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1.xml" ContentType="application/vnd.openxmlformats-officedocument.spreadsheetml.pivotTable+xml"/>
  <Override PartName="/xl/drawings/drawing7.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8.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9.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11.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12.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13.xml" ContentType="application/vnd.openxmlformats-officedocument.drawing+xml"/>
  <Override PartName="/xl/slicers/slicer7.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hidePivotFieldList="1" defaultThemeVersion="124226"/>
  <mc:AlternateContent xmlns:mc="http://schemas.openxmlformats.org/markup-compatibility/2006">
    <mc:Choice Requires="x15">
      <x15ac:absPath xmlns:x15ac="http://schemas.microsoft.com/office/spreadsheetml/2010/11/ac" url="H:\Restricted\ACO Data\Nassau Suffolk PHIP Grant\2024\CHAS\"/>
    </mc:Choice>
  </mc:AlternateContent>
  <xr:revisionPtr revIDLastSave="0" documentId="13_ncr:1_{07D59CD8-4EAA-4393-8E38-E1D88B53EC31}" xr6:coauthVersionLast="47" xr6:coauthVersionMax="47" xr10:uidLastSave="{00000000-0000-0000-0000-000000000000}"/>
  <bookViews>
    <workbookView xWindow="-120" yWindow="-120" windowWidth="24240" windowHeight="13740" tabRatio="824" firstSheet="7" activeTab="7" xr2:uid="{00000000-000D-0000-FFFF-FFFF00000000}"/>
  </bookViews>
  <sheets>
    <sheet name="All Data" sheetId="1" state="hidden" r:id="rId1"/>
    <sheet name="Q1" sheetId="2" state="hidden" r:id="rId2"/>
    <sheet name="Q2" sheetId="3" state="hidden" r:id="rId3"/>
    <sheet name="Q3" sheetId="23" state="hidden" r:id="rId4"/>
    <sheet name="Q4" sheetId="4" state="hidden" r:id="rId5"/>
    <sheet name="Q5" sheetId="6" state="hidden" r:id="rId6"/>
    <sheet name="Q6" sheetId="26" state="hidden" r:id="rId7"/>
    <sheet name="General" sheetId="8" r:id="rId8"/>
    <sheet name="Nassau " sheetId="10" r:id="rId9"/>
    <sheet name="Suffolk " sheetId="11" r:id="rId10"/>
    <sheet name="Population Information" sheetId="30" r:id="rId11"/>
    <sheet name="PT Q1" sheetId="12" r:id="rId12"/>
    <sheet name="PT Q2" sheetId="20" r:id="rId13"/>
    <sheet name="PT Q3" sheetId="13" r:id="rId14"/>
    <sheet name="PT Q4" sheetId="14" r:id="rId15"/>
    <sheet name="PT Q5" sheetId="15" r:id="rId16"/>
    <sheet name="PT Q6" sheetId="27" r:id="rId17"/>
    <sheet name="Nassau Rank" sheetId="17" r:id="rId18"/>
    <sheet name="Suffolk Rank" sheetId="18" r:id="rId19"/>
    <sheet name="PASTE TO GET RANKS" sheetId="28" state="hidden" r:id="rId20"/>
  </sheets>
  <externalReferences>
    <externalReference r:id="rId21"/>
  </externalReferences>
  <definedNames>
    <definedName name="_xlnm._FilterDatabase" localSheetId="0" hidden="1">'All Data'!$A$2:$CU$405</definedName>
    <definedName name="_xlcn.LinkedTable_Table101" hidden="1">Table10[]</definedName>
    <definedName name="_xlcn.LinkedTable_Table11" hidden="1">Table1[]</definedName>
    <definedName name="_xlcn.LinkedTable_Table111" hidden="1">[1]!Table1[#Data]</definedName>
    <definedName name="_xlcn.LinkedTable_Table21" hidden="1">Table2[]</definedName>
    <definedName name="_xlcn.LinkedTable_Table41" hidden="1">Table4[]</definedName>
    <definedName name="_xlcn.LinkedTable_Table51" hidden="1">Table5[]</definedName>
    <definedName name="_xlcn.LinkedTable_Table71" hidden="1">Table7[]</definedName>
    <definedName name="Slicer_Are_you_Hispanic_or_Latino?">#N/A</definedName>
    <definedName name="Slicer_Are_you_Hispanic_or_Latino?1">#N/A</definedName>
    <definedName name="Slicer_Are_you_Hispanic_or_Latino?2">#N/A</definedName>
    <definedName name="Slicer_Are_you_Hispanic_or_Latino?3">#N/A</definedName>
    <definedName name="Slicer_Are_you_Hispanic_or_Latino?4">#N/A</definedName>
    <definedName name="Slicer_Are_you_Hispanic_or_Latino?5">#N/A</definedName>
    <definedName name="Slicer_County_where_you_live">#N/A</definedName>
    <definedName name="Slicer_County_where_you_live1">#N/A</definedName>
    <definedName name="Slicer_County_where_you_live2">#N/A</definedName>
    <definedName name="Slicer_County_where_you_live3">#N/A</definedName>
    <definedName name="Slicer_County_where_you_live4">#N/A</definedName>
    <definedName name="Slicer_County_where_you_live5">#N/A</definedName>
    <definedName name="Slicer_County_where_you_live6">#N/A</definedName>
    <definedName name="Slicer_Do_you_currently_have_health_insurance?">#N/A</definedName>
    <definedName name="Slicer_Do_you_currently_have_health_insurance?1">#N/A</definedName>
    <definedName name="Slicer_Do_you_currently_have_health_insurance?2">#N/A</definedName>
    <definedName name="Slicer_Do_you_currently_have_health_insurance?3">#N/A</definedName>
    <definedName name="Slicer_Do_you_currently_have_health_insurance?4">#N/A</definedName>
    <definedName name="Slicer_Do_you_currently_have_health_insurance?5">#N/A</definedName>
    <definedName name="Slicer_I_identify_as">#N/A</definedName>
    <definedName name="Slicer_I_identify_as1">#N/A</definedName>
    <definedName name="Slicer_I_identify_as2">#N/A</definedName>
    <definedName name="Slicer_I_identify_as3">#N/A</definedName>
    <definedName name="Slicer_I_identify_as4">#N/A</definedName>
    <definedName name="Slicer_I_identify_as5">#N/A</definedName>
    <definedName name="Slicer_Town_and_ZIP_code_where_you_live">#N/A</definedName>
    <definedName name="Slicer_What_is_your_annual_household_income_from_all_sources?">#N/A</definedName>
    <definedName name="Slicer_What_is_your_annual_household_income_from_all_sources?1">#N/A</definedName>
    <definedName name="Slicer_What_is_your_annual_household_income_from_all_sources?2">#N/A</definedName>
    <definedName name="Slicer_What_is_your_annual_household_income_from_all_sources?3">#N/A</definedName>
    <definedName name="Slicer_What_is_your_annual_household_income_from_all_sources?4">#N/A</definedName>
    <definedName name="Slicer_What_is_your_annual_household_income_from_all_sources?5">#N/A</definedName>
    <definedName name="Slicer_What_is_your_current_employment_status?">#N/A</definedName>
    <definedName name="Slicer_What_is_your_current_employment_status?1">#N/A</definedName>
    <definedName name="Slicer_What_is_your_current_employment_status?2">#N/A</definedName>
    <definedName name="Slicer_What_is_your_current_employment_status?3">#N/A</definedName>
    <definedName name="Slicer_What_is_your_current_employment_status?4">#N/A</definedName>
    <definedName name="Slicer_What_is_your_current_employment_status?5">#N/A</definedName>
    <definedName name="Slicer_What_is_your_highest_level_of_education?">#N/A</definedName>
    <definedName name="Slicer_What_is_your_highest_level_of_education?1">#N/A</definedName>
    <definedName name="Slicer_What_is_your_highest_level_of_education?2">#N/A</definedName>
    <definedName name="Slicer_What_is_your_highest_level_of_education?3">#N/A</definedName>
    <definedName name="Slicer_What_is_your_highest_level_of_education?4">#N/A</definedName>
    <definedName name="Slicer_What_is_your_highest_level_of_education?5">#N/A</definedName>
    <definedName name="Slicer_What_race_do_you_consider_yourself?">#N/A</definedName>
    <definedName name="Slicer_What_race_do_you_consider_yourself?1">#N/A</definedName>
    <definedName name="Slicer_What_race_do_you_consider_yourself?2">#N/A</definedName>
    <definedName name="Slicer_What_race_do_you_consider_yourself?3">#N/A</definedName>
    <definedName name="Slicer_What_race_do_you_consider_yourself?4">#N/A</definedName>
    <definedName name="Slicer_What_race_do_you_consider_yourself?5">#N/A</definedName>
  </definedNames>
  <calcPr calcId="191029"/>
  <pivotCaches>
    <pivotCache cacheId="134" r:id="rId22"/>
    <pivotCache cacheId="143" r:id="rId23"/>
    <pivotCache cacheId="155" r:id="rId24"/>
    <pivotCache cacheId="164" r:id="rId25"/>
    <pivotCache cacheId="173" r:id="rId26"/>
    <pivotCache cacheId="182" r:id="rId27"/>
    <pivotCache cacheId="188" r:id="rId28"/>
  </pivotCaches>
  <extLst>
    <ext xmlns:x14="http://schemas.microsoft.com/office/spreadsheetml/2009/9/main" uri="{876F7934-8845-4945-9796-88D515C7AA90}">
      <x14:pivotCaches>
        <pivotCache cacheId="22" r:id="rId29"/>
        <pivotCache cacheId="26" r:id="rId30"/>
        <pivotCache cacheId="30" r:id="rId31"/>
        <pivotCache cacheId="40" r:id="rId32"/>
        <pivotCache cacheId="44" r:id="rId33"/>
        <pivotCache cacheId="48" r:id="rId34"/>
        <pivotCache cacheId="52" r:id="rId35"/>
      </x14:pivotCaches>
    </ext>
    <ext xmlns:x14="http://schemas.microsoft.com/office/spreadsheetml/2009/9/main" uri="{BBE1A952-AA13-448e-AADC-164F8A28A991}">
      <x14:slicerCaches>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 r:id="rId82"/>
        <x14:slicerCache r:id="rId83"/>
        <x14:slicerCache r:id="rId84"/>
        <x14:slicerCache r:id="rId85"/>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e7-c8f23314-d5ec-41e0-a324-6f60177d2bce" name="PT Q3" connection="LinkedTable_Table7"/>
          <x15:modelTable id="Table5-d0c9afc6-c098-4034-82a6-995fb82f1bda" name="PT Q6" connection="LinkedTable_Table5"/>
          <x15:modelTable id="Table4-bb45c785-5ec7-4ac8-a0cf-ba95a9553830" name="PT Q4" connection="LinkedTable_Table4"/>
          <x15:modelTable id="Table2-adfa4a98-90b2-4a76-b132-4fb2e359caa5" name="PT Q2" connection="LinkedTable_Table2"/>
          <x15:modelTable id="PT Q1-0c4e5f26-e665-41ae-ab83-f6635e07e910" name="PT Q1 1" connection="LinkedTable_Table11"/>
          <x15:modelTable id="Table10-00af910e-a6e6-4d82-8d25-288efa9e3d02" name="PT Q5" connection="LinkedTable_Table10"/>
          <x15:modelTable id="Table1-d9022578-b209-4904-bdde-19fabee9b97e" name="PT Q1"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30" i="8" l="1"/>
  <c r="U28" i="8"/>
  <c r="V26" i="8"/>
  <c r="L26" i="8"/>
  <c r="B26" i="8"/>
  <c r="AP22" i="8"/>
  <c r="AF13" i="8"/>
  <c r="AP11" i="8"/>
  <c r="L8" i="8"/>
  <c r="V7" i="8"/>
  <c r="B6" i="8"/>
  <c r="D34" i="18"/>
  <c r="D35" i="18"/>
  <c r="D36" i="18"/>
  <c r="D37" i="18"/>
  <c r="D38" i="18"/>
  <c r="B8" i="11"/>
  <c r="V7" i="11"/>
  <c r="AP6" i="11"/>
  <c r="AF30" i="11"/>
  <c r="U28" i="11"/>
  <c r="L27" i="11"/>
  <c r="V26" i="11"/>
  <c r="B26" i="11"/>
  <c r="AF13" i="11"/>
  <c r="L10" i="11"/>
  <c r="AF30" i="10"/>
  <c r="U28" i="10"/>
  <c r="L27" i="10"/>
  <c r="V26" i="10"/>
  <c r="B24" i="10"/>
  <c r="B23" i="10"/>
  <c r="AF13" i="10"/>
  <c r="L10" i="10"/>
  <c r="B8" i="10"/>
  <c r="V7" i="10"/>
  <c r="AP6" i="10"/>
  <c r="AB530" i="26" l="1"/>
  <c r="AA530" i="26"/>
  <c r="Z530" i="26"/>
  <c r="Y530" i="26"/>
  <c r="X530" i="26"/>
  <c r="W530" i="26"/>
  <c r="AB529" i="26"/>
  <c r="AA529" i="26"/>
  <c r="Z529" i="26"/>
  <c r="Y529" i="26"/>
  <c r="X529" i="26"/>
  <c r="W529" i="26"/>
  <c r="AB528" i="26"/>
  <c r="AA528" i="26"/>
  <c r="Z528" i="26"/>
  <c r="Y528" i="26"/>
  <c r="X528" i="26"/>
  <c r="W528" i="26"/>
  <c r="AB527" i="26"/>
  <c r="AA527" i="26"/>
  <c r="Z527" i="26"/>
  <c r="Y527" i="26"/>
  <c r="X527" i="26"/>
  <c r="W527" i="26"/>
  <c r="AB526" i="26"/>
  <c r="AA526" i="26"/>
  <c r="Z526" i="26"/>
  <c r="Y526" i="26"/>
  <c r="X526" i="26"/>
  <c r="W526" i="26"/>
  <c r="AB525" i="26"/>
  <c r="AA525" i="26"/>
  <c r="Z525" i="26"/>
  <c r="Y525" i="26"/>
  <c r="X525" i="26"/>
  <c r="W525" i="26"/>
  <c r="AB524" i="26"/>
  <c r="AA524" i="26"/>
  <c r="Z524" i="26"/>
  <c r="Y524" i="26"/>
  <c r="X524" i="26"/>
  <c r="W524" i="26"/>
  <c r="AB523" i="26"/>
  <c r="AA523" i="26"/>
  <c r="Z523" i="26"/>
  <c r="Y523" i="26"/>
  <c r="X523" i="26"/>
  <c r="W523" i="26"/>
  <c r="AB522" i="26"/>
  <c r="AA522" i="26"/>
  <c r="Z522" i="26"/>
  <c r="Y522" i="26"/>
  <c r="X522" i="26"/>
  <c r="W522" i="26"/>
  <c r="AB521" i="26"/>
  <c r="AA521" i="26"/>
  <c r="Z521" i="26"/>
  <c r="Y521" i="26"/>
  <c r="X521" i="26"/>
  <c r="W521" i="26"/>
  <c r="AB520" i="26"/>
  <c r="AA520" i="26"/>
  <c r="Z520" i="26"/>
  <c r="Y520" i="26"/>
  <c r="X520" i="26"/>
  <c r="W520" i="26"/>
  <c r="AB519" i="26"/>
  <c r="AA519" i="26"/>
  <c r="Z519" i="26"/>
  <c r="Y519" i="26"/>
  <c r="X519" i="26"/>
  <c r="W519" i="26"/>
  <c r="AB518" i="26"/>
  <c r="AA518" i="26"/>
  <c r="Z518" i="26"/>
  <c r="Y518" i="26"/>
  <c r="X518" i="26"/>
  <c r="W518" i="26"/>
  <c r="AB517" i="26"/>
  <c r="AA517" i="26"/>
  <c r="Z517" i="26"/>
  <c r="Y517" i="26"/>
  <c r="X517" i="26"/>
  <c r="W517" i="26"/>
  <c r="AB516" i="26"/>
  <c r="AA516" i="26"/>
  <c r="Z516" i="26"/>
  <c r="Y516" i="26"/>
  <c r="X516" i="26"/>
  <c r="W516" i="26"/>
  <c r="AB515" i="26"/>
  <c r="AA515" i="26"/>
  <c r="Z515" i="26"/>
  <c r="Y515" i="26"/>
  <c r="X515" i="26"/>
  <c r="W515" i="26"/>
  <c r="AB514" i="26"/>
  <c r="AA514" i="26"/>
  <c r="Z514" i="26"/>
  <c r="Y514" i="26"/>
  <c r="X514" i="26"/>
  <c r="W514" i="26"/>
  <c r="AB513" i="26"/>
  <c r="AA513" i="26"/>
  <c r="Z513" i="26"/>
  <c r="Y513" i="26"/>
  <c r="X513" i="26"/>
  <c r="W513" i="26"/>
  <c r="AB512" i="26"/>
  <c r="AA512" i="26"/>
  <c r="Z512" i="26"/>
  <c r="Y512" i="26"/>
  <c r="X512" i="26"/>
  <c r="W512" i="26"/>
  <c r="AB511" i="26"/>
  <c r="AA511" i="26"/>
  <c r="Z511" i="26"/>
  <c r="Y511" i="26"/>
  <c r="X511" i="26"/>
  <c r="W511" i="26"/>
  <c r="AB510" i="26"/>
  <c r="AA510" i="26"/>
  <c r="Z510" i="26"/>
  <c r="Y510" i="26"/>
  <c r="X510" i="26"/>
  <c r="W510" i="26"/>
  <c r="AB509" i="26"/>
  <c r="AA509" i="26"/>
  <c r="Z509" i="26"/>
  <c r="Y509" i="26"/>
  <c r="X509" i="26"/>
  <c r="W509" i="26"/>
  <c r="AB508" i="26"/>
  <c r="AA508" i="26"/>
  <c r="Z508" i="26"/>
  <c r="Y508" i="26"/>
  <c r="X508" i="26"/>
  <c r="W508" i="26"/>
  <c r="AB507" i="26"/>
  <c r="AA507" i="26"/>
  <c r="Z507" i="26"/>
  <c r="Y507" i="26"/>
  <c r="X507" i="26"/>
  <c r="W507" i="26"/>
  <c r="AB506" i="26"/>
  <c r="AA506" i="26"/>
  <c r="Z506" i="26"/>
  <c r="Y506" i="26"/>
  <c r="X506" i="26"/>
  <c r="W506" i="26"/>
  <c r="AB505" i="26"/>
  <c r="AA505" i="26"/>
  <c r="Z505" i="26"/>
  <c r="Y505" i="26"/>
  <c r="X505" i="26"/>
  <c r="W505" i="26"/>
  <c r="AB504" i="26"/>
  <c r="AA504" i="26"/>
  <c r="Z504" i="26"/>
  <c r="Y504" i="26"/>
  <c r="X504" i="26"/>
  <c r="W504" i="26"/>
  <c r="AB503" i="26"/>
  <c r="AA503" i="26"/>
  <c r="Z503" i="26"/>
  <c r="Y503" i="26"/>
  <c r="X503" i="26"/>
  <c r="W503" i="26"/>
  <c r="AB502" i="26"/>
  <c r="AA502" i="26"/>
  <c r="Z502" i="26"/>
  <c r="Y502" i="26"/>
  <c r="X502" i="26"/>
  <c r="W502" i="26"/>
  <c r="AB501" i="26"/>
  <c r="AA501" i="26"/>
  <c r="Z501" i="26"/>
  <c r="Y501" i="26"/>
  <c r="X501" i="26"/>
  <c r="W501" i="26"/>
  <c r="AB500" i="26"/>
  <c r="AA500" i="26"/>
  <c r="Z500" i="26"/>
  <c r="Y500" i="26"/>
  <c r="X500" i="26"/>
  <c r="W500" i="26"/>
  <c r="AB499" i="26"/>
  <c r="AA499" i="26"/>
  <c r="Z499" i="26"/>
  <c r="Y499" i="26"/>
  <c r="X499" i="26"/>
  <c r="W499" i="26"/>
  <c r="AB498" i="26"/>
  <c r="AA498" i="26"/>
  <c r="Z498" i="26"/>
  <c r="Y498" i="26"/>
  <c r="X498" i="26"/>
  <c r="W498" i="26"/>
  <c r="AB497" i="26"/>
  <c r="AA497" i="26"/>
  <c r="Z497" i="26"/>
  <c r="Y497" i="26"/>
  <c r="X497" i="26"/>
  <c r="W497" i="26"/>
  <c r="AB496" i="26"/>
  <c r="AA496" i="26"/>
  <c r="Z496" i="26"/>
  <c r="Y496" i="26"/>
  <c r="X496" i="26"/>
  <c r="W496" i="26"/>
  <c r="AB495" i="26"/>
  <c r="AA495" i="26"/>
  <c r="Z495" i="26"/>
  <c r="Y495" i="26"/>
  <c r="X495" i="26"/>
  <c r="W495" i="26"/>
  <c r="AB494" i="26"/>
  <c r="AA494" i="26"/>
  <c r="Z494" i="26"/>
  <c r="Y494" i="26"/>
  <c r="X494" i="26"/>
  <c r="W494" i="26"/>
  <c r="AB493" i="26"/>
  <c r="AA493" i="26"/>
  <c r="Z493" i="26"/>
  <c r="Y493" i="26"/>
  <c r="X493" i="26"/>
  <c r="W493" i="26"/>
  <c r="AB492" i="26"/>
  <c r="AA492" i="26"/>
  <c r="Z492" i="26"/>
  <c r="Y492" i="26"/>
  <c r="X492" i="26"/>
  <c r="W492" i="26"/>
  <c r="AB491" i="26"/>
  <c r="AA491" i="26"/>
  <c r="Z491" i="26"/>
  <c r="Y491" i="26"/>
  <c r="X491" i="26"/>
  <c r="W491" i="26"/>
  <c r="AB490" i="26"/>
  <c r="AA490" i="26"/>
  <c r="Z490" i="26"/>
  <c r="Y490" i="26"/>
  <c r="X490" i="26"/>
  <c r="W490" i="26"/>
  <c r="AB489" i="26"/>
  <c r="AA489" i="26"/>
  <c r="Z489" i="26"/>
  <c r="Y489" i="26"/>
  <c r="X489" i="26"/>
  <c r="W489" i="26"/>
  <c r="AB488" i="26"/>
  <c r="AA488" i="26"/>
  <c r="Z488" i="26"/>
  <c r="Y488" i="26"/>
  <c r="X488" i="26"/>
  <c r="W488" i="26"/>
  <c r="AB487" i="26"/>
  <c r="AA487" i="26"/>
  <c r="Z487" i="26"/>
  <c r="Y487" i="26"/>
  <c r="X487" i="26"/>
  <c r="W487" i="26"/>
  <c r="AB486" i="26"/>
  <c r="AA486" i="26"/>
  <c r="Z486" i="26"/>
  <c r="Y486" i="26"/>
  <c r="X486" i="26"/>
  <c r="W486" i="26"/>
  <c r="AB485" i="26"/>
  <c r="AA485" i="26"/>
  <c r="Z485" i="26"/>
  <c r="Y485" i="26"/>
  <c r="X485" i="26"/>
  <c r="W485" i="26"/>
  <c r="AB484" i="26"/>
  <c r="AA484" i="26"/>
  <c r="Z484" i="26"/>
  <c r="Y484" i="26"/>
  <c r="X484" i="26"/>
  <c r="W484" i="26"/>
  <c r="AB483" i="26"/>
  <c r="AA483" i="26"/>
  <c r="Z483" i="26"/>
  <c r="Y483" i="26"/>
  <c r="X483" i="26"/>
  <c r="W483" i="26"/>
  <c r="AB482" i="26"/>
  <c r="AA482" i="26"/>
  <c r="Z482" i="26"/>
  <c r="Y482" i="26"/>
  <c r="X482" i="26"/>
  <c r="W482" i="26"/>
  <c r="AB481" i="26"/>
  <c r="AA481" i="26"/>
  <c r="Z481" i="26"/>
  <c r="Y481" i="26"/>
  <c r="X481" i="26"/>
  <c r="W481" i="26"/>
  <c r="AB480" i="26"/>
  <c r="AA480" i="26"/>
  <c r="Z480" i="26"/>
  <c r="Y480" i="26"/>
  <c r="X480" i="26"/>
  <c r="W480" i="26"/>
  <c r="AB479" i="26"/>
  <c r="AA479" i="26"/>
  <c r="Z479" i="26"/>
  <c r="Y479" i="26"/>
  <c r="X479" i="26"/>
  <c r="W479" i="26"/>
  <c r="AB478" i="26"/>
  <c r="AA478" i="26"/>
  <c r="Z478" i="26"/>
  <c r="Y478" i="26"/>
  <c r="X478" i="26"/>
  <c r="W478" i="26"/>
  <c r="AB477" i="26"/>
  <c r="AA477" i="26"/>
  <c r="Z477" i="26"/>
  <c r="Y477" i="26"/>
  <c r="X477" i="26"/>
  <c r="W477" i="26"/>
  <c r="AB476" i="26"/>
  <c r="AA476" i="26"/>
  <c r="Z476" i="26"/>
  <c r="Y476" i="26"/>
  <c r="X476" i="26"/>
  <c r="W476" i="26"/>
  <c r="AB475" i="26"/>
  <c r="AA475" i="26"/>
  <c r="Z475" i="26"/>
  <c r="Y475" i="26"/>
  <c r="X475" i="26"/>
  <c r="W475" i="26"/>
  <c r="AB474" i="26"/>
  <c r="AA474" i="26"/>
  <c r="Z474" i="26"/>
  <c r="Y474" i="26"/>
  <c r="X474" i="26"/>
  <c r="W474" i="26"/>
  <c r="AB473" i="26"/>
  <c r="AA473" i="26"/>
  <c r="Z473" i="26"/>
  <c r="Y473" i="26"/>
  <c r="X473" i="26"/>
  <c r="W473" i="26"/>
  <c r="AB472" i="26"/>
  <c r="AA472" i="26"/>
  <c r="Z472" i="26"/>
  <c r="Y472" i="26"/>
  <c r="X472" i="26"/>
  <c r="W472" i="26"/>
  <c r="AB471" i="26"/>
  <c r="AA471" i="26"/>
  <c r="Z471" i="26"/>
  <c r="Y471" i="26"/>
  <c r="X471" i="26"/>
  <c r="W471" i="26"/>
  <c r="AB470" i="26"/>
  <c r="AA470" i="26"/>
  <c r="Z470" i="26"/>
  <c r="Y470" i="26"/>
  <c r="X470" i="26"/>
  <c r="W470" i="26"/>
  <c r="AB469" i="26"/>
  <c r="AA469" i="26"/>
  <c r="Z469" i="26"/>
  <c r="Y469" i="26"/>
  <c r="X469" i="26"/>
  <c r="W469" i="26"/>
  <c r="AB468" i="26"/>
  <c r="AA468" i="26"/>
  <c r="Z468" i="26"/>
  <c r="Y468" i="26"/>
  <c r="X468" i="26"/>
  <c r="W468" i="26"/>
  <c r="AB467" i="26"/>
  <c r="AA467" i="26"/>
  <c r="Z467" i="26"/>
  <c r="Y467" i="26"/>
  <c r="X467" i="26"/>
  <c r="W467" i="26"/>
  <c r="AB466" i="26"/>
  <c r="AA466" i="26"/>
  <c r="Z466" i="26"/>
  <c r="Y466" i="26"/>
  <c r="X466" i="26"/>
  <c r="W466" i="26"/>
  <c r="AB465" i="26"/>
  <c r="AA465" i="26"/>
  <c r="Z465" i="26"/>
  <c r="Y465" i="26"/>
  <c r="X465" i="26"/>
  <c r="W465" i="26"/>
  <c r="AB464" i="26"/>
  <c r="AA464" i="26"/>
  <c r="Z464" i="26"/>
  <c r="Y464" i="26"/>
  <c r="X464" i="26"/>
  <c r="W464" i="26"/>
  <c r="AB463" i="26"/>
  <c r="AA463" i="26"/>
  <c r="Z463" i="26"/>
  <c r="Y463" i="26"/>
  <c r="X463" i="26"/>
  <c r="W463" i="26"/>
  <c r="AB462" i="26"/>
  <c r="AA462" i="26"/>
  <c r="Z462" i="26"/>
  <c r="Y462" i="26"/>
  <c r="X462" i="26"/>
  <c r="W462" i="26"/>
  <c r="AB461" i="26"/>
  <c r="AA461" i="26"/>
  <c r="Z461" i="26"/>
  <c r="Y461" i="26"/>
  <c r="X461" i="26"/>
  <c r="W461" i="26"/>
  <c r="AB460" i="26"/>
  <c r="AA460" i="26"/>
  <c r="Z460" i="26"/>
  <c r="Y460" i="26"/>
  <c r="X460" i="26"/>
  <c r="W460" i="26"/>
  <c r="AB459" i="26"/>
  <c r="AA459" i="26"/>
  <c r="Z459" i="26"/>
  <c r="Y459" i="26"/>
  <c r="X459" i="26"/>
  <c r="W459" i="26"/>
  <c r="AB458" i="26"/>
  <c r="AA458" i="26"/>
  <c r="Z458" i="26"/>
  <c r="Y458" i="26"/>
  <c r="X458" i="26"/>
  <c r="W458" i="26"/>
  <c r="AB457" i="26"/>
  <c r="AA457" i="26"/>
  <c r="Z457" i="26"/>
  <c r="Y457" i="26"/>
  <c r="X457" i="26"/>
  <c r="W457" i="26"/>
  <c r="AB456" i="26"/>
  <c r="AA456" i="26"/>
  <c r="Z456" i="26"/>
  <c r="Y456" i="26"/>
  <c r="X456" i="26"/>
  <c r="W456" i="26"/>
  <c r="AB455" i="26"/>
  <c r="AA455" i="26"/>
  <c r="Z455" i="26"/>
  <c r="Y455" i="26"/>
  <c r="X455" i="26"/>
  <c r="W455" i="26"/>
  <c r="AB454" i="26"/>
  <c r="AA454" i="26"/>
  <c r="Z454" i="26"/>
  <c r="Y454" i="26"/>
  <c r="X454" i="26"/>
  <c r="W454" i="26"/>
  <c r="AB453" i="26"/>
  <c r="AA453" i="26"/>
  <c r="Z453" i="26"/>
  <c r="Y453" i="26"/>
  <c r="X453" i="26"/>
  <c r="W453" i="26"/>
  <c r="AB452" i="26"/>
  <c r="AA452" i="26"/>
  <c r="Z452" i="26"/>
  <c r="Y452" i="26"/>
  <c r="X452" i="26"/>
  <c r="W452" i="26"/>
  <c r="AB451" i="26"/>
  <c r="AA451" i="26"/>
  <c r="Z451" i="26"/>
  <c r="Y451" i="26"/>
  <c r="X451" i="26"/>
  <c r="W451" i="26"/>
  <c r="AB450" i="26"/>
  <c r="AA450" i="26"/>
  <c r="Z450" i="26"/>
  <c r="Y450" i="26"/>
  <c r="X450" i="26"/>
  <c r="W450" i="26"/>
  <c r="AB449" i="26"/>
  <c r="AA449" i="26"/>
  <c r="Z449" i="26"/>
  <c r="Y449" i="26"/>
  <c r="X449" i="26"/>
  <c r="W449" i="26"/>
  <c r="AB448" i="26"/>
  <c r="AA448" i="26"/>
  <c r="Z448" i="26"/>
  <c r="Y448" i="26"/>
  <c r="X448" i="26"/>
  <c r="W448" i="26"/>
  <c r="AB447" i="26"/>
  <c r="AA447" i="26"/>
  <c r="Z447" i="26"/>
  <c r="Y447" i="26"/>
  <c r="X447" i="26"/>
  <c r="W447" i="26"/>
  <c r="AB446" i="26"/>
  <c r="AA446" i="26"/>
  <c r="Z446" i="26"/>
  <c r="Y446" i="26"/>
  <c r="X446" i="26"/>
  <c r="W446" i="26"/>
  <c r="AB445" i="26"/>
  <c r="AA445" i="26"/>
  <c r="Z445" i="26"/>
  <c r="Y445" i="26"/>
  <c r="X445" i="26"/>
  <c r="W445" i="26"/>
  <c r="AB444" i="26"/>
  <c r="AA444" i="26"/>
  <c r="Z444" i="26"/>
  <c r="Y444" i="26"/>
  <c r="X444" i="26"/>
  <c r="W444" i="26"/>
  <c r="AB443" i="26"/>
  <c r="AA443" i="26"/>
  <c r="Z443" i="26"/>
  <c r="Y443" i="26"/>
  <c r="X443" i="26"/>
  <c r="W443" i="26"/>
  <c r="AB442" i="26"/>
  <c r="AA442" i="26"/>
  <c r="Z442" i="26"/>
  <c r="Y442" i="26"/>
  <c r="X442" i="26"/>
  <c r="W442" i="26"/>
  <c r="AB441" i="26"/>
  <c r="AA441" i="26"/>
  <c r="Z441" i="26"/>
  <c r="Y441" i="26"/>
  <c r="X441" i="26"/>
  <c r="W441" i="26"/>
  <c r="AB440" i="26"/>
  <c r="AA440" i="26"/>
  <c r="Z440" i="26"/>
  <c r="Y440" i="26"/>
  <c r="X440" i="26"/>
  <c r="W440" i="26"/>
  <c r="AB439" i="26"/>
  <c r="AA439" i="26"/>
  <c r="Z439" i="26"/>
  <c r="Y439" i="26"/>
  <c r="X439" i="26"/>
  <c r="W439" i="26"/>
  <c r="AB438" i="26"/>
  <c r="AA438" i="26"/>
  <c r="Z438" i="26"/>
  <c r="Y438" i="26"/>
  <c r="X438" i="26"/>
  <c r="W438" i="26"/>
  <c r="AB437" i="26"/>
  <c r="AA437" i="26"/>
  <c r="Z437" i="26"/>
  <c r="Y437" i="26"/>
  <c r="X437" i="26"/>
  <c r="W437" i="26"/>
  <c r="AB436" i="26"/>
  <c r="AA436" i="26"/>
  <c r="Z436" i="26"/>
  <c r="Y436" i="26"/>
  <c r="X436" i="26"/>
  <c r="W436" i="26"/>
  <c r="AB435" i="26"/>
  <c r="AA435" i="26"/>
  <c r="Z435" i="26"/>
  <c r="Y435" i="26"/>
  <c r="X435" i="26"/>
  <c r="W435" i="26"/>
  <c r="AB434" i="26"/>
  <c r="AA434" i="26"/>
  <c r="Z434" i="26"/>
  <c r="Y434" i="26"/>
  <c r="X434" i="26"/>
  <c r="W434" i="26"/>
  <c r="AB433" i="26"/>
  <c r="AA433" i="26"/>
  <c r="Z433" i="26"/>
  <c r="Y433" i="26"/>
  <c r="X433" i="26"/>
  <c r="W433" i="26"/>
  <c r="AB432" i="26"/>
  <c r="AA432" i="26"/>
  <c r="Z432" i="26"/>
  <c r="Y432" i="26"/>
  <c r="X432" i="26"/>
  <c r="W432" i="26"/>
  <c r="AB431" i="26"/>
  <c r="AA431" i="26"/>
  <c r="Z431" i="26"/>
  <c r="Y431" i="26"/>
  <c r="X431" i="26"/>
  <c r="W431" i="26"/>
  <c r="AB430" i="26"/>
  <c r="AA430" i="26"/>
  <c r="Z430" i="26"/>
  <c r="Y430" i="26"/>
  <c r="X430" i="26"/>
  <c r="W430" i="26"/>
  <c r="AB429" i="26"/>
  <c r="AA429" i="26"/>
  <c r="Z429" i="26"/>
  <c r="Y429" i="26"/>
  <c r="X429" i="26"/>
  <c r="W429" i="26"/>
  <c r="AB428" i="26"/>
  <c r="AA428" i="26"/>
  <c r="Z428" i="26"/>
  <c r="Y428" i="26"/>
  <c r="X428" i="26"/>
  <c r="W428" i="26"/>
  <c r="AB427" i="26"/>
  <c r="AA427" i="26"/>
  <c r="Z427" i="26"/>
  <c r="Y427" i="26"/>
  <c r="X427" i="26"/>
  <c r="W427" i="26"/>
  <c r="AB426" i="26"/>
  <c r="AA426" i="26"/>
  <c r="Z426" i="26"/>
  <c r="Y426" i="26"/>
  <c r="X426" i="26"/>
  <c r="W426" i="26"/>
  <c r="AB425" i="26"/>
  <c r="AA425" i="26"/>
  <c r="Z425" i="26"/>
  <c r="Y425" i="26"/>
  <c r="X425" i="26"/>
  <c r="W425" i="26"/>
  <c r="AB424" i="26"/>
  <c r="AA424" i="26"/>
  <c r="Z424" i="26"/>
  <c r="Y424" i="26"/>
  <c r="X424" i="26"/>
  <c r="W424" i="26"/>
  <c r="AB423" i="26"/>
  <c r="AA423" i="26"/>
  <c r="Z423" i="26"/>
  <c r="Y423" i="26"/>
  <c r="X423" i="26"/>
  <c r="W423" i="26"/>
  <c r="AB422" i="26"/>
  <c r="AA422" i="26"/>
  <c r="Z422" i="26"/>
  <c r="Y422" i="26"/>
  <c r="X422" i="26"/>
  <c r="W422" i="26"/>
  <c r="AB421" i="26"/>
  <c r="AA421" i="26"/>
  <c r="Z421" i="26"/>
  <c r="Y421" i="26"/>
  <c r="X421" i="26"/>
  <c r="W421" i="26"/>
  <c r="AB420" i="26"/>
  <c r="AA420" i="26"/>
  <c r="Z420" i="26"/>
  <c r="Y420" i="26"/>
  <c r="X420" i="26"/>
  <c r="W420" i="26"/>
  <c r="AB419" i="26"/>
  <c r="AA419" i="26"/>
  <c r="Z419" i="26"/>
  <c r="Y419" i="26"/>
  <c r="X419" i="26"/>
  <c r="W419" i="26"/>
  <c r="AB418" i="26"/>
  <c r="AA418" i="26"/>
  <c r="Z418" i="26"/>
  <c r="Y418" i="26"/>
  <c r="X418" i="26"/>
  <c r="W418" i="26"/>
  <c r="AB417" i="26"/>
  <c r="AA417" i="26"/>
  <c r="Z417" i="26"/>
  <c r="Y417" i="26"/>
  <c r="X417" i="26"/>
  <c r="W417" i="26"/>
  <c r="AB416" i="26"/>
  <c r="AA416" i="26"/>
  <c r="Z416" i="26"/>
  <c r="Y416" i="26"/>
  <c r="X416" i="26"/>
  <c r="W416" i="26"/>
  <c r="AB415" i="26"/>
  <c r="AA415" i="26"/>
  <c r="Z415" i="26"/>
  <c r="Y415" i="26"/>
  <c r="X415" i="26"/>
  <c r="W415" i="26"/>
  <c r="AB414" i="26"/>
  <c r="AA414" i="26"/>
  <c r="Z414" i="26"/>
  <c r="Y414" i="26"/>
  <c r="X414" i="26"/>
  <c r="W414" i="26"/>
  <c r="AB413" i="26"/>
  <c r="AA413" i="26"/>
  <c r="Z413" i="26"/>
  <c r="Y413" i="26"/>
  <c r="X413" i="26"/>
  <c r="W413" i="26"/>
  <c r="AB412" i="26"/>
  <c r="AA412" i="26"/>
  <c r="Z412" i="26"/>
  <c r="Y412" i="26"/>
  <c r="X412" i="26"/>
  <c r="W412" i="26"/>
  <c r="AB411" i="26"/>
  <c r="AA411" i="26"/>
  <c r="Z411" i="26"/>
  <c r="Y411" i="26"/>
  <c r="X411" i="26"/>
  <c r="W411" i="26"/>
  <c r="AB410" i="26"/>
  <c r="AA410" i="26"/>
  <c r="Z410" i="26"/>
  <c r="Y410" i="26"/>
  <c r="X410" i="26"/>
  <c r="W410" i="26"/>
  <c r="AB409" i="26"/>
  <c r="AA409" i="26"/>
  <c r="Z409" i="26"/>
  <c r="Y409" i="26"/>
  <c r="X409" i="26"/>
  <c r="W409" i="26"/>
  <c r="AB408" i="26"/>
  <c r="AA408" i="26"/>
  <c r="Z408" i="26"/>
  <c r="Y408" i="26"/>
  <c r="X408" i="26"/>
  <c r="W408" i="26"/>
  <c r="AB407" i="26"/>
  <c r="AA407" i="26"/>
  <c r="Z407" i="26"/>
  <c r="Y407" i="26"/>
  <c r="X407" i="26"/>
  <c r="W407" i="26"/>
  <c r="AB406" i="26"/>
  <c r="AA406" i="26"/>
  <c r="Z406" i="26"/>
  <c r="Y406" i="26"/>
  <c r="X406" i="26"/>
  <c r="W406" i="26"/>
  <c r="AB405" i="26"/>
  <c r="AA405" i="26"/>
  <c r="Z405" i="26"/>
  <c r="Y405" i="26"/>
  <c r="X405" i="26"/>
  <c r="W405" i="26"/>
  <c r="AB404" i="26"/>
  <c r="AA404" i="26"/>
  <c r="Z404" i="26"/>
  <c r="Y404" i="26"/>
  <c r="X404" i="26"/>
  <c r="W404" i="26"/>
  <c r="AB403" i="26"/>
  <c r="AA403" i="26"/>
  <c r="Z403" i="26"/>
  <c r="Y403" i="26"/>
  <c r="X403" i="26"/>
  <c r="W403" i="26"/>
  <c r="AB402" i="26"/>
  <c r="AA402" i="26"/>
  <c r="Z402" i="26"/>
  <c r="Y402" i="26"/>
  <c r="X402" i="26"/>
  <c r="W402" i="26"/>
  <c r="AB401" i="26"/>
  <c r="AA401" i="26"/>
  <c r="Z401" i="26"/>
  <c r="Y401" i="26"/>
  <c r="X401" i="26"/>
  <c r="W401" i="26"/>
  <c r="AB400" i="26"/>
  <c r="AA400" i="26"/>
  <c r="Z400" i="26"/>
  <c r="Y400" i="26"/>
  <c r="X400" i="26"/>
  <c r="W400" i="26"/>
  <c r="AB399" i="26"/>
  <c r="AA399" i="26"/>
  <c r="Z399" i="26"/>
  <c r="Y399" i="26"/>
  <c r="X399" i="26"/>
  <c r="W399" i="26"/>
  <c r="AB398" i="26"/>
  <c r="AA398" i="26"/>
  <c r="Z398" i="26"/>
  <c r="Y398" i="26"/>
  <c r="X398" i="26"/>
  <c r="W398" i="26"/>
  <c r="AB397" i="26"/>
  <c r="AA397" i="26"/>
  <c r="Z397" i="26"/>
  <c r="Y397" i="26"/>
  <c r="X397" i="26"/>
  <c r="W397" i="26"/>
  <c r="AB396" i="26"/>
  <c r="AA396" i="26"/>
  <c r="Z396" i="26"/>
  <c r="Y396" i="26"/>
  <c r="X396" i="26"/>
  <c r="W396" i="26"/>
  <c r="AB395" i="26"/>
  <c r="AA395" i="26"/>
  <c r="Z395" i="26"/>
  <c r="Y395" i="26"/>
  <c r="X395" i="26"/>
  <c r="W395" i="26"/>
  <c r="AB394" i="26"/>
  <c r="AA394" i="26"/>
  <c r="Z394" i="26"/>
  <c r="Y394" i="26"/>
  <c r="X394" i="26"/>
  <c r="W394" i="26"/>
  <c r="AB393" i="26"/>
  <c r="AA393" i="26"/>
  <c r="Z393" i="26"/>
  <c r="Y393" i="26"/>
  <c r="X393" i="26"/>
  <c r="W393" i="26"/>
  <c r="AB392" i="26"/>
  <c r="AA392" i="26"/>
  <c r="Z392" i="26"/>
  <c r="Y392" i="26"/>
  <c r="X392" i="26"/>
  <c r="W392" i="26"/>
  <c r="AB391" i="26"/>
  <c r="AA391" i="26"/>
  <c r="Z391" i="26"/>
  <c r="Y391" i="26"/>
  <c r="X391" i="26"/>
  <c r="W391" i="26"/>
  <c r="AB390" i="26"/>
  <c r="AA390" i="26"/>
  <c r="Z390" i="26"/>
  <c r="Y390" i="26"/>
  <c r="X390" i="26"/>
  <c r="W390" i="26"/>
  <c r="AB389" i="26"/>
  <c r="AA389" i="26"/>
  <c r="Z389" i="26"/>
  <c r="Y389" i="26"/>
  <c r="X389" i="26"/>
  <c r="W389" i="26"/>
  <c r="AB388" i="26"/>
  <c r="AA388" i="26"/>
  <c r="Z388" i="26"/>
  <c r="Y388" i="26"/>
  <c r="X388" i="26"/>
  <c r="W388" i="26"/>
  <c r="AB387" i="26"/>
  <c r="AA387" i="26"/>
  <c r="Z387" i="26"/>
  <c r="Y387" i="26"/>
  <c r="X387" i="26"/>
  <c r="W387" i="26"/>
  <c r="AB386" i="26"/>
  <c r="AA386" i="26"/>
  <c r="Z386" i="26"/>
  <c r="Y386" i="26"/>
  <c r="X386" i="26"/>
  <c r="W386" i="26"/>
  <c r="AB385" i="26"/>
  <c r="AA385" i="26"/>
  <c r="Z385" i="26"/>
  <c r="Y385" i="26"/>
  <c r="X385" i="26"/>
  <c r="W385" i="26"/>
  <c r="AB384" i="26"/>
  <c r="AA384" i="26"/>
  <c r="Z384" i="26"/>
  <c r="Y384" i="26"/>
  <c r="X384" i="26"/>
  <c r="W384" i="26"/>
  <c r="AB383" i="26"/>
  <c r="AA383" i="26"/>
  <c r="Z383" i="26"/>
  <c r="Y383" i="26"/>
  <c r="X383" i="26"/>
  <c r="W383" i="26"/>
  <c r="AB382" i="26"/>
  <c r="AA382" i="26"/>
  <c r="Z382" i="26"/>
  <c r="Y382" i="26"/>
  <c r="X382" i="26"/>
  <c r="W382" i="26"/>
  <c r="AB381" i="26"/>
  <c r="AA381" i="26"/>
  <c r="Z381" i="26"/>
  <c r="Y381" i="26"/>
  <c r="X381" i="26"/>
  <c r="W381" i="26"/>
  <c r="AB380" i="26"/>
  <c r="AA380" i="26"/>
  <c r="Z380" i="26"/>
  <c r="Y380" i="26"/>
  <c r="X380" i="26"/>
  <c r="W380" i="26"/>
  <c r="AB379" i="26"/>
  <c r="AA379" i="26"/>
  <c r="Z379" i="26"/>
  <c r="Y379" i="26"/>
  <c r="X379" i="26"/>
  <c r="W379" i="26"/>
  <c r="AB378" i="26"/>
  <c r="AA378" i="26"/>
  <c r="Z378" i="26"/>
  <c r="Y378" i="26"/>
  <c r="X378" i="26"/>
  <c r="W378" i="26"/>
  <c r="AB377" i="26"/>
  <c r="AA377" i="26"/>
  <c r="Z377" i="26"/>
  <c r="Y377" i="26"/>
  <c r="X377" i="26"/>
  <c r="W377" i="26"/>
  <c r="AB376" i="26"/>
  <c r="AA376" i="26"/>
  <c r="Z376" i="26"/>
  <c r="Y376" i="26"/>
  <c r="X376" i="26"/>
  <c r="W376" i="26"/>
  <c r="AB375" i="26"/>
  <c r="AA375" i="26"/>
  <c r="Z375" i="26"/>
  <c r="Y375" i="26"/>
  <c r="X375" i="26"/>
  <c r="W375" i="26"/>
  <c r="AB374" i="26"/>
  <c r="AA374" i="26"/>
  <c r="Z374" i="26"/>
  <c r="Y374" i="26"/>
  <c r="X374" i="26"/>
  <c r="W374" i="26"/>
  <c r="AB373" i="26"/>
  <c r="AA373" i="26"/>
  <c r="Z373" i="26"/>
  <c r="Y373" i="26"/>
  <c r="X373" i="26"/>
  <c r="W373" i="26"/>
  <c r="AB372" i="26"/>
  <c r="AA372" i="26"/>
  <c r="Z372" i="26"/>
  <c r="Y372" i="26"/>
  <c r="X372" i="26"/>
  <c r="W372" i="26"/>
  <c r="AB371" i="26"/>
  <c r="AA371" i="26"/>
  <c r="Z371" i="26"/>
  <c r="Y371" i="26"/>
  <c r="X371" i="26"/>
  <c r="W371" i="26"/>
  <c r="AB370" i="26"/>
  <c r="AA370" i="26"/>
  <c r="Z370" i="26"/>
  <c r="Y370" i="26"/>
  <c r="X370" i="26"/>
  <c r="W370" i="26"/>
  <c r="AB369" i="26"/>
  <c r="AA369" i="26"/>
  <c r="Z369" i="26"/>
  <c r="Y369" i="26"/>
  <c r="X369" i="26"/>
  <c r="W369" i="26"/>
  <c r="AB368" i="26"/>
  <c r="AA368" i="26"/>
  <c r="Z368" i="26"/>
  <c r="Y368" i="26"/>
  <c r="X368" i="26"/>
  <c r="W368" i="26"/>
  <c r="AB367" i="26"/>
  <c r="AA367" i="26"/>
  <c r="Z367" i="26"/>
  <c r="Y367" i="26"/>
  <c r="X367" i="26"/>
  <c r="W367" i="26"/>
  <c r="AB366" i="26"/>
  <c r="AA366" i="26"/>
  <c r="Z366" i="26"/>
  <c r="Y366" i="26"/>
  <c r="X366" i="26"/>
  <c r="W366" i="26"/>
  <c r="AB365" i="26"/>
  <c r="AA365" i="26"/>
  <c r="Z365" i="26"/>
  <c r="Y365" i="26"/>
  <c r="X365" i="26"/>
  <c r="W365" i="26"/>
  <c r="AB364" i="26"/>
  <c r="AA364" i="26"/>
  <c r="Z364" i="26"/>
  <c r="Y364" i="26"/>
  <c r="X364" i="26"/>
  <c r="W364" i="26"/>
  <c r="AB363" i="26"/>
  <c r="AA363" i="26"/>
  <c r="Z363" i="26"/>
  <c r="Y363" i="26"/>
  <c r="X363" i="26"/>
  <c r="W363" i="26"/>
  <c r="AB362" i="26"/>
  <c r="AA362" i="26"/>
  <c r="Z362" i="26"/>
  <c r="Y362" i="26"/>
  <c r="X362" i="26"/>
  <c r="W362" i="26"/>
  <c r="AB361" i="26"/>
  <c r="AA361" i="26"/>
  <c r="Z361" i="26"/>
  <c r="Y361" i="26"/>
  <c r="X361" i="26"/>
  <c r="W361" i="26"/>
  <c r="AB360" i="26"/>
  <c r="AA360" i="26"/>
  <c r="Z360" i="26"/>
  <c r="Y360" i="26"/>
  <c r="X360" i="26"/>
  <c r="W360" i="26"/>
  <c r="AB359" i="26"/>
  <c r="AA359" i="26"/>
  <c r="Z359" i="26"/>
  <c r="Y359" i="26"/>
  <c r="X359" i="26"/>
  <c r="W359" i="26"/>
  <c r="AB358" i="26"/>
  <c r="AA358" i="26"/>
  <c r="Z358" i="26"/>
  <c r="Y358" i="26"/>
  <c r="X358" i="26"/>
  <c r="W358" i="26"/>
  <c r="AB357" i="26"/>
  <c r="AA357" i="26"/>
  <c r="Z357" i="26"/>
  <c r="Y357" i="26"/>
  <c r="X357" i="26"/>
  <c r="W357" i="26"/>
  <c r="AB356" i="26"/>
  <c r="AA356" i="26"/>
  <c r="Z356" i="26"/>
  <c r="Y356" i="26"/>
  <c r="X356" i="26"/>
  <c r="W356" i="26"/>
  <c r="AB355" i="26"/>
  <c r="AA355" i="26"/>
  <c r="Z355" i="26"/>
  <c r="Y355" i="26"/>
  <c r="X355" i="26"/>
  <c r="W355" i="26"/>
  <c r="AB354" i="26"/>
  <c r="AA354" i="26"/>
  <c r="Z354" i="26"/>
  <c r="Y354" i="26"/>
  <c r="X354" i="26"/>
  <c r="W354" i="26"/>
  <c r="AB353" i="26"/>
  <c r="AA353" i="26"/>
  <c r="Z353" i="26"/>
  <c r="Y353" i="26"/>
  <c r="X353" i="26"/>
  <c r="W353" i="26"/>
  <c r="AB352" i="26"/>
  <c r="AA352" i="26"/>
  <c r="Z352" i="26"/>
  <c r="Y352" i="26"/>
  <c r="X352" i="26"/>
  <c r="W352" i="26"/>
  <c r="AB351" i="26"/>
  <c r="AA351" i="26"/>
  <c r="Z351" i="26"/>
  <c r="Y351" i="26"/>
  <c r="X351" i="26"/>
  <c r="W351" i="26"/>
  <c r="AB350" i="26"/>
  <c r="AA350" i="26"/>
  <c r="Z350" i="26"/>
  <c r="Y350" i="26"/>
  <c r="X350" i="26"/>
  <c r="W350" i="26"/>
  <c r="AB349" i="26"/>
  <c r="AA349" i="26"/>
  <c r="Z349" i="26"/>
  <c r="Y349" i="26"/>
  <c r="X349" i="26"/>
  <c r="W349" i="26"/>
  <c r="AB348" i="26"/>
  <c r="AA348" i="26"/>
  <c r="Z348" i="26"/>
  <c r="Y348" i="26"/>
  <c r="X348" i="26"/>
  <c r="W348" i="26"/>
  <c r="AB347" i="26"/>
  <c r="AA347" i="26"/>
  <c r="Z347" i="26"/>
  <c r="Y347" i="26"/>
  <c r="X347" i="26"/>
  <c r="W347" i="26"/>
  <c r="AB346" i="26"/>
  <c r="AA346" i="26"/>
  <c r="Z346" i="26"/>
  <c r="Y346" i="26"/>
  <c r="X346" i="26"/>
  <c r="W346" i="26"/>
  <c r="AB345" i="26"/>
  <c r="AA345" i="26"/>
  <c r="Z345" i="26"/>
  <c r="Y345" i="26"/>
  <c r="X345" i="26"/>
  <c r="W345" i="26"/>
  <c r="AB344" i="26"/>
  <c r="AA344" i="26"/>
  <c r="Z344" i="26"/>
  <c r="Y344" i="26"/>
  <c r="X344" i="26"/>
  <c r="W344" i="26"/>
  <c r="AB343" i="26"/>
  <c r="AA343" i="26"/>
  <c r="Z343" i="26"/>
  <c r="Y343" i="26"/>
  <c r="X343" i="26"/>
  <c r="W343" i="26"/>
  <c r="AB342" i="26"/>
  <c r="AA342" i="26"/>
  <c r="Z342" i="26"/>
  <c r="Y342" i="26"/>
  <c r="X342" i="26"/>
  <c r="W342" i="26"/>
  <c r="AB341" i="26"/>
  <c r="AA341" i="26"/>
  <c r="Z341" i="26"/>
  <c r="Y341" i="26"/>
  <c r="X341" i="26"/>
  <c r="W341" i="26"/>
  <c r="AB340" i="26"/>
  <c r="AA340" i="26"/>
  <c r="Z340" i="26"/>
  <c r="Y340" i="26"/>
  <c r="X340" i="26"/>
  <c r="W340" i="26"/>
  <c r="AB339" i="26"/>
  <c r="AA339" i="26"/>
  <c r="Z339" i="26"/>
  <c r="Y339" i="26"/>
  <c r="X339" i="26"/>
  <c r="W339" i="26"/>
  <c r="AB338" i="26"/>
  <c r="AA338" i="26"/>
  <c r="Z338" i="26"/>
  <c r="Y338" i="26"/>
  <c r="X338" i="26"/>
  <c r="W338" i="26"/>
  <c r="AB337" i="26"/>
  <c r="AA337" i="26"/>
  <c r="Z337" i="26"/>
  <c r="Y337" i="26"/>
  <c r="X337" i="26"/>
  <c r="W337" i="26"/>
  <c r="AB336" i="26"/>
  <c r="AA336" i="26"/>
  <c r="Z336" i="26"/>
  <c r="Y336" i="26"/>
  <c r="X336" i="26"/>
  <c r="W336" i="26"/>
  <c r="AB335" i="26"/>
  <c r="AA335" i="26"/>
  <c r="Z335" i="26"/>
  <c r="Y335" i="26"/>
  <c r="X335" i="26"/>
  <c r="W335" i="26"/>
  <c r="AB334" i="26"/>
  <c r="AA334" i="26"/>
  <c r="Z334" i="26"/>
  <c r="Y334" i="26"/>
  <c r="X334" i="26"/>
  <c r="W334" i="26"/>
  <c r="AB333" i="26"/>
  <c r="AA333" i="26"/>
  <c r="Z333" i="26"/>
  <c r="Y333" i="26"/>
  <c r="X333" i="26"/>
  <c r="W333" i="26"/>
  <c r="AB332" i="26"/>
  <c r="AA332" i="26"/>
  <c r="Z332" i="26"/>
  <c r="Y332" i="26"/>
  <c r="X332" i="26"/>
  <c r="W332" i="26"/>
  <c r="AB331" i="26"/>
  <c r="AA331" i="26"/>
  <c r="Z331" i="26"/>
  <c r="Y331" i="26"/>
  <c r="X331" i="26"/>
  <c r="W331" i="26"/>
  <c r="AB330" i="26"/>
  <c r="AA330" i="26"/>
  <c r="Z330" i="26"/>
  <c r="Y330" i="26"/>
  <c r="X330" i="26"/>
  <c r="W330" i="26"/>
  <c r="AB329" i="26"/>
  <c r="AA329" i="26"/>
  <c r="Z329" i="26"/>
  <c r="Y329" i="26"/>
  <c r="X329" i="26"/>
  <c r="W329" i="26"/>
  <c r="AB328" i="26"/>
  <c r="AA328" i="26"/>
  <c r="Z328" i="26"/>
  <c r="Y328" i="26"/>
  <c r="X328" i="26"/>
  <c r="W328" i="26"/>
  <c r="AB327" i="26"/>
  <c r="AA327" i="26"/>
  <c r="Z327" i="26"/>
  <c r="Y327" i="26"/>
  <c r="X327" i="26"/>
  <c r="W327" i="26"/>
  <c r="AB326" i="26"/>
  <c r="AA326" i="26"/>
  <c r="Z326" i="26"/>
  <c r="Y326" i="26"/>
  <c r="X326" i="26"/>
  <c r="W326" i="26"/>
  <c r="AB325" i="26"/>
  <c r="AA325" i="26"/>
  <c r="Z325" i="26"/>
  <c r="Y325" i="26"/>
  <c r="X325" i="26"/>
  <c r="W325" i="26"/>
  <c r="AB324" i="26"/>
  <c r="AA324" i="26"/>
  <c r="Z324" i="26"/>
  <c r="Y324" i="26"/>
  <c r="X324" i="26"/>
  <c r="W324" i="26"/>
  <c r="AB323" i="26"/>
  <c r="AA323" i="26"/>
  <c r="Z323" i="26"/>
  <c r="Y323" i="26"/>
  <c r="X323" i="26"/>
  <c r="W323" i="26"/>
  <c r="AB322" i="26"/>
  <c r="AA322" i="26"/>
  <c r="Z322" i="26"/>
  <c r="Y322" i="26"/>
  <c r="X322" i="26"/>
  <c r="W322" i="26"/>
  <c r="AB321" i="26"/>
  <c r="AA321" i="26"/>
  <c r="Z321" i="26"/>
  <c r="Y321" i="26"/>
  <c r="X321" i="26"/>
  <c r="W321" i="26"/>
  <c r="AB320" i="26"/>
  <c r="AA320" i="26"/>
  <c r="Z320" i="26"/>
  <c r="Y320" i="26"/>
  <c r="X320" i="26"/>
  <c r="W320" i="26"/>
  <c r="AB319" i="26"/>
  <c r="AA319" i="26"/>
  <c r="Z319" i="26"/>
  <c r="Y319" i="26"/>
  <c r="X319" i="26"/>
  <c r="W319" i="26"/>
  <c r="AB318" i="26"/>
  <c r="AA318" i="26"/>
  <c r="Z318" i="26"/>
  <c r="Y318" i="26"/>
  <c r="X318" i="26"/>
  <c r="W318" i="26"/>
  <c r="AB317" i="26"/>
  <c r="AA317" i="26"/>
  <c r="Z317" i="26"/>
  <c r="Y317" i="26"/>
  <c r="X317" i="26"/>
  <c r="W317" i="26"/>
  <c r="AB316" i="26"/>
  <c r="AA316" i="26"/>
  <c r="Z316" i="26"/>
  <c r="Y316" i="26"/>
  <c r="X316" i="26"/>
  <c r="W316" i="26"/>
  <c r="AB315" i="26"/>
  <c r="AA315" i="26"/>
  <c r="Z315" i="26"/>
  <c r="Y315" i="26"/>
  <c r="X315" i="26"/>
  <c r="W315" i="26"/>
  <c r="AB314" i="26"/>
  <c r="AA314" i="26"/>
  <c r="Z314" i="26"/>
  <c r="Y314" i="26"/>
  <c r="X314" i="26"/>
  <c r="W314" i="26"/>
  <c r="AB313" i="26"/>
  <c r="AA313" i="26"/>
  <c r="Z313" i="26"/>
  <c r="Y313" i="26"/>
  <c r="X313" i="26"/>
  <c r="W313" i="26"/>
  <c r="AB312" i="26"/>
  <c r="AA312" i="26"/>
  <c r="Z312" i="26"/>
  <c r="Y312" i="26"/>
  <c r="X312" i="26"/>
  <c r="W312" i="26"/>
  <c r="AB311" i="26"/>
  <c r="AA311" i="26"/>
  <c r="Z311" i="26"/>
  <c r="Y311" i="26"/>
  <c r="X311" i="26"/>
  <c r="W311" i="26"/>
  <c r="AB310" i="26"/>
  <c r="AA310" i="26"/>
  <c r="Z310" i="26"/>
  <c r="Y310" i="26"/>
  <c r="X310" i="26"/>
  <c r="W310" i="26"/>
  <c r="AB309" i="26"/>
  <c r="AA309" i="26"/>
  <c r="Z309" i="26"/>
  <c r="Y309" i="26"/>
  <c r="X309" i="26"/>
  <c r="W309" i="26"/>
  <c r="AB308" i="26"/>
  <c r="AA308" i="26"/>
  <c r="Z308" i="26"/>
  <c r="Y308" i="26"/>
  <c r="X308" i="26"/>
  <c r="W308" i="26"/>
  <c r="AB307" i="26"/>
  <c r="AA307" i="26"/>
  <c r="Z307" i="26"/>
  <c r="Y307" i="26"/>
  <c r="X307" i="26"/>
  <c r="W307" i="26"/>
  <c r="AB306" i="26"/>
  <c r="AA306" i="26"/>
  <c r="Z306" i="26"/>
  <c r="Y306" i="26"/>
  <c r="X306" i="26"/>
  <c r="W306" i="26"/>
  <c r="AB305" i="26"/>
  <c r="AA305" i="26"/>
  <c r="Z305" i="26"/>
  <c r="Y305" i="26"/>
  <c r="X305" i="26"/>
  <c r="W305" i="26"/>
  <c r="AB304" i="26"/>
  <c r="AA304" i="26"/>
  <c r="Z304" i="26"/>
  <c r="Y304" i="26"/>
  <c r="X304" i="26"/>
  <c r="W304" i="26"/>
  <c r="AB303" i="26"/>
  <c r="AA303" i="26"/>
  <c r="Z303" i="26"/>
  <c r="Y303" i="26"/>
  <c r="X303" i="26"/>
  <c r="W303" i="26"/>
  <c r="AB302" i="26"/>
  <c r="AA302" i="26"/>
  <c r="Z302" i="26"/>
  <c r="Y302" i="26"/>
  <c r="X302" i="26"/>
  <c r="W302" i="26"/>
  <c r="AB301" i="26"/>
  <c r="AA301" i="26"/>
  <c r="Z301" i="26"/>
  <c r="Y301" i="26"/>
  <c r="X301" i="26"/>
  <c r="W301" i="26"/>
  <c r="AB300" i="26"/>
  <c r="AA300" i="26"/>
  <c r="Z300" i="26"/>
  <c r="Y300" i="26"/>
  <c r="X300" i="26"/>
  <c r="W300" i="26"/>
  <c r="AB299" i="26"/>
  <c r="AA299" i="26"/>
  <c r="Z299" i="26"/>
  <c r="Y299" i="26"/>
  <c r="X299" i="26"/>
  <c r="W299" i="26"/>
  <c r="AB298" i="26"/>
  <c r="AA298" i="26"/>
  <c r="Z298" i="26"/>
  <c r="Y298" i="26"/>
  <c r="X298" i="26"/>
  <c r="W298" i="26"/>
  <c r="AB297" i="26"/>
  <c r="AA297" i="26"/>
  <c r="Z297" i="26"/>
  <c r="Y297" i="26"/>
  <c r="X297" i="26"/>
  <c r="W297" i="26"/>
  <c r="AB296" i="26"/>
  <c r="AA296" i="26"/>
  <c r="Z296" i="26"/>
  <c r="Y296" i="26"/>
  <c r="X296" i="26"/>
  <c r="W296" i="26"/>
  <c r="AB295" i="26"/>
  <c r="AA295" i="26"/>
  <c r="Z295" i="26"/>
  <c r="Y295" i="26"/>
  <c r="X295" i="26"/>
  <c r="W295" i="26"/>
  <c r="AB294" i="26"/>
  <c r="AA294" i="26"/>
  <c r="Z294" i="26"/>
  <c r="Y294" i="26"/>
  <c r="X294" i="26"/>
  <c r="W294" i="26"/>
  <c r="AB293" i="26"/>
  <c r="AA293" i="26"/>
  <c r="Z293" i="26"/>
  <c r="Y293" i="26"/>
  <c r="X293" i="26"/>
  <c r="W293" i="26"/>
  <c r="AB292" i="26"/>
  <c r="AA292" i="26"/>
  <c r="Z292" i="26"/>
  <c r="Y292" i="26"/>
  <c r="X292" i="26"/>
  <c r="W292" i="26"/>
  <c r="AB291" i="26"/>
  <c r="AA291" i="26"/>
  <c r="Z291" i="26"/>
  <c r="Y291" i="26"/>
  <c r="X291" i="26"/>
  <c r="W291" i="26"/>
  <c r="AB290" i="26"/>
  <c r="AA290" i="26"/>
  <c r="Z290" i="26"/>
  <c r="Y290" i="26"/>
  <c r="X290" i="26"/>
  <c r="W290" i="26"/>
  <c r="AB289" i="26"/>
  <c r="AA289" i="26"/>
  <c r="Z289" i="26"/>
  <c r="Y289" i="26"/>
  <c r="X289" i="26"/>
  <c r="W289" i="26"/>
  <c r="AB288" i="26"/>
  <c r="AA288" i="26"/>
  <c r="Z288" i="26"/>
  <c r="Y288" i="26"/>
  <c r="X288" i="26"/>
  <c r="W288" i="26"/>
  <c r="AB287" i="26"/>
  <c r="AA287" i="26"/>
  <c r="Z287" i="26"/>
  <c r="Y287" i="26"/>
  <c r="X287" i="26"/>
  <c r="W287" i="26"/>
  <c r="AB286" i="26"/>
  <c r="AA286" i="26"/>
  <c r="Z286" i="26"/>
  <c r="Y286" i="26"/>
  <c r="X286" i="26"/>
  <c r="W286" i="26"/>
  <c r="AB285" i="26"/>
  <c r="AA285" i="26"/>
  <c r="Z285" i="26"/>
  <c r="Y285" i="26"/>
  <c r="X285" i="26"/>
  <c r="W285" i="26"/>
  <c r="AB284" i="26"/>
  <c r="AA284" i="26"/>
  <c r="Z284" i="26"/>
  <c r="Y284" i="26"/>
  <c r="X284" i="26"/>
  <c r="W284" i="26"/>
  <c r="AB283" i="26"/>
  <c r="AA283" i="26"/>
  <c r="Z283" i="26"/>
  <c r="Y283" i="26"/>
  <c r="X283" i="26"/>
  <c r="W283" i="26"/>
  <c r="AB282" i="26"/>
  <c r="AA282" i="26"/>
  <c r="Z282" i="26"/>
  <c r="Y282" i="26"/>
  <c r="X282" i="26"/>
  <c r="W282" i="26"/>
  <c r="AB281" i="26"/>
  <c r="AA281" i="26"/>
  <c r="Z281" i="26"/>
  <c r="Y281" i="26"/>
  <c r="X281" i="26"/>
  <c r="W281" i="26"/>
  <c r="AB280" i="26"/>
  <c r="AA280" i="26"/>
  <c r="Z280" i="26"/>
  <c r="Y280" i="26"/>
  <c r="X280" i="26"/>
  <c r="W280" i="26"/>
  <c r="AB279" i="26"/>
  <c r="AA279" i="26"/>
  <c r="Z279" i="26"/>
  <c r="Y279" i="26"/>
  <c r="X279" i="26"/>
  <c r="W279" i="26"/>
  <c r="AB278" i="26"/>
  <c r="AA278" i="26"/>
  <c r="Z278" i="26"/>
  <c r="Y278" i="26"/>
  <c r="X278" i="26"/>
  <c r="W278" i="26"/>
  <c r="AB277" i="26"/>
  <c r="AA277" i="26"/>
  <c r="Z277" i="26"/>
  <c r="Y277" i="26"/>
  <c r="X277" i="26"/>
  <c r="W277" i="26"/>
  <c r="AB276" i="26"/>
  <c r="AA276" i="26"/>
  <c r="Z276" i="26"/>
  <c r="Y276" i="26"/>
  <c r="X276" i="26"/>
  <c r="W276" i="26"/>
  <c r="AB275" i="26"/>
  <c r="AA275" i="26"/>
  <c r="Z275" i="26"/>
  <c r="Y275" i="26"/>
  <c r="X275" i="26"/>
  <c r="W275" i="26"/>
  <c r="AB274" i="26"/>
  <c r="AA274" i="26"/>
  <c r="Z274" i="26"/>
  <c r="Y274" i="26"/>
  <c r="X274" i="26"/>
  <c r="W274" i="26"/>
  <c r="AB273" i="26"/>
  <c r="AA273" i="26"/>
  <c r="Z273" i="26"/>
  <c r="Y273" i="26"/>
  <c r="X273" i="26"/>
  <c r="W273" i="26"/>
  <c r="AB272" i="26"/>
  <c r="AA272" i="26"/>
  <c r="Z272" i="26"/>
  <c r="Y272" i="26"/>
  <c r="X272" i="26"/>
  <c r="W272" i="26"/>
  <c r="AB271" i="26"/>
  <c r="AA271" i="26"/>
  <c r="Z271" i="26"/>
  <c r="Y271" i="26"/>
  <c r="X271" i="26"/>
  <c r="W271" i="26"/>
  <c r="AB270" i="26"/>
  <c r="AA270" i="26"/>
  <c r="Z270" i="26"/>
  <c r="Y270" i="26"/>
  <c r="X270" i="26"/>
  <c r="W270" i="26"/>
  <c r="AB269" i="26"/>
  <c r="AA269" i="26"/>
  <c r="Z269" i="26"/>
  <c r="Y269" i="26"/>
  <c r="X269" i="26"/>
  <c r="W269" i="26"/>
  <c r="AB268" i="26"/>
  <c r="AA268" i="26"/>
  <c r="Z268" i="26"/>
  <c r="Y268" i="26"/>
  <c r="X268" i="26"/>
  <c r="W268" i="26"/>
  <c r="AB267" i="26"/>
  <c r="AA267" i="26"/>
  <c r="Z267" i="26"/>
  <c r="Y267" i="26"/>
  <c r="X267" i="26"/>
  <c r="W267" i="26"/>
  <c r="AB266" i="26"/>
  <c r="AA266" i="26"/>
  <c r="Z266" i="26"/>
  <c r="Y266" i="26"/>
  <c r="X266" i="26"/>
  <c r="W266" i="26"/>
  <c r="AB265" i="26"/>
  <c r="AA265" i="26"/>
  <c r="Z265" i="26"/>
  <c r="Y265" i="26"/>
  <c r="X265" i="26"/>
  <c r="W265" i="26"/>
  <c r="AB264" i="26"/>
  <c r="AA264" i="26"/>
  <c r="Z264" i="26"/>
  <c r="Y264" i="26"/>
  <c r="X264" i="26"/>
  <c r="W264" i="26"/>
  <c r="AB263" i="26"/>
  <c r="AA263" i="26"/>
  <c r="Z263" i="26"/>
  <c r="Y263" i="26"/>
  <c r="X263" i="26"/>
  <c r="W263" i="26"/>
  <c r="AB262" i="26"/>
  <c r="AA262" i="26"/>
  <c r="Z262" i="26"/>
  <c r="Y262" i="26"/>
  <c r="X262" i="26"/>
  <c r="W262" i="26"/>
  <c r="AB261" i="26"/>
  <c r="AA261" i="26"/>
  <c r="Z261" i="26"/>
  <c r="Y261" i="26"/>
  <c r="X261" i="26"/>
  <c r="W261" i="26"/>
  <c r="AB260" i="26"/>
  <c r="AA260" i="26"/>
  <c r="Z260" i="26"/>
  <c r="Y260" i="26"/>
  <c r="X260" i="26"/>
  <c r="W260" i="26"/>
  <c r="AB259" i="26"/>
  <c r="AA259" i="26"/>
  <c r="Z259" i="26"/>
  <c r="Y259" i="26"/>
  <c r="X259" i="26"/>
  <c r="W259" i="26"/>
  <c r="AB258" i="26"/>
  <c r="AA258" i="26"/>
  <c r="Z258" i="26"/>
  <c r="Y258" i="26"/>
  <c r="X258" i="26"/>
  <c r="W258" i="26"/>
  <c r="AB257" i="26"/>
  <c r="AA257" i="26"/>
  <c r="Z257" i="26"/>
  <c r="Y257" i="26"/>
  <c r="X257" i="26"/>
  <c r="W257" i="26"/>
  <c r="AB256" i="26"/>
  <c r="AA256" i="26"/>
  <c r="Z256" i="26"/>
  <c r="Y256" i="26"/>
  <c r="X256" i="26"/>
  <c r="W256" i="26"/>
  <c r="AB255" i="26"/>
  <c r="AA255" i="26"/>
  <c r="Z255" i="26"/>
  <c r="Y255" i="26"/>
  <c r="X255" i="26"/>
  <c r="W255" i="26"/>
  <c r="AB254" i="26"/>
  <c r="AA254" i="26"/>
  <c r="Z254" i="26"/>
  <c r="Y254" i="26"/>
  <c r="X254" i="26"/>
  <c r="W254" i="26"/>
  <c r="AB253" i="26"/>
  <c r="AA253" i="26"/>
  <c r="Z253" i="26"/>
  <c r="Y253" i="26"/>
  <c r="X253" i="26"/>
  <c r="W253" i="26"/>
  <c r="AB252" i="26"/>
  <c r="AA252" i="26"/>
  <c r="Z252" i="26"/>
  <c r="Y252" i="26"/>
  <c r="X252" i="26"/>
  <c r="W252" i="26"/>
  <c r="AB251" i="26"/>
  <c r="AA251" i="26"/>
  <c r="Z251" i="26"/>
  <c r="Y251" i="26"/>
  <c r="X251" i="26"/>
  <c r="W251" i="26"/>
  <c r="AB250" i="26"/>
  <c r="AA250" i="26"/>
  <c r="Z250" i="26"/>
  <c r="Y250" i="26"/>
  <c r="X250" i="26"/>
  <c r="W250" i="26"/>
  <c r="AB249" i="26"/>
  <c r="AA249" i="26"/>
  <c r="Z249" i="26"/>
  <c r="Y249" i="26"/>
  <c r="X249" i="26"/>
  <c r="W249" i="26"/>
  <c r="AB248" i="26"/>
  <c r="AA248" i="26"/>
  <c r="Z248" i="26"/>
  <c r="Y248" i="26"/>
  <c r="X248" i="26"/>
  <c r="W248" i="26"/>
  <c r="AB247" i="26"/>
  <c r="AA247" i="26"/>
  <c r="Z247" i="26"/>
  <c r="Y247" i="26"/>
  <c r="X247" i="26"/>
  <c r="W247" i="26"/>
  <c r="AB246" i="26"/>
  <c r="AA246" i="26"/>
  <c r="Z246" i="26"/>
  <c r="Y246" i="26"/>
  <c r="X246" i="26"/>
  <c r="W246" i="26"/>
  <c r="AB245" i="26"/>
  <c r="AA245" i="26"/>
  <c r="Z245" i="26"/>
  <c r="Y245" i="26"/>
  <c r="X245" i="26"/>
  <c r="W245" i="26"/>
  <c r="AB244" i="26"/>
  <c r="AA244" i="26"/>
  <c r="Z244" i="26"/>
  <c r="Y244" i="26"/>
  <c r="X244" i="26"/>
  <c r="W244" i="26"/>
  <c r="AB243" i="26"/>
  <c r="AA243" i="26"/>
  <c r="Z243" i="26"/>
  <c r="Y243" i="26"/>
  <c r="X243" i="26"/>
  <c r="W243" i="26"/>
  <c r="AB242" i="26"/>
  <c r="AA242" i="26"/>
  <c r="Z242" i="26"/>
  <c r="Y242" i="26"/>
  <c r="X242" i="26"/>
  <c r="W242" i="26"/>
  <c r="AB241" i="26"/>
  <c r="AA241" i="26"/>
  <c r="Z241" i="26"/>
  <c r="Y241" i="26"/>
  <c r="X241" i="26"/>
  <c r="W241" i="26"/>
  <c r="AB240" i="26"/>
  <c r="AA240" i="26"/>
  <c r="Z240" i="26"/>
  <c r="Y240" i="26"/>
  <c r="X240" i="26"/>
  <c r="W240" i="26"/>
  <c r="AB239" i="26"/>
  <c r="AA239" i="26"/>
  <c r="Z239" i="26"/>
  <c r="Y239" i="26"/>
  <c r="X239" i="26"/>
  <c r="W239" i="26"/>
  <c r="AB238" i="26"/>
  <c r="AA238" i="26"/>
  <c r="Z238" i="26"/>
  <c r="Y238" i="26"/>
  <c r="X238" i="26"/>
  <c r="W238" i="26"/>
  <c r="AB237" i="26"/>
  <c r="AA237" i="26"/>
  <c r="Z237" i="26"/>
  <c r="Y237" i="26"/>
  <c r="X237" i="26"/>
  <c r="W237" i="26"/>
  <c r="AB236" i="26"/>
  <c r="AA236" i="26"/>
  <c r="Z236" i="26"/>
  <c r="Y236" i="26"/>
  <c r="X236" i="26"/>
  <c r="W236" i="26"/>
  <c r="AB235" i="26"/>
  <c r="AA235" i="26"/>
  <c r="Z235" i="26"/>
  <c r="Y235" i="26"/>
  <c r="X235" i="26"/>
  <c r="W235" i="26"/>
  <c r="AB234" i="26"/>
  <c r="AA234" i="26"/>
  <c r="Z234" i="26"/>
  <c r="Y234" i="26"/>
  <c r="X234" i="26"/>
  <c r="W234" i="26"/>
  <c r="AB233" i="26"/>
  <c r="AA233" i="26"/>
  <c r="Z233" i="26"/>
  <c r="Y233" i="26"/>
  <c r="X233" i="26"/>
  <c r="W233" i="26"/>
  <c r="AB232" i="26"/>
  <c r="AA232" i="26"/>
  <c r="Z232" i="26"/>
  <c r="Y232" i="26"/>
  <c r="X232" i="26"/>
  <c r="W232" i="26"/>
  <c r="AB231" i="26"/>
  <c r="AA231" i="26"/>
  <c r="Z231" i="26"/>
  <c r="Y231" i="26"/>
  <c r="X231" i="26"/>
  <c r="W231" i="26"/>
  <c r="AB230" i="26"/>
  <c r="AA230" i="26"/>
  <c r="Z230" i="26"/>
  <c r="Y230" i="26"/>
  <c r="X230" i="26"/>
  <c r="W230" i="26"/>
  <c r="AB229" i="26"/>
  <c r="AA229" i="26"/>
  <c r="Z229" i="26"/>
  <c r="Y229" i="26"/>
  <c r="X229" i="26"/>
  <c r="W229" i="26"/>
  <c r="AB228" i="26"/>
  <c r="AA228" i="26"/>
  <c r="Z228" i="26"/>
  <c r="Y228" i="26"/>
  <c r="X228" i="26"/>
  <c r="W228" i="26"/>
  <c r="AB227" i="26"/>
  <c r="AA227" i="26"/>
  <c r="Z227" i="26"/>
  <c r="Y227" i="26"/>
  <c r="X227" i="26"/>
  <c r="W227" i="26"/>
  <c r="AB226" i="26"/>
  <c r="AA226" i="26"/>
  <c r="Z226" i="26"/>
  <c r="Y226" i="26"/>
  <c r="X226" i="26"/>
  <c r="W226" i="26"/>
  <c r="AB225" i="26"/>
  <c r="AA225" i="26"/>
  <c r="Z225" i="26"/>
  <c r="Y225" i="26"/>
  <c r="X225" i="26"/>
  <c r="W225" i="26"/>
  <c r="AB224" i="26"/>
  <c r="AA224" i="26"/>
  <c r="Z224" i="26"/>
  <c r="Y224" i="26"/>
  <c r="X224" i="26"/>
  <c r="W224" i="26"/>
  <c r="AB223" i="26"/>
  <c r="AA223" i="26"/>
  <c r="Z223" i="26"/>
  <c r="Y223" i="26"/>
  <c r="X223" i="26"/>
  <c r="W223" i="26"/>
  <c r="AB222" i="26"/>
  <c r="AA222" i="26"/>
  <c r="Z222" i="26"/>
  <c r="Y222" i="26"/>
  <c r="X222" i="26"/>
  <c r="W222" i="26"/>
  <c r="AB221" i="26"/>
  <c r="AA221" i="26"/>
  <c r="Z221" i="26"/>
  <c r="Y221" i="26"/>
  <c r="X221" i="26"/>
  <c r="W221" i="26"/>
  <c r="AB220" i="26"/>
  <c r="AA220" i="26"/>
  <c r="Z220" i="26"/>
  <c r="Y220" i="26"/>
  <c r="X220" i="26"/>
  <c r="W220" i="26"/>
  <c r="AB219" i="26"/>
  <c r="AA219" i="26"/>
  <c r="Z219" i="26"/>
  <c r="Y219" i="26"/>
  <c r="X219" i="26"/>
  <c r="W219" i="26"/>
  <c r="AB218" i="26"/>
  <c r="AA218" i="26"/>
  <c r="Z218" i="26"/>
  <c r="Y218" i="26"/>
  <c r="X218" i="26"/>
  <c r="W218" i="26"/>
  <c r="AB217" i="26"/>
  <c r="AA217" i="26"/>
  <c r="Z217" i="26"/>
  <c r="Y217" i="26"/>
  <c r="X217" i="26"/>
  <c r="W217" i="26"/>
  <c r="AB216" i="26"/>
  <c r="AA216" i="26"/>
  <c r="Z216" i="26"/>
  <c r="Y216" i="26"/>
  <c r="X216" i="26"/>
  <c r="W216" i="26"/>
  <c r="AB215" i="26"/>
  <c r="AA215" i="26"/>
  <c r="Z215" i="26"/>
  <c r="Y215" i="26"/>
  <c r="X215" i="26"/>
  <c r="W215" i="26"/>
  <c r="AB214" i="26"/>
  <c r="AA214" i="26"/>
  <c r="Z214" i="26"/>
  <c r="Y214" i="26"/>
  <c r="X214" i="26"/>
  <c r="W214" i="26"/>
  <c r="AB213" i="26"/>
  <c r="AA213" i="26"/>
  <c r="Z213" i="26"/>
  <c r="Y213" i="26"/>
  <c r="X213" i="26"/>
  <c r="W213" i="26"/>
  <c r="AB212" i="26"/>
  <c r="AA212" i="26"/>
  <c r="Z212" i="26"/>
  <c r="Y212" i="26"/>
  <c r="X212" i="26"/>
  <c r="W212" i="26"/>
  <c r="AB211" i="26"/>
  <c r="AA211" i="26"/>
  <c r="Z211" i="26"/>
  <c r="Y211" i="26"/>
  <c r="X211" i="26"/>
  <c r="W211" i="26"/>
  <c r="AB210" i="26"/>
  <c r="AA210" i="26"/>
  <c r="Z210" i="26"/>
  <c r="Y210" i="26"/>
  <c r="X210" i="26"/>
  <c r="W210" i="26"/>
  <c r="AB209" i="26"/>
  <c r="AA209" i="26"/>
  <c r="Z209" i="26"/>
  <c r="Y209" i="26"/>
  <c r="X209" i="26"/>
  <c r="W209" i="26"/>
  <c r="AB208" i="26"/>
  <c r="AA208" i="26"/>
  <c r="Z208" i="26"/>
  <c r="Y208" i="26"/>
  <c r="X208" i="26"/>
  <c r="W208" i="26"/>
  <c r="AB207" i="26"/>
  <c r="AA207" i="26"/>
  <c r="Z207" i="26"/>
  <c r="Y207" i="26"/>
  <c r="X207" i="26"/>
  <c r="W207" i="26"/>
  <c r="AB206" i="26"/>
  <c r="AA206" i="26"/>
  <c r="Z206" i="26"/>
  <c r="Y206" i="26"/>
  <c r="X206" i="26"/>
  <c r="W206" i="26"/>
  <c r="AB205" i="26"/>
  <c r="AA205" i="26"/>
  <c r="Z205" i="26"/>
  <c r="Y205" i="26"/>
  <c r="X205" i="26"/>
  <c r="W205" i="26"/>
  <c r="AB204" i="26"/>
  <c r="AA204" i="26"/>
  <c r="Z204" i="26"/>
  <c r="Y204" i="26"/>
  <c r="X204" i="26"/>
  <c r="W204" i="26"/>
  <c r="AB203" i="26"/>
  <c r="AA203" i="26"/>
  <c r="Z203" i="26"/>
  <c r="Y203" i="26"/>
  <c r="X203" i="26"/>
  <c r="W203" i="26"/>
  <c r="AB202" i="26"/>
  <c r="AA202" i="26"/>
  <c r="Z202" i="26"/>
  <c r="Y202" i="26"/>
  <c r="X202" i="26"/>
  <c r="W202" i="26"/>
  <c r="AB201" i="26"/>
  <c r="AA201" i="26"/>
  <c r="Z201" i="26"/>
  <c r="Y201" i="26"/>
  <c r="X201" i="26"/>
  <c r="W201" i="26"/>
  <c r="AB200" i="26"/>
  <c r="AA200" i="26"/>
  <c r="Z200" i="26"/>
  <c r="Y200" i="26"/>
  <c r="X200" i="26"/>
  <c r="W200" i="26"/>
  <c r="AB199" i="26"/>
  <c r="AA199" i="26"/>
  <c r="Z199" i="26"/>
  <c r="Y199" i="26"/>
  <c r="X199" i="26"/>
  <c r="W199" i="26"/>
  <c r="AB198" i="26"/>
  <c r="AA198" i="26"/>
  <c r="Z198" i="26"/>
  <c r="Y198" i="26"/>
  <c r="X198" i="26"/>
  <c r="W198" i="26"/>
  <c r="AB197" i="26"/>
  <c r="AA197" i="26"/>
  <c r="Z197" i="26"/>
  <c r="Y197" i="26"/>
  <c r="X197" i="26"/>
  <c r="W197" i="26"/>
  <c r="AB196" i="26"/>
  <c r="AA196" i="26"/>
  <c r="Z196" i="26"/>
  <c r="Y196" i="26"/>
  <c r="X196" i="26"/>
  <c r="W196" i="26"/>
  <c r="AB195" i="26"/>
  <c r="AA195" i="26"/>
  <c r="Z195" i="26"/>
  <c r="Y195" i="26"/>
  <c r="X195" i="26"/>
  <c r="W195" i="26"/>
  <c r="AB194" i="26"/>
  <c r="AA194" i="26"/>
  <c r="Z194" i="26"/>
  <c r="Y194" i="26"/>
  <c r="X194" i="26"/>
  <c r="W194" i="26"/>
  <c r="AB193" i="26"/>
  <c r="AA193" i="26"/>
  <c r="Z193" i="26"/>
  <c r="Y193" i="26"/>
  <c r="X193" i="26"/>
  <c r="W193" i="26"/>
  <c r="AB192" i="26"/>
  <c r="AA192" i="26"/>
  <c r="Z192" i="26"/>
  <c r="Y192" i="26"/>
  <c r="X192" i="26"/>
  <c r="W192" i="26"/>
  <c r="AB191" i="26"/>
  <c r="AA191" i="26"/>
  <c r="Z191" i="26"/>
  <c r="Y191" i="26"/>
  <c r="X191" i="26"/>
  <c r="W191" i="26"/>
  <c r="AB190" i="26"/>
  <c r="AA190" i="26"/>
  <c r="Z190" i="26"/>
  <c r="Y190" i="26"/>
  <c r="X190" i="26"/>
  <c r="W190" i="26"/>
  <c r="AB189" i="26"/>
  <c r="AA189" i="26"/>
  <c r="Z189" i="26"/>
  <c r="Y189" i="26"/>
  <c r="X189" i="26"/>
  <c r="W189" i="26"/>
  <c r="AB188" i="26"/>
  <c r="AA188" i="26"/>
  <c r="Z188" i="26"/>
  <c r="Y188" i="26"/>
  <c r="X188" i="26"/>
  <c r="W188" i="26"/>
  <c r="AB187" i="26"/>
  <c r="AA187" i="26"/>
  <c r="Z187" i="26"/>
  <c r="Y187" i="26"/>
  <c r="X187" i="26"/>
  <c r="W187" i="26"/>
  <c r="AB186" i="26"/>
  <c r="AA186" i="26"/>
  <c r="Z186" i="26"/>
  <c r="Y186" i="26"/>
  <c r="X186" i="26"/>
  <c r="W186" i="26"/>
  <c r="AB185" i="26"/>
  <c r="AA185" i="26"/>
  <c r="Z185" i="26"/>
  <c r="Y185" i="26"/>
  <c r="X185" i="26"/>
  <c r="W185" i="26"/>
  <c r="AB184" i="26"/>
  <c r="AA184" i="26"/>
  <c r="Z184" i="26"/>
  <c r="Y184" i="26"/>
  <c r="X184" i="26"/>
  <c r="W184" i="26"/>
  <c r="AB183" i="26"/>
  <c r="AA183" i="26"/>
  <c r="Z183" i="26"/>
  <c r="Y183" i="26"/>
  <c r="X183" i="26"/>
  <c r="W183" i="26"/>
  <c r="AB182" i="26"/>
  <c r="AA182" i="26"/>
  <c r="Z182" i="26"/>
  <c r="Y182" i="26"/>
  <c r="X182" i="26"/>
  <c r="W182" i="26"/>
  <c r="AB181" i="26"/>
  <c r="AA181" i="26"/>
  <c r="Z181" i="26"/>
  <c r="Y181" i="26"/>
  <c r="X181" i="26"/>
  <c r="W181" i="26"/>
  <c r="AB180" i="26"/>
  <c r="AA180" i="26"/>
  <c r="Z180" i="26"/>
  <c r="Y180" i="26"/>
  <c r="X180" i="26"/>
  <c r="W180" i="26"/>
  <c r="AB179" i="26"/>
  <c r="AA179" i="26"/>
  <c r="Z179" i="26"/>
  <c r="Y179" i="26"/>
  <c r="X179" i="26"/>
  <c r="W179" i="26"/>
  <c r="AB178" i="26"/>
  <c r="AA178" i="26"/>
  <c r="Z178" i="26"/>
  <c r="Y178" i="26"/>
  <c r="X178" i="26"/>
  <c r="W178" i="26"/>
  <c r="AB177" i="26"/>
  <c r="AA177" i="26"/>
  <c r="Z177" i="26"/>
  <c r="Y177" i="26"/>
  <c r="X177" i="26"/>
  <c r="W177" i="26"/>
  <c r="AB176" i="26"/>
  <c r="AA176" i="26"/>
  <c r="Z176" i="26"/>
  <c r="Y176" i="26"/>
  <c r="X176" i="26"/>
  <c r="W176" i="26"/>
  <c r="AB175" i="26"/>
  <c r="AA175" i="26"/>
  <c r="Z175" i="26"/>
  <c r="Y175" i="26"/>
  <c r="X175" i="26"/>
  <c r="W175" i="26"/>
  <c r="AB174" i="26"/>
  <c r="AA174" i="26"/>
  <c r="Z174" i="26"/>
  <c r="Y174" i="26"/>
  <c r="X174" i="26"/>
  <c r="W174" i="26"/>
  <c r="AB173" i="26"/>
  <c r="AA173" i="26"/>
  <c r="Z173" i="26"/>
  <c r="Y173" i="26"/>
  <c r="X173" i="26"/>
  <c r="W173" i="26"/>
  <c r="AB172" i="26"/>
  <c r="AA172" i="26"/>
  <c r="Z172" i="26"/>
  <c r="Y172" i="26"/>
  <c r="X172" i="26"/>
  <c r="W172" i="26"/>
  <c r="AB171" i="26"/>
  <c r="AA171" i="26"/>
  <c r="Z171" i="26"/>
  <c r="Y171" i="26"/>
  <c r="X171" i="26"/>
  <c r="W171" i="26"/>
  <c r="AB170" i="26"/>
  <c r="AA170" i="26"/>
  <c r="Z170" i="26"/>
  <c r="Y170" i="26"/>
  <c r="X170" i="26"/>
  <c r="W170" i="26"/>
  <c r="AB169" i="26"/>
  <c r="AA169" i="26"/>
  <c r="Z169" i="26"/>
  <c r="Y169" i="26"/>
  <c r="X169" i="26"/>
  <c r="W169" i="26"/>
  <c r="AB168" i="26"/>
  <c r="AA168" i="26"/>
  <c r="Z168" i="26"/>
  <c r="Y168" i="26"/>
  <c r="X168" i="26"/>
  <c r="W168" i="26"/>
  <c r="AB167" i="26"/>
  <c r="AA167" i="26"/>
  <c r="Z167" i="26"/>
  <c r="Y167" i="26"/>
  <c r="X167" i="26"/>
  <c r="W167" i="26"/>
  <c r="AB166" i="26"/>
  <c r="AA166" i="26"/>
  <c r="Z166" i="26"/>
  <c r="Y166" i="26"/>
  <c r="X166" i="26"/>
  <c r="W166" i="26"/>
  <c r="AB165" i="26"/>
  <c r="AA165" i="26"/>
  <c r="Z165" i="26"/>
  <c r="Y165" i="26"/>
  <c r="X165" i="26"/>
  <c r="W165" i="26"/>
  <c r="AB164" i="26"/>
  <c r="AA164" i="26"/>
  <c r="Z164" i="26"/>
  <c r="Y164" i="26"/>
  <c r="X164" i="26"/>
  <c r="W164" i="26"/>
  <c r="AB163" i="26"/>
  <c r="AA163" i="26"/>
  <c r="Z163" i="26"/>
  <c r="Y163" i="26"/>
  <c r="X163" i="26"/>
  <c r="W163" i="26"/>
  <c r="AB162" i="26"/>
  <c r="AA162" i="26"/>
  <c r="Z162" i="26"/>
  <c r="Y162" i="26"/>
  <c r="X162" i="26"/>
  <c r="W162" i="26"/>
  <c r="AB161" i="26"/>
  <c r="AA161" i="26"/>
  <c r="Z161" i="26"/>
  <c r="Y161" i="26"/>
  <c r="X161" i="26"/>
  <c r="W161" i="26"/>
  <c r="AB160" i="26"/>
  <c r="AA160" i="26"/>
  <c r="Z160" i="26"/>
  <c r="Y160" i="26"/>
  <c r="X160" i="26"/>
  <c r="W160" i="26"/>
  <c r="AB159" i="26"/>
  <c r="AA159" i="26"/>
  <c r="Z159" i="26"/>
  <c r="Y159" i="26"/>
  <c r="X159" i="26"/>
  <c r="W159" i="26"/>
  <c r="AB158" i="26"/>
  <c r="AA158" i="26"/>
  <c r="Z158" i="26"/>
  <c r="Y158" i="26"/>
  <c r="X158" i="26"/>
  <c r="W158" i="26"/>
  <c r="AB157" i="26"/>
  <c r="AA157" i="26"/>
  <c r="Z157" i="26"/>
  <c r="Y157" i="26"/>
  <c r="X157" i="26"/>
  <c r="W157" i="26"/>
  <c r="AB156" i="26"/>
  <c r="AA156" i="26"/>
  <c r="Z156" i="26"/>
  <c r="Y156" i="26"/>
  <c r="X156" i="26"/>
  <c r="W156" i="26"/>
  <c r="AB155" i="26"/>
  <c r="AA155" i="26"/>
  <c r="Z155" i="26"/>
  <c r="Y155" i="26"/>
  <c r="X155" i="26"/>
  <c r="W155" i="26"/>
  <c r="AB154" i="26"/>
  <c r="AA154" i="26"/>
  <c r="Z154" i="26"/>
  <c r="Y154" i="26"/>
  <c r="X154" i="26"/>
  <c r="W154" i="26"/>
  <c r="AB153" i="26"/>
  <c r="AA153" i="26"/>
  <c r="Z153" i="26"/>
  <c r="Y153" i="26"/>
  <c r="X153" i="26"/>
  <c r="W153" i="26"/>
  <c r="AB152" i="26"/>
  <c r="AA152" i="26"/>
  <c r="Z152" i="26"/>
  <c r="Y152" i="26"/>
  <c r="X152" i="26"/>
  <c r="W152" i="26"/>
  <c r="AB151" i="26"/>
  <c r="AA151" i="26"/>
  <c r="Z151" i="26"/>
  <c r="Y151" i="26"/>
  <c r="X151" i="26"/>
  <c r="W151" i="26"/>
  <c r="AB150" i="26"/>
  <c r="AA150" i="26"/>
  <c r="Z150" i="26"/>
  <c r="Y150" i="26"/>
  <c r="X150" i="26"/>
  <c r="W150" i="26"/>
  <c r="AB149" i="26"/>
  <c r="AA149" i="26"/>
  <c r="Z149" i="26"/>
  <c r="Y149" i="26"/>
  <c r="X149" i="26"/>
  <c r="W149" i="26"/>
  <c r="AB148" i="26"/>
  <c r="AA148" i="26"/>
  <c r="Z148" i="26"/>
  <c r="Y148" i="26"/>
  <c r="X148" i="26"/>
  <c r="W148" i="26"/>
  <c r="AB147" i="26"/>
  <c r="AA147" i="26"/>
  <c r="Z147" i="26"/>
  <c r="Y147" i="26"/>
  <c r="X147" i="26"/>
  <c r="W147" i="26"/>
  <c r="AB146" i="26"/>
  <c r="AA146" i="26"/>
  <c r="Z146" i="26"/>
  <c r="Y146" i="26"/>
  <c r="X146" i="26"/>
  <c r="W146" i="26"/>
  <c r="AB145" i="26"/>
  <c r="AA145" i="26"/>
  <c r="Z145" i="26"/>
  <c r="Y145" i="26"/>
  <c r="X145" i="26"/>
  <c r="W145" i="26"/>
  <c r="AB144" i="26"/>
  <c r="AA144" i="26"/>
  <c r="Z144" i="26"/>
  <c r="Y144" i="26"/>
  <c r="X144" i="26"/>
  <c r="W144" i="26"/>
  <c r="AB143" i="26"/>
  <c r="AA143" i="26"/>
  <c r="Z143" i="26"/>
  <c r="Y143" i="26"/>
  <c r="X143" i="26"/>
  <c r="W143" i="26"/>
  <c r="AB142" i="26"/>
  <c r="AA142" i="26"/>
  <c r="Z142" i="26"/>
  <c r="Y142" i="26"/>
  <c r="X142" i="26"/>
  <c r="W142" i="26"/>
  <c r="AB141" i="26"/>
  <c r="AA141" i="26"/>
  <c r="Z141" i="26"/>
  <c r="Y141" i="26"/>
  <c r="X141" i="26"/>
  <c r="W141" i="26"/>
  <c r="AB140" i="26"/>
  <c r="AA140" i="26"/>
  <c r="Z140" i="26"/>
  <c r="Y140" i="26"/>
  <c r="X140" i="26"/>
  <c r="W140" i="26"/>
  <c r="AB139" i="26"/>
  <c r="AA139" i="26"/>
  <c r="Z139" i="26"/>
  <c r="Y139" i="26"/>
  <c r="X139" i="26"/>
  <c r="W139" i="26"/>
  <c r="AB138" i="26"/>
  <c r="AA138" i="26"/>
  <c r="Z138" i="26"/>
  <c r="Y138" i="26"/>
  <c r="X138" i="26"/>
  <c r="W138" i="26"/>
  <c r="AB137" i="26"/>
  <c r="AA137" i="26"/>
  <c r="Z137" i="26"/>
  <c r="Y137" i="26"/>
  <c r="X137" i="26"/>
  <c r="W137" i="26"/>
  <c r="AB136" i="26"/>
  <c r="AA136" i="26"/>
  <c r="Z136" i="26"/>
  <c r="Y136" i="26"/>
  <c r="X136" i="26"/>
  <c r="W136" i="26"/>
  <c r="AB135" i="26"/>
  <c r="AA135" i="26"/>
  <c r="Z135" i="26"/>
  <c r="Y135" i="26"/>
  <c r="X135" i="26"/>
  <c r="W135" i="26"/>
  <c r="AB134" i="26"/>
  <c r="AA134" i="26"/>
  <c r="Z134" i="26"/>
  <c r="Y134" i="26"/>
  <c r="X134" i="26"/>
  <c r="W134" i="26"/>
  <c r="AB133" i="26"/>
  <c r="AA133" i="26"/>
  <c r="Z133" i="26"/>
  <c r="Y133" i="26"/>
  <c r="X133" i="26"/>
  <c r="W133" i="26"/>
  <c r="AB132" i="26"/>
  <c r="AA132" i="26"/>
  <c r="Z132" i="26"/>
  <c r="Y132" i="26"/>
  <c r="X132" i="26"/>
  <c r="W132" i="26"/>
  <c r="AB131" i="26"/>
  <c r="AA131" i="26"/>
  <c r="Z131" i="26"/>
  <c r="Y131" i="26"/>
  <c r="X131" i="26"/>
  <c r="W131" i="26"/>
  <c r="AB130" i="26"/>
  <c r="AA130" i="26"/>
  <c r="Z130" i="26"/>
  <c r="Y130" i="26"/>
  <c r="X130" i="26"/>
  <c r="W130" i="26"/>
  <c r="AB129" i="26"/>
  <c r="AA129" i="26"/>
  <c r="Z129" i="26"/>
  <c r="Y129" i="26"/>
  <c r="X129" i="26"/>
  <c r="W129" i="26"/>
  <c r="AB128" i="26"/>
  <c r="AA128" i="26"/>
  <c r="Z128" i="26"/>
  <c r="Y128" i="26"/>
  <c r="X128" i="26"/>
  <c r="W128" i="26"/>
  <c r="AB127" i="26"/>
  <c r="AA127" i="26"/>
  <c r="Z127" i="26"/>
  <c r="Y127" i="26"/>
  <c r="X127" i="26"/>
  <c r="W127" i="26"/>
  <c r="AB126" i="26"/>
  <c r="AA126" i="26"/>
  <c r="Z126" i="26"/>
  <c r="Y126" i="26"/>
  <c r="X126" i="26"/>
  <c r="W126" i="26"/>
  <c r="AB125" i="26"/>
  <c r="AA125" i="26"/>
  <c r="Z125" i="26"/>
  <c r="Y125" i="26"/>
  <c r="X125" i="26"/>
  <c r="W125" i="26"/>
  <c r="AB124" i="26"/>
  <c r="AA124" i="26"/>
  <c r="Z124" i="26"/>
  <c r="Y124" i="26"/>
  <c r="X124" i="26"/>
  <c r="W124" i="26"/>
  <c r="AB123" i="26"/>
  <c r="AA123" i="26"/>
  <c r="Z123" i="26"/>
  <c r="Y123" i="26"/>
  <c r="X123" i="26"/>
  <c r="W123" i="26"/>
  <c r="AB122" i="26"/>
  <c r="AA122" i="26"/>
  <c r="Z122" i="26"/>
  <c r="Y122" i="26"/>
  <c r="X122" i="26"/>
  <c r="W122" i="26"/>
  <c r="AB121" i="26"/>
  <c r="AA121" i="26"/>
  <c r="Z121" i="26"/>
  <c r="Y121" i="26"/>
  <c r="X121" i="26"/>
  <c r="W121" i="26"/>
  <c r="AB120" i="26"/>
  <c r="AA120" i="26"/>
  <c r="Z120" i="26"/>
  <c r="Y120" i="26"/>
  <c r="X120" i="26"/>
  <c r="W120" i="26"/>
  <c r="AB119" i="26"/>
  <c r="AA119" i="26"/>
  <c r="Z119" i="26"/>
  <c r="Y119" i="26"/>
  <c r="X119" i="26"/>
  <c r="W119" i="26"/>
  <c r="AB118" i="26"/>
  <c r="AA118" i="26"/>
  <c r="Z118" i="26"/>
  <c r="Y118" i="26"/>
  <c r="X118" i="26"/>
  <c r="W118" i="26"/>
  <c r="AB117" i="26"/>
  <c r="AA117" i="26"/>
  <c r="Z117" i="26"/>
  <c r="Y117" i="26"/>
  <c r="X117" i="26"/>
  <c r="W117" i="26"/>
  <c r="AB116" i="26"/>
  <c r="AA116" i="26"/>
  <c r="Z116" i="26"/>
  <c r="Y116" i="26"/>
  <c r="X116" i="26"/>
  <c r="W116" i="26"/>
  <c r="AB115" i="26"/>
  <c r="AA115" i="26"/>
  <c r="Z115" i="26"/>
  <c r="Y115" i="26"/>
  <c r="X115" i="26"/>
  <c r="W115" i="26"/>
  <c r="AB114" i="26"/>
  <c r="AA114" i="26"/>
  <c r="Z114" i="26"/>
  <c r="Y114" i="26"/>
  <c r="X114" i="26"/>
  <c r="W114" i="26"/>
  <c r="AB113" i="26"/>
  <c r="AA113" i="26"/>
  <c r="Z113" i="26"/>
  <c r="Y113" i="26"/>
  <c r="X113" i="26"/>
  <c r="W113" i="26"/>
  <c r="AB112" i="26"/>
  <c r="AA112" i="26"/>
  <c r="Z112" i="26"/>
  <c r="Y112" i="26"/>
  <c r="X112" i="26"/>
  <c r="W112" i="26"/>
  <c r="AB111" i="26"/>
  <c r="AA111" i="26"/>
  <c r="Z111" i="26"/>
  <c r="Y111" i="26"/>
  <c r="X111" i="26"/>
  <c r="W111" i="26"/>
  <c r="AB110" i="26"/>
  <c r="AA110" i="26"/>
  <c r="Z110" i="26"/>
  <c r="Y110" i="26"/>
  <c r="X110" i="26"/>
  <c r="W110" i="26"/>
  <c r="AB109" i="26"/>
  <c r="AA109" i="26"/>
  <c r="Z109" i="26"/>
  <c r="Y109" i="26"/>
  <c r="X109" i="26"/>
  <c r="W109" i="26"/>
  <c r="AB108" i="26"/>
  <c r="AA108" i="26"/>
  <c r="Z108" i="26"/>
  <c r="Y108" i="26"/>
  <c r="X108" i="26"/>
  <c r="W108" i="26"/>
  <c r="AB107" i="26"/>
  <c r="AA107" i="26"/>
  <c r="Z107" i="26"/>
  <c r="Y107" i="26"/>
  <c r="X107" i="26"/>
  <c r="W107" i="26"/>
  <c r="AB106" i="26"/>
  <c r="AA106" i="26"/>
  <c r="Z106" i="26"/>
  <c r="Y106" i="26"/>
  <c r="X106" i="26"/>
  <c r="W106" i="26"/>
  <c r="AB105" i="26"/>
  <c r="AA105" i="26"/>
  <c r="Z105" i="26"/>
  <c r="Y105" i="26"/>
  <c r="X105" i="26"/>
  <c r="W105" i="26"/>
  <c r="AB104" i="26"/>
  <c r="AA104" i="26"/>
  <c r="Z104" i="26"/>
  <c r="Y104" i="26"/>
  <c r="X104" i="26"/>
  <c r="W104" i="26"/>
  <c r="AB103" i="26"/>
  <c r="AA103" i="26"/>
  <c r="Z103" i="26"/>
  <c r="Y103" i="26"/>
  <c r="X103" i="26"/>
  <c r="W103" i="26"/>
  <c r="AB102" i="26"/>
  <c r="AA102" i="26"/>
  <c r="Z102" i="26"/>
  <c r="Y102" i="26"/>
  <c r="X102" i="26"/>
  <c r="W102" i="26"/>
  <c r="AB101" i="26"/>
  <c r="AA101" i="26"/>
  <c r="Z101" i="26"/>
  <c r="Y101" i="26"/>
  <c r="X101" i="26"/>
  <c r="W101" i="26"/>
  <c r="AB100" i="26"/>
  <c r="AA100" i="26"/>
  <c r="Z100" i="26"/>
  <c r="Y100" i="26"/>
  <c r="X100" i="26"/>
  <c r="W100" i="26"/>
  <c r="AB99" i="26"/>
  <c r="AA99" i="26"/>
  <c r="Z99" i="26"/>
  <c r="Y99" i="26"/>
  <c r="X99" i="26"/>
  <c r="W99" i="26"/>
  <c r="AB98" i="26"/>
  <c r="AA98" i="26"/>
  <c r="Z98" i="26"/>
  <c r="Y98" i="26"/>
  <c r="X98" i="26"/>
  <c r="W98" i="26"/>
  <c r="AB97" i="26"/>
  <c r="AA97" i="26"/>
  <c r="Z97" i="26"/>
  <c r="Y97" i="26"/>
  <c r="X97" i="26"/>
  <c r="W97" i="26"/>
  <c r="AB96" i="26"/>
  <c r="AA96" i="26"/>
  <c r="Z96" i="26"/>
  <c r="Y96" i="26"/>
  <c r="X96" i="26"/>
  <c r="W96" i="26"/>
  <c r="AB95" i="26"/>
  <c r="AA95" i="26"/>
  <c r="Z95" i="26"/>
  <c r="Y95" i="26"/>
  <c r="X95" i="26"/>
  <c r="W95" i="26"/>
  <c r="AB94" i="26"/>
  <c r="AA94" i="26"/>
  <c r="Z94" i="26"/>
  <c r="Y94" i="26"/>
  <c r="X94" i="26"/>
  <c r="W94" i="26"/>
  <c r="AB93" i="26"/>
  <c r="AA93" i="26"/>
  <c r="Z93" i="26"/>
  <c r="Y93" i="26"/>
  <c r="X93" i="26"/>
  <c r="W93" i="26"/>
  <c r="AB92" i="26"/>
  <c r="AA92" i="26"/>
  <c r="Z92" i="26"/>
  <c r="Y92" i="26"/>
  <c r="X92" i="26"/>
  <c r="W92" i="26"/>
  <c r="AB91" i="26"/>
  <c r="AA91" i="26"/>
  <c r="Z91" i="26"/>
  <c r="Y91" i="26"/>
  <c r="X91" i="26"/>
  <c r="W91" i="26"/>
  <c r="AB90" i="26"/>
  <c r="AA90" i="26"/>
  <c r="Z90" i="26"/>
  <c r="Y90" i="26"/>
  <c r="X90" i="26"/>
  <c r="W90" i="26"/>
  <c r="AB89" i="26"/>
  <c r="AA89" i="26"/>
  <c r="Z89" i="26"/>
  <c r="Y89" i="26"/>
  <c r="X89" i="26"/>
  <c r="W89" i="26"/>
  <c r="AB88" i="26"/>
  <c r="AA88" i="26"/>
  <c r="Z88" i="26"/>
  <c r="Y88" i="26"/>
  <c r="X88" i="26"/>
  <c r="W88" i="26"/>
  <c r="AB87" i="26"/>
  <c r="AA87" i="26"/>
  <c r="Z87" i="26"/>
  <c r="Y87" i="26"/>
  <c r="X87" i="26"/>
  <c r="W87" i="26"/>
  <c r="AB86" i="26"/>
  <c r="AA86" i="26"/>
  <c r="Z86" i="26"/>
  <c r="Y86" i="26"/>
  <c r="X86" i="26"/>
  <c r="W86" i="26"/>
  <c r="AB85" i="26"/>
  <c r="AA85" i="26"/>
  <c r="Z85" i="26"/>
  <c r="Y85" i="26"/>
  <c r="X85" i="26"/>
  <c r="W85" i="26"/>
  <c r="AB84" i="26"/>
  <c r="AA84" i="26"/>
  <c r="Z84" i="26"/>
  <c r="Y84" i="26"/>
  <c r="X84" i="26"/>
  <c r="W84" i="26"/>
  <c r="AB83" i="26"/>
  <c r="AA83" i="26"/>
  <c r="Z83" i="26"/>
  <c r="Y83" i="26"/>
  <c r="X83" i="26"/>
  <c r="W83" i="26"/>
  <c r="AB82" i="26"/>
  <c r="AA82" i="26"/>
  <c r="Z82" i="26"/>
  <c r="Y82" i="26"/>
  <c r="X82" i="26"/>
  <c r="W82" i="26"/>
  <c r="AB81" i="26"/>
  <c r="AA81" i="26"/>
  <c r="Z81" i="26"/>
  <c r="Y81" i="26"/>
  <c r="X81" i="26"/>
  <c r="W81" i="26"/>
  <c r="AB80" i="26"/>
  <c r="AA80" i="26"/>
  <c r="Z80" i="26"/>
  <c r="Y80" i="26"/>
  <c r="X80" i="26"/>
  <c r="W80" i="26"/>
  <c r="AB79" i="26"/>
  <c r="AA79" i="26"/>
  <c r="Z79" i="26"/>
  <c r="Y79" i="26"/>
  <c r="X79" i="26"/>
  <c r="W79" i="26"/>
  <c r="AB78" i="26"/>
  <c r="AA78" i="26"/>
  <c r="Z78" i="26"/>
  <c r="Y78" i="26"/>
  <c r="X78" i="26"/>
  <c r="W78" i="26"/>
  <c r="AB77" i="26"/>
  <c r="AA77" i="26"/>
  <c r="Z77" i="26"/>
  <c r="Y77" i="26"/>
  <c r="X77" i="26"/>
  <c r="W77" i="26"/>
  <c r="AB76" i="26"/>
  <c r="AA76" i="26"/>
  <c r="Z76" i="26"/>
  <c r="Y76" i="26"/>
  <c r="X76" i="26"/>
  <c r="W76" i="26"/>
  <c r="AB75" i="26"/>
  <c r="AA75" i="26"/>
  <c r="Z75" i="26"/>
  <c r="Y75" i="26"/>
  <c r="X75" i="26"/>
  <c r="W75" i="26"/>
  <c r="AB74" i="26"/>
  <c r="AA74" i="26"/>
  <c r="Z74" i="26"/>
  <c r="Y74" i="26"/>
  <c r="X74" i="26"/>
  <c r="W74" i="26"/>
  <c r="AB73" i="26"/>
  <c r="AA73" i="26"/>
  <c r="Z73" i="26"/>
  <c r="Y73" i="26"/>
  <c r="X73" i="26"/>
  <c r="W73" i="26"/>
  <c r="AB72" i="26"/>
  <c r="AA72" i="26"/>
  <c r="Z72" i="26"/>
  <c r="Y72" i="26"/>
  <c r="X72" i="26"/>
  <c r="W72" i="26"/>
  <c r="AB71" i="26"/>
  <c r="AA71" i="26"/>
  <c r="Z71" i="26"/>
  <c r="Y71" i="26"/>
  <c r="X71" i="26"/>
  <c r="W71" i="26"/>
  <c r="AB70" i="26"/>
  <c r="AA70" i="26"/>
  <c r="Z70" i="26"/>
  <c r="Y70" i="26"/>
  <c r="X70" i="26"/>
  <c r="W70" i="26"/>
  <c r="AB69" i="26"/>
  <c r="AA69" i="26"/>
  <c r="Z69" i="26"/>
  <c r="Y69" i="26"/>
  <c r="X69" i="26"/>
  <c r="W69" i="26"/>
  <c r="AB68" i="26"/>
  <c r="AA68" i="26"/>
  <c r="Z68" i="26"/>
  <c r="Y68" i="26"/>
  <c r="X68" i="26"/>
  <c r="W68" i="26"/>
  <c r="AB67" i="26"/>
  <c r="AA67" i="26"/>
  <c r="Z67" i="26"/>
  <c r="Y67" i="26"/>
  <c r="X67" i="26"/>
  <c r="W67" i="26"/>
  <c r="AB66" i="26"/>
  <c r="AA66" i="26"/>
  <c r="Z66" i="26"/>
  <c r="Y66" i="26"/>
  <c r="X66" i="26"/>
  <c r="W66" i="26"/>
  <c r="AB65" i="26"/>
  <c r="AA65" i="26"/>
  <c r="Z65" i="26"/>
  <c r="Y65" i="26"/>
  <c r="X65" i="26"/>
  <c r="W65" i="26"/>
  <c r="AB64" i="26"/>
  <c r="AA64" i="26"/>
  <c r="Z64" i="26"/>
  <c r="Y64" i="26"/>
  <c r="X64" i="26"/>
  <c r="W64" i="26"/>
  <c r="AB63" i="26"/>
  <c r="AA63" i="26"/>
  <c r="Z63" i="26"/>
  <c r="Y63" i="26"/>
  <c r="X63" i="26"/>
  <c r="W63" i="26"/>
  <c r="AB62" i="26"/>
  <c r="AA62" i="26"/>
  <c r="Z62" i="26"/>
  <c r="Y62" i="26"/>
  <c r="X62" i="26"/>
  <c r="W62" i="26"/>
  <c r="AB61" i="26"/>
  <c r="AA61" i="26"/>
  <c r="Z61" i="26"/>
  <c r="Y61" i="26"/>
  <c r="X61" i="26"/>
  <c r="W61" i="26"/>
  <c r="AB60" i="26"/>
  <c r="AA60" i="26"/>
  <c r="Z60" i="26"/>
  <c r="Y60" i="26"/>
  <c r="X60" i="26"/>
  <c r="W60" i="26"/>
  <c r="AB59" i="26"/>
  <c r="AA59" i="26"/>
  <c r="Z59" i="26"/>
  <c r="Y59" i="26"/>
  <c r="X59" i="26"/>
  <c r="W59" i="26"/>
  <c r="AB58" i="26"/>
  <c r="AA58" i="26"/>
  <c r="Z58" i="26"/>
  <c r="Y58" i="26"/>
  <c r="X58" i="26"/>
  <c r="W58" i="26"/>
  <c r="AB57" i="26"/>
  <c r="AA57" i="26"/>
  <c r="Z57" i="26"/>
  <c r="Y57" i="26"/>
  <c r="X57" i="26"/>
  <c r="W57" i="26"/>
  <c r="AB56" i="26"/>
  <c r="AA56" i="26"/>
  <c r="Z56" i="26"/>
  <c r="Y56" i="26"/>
  <c r="X56" i="26"/>
  <c r="W56" i="26"/>
  <c r="AB55" i="26"/>
  <c r="AA55" i="26"/>
  <c r="Z55" i="26"/>
  <c r="Y55" i="26"/>
  <c r="X55" i="26"/>
  <c r="W55" i="26"/>
  <c r="AB54" i="26"/>
  <c r="AA54" i="26"/>
  <c r="Z54" i="26"/>
  <c r="Y54" i="26"/>
  <c r="X54" i="26"/>
  <c r="W54" i="26"/>
  <c r="AB53" i="26"/>
  <c r="AA53" i="26"/>
  <c r="Z53" i="26"/>
  <c r="Y53" i="26"/>
  <c r="X53" i="26"/>
  <c r="W53" i="26"/>
  <c r="AB52" i="26"/>
  <c r="AA52" i="26"/>
  <c r="Z52" i="26"/>
  <c r="Y52" i="26"/>
  <c r="X52" i="26"/>
  <c r="W52" i="26"/>
  <c r="AB51" i="26"/>
  <c r="AA51" i="26"/>
  <c r="Z51" i="26"/>
  <c r="Y51" i="26"/>
  <c r="X51" i="26"/>
  <c r="W51" i="26"/>
  <c r="AB50" i="26"/>
  <c r="AA50" i="26"/>
  <c r="Z50" i="26"/>
  <c r="Y50" i="26"/>
  <c r="X50" i="26"/>
  <c r="W50" i="26"/>
  <c r="AB49" i="26"/>
  <c r="AA49" i="26"/>
  <c r="Z49" i="26"/>
  <c r="Y49" i="26"/>
  <c r="X49" i="26"/>
  <c r="W49" i="26"/>
  <c r="AB48" i="26"/>
  <c r="AA48" i="26"/>
  <c r="Z48" i="26"/>
  <c r="Y48" i="26"/>
  <c r="X48" i="26"/>
  <c r="W48" i="26"/>
  <c r="AB47" i="26"/>
  <c r="AA47" i="26"/>
  <c r="Z47" i="26"/>
  <c r="Y47" i="26"/>
  <c r="X47" i="26"/>
  <c r="W47" i="26"/>
  <c r="AB46" i="26"/>
  <c r="AA46" i="26"/>
  <c r="Z46" i="26"/>
  <c r="Y46" i="26"/>
  <c r="X46" i="26"/>
  <c r="W46" i="26"/>
  <c r="AB45" i="26"/>
  <c r="AA45" i="26"/>
  <c r="Z45" i="26"/>
  <c r="Y45" i="26"/>
  <c r="X45" i="26"/>
  <c r="W45" i="26"/>
  <c r="AB44" i="26"/>
  <c r="AA44" i="26"/>
  <c r="Z44" i="26"/>
  <c r="Y44" i="26"/>
  <c r="X44" i="26"/>
  <c r="W44" i="26"/>
  <c r="AB43" i="26"/>
  <c r="AA43" i="26"/>
  <c r="Z43" i="26"/>
  <c r="Y43" i="26"/>
  <c r="X43" i="26"/>
  <c r="W43" i="26"/>
  <c r="AB42" i="26"/>
  <c r="AA42" i="26"/>
  <c r="Z42" i="26"/>
  <c r="Y42" i="26"/>
  <c r="X42" i="26"/>
  <c r="W42" i="26"/>
  <c r="AB41" i="26"/>
  <c r="AA41" i="26"/>
  <c r="Z41" i="26"/>
  <c r="Y41" i="26"/>
  <c r="X41" i="26"/>
  <c r="W41" i="26"/>
  <c r="AB40" i="26"/>
  <c r="AA40" i="26"/>
  <c r="Z40" i="26"/>
  <c r="Y40" i="26"/>
  <c r="X40" i="26"/>
  <c r="W40" i="26"/>
  <c r="AB39" i="26"/>
  <c r="AA39" i="26"/>
  <c r="Z39" i="26"/>
  <c r="Y39" i="26"/>
  <c r="X39" i="26"/>
  <c r="W39" i="26"/>
  <c r="AB38" i="26"/>
  <c r="AA38" i="26"/>
  <c r="Z38" i="26"/>
  <c r="Y38" i="26"/>
  <c r="X38" i="26"/>
  <c r="W38" i="26"/>
  <c r="AB37" i="26"/>
  <c r="AA37" i="26"/>
  <c r="Z37" i="26"/>
  <c r="Y37" i="26"/>
  <c r="X37" i="26"/>
  <c r="W37" i="26"/>
  <c r="AB36" i="26"/>
  <c r="AA36" i="26"/>
  <c r="Z36" i="26"/>
  <c r="Y36" i="26"/>
  <c r="X36" i="26"/>
  <c r="W36" i="26"/>
  <c r="AB35" i="26"/>
  <c r="AA35" i="26"/>
  <c r="Z35" i="26"/>
  <c r="Y35" i="26"/>
  <c r="X35" i="26"/>
  <c r="W35" i="26"/>
  <c r="AB34" i="26"/>
  <c r="AA34" i="26"/>
  <c r="Z34" i="26"/>
  <c r="Y34" i="26"/>
  <c r="X34" i="26"/>
  <c r="W34" i="26"/>
  <c r="AB33" i="26"/>
  <c r="AA33" i="26"/>
  <c r="Z33" i="26"/>
  <c r="Y33" i="26"/>
  <c r="X33" i="26"/>
  <c r="W33" i="26"/>
  <c r="AB32" i="26"/>
  <c r="AA32" i="26"/>
  <c r="Z32" i="26"/>
  <c r="Y32" i="26"/>
  <c r="X32" i="26"/>
  <c r="W32" i="26"/>
  <c r="AB31" i="26"/>
  <c r="AA31" i="26"/>
  <c r="Z31" i="26"/>
  <c r="Y31" i="26"/>
  <c r="X31" i="26"/>
  <c r="W31" i="26"/>
  <c r="AB30" i="26"/>
  <c r="AA30" i="26"/>
  <c r="Z30" i="26"/>
  <c r="Y30" i="26"/>
  <c r="X30" i="26"/>
  <c r="W30" i="26"/>
  <c r="AB29" i="26"/>
  <c r="AA29" i="26"/>
  <c r="Z29" i="26"/>
  <c r="Y29" i="26"/>
  <c r="X29" i="26"/>
  <c r="W29" i="26"/>
  <c r="AB28" i="26"/>
  <c r="AA28" i="26"/>
  <c r="Z28" i="26"/>
  <c r="Y28" i="26"/>
  <c r="X28" i="26"/>
  <c r="W28" i="26"/>
  <c r="AB27" i="26"/>
  <c r="AA27" i="26"/>
  <c r="Z27" i="26"/>
  <c r="Y27" i="26"/>
  <c r="X27" i="26"/>
  <c r="W27" i="26"/>
  <c r="AB26" i="26"/>
  <c r="AA26" i="26"/>
  <c r="Z26" i="26"/>
  <c r="Y26" i="26"/>
  <c r="X26" i="26"/>
  <c r="W26" i="26"/>
  <c r="AB25" i="26"/>
  <c r="AA25" i="26"/>
  <c r="Z25" i="26"/>
  <c r="Y25" i="26"/>
  <c r="X25" i="26"/>
  <c r="W25" i="26"/>
  <c r="AB24" i="26"/>
  <c r="AA24" i="26"/>
  <c r="Z24" i="26"/>
  <c r="Y24" i="26"/>
  <c r="X24" i="26"/>
  <c r="W24" i="26"/>
  <c r="AB23" i="26"/>
  <c r="AA23" i="26"/>
  <c r="Z23" i="26"/>
  <c r="Y23" i="26"/>
  <c r="X23" i="26"/>
  <c r="W23" i="26"/>
  <c r="AB22" i="26"/>
  <c r="AA22" i="26"/>
  <c r="Z22" i="26"/>
  <c r="Y22" i="26"/>
  <c r="X22" i="26"/>
  <c r="W22" i="26"/>
  <c r="AB21" i="26"/>
  <c r="AA21" i="26"/>
  <c r="Z21" i="26"/>
  <c r="Y21" i="26"/>
  <c r="X21" i="26"/>
  <c r="W21" i="26"/>
  <c r="AB20" i="26"/>
  <c r="AA20" i="26"/>
  <c r="Z20" i="26"/>
  <c r="Y20" i="26"/>
  <c r="X20" i="26"/>
  <c r="W20" i="26"/>
  <c r="AB19" i="26"/>
  <c r="AA19" i="26"/>
  <c r="Z19" i="26"/>
  <c r="Y19" i="26"/>
  <c r="X19" i="26"/>
  <c r="W19" i="26"/>
  <c r="AB18" i="26"/>
  <c r="AA18" i="26"/>
  <c r="Z18" i="26"/>
  <c r="Y18" i="26"/>
  <c r="X18" i="26"/>
  <c r="W18" i="26"/>
  <c r="AB17" i="26"/>
  <c r="AA17" i="26"/>
  <c r="Z17" i="26"/>
  <c r="Y17" i="26"/>
  <c r="X17" i="26"/>
  <c r="W17" i="26"/>
  <c r="AB16" i="26"/>
  <c r="AA16" i="26"/>
  <c r="Z16" i="26"/>
  <c r="Y16" i="26"/>
  <c r="X16" i="26"/>
  <c r="W16" i="26"/>
  <c r="AB15" i="26"/>
  <c r="AA15" i="26"/>
  <c r="Z15" i="26"/>
  <c r="Y15" i="26"/>
  <c r="X15" i="26"/>
  <c r="W15" i="26"/>
  <c r="AB14" i="26"/>
  <c r="AA14" i="26"/>
  <c r="Z14" i="26"/>
  <c r="Y14" i="26"/>
  <c r="X14" i="26"/>
  <c r="W14" i="26"/>
  <c r="AB13" i="26"/>
  <c r="AA13" i="26"/>
  <c r="Z13" i="26"/>
  <c r="Y13" i="26"/>
  <c r="X13" i="26"/>
  <c r="W13" i="26"/>
  <c r="AB12" i="26"/>
  <c r="AA12" i="26"/>
  <c r="Z12" i="26"/>
  <c r="Y12" i="26"/>
  <c r="X12" i="26"/>
  <c r="W12" i="26"/>
  <c r="AB11" i="26"/>
  <c r="AA11" i="26"/>
  <c r="Z11" i="26"/>
  <c r="Y11" i="26"/>
  <c r="X11" i="26"/>
  <c r="W11" i="26"/>
  <c r="AB10" i="26"/>
  <c r="AA10" i="26"/>
  <c r="Z10" i="26"/>
  <c r="Y10" i="26"/>
  <c r="X10" i="26"/>
  <c r="W10" i="26"/>
  <c r="AB9" i="26"/>
  <c r="AA9" i="26"/>
  <c r="Z9" i="26"/>
  <c r="Y9" i="26"/>
  <c r="X9" i="26"/>
  <c r="W9" i="26"/>
  <c r="AB8" i="26"/>
  <c r="AA8" i="26"/>
  <c r="Z8" i="26"/>
  <c r="Y8" i="26"/>
  <c r="X8" i="26"/>
  <c r="W8" i="26"/>
  <c r="AB7" i="26"/>
  <c r="AA7" i="26"/>
  <c r="Z7" i="26"/>
  <c r="Y7" i="26"/>
  <c r="X7" i="26"/>
  <c r="W7" i="26"/>
  <c r="AB6" i="26"/>
  <c r="AA6" i="26"/>
  <c r="Z6" i="26"/>
  <c r="Y6" i="26"/>
  <c r="X6" i="26"/>
  <c r="W6" i="26"/>
  <c r="AB5" i="26"/>
  <c r="AA5" i="26"/>
  <c r="Z5" i="26"/>
  <c r="Y5" i="26"/>
  <c r="X5" i="26"/>
  <c r="W5" i="26"/>
  <c r="AB4" i="26"/>
  <c r="AA4" i="26"/>
  <c r="Z4" i="26"/>
  <c r="Y4" i="26"/>
  <c r="X4" i="26"/>
  <c r="W4" i="26"/>
  <c r="AB3" i="26"/>
  <c r="AA3" i="26"/>
  <c r="Z3" i="26"/>
  <c r="Y3" i="26"/>
  <c r="X3" i="26"/>
  <c r="W3" i="26"/>
  <c r="AB2" i="26"/>
  <c r="AA2" i="26"/>
  <c r="Z2" i="26"/>
  <c r="Y2" i="26"/>
  <c r="X2" i="26"/>
  <c r="W2" i="26"/>
  <c r="BH530" i="6"/>
  <c r="BG530" i="6"/>
  <c r="BF530" i="6"/>
  <c r="BE530" i="6"/>
  <c r="BD530" i="6"/>
  <c r="BC530" i="6"/>
  <c r="BH529" i="6"/>
  <c r="BG529" i="6"/>
  <c r="BF529" i="6"/>
  <c r="BE529" i="6"/>
  <c r="BD529" i="6"/>
  <c r="BC529" i="6"/>
  <c r="BH528" i="6"/>
  <c r="BG528" i="6"/>
  <c r="BF528" i="6"/>
  <c r="BE528" i="6"/>
  <c r="BD528" i="6"/>
  <c r="BC528" i="6"/>
  <c r="BH527" i="6"/>
  <c r="BG527" i="6"/>
  <c r="BF527" i="6"/>
  <c r="BE527" i="6"/>
  <c r="BD527" i="6"/>
  <c r="BC527" i="6"/>
  <c r="BH526" i="6"/>
  <c r="BG526" i="6"/>
  <c r="BF526" i="6"/>
  <c r="BE526" i="6"/>
  <c r="BD526" i="6"/>
  <c r="BC526" i="6"/>
  <c r="BH525" i="6"/>
  <c r="BG525" i="6"/>
  <c r="BF525" i="6"/>
  <c r="BE525" i="6"/>
  <c r="BD525" i="6"/>
  <c r="BC525" i="6"/>
  <c r="BH524" i="6"/>
  <c r="BG524" i="6"/>
  <c r="BF524" i="6"/>
  <c r="BE524" i="6"/>
  <c r="BD524" i="6"/>
  <c r="BC524" i="6"/>
  <c r="BH523" i="6"/>
  <c r="BG523" i="6"/>
  <c r="BF523" i="6"/>
  <c r="BE523" i="6"/>
  <c r="BD523" i="6"/>
  <c r="BC523" i="6"/>
  <c r="BH522" i="6"/>
  <c r="BG522" i="6"/>
  <c r="BF522" i="6"/>
  <c r="BE522" i="6"/>
  <c r="BD522" i="6"/>
  <c r="BC522" i="6"/>
  <c r="BH521" i="6"/>
  <c r="BG521" i="6"/>
  <c r="BF521" i="6"/>
  <c r="BE521" i="6"/>
  <c r="BD521" i="6"/>
  <c r="BC521" i="6"/>
  <c r="BH520" i="6"/>
  <c r="BG520" i="6"/>
  <c r="BF520" i="6"/>
  <c r="BE520" i="6"/>
  <c r="BD520" i="6"/>
  <c r="BC520" i="6"/>
  <c r="BH519" i="6"/>
  <c r="BG519" i="6"/>
  <c r="BF519" i="6"/>
  <c r="BE519" i="6"/>
  <c r="BD519" i="6"/>
  <c r="BC519" i="6"/>
  <c r="BH518" i="6"/>
  <c r="BG518" i="6"/>
  <c r="BF518" i="6"/>
  <c r="BE518" i="6"/>
  <c r="BD518" i="6"/>
  <c r="BC518" i="6"/>
  <c r="BH517" i="6"/>
  <c r="BG517" i="6"/>
  <c r="BF517" i="6"/>
  <c r="BE517" i="6"/>
  <c r="BD517" i="6"/>
  <c r="BC517" i="6"/>
  <c r="BH516" i="6"/>
  <c r="BG516" i="6"/>
  <c r="BF516" i="6"/>
  <c r="BE516" i="6"/>
  <c r="BD516" i="6"/>
  <c r="BC516" i="6"/>
  <c r="BH515" i="6"/>
  <c r="BG515" i="6"/>
  <c r="BF515" i="6"/>
  <c r="BE515" i="6"/>
  <c r="BD515" i="6"/>
  <c r="BC515" i="6"/>
  <c r="BH514" i="6"/>
  <c r="BG514" i="6"/>
  <c r="BF514" i="6"/>
  <c r="BE514" i="6"/>
  <c r="BD514" i="6"/>
  <c r="BC514" i="6"/>
  <c r="BH513" i="6"/>
  <c r="BG513" i="6"/>
  <c r="BF513" i="6"/>
  <c r="BE513" i="6"/>
  <c r="BD513" i="6"/>
  <c r="BC513" i="6"/>
  <c r="BH512" i="6"/>
  <c r="BG512" i="6"/>
  <c r="BF512" i="6"/>
  <c r="BE512" i="6"/>
  <c r="BD512" i="6"/>
  <c r="BC512" i="6"/>
  <c r="BH511" i="6"/>
  <c r="BG511" i="6"/>
  <c r="BF511" i="6"/>
  <c r="BE511" i="6"/>
  <c r="BD511" i="6"/>
  <c r="BC511" i="6"/>
  <c r="BH510" i="6"/>
  <c r="BG510" i="6"/>
  <c r="BF510" i="6"/>
  <c r="BE510" i="6"/>
  <c r="BD510" i="6"/>
  <c r="BC510" i="6"/>
  <c r="BH509" i="6"/>
  <c r="BG509" i="6"/>
  <c r="BF509" i="6"/>
  <c r="BE509" i="6"/>
  <c r="BD509" i="6"/>
  <c r="BC509" i="6"/>
  <c r="BH508" i="6"/>
  <c r="BG508" i="6"/>
  <c r="BF508" i="6"/>
  <c r="BE508" i="6"/>
  <c r="BD508" i="6"/>
  <c r="BC508" i="6"/>
  <c r="BH507" i="6"/>
  <c r="BG507" i="6"/>
  <c r="BF507" i="6"/>
  <c r="BE507" i="6"/>
  <c r="BD507" i="6"/>
  <c r="BC507" i="6"/>
  <c r="BH506" i="6"/>
  <c r="BG506" i="6"/>
  <c r="BF506" i="6"/>
  <c r="BE506" i="6"/>
  <c r="BD506" i="6"/>
  <c r="BC506" i="6"/>
  <c r="BH505" i="6"/>
  <c r="BG505" i="6"/>
  <c r="BF505" i="6"/>
  <c r="BE505" i="6"/>
  <c r="BD505" i="6"/>
  <c r="BC505" i="6"/>
  <c r="BH504" i="6"/>
  <c r="BG504" i="6"/>
  <c r="BF504" i="6"/>
  <c r="BE504" i="6"/>
  <c r="BD504" i="6"/>
  <c r="BC504" i="6"/>
  <c r="BH503" i="6"/>
  <c r="BG503" i="6"/>
  <c r="BF503" i="6"/>
  <c r="BE503" i="6"/>
  <c r="BD503" i="6"/>
  <c r="BC503" i="6"/>
  <c r="BH502" i="6"/>
  <c r="BG502" i="6"/>
  <c r="BF502" i="6"/>
  <c r="BE502" i="6"/>
  <c r="BD502" i="6"/>
  <c r="BC502" i="6"/>
  <c r="BH501" i="6"/>
  <c r="BG501" i="6"/>
  <c r="BF501" i="6"/>
  <c r="BE501" i="6"/>
  <c r="BD501" i="6"/>
  <c r="BC501" i="6"/>
  <c r="BH500" i="6"/>
  <c r="BG500" i="6"/>
  <c r="BF500" i="6"/>
  <c r="BE500" i="6"/>
  <c r="BD500" i="6"/>
  <c r="BC500" i="6"/>
  <c r="BH499" i="6"/>
  <c r="BG499" i="6"/>
  <c r="BF499" i="6"/>
  <c r="BE499" i="6"/>
  <c r="BD499" i="6"/>
  <c r="BC499" i="6"/>
  <c r="BH498" i="6"/>
  <c r="BG498" i="6"/>
  <c r="BF498" i="6"/>
  <c r="BE498" i="6"/>
  <c r="BD498" i="6"/>
  <c r="BC498" i="6"/>
  <c r="BH497" i="6"/>
  <c r="BG497" i="6"/>
  <c r="BF497" i="6"/>
  <c r="BE497" i="6"/>
  <c r="BD497" i="6"/>
  <c r="BC497" i="6"/>
  <c r="BH496" i="6"/>
  <c r="BG496" i="6"/>
  <c r="BF496" i="6"/>
  <c r="BE496" i="6"/>
  <c r="BD496" i="6"/>
  <c r="BC496" i="6"/>
  <c r="BH495" i="6"/>
  <c r="BG495" i="6"/>
  <c r="BF495" i="6"/>
  <c r="BE495" i="6"/>
  <c r="BD495" i="6"/>
  <c r="BC495" i="6"/>
  <c r="BH494" i="6"/>
  <c r="BG494" i="6"/>
  <c r="BF494" i="6"/>
  <c r="BE494" i="6"/>
  <c r="BD494" i="6"/>
  <c r="BC494" i="6"/>
  <c r="BH493" i="6"/>
  <c r="BG493" i="6"/>
  <c r="BF493" i="6"/>
  <c r="BE493" i="6"/>
  <c r="BD493" i="6"/>
  <c r="BC493" i="6"/>
  <c r="BH492" i="6"/>
  <c r="BG492" i="6"/>
  <c r="BF492" i="6"/>
  <c r="BE492" i="6"/>
  <c r="BD492" i="6"/>
  <c r="BC492" i="6"/>
  <c r="BH491" i="6"/>
  <c r="BG491" i="6"/>
  <c r="BF491" i="6"/>
  <c r="BE491" i="6"/>
  <c r="BD491" i="6"/>
  <c r="BC491" i="6"/>
  <c r="BH490" i="6"/>
  <c r="BG490" i="6"/>
  <c r="BF490" i="6"/>
  <c r="BE490" i="6"/>
  <c r="BD490" i="6"/>
  <c r="BC490" i="6"/>
  <c r="BH489" i="6"/>
  <c r="BG489" i="6"/>
  <c r="BF489" i="6"/>
  <c r="BE489" i="6"/>
  <c r="BD489" i="6"/>
  <c r="BC489" i="6"/>
  <c r="BH488" i="6"/>
  <c r="BG488" i="6"/>
  <c r="BF488" i="6"/>
  <c r="BE488" i="6"/>
  <c r="BD488" i="6"/>
  <c r="BC488" i="6"/>
  <c r="BH487" i="6"/>
  <c r="BG487" i="6"/>
  <c r="BF487" i="6"/>
  <c r="BE487" i="6"/>
  <c r="BD487" i="6"/>
  <c r="BC487" i="6"/>
  <c r="BH486" i="6"/>
  <c r="BG486" i="6"/>
  <c r="BF486" i="6"/>
  <c r="BE486" i="6"/>
  <c r="BD486" i="6"/>
  <c r="BC486" i="6"/>
  <c r="BH485" i="6"/>
  <c r="BG485" i="6"/>
  <c r="BF485" i="6"/>
  <c r="BE485" i="6"/>
  <c r="BD485" i="6"/>
  <c r="BC485" i="6"/>
  <c r="BH484" i="6"/>
  <c r="BG484" i="6"/>
  <c r="BF484" i="6"/>
  <c r="BE484" i="6"/>
  <c r="BD484" i="6"/>
  <c r="BC484" i="6"/>
  <c r="BH483" i="6"/>
  <c r="BG483" i="6"/>
  <c r="BF483" i="6"/>
  <c r="BE483" i="6"/>
  <c r="BD483" i="6"/>
  <c r="BC483" i="6"/>
  <c r="BH482" i="6"/>
  <c r="BG482" i="6"/>
  <c r="BF482" i="6"/>
  <c r="BE482" i="6"/>
  <c r="BD482" i="6"/>
  <c r="BC482" i="6"/>
  <c r="BH481" i="6"/>
  <c r="BG481" i="6"/>
  <c r="BF481" i="6"/>
  <c r="BE481" i="6"/>
  <c r="BD481" i="6"/>
  <c r="BC481" i="6"/>
  <c r="BH480" i="6"/>
  <c r="BG480" i="6"/>
  <c r="BF480" i="6"/>
  <c r="BE480" i="6"/>
  <c r="BD480" i="6"/>
  <c r="BC480" i="6"/>
  <c r="BH479" i="6"/>
  <c r="BG479" i="6"/>
  <c r="BF479" i="6"/>
  <c r="BE479" i="6"/>
  <c r="BD479" i="6"/>
  <c r="BC479" i="6"/>
  <c r="BH478" i="6"/>
  <c r="BG478" i="6"/>
  <c r="BF478" i="6"/>
  <c r="BE478" i="6"/>
  <c r="BD478" i="6"/>
  <c r="BC478" i="6"/>
  <c r="BH477" i="6"/>
  <c r="BG477" i="6"/>
  <c r="BF477" i="6"/>
  <c r="BE477" i="6"/>
  <c r="BD477" i="6"/>
  <c r="BC477" i="6"/>
  <c r="BH476" i="6"/>
  <c r="BG476" i="6"/>
  <c r="BF476" i="6"/>
  <c r="BE476" i="6"/>
  <c r="BD476" i="6"/>
  <c r="BC476" i="6"/>
  <c r="BH475" i="6"/>
  <c r="BG475" i="6"/>
  <c r="BF475" i="6"/>
  <c r="BE475" i="6"/>
  <c r="BD475" i="6"/>
  <c r="BC475" i="6"/>
  <c r="BH474" i="6"/>
  <c r="BG474" i="6"/>
  <c r="BF474" i="6"/>
  <c r="BE474" i="6"/>
  <c r="BD474" i="6"/>
  <c r="BC474" i="6"/>
  <c r="BH473" i="6"/>
  <c r="BG473" i="6"/>
  <c r="BF473" i="6"/>
  <c r="BE473" i="6"/>
  <c r="BD473" i="6"/>
  <c r="BC473" i="6"/>
  <c r="BH472" i="6"/>
  <c r="BG472" i="6"/>
  <c r="BF472" i="6"/>
  <c r="BE472" i="6"/>
  <c r="BD472" i="6"/>
  <c r="BC472" i="6"/>
  <c r="BH471" i="6"/>
  <c r="BG471" i="6"/>
  <c r="BF471" i="6"/>
  <c r="BE471" i="6"/>
  <c r="BD471" i="6"/>
  <c r="BC471" i="6"/>
  <c r="BH470" i="6"/>
  <c r="BG470" i="6"/>
  <c r="BF470" i="6"/>
  <c r="BE470" i="6"/>
  <c r="BD470" i="6"/>
  <c r="BC470" i="6"/>
  <c r="BH469" i="6"/>
  <c r="BG469" i="6"/>
  <c r="BF469" i="6"/>
  <c r="BE469" i="6"/>
  <c r="BD469" i="6"/>
  <c r="BC469" i="6"/>
  <c r="BH468" i="6"/>
  <c r="BG468" i="6"/>
  <c r="BF468" i="6"/>
  <c r="BE468" i="6"/>
  <c r="BD468" i="6"/>
  <c r="BC468" i="6"/>
  <c r="BH467" i="6"/>
  <c r="BG467" i="6"/>
  <c r="BF467" i="6"/>
  <c r="BE467" i="6"/>
  <c r="BD467" i="6"/>
  <c r="BC467" i="6"/>
  <c r="BH466" i="6"/>
  <c r="BG466" i="6"/>
  <c r="BF466" i="6"/>
  <c r="BE466" i="6"/>
  <c r="BD466" i="6"/>
  <c r="BC466" i="6"/>
  <c r="BH465" i="6"/>
  <c r="BG465" i="6"/>
  <c r="BF465" i="6"/>
  <c r="BE465" i="6"/>
  <c r="BD465" i="6"/>
  <c r="BC465" i="6"/>
  <c r="BH464" i="6"/>
  <c r="BG464" i="6"/>
  <c r="BF464" i="6"/>
  <c r="BE464" i="6"/>
  <c r="BD464" i="6"/>
  <c r="BC464" i="6"/>
  <c r="BH463" i="6"/>
  <c r="BG463" i="6"/>
  <c r="BF463" i="6"/>
  <c r="BE463" i="6"/>
  <c r="BD463" i="6"/>
  <c r="BC463" i="6"/>
  <c r="BH462" i="6"/>
  <c r="BG462" i="6"/>
  <c r="BF462" i="6"/>
  <c r="BE462" i="6"/>
  <c r="BD462" i="6"/>
  <c r="BC462" i="6"/>
  <c r="BH461" i="6"/>
  <c r="BG461" i="6"/>
  <c r="BF461" i="6"/>
  <c r="BE461" i="6"/>
  <c r="BD461" i="6"/>
  <c r="BC461" i="6"/>
  <c r="BH460" i="6"/>
  <c r="BG460" i="6"/>
  <c r="BF460" i="6"/>
  <c r="BE460" i="6"/>
  <c r="BD460" i="6"/>
  <c r="BC460" i="6"/>
  <c r="BH459" i="6"/>
  <c r="BG459" i="6"/>
  <c r="BF459" i="6"/>
  <c r="BE459" i="6"/>
  <c r="BD459" i="6"/>
  <c r="BC459" i="6"/>
  <c r="BH458" i="6"/>
  <c r="BG458" i="6"/>
  <c r="BF458" i="6"/>
  <c r="BE458" i="6"/>
  <c r="BD458" i="6"/>
  <c r="BC458" i="6"/>
  <c r="BH457" i="6"/>
  <c r="BG457" i="6"/>
  <c r="BF457" i="6"/>
  <c r="BE457" i="6"/>
  <c r="BD457" i="6"/>
  <c r="BC457" i="6"/>
  <c r="BH456" i="6"/>
  <c r="BG456" i="6"/>
  <c r="BF456" i="6"/>
  <c r="BE456" i="6"/>
  <c r="BD456" i="6"/>
  <c r="BC456" i="6"/>
  <c r="BH455" i="6"/>
  <c r="BG455" i="6"/>
  <c r="BF455" i="6"/>
  <c r="BE455" i="6"/>
  <c r="BD455" i="6"/>
  <c r="BC455" i="6"/>
  <c r="BH454" i="6"/>
  <c r="BG454" i="6"/>
  <c r="BF454" i="6"/>
  <c r="BE454" i="6"/>
  <c r="BD454" i="6"/>
  <c r="BC454" i="6"/>
  <c r="BH453" i="6"/>
  <c r="BG453" i="6"/>
  <c r="BF453" i="6"/>
  <c r="BE453" i="6"/>
  <c r="BD453" i="6"/>
  <c r="BC453" i="6"/>
  <c r="BH452" i="6"/>
  <c r="BG452" i="6"/>
  <c r="BF452" i="6"/>
  <c r="BE452" i="6"/>
  <c r="BD452" i="6"/>
  <c r="BC452" i="6"/>
  <c r="BH451" i="6"/>
  <c r="BG451" i="6"/>
  <c r="BF451" i="6"/>
  <c r="BE451" i="6"/>
  <c r="BD451" i="6"/>
  <c r="BC451" i="6"/>
  <c r="BH450" i="6"/>
  <c r="BG450" i="6"/>
  <c r="BF450" i="6"/>
  <c r="BE450" i="6"/>
  <c r="BD450" i="6"/>
  <c r="BC450" i="6"/>
  <c r="BH449" i="6"/>
  <c r="BG449" i="6"/>
  <c r="BF449" i="6"/>
  <c r="BE449" i="6"/>
  <c r="BD449" i="6"/>
  <c r="BC449" i="6"/>
  <c r="BH448" i="6"/>
  <c r="BG448" i="6"/>
  <c r="BF448" i="6"/>
  <c r="BE448" i="6"/>
  <c r="BD448" i="6"/>
  <c r="BC448" i="6"/>
  <c r="BH447" i="6"/>
  <c r="BG447" i="6"/>
  <c r="BF447" i="6"/>
  <c r="BE447" i="6"/>
  <c r="BD447" i="6"/>
  <c r="BC447" i="6"/>
  <c r="BH446" i="6"/>
  <c r="BG446" i="6"/>
  <c r="BF446" i="6"/>
  <c r="BE446" i="6"/>
  <c r="BD446" i="6"/>
  <c r="BC446" i="6"/>
  <c r="BH445" i="6"/>
  <c r="BG445" i="6"/>
  <c r="BF445" i="6"/>
  <c r="BE445" i="6"/>
  <c r="BD445" i="6"/>
  <c r="BC445" i="6"/>
  <c r="BH444" i="6"/>
  <c r="BG444" i="6"/>
  <c r="BF444" i="6"/>
  <c r="BE444" i="6"/>
  <c r="BD444" i="6"/>
  <c r="BC444" i="6"/>
  <c r="BH443" i="6"/>
  <c r="BG443" i="6"/>
  <c r="BF443" i="6"/>
  <c r="BE443" i="6"/>
  <c r="BD443" i="6"/>
  <c r="BC443" i="6"/>
  <c r="BH442" i="6"/>
  <c r="BG442" i="6"/>
  <c r="BF442" i="6"/>
  <c r="BE442" i="6"/>
  <c r="BD442" i="6"/>
  <c r="BC442" i="6"/>
  <c r="BH441" i="6"/>
  <c r="BG441" i="6"/>
  <c r="BF441" i="6"/>
  <c r="BE441" i="6"/>
  <c r="BD441" i="6"/>
  <c r="BC441" i="6"/>
  <c r="BH440" i="6"/>
  <c r="BG440" i="6"/>
  <c r="BF440" i="6"/>
  <c r="BE440" i="6"/>
  <c r="BD440" i="6"/>
  <c r="BC440" i="6"/>
  <c r="BH439" i="6"/>
  <c r="BG439" i="6"/>
  <c r="BF439" i="6"/>
  <c r="BE439" i="6"/>
  <c r="BD439" i="6"/>
  <c r="BC439" i="6"/>
  <c r="BH438" i="6"/>
  <c r="BG438" i="6"/>
  <c r="BF438" i="6"/>
  <c r="BE438" i="6"/>
  <c r="BD438" i="6"/>
  <c r="BC438" i="6"/>
  <c r="BH437" i="6"/>
  <c r="BG437" i="6"/>
  <c r="BF437" i="6"/>
  <c r="BE437" i="6"/>
  <c r="BD437" i="6"/>
  <c r="BC437" i="6"/>
  <c r="BH436" i="6"/>
  <c r="BG436" i="6"/>
  <c r="BF436" i="6"/>
  <c r="BE436" i="6"/>
  <c r="BD436" i="6"/>
  <c r="BC436" i="6"/>
  <c r="BH435" i="6"/>
  <c r="BG435" i="6"/>
  <c r="BF435" i="6"/>
  <c r="BE435" i="6"/>
  <c r="BD435" i="6"/>
  <c r="BC435" i="6"/>
  <c r="BH434" i="6"/>
  <c r="BG434" i="6"/>
  <c r="BF434" i="6"/>
  <c r="BE434" i="6"/>
  <c r="BD434" i="6"/>
  <c r="BC434" i="6"/>
  <c r="BH433" i="6"/>
  <c r="BG433" i="6"/>
  <c r="BF433" i="6"/>
  <c r="BE433" i="6"/>
  <c r="BD433" i="6"/>
  <c r="BC433" i="6"/>
  <c r="BH432" i="6"/>
  <c r="BG432" i="6"/>
  <c r="BF432" i="6"/>
  <c r="BE432" i="6"/>
  <c r="BD432" i="6"/>
  <c r="BC432" i="6"/>
  <c r="BH431" i="6"/>
  <c r="BG431" i="6"/>
  <c r="BF431" i="6"/>
  <c r="BE431" i="6"/>
  <c r="BD431" i="6"/>
  <c r="BC431" i="6"/>
  <c r="BH430" i="6"/>
  <c r="BG430" i="6"/>
  <c r="BF430" i="6"/>
  <c r="BE430" i="6"/>
  <c r="BD430" i="6"/>
  <c r="BC430" i="6"/>
  <c r="BH429" i="6"/>
  <c r="BG429" i="6"/>
  <c r="BF429" i="6"/>
  <c r="BE429" i="6"/>
  <c r="BD429" i="6"/>
  <c r="BC429" i="6"/>
  <c r="BH428" i="6"/>
  <c r="BG428" i="6"/>
  <c r="BF428" i="6"/>
  <c r="BE428" i="6"/>
  <c r="BD428" i="6"/>
  <c r="BC428" i="6"/>
  <c r="BH427" i="6"/>
  <c r="BG427" i="6"/>
  <c r="BF427" i="6"/>
  <c r="BE427" i="6"/>
  <c r="BD427" i="6"/>
  <c r="BC427" i="6"/>
  <c r="BH426" i="6"/>
  <c r="BG426" i="6"/>
  <c r="BF426" i="6"/>
  <c r="BE426" i="6"/>
  <c r="BD426" i="6"/>
  <c r="BC426" i="6"/>
  <c r="BH425" i="6"/>
  <c r="BG425" i="6"/>
  <c r="BF425" i="6"/>
  <c r="BE425" i="6"/>
  <c r="BD425" i="6"/>
  <c r="BC425" i="6"/>
  <c r="BH424" i="6"/>
  <c r="BG424" i="6"/>
  <c r="BF424" i="6"/>
  <c r="BE424" i="6"/>
  <c r="BD424" i="6"/>
  <c r="BC424" i="6"/>
  <c r="BH423" i="6"/>
  <c r="BG423" i="6"/>
  <c r="BF423" i="6"/>
  <c r="BE423" i="6"/>
  <c r="BD423" i="6"/>
  <c r="BC423" i="6"/>
  <c r="BH422" i="6"/>
  <c r="BG422" i="6"/>
  <c r="BF422" i="6"/>
  <c r="BE422" i="6"/>
  <c r="BD422" i="6"/>
  <c r="BC422" i="6"/>
  <c r="BH421" i="6"/>
  <c r="BG421" i="6"/>
  <c r="BF421" i="6"/>
  <c r="BE421" i="6"/>
  <c r="BD421" i="6"/>
  <c r="BC421" i="6"/>
  <c r="BH420" i="6"/>
  <c r="BG420" i="6"/>
  <c r="BF420" i="6"/>
  <c r="BE420" i="6"/>
  <c r="BD420" i="6"/>
  <c r="BC420" i="6"/>
  <c r="BH419" i="6"/>
  <c r="BG419" i="6"/>
  <c r="BF419" i="6"/>
  <c r="BE419" i="6"/>
  <c r="BD419" i="6"/>
  <c r="BC419" i="6"/>
  <c r="BH418" i="6"/>
  <c r="BG418" i="6"/>
  <c r="BF418" i="6"/>
  <c r="BE418" i="6"/>
  <c r="BD418" i="6"/>
  <c r="BC418" i="6"/>
  <c r="BH417" i="6"/>
  <c r="BG417" i="6"/>
  <c r="BF417" i="6"/>
  <c r="BE417" i="6"/>
  <c r="BD417" i="6"/>
  <c r="BC417" i="6"/>
  <c r="BH416" i="6"/>
  <c r="BG416" i="6"/>
  <c r="BF416" i="6"/>
  <c r="BE416" i="6"/>
  <c r="BD416" i="6"/>
  <c r="BC416" i="6"/>
  <c r="BH415" i="6"/>
  <c r="BG415" i="6"/>
  <c r="BF415" i="6"/>
  <c r="BE415" i="6"/>
  <c r="BD415" i="6"/>
  <c r="BC415" i="6"/>
  <c r="BH414" i="6"/>
  <c r="BG414" i="6"/>
  <c r="BF414" i="6"/>
  <c r="BE414" i="6"/>
  <c r="BD414" i="6"/>
  <c r="BC414" i="6"/>
  <c r="BH413" i="6"/>
  <c r="BG413" i="6"/>
  <c r="BF413" i="6"/>
  <c r="BE413" i="6"/>
  <c r="BD413" i="6"/>
  <c r="BC413" i="6"/>
  <c r="BH412" i="6"/>
  <c r="BG412" i="6"/>
  <c r="BF412" i="6"/>
  <c r="BE412" i="6"/>
  <c r="BD412" i="6"/>
  <c r="BC412" i="6"/>
  <c r="BH411" i="6"/>
  <c r="BG411" i="6"/>
  <c r="BF411" i="6"/>
  <c r="BE411" i="6"/>
  <c r="BD411" i="6"/>
  <c r="BC411" i="6"/>
  <c r="BH410" i="6"/>
  <c r="BG410" i="6"/>
  <c r="BF410" i="6"/>
  <c r="BE410" i="6"/>
  <c r="BD410" i="6"/>
  <c r="BC410" i="6"/>
  <c r="BH409" i="6"/>
  <c r="BG409" i="6"/>
  <c r="BF409" i="6"/>
  <c r="BE409" i="6"/>
  <c r="BD409" i="6"/>
  <c r="BC409" i="6"/>
  <c r="BH408" i="6"/>
  <c r="BG408" i="6"/>
  <c r="BF408" i="6"/>
  <c r="BE408" i="6"/>
  <c r="BD408" i="6"/>
  <c r="BC408" i="6"/>
  <c r="BH407" i="6"/>
  <c r="BG407" i="6"/>
  <c r="BF407" i="6"/>
  <c r="BE407" i="6"/>
  <c r="BD407" i="6"/>
  <c r="BC407" i="6"/>
  <c r="BH406" i="6"/>
  <c r="BG406" i="6"/>
  <c r="BF406" i="6"/>
  <c r="BE406" i="6"/>
  <c r="BD406" i="6"/>
  <c r="BC406" i="6"/>
  <c r="BH405" i="6"/>
  <c r="BG405" i="6"/>
  <c r="BF405" i="6"/>
  <c r="BE405" i="6"/>
  <c r="BD405" i="6"/>
  <c r="BC405" i="6"/>
  <c r="BH404" i="6"/>
  <c r="BG404" i="6"/>
  <c r="BF404" i="6"/>
  <c r="BE404" i="6"/>
  <c r="BD404" i="6"/>
  <c r="BC404" i="6"/>
  <c r="BH403" i="6"/>
  <c r="BG403" i="6"/>
  <c r="BF403" i="6"/>
  <c r="BE403" i="6"/>
  <c r="BD403" i="6"/>
  <c r="BC403" i="6"/>
  <c r="BH402" i="6"/>
  <c r="BG402" i="6"/>
  <c r="BF402" i="6"/>
  <c r="BE402" i="6"/>
  <c r="BD402" i="6"/>
  <c r="BC402" i="6"/>
  <c r="BH401" i="6"/>
  <c r="BG401" i="6"/>
  <c r="BF401" i="6"/>
  <c r="BE401" i="6"/>
  <c r="BD401" i="6"/>
  <c r="BC401" i="6"/>
  <c r="BH400" i="6"/>
  <c r="BG400" i="6"/>
  <c r="BF400" i="6"/>
  <c r="BE400" i="6"/>
  <c r="BD400" i="6"/>
  <c r="BC400" i="6"/>
  <c r="BH399" i="6"/>
  <c r="BG399" i="6"/>
  <c r="BF399" i="6"/>
  <c r="BE399" i="6"/>
  <c r="BD399" i="6"/>
  <c r="BC399" i="6"/>
  <c r="BH398" i="6"/>
  <c r="BG398" i="6"/>
  <c r="BF398" i="6"/>
  <c r="BE398" i="6"/>
  <c r="BD398" i="6"/>
  <c r="BC398" i="6"/>
  <c r="BH397" i="6"/>
  <c r="BG397" i="6"/>
  <c r="BF397" i="6"/>
  <c r="BE397" i="6"/>
  <c r="BD397" i="6"/>
  <c r="BC397" i="6"/>
  <c r="BH396" i="6"/>
  <c r="BG396" i="6"/>
  <c r="BF396" i="6"/>
  <c r="BE396" i="6"/>
  <c r="BD396" i="6"/>
  <c r="BC396" i="6"/>
  <c r="BH395" i="6"/>
  <c r="BG395" i="6"/>
  <c r="BF395" i="6"/>
  <c r="BE395" i="6"/>
  <c r="BD395" i="6"/>
  <c r="BC395" i="6"/>
  <c r="BH394" i="6"/>
  <c r="BG394" i="6"/>
  <c r="BF394" i="6"/>
  <c r="BE394" i="6"/>
  <c r="BD394" i="6"/>
  <c r="BC394" i="6"/>
  <c r="BH393" i="6"/>
  <c r="BG393" i="6"/>
  <c r="BF393" i="6"/>
  <c r="BE393" i="6"/>
  <c r="BD393" i="6"/>
  <c r="BC393" i="6"/>
  <c r="BH392" i="6"/>
  <c r="BG392" i="6"/>
  <c r="BF392" i="6"/>
  <c r="BE392" i="6"/>
  <c r="BD392" i="6"/>
  <c r="BC392" i="6"/>
  <c r="BH391" i="6"/>
  <c r="BG391" i="6"/>
  <c r="BF391" i="6"/>
  <c r="BE391" i="6"/>
  <c r="BD391" i="6"/>
  <c r="BC391" i="6"/>
  <c r="BH390" i="6"/>
  <c r="BG390" i="6"/>
  <c r="BF390" i="6"/>
  <c r="BE390" i="6"/>
  <c r="BD390" i="6"/>
  <c r="BC390" i="6"/>
  <c r="BH389" i="6"/>
  <c r="BG389" i="6"/>
  <c r="BF389" i="6"/>
  <c r="BE389" i="6"/>
  <c r="BD389" i="6"/>
  <c r="BC389" i="6"/>
  <c r="BH388" i="6"/>
  <c r="BG388" i="6"/>
  <c r="BF388" i="6"/>
  <c r="BE388" i="6"/>
  <c r="BD388" i="6"/>
  <c r="BC388" i="6"/>
  <c r="BH387" i="6"/>
  <c r="BG387" i="6"/>
  <c r="BF387" i="6"/>
  <c r="BE387" i="6"/>
  <c r="BD387" i="6"/>
  <c r="BC387" i="6"/>
  <c r="BH386" i="6"/>
  <c r="BG386" i="6"/>
  <c r="BF386" i="6"/>
  <c r="BE386" i="6"/>
  <c r="BD386" i="6"/>
  <c r="BC386" i="6"/>
  <c r="BH385" i="6"/>
  <c r="BG385" i="6"/>
  <c r="BF385" i="6"/>
  <c r="BE385" i="6"/>
  <c r="BD385" i="6"/>
  <c r="BC385" i="6"/>
  <c r="BH384" i="6"/>
  <c r="BG384" i="6"/>
  <c r="BF384" i="6"/>
  <c r="BE384" i="6"/>
  <c r="BD384" i="6"/>
  <c r="BC384" i="6"/>
  <c r="BH383" i="6"/>
  <c r="BG383" i="6"/>
  <c r="BF383" i="6"/>
  <c r="BE383" i="6"/>
  <c r="BD383" i="6"/>
  <c r="BC383" i="6"/>
  <c r="BH382" i="6"/>
  <c r="BG382" i="6"/>
  <c r="BF382" i="6"/>
  <c r="BE382" i="6"/>
  <c r="BD382" i="6"/>
  <c r="BC382" i="6"/>
  <c r="BH381" i="6"/>
  <c r="BG381" i="6"/>
  <c r="BF381" i="6"/>
  <c r="BE381" i="6"/>
  <c r="BD381" i="6"/>
  <c r="BC381" i="6"/>
  <c r="BH380" i="6"/>
  <c r="BG380" i="6"/>
  <c r="BF380" i="6"/>
  <c r="BE380" i="6"/>
  <c r="BD380" i="6"/>
  <c r="BC380" i="6"/>
  <c r="BH379" i="6"/>
  <c r="BG379" i="6"/>
  <c r="BF379" i="6"/>
  <c r="BE379" i="6"/>
  <c r="BD379" i="6"/>
  <c r="BC379" i="6"/>
  <c r="BH378" i="6"/>
  <c r="BG378" i="6"/>
  <c r="BF378" i="6"/>
  <c r="BE378" i="6"/>
  <c r="BD378" i="6"/>
  <c r="BC378" i="6"/>
  <c r="BH377" i="6"/>
  <c r="BG377" i="6"/>
  <c r="BF377" i="6"/>
  <c r="BE377" i="6"/>
  <c r="BD377" i="6"/>
  <c r="BC377" i="6"/>
  <c r="BH376" i="6"/>
  <c r="BG376" i="6"/>
  <c r="BF376" i="6"/>
  <c r="BE376" i="6"/>
  <c r="BD376" i="6"/>
  <c r="BC376" i="6"/>
  <c r="BH375" i="6"/>
  <c r="BG375" i="6"/>
  <c r="BF375" i="6"/>
  <c r="BE375" i="6"/>
  <c r="BD375" i="6"/>
  <c r="BC375" i="6"/>
  <c r="BH374" i="6"/>
  <c r="BG374" i="6"/>
  <c r="BF374" i="6"/>
  <c r="BE374" i="6"/>
  <c r="BD374" i="6"/>
  <c r="BC374" i="6"/>
  <c r="BH373" i="6"/>
  <c r="BG373" i="6"/>
  <c r="BF373" i="6"/>
  <c r="BE373" i="6"/>
  <c r="BD373" i="6"/>
  <c r="BC373" i="6"/>
  <c r="BH372" i="6"/>
  <c r="BG372" i="6"/>
  <c r="BF372" i="6"/>
  <c r="BE372" i="6"/>
  <c r="BD372" i="6"/>
  <c r="BC372" i="6"/>
  <c r="BH371" i="6"/>
  <c r="BG371" i="6"/>
  <c r="BF371" i="6"/>
  <c r="BE371" i="6"/>
  <c r="BD371" i="6"/>
  <c r="BC371" i="6"/>
  <c r="BH370" i="6"/>
  <c r="BG370" i="6"/>
  <c r="BF370" i="6"/>
  <c r="BE370" i="6"/>
  <c r="BD370" i="6"/>
  <c r="BC370" i="6"/>
  <c r="BH369" i="6"/>
  <c r="BG369" i="6"/>
  <c r="BF369" i="6"/>
  <c r="BE369" i="6"/>
  <c r="BD369" i="6"/>
  <c r="BC369" i="6"/>
  <c r="BH368" i="6"/>
  <c r="BG368" i="6"/>
  <c r="BF368" i="6"/>
  <c r="BE368" i="6"/>
  <c r="BD368" i="6"/>
  <c r="BC368" i="6"/>
  <c r="BH367" i="6"/>
  <c r="BG367" i="6"/>
  <c r="BF367" i="6"/>
  <c r="BE367" i="6"/>
  <c r="BD367" i="6"/>
  <c r="BC367" i="6"/>
  <c r="BH366" i="6"/>
  <c r="BG366" i="6"/>
  <c r="BF366" i="6"/>
  <c r="BE366" i="6"/>
  <c r="BD366" i="6"/>
  <c r="BC366" i="6"/>
  <c r="BH365" i="6"/>
  <c r="BG365" i="6"/>
  <c r="BF365" i="6"/>
  <c r="BE365" i="6"/>
  <c r="BD365" i="6"/>
  <c r="BC365" i="6"/>
  <c r="BH364" i="6"/>
  <c r="BG364" i="6"/>
  <c r="BF364" i="6"/>
  <c r="BE364" i="6"/>
  <c r="BD364" i="6"/>
  <c r="BC364" i="6"/>
  <c r="BH363" i="6"/>
  <c r="BG363" i="6"/>
  <c r="BF363" i="6"/>
  <c r="BE363" i="6"/>
  <c r="BD363" i="6"/>
  <c r="BC363" i="6"/>
  <c r="BH362" i="6"/>
  <c r="BG362" i="6"/>
  <c r="BF362" i="6"/>
  <c r="BE362" i="6"/>
  <c r="BD362" i="6"/>
  <c r="BC362" i="6"/>
  <c r="BH361" i="6"/>
  <c r="BG361" i="6"/>
  <c r="BF361" i="6"/>
  <c r="BE361" i="6"/>
  <c r="BD361" i="6"/>
  <c r="BC361" i="6"/>
  <c r="BH360" i="6"/>
  <c r="BG360" i="6"/>
  <c r="BF360" i="6"/>
  <c r="BE360" i="6"/>
  <c r="BD360" i="6"/>
  <c r="BC360" i="6"/>
  <c r="BH359" i="6"/>
  <c r="BG359" i="6"/>
  <c r="BF359" i="6"/>
  <c r="BE359" i="6"/>
  <c r="BD359" i="6"/>
  <c r="BC359" i="6"/>
  <c r="BH358" i="6"/>
  <c r="BG358" i="6"/>
  <c r="BF358" i="6"/>
  <c r="BE358" i="6"/>
  <c r="BD358" i="6"/>
  <c r="BC358" i="6"/>
  <c r="BH357" i="6"/>
  <c r="BG357" i="6"/>
  <c r="BF357" i="6"/>
  <c r="BE357" i="6"/>
  <c r="BD357" i="6"/>
  <c r="BC357" i="6"/>
  <c r="BH356" i="6"/>
  <c r="BG356" i="6"/>
  <c r="BF356" i="6"/>
  <c r="BE356" i="6"/>
  <c r="BD356" i="6"/>
  <c r="BC356" i="6"/>
  <c r="BH355" i="6"/>
  <c r="BG355" i="6"/>
  <c r="BF355" i="6"/>
  <c r="BE355" i="6"/>
  <c r="BD355" i="6"/>
  <c r="BC355" i="6"/>
  <c r="BH354" i="6"/>
  <c r="BG354" i="6"/>
  <c r="BF354" i="6"/>
  <c r="BE354" i="6"/>
  <c r="BD354" i="6"/>
  <c r="BC354" i="6"/>
  <c r="BH353" i="6"/>
  <c r="BG353" i="6"/>
  <c r="BF353" i="6"/>
  <c r="BE353" i="6"/>
  <c r="BD353" i="6"/>
  <c r="BC353" i="6"/>
  <c r="BH352" i="6"/>
  <c r="BG352" i="6"/>
  <c r="BF352" i="6"/>
  <c r="BE352" i="6"/>
  <c r="BD352" i="6"/>
  <c r="BC352" i="6"/>
  <c r="BH351" i="6"/>
  <c r="BG351" i="6"/>
  <c r="BF351" i="6"/>
  <c r="BE351" i="6"/>
  <c r="BD351" i="6"/>
  <c r="BC351" i="6"/>
  <c r="BH350" i="6"/>
  <c r="BG350" i="6"/>
  <c r="BF350" i="6"/>
  <c r="BE350" i="6"/>
  <c r="BD350" i="6"/>
  <c r="BC350" i="6"/>
  <c r="BH349" i="6"/>
  <c r="BG349" i="6"/>
  <c r="BF349" i="6"/>
  <c r="BE349" i="6"/>
  <c r="BD349" i="6"/>
  <c r="BC349" i="6"/>
  <c r="BH348" i="6"/>
  <c r="BG348" i="6"/>
  <c r="BF348" i="6"/>
  <c r="BE348" i="6"/>
  <c r="BD348" i="6"/>
  <c r="BC348" i="6"/>
  <c r="BH347" i="6"/>
  <c r="BG347" i="6"/>
  <c r="BF347" i="6"/>
  <c r="BE347" i="6"/>
  <c r="BD347" i="6"/>
  <c r="BC347" i="6"/>
  <c r="BH346" i="6"/>
  <c r="BG346" i="6"/>
  <c r="BF346" i="6"/>
  <c r="BE346" i="6"/>
  <c r="BD346" i="6"/>
  <c r="BC346" i="6"/>
  <c r="BH345" i="6"/>
  <c r="BG345" i="6"/>
  <c r="BF345" i="6"/>
  <c r="BE345" i="6"/>
  <c r="BD345" i="6"/>
  <c r="BC345" i="6"/>
  <c r="BH344" i="6"/>
  <c r="BG344" i="6"/>
  <c r="BF344" i="6"/>
  <c r="BE344" i="6"/>
  <c r="BD344" i="6"/>
  <c r="BC344" i="6"/>
  <c r="BH343" i="6"/>
  <c r="BG343" i="6"/>
  <c r="BF343" i="6"/>
  <c r="BE343" i="6"/>
  <c r="BD343" i="6"/>
  <c r="BC343" i="6"/>
  <c r="BH342" i="6"/>
  <c r="BG342" i="6"/>
  <c r="BF342" i="6"/>
  <c r="BE342" i="6"/>
  <c r="BD342" i="6"/>
  <c r="BC342" i="6"/>
  <c r="BH341" i="6"/>
  <c r="BG341" i="6"/>
  <c r="BF341" i="6"/>
  <c r="BE341" i="6"/>
  <c r="BD341" i="6"/>
  <c r="BC341" i="6"/>
  <c r="BH340" i="6"/>
  <c r="BG340" i="6"/>
  <c r="BF340" i="6"/>
  <c r="BE340" i="6"/>
  <c r="BD340" i="6"/>
  <c r="BC340" i="6"/>
  <c r="BH339" i="6"/>
  <c r="BG339" i="6"/>
  <c r="BF339" i="6"/>
  <c r="BE339" i="6"/>
  <c r="BD339" i="6"/>
  <c r="BC339" i="6"/>
  <c r="BH338" i="6"/>
  <c r="BG338" i="6"/>
  <c r="BF338" i="6"/>
  <c r="BE338" i="6"/>
  <c r="BD338" i="6"/>
  <c r="BC338" i="6"/>
  <c r="BH337" i="6"/>
  <c r="BG337" i="6"/>
  <c r="BF337" i="6"/>
  <c r="BE337" i="6"/>
  <c r="BD337" i="6"/>
  <c r="BC337" i="6"/>
  <c r="BH336" i="6"/>
  <c r="BG336" i="6"/>
  <c r="BF336" i="6"/>
  <c r="BE336" i="6"/>
  <c r="BD336" i="6"/>
  <c r="BC336" i="6"/>
  <c r="BH335" i="6"/>
  <c r="BG335" i="6"/>
  <c r="BF335" i="6"/>
  <c r="BE335" i="6"/>
  <c r="BD335" i="6"/>
  <c r="BC335" i="6"/>
  <c r="BH334" i="6"/>
  <c r="BG334" i="6"/>
  <c r="BF334" i="6"/>
  <c r="BE334" i="6"/>
  <c r="BD334" i="6"/>
  <c r="BC334" i="6"/>
  <c r="BH333" i="6"/>
  <c r="BG333" i="6"/>
  <c r="BF333" i="6"/>
  <c r="BE333" i="6"/>
  <c r="BD333" i="6"/>
  <c r="BC333" i="6"/>
  <c r="BH332" i="6"/>
  <c r="BG332" i="6"/>
  <c r="BF332" i="6"/>
  <c r="BE332" i="6"/>
  <c r="BD332" i="6"/>
  <c r="BC332" i="6"/>
  <c r="BH331" i="6"/>
  <c r="BG331" i="6"/>
  <c r="BF331" i="6"/>
  <c r="BE331" i="6"/>
  <c r="BD331" i="6"/>
  <c r="BC331" i="6"/>
  <c r="BH330" i="6"/>
  <c r="BG330" i="6"/>
  <c r="BF330" i="6"/>
  <c r="BE330" i="6"/>
  <c r="BD330" i="6"/>
  <c r="BC330" i="6"/>
  <c r="BH329" i="6"/>
  <c r="BG329" i="6"/>
  <c r="BF329" i="6"/>
  <c r="BE329" i="6"/>
  <c r="BD329" i="6"/>
  <c r="BC329" i="6"/>
  <c r="BH328" i="6"/>
  <c r="BG328" i="6"/>
  <c r="BF328" i="6"/>
  <c r="BE328" i="6"/>
  <c r="BD328" i="6"/>
  <c r="BC328" i="6"/>
  <c r="BH327" i="6"/>
  <c r="BG327" i="6"/>
  <c r="BF327" i="6"/>
  <c r="BE327" i="6"/>
  <c r="BD327" i="6"/>
  <c r="BC327" i="6"/>
  <c r="BH326" i="6"/>
  <c r="BG326" i="6"/>
  <c r="BF326" i="6"/>
  <c r="BE326" i="6"/>
  <c r="BD326" i="6"/>
  <c r="BC326" i="6"/>
  <c r="BH325" i="6"/>
  <c r="BG325" i="6"/>
  <c r="BF325" i="6"/>
  <c r="BE325" i="6"/>
  <c r="BD325" i="6"/>
  <c r="BC325" i="6"/>
  <c r="BH324" i="6"/>
  <c r="BG324" i="6"/>
  <c r="BF324" i="6"/>
  <c r="BE324" i="6"/>
  <c r="BD324" i="6"/>
  <c r="BC324" i="6"/>
  <c r="BH323" i="6"/>
  <c r="BG323" i="6"/>
  <c r="BF323" i="6"/>
  <c r="BE323" i="6"/>
  <c r="BD323" i="6"/>
  <c r="BC323" i="6"/>
  <c r="BH322" i="6"/>
  <c r="BG322" i="6"/>
  <c r="BF322" i="6"/>
  <c r="BE322" i="6"/>
  <c r="BD322" i="6"/>
  <c r="BC322" i="6"/>
  <c r="BH321" i="6"/>
  <c r="BG321" i="6"/>
  <c r="BF321" i="6"/>
  <c r="BE321" i="6"/>
  <c r="BD321" i="6"/>
  <c r="BC321" i="6"/>
  <c r="BH320" i="6"/>
  <c r="BG320" i="6"/>
  <c r="BF320" i="6"/>
  <c r="BE320" i="6"/>
  <c r="BD320" i="6"/>
  <c r="BC320" i="6"/>
  <c r="BH319" i="6"/>
  <c r="BG319" i="6"/>
  <c r="BF319" i="6"/>
  <c r="BE319" i="6"/>
  <c r="BD319" i="6"/>
  <c r="BC319" i="6"/>
  <c r="BH318" i="6"/>
  <c r="BG318" i="6"/>
  <c r="BF318" i="6"/>
  <c r="BE318" i="6"/>
  <c r="BD318" i="6"/>
  <c r="BC318" i="6"/>
  <c r="BH317" i="6"/>
  <c r="BG317" i="6"/>
  <c r="BF317" i="6"/>
  <c r="BE317" i="6"/>
  <c r="BD317" i="6"/>
  <c r="BC317" i="6"/>
  <c r="BH316" i="6"/>
  <c r="BG316" i="6"/>
  <c r="BF316" i="6"/>
  <c r="BE316" i="6"/>
  <c r="BD316" i="6"/>
  <c r="BC316" i="6"/>
  <c r="BH315" i="6"/>
  <c r="BG315" i="6"/>
  <c r="BF315" i="6"/>
  <c r="BE315" i="6"/>
  <c r="BD315" i="6"/>
  <c r="BC315" i="6"/>
  <c r="BH314" i="6"/>
  <c r="BG314" i="6"/>
  <c r="BF314" i="6"/>
  <c r="BE314" i="6"/>
  <c r="BD314" i="6"/>
  <c r="BC314" i="6"/>
  <c r="BH313" i="6"/>
  <c r="BG313" i="6"/>
  <c r="BF313" i="6"/>
  <c r="BE313" i="6"/>
  <c r="BD313" i="6"/>
  <c r="BC313" i="6"/>
  <c r="BH312" i="6"/>
  <c r="BG312" i="6"/>
  <c r="BF312" i="6"/>
  <c r="BE312" i="6"/>
  <c r="BD312" i="6"/>
  <c r="BC312" i="6"/>
  <c r="BH311" i="6"/>
  <c r="BG311" i="6"/>
  <c r="BF311" i="6"/>
  <c r="BE311" i="6"/>
  <c r="BD311" i="6"/>
  <c r="BC311" i="6"/>
  <c r="BH310" i="6"/>
  <c r="BG310" i="6"/>
  <c r="BF310" i="6"/>
  <c r="BE310" i="6"/>
  <c r="BD310" i="6"/>
  <c r="BC310" i="6"/>
  <c r="BH309" i="6"/>
  <c r="BG309" i="6"/>
  <c r="BF309" i="6"/>
  <c r="BE309" i="6"/>
  <c r="BD309" i="6"/>
  <c r="BC309" i="6"/>
  <c r="BH308" i="6"/>
  <c r="BG308" i="6"/>
  <c r="BF308" i="6"/>
  <c r="BE308" i="6"/>
  <c r="BD308" i="6"/>
  <c r="BC308" i="6"/>
  <c r="BH307" i="6"/>
  <c r="BG307" i="6"/>
  <c r="BF307" i="6"/>
  <c r="BE307" i="6"/>
  <c r="BD307" i="6"/>
  <c r="BC307" i="6"/>
  <c r="BH306" i="6"/>
  <c r="BG306" i="6"/>
  <c r="BF306" i="6"/>
  <c r="BE306" i="6"/>
  <c r="BD306" i="6"/>
  <c r="BC306" i="6"/>
  <c r="BH305" i="6"/>
  <c r="BG305" i="6"/>
  <c r="BF305" i="6"/>
  <c r="BE305" i="6"/>
  <c r="BD305" i="6"/>
  <c r="BC305" i="6"/>
  <c r="BH304" i="6"/>
  <c r="BG304" i="6"/>
  <c r="BF304" i="6"/>
  <c r="BE304" i="6"/>
  <c r="BD304" i="6"/>
  <c r="BC304" i="6"/>
  <c r="BH303" i="6"/>
  <c r="BG303" i="6"/>
  <c r="BF303" i="6"/>
  <c r="BE303" i="6"/>
  <c r="BD303" i="6"/>
  <c r="BC303" i="6"/>
  <c r="BH302" i="6"/>
  <c r="BG302" i="6"/>
  <c r="BF302" i="6"/>
  <c r="BE302" i="6"/>
  <c r="BD302" i="6"/>
  <c r="BC302" i="6"/>
  <c r="BH301" i="6"/>
  <c r="BG301" i="6"/>
  <c r="BF301" i="6"/>
  <c r="BE301" i="6"/>
  <c r="BD301" i="6"/>
  <c r="BC301" i="6"/>
  <c r="BH300" i="6"/>
  <c r="BG300" i="6"/>
  <c r="BF300" i="6"/>
  <c r="BE300" i="6"/>
  <c r="BD300" i="6"/>
  <c r="BC300" i="6"/>
  <c r="BH299" i="6"/>
  <c r="BG299" i="6"/>
  <c r="BF299" i="6"/>
  <c r="BE299" i="6"/>
  <c r="BD299" i="6"/>
  <c r="BC299" i="6"/>
  <c r="BH298" i="6"/>
  <c r="BG298" i="6"/>
  <c r="BF298" i="6"/>
  <c r="BE298" i="6"/>
  <c r="BD298" i="6"/>
  <c r="BC298" i="6"/>
  <c r="BH297" i="6"/>
  <c r="BG297" i="6"/>
  <c r="BF297" i="6"/>
  <c r="BE297" i="6"/>
  <c r="BD297" i="6"/>
  <c r="BC297" i="6"/>
  <c r="BH296" i="6"/>
  <c r="BG296" i="6"/>
  <c r="BF296" i="6"/>
  <c r="BE296" i="6"/>
  <c r="BD296" i="6"/>
  <c r="BC296" i="6"/>
  <c r="BH295" i="6"/>
  <c r="BG295" i="6"/>
  <c r="BF295" i="6"/>
  <c r="BE295" i="6"/>
  <c r="BD295" i="6"/>
  <c r="BC295" i="6"/>
  <c r="BH294" i="6"/>
  <c r="BG294" i="6"/>
  <c r="BF294" i="6"/>
  <c r="BE294" i="6"/>
  <c r="BD294" i="6"/>
  <c r="BC294" i="6"/>
  <c r="BH293" i="6"/>
  <c r="BG293" i="6"/>
  <c r="BF293" i="6"/>
  <c r="BE293" i="6"/>
  <c r="BD293" i="6"/>
  <c r="BC293" i="6"/>
  <c r="BH292" i="6"/>
  <c r="BG292" i="6"/>
  <c r="BF292" i="6"/>
  <c r="BE292" i="6"/>
  <c r="BD292" i="6"/>
  <c r="BC292" i="6"/>
  <c r="BH291" i="6"/>
  <c r="BG291" i="6"/>
  <c r="BF291" i="6"/>
  <c r="BE291" i="6"/>
  <c r="BD291" i="6"/>
  <c r="BC291" i="6"/>
  <c r="BH290" i="6"/>
  <c r="BG290" i="6"/>
  <c r="BF290" i="6"/>
  <c r="BE290" i="6"/>
  <c r="BD290" i="6"/>
  <c r="BC290" i="6"/>
  <c r="BH289" i="6"/>
  <c r="BG289" i="6"/>
  <c r="BF289" i="6"/>
  <c r="BE289" i="6"/>
  <c r="BD289" i="6"/>
  <c r="BC289" i="6"/>
  <c r="BH288" i="6"/>
  <c r="BG288" i="6"/>
  <c r="BF288" i="6"/>
  <c r="BE288" i="6"/>
  <c r="BD288" i="6"/>
  <c r="BC288" i="6"/>
  <c r="BH287" i="6"/>
  <c r="BG287" i="6"/>
  <c r="BF287" i="6"/>
  <c r="BE287" i="6"/>
  <c r="BD287" i="6"/>
  <c r="BC287" i="6"/>
  <c r="BH286" i="6"/>
  <c r="BG286" i="6"/>
  <c r="BF286" i="6"/>
  <c r="BE286" i="6"/>
  <c r="BD286" i="6"/>
  <c r="BC286" i="6"/>
  <c r="BH285" i="6"/>
  <c r="BG285" i="6"/>
  <c r="BF285" i="6"/>
  <c r="BE285" i="6"/>
  <c r="BD285" i="6"/>
  <c r="BC285" i="6"/>
  <c r="BH284" i="6"/>
  <c r="BG284" i="6"/>
  <c r="BF284" i="6"/>
  <c r="BE284" i="6"/>
  <c r="BD284" i="6"/>
  <c r="BC284" i="6"/>
  <c r="BH283" i="6"/>
  <c r="BG283" i="6"/>
  <c r="BF283" i="6"/>
  <c r="BE283" i="6"/>
  <c r="BD283" i="6"/>
  <c r="BC283" i="6"/>
  <c r="BH282" i="6"/>
  <c r="BG282" i="6"/>
  <c r="BF282" i="6"/>
  <c r="BE282" i="6"/>
  <c r="BD282" i="6"/>
  <c r="BC282" i="6"/>
  <c r="BH281" i="6"/>
  <c r="BG281" i="6"/>
  <c r="BF281" i="6"/>
  <c r="BE281" i="6"/>
  <c r="BD281" i="6"/>
  <c r="BC281" i="6"/>
  <c r="BH280" i="6"/>
  <c r="BG280" i="6"/>
  <c r="BF280" i="6"/>
  <c r="BE280" i="6"/>
  <c r="BD280" i="6"/>
  <c r="BC280" i="6"/>
  <c r="BH279" i="6"/>
  <c r="BG279" i="6"/>
  <c r="BF279" i="6"/>
  <c r="BE279" i="6"/>
  <c r="BD279" i="6"/>
  <c r="BC279" i="6"/>
  <c r="BH278" i="6"/>
  <c r="BG278" i="6"/>
  <c r="BF278" i="6"/>
  <c r="BE278" i="6"/>
  <c r="BD278" i="6"/>
  <c r="BC278" i="6"/>
  <c r="BH277" i="6"/>
  <c r="BG277" i="6"/>
  <c r="BF277" i="6"/>
  <c r="BE277" i="6"/>
  <c r="BD277" i="6"/>
  <c r="BC277" i="6"/>
  <c r="BH276" i="6"/>
  <c r="BG276" i="6"/>
  <c r="BF276" i="6"/>
  <c r="BE276" i="6"/>
  <c r="BD276" i="6"/>
  <c r="BC276" i="6"/>
  <c r="BH275" i="6"/>
  <c r="BG275" i="6"/>
  <c r="BF275" i="6"/>
  <c r="BE275" i="6"/>
  <c r="BD275" i="6"/>
  <c r="BC275" i="6"/>
  <c r="BH274" i="6"/>
  <c r="BG274" i="6"/>
  <c r="BF274" i="6"/>
  <c r="BE274" i="6"/>
  <c r="BD274" i="6"/>
  <c r="BC274" i="6"/>
  <c r="BH273" i="6"/>
  <c r="BG273" i="6"/>
  <c r="BF273" i="6"/>
  <c r="BE273" i="6"/>
  <c r="BD273" i="6"/>
  <c r="BC273" i="6"/>
  <c r="BH272" i="6"/>
  <c r="BG272" i="6"/>
  <c r="BF272" i="6"/>
  <c r="BE272" i="6"/>
  <c r="BD272" i="6"/>
  <c r="BC272" i="6"/>
  <c r="BH271" i="6"/>
  <c r="BG271" i="6"/>
  <c r="BF271" i="6"/>
  <c r="BE271" i="6"/>
  <c r="BD271" i="6"/>
  <c r="BC271" i="6"/>
  <c r="BH270" i="6"/>
  <c r="BG270" i="6"/>
  <c r="BF270" i="6"/>
  <c r="BE270" i="6"/>
  <c r="BD270" i="6"/>
  <c r="BC270" i="6"/>
  <c r="BH269" i="6"/>
  <c r="BG269" i="6"/>
  <c r="BF269" i="6"/>
  <c r="BE269" i="6"/>
  <c r="BD269" i="6"/>
  <c r="BC269" i="6"/>
  <c r="BH268" i="6"/>
  <c r="BG268" i="6"/>
  <c r="BF268" i="6"/>
  <c r="BE268" i="6"/>
  <c r="BD268" i="6"/>
  <c r="BC268" i="6"/>
  <c r="BH267" i="6"/>
  <c r="BG267" i="6"/>
  <c r="BF267" i="6"/>
  <c r="BE267" i="6"/>
  <c r="BD267" i="6"/>
  <c r="BC267" i="6"/>
  <c r="BH266" i="6"/>
  <c r="BG266" i="6"/>
  <c r="BF266" i="6"/>
  <c r="BE266" i="6"/>
  <c r="BD266" i="6"/>
  <c r="BC266" i="6"/>
  <c r="BH265" i="6"/>
  <c r="BG265" i="6"/>
  <c r="BF265" i="6"/>
  <c r="BE265" i="6"/>
  <c r="BD265" i="6"/>
  <c r="BC265" i="6"/>
  <c r="BH264" i="6"/>
  <c r="BG264" i="6"/>
  <c r="BF264" i="6"/>
  <c r="BE264" i="6"/>
  <c r="BD264" i="6"/>
  <c r="BC264" i="6"/>
  <c r="BH263" i="6"/>
  <c r="BG263" i="6"/>
  <c r="BF263" i="6"/>
  <c r="BE263" i="6"/>
  <c r="BD263" i="6"/>
  <c r="BC263" i="6"/>
  <c r="BH262" i="6"/>
  <c r="BG262" i="6"/>
  <c r="BF262" i="6"/>
  <c r="BE262" i="6"/>
  <c r="BD262" i="6"/>
  <c r="BC262" i="6"/>
  <c r="BH261" i="6"/>
  <c r="BG261" i="6"/>
  <c r="BF261" i="6"/>
  <c r="BE261" i="6"/>
  <c r="BD261" i="6"/>
  <c r="BC261" i="6"/>
  <c r="BH260" i="6"/>
  <c r="BG260" i="6"/>
  <c r="BF260" i="6"/>
  <c r="BE260" i="6"/>
  <c r="BD260" i="6"/>
  <c r="BC260" i="6"/>
  <c r="BH259" i="6"/>
  <c r="BG259" i="6"/>
  <c r="BF259" i="6"/>
  <c r="BE259" i="6"/>
  <c r="BD259" i="6"/>
  <c r="BC259" i="6"/>
  <c r="BH258" i="6"/>
  <c r="BG258" i="6"/>
  <c r="BF258" i="6"/>
  <c r="BE258" i="6"/>
  <c r="BD258" i="6"/>
  <c r="BC258" i="6"/>
  <c r="BH257" i="6"/>
  <c r="BG257" i="6"/>
  <c r="BF257" i="6"/>
  <c r="BE257" i="6"/>
  <c r="BD257" i="6"/>
  <c r="BC257" i="6"/>
  <c r="BH256" i="6"/>
  <c r="BG256" i="6"/>
  <c r="BF256" i="6"/>
  <c r="BE256" i="6"/>
  <c r="BD256" i="6"/>
  <c r="BC256" i="6"/>
  <c r="BH255" i="6"/>
  <c r="BG255" i="6"/>
  <c r="BF255" i="6"/>
  <c r="BE255" i="6"/>
  <c r="BD255" i="6"/>
  <c r="BC255" i="6"/>
  <c r="BH254" i="6"/>
  <c r="BG254" i="6"/>
  <c r="BF254" i="6"/>
  <c r="BE254" i="6"/>
  <c r="BD254" i="6"/>
  <c r="BC254" i="6"/>
  <c r="BH253" i="6"/>
  <c r="BG253" i="6"/>
  <c r="BF253" i="6"/>
  <c r="BE253" i="6"/>
  <c r="BD253" i="6"/>
  <c r="BC253" i="6"/>
  <c r="BH252" i="6"/>
  <c r="BG252" i="6"/>
  <c r="BF252" i="6"/>
  <c r="BE252" i="6"/>
  <c r="BD252" i="6"/>
  <c r="BC252" i="6"/>
  <c r="BH251" i="6"/>
  <c r="BG251" i="6"/>
  <c r="BF251" i="6"/>
  <c r="BE251" i="6"/>
  <c r="BD251" i="6"/>
  <c r="BC251" i="6"/>
  <c r="BH250" i="6"/>
  <c r="BG250" i="6"/>
  <c r="BF250" i="6"/>
  <c r="BE250" i="6"/>
  <c r="BD250" i="6"/>
  <c r="BC250" i="6"/>
  <c r="BH249" i="6"/>
  <c r="BG249" i="6"/>
  <c r="BF249" i="6"/>
  <c r="BE249" i="6"/>
  <c r="BD249" i="6"/>
  <c r="BC249" i="6"/>
  <c r="BH248" i="6"/>
  <c r="BG248" i="6"/>
  <c r="BF248" i="6"/>
  <c r="BE248" i="6"/>
  <c r="BD248" i="6"/>
  <c r="BC248" i="6"/>
  <c r="BH247" i="6"/>
  <c r="BG247" i="6"/>
  <c r="BF247" i="6"/>
  <c r="BE247" i="6"/>
  <c r="BD247" i="6"/>
  <c r="BC247" i="6"/>
  <c r="BH246" i="6"/>
  <c r="BG246" i="6"/>
  <c r="BF246" i="6"/>
  <c r="BE246" i="6"/>
  <c r="BD246" i="6"/>
  <c r="BC246" i="6"/>
  <c r="BH245" i="6"/>
  <c r="BG245" i="6"/>
  <c r="BF245" i="6"/>
  <c r="BE245" i="6"/>
  <c r="BD245" i="6"/>
  <c r="BC245" i="6"/>
  <c r="BH244" i="6"/>
  <c r="BG244" i="6"/>
  <c r="BF244" i="6"/>
  <c r="BE244" i="6"/>
  <c r="BD244" i="6"/>
  <c r="BC244" i="6"/>
  <c r="BH243" i="6"/>
  <c r="BG243" i="6"/>
  <c r="BF243" i="6"/>
  <c r="BE243" i="6"/>
  <c r="BD243" i="6"/>
  <c r="BC243" i="6"/>
  <c r="BH242" i="6"/>
  <c r="BG242" i="6"/>
  <c r="BF242" i="6"/>
  <c r="BE242" i="6"/>
  <c r="BD242" i="6"/>
  <c r="BC242" i="6"/>
  <c r="BH241" i="6"/>
  <c r="BG241" i="6"/>
  <c r="BF241" i="6"/>
  <c r="BE241" i="6"/>
  <c r="BD241" i="6"/>
  <c r="BC241" i="6"/>
  <c r="BH240" i="6"/>
  <c r="BG240" i="6"/>
  <c r="BF240" i="6"/>
  <c r="BE240" i="6"/>
  <c r="BD240" i="6"/>
  <c r="BC240" i="6"/>
  <c r="BH239" i="6"/>
  <c r="BG239" i="6"/>
  <c r="BF239" i="6"/>
  <c r="BE239" i="6"/>
  <c r="BD239" i="6"/>
  <c r="BC239" i="6"/>
  <c r="BH238" i="6"/>
  <c r="BG238" i="6"/>
  <c r="BF238" i="6"/>
  <c r="BE238" i="6"/>
  <c r="BD238" i="6"/>
  <c r="BC238" i="6"/>
  <c r="BH237" i="6"/>
  <c r="BG237" i="6"/>
  <c r="BF237" i="6"/>
  <c r="BE237" i="6"/>
  <c r="BD237" i="6"/>
  <c r="BC237" i="6"/>
  <c r="BH236" i="6"/>
  <c r="BG236" i="6"/>
  <c r="BF236" i="6"/>
  <c r="BE236" i="6"/>
  <c r="BD236" i="6"/>
  <c r="BC236" i="6"/>
  <c r="BH235" i="6"/>
  <c r="BG235" i="6"/>
  <c r="BF235" i="6"/>
  <c r="BE235" i="6"/>
  <c r="BD235" i="6"/>
  <c r="BC235" i="6"/>
  <c r="BH234" i="6"/>
  <c r="BG234" i="6"/>
  <c r="BF234" i="6"/>
  <c r="BE234" i="6"/>
  <c r="BD234" i="6"/>
  <c r="BC234" i="6"/>
  <c r="BH233" i="6"/>
  <c r="BG233" i="6"/>
  <c r="BF233" i="6"/>
  <c r="BE233" i="6"/>
  <c r="BD233" i="6"/>
  <c r="BC233" i="6"/>
  <c r="BH232" i="6"/>
  <c r="BG232" i="6"/>
  <c r="BF232" i="6"/>
  <c r="BE232" i="6"/>
  <c r="BD232" i="6"/>
  <c r="BC232" i="6"/>
  <c r="BH231" i="6"/>
  <c r="BG231" i="6"/>
  <c r="BF231" i="6"/>
  <c r="BE231" i="6"/>
  <c r="BD231" i="6"/>
  <c r="BC231" i="6"/>
  <c r="BH230" i="6"/>
  <c r="BG230" i="6"/>
  <c r="BF230" i="6"/>
  <c r="BE230" i="6"/>
  <c r="BD230" i="6"/>
  <c r="BC230" i="6"/>
  <c r="BH229" i="6"/>
  <c r="BG229" i="6"/>
  <c r="BF229" i="6"/>
  <c r="BE229" i="6"/>
  <c r="BD229" i="6"/>
  <c r="BC229" i="6"/>
  <c r="BH228" i="6"/>
  <c r="BG228" i="6"/>
  <c r="BF228" i="6"/>
  <c r="BE228" i="6"/>
  <c r="BD228" i="6"/>
  <c r="BC228" i="6"/>
  <c r="BH227" i="6"/>
  <c r="BG227" i="6"/>
  <c r="BF227" i="6"/>
  <c r="BE227" i="6"/>
  <c r="BD227" i="6"/>
  <c r="BC227" i="6"/>
  <c r="BH226" i="6"/>
  <c r="BG226" i="6"/>
  <c r="BF226" i="6"/>
  <c r="BE226" i="6"/>
  <c r="BD226" i="6"/>
  <c r="BC226" i="6"/>
  <c r="BH225" i="6"/>
  <c r="BG225" i="6"/>
  <c r="BF225" i="6"/>
  <c r="BE225" i="6"/>
  <c r="BD225" i="6"/>
  <c r="BC225" i="6"/>
  <c r="BH224" i="6"/>
  <c r="BG224" i="6"/>
  <c r="BF224" i="6"/>
  <c r="BE224" i="6"/>
  <c r="BD224" i="6"/>
  <c r="BC224" i="6"/>
  <c r="BH223" i="6"/>
  <c r="BG223" i="6"/>
  <c r="BF223" i="6"/>
  <c r="BE223" i="6"/>
  <c r="BD223" i="6"/>
  <c r="BC223" i="6"/>
  <c r="BH222" i="6"/>
  <c r="BG222" i="6"/>
  <c r="BF222" i="6"/>
  <c r="BE222" i="6"/>
  <c r="BD222" i="6"/>
  <c r="BC222" i="6"/>
  <c r="BH221" i="6"/>
  <c r="BG221" i="6"/>
  <c r="BF221" i="6"/>
  <c r="BE221" i="6"/>
  <c r="BD221" i="6"/>
  <c r="BC221" i="6"/>
  <c r="BH220" i="6"/>
  <c r="BG220" i="6"/>
  <c r="BF220" i="6"/>
  <c r="BE220" i="6"/>
  <c r="BD220" i="6"/>
  <c r="BC220" i="6"/>
  <c r="BH219" i="6"/>
  <c r="BG219" i="6"/>
  <c r="BF219" i="6"/>
  <c r="BE219" i="6"/>
  <c r="BD219" i="6"/>
  <c r="BC219" i="6"/>
  <c r="BH218" i="6"/>
  <c r="BG218" i="6"/>
  <c r="BF218" i="6"/>
  <c r="BE218" i="6"/>
  <c r="BD218" i="6"/>
  <c r="BC218" i="6"/>
  <c r="BH217" i="6"/>
  <c r="BG217" i="6"/>
  <c r="BF217" i="6"/>
  <c r="BE217" i="6"/>
  <c r="BD217" i="6"/>
  <c r="BC217" i="6"/>
  <c r="BH216" i="6"/>
  <c r="BG216" i="6"/>
  <c r="BF216" i="6"/>
  <c r="BE216" i="6"/>
  <c r="BD216" i="6"/>
  <c r="BC216" i="6"/>
  <c r="BH215" i="6"/>
  <c r="BG215" i="6"/>
  <c r="BF215" i="6"/>
  <c r="BE215" i="6"/>
  <c r="BD215" i="6"/>
  <c r="BC215" i="6"/>
  <c r="BH214" i="6"/>
  <c r="BG214" i="6"/>
  <c r="BF214" i="6"/>
  <c r="BE214" i="6"/>
  <c r="BD214" i="6"/>
  <c r="BC214" i="6"/>
  <c r="BH213" i="6"/>
  <c r="BG213" i="6"/>
  <c r="BF213" i="6"/>
  <c r="BE213" i="6"/>
  <c r="BD213" i="6"/>
  <c r="BC213" i="6"/>
  <c r="BH212" i="6"/>
  <c r="BG212" i="6"/>
  <c r="BF212" i="6"/>
  <c r="BE212" i="6"/>
  <c r="BD212" i="6"/>
  <c r="BC212" i="6"/>
  <c r="BH211" i="6"/>
  <c r="BG211" i="6"/>
  <c r="BF211" i="6"/>
  <c r="BE211" i="6"/>
  <c r="BD211" i="6"/>
  <c r="BC211" i="6"/>
  <c r="BH210" i="6"/>
  <c r="BG210" i="6"/>
  <c r="BF210" i="6"/>
  <c r="BE210" i="6"/>
  <c r="BD210" i="6"/>
  <c r="BC210" i="6"/>
  <c r="BH209" i="6"/>
  <c r="BG209" i="6"/>
  <c r="BF209" i="6"/>
  <c r="BE209" i="6"/>
  <c r="BD209" i="6"/>
  <c r="BC209" i="6"/>
  <c r="BH208" i="6"/>
  <c r="BG208" i="6"/>
  <c r="BF208" i="6"/>
  <c r="BE208" i="6"/>
  <c r="BD208" i="6"/>
  <c r="BC208" i="6"/>
  <c r="BH207" i="6"/>
  <c r="BG207" i="6"/>
  <c r="BF207" i="6"/>
  <c r="BE207" i="6"/>
  <c r="BD207" i="6"/>
  <c r="BC207" i="6"/>
  <c r="BH206" i="6"/>
  <c r="BG206" i="6"/>
  <c r="BF206" i="6"/>
  <c r="BE206" i="6"/>
  <c r="BD206" i="6"/>
  <c r="BC206" i="6"/>
  <c r="BH205" i="6"/>
  <c r="BG205" i="6"/>
  <c r="BF205" i="6"/>
  <c r="BE205" i="6"/>
  <c r="BD205" i="6"/>
  <c r="BC205" i="6"/>
  <c r="BH204" i="6"/>
  <c r="BG204" i="6"/>
  <c r="BF204" i="6"/>
  <c r="BE204" i="6"/>
  <c r="BD204" i="6"/>
  <c r="BC204" i="6"/>
  <c r="BH203" i="6"/>
  <c r="BG203" i="6"/>
  <c r="BF203" i="6"/>
  <c r="BE203" i="6"/>
  <c r="BD203" i="6"/>
  <c r="BC203" i="6"/>
  <c r="BH202" i="6"/>
  <c r="BG202" i="6"/>
  <c r="BF202" i="6"/>
  <c r="BE202" i="6"/>
  <c r="BD202" i="6"/>
  <c r="BC202" i="6"/>
  <c r="BH201" i="6"/>
  <c r="BG201" i="6"/>
  <c r="BF201" i="6"/>
  <c r="BE201" i="6"/>
  <c r="BD201" i="6"/>
  <c r="BC201" i="6"/>
  <c r="BH200" i="6"/>
  <c r="BG200" i="6"/>
  <c r="BF200" i="6"/>
  <c r="BE200" i="6"/>
  <c r="BD200" i="6"/>
  <c r="BC200" i="6"/>
  <c r="BH199" i="6"/>
  <c r="BG199" i="6"/>
  <c r="BF199" i="6"/>
  <c r="BE199" i="6"/>
  <c r="BD199" i="6"/>
  <c r="BC199" i="6"/>
  <c r="BH198" i="6"/>
  <c r="BG198" i="6"/>
  <c r="BF198" i="6"/>
  <c r="BE198" i="6"/>
  <c r="BD198" i="6"/>
  <c r="BC198" i="6"/>
  <c r="BH197" i="6"/>
  <c r="BG197" i="6"/>
  <c r="BF197" i="6"/>
  <c r="BE197" i="6"/>
  <c r="BD197" i="6"/>
  <c r="BC197" i="6"/>
  <c r="BH196" i="6"/>
  <c r="BG196" i="6"/>
  <c r="BF196" i="6"/>
  <c r="BE196" i="6"/>
  <c r="BD196" i="6"/>
  <c r="BC196" i="6"/>
  <c r="BH195" i="6"/>
  <c r="BG195" i="6"/>
  <c r="BF195" i="6"/>
  <c r="BE195" i="6"/>
  <c r="BD195" i="6"/>
  <c r="BC195" i="6"/>
  <c r="BH194" i="6"/>
  <c r="BG194" i="6"/>
  <c r="BF194" i="6"/>
  <c r="BE194" i="6"/>
  <c r="BD194" i="6"/>
  <c r="BC194" i="6"/>
  <c r="BH193" i="6"/>
  <c r="BG193" i="6"/>
  <c r="BF193" i="6"/>
  <c r="BE193" i="6"/>
  <c r="BD193" i="6"/>
  <c r="BC193" i="6"/>
  <c r="BH192" i="6"/>
  <c r="BG192" i="6"/>
  <c r="BF192" i="6"/>
  <c r="BE192" i="6"/>
  <c r="BD192" i="6"/>
  <c r="BC192" i="6"/>
  <c r="BH191" i="6"/>
  <c r="BG191" i="6"/>
  <c r="BF191" i="6"/>
  <c r="BE191" i="6"/>
  <c r="BD191" i="6"/>
  <c r="BC191" i="6"/>
  <c r="BH190" i="6"/>
  <c r="BG190" i="6"/>
  <c r="BF190" i="6"/>
  <c r="BE190" i="6"/>
  <c r="BD190" i="6"/>
  <c r="BC190" i="6"/>
  <c r="BH189" i="6"/>
  <c r="BG189" i="6"/>
  <c r="BF189" i="6"/>
  <c r="BE189" i="6"/>
  <c r="BD189" i="6"/>
  <c r="BC189" i="6"/>
  <c r="BH188" i="6"/>
  <c r="BG188" i="6"/>
  <c r="BF188" i="6"/>
  <c r="BE188" i="6"/>
  <c r="BD188" i="6"/>
  <c r="BC188" i="6"/>
  <c r="BH187" i="6"/>
  <c r="BG187" i="6"/>
  <c r="BF187" i="6"/>
  <c r="BE187" i="6"/>
  <c r="BD187" i="6"/>
  <c r="BC187" i="6"/>
  <c r="BH186" i="6"/>
  <c r="BG186" i="6"/>
  <c r="BF186" i="6"/>
  <c r="BE186" i="6"/>
  <c r="BD186" i="6"/>
  <c r="BC186" i="6"/>
  <c r="BH185" i="6"/>
  <c r="BG185" i="6"/>
  <c r="BF185" i="6"/>
  <c r="BE185" i="6"/>
  <c r="BD185" i="6"/>
  <c r="BC185" i="6"/>
  <c r="BH184" i="6"/>
  <c r="BG184" i="6"/>
  <c r="BF184" i="6"/>
  <c r="BE184" i="6"/>
  <c r="BD184" i="6"/>
  <c r="BC184" i="6"/>
  <c r="BH183" i="6"/>
  <c r="BG183" i="6"/>
  <c r="BF183" i="6"/>
  <c r="BE183" i="6"/>
  <c r="BD183" i="6"/>
  <c r="BC183" i="6"/>
  <c r="BH182" i="6"/>
  <c r="BG182" i="6"/>
  <c r="BF182" i="6"/>
  <c r="BE182" i="6"/>
  <c r="BD182" i="6"/>
  <c r="BC182" i="6"/>
  <c r="BH181" i="6"/>
  <c r="BG181" i="6"/>
  <c r="BF181" i="6"/>
  <c r="BE181" i="6"/>
  <c r="BD181" i="6"/>
  <c r="BC181" i="6"/>
  <c r="BH180" i="6"/>
  <c r="BG180" i="6"/>
  <c r="BF180" i="6"/>
  <c r="BE180" i="6"/>
  <c r="BD180" i="6"/>
  <c r="BC180" i="6"/>
  <c r="BH179" i="6"/>
  <c r="BG179" i="6"/>
  <c r="BF179" i="6"/>
  <c r="BE179" i="6"/>
  <c r="BD179" i="6"/>
  <c r="BC179" i="6"/>
  <c r="BH178" i="6"/>
  <c r="BG178" i="6"/>
  <c r="BF178" i="6"/>
  <c r="BE178" i="6"/>
  <c r="BD178" i="6"/>
  <c r="BC178" i="6"/>
  <c r="BH177" i="6"/>
  <c r="BG177" i="6"/>
  <c r="BF177" i="6"/>
  <c r="BE177" i="6"/>
  <c r="BD177" i="6"/>
  <c r="BC177" i="6"/>
  <c r="BH176" i="6"/>
  <c r="BG176" i="6"/>
  <c r="BF176" i="6"/>
  <c r="BE176" i="6"/>
  <c r="BD176" i="6"/>
  <c r="BC176" i="6"/>
  <c r="BH175" i="6"/>
  <c r="BG175" i="6"/>
  <c r="BF175" i="6"/>
  <c r="BE175" i="6"/>
  <c r="BD175" i="6"/>
  <c r="BC175" i="6"/>
  <c r="BH174" i="6"/>
  <c r="BG174" i="6"/>
  <c r="BF174" i="6"/>
  <c r="BE174" i="6"/>
  <c r="BD174" i="6"/>
  <c r="BC174" i="6"/>
  <c r="BH173" i="6"/>
  <c r="BG173" i="6"/>
  <c r="BF173" i="6"/>
  <c r="BE173" i="6"/>
  <c r="BD173" i="6"/>
  <c r="BC173" i="6"/>
  <c r="BH172" i="6"/>
  <c r="BG172" i="6"/>
  <c r="BF172" i="6"/>
  <c r="BE172" i="6"/>
  <c r="BD172" i="6"/>
  <c r="BC172" i="6"/>
  <c r="BH171" i="6"/>
  <c r="BG171" i="6"/>
  <c r="BF171" i="6"/>
  <c r="BE171" i="6"/>
  <c r="BD171" i="6"/>
  <c r="BC171" i="6"/>
  <c r="BH170" i="6"/>
  <c r="BG170" i="6"/>
  <c r="BF170" i="6"/>
  <c r="BE170" i="6"/>
  <c r="BD170" i="6"/>
  <c r="BC170" i="6"/>
  <c r="BH169" i="6"/>
  <c r="BG169" i="6"/>
  <c r="BF169" i="6"/>
  <c r="BE169" i="6"/>
  <c r="BD169" i="6"/>
  <c r="BC169" i="6"/>
  <c r="BH168" i="6"/>
  <c r="BG168" i="6"/>
  <c r="BF168" i="6"/>
  <c r="BE168" i="6"/>
  <c r="BD168" i="6"/>
  <c r="BC168" i="6"/>
  <c r="BH167" i="6"/>
  <c r="BG167" i="6"/>
  <c r="BF167" i="6"/>
  <c r="BE167" i="6"/>
  <c r="BD167" i="6"/>
  <c r="BC167" i="6"/>
  <c r="BH166" i="6"/>
  <c r="BG166" i="6"/>
  <c r="BF166" i="6"/>
  <c r="BE166" i="6"/>
  <c r="BD166" i="6"/>
  <c r="BC166" i="6"/>
  <c r="BH165" i="6"/>
  <c r="BG165" i="6"/>
  <c r="BF165" i="6"/>
  <c r="BE165" i="6"/>
  <c r="BD165" i="6"/>
  <c r="BC165" i="6"/>
  <c r="BH164" i="6"/>
  <c r="BG164" i="6"/>
  <c r="BF164" i="6"/>
  <c r="BE164" i="6"/>
  <c r="BD164" i="6"/>
  <c r="BC164" i="6"/>
  <c r="BH163" i="6"/>
  <c r="BG163" i="6"/>
  <c r="BF163" i="6"/>
  <c r="BE163" i="6"/>
  <c r="BD163" i="6"/>
  <c r="BC163" i="6"/>
  <c r="BH162" i="6"/>
  <c r="BG162" i="6"/>
  <c r="BF162" i="6"/>
  <c r="BE162" i="6"/>
  <c r="BD162" i="6"/>
  <c r="BC162" i="6"/>
  <c r="BH161" i="6"/>
  <c r="BG161" i="6"/>
  <c r="BF161" i="6"/>
  <c r="BE161" i="6"/>
  <c r="BD161" i="6"/>
  <c r="BC161" i="6"/>
  <c r="BH160" i="6"/>
  <c r="BG160" i="6"/>
  <c r="BF160" i="6"/>
  <c r="BE160" i="6"/>
  <c r="BD160" i="6"/>
  <c r="BC160" i="6"/>
  <c r="BH159" i="6"/>
  <c r="BG159" i="6"/>
  <c r="BF159" i="6"/>
  <c r="BE159" i="6"/>
  <c r="BD159" i="6"/>
  <c r="BC159" i="6"/>
  <c r="BH158" i="6"/>
  <c r="BG158" i="6"/>
  <c r="BF158" i="6"/>
  <c r="BE158" i="6"/>
  <c r="BD158" i="6"/>
  <c r="BC158" i="6"/>
  <c r="BH157" i="6"/>
  <c r="BG157" i="6"/>
  <c r="BF157" i="6"/>
  <c r="BE157" i="6"/>
  <c r="BD157" i="6"/>
  <c r="BC157" i="6"/>
  <c r="BH156" i="6"/>
  <c r="BG156" i="6"/>
  <c r="BF156" i="6"/>
  <c r="BE156" i="6"/>
  <c r="BD156" i="6"/>
  <c r="BC156" i="6"/>
  <c r="BH155" i="6"/>
  <c r="BG155" i="6"/>
  <c r="BF155" i="6"/>
  <c r="BE155" i="6"/>
  <c r="BD155" i="6"/>
  <c r="BC155" i="6"/>
  <c r="BH154" i="6"/>
  <c r="BG154" i="6"/>
  <c r="BF154" i="6"/>
  <c r="BE154" i="6"/>
  <c r="BD154" i="6"/>
  <c r="BC154" i="6"/>
  <c r="BH153" i="6"/>
  <c r="BG153" i="6"/>
  <c r="BF153" i="6"/>
  <c r="BE153" i="6"/>
  <c r="BD153" i="6"/>
  <c r="BC153" i="6"/>
  <c r="BH152" i="6"/>
  <c r="BG152" i="6"/>
  <c r="BF152" i="6"/>
  <c r="BE152" i="6"/>
  <c r="BD152" i="6"/>
  <c r="BC152" i="6"/>
  <c r="BH151" i="6"/>
  <c r="BG151" i="6"/>
  <c r="BF151" i="6"/>
  <c r="BE151" i="6"/>
  <c r="BD151" i="6"/>
  <c r="BC151" i="6"/>
  <c r="BH150" i="6"/>
  <c r="BG150" i="6"/>
  <c r="BF150" i="6"/>
  <c r="BE150" i="6"/>
  <c r="BD150" i="6"/>
  <c r="BC150" i="6"/>
  <c r="BH149" i="6"/>
  <c r="BG149" i="6"/>
  <c r="BF149" i="6"/>
  <c r="BE149" i="6"/>
  <c r="BD149" i="6"/>
  <c r="BC149" i="6"/>
  <c r="BH148" i="6"/>
  <c r="BG148" i="6"/>
  <c r="BF148" i="6"/>
  <c r="BE148" i="6"/>
  <c r="BD148" i="6"/>
  <c r="BC148" i="6"/>
  <c r="BH147" i="6"/>
  <c r="BG147" i="6"/>
  <c r="BF147" i="6"/>
  <c r="BE147" i="6"/>
  <c r="BD147" i="6"/>
  <c r="BC147" i="6"/>
  <c r="BH146" i="6"/>
  <c r="BG146" i="6"/>
  <c r="BF146" i="6"/>
  <c r="BE146" i="6"/>
  <c r="BD146" i="6"/>
  <c r="BC146" i="6"/>
  <c r="BH145" i="6"/>
  <c r="BG145" i="6"/>
  <c r="BF145" i="6"/>
  <c r="BE145" i="6"/>
  <c r="BD145" i="6"/>
  <c r="BC145" i="6"/>
  <c r="BH144" i="6"/>
  <c r="BG144" i="6"/>
  <c r="BF144" i="6"/>
  <c r="BE144" i="6"/>
  <c r="BD144" i="6"/>
  <c r="BC144" i="6"/>
  <c r="BH143" i="6"/>
  <c r="BG143" i="6"/>
  <c r="BF143" i="6"/>
  <c r="BE143" i="6"/>
  <c r="BD143" i="6"/>
  <c r="BC143" i="6"/>
  <c r="BH142" i="6"/>
  <c r="BG142" i="6"/>
  <c r="BF142" i="6"/>
  <c r="BE142" i="6"/>
  <c r="BD142" i="6"/>
  <c r="BC142" i="6"/>
  <c r="BH141" i="6"/>
  <c r="BG141" i="6"/>
  <c r="BF141" i="6"/>
  <c r="BE141" i="6"/>
  <c r="BD141" i="6"/>
  <c r="BC141" i="6"/>
  <c r="BH140" i="6"/>
  <c r="BG140" i="6"/>
  <c r="BF140" i="6"/>
  <c r="BE140" i="6"/>
  <c r="BD140" i="6"/>
  <c r="BC140" i="6"/>
  <c r="BH139" i="6"/>
  <c r="BG139" i="6"/>
  <c r="BF139" i="6"/>
  <c r="BE139" i="6"/>
  <c r="BD139" i="6"/>
  <c r="BC139" i="6"/>
  <c r="BH138" i="6"/>
  <c r="BG138" i="6"/>
  <c r="BF138" i="6"/>
  <c r="BE138" i="6"/>
  <c r="BD138" i="6"/>
  <c r="BC138" i="6"/>
  <c r="BH137" i="6"/>
  <c r="BG137" i="6"/>
  <c r="BF137" i="6"/>
  <c r="BE137" i="6"/>
  <c r="BD137" i="6"/>
  <c r="BC137" i="6"/>
  <c r="BH136" i="6"/>
  <c r="BG136" i="6"/>
  <c r="BF136" i="6"/>
  <c r="BE136" i="6"/>
  <c r="BD136" i="6"/>
  <c r="BC136" i="6"/>
  <c r="BH135" i="6"/>
  <c r="BG135" i="6"/>
  <c r="BF135" i="6"/>
  <c r="BE135" i="6"/>
  <c r="BD135" i="6"/>
  <c r="BC135" i="6"/>
  <c r="BH134" i="6"/>
  <c r="BG134" i="6"/>
  <c r="BF134" i="6"/>
  <c r="BE134" i="6"/>
  <c r="BD134" i="6"/>
  <c r="BC134" i="6"/>
  <c r="BH133" i="6"/>
  <c r="BG133" i="6"/>
  <c r="BF133" i="6"/>
  <c r="BE133" i="6"/>
  <c r="BD133" i="6"/>
  <c r="BC133" i="6"/>
  <c r="BH132" i="6"/>
  <c r="BG132" i="6"/>
  <c r="BF132" i="6"/>
  <c r="BE132" i="6"/>
  <c r="BD132" i="6"/>
  <c r="BC132" i="6"/>
  <c r="BH131" i="6"/>
  <c r="BG131" i="6"/>
  <c r="BF131" i="6"/>
  <c r="BE131" i="6"/>
  <c r="BD131" i="6"/>
  <c r="BC131" i="6"/>
  <c r="BH130" i="6"/>
  <c r="BG130" i="6"/>
  <c r="BF130" i="6"/>
  <c r="BE130" i="6"/>
  <c r="BD130" i="6"/>
  <c r="BC130" i="6"/>
  <c r="BH129" i="6"/>
  <c r="BG129" i="6"/>
  <c r="BF129" i="6"/>
  <c r="BE129" i="6"/>
  <c r="BD129" i="6"/>
  <c r="BC129" i="6"/>
  <c r="BH128" i="6"/>
  <c r="BG128" i="6"/>
  <c r="BF128" i="6"/>
  <c r="BE128" i="6"/>
  <c r="BD128" i="6"/>
  <c r="BC128" i="6"/>
  <c r="BH127" i="6"/>
  <c r="BG127" i="6"/>
  <c r="BF127" i="6"/>
  <c r="BE127" i="6"/>
  <c r="BD127" i="6"/>
  <c r="BC127" i="6"/>
  <c r="BH126" i="6"/>
  <c r="BG126" i="6"/>
  <c r="BF126" i="6"/>
  <c r="BE126" i="6"/>
  <c r="BD126" i="6"/>
  <c r="BC126" i="6"/>
  <c r="BH125" i="6"/>
  <c r="BG125" i="6"/>
  <c r="BF125" i="6"/>
  <c r="BE125" i="6"/>
  <c r="BD125" i="6"/>
  <c r="BC125" i="6"/>
  <c r="BH124" i="6"/>
  <c r="BG124" i="6"/>
  <c r="BF124" i="6"/>
  <c r="BE124" i="6"/>
  <c r="BD124" i="6"/>
  <c r="BC124" i="6"/>
  <c r="BH123" i="6"/>
  <c r="BG123" i="6"/>
  <c r="BF123" i="6"/>
  <c r="BE123" i="6"/>
  <c r="BD123" i="6"/>
  <c r="BC123" i="6"/>
  <c r="BH122" i="6"/>
  <c r="BG122" i="6"/>
  <c r="BF122" i="6"/>
  <c r="BE122" i="6"/>
  <c r="BD122" i="6"/>
  <c r="BC122" i="6"/>
  <c r="BH121" i="6"/>
  <c r="BG121" i="6"/>
  <c r="BF121" i="6"/>
  <c r="BE121" i="6"/>
  <c r="BD121" i="6"/>
  <c r="BC121" i="6"/>
  <c r="BH120" i="6"/>
  <c r="BG120" i="6"/>
  <c r="BF120" i="6"/>
  <c r="BE120" i="6"/>
  <c r="BD120" i="6"/>
  <c r="BC120" i="6"/>
  <c r="BH119" i="6"/>
  <c r="BG119" i="6"/>
  <c r="BF119" i="6"/>
  <c r="BE119" i="6"/>
  <c r="BD119" i="6"/>
  <c r="BC119" i="6"/>
  <c r="BH118" i="6"/>
  <c r="BG118" i="6"/>
  <c r="BF118" i="6"/>
  <c r="BE118" i="6"/>
  <c r="BD118" i="6"/>
  <c r="BC118" i="6"/>
  <c r="BH117" i="6"/>
  <c r="BG117" i="6"/>
  <c r="BF117" i="6"/>
  <c r="BE117" i="6"/>
  <c r="BD117" i="6"/>
  <c r="BC117" i="6"/>
  <c r="BH116" i="6"/>
  <c r="BG116" i="6"/>
  <c r="BF116" i="6"/>
  <c r="BE116" i="6"/>
  <c r="BD116" i="6"/>
  <c r="BC116" i="6"/>
  <c r="BH115" i="6"/>
  <c r="BG115" i="6"/>
  <c r="BF115" i="6"/>
  <c r="BE115" i="6"/>
  <c r="BD115" i="6"/>
  <c r="BC115" i="6"/>
  <c r="BH114" i="6"/>
  <c r="BG114" i="6"/>
  <c r="BF114" i="6"/>
  <c r="BE114" i="6"/>
  <c r="BD114" i="6"/>
  <c r="BC114" i="6"/>
  <c r="BH113" i="6"/>
  <c r="BG113" i="6"/>
  <c r="BF113" i="6"/>
  <c r="BE113" i="6"/>
  <c r="BD113" i="6"/>
  <c r="BC113" i="6"/>
  <c r="BH112" i="6"/>
  <c r="BG112" i="6"/>
  <c r="BF112" i="6"/>
  <c r="BE112" i="6"/>
  <c r="BD112" i="6"/>
  <c r="BC112" i="6"/>
  <c r="BH111" i="6"/>
  <c r="BG111" i="6"/>
  <c r="BF111" i="6"/>
  <c r="BE111" i="6"/>
  <c r="BD111" i="6"/>
  <c r="BC111" i="6"/>
  <c r="BH110" i="6"/>
  <c r="BG110" i="6"/>
  <c r="BF110" i="6"/>
  <c r="BE110" i="6"/>
  <c r="BD110" i="6"/>
  <c r="BC110" i="6"/>
  <c r="BH109" i="6"/>
  <c r="BG109" i="6"/>
  <c r="BF109" i="6"/>
  <c r="BE109" i="6"/>
  <c r="BD109" i="6"/>
  <c r="BC109" i="6"/>
  <c r="BH108" i="6"/>
  <c r="BG108" i="6"/>
  <c r="BF108" i="6"/>
  <c r="BE108" i="6"/>
  <c r="BD108" i="6"/>
  <c r="BC108" i="6"/>
  <c r="BH107" i="6"/>
  <c r="BG107" i="6"/>
  <c r="BF107" i="6"/>
  <c r="BE107" i="6"/>
  <c r="BD107" i="6"/>
  <c r="BC107" i="6"/>
  <c r="BH106" i="6"/>
  <c r="BG106" i="6"/>
  <c r="BF106" i="6"/>
  <c r="BE106" i="6"/>
  <c r="BD106" i="6"/>
  <c r="BC106" i="6"/>
  <c r="BH105" i="6"/>
  <c r="BG105" i="6"/>
  <c r="BF105" i="6"/>
  <c r="BE105" i="6"/>
  <c r="BD105" i="6"/>
  <c r="BC105" i="6"/>
  <c r="BH104" i="6"/>
  <c r="BG104" i="6"/>
  <c r="BF104" i="6"/>
  <c r="BE104" i="6"/>
  <c r="BD104" i="6"/>
  <c r="BC104" i="6"/>
  <c r="BH103" i="6"/>
  <c r="BG103" i="6"/>
  <c r="BF103" i="6"/>
  <c r="BE103" i="6"/>
  <c r="BD103" i="6"/>
  <c r="BC103" i="6"/>
  <c r="BH102" i="6"/>
  <c r="BG102" i="6"/>
  <c r="BF102" i="6"/>
  <c r="BE102" i="6"/>
  <c r="BD102" i="6"/>
  <c r="BC102" i="6"/>
  <c r="BH101" i="6"/>
  <c r="BG101" i="6"/>
  <c r="BF101" i="6"/>
  <c r="BE101" i="6"/>
  <c r="BD101" i="6"/>
  <c r="BC101" i="6"/>
  <c r="BH100" i="6"/>
  <c r="BG100" i="6"/>
  <c r="BF100" i="6"/>
  <c r="BE100" i="6"/>
  <c r="BD100" i="6"/>
  <c r="BC100" i="6"/>
  <c r="BH99" i="6"/>
  <c r="BG99" i="6"/>
  <c r="BF99" i="6"/>
  <c r="BE99" i="6"/>
  <c r="BD99" i="6"/>
  <c r="BC99" i="6"/>
  <c r="BH98" i="6"/>
  <c r="BG98" i="6"/>
  <c r="BF98" i="6"/>
  <c r="BE98" i="6"/>
  <c r="BD98" i="6"/>
  <c r="BC98" i="6"/>
  <c r="BH97" i="6"/>
  <c r="BG97" i="6"/>
  <c r="BF97" i="6"/>
  <c r="BE97" i="6"/>
  <c r="BD97" i="6"/>
  <c r="BC97" i="6"/>
  <c r="BH96" i="6"/>
  <c r="BG96" i="6"/>
  <c r="BF96" i="6"/>
  <c r="BE96" i="6"/>
  <c r="BD96" i="6"/>
  <c r="BC96" i="6"/>
  <c r="BH95" i="6"/>
  <c r="BG95" i="6"/>
  <c r="BF95" i="6"/>
  <c r="BE95" i="6"/>
  <c r="BD95" i="6"/>
  <c r="BC95" i="6"/>
  <c r="BH94" i="6"/>
  <c r="BG94" i="6"/>
  <c r="BF94" i="6"/>
  <c r="BE94" i="6"/>
  <c r="BD94" i="6"/>
  <c r="BC94" i="6"/>
  <c r="BH93" i="6"/>
  <c r="BG93" i="6"/>
  <c r="BF93" i="6"/>
  <c r="BE93" i="6"/>
  <c r="BD93" i="6"/>
  <c r="BC93" i="6"/>
  <c r="BH92" i="6"/>
  <c r="BG92" i="6"/>
  <c r="BF92" i="6"/>
  <c r="BE92" i="6"/>
  <c r="BD92" i="6"/>
  <c r="BC92" i="6"/>
  <c r="BH91" i="6"/>
  <c r="BG91" i="6"/>
  <c r="BF91" i="6"/>
  <c r="BE91" i="6"/>
  <c r="BD91" i="6"/>
  <c r="BC91" i="6"/>
  <c r="BH90" i="6"/>
  <c r="BG90" i="6"/>
  <c r="BF90" i="6"/>
  <c r="BE90" i="6"/>
  <c r="BD90" i="6"/>
  <c r="BC90" i="6"/>
  <c r="BH89" i="6"/>
  <c r="BG89" i="6"/>
  <c r="BF89" i="6"/>
  <c r="BE89" i="6"/>
  <c r="BD89" i="6"/>
  <c r="BC89" i="6"/>
  <c r="BH88" i="6"/>
  <c r="BG88" i="6"/>
  <c r="BF88" i="6"/>
  <c r="BE88" i="6"/>
  <c r="BD88" i="6"/>
  <c r="BC88" i="6"/>
  <c r="BH87" i="6"/>
  <c r="BG87" i="6"/>
  <c r="BF87" i="6"/>
  <c r="BE87" i="6"/>
  <c r="BD87" i="6"/>
  <c r="BC87" i="6"/>
  <c r="BH86" i="6"/>
  <c r="BG86" i="6"/>
  <c r="BF86" i="6"/>
  <c r="BE86" i="6"/>
  <c r="BD86" i="6"/>
  <c r="BC86" i="6"/>
  <c r="BH85" i="6"/>
  <c r="BG85" i="6"/>
  <c r="BF85" i="6"/>
  <c r="BE85" i="6"/>
  <c r="BD85" i="6"/>
  <c r="BC85" i="6"/>
  <c r="BH84" i="6"/>
  <c r="BG84" i="6"/>
  <c r="BF84" i="6"/>
  <c r="BE84" i="6"/>
  <c r="BD84" i="6"/>
  <c r="BC84" i="6"/>
  <c r="BH83" i="6"/>
  <c r="BG83" i="6"/>
  <c r="BF83" i="6"/>
  <c r="BE83" i="6"/>
  <c r="BD83" i="6"/>
  <c r="BC83" i="6"/>
  <c r="BH82" i="6"/>
  <c r="BG82" i="6"/>
  <c r="BF82" i="6"/>
  <c r="BE82" i="6"/>
  <c r="BD82" i="6"/>
  <c r="BC82" i="6"/>
  <c r="BH81" i="6"/>
  <c r="BG81" i="6"/>
  <c r="BF81" i="6"/>
  <c r="BE81" i="6"/>
  <c r="BD81" i="6"/>
  <c r="BC81" i="6"/>
  <c r="BH80" i="6"/>
  <c r="BG80" i="6"/>
  <c r="BF80" i="6"/>
  <c r="BE80" i="6"/>
  <c r="BD80" i="6"/>
  <c r="BC80" i="6"/>
  <c r="BH79" i="6"/>
  <c r="BG79" i="6"/>
  <c r="BF79" i="6"/>
  <c r="BE79" i="6"/>
  <c r="BD79" i="6"/>
  <c r="BC79" i="6"/>
  <c r="BH78" i="6"/>
  <c r="BG78" i="6"/>
  <c r="BF78" i="6"/>
  <c r="BE78" i="6"/>
  <c r="BD78" i="6"/>
  <c r="BC78" i="6"/>
  <c r="BH77" i="6"/>
  <c r="BG77" i="6"/>
  <c r="BF77" i="6"/>
  <c r="BE77" i="6"/>
  <c r="BD77" i="6"/>
  <c r="BC77" i="6"/>
  <c r="BH76" i="6"/>
  <c r="BG76" i="6"/>
  <c r="BF76" i="6"/>
  <c r="BE76" i="6"/>
  <c r="BD76" i="6"/>
  <c r="BC76" i="6"/>
  <c r="BH75" i="6"/>
  <c r="BG75" i="6"/>
  <c r="BF75" i="6"/>
  <c r="BE75" i="6"/>
  <c r="BD75" i="6"/>
  <c r="BC75" i="6"/>
  <c r="BH74" i="6"/>
  <c r="BG74" i="6"/>
  <c r="BF74" i="6"/>
  <c r="BE74" i="6"/>
  <c r="BD74" i="6"/>
  <c r="BC74" i="6"/>
  <c r="BH73" i="6"/>
  <c r="BG73" i="6"/>
  <c r="BF73" i="6"/>
  <c r="BE73" i="6"/>
  <c r="BD73" i="6"/>
  <c r="BC73" i="6"/>
  <c r="BH72" i="6"/>
  <c r="BG72" i="6"/>
  <c r="BF72" i="6"/>
  <c r="BE72" i="6"/>
  <c r="BD72" i="6"/>
  <c r="BC72" i="6"/>
  <c r="BH71" i="6"/>
  <c r="BG71" i="6"/>
  <c r="BF71" i="6"/>
  <c r="BE71" i="6"/>
  <c r="BD71" i="6"/>
  <c r="BC71" i="6"/>
  <c r="BH70" i="6"/>
  <c r="BG70" i="6"/>
  <c r="BF70" i="6"/>
  <c r="BE70" i="6"/>
  <c r="BD70" i="6"/>
  <c r="BC70" i="6"/>
  <c r="BH69" i="6"/>
  <c r="BG69" i="6"/>
  <c r="BF69" i="6"/>
  <c r="BE69" i="6"/>
  <c r="BD69" i="6"/>
  <c r="BC69" i="6"/>
  <c r="BH68" i="6"/>
  <c r="BG68" i="6"/>
  <c r="BF68" i="6"/>
  <c r="BE68" i="6"/>
  <c r="BD68" i="6"/>
  <c r="BC68" i="6"/>
  <c r="BH67" i="6"/>
  <c r="BG67" i="6"/>
  <c r="BF67" i="6"/>
  <c r="BE67" i="6"/>
  <c r="BD67" i="6"/>
  <c r="BC67" i="6"/>
  <c r="BH66" i="6"/>
  <c r="BG66" i="6"/>
  <c r="BF66" i="6"/>
  <c r="BE66" i="6"/>
  <c r="BD66" i="6"/>
  <c r="BC66" i="6"/>
  <c r="BH65" i="6"/>
  <c r="BG65" i="6"/>
  <c r="BF65" i="6"/>
  <c r="BE65" i="6"/>
  <c r="BD65" i="6"/>
  <c r="BC65" i="6"/>
  <c r="BH64" i="6"/>
  <c r="BG64" i="6"/>
  <c r="BF64" i="6"/>
  <c r="BE64" i="6"/>
  <c r="BD64" i="6"/>
  <c r="BC64" i="6"/>
  <c r="BH63" i="6"/>
  <c r="BG63" i="6"/>
  <c r="BF63" i="6"/>
  <c r="BE63" i="6"/>
  <c r="BD63" i="6"/>
  <c r="BC63" i="6"/>
  <c r="BH62" i="6"/>
  <c r="BG62" i="6"/>
  <c r="BF62" i="6"/>
  <c r="BE62" i="6"/>
  <c r="BD62" i="6"/>
  <c r="BC62" i="6"/>
  <c r="BH61" i="6"/>
  <c r="BG61" i="6"/>
  <c r="BF61" i="6"/>
  <c r="BE61" i="6"/>
  <c r="BD61" i="6"/>
  <c r="BC61" i="6"/>
  <c r="BH60" i="6"/>
  <c r="BG60" i="6"/>
  <c r="BF60" i="6"/>
  <c r="BE60" i="6"/>
  <c r="BD60" i="6"/>
  <c r="BC60" i="6"/>
  <c r="BH59" i="6"/>
  <c r="BG59" i="6"/>
  <c r="BF59" i="6"/>
  <c r="BE59" i="6"/>
  <c r="BD59" i="6"/>
  <c r="BC59" i="6"/>
  <c r="BH58" i="6"/>
  <c r="BG58" i="6"/>
  <c r="BF58" i="6"/>
  <c r="BE58" i="6"/>
  <c r="BD58" i="6"/>
  <c r="BC58" i="6"/>
  <c r="BH57" i="6"/>
  <c r="BG57" i="6"/>
  <c r="BF57" i="6"/>
  <c r="BE57" i="6"/>
  <c r="BD57" i="6"/>
  <c r="BC57" i="6"/>
  <c r="BH56" i="6"/>
  <c r="BG56" i="6"/>
  <c r="BF56" i="6"/>
  <c r="BE56" i="6"/>
  <c r="BD56" i="6"/>
  <c r="BC56" i="6"/>
  <c r="BH55" i="6"/>
  <c r="BG55" i="6"/>
  <c r="BF55" i="6"/>
  <c r="BE55" i="6"/>
  <c r="BD55" i="6"/>
  <c r="BC55" i="6"/>
  <c r="BH54" i="6"/>
  <c r="BG54" i="6"/>
  <c r="BF54" i="6"/>
  <c r="BE54" i="6"/>
  <c r="BD54" i="6"/>
  <c r="BC54" i="6"/>
  <c r="BH53" i="6"/>
  <c r="BG53" i="6"/>
  <c r="BF53" i="6"/>
  <c r="BE53" i="6"/>
  <c r="BD53" i="6"/>
  <c r="BC53" i="6"/>
  <c r="BH52" i="6"/>
  <c r="BG52" i="6"/>
  <c r="BF52" i="6"/>
  <c r="BE52" i="6"/>
  <c r="BD52" i="6"/>
  <c r="BC52" i="6"/>
  <c r="BH51" i="6"/>
  <c r="BG51" i="6"/>
  <c r="BF51" i="6"/>
  <c r="BE51" i="6"/>
  <c r="BD51" i="6"/>
  <c r="BC51" i="6"/>
  <c r="BH50" i="6"/>
  <c r="BG50" i="6"/>
  <c r="BF50" i="6"/>
  <c r="BE50" i="6"/>
  <c r="BD50" i="6"/>
  <c r="BC50" i="6"/>
  <c r="BH49" i="6"/>
  <c r="BG49" i="6"/>
  <c r="BF49" i="6"/>
  <c r="BE49" i="6"/>
  <c r="BD49" i="6"/>
  <c r="BC49" i="6"/>
  <c r="BH48" i="6"/>
  <c r="BG48" i="6"/>
  <c r="BF48" i="6"/>
  <c r="BE48" i="6"/>
  <c r="BD48" i="6"/>
  <c r="BC48" i="6"/>
  <c r="BH47" i="6"/>
  <c r="BG47" i="6"/>
  <c r="BF47" i="6"/>
  <c r="BE47" i="6"/>
  <c r="BD47" i="6"/>
  <c r="BC47" i="6"/>
  <c r="BH46" i="6"/>
  <c r="BG46" i="6"/>
  <c r="BF46" i="6"/>
  <c r="BE46" i="6"/>
  <c r="BD46" i="6"/>
  <c r="BC46" i="6"/>
  <c r="BH45" i="6"/>
  <c r="BG45" i="6"/>
  <c r="BF45" i="6"/>
  <c r="BE45" i="6"/>
  <c r="BD45" i="6"/>
  <c r="BC45" i="6"/>
  <c r="BH44" i="6"/>
  <c r="BG44" i="6"/>
  <c r="BF44" i="6"/>
  <c r="BE44" i="6"/>
  <c r="BD44" i="6"/>
  <c r="BC44" i="6"/>
  <c r="BH43" i="6"/>
  <c r="BG43" i="6"/>
  <c r="BF43" i="6"/>
  <c r="BE43" i="6"/>
  <c r="BD43" i="6"/>
  <c r="BC43" i="6"/>
  <c r="BH42" i="6"/>
  <c r="BG42" i="6"/>
  <c r="BF42" i="6"/>
  <c r="BE42" i="6"/>
  <c r="BD42" i="6"/>
  <c r="BC42" i="6"/>
  <c r="BH41" i="6"/>
  <c r="BG41" i="6"/>
  <c r="BF41" i="6"/>
  <c r="BE41" i="6"/>
  <c r="BD41" i="6"/>
  <c r="BC41" i="6"/>
  <c r="BH40" i="6"/>
  <c r="BG40" i="6"/>
  <c r="BF40" i="6"/>
  <c r="BE40" i="6"/>
  <c r="BD40" i="6"/>
  <c r="BC40" i="6"/>
  <c r="BH39" i="6"/>
  <c r="BG39" i="6"/>
  <c r="BF39" i="6"/>
  <c r="BE39" i="6"/>
  <c r="BD39" i="6"/>
  <c r="BC39" i="6"/>
  <c r="BH38" i="6"/>
  <c r="BG38" i="6"/>
  <c r="BF38" i="6"/>
  <c r="BE38" i="6"/>
  <c r="BD38" i="6"/>
  <c r="BC38" i="6"/>
  <c r="BH37" i="6"/>
  <c r="BG37" i="6"/>
  <c r="BF37" i="6"/>
  <c r="BE37" i="6"/>
  <c r="BD37" i="6"/>
  <c r="BC37" i="6"/>
  <c r="BH36" i="6"/>
  <c r="BG36" i="6"/>
  <c r="BF36" i="6"/>
  <c r="BE36" i="6"/>
  <c r="BD36" i="6"/>
  <c r="BC36" i="6"/>
  <c r="BH35" i="6"/>
  <c r="BG35" i="6"/>
  <c r="BF35" i="6"/>
  <c r="BE35" i="6"/>
  <c r="BD35" i="6"/>
  <c r="BC35" i="6"/>
  <c r="BH34" i="6"/>
  <c r="BG34" i="6"/>
  <c r="BF34" i="6"/>
  <c r="BE34" i="6"/>
  <c r="BD34" i="6"/>
  <c r="BC34" i="6"/>
  <c r="BH33" i="6"/>
  <c r="BG33" i="6"/>
  <c r="BF33" i="6"/>
  <c r="BE33" i="6"/>
  <c r="BD33" i="6"/>
  <c r="BC33" i="6"/>
  <c r="BH32" i="6"/>
  <c r="BG32" i="6"/>
  <c r="BF32" i="6"/>
  <c r="BE32" i="6"/>
  <c r="BD32" i="6"/>
  <c r="BC32" i="6"/>
  <c r="BH31" i="6"/>
  <c r="BG31" i="6"/>
  <c r="BF31" i="6"/>
  <c r="BE31" i="6"/>
  <c r="BD31" i="6"/>
  <c r="BC31" i="6"/>
  <c r="BH30" i="6"/>
  <c r="BG30" i="6"/>
  <c r="BF30" i="6"/>
  <c r="BE30" i="6"/>
  <c r="BD30" i="6"/>
  <c r="BC30" i="6"/>
  <c r="BH29" i="6"/>
  <c r="BG29" i="6"/>
  <c r="BF29" i="6"/>
  <c r="BE29" i="6"/>
  <c r="BD29" i="6"/>
  <c r="BC29" i="6"/>
  <c r="BH28" i="6"/>
  <c r="BG28" i="6"/>
  <c r="BF28" i="6"/>
  <c r="BE28" i="6"/>
  <c r="BD28" i="6"/>
  <c r="BC28" i="6"/>
  <c r="BH27" i="6"/>
  <c r="BG27" i="6"/>
  <c r="BF27" i="6"/>
  <c r="BE27" i="6"/>
  <c r="BD27" i="6"/>
  <c r="BC27" i="6"/>
  <c r="BH26" i="6"/>
  <c r="BG26" i="6"/>
  <c r="BF26" i="6"/>
  <c r="BE26" i="6"/>
  <c r="BD26" i="6"/>
  <c r="BC26" i="6"/>
  <c r="BH25" i="6"/>
  <c r="BG25" i="6"/>
  <c r="BF25" i="6"/>
  <c r="BE25" i="6"/>
  <c r="BD25" i="6"/>
  <c r="BC25" i="6"/>
  <c r="BH24" i="6"/>
  <c r="BG24" i="6"/>
  <c r="BF24" i="6"/>
  <c r="BE24" i="6"/>
  <c r="BD24" i="6"/>
  <c r="BC24" i="6"/>
  <c r="BH23" i="6"/>
  <c r="BG23" i="6"/>
  <c r="BF23" i="6"/>
  <c r="BE23" i="6"/>
  <c r="BD23" i="6"/>
  <c r="BC23" i="6"/>
  <c r="BH22" i="6"/>
  <c r="BG22" i="6"/>
  <c r="BF22" i="6"/>
  <c r="BE22" i="6"/>
  <c r="BD22" i="6"/>
  <c r="BC22" i="6"/>
  <c r="BH21" i="6"/>
  <c r="BG21" i="6"/>
  <c r="BF21" i="6"/>
  <c r="BE21" i="6"/>
  <c r="BD21" i="6"/>
  <c r="BC21" i="6"/>
  <c r="BH20" i="6"/>
  <c r="BG20" i="6"/>
  <c r="BF20" i="6"/>
  <c r="BE20" i="6"/>
  <c r="BD20" i="6"/>
  <c r="BC20" i="6"/>
  <c r="BH19" i="6"/>
  <c r="BG19" i="6"/>
  <c r="BF19" i="6"/>
  <c r="BE19" i="6"/>
  <c r="BD19" i="6"/>
  <c r="BC19" i="6"/>
  <c r="BH18" i="6"/>
  <c r="BG18" i="6"/>
  <c r="BF18" i="6"/>
  <c r="BE18" i="6"/>
  <c r="BD18" i="6"/>
  <c r="BC18" i="6"/>
  <c r="BH17" i="6"/>
  <c r="BG17" i="6"/>
  <c r="BF17" i="6"/>
  <c r="BE17" i="6"/>
  <c r="BD17" i="6"/>
  <c r="BC17" i="6"/>
  <c r="BH16" i="6"/>
  <c r="BG16" i="6"/>
  <c r="BF16" i="6"/>
  <c r="BE16" i="6"/>
  <c r="BD16" i="6"/>
  <c r="BC16" i="6"/>
  <c r="BH15" i="6"/>
  <c r="BG15" i="6"/>
  <c r="BF15" i="6"/>
  <c r="BE15" i="6"/>
  <c r="BD15" i="6"/>
  <c r="BC15" i="6"/>
  <c r="BH14" i="6"/>
  <c r="BG14" i="6"/>
  <c r="BF14" i="6"/>
  <c r="BE14" i="6"/>
  <c r="BD14" i="6"/>
  <c r="BC14" i="6"/>
  <c r="BH13" i="6"/>
  <c r="BG13" i="6"/>
  <c r="BF13" i="6"/>
  <c r="BE13" i="6"/>
  <c r="BD13" i="6"/>
  <c r="BC13" i="6"/>
  <c r="BH12" i="6"/>
  <c r="BG12" i="6"/>
  <c r="BF12" i="6"/>
  <c r="BE12" i="6"/>
  <c r="BD12" i="6"/>
  <c r="BC12" i="6"/>
  <c r="BH11" i="6"/>
  <c r="BG11" i="6"/>
  <c r="BF11" i="6"/>
  <c r="BE11" i="6"/>
  <c r="BD11" i="6"/>
  <c r="BC11" i="6"/>
  <c r="BH10" i="6"/>
  <c r="BG10" i="6"/>
  <c r="BF10" i="6"/>
  <c r="BE10" i="6"/>
  <c r="BD10" i="6"/>
  <c r="BC10" i="6"/>
  <c r="BH9" i="6"/>
  <c r="BG9" i="6"/>
  <c r="BF9" i="6"/>
  <c r="BE9" i="6"/>
  <c r="BD9" i="6"/>
  <c r="BC9" i="6"/>
  <c r="BH8" i="6"/>
  <c r="BG8" i="6"/>
  <c r="BF8" i="6"/>
  <c r="BE8" i="6"/>
  <c r="BD8" i="6"/>
  <c r="BC8" i="6"/>
  <c r="BH7" i="6"/>
  <c r="BG7" i="6"/>
  <c r="BF7" i="6"/>
  <c r="BE7" i="6"/>
  <c r="BD7" i="6"/>
  <c r="BC7" i="6"/>
  <c r="BH6" i="6"/>
  <c r="BG6" i="6"/>
  <c r="BF6" i="6"/>
  <c r="BE6" i="6"/>
  <c r="BD6" i="6"/>
  <c r="BC6" i="6"/>
  <c r="BH5" i="6"/>
  <c r="BG5" i="6"/>
  <c r="BF5" i="6"/>
  <c r="BE5" i="6"/>
  <c r="BD5" i="6"/>
  <c r="BC5" i="6"/>
  <c r="BH4" i="6"/>
  <c r="BG4" i="6"/>
  <c r="BF4" i="6"/>
  <c r="BE4" i="6"/>
  <c r="BD4" i="6"/>
  <c r="BC4" i="6"/>
  <c r="BH3" i="6"/>
  <c r="BG3" i="6"/>
  <c r="BF3" i="6"/>
  <c r="BE3" i="6"/>
  <c r="BD3" i="6"/>
  <c r="BC3" i="6"/>
  <c r="BH2" i="6"/>
  <c r="BG2" i="6"/>
  <c r="BF2" i="6"/>
  <c r="BE2" i="6"/>
  <c r="BD2" i="6"/>
  <c r="BC2" i="6"/>
  <c r="AV530" i="4"/>
  <c r="AU530" i="4"/>
  <c r="AT530" i="4"/>
  <c r="AS530" i="4"/>
  <c r="AR530" i="4"/>
  <c r="AQ530" i="4"/>
  <c r="AV529" i="4"/>
  <c r="AU529" i="4"/>
  <c r="AT529" i="4"/>
  <c r="AS529" i="4"/>
  <c r="AR529" i="4"/>
  <c r="AQ529" i="4"/>
  <c r="AV528" i="4"/>
  <c r="AU528" i="4"/>
  <c r="AT528" i="4"/>
  <c r="AS528" i="4"/>
  <c r="AR528" i="4"/>
  <c r="AQ528" i="4"/>
  <c r="AV527" i="4"/>
  <c r="AU527" i="4"/>
  <c r="AT527" i="4"/>
  <c r="AS527" i="4"/>
  <c r="AR527" i="4"/>
  <c r="AQ527" i="4"/>
  <c r="AV526" i="4"/>
  <c r="AU526" i="4"/>
  <c r="AT526" i="4"/>
  <c r="AS526" i="4"/>
  <c r="AR526" i="4"/>
  <c r="AQ526" i="4"/>
  <c r="AV525" i="4"/>
  <c r="AU525" i="4"/>
  <c r="AT525" i="4"/>
  <c r="AS525" i="4"/>
  <c r="AR525" i="4"/>
  <c r="AQ525" i="4"/>
  <c r="AV524" i="4"/>
  <c r="AU524" i="4"/>
  <c r="AT524" i="4"/>
  <c r="AS524" i="4"/>
  <c r="AR524" i="4"/>
  <c r="AQ524" i="4"/>
  <c r="AV523" i="4"/>
  <c r="AU523" i="4"/>
  <c r="AT523" i="4"/>
  <c r="AS523" i="4"/>
  <c r="AR523" i="4"/>
  <c r="AQ523" i="4"/>
  <c r="AV522" i="4"/>
  <c r="AU522" i="4"/>
  <c r="AT522" i="4"/>
  <c r="AS522" i="4"/>
  <c r="AR522" i="4"/>
  <c r="AQ522" i="4"/>
  <c r="AV521" i="4"/>
  <c r="AU521" i="4"/>
  <c r="AT521" i="4"/>
  <c r="AS521" i="4"/>
  <c r="AR521" i="4"/>
  <c r="AQ521" i="4"/>
  <c r="AV520" i="4"/>
  <c r="AU520" i="4"/>
  <c r="AT520" i="4"/>
  <c r="AS520" i="4"/>
  <c r="AR520" i="4"/>
  <c r="AQ520" i="4"/>
  <c r="AV519" i="4"/>
  <c r="AU519" i="4"/>
  <c r="AT519" i="4"/>
  <c r="AS519" i="4"/>
  <c r="AR519" i="4"/>
  <c r="AQ519" i="4"/>
  <c r="AV518" i="4"/>
  <c r="AU518" i="4"/>
  <c r="AT518" i="4"/>
  <c r="AS518" i="4"/>
  <c r="AR518" i="4"/>
  <c r="AQ518" i="4"/>
  <c r="AV517" i="4"/>
  <c r="AU517" i="4"/>
  <c r="AT517" i="4"/>
  <c r="AS517" i="4"/>
  <c r="AR517" i="4"/>
  <c r="AQ517" i="4"/>
  <c r="AV516" i="4"/>
  <c r="AU516" i="4"/>
  <c r="AT516" i="4"/>
  <c r="AS516" i="4"/>
  <c r="AR516" i="4"/>
  <c r="AQ516" i="4"/>
  <c r="AV515" i="4"/>
  <c r="AU515" i="4"/>
  <c r="AT515" i="4"/>
  <c r="AS515" i="4"/>
  <c r="AR515" i="4"/>
  <c r="AQ515" i="4"/>
  <c r="AV514" i="4"/>
  <c r="AU514" i="4"/>
  <c r="AT514" i="4"/>
  <c r="AS514" i="4"/>
  <c r="AR514" i="4"/>
  <c r="AQ514" i="4"/>
  <c r="AV513" i="4"/>
  <c r="AU513" i="4"/>
  <c r="AT513" i="4"/>
  <c r="AS513" i="4"/>
  <c r="AR513" i="4"/>
  <c r="AQ513" i="4"/>
  <c r="AV512" i="4"/>
  <c r="AU512" i="4"/>
  <c r="AT512" i="4"/>
  <c r="AS512" i="4"/>
  <c r="AR512" i="4"/>
  <c r="AQ512" i="4"/>
  <c r="AV511" i="4"/>
  <c r="AU511" i="4"/>
  <c r="AT511" i="4"/>
  <c r="AS511" i="4"/>
  <c r="AR511" i="4"/>
  <c r="AQ511" i="4"/>
  <c r="AV510" i="4"/>
  <c r="AU510" i="4"/>
  <c r="AT510" i="4"/>
  <c r="AS510" i="4"/>
  <c r="AR510" i="4"/>
  <c r="AQ510" i="4"/>
  <c r="AV509" i="4"/>
  <c r="AU509" i="4"/>
  <c r="AT509" i="4"/>
  <c r="AS509" i="4"/>
  <c r="AR509" i="4"/>
  <c r="AQ509" i="4"/>
  <c r="AV508" i="4"/>
  <c r="AU508" i="4"/>
  <c r="AT508" i="4"/>
  <c r="AS508" i="4"/>
  <c r="AR508" i="4"/>
  <c r="AQ508" i="4"/>
  <c r="AV507" i="4"/>
  <c r="AU507" i="4"/>
  <c r="AT507" i="4"/>
  <c r="AS507" i="4"/>
  <c r="AR507" i="4"/>
  <c r="AQ507" i="4"/>
  <c r="AV506" i="4"/>
  <c r="AU506" i="4"/>
  <c r="AT506" i="4"/>
  <c r="AS506" i="4"/>
  <c r="AR506" i="4"/>
  <c r="AQ506" i="4"/>
  <c r="AV505" i="4"/>
  <c r="AU505" i="4"/>
  <c r="AT505" i="4"/>
  <c r="AS505" i="4"/>
  <c r="AR505" i="4"/>
  <c r="AQ505" i="4"/>
  <c r="AV504" i="4"/>
  <c r="AU504" i="4"/>
  <c r="AT504" i="4"/>
  <c r="AS504" i="4"/>
  <c r="AR504" i="4"/>
  <c r="AQ504" i="4"/>
  <c r="AV503" i="4"/>
  <c r="AU503" i="4"/>
  <c r="AT503" i="4"/>
  <c r="AS503" i="4"/>
  <c r="AR503" i="4"/>
  <c r="AQ503" i="4"/>
  <c r="AV502" i="4"/>
  <c r="AU502" i="4"/>
  <c r="AT502" i="4"/>
  <c r="AS502" i="4"/>
  <c r="AR502" i="4"/>
  <c r="AQ502" i="4"/>
  <c r="AV501" i="4"/>
  <c r="AU501" i="4"/>
  <c r="AT501" i="4"/>
  <c r="AS501" i="4"/>
  <c r="AR501" i="4"/>
  <c r="AQ501" i="4"/>
  <c r="AV500" i="4"/>
  <c r="AU500" i="4"/>
  <c r="AT500" i="4"/>
  <c r="AS500" i="4"/>
  <c r="AR500" i="4"/>
  <c r="AQ500" i="4"/>
  <c r="AV499" i="4"/>
  <c r="AU499" i="4"/>
  <c r="AT499" i="4"/>
  <c r="AS499" i="4"/>
  <c r="AR499" i="4"/>
  <c r="AQ499" i="4"/>
  <c r="AV498" i="4"/>
  <c r="AU498" i="4"/>
  <c r="AT498" i="4"/>
  <c r="AS498" i="4"/>
  <c r="AR498" i="4"/>
  <c r="AQ498" i="4"/>
  <c r="AV497" i="4"/>
  <c r="AU497" i="4"/>
  <c r="AT497" i="4"/>
  <c r="AS497" i="4"/>
  <c r="AR497" i="4"/>
  <c r="AQ497" i="4"/>
  <c r="AV496" i="4"/>
  <c r="AU496" i="4"/>
  <c r="AT496" i="4"/>
  <c r="AS496" i="4"/>
  <c r="AR496" i="4"/>
  <c r="AQ496" i="4"/>
  <c r="AV495" i="4"/>
  <c r="AU495" i="4"/>
  <c r="AT495" i="4"/>
  <c r="AS495" i="4"/>
  <c r="AR495" i="4"/>
  <c r="AQ495" i="4"/>
  <c r="AV494" i="4"/>
  <c r="AU494" i="4"/>
  <c r="AT494" i="4"/>
  <c r="AS494" i="4"/>
  <c r="AR494" i="4"/>
  <c r="AQ494" i="4"/>
  <c r="AV493" i="4"/>
  <c r="AU493" i="4"/>
  <c r="AT493" i="4"/>
  <c r="AS493" i="4"/>
  <c r="AR493" i="4"/>
  <c r="AQ493" i="4"/>
  <c r="AV492" i="4"/>
  <c r="AU492" i="4"/>
  <c r="AT492" i="4"/>
  <c r="AS492" i="4"/>
  <c r="AR492" i="4"/>
  <c r="AQ492" i="4"/>
  <c r="AV491" i="4"/>
  <c r="AU491" i="4"/>
  <c r="AT491" i="4"/>
  <c r="AS491" i="4"/>
  <c r="AR491" i="4"/>
  <c r="AQ491" i="4"/>
  <c r="AV490" i="4"/>
  <c r="AU490" i="4"/>
  <c r="AT490" i="4"/>
  <c r="AS490" i="4"/>
  <c r="AR490" i="4"/>
  <c r="AQ490" i="4"/>
  <c r="AV489" i="4"/>
  <c r="AU489" i="4"/>
  <c r="AT489" i="4"/>
  <c r="AS489" i="4"/>
  <c r="AR489" i="4"/>
  <c r="AQ489" i="4"/>
  <c r="AV488" i="4"/>
  <c r="AU488" i="4"/>
  <c r="AT488" i="4"/>
  <c r="AS488" i="4"/>
  <c r="AR488" i="4"/>
  <c r="AQ488" i="4"/>
  <c r="AV487" i="4"/>
  <c r="AU487" i="4"/>
  <c r="AT487" i="4"/>
  <c r="AS487" i="4"/>
  <c r="AR487" i="4"/>
  <c r="AQ487" i="4"/>
  <c r="AV486" i="4"/>
  <c r="AU486" i="4"/>
  <c r="AT486" i="4"/>
  <c r="AS486" i="4"/>
  <c r="AR486" i="4"/>
  <c r="AQ486" i="4"/>
  <c r="AV485" i="4"/>
  <c r="AU485" i="4"/>
  <c r="AT485" i="4"/>
  <c r="AS485" i="4"/>
  <c r="AR485" i="4"/>
  <c r="AQ485" i="4"/>
  <c r="AV484" i="4"/>
  <c r="AU484" i="4"/>
  <c r="AT484" i="4"/>
  <c r="AS484" i="4"/>
  <c r="AR484" i="4"/>
  <c r="AQ484" i="4"/>
  <c r="AV483" i="4"/>
  <c r="AU483" i="4"/>
  <c r="AT483" i="4"/>
  <c r="AS483" i="4"/>
  <c r="AR483" i="4"/>
  <c r="AQ483" i="4"/>
  <c r="AV482" i="4"/>
  <c r="AU482" i="4"/>
  <c r="AT482" i="4"/>
  <c r="AS482" i="4"/>
  <c r="AR482" i="4"/>
  <c r="AQ482" i="4"/>
  <c r="AV481" i="4"/>
  <c r="AU481" i="4"/>
  <c r="AT481" i="4"/>
  <c r="AS481" i="4"/>
  <c r="AR481" i="4"/>
  <c r="AQ481" i="4"/>
  <c r="AV480" i="4"/>
  <c r="AU480" i="4"/>
  <c r="AT480" i="4"/>
  <c r="AS480" i="4"/>
  <c r="AR480" i="4"/>
  <c r="AQ480" i="4"/>
  <c r="AV479" i="4"/>
  <c r="AU479" i="4"/>
  <c r="AT479" i="4"/>
  <c r="AS479" i="4"/>
  <c r="AR479" i="4"/>
  <c r="AQ479" i="4"/>
  <c r="AV478" i="4"/>
  <c r="AU478" i="4"/>
  <c r="AT478" i="4"/>
  <c r="AS478" i="4"/>
  <c r="AR478" i="4"/>
  <c r="AQ478" i="4"/>
  <c r="AV477" i="4"/>
  <c r="AU477" i="4"/>
  <c r="AT477" i="4"/>
  <c r="AS477" i="4"/>
  <c r="AR477" i="4"/>
  <c r="AQ477" i="4"/>
  <c r="AV476" i="4"/>
  <c r="AU476" i="4"/>
  <c r="AT476" i="4"/>
  <c r="AS476" i="4"/>
  <c r="AR476" i="4"/>
  <c r="AQ476" i="4"/>
  <c r="AV475" i="4"/>
  <c r="AU475" i="4"/>
  <c r="AT475" i="4"/>
  <c r="AS475" i="4"/>
  <c r="AR475" i="4"/>
  <c r="AQ475" i="4"/>
  <c r="AV474" i="4"/>
  <c r="AU474" i="4"/>
  <c r="AT474" i="4"/>
  <c r="AS474" i="4"/>
  <c r="AR474" i="4"/>
  <c r="AQ474" i="4"/>
  <c r="AV473" i="4"/>
  <c r="AU473" i="4"/>
  <c r="AT473" i="4"/>
  <c r="AS473" i="4"/>
  <c r="AR473" i="4"/>
  <c r="AQ473" i="4"/>
  <c r="AV472" i="4"/>
  <c r="AU472" i="4"/>
  <c r="AT472" i="4"/>
  <c r="AS472" i="4"/>
  <c r="AR472" i="4"/>
  <c r="AQ472" i="4"/>
  <c r="AV471" i="4"/>
  <c r="AU471" i="4"/>
  <c r="AT471" i="4"/>
  <c r="AS471" i="4"/>
  <c r="AR471" i="4"/>
  <c r="AQ471" i="4"/>
  <c r="AV470" i="4"/>
  <c r="AU470" i="4"/>
  <c r="AT470" i="4"/>
  <c r="AS470" i="4"/>
  <c r="AR470" i="4"/>
  <c r="AQ470" i="4"/>
  <c r="AV469" i="4"/>
  <c r="AU469" i="4"/>
  <c r="AT469" i="4"/>
  <c r="AS469" i="4"/>
  <c r="AR469" i="4"/>
  <c r="AQ469" i="4"/>
  <c r="AV468" i="4"/>
  <c r="AU468" i="4"/>
  <c r="AT468" i="4"/>
  <c r="AS468" i="4"/>
  <c r="AR468" i="4"/>
  <c r="AQ468" i="4"/>
  <c r="AV467" i="4"/>
  <c r="AU467" i="4"/>
  <c r="AT467" i="4"/>
  <c r="AS467" i="4"/>
  <c r="AR467" i="4"/>
  <c r="AQ467" i="4"/>
  <c r="AV466" i="4"/>
  <c r="AU466" i="4"/>
  <c r="AT466" i="4"/>
  <c r="AS466" i="4"/>
  <c r="AR466" i="4"/>
  <c r="AQ466" i="4"/>
  <c r="AV465" i="4"/>
  <c r="AU465" i="4"/>
  <c r="AT465" i="4"/>
  <c r="AS465" i="4"/>
  <c r="AR465" i="4"/>
  <c r="AQ465" i="4"/>
  <c r="AV464" i="4"/>
  <c r="AU464" i="4"/>
  <c r="AT464" i="4"/>
  <c r="AS464" i="4"/>
  <c r="AR464" i="4"/>
  <c r="AQ464" i="4"/>
  <c r="AV463" i="4"/>
  <c r="AU463" i="4"/>
  <c r="AT463" i="4"/>
  <c r="AS463" i="4"/>
  <c r="AR463" i="4"/>
  <c r="AQ463" i="4"/>
  <c r="AV462" i="4"/>
  <c r="AU462" i="4"/>
  <c r="AT462" i="4"/>
  <c r="AS462" i="4"/>
  <c r="AR462" i="4"/>
  <c r="AQ462" i="4"/>
  <c r="AV461" i="4"/>
  <c r="AU461" i="4"/>
  <c r="AT461" i="4"/>
  <c r="AS461" i="4"/>
  <c r="AR461" i="4"/>
  <c r="AQ461" i="4"/>
  <c r="AV460" i="4"/>
  <c r="AU460" i="4"/>
  <c r="AT460" i="4"/>
  <c r="AS460" i="4"/>
  <c r="AR460" i="4"/>
  <c r="AQ460" i="4"/>
  <c r="AV459" i="4"/>
  <c r="AU459" i="4"/>
  <c r="AT459" i="4"/>
  <c r="AS459" i="4"/>
  <c r="AR459" i="4"/>
  <c r="AQ459" i="4"/>
  <c r="AV458" i="4"/>
  <c r="AU458" i="4"/>
  <c r="AT458" i="4"/>
  <c r="AS458" i="4"/>
  <c r="AR458" i="4"/>
  <c r="AQ458" i="4"/>
  <c r="AV457" i="4"/>
  <c r="AU457" i="4"/>
  <c r="AT457" i="4"/>
  <c r="AS457" i="4"/>
  <c r="AR457" i="4"/>
  <c r="AQ457" i="4"/>
  <c r="AV456" i="4"/>
  <c r="AU456" i="4"/>
  <c r="AT456" i="4"/>
  <c r="AS456" i="4"/>
  <c r="AR456" i="4"/>
  <c r="AQ456" i="4"/>
  <c r="AV455" i="4"/>
  <c r="AU455" i="4"/>
  <c r="AT455" i="4"/>
  <c r="AS455" i="4"/>
  <c r="AR455" i="4"/>
  <c r="AQ455" i="4"/>
  <c r="AV454" i="4"/>
  <c r="AU454" i="4"/>
  <c r="AT454" i="4"/>
  <c r="AS454" i="4"/>
  <c r="AR454" i="4"/>
  <c r="AQ454" i="4"/>
  <c r="AV453" i="4"/>
  <c r="AU453" i="4"/>
  <c r="AT453" i="4"/>
  <c r="AS453" i="4"/>
  <c r="AR453" i="4"/>
  <c r="AQ453" i="4"/>
  <c r="AV452" i="4"/>
  <c r="AU452" i="4"/>
  <c r="AT452" i="4"/>
  <c r="AS452" i="4"/>
  <c r="AR452" i="4"/>
  <c r="AQ452" i="4"/>
  <c r="AV451" i="4"/>
  <c r="AU451" i="4"/>
  <c r="AT451" i="4"/>
  <c r="AS451" i="4"/>
  <c r="AR451" i="4"/>
  <c r="AQ451" i="4"/>
  <c r="AV450" i="4"/>
  <c r="AU450" i="4"/>
  <c r="AT450" i="4"/>
  <c r="AS450" i="4"/>
  <c r="AR450" i="4"/>
  <c r="AQ450" i="4"/>
  <c r="AV449" i="4"/>
  <c r="AU449" i="4"/>
  <c r="AT449" i="4"/>
  <c r="AS449" i="4"/>
  <c r="AR449" i="4"/>
  <c r="AQ449" i="4"/>
  <c r="AV448" i="4"/>
  <c r="AU448" i="4"/>
  <c r="AT448" i="4"/>
  <c r="AS448" i="4"/>
  <c r="AR448" i="4"/>
  <c r="AQ448" i="4"/>
  <c r="AV447" i="4"/>
  <c r="AU447" i="4"/>
  <c r="AT447" i="4"/>
  <c r="AS447" i="4"/>
  <c r="AR447" i="4"/>
  <c r="AQ447" i="4"/>
  <c r="AV446" i="4"/>
  <c r="AU446" i="4"/>
  <c r="AT446" i="4"/>
  <c r="AS446" i="4"/>
  <c r="AR446" i="4"/>
  <c r="AQ446" i="4"/>
  <c r="AV445" i="4"/>
  <c r="AU445" i="4"/>
  <c r="AT445" i="4"/>
  <c r="AS445" i="4"/>
  <c r="AR445" i="4"/>
  <c r="AQ445" i="4"/>
  <c r="AV444" i="4"/>
  <c r="AU444" i="4"/>
  <c r="AT444" i="4"/>
  <c r="AS444" i="4"/>
  <c r="AR444" i="4"/>
  <c r="AQ444" i="4"/>
  <c r="AV443" i="4"/>
  <c r="AU443" i="4"/>
  <c r="AT443" i="4"/>
  <c r="AS443" i="4"/>
  <c r="AR443" i="4"/>
  <c r="AQ443" i="4"/>
  <c r="AV442" i="4"/>
  <c r="AU442" i="4"/>
  <c r="AT442" i="4"/>
  <c r="AS442" i="4"/>
  <c r="AR442" i="4"/>
  <c r="AQ442" i="4"/>
  <c r="AV441" i="4"/>
  <c r="AU441" i="4"/>
  <c r="AT441" i="4"/>
  <c r="AS441" i="4"/>
  <c r="AR441" i="4"/>
  <c r="AQ441" i="4"/>
  <c r="AV440" i="4"/>
  <c r="AU440" i="4"/>
  <c r="AT440" i="4"/>
  <c r="AS440" i="4"/>
  <c r="AR440" i="4"/>
  <c r="AQ440" i="4"/>
  <c r="AV439" i="4"/>
  <c r="AU439" i="4"/>
  <c r="AT439" i="4"/>
  <c r="AS439" i="4"/>
  <c r="AR439" i="4"/>
  <c r="AQ439" i="4"/>
  <c r="AV438" i="4"/>
  <c r="AU438" i="4"/>
  <c r="AT438" i="4"/>
  <c r="AS438" i="4"/>
  <c r="AR438" i="4"/>
  <c r="AQ438" i="4"/>
  <c r="AV437" i="4"/>
  <c r="AU437" i="4"/>
  <c r="AT437" i="4"/>
  <c r="AS437" i="4"/>
  <c r="AR437" i="4"/>
  <c r="AQ437" i="4"/>
  <c r="AV436" i="4"/>
  <c r="AU436" i="4"/>
  <c r="AT436" i="4"/>
  <c r="AS436" i="4"/>
  <c r="AR436" i="4"/>
  <c r="AQ436" i="4"/>
  <c r="AV435" i="4"/>
  <c r="AU435" i="4"/>
  <c r="AT435" i="4"/>
  <c r="AS435" i="4"/>
  <c r="AR435" i="4"/>
  <c r="AQ435" i="4"/>
  <c r="AV434" i="4"/>
  <c r="AU434" i="4"/>
  <c r="AT434" i="4"/>
  <c r="AS434" i="4"/>
  <c r="AR434" i="4"/>
  <c r="AQ434" i="4"/>
  <c r="AV433" i="4"/>
  <c r="AU433" i="4"/>
  <c r="AT433" i="4"/>
  <c r="AS433" i="4"/>
  <c r="AR433" i="4"/>
  <c r="AQ433" i="4"/>
  <c r="AV432" i="4"/>
  <c r="AU432" i="4"/>
  <c r="AT432" i="4"/>
  <c r="AS432" i="4"/>
  <c r="AR432" i="4"/>
  <c r="AQ432" i="4"/>
  <c r="AV431" i="4"/>
  <c r="AU431" i="4"/>
  <c r="AT431" i="4"/>
  <c r="AS431" i="4"/>
  <c r="AR431" i="4"/>
  <c r="AQ431" i="4"/>
  <c r="AV430" i="4"/>
  <c r="AU430" i="4"/>
  <c r="AT430" i="4"/>
  <c r="AS430" i="4"/>
  <c r="AR430" i="4"/>
  <c r="AQ430" i="4"/>
  <c r="AV429" i="4"/>
  <c r="AU429" i="4"/>
  <c r="AT429" i="4"/>
  <c r="AS429" i="4"/>
  <c r="AR429" i="4"/>
  <c r="AQ429" i="4"/>
  <c r="AV428" i="4"/>
  <c r="AU428" i="4"/>
  <c r="AT428" i="4"/>
  <c r="AS428" i="4"/>
  <c r="AR428" i="4"/>
  <c r="AQ428" i="4"/>
  <c r="AV427" i="4"/>
  <c r="AU427" i="4"/>
  <c r="AT427" i="4"/>
  <c r="AS427" i="4"/>
  <c r="AR427" i="4"/>
  <c r="AQ427" i="4"/>
  <c r="AV426" i="4"/>
  <c r="AU426" i="4"/>
  <c r="AT426" i="4"/>
  <c r="AS426" i="4"/>
  <c r="AR426" i="4"/>
  <c r="AQ426" i="4"/>
  <c r="AV425" i="4"/>
  <c r="AU425" i="4"/>
  <c r="AT425" i="4"/>
  <c r="AS425" i="4"/>
  <c r="AR425" i="4"/>
  <c r="AQ425" i="4"/>
  <c r="AV424" i="4"/>
  <c r="AU424" i="4"/>
  <c r="AT424" i="4"/>
  <c r="AS424" i="4"/>
  <c r="AR424" i="4"/>
  <c r="AQ424" i="4"/>
  <c r="AV423" i="4"/>
  <c r="AU423" i="4"/>
  <c r="AT423" i="4"/>
  <c r="AS423" i="4"/>
  <c r="AR423" i="4"/>
  <c r="AQ423" i="4"/>
  <c r="AV422" i="4"/>
  <c r="AU422" i="4"/>
  <c r="AT422" i="4"/>
  <c r="AS422" i="4"/>
  <c r="AR422" i="4"/>
  <c r="AQ422" i="4"/>
  <c r="AV421" i="4"/>
  <c r="AU421" i="4"/>
  <c r="AT421" i="4"/>
  <c r="AS421" i="4"/>
  <c r="AR421" i="4"/>
  <c r="AQ421" i="4"/>
  <c r="AV420" i="4"/>
  <c r="AU420" i="4"/>
  <c r="AT420" i="4"/>
  <c r="AS420" i="4"/>
  <c r="AR420" i="4"/>
  <c r="AQ420" i="4"/>
  <c r="AV419" i="4"/>
  <c r="AU419" i="4"/>
  <c r="AT419" i="4"/>
  <c r="AS419" i="4"/>
  <c r="AR419" i="4"/>
  <c r="AQ419" i="4"/>
  <c r="AV418" i="4"/>
  <c r="AU418" i="4"/>
  <c r="AT418" i="4"/>
  <c r="AS418" i="4"/>
  <c r="AR418" i="4"/>
  <c r="AQ418" i="4"/>
  <c r="AV417" i="4"/>
  <c r="AU417" i="4"/>
  <c r="AT417" i="4"/>
  <c r="AS417" i="4"/>
  <c r="AR417" i="4"/>
  <c r="AQ417" i="4"/>
  <c r="AV416" i="4"/>
  <c r="AU416" i="4"/>
  <c r="AT416" i="4"/>
  <c r="AS416" i="4"/>
  <c r="AR416" i="4"/>
  <c r="AQ416" i="4"/>
  <c r="AV415" i="4"/>
  <c r="AU415" i="4"/>
  <c r="AT415" i="4"/>
  <c r="AS415" i="4"/>
  <c r="AR415" i="4"/>
  <c r="AQ415" i="4"/>
  <c r="AV414" i="4"/>
  <c r="AU414" i="4"/>
  <c r="AT414" i="4"/>
  <c r="AS414" i="4"/>
  <c r="AR414" i="4"/>
  <c r="AQ414" i="4"/>
  <c r="AV413" i="4"/>
  <c r="AU413" i="4"/>
  <c r="AT413" i="4"/>
  <c r="AS413" i="4"/>
  <c r="AR413" i="4"/>
  <c r="AQ413" i="4"/>
  <c r="AV412" i="4"/>
  <c r="AU412" i="4"/>
  <c r="AT412" i="4"/>
  <c r="AS412" i="4"/>
  <c r="AR412" i="4"/>
  <c r="AQ412" i="4"/>
  <c r="AV411" i="4"/>
  <c r="AU411" i="4"/>
  <c r="AT411" i="4"/>
  <c r="AS411" i="4"/>
  <c r="AR411" i="4"/>
  <c r="AQ411" i="4"/>
  <c r="AV410" i="4"/>
  <c r="AU410" i="4"/>
  <c r="AT410" i="4"/>
  <c r="AS410" i="4"/>
  <c r="AR410" i="4"/>
  <c r="AQ410" i="4"/>
  <c r="AV409" i="4"/>
  <c r="AU409" i="4"/>
  <c r="AT409" i="4"/>
  <c r="AS409" i="4"/>
  <c r="AR409" i="4"/>
  <c r="AQ409" i="4"/>
  <c r="AV408" i="4"/>
  <c r="AU408" i="4"/>
  <c r="AT408" i="4"/>
  <c r="AS408" i="4"/>
  <c r="AR408" i="4"/>
  <c r="AQ408" i="4"/>
  <c r="AV407" i="4"/>
  <c r="AU407" i="4"/>
  <c r="AT407" i="4"/>
  <c r="AS407" i="4"/>
  <c r="AR407" i="4"/>
  <c r="AQ407" i="4"/>
  <c r="AV406" i="4"/>
  <c r="AU406" i="4"/>
  <c r="AT406" i="4"/>
  <c r="AS406" i="4"/>
  <c r="AR406" i="4"/>
  <c r="AQ406" i="4"/>
  <c r="AV405" i="4"/>
  <c r="AU405" i="4"/>
  <c r="AT405" i="4"/>
  <c r="AS405" i="4"/>
  <c r="AR405" i="4"/>
  <c r="AQ405" i="4"/>
  <c r="AV404" i="4"/>
  <c r="AU404" i="4"/>
  <c r="AT404" i="4"/>
  <c r="AS404" i="4"/>
  <c r="AR404" i="4"/>
  <c r="AQ404" i="4"/>
  <c r="AV403" i="4"/>
  <c r="AU403" i="4"/>
  <c r="AT403" i="4"/>
  <c r="AS403" i="4"/>
  <c r="AR403" i="4"/>
  <c r="AQ403" i="4"/>
  <c r="AV402" i="4"/>
  <c r="AU402" i="4"/>
  <c r="AT402" i="4"/>
  <c r="AS402" i="4"/>
  <c r="AR402" i="4"/>
  <c r="AQ402" i="4"/>
  <c r="AV401" i="4"/>
  <c r="AU401" i="4"/>
  <c r="AT401" i="4"/>
  <c r="AS401" i="4"/>
  <c r="AR401" i="4"/>
  <c r="AQ401" i="4"/>
  <c r="AV400" i="4"/>
  <c r="AU400" i="4"/>
  <c r="AT400" i="4"/>
  <c r="AS400" i="4"/>
  <c r="AR400" i="4"/>
  <c r="AQ400" i="4"/>
  <c r="AV399" i="4"/>
  <c r="AU399" i="4"/>
  <c r="AT399" i="4"/>
  <c r="AS399" i="4"/>
  <c r="AR399" i="4"/>
  <c r="AQ399" i="4"/>
  <c r="AV398" i="4"/>
  <c r="AU398" i="4"/>
  <c r="AT398" i="4"/>
  <c r="AS398" i="4"/>
  <c r="AR398" i="4"/>
  <c r="AQ398" i="4"/>
  <c r="AV397" i="4"/>
  <c r="AU397" i="4"/>
  <c r="AT397" i="4"/>
  <c r="AS397" i="4"/>
  <c r="AR397" i="4"/>
  <c r="AQ397" i="4"/>
  <c r="AV396" i="4"/>
  <c r="AU396" i="4"/>
  <c r="AT396" i="4"/>
  <c r="AS396" i="4"/>
  <c r="AR396" i="4"/>
  <c r="AQ396" i="4"/>
  <c r="AV395" i="4"/>
  <c r="AU395" i="4"/>
  <c r="AT395" i="4"/>
  <c r="AS395" i="4"/>
  <c r="AR395" i="4"/>
  <c r="AQ395" i="4"/>
  <c r="AV394" i="4"/>
  <c r="AU394" i="4"/>
  <c r="AT394" i="4"/>
  <c r="AS394" i="4"/>
  <c r="AR394" i="4"/>
  <c r="AQ394" i="4"/>
  <c r="AV393" i="4"/>
  <c r="AU393" i="4"/>
  <c r="AT393" i="4"/>
  <c r="AS393" i="4"/>
  <c r="AR393" i="4"/>
  <c r="AQ393" i="4"/>
  <c r="AV392" i="4"/>
  <c r="AU392" i="4"/>
  <c r="AT392" i="4"/>
  <c r="AS392" i="4"/>
  <c r="AR392" i="4"/>
  <c r="AQ392" i="4"/>
  <c r="AV391" i="4"/>
  <c r="AU391" i="4"/>
  <c r="AT391" i="4"/>
  <c r="AS391" i="4"/>
  <c r="AR391" i="4"/>
  <c r="AQ391" i="4"/>
  <c r="AV390" i="4"/>
  <c r="AU390" i="4"/>
  <c r="AT390" i="4"/>
  <c r="AS390" i="4"/>
  <c r="AR390" i="4"/>
  <c r="AQ390" i="4"/>
  <c r="AV389" i="4"/>
  <c r="AU389" i="4"/>
  <c r="AT389" i="4"/>
  <c r="AS389" i="4"/>
  <c r="AR389" i="4"/>
  <c r="AQ389" i="4"/>
  <c r="AV388" i="4"/>
  <c r="AU388" i="4"/>
  <c r="AT388" i="4"/>
  <c r="AS388" i="4"/>
  <c r="AR388" i="4"/>
  <c r="AQ388" i="4"/>
  <c r="AV387" i="4"/>
  <c r="AU387" i="4"/>
  <c r="AT387" i="4"/>
  <c r="AS387" i="4"/>
  <c r="AR387" i="4"/>
  <c r="AQ387" i="4"/>
  <c r="AV386" i="4"/>
  <c r="AU386" i="4"/>
  <c r="AT386" i="4"/>
  <c r="AS386" i="4"/>
  <c r="AR386" i="4"/>
  <c r="AQ386" i="4"/>
  <c r="AV385" i="4"/>
  <c r="AU385" i="4"/>
  <c r="AT385" i="4"/>
  <c r="AS385" i="4"/>
  <c r="AR385" i="4"/>
  <c r="AQ385" i="4"/>
  <c r="AV384" i="4"/>
  <c r="AU384" i="4"/>
  <c r="AT384" i="4"/>
  <c r="AS384" i="4"/>
  <c r="AR384" i="4"/>
  <c r="AQ384" i="4"/>
  <c r="AV383" i="4"/>
  <c r="AU383" i="4"/>
  <c r="AT383" i="4"/>
  <c r="AS383" i="4"/>
  <c r="AR383" i="4"/>
  <c r="AQ383" i="4"/>
  <c r="AV382" i="4"/>
  <c r="AU382" i="4"/>
  <c r="AT382" i="4"/>
  <c r="AS382" i="4"/>
  <c r="AR382" i="4"/>
  <c r="AQ382" i="4"/>
  <c r="AV381" i="4"/>
  <c r="AU381" i="4"/>
  <c r="AT381" i="4"/>
  <c r="AS381" i="4"/>
  <c r="AR381" i="4"/>
  <c r="AQ381" i="4"/>
  <c r="AV380" i="4"/>
  <c r="AU380" i="4"/>
  <c r="AT380" i="4"/>
  <c r="AS380" i="4"/>
  <c r="AR380" i="4"/>
  <c r="AQ380" i="4"/>
  <c r="AV379" i="4"/>
  <c r="AU379" i="4"/>
  <c r="AT379" i="4"/>
  <c r="AS379" i="4"/>
  <c r="AR379" i="4"/>
  <c r="AQ379" i="4"/>
  <c r="AV378" i="4"/>
  <c r="AU378" i="4"/>
  <c r="AT378" i="4"/>
  <c r="AS378" i="4"/>
  <c r="AR378" i="4"/>
  <c r="AQ378" i="4"/>
  <c r="AV377" i="4"/>
  <c r="AU377" i="4"/>
  <c r="AT377" i="4"/>
  <c r="AS377" i="4"/>
  <c r="AR377" i="4"/>
  <c r="AQ377" i="4"/>
  <c r="AV376" i="4"/>
  <c r="AU376" i="4"/>
  <c r="AT376" i="4"/>
  <c r="AS376" i="4"/>
  <c r="AR376" i="4"/>
  <c r="AQ376" i="4"/>
  <c r="AV375" i="4"/>
  <c r="AU375" i="4"/>
  <c r="AT375" i="4"/>
  <c r="AS375" i="4"/>
  <c r="AR375" i="4"/>
  <c r="AQ375" i="4"/>
  <c r="AV374" i="4"/>
  <c r="AU374" i="4"/>
  <c r="AT374" i="4"/>
  <c r="AS374" i="4"/>
  <c r="AR374" i="4"/>
  <c r="AQ374" i="4"/>
  <c r="AV373" i="4"/>
  <c r="AU373" i="4"/>
  <c r="AT373" i="4"/>
  <c r="AS373" i="4"/>
  <c r="AR373" i="4"/>
  <c r="AQ373" i="4"/>
  <c r="AV372" i="4"/>
  <c r="AU372" i="4"/>
  <c r="AT372" i="4"/>
  <c r="AS372" i="4"/>
  <c r="AR372" i="4"/>
  <c r="AQ372" i="4"/>
  <c r="AV371" i="4"/>
  <c r="AU371" i="4"/>
  <c r="AT371" i="4"/>
  <c r="AS371" i="4"/>
  <c r="AR371" i="4"/>
  <c r="AQ371" i="4"/>
  <c r="AV370" i="4"/>
  <c r="AU370" i="4"/>
  <c r="AT370" i="4"/>
  <c r="AS370" i="4"/>
  <c r="AR370" i="4"/>
  <c r="AQ370" i="4"/>
  <c r="AV369" i="4"/>
  <c r="AU369" i="4"/>
  <c r="AT369" i="4"/>
  <c r="AS369" i="4"/>
  <c r="AR369" i="4"/>
  <c r="AQ369" i="4"/>
  <c r="AV368" i="4"/>
  <c r="AU368" i="4"/>
  <c r="AT368" i="4"/>
  <c r="AS368" i="4"/>
  <c r="AR368" i="4"/>
  <c r="AQ368" i="4"/>
  <c r="AV367" i="4"/>
  <c r="AU367" i="4"/>
  <c r="AT367" i="4"/>
  <c r="AS367" i="4"/>
  <c r="AR367" i="4"/>
  <c r="AQ367" i="4"/>
  <c r="AV366" i="4"/>
  <c r="AU366" i="4"/>
  <c r="AT366" i="4"/>
  <c r="AS366" i="4"/>
  <c r="AR366" i="4"/>
  <c r="AQ366" i="4"/>
  <c r="AV365" i="4"/>
  <c r="AU365" i="4"/>
  <c r="AT365" i="4"/>
  <c r="AS365" i="4"/>
  <c r="AR365" i="4"/>
  <c r="AQ365" i="4"/>
  <c r="AV364" i="4"/>
  <c r="AU364" i="4"/>
  <c r="AT364" i="4"/>
  <c r="AS364" i="4"/>
  <c r="AR364" i="4"/>
  <c r="AQ364" i="4"/>
  <c r="AV363" i="4"/>
  <c r="AU363" i="4"/>
  <c r="AT363" i="4"/>
  <c r="AS363" i="4"/>
  <c r="AR363" i="4"/>
  <c r="AQ363" i="4"/>
  <c r="AV362" i="4"/>
  <c r="AU362" i="4"/>
  <c r="AT362" i="4"/>
  <c r="AS362" i="4"/>
  <c r="AR362" i="4"/>
  <c r="AQ362" i="4"/>
  <c r="AV361" i="4"/>
  <c r="AU361" i="4"/>
  <c r="AT361" i="4"/>
  <c r="AS361" i="4"/>
  <c r="AR361" i="4"/>
  <c r="AQ361" i="4"/>
  <c r="AV360" i="4"/>
  <c r="AU360" i="4"/>
  <c r="AT360" i="4"/>
  <c r="AS360" i="4"/>
  <c r="AR360" i="4"/>
  <c r="AQ360" i="4"/>
  <c r="AV359" i="4"/>
  <c r="AU359" i="4"/>
  <c r="AT359" i="4"/>
  <c r="AS359" i="4"/>
  <c r="AR359" i="4"/>
  <c r="AQ359" i="4"/>
  <c r="AV358" i="4"/>
  <c r="AU358" i="4"/>
  <c r="AT358" i="4"/>
  <c r="AS358" i="4"/>
  <c r="AR358" i="4"/>
  <c r="AQ358" i="4"/>
  <c r="AV357" i="4"/>
  <c r="AU357" i="4"/>
  <c r="AT357" i="4"/>
  <c r="AS357" i="4"/>
  <c r="AR357" i="4"/>
  <c r="AQ357" i="4"/>
  <c r="AV356" i="4"/>
  <c r="AU356" i="4"/>
  <c r="AT356" i="4"/>
  <c r="AS356" i="4"/>
  <c r="AR356" i="4"/>
  <c r="AQ356" i="4"/>
  <c r="AV355" i="4"/>
  <c r="AU355" i="4"/>
  <c r="AT355" i="4"/>
  <c r="AS355" i="4"/>
  <c r="AR355" i="4"/>
  <c r="AQ355" i="4"/>
  <c r="AV354" i="4"/>
  <c r="AU354" i="4"/>
  <c r="AT354" i="4"/>
  <c r="AS354" i="4"/>
  <c r="AR354" i="4"/>
  <c r="AQ354" i="4"/>
  <c r="AV353" i="4"/>
  <c r="AU353" i="4"/>
  <c r="AT353" i="4"/>
  <c r="AS353" i="4"/>
  <c r="AR353" i="4"/>
  <c r="AQ353" i="4"/>
  <c r="AV352" i="4"/>
  <c r="AU352" i="4"/>
  <c r="AT352" i="4"/>
  <c r="AS352" i="4"/>
  <c r="AR352" i="4"/>
  <c r="AQ352" i="4"/>
  <c r="AV351" i="4"/>
  <c r="AU351" i="4"/>
  <c r="AT351" i="4"/>
  <c r="AS351" i="4"/>
  <c r="AR351" i="4"/>
  <c r="AQ351" i="4"/>
  <c r="AV350" i="4"/>
  <c r="AU350" i="4"/>
  <c r="AT350" i="4"/>
  <c r="AS350" i="4"/>
  <c r="AR350" i="4"/>
  <c r="AQ350" i="4"/>
  <c r="AV349" i="4"/>
  <c r="AU349" i="4"/>
  <c r="AT349" i="4"/>
  <c r="AS349" i="4"/>
  <c r="AR349" i="4"/>
  <c r="AQ349" i="4"/>
  <c r="AV348" i="4"/>
  <c r="AU348" i="4"/>
  <c r="AT348" i="4"/>
  <c r="AS348" i="4"/>
  <c r="AR348" i="4"/>
  <c r="AQ348" i="4"/>
  <c r="AV347" i="4"/>
  <c r="AU347" i="4"/>
  <c r="AT347" i="4"/>
  <c r="AS347" i="4"/>
  <c r="AR347" i="4"/>
  <c r="AQ347" i="4"/>
  <c r="AV346" i="4"/>
  <c r="AU346" i="4"/>
  <c r="AT346" i="4"/>
  <c r="AS346" i="4"/>
  <c r="AR346" i="4"/>
  <c r="AQ346" i="4"/>
  <c r="AV345" i="4"/>
  <c r="AU345" i="4"/>
  <c r="AT345" i="4"/>
  <c r="AS345" i="4"/>
  <c r="AR345" i="4"/>
  <c r="AQ345" i="4"/>
  <c r="AV344" i="4"/>
  <c r="AU344" i="4"/>
  <c r="AT344" i="4"/>
  <c r="AS344" i="4"/>
  <c r="AR344" i="4"/>
  <c r="AQ344" i="4"/>
  <c r="AV343" i="4"/>
  <c r="AU343" i="4"/>
  <c r="AT343" i="4"/>
  <c r="AS343" i="4"/>
  <c r="AR343" i="4"/>
  <c r="AQ343" i="4"/>
  <c r="AV342" i="4"/>
  <c r="AU342" i="4"/>
  <c r="AT342" i="4"/>
  <c r="AS342" i="4"/>
  <c r="AR342" i="4"/>
  <c r="AQ342" i="4"/>
  <c r="AV341" i="4"/>
  <c r="AU341" i="4"/>
  <c r="AT341" i="4"/>
  <c r="AS341" i="4"/>
  <c r="AR341" i="4"/>
  <c r="AQ341" i="4"/>
  <c r="AV340" i="4"/>
  <c r="AU340" i="4"/>
  <c r="AT340" i="4"/>
  <c r="AS340" i="4"/>
  <c r="AR340" i="4"/>
  <c r="AQ340" i="4"/>
  <c r="AV339" i="4"/>
  <c r="AU339" i="4"/>
  <c r="AT339" i="4"/>
  <c r="AS339" i="4"/>
  <c r="AR339" i="4"/>
  <c r="AQ339" i="4"/>
  <c r="AV338" i="4"/>
  <c r="AU338" i="4"/>
  <c r="AT338" i="4"/>
  <c r="AS338" i="4"/>
  <c r="AR338" i="4"/>
  <c r="AQ338" i="4"/>
  <c r="AV337" i="4"/>
  <c r="AU337" i="4"/>
  <c r="AT337" i="4"/>
  <c r="AS337" i="4"/>
  <c r="AR337" i="4"/>
  <c r="AQ337" i="4"/>
  <c r="AV336" i="4"/>
  <c r="AU336" i="4"/>
  <c r="AT336" i="4"/>
  <c r="AS336" i="4"/>
  <c r="AR336" i="4"/>
  <c r="AQ336" i="4"/>
  <c r="AV335" i="4"/>
  <c r="AU335" i="4"/>
  <c r="AT335" i="4"/>
  <c r="AS335" i="4"/>
  <c r="AR335" i="4"/>
  <c r="AQ335" i="4"/>
  <c r="AV334" i="4"/>
  <c r="AU334" i="4"/>
  <c r="AT334" i="4"/>
  <c r="AS334" i="4"/>
  <c r="AR334" i="4"/>
  <c r="AQ334" i="4"/>
  <c r="AV333" i="4"/>
  <c r="AU333" i="4"/>
  <c r="AT333" i="4"/>
  <c r="AS333" i="4"/>
  <c r="AR333" i="4"/>
  <c r="AQ333" i="4"/>
  <c r="AV332" i="4"/>
  <c r="AU332" i="4"/>
  <c r="AT332" i="4"/>
  <c r="AS332" i="4"/>
  <c r="AR332" i="4"/>
  <c r="AQ332" i="4"/>
  <c r="AV331" i="4"/>
  <c r="AU331" i="4"/>
  <c r="AT331" i="4"/>
  <c r="AS331" i="4"/>
  <c r="AR331" i="4"/>
  <c r="AQ331" i="4"/>
  <c r="AV330" i="4"/>
  <c r="AU330" i="4"/>
  <c r="AT330" i="4"/>
  <c r="AS330" i="4"/>
  <c r="AR330" i="4"/>
  <c r="AQ330" i="4"/>
  <c r="AV329" i="4"/>
  <c r="AU329" i="4"/>
  <c r="AT329" i="4"/>
  <c r="AS329" i="4"/>
  <c r="AR329" i="4"/>
  <c r="AQ329" i="4"/>
  <c r="AV328" i="4"/>
  <c r="AU328" i="4"/>
  <c r="AT328" i="4"/>
  <c r="AS328" i="4"/>
  <c r="AR328" i="4"/>
  <c r="AQ328" i="4"/>
  <c r="AV327" i="4"/>
  <c r="AU327" i="4"/>
  <c r="AT327" i="4"/>
  <c r="AS327" i="4"/>
  <c r="AR327" i="4"/>
  <c r="AQ327" i="4"/>
  <c r="AV326" i="4"/>
  <c r="AU326" i="4"/>
  <c r="AT326" i="4"/>
  <c r="AS326" i="4"/>
  <c r="AR326" i="4"/>
  <c r="AQ326" i="4"/>
  <c r="AV325" i="4"/>
  <c r="AU325" i="4"/>
  <c r="AT325" i="4"/>
  <c r="AS325" i="4"/>
  <c r="AR325" i="4"/>
  <c r="AQ325" i="4"/>
  <c r="AV324" i="4"/>
  <c r="AU324" i="4"/>
  <c r="AT324" i="4"/>
  <c r="AS324" i="4"/>
  <c r="AR324" i="4"/>
  <c r="AQ324" i="4"/>
  <c r="AV323" i="4"/>
  <c r="AU323" i="4"/>
  <c r="AT323" i="4"/>
  <c r="AS323" i="4"/>
  <c r="AR323" i="4"/>
  <c r="AQ323" i="4"/>
  <c r="AV322" i="4"/>
  <c r="AU322" i="4"/>
  <c r="AT322" i="4"/>
  <c r="AS322" i="4"/>
  <c r="AR322" i="4"/>
  <c r="AQ322" i="4"/>
  <c r="AV321" i="4"/>
  <c r="AU321" i="4"/>
  <c r="AT321" i="4"/>
  <c r="AS321" i="4"/>
  <c r="AR321" i="4"/>
  <c r="AQ321" i="4"/>
  <c r="AV320" i="4"/>
  <c r="AU320" i="4"/>
  <c r="AT320" i="4"/>
  <c r="AS320" i="4"/>
  <c r="AR320" i="4"/>
  <c r="AQ320" i="4"/>
  <c r="AV319" i="4"/>
  <c r="AU319" i="4"/>
  <c r="AT319" i="4"/>
  <c r="AS319" i="4"/>
  <c r="AR319" i="4"/>
  <c r="AQ319" i="4"/>
  <c r="AV318" i="4"/>
  <c r="AU318" i="4"/>
  <c r="AT318" i="4"/>
  <c r="AS318" i="4"/>
  <c r="AR318" i="4"/>
  <c r="AQ318" i="4"/>
  <c r="AV317" i="4"/>
  <c r="AU317" i="4"/>
  <c r="AT317" i="4"/>
  <c r="AS317" i="4"/>
  <c r="AR317" i="4"/>
  <c r="AQ317" i="4"/>
  <c r="AV316" i="4"/>
  <c r="AU316" i="4"/>
  <c r="AT316" i="4"/>
  <c r="AS316" i="4"/>
  <c r="AR316" i="4"/>
  <c r="AQ316" i="4"/>
  <c r="AV315" i="4"/>
  <c r="AU315" i="4"/>
  <c r="AT315" i="4"/>
  <c r="AS315" i="4"/>
  <c r="AR315" i="4"/>
  <c r="AQ315" i="4"/>
  <c r="AV314" i="4"/>
  <c r="AU314" i="4"/>
  <c r="AT314" i="4"/>
  <c r="AS314" i="4"/>
  <c r="AR314" i="4"/>
  <c r="AQ314" i="4"/>
  <c r="AV313" i="4"/>
  <c r="AU313" i="4"/>
  <c r="AT313" i="4"/>
  <c r="AS313" i="4"/>
  <c r="AR313" i="4"/>
  <c r="AQ313" i="4"/>
  <c r="AV312" i="4"/>
  <c r="AU312" i="4"/>
  <c r="AT312" i="4"/>
  <c r="AS312" i="4"/>
  <c r="AR312" i="4"/>
  <c r="AQ312" i="4"/>
  <c r="AV311" i="4"/>
  <c r="AU311" i="4"/>
  <c r="AT311" i="4"/>
  <c r="AS311" i="4"/>
  <c r="AR311" i="4"/>
  <c r="AQ311" i="4"/>
  <c r="AV310" i="4"/>
  <c r="AU310" i="4"/>
  <c r="AT310" i="4"/>
  <c r="AS310" i="4"/>
  <c r="AR310" i="4"/>
  <c r="AQ310" i="4"/>
  <c r="AV309" i="4"/>
  <c r="AU309" i="4"/>
  <c r="AT309" i="4"/>
  <c r="AS309" i="4"/>
  <c r="AR309" i="4"/>
  <c r="AQ309" i="4"/>
  <c r="AV308" i="4"/>
  <c r="AU308" i="4"/>
  <c r="AT308" i="4"/>
  <c r="AS308" i="4"/>
  <c r="AR308" i="4"/>
  <c r="AQ308" i="4"/>
  <c r="AV307" i="4"/>
  <c r="AU307" i="4"/>
  <c r="AT307" i="4"/>
  <c r="AS307" i="4"/>
  <c r="AR307" i="4"/>
  <c r="AQ307" i="4"/>
  <c r="AV306" i="4"/>
  <c r="AU306" i="4"/>
  <c r="AT306" i="4"/>
  <c r="AS306" i="4"/>
  <c r="AR306" i="4"/>
  <c r="AQ306" i="4"/>
  <c r="AV305" i="4"/>
  <c r="AU305" i="4"/>
  <c r="AT305" i="4"/>
  <c r="AS305" i="4"/>
  <c r="AR305" i="4"/>
  <c r="AQ305" i="4"/>
  <c r="AV304" i="4"/>
  <c r="AU304" i="4"/>
  <c r="AT304" i="4"/>
  <c r="AS304" i="4"/>
  <c r="AR304" i="4"/>
  <c r="AQ304" i="4"/>
  <c r="AV303" i="4"/>
  <c r="AU303" i="4"/>
  <c r="AT303" i="4"/>
  <c r="AS303" i="4"/>
  <c r="AR303" i="4"/>
  <c r="AQ303" i="4"/>
  <c r="AV302" i="4"/>
  <c r="AU302" i="4"/>
  <c r="AT302" i="4"/>
  <c r="AS302" i="4"/>
  <c r="AR302" i="4"/>
  <c r="AQ302" i="4"/>
  <c r="AV301" i="4"/>
  <c r="AU301" i="4"/>
  <c r="AT301" i="4"/>
  <c r="AS301" i="4"/>
  <c r="AR301" i="4"/>
  <c r="AQ301" i="4"/>
  <c r="AV300" i="4"/>
  <c r="AU300" i="4"/>
  <c r="AT300" i="4"/>
  <c r="AS300" i="4"/>
  <c r="AR300" i="4"/>
  <c r="AQ300" i="4"/>
  <c r="AV299" i="4"/>
  <c r="AU299" i="4"/>
  <c r="AT299" i="4"/>
  <c r="AS299" i="4"/>
  <c r="AR299" i="4"/>
  <c r="AQ299" i="4"/>
  <c r="AV298" i="4"/>
  <c r="AU298" i="4"/>
  <c r="AT298" i="4"/>
  <c r="AS298" i="4"/>
  <c r="AR298" i="4"/>
  <c r="AQ298" i="4"/>
  <c r="AV297" i="4"/>
  <c r="AU297" i="4"/>
  <c r="AT297" i="4"/>
  <c r="AS297" i="4"/>
  <c r="AR297" i="4"/>
  <c r="AQ297" i="4"/>
  <c r="AV296" i="4"/>
  <c r="AU296" i="4"/>
  <c r="AT296" i="4"/>
  <c r="AS296" i="4"/>
  <c r="AR296" i="4"/>
  <c r="AQ296" i="4"/>
  <c r="AV295" i="4"/>
  <c r="AU295" i="4"/>
  <c r="AT295" i="4"/>
  <c r="AS295" i="4"/>
  <c r="AR295" i="4"/>
  <c r="AQ295" i="4"/>
  <c r="AV294" i="4"/>
  <c r="AU294" i="4"/>
  <c r="AT294" i="4"/>
  <c r="AS294" i="4"/>
  <c r="AR294" i="4"/>
  <c r="AQ294" i="4"/>
  <c r="AV293" i="4"/>
  <c r="AU293" i="4"/>
  <c r="AT293" i="4"/>
  <c r="AS293" i="4"/>
  <c r="AR293" i="4"/>
  <c r="AQ293" i="4"/>
  <c r="AV292" i="4"/>
  <c r="AU292" i="4"/>
  <c r="AT292" i="4"/>
  <c r="AS292" i="4"/>
  <c r="AR292" i="4"/>
  <c r="AQ292" i="4"/>
  <c r="AV291" i="4"/>
  <c r="AU291" i="4"/>
  <c r="AT291" i="4"/>
  <c r="AS291" i="4"/>
  <c r="AR291" i="4"/>
  <c r="AQ291" i="4"/>
  <c r="AV290" i="4"/>
  <c r="AU290" i="4"/>
  <c r="AT290" i="4"/>
  <c r="AS290" i="4"/>
  <c r="AR290" i="4"/>
  <c r="AQ290" i="4"/>
  <c r="AV289" i="4"/>
  <c r="AU289" i="4"/>
  <c r="AT289" i="4"/>
  <c r="AS289" i="4"/>
  <c r="AR289" i="4"/>
  <c r="AQ289" i="4"/>
  <c r="AV288" i="4"/>
  <c r="AU288" i="4"/>
  <c r="AT288" i="4"/>
  <c r="AS288" i="4"/>
  <c r="AR288" i="4"/>
  <c r="AQ288" i="4"/>
  <c r="AV287" i="4"/>
  <c r="AU287" i="4"/>
  <c r="AT287" i="4"/>
  <c r="AS287" i="4"/>
  <c r="AR287" i="4"/>
  <c r="AQ287" i="4"/>
  <c r="AV286" i="4"/>
  <c r="AU286" i="4"/>
  <c r="AT286" i="4"/>
  <c r="AS286" i="4"/>
  <c r="AR286" i="4"/>
  <c r="AQ286" i="4"/>
  <c r="AV285" i="4"/>
  <c r="AU285" i="4"/>
  <c r="AT285" i="4"/>
  <c r="AS285" i="4"/>
  <c r="AR285" i="4"/>
  <c r="AQ285" i="4"/>
  <c r="AV284" i="4"/>
  <c r="AU284" i="4"/>
  <c r="AT284" i="4"/>
  <c r="AS284" i="4"/>
  <c r="AR284" i="4"/>
  <c r="AQ284" i="4"/>
  <c r="AV283" i="4"/>
  <c r="AU283" i="4"/>
  <c r="AT283" i="4"/>
  <c r="AS283" i="4"/>
  <c r="AR283" i="4"/>
  <c r="AQ283" i="4"/>
  <c r="AV282" i="4"/>
  <c r="AU282" i="4"/>
  <c r="AT282" i="4"/>
  <c r="AS282" i="4"/>
  <c r="AR282" i="4"/>
  <c r="AQ282" i="4"/>
  <c r="AV281" i="4"/>
  <c r="AU281" i="4"/>
  <c r="AT281" i="4"/>
  <c r="AS281" i="4"/>
  <c r="AR281" i="4"/>
  <c r="AQ281" i="4"/>
  <c r="AV280" i="4"/>
  <c r="AU280" i="4"/>
  <c r="AT280" i="4"/>
  <c r="AS280" i="4"/>
  <c r="AR280" i="4"/>
  <c r="AQ280" i="4"/>
  <c r="AV279" i="4"/>
  <c r="AU279" i="4"/>
  <c r="AT279" i="4"/>
  <c r="AS279" i="4"/>
  <c r="AR279" i="4"/>
  <c r="AQ279" i="4"/>
  <c r="AV278" i="4"/>
  <c r="AU278" i="4"/>
  <c r="AT278" i="4"/>
  <c r="AS278" i="4"/>
  <c r="AR278" i="4"/>
  <c r="AQ278" i="4"/>
  <c r="AV277" i="4"/>
  <c r="AU277" i="4"/>
  <c r="AT277" i="4"/>
  <c r="AS277" i="4"/>
  <c r="AR277" i="4"/>
  <c r="AQ277" i="4"/>
  <c r="AV276" i="4"/>
  <c r="AU276" i="4"/>
  <c r="AT276" i="4"/>
  <c r="AS276" i="4"/>
  <c r="AR276" i="4"/>
  <c r="AQ276" i="4"/>
  <c r="AV275" i="4"/>
  <c r="AU275" i="4"/>
  <c r="AT275" i="4"/>
  <c r="AS275" i="4"/>
  <c r="AR275" i="4"/>
  <c r="AQ275" i="4"/>
  <c r="AV274" i="4"/>
  <c r="AU274" i="4"/>
  <c r="AT274" i="4"/>
  <c r="AS274" i="4"/>
  <c r="AR274" i="4"/>
  <c r="AQ274" i="4"/>
  <c r="AV273" i="4"/>
  <c r="AU273" i="4"/>
  <c r="AT273" i="4"/>
  <c r="AS273" i="4"/>
  <c r="AR273" i="4"/>
  <c r="AQ273" i="4"/>
  <c r="AV272" i="4"/>
  <c r="AU272" i="4"/>
  <c r="AT272" i="4"/>
  <c r="AS272" i="4"/>
  <c r="AR272" i="4"/>
  <c r="AQ272" i="4"/>
  <c r="AV271" i="4"/>
  <c r="AU271" i="4"/>
  <c r="AT271" i="4"/>
  <c r="AS271" i="4"/>
  <c r="AR271" i="4"/>
  <c r="AQ271" i="4"/>
  <c r="AV270" i="4"/>
  <c r="AU270" i="4"/>
  <c r="AT270" i="4"/>
  <c r="AS270" i="4"/>
  <c r="AR270" i="4"/>
  <c r="AQ270" i="4"/>
  <c r="AV269" i="4"/>
  <c r="AU269" i="4"/>
  <c r="AT269" i="4"/>
  <c r="AS269" i="4"/>
  <c r="AR269" i="4"/>
  <c r="AQ269" i="4"/>
  <c r="AV268" i="4"/>
  <c r="AU268" i="4"/>
  <c r="AT268" i="4"/>
  <c r="AS268" i="4"/>
  <c r="AR268" i="4"/>
  <c r="AQ268" i="4"/>
  <c r="AV267" i="4"/>
  <c r="AU267" i="4"/>
  <c r="AT267" i="4"/>
  <c r="AS267" i="4"/>
  <c r="AR267" i="4"/>
  <c r="AQ267" i="4"/>
  <c r="AV266" i="4"/>
  <c r="AU266" i="4"/>
  <c r="AT266" i="4"/>
  <c r="AS266" i="4"/>
  <c r="AR266" i="4"/>
  <c r="AQ266" i="4"/>
  <c r="AV265" i="4"/>
  <c r="AU265" i="4"/>
  <c r="AT265" i="4"/>
  <c r="AS265" i="4"/>
  <c r="AR265" i="4"/>
  <c r="AQ265" i="4"/>
  <c r="AV264" i="4"/>
  <c r="AU264" i="4"/>
  <c r="AT264" i="4"/>
  <c r="AS264" i="4"/>
  <c r="AR264" i="4"/>
  <c r="AQ264" i="4"/>
  <c r="AV263" i="4"/>
  <c r="AU263" i="4"/>
  <c r="AT263" i="4"/>
  <c r="AS263" i="4"/>
  <c r="AR263" i="4"/>
  <c r="AQ263" i="4"/>
  <c r="AV262" i="4"/>
  <c r="AU262" i="4"/>
  <c r="AT262" i="4"/>
  <c r="AS262" i="4"/>
  <c r="AR262" i="4"/>
  <c r="AQ262" i="4"/>
  <c r="AV261" i="4"/>
  <c r="AU261" i="4"/>
  <c r="AT261" i="4"/>
  <c r="AS261" i="4"/>
  <c r="AR261" i="4"/>
  <c r="AQ261" i="4"/>
  <c r="AV260" i="4"/>
  <c r="AU260" i="4"/>
  <c r="AT260" i="4"/>
  <c r="AS260" i="4"/>
  <c r="AR260" i="4"/>
  <c r="AQ260" i="4"/>
  <c r="AV259" i="4"/>
  <c r="AU259" i="4"/>
  <c r="AT259" i="4"/>
  <c r="AS259" i="4"/>
  <c r="AR259" i="4"/>
  <c r="AQ259" i="4"/>
  <c r="AV258" i="4"/>
  <c r="AU258" i="4"/>
  <c r="AT258" i="4"/>
  <c r="AS258" i="4"/>
  <c r="AR258" i="4"/>
  <c r="AQ258" i="4"/>
  <c r="AV257" i="4"/>
  <c r="AU257" i="4"/>
  <c r="AT257" i="4"/>
  <c r="AS257" i="4"/>
  <c r="AR257" i="4"/>
  <c r="AQ257" i="4"/>
  <c r="AV256" i="4"/>
  <c r="AU256" i="4"/>
  <c r="AT256" i="4"/>
  <c r="AS256" i="4"/>
  <c r="AR256" i="4"/>
  <c r="AQ256" i="4"/>
  <c r="AV255" i="4"/>
  <c r="AU255" i="4"/>
  <c r="AT255" i="4"/>
  <c r="AS255" i="4"/>
  <c r="AR255" i="4"/>
  <c r="AQ255" i="4"/>
  <c r="AV254" i="4"/>
  <c r="AU254" i="4"/>
  <c r="AT254" i="4"/>
  <c r="AS254" i="4"/>
  <c r="AR254" i="4"/>
  <c r="AQ254" i="4"/>
  <c r="AV253" i="4"/>
  <c r="AU253" i="4"/>
  <c r="AT253" i="4"/>
  <c r="AS253" i="4"/>
  <c r="AR253" i="4"/>
  <c r="AQ253" i="4"/>
  <c r="AV252" i="4"/>
  <c r="AU252" i="4"/>
  <c r="AT252" i="4"/>
  <c r="AS252" i="4"/>
  <c r="AR252" i="4"/>
  <c r="AQ252" i="4"/>
  <c r="AV251" i="4"/>
  <c r="AU251" i="4"/>
  <c r="AT251" i="4"/>
  <c r="AS251" i="4"/>
  <c r="AR251" i="4"/>
  <c r="AQ251" i="4"/>
  <c r="AV250" i="4"/>
  <c r="AU250" i="4"/>
  <c r="AT250" i="4"/>
  <c r="AS250" i="4"/>
  <c r="AR250" i="4"/>
  <c r="AQ250" i="4"/>
  <c r="AV249" i="4"/>
  <c r="AU249" i="4"/>
  <c r="AT249" i="4"/>
  <c r="AS249" i="4"/>
  <c r="AR249" i="4"/>
  <c r="AQ249" i="4"/>
  <c r="AV248" i="4"/>
  <c r="AU248" i="4"/>
  <c r="AT248" i="4"/>
  <c r="AS248" i="4"/>
  <c r="AR248" i="4"/>
  <c r="AQ248" i="4"/>
  <c r="AV247" i="4"/>
  <c r="AU247" i="4"/>
  <c r="AT247" i="4"/>
  <c r="AS247" i="4"/>
  <c r="AR247" i="4"/>
  <c r="AQ247" i="4"/>
  <c r="AV246" i="4"/>
  <c r="AU246" i="4"/>
  <c r="AT246" i="4"/>
  <c r="AS246" i="4"/>
  <c r="AR246" i="4"/>
  <c r="AQ246" i="4"/>
  <c r="AV245" i="4"/>
  <c r="AU245" i="4"/>
  <c r="AT245" i="4"/>
  <c r="AS245" i="4"/>
  <c r="AR245" i="4"/>
  <c r="AQ245" i="4"/>
  <c r="AV244" i="4"/>
  <c r="AU244" i="4"/>
  <c r="AT244" i="4"/>
  <c r="AS244" i="4"/>
  <c r="AR244" i="4"/>
  <c r="AQ244" i="4"/>
  <c r="AV243" i="4"/>
  <c r="AU243" i="4"/>
  <c r="AT243" i="4"/>
  <c r="AS243" i="4"/>
  <c r="AR243" i="4"/>
  <c r="AQ243" i="4"/>
  <c r="AV242" i="4"/>
  <c r="AU242" i="4"/>
  <c r="AT242" i="4"/>
  <c r="AS242" i="4"/>
  <c r="AR242" i="4"/>
  <c r="AQ242" i="4"/>
  <c r="AV241" i="4"/>
  <c r="AU241" i="4"/>
  <c r="AT241" i="4"/>
  <c r="AS241" i="4"/>
  <c r="AR241" i="4"/>
  <c r="AQ241" i="4"/>
  <c r="AV240" i="4"/>
  <c r="AU240" i="4"/>
  <c r="AT240" i="4"/>
  <c r="AS240" i="4"/>
  <c r="AR240" i="4"/>
  <c r="AQ240" i="4"/>
  <c r="AV239" i="4"/>
  <c r="AU239" i="4"/>
  <c r="AT239" i="4"/>
  <c r="AS239" i="4"/>
  <c r="AR239" i="4"/>
  <c r="AQ239" i="4"/>
  <c r="AV238" i="4"/>
  <c r="AU238" i="4"/>
  <c r="AT238" i="4"/>
  <c r="AS238" i="4"/>
  <c r="AR238" i="4"/>
  <c r="AQ238" i="4"/>
  <c r="AV237" i="4"/>
  <c r="AU237" i="4"/>
  <c r="AT237" i="4"/>
  <c r="AS237" i="4"/>
  <c r="AR237" i="4"/>
  <c r="AQ237" i="4"/>
  <c r="AV236" i="4"/>
  <c r="AU236" i="4"/>
  <c r="AT236" i="4"/>
  <c r="AS236" i="4"/>
  <c r="AR236" i="4"/>
  <c r="AQ236" i="4"/>
  <c r="AV235" i="4"/>
  <c r="AU235" i="4"/>
  <c r="AT235" i="4"/>
  <c r="AS235" i="4"/>
  <c r="AR235" i="4"/>
  <c r="AQ235" i="4"/>
  <c r="AV234" i="4"/>
  <c r="AU234" i="4"/>
  <c r="AT234" i="4"/>
  <c r="AS234" i="4"/>
  <c r="AR234" i="4"/>
  <c r="AQ234" i="4"/>
  <c r="AV233" i="4"/>
  <c r="AU233" i="4"/>
  <c r="AT233" i="4"/>
  <c r="AS233" i="4"/>
  <c r="AR233" i="4"/>
  <c r="AQ233" i="4"/>
  <c r="AV232" i="4"/>
  <c r="AU232" i="4"/>
  <c r="AT232" i="4"/>
  <c r="AS232" i="4"/>
  <c r="AR232" i="4"/>
  <c r="AQ232" i="4"/>
  <c r="AV231" i="4"/>
  <c r="AU231" i="4"/>
  <c r="AT231" i="4"/>
  <c r="AS231" i="4"/>
  <c r="AR231" i="4"/>
  <c r="AQ231" i="4"/>
  <c r="AV230" i="4"/>
  <c r="AU230" i="4"/>
  <c r="AT230" i="4"/>
  <c r="AS230" i="4"/>
  <c r="AR230" i="4"/>
  <c r="AQ230" i="4"/>
  <c r="AV229" i="4"/>
  <c r="AU229" i="4"/>
  <c r="AT229" i="4"/>
  <c r="AS229" i="4"/>
  <c r="AR229" i="4"/>
  <c r="AQ229" i="4"/>
  <c r="AV228" i="4"/>
  <c r="AU228" i="4"/>
  <c r="AT228" i="4"/>
  <c r="AS228" i="4"/>
  <c r="AR228" i="4"/>
  <c r="AQ228" i="4"/>
  <c r="AV227" i="4"/>
  <c r="AU227" i="4"/>
  <c r="AT227" i="4"/>
  <c r="AS227" i="4"/>
  <c r="AR227" i="4"/>
  <c r="AQ227" i="4"/>
  <c r="AV226" i="4"/>
  <c r="AU226" i="4"/>
  <c r="AT226" i="4"/>
  <c r="AS226" i="4"/>
  <c r="AR226" i="4"/>
  <c r="AQ226" i="4"/>
  <c r="AV225" i="4"/>
  <c r="AU225" i="4"/>
  <c r="AT225" i="4"/>
  <c r="AS225" i="4"/>
  <c r="AR225" i="4"/>
  <c r="AQ225" i="4"/>
  <c r="AV224" i="4"/>
  <c r="AU224" i="4"/>
  <c r="AT224" i="4"/>
  <c r="AS224" i="4"/>
  <c r="AR224" i="4"/>
  <c r="AQ224" i="4"/>
  <c r="AV223" i="4"/>
  <c r="AU223" i="4"/>
  <c r="AT223" i="4"/>
  <c r="AS223" i="4"/>
  <c r="AR223" i="4"/>
  <c r="AQ223" i="4"/>
  <c r="AV222" i="4"/>
  <c r="AU222" i="4"/>
  <c r="AT222" i="4"/>
  <c r="AS222" i="4"/>
  <c r="AR222" i="4"/>
  <c r="AQ222" i="4"/>
  <c r="AV221" i="4"/>
  <c r="AU221" i="4"/>
  <c r="AT221" i="4"/>
  <c r="AS221" i="4"/>
  <c r="AR221" i="4"/>
  <c r="AQ221" i="4"/>
  <c r="AV220" i="4"/>
  <c r="AU220" i="4"/>
  <c r="AT220" i="4"/>
  <c r="AS220" i="4"/>
  <c r="AR220" i="4"/>
  <c r="AQ220" i="4"/>
  <c r="AV219" i="4"/>
  <c r="AU219" i="4"/>
  <c r="AT219" i="4"/>
  <c r="AS219" i="4"/>
  <c r="AR219" i="4"/>
  <c r="AQ219" i="4"/>
  <c r="AV218" i="4"/>
  <c r="AU218" i="4"/>
  <c r="AT218" i="4"/>
  <c r="AS218" i="4"/>
  <c r="AR218" i="4"/>
  <c r="AQ218" i="4"/>
  <c r="AV217" i="4"/>
  <c r="AU217" i="4"/>
  <c r="AT217" i="4"/>
  <c r="AS217" i="4"/>
  <c r="AR217" i="4"/>
  <c r="AQ217" i="4"/>
  <c r="AV216" i="4"/>
  <c r="AU216" i="4"/>
  <c r="AT216" i="4"/>
  <c r="AS216" i="4"/>
  <c r="AR216" i="4"/>
  <c r="AQ216" i="4"/>
  <c r="AV215" i="4"/>
  <c r="AU215" i="4"/>
  <c r="AT215" i="4"/>
  <c r="AS215" i="4"/>
  <c r="AR215" i="4"/>
  <c r="AQ215" i="4"/>
  <c r="AV214" i="4"/>
  <c r="AU214" i="4"/>
  <c r="AT214" i="4"/>
  <c r="AS214" i="4"/>
  <c r="AR214" i="4"/>
  <c r="AQ214" i="4"/>
  <c r="AV213" i="4"/>
  <c r="AU213" i="4"/>
  <c r="AT213" i="4"/>
  <c r="AS213" i="4"/>
  <c r="AR213" i="4"/>
  <c r="AQ213" i="4"/>
  <c r="AV212" i="4"/>
  <c r="AU212" i="4"/>
  <c r="AT212" i="4"/>
  <c r="AS212" i="4"/>
  <c r="AR212" i="4"/>
  <c r="AQ212" i="4"/>
  <c r="AV211" i="4"/>
  <c r="AU211" i="4"/>
  <c r="AT211" i="4"/>
  <c r="AS211" i="4"/>
  <c r="AR211" i="4"/>
  <c r="AQ211" i="4"/>
  <c r="AV210" i="4"/>
  <c r="AU210" i="4"/>
  <c r="AT210" i="4"/>
  <c r="AS210" i="4"/>
  <c r="AR210" i="4"/>
  <c r="AQ210" i="4"/>
  <c r="AV209" i="4"/>
  <c r="AU209" i="4"/>
  <c r="AT209" i="4"/>
  <c r="AS209" i="4"/>
  <c r="AR209" i="4"/>
  <c r="AQ209" i="4"/>
  <c r="AV208" i="4"/>
  <c r="AU208" i="4"/>
  <c r="AT208" i="4"/>
  <c r="AS208" i="4"/>
  <c r="AR208" i="4"/>
  <c r="AQ208" i="4"/>
  <c r="AV207" i="4"/>
  <c r="AU207" i="4"/>
  <c r="AT207" i="4"/>
  <c r="AS207" i="4"/>
  <c r="AR207" i="4"/>
  <c r="AQ207" i="4"/>
  <c r="AV206" i="4"/>
  <c r="AU206" i="4"/>
  <c r="AT206" i="4"/>
  <c r="AS206" i="4"/>
  <c r="AR206" i="4"/>
  <c r="AQ206" i="4"/>
  <c r="AV205" i="4"/>
  <c r="AU205" i="4"/>
  <c r="AT205" i="4"/>
  <c r="AS205" i="4"/>
  <c r="AR205" i="4"/>
  <c r="AQ205" i="4"/>
  <c r="AV204" i="4"/>
  <c r="AU204" i="4"/>
  <c r="AT204" i="4"/>
  <c r="AS204" i="4"/>
  <c r="AR204" i="4"/>
  <c r="AQ204" i="4"/>
  <c r="AV203" i="4"/>
  <c r="AU203" i="4"/>
  <c r="AT203" i="4"/>
  <c r="AS203" i="4"/>
  <c r="AR203" i="4"/>
  <c r="AQ203" i="4"/>
  <c r="AV202" i="4"/>
  <c r="AU202" i="4"/>
  <c r="AT202" i="4"/>
  <c r="AS202" i="4"/>
  <c r="AR202" i="4"/>
  <c r="AQ202" i="4"/>
  <c r="AV201" i="4"/>
  <c r="AU201" i="4"/>
  <c r="AT201" i="4"/>
  <c r="AS201" i="4"/>
  <c r="AR201" i="4"/>
  <c r="AQ201" i="4"/>
  <c r="AV200" i="4"/>
  <c r="AU200" i="4"/>
  <c r="AT200" i="4"/>
  <c r="AS200" i="4"/>
  <c r="AR200" i="4"/>
  <c r="AQ200" i="4"/>
  <c r="AV199" i="4"/>
  <c r="AU199" i="4"/>
  <c r="AT199" i="4"/>
  <c r="AS199" i="4"/>
  <c r="AR199" i="4"/>
  <c r="AQ199" i="4"/>
  <c r="AV198" i="4"/>
  <c r="AU198" i="4"/>
  <c r="AT198" i="4"/>
  <c r="AS198" i="4"/>
  <c r="AR198" i="4"/>
  <c r="AQ198" i="4"/>
  <c r="AV197" i="4"/>
  <c r="AU197" i="4"/>
  <c r="AT197" i="4"/>
  <c r="AS197" i="4"/>
  <c r="AR197" i="4"/>
  <c r="AQ197" i="4"/>
  <c r="AV196" i="4"/>
  <c r="AU196" i="4"/>
  <c r="AT196" i="4"/>
  <c r="AS196" i="4"/>
  <c r="AR196" i="4"/>
  <c r="AQ196" i="4"/>
  <c r="AV195" i="4"/>
  <c r="AU195" i="4"/>
  <c r="AT195" i="4"/>
  <c r="AS195" i="4"/>
  <c r="AR195" i="4"/>
  <c r="AQ195" i="4"/>
  <c r="AV194" i="4"/>
  <c r="AU194" i="4"/>
  <c r="AT194" i="4"/>
  <c r="AS194" i="4"/>
  <c r="AR194" i="4"/>
  <c r="AQ194" i="4"/>
  <c r="AV193" i="4"/>
  <c r="AU193" i="4"/>
  <c r="AT193" i="4"/>
  <c r="AS193" i="4"/>
  <c r="AR193" i="4"/>
  <c r="AQ193" i="4"/>
  <c r="AV192" i="4"/>
  <c r="AU192" i="4"/>
  <c r="AT192" i="4"/>
  <c r="AS192" i="4"/>
  <c r="AR192" i="4"/>
  <c r="AQ192" i="4"/>
  <c r="AV191" i="4"/>
  <c r="AU191" i="4"/>
  <c r="AT191" i="4"/>
  <c r="AS191" i="4"/>
  <c r="AR191" i="4"/>
  <c r="AQ191" i="4"/>
  <c r="AV190" i="4"/>
  <c r="AU190" i="4"/>
  <c r="AT190" i="4"/>
  <c r="AS190" i="4"/>
  <c r="AR190" i="4"/>
  <c r="AQ190" i="4"/>
  <c r="AV189" i="4"/>
  <c r="AU189" i="4"/>
  <c r="AT189" i="4"/>
  <c r="AS189" i="4"/>
  <c r="AR189" i="4"/>
  <c r="AQ189" i="4"/>
  <c r="AV188" i="4"/>
  <c r="AU188" i="4"/>
  <c r="AT188" i="4"/>
  <c r="AS188" i="4"/>
  <c r="AR188" i="4"/>
  <c r="AQ188" i="4"/>
  <c r="AV187" i="4"/>
  <c r="AU187" i="4"/>
  <c r="AT187" i="4"/>
  <c r="AS187" i="4"/>
  <c r="AR187" i="4"/>
  <c r="AQ187" i="4"/>
  <c r="AV186" i="4"/>
  <c r="AU186" i="4"/>
  <c r="AT186" i="4"/>
  <c r="AS186" i="4"/>
  <c r="AR186" i="4"/>
  <c r="AQ186" i="4"/>
  <c r="AV185" i="4"/>
  <c r="AU185" i="4"/>
  <c r="AT185" i="4"/>
  <c r="AS185" i="4"/>
  <c r="AR185" i="4"/>
  <c r="AQ185" i="4"/>
  <c r="AV184" i="4"/>
  <c r="AU184" i="4"/>
  <c r="AT184" i="4"/>
  <c r="AS184" i="4"/>
  <c r="AR184" i="4"/>
  <c r="AQ184" i="4"/>
  <c r="AV183" i="4"/>
  <c r="AU183" i="4"/>
  <c r="AT183" i="4"/>
  <c r="AS183" i="4"/>
  <c r="AR183" i="4"/>
  <c r="AQ183" i="4"/>
  <c r="AV182" i="4"/>
  <c r="AU182" i="4"/>
  <c r="AT182" i="4"/>
  <c r="AS182" i="4"/>
  <c r="AR182" i="4"/>
  <c r="AQ182" i="4"/>
  <c r="AV181" i="4"/>
  <c r="AU181" i="4"/>
  <c r="AT181" i="4"/>
  <c r="AS181" i="4"/>
  <c r="AR181" i="4"/>
  <c r="AQ181" i="4"/>
  <c r="AV180" i="4"/>
  <c r="AU180" i="4"/>
  <c r="AT180" i="4"/>
  <c r="AS180" i="4"/>
  <c r="AR180" i="4"/>
  <c r="AQ180" i="4"/>
  <c r="AV179" i="4"/>
  <c r="AU179" i="4"/>
  <c r="AT179" i="4"/>
  <c r="AS179" i="4"/>
  <c r="AR179" i="4"/>
  <c r="AQ179" i="4"/>
  <c r="AV178" i="4"/>
  <c r="AU178" i="4"/>
  <c r="AT178" i="4"/>
  <c r="AS178" i="4"/>
  <c r="AR178" i="4"/>
  <c r="AQ178" i="4"/>
  <c r="AV177" i="4"/>
  <c r="AU177" i="4"/>
  <c r="AT177" i="4"/>
  <c r="AS177" i="4"/>
  <c r="AR177" i="4"/>
  <c r="AQ177" i="4"/>
  <c r="AV176" i="4"/>
  <c r="AU176" i="4"/>
  <c r="AT176" i="4"/>
  <c r="AS176" i="4"/>
  <c r="AR176" i="4"/>
  <c r="AQ176" i="4"/>
  <c r="AV175" i="4"/>
  <c r="AU175" i="4"/>
  <c r="AT175" i="4"/>
  <c r="AS175" i="4"/>
  <c r="AR175" i="4"/>
  <c r="AQ175" i="4"/>
  <c r="AV174" i="4"/>
  <c r="AU174" i="4"/>
  <c r="AT174" i="4"/>
  <c r="AS174" i="4"/>
  <c r="AR174" i="4"/>
  <c r="AQ174" i="4"/>
  <c r="AV173" i="4"/>
  <c r="AU173" i="4"/>
  <c r="AT173" i="4"/>
  <c r="AS173" i="4"/>
  <c r="AR173" i="4"/>
  <c r="AQ173" i="4"/>
  <c r="AV172" i="4"/>
  <c r="AU172" i="4"/>
  <c r="AT172" i="4"/>
  <c r="AS172" i="4"/>
  <c r="AR172" i="4"/>
  <c r="AQ172" i="4"/>
  <c r="AV171" i="4"/>
  <c r="AU171" i="4"/>
  <c r="AT171" i="4"/>
  <c r="AS171" i="4"/>
  <c r="AR171" i="4"/>
  <c r="AQ171" i="4"/>
  <c r="AV170" i="4"/>
  <c r="AU170" i="4"/>
  <c r="AT170" i="4"/>
  <c r="AS170" i="4"/>
  <c r="AR170" i="4"/>
  <c r="AQ170" i="4"/>
  <c r="AV169" i="4"/>
  <c r="AU169" i="4"/>
  <c r="AT169" i="4"/>
  <c r="AS169" i="4"/>
  <c r="AR169" i="4"/>
  <c r="AQ169" i="4"/>
  <c r="AV168" i="4"/>
  <c r="AU168" i="4"/>
  <c r="AT168" i="4"/>
  <c r="AS168" i="4"/>
  <c r="AR168" i="4"/>
  <c r="AQ168" i="4"/>
  <c r="AV167" i="4"/>
  <c r="AU167" i="4"/>
  <c r="AT167" i="4"/>
  <c r="AS167" i="4"/>
  <c r="AR167" i="4"/>
  <c r="AQ167" i="4"/>
  <c r="AV166" i="4"/>
  <c r="AU166" i="4"/>
  <c r="AT166" i="4"/>
  <c r="AS166" i="4"/>
  <c r="AR166" i="4"/>
  <c r="AQ166" i="4"/>
  <c r="AV165" i="4"/>
  <c r="AU165" i="4"/>
  <c r="AT165" i="4"/>
  <c r="AS165" i="4"/>
  <c r="AR165" i="4"/>
  <c r="AQ165" i="4"/>
  <c r="AV164" i="4"/>
  <c r="AU164" i="4"/>
  <c r="AT164" i="4"/>
  <c r="AS164" i="4"/>
  <c r="AR164" i="4"/>
  <c r="AQ164" i="4"/>
  <c r="AV163" i="4"/>
  <c r="AU163" i="4"/>
  <c r="AT163" i="4"/>
  <c r="AS163" i="4"/>
  <c r="AR163" i="4"/>
  <c r="AQ163" i="4"/>
  <c r="AV162" i="4"/>
  <c r="AU162" i="4"/>
  <c r="AT162" i="4"/>
  <c r="AS162" i="4"/>
  <c r="AR162" i="4"/>
  <c r="AQ162" i="4"/>
  <c r="AV161" i="4"/>
  <c r="AU161" i="4"/>
  <c r="AT161" i="4"/>
  <c r="AS161" i="4"/>
  <c r="AR161" i="4"/>
  <c r="AQ161" i="4"/>
  <c r="AV160" i="4"/>
  <c r="AU160" i="4"/>
  <c r="AT160" i="4"/>
  <c r="AS160" i="4"/>
  <c r="AR160" i="4"/>
  <c r="AQ160" i="4"/>
  <c r="AV159" i="4"/>
  <c r="AU159" i="4"/>
  <c r="AT159" i="4"/>
  <c r="AS159" i="4"/>
  <c r="AR159" i="4"/>
  <c r="AQ159" i="4"/>
  <c r="AV158" i="4"/>
  <c r="AU158" i="4"/>
  <c r="AT158" i="4"/>
  <c r="AS158" i="4"/>
  <c r="AR158" i="4"/>
  <c r="AQ158" i="4"/>
  <c r="AV157" i="4"/>
  <c r="AU157" i="4"/>
  <c r="AT157" i="4"/>
  <c r="AS157" i="4"/>
  <c r="AR157" i="4"/>
  <c r="AQ157" i="4"/>
  <c r="AV156" i="4"/>
  <c r="AU156" i="4"/>
  <c r="AT156" i="4"/>
  <c r="AS156" i="4"/>
  <c r="AR156" i="4"/>
  <c r="AQ156" i="4"/>
  <c r="AV155" i="4"/>
  <c r="AU155" i="4"/>
  <c r="AT155" i="4"/>
  <c r="AS155" i="4"/>
  <c r="AR155" i="4"/>
  <c r="AQ155" i="4"/>
  <c r="AV154" i="4"/>
  <c r="AU154" i="4"/>
  <c r="AT154" i="4"/>
  <c r="AS154" i="4"/>
  <c r="AR154" i="4"/>
  <c r="AQ154" i="4"/>
  <c r="AV153" i="4"/>
  <c r="AU153" i="4"/>
  <c r="AT153" i="4"/>
  <c r="AS153" i="4"/>
  <c r="AR153" i="4"/>
  <c r="AQ153" i="4"/>
  <c r="AV152" i="4"/>
  <c r="AU152" i="4"/>
  <c r="AT152" i="4"/>
  <c r="AS152" i="4"/>
  <c r="AR152" i="4"/>
  <c r="AQ152" i="4"/>
  <c r="AV151" i="4"/>
  <c r="AU151" i="4"/>
  <c r="AT151" i="4"/>
  <c r="AS151" i="4"/>
  <c r="AR151" i="4"/>
  <c r="AQ151" i="4"/>
  <c r="AV150" i="4"/>
  <c r="AU150" i="4"/>
  <c r="AT150" i="4"/>
  <c r="AS150" i="4"/>
  <c r="AR150" i="4"/>
  <c r="AQ150" i="4"/>
  <c r="AV149" i="4"/>
  <c r="AU149" i="4"/>
  <c r="AT149" i="4"/>
  <c r="AS149" i="4"/>
  <c r="AR149" i="4"/>
  <c r="AQ149" i="4"/>
  <c r="AV148" i="4"/>
  <c r="AU148" i="4"/>
  <c r="AT148" i="4"/>
  <c r="AS148" i="4"/>
  <c r="AR148" i="4"/>
  <c r="AQ148" i="4"/>
  <c r="AV147" i="4"/>
  <c r="AU147" i="4"/>
  <c r="AT147" i="4"/>
  <c r="AS147" i="4"/>
  <c r="AR147" i="4"/>
  <c r="AQ147" i="4"/>
  <c r="AV146" i="4"/>
  <c r="AU146" i="4"/>
  <c r="AT146" i="4"/>
  <c r="AS146" i="4"/>
  <c r="AR146" i="4"/>
  <c r="AQ146" i="4"/>
  <c r="AV145" i="4"/>
  <c r="AU145" i="4"/>
  <c r="AT145" i="4"/>
  <c r="AS145" i="4"/>
  <c r="AR145" i="4"/>
  <c r="AQ145" i="4"/>
  <c r="AV144" i="4"/>
  <c r="AU144" i="4"/>
  <c r="AT144" i="4"/>
  <c r="AS144" i="4"/>
  <c r="AR144" i="4"/>
  <c r="AQ144" i="4"/>
  <c r="AV143" i="4"/>
  <c r="AU143" i="4"/>
  <c r="AT143" i="4"/>
  <c r="AS143" i="4"/>
  <c r="AR143" i="4"/>
  <c r="AQ143" i="4"/>
  <c r="AV142" i="4"/>
  <c r="AU142" i="4"/>
  <c r="AT142" i="4"/>
  <c r="AS142" i="4"/>
  <c r="AR142" i="4"/>
  <c r="AQ142" i="4"/>
  <c r="AV141" i="4"/>
  <c r="AU141" i="4"/>
  <c r="AT141" i="4"/>
  <c r="AS141" i="4"/>
  <c r="AR141" i="4"/>
  <c r="AQ141" i="4"/>
  <c r="AV140" i="4"/>
  <c r="AU140" i="4"/>
  <c r="AT140" i="4"/>
  <c r="AS140" i="4"/>
  <c r="AR140" i="4"/>
  <c r="AQ140" i="4"/>
  <c r="AV139" i="4"/>
  <c r="AU139" i="4"/>
  <c r="AT139" i="4"/>
  <c r="AS139" i="4"/>
  <c r="AR139" i="4"/>
  <c r="AQ139" i="4"/>
  <c r="AV138" i="4"/>
  <c r="AU138" i="4"/>
  <c r="AT138" i="4"/>
  <c r="AS138" i="4"/>
  <c r="AR138" i="4"/>
  <c r="AQ138" i="4"/>
  <c r="AV137" i="4"/>
  <c r="AU137" i="4"/>
  <c r="AT137" i="4"/>
  <c r="AS137" i="4"/>
  <c r="AR137" i="4"/>
  <c r="AQ137" i="4"/>
  <c r="AV136" i="4"/>
  <c r="AU136" i="4"/>
  <c r="AT136" i="4"/>
  <c r="AS136" i="4"/>
  <c r="AR136" i="4"/>
  <c r="AQ136" i="4"/>
  <c r="AV135" i="4"/>
  <c r="AU135" i="4"/>
  <c r="AT135" i="4"/>
  <c r="AS135" i="4"/>
  <c r="AR135" i="4"/>
  <c r="AQ135" i="4"/>
  <c r="AV134" i="4"/>
  <c r="AU134" i="4"/>
  <c r="AT134" i="4"/>
  <c r="AS134" i="4"/>
  <c r="AR134" i="4"/>
  <c r="AQ134" i="4"/>
  <c r="AV133" i="4"/>
  <c r="AU133" i="4"/>
  <c r="AT133" i="4"/>
  <c r="AS133" i="4"/>
  <c r="AR133" i="4"/>
  <c r="AQ133" i="4"/>
  <c r="AV132" i="4"/>
  <c r="AU132" i="4"/>
  <c r="AT132" i="4"/>
  <c r="AS132" i="4"/>
  <c r="AR132" i="4"/>
  <c r="AQ132" i="4"/>
  <c r="AV131" i="4"/>
  <c r="AU131" i="4"/>
  <c r="AT131" i="4"/>
  <c r="AS131" i="4"/>
  <c r="AR131" i="4"/>
  <c r="AQ131" i="4"/>
  <c r="AV130" i="4"/>
  <c r="AU130" i="4"/>
  <c r="AT130" i="4"/>
  <c r="AS130" i="4"/>
  <c r="AR130" i="4"/>
  <c r="AQ130" i="4"/>
  <c r="AV129" i="4"/>
  <c r="AU129" i="4"/>
  <c r="AT129" i="4"/>
  <c r="AS129" i="4"/>
  <c r="AR129" i="4"/>
  <c r="AQ129" i="4"/>
  <c r="AV128" i="4"/>
  <c r="AU128" i="4"/>
  <c r="AT128" i="4"/>
  <c r="AS128" i="4"/>
  <c r="AR128" i="4"/>
  <c r="AQ128" i="4"/>
  <c r="AV127" i="4"/>
  <c r="AU127" i="4"/>
  <c r="AT127" i="4"/>
  <c r="AS127" i="4"/>
  <c r="AR127" i="4"/>
  <c r="AQ127" i="4"/>
  <c r="AV126" i="4"/>
  <c r="AU126" i="4"/>
  <c r="AT126" i="4"/>
  <c r="AS126" i="4"/>
  <c r="AR126" i="4"/>
  <c r="AQ126" i="4"/>
  <c r="AV125" i="4"/>
  <c r="AU125" i="4"/>
  <c r="AT125" i="4"/>
  <c r="AS125" i="4"/>
  <c r="AR125" i="4"/>
  <c r="AQ125" i="4"/>
  <c r="AV124" i="4"/>
  <c r="AU124" i="4"/>
  <c r="AT124" i="4"/>
  <c r="AS124" i="4"/>
  <c r="AR124" i="4"/>
  <c r="AQ124" i="4"/>
  <c r="AV123" i="4"/>
  <c r="AU123" i="4"/>
  <c r="AT123" i="4"/>
  <c r="AS123" i="4"/>
  <c r="AR123" i="4"/>
  <c r="AQ123" i="4"/>
  <c r="AV122" i="4"/>
  <c r="AU122" i="4"/>
  <c r="AT122" i="4"/>
  <c r="AS122" i="4"/>
  <c r="AR122" i="4"/>
  <c r="AQ122" i="4"/>
  <c r="AV121" i="4"/>
  <c r="AU121" i="4"/>
  <c r="AT121" i="4"/>
  <c r="AS121" i="4"/>
  <c r="AR121" i="4"/>
  <c r="AQ121" i="4"/>
  <c r="AV120" i="4"/>
  <c r="AU120" i="4"/>
  <c r="AT120" i="4"/>
  <c r="AS120" i="4"/>
  <c r="AR120" i="4"/>
  <c r="AQ120" i="4"/>
  <c r="AV119" i="4"/>
  <c r="AU119" i="4"/>
  <c r="AT119" i="4"/>
  <c r="AS119" i="4"/>
  <c r="AR119" i="4"/>
  <c r="AQ119" i="4"/>
  <c r="AV118" i="4"/>
  <c r="AU118" i="4"/>
  <c r="AT118" i="4"/>
  <c r="AS118" i="4"/>
  <c r="AR118" i="4"/>
  <c r="AQ118" i="4"/>
  <c r="AV117" i="4"/>
  <c r="AU117" i="4"/>
  <c r="AT117" i="4"/>
  <c r="AS117" i="4"/>
  <c r="AR117" i="4"/>
  <c r="AQ117" i="4"/>
  <c r="AV116" i="4"/>
  <c r="AU116" i="4"/>
  <c r="AT116" i="4"/>
  <c r="AS116" i="4"/>
  <c r="AR116" i="4"/>
  <c r="AQ116" i="4"/>
  <c r="AV115" i="4"/>
  <c r="AU115" i="4"/>
  <c r="AT115" i="4"/>
  <c r="AS115" i="4"/>
  <c r="AR115" i="4"/>
  <c r="AQ115" i="4"/>
  <c r="AV114" i="4"/>
  <c r="AU114" i="4"/>
  <c r="AT114" i="4"/>
  <c r="AS114" i="4"/>
  <c r="AR114" i="4"/>
  <c r="AQ114" i="4"/>
  <c r="AV113" i="4"/>
  <c r="AU113" i="4"/>
  <c r="AT113" i="4"/>
  <c r="AS113" i="4"/>
  <c r="AR113" i="4"/>
  <c r="AQ113" i="4"/>
  <c r="AV112" i="4"/>
  <c r="AU112" i="4"/>
  <c r="AT112" i="4"/>
  <c r="AS112" i="4"/>
  <c r="AR112" i="4"/>
  <c r="AQ112" i="4"/>
  <c r="AV111" i="4"/>
  <c r="AU111" i="4"/>
  <c r="AT111" i="4"/>
  <c r="AS111" i="4"/>
  <c r="AR111" i="4"/>
  <c r="AQ111" i="4"/>
  <c r="AV110" i="4"/>
  <c r="AU110" i="4"/>
  <c r="AT110" i="4"/>
  <c r="AS110" i="4"/>
  <c r="AR110" i="4"/>
  <c r="AQ110" i="4"/>
  <c r="AV109" i="4"/>
  <c r="AU109" i="4"/>
  <c r="AT109" i="4"/>
  <c r="AS109" i="4"/>
  <c r="AR109" i="4"/>
  <c r="AQ109" i="4"/>
  <c r="AV108" i="4"/>
  <c r="AU108" i="4"/>
  <c r="AT108" i="4"/>
  <c r="AS108" i="4"/>
  <c r="AR108" i="4"/>
  <c r="AQ108" i="4"/>
  <c r="AV107" i="4"/>
  <c r="AU107" i="4"/>
  <c r="AT107" i="4"/>
  <c r="AS107" i="4"/>
  <c r="AR107" i="4"/>
  <c r="AQ107" i="4"/>
  <c r="AV106" i="4"/>
  <c r="AU106" i="4"/>
  <c r="AT106" i="4"/>
  <c r="AS106" i="4"/>
  <c r="AR106" i="4"/>
  <c r="AQ106" i="4"/>
  <c r="AV105" i="4"/>
  <c r="AU105" i="4"/>
  <c r="AT105" i="4"/>
  <c r="AS105" i="4"/>
  <c r="AR105" i="4"/>
  <c r="AQ105" i="4"/>
  <c r="AV104" i="4"/>
  <c r="AU104" i="4"/>
  <c r="AT104" i="4"/>
  <c r="AS104" i="4"/>
  <c r="AR104" i="4"/>
  <c r="AQ104" i="4"/>
  <c r="AV103" i="4"/>
  <c r="AU103" i="4"/>
  <c r="AT103" i="4"/>
  <c r="AS103" i="4"/>
  <c r="AR103" i="4"/>
  <c r="AQ103" i="4"/>
  <c r="AV102" i="4"/>
  <c r="AU102" i="4"/>
  <c r="AT102" i="4"/>
  <c r="AS102" i="4"/>
  <c r="AR102" i="4"/>
  <c r="AQ102" i="4"/>
  <c r="AV101" i="4"/>
  <c r="AU101" i="4"/>
  <c r="AT101" i="4"/>
  <c r="AS101" i="4"/>
  <c r="AR101" i="4"/>
  <c r="AQ101" i="4"/>
  <c r="AV100" i="4"/>
  <c r="AU100" i="4"/>
  <c r="AT100" i="4"/>
  <c r="AS100" i="4"/>
  <c r="AR100" i="4"/>
  <c r="AQ100" i="4"/>
  <c r="AV99" i="4"/>
  <c r="AU99" i="4"/>
  <c r="AT99" i="4"/>
  <c r="AS99" i="4"/>
  <c r="AR99" i="4"/>
  <c r="AQ99" i="4"/>
  <c r="AV98" i="4"/>
  <c r="AU98" i="4"/>
  <c r="AT98" i="4"/>
  <c r="AS98" i="4"/>
  <c r="AR98" i="4"/>
  <c r="AQ98" i="4"/>
  <c r="AV97" i="4"/>
  <c r="AU97" i="4"/>
  <c r="AT97" i="4"/>
  <c r="AS97" i="4"/>
  <c r="AR97" i="4"/>
  <c r="AQ97" i="4"/>
  <c r="AV96" i="4"/>
  <c r="AU96" i="4"/>
  <c r="AT96" i="4"/>
  <c r="AS96" i="4"/>
  <c r="AR96" i="4"/>
  <c r="AQ96" i="4"/>
  <c r="AV95" i="4"/>
  <c r="AU95" i="4"/>
  <c r="AT95" i="4"/>
  <c r="AS95" i="4"/>
  <c r="AR95" i="4"/>
  <c r="AQ95" i="4"/>
  <c r="AV94" i="4"/>
  <c r="AU94" i="4"/>
  <c r="AT94" i="4"/>
  <c r="AS94" i="4"/>
  <c r="AR94" i="4"/>
  <c r="AQ94" i="4"/>
  <c r="AV93" i="4"/>
  <c r="AU93" i="4"/>
  <c r="AT93" i="4"/>
  <c r="AS93" i="4"/>
  <c r="AR93" i="4"/>
  <c r="AQ93" i="4"/>
  <c r="AV92" i="4"/>
  <c r="AU92" i="4"/>
  <c r="AT92" i="4"/>
  <c r="AS92" i="4"/>
  <c r="AR92" i="4"/>
  <c r="AQ92" i="4"/>
  <c r="AV91" i="4"/>
  <c r="AU91" i="4"/>
  <c r="AT91" i="4"/>
  <c r="AS91" i="4"/>
  <c r="AR91" i="4"/>
  <c r="AQ91" i="4"/>
  <c r="AV90" i="4"/>
  <c r="AU90" i="4"/>
  <c r="AT90" i="4"/>
  <c r="AS90" i="4"/>
  <c r="AR90" i="4"/>
  <c r="AQ90" i="4"/>
  <c r="AV89" i="4"/>
  <c r="AU89" i="4"/>
  <c r="AT89" i="4"/>
  <c r="AS89" i="4"/>
  <c r="AR89" i="4"/>
  <c r="AQ89" i="4"/>
  <c r="AV88" i="4"/>
  <c r="AU88" i="4"/>
  <c r="AT88" i="4"/>
  <c r="AS88" i="4"/>
  <c r="AR88" i="4"/>
  <c r="AQ88" i="4"/>
  <c r="AV87" i="4"/>
  <c r="AU87" i="4"/>
  <c r="AT87" i="4"/>
  <c r="AS87" i="4"/>
  <c r="AR87" i="4"/>
  <c r="AQ87" i="4"/>
  <c r="AV86" i="4"/>
  <c r="AU86" i="4"/>
  <c r="AT86" i="4"/>
  <c r="AS86" i="4"/>
  <c r="AR86" i="4"/>
  <c r="AQ86" i="4"/>
  <c r="AV85" i="4"/>
  <c r="AU85" i="4"/>
  <c r="AT85" i="4"/>
  <c r="AS85" i="4"/>
  <c r="AR85" i="4"/>
  <c r="AQ85" i="4"/>
  <c r="AV84" i="4"/>
  <c r="AU84" i="4"/>
  <c r="AT84" i="4"/>
  <c r="AS84" i="4"/>
  <c r="AR84" i="4"/>
  <c r="AQ84" i="4"/>
  <c r="AV83" i="4"/>
  <c r="AU83" i="4"/>
  <c r="AT83" i="4"/>
  <c r="AS83" i="4"/>
  <c r="AR83" i="4"/>
  <c r="AQ83" i="4"/>
  <c r="AV82" i="4"/>
  <c r="AU82" i="4"/>
  <c r="AT82" i="4"/>
  <c r="AS82" i="4"/>
  <c r="AR82" i="4"/>
  <c r="AQ82" i="4"/>
  <c r="AV81" i="4"/>
  <c r="AU81" i="4"/>
  <c r="AT81" i="4"/>
  <c r="AS81" i="4"/>
  <c r="AR81" i="4"/>
  <c r="AQ81" i="4"/>
  <c r="AV80" i="4"/>
  <c r="AU80" i="4"/>
  <c r="AT80" i="4"/>
  <c r="AS80" i="4"/>
  <c r="AR80" i="4"/>
  <c r="AQ80" i="4"/>
  <c r="AV79" i="4"/>
  <c r="AU79" i="4"/>
  <c r="AT79" i="4"/>
  <c r="AS79" i="4"/>
  <c r="AR79" i="4"/>
  <c r="AQ79" i="4"/>
  <c r="AV78" i="4"/>
  <c r="AU78" i="4"/>
  <c r="AT78" i="4"/>
  <c r="AS78" i="4"/>
  <c r="AR78" i="4"/>
  <c r="AQ78" i="4"/>
  <c r="AV77" i="4"/>
  <c r="AU77" i="4"/>
  <c r="AT77" i="4"/>
  <c r="AS77" i="4"/>
  <c r="AR77" i="4"/>
  <c r="AQ77" i="4"/>
  <c r="AV76" i="4"/>
  <c r="AU76" i="4"/>
  <c r="AT76" i="4"/>
  <c r="AS76" i="4"/>
  <c r="AR76" i="4"/>
  <c r="AQ76" i="4"/>
  <c r="AV75" i="4"/>
  <c r="AU75" i="4"/>
  <c r="AT75" i="4"/>
  <c r="AS75" i="4"/>
  <c r="AR75" i="4"/>
  <c r="AQ75" i="4"/>
  <c r="AV74" i="4"/>
  <c r="AU74" i="4"/>
  <c r="AT74" i="4"/>
  <c r="AS74" i="4"/>
  <c r="AR74" i="4"/>
  <c r="AQ74" i="4"/>
  <c r="AV73" i="4"/>
  <c r="AU73" i="4"/>
  <c r="AT73" i="4"/>
  <c r="AS73" i="4"/>
  <c r="AR73" i="4"/>
  <c r="AQ73" i="4"/>
  <c r="AV72" i="4"/>
  <c r="AU72" i="4"/>
  <c r="AT72" i="4"/>
  <c r="AS72" i="4"/>
  <c r="AR72" i="4"/>
  <c r="AQ72" i="4"/>
  <c r="AV71" i="4"/>
  <c r="AU71" i="4"/>
  <c r="AT71" i="4"/>
  <c r="AS71" i="4"/>
  <c r="AR71" i="4"/>
  <c r="AQ71" i="4"/>
  <c r="AV70" i="4"/>
  <c r="AU70" i="4"/>
  <c r="AT70" i="4"/>
  <c r="AS70" i="4"/>
  <c r="AR70" i="4"/>
  <c r="AQ70" i="4"/>
  <c r="AV69" i="4"/>
  <c r="AU69" i="4"/>
  <c r="AT69" i="4"/>
  <c r="AS69" i="4"/>
  <c r="AR69" i="4"/>
  <c r="AQ69" i="4"/>
  <c r="AV68" i="4"/>
  <c r="AU68" i="4"/>
  <c r="AT68" i="4"/>
  <c r="AS68" i="4"/>
  <c r="AR68" i="4"/>
  <c r="AQ68" i="4"/>
  <c r="AV67" i="4"/>
  <c r="AU67" i="4"/>
  <c r="AT67" i="4"/>
  <c r="AS67" i="4"/>
  <c r="AR67" i="4"/>
  <c r="AQ67" i="4"/>
  <c r="AV66" i="4"/>
  <c r="AU66" i="4"/>
  <c r="AT66" i="4"/>
  <c r="AS66" i="4"/>
  <c r="AR66" i="4"/>
  <c r="AQ66" i="4"/>
  <c r="AV65" i="4"/>
  <c r="AU65" i="4"/>
  <c r="AT65" i="4"/>
  <c r="AS65" i="4"/>
  <c r="AR65" i="4"/>
  <c r="AQ65" i="4"/>
  <c r="AV64" i="4"/>
  <c r="AU64" i="4"/>
  <c r="AT64" i="4"/>
  <c r="AS64" i="4"/>
  <c r="AR64" i="4"/>
  <c r="AQ64" i="4"/>
  <c r="AV63" i="4"/>
  <c r="AU63" i="4"/>
  <c r="AT63" i="4"/>
  <c r="AS63" i="4"/>
  <c r="AR63" i="4"/>
  <c r="AQ63" i="4"/>
  <c r="AV62" i="4"/>
  <c r="AU62" i="4"/>
  <c r="AT62" i="4"/>
  <c r="AS62" i="4"/>
  <c r="AR62" i="4"/>
  <c r="AQ62" i="4"/>
  <c r="AV61" i="4"/>
  <c r="AU61" i="4"/>
  <c r="AT61" i="4"/>
  <c r="AS61" i="4"/>
  <c r="AR61" i="4"/>
  <c r="AQ61" i="4"/>
  <c r="AV60" i="4"/>
  <c r="AU60" i="4"/>
  <c r="AT60" i="4"/>
  <c r="AS60" i="4"/>
  <c r="AR60" i="4"/>
  <c r="AQ60" i="4"/>
  <c r="AV59" i="4"/>
  <c r="AU59" i="4"/>
  <c r="AT59" i="4"/>
  <c r="AS59" i="4"/>
  <c r="AR59" i="4"/>
  <c r="AQ59" i="4"/>
  <c r="AV58" i="4"/>
  <c r="AU58" i="4"/>
  <c r="AT58" i="4"/>
  <c r="AS58" i="4"/>
  <c r="AR58" i="4"/>
  <c r="AQ58" i="4"/>
  <c r="AV57" i="4"/>
  <c r="AU57" i="4"/>
  <c r="AT57" i="4"/>
  <c r="AS57" i="4"/>
  <c r="AR57" i="4"/>
  <c r="AQ57" i="4"/>
  <c r="AV56" i="4"/>
  <c r="AU56" i="4"/>
  <c r="AT56" i="4"/>
  <c r="AS56" i="4"/>
  <c r="AR56" i="4"/>
  <c r="AQ56" i="4"/>
  <c r="AV55" i="4"/>
  <c r="AU55" i="4"/>
  <c r="AT55" i="4"/>
  <c r="AS55" i="4"/>
  <c r="AR55" i="4"/>
  <c r="AQ55" i="4"/>
  <c r="AV54" i="4"/>
  <c r="AU54" i="4"/>
  <c r="AT54" i="4"/>
  <c r="AS54" i="4"/>
  <c r="AR54" i="4"/>
  <c r="AQ54" i="4"/>
  <c r="AV53" i="4"/>
  <c r="AU53" i="4"/>
  <c r="AT53" i="4"/>
  <c r="AS53" i="4"/>
  <c r="AR53" i="4"/>
  <c r="AQ53" i="4"/>
  <c r="AV52" i="4"/>
  <c r="AU52" i="4"/>
  <c r="AT52" i="4"/>
  <c r="AS52" i="4"/>
  <c r="AR52" i="4"/>
  <c r="AQ52" i="4"/>
  <c r="AV51" i="4"/>
  <c r="AU51" i="4"/>
  <c r="AT51" i="4"/>
  <c r="AS51" i="4"/>
  <c r="AR51" i="4"/>
  <c r="AQ51" i="4"/>
  <c r="AV50" i="4"/>
  <c r="AU50" i="4"/>
  <c r="AT50" i="4"/>
  <c r="AS50" i="4"/>
  <c r="AR50" i="4"/>
  <c r="AQ50" i="4"/>
  <c r="AV49" i="4"/>
  <c r="AU49" i="4"/>
  <c r="AT49" i="4"/>
  <c r="AS49" i="4"/>
  <c r="AR49" i="4"/>
  <c r="AQ49" i="4"/>
  <c r="AV48" i="4"/>
  <c r="AU48" i="4"/>
  <c r="AT48" i="4"/>
  <c r="AS48" i="4"/>
  <c r="AR48" i="4"/>
  <c r="AQ48" i="4"/>
  <c r="AV47" i="4"/>
  <c r="AU47" i="4"/>
  <c r="AT47" i="4"/>
  <c r="AS47" i="4"/>
  <c r="AR47" i="4"/>
  <c r="AQ47" i="4"/>
  <c r="AV46" i="4"/>
  <c r="AU46" i="4"/>
  <c r="AT46" i="4"/>
  <c r="AS46" i="4"/>
  <c r="AR46" i="4"/>
  <c r="AQ46" i="4"/>
  <c r="AV45" i="4"/>
  <c r="AU45" i="4"/>
  <c r="AT45" i="4"/>
  <c r="AS45" i="4"/>
  <c r="AR45" i="4"/>
  <c r="AQ45" i="4"/>
  <c r="AV44" i="4"/>
  <c r="AU44" i="4"/>
  <c r="AT44" i="4"/>
  <c r="AS44" i="4"/>
  <c r="AR44" i="4"/>
  <c r="AQ44" i="4"/>
  <c r="AV43" i="4"/>
  <c r="AU43" i="4"/>
  <c r="AT43" i="4"/>
  <c r="AS43" i="4"/>
  <c r="AR43" i="4"/>
  <c r="AQ43" i="4"/>
  <c r="AV42" i="4"/>
  <c r="AU42" i="4"/>
  <c r="AT42" i="4"/>
  <c r="AS42" i="4"/>
  <c r="AR42" i="4"/>
  <c r="AQ42" i="4"/>
  <c r="AV41" i="4"/>
  <c r="AU41" i="4"/>
  <c r="AT41" i="4"/>
  <c r="AS41" i="4"/>
  <c r="AR41" i="4"/>
  <c r="AQ41" i="4"/>
  <c r="AV40" i="4"/>
  <c r="AU40" i="4"/>
  <c r="AT40" i="4"/>
  <c r="AS40" i="4"/>
  <c r="AR40" i="4"/>
  <c r="AQ40" i="4"/>
  <c r="AV39" i="4"/>
  <c r="AU39" i="4"/>
  <c r="AT39" i="4"/>
  <c r="AS39" i="4"/>
  <c r="AR39" i="4"/>
  <c r="AQ39" i="4"/>
  <c r="AV38" i="4"/>
  <c r="AU38" i="4"/>
  <c r="AT38" i="4"/>
  <c r="AS38" i="4"/>
  <c r="AR38" i="4"/>
  <c r="AQ38" i="4"/>
  <c r="AV37" i="4"/>
  <c r="AU37" i="4"/>
  <c r="AT37" i="4"/>
  <c r="AS37" i="4"/>
  <c r="AR37" i="4"/>
  <c r="AQ37" i="4"/>
  <c r="AV36" i="4"/>
  <c r="AU36" i="4"/>
  <c r="AT36" i="4"/>
  <c r="AS36" i="4"/>
  <c r="AR36" i="4"/>
  <c r="AQ36" i="4"/>
  <c r="AV35" i="4"/>
  <c r="AU35" i="4"/>
  <c r="AT35" i="4"/>
  <c r="AS35" i="4"/>
  <c r="AR35" i="4"/>
  <c r="AQ35" i="4"/>
  <c r="AV34" i="4"/>
  <c r="AU34" i="4"/>
  <c r="AT34" i="4"/>
  <c r="AS34" i="4"/>
  <c r="AR34" i="4"/>
  <c r="AQ34" i="4"/>
  <c r="AV33" i="4"/>
  <c r="AU33" i="4"/>
  <c r="AT33" i="4"/>
  <c r="AS33" i="4"/>
  <c r="AR33" i="4"/>
  <c r="AQ33" i="4"/>
  <c r="AV32" i="4"/>
  <c r="AU32" i="4"/>
  <c r="AT32" i="4"/>
  <c r="AS32" i="4"/>
  <c r="AR32" i="4"/>
  <c r="AQ32" i="4"/>
  <c r="AV31" i="4"/>
  <c r="AU31" i="4"/>
  <c r="AT31" i="4"/>
  <c r="AS31" i="4"/>
  <c r="AR31" i="4"/>
  <c r="AQ31" i="4"/>
  <c r="AV30" i="4"/>
  <c r="AU30" i="4"/>
  <c r="AT30" i="4"/>
  <c r="AS30" i="4"/>
  <c r="AR30" i="4"/>
  <c r="AQ30" i="4"/>
  <c r="AV29" i="4"/>
  <c r="AU29" i="4"/>
  <c r="AT29" i="4"/>
  <c r="AS29" i="4"/>
  <c r="AR29" i="4"/>
  <c r="AQ29" i="4"/>
  <c r="AV28" i="4"/>
  <c r="AU28" i="4"/>
  <c r="AT28" i="4"/>
  <c r="AS28" i="4"/>
  <c r="AR28" i="4"/>
  <c r="AQ28" i="4"/>
  <c r="AV27" i="4"/>
  <c r="AU27" i="4"/>
  <c r="AT27" i="4"/>
  <c r="AS27" i="4"/>
  <c r="AR27" i="4"/>
  <c r="AQ27" i="4"/>
  <c r="AV26" i="4"/>
  <c r="AU26" i="4"/>
  <c r="AT26" i="4"/>
  <c r="AS26" i="4"/>
  <c r="AR26" i="4"/>
  <c r="AQ26" i="4"/>
  <c r="AV25" i="4"/>
  <c r="AU25" i="4"/>
  <c r="AT25" i="4"/>
  <c r="AS25" i="4"/>
  <c r="AR25" i="4"/>
  <c r="AQ25" i="4"/>
  <c r="AV24" i="4"/>
  <c r="AU24" i="4"/>
  <c r="AT24" i="4"/>
  <c r="AS24" i="4"/>
  <c r="AR24" i="4"/>
  <c r="AQ24" i="4"/>
  <c r="AV23" i="4"/>
  <c r="AU23" i="4"/>
  <c r="AT23" i="4"/>
  <c r="AS23" i="4"/>
  <c r="AR23" i="4"/>
  <c r="AQ23" i="4"/>
  <c r="AV22" i="4"/>
  <c r="AU22" i="4"/>
  <c r="AT22" i="4"/>
  <c r="AS22" i="4"/>
  <c r="AR22" i="4"/>
  <c r="AQ22" i="4"/>
  <c r="AV21" i="4"/>
  <c r="AU21" i="4"/>
  <c r="AT21" i="4"/>
  <c r="AS21" i="4"/>
  <c r="AR21" i="4"/>
  <c r="AQ21" i="4"/>
  <c r="AV20" i="4"/>
  <c r="AU20" i="4"/>
  <c r="AT20" i="4"/>
  <c r="AS20" i="4"/>
  <c r="AR20" i="4"/>
  <c r="AQ20" i="4"/>
  <c r="AV19" i="4"/>
  <c r="AU19" i="4"/>
  <c r="AT19" i="4"/>
  <c r="AS19" i="4"/>
  <c r="AR19" i="4"/>
  <c r="AQ19" i="4"/>
  <c r="AV18" i="4"/>
  <c r="AU18" i="4"/>
  <c r="AT18" i="4"/>
  <c r="AS18" i="4"/>
  <c r="AR18" i="4"/>
  <c r="AQ18" i="4"/>
  <c r="AV17" i="4"/>
  <c r="AU17" i="4"/>
  <c r="AT17" i="4"/>
  <c r="AS17" i="4"/>
  <c r="AR17" i="4"/>
  <c r="AQ17" i="4"/>
  <c r="AV16" i="4"/>
  <c r="AU16" i="4"/>
  <c r="AT16" i="4"/>
  <c r="AS16" i="4"/>
  <c r="AR16" i="4"/>
  <c r="AQ16" i="4"/>
  <c r="AV15" i="4"/>
  <c r="AU15" i="4"/>
  <c r="AT15" i="4"/>
  <c r="AS15" i="4"/>
  <c r="AR15" i="4"/>
  <c r="AQ15" i="4"/>
  <c r="AV14" i="4"/>
  <c r="AU14" i="4"/>
  <c r="AT14" i="4"/>
  <c r="AS14" i="4"/>
  <c r="AR14" i="4"/>
  <c r="AQ14" i="4"/>
  <c r="AV13" i="4"/>
  <c r="AU13" i="4"/>
  <c r="AT13" i="4"/>
  <c r="AS13" i="4"/>
  <c r="AR13" i="4"/>
  <c r="AQ13" i="4"/>
  <c r="AV12" i="4"/>
  <c r="AU12" i="4"/>
  <c r="AT12" i="4"/>
  <c r="AS12" i="4"/>
  <c r="AR12" i="4"/>
  <c r="AQ12" i="4"/>
  <c r="AV11" i="4"/>
  <c r="AU11" i="4"/>
  <c r="AT11" i="4"/>
  <c r="AS11" i="4"/>
  <c r="AR11" i="4"/>
  <c r="AQ11" i="4"/>
  <c r="AV10" i="4"/>
  <c r="AU10" i="4"/>
  <c r="AT10" i="4"/>
  <c r="AS10" i="4"/>
  <c r="AR10" i="4"/>
  <c r="AQ10" i="4"/>
  <c r="AV9" i="4"/>
  <c r="AU9" i="4"/>
  <c r="AT9" i="4"/>
  <c r="AS9" i="4"/>
  <c r="AR9" i="4"/>
  <c r="AQ9" i="4"/>
  <c r="AV8" i="4"/>
  <c r="AU8" i="4"/>
  <c r="AT8" i="4"/>
  <c r="AS8" i="4"/>
  <c r="AR8" i="4"/>
  <c r="AQ8" i="4"/>
  <c r="AV7" i="4"/>
  <c r="AU7" i="4"/>
  <c r="AT7" i="4"/>
  <c r="AS7" i="4"/>
  <c r="AR7" i="4"/>
  <c r="AQ7" i="4"/>
  <c r="AV6" i="4"/>
  <c r="AU6" i="4"/>
  <c r="AT6" i="4"/>
  <c r="AS6" i="4"/>
  <c r="AR6" i="4"/>
  <c r="AQ6" i="4"/>
  <c r="AV5" i="4"/>
  <c r="AU5" i="4"/>
  <c r="AT5" i="4"/>
  <c r="AS5" i="4"/>
  <c r="AR5" i="4"/>
  <c r="AQ5" i="4"/>
  <c r="AV4" i="4"/>
  <c r="AU4" i="4"/>
  <c r="AT4" i="4"/>
  <c r="AS4" i="4"/>
  <c r="AR4" i="4"/>
  <c r="AQ4" i="4"/>
  <c r="AV3" i="4"/>
  <c r="AU3" i="4"/>
  <c r="AT3" i="4"/>
  <c r="AS3" i="4"/>
  <c r="AR3" i="4"/>
  <c r="AQ3" i="4"/>
  <c r="AV2" i="4"/>
  <c r="AU2" i="4"/>
  <c r="AT2" i="4"/>
  <c r="AS2" i="4"/>
  <c r="AR2" i="4"/>
  <c r="AQ2" i="4"/>
  <c r="AR530" i="23"/>
  <c r="AQ530" i="23"/>
  <c r="AP530" i="23"/>
  <c r="AO530" i="23"/>
  <c r="AN530" i="23"/>
  <c r="AM530" i="23"/>
  <c r="AR529" i="23"/>
  <c r="AQ529" i="23"/>
  <c r="AP529" i="23"/>
  <c r="AO529" i="23"/>
  <c r="AN529" i="23"/>
  <c r="AM529" i="23"/>
  <c r="AR528" i="23"/>
  <c r="AQ528" i="23"/>
  <c r="AP528" i="23"/>
  <c r="AO528" i="23"/>
  <c r="AN528" i="23"/>
  <c r="AM528" i="23"/>
  <c r="AR527" i="23"/>
  <c r="AQ527" i="23"/>
  <c r="AP527" i="23"/>
  <c r="AO527" i="23"/>
  <c r="AN527" i="23"/>
  <c r="AM527" i="23"/>
  <c r="AR526" i="23"/>
  <c r="AQ526" i="23"/>
  <c r="AP526" i="23"/>
  <c r="AO526" i="23"/>
  <c r="AN526" i="23"/>
  <c r="AM526" i="23"/>
  <c r="AR525" i="23"/>
  <c r="AQ525" i="23"/>
  <c r="AP525" i="23"/>
  <c r="AO525" i="23"/>
  <c r="AN525" i="23"/>
  <c r="AM525" i="23"/>
  <c r="AR524" i="23"/>
  <c r="AQ524" i="23"/>
  <c r="AP524" i="23"/>
  <c r="AO524" i="23"/>
  <c r="AN524" i="23"/>
  <c r="AM524" i="23"/>
  <c r="AR523" i="23"/>
  <c r="AQ523" i="23"/>
  <c r="AP523" i="23"/>
  <c r="AO523" i="23"/>
  <c r="AN523" i="23"/>
  <c r="AM523" i="23"/>
  <c r="AR522" i="23"/>
  <c r="AQ522" i="23"/>
  <c r="AP522" i="23"/>
  <c r="AO522" i="23"/>
  <c r="AN522" i="23"/>
  <c r="AM522" i="23"/>
  <c r="AR521" i="23"/>
  <c r="AQ521" i="23"/>
  <c r="AP521" i="23"/>
  <c r="AO521" i="23"/>
  <c r="AN521" i="23"/>
  <c r="AM521" i="23"/>
  <c r="AR520" i="23"/>
  <c r="AQ520" i="23"/>
  <c r="AP520" i="23"/>
  <c r="AO520" i="23"/>
  <c r="AN520" i="23"/>
  <c r="AM520" i="23"/>
  <c r="AR519" i="23"/>
  <c r="AQ519" i="23"/>
  <c r="AP519" i="23"/>
  <c r="AO519" i="23"/>
  <c r="AN519" i="23"/>
  <c r="AM519" i="23"/>
  <c r="AR518" i="23"/>
  <c r="AQ518" i="23"/>
  <c r="AP518" i="23"/>
  <c r="AO518" i="23"/>
  <c r="AN518" i="23"/>
  <c r="AM518" i="23"/>
  <c r="AR517" i="23"/>
  <c r="AQ517" i="23"/>
  <c r="AP517" i="23"/>
  <c r="AO517" i="23"/>
  <c r="AN517" i="23"/>
  <c r="AM517" i="23"/>
  <c r="AR516" i="23"/>
  <c r="AQ516" i="23"/>
  <c r="AP516" i="23"/>
  <c r="AO516" i="23"/>
  <c r="AN516" i="23"/>
  <c r="AM516" i="23"/>
  <c r="AR515" i="23"/>
  <c r="AQ515" i="23"/>
  <c r="AP515" i="23"/>
  <c r="AO515" i="23"/>
  <c r="AN515" i="23"/>
  <c r="AM515" i="23"/>
  <c r="AR514" i="23"/>
  <c r="AQ514" i="23"/>
  <c r="AP514" i="23"/>
  <c r="AO514" i="23"/>
  <c r="AN514" i="23"/>
  <c r="AM514" i="23"/>
  <c r="AR513" i="23"/>
  <c r="AQ513" i="23"/>
  <c r="AP513" i="23"/>
  <c r="AO513" i="23"/>
  <c r="AN513" i="23"/>
  <c r="AM513" i="23"/>
  <c r="AR512" i="23"/>
  <c r="AQ512" i="23"/>
  <c r="AP512" i="23"/>
  <c r="AO512" i="23"/>
  <c r="AN512" i="23"/>
  <c r="AM512" i="23"/>
  <c r="AR511" i="23"/>
  <c r="AQ511" i="23"/>
  <c r="AP511" i="23"/>
  <c r="AO511" i="23"/>
  <c r="AN511" i="23"/>
  <c r="AM511" i="23"/>
  <c r="AR510" i="23"/>
  <c r="AQ510" i="23"/>
  <c r="AP510" i="23"/>
  <c r="AO510" i="23"/>
  <c r="AN510" i="23"/>
  <c r="AM510" i="23"/>
  <c r="AR509" i="23"/>
  <c r="AQ509" i="23"/>
  <c r="AP509" i="23"/>
  <c r="AO509" i="23"/>
  <c r="AN509" i="23"/>
  <c r="AM509" i="23"/>
  <c r="AR508" i="23"/>
  <c r="AQ508" i="23"/>
  <c r="AP508" i="23"/>
  <c r="AO508" i="23"/>
  <c r="AN508" i="23"/>
  <c r="AM508" i="23"/>
  <c r="AR507" i="23"/>
  <c r="AQ507" i="23"/>
  <c r="AP507" i="23"/>
  <c r="AO507" i="23"/>
  <c r="AN507" i="23"/>
  <c r="AM507" i="23"/>
  <c r="AR506" i="23"/>
  <c r="AQ506" i="23"/>
  <c r="AP506" i="23"/>
  <c r="AO506" i="23"/>
  <c r="AN506" i="23"/>
  <c r="AM506" i="23"/>
  <c r="AR505" i="23"/>
  <c r="AQ505" i="23"/>
  <c r="AP505" i="23"/>
  <c r="AO505" i="23"/>
  <c r="AN505" i="23"/>
  <c r="AM505" i="23"/>
  <c r="AR504" i="23"/>
  <c r="AQ504" i="23"/>
  <c r="AP504" i="23"/>
  <c r="AO504" i="23"/>
  <c r="AN504" i="23"/>
  <c r="AM504" i="23"/>
  <c r="AR503" i="23"/>
  <c r="AQ503" i="23"/>
  <c r="AP503" i="23"/>
  <c r="AO503" i="23"/>
  <c r="AN503" i="23"/>
  <c r="AM503" i="23"/>
  <c r="AR502" i="23"/>
  <c r="AQ502" i="23"/>
  <c r="AP502" i="23"/>
  <c r="AO502" i="23"/>
  <c r="AN502" i="23"/>
  <c r="AM502" i="23"/>
  <c r="AR501" i="23"/>
  <c r="AQ501" i="23"/>
  <c r="AP501" i="23"/>
  <c r="AO501" i="23"/>
  <c r="AN501" i="23"/>
  <c r="AM501" i="23"/>
  <c r="AR500" i="23"/>
  <c r="AQ500" i="23"/>
  <c r="AP500" i="23"/>
  <c r="AO500" i="23"/>
  <c r="AN500" i="23"/>
  <c r="AM500" i="23"/>
  <c r="AR499" i="23"/>
  <c r="AQ499" i="23"/>
  <c r="AP499" i="23"/>
  <c r="AO499" i="23"/>
  <c r="AN499" i="23"/>
  <c r="AM499" i="23"/>
  <c r="AR498" i="23"/>
  <c r="AQ498" i="23"/>
  <c r="AP498" i="23"/>
  <c r="AO498" i="23"/>
  <c r="AN498" i="23"/>
  <c r="AM498" i="23"/>
  <c r="AR497" i="23"/>
  <c r="AQ497" i="23"/>
  <c r="AP497" i="23"/>
  <c r="AO497" i="23"/>
  <c r="AN497" i="23"/>
  <c r="AM497" i="23"/>
  <c r="AR496" i="23"/>
  <c r="AQ496" i="23"/>
  <c r="AP496" i="23"/>
  <c r="AO496" i="23"/>
  <c r="AN496" i="23"/>
  <c r="AM496" i="23"/>
  <c r="AR495" i="23"/>
  <c r="AQ495" i="23"/>
  <c r="AP495" i="23"/>
  <c r="AO495" i="23"/>
  <c r="AN495" i="23"/>
  <c r="AM495" i="23"/>
  <c r="AR494" i="23"/>
  <c r="AQ494" i="23"/>
  <c r="AP494" i="23"/>
  <c r="AO494" i="23"/>
  <c r="AN494" i="23"/>
  <c r="AM494" i="23"/>
  <c r="AR493" i="23"/>
  <c r="AQ493" i="23"/>
  <c r="AP493" i="23"/>
  <c r="AO493" i="23"/>
  <c r="AN493" i="23"/>
  <c r="AM493" i="23"/>
  <c r="AR492" i="23"/>
  <c r="AQ492" i="23"/>
  <c r="AP492" i="23"/>
  <c r="AO492" i="23"/>
  <c r="AN492" i="23"/>
  <c r="AM492" i="23"/>
  <c r="AR491" i="23"/>
  <c r="AQ491" i="23"/>
  <c r="AP491" i="23"/>
  <c r="AO491" i="23"/>
  <c r="AN491" i="23"/>
  <c r="AM491" i="23"/>
  <c r="AR490" i="23"/>
  <c r="AQ490" i="23"/>
  <c r="AP490" i="23"/>
  <c r="AO490" i="23"/>
  <c r="AN490" i="23"/>
  <c r="AM490" i="23"/>
  <c r="AR489" i="23"/>
  <c r="AQ489" i="23"/>
  <c r="AP489" i="23"/>
  <c r="AO489" i="23"/>
  <c r="AN489" i="23"/>
  <c r="AM489" i="23"/>
  <c r="AR488" i="23"/>
  <c r="AQ488" i="23"/>
  <c r="AP488" i="23"/>
  <c r="AO488" i="23"/>
  <c r="AN488" i="23"/>
  <c r="AM488" i="23"/>
  <c r="AR487" i="23"/>
  <c r="AQ487" i="23"/>
  <c r="AP487" i="23"/>
  <c r="AO487" i="23"/>
  <c r="AN487" i="23"/>
  <c r="AM487" i="23"/>
  <c r="AR486" i="23"/>
  <c r="AQ486" i="23"/>
  <c r="AP486" i="23"/>
  <c r="AO486" i="23"/>
  <c r="AN486" i="23"/>
  <c r="AM486" i="23"/>
  <c r="AR485" i="23"/>
  <c r="AQ485" i="23"/>
  <c r="AP485" i="23"/>
  <c r="AO485" i="23"/>
  <c r="AN485" i="23"/>
  <c r="AM485" i="23"/>
  <c r="AR484" i="23"/>
  <c r="AQ484" i="23"/>
  <c r="AP484" i="23"/>
  <c r="AO484" i="23"/>
  <c r="AN484" i="23"/>
  <c r="AM484" i="23"/>
  <c r="AR483" i="23"/>
  <c r="AQ483" i="23"/>
  <c r="AP483" i="23"/>
  <c r="AO483" i="23"/>
  <c r="AN483" i="23"/>
  <c r="AM483" i="23"/>
  <c r="AR482" i="23"/>
  <c r="AQ482" i="23"/>
  <c r="AP482" i="23"/>
  <c r="AO482" i="23"/>
  <c r="AN482" i="23"/>
  <c r="AM482" i="23"/>
  <c r="AR481" i="23"/>
  <c r="AQ481" i="23"/>
  <c r="AP481" i="23"/>
  <c r="AO481" i="23"/>
  <c r="AN481" i="23"/>
  <c r="AM481" i="23"/>
  <c r="AR480" i="23"/>
  <c r="AQ480" i="23"/>
  <c r="AP480" i="23"/>
  <c r="AO480" i="23"/>
  <c r="AN480" i="23"/>
  <c r="AM480" i="23"/>
  <c r="AR479" i="23"/>
  <c r="AQ479" i="23"/>
  <c r="AP479" i="23"/>
  <c r="AO479" i="23"/>
  <c r="AN479" i="23"/>
  <c r="AM479" i="23"/>
  <c r="AR478" i="23"/>
  <c r="AQ478" i="23"/>
  <c r="AP478" i="23"/>
  <c r="AO478" i="23"/>
  <c r="AN478" i="23"/>
  <c r="AM478" i="23"/>
  <c r="AR477" i="23"/>
  <c r="AQ477" i="23"/>
  <c r="AP477" i="23"/>
  <c r="AO477" i="23"/>
  <c r="AN477" i="23"/>
  <c r="AM477" i="23"/>
  <c r="AR476" i="23"/>
  <c r="AQ476" i="23"/>
  <c r="AP476" i="23"/>
  <c r="AO476" i="23"/>
  <c r="AN476" i="23"/>
  <c r="AM476" i="23"/>
  <c r="AR475" i="23"/>
  <c r="AQ475" i="23"/>
  <c r="AP475" i="23"/>
  <c r="AO475" i="23"/>
  <c r="AN475" i="23"/>
  <c r="AM475" i="23"/>
  <c r="AR474" i="23"/>
  <c r="AQ474" i="23"/>
  <c r="AP474" i="23"/>
  <c r="AO474" i="23"/>
  <c r="AN474" i="23"/>
  <c r="AM474" i="23"/>
  <c r="AR473" i="23"/>
  <c r="AQ473" i="23"/>
  <c r="AP473" i="23"/>
  <c r="AO473" i="23"/>
  <c r="AN473" i="23"/>
  <c r="AM473" i="23"/>
  <c r="AR472" i="23"/>
  <c r="AQ472" i="23"/>
  <c r="AP472" i="23"/>
  <c r="AO472" i="23"/>
  <c r="AN472" i="23"/>
  <c r="AM472" i="23"/>
  <c r="AR471" i="23"/>
  <c r="AQ471" i="23"/>
  <c r="AP471" i="23"/>
  <c r="AO471" i="23"/>
  <c r="AN471" i="23"/>
  <c r="AM471" i="23"/>
  <c r="AR470" i="23"/>
  <c r="AQ470" i="23"/>
  <c r="AP470" i="23"/>
  <c r="AO470" i="23"/>
  <c r="AN470" i="23"/>
  <c r="AM470" i="23"/>
  <c r="AR469" i="23"/>
  <c r="AQ469" i="23"/>
  <c r="AP469" i="23"/>
  <c r="AO469" i="23"/>
  <c r="AN469" i="23"/>
  <c r="AM469" i="23"/>
  <c r="AR468" i="23"/>
  <c r="AQ468" i="23"/>
  <c r="AP468" i="23"/>
  <c r="AO468" i="23"/>
  <c r="AN468" i="23"/>
  <c r="AM468" i="23"/>
  <c r="AR467" i="23"/>
  <c r="AQ467" i="23"/>
  <c r="AP467" i="23"/>
  <c r="AO467" i="23"/>
  <c r="AN467" i="23"/>
  <c r="AM467" i="23"/>
  <c r="AR466" i="23"/>
  <c r="AQ466" i="23"/>
  <c r="AP466" i="23"/>
  <c r="AO466" i="23"/>
  <c r="AN466" i="23"/>
  <c r="AM466" i="23"/>
  <c r="AR465" i="23"/>
  <c r="AQ465" i="23"/>
  <c r="AP465" i="23"/>
  <c r="AO465" i="23"/>
  <c r="AN465" i="23"/>
  <c r="AM465" i="23"/>
  <c r="AR464" i="23"/>
  <c r="AQ464" i="23"/>
  <c r="AP464" i="23"/>
  <c r="AO464" i="23"/>
  <c r="AN464" i="23"/>
  <c r="AM464" i="23"/>
  <c r="AR463" i="23"/>
  <c r="AQ463" i="23"/>
  <c r="AP463" i="23"/>
  <c r="AO463" i="23"/>
  <c r="AN463" i="23"/>
  <c r="AM463" i="23"/>
  <c r="AR462" i="23"/>
  <c r="AQ462" i="23"/>
  <c r="AP462" i="23"/>
  <c r="AO462" i="23"/>
  <c r="AN462" i="23"/>
  <c r="AM462" i="23"/>
  <c r="AR461" i="23"/>
  <c r="AQ461" i="23"/>
  <c r="AP461" i="23"/>
  <c r="AO461" i="23"/>
  <c r="AN461" i="23"/>
  <c r="AM461" i="23"/>
  <c r="AR460" i="23"/>
  <c r="AQ460" i="23"/>
  <c r="AP460" i="23"/>
  <c r="AO460" i="23"/>
  <c r="AN460" i="23"/>
  <c r="AM460" i="23"/>
  <c r="AR459" i="23"/>
  <c r="AQ459" i="23"/>
  <c r="AP459" i="23"/>
  <c r="AO459" i="23"/>
  <c r="AN459" i="23"/>
  <c r="AM459" i="23"/>
  <c r="AR458" i="23"/>
  <c r="AQ458" i="23"/>
  <c r="AP458" i="23"/>
  <c r="AO458" i="23"/>
  <c r="AN458" i="23"/>
  <c r="AM458" i="23"/>
  <c r="AR457" i="23"/>
  <c r="AQ457" i="23"/>
  <c r="AP457" i="23"/>
  <c r="AO457" i="23"/>
  <c r="AN457" i="23"/>
  <c r="AM457" i="23"/>
  <c r="AR456" i="23"/>
  <c r="AQ456" i="23"/>
  <c r="AP456" i="23"/>
  <c r="AO456" i="23"/>
  <c r="AN456" i="23"/>
  <c r="AM456" i="23"/>
  <c r="AR455" i="23"/>
  <c r="AQ455" i="23"/>
  <c r="AP455" i="23"/>
  <c r="AO455" i="23"/>
  <c r="AN455" i="23"/>
  <c r="AM455" i="23"/>
  <c r="AR454" i="23"/>
  <c r="AQ454" i="23"/>
  <c r="AP454" i="23"/>
  <c r="AO454" i="23"/>
  <c r="AN454" i="23"/>
  <c r="AM454" i="23"/>
  <c r="AR453" i="23"/>
  <c r="AQ453" i="23"/>
  <c r="AP453" i="23"/>
  <c r="AO453" i="23"/>
  <c r="AN453" i="23"/>
  <c r="AM453" i="23"/>
  <c r="AR452" i="23"/>
  <c r="AQ452" i="23"/>
  <c r="AP452" i="23"/>
  <c r="AO452" i="23"/>
  <c r="AN452" i="23"/>
  <c r="AM452" i="23"/>
  <c r="AR451" i="23"/>
  <c r="AQ451" i="23"/>
  <c r="AP451" i="23"/>
  <c r="AO451" i="23"/>
  <c r="AN451" i="23"/>
  <c r="AM451" i="23"/>
  <c r="AR450" i="23"/>
  <c r="AQ450" i="23"/>
  <c r="AP450" i="23"/>
  <c r="AO450" i="23"/>
  <c r="AN450" i="23"/>
  <c r="AM450" i="23"/>
  <c r="AR449" i="23"/>
  <c r="AQ449" i="23"/>
  <c r="AP449" i="23"/>
  <c r="AO449" i="23"/>
  <c r="AN449" i="23"/>
  <c r="AM449" i="23"/>
  <c r="AR448" i="23"/>
  <c r="AQ448" i="23"/>
  <c r="AP448" i="23"/>
  <c r="AO448" i="23"/>
  <c r="AN448" i="23"/>
  <c r="AM448" i="23"/>
  <c r="AR447" i="23"/>
  <c r="AQ447" i="23"/>
  <c r="AP447" i="23"/>
  <c r="AO447" i="23"/>
  <c r="AN447" i="23"/>
  <c r="AM447" i="23"/>
  <c r="AR446" i="23"/>
  <c r="AQ446" i="23"/>
  <c r="AP446" i="23"/>
  <c r="AO446" i="23"/>
  <c r="AN446" i="23"/>
  <c r="AM446" i="23"/>
  <c r="AR445" i="23"/>
  <c r="AQ445" i="23"/>
  <c r="AP445" i="23"/>
  <c r="AO445" i="23"/>
  <c r="AN445" i="23"/>
  <c r="AM445" i="23"/>
  <c r="AR444" i="23"/>
  <c r="AQ444" i="23"/>
  <c r="AP444" i="23"/>
  <c r="AO444" i="23"/>
  <c r="AN444" i="23"/>
  <c r="AM444" i="23"/>
  <c r="AR443" i="23"/>
  <c r="AQ443" i="23"/>
  <c r="AP443" i="23"/>
  <c r="AO443" i="23"/>
  <c r="AN443" i="23"/>
  <c r="AM443" i="23"/>
  <c r="AR442" i="23"/>
  <c r="AQ442" i="23"/>
  <c r="AP442" i="23"/>
  <c r="AO442" i="23"/>
  <c r="AN442" i="23"/>
  <c r="AM442" i="23"/>
  <c r="AR441" i="23"/>
  <c r="AQ441" i="23"/>
  <c r="AP441" i="23"/>
  <c r="AO441" i="23"/>
  <c r="AN441" i="23"/>
  <c r="AM441" i="23"/>
  <c r="AR440" i="23"/>
  <c r="AQ440" i="23"/>
  <c r="AP440" i="23"/>
  <c r="AO440" i="23"/>
  <c r="AN440" i="23"/>
  <c r="AM440" i="23"/>
  <c r="AR439" i="23"/>
  <c r="AQ439" i="23"/>
  <c r="AP439" i="23"/>
  <c r="AO439" i="23"/>
  <c r="AN439" i="23"/>
  <c r="AM439" i="23"/>
  <c r="AR438" i="23"/>
  <c r="AQ438" i="23"/>
  <c r="AP438" i="23"/>
  <c r="AO438" i="23"/>
  <c r="AN438" i="23"/>
  <c r="AM438" i="23"/>
  <c r="AR437" i="23"/>
  <c r="AQ437" i="23"/>
  <c r="AP437" i="23"/>
  <c r="AO437" i="23"/>
  <c r="AN437" i="23"/>
  <c r="AM437" i="23"/>
  <c r="AR436" i="23"/>
  <c r="AQ436" i="23"/>
  <c r="AP436" i="23"/>
  <c r="AO436" i="23"/>
  <c r="AN436" i="23"/>
  <c r="AM436" i="23"/>
  <c r="AR435" i="23"/>
  <c r="AQ435" i="23"/>
  <c r="AP435" i="23"/>
  <c r="AO435" i="23"/>
  <c r="AN435" i="23"/>
  <c r="AM435" i="23"/>
  <c r="AR434" i="23"/>
  <c r="AQ434" i="23"/>
  <c r="AP434" i="23"/>
  <c r="AO434" i="23"/>
  <c r="AN434" i="23"/>
  <c r="AM434" i="23"/>
  <c r="AR433" i="23"/>
  <c r="AQ433" i="23"/>
  <c r="AP433" i="23"/>
  <c r="AO433" i="23"/>
  <c r="AN433" i="23"/>
  <c r="AM433" i="23"/>
  <c r="AR432" i="23"/>
  <c r="AQ432" i="23"/>
  <c r="AP432" i="23"/>
  <c r="AO432" i="23"/>
  <c r="AN432" i="23"/>
  <c r="AM432" i="23"/>
  <c r="AR431" i="23"/>
  <c r="AQ431" i="23"/>
  <c r="AP431" i="23"/>
  <c r="AO431" i="23"/>
  <c r="AN431" i="23"/>
  <c r="AM431" i="23"/>
  <c r="AR430" i="23"/>
  <c r="AQ430" i="23"/>
  <c r="AP430" i="23"/>
  <c r="AO430" i="23"/>
  <c r="AN430" i="23"/>
  <c r="AM430" i="23"/>
  <c r="AR429" i="23"/>
  <c r="AQ429" i="23"/>
  <c r="AP429" i="23"/>
  <c r="AO429" i="23"/>
  <c r="AN429" i="23"/>
  <c r="AM429" i="23"/>
  <c r="AR428" i="23"/>
  <c r="AQ428" i="23"/>
  <c r="AP428" i="23"/>
  <c r="AO428" i="23"/>
  <c r="AN428" i="23"/>
  <c r="AM428" i="23"/>
  <c r="AR427" i="23"/>
  <c r="AQ427" i="23"/>
  <c r="AP427" i="23"/>
  <c r="AO427" i="23"/>
  <c r="AN427" i="23"/>
  <c r="AM427" i="23"/>
  <c r="AR426" i="23"/>
  <c r="AQ426" i="23"/>
  <c r="AP426" i="23"/>
  <c r="AO426" i="23"/>
  <c r="AN426" i="23"/>
  <c r="AM426" i="23"/>
  <c r="AR425" i="23"/>
  <c r="AQ425" i="23"/>
  <c r="AP425" i="23"/>
  <c r="AO425" i="23"/>
  <c r="AN425" i="23"/>
  <c r="AM425" i="23"/>
  <c r="AR424" i="23"/>
  <c r="AQ424" i="23"/>
  <c r="AP424" i="23"/>
  <c r="AO424" i="23"/>
  <c r="AN424" i="23"/>
  <c r="AM424" i="23"/>
  <c r="AR423" i="23"/>
  <c r="AQ423" i="23"/>
  <c r="AP423" i="23"/>
  <c r="AO423" i="23"/>
  <c r="AN423" i="23"/>
  <c r="AM423" i="23"/>
  <c r="AR422" i="23"/>
  <c r="AQ422" i="23"/>
  <c r="AP422" i="23"/>
  <c r="AO422" i="23"/>
  <c r="AN422" i="23"/>
  <c r="AM422" i="23"/>
  <c r="AR421" i="23"/>
  <c r="AQ421" i="23"/>
  <c r="AP421" i="23"/>
  <c r="AO421" i="23"/>
  <c r="AN421" i="23"/>
  <c r="AM421" i="23"/>
  <c r="AR420" i="23"/>
  <c r="AQ420" i="23"/>
  <c r="AP420" i="23"/>
  <c r="AO420" i="23"/>
  <c r="AN420" i="23"/>
  <c r="AM420" i="23"/>
  <c r="AR419" i="23"/>
  <c r="AQ419" i="23"/>
  <c r="AP419" i="23"/>
  <c r="AO419" i="23"/>
  <c r="AN419" i="23"/>
  <c r="AM419" i="23"/>
  <c r="AR418" i="23"/>
  <c r="AQ418" i="23"/>
  <c r="AP418" i="23"/>
  <c r="AO418" i="23"/>
  <c r="AN418" i="23"/>
  <c r="AM418" i="23"/>
  <c r="AR417" i="23"/>
  <c r="AQ417" i="23"/>
  <c r="AP417" i="23"/>
  <c r="AO417" i="23"/>
  <c r="AN417" i="23"/>
  <c r="AM417" i="23"/>
  <c r="AR416" i="23"/>
  <c r="AQ416" i="23"/>
  <c r="AP416" i="23"/>
  <c r="AO416" i="23"/>
  <c r="AN416" i="23"/>
  <c r="AM416" i="23"/>
  <c r="AR415" i="23"/>
  <c r="AQ415" i="23"/>
  <c r="AP415" i="23"/>
  <c r="AO415" i="23"/>
  <c r="AN415" i="23"/>
  <c r="AM415" i="23"/>
  <c r="AR414" i="23"/>
  <c r="AQ414" i="23"/>
  <c r="AP414" i="23"/>
  <c r="AO414" i="23"/>
  <c r="AN414" i="23"/>
  <c r="AM414" i="23"/>
  <c r="AR413" i="23"/>
  <c r="AQ413" i="23"/>
  <c r="AP413" i="23"/>
  <c r="AO413" i="23"/>
  <c r="AN413" i="23"/>
  <c r="AM413" i="23"/>
  <c r="AR412" i="23"/>
  <c r="AQ412" i="23"/>
  <c r="AP412" i="23"/>
  <c r="AO412" i="23"/>
  <c r="AN412" i="23"/>
  <c r="AM412" i="23"/>
  <c r="AR411" i="23"/>
  <c r="AQ411" i="23"/>
  <c r="AP411" i="23"/>
  <c r="AO411" i="23"/>
  <c r="AN411" i="23"/>
  <c r="AM411" i="23"/>
  <c r="AR410" i="23"/>
  <c r="AQ410" i="23"/>
  <c r="AP410" i="23"/>
  <c r="AO410" i="23"/>
  <c r="AN410" i="23"/>
  <c r="AM410" i="23"/>
  <c r="AR409" i="23"/>
  <c r="AQ409" i="23"/>
  <c r="AP409" i="23"/>
  <c r="AO409" i="23"/>
  <c r="AN409" i="23"/>
  <c r="AM409" i="23"/>
  <c r="AR408" i="23"/>
  <c r="AQ408" i="23"/>
  <c r="AP408" i="23"/>
  <c r="AO408" i="23"/>
  <c r="AN408" i="23"/>
  <c r="AM408" i="23"/>
  <c r="AR407" i="23"/>
  <c r="AQ407" i="23"/>
  <c r="AP407" i="23"/>
  <c r="AO407" i="23"/>
  <c r="AN407" i="23"/>
  <c r="AM407" i="23"/>
  <c r="AR406" i="23"/>
  <c r="AQ406" i="23"/>
  <c r="AP406" i="23"/>
  <c r="AO406" i="23"/>
  <c r="AN406" i="23"/>
  <c r="AM406" i="23"/>
  <c r="AR405" i="23"/>
  <c r="AQ405" i="23"/>
  <c r="AP405" i="23"/>
  <c r="AO405" i="23"/>
  <c r="AN405" i="23"/>
  <c r="AM405" i="23"/>
  <c r="AR404" i="23"/>
  <c r="AQ404" i="23"/>
  <c r="AP404" i="23"/>
  <c r="AO404" i="23"/>
  <c r="AN404" i="23"/>
  <c r="AM404" i="23"/>
  <c r="AR403" i="23"/>
  <c r="AQ403" i="23"/>
  <c r="AP403" i="23"/>
  <c r="AO403" i="23"/>
  <c r="AN403" i="23"/>
  <c r="AM403" i="23"/>
  <c r="AR402" i="23"/>
  <c r="AQ402" i="23"/>
  <c r="AP402" i="23"/>
  <c r="AO402" i="23"/>
  <c r="AN402" i="23"/>
  <c r="AM402" i="23"/>
  <c r="AR401" i="23"/>
  <c r="AQ401" i="23"/>
  <c r="AP401" i="23"/>
  <c r="AO401" i="23"/>
  <c r="AN401" i="23"/>
  <c r="AM401" i="23"/>
  <c r="AR400" i="23"/>
  <c r="AQ400" i="23"/>
  <c r="AP400" i="23"/>
  <c r="AO400" i="23"/>
  <c r="AN400" i="23"/>
  <c r="AM400" i="23"/>
  <c r="AR399" i="23"/>
  <c r="AQ399" i="23"/>
  <c r="AP399" i="23"/>
  <c r="AO399" i="23"/>
  <c r="AN399" i="23"/>
  <c r="AM399" i="23"/>
  <c r="AR398" i="23"/>
  <c r="AQ398" i="23"/>
  <c r="AP398" i="23"/>
  <c r="AO398" i="23"/>
  <c r="AN398" i="23"/>
  <c r="AM398" i="23"/>
  <c r="AR397" i="23"/>
  <c r="AQ397" i="23"/>
  <c r="AP397" i="23"/>
  <c r="AO397" i="23"/>
  <c r="AN397" i="23"/>
  <c r="AM397" i="23"/>
  <c r="AR396" i="23"/>
  <c r="AQ396" i="23"/>
  <c r="AP396" i="23"/>
  <c r="AO396" i="23"/>
  <c r="AN396" i="23"/>
  <c r="AM396" i="23"/>
  <c r="AR395" i="23"/>
  <c r="AQ395" i="23"/>
  <c r="AP395" i="23"/>
  <c r="AO395" i="23"/>
  <c r="AN395" i="23"/>
  <c r="AM395" i="23"/>
  <c r="AR394" i="23"/>
  <c r="AQ394" i="23"/>
  <c r="AP394" i="23"/>
  <c r="AO394" i="23"/>
  <c r="AN394" i="23"/>
  <c r="AM394" i="23"/>
  <c r="AR393" i="23"/>
  <c r="AQ393" i="23"/>
  <c r="AP393" i="23"/>
  <c r="AO393" i="23"/>
  <c r="AN393" i="23"/>
  <c r="AM393" i="23"/>
  <c r="AR392" i="23"/>
  <c r="AQ392" i="23"/>
  <c r="AP392" i="23"/>
  <c r="AO392" i="23"/>
  <c r="AN392" i="23"/>
  <c r="AM392" i="23"/>
  <c r="AR391" i="23"/>
  <c r="AQ391" i="23"/>
  <c r="AP391" i="23"/>
  <c r="AO391" i="23"/>
  <c r="AN391" i="23"/>
  <c r="AM391" i="23"/>
  <c r="AR390" i="23"/>
  <c r="AQ390" i="23"/>
  <c r="AP390" i="23"/>
  <c r="AO390" i="23"/>
  <c r="AN390" i="23"/>
  <c r="AM390" i="23"/>
  <c r="AR389" i="23"/>
  <c r="AQ389" i="23"/>
  <c r="AP389" i="23"/>
  <c r="AO389" i="23"/>
  <c r="AN389" i="23"/>
  <c r="AM389" i="23"/>
  <c r="AR388" i="23"/>
  <c r="AQ388" i="23"/>
  <c r="AP388" i="23"/>
  <c r="AO388" i="23"/>
  <c r="AN388" i="23"/>
  <c r="AM388" i="23"/>
  <c r="AR387" i="23"/>
  <c r="AQ387" i="23"/>
  <c r="AP387" i="23"/>
  <c r="AO387" i="23"/>
  <c r="AN387" i="23"/>
  <c r="AM387" i="23"/>
  <c r="AR386" i="23"/>
  <c r="AQ386" i="23"/>
  <c r="AP386" i="23"/>
  <c r="AO386" i="23"/>
  <c r="AN386" i="23"/>
  <c r="AM386" i="23"/>
  <c r="AR385" i="23"/>
  <c r="AQ385" i="23"/>
  <c r="AP385" i="23"/>
  <c r="AO385" i="23"/>
  <c r="AN385" i="23"/>
  <c r="AM385" i="23"/>
  <c r="AR384" i="23"/>
  <c r="AQ384" i="23"/>
  <c r="AP384" i="23"/>
  <c r="AO384" i="23"/>
  <c r="AN384" i="23"/>
  <c r="AM384" i="23"/>
  <c r="AR383" i="23"/>
  <c r="AQ383" i="23"/>
  <c r="AP383" i="23"/>
  <c r="AO383" i="23"/>
  <c r="AN383" i="23"/>
  <c r="AM383" i="23"/>
  <c r="AR382" i="23"/>
  <c r="AQ382" i="23"/>
  <c r="AP382" i="23"/>
  <c r="AO382" i="23"/>
  <c r="AN382" i="23"/>
  <c r="AM382" i="23"/>
  <c r="AR381" i="23"/>
  <c r="AQ381" i="23"/>
  <c r="AP381" i="23"/>
  <c r="AO381" i="23"/>
  <c r="AN381" i="23"/>
  <c r="AM381" i="23"/>
  <c r="AR380" i="23"/>
  <c r="AQ380" i="23"/>
  <c r="AP380" i="23"/>
  <c r="AO380" i="23"/>
  <c r="AN380" i="23"/>
  <c r="AM380" i="23"/>
  <c r="AR379" i="23"/>
  <c r="AQ379" i="23"/>
  <c r="AP379" i="23"/>
  <c r="AO379" i="23"/>
  <c r="AN379" i="23"/>
  <c r="AM379" i="23"/>
  <c r="AR378" i="23"/>
  <c r="AQ378" i="23"/>
  <c r="AP378" i="23"/>
  <c r="AO378" i="23"/>
  <c r="AN378" i="23"/>
  <c r="AM378" i="23"/>
  <c r="AR377" i="23"/>
  <c r="AQ377" i="23"/>
  <c r="AP377" i="23"/>
  <c r="AO377" i="23"/>
  <c r="AN377" i="23"/>
  <c r="AM377" i="23"/>
  <c r="AR376" i="23"/>
  <c r="AQ376" i="23"/>
  <c r="AP376" i="23"/>
  <c r="AO376" i="23"/>
  <c r="AN376" i="23"/>
  <c r="AM376" i="23"/>
  <c r="AR375" i="23"/>
  <c r="AQ375" i="23"/>
  <c r="AP375" i="23"/>
  <c r="AO375" i="23"/>
  <c r="AN375" i="23"/>
  <c r="AM375" i="23"/>
  <c r="AR374" i="23"/>
  <c r="AQ374" i="23"/>
  <c r="AP374" i="23"/>
  <c r="AO374" i="23"/>
  <c r="AN374" i="23"/>
  <c r="AM374" i="23"/>
  <c r="AR373" i="23"/>
  <c r="AQ373" i="23"/>
  <c r="AP373" i="23"/>
  <c r="AO373" i="23"/>
  <c r="AN373" i="23"/>
  <c r="AM373" i="23"/>
  <c r="AR372" i="23"/>
  <c r="AQ372" i="23"/>
  <c r="AP372" i="23"/>
  <c r="AO372" i="23"/>
  <c r="AN372" i="23"/>
  <c r="AM372" i="23"/>
  <c r="AR371" i="23"/>
  <c r="AQ371" i="23"/>
  <c r="AP371" i="23"/>
  <c r="AO371" i="23"/>
  <c r="AN371" i="23"/>
  <c r="AM371" i="23"/>
  <c r="AR370" i="23"/>
  <c r="AQ370" i="23"/>
  <c r="AP370" i="23"/>
  <c r="AO370" i="23"/>
  <c r="AN370" i="23"/>
  <c r="AM370" i="23"/>
  <c r="AR369" i="23"/>
  <c r="AQ369" i="23"/>
  <c r="AP369" i="23"/>
  <c r="AO369" i="23"/>
  <c r="AN369" i="23"/>
  <c r="AM369" i="23"/>
  <c r="AR368" i="23"/>
  <c r="AQ368" i="23"/>
  <c r="AP368" i="23"/>
  <c r="AO368" i="23"/>
  <c r="AN368" i="23"/>
  <c r="AM368" i="23"/>
  <c r="AR367" i="23"/>
  <c r="AQ367" i="23"/>
  <c r="AP367" i="23"/>
  <c r="AO367" i="23"/>
  <c r="AN367" i="23"/>
  <c r="AM367" i="23"/>
  <c r="AR366" i="23"/>
  <c r="AQ366" i="23"/>
  <c r="AP366" i="23"/>
  <c r="AO366" i="23"/>
  <c r="AN366" i="23"/>
  <c r="AM366" i="23"/>
  <c r="AR365" i="23"/>
  <c r="AQ365" i="23"/>
  <c r="AP365" i="23"/>
  <c r="AO365" i="23"/>
  <c r="AN365" i="23"/>
  <c r="AM365" i="23"/>
  <c r="AR364" i="23"/>
  <c r="AQ364" i="23"/>
  <c r="AP364" i="23"/>
  <c r="AO364" i="23"/>
  <c r="AN364" i="23"/>
  <c r="AM364" i="23"/>
  <c r="AR363" i="23"/>
  <c r="AQ363" i="23"/>
  <c r="AP363" i="23"/>
  <c r="AO363" i="23"/>
  <c r="AN363" i="23"/>
  <c r="AM363" i="23"/>
  <c r="AR362" i="23"/>
  <c r="AQ362" i="23"/>
  <c r="AP362" i="23"/>
  <c r="AO362" i="23"/>
  <c r="AN362" i="23"/>
  <c r="AM362" i="23"/>
  <c r="AR361" i="23"/>
  <c r="AQ361" i="23"/>
  <c r="AP361" i="23"/>
  <c r="AO361" i="23"/>
  <c r="AN361" i="23"/>
  <c r="AM361" i="23"/>
  <c r="AR360" i="23"/>
  <c r="AQ360" i="23"/>
  <c r="AP360" i="23"/>
  <c r="AO360" i="23"/>
  <c r="AN360" i="23"/>
  <c r="AM360" i="23"/>
  <c r="AR359" i="23"/>
  <c r="AQ359" i="23"/>
  <c r="AP359" i="23"/>
  <c r="AO359" i="23"/>
  <c r="AN359" i="23"/>
  <c r="AM359" i="23"/>
  <c r="AR358" i="23"/>
  <c r="AQ358" i="23"/>
  <c r="AP358" i="23"/>
  <c r="AO358" i="23"/>
  <c r="AN358" i="23"/>
  <c r="AM358" i="23"/>
  <c r="AR357" i="23"/>
  <c r="AQ357" i="23"/>
  <c r="AP357" i="23"/>
  <c r="AO357" i="23"/>
  <c r="AN357" i="23"/>
  <c r="AM357" i="23"/>
  <c r="AR356" i="23"/>
  <c r="AQ356" i="23"/>
  <c r="AP356" i="23"/>
  <c r="AO356" i="23"/>
  <c r="AN356" i="23"/>
  <c r="AM356" i="23"/>
  <c r="AR355" i="23"/>
  <c r="AQ355" i="23"/>
  <c r="AP355" i="23"/>
  <c r="AO355" i="23"/>
  <c r="AN355" i="23"/>
  <c r="AM355" i="23"/>
  <c r="AR354" i="23"/>
  <c r="AQ354" i="23"/>
  <c r="AP354" i="23"/>
  <c r="AO354" i="23"/>
  <c r="AN354" i="23"/>
  <c r="AM354" i="23"/>
  <c r="AR353" i="23"/>
  <c r="AQ353" i="23"/>
  <c r="AP353" i="23"/>
  <c r="AO353" i="23"/>
  <c r="AN353" i="23"/>
  <c r="AM353" i="23"/>
  <c r="AR352" i="23"/>
  <c r="AQ352" i="23"/>
  <c r="AP352" i="23"/>
  <c r="AO352" i="23"/>
  <c r="AN352" i="23"/>
  <c r="AM352" i="23"/>
  <c r="AR351" i="23"/>
  <c r="AQ351" i="23"/>
  <c r="AP351" i="23"/>
  <c r="AO351" i="23"/>
  <c r="AN351" i="23"/>
  <c r="AM351" i="23"/>
  <c r="AR350" i="23"/>
  <c r="AQ350" i="23"/>
  <c r="AP350" i="23"/>
  <c r="AO350" i="23"/>
  <c r="AN350" i="23"/>
  <c r="AM350" i="23"/>
  <c r="AR349" i="23"/>
  <c r="AQ349" i="23"/>
  <c r="AP349" i="23"/>
  <c r="AO349" i="23"/>
  <c r="AN349" i="23"/>
  <c r="AM349" i="23"/>
  <c r="AR348" i="23"/>
  <c r="AQ348" i="23"/>
  <c r="AP348" i="23"/>
  <c r="AO348" i="23"/>
  <c r="AN348" i="23"/>
  <c r="AM348" i="23"/>
  <c r="AR347" i="23"/>
  <c r="AQ347" i="23"/>
  <c r="AP347" i="23"/>
  <c r="AO347" i="23"/>
  <c r="AN347" i="23"/>
  <c r="AM347" i="23"/>
  <c r="AR346" i="23"/>
  <c r="AQ346" i="23"/>
  <c r="AP346" i="23"/>
  <c r="AO346" i="23"/>
  <c r="AN346" i="23"/>
  <c r="AM346" i="23"/>
  <c r="AR345" i="23"/>
  <c r="AQ345" i="23"/>
  <c r="AP345" i="23"/>
  <c r="AO345" i="23"/>
  <c r="AN345" i="23"/>
  <c r="AM345" i="23"/>
  <c r="AR344" i="23"/>
  <c r="AQ344" i="23"/>
  <c r="AP344" i="23"/>
  <c r="AO344" i="23"/>
  <c r="AN344" i="23"/>
  <c r="AM344" i="23"/>
  <c r="AR343" i="23"/>
  <c r="AQ343" i="23"/>
  <c r="AP343" i="23"/>
  <c r="AO343" i="23"/>
  <c r="AN343" i="23"/>
  <c r="AM343" i="23"/>
  <c r="AR342" i="23"/>
  <c r="AQ342" i="23"/>
  <c r="AP342" i="23"/>
  <c r="AO342" i="23"/>
  <c r="AN342" i="23"/>
  <c r="AM342" i="23"/>
  <c r="AR341" i="23"/>
  <c r="AQ341" i="23"/>
  <c r="AP341" i="23"/>
  <c r="AO341" i="23"/>
  <c r="AN341" i="23"/>
  <c r="AM341" i="23"/>
  <c r="AR340" i="23"/>
  <c r="AQ340" i="23"/>
  <c r="AP340" i="23"/>
  <c r="AO340" i="23"/>
  <c r="AN340" i="23"/>
  <c r="AM340" i="23"/>
  <c r="AR339" i="23"/>
  <c r="AQ339" i="23"/>
  <c r="AP339" i="23"/>
  <c r="AO339" i="23"/>
  <c r="AN339" i="23"/>
  <c r="AM339" i="23"/>
  <c r="AR338" i="23"/>
  <c r="AQ338" i="23"/>
  <c r="AP338" i="23"/>
  <c r="AO338" i="23"/>
  <c r="AN338" i="23"/>
  <c r="AM338" i="23"/>
  <c r="AR337" i="23"/>
  <c r="AQ337" i="23"/>
  <c r="AP337" i="23"/>
  <c r="AO337" i="23"/>
  <c r="AN337" i="23"/>
  <c r="AM337" i="23"/>
  <c r="AR336" i="23"/>
  <c r="AQ336" i="23"/>
  <c r="AP336" i="23"/>
  <c r="AO336" i="23"/>
  <c r="AN336" i="23"/>
  <c r="AM336" i="23"/>
  <c r="AR335" i="23"/>
  <c r="AQ335" i="23"/>
  <c r="AP335" i="23"/>
  <c r="AO335" i="23"/>
  <c r="AN335" i="23"/>
  <c r="AM335" i="23"/>
  <c r="AR334" i="23"/>
  <c r="AQ334" i="23"/>
  <c r="AP334" i="23"/>
  <c r="AO334" i="23"/>
  <c r="AN334" i="23"/>
  <c r="AM334" i="23"/>
  <c r="AR333" i="23"/>
  <c r="AQ333" i="23"/>
  <c r="AP333" i="23"/>
  <c r="AO333" i="23"/>
  <c r="AN333" i="23"/>
  <c r="AM333" i="23"/>
  <c r="AR332" i="23"/>
  <c r="AQ332" i="23"/>
  <c r="AP332" i="23"/>
  <c r="AO332" i="23"/>
  <c r="AN332" i="23"/>
  <c r="AM332" i="23"/>
  <c r="AR331" i="23"/>
  <c r="AQ331" i="23"/>
  <c r="AP331" i="23"/>
  <c r="AO331" i="23"/>
  <c r="AN331" i="23"/>
  <c r="AM331" i="23"/>
  <c r="AR330" i="23"/>
  <c r="AQ330" i="23"/>
  <c r="AP330" i="23"/>
  <c r="AO330" i="23"/>
  <c r="AN330" i="23"/>
  <c r="AM330" i="23"/>
  <c r="AR329" i="23"/>
  <c r="AQ329" i="23"/>
  <c r="AP329" i="23"/>
  <c r="AO329" i="23"/>
  <c r="AN329" i="23"/>
  <c r="AM329" i="23"/>
  <c r="AR328" i="23"/>
  <c r="AQ328" i="23"/>
  <c r="AP328" i="23"/>
  <c r="AO328" i="23"/>
  <c r="AN328" i="23"/>
  <c r="AM328" i="23"/>
  <c r="AR327" i="23"/>
  <c r="AQ327" i="23"/>
  <c r="AP327" i="23"/>
  <c r="AO327" i="23"/>
  <c r="AN327" i="23"/>
  <c r="AM327" i="23"/>
  <c r="AR326" i="23"/>
  <c r="AQ326" i="23"/>
  <c r="AP326" i="23"/>
  <c r="AO326" i="23"/>
  <c r="AN326" i="23"/>
  <c r="AM326" i="23"/>
  <c r="AR325" i="23"/>
  <c r="AQ325" i="23"/>
  <c r="AP325" i="23"/>
  <c r="AO325" i="23"/>
  <c r="AN325" i="23"/>
  <c r="AM325" i="23"/>
  <c r="AR324" i="23"/>
  <c r="AQ324" i="23"/>
  <c r="AP324" i="23"/>
  <c r="AO324" i="23"/>
  <c r="AN324" i="23"/>
  <c r="AM324" i="23"/>
  <c r="AR323" i="23"/>
  <c r="AQ323" i="23"/>
  <c r="AP323" i="23"/>
  <c r="AO323" i="23"/>
  <c r="AN323" i="23"/>
  <c r="AM323" i="23"/>
  <c r="AR322" i="23"/>
  <c r="AQ322" i="23"/>
  <c r="AP322" i="23"/>
  <c r="AO322" i="23"/>
  <c r="AN322" i="23"/>
  <c r="AM322" i="23"/>
  <c r="AR321" i="23"/>
  <c r="AQ321" i="23"/>
  <c r="AP321" i="23"/>
  <c r="AO321" i="23"/>
  <c r="AN321" i="23"/>
  <c r="AM321" i="23"/>
  <c r="AR320" i="23"/>
  <c r="AQ320" i="23"/>
  <c r="AP320" i="23"/>
  <c r="AO320" i="23"/>
  <c r="AN320" i="23"/>
  <c r="AM320" i="23"/>
  <c r="AR319" i="23"/>
  <c r="AQ319" i="23"/>
  <c r="AP319" i="23"/>
  <c r="AO319" i="23"/>
  <c r="AN319" i="23"/>
  <c r="AM319" i="23"/>
  <c r="AR318" i="23"/>
  <c r="AQ318" i="23"/>
  <c r="AP318" i="23"/>
  <c r="AO318" i="23"/>
  <c r="AN318" i="23"/>
  <c r="AM318" i="23"/>
  <c r="AR317" i="23"/>
  <c r="AQ317" i="23"/>
  <c r="AP317" i="23"/>
  <c r="AO317" i="23"/>
  <c r="AN317" i="23"/>
  <c r="AM317" i="23"/>
  <c r="AR316" i="23"/>
  <c r="AQ316" i="23"/>
  <c r="AP316" i="23"/>
  <c r="AO316" i="23"/>
  <c r="AN316" i="23"/>
  <c r="AM316" i="23"/>
  <c r="AR315" i="23"/>
  <c r="AQ315" i="23"/>
  <c r="AP315" i="23"/>
  <c r="AO315" i="23"/>
  <c r="AN315" i="23"/>
  <c r="AM315" i="23"/>
  <c r="AR314" i="23"/>
  <c r="AQ314" i="23"/>
  <c r="AP314" i="23"/>
  <c r="AO314" i="23"/>
  <c r="AN314" i="23"/>
  <c r="AM314" i="23"/>
  <c r="AR313" i="23"/>
  <c r="AQ313" i="23"/>
  <c r="AP313" i="23"/>
  <c r="AO313" i="23"/>
  <c r="AN313" i="23"/>
  <c r="AM313" i="23"/>
  <c r="AR312" i="23"/>
  <c r="AQ312" i="23"/>
  <c r="AP312" i="23"/>
  <c r="AO312" i="23"/>
  <c r="AN312" i="23"/>
  <c r="AM312" i="23"/>
  <c r="AR311" i="23"/>
  <c r="AQ311" i="23"/>
  <c r="AP311" i="23"/>
  <c r="AO311" i="23"/>
  <c r="AN311" i="23"/>
  <c r="AM311" i="23"/>
  <c r="AR310" i="23"/>
  <c r="AQ310" i="23"/>
  <c r="AP310" i="23"/>
  <c r="AO310" i="23"/>
  <c r="AN310" i="23"/>
  <c r="AM310" i="23"/>
  <c r="AR309" i="23"/>
  <c r="AQ309" i="23"/>
  <c r="AP309" i="23"/>
  <c r="AO309" i="23"/>
  <c r="AN309" i="23"/>
  <c r="AM309" i="23"/>
  <c r="AR308" i="23"/>
  <c r="AQ308" i="23"/>
  <c r="AP308" i="23"/>
  <c r="AO308" i="23"/>
  <c r="AN308" i="23"/>
  <c r="AM308" i="23"/>
  <c r="AR307" i="23"/>
  <c r="AQ307" i="23"/>
  <c r="AP307" i="23"/>
  <c r="AO307" i="23"/>
  <c r="AN307" i="23"/>
  <c r="AM307" i="23"/>
  <c r="AR306" i="23"/>
  <c r="AQ306" i="23"/>
  <c r="AP306" i="23"/>
  <c r="AO306" i="23"/>
  <c r="AN306" i="23"/>
  <c r="AM306" i="23"/>
  <c r="AR305" i="23"/>
  <c r="AQ305" i="23"/>
  <c r="AP305" i="23"/>
  <c r="AO305" i="23"/>
  <c r="AN305" i="23"/>
  <c r="AM305" i="23"/>
  <c r="AR304" i="23"/>
  <c r="AQ304" i="23"/>
  <c r="AP304" i="23"/>
  <c r="AO304" i="23"/>
  <c r="AN304" i="23"/>
  <c r="AM304" i="23"/>
  <c r="AR303" i="23"/>
  <c r="AQ303" i="23"/>
  <c r="AP303" i="23"/>
  <c r="AO303" i="23"/>
  <c r="AN303" i="23"/>
  <c r="AM303" i="23"/>
  <c r="AR302" i="23"/>
  <c r="AQ302" i="23"/>
  <c r="AP302" i="23"/>
  <c r="AO302" i="23"/>
  <c r="AN302" i="23"/>
  <c r="AM302" i="23"/>
  <c r="AR301" i="23"/>
  <c r="AQ301" i="23"/>
  <c r="AP301" i="23"/>
  <c r="AO301" i="23"/>
  <c r="AN301" i="23"/>
  <c r="AM301" i="23"/>
  <c r="AR300" i="23"/>
  <c r="AQ300" i="23"/>
  <c r="AP300" i="23"/>
  <c r="AO300" i="23"/>
  <c r="AN300" i="23"/>
  <c r="AM300" i="23"/>
  <c r="AR299" i="23"/>
  <c r="AQ299" i="23"/>
  <c r="AP299" i="23"/>
  <c r="AO299" i="23"/>
  <c r="AN299" i="23"/>
  <c r="AM299" i="23"/>
  <c r="AR298" i="23"/>
  <c r="AQ298" i="23"/>
  <c r="AP298" i="23"/>
  <c r="AO298" i="23"/>
  <c r="AN298" i="23"/>
  <c r="AM298" i="23"/>
  <c r="AR297" i="23"/>
  <c r="AQ297" i="23"/>
  <c r="AP297" i="23"/>
  <c r="AO297" i="23"/>
  <c r="AN297" i="23"/>
  <c r="AM297" i="23"/>
  <c r="AR296" i="23"/>
  <c r="AQ296" i="23"/>
  <c r="AP296" i="23"/>
  <c r="AO296" i="23"/>
  <c r="AN296" i="23"/>
  <c r="AM296" i="23"/>
  <c r="AR295" i="23"/>
  <c r="AQ295" i="23"/>
  <c r="AP295" i="23"/>
  <c r="AO295" i="23"/>
  <c r="AN295" i="23"/>
  <c r="AM295" i="23"/>
  <c r="AR294" i="23"/>
  <c r="AQ294" i="23"/>
  <c r="AP294" i="23"/>
  <c r="AO294" i="23"/>
  <c r="AN294" i="23"/>
  <c r="AM294" i="23"/>
  <c r="AR293" i="23"/>
  <c r="AQ293" i="23"/>
  <c r="AP293" i="23"/>
  <c r="AO293" i="23"/>
  <c r="AN293" i="23"/>
  <c r="AM293" i="23"/>
  <c r="AR292" i="23"/>
  <c r="AQ292" i="23"/>
  <c r="AP292" i="23"/>
  <c r="AO292" i="23"/>
  <c r="AN292" i="23"/>
  <c r="AM292" i="23"/>
  <c r="AR291" i="23"/>
  <c r="AQ291" i="23"/>
  <c r="AP291" i="23"/>
  <c r="AO291" i="23"/>
  <c r="AN291" i="23"/>
  <c r="AM291" i="23"/>
  <c r="AR290" i="23"/>
  <c r="AQ290" i="23"/>
  <c r="AP290" i="23"/>
  <c r="AO290" i="23"/>
  <c r="AN290" i="23"/>
  <c r="AM290" i="23"/>
  <c r="AR289" i="23"/>
  <c r="AQ289" i="23"/>
  <c r="AP289" i="23"/>
  <c r="AO289" i="23"/>
  <c r="AN289" i="23"/>
  <c r="AM289" i="23"/>
  <c r="AR288" i="23"/>
  <c r="AQ288" i="23"/>
  <c r="AP288" i="23"/>
  <c r="AO288" i="23"/>
  <c r="AN288" i="23"/>
  <c r="AM288" i="23"/>
  <c r="AR287" i="23"/>
  <c r="AQ287" i="23"/>
  <c r="AP287" i="23"/>
  <c r="AO287" i="23"/>
  <c r="AN287" i="23"/>
  <c r="AM287" i="23"/>
  <c r="AR286" i="23"/>
  <c r="AQ286" i="23"/>
  <c r="AP286" i="23"/>
  <c r="AO286" i="23"/>
  <c r="AN286" i="23"/>
  <c r="AM286" i="23"/>
  <c r="AR285" i="23"/>
  <c r="AQ285" i="23"/>
  <c r="AP285" i="23"/>
  <c r="AO285" i="23"/>
  <c r="AN285" i="23"/>
  <c r="AM285" i="23"/>
  <c r="AR284" i="23"/>
  <c r="AQ284" i="23"/>
  <c r="AP284" i="23"/>
  <c r="AO284" i="23"/>
  <c r="AN284" i="23"/>
  <c r="AM284" i="23"/>
  <c r="AR283" i="23"/>
  <c r="AQ283" i="23"/>
  <c r="AP283" i="23"/>
  <c r="AO283" i="23"/>
  <c r="AN283" i="23"/>
  <c r="AM283" i="23"/>
  <c r="AR282" i="23"/>
  <c r="AQ282" i="23"/>
  <c r="AP282" i="23"/>
  <c r="AO282" i="23"/>
  <c r="AN282" i="23"/>
  <c r="AM282" i="23"/>
  <c r="AR281" i="23"/>
  <c r="AQ281" i="23"/>
  <c r="AP281" i="23"/>
  <c r="AO281" i="23"/>
  <c r="AN281" i="23"/>
  <c r="AM281" i="23"/>
  <c r="AR280" i="23"/>
  <c r="AQ280" i="23"/>
  <c r="AP280" i="23"/>
  <c r="AO280" i="23"/>
  <c r="AN280" i="23"/>
  <c r="AM280" i="23"/>
  <c r="AR279" i="23"/>
  <c r="AQ279" i="23"/>
  <c r="AP279" i="23"/>
  <c r="AO279" i="23"/>
  <c r="AN279" i="23"/>
  <c r="AM279" i="23"/>
  <c r="AR278" i="23"/>
  <c r="AQ278" i="23"/>
  <c r="AP278" i="23"/>
  <c r="AO278" i="23"/>
  <c r="AN278" i="23"/>
  <c r="AM278" i="23"/>
  <c r="AR277" i="23"/>
  <c r="AQ277" i="23"/>
  <c r="AP277" i="23"/>
  <c r="AO277" i="23"/>
  <c r="AN277" i="23"/>
  <c r="AM277" i="23"/>
  <c r="AR276" i="23"/>
  <c r="AQ276" i="23"/>
  <c r="AP276" i="23"/>
  <c r="AO276" i="23"/>
  <c r="AN276" i="23"/>
  <c r="AM276" i="23"/>
  <c r="AR275" i="23"/>
  <c r="AQ275" i="23"/>
  <c r="AP275" i="23"/>
  <c r="AO275" i="23"/>
  <c r="AN275" i="23"/>
  <c r="AM275" i="23"/>
  <c r="AR274" i="23"/>
  <c r="AQ274" i="23"/>
  <c r="AP274" i="23"/>
  <c r="AO274" i="23"/>
  <c r="AN274" i="23"/>
  <c r="AM274" i="23"/>
  <c r="AR273" i="23"/>
  <c r="AQ273" i="23"/>
  <c r="AP273" i="23"/>
  <c r="AO273" i="23"/>
  <c r="AN273" i="23"/>
  <c r="AM273" i="23"/>
  <c r="AR272" i="23"/>
  <c r="AQ272" i="23"/>
  <c r="AP272" i="23"/>
  <c r="AO272" i="23"/>
  <c r="AN272" i="23"/>
  <c r="AM272" i="23"/>
  <c r="AR271" i="23"/>
  <c r="AQ271" i="23"/>
  <c r="AP271" i="23"/>
  <c r="AO271" i="23"/>
  <c r="AN271" i="23"/>
  <c r="AM271" i="23"/>
  <c r="AR270" i="23"/>
  <c r="AQ270" i="23"/>
  <c r="AP270" i="23"/>
  <c r="AO270" i="23"/>
  <c r="AN270" i="23"/>
  <c r="AM270" i="23"/>
  <c r="AR269" i="23"/>
  <c r="AQ269" i="23"/>
  <c r="AP269" i="23"/>
  <c r="AO269" i="23"/>
  <c r="AN269" i="23"/>
  <c r="AM269" i="23"/>
  <c r="AR268" i="23"/>
  <c r="AQ268" i="23"/>
  <c r="AP268" i="23"/>
  <c r="AO268" i="23"/>
  <c r="AN268" i="23"/>
  <c r="AM268" i="23"/>
  <c r="AR267" i="23"/>
  <c r="AQ267" i="23"/>
  <c r="AP267" i="23"/>
  <c r="AO267" i="23"/>
  <c r="AN267" i="23"/>
  <c r="AM267" i="23"/>
  <c r="AR266" i="23"/>
  <c r="AQ266" i="23"/>
  <c r="AP266" i="23"/>
  <c r="AO266" i="23"/>
  <c r="AN266" i="23"/>
  <c r="AM266" i="23"/>
  <c r="AR265" i="23"/>
  <c r="AQ265" i="23"/>
  <c r="AP265" i="23"/>
  <c r="AO265" i="23"/>
  <c r="AN265" i="23"/>
  <c r="AM265" i="23"/>
  <c r="AR264" i="23"/>
  <c r="AQ264" i="23"/>
  <c r="AP264" i="23"/>
  <c r="AO264" i="23"/>
  <c r="AN264" i="23"/>
  <c r="AM264" i="23"/>
  <c r="AR263" i="23"/>
  <c r="AQ263" i="23"/>
  <c r="AP263" i="23"/>
  <c r="AO263" i="23"/>
  <c r="AN263" i="23"/>
  <c r="AM263" i="23"/>
  <c r="AR262" i="23"/>
  <c r="AQ262" i="23"/>
  <c r="AP262" i="23"/>
  <c r="AO262" i="23"/>
  <c r="AN262" i="23"/>
  <c r="AM262" i="23"/>
  <c r="AR261" i="23"/>
  <c r="AQ261" i="23"/>
  <c r="AP261" i="23"/>
  <c r="AO261" i="23"/>
  <c r="AN261" i="23"/>
  <c r="AM261" i="23"/>
  <c r="AR260" i="23"/>
  <c r="AQ260" i="23"/>
  <c r="AP260" i="23"/>
  <c r="AO260" i="23"/>
  <c r="AN260" i="23"/>
  <c r="AM260" i="23"/>
  <c r="AR259" i="23"/>
  <c r="AQ259" i="23"/>
  <c r="AP259" i="23"/>
  <c r="AO259" i="23"/>
  <c r="AN259" i="23"/>
  <c r="AM259" i="23"/>
  <c r="AR258" i="23"/>
  <c r="AQ258" i="23"/>
  <c r="AP258" i="23"/>
  <c r="AO258" i="23"/>
  <c r="AN258" i="23"/>
  <c r="AM258" i="23"/>
  <c r="AR257" i="23"/>
  <c r="AQ257" i="23"/>
  <c r="AP257" i="23"/>
  <c r="AO257" i="23"/>
  <c r="AN257" i="23"/>
  <c r="AM257" i="23"/>
  <c r="AR256" i="23"/>
  <c r="AQ256" i="23"/>
  <c r="AP256" i="23"/>
  <c r="AO256" i="23"/>
  <c r="AN256" i="23"/>
  <c r="AM256" i="23"/>
  <c r="AR255" i="23"/>
  <c r="AQ255" i="23"/>
  <c r="AP255" i="23"/>
  <c r="AO255" i="23"/>
  <c r="AN255" i="23"/>
  <c r="AM255" i="23"/>
  <c r="AR254" i="23"/>
  <c r="AQ254" i="23"/>
  <c r="AP254" i="23"/>
  <c r="AO254" i="23"/>
  <c r="AN254" i="23"/>
  <c r="AM254" i="23"/>
  <c r="AR253" i="23"/>
  <c r="AQ253" i="23"/>
  <c r="AP253" i="23"/>
  <c r="AO253" i="23"/>
  <c r="AN253" i="23"/>
  <c r="AM253" i="23"/>
  <c r="AR252" i="23"/>
  <c r="AQ252" i="23"/>
  <c r="AP252" i="23"/>
  <c r="AO252" i="23"/>
  <c r="AN252" i="23"/>
  <c r="AM252" i="23"/>
  <c r="AR251" i="23"/>
  <c r="AQ251" i="23"/>
  <c r="AP251" i="23"/>
  <c r="AO251" i="23"/>
  <c r="AN251" i="23"/>
  <c r="AM251" i="23"/>
  <c r="AR250" i="23"/>
  <c r="AQ250" i="23"/>
  <c r="AP250" i="23"/>
  <c r="AO250" i="23"/>
  <c r="AN250" i="23"/>
  <c r="AM250" i="23"/>
  <c r="AR249" i="23"/>
  <c r="AQ249" i="23"/>
  <c r="AP249" i="23"/>
  <c r="AO249" i="23"/>
  <c r="AN249" i="23"/>
  <c r="AM249" i="23"/>
  <c r="AR248" i="23"/>
  <c r="AQ248" i="23"/>
  <c r="AP248" i="23"/>
  <c r="AO248" i="23"/>
  <c r="AN248" i="23"/>
  <c r="AM248" i="23"/>
  <c r="AR247" i="23"/>
  <c r="AQ247" i="23"/>
  <c r="AP247" i="23"/>
  <c r="AO247" i="23"/>
  <c r="AN247" i="23"/>
  <c r="AM247" i="23"/>
  <c r="AR246" i="23"/>
  <c r="AQ246" i="23"/>
  <c r="AP246" i="23"/>
  <c r="AO246" i="23"/>
  <c r="AN246" i="23"/>
  <c r="AM246" i="23"/>
  <c r="AR245" i="23"/>
  <c r="AQ245" i="23"/>
  <c r="AP245" i="23"/>
  <c r="AO245" i="23"/>
  <c r="AN245" i="23"/>
  <c r="AM245" i="23"/>
  <c r="AR244" i="23"/>
  <c r="AQ244" i="23"/>
  <c r="AP244" i="23"/>
  <c r="AO244" i="23"/>
  <c r="AN244" i="23"/>
  <c r="AM244" i="23"/>
  <c r="AR243" i="23"/>
  <c r="AQ243" i="23"/>
  <c r="AP243" i="23"/>
  <c r="AO243" i="23"/>
  <c r="AN243" i="23"/>
  <c r="AM243" i="23"/>
  <c r="AR242" i="23"/>
  <c r="AQ242" i="23"/>
  <c r="AP242" i="23"/>
  <c r="AO242" i="23"/>
  <c r="AN242" i="23"/>
  <c r="AM242" i="23"/>
  <c r="AR241" i="23"/>
  <c r="AQ241" i="23"/>
  <c r="AP241" i="23"/>
  <c r="AO241" i="23"/>
  <c r="AN241" i="23"/>
  <c r="AM241" i="23"/>
  <c r="AR240" i="23"/>
  <c r="AQ240" i="23"/>
  <c r="AP240" i="23"/>
  <c r="AO240" i="23"/>
  <c r="AN240" i="23"/>
  <c r="AM240" i="23"/>
  <c r="AR239" i="23"/>
  <c r="AQ239" i="23"/>
  <c r="AP239" i="23"/>
  <c r="AO239" i="23"/>
  <c r="AN239" i="23"/>
  <c r="AM239" i="23"/>
  <c r="AR238" i="23"/>
  <c r="AQ238" i="23"/>
  <c r="AP238" i="23"/>
  <c r="AO238" i="23"/>
  <c r="AN238" i="23"/>
  <c r="AM238" i="23"/>
  <c r="AR237" i="23"/>
  <c r="AQ237" i="23"/>
  <c r="AP237" i="23"/>
  <c r="AO237" i="23"/>
  <c r="AN237" i="23"/>
  <c r="AM237" i="23"/>
  <c r="AR236" i="23"/>
  <c r="AQ236" i="23"/>
  <c r="AP236" i="23"/>
  <c r="AO236" i="23"/>
  <c r="AN236" i="23"/>
  <c r="AM236" i="23"/>
  <c r="AR235" i="23"/>
  <c r="AQ235" i="23"/>
  <c r="AP235" i="23"/>
  <c r="AO235" i="23"/>
  <c r="AN235" i="23"/>
  <c r="AM235" i="23"/>
  <c r="AR234" i="23"/>
  <c r="AQ234" i="23"/>
  <c r="AP234" i="23"/>
  <c r="AO234" i="23"/>
  <c r="AN234" i="23"/>
  <c r="AM234" i="23"/>
  <c r="AR233" i="23"/>
  <c r="AQ233" i="23"/>
  <c r="AP233" i="23"/>
  <c r="AO233" i="23"/>
  <c r="AN233" i="23"/>
  <c r="AM233" i="23"/>
  <c r="AR232" i="23"/>
  <c r="AQ232" i="23"/>
  <c r="AP232" i="23"/>
  <c r="AO232" i="23"/>
  <c r="AN232" i="23"/>
  <c r="AM232" i="23"/>
  <c r="AR231" i="23"/>
  <c r="AQ231" i="23"/>
  <c r="AP231" i="23"/>
  <c r="AO231" i="23"/>
  <c r="AN231" i="23"/>
  <c r="AM231" i="23"/>
  <c r="AR230" i="23"/>
  <c r="AQ230" i="23"/>
  <c r="AP230" i="23"/>
  <c r="AO230" i="23"/>
  <c r="AN230" i="23"/>
  <c r="AM230" i="23"/>
  <c r="AR229" i="23"/>
  <c r="AQ229" i="23"/>
  <c r="AP229" i="23"/>
  <c r="AO229" i="23"/>
  <c r="AN229" i="23"/>
  <c r="AM229" i="23"/>
  <c r="AR228" i="23"/>
  <c r="AQ228" i="23"/>
  <c r="AP228" i="23"/>
  <c r="AO228" i="23"/>
  <c r="AN228" i="23"/>
  <c r="AM228" i="23"/>
  <c r="AR227" i="23"/>
  <c r="AQ227" i="23"/>
  <c r="AP227" i="23"/>
  <c r="AO227" i="23"/>
  <c r="AN227" i="23"/>
  <c r="AM227" i="23"/>
  <c r="AR226" i="23"/>
  <c r="AQ226" i="23"/>
  <c r="AP226" i="23"/>
  <c r="AO226" i="23"/>
  <c r="AN226" i="23"/>
  <c r="AM226" i="23"/>
  <c r="AR225" i="23"/>
  <c r="AQ225" i="23"/>
  <c r="AP225" i="23"/>
  <c r="AO225" i="23"/>
  <c r="AN225" i="23"/>
  <c r="AM225" i="23"/>
  <c r="AR224" i="23"/>
  <c r="AQ224" i="23"/>
  <c r="AP224" i="23"/>
  <c r="AO224" i="23"/>
  <c r="AN224" i="23"/>
  <c r="AM224" i="23"/>
  <c r="AR223" i="23"/>
  <c r="AQ223" i="23"/>
  <c r="AP223" i="23"/>
  <c r="AO223" i="23"/>
  <c r="AN223" i="23"/>
  <c r="AM223" i="23"/>
  <c r="AR222" i="23"/>
  <c r="AQ222" i="23"/>
  <c r="AP222" i="23"/>
  <c r="AO222" i="23"/>
  <c r="AN222" i="23"/>
  <c r="AM222" i="23"/>
  <c r="AR221" i="23"/>
  <c r="AQ221" i="23"/>
  <c r="AP221" i="23"/>
  <c r="AO221" i="23"/>
  <c r="AN221" i="23"/>
  <c r="AM221" i="23"/>
  <c r="AR220" i="23"/>
  <c r="AQ220" i="23"/>
  <c r="AP220" i="23"/>
  <c r="AO220" i="23"/>
  <c r="AN220" i="23"/>
  <c r="AM220" i="23"/>
  <c r="AR219" i="23"/>
  <c r="AQ219" i="23"/>
  <c r="AP219" i="23"/>
  <c r="AO219" i="23"/>
  <c r="AN219" i="23"/>
  <c r="AM219" i="23"/>
  <c r="AR218" i="23"/>
  <c r="AQ218" i="23"/>
  <c r="AP218" i="23"/>
  <c r="AO218" i="23"/>
  <c r="AN218" i="23"/>
  <c r="AM218" i="23"/>
  <c r="AR217" i="23"/>
  <c r="AQ217" i="23"/>
  <c r="AP217" i="23"/>
  <c r="AO217" i="23"/>
  <c r="AN217" i="23"/>
  <c r="AM217" i="23"/>
  <c r="AR216" i="23"/>
  <c r="AQ216" i="23"/>
  <c r="AP216" i="23"/>
  <c r="AO216" i="23"/>
  <c r="AN216" i="23"/>
  <c r="AM216" i="23"/>
  <c r="AR215" i="23"/>
  <c r="AQ215" i="23"/>
  <c r="AP215" i="23"/>
  <c r="AO215" i="23"/>
  <c r="AN215" i="23"/>
  <c r="AM215" i="23"/>
  <c r="AR214" i="23"/>
  <c r="AQ214" i="23"/>
  <c r="AP214" i="23"/>
  <c r="AO214" i="23"/>
  <c r="AN214" i="23"/>
  <c r="AM214" i="23"/>
  <c r="AR213" i="23"/>
  <c r="AQ213" i="23"/>
  <c r="AP213" i="23"/>
  <c r="AO213" i="23"/>
  <c r="AN213" i="23"/>
  <c r="AM213" i="23"/>
  <c r="AR212" i="23"/>
  <c r="AQ212" i="23"/>
  <c r="AP212" i="23"/>
  <c r="AO212" i="23"/>
  <c r="AN212" i="23"/>
  <c r="AM212" i="23"/>
  <c r="AR211" i="23"/>
  <c r="AQ211" i="23"/>
  <c r="AP211" i="23"/>
  <c r="AO211" i="23"/>
  <c r="AN211" i="23"/>
  <c r="AM211" i="23"/>
  <c r="AR210" i="23"/>
  <c r="AQ210" i="23"/>
  <c r="AP210" i="23"/>
  <c r="AO210" i="23"/>
  <c r="AN210" i="23"/>
  <c r="AM210" i="23"/>
  <c r="AR209" i="23"/>
  <c r="AQ209" i="23"/>
  <c r="AP209" i="23"/>
  <c r="AO209" i="23"/>
  <c r="AN209" i="23"/>
  <c r="AM209" i="23"/>
  <c r="AR208" i="23"/>
  <c r="AQ208" i="23"/>
  <c r="AP208" i="23"/>
  <c r="AO208" i="23"/>
  <c r="AN208" i="23"/>
  <c r="AM208" i="23"/>
  <c r="AR207" i="23"/>
  <c r="AQ207" i="23"/>
  <c r="AP207" i="23"/>
  <c r="AO207" i="23"/>
  <c r="AN207" i="23"/>
  <c r="AM207" i="23"/>
  <c r="AR206" i="23"/>
  <c r="AQ206" i="23"/>
  <c r="AP206" i="23"/>
  <c r="AO206" i="23"/>
  <c r="AN206" i="23"/>
  <c r="AM206" i="23"/>
  <c r="AR205" i="23"/>
  <c r="AQ205" i="23"/>
  <c r="AP205" i="23"/>
  <c r="AO205" i="23"/>
  <c r="AN205" i="23"/>
  <c r="AM205" i="23"/>
  <c r="AR204" i="23"/>
  <c r="AQ204" i="23"/>
  <c r="AP204" i="23"/>
  <c r="AO204" i="23"/>
  <c r="AN204" i="23"/>
  <c r="AM204" i="23"/>
  <c r="AR203" i="23"/>
  <c r="AQ203" i="23"/>
  <c r="AP203" i="23"/>
  <c r="AO203" i="23"/>
  <c r="AN203" i="23"/>
  <c r="AM203" i="23"/>
  <c r="AR202" i="23"/>
  <c r="AQ202" i="23"/>
  <c r="AP202" i="23"/>
  <c r="AO202" i="23"/>
  <c r="AN202" i="23"/>
  <c r="AM202" i="23"/>
  <c r="AR201" i="23"/>
  <c r="AQ201" i="23"/>
  <c r="AP201" i="23"/>
  <c r="AO201" i="23"/>
  <c r="AN201" i="23"/>
  <c r="AM201" i="23"/>
  <c r="AR200" i="23"/>
  <c r="AQ200" i="23"/>
  <c r="AP200" i="23"/>
  <c r="AO200" i="23"/>
  <c r="AN200" i="23"/>
  <c r="AM200" i="23"/>
  <c r="AR199" i="23"/>
  <c r="AQ199" i="23"/>
  <c r="AP199" i="23"/>
  <c r="AO199" i="23"/>
  <c r="AN199" i="23"/>
  <c r="AM199" i="23"/>
  <c r="AR198" i="23"/>
  <c r="AQ198" i="23"/>
  <c r="AP198" i="23"/>
  <c r="AO198" i="23"/>
  <c r="AN198" i="23"/>
  <c r="AM198" i="23"/>
  <c r="AR197" i="23"/>
  <c r="AQ197" i="23"/>
  <c r="AP197" i="23"/>
  <c r="AO197" i="23"/>
  <c r="AN197" i="23"/>
  <c r="AM197" i="23"/>
  <c r="AR196" i="23"/>
  <c r="AQ196" i="23"/>
  <c r="AP196" i="23"/>
  <c r="AO196" i="23"/>
  <c r="AN196" i="23"/>
  <c r="AM196" i="23"/>
  <c r="AR195" i="23"/>
  <c r="AQ195" i="23"/>
  <c r="AP195" i="23"/>
  <c r="AO195" i="23"/>
  <c r="AN195" i="23"/>
  <c r="AM195" i="23"/>
  <c r="AR194" i="23"/>
  <c r="AQ194" i="23"/>
  <c r="AP194" i="23"/>
  <c r="AO194" i="23"/>
  <c r="AN194" i="23"/>
  <c r="AM194" i="23"/>
  <c r="AR193" i="23"/>
  <c r="AQ193" i="23"/>
  <c r="AP193" i="23"/>
  <c r="AO193" i="23"/>
  <c r="AN193" i="23"/>
  <c r="AM193" i="23"/>
  <c r="AR192" i="23"/>
  <c r="AQ192" i="23"/>
  <c r="AP192" i="23"/>
  <c r="AO192" i="23"/>
  <c r="AN192" i="23"/>
  <c r="AM192" i="23"/>
  <c r="AR191" i="23"/>
  <c r="AQ191" i="23"/>
  <c r="AP191" i="23"/>
  <c r="AO191" i="23"/>
  <c r="AN191" i="23"/>
  <c r="AM191" i="23"/>
  <c r="AR190" i="23"/>
  <c r="AQ190" i="23"/>
  <c r="AP190" i="23"/>
  <c r="AO190" i="23"/>
  <c r="AN190" i="23"/>
  <c r="AM190" i="23"/>
  <c r="AR189" i="23"/>
  <c r="AQ189" i="23"/>
  <c r="AP189" i="23"/>
  <c r="AO189" i="23"/>
  <c r="AN189" i="23"/>
  <c r="AM189" i="23"/>
  <c r="AR188" i="23"/>
  <c r="AQ188" i="23"/>
  <c r="AP188" i="23"/>
  <c r="AO188" i="23"/>
  <c r="AN188" i="23"/>
  <c r="AM188" i="23"/>
  <c r="AR187" i="23"/>
  <c r="AQ187" i="23"/>
  <c r="AP187" i="23"/>
  <c r="AO187" i="23"/>
  <c r="AN187" i="23"/>
  <c r="AM187" i="23"/>
  <c r="AR186" i="23"/>
  <c r="AQ186" i="23"/>
  <c r="AP186" i="23"/>
  <c r="AO186" i="23"/>
  <c r="AN186" i="23"/>
  <c r="AM186" i="23"/>
  <c r="AR185" i="23"/>
  <c r="AQ185" i="23"/>
  <c r="AP185" i="23"/>
  <c r="AO185" i="23"/>
  <c r="AN185" i="23"/>
  <c r="AM185" i="23"/>
  <c r="AR184" i="23"/>
  <c r="AQ184" i="23"/>
  <c r="AP184" i="23"/>
  <c r="AO184" i="23"/>
  <c r="AN184" i="23"/>
  <c r="AM184" i="23"/>
  <c r="AR183" i="23"/>
  <c r="AQ183" i="23"/>
  <c r="AP183" i="23"/>
  <c r="AO183" i="23"/>
  <c r="AN183" i="23"/>
  <c r="AM183" i="23"/>
  <c r="AR182" i="23"/>
  <c r="AQ182" i="23"/>
  <c r="AP182" i="23"/>
  <c r="AO182" i="23"/>
  <c r="AN182" i="23"/>
  <c r="AM182" i="23"/>
  <c r="AR181" i="23"/>
  <c r="AQ181" i="23"/>
  <c r="AP181" i="23"/>
  <c r="AO181" i="23"/>
  <c r="AN181" i="23"/>
  <c r="AM181" i="23"/>
  <c r="AR180" i="23"/>
  <c r="AQ180" i="23"/>
  <c r="AP180" i="23"/>
  <c r="AO180" i="23"/>
  <c r="AN180" i="23"/>
  <c r="AM180" i="23"/>
  <c r="AR179" i="23"/>
  <c r="AQ179" i="23"/>
  <c r="AP179" i="23"/>
  <c r="AO179" i="23"/>
  <c r="AN179" i="23"/>
  <c r="AM179" i="23"/>
  <c r="AR178" i="23"/>
  <c r="AQ178" i="23"/>
  <c r="AP178" i="23"/>
  <c r="AO178" i="23"/>
  <c r="AN178" i="23"/>
  <c r="AM178" i="23"/>
  <c r="AR177" i="23"/>
  <c r="AQ177" i="23"/>
  <c r="AP177" i="23"/>
  <c r="AO177" i="23"/>
  <c r="AN177" i="23"/>
  <c r="AM177" i="23"/>
  <c r="AR176" i="23"/>
  <c r="AQ176" i="23"/>
  <c r="AP176" i="23"/>
  <c r="AO176" i="23"/>
  <c r="AN176" i="23"/>
  <c r="AM176" i="23"/>
  <c r="AR175" i="23"/>
  <c r="AQ175" i="23"/>
  <c r="AP175" i="23"/>
  <c r="AO175" i="23"/>
  <c r="AN175" i="23"/>
  <c r="AM175" i="23"/>
  <c r="AR174" i="23"/>
  <c r="AQ174" i="23"/>
  <c r="AP174" i="23"/>
  <c r="AO174" i="23"/>
  <c r="AN174" i="23"/>
  <c r="AM174" i="23"/>
  <c r="AR173" i="23"/>
  <c r="AQ173" i="23"/>
  <c r="AP173" i="23"/>
  <c r="AO173" i="23"/>
  <c r="AN173" i="23"/>
  <c r="AM173" i="23"/>
  <c r="AR172" i="23"/>
  <c r="AQ172" i="23"/>
  <c r="AP172" i="23"/>
  <c r="AO172" i="23"/>
  <c r="AN172" i="23"/>
  <c r="AM172" i="23"/>
  <c r="AR171" i="23"/>
  <c r="AQ171" i="23"/>
  <c r="AP171" i="23"/>
  <c r="AO171" i="23"/>
  <c r="AN171" i="23"/>
  <c r="AM171" i="23"/>
  <c r="AR170" i="23"/>
  <c r="AQ170" i="23"/>
  <c r="AP170" i="23"/>
  <c r="AO170" i="23"/>
  <c r="AN170" i="23"/>
  <c r="AM170" i="23"/>
  <c r="AR169" i="23"/>
  <c r="AQ169" i="23"/>
  <c r="AP169" i="23"/>
  <c r="AO169" i="23"/>
  <c r="AN169" i="23"/>
  <c r="AM169" i="23"/>
  <c r="AR168" i="23"/>
  <c r="AQ168" i="23"/>
  <c r="AP168" i="23"/>
  <c r="AO168" i="23"/>
  <c r="AN168" i="23"/>
  <c r="AM168" i="23"/>
  <c r="AR167" i="23"/>
  <c r="AQ167" i="23"/>
  <c r="AP167" i="23"/>
  <c r="AO167" i="23"/>
  <c r="AN167" i="23"/>
  <c r="AM167" i="23"/>
  <c r="AR166" i="23"/>
  <c r="AQ166" i="23"/>
  <c r="AP166" i="23"/>
  <c r="AO166" i="23"/>
  <c r="AN166" i="23"/>
  <c r="AM166" i="23"/>
  <c r="AR165" i="23"/>
  <c r="AQ165" i="23"/>
  <c r="AP165" i="23"/>
  <c r="AO165" i="23"/>
  <c r="AN165" i="23"/>
  <c r="AM165" i="23"/>
  <c r="AR164" i="23"/>
  <c r="AQ164" i="23"/>
  <c r="AP164" i="23"/>
  <c r="AO164" i="23"/>
  <c r="AN164" i="23"/>
  <c r="AM164" i="23"/>
  <c r="AR163" i="23"/>
  <c r="AQ163" i="23"/>
  <c r="AP163" i="23"/>
  <c r="AO163" i="23"/>
  <c r="AN163" i="23"/>
  <c r="AM163" i="23"/>
  <c r="AR162" i="23"/>
  <c r="AQ162" i="23"/>
  <c r="AP162" i="23"/>
  <c r="AO162" i="23"/>
  <c r="AN162" i="23"/>
  <c r="AM162" i="23"/>
  <c r="AR161" i="23"/>
  <c r="AQ161" i="23"/>
  <c r="AP161" i="23"/>
  <c r="AO161" i="23"/>
  <c r="AN161" i="23"/>
  <c r="AM161" i="23"/>
  <c r="AR160" i="23"/>
  <c r="AQ160" i="23"/>
  <c r="AP160" i="23"/>
  <c r="AO160" i="23"/>
  <c r="AN160" i="23"/>
  <c r="AM160" i="23"/>
  <c r="AR159" i="23"/>
  <c r="AQ159" i="23"/>
  <c r="AP159" i="23"/>
  <c r="AO159" i="23"/>
  <c r="AN159" i="23"/>
  <c r="AM159" i="23"/>
  <c r="AR158" i="23"/>
  <c r="AQ158" i="23"/>
  <c r="AP158" i="23"/>
  <c r="AO158" i="23"/>
  <c r="AN158" i="23"/>
  <c r="AM158" i="23"/>
  <c r="AR157" i="23"/>
  <c r="AQ157" i="23"/>
  <c r="AP157" i="23"/>
  <c r="AO157" i="23"/>
  <c r="AN157" i="23"/>
  <c r="AM157" i="23"/>
  <c r="AR156" i="23"/>
  <c r="AQ156" i="23"/>
  <c r="AP156" i="23"/>
  <c r="AO156" i="23"/>
  <c r="AN156" i="23"/>
  <c r="AM156" i="23"/>
  <c r="AR155" i="23"/>
  <c r="AQ155" i="23"/>
  <c r="AP155" i="23"/>
  <c r="AO155" i="23"/>
  <c r="AN155" i="23"/>
  <c r="AM155" i="23"/>
  <c r="AR154" i="23"/>
  <c r="AQ154" i="23"/>
  <c r="AP154" i="23"/>
  <c r="AO154" i="23"/>
  <c r="AN154" i="23"/>
  <c r="AM154" i="23"/>
  <c r="AR153" i="23"/>
  <c r="AQ153" i="23"/>
  <c r="AP153" i="23"/>
  <c r="AO153" i="23"/>
  <c r="AN153" i="23"/>
  <c r="AM153" i="23"/>
  <c r="AR152" i="23"/>
  <c r="AQ152" i="23"/>
  <c r="AP152" i="23"/>
  <c r="AO152" i="23"/>
  <c r="AN152" i="23"/>
  <c r="AM152" i="23"/>
  <c r="AR151" i="23"/>
  <c r="AQ151" i="23"/>
  <c r="AP151" i="23"/>
  <c r="AO151" i="23"/>
  <c r="AN151" i="23"/>
  <c r="AM151" i="23"/>
  <c r="AR150" i="23"/>
  <c r="AQ150" i="23"/>
  <c r="AP150" i="23"/>
  <c r="AO150" i="23"/>
  <c r="AN150" i="23"/>
  <c r="AM150" i="23"/>
  <c r="AR149" i="23"/>
  <c r="AQ149" i="23"/>
  <c r="AP149" i="23"/>
  <c r="AO149" i="23"/>
  <c r="AN149" i="23"/>
  <c r="AM149" i="23"/>
  <c r="AR148" i="23"/>
  <c r="AQ148" i="23"/>
  <c r="AP148" i="23"/>
  <c r="AO148" i="23"/>
  <c r="AN148" i="23"/>
  <c r="AM148" i="23"/>
  <c r="AR147" i="23"/>
  <c r="AQ147" i="23"/>
  <c r="AP147" i="23"/>
  <c r="AO147" i="23"/>
  <c r="AN147" i="23"/>
  <c r="AM147" i="23"/>
  <c r="AR146" i="23"/>
  <c r="AQ146" i="23"/>
  <c r="AP146" i="23"/>
  <c r="AO146" i="23"/>
  <c r="AN146" i="23"/>
  <c r="AM146" i="23"/>
  <c r="AR145" i="23"/>
  <c r="AQ145" i="23"/>
  <c r="AP145" i="23"/>
  <c r="AO145" i="23"/>
  <c r="AN145" i="23"/>
  <c r="AM145" i="23"/>
  <c r="AR144" i="23"/>
  <c r="AQ144" i="23"/>
  <c r="AP144" i="23"/>
  <c r="AO144" i="23"/>
  <c r="AN144" i="23"/>
  <c r="AM144" i="23"/>
  <c r="AR143" i="23"/>
  <c r="AQ143" i="23"/>
  <c r="AP143" i="23"/>
  <c r="AO143" i="23"/>
  <c r="AN143" i="23"/>
  <c r="AM143" i="23"/>
  <c r="AR142" i="23"/>
  <c r="AQ142" i="23"/>
  <c r="AP142" i="23"/>
  <c r="AO142" i="23"/>
  <c r="AN142" i="23"/>
  <c r="AM142" i="23"/>
  <c r="AR141" i="23"/>
  <c r="AQ141" i="23"/>
  <c r="AP141" i="23"/>
  <c r="AO141" i="23"/>
  <c r="AN141" i="23"/>
  <c r="AM141" i="23"/>
  <c r="AR140" i="23"/>
  <c r="AQ140" i="23"/>
  <c r="AP140" i="23"/>
  <c r="AO140" i="23"/>
  <c r="AN140" i="23"/>
  <c r="AM140" i="23"/>
  <c r="AR139" i="23"/>
  <c r="AQ139" i="23"/>
  <c r="AP139" i="23"/>
  <c r="AO139" i="23"/>
  <c r="AN139" i="23"/>
  <c r="AM139" i="23"/>
  <c r="AR138" i="23"/>
  <c r="AQ138" i="23"/>
  <c r="AP138" i="23"/>
  <c r="AO138" i="23"/>
  <c r="AN138" i="23"/>
  <c r="AM138" i="23"/>
  <c r="AR137" i="23"/>
  <c r="AQ137" i="23"/>
  <c r="AP137" i="23"/>
  <c r="AO137" i="23"/>
  <c r="AN137" i="23"/>
  <c r="AM137" i="23"/>
  <c r="AR136" i="23"/>
  <c r="AQ136" i="23"/>
  <c r="AP136" i="23"/>
  <c r="AO136" i="23"/>
  <c r="AN136" i="23"/>
  <c r="AM136" i="23"/>
  <c r="AR135" i="23"/>
  <c r="AQ135" i="23"/>
  <c r="AP135" i="23"/>
  <c r="AO135" i="23"/>
  <c r="AN135" i="23"/>
  <c r="AM135" i="23"/>
  <c r="AR134" i="23"/>
  <c r="AQ134" i="23"/>
  <c r="AP134" i="23"/>
  <c r="AO134" i="23"/>
  <c r="AN134" i="23"/>
  <c r="AM134" i="23"/>
  <c r="AR133" i="23"/>
  <c r="AQ133" i="23"/>
  <c r="AP133" i="23"/>
  <c r="AO133" i="23"/>
  <c r="AN133" i="23"/>
  <c r="AM133" i="23"/>
  <c r="AR132" i="23"/>
  <c r="AQ132" i="23"/>
  <c r="AP132" i="23"/>
  <c r="AO132" i="23"/>
  <c r="AN132" i="23"/>
  <c r="AM132" i="23"/>
  <c r="AR131" i="23"/>
  <c r="AQ131" i="23"/>
  <c r="AP131" i="23"/>
  <c r="AO131" i="23"/>
  <c r="AN131" i="23"/>
  <c r="AM131" i="23"/>
  <c r="AR130" i="23"/>
  <c r="AQ130" i="23"/>
  <c r="AP130" i="23"/>
  <c r="AO130" i="23"/>
  <c r="AN130" i="23"/>
  <c r="AM130" i="23"/>
  <c r="AR129" i="23"/>
  <c r="AQ129" i="23"/>
  <c r="AP129" i="23"/>
  <c r="AO129" i="23"/>
  <c r="AN129" i="23"/>
  <c r="AM129" i="23"/>
  <c r="AR128" i="23"/>
  <c r="AQ128" i="23"/>
  <c r="AP128" i="23"/>
  <c r="AO128" i="23"/>
  <c r="AN128" i="23"/>
  <c r="AM128" i="23"/>
  <c r="AR127" i="23"/>
  <c r="AQ127" i="23"/>
  <c r="AP127" i="23"/>
  <c r="AO127" i="23"/>
  <c r="AN127" i="23"/>
  <c r="AM127" i="23"/>
  <c r="AR126" i="23"/>
  <c r="AQ126" i="23"/>
  <c r="AP126" i="23"/>
  <c r="AO126" i="23"/>
  <c r="AN126" i="23"/>
  <c r="AM126" i="23"/>
  <c r="AR125" i="23"/>
  <c r="AQ125" i="23"/>
  <c r="AP125" i="23"/>
  <c r="AO125" i="23"/>
  <c r="AN125" i="23"/>
  <c r="AM125" i="23"/>
  <c r="AR124" i="23"/>
  <c r="AQ124" i="23"/>
  <c r="AP124" i="23"/>
  <c r="AO124" i="23"/>
  <c r="AN124" i="23"/>
  <c r="AM124" i="23"/>
  <c r="AR123" i="23"/>
  <c r="AQ123" i="23"/>
  <c r="AP123" i="23"/>
  <c r="AO123" i="23"/>
  <c r="AN123" i="23"/>
  <c r="AM123" i="23"/>
  <c r="AR122" i="23"/>
  <c r="AQ122" i="23"/>
  <c r="AP122" i="23"/>
  <c r="AO122" i="23"/>
  <c r="AN122" i="23"/>
  <c r="AM122" i="23"/>
  <c r="AR121" i="23"/>
  <c r="AQ121" i="23"/>
  <c r="AP121" i="23"/>
  <c r="AO121" i="23"/>
  <c r="AN121" i="23"/>
  <c r="AM121" i="23"/>
  <c r="AR120" i="23"/>
  <c r="AQ120" i="23"/>
  <c r="AP120" i="23"/>
  <c r="AO120" i="23"/>
  <c r="AN120" i="23"/>
  <c r="AM120" i="23"/>
  <c r="AR119" i="23"/>
  <c r="AQ119" i="23"/>
  <c r="AP119" i="23"/>
  <c r="AO119" i="23"/>
  <c r="AN119" i="23"/>
  <c r="AM119" i="23"/>
  <c r="AR118" i="23"/>
  <c r="AQ118" i="23"/>
  <c r="AP118" i="23"/>
  <c r="AO118" i="23"/>
  <c r="AN118" i="23"/>
  <c r="AM118" i="23"/>
  <c r="AR117" i="23"/>
  <c r="AQ117" i="23"/>
  <c r="AP117" i="23"/>
  <c r="AO117" i="23"/>
  <c r="AN117" i="23"/>
  <c r="AM117" i="23"/>
  <c r="AR116" i="23"/>
  <c r="AQ116" i="23"/>
  <c r="AP116" i="23"/>
  <c r="AO116" i="23"/>
  <c r="AN116" i="23"/>
  <c r="AM116" i="23"/>
  <c r="AR115" i="23"/>
  <c r="AQ115" i="23"/>
  <c r="AP115" i="23"/>
  <c r="AO115" i="23"/>
  <c r="AN115" i="23"/>
  <c r="AM115" i="23"/>
  <c r="AR114" i="23"/>
  <c r="AQ114" i="23"/>
  <c r="AP114" i="23"/>
  <c r="AO114" i="23"/>
  <c r="AN114" i="23"/>
  <c r="AM114" i="23"/>
  <c r="AR113" i="23"/>
  <c r="AQ113" i="23"/>
  <c r="AP113" i="23"/>
  <c r="AO113" i="23"/>
  <c r="AN113" i="23"/>
  <c r="AM113" i="23"/>
  <c r="AR112" i="23"/>
  <c r="AQ112" i="23"/>
  <c r="AP112" i="23"/>
  <c r="AO112" i="23"/>
  <c r="AN112" i="23"/>
  <c r="AM112" i="23"/>
  <c r="AR111" i="23"/>
  <c r="AQ111" i="23"/>
  <c r="AP111" i="23"/>
  <c r="AO111" i="23"/>
  <c r="AN111" i="23"/>
  <c r="AM111" i="23"/>
  <c r="AR110" i="23"/>
  <c r="AQ110" i="23"/>
  <c r="AP110" i="23"/>
  <c r="AO110" i="23"/>
  <c r="AN110" i="23"/>
  <c r="AM110" i="23"/>
  <c r="AR109" i="23"/>
  <c r="AQ109" i="23"/>
  <c r="AP109" i="23"/>
  <c r="AO109" i="23"/>
  <c r="AN109" i="23"/>
  <c r="AM109" i="23"/>
  <c r="AR108" i="23"/>
  <c r="AQ108" i="23"/>
  <c r="AP108" i="23"/>
  <c r="AO108" i="23"/>
  <c r="AN108" i="23"/>
  <c r="AM108" i="23"/>
  <c r="AR107" i="23"/>
  <c r="AQ107" i="23"/>
  <c r="AP107" i="23"/>
  <c r="AO107" i="23"/>
  <c r="AN107" i="23"/>
  <c r="AM107" i="23"/>
  <c r="AR106" i="23"/>
  <c r="AQ106" i="23"/>
  <c r="AP106" i="23"/>
  <c r="AO106" i="23"/>
  <c r="AN106" i="23"/>
  <c r="AM106" i="23"/>
  <c r="AR105" i="23"/>
  <c r="AQ105" i="23"/>
  <c r="AP105" i="23"/>
  <c r="AO105" i="23"/>
  <c r="AN105" i="23"/>
  <c r="AM105" i="23"/>
  <c r="AR104" i="23"/>
  <c r="AQ104" i="23"/>
  <c r="AP104" i="23"/>
  <c r="AO104" i="23"/>
  <c r="AN104" i="23"/>
  <c r="AM104" i="23"/>
  <c r="AR103" i="23"/>
  <c r="AQ103" i="23"/>
  <c r="AP103" i="23"/>
  <c r="AO103" i="23"/>
  <c r="AN103" i="23"/>
  <c r="AM103" i="23"/>
  <c r="AR102" i="23"/>
  <c r="AQ102" i="23"/>
  <c r="AP102" i="23"/>
  <c r="AO102" i="23"/>
  <c r="AN102" i="23"/>
  <c r="AM102" i="23"/>
  <c r="AR101" i="23"/>
  <c r="AQ101" i="23"/>
  <c r="AP101" i="23"/>
  <c r="AO101" i="23"/>
  <c r="AN101" i="23"/>
  <c r="AM101" i="23"/>
  <c r="AR100" i="23"/>
  <c r="AQ100" i="23"/>
  <c r="AP100" i="23"/>
  <c r="AO100" i="23"/>
  <c r="AN100" i="23"/>
  <c r="AM100" i="23"/>
  <c r="AR99" i="23"/>
  <c r="AQ99" i="23"/>
  <c r="AP99" i="23"/>
  <c r="AO99" i="23"/>
  <c r="AN99" i="23"/>
  <c r="AM99" i="23"/>
  <c r="AR98" i="23"/>
  <c r="AQ98" i="23"/>
  <c r="AP98" i="23"/>
  <c r="AO98" i="23"/>
  <c r="AN98" i="23"/>
  <c r="AM98" i="23"/>
  <c r="AR97" i="23"/>
  <c r="AQ97" i="23"/>
  <c r="AP97" i="23"/>
  <c r="AO97" i="23"/>
  <c r="AN97" i="23"/>
  <c r="AM97" i="23"/>
  <c r="AR96" i="23"/>
  <c r="AQ96" i="23"/>
  <c r="AP96" i="23"/>
  <c r="AO96" i="23"/>
  <c r="AN96" i="23"/>
  <c r="AM96" i="23"/>
  <c r="AR95" i="23"/>
  <c r="AQ95" i="23"/>
  <c r="AP95" i="23"/>
  <c r="AO95" i="23"/>
  <c r="AN95" i="23"/>
  <c r="AM95" i="23"/>
  <c r="AR94" i="23"/>
  <c r="AQ94" i="23"/>
  <c r="AP94" i="23"/>
  <c r="AO94" i="23"/>
  <c r="AN94" i="23"/>
  <c r="AM94" i="23"/>
  <c r="AR93" i="23"/>
  <c r="AQ93" i="23"/>
  <c r="AP93" i="23"/>
  <c r="AO93" i="23"/>
  <c r="AN93" i="23"/>
  <c r="AM93" i="23"/>
  <c r="AR92" i="23"/>
  <c r="AQ92" i="23"/>
  <c r="AP92" i="23"/>
  <c r="AO92" i="23"/>
  <c r="AN92" i="23"/>
  <c r="AM92" i="23"/>
  <c r="AR91" i="23"/>
  <c r="AQ91" i="23"/>
  <c r="AP91" i="23"/>
  <c r="AO91" i="23"/>
  <c r="AN91" i="23"/>
  <c r="AM91" i="23"/>
  <c r="AR90" i="23"/>
  <c r="AQ90" i="23"/>
  <c r="AP90" i="23"/>
  <c r="AO90" i="23"/>
  <c r="AN90" i="23"/>
  <c r="AM90" i="23"/>
  <c r="AR89" i="23"/>
  <c r="AQ89" i="23"/>
  <c r="AP89" i="23"/>
  <c r="AO89" i="23"/>
  <c r="AN89" i="23"/>
  <c r="AM89" i="23"/>
  <c r="AR88" i="23"/>
  <c r="AQ88" i="23"/>
  <c r="AP88" i="23"/>
  <c r="AO88" i="23"/>
  <c r="AN88" i="23"/>
  <c r="AM88" i="23"/>
  <c r="AR87" i="23"/>
  <c r="AQ87" i="23"/>
  <c r="AP87" i="23"/>
  <c r="AO87" i="23"/>
  <c r="AN87" i="23"/>
  <c r="AM87" i="23"/>
  <c r="AR86" i="23"/>
  <c r="AQ86" i="23"/>
  <c r="AP86" i="23"/>
  <c r="AO86" i="23"/>
  <c r="AN86" i="23"/>
  <c r="AM86" i="23"/>
  <c r="AR85" i="23"/>
  <c r="AQ85" i="23"/>
  <c r="AP85" i="23"/>
  <c r="AO85" i="23"/>
  <c r="AN85" i="23"/>
  <c r="AM85" i="23"/>
  <c r="AR84" i="23"/>
  <c r="AQ84" i="23"/>
  <c r="AP84" i="23"/>
  <c r="AO84" i="23"/>
  <c r="AN84" i="23"/>
  <c r="AM84" i="23"/>
  <c r="AR83" i="23"/>
  <c r="AQ83" i="23"/>
  <c r="AP83" i="23"/>
  <c r="AO83" i="23"/>
  <c r="AN83" i="23"/>
  <c r="AM83" i="23"/>
  <c r="AR82" i="23"/>
  <c r="AQ82" i="23"/>
  <c r="AP82" i="23"/>
  <c r="AO82" i="23"/>
  <c r="AN82" i="23"/>
  <c r="AM82" i="23"/>
  <c r="AR81" i="23"/>
  <c r="AQ81" i="23"/>
  <c r="AP81" i="23"/>
  <c r="AO81" i="23"/>
  <c r="AN81" i="23"/>
  <c r="AM81" i="23"/>
  <c r="AR80" i="23"/>
  <c r="AQ80" i="23"/>
  <c r="AP80" i="23"/>
  <c r="AO80" i="23"/>
  <c r="AN80" i="23"/>
  <c r="AM80" i="23"/>
  <c r="AR79" i="23"/>
  <c r="AQ79" i="23"/>
  <c r="AP79" i="23"/>
  <c r="AO79" i="23"/>
  <c r="AN79" i="23"/>
  <c r="AM79" i="23"/>
  <c r="AR78" i="23"/>
  <c r="AQ78" i="23"/>
  <c r="AP78" i="23"/>
  <c r="AO78" i="23"/>
  <c r="AN78" i="23"/>
  <c r="AM78" i="23"/>
  <c r="AR77" i="23"/>
  <c r="AQ77" i="23"/>
  <c r="AP77" i="23"/>
  <c r="AO77" i="23"/>
  <c r="AN77" i="23"/>
  <c r="AM77" i="23"/>
  <c r="AR76" i="23"/>
  <c r="AQ76" i="23"/>
  <c r="AP76" i="23"/>
  <c r="AO76" i="23"/>
  <c r="AN76" i="23"/>
  <c r="AM76" i="23"/>
  <c r="AR75" i="23"/>
  <c r="AQ75" i="23"/>
  <c r="AP75" i="23"/>
  <c r="AO75" i="23"/>
  <c r="AN75" i="23"/>
  <c r="AM75" i="23"/>
  <c r="AR74" i="23"/>
  <c r="AQ74" i="23"/>
  <c r="AP74" i="23"/>
  <c r="AO74" i="23"/>
  <c r="AN74" i="23"/>
  <c r="AM74" i="23"/>
  <c r="AR73" i="23"/>
  <c r="AQ73" i="23"/>
  <c r="AP73" i="23"/>
  <c r="AO73" i="23"/>
  <c r="AN73" i="23"/>
  <c r="AM73" i="23"/>
  <c r="AR72" i="23"/>
  <c r="AQ72" i="23"/>
  <c r="AP72" i="23"/>
  <c r="AO72" i="23"/>
  <c r="AN72" i="23"/>
  <c r="AM72" i="23"/>
  <c r="AR71" i="23"/>
  <c r="AQ71" i="23"/>
  <c r="AP71" i="23"/>
  <c r="AO71" i="23"/>
  <c r="AN71" i="23"/>
  <c r="AM71" i="23"/>
  <c r="AR70" i="23"/>
  <c r="AQ70" i="23"/>
  <c r="AP70" i="23"/>
  <c r="AO70" i="23"/>
  <c r="AN70" i="23"/>
  <c r="AM70" i="23"/>
  <c r="AR69" i="23"/>
  <c r="AQ69" i="23"/>
  <c r="AP69" i="23"/>
  <c r="AO69" i="23"/>
  <c r="AN69" i="23"/>
  <c r="AM69" i="23"/>
  <c r="AR68" i="23"/>
  <c r="AQ68" i="23"/>
  <c r="AP68" i="23"/>
  <c r="AO68" i="23"/>
  <c r="AN68" i="23"/>
  <c r="AM68" i="23"/>
  <c r="AR67" i="23"/>
  <c r="AQ67" i="23"/>
  <c r="AP67" i="23"/>
  <c r="AO67" i="23"/>
  <c r="AN67" i="23"/>
  <c r="AM67" i="23"/>
  <c r="AR66" i="23"/>
  <c r="AQ66" i="23"/>
  <c r="AP66" i="23"/>
  <c r="AO66" i="23"/>
  <c r="AN66" i="23"/>
  <c r="AM66" i="23"/>
  <c r="AR65" i="23"/>
  <c r="AQ65" i="23"/>
  <c r="AP65" i="23"/>
  <c r="AO65" i="23"/>
  <c r="AN65" i="23"/>
  <c r="AM65" i="23"/>
  <c r="AR64" i="23"/>
  <c r="AQ64" i="23"/>
  <c r="AP64" i="23"/>
  <c r="AO64" i="23"/>
  <c r="AN64" i="23"/>
  <c r="AM64" i="23"/>
  <c r="AR63" i="23"/>
  <c r="AQ63" i="23"/>
  <c r="AP63" i="23"/>
  <c r="AO63" i="23"/>
  <c r="AN63" i="23"/>
  <c r="AM63" i="23"/>
  <c r="AR62" i="23"/>
  <c r="AQ62" i="23"/>
  <c r="AP62" i="23"/>
  <c r="AO62" i="23"/>
  <c r="AN62" i="23"/>
  <c r="AM62" i="23"/>
  <c r="AR61" i="23"/>
  <c r="AQ61" i="23"/>
  <c r="AP61" i="23"/>
  <c r="AO61" i="23"/>
  <c r="AN61" i="23"/>
  <c r="AM61" i="23"/>
  <c r="AR60" i="23"/>
  <c r="AQ60" i="23"/>
  <c r="AP60" i="23"/>
  <c r="AO60" i="23"/>
  <c r="AN60" i="23"/>
  <c r="AM60" i="23"/>
  <c r="AR59" i="23"/>
  <c r="AQ59" i="23"/>
  <c r="AP59" i="23"/>
  <c r="AO59" i="23"/>
  <c r="AN59" i="23"/>
  <c r="AM59" i="23"/>
  <c r="AR58" i="23"/>
  <c r="AQ58" i="23"/>
  <c r="AP58" i="23"/>
  <c r="AO58" i="23"/>
  <c r="AN58" i="23"/>
  <c r="AM58" i="23"/>
  <c r="AR57" i="23"/>
  <c r="AQ57" i="23"/>
  <c r="AP57" i="23"/>
  <c r="AO57" i="23"/>
  <c r="AN57" i="23"/>
  <c r="AM57" i="23"/>
  <c r="AR56" i="23"/>
  <c r="AQ56" i="23"/>
  <c r="AP56" i="23"/>
  <c r="AO56" i="23"/>
  <c r="AN56" i="23"/>
  <c r="AM56" i="23"/>
  <c r="AR55" i="23"/>
  <c r="AQ55" i="23"/>
  <c r="AP55" i="23"/>
  <c r="AO55" i="23"/>
  <c r="AN55" i="23"/>
  <c r="AM55" i="23"/>
  <c r="AR54" i="23"/>
  <c r="AQ54" i="23"/>
  <c r="AP54" i="23"/>
  <c r="AO54" i="23"/>
  <c r="AN54" i="23"/>
  <c r="AM54" i="23"/>
  <c r="AR53" i="23"/>
  <c r="AQ53" i="23"/>
  <c r="AP53" i="23"/>
  <c r="AO53" i="23"/>
  <c r="AN53" i="23"/>
  <c r="AM53" i="23"/>
  <c r="AR52" i="23"/>
  <c r="AQ52" i="23"/>
  <c r="AP52" i="23"/>
  <c r="AO52" i="23"/>
  <c r="AN52" i="23"/>
  <c r="AM52" i="23"/>
  <c r="AR51" i="23"/>
  <c r="AQ51" i="23"/>
  <c r="AP51" i="23"/>
  <c r="AO51" i="23"/>
  <c r="AN51" i="23"/>
  <c r="AM51" i="23"/>
  <c r="AR50" i="23"/>
  <c r="AQ50" i="23"/>
  <c r="AP50" i="23"/>
  <c r="AO50" i="23"/>
  <c r="AN50" i="23"/>
  <c r="AM50" i="23"/>
  <c r="AR49" i="23"/>
  <c r="AQ49" i="23"/>
  <c r="AP49" i="23"/>
  <c r="AO49" i="23"/>
  <c r="AN49" i="23"/>
  <c r="AM49" i="23"/>
  <c r="AR48" i="23"/>
  <c r="AQ48" i="23"/>
  <c r="AP48" i="23"/>
  <c r="AO48" i="23"/>
  <c r="AN48" i="23"/>
  <c r="AM48" i="23"/>
  <c r="AR47" i="23"/>
  <c r="AQ47" i="23"/>
  <c r="AP47" i="23"/>
  <c r="AO47" i="23"/>
  <c r="AN47" i="23"/>
  <c r="AM47" i="23"/>
  <c r="AR46" i="23"/>
  <c r="AQ46" i="23"/>
  <c r="AP46" i="23"/>
  <c r="AO46" i="23"/>
  <c r="AN46" i="23"/>
  <c r="AM46" i="23"/>
  <c r="AR45" i="23"/>
  <c r="AQ45" i="23"/>
  <c r="AP45" i="23"/>
  <c r="AO45" i="23"/>
  <c r="AN45" i="23"/>
  <c r="AM45" i="23"/>
  <c r="AR44" i="23"/>
  <c r="AQ44" i="23"/>
  <c r="AP44" i="23"/>
  <c r="AO44" i="23"/>
  <c r="AN44" i="23"/>
  <c r="AM44" i="23"/>
  <c r="AR43" i="23"/>
  <c r="AQ43" i="23"/>
  <c r="AP43" i="23"/>
  <c r="AO43" i="23"/>
  <c r="AN43" i="23"/>
  <c r="AM43" i="23"/>
  <c r="AR42" i="23"/>
  <c r="AQ42" i="23"/>
  <c r="AP42" i="23"/>
  <c r="AO42" i="23"/>
  <c r="AN42" i="23"/>
  <c r="AM42" i="23"/>
  <c r="AR41" i="23"/>
  <c r="AQ41" i="23"/>
  <c r="AP41" i="23"/>
  <c r="AO41" i="23"/>
  <c r="AN41" i="23"/>
  <c r="AM41" i="23"/>
  <c r="AR40" i="23"/>
  <c r="AQ40" i="23"/>
  <c r="AP40" i="23"/>
  <c r="AO40" i="23"/>
  <c r="AN40" i="23"/>
  <c r="AM40" i="23"/>
  <c r="AR39" i="23"/>
  <c r="AQ39" i="23"/>
  <c r="AP39" i="23"/>
  <c r="AO39" i="23"/>
  <c r="AN39" i="23"/>
  <c r="AM39" i="23"/>
  <c r="AR38" i="23"/>
  <c r="AQ38" i="23"/>
  <c r="AP38" i="23"/>
  <c r="AO38" i="23"/>
  <c r="AN38" i="23"/>
  <c r="AM38" i="23"/>
  <c r="AR37" i="23"/>
  <c r="AQ37" i="23"/>
  <c r="AP37" i="23"/>
  <c r="AO37" i="23"/>
  <c r="AN37" i="23"/>
  <c r="AM37" i="23"/>
  <c r="AR36" i="23"/>
  <c r="AQ36" i="23"/>
  <c r="AP36" i="23"/>
  <c r="AO36" i="23"/>
  <c r="AN36" i="23"/>
  <c r="AM36" i="23"/>
  <c r="AR35" i="23"/>
  <c r="AQ35" i="23"/>
  <c r="AP35" i="23"/>
  <c r="AO35" i="23"/>
  <c r="AN35" i="23"/>
  <c r="AM35" i="23"/>
  <c r="AR34" i="23"/>
  <c r="AQ34" i="23"/>
  <c r="AP34" i="23"/>
  <c r="AO34" i="23"/>
  <c r="AN34" i="23"/>
  <c r="AM34" i="23"/>
  <c r="AR33" i="23"/>
  <c r="AQ33" i="23"/>
  <c r="AP33" i="23"/>
  <c r="AO33" i="23"/>
  <c r="AN33" i="23"/>
  <c r="AM33" i="23"/>
  <c r="AR32" i="23"/>
  <c r="AQ32" i="23"/>
  <c r="AP32" i="23"/>
  <c r="AO32" i="23"/>
  <c r="AN32" i="23"/>
  <c r="AM32" i="23"/>
  <c r="AR31" i="23"/>
  <c r="AQ31" i="23"/>
  <c r="AP31" i="23"/>
  <c r="AO31" i="23"/>
  <c r="AN31" i="23"/>
  <c r="AM31" i="23"/>
  <c r="AR30" i="23"/>
  <c r="AQ30" i="23"/>
  <c r="AP30" i="23"/>
  <c r="AO30" i="23"/>
  <c r="AN30" i="23"/>
  <c r="AM30" i="23"/>
  <c r="AR29" i="23"/>
  <c r="AQ29" i="23"/>
  <c r="AP29" i="23"/>
  <c r="AO29" i="23"/>
  <c r="AN29" i="23"/>
  <c r="AM29" i="23"/>
  <c r="AR28" i="23"/>
  <c r="AQ28" i="23"/>
  <c r="AP28" i="23"/>
  <c r="AO28" i="23"/>
  <c r="AN28" i="23"/>
  <c r="AM28" i="23"/>
  <c r="AR27" i="23"/>
  <c r="AQ27" i="23"/>
  <c r="AP27" i="23"/>
  <c r="AO27" i="23"/>
  <c r="AN27" i="23"/>
  <c r="AM27" i="23"/>
  <c r="AR26" i="23"/>
  <c r="AQ26" i="23"/>
  <c r="AP26" i="23"/>
  <c r="AO26" i="23"/>
  <c r="AN26" i="23"/>
  <c r="AM26" i="23"/>
  <c r="AR25" i="23"/>
  <c r="AQ25" i="23"/>
  <c r="AP25" i="23"/>
  <c r="AO25" i="23"/>
  <c r="AN25" i="23"/>
  <c r="AM25" i="23"/>
  <c r="AR24" i="23"/>
  <c r="AQ24" i="23"/>
  <c r="AP24" i="23"/>
  <c r="AO24" i="23"/>
  <c r="AN24" i="23"/>
  <c r="AM24" i="23"/>
  <c r="AR23" i="23"/>
  <c r="AQ23" i="23"/>
  <c r="AP23" i="23"/>
  <c r="AO23" i="23"/>
  <c r="AN23" i="23"/>
  <c r="AM23" i="23"/>
  <c r="AR22" i="23"/>
  <c r="AQ22" i="23"/>
  <c r="AP22" i="23"/>
  <c r="AO22" i="23"/>
  <c r="AN22" i="23"/>
  <c r="AM22" i="23"/>
  <c r="AR21" i="23"/>
  <c r="AQ21" i="23"/>
  <c r="AP21" i="23"/>
  <c r="AO21" i="23"/>
  <c r="AN21" i="23"/>
  <c r="AM21" i="23"/>
  <c r="AR20" i="23"/>
  <c r="AQ20" i="23"/>
  <c r="AP20" i="23"/>
  <c r="AO20" i="23"/>
  <c r="AN20" i="23"/>
  <c r="AM20" i="23"/>
  <c r="AR19" i="23"/>
  <c r="AQ19" i="23"/>
  <c r="AP19" i="23"/>
  <c r="AO19" i="23"/>
  <c r="AN19" i="23"/>
  <c r="AM19" i="23"/>
  <c r="AR18" i="23"/>
  <c r="AQ18" i="23"/>
  <c r="AP18" i="23"/>
  <c r="AO18" i="23"/>
  <c r="AN18" i="23"/>
  <c r="AM18" i="23"/>
  <c r="AR17" i="23"/>
  <c r="AQ17" i="23"/>
  <c r="AP17" i="23"/>
  <c r="AO17" i="23"/>
  <c r="AN17" i="23"/>
  <c r="AM17" i="23"/>
  <c r="AR16" i="23"/>
  <c r="AQ16" i="23"/>
  <c r="AP16" i="23"/>
  <c r="AO16" i="23"/>
  <c r="AN16" i="23"/>
  <c r="AM16" i="23"/>
  <c r="AR15" i="23"/>
  <c r="AQ15" i="23"/>
  <c r="AP15" i="23"/>
  <c r="AO15" i="23"/>
  <c r="AN15" i="23"/>
  <c r="AM15" i="23"/>
  <c r="AR14" i="23"/>
  <c r="AQ14" i="23"/>
  <c r="AP14" i="23"/>
  <c r="AO14" i="23"/>
  <c r="AN14" i="23"/>
  <c r="AM14" i="23"/>
  <c r="AR13" i="23"/>
  <c r="AQ13" i="23"/>
  <c r="AP13" i="23"/>
  <c r="AO13" i="23"/>
  <c r="AN13" i="23"/>
  <c r="AM13" i="23"/>
  <c r="AR12" i="23"/>
  <c r="AQ12" i="23"/>
  <c r="AP12" i="23"/>
  <c r="AO12" i="23"/>
  <c r="AN12" i="23"/>
  <c r="AM12" i="23"/>
  <c r="AR11" i="23"/>
  <c r="AQ11" i="23"/>
  <c r="AP11" i="23"/>
  <c r="AO11" i="23"/>
  <c r="AN11" i="23"/>
  <c r="AM11" i="23"/>
  <c r="AR10" i="23"/>
  <c r="AQ10" i="23"/>
  <c r="AP10" i="23"/>
  <c r="AO10" i="23"/>
  <c r="AN10" i="23"/>
  <c r="AM10" i="23"/>
  <c r="AR9" i="23"/>
  <c r="AQ9" i="23"/>
  <c r="AP9" i="23"/>
  <c r="AO9" i="23"/>
  <c r="AN9" i="23"/>
  <c r="AM9" i="23"/>
  <c r="AR8" i="23"/>
  <c r="AQ8" i="23"/>
  <c r="AP8" i="23"/>
  <c r="AO8" i="23"/>
  <c r="AN8" i="23"/>
  <c r="AM8" i="23"/>
  <c r="AR7" i="23"/>
  <c r="AQ7" i="23"/>
  <c r="AP7" i="23"/>
  <c r="AO7" i="23"/>
  <c r="AN7" i="23"/>
  <c r="AM7" i="23"/>
  <c r="AR6" i="23"/>
  <c r="AQ6" i="23"/>
  <c r="AP6" i="23"/>
  <c r="AO6" i="23"/>
  <c r="AN6" i="23"/>
  <c r="AM6" i="23"/>
  <c r="AR5" i="23"/>
  <c r="AQ5" i="23"/>
  <c r="AP5" i="23"/>
  <c r="AO5" i="23"/>
  <c r="AN5" i="23"/>
  <c r="AM5" i="23"/>
  <c r="AR4" i="23"/>
  <c r="AQ4" i="23"/>
  <c r="AP4" i="23"/>
  <c r="AO4" i="23"/>
  <c r="AN4" i="23"/>
  <c r="AM4" i="23"/>
  <c r="AR3" i="23"/>
  <c r="AQ3" i="23"/>
  <c r="AP3" i="23"/>
  <c r="AO3" i="23"/>
  <c r="AN3" i="23"/>
  <c r="AM3" i="23"/>
  <c r="AR2" i="23"/>
  <c r="AQ2" i="23"/>
  <c r="AP2" i="23"/>
  <c r="AO2" i="23"/>
  <c r="AN2" i="23"/>
  <c r="AM2" i="23"/>
  <c r="AX530" i="3"/>
  <c r="AW530" i="3"/>
  <c r="AV530" i="3"/>
  <c r="AU530" i="3"/>
  <c r="AT530" i="3"/>
  <c r="AS530" i="3"/>
  <c r="AX529" i="3"/>
  <c r="AW529" i="3"/>
  <c r="AV529" i="3"/>
  <c r="AU529" i="3"/>
  <c r="AT529" i="3"/>
  <c r="AS529" i="3"/>
  <c r="AX528" i="3"/>
  <c r="AW528" i="3"/>
  <c r="AV528" i="3"/>
  <c r="AU528" i="3"/>
  <c r="AT528" i="3"/>
  <c r="AS528" i="3"/>
  <c r="AX527" i="3"/>
  <c r="AW527" i="3"/>
  <c r="AV527" i="3"/>
  <c r="AU527" i="3"/>
  <c r="AT527" i="3"/>
  <c r="AS527" i="3"/>
  <c r="AX526" i="3"/>
  <c r="AW526" i="3"/>
  <c r="AV526" i="3"/>
  <c r="AU526" i="3"/>
  <c r="AT526" i="3"/>
  <c r="AS526" i="3"/>
  <c r="AX525" i="3"/>
  <c r="AW525" i="3"/>
  <c r="AV525" i="3"/>
  <c r="AU525" i="3"/>
  <c r="AT525" i="3"/>
  <c r="AS525" i="3"/>
  <c r="AX524" i="3"/>
  <c r="AW524" i="3"/>
  <c r="AV524" i="3"/>
  <c r="AU524" i="3"/>
  <c r="AT524" i="3"/>
  <c r="AS524" i="3"/>
  <c r="AX523" i="3"/>
  <c r="AW523" i="3"/>
  <c r="AV523" i="3"/>
  <c r="AU523" i="3"/>
  <c r="AT523" i="3"/>
  <c r="AS523" i="3"/>
  <c r="AX522" i="3"/>
  <c r="AW522" i="3"/>
  <c r="AV522" i="3"/>
  <c r="AU522" i="3"/>
  <c r="AT522" i="3"/>
  <c r="AS522" i="3"/>
  <c r="AX521" i="3"/>
  <c r="AW521" i="3"/>
  <c r="AV521" i="3"/>
  <c r="AU521" i="3"/>
  <c r="AT521" i="3"/>
  <c r="AS521" i="3"/>
  <c r="AX520" i="3"/>
  <c r="AW520" i="3"/>
  <c r="AV520" i="3"/>
  <c r="AU520" i="3"/>
  <c r="AT520" i="3"/>
  <c r="AS520" i="3"/>
  <c r="AX519" i="3"/>
  <c r="AW519" i="3"/>
  <c r="AV519" i="3"/>
  <c r="AU519" i="3"/>
  <c r="AT519" i="3"/>
  <c r="AS519" i="3"/>
  <c r="AX518" i="3"/>
  <c r="AW518" i="3"/>
  <c r="AV518" i="3"/>
  <c r="AU518" i="3"/>
  <c r="AT518" i="3"/>
  <c r="AS518" i="3"/>
  <c r="AX517" i="3"/>
  <c r="AW517" i="3"/>
  <c r="AV517" i="3"/>
  <c r="AU517" i="3"/>
  <c r="AT517" i="3"/>
  <c r="AS517" i="3"/>
  <c r="AX516" i="3"/>
  <c r="AW516" i="3"/>
  <c r="AV516" i="3"/>
  <c r="AU516" i="3"/>
  <c r="AT516" i="3"/>
  <c r="AS516" i="3"/>
  <c r="AX515" i="3"/>
  <c r="AW515" i="3"/>
  <c r="AV515" i="3"/>
  <c r="AU515" i="3"/>
  <c r="AT515" i="3"/>
  <c r="AS515" i="3"/>
  <c r="AX514" i="3"/>
  <c r="AW514" i="3"/>
  <c r="AV514" i="3"/>
  <c r="AU514" i="3"/>
  <c r="AT514" i="3"/>
  <c r="AS514" i="3"/>
  <c r="AX513" i="3"/>
  <c r="AW513" i="3"/>
  <c r="AV513" i="3"/>
  <c r="AU513" i="3"/>
  <c r="AT513" i="3"/>
  <c r="AS513" i="3"/>
  <c r="AX512" i="3"/>
  <c r="AW512" i="3"/>
  <c r="AV512" i="3"/>
  <c r="AU512" i="3"/>
  <c r="AT512" i="3"/>
  <c r="AS512" i="3"/>
  <c r="AX511" i="3"/>
  <c r="AW511" i="3"/>
  <c r="AV511" i="3"/>
  <c r="AU511" i="3"/>
  <c r="AT511" i="3"/>
  <c r="AS511" i="3"/>
  <c r="AX510" i="3"/>
  <c r="AW510" i="3"/>
  <c r="AV510" i="3"/>
  <c r="AU510" i="3"/>
  <c r="AT510" i="3"/>
  <c r="AS510" i="3"/>
  <c r="AX509" i="3"/>
  <c r="AW509" i="3"/>
  <c r="AV509" i="3"/>
  <c r="AU509" i="3"/>
  <c r="AT509" i="3"/>
  <c r="AS509" i="3"/>
  <c r="AX508" i="3"/>
  <c r="AW508" i="3"/>
  <c r="AV508" i="3"/>
  <c r="AU508" i="3"/>
  <c r="AT508" i="3"/>
  <c r="AS508" i="3"/>
  <c r="AX507" i="3"/>
  <c r="AW507" i="3"/>
  <c r="AV507" i="3"/>
  <c r="AU507" i="3"/>
  <c r="AT507" i="3"/>
  <c r="AS507" i="3"/>
  <c r="AX506" i="3"/>
  <c r="AW506" i="3"/>
  <c r="AV506" i="3"/>
  <c r="AU506" i="3"/>
  <c r="AT506" i="3"/>
  <c r="AS506" i="3"/>
  <c r="AX505" i="3"/>
  <c r="AW505" i="3"/>
  <c r="AV505" i="3"/>
  <c r="AU505" i="3"/>
  <c r="AT505" i="3"/>
  <c r="AS505" i="3"/>
  <c r="AX504" i="3"/>
  <c r="AW504" i="3"/>
  <c r="AV504" i="3"/>
  <c r="AU504" i="3"/>
  <c r="AT504" i="3"/>
  <c r="AS504" i="3"/>
  <c r="AX503" i="3"/>
  <c r="AW503" i="3"/>
  <c r="AV503" i="3"/>
  <c r="AU503" i="3"/>
  <c r="AT503" i="3"/>
  <c r="AS503" i="3"/>
  <c r="AX502" i="3"/>
  <c r="AW502" i="3"/>
  <c r="AV502" i="3"/>
  <c r="AU502" i="3"/>
  <c r="AT502" i="3"/>
  <c r="AS502" i="3"/>
  <c r="AX501" i="3"/>
  <c r="AW501" i="3"/>
  <c r="AV501" i="3"/>
  <c r="AU501" i="3"/>
  <c r="AT501" i="3"/>
  <c r="AS501" i="3"/>
  <c r="AX500" i="3"/>
  <c r="AW500" i="3"/>
  <c r="AV500" i="3"/>
  <c r="AU500" i="3"/>
  <c r="AT500" i="3"/>
  <c r="AS500" i="3"/>
  <c r="AX499" i="3"/>
  <c r="AW499" i="3"/>
  <c r="AV499" i="3"/>
  <c r="AU499" i="3"/>
  <c r="AT499" i="3"/>
  <c r="AS499" i="3"/>
  <c r="AX498" i="3"/>
  <c r="AW498" i="3"/>
  <c r="AV498" i="3"/>
  <c r="AU498" i="3"/>
  <c r="AT498" i="3"/>
  <c r="AS498" i="3"/>
  <c r="AX497" i="3"/>
  <c r="AW497" i="3"/>
  <c r="AV497" i="3"/>
  <c r="AU497" i="3"/>
  <c r="AT497" i="3"/>
  <c r="AS497" i="3"/>
  <c r="AX496" i="3"/>
  <c r="AW496" i="3"/>
  <c r="AV496" i="3"/>
  <c r="AU496" i="3"/>
  <c r="AT496" i="3"/>
  <c r="AS496" i="3"/>
  <c r="AX495" i="3"/>
  <c r="AW495" i="3"/>
  <c r="AV495" i="3"/>
  <c r="AU495" i="3"/>
  <c r="AT495" i="3"/>
  <c r="AS495" i="3"/>
  <c r="AX494" i="3"/>
  <c r="AW494" i="3"/>
  <c r="AV494" i="3"/>
  <c r="AU494" i="3"/>
  <c r="AT494" i="3"/>
  <c r="AS494" i="3"/>
  <c r="AX493" i="3"/>
  <c r="AW493" i="3"/>
  <c r="AV493" i="3"/>
  <c r="AU493" i="3"/>
  <c r="AT493" i="3"/>
  <c r="AS493" i="3"/>
  <c r="AX492" i="3"/>
  <c r="AW492" i="3"/>
  <c r="AV492" i="3"/>
  <c r="AU492" i="3"/>
  <c r="AT492" i="3"/>
  <c r="AS492" i="3"/>
  <c r="AX491" i="3"/>
  <c r="AW491" i="3"/>
  <c r="AV491" i="3"/>
  <c r="AU491" i="3"/>
  <c r="AT491" i="3"/>
  <c r="AS491" i="3"/>
  <c r="AX490" i="3"/>
  <c r="AW490" i="3"/>
  <c r="AV490" i="3"/>
  <c r="AU490" i="3"/>
  <c r="AT490" i="3"/>
  <c r="AS490" i="3"/>
  <c r="AX489" i="3"/>
  <c r="AW489" i="3"/>
  <c r="AV489" i="3"/>
  <c r="AU489" i="3"/>
  <c r="AT489" i="3"/>
  <c r="AS489" i="3"/>
  <c r="AX488" i="3"/>
  <c r="AW488" i="3"/>
  <c r="AV488" i="3"/>
  <c r="AU488" i="3"/>
  <c r="AT488" i="3"/>
  <c r="AS488" i="3"/>
  <c r="AX487" i="3"/>
  <c r="AW487" i="3"/>
  <c r="AV487" i="3"/>
  <c r="AU487" i="3"/>
  <c r="AT487" i="3"/>
  <c r="AS487" i="3"/>
  <c r="AX486" i="3"/>
  <c r="AW486" i="3"/>
  <c r="AV486" i="3"/>
  <c r="AU486" i="3"/>
  <c r="AT486" i="3"/>
  <c r="AS486" i="3"/>
  <c r="AX485" i="3"/>
  <c r="AW485" i="3"/>
  <c r="AV485" i="3"/>
  <c r="AU485" i="3"/>
  <c r="AT485" i="3"/>
  <c r="AS485" i="3"/>
  <c r="AX484" i="3"/>
  <c r="AW484" i="3"/>
  <c r="AV484" i="3"/>
  <c r="AU484" i="3"/>
  <c r="AT484" i="3"/>
  <c r="AS484" i="3"/>
  <c r="AX483" i="3"/>
  <c r="AW483" i="3"/>
  <c r="AV483" i="3"/>
  <c r="AU483" i="3"/>
  <c r="AT483" i="3"/>
  <c r="AS483" i="3"/>
  <c r="AX482" i="3"/>
  <c r="AW482" i="3"/>
  <c r="AV482" i="3"/>
  <c r="AU482" i="3"/>
  <c r="AT482" i="3"/>
  <c r="AS482" i="3"/>
  <c r="AX481" i="3"/>
  <c r="AW481" i="3"/>
  <c r="AV481" i="3"/>
  <c r="AU481" i="3"/>
  <c r="AT481" i="3"/>
  <c r="AS481" i="3"/>
  <c r="AX480" i="3"/>
  <c r="AW480" i="3"/>
  <c r="AV480" i="3"/>
  <c r="AU480" i="3"/>
  <c r="AT480" i="3"/>
  <c r="AS480" i="3"/>
  <c r="AX479" i="3"/>
  <c r="AW479" i="3"/>
  <c r="AV479" i="3"/>
  <c r="AU479" i="3"/>
  <c r="AT479" i="3"/>
  <c r="AS479" i="3"/>
  <c r="AX478" i="3"/>
  <c r="AW478" i="3"/>
  <c r="AV478" i="3"/>
  <c r="AU478" i="3"/>
  <c r="AT478" i="3"/>
  <c r="AS478" i="3"/>
  <c r="AX477" i="3"/>
  <c r="AW477" i="3"/>
  <c r="AV477" i="3"/>
  <c r="AU477" i="3"/>
  <c r="AT477" i="3"/>
  <c r="AS477" i="3"/>
  <c r="AX476" i="3"/>
  <c r="AW476" i="3"/>
  <c r="AV476" i="3"/>
  <c r="AU476" i="3"/>
  <c r="AT476" i="3"/>
  <c r="AS476" i="3"/>
  <c r="AX475" i="3"/>
  <c r="AW475" i="3"/>
  <c r="AV475" i="3"/>
  <c r="AU475" i="3"/>
  <c r="AT475" i="3"/>
  <c r="AS475" i="3"/>
  <c r="AX474" i="3"/>
  <c r="AW474" i="3"/>
  <c r="AV474" i="3"/>
  <c r="AU474" i="3"/>
  <c r="AT474" i="3"/>
  <c r="AS474" i="3"/>
  <c r="AX473" i="3"/>
  <c r="AW473" i="3"/>
  <c r="AV473" i="3"/>
  <c r="AU473" i="3"/>
  <c r="AT473" i="3"/>
  <c r="AS473" i="3"/>
  <c r="AX472" i="3"/>
  <c r="AW472" i="3"/>
  <c r="AV472" i="3"/>
  <c r="AU472" i="3"/>
  <c r="AT472" i="3"/>
  <c r="AS472" i="3"/>
  <c r="AX471" i="3"/>
  <c r="AW471" i="3"/>
  <c r="AV471" i="3"/>
  <c r="AU471" i="3"/>
  <c r="AT471" i="3"/>
  <c r="AS471" i="3"/>
  <c r="AX470" i="3"/>
  <c r="AW470" i="3"/>
  <c r="AV470" i="3"/>
  <c r="AU470" i="3"/>
  <c r="AT470" i="3"/>
  <c r="AS470" i="3"/>
  <c r="AX469" i="3"/>
  <c r="AW469" i="3"/>
  <c r="AV469" i="3"/>
  <c r="AU469" i="3"/>
  <c r="AT469" i="3"/>
  <c r="AS469" i="3"/>
  <c r="AX468" i="3"/>
  <c r="AW468" i="3"/>
  <c r="AV468" i="3"/>
  <c r="AU468" i="3"/>
  <c r="AT468" i="3"/>
  <c r="AS468" i="3"/>
  <c r="AX467" i="3"/>
  <c r="AW467" i="3"/>
  <c r="AV467" i="3"/>
  <c r="AU467" i="3"/>
  <c r="AT467" i="3"/>
  <c r="AS467" i="3"/>
  <c r="AX466" i="3"/>
  <c r="AW466" i="3"/>
  <c r="AV466" i="3"/>
  <c r="AU466" i="3"/>
  <c r="AT466" i="3"/>
  <c r="AS466" i="3"/>
  <c r="AX465" i="3"/>
  <c r="AW465" i="3"/>
  <c r="AV465" i="3"/>
  <c r="AU465" i="3"/>
  <c r="AT465" i="3"/>
  <c r="AS465" i="3"/>
  <c r="AX464" i="3"/>
  <c r="AW464" i="3"/>
  <c r="AV464" i="3"/>
  <c r="AU464" i="3"/>
  <c r="AT464" i="3"/>
  <c r="AS464" i="3"/>
  <c r="AX463" i="3"/>
  <c r="AW463" i="3"/>
  <c r="AV463" i="3"/>
  <c r="AU463" i="3"/>
  <c r="AT463" i="3"/>
  <c r="AS463" i="3"/>
  <c r="AX462" i="3"/>
  <c r="AW462" i="3"/>
  <c r="AV462" i="3"/>
  <c r="AU462" i="3"/>
  <c r="AT462" i="3"/>
  <c r="AS462" i="3"/>
  <c r="AX461" i="3"/>
  <c r="AW461" i="3"/>
  <c r="AV461" i="3"/>
  <c r="AU461" i="3"/>
  <c r="AT461" i="3"/>
  <c r="AS461" i="3"/>
  <c r="AX460" i="3"/>
  <c r="AW460" i="3"/>
  <c r="AV460" i="3"/>
  <c r="AU460" i="3"/>
  <c r="AT460" i="3"/>
  <c r="AS460" i="3"/>
  <c r="AX459" i="3"/>
  <c r="AW459" i="3"/>
  <c r="AV459" i="3"/>
  <c r="AU459" i="3"/>
  <c r="AT459" i="3"/>
  <c r="AS459" i="3"/>
  <c r="AX458" i="3"/>
  <c r="AW458" i="3"/>
  <c r="AV458" i="3"/>
  <c r="AU458" i="3"/>
  <c r="AT458" i="3"/>
  <c r="AS458" i="3"/>
  <c r="AX457" i="3"/>
  <c r="AW457" i="3"/>
  <c r="AV457" i="3"/>
  <c r="AU457" i="3"/>
  <c r="AT457" i="3"/>
  <c r="AS457" i="3"/>
  <c r="AX456" i="3"/>
  <c r="AW456" i="3"/>
  <c r="AV456" i="3"/>
  <c r="AU456" i="3"/>
  <c r="AT456" i="3"/>
  <c r="AS456" i="3"/>
  <c r="AX455" i="3"/>
  <c r="AW455" i="3"/>
  <c r="AV455" i="3"/>
  <c r="AU455" i="3"/>
  <c r="AT455" i="3"/>
  <c r="AS455" i="3"/>
  <c r="AX454" i="3"/>
  <c r="AW454" i="3"/>
  <c r="AV454" i="3"/>
  <c r="AU454" i="3"/>
  <c r="AT454" i="3"/>
  <c r="AS454" i="3"/>
  <c r="AX453" i="3"/>
  <c r="AW453" i="3"/>
  <c r="AV453" i="3"/>
  <c r="AU453" i="3"/>
  <c r="AT453" i="3"/>
  <c r="AS453" i="3"/>
  <c r="AX452" i="3"/>
  <c r="AW452" i="3"/>
  <c r="AV452" i="3"/>
  <c r="AU452" i="3"/>
  <c r="AT452" i="3"/>
  <c r="AS452" i="3"/>
  <c r="AX451" i="3"/>
  <c r="AW451" i="3"/>
  <c r="AV451" i="3"/>
  <c r="AU451" i="3"/>
  <c r="AT451" i="3"/>
  <c r="AS451" i="3"/>
  <c r="AX450" i="3"/>
  <c r="AW450" i="3"/>
  <c r="AV450" i="3"/>
  <c r="AU450" i="3"/>
  <c r="AT450" i="3"/>
  <c r="AS450" i="3"/>
  <c r="AX449" i="3"/>
  <c r="AW449" i="3"/>
  <c r="AV449" i="3"/>
  <c r="AU449" i="3"/>
  <c r="AT449" i="3"/>
  <c r="AS449" i="3"/>
  <c r="AX448" i="3"/>
  <c r="AW448" i="3"/>
  <c r="AV448" i="3"/>
  <c r="AU448" i="3"/>
  <c r="AT448" i="3"/>
  <c r="AS448" i="3"/>
  <c r="AX447" i="3"/>
  <c r="AW447" i="3"/>
  <c r="AV447" i="3"/>
  <c r="AU447" i="3"/>
  <c r="AT447" i="3"/>
  <c r="AS447" i="3"/>
  <c r="AX446" i="3"/>
  <c r="AW446" i="3"/>
  <c r="AV446" i="3"/>
  <c r="AU446" i="3"/>
  <c r="AT446" i="3"/>
  <c r="AS446" i="3"/>
  <c r="AX445" i="3"/>
  <c r="AW445" i="3"/>
  <c r="AV445" i="3"/>
  <c r="AU445" i="3"/>
  <c r="AT445" i="3"/>
  <c r="AS445" i="3"/>
  <c r="AX444" i="3"/>
  <c r="AW444" i="3"/>
  <c r="AV444" i="3"/>
  <c r="AU444" i="3"/>
  <c r="AT444" i="3"/>
  <c r="AS444" i="3"/>
  <c r="AX443" i="3"/>
  <c r="AW443" i="3"/>
  <c r="AV443" i="3"/>
  <c r="AU443" i="3"/>
  <c r="AT443" i="3"/>
  <c r="AS443" i="3"/>
  <c r="AX442" i="3"/>
  <c r="AW442" i="3"/>
  <c r="AV442" i="3"/>
  <c r="AU442" i="3"/>
  <c r="AT442" i="3"/>
  <c r="AS442" i="3"/>
  <c r="AX441" i="3"/>
  <c r="AW441" i="3"/>
  <c r="AV441" i="3"/>
  <c r="AU441" i="3"/>
  <c r="AT441" i="3"/>
  <c r="AS441" i="3"/>
  <c r="AX440" i="3"/>
  <c r="AW440" i="3"/>
  <c r="AV440" i="3"/>
  <c r="AU440" i="3"/>
  <c r="AT440" i="3"/>
  <c r="AS440" i="3"/>
  <c r="AX439" i="3"/>
  <c r="AW439" i="3"/>
  <c r="AV439" i="3"/>
  <c r="AU439" i="3"/>
  <c r="AT439" i="3"/>
  <c r="AS439" i="3"/>
  <c r="AX438" i="3"/>
  <c r="AW438" i="3"/>
  <c r="AV438" i="3"/>
  <c r="AU438" i="3"/>
  <c r="AT438" i="3"/>
  <c r="AS438" i="3"/>
  <c r="AX437" i="3"/>
  <c r="AW437" i="3"/>
  <c r="AV437" i="3"/>
  <c r="AU437" i="3"/>
  <c r="AT437" i="3"/>
  <c r="AS437" i="3"/>
  <c r="AX436" i="3"/>
  <c r="AW436" i="3"/>
  <c r="AV436" i="3"/>
  <c r="AU436" i="3"/>
  <c r="AT436" i="3"/>
  <c r="AS436" i="3"/>
  <c r="AX435" i="3"/>
  <c r="AW435" i="3"/>
  <c r="AV435" i="3"/>
  <c r="AU435" i="3"/>
  <c r="AT435" i="3"/>
  <c r="AS435" i="3"/>
  <c r="AX434" i="3"/>
  <c r="AW434" i="3"/>
  <c r="AV434" i="3"/>
  <c r="AU434" i="3"/>
  <c r="AT434" i="3"/>
  <c r="AS434" i="3"/>
  <c r="AX433" i="3"/>
  <c r="AW433" i="3"/>
  <c r="AV433" i="3"/>
  <c r="AU433" i="3"/>
  <c r="AT433" i="3"/>
  <c r="AS433" i="3"/>
  <c r="AX432" i="3"/>
  <c r="AW432" i="3"/>
  <c r="AV432" i="3"/>
  <c r="AU432" i="3"/>
  <c r="AT432" i="3"/>
  <c r="AS432" i="3"/>
  <c r="AX431" i="3"/>
  <c r="AW431" i="3"/>
  <c r="AV431" i="3"/>
  <c r="AU431" i="3"/>
  <c r="AT431" i="3"/>
  <c r="AS431" i="3"/>
  <c r="AX430" i="3"/>
  <c r="AW430" i="3"/>
  <c r="AV430" i="3"/>
  <c r="AU430" i="3"/>
  <c r="AT430" i="3"/>
  <c r="AS430" i="3"/>
  <c r="AX429" i="3"/>
  <c r="AW429" i="3"/>
  <c r="AV429" i="3"/>
  <c r="AU429" i="3"/>
  <c r="AT429" i="3"/>
  <c r="AS429" i="3"/>
  <c r="AX428" i="3"/>
  <c r="AW428" i="3"/>
  <c r="AV428" i="3"/>
  <c r="AU428" i="3"/>
  <c r="AT428" i="3"/>
  <c r="AS428" i="3"/>
  <c r="AX427" i="3"/>
  <c r="AW427" i="3"/>
  <c r="AV427" i="3"/>
  <c r="AU427" i="3"/>
  <c r="AT427" i="3"/>
  <c r="AS427" i="3"/>
  <c r="AX426" i="3"/>
  <c r="AW426" i="3"/>
  <c r="AV426" i="3"/>
  <c r="AU426" i="3"/>
  <c r="AT426" i="3"/>
  <c r="AS426" i="3"/>
  <c r="AX425" i="3"/>
  <c r="AW425" i="3"/>
  <c r="AV425" i="3"/>
  <c r="AU425" i="3"/>
  <c r="AT425" i="3"/>
  <c r="AS425" i="3"/>
  <c r="AX424" i="3"/>
  <c r="AW424" i="3"/>
  <c r="AV424" i="3"/>
  <c r="AU424" i="3"/>
  <c r="AT424" i="3"/>
  <c r="AS424" i="3"/>
  <c r="AX423" i="3"/>
  <c r="AW423" i="3"/>
  <c r="AV423" i="3"/>
  <c r="AU423" i="3"/>
  <c r="AT423" i="3"/>
  <c r="AS423" i="3"/>
  <c r="AX422" i="3"/>
  <c r="AW422" i="3"/>
  <c r="AV422" i="3"/>
  <c r="AU422" i="3"/>
  <c r="AT422" i="3"/>
  <c r="AS422" i="3"/>
  <c r="AX421" i="3"/>
  <c r="AW421" i="3"/>
  <c r="AV421" i="3"/>
  <c r="AU421" i="3"/>
  <c r="AT421" i="3"/>
  <c r="AS421" i="3"/>
  <c r="AX420" i="3"/>
  <c r="AW420" i="3"/>
  <c r="AV420" i="3"/>
  <c r="AU420" i="3"/>
  <c r="AT420" i="3"/>
  <c r="AS420" i="3"/>
  <c r="AX419" i="3"/>
  <c r="AW419" i="3"/>
  <c r="AV419" i="3"/>
  <c r="AU419" i="3"/>
  <c r="AT419" i="3"/>
  <c r="AS419" i="3"/>
  <c r="AX418" i="3"/>
  <c r="AW418" i="3"/>
  <c r="AV418" i="3"/>
  <c r="AU418" i="3"/>
  <c r="AT418" i="3"/>
  <c r="AS418" i="3"/>
  <c r="AX417" i="3"/>
  <c r="AW417" i="3"/>
  <c r="AV417" i="3"/>
  <c r="AU417" i="3"/>
  <c r="AT417" i="3"/>
  <c r="AS417" i="3"/>
  <c r="AX416" i="3"/>
  <c r="AW416" i="3"/>
  <c r="AV416" i="3"/>
  <c r="AU416" i="3"/>
  <c r="AT416" i="3"/>
  <c r="AS416" i="3"/>
  <c r="AX415" i="3"/>
  <c r="AW415" i="3"/>
  <c r="AV415" i="3"/>
  <c r="AU415" i="3"/>
  <c r="AT415" i="3"/>
  <c r="AS415" i="3"/>
  <c r="AX414" i="3"/>
  <c r="AW414" i="3"/>
  <c r="AV414" i="3"/>
  <c r="AU414" i="3"/>
  <c r="AT414" i="3"/>
  <c r="AS414" i="3"/>
  <c r="AX413" i="3"/>
  <c r="AW413" i="3"/>
  <c r="AV413" i="3"/>
  <c r="AU413" i="3"/>
  <c r="AT413" i="3"/>
  <c r="AS413" i="3"/>
  <c r="AX412" i="3"/>
  <c r="AW412" i="3"/>
  <c r="AV412" i="3"/>
  <c r="AU412" i="3"/>
  <c r="AT412" i="3"/>
  <c r="AS412" i="3"/>
  <c r="AX411" i="3"/>
  <c r="AW411" i="3"/>
  <c r="AV411" i="3"/>
  <c r="AU411" i="3"/>
  <c r="AT411" i="3"/>
  <c r="AS411" i="3"/>
  <c r="AX410" i="3"/>
  <c r="AW410" i="3"/>
  <c r="AV410" i="3"/>
  <c r="AU410" i="3"/>
  <c r="AT410" i="3"/>
  <c r="AS410" i="3"/>
  <c r="AX409" i="3"/>
  <c r="AW409" i="3"/>
  <c r="AV409" i="3"/>
  <c r="AU409" i="3"/>
  <c r="AT409" i="3"/>
  <c r="AS409" i="3"/>
  <c r="AX408" i="3"/>
  <c r="AW408" i="3"/>
  <c r="AV408" i="3"/>
  <c r="AU408" i="3"/>
  <c r="AT408" i="3"/>
  <c r="AS408" i="3"/>
  <c r="AX407" i="3"/>
  <c r="AW407" i="3"/>
  <c r="AV407" i="3"/>
  <c r="AU407" i="3"/>
  <c r="AT407" i="3"/>
  <c r="AS407" i="3"/>
  <c r="AX406" i="3"/>
  <c r="AW406" i="3"/>
  <c r="AV406" i="3"/>
  <c r="AU406" i="3"/>
  <c r="AT406" i="3"/>
  <c r="AS406" i="3"/>
  <c r="AX405" i="3"/>
  <c r="AW405" i="3"/>
  <c r="AV405" i="3"/>
  <c r="AU405" i="3"/>
  <c r="AT405" i="3"/>
  <c r="AS405" i="3"/>
  <c r="AX404" i="3"/>
  <c r="AW404" i="3"/>
  <c r="AV404" i="3"/>
  <c r="AU404" i="3"/>
  <c r="AT404" i="3"/>
  <c r="AS404" i="3"/>
  <c r="AX403" i="3"/>
  <c r="AW403" i="3"/>
  <c r="AV403" i="3"/>
  <c r="AU403" i="3"/>
  <c r="AT403" i="3"/>
  <c r="AS403" i="3"/>
  <c r="AX402" i="3"/>
  <c r="AW402" i="3"/>
  <c r="AV402" i="3"/>
  <c r="AU402" i="3"/>
  <c r="AT402" i="3"/>
  <c r="AS402" i="3"/>
  <c r="AX401" i="3"/>
  <c r="AW401" i="3"/>
  <c r="AV401" i="3"/>
  <c r="AU401" i="3"/>
  <c r="AT401" i="3"/>
  <c r="AS401" i="3"/>
  <c r="AX400" i="3"/>
  <c r="AW400" i="3"/>
  <c r="AV400" i="3"/>
  <c r="AU400" i="3"/>
  <c r="AT400" i="3"/>
  <c r="AS400" i="3"/>
  <c r="AX399" i="3"/>
  <c r="AW399" i="3"/>
  <c r="AV399" i="3"/>
  <c r="AU399" i="3"/>
  <c r="AT399" i="3"/>
  <c r="AS399" i="3"/>
  <c r="AX398" i="3"/>
  <c r="AW398" i="3"/>
  <c r="AV398" i="3"/>
  <c r="AU398" i="3"/>
  <c r="AT398" i="3"/>
  <c r="AS398" i="3"/>
  <c r="AX397" i="3"/>
  <c r="AW397" i="3"/>
  <c r="AV397" i="3"/>
  <c r="AU397" i="3"/>
  <c r="AT397" i="3"/>
  <c r="AS397" i="3"/>
  <c r="AX396" i="3"/>
  <c r="AW396" i="3"/>
  <c r="AV396" i="3"/>
  <c r="AU396" i="3"/>
  <c r="AT396" i="3"/>
  <c r="AS396" i="3"/>
  <c r="AX395" i="3"/>
  <c r="AW395" i="3"/>
  <c r="AV395" i="3"/>
  <c r="AU395" i="3"/>
  <c r="AT395" i="3"/>
  <c r="AS395" i="3"/>
  <c r="AX394" i="3"/>
  <c r="AW394" i="3"/>
  <c r="AV394" i="3"/>
  <c r="AU394" i="3"/>
  <c r="AT394" i="3"/>
  <c r="AS394" i="3"/>
  <c r="AX393" i="3"/>
  <c r="AW393" i="3"/>
  <c r="AV393" i="3"/>
  <c r="AU393" i="3"/>
  <c r="AT393" i="3"/>
  <c r="AS393" i="3"/>
  <c r="AX392" i="3"/>
  <c r="AW392" i="3"/>
  <c r="AV392" i="3"/>
  <c r="AU392" i="3"/>
  <c r="AT392" i="3"/>
  <c r="AS392" i="3"/>
  <c r="AX391" i="3"/>
  <c r="AW391" i="3"/>
  <c r="AV391" i="3"/>
  <c r="AU391" i="3"/>
  <c r="AT391" i="3"/>
  <c r="AS391" i="3"/>
  <c r="AX390" i="3"/>
  <c r="AW390" i="3"/>
  <c r="AV390" i="3"/>
  <c r="AU390" i="3"/>
  <c r="AT390" i="3"/>
  <c r="AS390" i="3"/>
  <c r="AX389" i="3"/>
  <c r="AW389" i="3"/>
  <c r="AV389" i="3"/>
  <c r="AU389" i="3"/>
  <c r="AT389" i="3"/>
  <c r="AS389" i="3"/>
  <c r="AX388" i="3"/>
  <c r="AW388" i="3"/>
  <c r="AV388" i="3"/>
  <c r="AU388" i="3"/>
  <c r="AT388" i="3"/>
  <c r="AS388" i="3"/>
  <c r="AX387" i="3"/>
  <c r="AW387" i="3"/>
  <c r="AV387" i="3"/>
  <c r="AU387" i="3"/>
  <c r="AT387" i="3"/>
  <c r="AS387" i="3"/>
  <c r="AX386" i="3"/>
  <c r="AW386" i="3"/>
  <c r="AV386" i="3"/>
  <c r="AU386" i="3"/>
  <c r="AT386" i="3"/>
  <c r="AS386" i="3"/>
  <c r="AX385" i="3"/>
  <c r="AW385" i="3"/>
  <c r="AV385" i="3"/>
  <c r="AU385" i="3"/>
  <c r="AT385" i="3"/>
  <c r="AS385" i="3"/>
  <c r="AX384" i="3"/>
  <c r="AW384" i="3"/>
  <c r="AV384" i="3"/>
  <c r="AU384" i="3"/>
  <c r="AT384" i="3"/>
  <c r="AS384" i="3"/>
  <c r="AX383" i="3"/>
  <c r="AW383" i="3"/>
  <c r="AV383" i="3"/>
  <c r="AU383" i="3"/>
  <c r="AT383" i="3"/>
  <c r="AS383" i="3"/>
  <c r="AX382" i="3"/>
  <c r="AW382" i="3"/>
  <c r="AV382" i="3"/>
  <c r="AU382" i="3"/>
  <c r="AT382" i="3"/>
  <c r="AS382" i="3"/>
  <c r="AX381" i="3"/>
  <c r="AW381" i="3"/>
  <c r="AV381" i="3"/>
  <c r="AU381" i="3"/>
  <c r="AT381" i="3"/>
  <c r="AS381" i="3"/>
  <c r="AX380" i="3"/>
  <c r="AW380" i="3"/>
  <c r="AV380" i="3"/>
  <c r="AU380" i="3"/>
  <c r="AT380" i="3"/>
  <c r="AS380" i="3"/>
  <c r="AX379" i="3"/>
  <c r="AW379" i="3"/>
  <c r="AV379" i="3"/>
  <c r="AU379" i="3"/>
  <c r="AT379" i="3"/>
  <c r="AS379" i="3"/>
  <c r="AX378" i="3"/>
  <c r="AW378" i="3"/>
  <c r="AV378" i="3"/>
  <c r="AU378" i="3"/>
  <c r="AT378" i="3"/>
  <c r="AS378" i="3"/>
  <c r="AX377" i="3"/>
  <c r="AW377" i="3"/>
  <c r="AV377" i="3"/>
  <c r="AU377" i="3"/>
  <c r="AT377" i="3"/>
  <c r="AS377" i="3"/>
  <c r="AX376" i="3"/>
  <c r="AW376" i="3"/>
  <c r="AV376" i="3"/>
  <c r="AU376" i="3"/>
  <c r="AT376" i="3"/>
  <c r="AS376" i="3"/>
  <c r="AX375" i="3"/>
  <c r="AW375" i="3"/>
  <c r="AV375" i="3"/>
  <c r="AU375" i="3"/>
  <c r="AT375" i="3"/>
  <c r="AS375" i="3"/>
  <c r="AX374" i="3"/>
  <c r="AW374" i="3"/>
  <c r="AV374" i="3"/>
  <c r="AU374" i="3"/>
  <c r="AT374" i="3"/>
  <c r="AS374" i="3"/>
  <c r="AX373" i="3"/>
  <c r="AW373" i="3"/>
  <c r="AV373" i="3"/>
  <c r="AU373" i="3"/>
  <c r="AT373" i="3"/>
  <c r="AS373" i="3"/>
  <c r="AX372" i="3"/>
  <c r="AW372" i="3"/>
  <c r="AV372" i="3"/>
  <c r="AU372" i="3"/>
  <c r="AT372" i="3"/>
  <c r="AS372" i="3"/>
  <c r="AX371" i="3"/>
  <c r="AW371" i="3"/>
  <c r="AV371" i="3"/>
  <c r="AU371" i="3"/>
  <c r="AT371" i="3"/>
  <c r="AS371" i="3"/>
  <c r="AX370" i="3"/>
  <c r="AW370" i="3"/>
  <c r="AV370" i="3"/>
  <c r="AU370" i="3"/>
  <c r="AT370" i="3"/>
  <c r="AS370" i="3"/>
  <c r="AX369" i="3"/>
  <c r="AW369" i="3"/>
  <c r="AV369" i="3"/>
  <c r="AU369" i="3"/>
  <c r="AT369" i="3"/>
  <c r="AS369" i="3"/>
  <c r="AX368" i="3"/>
  <c r="AW368" i="3"/>
  <c r="AV368" i="3"/>
  <c r="AU368" i="3"/>
  <c r="AT368" i="3"/>
  <c r="AS368" i="3"/>
  <c r="AX367" i="3"/>
  <c r="AW367" i="3"/>
  <c r="AV367" i="3"/>
  <c r="AU367" i="3"/>
  <c r="AT367" i="3"/>
  <c r="AS367" i="3"/>
  <c r="AX366" i="3"/>
  <c r="AW366" i="3"/>
  <c r="AV366" i="3"/>
  <c r="AU366" i="3"/>
  <c r="AT366" i="3"/>
  <c r="AS366" i="3"/>
  <c r="AX365" i="3"/>
  <c r="AW365" i="3"/>
  <c r="AV365" i="3"/>
  <c r="AU365" i="3"/>
  <c r="AT365" i="3"/>
  <c r="AS365" i="3"/>
  <c r="AX364" i="3"/>
  <c r="AW364" i="3"/>
  <c r="AV364" i="3"/>
  <c r="AU364" i="3"/>
  <c r="AT364" i="3"/>
  <c r="AS364" i="3"/>
  <c r="AX363" i="3"/>
  <c r="AW363" i="3"/>
  <c r="AV363" i="3"/>
  <c r="AU363" i="3"/>
  <c r="AT363" i="3"/>
  <c r="AS363" i="3"/>
  <c r="AX362" i="3"/>
  <c r="AW362" i="3"/>
  <c r="AV362" i="3"/>
  <c r="AU362" i="3"/>
  <c r="AT362" i="3"/>
  <c r="AS362" i="3"/>
  <c r="AX361" i="3"/>
  <c r="AW361" i="3"/>
  <c r="AV361" i="3"/>
  <c r="AU361" i="3"/>
  <c r="AT361" i="3"/>
  <c r="AS361" i="3"/>
  <c r="AX360" i="3"/>
  <c r="AW360" i="3"/>
  <c r="AV360" i="3"/>
  <c r="AU360" i="3"/>
  <c r="AT360" i="3"/>
  <c r="AS360" i="3"/>
  <c r="AX359" i="3"/>
  <c r="AW359" i="3"/>
  <c r="AV359" i="3"/>
  <c r="AU359" i="3"/>
  <c r="AT359" i="3"/>
  <c r="AS359" i="3"/>
  <c r="AX358" i="3"/>
  <c r="AW358" i="3"/>
  <c r="AV358" i="3"/>
  <c r="AU358" i="3"/>
  <c r="AT358" i="3"/>
  <c r="AS358" i="3"/>
  <c r="AX357" i="3"/>
  <c r="AW357" i="3"/>
  <c r="AV357" i="3"/>
  <c r="AU357" i="3"/>
  <c r="AT357" i="3"/>
  <c r="AS357" i="3"/>
  <c r="AX356" i="3"/>
  <c r="AW356" i="3"/>
  <c r="AV356" i="3"/>
  <c r="AU356" i="3"/>
  <c r="AT356" i="3"/>
  <c r="AS356" i="3"/>
  <c r="AX355" i="3"/>
  <c r="AW355" i="3"/>
  <c r="AV355" i="3"/>
  <c r="AU355" i="3"/>
  <c r="AT355" i="3"/>
  <c r="AS355" i="3"/>
  <c r="AX354" i="3"/>
  <c r="AW354" i="3"/>
  <c r="AV354" i="3"/>
  <c r="AU354" i="3"/>
  <c r="AT354" i="3"/>
  <c r="AS354" i="3"/>
  <c r="AX353" i="3"/>
  <c r="AW353" i="3"/>
  <c r="AV353" i="3"/>
  <c r="AU353" i="3"/>
  <c r="AT353" i="3"/>
  <c r="AS353" i="3"/>
  <c r="AX352" i="3"/>
  <c r="AW352" i="3"/>
  <c r="AV352" i="3"/>
  <c r="AU352" i="3"/>
  <c r="AT352" i="3"/>
  <c r="AS352" i="3"/>
  <c r="AX351" i="3"/>
  <c r="AW351" i="3"/>
  <c r="AV351" i="3"/>
  <c r="AU351" i="3"/>
  <c r="AT351" i="3"/>
  <c r="AS351" i="3"/>
  <c r="AX350" i="3"/>
  <c r="AW350" i="3"/>
  <c r="AV350" i="3"/>
  <c r="AU350" i="3"/>
  <c r="AT350" i="3"/>
  <c r="AS350" i="3"/>
  <c r="AX349" i="3"/>
  <c r="AW349" i="3"/>
  <c r="AV349" i="3"/>
  <c r="AU349" i="3"/>
  <c r="AT349" i="3"/>
  <c r="AS349" i="3"/>
  <c r="AX348" i="3"/>
  <c r="AW348" i="3"/>
  <c r="AV348" i="3"/>
  <c r="AU348" i="3"/>
  <c r="AT348" i="3"/>
  <c r="AS348" i="3"/>
  <c r="AX347" i="3"/>
  <c r="AW347" i="3"/>
  <c r="AV347" i="3"/>
  <c r="AU347" i="3"/>
  <c r="AT347" i="3"/>
  <c r="AS347" i="3"/>
  <c r="AX346" i="3"/>
  <c r="AW346" i="3"/>
  <c r="AV346" i="3"/>
  <c r="AU346" i="3"/>
  <c r="AT346" i="3"/>
  <c r="AS346" i="3"/>
  <c r="AX345" i="3"/>
  <c r="AW345" i="3"/>
  <c r="AV345" i="3"/>
  <c r="AU345" i="3"/>
  <c r="AT345" i="3"/>
  <c r="AS345" i="3"/>
  <c r="AX344" i="3"/>
  <c r="AW344" i="3"/>
  <c r="AV344" i="3"/>
  <c r="AU344" i="3"/>
  <c r="AT344" i="3"/>
  <c r="AS344" i="3"/>
  <c r="AX343" i="3"/>
  <c r="AW343" i="3"/>
  <c r="AV343" i="3"/>
  <c r="AU343" i="3"/>
  <c r="AT343" i="3"/>
  <c r="AS343" i="3"/>
  <c r="AX342" i="3"/>
  <c r="AW342" i="3"/>
  <c r="AV342" i="3"/>
  <c r="AU342" i="3"/>
  <c r="AT342" i="3"/>
  <c r="AS342" i="3"/>
  <c r="AX341" i="3"/>
  <c r="AW341" i="3"/>
  <c r="AV341" i="3"/>
  <c r="AU341" i="3"/>
  <c r="AT341" i="3"/>
  <c r="AS341" i="3"/>
  <c r="AX340" i="3"/>
  <c r="AW340" i="3"/>
  <c r="AV340" i="3"/>
  <c r="AU340" i="3"/>
  <c r="AT340" i="3"/>
  <c r="AS340" i="3"/>
  <c r="AX339" i="3"/>
  <c r="AW339" i="3"/>
  <c r="AV339" i="3"/>
  <c r="AU339" i="3"/>
  <c r="AT339" i="3"/>
  <c r="AS339" i="3"/>
  <c r="AX338" i="3"/>
  <c r="AW338" i="3"/>
  <c r="AV338" i="3"/>
  <c r="AU338" i="3"/>
  <c r="AT338" i="3"/>
  <c r="AS338" i="3"/>
  <c r="AX337" i="3"/>
  <c r="AW337" i="3"/>
  <c r="AV337" i="3"/>
  <c r="AU337" i="3"/>
  <c r="AT337" i="3"/>
  <c r="AS337" i="3"/>
  <c r="AX336" i="3"/>
  <c r="AW336" i="3"/>
  <c r="AV336" i="3"/>
  <c r="AU336" i="3"/>
  <c r="AT336" i="3"/>
  <c r="AS336" i="3"/>
  <c r="AX335" i="3"/>
  <c r="AW335" i="3"/>
  <c r="AV335" i="3"/>
  <c r="AU335" i="3"/>
  <c r="AT335" i="3"/>
  <c r="AS335" i="3"/>
  <c r="AX334" i="3"/>
  <c r="AW334" i="3"/>
  <c r="AV334" i="3"/>
  <c r="AU334" i="3"/>
  <c r="AT334" i="3"/>
  <c r="AS334" i="3"/>
  <c r="AX333" i="3"/>
  <c r="AW333" i="3"/>
  <c r="AV333" i="3"/>
  <c r="AU333" i="3"/>
  <c r="AT333" i="3"/>
  <c r="AS333" i="3"/>
  <c r="AX332" i="3"/>
  <c r="AW332" i="3"/>
  <c r="AV332" i="3"/>
  <c r="AU332" i="3"/>
  <c r="AT332" i="3"/>
  <c r="AS332" i="3"/>
  <c r="AX331" i="3"/>
  <c r="AW331" i="3"/>
  <c r="AV331" i="3"/>
  <c r="AU331" i="3"/>
  <c r="AT331" i="3"/>
  <c r="AS331" i="3"/>
  <c r="AX330" i="3"/>
  <c r="AW330" i="3"/>
  <c r="AV330" i="3"/>
  <c r="AU330" i="3"/>
  <c r="AT330" i="3"/>
  <c r="AS330" i="3"/>
  <c r="AX329" i="3"/>
  <c r="AW329" i="3"/>
  <c r="AV329" i="3"/>
  <c r="AU329" i="3"/>
  <c r="AT329" i="3"/>
  <c r="AS329" i="3"/>
  <c r="AX328" i="3"/>
  <c r="AW328" i="3"/>
  <c r="AV328" i="3"/>
  <c r="AU328" i="3"/>
  <c r="AT328" i="3"/>
  <c r="AS328" i="3"/>
  <c r="AX327" i="3"/>
  <c r="AW327" i="3"/>
  <c r="AV327" i="3"/>
  <c r="AU327" i="3"/>
  <c r="AT327" i="3"/>
  <c r="AS327" i="3"/>
  <c r="AX326" i="3"/>
  <c r="AW326" i="3"/>
  <c r="AV326" i="3"/>
  <c r="AU326" i="3"/>
  <c r="AT326" i="3"/>
  <c r="AS326" i="3"/>
  <c r="AX325" i="3"/>
  <c r="AW325" i="3"/>
  <c r="AV325" i="3"/>
  <c r="AU325" i="3"/>
  <c r="AT325" i="3"/>
  <c r="AS325" i="3"/>
  <c r="AX324" i="3"/>
  <c r="AW324" i="3"/>
  <c r="AV324" i="3"/>
  <c r="AU324" i="3"/>
  <c r="AT324" i="3"/>
  <c r="AS324" i="3"/>
  <c r="AX323" i="3"/>
  <c r="AW323" i="3"/>
  <c r="AV323" i="3"/>
  <c r="AU323" i="3"/>
  <c r="AT323" i="3"/>
  <c r="AS323" i="3"/>
  <c r="AX322" i="3"/>
  <c r="AW322" i="3"/>
  <c r="AV322" i="3"/>
  <c r="AU322" i="3"/>
  <c r="AT322" i="3"/>
  <c r="AS322" i="3"/>
  <c r="AX321" i="3"/>
  <c r="AW321" i="3"/>
  <c r="AV321" i="3"/>
  <c r="AU321" i="3"/>
  <c r="AT321" i="3"/>
  <c r="AS321" i="3"/>
  <c r="AX320" i="3"/>
  <c r="AW320" i="3"/>
  <c r="AV320" i="3"/>
  <c r="AU320" i="3"/>
  <c r="AT320" i="3"/>
  <c r="AS320" i="3"/>
  <c r="AX319" i="3"/>
  <c r="AW319" i="3"/>
  <c r="AV319" i="3"/>
  <c r="AU319" i="3"/>
  <c r="AT319" i="3"/>
  <c r="AS319" i="3"/>
  <c r="AX318" i="3"/>
  <c r="AW318" i="3"/>
  <c r="AV318" i="3"/>
  <c r="AU318" i="3"/>
  <c r="AT318" i="3"/>
  <c r="AS318" i="3"/>
  <c r="AX317" i="3"/>
  <c r="AW317" i="3"/>
  <c r="AV317" i="3"/>
  <c r="AU317" i="3"/>
  <c r="AT317" i="3"/>
  <c r="AS317" i="3"/>
  <c r="AX316" i="3"/>
  <c r="AW316" i="3"/>
  <c r="AV316" i="3"/>
  <c r="AU316" i="3"/>
  <c r="AT316" i="3"/>
  <c r="AS316" i="3"/>
  <c r="AX315" i="3"/>
  <c r="AW315" i="3"/>
  <c r="AV315" i="3"/>
  <c r="AU315" i="3"/>
  <c r="AT315" i="3"/>
  <c r="AS315" i="3"/>
  <c r="AX314" i="3"/>
  <c r="AW314" i="3"/>
  <c r="AV314" i="3"/>
  <c r="AU314" i="3"/>
  <c r="AT314" i="3"/>
  <c r="AS314" i="3"/>
  <c r="AX313" i="3"/>
  <c r="AW313" i="3"/>
  <c r="AV313" i="3"/>
  <c r="AU313" i="3"/>
  <c r="AT313" i="3"/>
  <c r="AS313" i="3"/>
  <c r="AX312" i="3"/>
  <c r="AW312" i="3"/>
  <c r="AV312" i="3"/>
  <c r="AU312" i="3"/>
  <c r="AT312" i="3"/>
  <c r="AS312" i="3"/>
  <c r="AX311" i="3"/>
  <c r="AW311" i="3"/>
  <c r="AV311" i="3"/>
  <c r="AU311" i="3"/>
  <c r="AT311" i="3"/>
  <c r="AS311" i="3"/>
  <c r="AX310" i="3"/>
  <c r="AW310" i="3"/>
  <c r="AV310" i="3"/>
  <c r="AU310" i="3"/>
  <c r="AT310" i="3"/>
  <c r="AS310" i="3"/>
  <c r="AX309" i="3"/>
  <c r="AW309" i="3"/>
  <c r="AV309" i="3"/>
  <c r="AU309" i="3"/>
  <c r="AT309" i="3"/>
  <c r="AS309" i="3"/>
  <c r="AX308" i="3"/>
  <c r="AW308" i="3"/>
  <c r="AV308" i="3"/>
  <c r="AU308" i="3"/>
  <c r="AT308" i="3"/>
  <c r="AS308" i="3"/>
  <c r="AX307" i="3"/>
  <c r="AW307" i="3"/>
  <c r="AV307" i="3"/>
  <c r="AU307" i="3"/>
  <c r="AT307" i="3"/>
  <c r="AS307" i="3"/>
  <c r="AX306" i="3"/>
  <c r="AW306" i="3"/>
  <c r="AV306" i="3"/>
  <c r="AU306" i="3"/>
  <c r="AT306" i="3"/>
  <c r="AS306" i="3"/>
  <c r="AX305" i="3"/>
  <c r="AW305" i="3"/>
  <c r="AV305" i="3"/>
  <c r="AU305" i="3"/>
  <c r="AT305" i="3"/>
  <c r="AS305" i="3"/>
  <c r="AX304" i="3"/>
  <c r="AW304" i="3"/>
  <c r="AV304" i="3"/>
  <c r="AU304" i="3"/>
  <c r="AT304" i="3"/>
  <c r="AS304" i="3"/>
  <c r="AX303" i="3"/>
  <c r="AW303" i="3"/>
  <c r="AV303" i="3"/>
  <c r="AU303" i="3"/>
  <c r="AT303" i="3"/>
  <c r="AS303" i="3"/>
  <c r="AX302" i="3"/>
  <c r="AW302" i="3"/>
  <c r="AV302" i="3"/>
  <c r="AU302" i="3"/>
  <c r="AT302" i="3"/>
  <c r="AS302" i="3"/>
  <c r="AX301" i="3"/>
  <c r="AW301" i="3"/>
  <c r="AV301" i="3"/>
  <c r="AU301" i="3"/>
  <c r="AT301" i="3"/>
  <c r="AS301" i="3"/>
  <c r="AX300" i="3"/>
  <c r="AW300" i="3"/>
  <c r="AV300" i="3"/>
  <c r="AU300" i="3"/>
  <c r="AT300" i="3"/>
  <c r="AS300" i="3"/>
  <c r="AX299" i="3"/>
  <c r="AW299" i="3"/>
  <c r="AV299" i="3"/>
  <c r="AU299" i="3"/>
  <c r="AT299" i="3"/>
  <c r="AS299" i="3"/>
  <c r="AX298" i="3"/>
  <c r="AW298" i="3"/>
  <c r="AV298" i="3"/>
  <c r="AU298" i="3"/>
  <c r="AT298" i="3"/>
  <c r="AS298" i="3"/>
  <c r="AX297" i="3"/>
  <c r="AW297" i="3"/>
  <c r="AV297" i="3"/>
  <c r="AU297" i="3"/>
  <c r="AT297" i="3"/>
  <c r="AS297" i="3"/>
  <c r="AX296" i="3"/>
  <c r="AW296" i="3"/>
  <c r="AV296" i="3"/>
  <c r="AU296" i="3"/>
  <c r="AT296" i="3"/>
  <c r="AS296" i="3"/>
  <c r="AX295" i="3"/>
  <c r="AW295" i="3"/>
  <c r="AV295" i="3"/>
  <c r="AU295" i="3"/>
  <c r="AT295" i="3"/>
  <c r="AS295" i="3"/>
  <c r="AX294" i="3"/>
  <c r="AW294" i="3"/>
  <c r="AV294" i="3"/>
  <c r="AU294" i="3"/>
  <c r="AT294" i="3"/>
  <c r="AS294" i="3"/>
  <c r="AX293" i="3"/>
  <c r="AW293" i="3"/>
  <c r="AV293" i="3"/>
  <c r="AU293" i="3"/>
  <c r="AT293" i="3"/>
  <c r="AS293" i="3"/>
  <c r="AX292" i="3"/>
  <c r="AW292" i="3"/>
  <c r="AV292" i="3"/>
  <c r="AU292" i="3"/>
  <c r="AT292" i="3"/>
  <c r="AS292" i="3"/>
  <c r="AX291" i="3"/>
  <c r="AW291" i="3"/>
  <c r="AV291" i="3"/>
  <c r="AU291" i="3"/>
  <c r="AT291" i="3"/>
  <c r="AS291" i="3"/>
  <c r="AX290" i="3"/>
  <c r="AW290" i="3"/>
  <c r="AV290" i="3"/>
  <c r="AU290" i="3"/>
  <c r="AT290" i="3"/>
  <c r="AS290" i="3"/>
  <c r="AX289" i="3"/>
  <c r="AW289" i="3"/>
  <c r="AV289" i="3"/>
  <c r="AU289" i="3"/>
  <c r="AT289" i="3"/>
  <c r="AS289" i="3"/>
  <c r="AX288" i="3"/>
  <c r="AW288" i="3"/>
  <c r="AV288" i="3"/>
  <c r="AU288" i="3"/>
  <c r="AT288" i="3"/>
  <c r="AS288" i="3"/>
  <c r="AX287" i="3"/>
  <c r="AW287" i="3"/>
  <c r="AV287" i="3"/>
  <c r="AU287" i="3"/>
  <c r="AT287" i="3"/>
  <c r="AS287" i="3"/>
  <c r="AX286" i="3"/>
  <c r="AW286" i="3"/>
  <c r="AV286" i="3"/>
  <c r="AU286" i="3"/>
  <c r="AT286" i="3"/>
  <c r="AS286" i="3"/>
  <c r="AX285" i="3"/>
  <c r="AW285" i="3"/>
  <c r="AV285" i="3"/>
  <c r="AU285" i="3"/>
  <c r="AT285" i="3"/>
  <c r="AS285" i="3"/>
  <c r="AX284" i="3"/>
  <c r="AW284" i="3"/>
  <c r="AV284" i="3"/>
  <c r="AU284" i="3"/>
  <c r="AT284" i="3"/>
  <c r="AS284" i="3"/>
  <c r="AX283" i="3"/>
  <c r="AW283" i="3"/>
  <c r="AV283" i="3"/>
  <c r="AU283" i="3"/>
  <c r="AT283" i="3"/>
  <c r="AS283" i="3"/>
  <c r="AX282" i="3"/>
  <c r="AW282" i="3"/>
  <c r="AV282" i="3"/>
  <c r="AU282" i="3"/>
  <c r="AT282" i="3"/>
  <c r="AS282" i="3"/>
  <c r="AX281" i="3"/>
  <c r="AW281" i="3"/>
  <c r="AV281" i="3"/>
  <c r="AU281" i="3"/>
  <c r="AT281" i="3"/>
  <c r="AS281" i="3"/>
  <c r="AX280" i="3"/>
  <c r="AW280" i="3"/>
  <c r="AV280" i="3"/>
  <c r="AU280" i="3"/>
  <c r="AT280" i="3"/>
  <c r="AS280" i="3"/>
  <c r="AX279" i="3"/>
  <c r="AW279" i="3"/>
  <c r="AV279" i="3"/>
  <c r="AU279" i="3"/>
  <c r="AT279" i="3"/>
  <c r="AS279" i="3"/>
  <c r="AX278" i="3"/>
  <c r="AW278" i="3"/>
  <c r="AV278" i="3"/>
  <c r="AU278" i="3"/>
  <c r="AT278" i="3"/>
  <c r="AS278" i="3"/>
  <c r="AX277" i="3"/>
  <c r="AW277" i="3"/>
  <c r="AV277" i="3"/>
  <c r="AU277" i="3"/>
  <c r="AT277" i="3"/>
  <c r="AS277" i="3"/>
  <c r="AX276" i="3"/>
  <c r="AW276" i="3"/>
  <c r="AV276" i="3"/>
  <c r="AU276" i="3"/>
  <c r="AT276" i="3"/>
  <c r="AS276" i="3"/>
  <c r="AX275" i="3"/>
  <c r="AW275" i="3"/>
  <c r="AV275" i="3"/>
  <c r="AU275" i="3"/>
  <c r="AT275" i="3"/>
  <c r="AS275" i="3"/>
  <c r="AX274" i="3"/>
  <c r="AW274" i="3"/>
  <c r="AV274" i="3"/>
  <c r="AU274" i="3"/>
  <c r="AT274" i="3"/>
  <c r="AS274" i="3"/>
  <c r="AX273" i="3"/>
  <c r="AW273" i="3"/>
  <c r="AV273" i="3"/>
  <c r="AU273" i="3"/>
  <c r="AT273" i="3"/>
  <c r="AS273" i="3"/>
  <c r="AX272" i="3"/>
  <c r="AW272" i="3"/>
  <c r="AV272" i="3"/>
  <c r="AU272" i="3"/>
  <c r="AT272" i="3"/>
  <c r="AS272" i="3"/>
  <c r="AX271" i="3"/>
  <c r="AW271" i="3"/>
  <c r="AV271" i="3"/>
  <c r="AU271" i="3"/>
  <c r="AT271" i="3"/>
  <c r="AS271" i="3"/>
  <c r="AX270" i="3"/>
  <c r="AW270" i="3"/>
  <c r="AV270" i="3"/>
  <c r="AU270" i="3"/>
  <c r="AT270" i="3"/>
  <c r="AS270" i="3"/>
  <c r="AX269" i="3"/>
  <c r="AW269" i="3"/>
  <c r="AV269" i="3"/>
  <c r="AU269" i="3"/>
  <c r="AT269" i="3"/>
  <c r="AS269" i="3"/>
  <c r="AX268" i="3"/>
  <c r="AW268" i="3"/>
  <c r="AV268" i="3"/>
  <c r="AU268" i="3"/>
  <c r="AT268" i="3"/>
  <c r="AS268" i="3"/>
  <c r="AX267" i="3"/>
  <c r="AW267" i="3"/>
  <c r="AV267" i="3"/>
  <c r="AU267" i="3"/>
  <c r="AT267" i="3"/>
  <c r="AS267" i="3"/>
  <c r="AX266" i="3"/>
  <c r="AW266" i="3"/>
  <c r="AV266" i="3"/>
  <c r="AU266" i="3"/>
  <c r="AT266" i="3"/>
  <c r="AS266" i="3"/>
  <c r="AX265" i="3"/>
  <c r="AW265" i="3"/>
  <c r="AV265" i="3"/>
  <c r="AU265" i="3"/>
  <c r="AT265" i="3"/>
  <c r="AS265" i="3"/>
  <c r="AX264" i="3"/>
  <c r="AW264" i="3"/>
  <c r="AV264" i="3"/>
  <c r="AU264" i="3"/>
  <c r="AT264" i="3"/>
  <c r="AS264" i="3"/>
  <c r="AX263" i="3"/>
  <c r="AW263" i="3"/>
  <c r="AV263" i="3"/>
  <c r="AU263" i="3"/>
  <c r="AT263" i="3"/>
  <c r="AS263" i="3"/>
  <c r="AX262" i="3"/>
  <c r="AW262" i="3"/>
  <c r="AV262" i="3"/>
  <c r="AU262" i="3"/>
  <c r="AT262" i="3"/>
  <c r="AS262" i="3"/>
  <c r="AX261" i="3"/>
  <c r="AW261" i="3"/>
  <c r="AV261" i="3"/>
  <c r="AU261" i="3"/>
  <c r="AT261" i="3"/>
  <c r="AS261" i="3"/>
  <c r="AX260" i="3"/>
  <c r="AW260" i="3"/>
  <c r="AV260" i="3"/>
  <c r="AU260" i="3"/>
  <c r="AT260" i="3"/>
  <c r="AS260" i="3"/>
  <c r="AX259" i="3"/>
  <c r="AW259" i="3"/>
  <c r="AV259" i="3"/>
  <c r="AU259" i="3"/>
  <c r="AT259" i="3"/>
  <c r="AS259" i="3"/>
  <c r="AX258" i="3"/>
  <c r="AW258" i="3"/>
  <c r="AV258" i="3"/>
  <c r="AU258" i="3"/>
  <c r="AT258" i="3"/>
  <c r="AS258" i="3"/>
  <c r="AX257" i="3"/>
  <c r="AW257" i="3"/>
  <c r="AV257" i="3"/>
  <c r="AU257" i="3"/>
  <c r="AT257" i="3"/>
  <c r="AS257" i="3"/>
  <c r="AX256" i="3"/>
  <c r="AW256" i="3"/>
  <c r="AV256" i="3"/>
  <c r="AU256" i="3"/>
  <c r="AT256" i="3"/>
  <c r="AS256" i="3"/>
  <c r="AX255" i="3"/>
  <c r="AW255" i="3"/>
  <c r="AV255" i="3"/>
  <c r="AU255" i="3"/>
  <c r="AT255" i="3"/>
  <c r="AS255" i="3"/>
  <c r="AX254" i="3"/>
  <c r="AW254" i="3"/>
  <c r="AV254" i="3"/>
  <c r="AU254" i="3"/>
  <c r="AT254" i="3"/>
  <c r="AS254" i="3"/>
  <c r="AX253" i="3"/>
  <c r="AW253" i="3"/>
  <c r="AV253" i="3"/>
  <c r="AU253" i="3"/>
  <c r="AT253" i="3"/>
  <c r="AS253" i="3"/>
  <c r="AX252" i="3"/>
  <c r="AW252" i="3"/>
  <c r="AV252" i="3"/>
  <c r="AU252" i="3"/>
  <c r="AT252" i="3"/>
  <c r="AS252" i="3"/>
  <c r="AX251" i="3"/>
  <c r="AW251" i="3"/>
  <c r="AV251" i="3"/>
  <c r="AU251" i="3"/>
  <c r="AT251" i="3"/>
  <c r="AS251" i="3"/>
  <c r="AX250" i="3"/>
  <c r="AW250" i="3"/>
  <c r="AV250" i="3"/>
  <c r="AU250" i="3"/>
  <c r="AT250" i="3"/>
  <c r="AS250" i="3"/>
  <c r="AX249" i="3"/>
  <c r="AW249" i="3"/>
  <c r="AV249" i="3"/>
  <c r="AU249" i="3"/>
  <c r="AT249" i="3"/>
  <c r="AS249" i="3"/>
  <c r="AX248" i="3"/>
  <c r="AW248" i="3"/>
  <c r="AV248" i="3"/>
  <c r="AU248" i="3"/>
  <c r="AT248" i="3"/>
  <c r="AS248" i="3"/>
  <c r="AX247" i="3"/>
  <c r="AW247" i="3"/>
  <c r="AV247" i="3"/>
  <c r="AU247" i="3"/>
  <c r="AT247" i="3"/>
  <c r="AS247" i="3"/>
  <c r="AX246" i="3"/>
  <c r="AW246" i="3"/>
  <c r="AV246" i="3"/>
  <c r="AU246" i="3"/>
  <c r="AT246" i="3"/>
  <c r="AS246" i="3"/>
  <c r="AX245" i="3"/>
  <c r="AW245" i="3"/>
  <c r="AV245" i="3"/>
  <c r="AU245" i="3"/>
  <c r="AT245" i="3"/>
  <c r="AS245" i="3"/>
  <c r="AX244" i="3"/>
  <c r="AW244" i="3"/>
  <c r="AV244" i="3"/>
  <c r="AU244" i="3"/>
  <c r="AT244" i="3"/>
  <c r="AS244" i="3"/>
  <c r="AX243" i="3"/>
  <c r="AW243" i="3"/>
  <c r="AV243" i="3"/>
  <c r="AU243" i="3"/>
  <c r="AT243" i="3"/>
  <c r="AS243" i="3"/>
  <c r="AX242" i="3"/>
  <c r="AW242" i="3"/>
  <c r="AV242" i="3"/>
  <c r="AU242" i="3"/>
  <c r="AT242" i="3"/>
  <c r="AS242" i="3"/>
  <c r="AX241" i="3"/>
  <c r="AW241" i="3"/>
  <c r="AV241" i="3"/>
  <c r="AU241" i="3"/>
  <c r="AT241" i="3"/>
  <c r="AS241" i="3"/>
  <c r="AX240" i="3"/>
  <c r="AW240" i="3"/>
  <c r="AV240" i="3"/>
  <c r="AU240" i="3"/>
  <c r="AT240" i="3"/>
  <c r="AS240" i="3"/>
  <c r="AX239" i="3"/>
  <c r="AW239" i="3"/>
  <c r="AV239" i="3"/>
  <c r="AU239" i="3"/>
  <c r="AT239" i="3"/>
  <c r="AS239" i="3"/>
  <c r="AX238" i="3"/>
  <c r="AW238" i="3"/>
  <c r="AV238" i="3"/>
  <c r="AU238" i="3"/>
  <c r="AT238" i="3"/>
  <c r="AS238" i="3"/>
  <c r="AX237" i="3"/>
  <c r="AW237" i="3"/>
  <c r="AV237" i="3"/>
  <c r="AU237" i="3"/>
  <c r="AT237" i="3"/>
  <c r="AS237" i="3"/>
  <c r="AX236" i="3"/>
  <c r="AW236" i="3"/>
  <c r="AV236" i="3"/>
  <c r="AU236" i="3"/>
  <c r="AT236" i="3"/>
  <c r="AS236" i="3"/>
  <c r="AX235" i="3"/>
  <c r="AW235" i="3"/>
  <c r="AV235" i="3"/>
  <c r="AU235" i="3"/>
  <c r="AT235" i="3"/>
  <c r="AS235" i="3"/>
  <c r="AX234" i="3"/>
  <c r="AW234" i="3"/>
  <c r="AV234" i="3"/>
  <c r="AU234" i="3"/>
  <c r="AT234" i="3"/>
  <c r="AS234" i="3"/>
  <c r="AX233" i="3"/>
  <c r="AW233" i="3"/>
  <c r="AV233" i="3"/>
  <c r="AU233" i="3"/>
  <c r="AT233" i="3"/>
  <c r="AS233" i="3"/>
  <c r="AX232" i="3"/>
  <c r="AW232" i="3"/>
  <c r="AV232" i="3"/>
  <c r="AU232" i="3"/>
  <c r="AT232" i="3"/>
  <c r="AS232" i="3"/>
  <c r="AX231" i="3"/>
  <c r="AW231" i="3"/>
  <c r="AV231" i="3"/>
  <c r="AU231" i="3"/>
  <c r="AT231" i="3"/>
  <c r="AS231" i="3"/>
  <c r="AX230" i="3"/>
  <c r="AW230" i="3"/>
  <c r="AV230" i="3"/>
  <c r="AU230" i="3"/>
  <c r="AT230" i="3"/>
  <c r="AS230" i="3"/>
  <c r="AX229" i="3"/>
  <c r="AW229" i="3"/>
  <c r="AV229" i="3"/>
  <c r="AU229" i="3"/>
  <c r="AT229" i="3"/>
  <c r="AS229" i="3"/>
  <c r="AX228" i="3"/>
  <c r="AW228" i="3"/>
  <c r="AV228" i="3"/>
  <c r="AU228" i="3"/>
  <c r="AT228" i="3"/>
  <c r="AS228" i="3"/>
  <c r="AX227" i="3"/>
  <c r="AW227" i="3"/>
  <c r="AV227" i="3"/>
  <c r="AU227" i="3"/>
  <c r="AT227" i="3"/>
  <c r="AS227" i="3"/>
  <c r="AX226" i="3"/>
  <c r="AW226" i="3"/>
  <c r="AV226" i="3"/>
  <c r="AU226" i="3"/>
  <c r="AT226" i="3"/>
  <c r="AS226" i="3"/>
  <c r="AX225" i="3"/>
  <c r="AW225" i="3"/>
  <c r="AV225" i="3"/>
  <c r="AU225" i="3"/>
  <c r="AT225" i="3"/>
  <c r="AS225" i="3"/>
  <c r="AX224" i="3"/>
  <c r="AW224" i="3"/>
  <c r="AV224" i="3"/>
  <c r="AU224" i="3"/>
  <c r="AT224" i="3"/>
  <c r="AS224" i="3"/>
  <c r="AX223" i="3"/>
  <c r="AW223" i="3"/>
  <c r="AV223" i="3"/>
  <c r="AU223" i="3"/>
  <c r="AT223" i="3"/>
  <c r="AS223" i="3"/>
  <c r="AX222" i="3"/>
  <c r="AW222" i="3"/>
  <c r="AV222" i="3"/>
  <c r="AU222" i="3"/>
  <c r="AT222" i="3"/>
  <c r="AS222" i="3"/>
  <c r="AX221" i="3"/>
  <c r="AW221" i="3"/>
  <c r="AV221" i="3"/>
  <c r="AU221" i="3"/>
  <c r="AT221" i="3"/>
  <c r="AS221" i="3"/>
  <c r="AX220" i="3"/>
  <c r="AW220" i="3"/>
  <c r="AV220" i="3"/>
  <c r="AU220" i="3"/>
  <c r="AT220" i="3"/>
  <c r="AS220" i="3"/>
  <c r="AX219" i="3"/>
  <c r="AW219" i="3"/>
  <c r="AV219" i="3"/>
  <c r="AU219" i="3"/>
  <c r="AT219" i="3"/>
  <c r="AS219" i="3"/>
  <c r="AX218" i="3"/>
  <c r="AW218" i="3"/>
  <c r="AV218" i="3"/>
  <c r="AU218" i="3"/>
  <c r="AT218" i="3"/>
  <c r="AS218" i="3"/>
  <c r="AX217" i="3"/>
  <c r="AW217" i="3"/>
  <c r="AV217" i="3"/>
  <c r="AU217" i="3"/>
  <c r="AT217" i="3"/>
  <c r="AS217" i="3"/>
  <c r="AX216" i="3"/>
  <c r="AW216" i="3"/>
  <c r="AV216" i="3"/>
  <c r="AU216" i="3"/>
  <c r="AT216" i="3"/>
  <c r="AS216" i="3"/>
  <c r="AX215" i="3"/>
  <c r="AW215" i="3"/>
  <c r="AV215" i="3"/>
  <c r="AU215" i="3"/>
  <c r="AT215" i="3"/>
  <c r="AS215" i="3"/>
  <c r="AX214" i="3"/>
  <c r="AW214" i="3"/>
  <c r="AV214" i="3"/>
  <c r="AU214" i="3"/>
  <c r="AT214" i="3"/>
  <c r="AS214" i="3"/>
  <c r="AX213" i="3"/>
  <c r="AW213" i="3"/>
  <c r="AV213" i="3"/>
  <c r="AU213" i="3"/>
  <c r="AT213" i="3"/>
  <c r="AS213" i="3"/>
  <c r="AX212" i="3"/>
  <c r="AW212" i="3"/>
  <c r="AV212" i="3"/>
  <c r="AU212" i="3"/>
  <c r="AT212" i="3"/>
  <c r="AS212" i="3"/>
  <c r="AX211" i="3"/>
  <c r="AW211" i="3"/>
  <c r="AV211" i="3"/>
  <c r="AU211" i="3"/>
  <c r="AT211" i="3"/>
  <c r="AS211" i="3"/>
  <c r="AX210" i="3"/>
  <c r="AW210" i="3"/>
  <c r="AV210" i="3"/>
  <c r="AU210" i="3"/>
  <c r="AT210" i="3"/>
  <c r="AS210" i="3"/>
  <c r="AX209" i="3"/>
  <c r="AW209" i="3"/>
  <c r="AV209" i="3"/>
  <c r="AU209" i="3"/>
  <c r="AT209" i="3"/>
  <c r="AS209" i="3"/>
  <c r="AX208" i="3"/>
  <c r="AW208" i="3"/>
  <c r="AV208" i="3"/>
  <c r="AU208" i="3"/>
  <c r="AT208" i="3"/>
  <c r="AS208" i="3"/>
  <c r="AX207" i="3"/>
  <c r="AW207" i="3"/>
  <c r="AV207" i="3"/>
  <c r="AU207" i="3"/>
  <c r="AT207" i="3"/>
  <c r="AS207" i="3"/>
  <c r="AX206" i="3"/>
  <c r="AW206" i="3"/>
  <c r="AV206" i="3"/>
  <c r="AU206" i="3"/>
  <c r="AT206" i="3"/>
  <c r="AS206" i="3"/>
  <c r="AX205" i="3"/>
  <c r="AW205" i="3"/>
  <c r="AV205" i="3"/>
  <c r="AU205" i="3"/>
  <c r="AT205" i="3"/>
  <c r="AS205" i="3"/>
  <c r="AX204" i="3"/>
  <c r="AW204" i="3"/>
  <c r="AV204" i="3"/>
  <c r="AU204" i="3"/>
  <c r="AT204" i="3"/>
  <c r="AS204" i="3"/>
  <c r="AX203" i="3"/>
  <c r="AW203" i="3"/>
  <c r="AV203" i="3"/>
  <c r="AU203" i="3"/>
  <c r="AT203" i="3"/>
  <c r="AS203" i="3"/>
  <c r="AX202" i="3"/>
  <c r="AW202" i="3"/>
  <c r="AV202" i="3"/>
  <c r="AU202" i="3"/>
  <c r="AT202" i="3"/>
  <c r="AS202" i="3"/>
  <c r="AX201" i="3"/>
  <c r="AW201" i="3"/>
  <c r="AV201" i="3"/>
  <c r="AU201" i="3"/>
  <c r="AT201" i="3"/>
  <c r="AS201" i="3"/>
  <c r="AX200" i="3"/>
  <c r="AW200" i="3"/>
  <c r="AV200" i="3"/>
  <c r="AU200" i="3"/>
  <c r="AT200" i="3"/>
  <c r="AS200" i="3"/>
  <c r="AX199" i="3"/>
  <c r="AW199" i="3"/>
  <c r="AV199" i="3"/>
  <c r="AU199" i="3"/>
  <c r="AT199" i="3"/>
  <c r="AS199" i="3"/>
  <c r="AX198" i="3"/>
  <c r="AW198" i="3"/>
  <c r="AV198" i="3"/>
  <c r="AU198" i="3"/>
  <c r="AT198" i="3"/>
  <c r="AS198" i="3"/>
  <c r="AX197" i="3"/>
  <c r="AW197" i="3"/>
  <c r="AV197" i="3"/>
  <c r="AU197" i="3"/>
  <c r="AT197" i="3"/>
  <c r="AS197" i="3"/>
  <c r="AX196" i="3"/>
  <c r="AW196" i="3"/>
  <c r="AV196" i="3"/>
  <c r="AU196" i="3"/>
  <c r="AT196" i="3"/>
  <c r="AS196" i="3"/>
  <c r="AX195" i="3"/>
  <c r="AW195" i="3"/>
  <c r="AV195" i="3"/>
  <c r="AU195" i="3"/>
  <c r="AT195" i="3"/>
  <c r="AS195" i="3"/>
  <c r="AX194" i="3"/>
  <c r="AW194" i="3"/>
  <c r="AV194" i="3"/>
  <c r="AU194" i="3"/>
  <c r="AT194" i="3"/>
  <c r="AS194" i="3"/>
  <c r="AX193" i="3"/>
  <c r="AW193" i="3"/>
  <c r="AV193" i="3"/>
  <c r="AU193" i="3"/>
  <c r="AT193" i="3"/>
  <c r="AS193" i="3"/>
  <c r="AX192" i="3"/>
  <c r="AW192" i="3"/>
  <c r="AV192" i="3"/>
  <c r="AU192" i="3"/>
  <c r="AT192" i="3"/>
  <c r="AS192" i="3"/>
  <c r="AX191" i="3"/>
  <c r="AW191" i="3"/>
  <c r="AV191" i="3"/>
  <c r="AU191" i="3"/>
  <c r="AT191" i="3"/>
  <c r="AS191" i="3"/>
  <c r="AX190" i="3"/>
  <c r="AW190" i="3"/>
  <c r="AV190" i="3"/>
  <c r="AU190" i="3"/>
  <c r="AT190" i="3"/>
  <c r="AS190" i="3"/>
  <c r="AX189" i="3"/>
  <c r="AW189" i="3"/>
  <c r="AV189" i="3"/>
  <c r="AU189" i="3"/>
  <c r="AT189" i="3"/>
  <c r="AS189" i="3"/>
  <c r="AX188" i="3"/>
  <c r="AW188" i="3"/>
  <c r="AV188" i="3"/>
  <c r="AU188" i="3"/>
  <c r="AT188" i="3"/>
  <c r="AS188" i="3"/>
  <c r="AX187" i="3"/>
  <c r="AW187" i="3"/>
  <c r="AV187" i="3"/>
  <c r="AU187" i="3"/>
  <c r="AT187" i="3"/>
  <c r="AS187" i="3"/>
  <c r="AX186" i="3"/>
  <c r="AW186" i="3"/>
  <c r="AV186" i="3"/>
  <c r="AU186" i="3"/>
  <c r="AT186" i="3"/>
  <c r="AS186" i="3"/>
  <c r="AX185" i="3"/>
  <c r="AW185" i="3"/>
  <c r="AV185" i="3"/>
  <c r="AU185" i="3"/>
  <c r="AT185" i="3"/>
  <c r="AS185" i="3"/>
  <c r="AX184" i="3"/>
  <c r="AW184" i="3"/>
  <c r="AV184" i="3"/>
  <c r="AU184" i="3"/>
  <c r="AT184" i="3"/>
  <c r="AS184" i="3"/>
  <c r="AX183" i="3"/>
  <c r="AW183" i="3"/>
  <c r="AV183" i="3"/>
  <c r="AU183" i="3"/>
  <c r="AT183" i="3"/>
  <c r="AS183" i="3"/>
  <c r="AX182" i="3"/>
  <c r="AW182" i="3"/>
  <c r="AV182" i="3"/>
  <c r="AU182" i="3"/>
  <c r="AT182" i="3"/>
  <c r="AS182" i="3"/>
  <c r="AX181" i="3"/>
  <c r="AW181" i="3"/>
  <c r="AV181" i="3"/>
  <c r="AU181" i="3"/>
  <c r="AT181" i="3"/>
  <c r="AS181" i="3"/>
  <c r="AX180" i="3"/>
  <c r="AW180" i="3"/>
  <c r="AV180" i="3"/>
  <c r="AU180" i="3"/>
  <c r="AT180" i="3"/>
  <c r="AS180" i="3"/>
  <c r="AX179" i="3"/>
  <c r="AW179" i="3"/>
  <c r="AV179" i="3"/>
  <c r="AU179" i="3"/>
  <c r="AT179" i="3"/>
  <c r="AS179" i="3"/>
  <c r="AX178" i="3"/>
  <c r="AW178" i="3"/>
  <c r="AV178" i="3"/>
  <c r="AU178" i="3"/>
  <c r="AT178" i="3"/>
  <c r="AS178" i="3"/>
  <c r="AX177" i="3"/>
  <c r="AW177" i="3"/>
  <c r="AV177" i="3"/>
  <c r="AU177" i="3"/>
  <c r="AT177" i="3"/>
  <c r="AS177" i="3"/>
  <c r="AX176" i="3"/>
  <c r="AW176" i="3"/>
  <c r="AV176" i="3"/>
  <c r="AU176" i="3"/>
  <c r="AT176" i="3"/>
  <c r="AS176" i="3"/>
  <c r="AX175" i="3"/>
  <c r="AW175" i="3"/>
  <c r="AV175" i="3"/>
  <c r="AU175" i="3"/>
  <c r="AT175" i="3"/>
  <c r="AS175" i="3"/>
  <c r="AX174" i="3"/>
  <c r="AW174" i="3"/>
  <c r="AV174" i="3"/>
  <c r="AU174" i="3"/>
  <c r="AT174" i="3"/>
  <c r="AS174" i="3"/>
  <c r="AX173" i="3"/>
  <c r="AW173" i="3"/>
  <c r="AV173" i="3"/>
  <c r="AU173" i="3"/>
  <c r="AT173" i="3"/>
  <c r="AS173" i="3"/>
  <c r="AX172" i="3"/>
  <c r="AW172" i="3"/>
  <c r="AV172" i="3"/>
  <c r="AU172" i="3"/>
  <c r="AT172" i="3"/>
  <c r="AS172" i="3"/>
  <c r="AX171" i="3"/>
  <c r="AW171" i="3"/>
  <c r="AV171" i="3"/>
  <c r="AU171" i="3"/>
  <c r="AT171" i="3"/>
  <c r="AS171" i="3"/>
  <c r="AX170" i="3"/>
  <c r="AW170" i="3"/>
  <c r="AV170" i="3"/>
  <c r="AU170" i="3"/>
  <c r="AT170" i="3"/>
  <c r="AS170" i="3"/>
  <c r="AX169" i="3"/>
  <c r="AW169" i="3"/>
  <c r="AV169" i="3"/>
  <c r="AU169" i="3"/>
  <c r="AT169" i="3"/>
  <c r="AS169" i="3"/>
  <c r="AX168" i="3"/>
  <c r="AW168" i="3"/>
  <c r="AV168" i="3"/>
  <c r="AU168" i="3"/>
  <c r="AT168" i="3"/>
  <c r="AS168" i="3"/>
  <c r="AX167" i="3"/>
  <c r="AW167" i="3"/>
  <c r="AV167" i="3"/>
  <c r="AU167" i="3"/>
  <c r="AT167" i="3"/>
  <c r="AS167" i="3"/>
  <c r="AX166" i="3"/>
  <c r="AW166" i="3"/>
  <c r="AV166" i="3"/>
  <c r="AU166" i="3"/>
  <c r="AT166" i="3"/>
  <c r="AS166" i="3"/>
  <c r="AX165" i="3"/>
  <c r="AW165" i="3"/>
  <c r="AV165" i="3"/>
  <c r="AU165" i="3"/>
  <c r="AT165" i="3"/>
  <c r="AS165" i="3"/>
  <c r="AX164" i="3"/>
  <c r="AW164" i="3"/>
  <c r="AV164" i="3"/>
  <c r="AU164" i="3"/>
  <c r="AT164" i="3"/>
  <c r="AS164" i="3"/>
  <c r="AX163" i="3"/>
  <c r="AW163" i="3"/>
  <c r="AV163" i="3"/>
  <c r="AU163" i="3"/>
  <c r="AT163" i="3"/>
  <c r="AS163" i="3"/>
  <c r="AX162" i="3"/>
  <c r="AW162" i="3"/>
  <c r="AV162" i="3"/>
  <c r="AU162" i="3"/>
  <c r="AT162" i="3"/>
  <c r="AS162" i="3"/>
  <c r="AX161" i="3"/>
  <c r="AW161" i="3"/>
  <c r="AV161" i="3"/>
  <c r="AU161" i="3"/>
  <c r="AT161" i="3"/>
  <c r="AS161" i="3"/>
  <c r="AX160" i="3"/>
  <c r="AW160" i="3"/>
  <c r="AV160" i="3"/>
  <c r="AU160" i="3"/>
  <c r="AT160" i="3"/>
  <c r="AS160" i="3"/>
  <c r="AX159" i="3"/>
  <c r="AW159" i="3"/>
  <c r="AV159" i="3"/>
  <c r="AU159" i="3"/>
  <c r="AT159" i="3"/>
  <c r="AS159" i="3"/>
  <c r="AX158" i="3"/>
  <c r="AW158" i="3"/>
  <c r="AV158" i="3"/>
  <c r="AU158" i="3"/>
  <c r="AT158" i="3"/>
  <c r="AS158" i="3"/>
  <c r="AX157" i="3"/>
  <c r="AW157" i="3"/>
  <c r="AV157" i="3"/>
  <c r="AU157" i="3"/>
  <c r="AT157" i="3"/>
  <c r="AS157" i="3"/>
  <c r="AX156" i="3"/>
  <c r="AW156" i="3"/>
  <c r="AV156" i="3"/>
  <c r="AU156" i="3"/>
  <c r="AT156" i="3"/>
  <c r="AS156" i="3"/>
  <c r="AX155" i="3"/>
  <c r="AW155" i="3"/>
  <c r="AV155" i="3"/>
  <c r="AU155" i="3"/>
  <c r="AT155" i="3"/>
  <c r="AS155" i="3"/>
  <c r="AX154" i="3"/>
  <c r="AW154" i="3"/>
  <c r="AV154" i="3"/>
  <c r="AU154" i="3"/>
  <c r="AT154" i="3"/>
  <c r="AS154" i="3"/>
  <c r="AX153" i="3"/>
  <c r="AW153" i="3"/>
  <c r="AV153" i="3"/>
  <c r="AU153" i="3"/>
  <c r="AT153" i="3"/>
  <c r="AS153" i="3"/>
  <c r="AX152" i="3"/>
  <c r="AW152" i="3"/>
  <c r="AV152" i="3"/>
  <c r="AU152" i="3"/>
  <c r="AT152" i="3"/>
  <c r="AS152" i="3"/>
  <c r="AX151" i="3"/>
  <c r="AW151" i="3"/>
  <c r="AV151" i="3"/>
  <c r="AU151" i="3"/>
  <c r="AT151" i="3"/>
  <c r="AS151" i="3"/>
  <c r="AX150" i="3"/>
  <c r="AW150" i="3"/>
  <c r="AV150" i="3"/>
  <c r="AU150" i="3"/>
  <c r="AT150" i="3"/>
  <c r="AS150" i="3"/>
  <c r="AX149" i="3"/>
  <c r="AW149" i="3"/>
  <c r="AV149" i="3"/>
  <c r="AU149" i="3"/>
  <c r="AT149" i="3"/>
  <c r="AS149" i="3"/>
  <c r="AX148" i="3"/>
  <c r="AW148" i="3"/>
  <c r="AV148" i="3"/>
  <c r="AU148" i="3"/>
  <c r="AT148" i="3"/>
  <c r="AS148" i="3"/>
  <c r="AX147" i="3"/>
  <c r="AW147" i="3"/>
  <c r="AV147" i="3"/>
  <c r="AU147" i="3"/>
  <c r="AT147" i="3"/>
  <c r="AS147" i="3"/>
  <c r="AX146" i="3"/>
  <c r="AW146" i="3"/>
  <c r="AV146" i="3"/>
  <c r="AU146" i="3"/>
  <c r="AT146" i="3"/>
  <c r="AS146" i="3"/>
  <c r="AX145" i="3"/>
  <c r="AW145" i="3"/>
  <c r="AV145" i="3"/>
  <c r="AU145" i="3"/>
  <c r="AT145" i="3"/>
  <c r="AS145" i="3"/>
  <c r="AX144" i="3"/>
  <c r="AW144" i="3"/>
  <c r="AV144" i="3"/>
  <c r="AU144" i="3"/>
  <c r="AT144" i="3"/>
  <c r="AS144" i="3"/>
  <c r="AX143" i="3"/>
  <c r="AW143" i="3"/>
  <c r="AV143" i="3"/>
  <c r="AU143" i="3"/>
  <c r="AT143" i="3"/>
  <c r="AS143" i="3"/>
  <c r="AX142" i="3"/>
  <c r="AW142" i="3"/>
  <c r="AV142" i="3"/>
  <c r="AU142" i="3"/>
  <c r="AT142" i="3"/>
  <c r="AS142" i="3"/>
  <c r="AX141" i="3"/>
  <c r="AW141" i="3"/>
  <c r="AV141" i="3"/>
  <c r="AU141" i="3"/>
  <c r="AT141" i="3"/>
  <c r="AS141" i="3"/>
  <c r="AX140" i="3"/>
  <c r="AW140" i="3"/>
  <c r="AV140" i="3"/>
  <c r="AU140" i="3"/>
  <c r="AT140" i="3"/>
  <c r="AS140" i="3"/>
  <c r="AX139" i="3"/>
  <c r="AW139" i="3"/>
  <c r="AV139" i="3"/>
  <c r="AU139" i="3"/>
  <c r="AT139" i="3"/>
  <c r="AS139" i="3"/>
  <c r="AX138" i="3"/>
  <c r="AW138" i="3"/>
  <c r="AV138" i="3"/>
  <c r="AU138" i="3"/>
  <c r="AT138" i="3"/>
  <c r="AS138" i="3"/>
  <c r="AX137" i="3"/>
  <c r="AW137" i="3"/>
  <c r="AV137" i="3"/>
  <c r="AU137" i="3"/>
  <c r="AT137" i="3"/>
  <c r="AS137" i="3"/>
  <c r="AX136" i="3"/>
  <c r="AW136" i="3"/>
  <c r="AV136" i="3"/>
  <c r="AU136" i="3"/>
  <c r="AT136" i="3"/>
  <c r="AS136" i="3"/>
  <c r="AX135" i="3"/>
  <c r="AW135" i="3"/>
  <c r="AV135" i="3"/>
  <c r="AU135" i="3"/>
  <c r="AT135" i="3"/>
  <c r="AS135" i="3"/>
  <c r="AX134" i="3"/>
  <c r="AW134" i="3"/>
  <c r="AV134" i="3"/>
  <c r="AU134" i="3"/>
  <c r="AT134" i="3"/>
  <c r="AS134" i="3"/>
  <c r="AX133" i="3"/>
  <c r="AW133" i="3"/>
  <c r="AV133" i="3"/>
  <c r="AU133" i="3"/>
  <c r="AT133" i="3"/>
  <c r="AS133" i="3"/>
  <c r="AX132" i="3"/>
  <c r="AW132" i="3"/>
  <c r="AV132" i="3"/>
  <c r="AU132" i="3"/>
  <c r="AT132" i="3"/>
  <c r="AS132" i="3"/>
  <c r="AX131" i="3"/>
  <c r="AW131" i="3"/>
  <c r="AV131" i="3"/>
  <c r="AU131" i="3"/>
  <c r="AT131" i="3"/>
  <c r="AS131" i="3"/>
  <c r="AX130" i="3"/>
  <c r="AW130" i="3"/>
  <c r="AV130" i="3"/>
  <c r="AU130" i="3"/>
  <c r="AT130" i="3"/>
  <c r="AS130" i="3"/>
  <c r="AX129" i="3"/>
  <c r="AW129" i="3"/>
  <c r="AV129" i="3"/>
  <c r="AU129" i="3"/>
  <c r="AT129" i="3"/>
  <c r="AS129" i="3"/>
  <c r="AX128" i="3"/>
  <c r="AW128" i="3"/>
  <c r="AV128" i="3"/>
  <c r="AU128" i="3"/>
  <c r="AT128" i="3"/>
  <c r="AS128" i="3"/>
  <c r="AX127" i="3"/>
  <c r="AW127" i="3"/>
  <c r="AV127" i="3"/>
  <c r="AU127" i="3"/>
  <c r="AT127" i="3"/>
  <c r="AS127" i="3"/>
  <c r="AX126" i="3"/>
  <c r="AW126" i="3"/>
  <c r="AV126" i="3"/>
  <c r="AU126" i="3"/>
  <c r="AT126" i="3"/>
  <c r="AS126" i="3"/>
  <c r="AX125" i="3"/>
  <c r="AW125" i="3"/>
  <c r="AV125" i="3"/>
  <c r="AU125" i="3"/>
  <c r="AT125" i="3"/>
  <c r="AS125" i="3"/>
  <c r="AX124" i="3"/>
  <c r="AW124" i="3"/>
  <c r="AV124" i="3"/>
  <c r="AU124" i="3"/>
  <c r="AT124" i="3"/>
  <c r="AS124" i="3"/>
  <c r="AX123" i="3"/>
  <c r="AW123" i="3"/>
  <c r="AV123" i="3"/>
  <c r="AU123" i="3"/>
  <c r="AT123" i="3"/>
  <c r="AS123" i="3"/>
  <c r="AX122" i="3"/>
  <c r="AW122" i="3"/>
  <c r="AV122" i="3"/>
  <c r="AU122" i="3"/>
  <c r="AT122" i="3"/>
  <c r="AS122" i="3"/>
  <c r="AX121" i="3"/>
  <c r="AW121" i="3"/>
  <c r="AV121" i="3"/>
  <c r="AU121" i="3"/>
  <c r="AT121" i="3"/>
  <c r="AS121" i="3"/>
  <c r="AX120" i="3"/>
  <c r="AW120" i="3"/>
  <c r="AV120" i="3"/>
  <c r="AU120" i="3"/>
  <c r="AT120" i="3"/>
  <c r="AS120" i="3"/>
  <c r="AX119" i="3"/>
  <c r="AW119" i="3"/>
  <c r="AV119" i="3"/>
  <c r="AU119" i="3"/>
  <c r="AT119" i="3"/>
  <c r="AS119" i="3"/>
  <c r="AX118" i="3"/>
  <c r="AW118" i="3"/>
  <c r="AV118" i="3"/>
  <c r="AU118" i="3"/>
  <c r="AT118" i="3"/>
  <c r="AS118" i="3"/>
  <c r="AX117" i="3"/>
  <c r="AW117" i="3"/>
  <c r="AV117" i="3"/>
  <c r="AU117" i="3"/>
  <c r="AT117" i="3"/>
  <c r="AS117" i="3"/>
  <c r="AX116" i="3"/>
  <c r="AW116" i="3"/>
  <c r="AV116" i="3"/>
  <c r="AU116" i="3"/>
  <c r="AT116" i="3"/>
  <c r="AS116" i="3"/>
  <c r="AX115" i="3"/>
  <c r="AW115" i="3"/>
  <c r="AV115" i="3"/>
  <c r="AU115" i="3"/>
  <c r="AT115" i="3"/>
  <c r="AS115" i="3"/>
  <c r="AX114" i="3"/>
  <c r="AW114" i="3"/>
  <c r="AV114" i="3"/>
  <c r="AU114" i="3"/>
  <c r="AT114" i="3"/>
  <c r="AS114" i="3"/>
  <c r="AX113" i="3"/>
  <c r="AW113" i="3"/>
  <c r="AV113" i="3"/>
  <c r="AU113" i="3"/>
  <c r="AT113" i="3"/>
  <c r="AS113" i="3"/>
  <c r="AX112" i="3"/>
  <c r="AW112" i="3"/>
  <c r="AV112" i="3"/>
  <c r="AU112" i="3"/>
  <c r="AT112" i="3"/>
  <c r="AS112" i="3"/>
  <c r="AX111" i="3"/>
  <c r="AW111" i="3"/>
  <c r="AV111" i="3"/>
  <c r="AU111" i="3"/>
  <c r="AT111" i="3"/>
  <c r="AS111" i="3"/>
  <c r="AX110" i="3"/>
  <c r="AW110" i="3"/>
  <c r="AV110" i="3"/>
  <c r="AU110" i="3"/>
  <c r="AT110" i="3"/>
  <c r="AS110" i="3"/>
  <c r="AX109" i="3"/>
  <c r="AW109" i="3"/>
  <c r="AV109" i="3"/>
  <c r="AU109" i="3"/>
  <c r="AT109" i="3"/>
  <c r="AS109" i="3"/>
  <c r="AX108" i="3"/>
  <c r="AW108" i="3"/>
  <c r="AV108" i="3"/>
  <c r="AU108" i="3"/>
  <c r="AT108" i="3"/>
  <c r="AS108" i="3"/>
  <c r="AX107" i="3"/>
  <c r="AW107" i="3"/>
  <c r="AV107" i="3"/>
  <c r="AU107" i="3"/>
  <c r="AT107" i="3"/>
  <c r="AS107" i="3"/>
  <c r="AX106" i="3"/>
  <c r="AW106" i="3"/>
  <c r="AV106" i="3"/>
  <c r="AU106" i="3"/>
  <c r="AT106" i="3"/>
  <c r="AS106" i="3"/>
  <c r="AX105" i="3"/>
  <c r="AW105" i="3"/>
  <c r="AV105" i="3"/>
  <c r="AU105" i="3"/>
  <c r="AT105" i="3"/>
  <c r="AS105" i="3"/>
  <c r="AX104" i="3"/>
  <c r="AW104" i="3"/>
  <c r="AV104" i="3"/>
  <c r="AU104" i="3"/>
  <c r="AT104" i="3"/>
  <c r="AS104" i="3"/>
  <c r="AX103" i="3"/>
  <c r="AW103" i="3"/>
  <c r="AV103" i="3"/>
  <c r="AU103" i="3"/>
  <c r="AT103" i="3"/>
  <c r="AS103" i="3"/>
  <c r="AX102" i="3"/>
  <c r="AW102" i="3"/>
  <c r="AV102" i="3"/>
  <c r="AU102" i="3"/>
  <c r="AT102" i="3"/>
  <c r="AS102" i="3"/>
  <c r="AX101" i="3"/>
  <c r="AW101" i="3"/>
  <c r="AV101" i="3"/>
  <c r="AU101" i="3"/>
  <c r="AT101" i="3"/>
  <c r="AS101" i="3"/>
  <c r="AX100" i="3"/>
  <c r="AW100" i="3"/>
  <c r="AV100" i="3"/>
  <c r="AU100" i="3"/>
  <c r="AT100" i="3"/>
  <c r="AS100" i="3"/>
  <c r="AX99" i="3"/>
  <c r="AW99" i="3"/>
  <c r="AV99" i="3"/>
  <c r="AU99" i="3"/>
  <c r="AT99" i="3"/>
  <c r="AS99" i="3"/>
  <c r="AX98" i="3"/>
  <c r="AW98" i="3"/>
  <c r="AV98" i="3"/>
  <c r="AU98" i="3"/>
  <c r="AT98" i="3"/>
  <c r="AS98" i="3"/>
  <c r="AX97" i="3"/>
  <c r="AW97" i="3"/>
  <c r="AV97" i="3"/>
  <c r="AU97" i="3"/>
  <c r="AT97" i="3"/>
  <c r="AS97" i="3"/>
  <c r="AX96" i="3"/>
  <c r="AW96" i="3"/>
  <c r="AV96" i="3"/>
  <c r="AU96" i="3"/>
  <c r="AT96" i="3"/>
  <c r="AS96" i="3"/>
  <c r="AX95" i="3"/>
  <c r="AW95" i="3"/>
  <c r="AV95" i="3"/>
  <c r="AU95" i="3"/>
  <c r="AT95" i="3"/>
  <c r="AS95" i="3"/>
  <c r="AX94" i="3"/>
  <c r="AW94" i="3"/>
  <c r="AV94" i="3"/>
  <c r="AU94" i="3"/>
  <c r="AT94" i="3"/>
  <c r="AS94" i="3"/>
  <c r="AX93" i="3"/>
  <c r="AW93" i="3"/>
  <c r="AV93" i="3"/>
  <c r="AU93" i="3"/>
  <c r="AT93" i="3"/>
  <c r="AS93" i="3"/>
  <c r="AX92" i="3"/>
  <c r="AW92" i="3"/>
  <c r="AV92" i="3"/>
  <c r="AU92" i="3"/>
  <c r="AT92" i="3"/>
  <c r="AS92" i="3"/>
  <c r="AX91" i="3"/>
  <c r="AW91" i="3"/>
  <c r="AV91" i="3"/>
  <c r="AU91" i="3"/>
  <c r="AT91" i="3"/>
  <c r="AS91" i="3"/>
  <c r="AX90" i="3"/>
  <c r="AW90" i="3"/>
  <c r="AV90" i="3"/>
  <c r="AU90" i="3"/>
  <c r="AT90" i="3"/>
  <c r="AS90" i="3"/>
  <c r="AX89" i="3"/>
  <c r="AW89" i="3"/>
  <c r="AV89" i="3"/>
  <c r="AU89" i="3"/>
  <c r="AT89" i="3"/>
  <c r="AS89" i="3"/>
  <c r="AX88" i="3"/>
  <c r="AW88" i="3"/>
  <c r="AV88" i="3"/>
  <c r="AU88" i="3"/>
  <c r="AT88" i="3"/>
  <c r="AS88" i="3"/>
  <c r="AX87" i="3"/>
  <c r="AW87" i="3"/>
  <c r="AV87" i="3"/>
  <c r="AU87" i="3"/>
  <c r="AT87" i="3"/>
  <c r="AS87" i="3"/>
  <c r="AX86" i="3"/>
  <c r="AW86" i="3"/>
  <c r="AV86" i="3"/>
  <c r="AU86" i="3"/>
  <c r="AT86" i="3"/>
  <c r="AS86" i="3"/>
  <c r="AX85" i="3"/>
  <c r="AW85" i="3"/>
  <c r="AV85" i="3"/>
  <c r="AU85" i="3"/>
  <c r="AT85" i="3"/>
  <c r="AS85" i="3"/>
  <c r="AX84" i="3"/>
  <c r="AW84" i="3"/>
  <c r="AV84" i="3"/>
  <c r="AU84" i="3"/>
  <c r="AT84" i="3"/>
  <c r="AS84" i="3"/>
  <c r="AX83" i="3"/>
  <c r="AW83" i="3"/>
  <c r="AV83" i="3"/>
  <c r="AU83" i="3"/>
  <c r="AT83" i="3"/>
  <c r="AS83" i="3"/>
  <c r="AX82" i="3"/>
  <c r="AW82" i="3"/>
  <c r="AV82" i="3"/>
  <c r="AU82" i="3"/>
  <c r="AT82" i="3"/>
  <c r="AS82" i="3"/>
  <c r="AX81" i="3"/>
  <c r="AW81" i="3"/>
  <c r="AV81" i="3"/>
  <c r="AU81" i="3"/>
  <c r="AT81" i="3"/>
  <c r="AS81" i="3"/>
  <c r="AX80" i="3"/>
  <c r="AW80" i="3"/>
  <c r="AV80" i="3"/>
  <c r="AU80" i="3"/>
  <c r="AT80" i="3"/>
  <c r="AS80" i="3"/>
  <c r="AX79" i="3"/>
  <c r="AW79" i="3"/>
  <c r="AV79" i="3"/>
  <c r="AU79" i="3"/>
  <c r="AT79" i="3"/>
  <c r="AS79" i="3"/>
  <c r="AX78" i="3"/>
  <c r="AW78" i="3"/>
  <c r="AV78" i="3"/>
  <c r="AU78" i="3"/>
  <c r="AT78" i="3"/>
  <c r="AS78" i="3"/>
  <c r="AX77" i="3"/>
  <c r="AW77" i="3"/>
  <c r="AV77" i="3"/>
  <c r="AU77" i="3"/>
  <c r="AT77" i="3"/>
  <c r="AS77" i="3"/>
  <c r="AX76" i="3"/>
  <c r="AW76" i="3"/>
  <c r="AV76" i="3"/>
  <c r="AU76" i="3"/>
  <c r="AT76" i="3"/>
  <c r="AS76" i="3"/>
  <c r="AX75" i="3"/>
  <c r="AW75" i="3"/>
  <c r="AV75" i="3"/>
  <c r="AU75" i="3"/>
  <c r="AT75" i="3"/>
  <c r="AS75" i="3"/>
  <c r="AX74" i="3"/>
  <c r="AW74" i="3"/>
  <c r="AV74" i="3"/>
  <c r="AU74" i="3"/>
  <c r="AT74" i="3"/>
  <c r="AS74" i="3"/>
  <c r="AX73" i="3"/>
  <c r="AW73" i="3"/>
  <c r="AV73" i="3"/>
  <c r="AU73" i="3"/>
  <c r="AT73" i="3"/>
  <c r="AS73" i="3"/>
  <c r="AX72" i="3"/>
  <c r="AW72" i="3"/>
  <c r="AV72" i="3"/>
  <c r="AU72" i="3"/>
  <c r="AT72" i="3"/>
  <c r="AS72" i="3"/>
  <c r="AX71" i="3"/>
  <c r="AW71" i="3"/>
  <c r="AV71" i="3"/>
  <c r="AU71" i="3"/>
  <c r="AT71" i="3"/>
  <c r="AS71" i="3"/>
  <c r="AX70" i="3"/>
  <c r="AW70" i="3"/>
  <c r="AV70" i="3"/>
  <c r="AU70" i="3"/>
  <c r="AT70" i="3"/>
  <c r="AS70" i="3"/>
  <c r="AX69" i="3"/>
  <c r="AW69" i="3"/>
  <c r="AV69" i="3"/>
  <c r="AU69" i="3"/>
  <c r="AT69" i="3"/>
  <c r="AS69" i="3"/>
  <c r="AX68" i="3"/>
  <c r="AW68" i="3"/>
  <c r="AV68" i="3"/>
  <c r="AU68" i="3"/>
  <c r="AT68" i="3"/>
  <c r="AS68" i="3"/>
  <c r="AX67" i="3"/>
  <c r="AW67" i="3"/>
  <c r="AV67" i="3"/>
  <c r="AU67" i="3"/>
  <c r="AT67" i="3"/>
  <c r="AS67" i="3"/>
  <c r="AX66" i="3"/>
  <c r="AW66" i="3"/>
  <c r="AV66" i="3"/>
  <c r="AU66" i="3"/>
  <c r="AT66" i="3"/>
  <c r="AS66" i="3"/>
  <c r="AX65" i="3"/>
  <c r="AW65" i="3"/>
  <c r="AV65" i="3"/>
  <c r="AU65" i="3"/>
  <c r="AT65" i="3"/>
  <c r="AS65" i="3"/>
  <c r="AX64" i="3"/>
  <c r="AW64" i="3"/>
  <c r="AV64" i="3"/>
  <c r="AU64" i="3"/>
  <c r="AT64" i="3"/>
  <c r="AS64" i="3"/>
  <c r="AX63" i="3"/>
  <c r="AW63" i="3"/>
  <c r="AV63" i="3"/>
  <c r="AU63" i="3"/>
  <c r="AT63" i="3"/>
  <c r="AS63" i="3"/>
  <c r="AX62" i="3"/>
  <c r="AW62" i="3"/>
  <c r="AV62" i="3"/>
  <c r="AU62" i="3"/>
  <c r="AT62" i="3"/>
  <c r="AS62" i="3"/>
  <c r="AX61" i="3"/>
  <c r="AW61" i="3"/>
  <c r="AV61" i="3"/>
  <c r="AU61" i="3"/>
  <c r="AT61" i="3"/>
  <c r="AS61" i="3"/>
  <c r="AX60" i="3"/>
  <c r="AW60" i="3"/>
  <c r="AV60" i="3"/>
  <c r="AU60" i="3"/>
  <c r="AT60" i="3"/>
  <c r="AS60" i="3"/>
  <c r="AX59" i="3"/>
  <c r="AW59" i="3"/>
  <c r="AV59" i="3"/>
  <c r="AU59" i="3"/>
  <c r="AT59" i="3"/>
  <c r="AS59" i="3"/>
  <c r="AX58" i="3"/>
  <c r="AW58" i="3"/>
  <c r="AV58" i="3"/>
  <c r="AU58" i="3"/>
  <c r="AT58" i="3"/>
  <c r="AS58" i="3"/>
  <c r="AX57" i="3"/>
  <c r="AW57" i="3"/>
  <c r="AV57" i="3"/>
  <c r="AU57" i="3"/>
  <c r="AT57" i="3"/>
  <c r="AS57" i="3"/>
  <c r="AX56" i="3"/>
  <c r="AW56" i="3"/>
  <c r="AV56" i="3"/>
  <c r="AU56" i="3"/>
  <c r="AT56" i="3"/>
  <c r="AS56" i="3"/>
  <c r="AX55" i="3"/>
  <c r="AW55" i="3"/>
  <c r="AV55" i="3"/>
  <c r="AU55" i="3"/>
  <c r="AT55" i="3"/>
  <c r="AS55" i="3"/>
  <c r="AX54" i="3"/>
  <c r="AW54" i="3"/>
  <c r="AV54" i="3"/>
  <c r="AU54" i="3"/>
  <c r="AT54" i="3"/>
  <c r="AS54" i="3"/>
  <c r="AX53" i="3"/>
  <c r="AW53" i="3"/>
  <c r="AV53" i="3"/>
  <c r="AU53" i="3"/>
  <c r="AT53" i="3"/>
  <c r="AS53" i="3"/>
  <c r="AX52" i="3"/>
  <c r="AW52" i="3"/>
  <c r="AV52" i="3"/>
  <c r="AU52" i="3"/>
  <c r="AT52" i="3"/>
  <c r="AS52" i="3"/>
  <c r="AX51" i="3"/>
  <c r="AW51" i="3"/>
  <c r="AV51" i="3"/>
  <c r="AU51" i="3"/>
  <c r="AT51" i="3"/>
  <c r="AS51" i="3"/>
  <c r="AX50" i="3"/>
  <c r="AW50" i="3"/>
  <c r="AV50" i="3"/>
  <c r="AU50" i="3"/>
  <c r="AT50" i="3"/>
  <c r="AS50" i="3"/>
  <c r="AX49" i="3"/>
  <c r="AW49" i="3"/>
  <c r="AV49" i="3"/>
  <c r="AU49" i="3"/>
  <c r="AT49" i="3"/>
  <c r="AS49" i="3"/>
  <c r="AX48" i="3"/>
  <c r="AW48" i="3"/>
  <c r="AV48" i="3"/>
  <c r="AU48" i="3"/>
  <c r="AT48" i="3"/>
  <c r="AS48" i="3"/>
  <c r="AX47" i="3"/>
  <c r="AW47" i="3"/>
  <c r="AV47" i="3"/>
  <c r="AU47" i="3"/>
  <c r="AT47" i="3"/>
  <c r="AS47" i="3"/>
  <c r="AX46" i="3"/>
  <c r="AW46" i="3"/>
  <c r="AV46" i="3"/>
  <c r="AU46" i="3"/>
  <c r="AT46" i="3"/>
  <c r="AS46" i="3"/>
  <c r="AX45" i="3"/>
  <c r="AW45" i="3"/>
  <c r="AV45" i="3"/>
  <c r="AU45" i="3"/>
  <c r="AT45" i="3"/>
  <c r="AS45" i="3"/>
  <c r="AX44" i="3"/>
  <c r="AW44" i="3"/>
  <c r="AV44" i="3"/>
  <c r="AU44" i="3"/>
  <c r="AT44" i="3"/>
  <c r="AS44" i="3"/>
  <c r="AX43" i="3"/>
  <c r="AW43" i="3"/>
  <c r="AV43" i="3"/>
  <c r="AU43" i="3"/>
  <c r="AT43" i="3"/>
  <c r="AS43" i="3"/>
  <c r="AX42" i="3"/>
  <c r="AW42" i="3"/>
  <c r="AV42" i="3"/>
  <c r="AU42" i="3"/>
  <c r="AT42" i="3"/>
  <c r="AS42" i="3"/>
  <c r="AX41" i="3"/>
  <c r="AW41" i="3"/>
  <c r="AV41" i="3"/>
  <c r="AU41" i="3"/>
  <c r="AT41" i="3"/>
  <c r="AS41" i="3"/>
  <c r="AX40" i="3"/>
  <c r="AW40" i="3"/>
  <c r="AV40" i="3"/>
  <c r="AU40" i="3"/>
  <c r="AT40" i="3"/>
  <c r="AS40" i="3"/>
  <c r="AX39" i="3"/>
  <c r="AW39" i="3"/>
  <c r="AV39" i="3"/>
  <c r="AU39" i="3"/>
  <c r="AT39" i="3"/>
  <c r="AS39" i="3"/>
  <c r="AX38" i="3"/>
  <c r="AW38" i="3"/>
  <c r="AV38" i="3"/>
  <c r="AU38" i="3"/>
  <c r="AT38" i="3"/>
  <c r="AS38" i="3"/>
  <c r="AX37" i="3"/>
  <c r="AW37" i="3"/>
  <c r="AV37" i="3"/>
  <c r="AU37" i="3"/>
  <c r="AT37" i="3"/>
  <c r="AS37" i="3"/>
  <c r="AX36" i="3"/>
  <c r="AW36" i="3"/>
  <c r="AV36" i="3"/>
  <c r="AU36" i="3"/>
  <c r="AT36" i="3"/>
  <c r="AS36" i="3"/>
  <c r="AX35" i="3"/>
  <c r="AW35" i="3"/>
  <c r="AV35" i="3"/>
  <c r="AU35" i="3"/>
  <c r="AT35" i="3"/>
  <c r="AS35" i="3"/>
  <c r="AX34" i="3"/>
  <c r="AW34" i="3"/>
  <c r="AV34" i="3"/>
  <c r="AU34" i="3"/>
  <c r="AT34" i="3"/>
  <c r="AS34" i="3"/>
  <c r="AX33" i="3"/>
  <c r="AW33" i="3"/>
  <c r="AV33" i="3"/>
  <c r="AU33" i="3"/>
  <c r="AT33" i="3"/>
  <c r="AS33" i="3"/>
  <c r="AX32" i="3"/>
  <c r="AW32" i="3"/>
  <c r="AV32" i="3"/>
  <c r="AU32" i="3"/>
  <c r="AT32" i="3"/>
  <c r="AS32" i="3"/>
  <c r="AX31" i="3"/>
  <c r="AW31" i="3"/>
  <c r="AV31" i="3"/>
  <c r="AU31" i="3"/>
  <c r="AT31" i="3"/>
  <c r="AS31" i="3"/>
  <c r="AX30" i="3"/>
  <c r="AW30" i="3"/>
  <c r="AV30" i="3"/>
  <c r="AU30" i="3"/>
  <c r="AT30" i="3"/>
  <c r="AS30" i="3"/>
  <c r="AX29" i="3"/>
  <c r="AW29" i="3"/>
  <c r="AV29" i="3"/>
  <c r="AU29" i="3"/>
  <c r="AT29" i="3"/>
  <c r="AS29" i="3"/>
  <c r="AX28" i="3"/>
  <c r="AW28" i="3"/>
  <c r="AV28" i="3"/>
  <c r="AU28" i="3"/>
  <c r="AT28" i="3"/>
  <c r="AS28" i="3"/>
  <c r="AX27" i="3"/>
  <c r="AW27" i="3"/>
  <c r="AV27" i="3"/>
  <c r="AU27" i="3"/>
  <c r="AT27" i="3"/>
  <c r="AS27" i="3"/>
  <c r="AX26" i="3"/>
  <c r="AW26" i="3"/>
  <c r="AV26" i="3"/>
  <c r="AU26" i="3"/>
  <c r="AT26" i="3"/>
  <c r="AS26" i="3"/>
  <c r="AX25" i="3"/>
  <c r="AW25" i="3"/>
  <c r="AV25" i="3"/>
  <c r="AU25" i="3"/>
  <c r="AT25" i="3"/>
  <c r="AS25" i="3"/>
  <c r="AX24" i="3"/>
  <c r="AW24" i="3"/>
  <c r="AV24" i="3"/>
  <c r="AU24" i="3"/>
  <c r="AT24" i="3"/>
  <c r="AS24" i="3"/>
  <c r="AX23" i="3"/>
  <c r="AW23" i="3"/>
  <c r="AV23" i="3"/>
  <c r="AU23" i="3"/>
  <c r="AT23" i="3"/>
  <c r="AS23" i="3"/>
  <c r="AX22" i="3"/>
  <c r="AW22" i="3"/>
  <c r="AV22" i="3"/>
  <c r="AU22" i="3"/>
  <c r="AT22" i="3"/>
  <c r="AS22" i="3"/>
  <c r="AX21" i="3"/>
  <c r="AW21" i="3"/>
  <c r="AV21" i="3"/>
  <c r="AU21" i="3"/>
  <c r="AT21" i="3"/>
  <c r="AS21" i="3"/>
  <c r="AX20" i="3"/>
  <c r="AW20" i="3"/>
  <c r="AV20" i="3"/>
  <c r="AU20" i="3"/>
  <c r="AT20" i="3"/>
  <c r="AS20" i="3"/>
  <c r="AX19" i="3"/>
  <c r="AW19" i="3"/>
  <c r="AV19" i="3"/>
  <c r="AU19" i="3"/>
  <c r="AT19" i="3"/>
  <c r="AS19" i="3"/>
  <c r="AX18" i="3"/>
  <c r="AW18" i="3"/>
  <c r="AV18" i="3"/>
  <c r="AU18" i="3"/>
  <c r="AT18" i="3"/>
  <c r="AS18" i="3"/>
  <c r="AX17" i="3"/>
  <c r="AW17" i="3"/>
  <c r="AV17" i="3"/>
  <c r="AU17" i="3"/>
  <c r="AT17" i="3"/>
  <c r="AS17" i="3"/>
  <c r="AX16" i="3"/>
  <c r="AW16" i="3"/>
  <c r="AV16" i="3"/>
  <c r="AU16" i="3"/>
  <c r="AT16" i="3"/>
  <c r="AS16" i="3"/>
  <c r="AX15" i="3"/>
  <c r="AW15" i="3"/>
  <c r="AV15" i="3"/>
  <c r="AU15" i="3"/>
  <c r="AT15" i="3"/>
  <c r="AS15" i="3"/>
  <c r="AX14" i="3"/>
  <c r="AW14" i="3"/>
  <c r="AV14" i="3"/>
  <c r="AU14" i="3"/>
  <c r="AT14" i="3"/>
  <c r="AS14" i="3"/>
  <c r="AX13" i="3"/>
  <c r="AW13" i="3"/>
  <c r="AV13" i="3"/>
  <c r="AU13" i="3"/>
  <c r="AT13" i="3"/>
  <c r="AS13" i="3"/>
  <c r="AX12" i="3"/>
  <c r="AW12" i="3"/>
  <c r="AV12" i="3"/>
  <c r="AU12" i="3"/>
  <c r="AT12" i="3"/>
  <c r="AS12" i="3"/>
  <c r="AX11" i="3"/>
  <c r="AW11" i="3"/>
  <c r="AV11" i="3"/>
  <c r="AU11" i="3"/>
  <c r="AT11" i="3"/>
  <c r="AS11" i="3"/>
  <c r="AX10" i="3"/>
  <c r="AW10" i="3"/>
  <c r="AV10" i="3"/>
  <c r="AU10" i="3"/>
  <c r="AT10" i="3"/>
  <c r="AS10" i="3"/>
  <c r="AX9" i="3"/>
  <c r="AW9" i="3"/>
  <c r="AV9" i="3"/>
  <c r="AU9" i="3"/>
  <c r="AT9" i="3"/>
  <c r="AS9" i="3"/>
  <c r="AX8" i="3"/>
  <c r="AW8" i="3"/>
  <c r="AV8" i="3"/>
  <c r="AU8" i="3"/>
  <c r="AT8" i="3"/>
  <c r="AS8" i="3"/>
  <c r="AX7" i="3"/>
  <c r="AW7" i="3"/>
  <c r="AV7" i="3"/>
  <c r="AU7" i="3"/>
  <c r="AT7" i="3"/>
  <c r="AS7" i="3"/>
  <c r="AX6" i="3"/>
  <c r="AW6" i="3"/>
  <c r="AV6" i="3"/>
  <c r="AU6" i="3"/>
  <c r="AT6" i="3"/>
  <c r="AS6" i="3"/>
  <c r="AX5" i="3"/>
  <c r="AW5" i="3"/>
  <c r="AV5" i="3"/>
  <c r="AU5" i="3"/>
  <c r="AT5" i="3"/>
  <c r="AS5" i="3"/>
  <c r="AX4" i="3"/>
  <c r="AW4" i="3"/>
  <c r="AV4" i="3"/>
  <c r="AU4" i="3"/>
  <c r="AT4" i="3"/>
  <c r="AS4" i="3"/>
  <c r="AX3" i="3"/>
  <c r="AW3" i="3"/>
  <c r="AV3" i="3"/>
  <c r="AU3" i="3"/>
  <c r="AT3" i="3"/>
  <c r="AS3" i="3"/>
  <c r="AX2" i="3"/>
  <c r="AW2" i="3"/>
  <c r="AV2" i="3"/>
  <c r="AU2" i="3"/>
  <c r="AT2" i="3"/>
  <c r="AS2" i="3"/>
  <c r="AX530" i="2"/>
  <c r="AW530" i="2"/>
  <c r="AV530" i="2"/>
  <c r="AU530" i="2"/>
  <c r="AT530" i="2"/>
  <c r="AS530" i="2"/>
  <c r="AX529" i="2"/>
  <c r="AW529" i="2"/>
  <c r="AV529" i="2"/>
  <c r="AU529" i="2"/>
  <c r="AT529" i="2"/>
  <c r="AS529" i="2"/>
  <c r="AX528" i="2"/>
  <c r="AW528" i="2"/>
  <c r="AV528" i="2"/>
  <c r="AU528" i="2"/>
  <c r="AT528" i="2"/>
  <c r="AS528" i="2"/>
  <c r="AX527" i="2"/>
  <c r="AW527" i="2"/>
  <c r="AV527" i="2"/>
  <c r="AU527" i="2"/>
  <c r="AT527" i="2"/>
  <c r="AS527" i="2"/>
  <c r="AX526" i="2"/>
  <c r="AW526" i="2"/>
  <c r="AV526" i="2"/>
  <c r="AU526" i="2"/>
  <c r="AT526" i="2"/>
  <c r="AS526" i="2"/>
  <c r="AX525" i="2"/>
  <c r="AW525" i="2"/>
  <c r="AV525" i="2"/>
  <c r="AU525" i="2"/>
  <c r="AT525" i="2"/>
  <c r="AS525" i="2"/>
  <c r="AX524" i="2"/>
  <c r="AW524" i="2"/>
  <c r="AV524" i="2"/>
  <c r="AU524" i="2"/>
  <c r="AT524" i="2"/>
  <c r="AS524" i="2"/>
  <c r="AX523" i="2"/>
  <c r="AW523" i="2"/>
  <c r="AV523" i="2"/>
  <c r="AU523" i="2"/>
  <c r="AT523" i="2"/>
  <c r="AS523" i="2"/>
  <c r="AX522" i="2"/>
  <c r="AW522" i="2"/>
  <c r="AV522" i="2"/>
  <c r="AU522" i="2"/>
  <c r="AT522" i="2"/>
  <c r="AS522" i="2"/>
  <c r="AX521" i="2"/>
  <c r="AW521" i="2"/>
  <c r="AV521" i="2"/>
  <c r="AU521" i="2"/>
  <c r="AT521" i="2"/>
  <c r="AS521" i="2"/>
  <c r="AX520" i="2"/>
  <c r="AW520" i="2"/>
  <c r="AV520" i="2"/>
  <c r="AU520" i="2"/>
  <c r="AT520" i="2"/>
  <c r="AS520" i="2"/>
  <c r="AX519" i="2"/>
  <c r="AW519" i="2"/>
  <c r="AV519" i="2"/>
  <c r="AU519" i="2"/>
  <c r="AT519" i="2"/>
  <c r="AS519" i="2"/>
  <c r="AX518" i="2"/>
  <c r="AW518" i="2"/>
  <c r="AV518" i="2"/>
  <c r="AU518" i="2"/>
  <c r="AT518" i="2"/>
  <c r="AS518" i="2"/>
  <c r="AX517" i="2"/>
  <c r="AW517" i="2"/>
  <c r="AV517" i="2"/>
  <c r="AU517" i="2"/>
  <c r="AT517" i="2"/>
  <c r="AS517" i="2"/>
  <c r="AX516" i="2"/>
  <c r="AW516" i="2"/>
  <c r="AV516" i="2"/>
  <c r="AU516" i="2"/>
  <c r="AT516" i="2"/>
  <c r="AS516" i="2"/>
  <c r="AX515" i="2"/>
  <c r="AW515" i="2"/>
  <c r="AV515" i="2"/>
  <c r="AU515" i="2"/>
  <c r="AT515" i="2"/>
  <c r="AS515" i="2"/>
  <c r="AX514" i="2"/>
  <c r="AW514" i="2"/>
  <c r="AV514" i="2"/>
  <c r="AU514" i="2"/>
  <c r="AT514" i="2"/>
  <c r="AS514" i="2"/>
  <c r="AX513" i="2"/>
  <c r="AW513" i="2"/>
  <c r="AV513" i="2"/>
  <c r="AU513" i="2"/>
  <c r="AT513" i="2"/>
  <c r="AS513" i="2"/>
  <c r="AX512" i="2"/>
  <c r="AW512" i="2"/>
  <c r="AV512" i="2"/>
  <c r="AU512" i="2"/>
  <c r="AT512" i="2"/>
  <c r="AS512" i="2"/>
  <c r="AX511" i="2"/>
  <c r="AW511" i="2"/>
  <c r="AV511" i="2"/>
  <c r="AU511" i="2"/>
  <c r="AT511" i="2"/>
  <c r="AS511" i="2"/>
  <c r="AX510" i="2"/>
  <c r="AW510" i="2"/>
  <c r="AV510" i="2"/>
  <c r="AU510" i="2"/>
  <c r="AT510" i="2"/>
  <c r="AS510" i="2"/>
  <c r="AX509" i="2"/>
  <c r="AW509" i="2"/>
  <c r="AV509" i="2"/>
  <c r="AU509" i="2"/>
  <c r="AT509" i="2"/>
  <c r="AS509" i="2"/>
  <c r="AX508" i="2"/>
  <c r="AW508" i="2"/>
  <c r="AV508" i="2"/>
  <c r="AU508" i="2"/>
  <c r="AT508" i="2"/>
  <c r="AS508" i="2"/>
  <c r="AX507" i="2"/>
  <c r="AW507" i="2"/>
  <c r="AV507" i="2"/>
  <c r="AU507" i="2"/>
  <c r="AT507" i="2"/>
  <c r="AS507" i="2"/>
  <c r="AX506" i="2"/>
  <c r="AW506" i="2"/>
  <c r="AV506" i="2"/>
  <c r="AU506" i="2"/>
  <c r="AT506" i="2"/>
  <c r="AS506" i="2"/>
  <c r="AX505" i="2"/>
  <c r="AW505" i="2"/>
  <c r="AV505" i="2"/>
  <c r="AU505" i="2"/>
  <c r="AT505" i="2"/>
  <c r="AS505" i="2"/>
  <c r="AX504" i="2"/>
  <c r="AW504" i="2"/>
  <c r="AV504" i="2"/>
  <c r="AU504" i="2"/>
  <c r="AT504" i="2"/>
  <c r="AS504" i="2"/>
  <c r="AX503" i="2"/>
  <c r="AW503" i="2"/>
  <c r="AV503" i="2"/>
  <c r="AU503" i="2"/>
  <c r="AT503" i="2"/>
  <c r="AS503" i="2"/>
  <c r="AX502" i="2"/>
  <c r="AW502" i="2"/>
  <c r="AV502" i="2"/>
  <c r="AU502" i="2"/>
  <c r="AT502" i="2"/>
  <c r="AS502" i="2"/>
  <c r="AX501" i="2"/>
  <c r="AW501" i="2"/>
  <c r="AV501" i="2"/>
  <c r="AU501" i="2"/>
  <c r="AT501" i="2"/>
  <c r="AS501" i="2"/>
  <c r="AX500" i="2"/>
  <c r="AW500" i="2"/>
  <c r="AV500" i="2"/>
  <c r="AU500" i="2"/>
  <c r="AT500" i="2"/>
  <c r="AS500" i="2"/>
  <c r="AX499" i="2"/>
  <c r="AW499" i="2"/>
  <c r="AV499" i="2"/>
  <c r="AU499" i="2"/>
  <c r="AT499" i="2"/>
  <c r="AS499" i="2"/>
  <c r="AX498" i="2"/>
  <c r="AW498" i="2"/>
  <c r="AV498" i="2"/>
  <c r="AU498" i="2"/>
  <c r="AT498" i="2"/>
  <c r="AS498" i="2"/>
  <c r="AX497" i="2"/>
  <c r="AW497" i="2"/>
  <c r="AV497" i="2"/>
  <c r="AU497" i="2"/>
  <c r="AT497" i="2"/>
  <c r="AS497" i="2"/>
  <c r="AX496" i="2"/>
  <c r="AW496" i="2"/>
  <c r="AV496" i="2"/>
  <c r="AU496" i="2"/>
  <c r="AT496" i="2"/>
  <c r="AS496" i="2"/>
  <c r="AX495" i="2"/>
  <c r="AW495" i="2"/>
  <c r="AV495" i="2"/>
  <c r="AU495" i="2"/>
  <c r="AT495" i="2"/>
  <c r="AS495" i="2"/>
  <c r="AX494" i="2"/>
  <c r="AW494" i="2"/>
  <c r="AV494" i="2"/>
  <c r="AU494" i="2"/>
  <c r="AT494" i="2"/>
  <c r="AS494" i="2"/>
  <c r="AX493" i="2"/>
  <c r="AW493" i="2"/>
  <c r="AV493" i="2"/>
  <c r="AU493" i="2"/>
  <c r="AT493" i="2"/>
  <c r="AS493" i="2"/>
  <c r="AX492" i="2"/>
  <c r="AW492" i="2"/>
  <c r="AV492" i="2"/>
  <c r="AU492" i="2"/>
  <c r="AT492" i="2"/>
  <c r="AS492" i="2"/>
  <c r="AX491" i="2"/>
  <c r="AW491" i="2"/>
  <c r="AV491" i="2"/>
  <c r="AU491" i="2"/>
  <c r="AT491" i="2"/>
  <c r="AS491" i="2"/>
  <c r="AX490" i="2"/>
  <c r="AW490" i="2"/>
  <c r="AV490" i="2"/>
  <c r="AU490" i="2"/>
  <c r="AT490" i="2"/>
  <c r="AS490" i="2"/>
  <c r="AX489" i="2"/>
  <c r="AW489" i="2"/>
  <c r="AV489" i="2"/>
  <c r="AU489" i="2"/>
  <c r="AT489" i="2"/>
  <c r="AS489" i="2"/>
  <c r="AX488" i="2"/>
  <c r="AW488" i="2"/>
  <c r="AV488" i="2"/>
  <c r="AU488" i="2"/>
  <c r="AT488" i="2"/>
  <c r="AS488" i="2"/>
  <c r="AX487" i="2"/>
  <c r="AW487" i="2"/>
  <c r="AV487" i="2"/>
  <c r="AU487" i="2"/>
  <c r="AT487" i="2"/>
  <c r="AS487" i="2"/>
  <c r="AX486" i="2"/>
  <c r="AW486" i="2"/>
  <c r="AV486" i="2"/>
  <c r="AU486" i="2"/>
  <c r="AT486" i="2"/>
  <c r="AS486" i="2"/>
  <c r="AX485" i="2"/>
  <c r="AW485" i="2"/>
  <c r="AV485" i="2"/>
  <c r="AU485" i="2"/>
  <c r="AT485" i="2"/>
  <c r="AS485" i="2"/>
  <c r="AX484" i="2"/>
  <c r="AW484" i="2"/>
  <c r="AV484" i="2"/>
  <c r="AU484" i="2"/>
  <c r="AT484" i="2"/>
  <c r="AS484" i="2"/>
  <c r="AX483" i="2"/>
  <c r="AW483" i="2"/>
  <c r="AV483" i="2"/>
  <c r="AU483" i="2"/>
  <c r="AT483" i="2"/>
  <c r="AS483" i="2"/>
  <c r="AX482" i="2"/>
  <c r="AW482" i="2"/>
  <c r="AV482" i="2"/>
  <c r="AU482" i="2"/>
  <c r="AT482" i="2"/>
  <c r="AS482" i="2"/>
  <c r="AX481" i="2"/>
  <c r="AW481" i="2"/>
  <c r="AV481" i="2"/>
  <c r="AU481" i="2"/>
  <c r="AT481" i="2"/>
  <c r="AS481" i="2"/>
  <c r="AX480" i="2"/>
  <c r="AW480" i="2"/>
  <c r="AV480" i="2"/>
  <c r="AU480" i="2"/>
  <c r="AT480" i="2"/>
  <c r="AS480" i="2"/>
  <c r="AX479" i="2"/>
  <c r="AW479" i="2"/>
  <c r="AV479" i="2"/>
  <c r="AU479" i="2"/>
  <c r="AT479" i="2"/>
  <c r="AS479" i="2"/>
  <c r="AX478" i="2"/>
  <c r="AW478" i="2"/>
  <c r="AV478" i="2"/>
  <c r="AU478" i="2"/>
  <c r="AT478" i="2"/>
  <c r="AS478" i="2"/>
  <c r="AX477" i="2"/>
  <c r="AW477" i="2"/>
  <c r="AV477" i="2"/>
  <c r="AU477" i="2"/>
  <c r="AT477" i="2"/>
  <c r="AS477" i="2"/>
  <c r="AX476" i="2"/>
  <c r="AW476" i="2"/>
  <c r="AV476" i="2"/>
  <c r="AU476" i="2"/>
  <c r="AT476" i="2"/>
  <c r="AS476" i="2"/>
  <c r="AX475" i="2"/>
  <c r="AW475" i="2"/>
  <c r="AV475" i="2"/>
  <c r="AU475" i="2"/>
  <c r="AT475" i="2"/>
  <c r="AS475" i="2"/>
  <c r="AX474" i="2"/>
  <c r="AW474" i="2"/>
  <c r="AV474" i="2"/>
  <c r="AU474" i="2"/>
  <c r="AT474" i="2"/>
  <c r="AS474" i="2"/>
  <c r="AX473" i="2"/>
  <c r="AW473" i="2"/>
  <c r="AV473" i="2"/>
  <c r="AU473" i="2"/>
  <c r="AT473" i="2"/>
  <c r="AS473" i="2"/>
  <c r="AX472" i="2"/>
  <c r="AW472" i="2"/>
  <c r="AV472" i="2"/>
  <c r="AU472" i="2"/>
  <c r="AT472" i="2"/>
  <c r="AS472" i="2"/>
  <c r="AX471" i="2"/>
  <c r="AW471" i="2"/>
  <c r="AV471" i="2"/>
  <c r="AU471" i="2"/>
  <c r="AT471" i="2"/>
  <c r="AS471" i="2"/>
  <c r="AX470" i="2"/>
  <c r="AW470" i="2"/>
  <c r="AV470" i="2"/>
  <c r="AU470" i="2"/>
  <c r="AT470" i="2"/>
  <c r="AS470" i="2"/>
  <c r="AX469" i="2"/>
  <c r="AW469" i="2"/>
  <c r="AV469" i="2"/>
  <c r="AU469" i="2"/>
  <c r="AT469" i="2"/>
  <c r="AS469" i="2"/>
  <c r="AX468" i="2"/>
  <c r="AW468" i="2"/>
  <c r="AV468" i="2"/>
  <c r="AU468" i="2"/>
  <c r="AT468" i="2"/>
  <c r="AS468" i="2"/>
  <c r="AX467" i="2"/>
  <c r="AW467" i="2"/>
  <c r="AV467" i="2"/>
  <c r="AU467" i="2"/>
  <c r="AT467" i="2"/>
  <c r="AS467" i="2"/>
  <c r="AX466" i="2"/>
  <c r="AW466" i="2"/>
  <c r="AV466" i="2"/>
  <c r="AU466" i="2"/>
  <c r="AT466" i="2"/>
  <c r="AS466" i="2"/>
  <c r="AX465" i="2"/>
  <c r="AW465" i="2"/>
  <c r="AV465" i="2"/>
  <c r="AU465" i="2"/>
  <c r="AT465" i="2"/>
  <c r="AS465" i="2"/>
  <c r="AX464" i="2"/>
  <c r="AW464" i="2"/>
  <c r="AV464" i="2"/>
  <c r="AU464" i="2"/>
  <c r="AT464" i="2"/>
  <c r="AS464" i="2"/>
  <c r="AX463" i="2"/>
  <c r="AW463" i="2"/>
  <c r="AV463" i="2"/>
  <c r="AU463" i="2"/>
  <c r="AT463" i="2"/>
  <c r="AS463" i="2"/>
  <c r="AX462" i="2"/>
  <c r="AW462" i="2"/>
  <c r="AV462" i="2"/>
  <c r="AU462" i="2"/>
  <c r="AT462" i="2"/>
  <c r="AS462" i="2"/>
  <c r="AX461" i="2"/>
  <c r="AW461" i="2"/>
  <c r="AV461" i="2"/>
  <c r="AU461" i="2"/>
  <c r="AT461" i="2"/>
  <c r="AS461" i="2"/>
  <c r="AX460" i="2"/>
  <c r="AW460" i="2"/>
  <c r="AV460" i="2"/>
  <c r="AU460" i="2"/>
  <c r="AT460" i="2"/>
  <c r="AS460" i="2"/>
  <c r="AX459" i="2"/>
  <c r="AW459" i="2"/>
  <c r="AV459" i="2"/>
  <c r="AU459" i="2"/>
  <c r="AT459" i="2"/>
  <c r="AS459" i="2"/>
  <c r="AX458" i="2"/>
  <c r="AW458" i="2"/>
  <c r="AV458" i="2"/>
  <c r="AU458" i="2"/>
  <c r="AT458" i="2"/>
  <c r="AS458" i="2"/>
  <c r="AX457" i="2"/>
  <c r="AW457" i="2"/>
  <c r="AV457" i="2"/>
  <c r="AU457" i="2"/>
  <c r="AT457" i="2"/>
  <c r="AS457" i="2"/>
  <c r="AX456" i="2"/>
  <c r="AW456" i="2"/>
  <c r="AV456" i="2"/>
  <c r="AU456" i="2"/>
  <c r="AT456" i="2"/>
  <c r="AS456" i="2"/>
  <c r="AX455" i="2"/>
  <c r="AW455" i="2"/>
  <c r="AV455" i="2"/>
  <c r="AU455" i="2"/>
  <c r="AT455" i="2"/>
  <c r="AS455" i="2"/>
  <c r="AX454" i="2"/>
  <c r="AW454" i="2"/>
  <c r="AV454" i="2"/>
  <c r="AU454" i="2"/>
  <c r="AT454" i="2"/>
  <c r="AS454" i="2"/>
  <c r="AX453" i="2"/>
  <c r="AW453" i="2"/>
  <c r="AV453" i="2"/>
  <c r="AU453" i="2"/>
  <c r="AT453" i="2"/>
  <c r="AS453" i="2"/>
  <c r="AX452" i="2"/>
  <c r="AW452" i="2"/>
  <c r="AV452" i="2"/>
  <c r="AU452" i="2"/>
  <c r="AT452" i="2"/>
  <c r="AS452" i="2"/>
  <c r="AX451" i="2"/>
  <c r="AW451" i="2"/>
  <c r="AV451" i="2"/>
  <c r="AU451" i="2"/>
  <c r="AT451" i="2"/>
  <c r="AS451" i="2"/>
  <c r="AX450" i="2"/>
  <c r="AW450" i="2"/>
  <c r="AV450" i="2"/>
  <c r="AU450" i="2"/>
  <c r="AT450" i="2"/>
  <c r="AS450" i="2"/>
  <c r="AX449" i="2"/>
  <c r="AW449" i="2"/>
  <c r="AV449" i="2"/>
  <c r="AU449" i="2"/>
  <c r="AT449" i="2"/>
  <c r="AS449" i="2"/>
  <c r="AX448" i="2"/>
  <c r="AW448" i="2"/>
  <c r="AV448" i="2"/>
  <c r="AU448" i="2"/>
  <c r="AT448" i="2"/>
  <c r="AS448" i="2"/>
  <c r="AX447" i="2"/>
  <c r="AW447" i="2"/>
  <c r="AV447" i="2"/>
  <c r="AU447" i="2"/>
  <c r="AT447" i="2"/>
  <c r="AS447" i="2"/>
  <c r="AX446" i="2"/>
  <c r="AW446" i="2"/>
  <c r="AV446" i="2"/>
  <c r="AU446" i="2"/>
  <c r="AT446" i="2"/>
  <c r="AS446" i="2"/>
  <c r="AX445" i="2"/>
  <c r="AW445" i="2"/>
  <c r="AV445" i="2"/>
  <c r="AU445" i="2"/>
  <c r="AT445" i="2"/>
  <c r="AS445" i="2"/>
  <c r="AX444" i="2"/>
  <c r="AW444" i="2"/>
  <c r="AV444" i="2"/>
  <c r="AU444" i="2"/>
  <c r="AT444" i="2"/>
  <c r="AS444" i="2"/>
  <c r="AX443" i="2"/>
  <c r="AW443" i="2"/>
  <c r="AV443" i="2"/>
  <c r="AU443" i="2"/>
  <c r="AT443" i="2"/>
  <c r="AS443" i="2"/>
  <c r="AX442" i="2"/>
  <c r="AW442" i="2"/>
  <c r="AV442" i="2"/>
  <c r="AU442" i="2"/>
  <c r="AT442" i="2"/>
  <c r="AS442" i="2"/>
  <c r="AX441" i="2"/>
  <c r="AW441" i="2"/>
  <c r="AV441" i="2"/>
  <c r="AU441" i="2"/>
  <c r="AT441" i="2"/>
  <c r="AS441" i="2"/>
  <c r="AX440" i="2"/>
  <c r="AW440" i="2"/>
  <c r="AV440" i="2"/>
  <c r="AU440" i="2"/>
  <c r="AT440" i="2"/>
  <c r="AS440" i="2"/>
  <c r="AX439" i="2"/>
  <c r="AW439" i="2"/>
  <c r="AV439" i="2"/>
  <c r="AU439" i="2"/>
  <c r="AT439" i="2"/>
  <c r="AS439" i="2"/>
  <c r="AX438" i="2"/>
  <c r="AW438" i="2"/>
  <c r="AV438" i="2"/>
  <c r="AU438" i="2"/>
  <c r="AT438" i="2"/>
  <c r="AS438" i="2"/>
  <c r="AX437" i="2"/>
  <c r="AW437" i="2"/>
  <c r="AV437" i="2"/>
  <c r="AU437" i="2"/>
  <c r="AT437" i="2"/>
  <c r="AS437" i="2"/>
  <c r="AX436" i="2"/>
  <c r="AW436" i="2"/>
  <c r="AV436" i="2"/>
  <c r="AU436" i="2"/>
  <c r="AT436" i="2"/>
  <c r="AS436" i="2"/>
  <c r="AX435" i="2"/>
  <c r="AW435" i="2"/>
  <c r="AV435" i="2"/>
  <c r="AU435" i="2"/>
  <c r="AT435" i="2"/>
  <c r="AS435" i="2"/>
  <c r="AX434" i="2"/>
  <c r="AW434" i="2"/>
  <c r="AV434" i="2"/>
  <c r="AU434" i="2"/>
  <c r="AT434" i="2"/>
  <c r="AS434" i="2"/>
  <c r="AX433" i="2"/>
  <c r="AW433" i="2"/>
  <c r="AV433" i="2"/>
  <c r="AU433" i="2"/>
  <c r="AT433" i="2"/>
  <c r="AS433" i="2"/>
  <c r="AX432" i="2"/>
  <c r="AW432" i="2"/>
  <c r="AV432" i="2"/>
  <c r="AU432" i="2"/>
  <c r="AT432" i="2"/>
  <c r="AS432" i="2"/>
  <c r="AX431" i="2"/>
  <c r="AW431" i="2"/>
  <c r="AV431" i="2"/>
  <c r="AU431" i="2"/>
  <c r="AT431" i="2"/>
  <c r="AS431" i="2"/>
  <c r="AX430" i="2"/>
  <c r="AW430" i="2"/>
  <c r="AV430" i="2"/>
  <c r="AU430" i="2"/>
  <c r="AT430" i="2"/>
  <c r="AS430" i="2"/>
  <c r="AX429" i="2"/>
  <c r="AW429" i="2"/>
  <c r="AV429" i="2"/>
  <c r="AU429" i="2"/>
  <c r="AT429" i="2"/>
  <c r="AS429" i="2"/>
  <c r="AX428" i="2"/>
  <c r="AW428" i="2"/>
  <c r="AV428" i="2"/>
  <c r="AU428" i="2"/>
  <c r="AT428" i="2"/>
  <c r="AS428" i="2"/>
  <c r="AX427" i="2"/>
  <c r="AW427" i="2"/>
  <c r="AV427" i="2"/>
  <c r="AU427" i="2"/>
  <c r="AT427" i="2"/>
  <c r="AS427" i="2"/>
  <c r="AX426" i="2"/>
  <c r="AW426" i="2"/>
  <c r="AV426" i="2"/>
  <c r="AU426" i="2"/>
  <c r="AT426" i="2"/>
  <c r="AS426" i="2"/>
  <c r="AX425" i="2"/>
  <c r="AW425" i="2"/>
  <c r="AV425" i="2"/>
  <c r="AU425" i="2"/>
  <c r="AT425" i="2"/>
  <c r="AS425" i="2"/>
  <c r="AX424" i="2"/>
  <c r="AW424" i="2"/>
  <c r="AV424" i="2"/>
  <c r="AU424" i="2"/>
  <c r="AT424" i="2"/>
  <c r="AS424" i="2"/>
  <c r="AX423" i="2"/>
  <c r="AW423" i="2"/>
  <c r="AV423" i="2"/>
  <c r="AU423" i="2"/>
  <c r="AT423" i="2"/>
  <c r="AS423" i="2"/>
  <c r="AX422" i="2"/>
  <c r="AW422" i="2"/>
  <c r="AV422" i="2"/>
  <c r="AU422" i="2"/>
  <c r="AT422" i="2"/>
  <c r="AS422" i="2"/>
  <c r="AX421" i="2"/>
  <c r="AW421" i="2"/>
  <c r="AV421" i="2"/>
  <c r="AU421" i="2"/>
  <c r="AT421" i="2"/>
  <c r="AS421" i="2"/>
  <c r="AX420" i="2"/>
  <c r="AW420" i="2"/>
  <c r="AV420" i="2"/>
  <c r="AU420" i="2"/>
  <c r="AT420" i="2"/>
  <c r="AS420" i="2"/>
  <c r="AX419" i="2"/>
  <c r="AW419" i="2"/>
  <c r="AV419" i="2"/>
  <c r="AU419" i="2"/>
  <c r="AT419" i="2"/>
  <c r="AS419" i="2"/>
  <c r="AX418" i="2"/>
  <c r="AW418" i="2"/>
  <c r="AV418" i="2"/>
  <c r="AU418" i="2"/>
  <c r="AT418" i="2"/>
  <c r="AS418" i="2"/>
  <c r="AX417" i="2"/>
  <c r="AW417" i="2"/>
  <c r="AV417" i="2"/>
  <c r="AU417" i="2"/>
  <c r="AT417" i="2"/>
  <c r="AS417" i="2"/>
  <c r="AX416" i="2"/>
  <c r="AW416" i="2"/>
  <c r="AV416" i="2"/>
  <c r="AU416" i="2"/>
  <c r="AT416" i="2"/>
  <c r="AS416" i="2"/>
  <c r="AX415" i="2"/>
  <c r="AW415" i="2"/>
  <c r="AV415" i="2"/>
  <c r="AU415" i="2"/>
  <c r="AT415" i="2"/>
  <c r="AS415" i="2"/>
  <c r="AX414" i="2"/>
  <c r="AW414" i="2"/>
  <c r="AV414" i="2"/>
  <c r="AU414" i="2"/>
  <c r="AT414" i="2"/>
  <c r="AS414" i="2"/>
  <c r="AX413" i="2"/>
  <c r="AW413" i="2"/>
  <c r="AV413" i="2"/>
  <c r="AU413" i="2"/>
  <c r="AT413" i="2"/>
  <c r="AS413" i="2"/>
  <c r="AX412" i="2"/>
  <c r="AW412" i="2"/>
  <c r="AV412" i="2"/>
  <c r="AU412" i="2"/>
  <c r="AT412" i="2"/>
  <c r="AS412" i="2"/>
  <c r="AX411" i="2"/>
  <c r="AW411" i="2"/>
  <c r="AV411" i="2"/>
  <c r="AU411" i="2"/>
  <c r="AT411" i="2"/>
  <c r="AS411" i="2"/>
  <c r="AX410" i="2"/>
  <c r="AW410" i="2"/>
  <c r="AV410" i="2"/>
  <c r="AU410" i="2"/>
  <c r="AT410" i="2"/>
  <c r="AS410" i="2"/>
  <c r="AX409" i="2"/>
  <c r="AW409" i="2"/>
  <c r="AV409" i="2"/>
  <c r="AU409" i="2"/>
  <c r="AT409" i="2"/>
  <c r="AS409" i="2"/>
  <c r="AX408" i="2"/>
  <c r="AW408" i="2"/>
  <c r="AV408" i="2"/>
  <c r="AU408" i="2"/>
  <c r="AT408" i="2"/>
  <c r="AS408" i="2"/>
  <c r="AX407" i="2"/>
  <c r="AW407" i="2"/>
  <c r="AV407" i="2"/>
  <c r="AU407" i="2"/>
  <c r="AT407" i="2"/>
  <c r="AS407" i="2"/>
  <c r="AX406" i="2"/>
  <c r="AW406" i="2"/>
  <c r="AV406" i="2"/>
  <c r="AU406" i="2"/>
  <c r="AT406" i="2"/>
  <c r="AS406" i="2"/>
  <c r="AX405" i="2"/>
  <c r="AW405" i="2"/>
  <c r="AV405" i="2"/>
  <c r="AU405" i="2"/>
  <c r="AT405" i="2"/>
  <c r="AS405" i="2"/>
  <c r="AX404" i="2"/>
  <c r="AW404" i="2"/>
  <c r="AV404" i="2"/>
  <c r="AU404" i="2"/>
  <c r="AT404" i="2"/>
  <c r="AS404" i="2"/>
  <c r="AX403" i="2"/>
  <c r="AW403" i="2"/>
  <c r="AV403" i="2"/>
  <c r="AU403" i="2"/>
  <c r="AT403" i="2"/>
  <c r="AS403" i="2"/>
  <c r="AX402" i="2"/>
  <c r="AW402" i="2"/>
  <c r="AV402" i="2"/>
  <c r="AU402" i="2"/>
  <c r="AT402" i="2"/>
  <c r="AS402" i="2"/>
  <c r="AX401" i="2"/>
  <c r="AW401" i="2"/>
  <c r="AV401" i="2"/>
  <c r="AU401" i="2"/>
  <c r="AT401" i="2"/>
  <c r="AS401" i="2"/>
  <c r="AX400" i="2"/>
  <c r="AW400" i="2"/>
  <c r="AV400" i="2"/>
  <c r="AU400" i="2"/>
  <c r="AT400" i="2"/>
  <c r="AS400" i="2"/>
  <c r="AX399" i="2"/>
  <c r="AW399" i="2"/>
  <c r="AV399" i="2"/>
  <c r="AU399" i="2"/>
  <c r="AT399" i="2"/>
  <c r="AS399" i="2"/>
  <c r="AX398" i="2"/>
  <c r="AW398" i="2"/>
  <c r="AV398" i="2"/>
  <c r="AU398" i="2"/>
  <c r="AT398" i="2"/>
  <c r="AS398" i="2"/>
  <c r="AX397" i="2"/>
  <c r="AW397" i="2"/>
  <c r="AV397" i="2"/>
  <c r="AU397" i="2"/>
  <c r="AT397" i="2"/>
  <c r="AS397" i="2"/>
  <c r="AX396" i="2"/>
  <c r="AW396" i="2"/>
  <c r="AV396" i="2"/>
  <c r="AU396" i="2"/>
  <c r="AT396" i="2"/>
  <c r="AS396" i="2"/>
  <c r="AX395" i="2"/>
  <c r="AW395" i="2"/>
  <c r="AV395" i="2"/>
  <c r="AU395" i="2"/>
  <c r="AT395" i="2"/>
  <c r="AS395" i="2"/>
  <c r="AX394" i="2"/>
  <c r="AW394" i="2"/>
  <c r="AV394" i="2"/>
  <c r="AU394" i="2"/>
  <c r="AT394" i="2"/>
  <c r="AS394" i="2"/>
  <c r="AX393" i="2"/>
  <c r="AW393" i="2"/>
  <c r="AV393" i="2"/>
  <c r="AU393" i="2"/>
  <c r="AT393" i="2"/>
  <c r="AS393" i="2"/>
  <c r="AX392" i="2"/>
  <c r="AW392" i="2"/>
  <c r="AV392" i="2"/>
  <c r="AU392" i="2"/>
  <c r="AT392" i="2"/>
  <c r="AS392" i="2"/>
  <c r="AX391" i="2"/>
  <c r="AW391" i="2"/>
  <c r="AV391" i="2"/>
  <c r="AU391" i="2"/>
  <c r="AT391" i="2"/>
  <c r="AS391" i="2"/>
  <c r="AX390" i="2"/>
  <c r="AW390" i="2"/>
  <c r="AV390" i="2"/>
  <c r="AU390" i="2"/>
  <c r="AT390" i="2"/>
  <c r="AS390" i="2"/>
  <c r="AX389" i="2"/>
  <c r="AW389" i="2"/>
  <c r="AV389" i="2"/>
  <c r="AU389" i="2"/>
  <c r="AT389" i="2"/>
  <c r="AS389" i="2"/>
  <c r="AX388" i="2"/>
  <c r="AW388" i="2"/>
  <c r="AV388" i="2"/>
  <c r="AU388" i="2"/>
  <c r="AT388" i="2"/>
  <c r="AS388" i="2"/>
  <c r="AX387" i="2"/>
  <c r="AW387" i="2"/>
  <c r="AV387" i="2"/>
  <c r="AU387" i="2"/>
  <c r="AT387" i="2"/>
  <c r="AS387" i="2"/>
  <c r="AX386" i="2"/>
  <c r="AW386" i="2"/>
  <c r="AV386" i="2"/>
  <c r="AU386" i="2"/>
  <c r="AT386" i="2"/>
  <c r="AS386" i="2"/>
  <c r="AX385" i="2"/>
  <c r="AW385" i="2"/>
  <c r="AV385" i="2"/>
  <c r="AU385" i="2"/>
  <c r="AT385" i="2"/>
  <c r="AS385" i="2"/>
  <c r="AX384" i="2"/>
  <c r="AW384" i="2"/>
  <c r="AV384" i="2"/>
  <c r="AU384" i="2"/>
  <c r="AT384" i="2"/>
  <c r="AS384" i="2"/>
  <c r="AX383" i="2"/>
  <c r="AW383" i="2"/>
  <c r="AV383" i="2"/>
  <c r="AU383" i="2"/>
  <c r="AT383" i="2"/>
  <c r="AS383" i="2"/>
  <c r="AX382" i="2"/>
  <c r="AW382" i="2"/>
  <c r="AV382" i="2"/>
  <c r="AU382" i="2"/>
  <c r="AT382" i="2"/>
  <c r="AS382" i="2"/>
  <c r="AX381" i="2"/>
  <c r="AW381" i="2"/>
  <c r="AV381" i="2"/>
  <c r="AU381" i="2"/>
  <c r="AT381" i="2"/>
  <c r="AS381" i="2"/>
  <c r="AX380" i="2"/>
  <c r="AW380" i="2"/>
  <c r="AV380" i="2"/>
  <c r="AU380" i="2"/>
  <c r="AT380" i="2"/>
  <c r="AS380" i="2"/>
  <c r="AX379" i="2"/>
  <c r="AW379" i="2"/>
  <c r="AV379" i="2"/>
  <c r="AU379" i="2"/>
  <c r="AT379" i="2"/>
  <c r="AS379" i="2"/>
  <c r="AX378" i="2"/>
  <c r="AW378" i="2"/>
  <c r="AV378" i="2"/>
  <c r="AU378" i="2"/>
  <c r="AT378" i="2"/>
  <c r="AS378" i="2"/>
  <c r="AX377" i="2"/>
  <c r="AW377" i="2"/>
  <c r="AV377" i="2"/>
  <c r="AU377" i="2"/>
  <c r="AT377" i="2"/>
  <c r="AS377" i="2"/>
  <c r="AX376" i="2"/>
  <c r="AW376" i="2"/>
  <c r="AV376" i="2"/>
  <c r="AU376" i="2"/>
  <c r="AT376" i="2"/>
  <c r="AS376" i="2"/>
  <c r="AX375" i="2"/>
  <c r="AW375" i="2"/>
  <c r="AV375" i="2"/>
  <c r="AU375" i="2"/>
  <c r="AT375" i="2"/>
  <c r="AS375" i="2"/>
  <c r="AX374" i="2"/>
  <c r="AW374" i="2"/>
  <c r="AV374" i="2"/>
  <c r="AU374" i="2"/>
  <c r="AT374" i="2"/>
  <c r="AS374" i="2"/>
  <c r="AX373" i="2"/>
  <c r="AW373" i="2"/>
  <c r="AV373" i="2"/>
  <c r="AU373" i="2"/>
  <c r="AT373" i="2"/>
  <c r="AS373" i="2"/>
  <c r="AX372" i="2"/>
  <c r="AW372" i="2"/>
  <c r="AV372" i="2"/>
  <c r="AU372" i="2"/>
  <c r="AT372" i="2"/>
  <c r="AS372" i="2"/>
  <c r="AX371" i="2"/>
  <c r="AW371" i="2"/>
  <c r="AV371" i="2"/>
  <c r="AU371" i="2"/>
  <c r="AT371" i="2"/>
  <c r="AS371" i="2"/>
  <c r="AX370" i="2"/>
  <c r="AW370" i="2"/>
  <c r="AV370" i="2"/>
  <c r="AU370" i="2"/>
  <c r="AT370" i="2"/>
  <c r="AS370" i="2"/>
  <c r="AX369" i="2"/>
  <c r="AW369" i="2"/>
  <c r="AV369" i="2"/>
  <c r="AU369" i="2"/>
  <c r="AT369" i="2"/>
  <c r="AS369" i="2"/>
  <c r="AX368" i="2"/>
  <c r="AW368" i="2"/>
  <c r="AV368" i="2"/>
  <c r="AU368" i="2"/>
  <c r="AT368" i="2"/>
  <c r="AS368" i="2"/>
  <c r="AX367" i="2"/>
  <c r="AW367" i="2"/>
  <c r="AV367" i="2"/>
  <c r="AU367" i="2"/>
  <c r="AT367" i="2"/>
  <c r="AS367" i="2"/>
  <c r="AX366" i="2"/>
  <c r="AW366" i="2"/>
  <c r="AV366" i="2"/>
  <c r="AU366" i="2"/>
  <c r="AT366" i="2"/>
  <c r="AS366" i="2"/>
  <c r="AX365" i="2"/>
  <c r="AW365" i="2"/>
  <c r="AV365" i="2"/>
  <c r="AU365" i="2"/>
  <c r="AT365" i="2"/>
  <c r="AS365" i="2"/>
  <c r="AX364" i="2"/>
  <c r="AW364" i="2"/>
  <c r="AV364" i="2"/>
  <c r="AU364" i="2"/>
  <c r="AT364" i="2"/>
  <c r="AS364" i="2"/>
  <c r="AX363" i="2"/>
  <c r="AW363" i="2"/>
  <c r="AV363" i="2"/>
  <c r="AU363" i="2"/>
  <c r="AT363" i="2"/>
  <c r="AS363" i="2"/>
  <c r="AX362" i="2"/>
  <c r="AW362" i="2"/>
  <c r="AV362" i="2"/>
  <c r="AU362" i="2"/>
  <c r="AT362" i="2"/>
  <c r="AS362" i="2"/>
  <c r="AX361" i="2"/>
  <c r="AW361" i="2"/>
  <c r="AV361" i="2"/>
  <c r="AU361" i="2"/>
  <c r="AT361" i="2"/>
  <c r="AS361" i="2"/>
  <c r="AX360" i="2"/>
  <c r="AW360" i="2"/>
  <c r="AV360" i="2"/>
  <c r="AU360" i="2"/>
  <c r="AT360" i="2"/>
  <c r="AS360" i="2"/>
  <c r="AX359" i="2"/>
  <c r="AW359" i="2"/>
  <c r="AV359" i="2"/>
  <c r="AU359" i="2"/>
  <c r="AT359" i="2"/>
  <c r="AS359" i="2"/>
  <c r="AX358" i="2"/>
  <c r="AW358" i="2"/>
  <c r="AV358" i="2"/>
  <c r="AU358" i="2"/>
  <c r="AT358" i="2"/>
  <c r="AS358" i="2"/>
  <c r="AX357" i="2"/>
  <c r="AW357" i="2"/>
  <c r="AV357" i="2"/>
  <c r="AU357" i="2"/>
  <c r="AT357" i="2"/>
  <c r="AS357" i="2"/>
  <c r="AX356" i="2"/>
  <c r="AW356" i="2"/>
  <c r="AV356" i="2"/>
  <c r="AU356" i="2"/>
  <c r="AT356" i="2"/>
  <c r="AS356" i="2"/>
  <c r="AX355" i="2"/>
  <c r="AW355" i="2"/>
  <c r="AV355" i="2"/>
  <c r="AU355" i="2"/>
  <c r="AT355" i="2"/>
  <c r="AS355" i="2"/>
  <c r="AX354" i="2"/>
  <c r="AW354" i="2"/>
  <c r="AV354" i="2"/>
  <c r="AU354" i="2"/>
  <c r="AT354" i="2"/>
  <c r="AS354" i="2"/>
  <c r="AX353" i="2"/>
  <c r="AW353" i="2"/>
  <c r="AV353" i="2"/>
  <c r="AU353" i="2"/>
  <c r="AT353" i="2"/>
  <c r="AS353" i="2"/>
  <c r="AX352" i="2"/>
  <c r="AW352" i="2"/>
  <c r="AV352" i="2"/>
  <c r="AU352" i="2"/>
  <c r="AT352" i="2"/>
  <c r="AS352" i="2"/>
  <c r="AX351" i="2"/>
  <c r="AW351" i="2"/>
  <c r="AV351" i="2"/>
  <c r="AU351" i="2"/>
  <c r="AT351" i="2"/>
  <c r="AS351" i="2"/>
  <c r="AX350" i="2"/>
  <c r="AW350" i="2"/>
  <c r="AV350" i="2"/>
  <c r="AU350" i="2"/>
  <c r="AT350" i="2"/>
  <c r="AS350" i="2"/>
  <c r="AX349" i="2"/>
  <c r="AW349" i="2"/>
  <c r="AV349" i="2"/>
  <c r="AU349" i="2"/>
  <c r="AT349" i="2"/>
  <c r="AS349" i="2"/>
  <c r="AX348" i="2"/>
  <c r="AW348" i="2"/>
  <c r="AV348" i="2"/>
  <c r="AU348" i="2"/>
  <c r="AT348" i="2"/>
  <c r="AS348" i="2"/>
  <c r="AX347" i="2"/>
  <c r="AW347" i="2"/>
  <c r="AV347" i="2"/>
  <c r="AU347" i="2"/>
  <c r="AT347" i="2"/>
  <c r="AS347" i="2"/>
  <c r="AX346" i="2"/>
  <c r="AW346" i="2"/>
  <c r="AV346" i="2"/>
  <c r="AU346" i="2"/>
  <c r="AT346" i="2"/>
  <c r="AS346" i="2"/>
  <c r="AX345" i="2"/>
  <c r="AW345" i="2"/>
  <c r="AV345" i="2"/>
  <c r="AU345" i="2"/>
  <c r="AT345" i="2"/>
  <c r="AS345" i="2"/>
  <c r="AX344" i="2"/>
  <c r="AW344" i="2"/>
  <c r="AV344" i="2"/>
  <c r="AU344" i="2"/>
  <c r="AT344" i="2"/>
  <c r="AS344" i="2"/>
  <c r="AX343" i="2"/>
  <c r="AW343" i="2"/>
  <c r="AV343" i="2"/>
  <c r="AU343" i="2"/>
  <c r="AT343" i="2"/>
  <c r="AS343" i="2"/>
  <c r="AX342" i="2"/>
  <c r="AW342" i="2"/>
  <c r="AV342" i="2"/>
  <c r="AU342" i="2"/>
  <c r="AT342" i="2"/>
  <c r="AS342" i="2"/>
  <c r="AX341" i="2"/>
  <c r="AW341" i="2"/>
  <c r="AV341" i="2"/>
  <c r="AU341" i="2"/>
  <c r="AT341" i="2"/>
  <c r="AS341" i="2"/>
  <c r="AX340" i="2"/>
  <c r="AW340" i="2"/>
  <c r="AV340" i="2"/>
  <c r="AU340" i="2"/>
  <c r="AT340" i="2"/>
  <c r="AS340" i="2"/>
  <c r="AX339" i="2"/>
  <c r="AW339" i="2"/>
  <c r="AV339" i="2"/>
  <c r="AU339" i="2"/>
  <c r="AT339" i="2"/>
  <c r="AS339" i="2"/>
  <c r="AX338" i="2"/>
  <c r="AW338" i="2"/>
  <c r="AV338" i="2"/>
  <c r="AU338" i="2"/>
  <c r="AT338" i="2"/>
  <c r="AS338" i="2"/>
  <c r="AX337" i="2"/>
  <c r="AW337" i="2"/>
  <c r="AV337" i="2"/>
  <c r="AU337" i="2"/>
  <c r="AT337" i="2"/>
  <c r="AS337" i="2"/>
  <c r="AX336" i="2"/>
  <c r="AW336" i="2"/>
  <c r="AV336" i="2"/>
  <c r="AU336" i="2"/>
  <c r="AT336" i="2"/>
  <c r="AS336" i="2"/>
  <c r="AX335" i="2"/>
  <c r="AW335" i="2"/>
  <c r="AV335" i="2"/>
  <c r="AU335" i="2"/>
  <c r="AT335" i="2"/>
  <c r="AS335" i="2"/>
  <c r="AX334" i="2"/>
  <c r="AW334" i="2"/>
  <c r="AV334" i="2"/>
  <c r="AU334" i="2"/>
  <c r="AT334" i="2"/>
  <c r="AS334" i="2"/>
  <c r="AX333" i="2"/>
  <c r="AW333" i="2"/>
  <c r="AV333" i="2"/>
  <c r="AU333" i="2"/>
  <c r="AT333" i="2"/>
  <c r="AS333" i="2"/>
  <c r="AX332" i="2"/>
  <c r="AW332" i="2"/>
  <c r="AV332" i="2"/>
  <c r="AU332" i="2"/>
  <c r="AT332" i="2"/>
  <c r="AS332" i="2"/>
  <c r="AX331" i="2"/>
  <c r="AW331" i="2"/>
  <c r="AV331" i="2"/>
  <c r="AU331" i="2"/>
  <c r="AT331" i="2"/>
  <c r="AS331" i="2"/>
  <c r="AX330" i="2"/>
  <c r="AW330" i="2"/>
  <c r="AV330" i="2"/>
  <c r="AU330" i="2"/>
  <c r="AT330" i="2"/>
  <c r="AS330" i="2"/>
  <c r="AX329" i="2"/>
  <c r="AW329" i="2"/>
  <c r="AV329" i="2"/>
  <c r="AU329" i="2"/>
  <c r="AT329" i="2"/>
  <c r="AS329" i="2"/>
  <c r="AX328" i="2"/>
  <c r="AW328" i="2"/>
  <c r="AV328" i="2"/>
  <c r="AU328" i="2"/>
  <c r="AT328" i="2"/>
  <c r="AS328" i="2"/>
  <c r="AX327" i="2"/>
  <c r="AW327" i="2"/>
  <c r="AV327" i="2"/>
  <c r="AU327" i="2"/>
  <c r="AT327" i="2"/>
  <c r="AS327" i="2"/>
  <c r="AX326" i="2"/>
  <c r="AW326" i="2"/>
  <c r="AV326" i="2"/>
  <c r="AU326" i="2"/>
  <c r="AT326" i="2"/>
  <c r="AS326" i="2"/>
  <c r="AX325" i="2"/>
  <c r="AW325" i="2"/>
  <c r="AV325" i="2"/>
  <c r="AU325" i="2"/>
  <c r="AT325" i="2"/>
  <c r="AS325" i="2"/>
  <c r="AX324" i="2"/>
  <c r="AW324" i="2"/>
  <c r="AV324" i="2"/>
  <c r="AU324" i="2"/>
  <c r="AT324" i="2"/>
  <c r="AS324" i="2"/>
  <c r="AX323" i="2"/>
  <c r="AW323" i="2"/>
  <c r="AV323" i="2"/>
  <c r="AU323" i="2"/>
  <c r="AT323" i="2"/>
  <c r="AS323" i="2"/>
  <c r="AX322" i="2"/>
  <c r="AW322" i="2"/>
  <c r="AV322" i="2"/>
  <c r="AU322" i="2"/>
  <c r="AT322" i="2"/>
  <c r="AS322" i="2"/>
  <c r="AX321" i="2"/>
  <c r="AW321" i="2"/>
  <c r="AV321" i="2"/>
  <c r="AU321" i="2"/>
  <c r="AT321" i="2"/>
  <c r="AS321" i="2"/>
  <c r="AX320" i="2"/>
  <c r="AW320" i="2"/>
  <c r="AV320" i="2"/>
  <c r="AU320" i="2"/>
  <c r="AT320" i="2"/>
  <c r="AS320" i="2"/>
  <c r="AX319" i="2"/>
  <c r="AW319" i="2"/>
  <c r="AV319" i="2"/>
  <c r="AU319" i="2"/>
  <c r="AT319" i="2"/>
  <c r="AS319" i="2"/>
  <c r="AX318" i="2"/>
  <c r="AW318" i="2"/>
  <c r="AV318" i="2"/>
  <c r="AU318" i="2"/>
  <c r="AT318" i="2"/>
  <c r="AS318" i="2"/>
  <c r="AX317" i="2"/>
  <c r="AW317" i="2"/>
  <c r="AV317" i="2"/>
  <c r="AU317" i="2"/>
  <c r="AT317" i="2"/>
  <c r="AS317" i="2"/>
  <c r="AX316" i="2"/>
  <c r="AW316" i="2"/>
  <c r="AV316" i="2"/>
  <c r="AU316" i="2"/>
  <c r="AT316" i="2"/>
  <c r="AS316" i="2"/>
  <c r="AX315" i="2"/>
  <c r="AW315" i="2"/>
  <c r="AV315" i="2"/>
  <c r="AU315" i="2"/>
  <c r="AT315" i="2"/>
  <c r="AS315" i="2"/>
  <c r="AX314" i="2"/>
  <c r="AW314" i="2"/>
  <c r="AV314" i="2"/>
  <c r="AU314" i="2"/>
  <c r="AT314" i="2"/>
  <c r="AS314" i="2"/>
  <c r="AX313" i="2"/>
  <c r="AW313" i="2"/>
  <c r="AV313" i="2"/>
  <c r="AU313" i="2"/>
  <c r="AT313" i="2"/>
  <c r="AS313" i="2"/>
  <c r="AX312" i="2"/>
  <c r="AW312" i="2"/>
  <c r="AV312" i="2"/>
  <c r="AU312" i="2"/>
  <c r="AT312" i="2"/>
  <c r="AS312" i="2"/>
  <c r="AX311" i="2"/>
  <c r="AW311" i="2"/>
  <c r="AV311" i="2"/>
  <c r="AU311" i="2"/>
  <c r="AT311" i="2"/>
  <c r="AS311" i="2"/>
  <c r="AX310" i="2"/>
  <c r="AW310" i="2"/>
  <c r="AV310" i="2"/>
  <c r="AU310" i="2"/>
  <c r="AT310" i="2"/>
  <c r="AS310" i="2"/>
  <c r="AX309" i="2"/>
  <c r="AW309" i="2"/>
  <c r="AV309" i="2"/>
  <c r="AU309" i="2"/>
  <c r="AT309" i="2"/>
  <c r="AS309" i="2"/>
  <c r="AX308" i="2"/>
  <c r="AW308" i="2"/>
  <c r="AV308" i="2"/>
  <c r="AU308" i="2"/>
  <c r="AT308" i="2"/>
  <c r="AS308" i="2"/>
  <c r="AX307" i="2"/>
  <c r="AW307" i="2"/>
  <c r="AV307" i="2"/>
  <c r="AU307" i="2"/>
  <c r="AT307" i="2"/>
  <c r="AS307" i="2"/>
  <c r="AX306" i="2"/>
  <c r="AW306" i="2"/>
  <c r="AV306" i="2"/>
  <c r="AU306" i="2"/>
  <c r="AT306" i="2"/>
  <c r="AS306" i="2"/>
  <c r="AX305" i="2"/>
  <c r="AW305" i="2"/>
  <c r="AV305" i="2"/>
  <c r="AU305" i="2"/>
  <c r="AT305" i="2"/>
  <c r="AS305" i="2"/>
  <c r="AX304" i="2"/>
  <c r="AW304" i="2"/>
  <c r="AV304" i="2"/>
  <c r="AU304" i="2"/>
  <c r="AT304" i="2"/>
  <c r="AS304" i="2"/>
  <c r="AX303" i="2"/>
  <c r="AW303" i="2"/>
  <c r="AV303" i="2"/>
  <c r="AU303" i="2"/>
  <c r="AT303" i="2"/>
  <c r="AS303" i="2"/>
  <c r="AX302" i="2"/>
  <c r="AW302" i="2"/>
  <c r="AV302" i="2"/>
  <c r="AU302" i="2"/>
  <c r="AT302" i="2"/>
  <c r="AS302" i="2"/>
  <c r="AX301" i="2"/>
  <c r="AW301" i="2"/>
  <c r="AV301" i="2"/>
  <c r="AU301" i="2"/>
  <c r="AT301" i="2"/>
  <c r="AS301" i="2"/>
  <c r="AX300" i="2"/>
  <c r="AW300" i="2"/>
  <c r="AV300" i="2"/>
  <c r="AU300" i="2"/>
  <c r="AT300" i="2"/>
  <c r="AS300" i="2"/>
  <c r="AX299" i="2"/>
  <c r="AW299" i="2"/>
  <c r="AV299" i="2"/>
  <c r="AU299" i="2"/>
  <c r="AT299" i="2"/>
  <c r="AS299" i="2"/>
  <c r="AX298" i="2"/>
  <c r="AW298" i="2"/>
  <c r="AV298" i="2"/>
  <c r="AU298" i="2"/>
  <c r="AT298" i="2"/>
  <c r="AS298" i="2"/>
  <c r="AX297" i="2"/>
  <c r="AW297" i="2"/>
  <c r="AV297" i="2"/>
  <c r="AU297" i="2"/>
  <c r="AT297" i="2"/>
  <c r="AS297" i="2"/>
  <c r="AX296" i="2"/>
  <c r="AW296" i="2"/>
  <c r="AV296" i="2"/>
  <c r="AU296" i="2"/>
  <c r="AT296" i="2"/>
  <c r="AS296" i="2"/>
  <c r="AX295" i="2"/>
  <c r="AW295" i="2"/>
  <c r="AV295" i="2"/>
  <c r="AU295" i="2"/>
  <c r="AT295" i="2"/>
  <c r="AS295" i="2"/>
  <c r="AX294" i="2"/>
  <c r="AW294" i="2"/>
  <c r="AV294" i="2"/>
  <c r="AU294" i="2"/>
  <c r="AT294" i="2"/>
  <c r="AS294" i="2"/>
  <c r="AX293" i="2"/>
  <c r="AW293" i="2"/>
  <c r="AV293" i="2"/>
  <c r="AU293" i="2"/>
  <c r="AT293" i="2"/>
  <c r="AS293" i="2"/>
  <c r="AX292" i="2"/>
  <c r="AW292" i="2"/>
  <c r="AV292" i="2"/>
  <c r="AU292" i="2"/>
  <c r="AT292" i="2"/>
  <c r="AS292" i="2"/>
  <c r="AX291" i="2"/>
  <c r="AW291" i="2"/>
  <c r="AV291" i="2"/>
  <c r="AU291" i="2"/>
  <c r="AT291" i="2"/>
  <c r="AS291" i="2"/>
  <c r="AX290" i="2"/>
  <c r="AW290" i="2"/>
  <c r="AV290" i="2"/>
  <c r="AU290" i="2"/>
  <c r="AT290" i="2"/>
  <c r="AS290" i="2"/>
  <c r="AX289" i="2"/>
  <c r="AW289" i="2"/>
  <c r="AV289" i="2"/>
  <c r="AU289" i="2"/>
  <c r="AT289" i="2"/>
  <c r="AS289" i="2"/>
  <c r="AX288" i="2"/>
  <c r="AW288" i="2"/>
  <c r="AV288" i="2"/>
  <c r="AU288" i="2"/>
  <c r="AT288" i="2"/>
  <c r="AS288" i="2"/>
  <c r="AX287" i="2"/>
  <c r="AW287" i="2"/>
  <c r="AV287" i="2"/>
  <c r="AU287" i="2"/>
  <c r="AT287" i="2"/>
  <c r="AS287" i="2"/>
  <c r="AX286" i="2"/>
  <c r="AW286" i="2"/>
  <c r="AV286" i="2"/>
  <c r="AU286" i="2"/>
  <c r="AT286" i="2"/>
  <c r="AS286" i="2"/>
  <c r="AX285" i="2"/>
  <c r="AW285" i="2"/>
  <c r="AV285" i="2"/>
  <c r="AU285" i="2"/>
  <c r="AT285" i="2"/>
  <c r="AS285" i="2"/>
  <c r="AX284" i="2"/>
  <c r="AW284" i="2"/>
  <c r="AV284" i="2"/>
  <c r="AU284" i="2"/>
  <c r="AT284" i="2"/>
  <c r="AS284" i="2"/>
  <c r="AX283" i="2"/>
  <c r="AW283" i="2"/>
  <c r="AV283" i="2"/>
  <c r="AU283" i="2"/>
  <c r="AT283" i="2"/>
  <c r="AS283" i="2"/>
  <c r="AX282" i="2"/>
  <c r="AW282" i="2"/>
  <c r="AV282" i="2"/>
  <c r="AU282" i="2"/>
  <c r="AT282" i="2"/>
  <c r="AS282" i="2"/>
  <c r="AX281" i="2"/>
  <c r="AW281" i="2"/>
  <c r="AV281" i="2"/>
  <c r="AU281" i="2"/>
  <c r="AT281" i="2"/>
  <c r="AS281" i="2"/>
  <c r="AX280" i="2"/>
  <c r="AW280" i="2"/>
  <c r="AV280" i="2"/>
  <c r="AU280" i="2"/>
  <c r="AT280" i="2"/>
  <c r="AS280" i="2"/>
  <c r="AX279" i="2"/>
  <c r="AW279" i="2"/>
  <c r="AV279" i="2"/>
  <c r="AU279" i="2"/>
  <c r="AT279" i="2"/>
  <c r="AS279" i="2"/>
  <c r="AX278" i="2"/>
  <c r="AW278" i="2"/>
  <c r="AV278" i="2"/>
  <c r="AU278" i="2"/>
  <c r="AT278" i="2"/>
  <c r="AS278" i="2"/>
  <c r="AX277" i="2"/>
  <c r="AW277" i="2"/>
  <c r="AV277" i="2"/>
  <c r="AU277" i="2"/>
  <c r="AT277" i="2"/>
  <c r="AS277" i="2"/>
  <c r="AX276" i="2"/>
  <c r="AW276" i="2"/>
  <c r="AV276" i="2"/>
  <c r="AU276" i="2"/>
  <c r="AT276" i="2"/>
  <c r="AS276" i="2"/>
  <c r="AX275" i="2"/>
  <c r="AW275" i="2"/>
  <c r="AV275" i="2"/>
  <c r="AU275" i="2"/>
  <c r="AT275" i="2"/>
  <c r="AS275" i="2"/>
  <c r="AX274" i="2"/>
  <c r="AW274" i="2"/>
  <c r="AV274" i="2"/>
  <c r="AU274" i="2"/>
  <c r="AT274" i="2"/>
  <c r="AS274" i="2"/>
  <c r="AX273" i="2"/>
  <c r="AW273" i="2"/>
  <c r="AV273" i="2"/>
  <c r="AU273" i="2"/>
  <c r="AT273" i="2"/>
  <c r="AS273" i="2"/>
  <c r="AX272" i="2"/>
  <c r="AW272" i="2"/>
  <c r="AV272" i="2"/>
  <c r="AU272" i="2"/>
  <c r="AT272" i="2"/>
  <c r="AS272" i="2"/>
  <c r="AX271" i="2"/>
  <c r="AW271" i="2"/>
  <c r="AV271" i="2"/>
  <c r="AU271" i="2"/>
  <c r="AT271" i="2"/>
  <c r="AS271" i="2"/>
  <c r="AX270" i="2"/>
  <c r="AW270" i="2"/>
  <c r="AV270" i="2"/>
  <c r="AU270" i="2"/>
  <c r="AT270" i="2"/>
  <c r="AS270" i="2"/>
  <c r="AX269" i="2"/>
  <c r="AW269" i="2"/>
  <c r="AV269" i="2"/>
  <c r="AU269" i="2"/>
  <c r="AT269" i="2"/>
  <c r="AS269" i="2"/>
  <c r="AX268" i="2"/>
  <c r="AW268" i="2"/>
  <c r="AV268" i="2"/>
  <c r="AU268" i="2"/>
  <c r="AT268" i="2"/>
  <c r="AS268" i="2"/>
  <c r="AX267" i="2"/>
  <c r="AW267" i="2"/>
  <c r="AV267" i="2"/>
  <c r="AU267" i="2"/>
  <c r="AT267" i="2"/>
  <c r="AS267" i="2"/>
  <c r="AX266" i="2"/>
  <c r="AW266" i="2"/>
  <c r="AV266" i="2"/>
  <c r="AU266" i="2"/>
  <c r="AT266" i="2"/>
  <c r="AS266" i="2"/>
  <c r="AX265" i="2"/>
  <c r="AW265" i="2"/>
  <c r="AV265" i="2"/>
  <c r="AU265" i="2"/>
  <c r="AT265" i="2"/>
  <c r="AS265" i="2"/>
  <c r="AX264" i="2"/>
  <c r="AW264" i="2"/>
  <c r="AV264" i="2"/>
  <c r="AU264" i="2"/>
  <c r="AT264" i="2"/>
  <c r="AS264" i="2"/>
  <c r="AX263" i="2"/>
  <c r="AW263" i="2"/>
  <c r="AV263" i="2"/>
  <c r="AU263" i="2"/>
  <c r="AT263" i="2"/>
  <c r="AS263" i="2"/>
  <c r="AX262" i="2"/>
  <c r="AW262" i="2"/>
  <c r="AV262" i="2"/>
  <c r="AU262" i="2"/>
  <c r="AT262" i="2"/>
  <c r="AS262" i="2"/>
  <c r="AX261" i="2"/>
  <c r="AW261" i="2"/>
  <c r="AV261" i="2"/>
  <c r="AU261" i="2"/>
  <c r="AT261" i="2"/>
  <c r="AS261" i="2"/>
  <c r="AX260" i="2"/>
  <c r="AW260" i="2"/>
  <c r="AV260" i="2"/>
  <c r="AU260" i="2"/>
  <c r="AT260" i="2"/>
  <c r="AS260" i="2"/>
  <c r="AX259" i="2"/>
  <c r="AW259" i="2"/>
  <c r="AV259" i="2"/>
  <c r="AU259" i="2"/>
  <c r="AT259" i="2"/>
  <c r="AS259" i="2"/>
  <c r="AX258" i="2"/>
  <c r="AW258" i="2"/>
  <c r="AV258" i="2"/>
  <c r="AU258" i="2"/>
  <c r="AT258" i="2"/>
  <c r="AS258" i="2"/>
  <c r="AX257" i="2"/>
  <c r="AW257" i="2"/>
  <c r="AV257" i="2"/>
  <c r="AU257" i="2"/>
  <c r="AT257" i="2"/>
  <c r="AS257" i="2"/>
  <c r="AX256" i="2"/>
  <c r="AW256" i="2"/>
  <c r="AV256" i="2"/>
  <c r="AU256" i="2"/>
  <c r="AT256" i="2"/>
  <c r="AS256" i="2"/>
  <c r="AX255" i="2"/>
  <c r="AW255" i="2"/>
  <c r="AV255" i="2"/>
  <c r="AU255" i="2"/>
  <c r="AT255" i="2"/>
  <c r="AS255" i="2"/>
  <c r="AX254" i="2"/>
  <c r="AW254" i="2"/>
  <c r="AV254" i="2"/>
  <c r="AU254" i="2"/>
  <c r="AT254" i="2"/>
  <c r="AS254" i="2"/>
  <c r="AX253" i="2"/>
  <c r="AW253" i="2"/>
  <c r="AV253" i="2"/>
  <c r="AU253" i="2"/>
  <c r="AT253" i="2"/>
  <c r="AS253" i="2"/>
  <c r="AX252" i="2"/>
  <c r="AW252" i="2"/>
  <c r="AV252" i="2"/>
  <c r="AU252" i="2"/>
  <c r="AT252" i="2"/>
  <c r="AS252" i="2"/>
  <c r="AX251" i="2"/>
  <c r="AW251" i="2"/>
  <c r="AV251" i="2"/>
  <c r="AU251" i="2"/>
  <c r="AT251" i="2"/>
  <c r="AS251" i="2"/>
  <c r="AX250" i="2"/>
  <c r="AW250" i="2"/>
  <c r="AV250" i="2"/>
  <c r="AU250" i="2"/>
  <c r="AT250" i="2"/>
  <c r="AS250" i="2"/>
  <c r="AX249" i="2"/>
  <c r="AW249" i="2"/>
  <c r="AV249" i="2"/>
  <c r="AU249" i="2"/>
  <c r="AT249" i="2"/>
  <c r="AS249" i="2"/>
  <c r="AX248" i="2"/>
  <c r="AW248" i="2"/>
  <c r="AV248" i="2"/>
  <c r="AU248" i="2"/>
  <c r="AT248" i="2"/>
  <c r="AS248" i="2"/>
  <c r="AX247" i="2"/>
  <c r="AW247" i="2"/>
  <c r="AV247" i="2"/>
  <c r="AU247" i="2"/>
  <c r="AT247" i="2"/>
  <c r="AS247" i="2"/>
  <c r="AX246" i="2"/>
  <c r="AW246" i="2"/>
  <c r="AV246" i="2"/>
  <c r="AU246" i="2"/>
  <c r="AT246" i="2"/>
  <c r="AS246" i="2"/>
  <c r="AX245" i="2"/>
  <c r="AW245" i="2"/>
  <c r="AV245" i="2"/>
  <c r="AU245" i="2"/>
  <c r="AT245" i="2"/>
  <c r="AS245" i="2"/>
  <c r="AX244" i="2"/>
  <c r="AW244" i="2"/>
  <c r="AV244" i="2"/>
  <c r="AU244" i="2"/>
  <c r="AT244" i="2"/>
  <c r="AS244" i="2"/>
  <c r="AX243" i="2"/>
  <c r="AW243" i="2"/>
  <c r="AV243" i="2"/>
  <c r="AU243" i="2"/>
  <c r="AT243" i="2"/>
  <c r="AS243" i="2"/>
  <c r="AX242" i="2"/>
  <c r="AW242" i="2"/>
  <c r="AV242" i="2"/>
  <c r="AU242" i="2"/>
  <c r="AT242" i="2"/>
  <c r="AS242" i="2"/>
  <c r="AX241" i="2"/>
  <c r="AW241" i="2"/>
  <c r="AV241" i="2"/>
  <c r="AU241" i="2"/>
  <c r="AT241" i="2"/>
  <c r="AS241" i="2"/>
  <c r="AX240" i="2"/>
  <c r="AW240" i="2"/>
  <c r="AV240" i="2"/>
  <c r="AU240" i="2"/>
  <c r="AT240" i="2"/>
  <c r="AS240" i="2"/>
  <c r="AX239" i="2"/>
  <c r="AW239" i="2"/>
  <c r="AV239" i="2"/>
  <c r="AU239" i="2"/>
  <c r="AT239" i="2"/>
  <c r="AS239" i="2"/>
  <c r="AX238" i="2"/>
  <c r="AW238" i="2"/>
  <c r="AV238" i="2"/>
  <c r="AU238" i="2"/>
  <c r="AT238" i="2"/>
  <c r="AS238" i="2"/>
  <c r="AX237" i="2"/>
  <c r="AW237" i="2"/>
  <c r="AV237" i="2"/>
  <c r="AU237" i="2"/>
  <c r="AT237" i="2"/>
  <c r="AS237" i="2"/>
  <c r="AX236" i="2"/>
  <c r="AW236" i="2"/>
  <c r="AV236" i="2"/>
  <c r="AU236" i="2"/>
  <c r="AT236" i="2"/>
  <c r="AS236" i="2"/>
  <c r="AX235" i="2"/>
  <c r="AW235" i="2"/>
  <c r="AV235" i="2"/>
  <c r="AU235" i="2"/>
  <c r="AT235" i="2"/>
  <c r="AS235" i="2"/>
  <c r="AX234" i="2"/>
  <c r="AW234" i="2"/>
  <c r="AV234" i="2"/>
  <c r="AU234" i="2"/>
  <c r="AT234" i="2"/>
  <c r="AS234" i="2"/>
  <c r="AX233" i="2"/>
  <c r="AW233" i="2"/>
  <c r="AV233" i="2"/>
  <c r="AU233" i="2"/>
  <c r="AT233" i="2"/>
  <c r="AS233" i="2"/>
  <c r="AX232" i="2"/>
  <c r="AW232" i="2"/>
  <c r="AV232" i="2"/>
  <c r="AU232" i="2"/>
  <c r="AT232" i="2"/>
  <c r="AS232" i="2"/>
  <c r="AX231" i="2"/>
  <c r="AW231" i="2"/>
  <c r="AV231" i="2"/>
  <c r="AU231" i="2"/>
  <c r="AT231" i="2"/>
  <c r="AS231" i="2"/>
  <c r="AX230" i="2"/>
  <c r="AW230" i="2"/>
  <c r="AV230" i="2"/>
  <c r="AU230" i="2"/>
  <c r="AT230" i="2"/>
  <c r="AS230" i="2"/>
  <c r="AX229" i="2"/>
  <c r="AW229" i="2"/>
  <c r="AV229" i="2"/>
  <c r="AU229" i="2"/>
  <c r="AT229" i="2"/>
  <c r="AS229" i="2"/>
  <c r="AX228" i="2"/>
  <c r="AW228" i="2"/>
  <c r="AV228" i="2"/>
  <c r="AU228" i="2"/>
  <c r="AT228" i="2"/>
  <c r="AS228" i="2"/>
  <c r="AX227" i="2"/>
  <c r="AW227" i="2"/>
  <c r="AV227" i="2"/>
  <c r="AU227" i="2"/>
  <c r="AT227" i="2"/>
  <c r="AS227" i="2"/>
  <c r="AX226" i="2"/>
  <c r="AW226" i="2"/>
  <c r="AV226" i="2"/>
  <c r="AU226" i="2"/>
  <c r="AT226" i="2"/>
  <c r="AS226" i="2"/>
  <c r="AX225" i="2"/>
  <c r="AW225" i="2"/>
  <c r="AV225" i="2"/>
  <c r="AU225" i="2"/>
  <c r="AT225" i="2"/>
  <c r="AS225" i="2"/>
  <c r="AX224" i="2"/>
  <c r="AW224" i="2"/>
  <c r="AV224" i="2"/>
  <c r="AU224" i="2"/>
  <c r="AT224" i="2"/>
  <c r="AS224" i="2"/>
  <c r="AX223" i="2"/>
  <c r="AW223" i="2"/>
  <c r="AV223" i="2"/>
  <c r="AU223" i="2"/>
  <c r="AT223" i="2"/>
  <c r="AS223" i="2"/>
  <c r="AX222" i="2"/>
  <c r="AW222" i="2"/>
  <c r="AV222" i="2"/>
  <c r="AU222" i="2"/>
  <c r="AT222" i="2"/>
  <c r="AS222" i="2"/>
  <c r="AX221" i="2"/>
  <c r="AW221" i="2"/>
  <c r="AV221" i="2"/>
  <c r="AU221" i="2"/>
  <c r="AT221" i="2"/>
  <c r="AS221" i="2"/>
  <c r="AX220" i="2"/>
  <c r="AW220" i="2"/>
  <c r="AV220" i="2"/>
  <c r="AU220" i="2"/>
  <c r="AT220" i="2"/>
  <c r="AS220" i="2"/>
  <c r="AX219" i="2"/>
  <c r="AW219" i="2"/>
  <c r="AV219" i="2"/>
  <c r="AU219" i="2"/>
  <c r="AT219" i="2"/>
  <c r="AS219" i="2"/>
  <c r="AX218" i="2"/>
  <c r="AW218" i="2"/>
  <c r="AV218" i="2"/>
  <c r="AU218" i="2"/>
  <c r="AT218" i="2"/>
  <c r="AS218" i="2"/>
  <c r="AX217" i="2"/>
  <c r="AW217" i="2"/>
  <c r="AV217" i="2"/>
  <c r="AU217" i="2"/>
  <c r="AT217" i="2"/>
  <c r="AS217" i="2"/>
  <c r="AX216" i="2"/>
  <c r="AW216" i="2"/>
  <c r="AV216" i="2"/>
  <c r="AU216" i="2"/>
  <c r="AT216" i="2"/>
  <c r="AS216" i="2"/>
  <c r="AX215" i="2"/>
  <c r="AW215" i="2"/>
  <c r="AV215" i="2"/>
  <c r="AU215" i="2"/>
  <c r="AT215" i="2"/>
  <c r="AS215" i="2"/>
  <c r="AX214" i="2"/>
  <c r="AW214" i="2"/>
  <c r="AV214" i="2"/>
  <c r="AU214" i="2"/>
  <c r="AT214" i="2"/>
  <c r="AS214" i="2"/>
  <c r="AX213" i="2"/>
  <c r="AW213" i="2"/>
  <c r="AV213" i="2"/>
  <c r="AU213" i="2"/>
  <c r="AT213" i="2"/>
  <c r="AS213" i="2"/>
  <c r="AX212" i="2"/>
  <c r="AW212" i="2"/>
  <c r="AV212" i="2"/>
  <c r="AU212" i="2"/>
  <c r="AT212" i="2"/>
  <c r="AS212" i="2"/>
  <c r="AX211" i="2"/>
  <c r="AW211" i="2"/>
  <c r="AV211" i="2"/>
  <c r="AU211" i="2"/>
  <c r="AT211" i="2"/>
  <c r="AS211" i="2"/>
  <c r="AX210" i="2"/>
  <c r="AW210" i="2"/>
  <c r="AV210" i="2"/>
  <c r="AU210" i="2"/>
  <c r="AT210" i="2"/>
  <c r="AS210" i="2"/>
  <c r="AX209" i="2"/>
  <c r="AW209" i="2"/>
  <c r="AV209" i="2"/>
  <c r="AU209" i="2"/>
  <c r="AT209" i="2"/>
  <c r="AS209" i="2"/>
  <c r="AX208" i="2"/>
  <c r="AW208" i="2"/>
  <c r="AV208" i="2"/>
  <c r="AU208" i="2"/>
  <c r="AT208" i="2"/>
  <c r="AS208" i="2"/>
  <c r="AX207" i="2"/>
  <c r="AW207" i="2"/>
  <c r="AV207" i="2"/>
  <c r="AU207" i="2"/>
  <c r="AT207" i="2"/>
  <c r="AS207" i="2"/>
  <c r="AX206" i="2"/>
  <c r="AW206" i="2"/>
  <c r="AV206" i="2"/>
  <c r="AU206" i="2"/>
  <c r="AT206" i="2"/>
  <c r="AS206" i="2"/>
  <c r="AX205" i="2"/>
  <c r="AW205" i="2"/>
  <c r="AV205" i="2"/>
  <c r="AU205" i="2"/>
  <c r="AT205" i="2"/>
  <c r="AS205" i="2"/>
  <c r="AX204" i="2"/>
  <c r="AW204" i="2"/>
  <c r="AV204" i="2"/>
  <c r="AU204" i="2"/>
  <c r="AT204" i="2"/>
  <c r="AS204" i="2"/>
  <c r="AX203" i="2"/>
  <c r="AW203" i="2"/>
  <c r="AV203" i="2"/>
  <c r="AU203" i="2"/>
  <c r="AT203" i="2"/>
  <c r="AS203" i="2"/>
  <c r="AX202" i="2"/>
  <c r="AW202" i="2"/>
  <c r="AV202" i="2"/>
  <c r="AU202" i="2"/>
  <c r="AT202" i="2"/>
  <c r="AS202" i="2"/>
  <c r="AX201" i="2"/>
  <c r="AW201" i="2"/>
  <c r="AV201" i="2"/>
  <c r="AU201" i="2"/>
  <c r="AT201" i="2"/>
  <c r="AS201" i="2"/>
  <c r="AX200" i="2"/>
  <c r="AW200" i="2"/>
  <c r="AV200" i="2"/>
  <c r="AU200" i="2"/>
  <c r="AT200" i="2"/>
  <c r="AS200" i="2"/>
  <c r="AX199" i="2"/>
  <c r="AW199" i="2"/>
  <c r="AV199" i="2"/>
  <c r="AU199" i="2"/>
  <c r="AT199" i="2"/>
  <c r="AS199" i="2"/>
  <c r="AX198" i="2"/>
  <c r="AW198" i="2"/>
  <c r="AV198" i="2"/>
  <c r="AU198" i="2"/>
  <c r="AT198" i="2"/>
  <c r="AS198" i="2"/>
  <c r="AX197" i="2"/>
  <c r="AW197" i="2"/>
  <c r="AV197" i="2"/>
  <c r="AU197" i="2"/>
  <c r="AT197" i="2"/>
  <c r="AS197" i="2"/>
  <c r="AX196" i="2"/>
  <c r="AW196" i="2"/>
  <c r="AV196" i="2"/>
  <c r="AU196" i="2"/>
  <c r="AT196" i="2"/>
  <c r="AS196" i="2"/>
  <c r="AX195" i="2"/>
  <c r="AW195" i="2"/>
  <c r="AV195" i="2"/>
  <c r="AU195" i="2"/>
  <c r="AT195" i="2"/>
  <c r="AS195" i="2"/>
  <c r="AX194" i="2"/>
  <c r="AW194" i="2"/>
  <c r="AV194" i="2"/>
  <c r="AU194" i="2"/>
  <c r="AT194" i="2"/>
  <c r="AS194" i="2"/>
  <c r="AX193" i="2"/>
  <c r="AW193" i="2"/>
  <c r="AV193" i="2"/>
  <c r="AU193" i="2"/>
  <c r="AT193" i="2"/>
  <c r="AS193" i="2"/>
  <c r="AX192" i="2"/>
  <c r="AW192" i="2"/>
  <c r="AV192" i="2"/>
  <c r="AU192" i="2"/>
  <c r="AT192" i="2"/>
  <c r="AS192" i="2"/>
  <c r="AX191" i="2"/>
  <c r="AW191" i="2"/>
  <c r="AV191" i="2"/>
  <c r="AU191" i="2"/>
  <c r="AT191" i="2"/>
  <c r="AS191" i="2"/>
  <c r="AX190" i="2"/>
  <c r="AW190" i="2"/>
  <c r="AV190" i="2"/>
  <c r="AU190" i="2"/>
  <c r="AT190" i="2"/>
  <c r="AS190" i="2"/>
  <c r="AX189" i="2"/>
  <c r="AW189" i="2"/>
  <c r="AV189" i="2"/>
  <c r="AU189" i="2"/>
  <c r="AT189" i="2"/>
  <c r="AS189" i="2"/>
  <c r="AX188" i="2"/>
  <c r="AW188" i="2"/>
  <c r="AV188" i="2"/>
  <c r="AU188" i="2"/>
  <c r="AT188" i="2"/>
  <c r="AS188" i="2"/>
  <c r="AX187" i="2"/>
  <c r="AW187" i="2"/>
  <c r="AV187" i="2"/>
  <c r="AU187" i="2"/>
  <c r="AT187" i="2"/>
  <c r="AS187" i="2"/>
  <c r="AX186" i="2"/>
  <c r="AW186" i="2"/>
  <c r="AV186" i="2"/>
  <c r="AU186" i="2"/>
  <c r="AT186" i="2"/>
  <c r="AS186" i="2"/>
  <c r="AX185" i="2"/>
  <c r="AW185" i="2"/>
  <c r="AV185" i="2"/>
  <c r="AU185" i="2"/>
  <c r="AT185" i="2"/>
  <c r="AS185" i="2"/>
  <c r="AX184" i="2"/>
  <c r="AW184" i="2"/>
  <c r="AV184" i="2"/>
  <c r="AU184" i="2"/>
  <c r="AT184" i="2"/>
  <c r="AS184" i="2"/>
  <c r="AX183" i="2"/>
  <c r="AW183" i="2"/>
  <c r="AV183" i="2"/>
  <c r="AU183" i="2"/>
  <c r="AT183" i="2"/>
  <c r="AS183" i="2"/>
  <c r="AX182" i="2"/>
  <c r="AW182" i="2"/>
  <c r="AV182" i="2"/>
  <c r="AU182" i="2"/>
  <c r="AT182" i="2"/>
  <c r="AS182" i="2"/>
  <c r="AX181" i="2"/>
  <c r="AW181" i="2"/>
  <c r="AV181" i="2"/>
  <c r="AU181" i="2"/>
  <c r="AT181" i="2"/>
  <c r="AS181" i="2"/>
  <c r="AX180" i="2"/>
  <c r="AW180" i="2"/>
  <c r="AV180" i="2"/>
  <c r="AU180" i="2"/>
  <c r="AT180" i="2"/>
  <c r="AS180" i="2"/>
  <c r="AX179" i="2"/>
  <c r="AW179" i="2"/>
  <c r="AV179" i="2"/>
  <c r="AU179" i="2"/>
  <c r="AT179" i="2"/>
  <c r="AS179" i="2"/>
  <c r="AX178" i="2"/>
  <c r="AW178" i="2"/>
  <c r="AV178" i="2"/>
  <c r="AU178" i="2"/>
  <c r="AT178" i="2"/>
  <c r="AS178" i="2"/>
  <c r="AX177" i="2"/>
  <c r="AW177" i="2"/>
  <c r="AV177" i="2"/>
  <c r="AU177" i="2"/>
  <c r="AT177" i="2"/>
  <c r="AS177" i="2"/>
  <c r="AX176" i="2"/>
  <c r="AW176" i="2"/>
  <c r="AV176" i="2"/>
  <c r="AU176" i="2"/>
  <c r="AT176" i="2"/>
  <c r="AS176" i="2"/>
  <c r="AX175" i="2"/>
  <c r="AW175" i="2"/>
  <c r="AV175" i="2"/>
  <c r="AU175" i="2"/>
  <c r="AT175" i="2"/>
  <c r="AS175" i="2"/>
  <c r="AX174" i="2"/>
  <c r="AW174" i="2"/>
  <c r="AV174" i="2"/>
  <c r="AU174" i="2"/>
  <c r="AT174" i="2"/>
  <c r="AS174" i="2"/>
  <c r="AX173" i="2"/>
  <c r="AW173" i="2"/>
  <c r="AV173" i="2"/>
  <c r="AU173" i="2"/>
  <c r="AT173" i="2"/>
  <c r="AS173" i="2"/>
  <c r="AX172" i="2"/>
  <c r="AW172" i="2"/>
  <c r="AV172" i="2"/>
  <c r="AU172" i="2"/>
  <c r="AT172" i="2"/>
  <c r="AS172" i="2"/>
  <c r="AX171" i="2"/>
  <c r="AW171" i="2"/>
  <c r="AV171" i="2"/>
  <c r="AU171" i="2"/>
  <c r="AT171" i="2"/>
  <c r="AS171" i="2"/>
  <c r="AX170" i="2"/>
  <c r="AW170" i="2"/>
  <c r="AV170" i="2"/>
  <c r="AU170" i="2"/>
  <c r="AT170" i="2"/>
  <c r="AS170" i="2"/>
  <c r="AX169" i="2"/>
  <c r="AW169" i="2"/>
  <c r="AV169" i="2"/>
  <c r="AU169" i="2"/>
  <c r="AT169" i="2"/>
  <c r="AS169" i="2"/>
  <c r="AX168" i="2"/>
  <c r="AW168" i="2"/>
  <c r="AV168" i="2"/>
  <c r="AU168" i="2"/>
  <c r="AT168" i="2"/>
  <c r="AS168" i="2"/>
  <c r="AX167" i="2"/>
  <c r="AW167" i="2"/>
  <c r="AV167" i="2"/>
  <c r="AU167" i="2"/>
  <c r="AT167" i="2"/>
  <c r="AS167" i="2"/>
  <c r="AX166" i="2"/>
  <c r="AW166" i="2"/>
  <c r="AV166" i="2"/>
  <c r="AU166" i="2"/>
  <c r="AT166" i="2"/>
  <c r="AS166" i="2"/>
  <c r="AX165" i="2"/>
  <c r="AW165" i="2"/>
  <c r="AV165" i="2"/>
  <c r="AU165" i="2"/>
  <c r="AT165" i="2"/>
  <c r="AS165" i="2"/>
  <c r="AX164" i="2"/>
  <c r="AW164" i="2"/>
  <c r="AV164" i="2"/>
  <c r="AU164" i="2"/>
  <c r="AT164" i="2"/>
  <c r="AS164" i="2"/>
  <c r="AX163" i="2"/>
  <c r="AW163" i="2"/>
  <c r="AV163" i="2"/>
  <c r="AU163" i="2"/>
  <c r="AT163" i="2"/>
  <c r="AS163" i="2"/>
  <c r="AX162" i="2"/>
  <c r="AW162" i="2"/>
  <c r="AV162" i="2"/>
  <c r="AU162" i="2"/>
  <c r="AT162" i="2"/>
  <c r="AS162" i="2"/>
  <c r="AX161" i="2"/>
  <c r="AW161" i="2"/>
  <c r="AV161" i="2"/>
  <c r="AU161" i="2"/>
  <c r="AT161" i="2"/>
  <c r="AS161" i="2"/>
  <c r="AX160" i="2"/>
  <c r="AW160" i="2"/>
  <c r="AV160" i="2"/>
  <c r="AU160" i="2"/>
  <c r="AT160" i="2"/>
  <c r="AS160" i="2"/>
  <c r="AX159" i="2"/>
  <c r="AW159" i="2"/>
  <c r="AV159" i="2"/>
  <c r="AU159" i="2"/>
  <c r="AT159" i="2"/>
  <c r="AS159" i="2"/>
  <c r="AX158" i="2"/>
  <c r="AW158" i="2"/>
  <c r="AV158" i="2"/>
  <c r="AU158" i="2"/>
  <c r="AT158" i="2"/>
  <c r="AS158" i="2"/>
  <c r="AX157" i="2"/>
  <c r="AW157" i="2"/>
  <c r="AV157" i="2"/>
  <c r="AU157" i="2"/>
  <c r="AT157" i="2"/>
  <c r="AS157" i="2"/>
  <c r="AX156" i="2"/>
  <c r="AW156" i="2"/>
  <c r="AV156" i="2"/>
  <c r="AU156" i="2"/>
  <c r="AT156" i="2"/>
  <c r="AS156" i="2"/>
  <c r="AX155" i="2"/>
  <c r="AW155" i="2"/>
  <c r="AV155" i="2"/>
  <c r="AU155" i="2"/>
  <c r="AT155" i="2"/>
  <c r="AS155" i="2"/>
  <c r="AX154" i="2"/>
  <c r="AW154" i="2"/>
  <c r="AV154" i="2"/>
  <c r="AU154" i="2"/>
  <c r="AT154" i="2"/>
  <c r="AS154" i="2"/>
  <c r="AX153" i="2"/>
  <c r="AW153" i="2"/>
  <c r="AV153" i="2"/>
  <c r="AU153" i="2"/>
  <c r="AT153" i="2"/>
  <c r="AS153" i="2"/>
  <c r="AX152" i="2"/>
  <c r="AW152" i="2"/>
  <c r="AV152" i="2"/>
  <c r="AU152" i="2"/>
  <c r="AT152" i="2"/>
  <c r="AS152" i="2"/>
  <c r="AX151" i="2"/>
  <c r="AW151" i="2"/>
  <c r="AV151" i="2"/>
  <c r="AU151" i="2"/>
  <c r="AT151" i="2"/>
  <c r="AS151" i="2"/>
  <c r="AX150" i="2"/>
  <c r="AW150" i="2"/>
  <c r="AV150" i="2"/>
  <c r="AU150" i="2"/>
  <c r="AT150" i="2"/>
  <c r="AS150" i="2"/>
  <c r="AX149" i="2"/>
  <c r="AW149" i="2"/>
  <c r="AV149" i="2"/>
  <c r="AU149" i="2"/>
  <c r="AT149" i="2"/>
  <c r="AS149" i="2"/>
  <c r="AX148" i="2"/>
  <c r="AW148" i="2"/>
  <c r="AV148" i="2"/>
  <c r="AU148" i="2"/>
  <c r="AT148" i="2"/>
  <c r="AS148" i="2"/>
  <c r="AX147" i="2"/>
  <c r="AW147" i="2"/>
  <c r="AV147" i="2"/>
  <c r="AU147" i="2"/>
  <c r="AT147" i="2"/>
  <c r="AS147" i="2"/>
  <c r="AX146" i="2"/>
  <c r="AW146" i="2"/>
  <c r="AV146" i="2"/>
  <c r="AU146" i="2"/>
  <c r="AT146" i="2"/>
  <c r="AS146" i="2"/>
  <c r="AX145" i="2"/>
  <c r="AW145" i="2"/>
  <c r="AV145" i="2"/>
  <c r="AU145" i="2"/>
  <c r="AT145" i="2"/>
  <c r="AS145" i="2"/>
  <c r="AX144" i="2"/>
  <c r="AW144" i="2"/>
  <c r="AV144" i="2"/>
  <c r="AU144" i="2"/>
  <c r="AT144" i="2"/>
  <c r="AS144" i="2"/>
  <c r="AX143" i="2"/>
  <c r="AW143" i="2"/>
  <c r="AV143" i="2"/>
  <c r="AU143" i="2"/>
  <c r="AT143" i="2"/>
  <c r="AS143" i="2"/>
  <c r="AX142" i="2"/>
  <c r="AW142" i="2"/>
  <c r="AV142" i="2"/>
  <c r="AU142" i="2"/>
  <c r="AT142" i="2"/>
  <c r="AS142" i="2"/>
  <c r="AX141" i="2"/>
  <c r="AW141" i="2"/>
  <c r="AV141" i="2"/>
  <c r="AU141" i="2"/>
  <c r="AT141" i="2"/>
  <c r="AS141" i="2"/>
  <c r="AX140" i="2"/>
  <c r="AW140" i="2"/>
  <c r="AV140" i="2"/>
  <c r="AU140" i="2"/>
  <c r="AT140" i="2"/>
  <c r="AS140" i="2"/>
  <c r="AX139" i="2"/>
  <c r="AW139" i="2"/>
  <c r="AV139" i="2"/>
  <c r="AU139" i="2"/>
  <c r="AT139" i="2"/>
  <c r="AS139" i="2"/>
  <c r="AX138" i="2"/>
  <c r="AW138" i="2"/>
  <c r="AV138" i="2"/>
  <c r="AU138" i="2"/>
  <c r="AT138" i="2"/>
  <c r="AS138" i="2"/>
  <c r="AX137" i="2"/>
  <c r="AW137" i="2"/>
  <c r="AV137" i="2"/>
  <c r="AU137" i="2"/>
  <c r="AT137" i="2"/>
  <c r="AS137" i="2"/>
  <c r="AX136" i="2"/>
  <c r="AW136" i="2"/>
  <c r="AV136" i="2"/>
  <c r="AU136" i="2"/>
  <c r="AT136" i="2"/>
  <c r="AS136" i="2"/>
  <c r="AX135" i="2"/>
  <c r="AW135" i="2"/>
  <c r="AV135" i="2"/>
  <c r="AU135" i="2"/>
  <c r="AT135" i="2"/>
  <c r="AS135" i="2"/>
  <c r="AX134" i="2"/>
  <c r="AW134" i="2"/>
  <c r="AV134" i="2"/>
  <c r="AU134" i="2"/>
  <c r="AT134" i="2"/>
  <c r="AS134" i="2"/>
  <c r="AX133" i="2"/>
  <c r="AW133" i="2"/>
  <c r="AV133" i="2"/>
  <c r="AU133" i="2"/>
  <c r="AT133" i="2"/>
  <c r="AS133" i="2"/>
  <c r="AX132" i="2"/>
  <c r="AW132" i="2"/>
  <c r="AV132" i="2"/>
  <c r="AU132" i="2"/>
  <c r="AT132" i="2"/>
  <c r="AS132" i="2"/>
  <c r="AX131" i="2"/>
  <c r="AW131" i="2"/>
  <c r="AV131" i="2"/>
  <c r="AU131" i="2"/>
  <c r="AT131" i="2"/>
  <c r="AS131" i="2"/>
  <c r="AX130" i="2"/>
  <c r="AW130" i="2"/>
  <c r="AV130" i="2"/>
  <c r="AU130" i="2"/>
  <c r="AT130" i="2"/>
  <c r="AS130" i="2"/>
  <c r="AX129" i="2"/>
  <c r="AW129" i="2"/>
  <c r="AV129" i="2"/>
  <c r="AU129" i="2"/>
  <c r="AT129" i="2"/>
  <c r="AS129" i="2"/>
  <c r="AX128" i="2"/>
  <c r="AW128" i="2"/>
  <c r="AV128" i="2"/>
  <c r="AU128" i="2"/>
  <c r="AT128" i="2"/>
  <c r="AS128" i="2"/>
  <c r="AX127" i="2"/>
  <c r="AW127" i="2"/>
  <c r="AV127" i="2"/>
  <c r="AU127" i="2"/>
  <c r="AT127" i="2"/>
  <c r="AS127" i="2"/>
  <c r="AX126" i="2"/>
  <c r="AW126" i="2"/>
  <c r="AV126" i="2"/>
  <c r="AU126" i="2"/>
  <c r="AT126" i="2"/>
  <c r="AS126" i="2"/>
  <c r="AX125" i="2"/>
  <c r="AW125" i="2"/>
  <c r="AV125" i="2"/>
  <c r="AU125" i="2"/>
  <c r="AT125" i="2"/>
  <c r="AS125" i="2"/>
  <c r="AX124" i="2"/>
  <c r="AW124" i="2"/>
  <c r="AV124" i="2"/>
  <c r="AU124" i="2"/>
  <c r="AT124" i="2"/>
  <c r="AS124" i="2"/>
  <c r="AX123" i="2"/>
  <c r="AW123" i="2"/>
  <c r="AV123" i="2"/>
  <c r="AU123" i="2"/>
  <c r="AT123" i="2"/>
  <c r="AS123" i="2"/>
  <c r="AX122" i="2"/>
  <c r="AW122" i="2"/>
  <c r="AV122" i="2"/>
  <c r="AU122" i="2"/>
  <c r="AT122" i="2"/>
  <c r="AS122" i="2"/>
  <c r="AX121" i="2"/>
  <c r="AW121" i="2"/>
  <c r="AV121" i="2"/>
  <c r="AU121" i="2"/>
  <c r="AT121" i="2"/>
  <c r="AS121" i="2"/>
  <c r="AX120" i="2"/>
  <c r="AW120" i="2"/>
  <c r="AV120" i="2"/>
  <c r="AU120" i="2"/>
  <c r="AT120" i="2"/>
  <c r="AS120" i="2"/>
  <c r="AX119" i="2"/>
  <c r="AW119" i="2"/>
  <c r="AV119" i="2"/>
  <c r="AU119" i="2"/>
  <c r="AT119" i="2"/>
  <c r="AS119" i="2"/>
  <c r="AX118" i="2"/>
  <c r="AW118" i="2"/>
  <c r="AV118" i="2"/>
  <c r="AU118" i="2"/>
  <c r="AT118" i="2"/>
  <c r="AS118" i="2"/>
  <c r="AX117" i="2"/>
  <c r="AW117" i="2"/>
  <c r="AV117" i="2"/>
  <c r="AU117" i="2"/>
  <c r="AT117" i="2"/>
  <c r="AS117" i="2"/>
  <c r="AX116" i="2"/>
  <c r="AW116" i="2"/>
  <c r="AV116" i="2"/>
  <c r="AU116" i="2"/>
  <c r="AT116" i="2"/>
  <c r="AS116" i="2"/>
  <c r="AX115" i="2"/>
  <c r="AW115" i="2"/>
  <c r="AV115" i="2"/>
  <c r="AU115" i="2"/>
  <c r="AT115" i="2"/>
  <c r="AS115" i="2"/>
  <c r="AX114" i="2"/>
  <c r="AW114" i="2"/>
  <c r="AV114" i="2"/>
  <c r="AU114" i="2"/>
  <c r="AT114" i="2"/>
  <c r="AS114" i="2"/>
  <c r="AX113" i="2"/>
  <c r="AW113" i="2"/>
  <c r="AV113" i="2"/>
  <c r="AU113" i="2"/>
  <c r="AT113" i="2"/>
  <c r="AS113" i="2"/>
  <c r="AX112" i="2"/>
  <c r="AW112" i="2"/>
  <c r="AV112" i="2"/>
  <c r="AU112" i="2"/>
  <c r="AT112" i="2"/>
  <c r="AS112" i="2"/>
  <c r="AX111" i="2"/>
  <c r="AW111" i="2"/>
  <c r="AV111" i="2"/>
  <c r="AU111" i="2"/>
  <c r="AT111" i="2"/>
  <c r="AS111" i="2"/>
  <c r="AX110" i="2"/>
  <c r="AW110" i="2"/>
  <c r="AV110" i="2"/>
  <c r="AU110" i="2"/>
  <c r="AT110" i="2"/>
  <c r="AS110" i="2"/>
  <c r="AX109" i="2"/>
  <c r="AW109" i="2"/>
  <c r="AV109" i="2"/>
  <c r="AU109" i="2"/>
  <c r="AT109" i="2"/>
  <c r="AS109" i="2"/>
  <c r="AX108" i="2"/>
  <c r="AW108" i="2"/>
  <c r="AV108" i="2"/>
  <c r="AU108" i="2"/>
  <c r="AT108" i="2"/>
  <c r="AS108" i="2"/>
  <c r="AX107" i="2"/>
  <c r="AW107" i="2"/>
  <c r="AV107" i="2"/>
  <c r="AU107" i="2"/>
  <c r="AT107" i="2"/>
  <c r="AS107" i="2"/>
  <c r="AX106" i="2"/>
  <c r="AW106" i="2"/>
  <c r="AV106" i="2"/>
  <c r="AU106" i="2"/>
  <c r="AT106" i="2"/>
  <c r="AS106" i="2"/>
  <c r="AX105" i="2"/>
  <c r="AW105" i="2"/>
  <c r="AV105" i="2"/>
  <c r="AU105" i="2"/>
  <c r="AT105" i="2"/>
  <c r="AS105" i="2"/>
  <c r="AX104" i="2"/>
  <c r="AW104" i="2"/>
  <c r="AV104" i="2"/>
  <c r="AU104" i="2"/>
  <c r="AT104" i="2"/>
  <c r="AS104" i="2"/>
  <c r="AX103" i="2"/>
  <c r="AW103" i="2"/>
  <c r="AV103" i="2"/>
  <c r="AU103" i="2"/>
  <c r="AT103" i="2"/>
  <c r="AS103" i="2"/>
  <c r="AX102" i="2"/>
  <c r="AW102" i="2"/>
  <c r="AV102" i="2"/>
  <c r="AU102" i="2"/>
  <c r="AT102" i="2"/>
  <c r="AS102" i="2"/>
  <c r="AX101" i="2"/>
  <c r="AW101" i="2"/>
  <c r="AV101" i="2"/>
  <c r="AU101" i="2"/>
  <c r="AT101" i="2"/>
  <c r="AS101" i="2"/>
  <c r="AX100" i="2"/>
  <c r="AW100" i="2"/>
  <c r="AV100" i="2"/>
  <c r="AU100" i="2"/>
  <c r="AT100" i="2"/>
  <c r="AS100" i="2"/>
  <c r="AX99" i="2"/>
  <c r="AW99" i="2"/>
  <c r="AV99" i="2"/>
  <c r="AU99" i="2"/>
  <c r="AT99" i="2"/>
  <c r="AS99" i="2"/>
  <c r="AX98" i="2"/>
  <c r="AW98" i="2"/>
  <c r="AV98" i="2"/>
  <c r="AU98" i="2"/>
  <c r="AT98" i="2"/>
  <c r="AS98" i="2"/>
  <c r="AX97" i="2"/>
  <c r="AW97" i="2"/>
  <c r="AV97" i="2"/>
  <c r="AU97" i="2"/>
  <c r="AT97" i="2"/>
  <c r="AS97" i="2"/>
  <c r="AX96" i="2"/>
  <c r="AW96" i="2"/>
  <c r="AV96" i="2"/>
  <c r="AU96" i="2"/>
  <c r="AT96" i="2"/>
  <c r="AS96" i="2"/>
  <c r="AX95" i="2"/>
  <c r="AW95" i="2"/>
  <c r="AV95" i="2"/>
  <c r="AU95" i="2"/>
  <c r="AT95" i="2"/>
  <c r="AS95" i="2"/>
  <c r="AX94" i="2"/>
  <c r="AW94" i="2"/>
  <c r="AV94" i="2"/>
  <c r="AU94" i="2"/>
  <c r="AT94" i="2"/>
  <c r="AS94" i="2"/>
  <c r="AX93" i="2"/>
  <c r="AW93" i="2"/>
  <c r="AV93" i="2"/>
  <c r="AU93" i="2"/>
  <c r="AT93" i="2"/>
  <c r="AS93" i="2"/>
  <c r="AX92" i="2"/>
  <c r="AW92" i="2"/>
  <c r="AV92" i="2"/>
  <c r="AU92" i="2"/>
  <c r="AT92" i="2"/>
  <c r="AS92" i="2"/>
  <c r="AX91" i="2"/>
  <c r="AW91" i="2"/>
  <c r="AV91" i="2"/>
  <c r="AU91" i="2"/>
  <c r="AT91" i="2"/>
  <c r="AS91" i="2"/>
  <c r="AX90" i="2"/>
  <c r="AW90" i="2"/>
  <c r="AV90" i="2"/>
  <c r="AU90" i="2"/>
  <c r="AT90" i="2"/>
  <c r="AS90" i="2"/>
  <c r="AX89" i="2"/>
  <c r="AW89" i="2"/>
  <c r="AV89" i="2"/>
  <c r="AU89" i="2"/>
  <c r="AT89" i="2"/>
  <c r="AS89" i="2"/>
  <c r="AX88" i="2"/>
  <c r="AW88" i="2"/>
  <c r="AV88" i="2"/>
  <c r="AU88" i="2"/>
  <c r="AT88" i="2"/>
  <c r="AS88" i="2"/>
  <c r="AX87" i="2"/>
  <c r="AW87" i="2"/>
  <c r="AV87" i="2"/>
  <c r="AU87" i="2"/>
  <c r="AT87" i="2"/>
  <c r="AS87" i="2"/>
  <c r="AX86" i="2"/>
  <c r="AW86" i="2"/>
  <c r="AV86" i="2"/>
  <c r="AU86" i="2"/>
  <c r="AT86" i="2"/>
  <c r="AS86" i="2"/>
  <c r="AX85" i="2"/>
  <c r="AW85" i="2"/>
  <c r="AV85" i="2"/>
  <c r="AU85" i="2"/>
  <c r="AT85" i="2"/>
  <c r="AS85" i="2"/>
  <c r="AX84" i="2"/>
  <c r="AW84" i="2"/>
  <c r="AV84" i="2"/>
  <c r="AU84" i="2"/>
  <c r="AT84" i="2"/>
  <c r="AS84" i="2"/>
  <c r="AX83" i="2"/>
  <c r="AW83" i="2"/>
  <c r="AV83" i="2"/>
  <c r="AU83" i="2"/>
  <c r="AT83" i="2"/>
  <c r="AS83" i="2"/>
  <c r="AX82" i="2"/>
  <c r="AW82" i="2"/>
  <c r="AV82" i="2"/>
  <c r="AU82" i="2"/>
  <c r="AT82" i="2"/>
  <c r="AS82" i="2"/>
  <c r="AX81" i="2"/>
  <c r="AW81" i="2"/>
  <c r="AV81" i="2"/>
  <c r="AU81" i="2"/>
  <c r="AT81" i="2"/>
  <c r="AS81" i="2"/>
  <c r="AX80" i="2"/>
  <c r="AW80" i="2"/>
  <c r="AV80" i="2"/>
  <c r="AU80" i="2"/>
  <c r="AT80" i="2"/>
  <c r="AS80" i="2"/>
  <c r="AX79" i="2"/>
  <c r="AW79" i="2"/>
  <c r="AV79" i="2"/>
  <c r="AU79" i="2"/>
  <c r="AT79" i="2"/>
  <c r="AS79" i="2"/>
  <c r="AX78" i="2"/>
  <c r="AW78" i="2"/>
  <c r="AV78" i="2"/>
  <c r="AU78" i="2"/>
  <c r="AT78" i="2"/>
  <c r="AS78" i="2"/>
  <c r="AX77" i="2"/>
  <c r="AW77" i="2"/>
  <c r="AV77" i="2"/>
  <c r="AU77" i="2"/>
  <c r="AT77" i="2"/>
  <c r="AS77" i="2"/>
  <c r="AX76" i="2"/>
  <c r="AW76" i="2"/>
  <c r="AV76" i="2"/>
  <c r="AU76" i="2"/>
  <c r="AT76" i="2"/>
  <c r="AS76" i="2"/>
  <c r="AX75" i="2"/>
  <c r="AW75" i="2"/>
  <c r="AV75" i="2"/>
  <c r="AU75" i="2"/>
  <c r="AT75" i="2"/>
  <c r="AS75" i="2"/>
  <c r="AX74" i="2"/>
  <c r="AW74" i="2"/>
  <c r="AV74" i="2"/>
  <c r="AU74" i="2"/>
  <c r="AT74" i="2"/>
  <c r="AS74" i="2"/>
  <c r="AX73" i="2"/>
  <c r="AW73" i="2"/>
  <c r="AV73" i="2"/>
  <c r="AU73" i="2"/>
  <c r="AT73" i="2"/>
  <c r="AS73" i="2"/>
  <c r="AX72" i="2"/>
  <c r="AW72" i="2"/>
  <c r="AV72" i="2"/>
  <c r="AU72" i="2"/>
  <c r="AT72" i="2"/>
  <c r="AS72" i="2"/>
  <c r="AX71" i="2"/>
  <c r="AW71" i="2"/>
  <c r="AV71" i="2"/>
  <c r="AU71" i="2"/>
  <c r="AT71" i="2"/>
  <c r="AS71" i="2"/>
  <c r="AX70" i="2"/>
  <c r="AW70" i="2"/>
  <c r="AV70" i="2"/>
  <c r="AU70" i="2"/>
  <c r="AT70" i="2"/>
  <c r="AS70" i="2"/>
  <c r="AX69" i="2"/>
  <c r="AW69" i="2"/>
  <c r="AV69" i="2"/>
  <c r="AU69" i="2"/>
  <c r="AT69" i="2"/>
  <c r="AS69" i="2"/>
  <c r="AX68" i="2"/>
  <c r="AW68" i="2"/>
  <c r="AV68" i="2"/>
  <c r="AU68" i="2"/>
  <c r="AT68" i="2"/>
  <c r="AS68" i="2"/>
  <c r="AX67" i="2"/>
  <c r="AW67" i="2"/>
  <c r="AV67" i="2"/>
  <c r="AU67" i="2"/>
  <c r="AT67" i="2"/>
  <c r="AS67" i="2"/>
  <c r="AX66" i="2"/>
  <c r="AW66" i="2"/>
  <c r="AV66" i="2"/>
  <c r="AU66" i="2"/>
  <c r="AT66" i="2"/>
  <c r="AS66" i="2"/>
  <c r="AX65" i="2"/>
  <c r="AW65" i="2"/>
  <c r="AV65" i="2"/>
  <c r="AU65" i="2"/>
  <c r="AT65" i="2"/>
  <c r="AS65" i="2"/>
  <c r="AX64" i="2"/>
  <c r="AW64" i="2"/>
  <c r="AV64" i="2"/>
  <c r="AU64" i="2"/>
  <c r="AT64" i="2"/>
  <c r="AS64" i="2"/>
  <c r="AX63" i="2"/>
  <c r="AW63" i="2"/>
  <c r="AV63" i="2"/>
  <c r="AU63" i="2"/>
  <c r="AT63" i="2"/>
  <c r="AS63" i="2"/>
  <c r="AX62" i="2"/>
  <c r="AW62" i="2"/>
  <c r="AV62" i="2"/>
  <c r="AU62" i="2"/>
  <c r="AT62" i="2"/>
  <c r="AS62" i="2"/>
  <c r="AX61" i="2"/>
  <c r="AW61" i="2"/>
  <c r="AV61" i="2"/>
  <c r="AU61" i="2"/>
  <c r="AT61" i="2"/>
  <c r="AS61" i="2"/>
  <c r="AX60" i="2"/>
  <c r="AW60" i="2"/>
  <c r="AV60" i="2"/>
  <c r="AU60" i="2"/>
  <c r="AT60" i="2"/>
  <c r="AS60" i="2"/>
  <c r="AX59" i="2"/>
  <c r="AW59" i="2"/>
  <c r="AV59" i="2"/>
  <c r="AU59" i="2"/>
  <c r="AT59" i="2"/>
  <c r="AS59" i="2"/>
  <c r="AX58" i="2"/>
  <c r="AW58" i="2"/>
  <c r="AV58" i="2"/>
  <c r="AU58" i="2"/>
  <c r="AT58" i="2"/>
  <c r="AS58" i="2"/>
  <c r="AX57" i="2"/>
  <c r="AW57" i="2"/>
  <c r="AV57" i="2"/>
  <c r="AU57" i="2"/>
  <c r="AT57" i="2"/>
  <c r="AS57" i="2"/>
  <c r="AX56" i="2"/>
  <c r="AW56" i="2"/>
  <c r="AV56" i="2"/>
  <c r="AU56" i="2"/>
  <c r="AT56" i="2"/>
  <c r="AS56" i="2"/>
  <c r="AX55" i="2"/>
  <c r="AW55" i="2"/>
  <c r="AV55" i="2"/>
  <c r="AU55" i="2"/>
  <c r="AT55" i="2"/>
  <c r="AS55" i="2"/>
  <c r="AX54" i="2"/>
  <c r="AW54" i="2"/>
  <c r="AV54" i="2"/>
  <c r="AU54" i="2"/>
  <c r="AT54" i="2"/>
  <c r="AS54" i="2"/>
  <c r="AX53" i="2"/>
  <c r="AW53" i="2"/>
  <c r="AV53" i="2"/>
  <c r="AU53" i="2"/>
  <c r="AT53" i="2"/>
  <c r="AS53" i="2"/>
  <c r="AX52" i="2"/>
  <c r="AW52" i="2"/>
  <c r="AV52" i="2"/>
  <c r="AU52" i="2"/>
  <c r="AT52" i="2"/>
  <c r="AS52" i="2"/>
  <c r="AX51" i="2"/>
  <c r="AW51" i="2"/>
  <c r="AV51" i="2"/>
  <c r="AU51" i="2"/>
  <c r="AT51" i="2"/>
  <c r="AS51" i="2"/>
  <c r="AX50" i="2"/>
  <c r="AW50" i="2"/>
  <c r="AV50" i="2"/>
  <c r="AU50" i="2"/>
  <c r="AT50" i="2"/>
  <c r="AS50" i="2"/>
  <c r="AX49" i="2"/>
  <c r="AW49" i="2"/>
  <c r="AV49" i="2"/>
  <c r="AU49" i="2"/>
  <c r="AT49" i="2"/>
  <c r="AS49" i="2"/>
  <c r="AX48" i="2"/>
  <c r="AW48" i="2"/>
  <c r="AV48" i="2"/>
  <c r="AU48" i="2"/>
  <c r="AT48" i="2"/>
  <c r="AS48" i="2"/>
  <c r="AX47" i="2"/>
  <c r="AW47" i="2"/>
  <c r="AV47" i="2"/>
  <c r="AU47" i="2"/>
  <c r="AT47" i="2"/>
  <c r="AS47" i="2"/>
  <c r="AX46" i="2"/>
  <c r="AW46" i="2"/>
  <c r="AV46" i="2"/>
  <c r="AU46" i="2"/>
  <c r="AT46" i="2"/>
  <c r="AS46" i="2"/>
  <c r="AX45" i="2"/>
  <c r="AW45" i="2"/>
  <c r="AV45" i="2"/>
  <c r="AU45" i="2"/>
  <c r="AT45" i="2"/>
  <c r="AS45" i="2"/>
  <c r="AX44" i="2"/>
  <c r="AW44" i="2"/>
  <c r="AV44" i="2"/>
  <c r="AU44" i="2"/>
  <c r="AT44" i="2"/>
  <c r="AS44" i="2"/>
  <c r="AX43" i="2"/>
  <c r="AW43" i="2"/>
  <c r="AV43" i="2"/>
  <c r="AU43" i="2"/>
  <c r="AT43" i="2"/>
  <c r="AS43" i="2"/>
  <c r="AX42" i="2"/>
  <c r="AW42" i="2"/>
  <c r="AV42" i="2"/>
  <c r="AU42" i="2"/>
  <c r="AT42" i="2"/>
  <c r="AS42" i="2"/>
  <c r="AX41" i="2"/>
  <c r="AW41" i="2"/>
  <c r="AV41" i="2"/>
  <c r="AU41" i="2"/>
  <c r="AT41" i="2"/>
  <c r="AS41" i="2"/>
  <c r="AX40" i="2"/>
  <c r="AW40" i="2"/>
  <c r="AV40" i="2"/>
  <c r="AU40" i="2"/>
  <c r="AT40" i="2"/>
  <c r="AS40" i="2"/>
  <c r="AX39" i="2"/>
  <c r="AW39" i="2"/>
  <c r="AV39" i="2"/>
  <c r="AU39" i="2"/>
  <c r="AT39" i="2"/>
  <c r="AS39" i="2"/>
  <c r="AX38" i="2"/>
  <c r="AW38" i="2"/>
  <c r="AV38" i="2"/>
  <c r="AU38" i="2"/>
  <c r="AT38" i="2"/>
  <c r="AS38" i="2"/>
  <c r="AX37" i="2"/>
  <c r="AW37" i="2"/>
  <c r="AV37" i="2"/>
  <c r="AU37" i="2"/>
  <c r="AT37" i="2"/>
  <c r="AS37" i="2"/>
  <c r="AX36" i="2"/>
  <c r="AW36" i="2"/>
  <c r="AV36" i="2"/>
  <c r="AU36" i="2"/>
  <c r="AT36" i="2"/>
  <c r="AS36" i="2"/>
  <c r="AX35" i="2"/>
  <c r="AW35" i="2"/>
  <c r="AV35" i="2"/>
  <c r="AU35" i="2"/>
  <c r="AT35" i="2"/>
  <c r="AS35" i="2"/>
  <c r="AX34" i="2"/>
  <c r="AW34" i="2"/>
  <c r="AV34" i="2"/>
  <c r="AU34" i="2"/>
  <c r="AT34" i="2"/>
  <c r="AS34" i="2"/>
  <c r="AX33" i="2"/>
  <c r="AW33" i="2"/>
  <c r="AV33" i="2"/>
  <c r="AU33" i="2"/>
  <c r="AT33" i="2"/>
  <c r="AS33" i="2"/>
  <c r="AX32" i="2"/>
  <c r="AW32" i="2"/>
  <c r="AV32" i="2"/>
  <c r="AU32" i="2"/>
  <c r="AT32" i="2"/>
  <c r="AS32" i="2"/>
  <c r="AX31" i="2"/>
  <c r="AW31" i="2"/>
  <c r="AV31" i="2"/>
  <c r="AU31" i="2"/>
  <c r="AT31" i="2"/>
  <c r="AS31" i="2"/>
  <c r="AX30" i="2"/>
  <c r="AW30" i="2"/>
  <c r="AV30" i="2"/>
  <c r="AU30" i="2"/>
  <c r="AT30" i="2"/>
  <c r="AS30" i="2"/>
  <c r="AX29" i="2"/>
  <c r="AW29" i="2"/>
  <c r="AV29" i="2"/>
  <c r="AU29" i="2"/>
  <c r="AT29" i="2"/>
  <c r="AS29" i="2"/>
  <c r="AX28" i="2"/>
  <c r="AW28" i="2"/>
  <c r="AV28" i="2"/>
  <c r="AU28" i="2"/>
  <c r="AT28" i="2"/>
  <c r="AS28" i="2"/>
  <c r="AX27" i="2"/>
  <c r="AW27" i="2"/>
  <c r="AV27" i="2"/>
  <c r="AU27" i="2"/>
  <c r="AT27" i="2"/>
  <c r="AS27" i="2"/>
  <c r="AX26" i="2"/>
  <c r="AW26" i="2"/>
  <c r="AV26" i="2"/>
  <c r="AU26" i="2"/>
  <c r="AT26" i="2"/>
  <c r="AS26" i="2"/>
  <c r="AX25" i="2"/>
  <c r="AW25" i="2"/>
  <c r="AV25" i="2"/>
  <c r="AU25" i="2"/>
  <c r="AT25" i="2"/>
  <c r="AS25" i="2"/>
  <c r="AX24" i="2"/>
  <c r="AW24" i="2"/>
  <c r="AV24" i="2"/>
  <c r="AU24" i="2"/>
  <c r="AT24" i="2"/>
  <c r="AS24" i="2"/>
  <c r="AX23" i="2"/>
  <c r="AW23" i="2"/>
  <c r="AV23" i="2"/>
  <c r="AU23" i="2"/>
  <c r="AT23" i="2"/>
  <c r="AS23" i="2"/>
  <c r="AX22" i="2"/>
  <c r="AW22" i="2"/>
  <c r="AV22" i="2"/>
  <c r="AU22" i="2"/>
  <c r="AT22" i="2"/>
  <c r="AS22" i="2"/>
  <c r="AX21" i="2"/>
  <c r="AW21" i="2"/>
  <c r="AV21" i="2"/>
  <c r="AU21" i="2"/>
  <c r="AT21" i="2"/>
  <c r="AS21" i="2"/>
  <c r="AX20" i="2"/>
  <c r="AW20" i="2"/>
  <c r="AV20" i="2"/>
  <c r="AU20" i="2"/>
  <c r="AT20" i="2"/>
  <c r="AS20" i="2"/>
  <c r="AX19" i="2"/>
  <c r="AW19" i="2"/>
  <c r="AV19" i="2"/>
  <c r="AU19" i="2"/>
  <c r="AT19" i="2"/>
  <c r="AS19" i="2"/>
  <c r="AX18" i="2"/>
  <c r="AW18" i="2"/>
  <c r="AV18" i="2"/>
  <c r="AU18" i="2"/>
  <c r="AT18" i="2"/>
  <c r="AS18" i="2"/>
  <c r="AX17" i="2"/>
  <c r="AW17" i="2"/>
  <c r="AV17" i="2"/>
  <c r="AU17" i="2"/>
  <c r="AT17" i="2"/>
  <c r="AS17" i="2"/>
  <c r="AX16" i="2"/>
  <c r="AW16" i="2"/>
  <c r="AV16" i="2"/>
  <c r="AU16" i="2"/>
  <c r="AT16" i="2"/>
  <c r="AS16" i="2"/>
  <c r="AX15" i="2"/>
  <c r="AW15" i="2"/>
  <c r="AV15" i="2"/>
  <c r="AU15" i="2"/>
  <c r="AT15" i="2"/>
  <c r="AS15" i="2"/>
  <c r="AX14" i="2"/>
  <c r="AW14" i="2"/>
  <c r="AV14" i="2"/>
  <c r="AU14" i="2"/>
  <c r="AT14" i="2"/>
  <c r="AS14" i="2"/>
  <c r="AX13" i="2"/>
  <c r="AW13" i="2"/>
  <c r="AV13" i="2"/>
  <c r="AU13" i="2"/>
  <c r="AT13" i="2"/>
  <c r="AS13" i="2"/>
  <c r="AX12" i="2"/>
  <c r="AW12" i="2"/>
  <c r="AV12" i="2"/>
  <c r="AU12" i="2"/>
  <c r="AT12" i="2"/>
  <c r="AS12" i="2"/>
  <c r="AX11" i="2"/>
  <c r="AW11" i="2"/>
  <c r="AV11" i="2"/>
  <c r="AU11" i="2"/>
  <c r="AT11" i="2"/>
  <c r="AS11" i="2"/>
  <c r="AX10" i="2"/>
  <c r="AW10" i="2"/>
  <c r="AV10" i="2"/>
  <c r="AU10" i="2"/>
  <c r="AT10" i="2"/>
  <c r="AS10" i="2"/>
  <c r="AX9" i="2"/>
  <c r="AW9" i="2"/>
  <c r="AV9" i="2"/>
  <c r="AU9" i="2"/>
  <c r="AT9" i="2"/>
  <c r="AS9" i="2"/>
  <c r="AX8" i="2"/>
  <c r="AW8" i="2"/>
  <c r="AV8" i="2"/>
  <c r="AU8" i="2"/>
  <c r="AT8" i="2"/>
  <c r="AS8" i="2"/>
  <c r="AX7" i="2"/>
  <c r="AW7" i="2"/>
  <c r="AV7" i="2"/>
  <c r="AU7" i="2"/>
  <c r="AT7" i="2"/>
  <c r="AS7" i="2"/>
  <c r="AX6" i="2"/>
  <c r="AW6" i="2"/>
  <c r="AV6" i="2"/>
  <c r="AU6" i="2"/>
  <c r="AT6" i="2"/>
  <c r="AS6" i="2"/>
  <c r="AX5" i="2"/>
  <c r="AW5" i="2"/>
  <c r="AV5" i="2"/>
  <c r="AU5" i="2"/>
  <c r="AT5" i="2"/>
  <c r="AS5" i="2"/>
  <c r="AX4" i="2"/>
  <c r="AW4" i="2"/>
  <c r="AV4" i="2"/>
  <c r="AU4" i="2"/>
  <c r="AT4" i="2"/>
  <c r="AS4" i="2"/>
  <c r="AX3" i="2"/>
  <c r="AW3" i="2"/>
  <c r="AV3" i="2"/>
  <c r="AU3" i="2"/>
  <c r="AT3" i="2"/>
  <c r="AS3" i="2"/>
  <c r="AX2" i="2"/>
  <c r="AW2" i="2"/>
  <c r="AV2" i="2"/>
  <c r="AU2" i="2"/>
  <c r="AT2" i="2"/>
  <c r="AS2" i="2"/>
  <c r="V530" i="26"/>
  <c r="U530" i="26"/>
  <c r="T530" i="26"/>
  <c r="S530" i="26"/>
  <c r="R530" i="26"/>
  <c r="Q530" i="26"/>
  <c r="P530" i="26"/>
  <c r="V529" i="26"/>
  <c r="U529" i="26"/>
  <c r="T529" i="26"/>
  <c r="S529" i="26"/>
  <c r="R529" i="26"/>
  <c r="Q529" i="26"/>
  <c r="P529" i="26"/>
  <c r="V528" i="26"/>
  <c r="U528" i="26"/>
  <c r="T528" i="26"/>
  <c r="S528" i="26"/>
  <c r="R528" i="26"/>
  <c r="Q528" i="26"/>
  <c r="P528" i="26"/>
  <c r="V527" i="26"/>
  <c r="U527" i="26"/>
  <c r="T527" i="26"/>
  <c r="S527" i="26"/>
  <c r="R527" i="26"/>
  <c r="Q527" i="26"/>
  <c r="P527" i="26"/>
  <c r="V526" i="26"/>
  <c r="U526" i="26"/>
  <c r="T526" i="26"/>
  <c r="S526" i="26"/>
  <c r="R526" i="26"/>
  <c r="Q526" i="26"/>
  <c r="P526" i="26"/>
  <c r="V525" i="26"/>
  <c r="U525" i="26"/>
  <c r="T525" i="26"/>
  <c r="S525" i="26"/>
  <c r="R525" i="26"/>
  <c r="Q525" i="26"/>
  <c r="P525" i="26"/>
  <c r="V524" i="26"/>
  <c r="U524" i="26"/>
  <c r="T524" i="26"/>
  <c r="S524" i="26"/>
  <c r="R524" i="26"/>
  <c r="Q524" i="26"/>
  <c r="P524" i="26"/>
  <c r="V523" i="26"/>
  <c r="U523" i="26"/>
  <c r="T523" i="26"/>
  <c r="S523" i="26"/>
  <c r="R523" i="26"/>
  <c r="Q523" i="26"/>
  <c r="P523" i="26"/>
  <c r="V522" i="26"/>
  <c r="U522" i="26"/>
  <c r="T522" i="26"/>
  <c r="S522" i="26"/>
  <c r="R522" i="26"/>
  <c r="Q522" i="26"/>
  <c r="P522" i="26"/>
  <c r="V521" i="26"/>
  <c r="U521" i="26"/>
  <c r="T521" i="26"/>
  <c r="S521" i="26"/>
  <c r="R521" i="26"/>
  <c r="Q521" i="26"/>
  <c r="P521" i="26"/>
  <c r="V520" i="26"/>
  <c r="U520" i="26"/>
  <c r="T520" i="26"/>
  <c r="S520" i="26"/>
  <c r="R520" i="26"/>
  <c r="Q520" i="26"/>
  <c r="P520" i="26"/>
  <c r="V519" i="26"/>
  <c r="U519" i="26"/>
  <c r="T519" i="26"/>
  <c r="S519" i="26"/>
  <c r="R519" i="26"/>
  <c r="Q519" i="26"/>
  <c r="P519" i="26"/>
  <c r="V518" i="26"/>
  <c r="U518" i="26"/>
  <c r="T518" i="26"/>
  <c r="S518" i="26"/>
  <c r="R518" i="26"/>
  <c r="Q518" i="26"/>
  <c r="P518" i="26"/>
  <c r="V517" i="26"/>
  <c r="U517" i="26"/>
  <c r="T517" i="26"/>
  <c r="S517" i="26"/>
  <c r="R517" i="26"/>
  <c r="Q517" i="26"/>
  <c r="P517" i="26"/>
  <c r="V516" i="26"/>
  <c r="U516" i="26"/>
  <c r="T516" i="26"/>
  <c r="S516" i="26"/>
  <c r="R516" i="26"/>
  <c r="Q516" i="26"/>
  <c r="P516" i="26"/>
  <c r="V515" i="26"/>
  <c r="U515" i="26"/>
  <c r="T515" i="26"/>
  <c r="S515" i="26"/>
  <c r="R515" i="26"/>
  <c r="Q515" i="26"/>
  <c r="P515" i="26"/>
  <c r="V514" i="26"/>
  <c r="U514" i="26"/>
  <c r="T514" i="26"/>
  <c r="S514" i="26"/>
  <c r="R514" i="26"/>
  <c r="Q514" i="26"/>
  <c r="P514" i="26"/>
  <c r="V513" i="26"/>
  <c r="U513" i="26"/>
  <c r="T513" i="26"/>
  <c r="S513" i="26"/>
  <c r="R513" i="26"/>
  <c r="Q513" i="26"/>
  <c r="P513" i="26"/>
  <c r="V512" i="26"/>
  <c r="U512" i="26"/>
  <c r="T512" i="26"/>
  <c r="S512" i="26"/>
  <c r="R512" i="26"/>
  <c r="Q512" i="26"/>
  <c r="P512" i="26"/>
  <c r="V511" i="26"/>
  <c r="U511" i="26"/>
  <c r="T511" i="26"/>
  <c r="S511" i="26"/>
  <c r="R511" i="26"/>
  <c r="Q511" i="26"/>
  <c r="P511" i="26"/>
  <c r="V510" i="26"/>
  <c r="U510" i="26"/>
  <c r="T510" i="26"/>
  <c r="S510" i="26"/>
  <c r="R510" i="26"/>
  <c r="Q510" i="26"/>
  <c r="P510" i="26"/>
  <c r="V509" i="26"/>
  <c r="U509" i="26"/>
  <c r="T509" i="26"/>
  <c r="S509" i="26"/>
  <c r="R509" i="26"/>
  <c r="Q509" i="26"/>
  <c r="P509" i="26"/>
  <c r="V508" i="26"/>
  <c r="U508" i="26"/>
  <c r="T508" i="26"/>
  <c r="S508" i="26"/>
  <c r="R508" i="26"/>
  <c r="Q508" i="26"/>
  <c r="P508" i="26"/>
  <c r="V507" i="26"/>
  <c r="U507" i="26"/>
  <c r="T507" i="26"/>
  <c r="S507" i="26"/>
  <c r="R507" i="26"/>
  <c r="Q507" i="26"/>
  <c r="P507" i="26"/>
  <c r="V506" i="26"/>
  <c r="U506" i="26"/>
  <c r="T506" i="26"/>
  <c r="S506" i="26"/>
  <c r="R506" i="26"/>
  <c r="Q506" i="26"/>
  <c r="P506" i="26"/>
  <c r="V505" i="26"/>
  <c r="U505" i="26"/>
  <c r="T505" i="26"/>
  <c r="S505" i="26"/>
  <c r="R505" i="26"/>
  <c r="Q505" i="26"/>
  <c r="P505" i="26"/>
  <c r="V504" i="26"/>
  <c r="U504" i="26"/>
  <c r="T504" i="26"/>
  <c r="S504" i="26"/>
  <c r="R504" i="26"/>
  <c r="Q504" i="26"/>
  <c r="P504" i="26"/>
  <c r="V503" i="26"/>
  <c r="U503" i="26"/>
  <c r="T503" i="26"/>
  <c r="S503" i="26"/>
  <c r="R503" i="26"/>
  <c r="Q503" i="26"/>
  <c r="P503" i="26"/>
  <c r="V502" i="26"/>
  <c r="U502" i="26"/>
  <c r="T502" i="26"/>
  <c r="S502" i="26"/>
  <c r="R502" i="26"/>
  <c r="Q502" i="26"/>
  <c r="P502" i="26"/>
  <c r="V501" i="26"/>
  <c r="U501" i="26"/>
  <c r="T501" i="26"/>
  <c r="S501" i="26"/>
  <c r="R501" i="26"/>
  <c r="Q501" i="26"/>
  <c r="P501" i="26"/>
  <c r="V500" i="26"/>
  <c r="U500" i="26"/>
  <c r="T500" i="26"/>
  <c r="S500" i="26"/>
  <c r="R500" i="26"/>
  <c r="Q500" i="26"/>
  <c r="P500" i="26"/>
  <c r="V499" i="26"/>
  <c r="U499" i="26"/>
  <c r="T499" i="26"/>
  <c r="S499" i="26"/>
  <c r="R499" i="26"/>
  <c r="Q499" i="26"/>
  <c r="P499" i="26"/>
  <c r="V498" i="26"/>
  <c r="U498" i="26"/>
  <c r="T498" i="26"/>
  <c r="S498" i="26"/>
  <c r="R498" i="26"/>
  <c r="Q498" i="26"/>
  <c r="P498" i="26"/>
  <c r="V497" i="26"/>
  <c r="U497" i="26"/>
  <c r="T497" i="26"/>
  <c r="S497" i="26"/>
  <c r="R497" i="26"/>
  <c r="Q497" i="26"/>
  <c r="P497" i="26"/>
  <c r="V496" i="26"/>
  <c r="U496" i="26"/>
  <c r="T496" i="26"/>
  <c r="S496" i="26"/>
  <c r="R496" i="26"/>
  <c r="Q496" i="26"/>
  <c r="P496" i="26"/>
  <c r="V495" i="26"/>
  <c r="U495" i="26"/>
  <c r="T495" i="26"/>
  <c r="S495" i="26"/>
  <c r="R495" i="26"/>
  <c r="Q495" i="26"/>
  <c r="P495" i="26"/>
  <c r="V494" i="26"/>
  <c r="U494" i="26"/>
  <c r="T494" i="26"/>
  <c r="S494" i="26"/>
  <c r="R494" i="26"/>
  <c r="Q494" i="26"/>
  <c r="P494" i="26"/>
  <c r="V493" i="26"/>
  <c r="U493" i="26"/>
  <c r="T493" i="26"/>
  <c r="S493" i="26"/>
  <c r="R493" i="26"/>
  <c r="Q493" i="26"/>
  <c r="P493" i="26"/>
  <c r="V492" i="26"/>
  <c r="U492" i="26"/>
  <c r="T492" i="26"/>
  <c r="S492" i="26"/>
  <c r="R492" i="26"/>
  <c r="Q492" i="26"/>
  <c r="P492" i="26"/>
  <c r="V491" i="26"/>
  <c r="U491" i="26"/>
  <c r="T491" i="26"/>
  <c r="S491" i="26"/>
  <c r="R491" i="26"/>
  <c r="Q491" i="26"/>
  <c r="P491" i="26"/>
  <c r="V490" i="26"/>
  <c r="U490" i="26"/>
  <c r="T490" i="26"/>
  <c r="S490" i="26"/>
  <c r="R490" i="26"/>
  <c r="Q490" i="26"/>
  <c r="P490" i="26"/>
  <c r="V489" i="26"/>
  <c r="U489" i="26"/>
  <c r="T489" i="26"/>
  <c r="S489" i="26"/>
  <c r="R489" i="26"/>
  <c r="Q489" i="26"/>
  <c r="P489" i="26"/>
  <c r="V488" i="26"/>
  <c r="U488" i="26"/>
  <c r="T488" i="26"/>
  <c r="S488" i="26"/>
  <c r="R488" i="26"/>
  <c r="Q488" i="26"/>
  <c r="P488" i="26"/>
  <c r="V487" i="26"/>
  <c r="U487" i="26"/>
  <c r="T487" i="26"/>
  <c r="S487" i="26"/>
  <c r="R487" i="26"/>
  <c r="Q487" i="26"/>
  <c r="P487" i="26"/>
  <c r="V486" i="26"/>
  <c r="U486" i="26"/>
  <c r="T486" i="26"/>
  <c r="S486" i="26"/>
  <c r="R486" i="26"/>
  <c r="Q486" i="26"/>
  <c r="P486" i="26"/>
  <c r="V485" i="26"/>
  <c r="U485" i="26"/>
  <c r="T485" i="26"/>
  <c r="S485" i="26"/>
  <c r="R485" i="26"/>
  <c r="Q485" i="26"/>
  <c r="P485" i="26"/>
  <c r="V484" i="26"/>
  <c r="U484" i="26"/>
  <c r="T484" i="26"/>
  <c r="S484" i="26"/>
  <c r="R484" i="26"/>
  <c r="Q484" i="26"/>
  <c r="P484" i="26"/>
  <c r="V483" i="26"/>
  <c r="U483" i="26"/>
  <c r="T483" i="26"/>
  <c r="S483" i="26"/>
  <c r="R483" i="26"/>
  <c r="Q483" i="26"/>
  <c r="P483" i="26"/>
  <c r="V482" i="26"/>
  <c r="U482" i="26"/>
  <c r="T482" i="26"/>
  <c r="S482" i="26"/>
  <c r="R482" i="26"/>
  <c r="Q482" i="26"/>
  <c r="P482" i="26"/>
  <c r="V481" i="26"/>
  <c r="U481" i="26"/>
  <c r="T481" i="26"/>
  <c r="S481" i="26"/>
  <c r="R481" i="26"/>
  <c r="Q481" i="26"/>
  <c r="P481" i="26"/>
  <c r="V480" i="26"/>
  <c r="U480" i="26"/>
  <c r="T480" i="26"/>
  <c r="S480" i="26"/>
  <c r="R480" i="26"/>
  <c r="Q480" i="26"/>
  <c r="P480" i="26"/>
  <c r="V479" i="26"/>
  <c r="U479" i="26"/>
  <c r="T479" i="26"/>
  <c r="S479" i="26"/>
  <c r="R479" i="26"/>
  <c r="Q479" i="26"/>
  <c r="P479" i="26"/>
  <c r="V478" i="26"/>
  <c r="U478" i="26"/>
  <c r="T478" i="26"/>
  <c r="S478" i="26"/>
  <c r="R478" i="26"/>
  <c r="Q478" i="26"/>
  <c r="P478" i="26"/>
  <c r="V477" i="26"/>
  <c r="U477" i="26"/>
  <c r="T477" i="26"/>
  <c r="S477" i="26"/>
  <c r="R477" i="26"/>
  <c r="Q477" i="26"/>
  <c r="P477" i="26"/>
  <c r="V476" i="26"/>
  <c r="U476" i="26"/>
  <c r="T476" i="26"/>
  <c r="S476" i="26"/>
  <c r="R476" i="26"/>
  <c r="Q476" i="26"/>
  <c r="P476" i="26"/>
  <c r="V475" i="26"/>
  <c r="U475" i="26"/>
  <c r="T475" i="26"/>
  <c r="S475" i="26"/>
  <c r="R475" i="26"/>
  <c r="Q475" i="26"/>
  <c r="P475" i="26"/>
  <c r="V474" i="26"/>
  <c r="U474" i="26"/>
  <c r="T474" i="26"/>
  <c r="S474" i="26"/>
  <c r="R474" i="26"/>
  <c r="Q474" i="26"/>
  <c r="P474" i="26"/>
  <c r="V473" i="26"/>
  <c r="U473" i="26"/>
  <c r="T473" i="26"/>
  <c r="S473" i="26"/>
  <c r="R473" i="26"/>
  <c r="Q473" i="26"/>
  <c r="P473" i="26"/>
  <c r="V472" i="26"/>
  <c r="U472" i="26"/>
  <c r="T472" i="26"/>
  <c r="S472" i="26"/>
  <c r="R472" i="26"/>
  <c r="Q472" i="26"/>
  <c r="P472" i="26"/>
  <c r="V471" i="26"/>
  <c r="U471" i="26"/>
  <c r="T471" i="26"/>
  <c r="S471" i="26"/>
  <c r="R471" i="26"/>
  <c r="Q471" i="26"/>
  <c r="P471" i="26"/>
  <c r="V470" i="26"/>
  <c r="U470" i="26"/>
  <c r="T470" i="26"/>
  <c r="S470" i="26"/>
  <c r="R470" i="26"/>
  <c r="Q470" i="26"/>
  <c r="P470" i="26"/>
  <c r="V469" i="26"/>
  <c r="U469" i="26"/>
  <c r="T469" i="26"/>
  <c r="S469" i="26"/>
  <c r="R469" i="26"/>
  <c r="Q469" i="26"/>
  <c r="P469" i="26"/>
  <c r="V468" i="26"/>
  <c r="U468" i="26"/>
  <c r="T468" i="26"/>
  <c r="S468" i="26"/>
  <c r="R468" i="26"/>
  <c r="Q468" i="26"/>
  <c r="P468" i="26"/>
  <c r="V467" i="26"/>
  <c r="U467" i="26"/>
  <c r="T467" i="26"/>
  <c r="S467" i="26"/>
  <c r="R467" i="26"/>
  <c r="Q467" i="26"/>
  <c r="P467" i="26"/>
  <c r="V466" i="26"/>
  <c r="U466" i="26"/>
  <c r="T466" i="26"/>
  <c r="S466" i="26"/>
  <c r="R466" i="26"/>
  <c r="Q466" i="26"/>
  <c r="P466" i="26"/>
  <c r="V465" i="26"/>
  <c r="U465" i="26"/>
  <c r="T465" i="26"/>
  <c r="S465" i="26"/>
  <c r="R465" i="26"/>
  <c r="Q465" i="26"/>
  <c r="P465" i="26"/>
  <c r="V464" i="26"/>
  <c r="U464" i="26"/>
  <c r="T464" i="26"/>
  <c r="S464" i="26"/>
  <c r="R464" i="26"/>
  <c r="Q464" i="26"/>
  <c r="P464" i="26"/>
  <c r="V463" i="26"/>
  <c r="U463" i="26"/>
  <c r="T463" i="26"/>
  <c r="S463" i="26"/>
  <c r="R463" i="26"/>
  <c r="Q463" i="26"/>
  <c r="P463" i="26"/>
  <c r="V462" i="26"/>
  <c r="U462" i="26"/>
  <c r="T462" i="26"/>
  <c r="S462" i="26"/>
  <c r="R462" i="26"/>
  <c r="Q462" i="26"/>
  <c r="P462" i="26"/>
  <c r="V461" i="26"/>
  <c r="U461" i="26"/>
  <c r="T461" i="26"/>
  <c r="S461" i="26"/>
  <c r="R461" i="26"/>
  <c r="Q461" i="26"/>
  <c r="P461" i="26"/>
  <c r="V460" i="26"/>
  <c r="U460" i="26"/>
  <c r="T460" i="26"/>
  <c r="S460" i="26"/>
  <c r="R460" i="26"/>
  <c r="Q460" i="26"/>
  <c r="P460" i="26"/>
  <c r="V459" i="26"/>
  <c r="U459" i="26"/>
  <c r="T459" i="26"/>
  <c r="S459" i="26"/>
  <c r="R459" i="26"/>
  <c r="Q459" i="26"/>
  <c r="P459" i="26"/>
  <c r="V458" i="26"/>
  <c r="U458" i="26"/>
  <c r="T458" i="26"/>
  <c r="S458" i="26"/>
  <c r="R458" i="26"/>
  <c r="Q458" i="26"/>
  <c r="P458" i="26"/>
  <c r="V457" i="26"/>
  <c r="U457" i="26"/>
  <c r="T457" i="26"/>
  <c r="S457" i="26"/>
  <c r="R457" i="26"/>
  <c r="Q457" i="26"/>
  <c r="P457" i="26"/>
  <c r="V456" i="26"/>
  <c r="U456" i="26"/>
  <c r="T456" i="26"/>
  <c r="S456" i="26"/>
  <c r="R456" i="26"/>
  <c r="Q456" i="26"/>
  <c r="P456" i="26"/>
  <c r="V455" i="26"/>
  <c r="U455" i="26"/>
  <c r="T455" i="26"/>
  <c r="S455" i="26"/>
  <c r="R455" i="26"/>
  <c r="Q455" i="26"/>
  <c r="P455" i="26"/>
  <c r="V454" i="26"/>
  <c r="U454" i="26"/>
  <c r="T454" i="26"/>
  <c r="S454" i="26"/>
  <c r="R454" i="26"/>
  <c r="Q454" i="26"/>
  <c r="P454" i="26"/>
  <c r="V453" i="26"/>
  <c r="U453" i="26"/>
  <c r="T453" i="26"/>
  <c r="S453" i="26"/>
  <c r="R453" i="26"/>
  <c r="Q453" i="26"/>
  <c r="P453" i="26"/>
  <c r="V452" i="26"/>
  <c r="U452" i="26"/>
  <c r="T452" i="26"/>
  <c r="S452" i="26"/>
  <c r="R452" i="26"/>
  <c r="Q452" i="26"/>
  <c r="P452" i="26"/>
  <c r="V451" i="26"/>
  <c r="U451" i="26"/>
  <c r="T451" i="26"/>
  <c r="S451" i="26"/>
  <c r="R451" i="26"/>
  <c r="Q451" i="26"/>
  <c r="P451" i="26"/>
  <c r="V450" i="26"/>
  <c r="U450" i="26"/>
  <c r="T450" i="26"/>
  <c r="S450" i="26"/>
  <c r="R450" i="26"/>
  <c r="Q450" i="26"/>
  <c r="P450" i="26"/>
  <c r="V449" i="26"/>
  <c r="U449" i="26"/>
  <c r="T449" i="26"/>
  <c r="S449" i="26"/>
  <c r="R449" i="26"/>
  <c r="Q449" i="26"/>
  <c r="P449" i="26"/>
  <c r="V448" i="26"/>
  <c r="U448" i="26"/>
  <c r="T448" i="26"/>
  <c r="S448" i="26"/>
  <c r="R448" i="26"/>
  <c r="Q448" i="26"/>
  <c r="P448" i="26"/>
  <c r="V447" i="26"/>
  <c r="U447" i="26"/>
  <c r="T447" i="26"/>
  <c r="S447" i="26"/>
  <c r="R447" i="26"/>
  <c r="Q447" i="26"/>
  <c r="P447" i="26"/>
  <c r="V446" i="26"/>
  <c r="U446" i="26"/>
  <c r="T446" i="26"/>
  <c r="S446" i="26"/>
  <c r="R446" i="26"/>
  <c r="Q446" i="26"/>
  <c r="P446" i="26"/>
  <c r="V445" i="26"/>
  <c r="U445" i="26"/>
  <c r="T445" i="26"/>
  <c r="S445" i="26"/>
  <c r="R445" i="26"/>
  <c r="Q445" i="26"/>
  <c r="P445" i="26"/>
  <c r="V444" i="26"/>
  <c r="U444" i="26"/>
  <c r="T444" i="26"/>
  <c r="S444" i="26"/>
  <c r="R444" i="26"/>
  <c r="Q444" i="26"/>
  <c r="P444" i="26"/>
  <c r="V443" i="26"/>
  <c r="U443" i="26"/>
  <c r="T443" i="26"/>
  <c r="S443" i="26"/>
  <c r="R443" i="26"/>
  <c r="Q443" i="26"/>
  <c r="P443" i="26"/>
  <c r="V442" i="26"/>
  <c r="U442" i="26"/>
  <c r="T442" i="26"/>
  <c r="S442" i="26"/>
  <c r="R442" i="26"/>
  <c r="Q442" i="26"/>
  <c r="P442" i="26"/>
  <c r="V441" i="26"/>
  <c r="U441" i="26"/>
  <c r="T441" i="26"/>
  <c r="S441" i="26"/>
  <c r="R441" i="26"/>
  <c r="Q441" i="26"/>
  <c r="P441" i="26"/>
  <c r="V440" i="26"/>
  <c r="U440" i="26"/>
  <c r="T440" i="26"/>
  <c r="S440" i="26"/>
  <c r="R440" i="26"/>
  <c r="Q440" i="26"/>
  <c r="P440" i="26"/>
  <c r="V439" i="26"/>
  <c r="U439" i="26"/>
  <c r="T439" i="26"/>
  <c r="S439" i="26"/>
  <c r="R439" i="26"/>
  <c r="Q439" i="26"/>
  <c r="P439" i="26"/>
  <c r="V438" i="26"/>
  <c r="U438" i="26"/>
  <c r="T438" i="26"/>
  <c r="S438" i="26"/>
  <c r="R438" i="26"/>
  <c r="Q438" i="26"/>
  <c r="P438" i="26"/>
  <c r="V437" i="26"/>
  <c r="U437" i="26"/>
  <c r="T437" i="26"/>
  <c r="S437" i="26"/>
  <c r="R437" i="26"/>
  <c r="Q437" i="26"/>
  <c r="P437" i="26"/>
  <c r="V436" i="26"/>
  <c r="U436" i="26"/>
  <c r="T436" i="26"/>
  <c r="S436" i="26"/>
  <c r="R436" i="26"/>
  <c r="Q436" i="26"/>
  <c r="P436" i="26"/>
  <c r="V435" i="26"/>
  <c r="U435" i="26"/>
  <c r="T435" i="26"/>
  <c r="S435" i="26"/>
  <c r="R435" i="26"/>
  <c r="Q435" i="26"/>
  <c r="P435" i="26"/>
  <c r="V434" i="26"/>
  <c r="U434" i="26"/>
  <c r="T434" i="26"/>
  <c r="S434" i="26"/>
  <c r="R434" i="26"/>
  <c r="Q434" i="26"/>
  <c r="P434" i="26"/>
  <c r="V433" i="26"/>
  <c r="U433" i="26"/>
  <c r="T433" i="26"/>
  <c r="S433" i="26"/>
  <c r="R433" i="26"/>
  <c r="Q433" i="26"/>
  <c r="P433" i="26"/>
  <c r="V432" i="26"/>
  <c r="U432" i="26"/>
  <c r="T432" i="26"/>
  <c r="S432" i="26"/>
  <c r="R432" i="26"/>
  <c r="Q432" i="26"/>
  <c r="P432" i="26"/>
  <c r="V431" i="26"/>
  <c r="U431" i="26"/>
  <c r="T431" i="26"/>
  <c r="S431" i="26"/>
  <c r="R431" i="26"/>
  <c r="Q431" i="26"/>
  <c r="P431" i="26"/>
  <c r="V430" i="26"/>
  <c r="U430" i="26"/>
  <c r="T430" i="26"/>
  <c r="S430" i="26"/>
  <c r="R430" i="26"/>
  <c r="Q430" i="26"/>
  <c r="P430" i="26"/>
  <c r="V429" i="26"/>
  <c r="U429" i="26"/>
  <c r="T429" i="26"/>
  <c r="S429" i="26"/>
  <c r="R429" i="26"/>
  <c r="Q429" i="26"/>
  <c r="P429" i="26"/>
  <c r="V428" i="26"/>
  <c r="U428" i="26"/>
  <c r="T428" i="26"/>
  <c r="S428" i="26"/>
  <c r="R428" i="26"/>
  <c r="Q428" i="26"/>
  <c r="P428" i="26"/>
  <c r="V427" i="26"/>
  <c r="U427" i="26"/>
  <c r="T427" i="26"/>
  <c r="S427" i="26"/>
  <c r="R427" i="26"/>
  <c r="Q427" i="26"/>
  <c r="P427" i="26"/>
  <c r="V426" i="26"/>
  <c r="U426" i="26"/>
  <c r="T426" i="26"/>
  <c r="S426" i="26"/>
  <c r="R426" i="26"/>
  <c r="Q426" i="26"/>
  <c r="P426" i="26"/>
  <c r="V425" i="26"/>
  <c r="U425" i="26"/>
  <c r="T425" i="26"/>
  <c r="S425" i="26"/>
  <c r="R425" i="26"/>
  <c r="Q425" i="26"/>
  <c r="P425" i="26"/>
  <c r="V424" i="26"/>
  <c r="U424" i="26"/>
  <c r="T424" i="26"/>
  <c r="S424" i="26"/>
  <c r="R424" i="26"/>
  <c r="Q424" i="26"/>
  <c r="P424" i="26"/>
  <c r="V423" i="26"/>
  <c r="U423" i="26"/>
  <c r="T423" i="26"/>
  <c r="S423" i="26"/>
  <c r="R423" i="26"/>
  <c r="Q423" i="26"/>
  <c r="P423" i="26"/>
  <c r="V422" i="26"/>
  <c r="U422" i="26"/>
  <c r="T422" i="26"/>
  <c r="S422" i="26"/>
  <c r="R422" i="26"/>
  <c r="Q422" i="26"/>
  <c r="P422" i="26"/>
  <c r="V421" i="26"/>
  <c r="U421" i="26"/>
  <c r="T421" i="26"/>
  <c r="S421" i="26"/>
  <c r="R421" i="26"/>
  <c r="Q421" i="26"/>
  <c r="P421" i="26"/>
  <c r="V420" i="26"/>
  <c r="U420" i="26"/>
  <c r="T420" i="26"/>
  <c r="S420" i="26"/>
  <c r="R420" i="26"/>
  <c r="Q420" i="26"/>
  <c r="P420" i="26"/>
  <c r="V419" i="26"/>
  <c r="U419" i="26"/>
  <c r="T419" i="26"/>
  <c r="S419" i="26"/>
  <c r="R419" i="26"/>
  <c r="Q419" i="26"/>
  <c r="P419" i="26"/>
  <c r="V418" i="26"/>
  <c r="U418" i="26"/>
  <c r="T418" i="26"/>
  <c r="S418" i="26"/>
  <c r="R418" i="26"/>
  <c r="Q418" i="26"/>
  <c r="P418" i="26"/>
  <c r="V417" i="26"/>
  <c r="U417" i="26"/>
  <c r="T417" i="26"/>
  <c r="S417" i="26"/>
  <c r="R417" i="26"/>
  <c r="Q417" i="26"/>
  <c r="P417" i="26"/>
  <c r="V416" i="26"/>
  <c r="U416" i="26"/>
  <c r="T416" i="26"/>
  <c r="S416" i="26"/>
  <c r="R416" i="26"/>
  <c r="Q416" i="26"/>
  <c r="P416" i="26"/>
  <c r="V415" i="26"/>
  <c r="U415" i="26"/>
  <c r="T415" i="26"/>
  <c r="S415" i="26"/>
  <c r="R415" i="26"/>
  <c r="Q415" i="26"/>
  <c r="P415" i="26"/>
  <c r="V414" i="26"/>
  <c r="U414" i="26"/>
  <c r="T414" i="26"/>
  <c r="S414" i="26"/>
  <c r="R414" i="26"/>
  <c r="Q414" i="26"/>
  <c r="P414" i="26"/>
  <c r="V413" i="26"/>
  <c r="U413" i="26"/>
  <c r="T413" i="26"/>
  <c r="S413" i="26"/>
  <c r="R413" i="26"/>
  <c r="Q413" i="26"/>
  <c r="P413" i="26"/>
  <c r="V412" i="26"/>
  <c r="U412" i="26"/>
  <c r="T412" i="26"/>
  <c r="S412" i="26"/>
  <c r="R412" i="26"/>
  <c r="Q412" i="26"/>
  <c r="P412" i="26"/>
  <c r="V411" i="26"/>
  <c r="U411" i="26"/>
  <c r="T411" i="26"/>
  <c r="S411" i="26"/>
  <c r="R411" i="26"/>
  <c r="Q411" i="26"/>
  <c r="P411" i="26"/>
  <c r="V410" i="26"/>
  <c r="U410" i="26"/>
  <c r="T410" i="26"/>
  <c r="S410" i="26"/>
  <c r="R410" i="26"/>
  <c r="Q410" i="26"/>
  <c r="P410" i="26"/>
  <c r="V409" i="26"/>
  <c r="U409" i="26"/>
  <c r="T409" i="26"/>
  <c r="S409" i="26"/>
  <c r="R409" i="26"/>
  <c r="Q409" i="26"/>
  <c r="P409" i="26"/>
  <c r="V408" i="26"/>
  <c r="U408" i="26"/>
  <c r="T408" i="26"/>
  <c r="S408" i="26"/>
  <c r="R408" i="26"/>
  <c r="Q408" i="26"/>
  <c r="P408" i="26"/>
  <c r="V407" i="26"/>
  <c r="U407" i="26"/>
  <c r="T407" i="26"/>
  <c r="S407" i="26"/>
  <c r="R407" i="26"/>
  <c r="Q407" i="26"/>
  <c r="P407" i="26"/>
  <c r="V406" i="26"/>
  <c r="U406" i="26"/>
  <c r="T406" i="26"/>
  <c r="S406" i="26"/>
  <c r="R406" i="26"/>
  <c r="Q406" i="26"/>
  <c r="P406" i="26"/>
  <c r="V405" i="26"/>
  <c r="U405" i="26"/>
  <c r="T405" i="26"/>
  <c r="S405" i="26"/>
  <c r="R405" i="26"/>
  <c r="Q405" i="26"/>
  <c r="P405" i="26"/>
  <c r="V404" i="26"/>
  <c r="U404" i="26"/>
  <c r="T404" i="26"/>
  <c r="S404" i="26"/>
  <c r="R404" i="26"/>
  <c r="Q404" i="26"/>
  <c r="P404" i="26"/>
  <c r="V403" i="26"/>
  <c r="U403" i="26"/>
  <c r="T403" i="26"/>
  <c r="S403" i="26"/>
  <c r="R403" i="26"/>
  <c r="Q403" i="26"/>
  <c r="P403" i="26"/>
  <c r="V402" i="26"/>
  <c r="U402" i="26"/>
  <c r="T402" i="26"/>
  <c r="S402" i="26"/>
  <c r="R402" i="26"/>
  <c r="Q402" i="26"/>
  <c r="P402" i="26"/>
  <c r="V401" i="26"/>
  <c r="U401" i="26"/>
  <c r="T401" i="26"/>
  <c r="S401" i="26"/>
  <c r="R401" i="26"/>
  <c r="Q401" i="26"/>
  <c r="P401" i="26"/>
  <c r="V400" i="26"/>
  <c r="U400" i="26"/>
  <c r="T400" i="26"/>
  <c r="S400" i="26"/>
  <c r="R400" i="26"/>
  <c r="Q400" i="26"/>
  <c r="P400" i="26"/>
  <c r="V399" i="26"/>
  <c r="U399" i="26"/>
  <c r="T399" i="26"/>
  <c r="S399" i="26"/>
  <c r="R399" i="26"/>
  <c r="Q399" i="26"/>
  <c r="P399" i="26"/>
  <c r="V398" i="26"/>
  <c r="U398" i="26"/>
  <c r="T398" i="26"/>
  <c r="S398" i="26"/>
  <c r="R398" i="26"/>
  <c r="Q398" i="26"/>
  <c r="P398" i="26"/>
  <c r="V397" i="26"/>
  <c r="U397" i="26"/>
  <c r="T397" i="26"/>
  <c r="S397" i="26"/>
  <c r="R397" i="26"/>
  <c r="Q397" i="26"/>
  <c r="P397" i="26"/>
  <c r="V396" i="26"/>
  <c r="U396" i="26"/>
  <c r="T396" i="26"/>
  <c r="S396" i="26"/>
  <c r="R396" i="26"/>
  <c r="Q396" i="26"/>
  <c r="P396" i="26"/>
  <c r="V395" i="26"/>
  <c r="U395" i="26"/>
  <c r="T395" i="26"/>
  <c r="S395" i="26"/>
  <c r="R395" i="26"/>
  <c r="Q395" i="26"/>
  <c r="P395" i="26"/>
  <c r="V394" i="26"/>
  <c r="U394" i="26"/>
  <c r="T394" i="26"/>
  <c r="S394" i="26"/>
  <c r="R394" i="26"/>
  <c r="Q394" i="26"/>
  <c r="P394" i="26"/>
  <c r="V393" i="26"/>
  <c r="U393" i="26"/>
  <c r="T393" i="26"/>
  <c r="S393" i="26"/>
  <c r="R393" i="26"/>
  <c r="Q393" i="26"/>
  <c r="P393" i="26"/>
  <c r="V392" i="26"/>
  <c r="U392" i="26"/>
  <c r="T392" i="26"/>
  <c r="S392" i="26"/>
  <c r="R392" i="26"/>
  <c r="Q392" i="26"/>
  <c r="P392" i="26"/>
  <c r="V391" i="26"/>
  <c r="U391" i="26"/>
  <c r="T391" i="26"/>
  <c r="S391" i="26"/>
  <c r="R391" i="26"/>
  <c r="Q391" i="26"/>
  <c r="P391" i="26"/>
  <c r="V390" i="26"/>
  <c r="U390" i="26"/>
  <c r="T390" i="26"/>
  <c r="S390" i="26"/>
  <c r="R390" i="26"/>
  <c r="Q390" i="26"/>
  <c r="P390" i="26"/>
  <c r="V389" i="26"/>
  <c r="U389" i="26"/>
  <c r="T389" i="26"/>
  <c r="S389" i="26"/>
  <c r="R389" i="26"/>
  <c r="Q389" i="26"/>
  <c r="P389" i="26"/>
  <c r="V388" i="26"/>
  <c r="U388" i="26"/>
  <c r="T388" i="26"/>
  <c r="S388" i="26"/>
  <c r="R388" i="26"/>
  <c r="Q388" i="26"/>
  <c r="P388" i="26"/>
  <c r="V387" i="26"/>
  <c r="U387" i="26"/>
  <c r="T387" i="26"/>
  <c r="S387" i="26"/>
  <c r="R387" i="26"/>
  <c r="Q387" i="26"/>
  <c r="P387" i="26"/>
  <c r="V386" i="26"/>
  <c r="U386" i="26"/>
  <c r="T386" i="26"/>
  <c r="S386" i="26"/>
  <c r="R386" i="26"/>
  <c r="Q386" i="26"/>
  <c r="P386" i="26"/>
  <c r="V385" i="26"/>
  <c r="U385" i="26"/>
  <c r="T385" i="26"/>
  <c r="S385" i="26"/>
  <c r="R385" i="26"/>
  <c r="Q385" i="26"/>
  <c r="P385" i="26"/>
  <c r="V384" i="26"/>
  <c r="U384" i="26"/>
  <c r="T384" i="26"/>
  <c r="S384" i="26"/>
  <c r="R384" i="26"/>
  <c r="Q384" i="26"/>
  <c r="P384" i="26"/>
  <c r="V383" i="26"/>
  <c r="U383" i="26"/>
  <c r="T383" i="26"/>
  <c r="S383" i="26"/>
  <c r="R383" i="26"/>
  <c r="Q383" i="26"/>
  <c r="P383" i="26"/>
  <c r="V382" i="26"/>
  <c r="U382" i="26"/>
  <c r="T382" i="26"/>
  <c r="S382" i="26"/>
  <c r="R382" i="26"/>
  <c r="Q382" i="26"/>
  <c r="P382" i="26"/>
  <c r="V381" i="26"/>
  <c r="U381" i="26"/>
  <c r="T381" i="26"/>
  <c r="S381" i="26"/>
  <c r="R381" i="26"/>
  <c r="Q381" i="26"/>
  <c r="P381" i="26"/>
  <c r="V380" i="26"/>
  <c r="U380" i="26"/>
  <c r="T380" i="26"/>
  <c r="S380" i="26"/>
  <c r="R380" i="26"/>
  <c r="Q380" i="26"/>
  <c r="P380" i="26"/>
  <c r="V379" i="26"/>
  <c r="U379" i="26"/>
  <c r="T379" i="26"/>
  <c r="S379" i="26"/>
  <c r="R379" i="26"/>
  <c r="Q379" i="26"/>
  <c r="P379" i="26"/>
  <c r="V378" i="26"/>
  <c r="U378" i="26"/>
  <c r="T378" i="26"/>
  <c r="S378" i="26"/>
  <c r="R378" i="26"/>
  <c r="Q378" i="26"/>
  <c r="P378" i="26"/>
  <c r="V377" i="26"/>
  <c r="U377" i="26"/>
  <c r="T377" i="26"/>
  <c r="S377" i="26"/>
  <c r="R377" i="26"/>
  <c r="Q377" i="26"/>
  <c r="P377" i="26"/>
  <c r="V376" i="26"/>
  <c r="U376" i="26"/>
  <c r="T376" i="26"/>
  <c r="S376" i="26"/>
  <c r="R376" i="26"/>
  <c r="Q376" i="26"/>
  <c r="P376" i="26"/>
  <c r="V375" i="26"/>
  <c r="U375" i="26"/>
  <c r="T375" i="26"/>
  <c r="S375" i="26"/>
  <c r="R375" i="26"/>
  <c r="Q375" i="26"/>
  <c r="P375" i="26"/>
  <c r="V374" i="26"/>
  <c r="U374" i="26"/>
  <c r="T374" i="26"/>
  <c r="S374" i="26"/>
  <c r="R374" i="26"/>
  <c r="Q374" i="26"/>
  <c r="P374" i="26"/>
  <c r="V373" i="26"/>
  <c r="U373" i="26"/>
  <c r="T373" i="26"/>
  <c r="S373" i="26"/>
  <c r="R373" i="26"/>
  <c r="Q373" i="26"/>
  <c r="P373" i="26"/>
  <c r="V372" i="26"/>
  <c r="U372" i="26"/>
  <c r="T372" i="26"/>
  <c r="S372" i="26"/>
  <c r="R372" i="26"/>
  <c r="Q372" i="26"/>
  <c r="P372" i="26"/>
  <c r="V371" i="26"/>
  <c r="U371" i="26"/>
  <c r="T371" i="26"/>
  <c r="S371" i="26"/>
  <c r="R371" i="26"/>
  <c r="Q371" i="26"/>
  <c r="P371" i="26"/>
  <c r="V370" i="26"/>
  <c r="U370" i="26"/>
  <c r="T370" i="26"/>
  <c r="S370" i="26"/>
  <c r="R370" i="26"/>
  <c r="Q370" i="26"/>
  <c r="P370" i="26"/>
  <c r="V369" i="26"/>
  <c r="U369" i="26"/>
  <c r="T369" i="26"/>
  <c r="S369" i="26"/>
  <c r="R369" i="26"/>
  <c r="Q369" i="26"/>
  <c r="P369" i="26"/>
  <c r="V368" i="26"/>
  <c r="U368" i="26"/>
  <c r="T368" i="26"/>
  <c r="S368" i="26"/>
  <c r="R368" i="26"/>
  <c r="Q368" i="26"/>
  <c r="P368" i="26"/>
  <c r="V367" i="26"/>
  <c r="U367" i="26"/>
  <c r="T367" i="26"/>
  <c r="S367" i="26"/>
  <c r="R367" i="26"/>
  <c r="Q367" i="26"/>
  <c r="P367" i="26"/>
  <c r="V366" i="26"/>
  <c r="U366" i="26"/>
  <c r="T366" i="26"/>
  <c r="S366" i="26"/>
  <c r="R366" i="26"/>
  <c r="Q366" i="26"/>
  <c r="P366" i="26"/>
  <c r="V365" i="26"/>
  <c r="U365" i="26"/>
  <c r="T365" i="26"/>
  <c r="S365" i="26"/>
  <c r="R365" i="26"/>
  <c r="Q365" i="26"/>
  <c r="P365" i="26"/>
  <c r="V364" i="26"/>
  <c r="U364" i="26"/>
  <c r="T364" i="26"/>
  <c r="S364" i="26"/>
  <c r="R364" i="26"/>
  <c r="Q364" i="26"/>
  <c r="P364" i="26"/>
  <c r="V363" i="26"/>
  <c r="U363" i="26"/>
  <c r="T363" i="26"/>
  <c r="S363" i="26"/>
  <c r="R363" i="26"/>
  <c r="Q363" i="26"/>
  <c r="P363" i="26"/>
  <c r="V362" i="26"/>
  <c r="U362" i="26"/>
  <c r="T362" i="26"/>
  <c r="S362" i="26"/>
  <c r="R362" i="26"/>
  <c r="Q362" i="26"/>
  <c r="P362" i="26"/>
  <c r="V361" i="26"/>
  <c r="U361" i="26"/>
  <c r="T361" i="26"/>
  <c r="S361" i="26"/>
  <c r="R361" i="26"/>
  <c r="Q361" i="26"/>
  <c r="P361" i="26"/>
  <c r="V360" i="26"/>
  <c r="U360" i="26"/>
  <c r="T360" i="26"/>
  <c r="S360" i="26"/>
  <c r="R360" i="26"/>
  <c r="Q360" i="26"/>
  <c r="P360" i="26"/>
  <c r="V359" i="26"/>
  <c r="U359" i="26"/>
  <c r="T359" i="26"/>
  <c r="S359" i="26"/>
  <c r="R359" i="26"/>
  <c r="Q359" i="26"/>
  <c r="P359" i="26"/>
  <c r="V358" i="26"/>
  <c r="U358" i="26"/>
  <c r="T358" i="26"/>
  <c r="S358" i="26"/>
  <c r="R358" i="26"/>
  <c r="Q358" i="26"/>
  <c r="P358" i="26"/>
  <c r="V357" i="26"/>
  <c r="U357" i="26"/>
  <c r="T357" i="26"/>
  <c r="S357" i="26"/>
  <c r="R357" i="26"/>
  <c r="Q357" i="26"/>
  <c r="P357" i="26"/>
  <c r="V356" i="26"/>
  <c r="U356" i="26"/>
  <c r="T356" i="26"/>
  <c r="S356" i="26"/>
  <c r="R356" i="26"/>
  <c r="Q356" i="26"/>
  <c r="P356" i="26"/>
  <c r="V355" i="26"/>
  <c r="U355" i="26"/>
  <c r="T355" i="26"/>
  <c r="S355" i="26"/>
  <c r="R355" i="26"/>
  <c r="Q355" i="26"/>
  <c r="P355" i="26"/>
  <c r="V354" i="26"/>
  <c r="U354" i="26"/>
  <c r="T354" i="26"/>
  <c r="S354" i="26"/>
  <c r="R354" i="26"/>
  <c r="Q354" i="26"/>
  <c r="P354" i="26"/>
  <c r="V353" i="26"/>
  <c r="U353" i="26"/>
  <c r="T353" i="26"/>
  <c r="S353" i="26"/>
  <c r="R353" i="26"/>
  <c r="Q353" i="26"/>
  <c r="P353" i="26"/>
  <c r="V352" i="26"/>
  <c r="U352" i="26"/>
  <c r="T352" i="26"/>
  <c r="S352" i="26"/>
  <c r="R352" i="26"/>
  <c r="Q352" i="26"/>
  <c r="P352" i="26"/>
  <c r="V351" i="26"/>
  <c r="U351" i="26"/>
  <c r="T351" i="26"/>
  <c r="S351" i="26"/>
  <c r="R351" i="26"/>
  <c r="Q351" i="26"/>
  <c r="P351" i="26"/>
  <c r="V350" i="26"/>
  <c r="U350" i="26"/>
  <c r="T350" i="26"/>
  <c r="S350" i="26"/>
  <c r="R350" i="26"/>
  <c r="Q350" i="26"/>
  <c r="P350" i="26"/>
  <c r="V349" i="26"/>
  <c r="U349" i="26"/>
  <c r="T349" i="26"/>
  <c r="S349" i="26"/>
  <c r="R349" i="26"/>
  <c r="Q349" i="26"/>
  <c r="P349" i="26"/>
  <c r="V348" i="26"/>
  <c r="U348" i="26"/>
  <c r="T348" i="26"/>
  <c r="S348" i="26"/>
  <c r="R348" i="26"/>
  <c r="Q348" i="26"/>
  <c r="P348" i="26"/>
  <c r="V347" i="26"/>
  <c r="U347" i="26"/>
  <c r="T347" i="26"/>
  <c r="S347" i="26"/>
  <c r="R347" i="26"/>
  <c r="Q347" i="26"/>
  <c r="P347" i="26"/>
  <c r="V346" i="26"/>
  <c r="U346" i="26"/>
  <c r="T346" i="26"/>
  <c r="S346" i="26"/>
  <c r="R346" i="26"/>
  <c r="Q346" i="26"/>
  <c r="P346" i="26"/>
  <c r="V345" i="26"/>
  <c r="U345" i="26"/>
  <c r="T345" i="26"/>
  <c r="S345" i="26"/>
  <c r="R345" i="26"/>
  <c r="Q345" i="26"/>
  <c r="P345" i="26"/>
  <c r="V344" i="26"/>
  <c r="U344" i="26"/>
  <c r="T344" i="26"/>
  <c r="S344" i="26"/>
  <c r="R344" i="26"/>
  <c r="Q344" i="26"/>
  <c r="P344" i="26"/>
  <c r="V343" i="26"/>
  <c r="U343" i="26"/>
  <c r="T343" i="26"/>
  <c r="S343" i="26"/>
  <c r="R343" i="26"/>
  <c r="Q343" i="26"/>
  <c r="P343" i="26"/>
  <c r="V342" i="26"/>
  <c r="U342" i="26"/>
  <c r="T342" i="26"/>
  <c r="S342" i="26"/>
  <c r="R342" i="26"/>
  <c r="Q342" i="26"/>
  <c r="P342" i="26"/>
  <c r="V341" i="26"/>
  <c r="U341" i="26"/>
  <c r="T341" i="26"/>
  <c r="S341" i="26"/>
  <c r="R341" i="26"/>
  <c r="Q341" i="26"/>
  <c r="P341" i="26"/>
  <c r="V340" i="26"/>
  <c r="U340" i="26"/>
  <c r="T340" i="26"/>
  <c r="S340" i="26"/>
  <c r="R340" i="26"/>
  <c r="Q340" i="26"/>
  <c r="P340" i="26"/>
  <c r="V339" i="26"/>
  <c r="U339" i="26"/>
  <c r="T339" i="26"/>
  <c r="S339" i="26"/>
  <c r="R339" i="26"/>
  <c r="Q339" i="26"/>
  <c r="P339" i="26"/>
  <c r="V338" i="26"/>
  <c r="U338" i="26"/>
  <c r="T338" i="26"/>
  <c r="S338" i="26"/>
  <c r="R338" i="26"/>
  <c r="Q338" i="26"/>
  <c r="P338" i="26"/>
  <c r="V337" i="26"/>
  <c r="U337" i="26"/>
  <c r="T337" i="26"/>
  <c r="S337" i="26"/>
  <c r="R337" i="26"/>
  <c r="Q337" i="26"/>
  <c r="P337" i="26"/>
  <c r="V336" i="26"/>
  <c r="U336" i="26"/>
  <c r="T336" i="26"/>
  <c r="S336" i="26"/>
  <c r="R336" i="26"/>
  <c r="Q336" i="26"/>
  <c r="P336" i="26"/>
  <c r="V335" i="26"/>
  <c r="U335" i="26"/>
  <c r="T335" i="26"/>
  <c r="S335" i="26"/>
  <c r="R335" i="26"/>
  <c r="Q335" i="26"/>
  <c r="P335" i="26"/>
  <c r="V334" i="26"/>
  <c r="U334" i="26"/>
  <c r="T334" i="26"/>
  <c r="S334" i="26"/>
  <c r="R334" i="26"/>
  <c r="Q334" i="26"/>
  <c r="P334" i="26"/>
  <c r="V333" i="26"/>
  <c r="U333" i="26"/>
  <c r="T333" i="26"/>
  <c r="S333" i="26"/>
  <c r="R333" i="26"/>
  <c r="Q333" i="26"/>
  <c r="P333" i="26"/>
  <c r="V332" i="26"/>
  <c r="U332" i="26"/>
  <c r="T332" i="26"/>
  <c r="S332" i="26"/>
  <c r="R332" i="26"/>
  <c r="Q332" i="26"/>
  <c r="P332" i="26"/>
  <c r="V331" i="26"/>
  <c r="U331" i="26"/>
  <c r="T331" i="26"/>
  <c r="S331" i="26"/>
  <c r="R331" i="26"/>
  <c r="Q331" i="26"/>
  <c r="P331" i="26"/>
  <c r="V330" i="26"/>
  <c r="U330" i="26"/>
  <c r="T330" i="26"/>
  <c r="S330" i="26"/>
  <c r="R330" i="26"/>
  <c r="Q330" i="26"/>
  <c r="P330" i="26"/>
  <c r="V329" i="26"/>
  <c r="U329" i="26"/>
  <c r="T329" i="26"/>
  <c r="S329" i="26"/>
  <c r="R329" i="26"/>
  <c r="Q329" i="26"/>
  <c r="P329" i="26"/>
  <c r="V328" i="26"/>
  <c r="U328" i="26"/>
  <c r="T328" i="26"/>
  <c r="S328" i="26"/>
  <c r="R328" i="26"/>
  <c r="Q328" i="26"/>
  <c r="P328" i="26"/>
  <c r="V327" i="26"/>
  <c r="U327" i="26"/>
  <c r="T327" i="26"/>
  <c r="S327" i="26"/>
  <c r="R327" i="26"/>
  <c r="Q327" i="26"/>
  <c r="P327" i="26"/>
  <c r="V326" i="26"/>
  <c r="U326" i="26"/>
  <c r="T326" i="26"/>
  <c r="S326" i="26"/>
  <c r="R326" i="26"/>
  <c r="Q326" i="26"/>
  <c r="P326" i="26"/>
  <c r="V325" i="26"/>
  <c r="U325" i="26"/>
  <c r="T325" i="26"/>
  <c r="S325" i="26"/>
  <c r="R325" i="26"/>
  <c r="Q325" i="26"/>
  <c r="P325" i="26"/>
  <c r="V324" i="26"/>
  <c r="U324" i="26"/>
  <c r="T324" i="26"/>
  <c r="S324" i="26"/>
  <c r="R324" i="26"/>
  <c r="Q324" i="26"/>
  <c r="P324" i="26"/>
  <c r="V323" i="26"/>
  <c r="U323" i="26"/>
  <c r="T323" i="26"/>
  <c r="S323" i="26"/>
  <c r="R323" i="26"/>
  <c r="Q323" i="26"/>
  <c r="P323" i="26"/>
  <c r="V322" i="26"/>
  <c r="U322" i="26"/>
  <c r="T322" i="26"/>
  <c r="S322" i="26"/>
  <c r="R322" i="26"/>
  <c r="Q322" i="26"/>
  <c r="P322" i="26"/>
  <c r="V321" i="26"/>
  <c r="U321" i="26"/>
  <c r="T321" i="26"/>
  <c r="S321" i="26"/>
  <c r="R321" i="26"/>
  <c r="Q321" i="26"/>
  <c r="P321" i="26"/>
  <c r="V320" i="26"/>
  <c r="U320" i="26"/>
  <c r="T320" i="26"/>
  <c r="S320" i="26"/>
  <c r="R320" i="26"/>
  <c r="Q320" i="26"/>
  <c r="P320" i="26"/>
  <c r="V319" i="26"/>
  <c r="U319" i="26"/>
  <c r="T319" i="26"/>
  <c r="S319" i="26"/>
  <c r="R319" i="26"/>
  <c r="Q319" i="26"/>
  <c r="P319" i="26"/>
  <c r="V318" i="26"/>
  <c r="U318" i="26"/>
  <c r="T318" i="26"/>
  <c r="S318" i="26"/>
  <c r="R318" i="26"/>
  <c r="Q318" i="26"/>
  <c r="P318" i="26"/>
  <c r="V317" i="26"/>
  <c r="U317" i="26"/>
  <c r="T317" i="26"/>
  <c r="S317" i="26"/>
  <c r="R317" i="26"/>
  <c r="Q317" i="26"/>
  <c r="P317" i="26"/>
  <c r="V316" i="26"/>
  <c r="U316" i="26"/>
  <c r="T316" i="26"/>
  <c r="S316" i="26"/>
  <c r="R316" i="26"/>
  <c r="Q316" i="26"/>
  <c r="P316" i="26"/>
  <c r="V315" i="26"/>
  <c r="U315" i="26"/>
  <c r="T315" i="26"/>
  <c r="S315" i="26"/>
  <c r="R315" i="26"/>
  <c r="Q315" i="26"/>
  <c r="P315" i="26"/>
  <c r="V314" i="26"/>
  <c r="U314" i="26"/>
  <c r="T314" i="26"/>
  <c r="S314" i="26"/>
  <c r="R314" i="26"/>
  <c r="Q314" i="26"/>
  <c r="P314" i="26"/>
  <c r="V313" i="26"/>
  <c r="U313" i="26"/>
  <c r="T313" i="26"/>
  <c r="S313" i="26"/>
  <c r="R313" i="26"/>
  <c r="Q313" i="26"/>
  <c r="P313" i="26"/>
  <c r="V312" i="26"/>
  <c r="U312" i="26"/>
  <c r="T312" i="26"/>
  <c r="S312" i="26"/>
  <c r="R312" i="26"/>
  <c r="Q312" i="26"/>
  <c r="P312" i="26"/>
  <c r="V311" i="26"/>
  <c r="U311" i="26"/>
  <c r="T311" i="26"/>
  <c r="S311" i="26"/>
  <c r="R311" i="26"/>
  <c r="Q311" i="26"/>
  <c r="P311" i="26"/>
  <c r="V310" i="26"/>
  <c r="U310" i="26"/>
  <c r="T310" i="26"/>
  <c r="S310" i="26"/>
  <c r="R310" i="26"/>
  <c r="Q310" i="26"/>
  <c r="P310" i="26"/>
  <c r="V309" i="26"/>
  <c r="U309" i="26"/>
  <c r="T309" i="26"/>
  <c r="S309" i="26"/>
  <c r="R309" i="26"/>
  <c r="Q309" i="26"/>
  <c r="P309" i="26"/>
  <c r="V308" i="26"/>
  <c r="U308" i="26"/>
  <c r="T308" i="26"/>
  <c r="S308" i="26"/>
  <c r="R308" i="26"/>
  <c r="Q308" i="26"/>
  <c r="P308" i="26"/>
  <c r="V307" i="26"/>
  <c r="U307" i="26"/>
  <c r="T307" i="26"/>
  <c r="S307" i="26"/>
  <c r="R307" i="26"/>
  <c r="Q307" i="26"/>
  <c r="P307" i="26"/>
  <c r="V306" i="26"/>
  <c r="U306" i="26"/>
  <c r="T306" i="26"/>
  <c r="S306" i="26"/>
  <c r="R306" i="26"/>
  <c r="Q306" i="26"/>
  <c r="P306" i="26"/>
  <c r="V305" i="26"/>
  <c r="U305" i="26"/>
  <c r="T305" i="26"/>
  <c r="S305" i="26"/>
  <c r="R305" i="26"/>
  <c r="Q305" i="26"/>
  <c r="P305" i="26"/>
  <c r="V304" i="26"/>
  <c r="U304" i="26"/>
  <c r="T304" i="26"/>
  <c r="S304" i="26"/>
  <c r="R304" i="26"/>
  <c r="Q304" i="26"/>
  <c r="P304" i="26"/>
  <c r="V303" i="26"/>
  <c r="U303" i="26"/>
  <c r="T303" i="26"/>
  <c r="S303" i="26"/>
  <c r="R303" i="26"/>
  <c r="Q303" i="26"/>
  <c r="P303" i="26"/>
  <c r="V302" i="26"/>
  <c r="U302" i="26"/>
  <c r="T302" i="26"/>
  <c r="S302" i="26"/>
  <c r="R302" i="26"/>
  <c r="Q302" i="26"/>
  <c r="P302" i="26"/>
  <c r="V301" i="26"/>
  <c r="U301" i="26"/>
  <c r="T301" i="26"/>
  <c r="S301" i="26"/>
  <c r="R301" i="26"/>
  <c r="Q301" i="26"/>
  <c r="P301" i="26"/>
  <c r="V300" i="26"/>
  <c r="U300" i="26"/>
  <c r="T300" i="26"/>
  <c r="S300" i="26"/>
  <c r="R300" i="26"/>
  <c r="Q300" i="26"/>
  <c r="P300" i="26"/>
  <c r="V299" i="26"/>
  <c r="U299" i="26"/>
  <c r="T299" i="26"/>
  <c r="S299" i="26"/>
  <c r="R299" i="26"/>
  <c r="Q299" i="26"/>
  <c r="P299" i="26"/>
  <c r="V298" i="26"/>
  <c r="U298" i="26"/>
  <c r="T298" i="26"/>
  <c r="S298" i="26"/>
  <c r="R298" i="26"/>
  <c r="Q298" i="26"/>
  <c r="P298" i="26"/>
  <c r="V297" i="26"/>
  <c r="U297" i="26"/>
  <c r="T297" i="26"/>
  <c r="S297" i="26"/>
  <c r="R297" i="26"/>
  <c r="Q297" i="26"/>
  <c r="P297" i="26"/>
  <c r="V296" i="26"/>
  <c r="U296" i="26"/>
  <c r="T296" i="26"/>
  <c r="S296" i="26"/>
  <c r="R296" i="26"/>
  <c r="Q296" i="26"/>
  <c r="P296" i="26"/>
  <c r="V295" i="26"/>
  <c r="U295" i="26"/>
  <c r="T295" i="26"/>
  <c r="S295" i="26"/>
  <c r="R295" i="26"/>
  <c r="Q295" i="26"/>
  <c r="P295" i="26"/>
  <c r="V294" i="26"/>
  <c r="U294" i="26"/>
  <c r="T294" i="26"/>
  <c r="S294" i="26"/>
  <c r="R294" i="26"/>
  <c r="Q294" i="26"/>
  <c r="P294" i="26"/>
  <c r="V293" i="26"/>
  <c r="U293" i="26"/>
  <c r="T293" i="26"/>
  <c r="S293" i="26"/>
  <c r="R293" i="26"/>
  <c r="Q293" i="26"/>
  <c r="P293" i="26"/>
  <c r="V292" i="26"/>
  <c r="U292" i="26"/>
  <c r="T292" i="26"/>
  <c r="S292" i="26"/>
  <c r="R292" i="26"/>
  <c r="Q292" i="26"/>
  <c r="P292" i="26"/>
  <c r="V291" i="26"/>
  <c r="U291" i="26"/>
  <c r="T291" i="26"/>
  <c r="S291" i="26"/>
  <c r="R291" i="26"/>
  <c r="Q291" i="26"/>
  <c r="P291" i="26"/>
  <c r="V290" i="26"/>
  <c r="U290" i="26"/>
  <c r="T290" i="26"/>
  <c r="S290" i="26"/>
  <c r="R290" i="26"/>
  <c r="Q290" i="26"/>
  <c r="P290" i="26"/>
  <c r="V289" i="26"/>
  <c r="U289" i="26"/>
  <c r="T289" i="26"/>
  <c r="S289" i="26"/>
  <c r="R289" i="26"/>
  <c r="Q289" i="26"/>
  <c r="P289" i="26"/>
  <c r="V288" i="26"/>
  <c r="U288" i="26"/>
  <c r="T288" i="26"/>
  <c r="S288" i="26"/>
  <c r="R288" i="26"/>
  <c r="Q288" i="26"/>
  <c r="P288" i="26"/>
  <c r="V287" i="26"/>
  <c r="U287" i="26"/>
  <c r="T287" i="26"/>
  <c r="S287" i="26"/>
  <c r="R287" i="26"/>
  <c r="Q287" i="26"/>
  <c r="P287" i="26"/>
  <c r="V286" i="26"/>
  <c r="U286" i="26"/>
  <c r="T286" i="26"/>
  <c r="S286" i="26"/>
  <c r="R286" i="26"/>
  <c r="Q286" i="26"/>
  <c r="P286" i="26"/>
  <c r="V285" i="26"/>
  <c r="U285" i="26"/>
  <c r="T285" i="26"/>
  <c r="S285" i="26"/>
  <c r="R285" i="26"/>
  <c r="Q285" i="26"/>
  <c r="P285" i="26"/>
  <c r="V284" i="26"/>
  <c r="U284" i="26"/>
  <c r="T284" i="26"/>
  <c r="S284" i="26"/>
  <c r="R284" i="26"/>
  <c r="Q284" i="26"/>
  <c r="P284" i="26"/>
  <c r="V283" i="26"/>
  <c r="U283" i="26"/>
  <c r="T283" i="26"/>
  <c r="S283" i="26"/>
  <c r="R283" i="26"/>
  <c r="Q283" i="26"/>
  <c r="P283" i="26"/>
  <c r="V282" i="26"/>
  <c r="U282" i="26"/>
  <c r="T282" i="26"/>
  <c r="S282" i="26"/>
  <c r="R282" i="26"/>
  <c r="Q282" i="26"/>
  <c r="P282" i="26"/>
  <c r="V281" i="26"/>
  <c r="U281" i="26"/>
  <c r="T281" i="26"/>
  <c r="S281" i="26"/>
  <c r="R281" i="26"/>
  <c r="Q281" i="26"/>
  <c r="P281" i="26"/>
  <c r="V280" i="26"/>
  <c r="U280" i="26"/>
  <c r="T280" i="26"/>
  <c r="S280" i="26"/>
  <c r="R280" i="26"/>
  <c r="Q280" i="26"/>
  <c r="P280" i="26"/>
  <c r="V279" i="26"/>
  <c r="U279" i="26"/>
  <c r="T279" i="26"/>
  <c r="S279" i="26"/>
  <c r="R279" i="26"/>
  <c r="Q279" i="26"/>
  <c r="P279" i="26"/>
  <c r="V278" i="26"/>
  <c r="U278" i="26"/>
  <c r="T278" i="26"/>
  <c r="S278" i="26"/>
  <c r="R278" i="26"/>
  <c r="Q278" i="26"/>
  <c r="P278" i="26"/>
  <c r="V277" i="26"/>
  <c r="U277" i="26"/>
  <c r="T277" i="26"/>
  <c r="S277" i="26"/>
  <c r="R277" i="26"/>
  <c r="Q277" i="26"/>
  <c r="P277" i="26"/>
  <c r="V276" i="26"/>
  <c r="U276" i="26"/>
  <c r="T276" i="26"/>
  <c r="S276" i="26"/>
  <c r="R276" i="26"/>
  <c r="Q276" i="26"/>
  <c r="P276" i="26"/>
  <c r="V275" i="26"/>
  <c r="U275" i="26"/>
  <c r="T275" i="26"/>
  <c r="S275" i="26"/>
  <c r="R275" i="26"/>
  <c r="Q275" i="26"/>
  <c r="P275" i="26"/>
  <c r="V274" i="26"/>
  <c r="U274" i="26"/>
  <c r="T274" i="26"/>
  <c r="S274" i="26"/>
  <c r="R274" i="26"/>
  <c r="Q274" i="26"/>
  <c r="P274" i="26"/>
  <c r="V273" i="26"/>
  <c r="U273" i="26"/>
  <c r="T273" i="26"/>
  <c r="S273" i="26"/>
  <c r="R273" i="26"/>
  <c r="Q273" i="26"/>
  <c r="P273" i="26"/>
  <c r="V272" i="26"/>
  <c r="U272" i="26"/>
  <c r="T272" i="26"/>
  <c r="S272" i="26"/>
  <c r="R272" i="26"/>
  <c r="Q272" i="26"/>
  <c r="P272" i="26"/>
  <c r="V271" i="26"/>
  <c r="U271" i="26"/>
  <c r="T271" i="26"/>
  <c r="S271" i="26"/>
  <c r="R271" i="26"/>
  <c r="Q271" i="26"/>
  <c r="P271" i="26"/>
  <c r="V270" i="26"/>
  <c r="U270" i="26"/>
  <c r="T270" i="26"/>
  <c r="S270" i="26"/>
  <c r="R270" i="26"/>
  <c r="Q270" i="26"/>
  <c r="P270" i="26"/>
  <c r="V269" i="26"/>
  <c r="U269" i="26"/>
  <c r="T269" i="26"/>
  <c r="S269" i="26"/>
  <c r="R269" i="26"/>
  <c r="Q269" i="26"/>
  <c r="P269" i="26"/>
  <c r="V268" i="26"/>
  <c r="U268" i="26"/>
  <c r="T268" i="26"/>
  <c r="S268" i="26"/>
  <c r="R268" i="26"/>
  <c r="Q268" i="26"/>
  <c r="P268" i="26"/>
  <c r="V267" i="26"/>
  <c r="U267" i="26"/>
  <c r="T267" i="26"/>
  <c r="S267" i="26"/>
  <c r="R267" i="26"/>
  <c r="Q267" i="26"/>
  <c r="P267" i="26"/>
  <c r="V266" i="26"/>
  <c r="U266" i="26"/>
  <c r="T266" i="26"/>
  <c r="S266" i="26"/>
  <c r="R266" i="26"/>
  <c r="Q266" i="26"/>
  <c r="P266" i="26"/>
  <c r="V265" i="26"/>
  <c r="U265" i="26"/>
  <c r="T265" i="26"/>
  <c r="S265" i="26"/>
  <c r="R265" i="26"/>
  <c r="Q265" i="26"/>
  <c r="P265" i="26"/>
  <c r="V264" i="26"/>
  <c r="U264" i="26"/>
  <c r="T264" i="26"/>
  <c r="S264" i="26"/>
  <c r="R264" i="26"/>
  <c r="Q264" i="26"/>
  <c r="P264" i="26"/>
  <c r="V263" i="26"/>
  <c r="U263" i="26"/>
  <c r="T263" i="26"/>
  <c r="S263" i="26"/>
  <c r="R263" i="26"/>
  <c r="Q263" i="26"/>
  <c r="P263" i="26"/>
  <c r="V262" i="26"/>
  <c r="U262" i="26"/>
  <c r="T262" i="26"/>
  <c r="S262" i="26"/>
  <c r="R262" i="26"/>
  <c r="Q262" i="26"/>
  <c r="P262" i="26"/>
  <c r="V261" i="26"/>
  <c r="U261" i="26"/>
  <c r="T261" i="26"/>
  <c r="S261" i="26"/>
  <c r="R261" i="26"/>
  <c r="Q261" i="26"/>
  <c r="P261" i="26"/>
  <c r="V260" i="26"/>
  <c r="U260" i="26"/>
  <c r="T260" i="26"/>
  <c r="S260" i="26"/>
  <c r="R260" i="26"/>
  <c r="Q260" i="26"/>
  <c r="P260" i="26"/>
  <c r="V259" i="26"/>
  <c r="U259" i="26"/>
  <c r="T259" i="26"/>
  <c r="S259" i="26"/>
  <c r="R259" i="26"/>
  <c r="Q259" i="26"/>
  <c r="P259" i="26"/>
  <c r="V258" i="26"/>
  <c r="U258" i="26"/>
  <c r="T258" i="26"/>
  <c r="S258" i="26"/>
  <c r="R258" i="26"/>
  <c r="Q258" i="26"/>
  <c r="P258" i="26"/>
  <c r="V257" i="26"/>
  <c r="U257" i="26"/>
  <c r="T257" i="26"/>
  <c r="S257" i="26"/>
  <c r="R257" i="26"/>
  <c r="Q257" i="26"/>
  <c r="P257" i="26"/>
  <c r="V256" i="26"/>
  <c r="U256" i="26"/>
  <c r="T256" i="26"/>
  <c r="S256" i="26"/>
  <c r="R256" i="26"/>
  <c r="Q256" i="26"/>
  <c r="P256" i="26"/>
  <c r="V255" i="26"/>
  <c r="U255" i="26"/>
  <c r="T255" i="26"/>
  <c r="S255" i="26"/>
  <c r="R255" i="26"/>
  <c r="Q255" i="26"/>
  <c r="P255" i="26"/>
  <c r="V254" i="26"/>
  <c r="U254" i="26"/>
  <c r="T254" i="26"/>
  <c r="S254" i="26"/>
  <c r="R254" i="26"/>
  <c r="Q254" i="26"/>
  <c r="P254" i="26"/>
  <c r="V253" i="26"/>
  <c r="U253" i="26"/>
  <c r="T253" i="26"/>
  <c r="S253" i="26"/>
  <c r="R253" i="26"/>
  <c r="Q253" i="26"/>
  <c r="P253" i="26"/>
  <c r="V252" i="26"/>
  <c r="U252" i="26"/>
  <c r="T252" i="26"/>
  <c r="S252" i="26"/>
  <c r="R252" i="26"/>
  <c r="Q252" i="26"/>
  <c r="P252" i="26"/>
  <c r="V251" i="26"/>
  <c r="U251" i="26"/>
  <c r="T251" i="26"/>
  <c r="S251" i="26"/>
  <c r="R251" i="26"/>
  <c r="Q251" i="26"/>
  <c r="P251" i="26"/>
  <c r="V250" i="26"/>
  <c r="U250" i="26"/>
  <c r="T250" i="26"/>
  <c r="S250" i="26"/>
  <c r="R250" i="26"/>
  <c r="Q250" i="26"/>
  <c r="P250" i="26"/>
  <c r="V249" i="26"/>
  <c r="U249" i="26"/>
  <c r="T249" i="26"/>
  <c r="S249" i="26"/>
  <c r="R249" i="26"/>
  <c r="Q249" i="26"/>
  <c r="P249" i="26"/>
  <c r="V248" i="26"/>
  <c r="U248" i="26"/>
  <c r="T248" i="26"/>
  <c r="S248" i="26"/>
  <c r="R248" i="26"/>
  <c r="Q248" i="26"/>
  <c r="P248" i="26"/>
  <c r="V247" i="26"/>
  <c r="U247" i="26"/>
  <c r="T247" i="26"/>
  <c r="S247" i="26"/>
  <c r="R247" i="26"/>
  <c r="Q247" i="26"/>
  <c r="P247" i="26"/>
  <c r="V246" i="26"/>
  <c r="U246" i="26"/>
  <c r="T246" i="26"/>
  <c r="S246" i="26"/>
  <c r="R246" i="26"/>
  <c r="Q246" i="26"/>
  <c r="P246" i="26"/>
  <c r="V245" i="26"/>
  <c r="U245" i="26"/>
  <c r="T245" i="26"/>
  <c r="S245" i="26"/>
  <c r="R245" i="26"/>
  <c r="Q245" i="26"/>
  <c r="P245" i="26"/>
  <c r="V244" i="26"/>
  <c r="U244" i="26"/>
  <c r="T244" i="26"/>
  <c r="S244" i="26"/>
  <c r="R244" i="26"/>
  <c r="Q244" i="26"/>
  <c r="P244" i="26"/>
  <c r="V243" i="26"/>
  <c r="U243" i="26"/>
  <c r="T243" i="26"/>
  <c r="S243" i="26"/>
  <c r="R243" i="26"/>
  <c r="Q243" i="26"/>
  <c r="P243" i="26"/>
  <c r="V242" i="26"/>
  <c r="U242" i="26"/>
  <c r="T242" i="26"/>
  <c r="S242" i="26"/>
  <c r="R242" i="26"/>
  <c r="Q242" i="26"/>
  <c r="P242" i="26"/>
  <c r="V241" i="26"/>
  <c r="U241" i="26"/>
  <c r="T241" i="26"/>
  <c r="S241" i="26"/>
  <c r="R241" i="26"/>
  <c r="Q241" i="26"/>
  <c r="P241" i="26"/>
  <c r="V240" i="26"/>
  <c r="U240" i="26"/>
  <c r="T240" i="26"/>
  <c r="S240" i="26"/>
  <c r="R240" i="26"/>
  <c r="Q240" i="26"/>
  <c r="P240" i="26"/>
  <c r="V239" i="26"/>
  <c r="U239" i="26"/>
  <c r="T239" i="26"/>
  <c r="S239" i="26"/>
  <c r="R239" i="26"/>
  <c r="Q239" i="26"/>
  <c r="P239" i="26"/>
  <c r="V238" i="26"/>
  <c r="U238" i="26"/>
  <c r="T238" i="26"/>
  <c r="S238" i="26"/>
  <c r="R238" i="26"/>
  <c r="Q238" i="26"/>
  <c r="P238" i="26"/>
  <c r="V237" i="26"/>
  <c r="U237" i="26"/>
  <c r="T237" i="26"/>
  <c r="S237" i="26"/>
  <c r="R237" i="26"/>
  <c r="Q237" i="26"/>
  <c r="P237" i="26"/>
  <c r="V236" i="26"/>
  <c r="U236" i="26"/>
  <c r="T236" i="26"/>
  <c r="S236" i="26"/>
  <c r="R236" i="26"/>
  <c r="Q236" i="26"/>
  <c r="P236" i="26"/>
  <c r="V235" i="26"/>
  <c r="U235" i="26"/>
  <c r="T235" i="26"/>
  <c r="S235" i="26"/>
  <c r="R235" i="26"/>
  <c r="Q235" i="26"/>
  <c r="P235" i="26"/>
  <c r="V234" i="26"/>
  <c r="U234" i="26"/>
  <c r="T234" i="26"/>
  <c r="S234" i="26"/>
  <c r="R234" i="26"/>
  <c r="Q234" i="26"/>
  <c r="P234" i="26"/>
  <c r="V233" i="26"/>
  <c r="U233" i="26"/>
  <c r="T233" i="26"/>
  <c r="S233" i="26"/>
  <c r="R233" i="26"/>
  <c r="Q233" i="26"/>
  <c r="P233" i="26"/>
  <c r="V232" i="26"/>
  <c r="U232" i="26"/>
  <c r="T232" i="26"/>
  <c r="S232" i="26"/>
  <c r="R232" i="26"/>
  <c r="Q232" i="26"/>
  <c r="P232" i="26"/>
  <c r="V231" i="26"/>
  <c r="U231" i="26"/>
  <c r="T231" i="26"/>
  <c r="S231" i="26"/>
  <c r="R231" i="26"/>
  <c r="Q231" i="26"/>
  <c r="P231" i="26"/>
  <c r="V230" i="26"/>
  <c r="U230" i="26"/>
  <c r="T230" i="26"/>
  <c r="S230" i="26"/>
  <c r="R230" i="26"/>
  <c r="Q230" i="26"/>
  <c r="P230" i="26"/>
  <c r="V229" i="26"/>
  <c r="U229" i="26"/>
  <c r="T229" i="26"/>
  <c r="S229" i="26"/>
  <c r="R229" i="26"/>
  <c r="Q229" i="26"/>
  <c r="P229" i="26"/>
  <c r="V228" i="26"/>
  <c r="U228" i="26"/>
  <c r="T228" i="26"/>
  <c r="S228" i="26"/>
  <c r="R228" i="26"/>
  <c r="Q228" i="26"/>
  <c r="P228" i="26"/>
  <c r="V227" i="26"/>
  <c r="U227" i="26"/>
  <c r="T227" i="26"/>
  <c r="S227" i="26"/>
  <c r="R227" i="26"/>
  <c r="Q227" i="26"/>
  <c r="P227" i="26"/>
  <c r="V226" i="26"/>
  <c r="U226" i="26"/>
  <c r="T226" i="26"/>
  <c r="S226" i="26"/>
  <c r="R226" i="26"/>
  <c r="Q226" i="26"/>
  <c r="P226" i="26"/>
  <c r="V225" i="26"/>
  <c r="U225" i="26"/>
  <c r="T225" i="26"/>
  <c r="S225" i="26"/>
  <c r="R225" i="26"/>
  <c r="Q225" i="26"/>
  <c r="P225" i="26"/>
  <c r="V224" i="26"/>
  <c r="U224" i="26"/>
  <c r="T224" i="26"/>
  <c r="S224" i="26"/>
  <c r="R224" i="26"/>
  <c r="Q224" i="26"/>
  <c r="P224" i="26"/>
  <c r="V223" i="26"/>
  <c r="U223" i="26"/>
  <c r="T223" i="26"/>
  <c r="S223" i="26"/>
  <c r="R223" i="26"/>
  <c r="Q223" i="26"/>
  <c r="P223" i="26"/>
  <c r="V222" i="26"/>
  <c r="U222" i="26"/>
  <c r="T222" i="26"/>
  <c r="S222" i="26"/>
  <c r="R222" i="26"/>
  <c r="Q222" i="26"/>
  <c r="P222" i="26"/>
  <c r="V221" i="26"/>
  <c r="U221" i="26"/>
  <c r="T221" i="26"/>
  <c r="S221" i="26"/>
  <c r="R221" i="26"/>
  <c r="Q221" i="26"/>
  <c r="P221" i="26"/>
  <c r="V220" i="26"/>
  <c r="U220" i="26"/>
  <c r="T220" i="26"/>
  <c r="S220" i="26"/>
  <c r="R220" i="26"/>
  <c r="Q220" i="26"/>
  <c r="P220" i="26"/>
  <c r="V219" i="26"/>
  <c r="U219" i="26"/>
  <c r="T219" i="26"/>
  <c r="S219" i="26"/>
  <c r="R219" i="26"/>
  <c r="Q219" i="26"/>
  <c r="P219" i="26"/>
  <c r="V218" i="26"/>
  <c r="U218" i="26"/>
  <c r="T218" i="26"/>
  <c r="S218" i="26"/>
  <c r="R218" i="26"/>
  <c r="Q218" i="26"/>
  <c r="P218" i="26"/>
  <c r="V217" i="26"/>
  <c r="U217" i="26"/>
  <c r="T217" i="26"/>
  <c r="S217" i="26"/>
  <c r="R217" i="26"/>
  <c r="Q217" i="26"/>
  <c r="P217" i="26"/>
  <c r="V216" i="26"/>
  <c r="U216" i="26"/>
  <c r="T216" i="26"/>
  <c r="S216" i="26"/>
  <c r="R216" i="26"/>
  <c r="Q216" i="26"/>
  <c r="P216" i="26"/>
  <c r="V215" i="26"/>
  <c r="U215" i="26"/>
  <c r="T215" i="26"/>
  <c r="S215" i="26"/>
  <c r="R215" i="26"/>
  <c r="Q215" i="26"/>
  <c r="P215" i="26"/>
  <c r="V214" i="26"/>
  <c r="U214" i="26"/>
  <c r="T214" i="26"/>
  <c r="S214" i="26"/>
  <c r="R214" i="26"/>
  <c r="Q214" i="26"/>
  <c r="P214" i="26"/>
  <c r="V213" i="26"/>
  <c r="U213" i="26"/>
  <c r="T213" i="26"/>
  <c r="S213" i="26"/>
  <c r="R213" i="26"/>
  <c r="Q213" i="26"/>
  <c r="P213" i="26"/>
  <c r="V212" i="26"/>
  <c r="U212" i="26"/>
  <c r="T212" i="26"/>
  <c r="S212" i="26"/>
  <c r="R212" i="26"/>
  <c r="Q212" i="26"/>
  <c r="P212" i="26"/>
  <c r="V211" i="26"/>
  <c r="U211" i="26"/>
  <c r="T211" i="26"/>
  <c r="S211" i="26"/>
  <c r="R211" i="26"/>
  <c r="Q211" i="26"/>
  <c r="P211" i="26"/>
  <c r="V210" i="26"/>
  <c r="U210" i="26"/>
  <c r="T210" i="26"/>
  <c r="S210" i="26"/>
  <c r="R210" i="26"/>
  <c r="Q210" i="26"/>
  <c r="P210" i="26"/>
  <c r="V209" i="26"/>
  <c r="U209" i="26"/>
  <c r="T209" i="26"/>
  <c r="S209" i="26"/>
  <c r="R209" i="26"/>
  <c r="Q209" i="26"/>
  <c r="P209" i="26"/>
  <c r="V208" i="26"/>
  <c r="U208" i="26"/>
  <c r="T208" i="26"/>
  <c r="S208" i="26"/>
  <c r="R208" i="26"/>
  <c r="Q208" i="26"/>
  <c r="P208" i="26"/>
  <c r="V207" i="26"/>
  <c r="U207" i="26"/>
  <c r="T207" i="26"/>
  <c r="S207" i="26"/>
  <c r="R207" i="26"/>
  <c r="Q207" i="26"/>
  <c r="P207" i="26"/>
  <c r="V206" i="26"/>
  <c r="U206" i="26"/>
  <c r="T206" i="26"/>
  <c r="S206" i="26"/>
  <c r="R206" i="26"/>
  <c r="Q206" i="26"/>
  <c r="P206" i="26"/>
  <c r="V205" i="26"/>
  <c r="U205" i="26"/>
  <c r="T205" i="26"/>
  <c r="S205" i="26"/>
  <c r="R205" i="26"/>
  <c r="Q205" i="26"/>
  <c r="P205" i="26"/>
  <c r="V204" i="26"/>
  <c r="U204" i="26"/>
  <c r="T204" i="26"/>
  <c r="S204" i="26"/>
  <c r="R204" i="26"/>
  <c r="Q204" i="26"/>
  <c r="P204" i="26"/>
  <c r="V203" i="26"/>
  <c r="U203" i="26"/>
  <c r="T203" i="26"/>
  <c r="S203" i="26"/>
  <c r="R203" i="26"/>
  <c r="Q203" i="26"/>
  <c r="P203" i="26"/>
  <c r="V202" i="26"/>
  <c r="U202" i="26"/>
  <c r="T202" i="26"/>
  <c r="S202" i="26"/>
  <c r="R202" i="26"/>
  <c r="Q202" i="26"/>
  <c r="P202" i="26"/>
  <c r="V201" i="26"/>
  <c r="U201" i="26"/>
  <c r="T201" i="26"/>
  <c r="S201" i="26"/>
  <c r="R201" i="26"/>
  <c r="Q201" i="26"/>
  <c r="P201" i="26"/>
  <c r="V200" i="26"/>
  <c r="U200" i="26"/>
  <c r="T200" i="26"/>
  <c r="S200" i="26"/>
  <c r="R200" i="26"/>
  <c r="Q200" i="26"/>
  <c r="P200" i="26"/>
  <c r="V199" i="26"/>
  <c r="U199" i="26"/>
  <c r="T199" i="26"/>
  <c r="S199" i="26"/>
  <c r="R199" i="26"/>
  <c r="Q199" i="26"/>
  <c r="P199" i="26"/>
  <c r="V198" i="26"/>
  <c r="U198" i="26"/>
  <c r="T198" i="26"/>
  <c r="S198" i="26"/>
  <c r="R198" i="26"/>
  <c r="Q198" i="26"/>
  <c r="P198" i="26"/>
  <c r="V197" i="26"/>
  <c r="U197" i="26"/>
  <c r="T197" i="26"/>
  <c r="S197" i="26"/>
  <c r="R197" i="26"/>
  <c r="Q197" i="26"/>
  <c r="P197" i="26"/>
  <c r="V196" i="26"/>
  <c r="U196" i="26"/>
  <c r="T196" i="26"/>
  <c r="S196" i="26"/>
  <c r="R196" i="26"/>
  <c r="Q196" i="26"/>
  <c r="P196" i="26"/>
  <c r="V195" i="26"/>
  <c r="U195" i="26"/>
  <c r="T195" i="26"/>
  <c r="S195" i="26"/>
  <c r="R195" i="26"/>
  <c r="Q195" i="26"/>
  <c r="P195" i="26"/>
  <c r="V194" i="26"/>
  <c r="U194" i="26"/>
  <c r="T194" i="26"/>
  <c r="S194" i="26"/>
  <c r="R194" i="26"/>
  <c r="Q194" i="26"/>
  <c r="P194" i="26"/>
  <c r="V193" i="26"/>
  <c r="U193" i="26"/>
  <c r="T193" i="26"/>
  <c r="S193" i="26"/>
  <c r="R193" i="26"/>
  <c r="Q193" i="26"/>
  <c r="P193" i="26"/>
  <c r="V192" i="26"/>
  <c r="U192" i="26"/>
  <c r="T192" i="26"/>
  <c r="S192" i="26"/>
  <c r="R192" i="26"/>
  <c r="Q192" i="26"/>
  <c r="P192" i="26"/>
  <c r="V191" i="26"/>
  <c r="U191" i="26"/>
  <c r="T191" i="26"/>
  <c r="S191" i="26"/>
  <c r="R191" i="26"/>
  <c r="Q191" i="26"/>
  <c r="P191" i="26"/>
  <c r="V190" i="26"/>
  <c r="U190" i="26"/>
  <c r="T190" i="26"/>
  <c r="S190" i="26"/>
  <c r="R190" i="26"/>
  <c r="Q190" i="26"/>
  <c r="P190" i="26"/>
  <c r="V189" i="26"/>
  <c r="U189" i="26"/>
  <c r="T189" i="26"/>
  <c r="S189" i="26"/>
  <c r="R189" i="26"/>
  <c r="Q189" i="26"/>
  <c r="P189" i="26"/>
  <c r="V188" i="26"/>
  <c r="U188" i="26"/>
  <c r="T188" i="26"/>
  <c r="S188" i="26"/>
  <c r="R188" i="26"/>
  <c r="Q188" i="26"/>
  <c r="P188" i="26"/>
  <c r="V187" i="26"/>
  <c r="U187" i="26"/>
  <c r="T187" i="26"/>
  <c r="S187" i="26"/>
  <c r="R187" i="26"/>
  <c r="Q187" i="26"/>
  <c r="P187" i="26"/>
  <c r="V186" i="26"/>
  <c r="U186" i="26"/>
  <c r="T186" i="26"/>
  <c r="S186" i="26"/>
  <c r="R186" i="26"/>
  <c r="Q186" i="26"/>
  <c r="P186" i="26"/>
  <c r="V185" i="26"/>
  <c r="U185" i="26"/>
  <c r="T185" i="26"/>
  <c r="S185" i="26"/>
  <c r="R185" i="26"/>
  <c r="Q185" i="26"/>
  <c r="P185" i="26"/>
  <c r="V184" i="26"/>
  <c r="U184" i="26"/>
  <c r="T184" i="26"/>
  <c r="S184" i="26"/>
  <c r="R184" i="26"/>
  <c r="Q184" i="26"/>
  <c r="P184" i="26"/>
  <c r="V183" i="26"/>
  <c r="U183" i="26"/>
  <c r="T183" i="26"/>
  <c r="S183" i="26"/>
  <c r="R183" i="26"/>
  <c r="Q183" i="26"/>
  <c r="P183" i="26"/>
  <c r="V182" i="26"/>
  <c r="U182" i="26"/>
  <c r="T182" i="26"/>
  <c r="S182" i="26"/>
  <c r="R182" i="26"/>
  <c r="Q182" i="26"/>
  <c r="P182" i="26"/>
  <c r="V181" i="26"/>
  <c r="U181" i="26"/>
  <c r="T181" i="26"/>
  <c r="S181" i="26"/>
  <c r="R181" i="26"/>
  <c r="Q181" i="26"/>
  <c r="P181" i="26"/>
  <c r="V180" i="26"/>
  <c r="U180" i="26"/>
  <c r="T180" i="26"/>
  <c r="S180" i="26"/>
  <c r="R180" i="26"/>
  <c r="Q180" i="26"/>
  <c r="P180" i="26"/>
  <c r="V179" i="26"/>
  <c r="U179" i="26"/>
  <c r="T179" i="26"/>
  <c r="S179" i="26"/>
  <c r="R179" i="26"/>
  <c r="Q179" i="26"/>
  <c r="P179" i="26"/>
  <c r="V178" i="26"/>
  <c r="U178" i="26"/>
  <c r="T178" i="26"/>
  <c r="S178" i="26"/>
  <c r="R178" i="26"/>
  <c r="Q178" i="26"/>
  <c r="P178" i="26"/>
  <c r="V177" i="26"/>
  <c r="U177" i="26"/>
  <c r="T177" i="26"/>
  <c r="S177" i="26"/>
  <c r="R177" i="26"/>
  <c r="Q177" i="26"/>
  <c r="P177" i="26"/>
  <c r="V176" i="26"/>
  <c r="U176" i="26"/>
  <c r="T176" i="26"/>
  <c r="S176" i="26"/>
  <c r="R176" i="26"/>
  <c r="Q176" i="26"/>
  <c r="P176" i="26"/>
  <c r="V175" i="26"/>
  <c r="U175" i="26"/>
  <c r="T175" i="26"/>
  <c r="S175" i="26"/>
  <c r="R175" i="26"/>
  <c r="Q175" i="26"/>
  <c r="P175" i="26"/>
  <c r="V174" i="26"/>
  <c r="U174" i="26"/>
  <c r="T174" i="26"/>
  <c r="S174" i="26"/>
  <c r="R174" i="26"/>
  <c r="Q174" i="26"/>
  <c r="P174" i="26"/>
  <c r="V173" i="26"/>
  <c r="U173" i="26"/>
  <c r="T173" i="26"/>
  <c r="S173" i="26"/>
  <c r="R173" i="26"/>
  <c r="Q173" i="26"/>
  <c r="P173" i="26"/>
  <c r="V172" i="26"/>
  <c r="U172" i="26"/>
  <c r="T172" i="26"/>
  <c r="S172" i="26"/>
  <c r="R172" i="26"/>
  <c r="Q172" i="26"/>
  <c r="P172" i="26"/>
  <c r="V171" i="26"/>
  <c r="U171" i="26"/>
  <c r="T171" i="26"/>
  <c r="S171" i="26"/>
  <c r="R171" i="26"/>
  <c r="Q171" i="26"/>
  <c r="P171" i="26"/>
  <c r="V170" i="26"/>
  <c r="U170" i="26"/>
  <c r="T170" i="26"/>
  <c r="S170" i="26"/>
  <c r="R170" i="26"/>
  <c r="Q170" i="26"/>
  <c r="P170" i="26"/>
  <c r="V169" i="26"/>
  <c r="U169" i="26"/>
  <c r="T169" i="26"/>
  <c r="S169" i="26"/>
  <c r="R169" i="26"/>
  <c r="Q169" i="26"/>
  <c r="P169" i="26"/>
  <c r="V168" i="26"/>
  <c r="U168" i="26"/>
  <c r="T168" i="26"/>
  <c r="S168" i="26"/>
  <c r="R168" i="26"/>
  <c r="Q168" i="26"/>
  <c r="P168" i="26"/>
  <c r="V167" i="26"/>
  <c r="U167" i="26"/>
  <c r="T167" i="26"/>
  <c r="S167" i="26"/>
  <c r="R167" i="26"/>
  <c r="Q167" i="26"/>
  <c r="P167" i="26"/>
  <c r="V166" i="26"/>
  <c r="U166" i="26"/>
  <c r="T166" i="26"/>
  <c r="S166" i="26"/>
  <c r="R166" i="26"/>
  <c r="Q166" i="26"/>
  <c r="P166" i="26"/>
  <c r="V165" i="26"/>
  <c r="U165" i="26"/>
  <c r="T165" i="26"/>
  <c r="S165" i="26"/>
  <c r="R165" i="26"/>
  <c r="Q165" i="26"/>
  <c r="P165" i="26"/>
  <c r="V164" i="26"/>
  <c r="U164" i="26"/>
  <c r="T164" i="26"/>
  <c r="S164" i="26"/>
  <c r="R164" i="26"/>
  <c r="Q164" i="26"/>
  <c r="P164" i="26"/>
  <c r="V163" i="26"/>
  <c r="U163" i="26"/>
  <c r="T163" i="26"/>
  <c r="S163" i="26"/>
  <c r="R163" i="26"/>
  <c r="Q163" i="26"/>
  <c r="P163" i="26"/>
  <c r="V162" i="26"/>
  <c r="U162" i="26"/>
  <c r="T162" i="26"/>
  <c r="S162" i="26"/>
  <c r="R162" i="26"/>
  <c r="Q162" i="26"/>
  <c r="P162" i="26"/>
  <c r="V161" i="26"/>
  <c r="U161" i="26"/>
  <c r="T161" i="26"/>
  <c r="S161" i="26"/>
  <c r="R161" i="26"/>
  <c r="Q161" i="26"/>
  <c r="P161" i="26"/>
  <c r="V160" i="26"/>
  <c r="U160" i="26"/>
  <c r="T160" i="26"/>
  <c r="S160" i="26"/>
  <c r="R160" i="26"/>
  <c r="Q160" i="26"/>
  <c r="P160" i="26"/>
  <c r="V159" i="26"/>
  <c r="U159" i="26"/>
  <c r="T159" i="26"/>
  <c r="S159" i="26"/>
  <c r="R159" i="26"/>
  <c r="Q159" i="26"/>
  <c r="P159" i="26"/>
  <c r="V158" i="26"/>
  <c r="U158" i="26"/>
  <c r="T158" i="26"/>
  <c r="S158" i="26"/>
  <c r="R158" i="26"/>
  <c r="Q158" i="26"/>
  <c r="P158" i="26"/>
  <c r="V157" i="26"/>
  <c r="U157" i="26"/>
  <c r="T157" i="26"/>
  <c r="S157" i="26"/>
  <c r="R157" i="26"/>
  <c r="Q157" i="26"/>
  <c r="P157" i="26"/>
  <c r="V156" i="26"/>
  <c r="U156" i="26"/>
  <c r="T156" i="26"/>
  <c r="S156" i="26"/>
  <c r="R156" i="26"/>
  <c r="Q156" i="26"/>
  <c r="P156" i="26"/>
  <c r="V155" i="26"/>
  <c r="U155" i="26"/>
  <c r="T155" i="26"/>
  <c r="S155" i="26"/>
  <c r="R155" i="26"/>
  <c r="Q155" i="26"/>
  <c r="P155" i="26"/>
  <c r="V154" i="26"/>
  <c r="U154" i="26"/>
  <c r="T154" i="26"/>
  <c r="S154" i="26"/>
  <c r="R154" i="26"/>
  <c r="Q154" i="26"/>
  <c r="P154" i="26"/>
  <c r="V153" i="26"/>
  <c r="U153" i="26"/>
  <c r="T153" i="26"/>
  <c r="S153" i="26"/>
  <c r="R153" i="26"/>
  <c r="Q153" i="26"/>
  <c r="P153" i="26"/>
  <c r="V152" i="26"/>
  <c r="U152" i="26"/>
  <c r="T152" i="26"/>
  <c r="S152" i="26"/>
  <c r="R152" i="26"/>
  <c r="Q152" i="26"/>
  <c r="P152" i="26"/>
  <c r="V151" i="26"/>
  <c r="U151" i="26"/>
  <c r="T151" i="26"/>
  <c r="S151" i="26"/>
  <c r="R151" i="26"/>
  <c r="Q151" i="26"/>
  <c r="P151" i="26"/>
  <c r="V150" i="26"/>
  <c r="U150" i="26"/>
  <c r="T150" i="26"/>
  <c r="S150" i="26"/>
  <c r="R150" i="26"/>
  <c r="Q150" i="26"/>
  <c r="P150" i="26"/>
  <c r="V149" i="26"/>
  <c r="U149" i="26"/>
  <c r="T149" i="26"/>
  <c r="S149" i="26"/>
  <c r="R149" i="26"/>
  <c r="Q149" i="26"/>
  <c r="P149" i="26"/>
  <c r="V148" i="26"/>
  <c r="U148" i="26"/>
  <c r="T148" i="26"/>
  <c r="S148" i="26"/>
  <c r="R148" i="26"/>
  <c r="Q148" i="26"/>
  <c r="P148" i="26"/>
  <c r="V147" i="26"/>
  <c r="U147" i="26"/>
  <c r="T147" i="26"/>
  <c r="S147" i="26"/>
  <c r="R147" i="26"/>
  <c r="Q147" i="26"/>
  <c r="P147" i="26"/>
  <c r="V146" i="26"/>
  <c r="U146" i="26"/>
  <c r="T146" i="26"/>
  <c r="S146" i="26"/>
  <c r="R146" i="26"/>
  <c r="Q146" i="26"/>
  <c r="P146" i="26"/>
  <c r="V145" i="26"/>
  <c r="U145" i="26"/>
  <c r="T145" i="26"/>
  <c r="S145" i="26"/>
  <c r="R145" i="26"/>
  <c r="Q145" i="26"/>
  <c r="P145" i="26"/>
  <c r="V144" i="26"/>
  <c r="U144" i="26"/>
  <c r="T144" i="26"/>
  <c r="S144" i="26"/>
  <c r="R144" i="26"/>
  <c r="Q144" i="26"/>
  <c r="P144" i="26"/>
  <c r="V143" i="26"/>
  <c r="U143" i="26"/>
  <c r="T143" i="26"/>
  <c r="S143" i="26"/>
  <c r="R143" i="26"/>
  <c r="Q143" i="26"/>
  <c r="P143" i="26"/>
  <c r="V142" i="26"/>
  <c r="U142" i="26"/>
  <c r="T142" i="26"/>
  <c r="S142" i="26"/>
  <c r="R142" i="26"/>
  <c r="Q142" i="26"/>
  <c r="P142" i="26"/>
  <c r="V141" i="26"/>
  <c r="U141" i="26"/>
  <c r="T141" i="26"/>
  <c r="S141" i="26"/>
  <c r="R141" i="26"/>
  <c r="Q141" i="26"/>
  <c r="P141" i="26"/>
  <c r="V140" i="26"/>
  <c r="U140" i="26"/>
  <c r="T140" i="26"/>
  <c r="S140" i="26"/>
  <c r="R140" i="26"/>
  <c r="Q140" i="26"/>
  <c r="P140" i="26"/>
  <c r="V139" i="26"/>
  <c r="U139" i="26"/>
  <c r="T139" i="26"/>
  <c r="S139" i="26"/>
  <c r="R139" i="26"/>
  <c r="Q139" i="26"/>
  <c r="P139" i="26"/>
  <c r="V138" i="26"/>
  <c r="U138" i="26"/>
  <c r="T138" i="26"/>
  <c r="S138" i="26"/>
  <c r="R138" i="26"/>
  <c r="Q138" i="26"/>
  <c r="P138" i="26"/>
  <c r="V137" i="26"/>
  <c r="U137" i="26"/>
  <c r="T137" i="26"/>
  <c r="S137" i="26"/>
  <c r="R137" i="26"/>
  <c r="Q137" i="26"/>
  <c r="P137" i="26"/>
  <c r="V136" i="26"/>
  <c r="U136" i="26"/>
  <c r="T136" i="26"/>
  <c r="S136" i="26"/>
  <c r="R136" i="26"/>
  <c r="Q136" i="26"/>
  <c r="P136" i="26"/>
  <c r="V135" i="26"/>
  <c r="U135" i="26"/>
  <c r="T135" i="26"/>
  <c r="S135" i="26"/>
  <c r="R135" i="26"/>
  <c r="Q135" i="26"/>
  <c r="P135" i="26"/>
  <c r="V134" i="26"/>
  <c r="U134" i="26"/>
  <c r="T134" i="26"/>
  <c r="S134" i="26"/>
  <c r="R134" i="26"/>
  <c r="Q134" i="26"/>
  <c r="P134" i="26"/>
  <c r="V133" i="26"/>
  <c r="U133" i="26"/>
  <c r="T133" i="26"/>
  <c r="S133" i="26"/>
  <c r="R133" i="26"/>
  <c r="Q133" i="26"/>
  <c r="P133" i="26"/>
  <c r="V132" i="26"/>
  <c r="U132" i="26"/>
  <c r="T132" i="26"/>
  <c r="S132" i="26"/>
  <c r="R132" i="26"/>
  <c r="Q132" i="26"/>
  <c r="P132" i="26"/>
  <c r="V131" i="26"/>
  <c r="U131" i="26"/>
  <c r="T131" i="26"/>
  <c r="S131" i="26"/>
  <c r="R131" i="26"/>
  <c r="Q131" i="26"/>
  <c r="P131" i="26"/>
  <c r="V130" i="26"/>
  <c r="U130" i="26"/>
  <c r="T130" i="26"/>
  <c r="S130" i="26"/>
  <c r="R130" i="26"/>
  <c r="Q130" i="26"/>
  <c r="P130" i="26"/>
  <c r="V129" i="26"/>
  <c r="U129" i="26"/>
  <c r="T129" i="26"/>
  <c r="S129" i="26"/>
  <c r="R129" i="26"/>
  <c r="Q129" i="26"/>
  <c r="P129" i="26"/>
  <c r="V128" i="26"/>
  <c r="U128" i="26"/>
  <c r="T128" i="26"/>
  <c r="S128" i="26"/>
  <c r="R128" i="26"/>
  <c r="Q128" i="26"/>
  <c r="P128" i="26"/>
  <c r="V127" i="26"/>
  <c r="U127" i="26"/>
  <c r="T127" i="26"/>
  <c r="S127" i="26"/>
  <c r="R127" i="26"/>
  <c r="Q127" i="26"/>
  <c r="P127" i="26"/>
  <c r="V126" i="26"/>
  <c r="U126" i="26"/>
  <c r="T126" i="26"/>
  <c r="S126" i="26"/>
  <c r="R126" i="26"/>
  <c r="Q126" i="26"/>
  <c r="P126" i="26"/>
  <c r="V125" i="26"/>
  <c r="U125" i="26"/>
  <c r="T125" i="26"/>
  <c r="S125" i="26"/>
  <c r="R125" i="26"/>
  <c r="Q125" i="26"/>
  <c r="P125" i="26"/>
  <c r="V124" i="26"/>
  <c r="U124" i="26"/>
  <c r="T124" i="26"/>
  <c r="S124" i="26"/>
  <c r="R124" i="26"/>
  <c r="Q124" i="26"/>
  <c r="P124" i="26"/>
  <c r="V123" i="26"/>
  <c r="U123" i="26"/>
  <c r="T123" i="26"/>
  <c r="S123" i="26"/>
  <c r="R123" i="26"/>
  <c r="Q123" i="26"/>
  <c r="P123" i="26"/>
  <c r="V122" i="26"/>
  <c r="U122" i="26"/>
  <c r="T122" i="26"/>
  <c r="S122" i="26"/>
  <c r="R122" i="26"/>
  <c r="Q122" i="26"/>
  <c r="P122" i="26"/>
  <c r="V121" i="26"/>
  <c r="U121" i="26"/>
  <c r="T121" i="26"/>
  <c r="S121" i="26"/>
  <c r="R121" i="26"/>
  <c r="Q121" i="26"/>
  <c r="P121" i="26"/>
  <c r="V120" i="26"/>
  <c r="U120" i="26"/>
  <c r="T120" i="26"/>
  <c r="S120" i="26"/>
  <c r="R120" i="26"/>
  <c r="Q120" i="26"/>
  <c r="P120" i="26"/>
  <c r="V119" i="26"/>
  <c r="U119" i="26"/>
  <c r="T119" i="26"/>
  <c r="S119" i="26"/>
  <c r="R119" i="26"/>
  <c r="Q119" i="26"/>
  <c r="P119" i="26"/>
  <c r="V118" i="26"/>
  <c r="U118" i="26"/>
  <c r="T118" i="26"/>
  <c r="S118" i="26"/>
  <c r="R118" i="26"/>
  <c r="Q118" i="26"/>
  <c r="P118" i="26"/>
  <c r="V117" i="26"/>
  <c r="U117" i="26"/>
  <c r="T117" i="26"/>
  <c r="S117" i="26"/>
  <c r="R117" i="26"/>
  <c r="Q117" i="26"/>
  <c r="P117" i="26"/>
  <c r="V116" i="26"/>
  <c r="U116" i="26"/>
  <c r="T116" i="26"/>
  <c r="S116" i="26"/>
  <c r="R116" i="26"/>
  <c r="Q116" i="26"/>
  <c r="P116" i="26"/>
  <c r="V115" i="26"/>
  <c r="U115" i="26"/>
  <c r="T115" i="26"/>
  <c r="S115" i="26"/>
  <c r="R115" i="26"/>
  <c r="Q115" i="26"/>
  <c r="P115" i="26"/>
  <c r="V114" i="26"/>
  <c r="U114" i="26"/>
  <c r="T114" i="26"/>
  <c r="S114" i="26"/>
  <c r="R114" i="26"/>
  <c r="Q114" i="26"/>
  <c r="P114" i="26"/>
  <c r="V113" i="26"/>
  <c r="U113" i="26"/>
  <c r="T113" i="26"/>
  <c r="S113" i="26"/>
  <c r="R113" i="26"/>
  <c r="Q113" i="26"/>
  <c r="P113" i="26"/>
  <c r="V112" i="26"/>
  <c r="U112" i="26"/>
  <c r="T112" i="26"/>
  <c r="S112" i="26"/>
  <c r="R112" i="26"/>
  <c r="Q112" i="26"/>
  <c r="P112" i="26"/>
  <c r="V111" i="26"/>
  <c r="U111" i="26"/>
  <c r="T111" i="26"/>
  <c r="S111" i="26"/>
  <c r="R111" i="26"/>
  <c r="Q111" i="26"/>
  <c r="P111" i="26"/>
  <c r="V110" i="26"/>
  <c r="U110" i="26"/>
  <c r="T110" i="26"/>
  <c r="S110" i="26"/>
  <c r="R110" i="26"/>
  <c r="Q110" i="26"/>
  <c r="P110" i="26"/>
  <c r="V109" i="26"/>
  <c r="U109" i="26"/>
  <c r="T109" i="26"/>
  <c r="S109" i="26"/>
  <c r="R109" i="26"/>
  <c r="Q109" i="26"/>
  <c r="P109" i="26"/>
  <c r="V108" i="26"/>
  <c r="U108" i="26"/>
  <c r="T108" i="26"/>
  <c r="S108" i="26"/>
  <c r="R108" i="26"/>
  <c r="Q108" i="26"/>
  <c r="P108" i="26"/>
  <c r="V107" i="26"/>
  <c r="U107" i="26"/>
  <c r="T107" i="26"/>
  <c r="S107" i="26"/>
  <c r="R107" i="26"/>
  <c r="Q107" i="26"/>
  <c r="P107" i="26"/>
  <c r="V106" i="26"/>
  <c r="U106" i="26"/>
  <c r="T106" i="26"/>
  <c r="S106" i="26"/>
  <c r="R106" i="26"/>
  <c r="Q106" i="26"/>
  <c r="P106" i="26"/>
  <c r="V105" i="26"/>
  <c r="U105" i="26"/>
  <c r="T105" i="26"/>
  <c r="S105" i="26"/>
  <c r="R105" i="26"/>
  <c r="Q105" i="26"/>
  <c r="P105" i="26"/>
  <c r="V104" i="26"/>
  <c r="U104" i="26"/>
  <c r="T104" i="26"/>
  <c r="S104" i="26"/>
  <c r="R104" i="26"/>
  <c r="Q104" i="26"/>
  <c r="P104" i="26"/>
  <c r="V103" i="26"/>
  <c r="U103" i="26"/>
  <c r="T103" i="26"/>
  <c r="S103" i="26"/>
  <c r="R103" i="26"/>
  <c r="Q103" i="26"/>
  <c r="P103" i="26"/>
  <c r="V102" i="26"/>
  <c r="U102" i="26"/>
  <c r="T102" i="26"/>
  <c r="S102" i="26"/>
  <c r="R102" i="26"/>
  <c r="Q102" i="26"/>
  <c r="P102" i="26"/>
  <c r="V101" i="26"/>
  <c r="U101" i="26"/>
  <c r="T101" i="26"/>
  <c r="S101" i="26"/>
  <c r="R101" i="26"/>
  <c r="Q101" i="26"/>
  <c r="P101" i="26"/>
  <c r="V100" i="26"/>
  <c r="U100" i="26"/>
  <c r="T100" i="26"/>
  <c r="S100" i="26"/>
  <c r="R100" i="26"/>
  <c r="Q100" i="26"/>
  <c r="P100" i="26"/>
  <c r="V99" i="26"/>
  <c r="U99" i="26"/>
  <c r="T99" i="26"/>
  <c r="S99" i="26"/>
  <c r="R99" i="26"/>
  <c r="Q99" i="26"/>
  <c r="P99" i="26"/>
  <c r="V98" i="26"/>
  <c r="U98" i="26"/>
  <c r="T98" i="26"/>
  <c r="S98" i="26"/>
  <c r="R98" i="26"/>
  <c r="Q98" i="26"/>
  <c r="P98" i="26"/>
  <c r="V97" i="26"/>
  <c r="U97" i="26"/>
  <c r="T97" i="26"/>
  <c r="S97" i="26"/>
  <c r="R97" i="26"/>
  <c r="Q97" i="26"/>
  <c r="P97" i="26"/>
  <c r="V96" i="26"/>
  <c r="U96" i="26"/>
  <c r="T96" i="26"/>
  <c r="S96" i="26"/>
  <c r="R96" i="26"/>
  <c r="Q96" i="26"/>
  <c r="P96" i="26"/>
  <c r="V95" i="26"/>
  <c r="U95" i="26"/>
  <c r="T95" i="26"/>
  <c r="S95" i="26"/>
  <c r="R95" i="26"/>
  <c r="Q95" i="26"/>
  <c r="P95" i="26"/>
  <c r="V94" i="26"/>
  <c r="U94" i="26"/>
  <c r="T94" i="26"/>
  <c r="S94" i="26"/>
  <c r="R94" i="26"/>
  <c r="Q94" i="26"/>
  <c r="P94" i="26"/>
  <c r="V93" i="26"/>
  <c r="U93" i="26"/>
  <c r="T93" i="26"/>
  <c r="S93" i="26"/>
  <c r="R93" i="26"/>
  <c r="Q93" i="26"/>
  <c r="P93" i="26"/>
  <c r="V92" i="26"/>
  <c r="U92" i="26"/>
  <c r="T92" i="26"/>
  <c r="S92" i="26"/>
  <c r="R92" i="26"/>
  <c r="Q92" i="26"/>
  <c r="P92" i="26"/>
  <c r="V91" i="26"/>
  <c r="U91" i="26"/>
  <c r="T91" i="26"/>
  <c r="S91" i="26"/>
  <c r="R91" i="26"/>
  <c r="Q91" i="26"/>
  <c r="P91" i="26"/>
  <c r="V90" i="26"/>
  <c r="U90" i="26"/>
  <c r="T90" i="26"/>
  <c r="S90" i="26"/>
  <c r="R90" i="26"/>
  <c r="Q90" i="26"/>
  <c r="P90" i="26"/>
  <c r="V89" i="26"/>
  <c r="U89" i="26"/>
  <c r="T89" i="26"/>
  <c r="S89" i="26"/>
  <c r="R89" i="26"/>
  <c r="Q89" i="26"/>
  <c r="P89" i="26"/>
  <c r="V88" i="26"/>
  <c r="U88" i="26"/>
  <c r="T88" i="26"/>
  <c r="S88" i="26"/>
  <c r="R88" i="26"/>
  <c r="Q88" i="26"/>
  <c r="P88" i="26"/>
  <c r="V87" i="26"/>
  <c r="U87" i="26"/>
  <c r="T87" i="26"/>
  <c r="S87" i="26"/>
  <c r="R87" i="26"/>
  <c r="Q87" i="26"/>
  <c r="P87" i="26"/>
  <c r="V86" i="26"/>
  <c r="U86" i="26"/>
  <c r="T86" i="26"/>
  <c r="S86" i="26"/>
  <c r="R86" i="26"/>
  <c r="Q86" i="26"/>
  <c r="P86" i="26"/>
  <c r="V85" i="26"/>
  <c r="U85" i="26"/>
  <c r="T85" i="26"/>
  <c r="S85" i="26"/>
  <c r="R85" i="26"/>
  <c r="Q85" i="26"/>
  <c r="P85" i="26"/>
  <c r="V84" i="26"/>
  <c r="U84" i="26"/>
  <c r="T84" i="26"/>
  <c r="S84" i="26"/>
  <c r="R84" i="26"/>
  <c r="Q84" i="26"/>
  <c r="P84" i="26"/>
  <c r="V83" i="26"/>
  <c r="U83" i="26"/>
  <c r="T83" i="26"/>
  <c r="S83" i="26"/>
  <c r="R83" i="26"/>
  <c r="Q83" i="26"/>
  <c r="P83" i="26"/>
  <c r="V82" i="26"/>
  <c r="U82" i="26"/>
  <c r="T82" i="26"/>
  <c r="S82" i="26"/>
  <c r="R82" i="26"/>
  <c r="Q82" i="26"/>
  <c r="P82" i="26"/>
  <c r="V81" i="26"/>
  <c r="U81" i="26"/>
  <c r="T81" i="26"/>
  <c r="S81" i="26"/>
  <c r="R81" i="26"/>
  <c r="Q81" i="26"/>
  <c r="P81" i="26"/>
  <c r="V80" i="26"/>
  <c r="U80" i="26"/>
  <c r="T80" i="26"/>
  <c r="S80" i="26"/>
  <c r="R80" i="26"/>
  <c r="Q80" i="26"/>
  <c r="P80" i="26"/>
  <c r="V79" i="26"/>
  <c r="U79" i="26"/>
  <c r="T79" i="26"/>
  <c r="S79" i="26"/>
  <c r="R79" i="26"/>
  <c r="Q79" i="26"/>
  <c r="P79" i="26"/>
  <c r="V78" i="26"/>
  <c r="U78" i="26"/>
  <c r="T78" i="26"/>
  <c r="S78" i="26"/>
  <c r="R78" i="26"/>
  <c r="Q78" i="26"/>
  <c r="P78" i="26"/>
  <c r="V77" i="26"/>
  <c r="U77" i="26"/>
  <c r="T77" i="26"/>
  <c r="S77" i="26"/>
  <c r="R77" i="26"/>
  <c r="Q77" i="26"/>
  <c r="P77" i="26"/>
  <c r="V76" i="26"/>
  <c r="U76" i="26"/>
  <c r="T76" i="26"/>
  <c r="S76" i="26"/>
  <c r="R76" i="26"/>
  <c r="Q76" i="26"/>
  <c r="P76" i="26"/>
  <c r="V75" i="26"/>
  <c r="U75" i="26"/>
  <c r="T75" i="26"/>
  <c r="S75" i="26"/>
  <c r="R75" i="26"/>
  <c r="Q75" i="26"/>
  <c r="P75" i="26"/>
  <c r="V74" i="26"/>
  <c r="U74" i="26"/>
  <c r="T74" i="26"/>
  <c r="S74" i="26"/>
  <c r="R74" i="26"/>
  <c r="Q74" i="26"/>
  <c r="P74" i="26"/>
  <c r="V73" i="26"/>
  <c r="U73" i="26"/>
  <c r="T73" i="26"/>
  <c r="S73" i="26"/>
  <c r="R73" i="26"/>
  <c r="Q73" i="26"/>
  <c r="P73" i="26"/>
  <c r="V72" i="26"/>
  <c r="U72" i="26"/>
  <c r="T72" i="26"/>
  <c r="S72" i="26"/>
  <c r="R72" i="26"/>
  <c r="Q72" i="26"/>
  <c r="P72" i="26"/>
  <c r="V71" i="26"/>
  <c r="U71" i="26"/>
  <c r="T71" i="26"/>
  <c r="S71" i="26"/>
  <c r="R71" i="26"/>
  <c r="Q71" i="26"/>
  <c r="P71" i="26"/>
  <c r="V70" i="26"/>
  <c r="U70" i="26"/>
  <c r="T70" i="26"/>
  <c r="S70" i="26"/>
  <c r="R70" i="26"/>
  <c r="Q70" i="26"/>
  <c r="P70" i="26"/>
  <c r="V69" i="26"/>
  <c r="U69" i="26"/>
  <c r="T69" i="26"/>
  <c r="S69" i="26"/>
  <c r="R69" i="26"/>
  <c r="Q69" i="26"/>
  <c r="P69" i="26"/>
  <c r="V68" i="26"/>
  <c r="U68" i="26"/>
  <c r="T68" i="26"/>
  <c r="S68" i="26"/>
  <c r="R68" i="26"/>
  <c r="Q68" i="26"/>
  <c r="P68" i="26"/>
  <c r="V67" i="26"/>
  <c r="U67" i="26"/>
  <c r="T67" i="26"/>
  <c r="S67" i="26"/>
  <c r="R67" i="26"/>
  <c r="Q67" i="26"/>
  <c r="P67" i="26"/>
  <c r="V66" i="26"/>
  <c r="U66" i="26"/>
  <c r="T66" i="26"/>
  <c r="S66" i="26"/>
  <c r="R66" i="26"/>
  <c r="Q66" i="26"/>
  <c r="P66" i="26"/>
  <c r="V65" i="26"/>
  <c r="U65" i="26"/>
  <c r="T65" i="26"/>
  <c r="S65" i="26"/>
  <c r="R65" i="26"/>
  <c r="Q65" i="26"/>
  <c r="P65" i="26"/>
  <c r="V64" i="26"/>
  <c r="U64" i="26"/>
  <c r="T64" i="26"/>
  <c r="S64" i="26"/>
  <c r="R64" i="26"/>
  <c r="Q64" i="26"/>
  <c r="P64" i="26"/>
  <c r="V63" i="26"/>
  <c r="U63" i="26"/>
  <c r="T63" i="26"/>
  <c r="S63" i="26"/>
  <c r="R63" i="26"/>
  <c r="Q63" i="26"/>
  <c r="P63" i="26"/>
  <c r="V62" i="26"/>
  <c r="U62" i="26"/>
  <c r="T62" i="26"/>
  <c r="S62" i="26"/>
  <c r="R62" i="26"/>
  <c r="Q62" i="26"/>
  <c r="P62" i="26"/>
  <c r="V61" i="26"/>
  <c r="U61" i="26"/>
  <c r="T61" i="26"/>
  <c r="S61" i="26"/>
  <c r="R61" i="26"/>
  <c r="Q61" i="26"/>
  <c r="P61" i="26"/>
  <c r="V60" i="26"/>
  <c r="U60" i="26"/>
  <c r="T60" i="26"/>
  <c r="S60" i="26"/>
  <c r="R60" i="26"/>
  <c r="Q60" i="26"/>
  <c r="P60" i="26"/>
  <c r="V59" i="26"/>
  <c r="U59" i="26"/>
  <c r="T59" i="26"/>
  <c r="S59" i="26"/>
  <c r="R59" i="26"/>
  <c r="Q59" i="26"/>
  <c r="P59" i="26"/>
  <c r="V58" i="26"/>
  <c r="U58" i="26"/>
  <c r="T58" i="26"/>
  <c r="S58" i="26"/>
  <c r="R58" i="26"/>
  <c r="Q58" i="26"/>
  <c r="P58" i="26"/>
  <c r="V57" i="26"/>
  <c r="U57" i="26"/>
  <c r="T57" i="26"/>
  <c r="S57" i="26"/>
  <c r="R57" i="26"/>
  <c r="Q57" i="26"/>
  <c r="P57" i="26"/>
  <c r="V56" i="26"/>
  <c r="U56" i="26"/>
  <c r="T56" i="26"/>
  <c r="S56" i="26"/>
  <c r="R56" i="26"/>
  <c r="Q56" i="26"/>
  <c r="P56" i="26"/>
  <c r="V55" i="26"/>
  <c r="U55" i="26"/>
  <c r="T55" i="26"/>
  <c r="S55" i="26"/>
  <c r="R55" i="26"/>
  <c r="Q55" i="26"/>
  <c r="P55" i="26"/>
  <c r="V54" i="26"/>
  <c r="U54" i="26"/>
  <c r="T54" i="26"/>
  <c r="S54" i="26"/>
  <c r="R54" i="26"/>
  <c r="Q54" i="26"/>
  <c r="P54" i="26"/>
  <c r="V53" i="26"/>
  <c r="U53" i="26"/>
  <c r="T53" i="26"/>
  <c r="S53" i="26"/>
  <c r="R53" i="26"/>
  <c r="Q53" i="26"/>
  <c r="P53" i="26"/>
  <c r="V52" i="26"/>
  <c r="U52" i="26"/>
  <c r="T52" i="26"/>
  <c r="S52" i="26"/>
  <c r="R52" i="26"/>
  <c r="Q52" i="26"/>
  <c r="P52" i="26"/>
  <c r="V51" i="26"/>
  <c r="U51" i="26"/>
  <c r="T51" i="26"/>
  <c r="S51" i="26"/>
  <c r="R51" i="26"/>
  <c r="Q51" i="26"/>
  <c r="P51" i="26"/>
  <c r="V50" i="26"/>
  <c r="U50" i="26"/>
  <c r="T50" i="26"/>
  <c r="S50" i="26"/>
  <c r="R50" i="26"/>
  <c r="Q50" i="26"/>
  <c r="P50" i="26"/>
  <c r="V49" i="26"/>
  <c r="U49" i="26"/>
  <c r="T49" i="26"/>
  <c r="S49" i="26"/>
  <c r="R49" i="26"/>
  <c r="Q49" i="26"/>
  <c r="P49" i="26"/>
  <c r="V48" i="26"/>
  <c r="U48" i="26"/>
  <c r="T48" i="26"/>
  <c r="S48" i="26"/>
  <c r="R48" i="26"/>
  <c r="Q48" i="26"/>
  <c r="P48" i="26"/>
  <c r="V47" i="26"/>
  <c r="U47" i="26"/>
  <c r="T47" i="26"/>
  <c r="S47" i="26"/>
  <c r="R47" i="26"/>
  <c r="Q47" i="26"/>
  <c r="P47" i="26"/>
  <c r="V46" i="26"/>
  <c r="U46" i="26"/>
  <c r="T46" i="26"/>
  <c r="S46" i="26"/>
  <c r="R46" i="26"/>
  <c r="Q46" i="26"/>
  <c r="P46" i="26"/>
  <c r="V45" i="26"/>
  <c r="U45" i="26"/>
  <c r="T45" i="26"/>
  <c r="S45" i="26"/>
  <c r="R45" i="26"/>
  <c r="Q45" i="26"/>
  <c r="P45" i="26"/>
  <c r="V44" i="26"/>
  <c r="U44" i="26"/>
  <c r="T44" i="26"/>
  <c r="S44" i="26"/>
  <c r="R44" i="26"/>
  <c r="Q44" i="26"/>
  <c r="P44" i="26"/>
  <c r="V43" i="26"/>
  <c r="U43" i="26"/>
  <c r="T43" i="26"/>
  <c r="S43" i="26"/>
  <c r="R43" i="26"/>
  <c r="Q43" i="26"/>
  <c r="P43" i="26"/>
  <c r="V42" i="26"/>
  <c r="U42" i="26"/>
  <c r="T42" i="26"/>
  <c r="S42" i="26"/>
  <c r="R42" i="26"/>
  <c r="Q42" i="26"/>
  <c r="P42" i="26"/>
  <c r="V41" i="26"/>
  <c r="U41" i="26"/>
  <c r="T41" i="26"/>
  <c r="S41" i="26"/>
  <c r="R41" i="26"/>
  <c r="Q41" i="26"/>
  <c r="P41" i="26"/>
  <c r="V40" i="26"/>
  <c r="U40" i="26"/>
  <c r="T40" i="26"/>
  <c r="S40" i="26"/>
  <c r="R40" i="26"/>
  <c r="Q40" i="26"/>
  <c r="P40" i="26"/>
  <c r="V39" i="26"/>
  <c r="U39" i="26"/>
  <c r="T39" i="26"/>
  <c r="S39" i="26"/>
  <c r="R39" i="26"/>
  <c r="Q39" i="26"/>
  <c r="P39" i="26"/>
  <c r="V38" i="26"/>
  <c r="U38" i="26"/>
  <c r="T38" i="26"/>
  <c r="S38" i="26"/>
  <c r="R38" i="26"/>
  <c r="Q38" i="26"/>
  <c r="P38" i="26"/>
  <c r="V37" i="26"/>
  <c r="U37" i="26"/>
  <c r="T37" i="26"/>
  <c r="S37" i="26"/>
  <c r="R37" i="26"/>
  <c r="Q37" i="26"/>
  <c r="P37" i="26"/>
  <c r="V36" i="26"/>
  <c r="U36" i="26"/>
  <c r="T36" i="26"/>
  <c r="S36" i="26"/>
  <c r="R36" i="26"/>
  <c r="Q36" i="26"/>
  <c r="P36" i="26"/>
  <c r="V35" i="26"/>
  <c r="U35" i="26"/>
  <c r="T35" i="26"/>
  <c r="S35" i="26"/>
  <c r="R35" i="26"/>
  <c r="Q35" i="26"/>
  <c r="P35" i="26"/>
  <c r="V34" i="26"/>
  <c r="U34" i="26"/>
  <c r="T34" i="26"/>
  <c r="S34" i="26"/>
  <c r="R34" i="26"/>
  <c r="Q34" i="26"/>
  <c r="P34" i="26"/>
  <c r="V33" i="26"/>
  <c r="U33" i="26"/>
  <c r="T33" i="26"/>
  <c r="S33" i="26"/>
  <c r="R33" i="26"/>
  <c r="Q33" i="26"/>
  <c r="P33" i="26"/>
  <c r="V32" i="26"/>
  <c r="U32" i="26"/>
  <c r="T32" i="26"/>
  <c r="S32" i="26"/>
  <c r="R32" i="26"/>
  <c r="Q32" i="26"/>
  <c r="P32" i="26"/>
  <c r="V31" i="26"/>
  <c r="U31" i="26"/>
  <c r="T31" i="26"/>
  <c r="S31" i="26"/>
  <c r="R31" i="26"/>
  <c r="Q31" i="26"/>
  <c r="P31" i="26"/>
  <c r="V30" i="26"/>
  <c r="U30" i="26"/>
  <c r="T30" i="26"/>
  <c r="S30" i="26"/>
  <c r="R30" i="26"/>
  <c r="Q30" i="26"/>
  <c r="P30" i="26"/>
  <c r="V29" i="26"/>
  <c r="U29" i="26"/>
  <c r="T29" i="26"/>
  <c r="S29" i="26"/>
  <c r="R29" i="26"/>
  <c r="Q29" i="26"/>
  <c r="P29" i="26"/>
  <c r="V28" i="26"/>
  <c r="U28" i="26"/>
  <c r="T28" i="26"/>
  <c r="S28" i="26"/>
  <c r="R28" i="26"/>
  <c r="Q28" i="26"/>
  <c r="P28" i="26"/>
  <c r="V27" i="26"/>
  <c r="U27" i="26"/>
  <c r="T27" i="26"/>
  <c r="S27" i="26"/>
  <c r="R27" i="26"/>
  <c r="Q27" i="26"/>
  <c r="P27" i="26"/>
  <c r="V26" i="26"/>
  <c r="U26" i="26"/>
  <c r="T26" i="26"/>
  <c r="S26" i="26"/>
  <c r="R26" i="26"/>
  <c r="Q26" i="26"/>
  <c r="P26" i="26"/>
  <c r="V25" i="26"/>
  <c r="U25" i="26"/>
  <c r="T25" i="26"/>
  <c r="S25" i="26"/>
  <c r="R25" i="26"/>
  <c r="Q25" i="26"/>
  <c r="P25" i="26"/>
  <c r="V24" i="26"/>
  <c r="U24" i="26"/>
  <c r="T24" i="26"/>
  <c r="S24" i="26"/>
  <c r="R24" i="26"/>
  <c r="Q24" i="26"/>
  <c r="P24" i="26"/>
  <c r="V23" i="26"/>
  <c r="U23" i="26"/>
  <c r="T23" i="26"/>
  <c r="S23" i="26"/>
  <c r="R23" i="26"/>
  <c r="Q23" i="26"/>
  <c r="P23" i="26"/>
  <c r="V22" i="26"/>
  <c r="U22" i="26"/>
  <c r="T22" i="26"/>
  <c r="S22" i="26"/>
  <c r="R22" i="26"/>
  <c r="Q22" i="26"/>
  <c r="P22" i="26"/>
  <c r="V21" i="26"/>
  <c r="U21" i="26"/>
  <c r="T21" i="26"/>
  <c r="S21" i="26"/>
  <c r="R21" i="26"/>
  <c r="Q21" i="26"/>
  <c r="P21" i="26"/>
  <c r="V20" i="26"/>
  <c r="U20" i="26"/>
  <c r="T20" i="26"/>
  <c r="S20" i="26"/>
  <c r="R20" i="26"/>
  <c r="Q20" i="26"/>
  <c r="P20" i="26"/>
  <c r="V19" i="26"/>
  <c r="U19" i="26"/>
  <c r="T19" i="26"/>
  <c r="S19" i="26"/>
  <c r="R19" i="26"/>
  <c r="Q19" i="26"/>
  <c r="P19" i="26"/>
  <c r="V18" i="26"/>
  <c r="U18" i="26"/>
  <c r="T18" i="26"/>
  <c r="S18" i="26"/>
  <c r="R18" i="26"/>
  <c r="Q18" i="26"/>
  <c r="P18" i="26"/>
  <c r="V17" i="26"/>
  <c r="U17" i="26"/>
  <c r="T17" i="26"/>
  <c r="S17" i="26"/>
  <c r="R17" i="26"/>
  <c r="Q17" i="26"/>
  <c r="P17" i="26"/>
  <c r="V16" i="26"/>
  <c r="U16" i="26"/>
  <c r="T16" i="26"/>
  <c r="S16" i="26"/>
  <c r="R16" i="26"/>
  <c r="Q16" i="26"/>
  <c r="P16" i="26"/>
  <c r="V15" i="26"/>
  <c r="U15" i="26"/>
  <c r="T15" i="26"/>
  <c r="S15" i="26"/>
  <c r="R15" i="26"/>
  <c r="Q15" i="26"/>
  <c r="P15" i="26"/>
  <c r="V14" i="26"/>
  <c r="U14" i="26"/>
  <c r="T14" i="26"/>
  <c r="S14" i="26"/>
  <c r="R14" i="26"/>
  <c r="Q14" i="26"/>
  <c r="P14" i="26"/>
  <c r="V13" i="26"/>
  <c r="U13" i="26"/>
  <c r="T13" i="26"/>
  <c r="S13" i="26"/>
  <c r="R13" i="26"/>
  <c r="Q13" i="26"/>
  <c r="P13" i="26"/>
  <c r="V12" i="26"/>
  <c r="U12" i="26"/>
  <c r="T12" i="26"/>
  <c r="S12" i="26"/>
  <c r="R12" i="26"/>
  <c r="Q12" i="26"/>
  <c r="P12" i="26"/>
  <c r="V11" i="26"/>
  <c r="U11" i="26"/>
  <c r="T11" i="26"/>
  <c r="S11" i="26"/>
  <c r="R11" i="26"/>
  <c r="Q11" i="26"/>
  <c r="P11" i="26"/>
  <c r="V10" i="26"/>
  <c r="U10" i="26"/>
  <c r="T10" i="26"/>
  <c r="S10" i="26"/>
  <c r="R10" i="26"/>
  <c r="Q10" i="26"/>
  <c r="P10" i="26"/>
  <c r="V9" i="26"/>
  <c r="U9" i="26"/>
  <c r="T9" i="26"/>
  <c r="S9" i="26"/>
  <c r="R9" i="26"/>
  <c r="Q9" i="26"/>
  <c r="P9" i="26"/>
  <c r="V8" i="26"/>
  <c r="U8" i="26"/>
  <c r="T8" i="26"/>
  <c r="S8" i="26"/>
  <c r="R8" i="26"/>
  <c r="Q8" i="26"/>
  <c r="P8" i="26"/>
  <c r="V7" i="26"/>
  <c r="U7" i="26"/>
  <c r="T7" i="26"/>
  <c r="S7" i="26"/>
  <c r="R7" i="26"/>
  <c r="Q7" i="26"/>
  <c r="P7" i="26"/>
  <c r="V6" i="26"/>
  <c r="U6" i="26"/>
  <c r="T6" i="26"/>
  <c r="S6" i="26"/>
  <c r="R6" i="26"/>
  <c r="Q6" i="26"/>
  <c r="P6" i="26"/>
  <c r="V5" i="26"/>
  <c r="U5" i="26"/>
  <c r="T5" i="26"/>
  <c r="S5" i="26"/>
  <c r="R5" i="26"/>
  <c r="Q5" i="26"/>
  <c r="P5" i="26"/>
  <c r="V4" i="26"/>
  <c r="U4" i="26"/>
  <c r="T4" i="26"/>
  <c r="S4" i="26"/>
  <c r="R4" i="26"/>
  <c r="Q4" i="26"/>
  <c r="P4" i="26"/>
  <c r="V3" i="26"/>
  <c r="U3" i="26"/>
  <c r="T3" i="26"/>
  <c r="S3" i="26"/>
  <c r="R3" i="26"/>
  <c r="Q3" i="26"/>
  <c r="P3" i="26"/>
  <c r="V2" i="26"/>
  <c r="U2" i="26"/>
  <c r="T2" i="26"/>
  <c r="S2" i="26"/>
  <c r="R2" i="26"/>
  <c r="Q2" i="26"/>
  <c r="P2" i="26"/>
  <c r="BB530" i="6"/>
  <c r="BA530" i="6"/>
  <c r="AZ530" i="6"/>
  <c r="AY530" i="6"/>
  <c r="AX530" i="6"/>
  <c r="AW530" i="6"/>
  <c r="AV530" i="6"/>
  <c r="BB529" i="6"/>
  <c r="BA529" i="6"/>
  <c r="AZ529" i="6"/>
  <c r="AY529" i="6"/>
  <c r="AX529" i="6"/>
  <c r="AW529" i="6"/>
  <c r="AV529" i="6"/>
  <c r="BB528" i="6"/>
  <c r="BA528" i="6"/>
  <c r="AZ528" i="6"/>
  <c r="AY528" i="6"/>
  <c r="AX528" i="6"/>
  <c r="AW528" i="6"/>
  <c r="AV528" i="6"/>
  <c r="BB527" i="6"/>
  <c r="BA527" i="6"/>
  <c r="AZ527" i="6"/>
  <c r="AY527" i="6"/>
  <c r="AX527" i="6"/>
  <c r="AW527" i="6"/>
  <c r="AV527" i="6"/>
  <c r="BB526" i="6"/>
  <c r="BA526" i="6"/>
  <c r="AZ526" i="6"/>
  <c r="AY526" i="6"/>
  <c r="AX526" i="6"/>
  <c r="AW526" i="6"/>
  <c r="AV526" i="6"/>
  <c r="BB525" i="6"/>
  <c r="BA525" i="6"/>
  <c r="AZ525" i="6"/>
  <c r="AY525" i="6"/>
  <c r="AX525" i="6"/>
  <c r="AW525" i="6"/>
  <c r="AV525" i="6"/>
  <c r="BB524" i="6"/>
  <c r="BA524" i="6"/>
  <c r="AZ524" i="6"/>
  <c r="AY524" i="6"/>
  <c r="AX524" i="6"/>
  <c r="AW524" i="6"/>
  <c r="AV524" i="6"/>
  <c r="BB523" i="6"/>
  <c r="BA523" i="6"/>
  <c r="AZ523" i="6"/>
  <c r="AY523" i="6"/>
  <c r="AX523" i="6"/>
  <c r="AW523" i="6"/>
  <c r="AV523" i="6"/>
  <c r="BB522" i="6"/>
  <c r="BA522" i="6"/>
  <c r="AZ522" i="6"/>
  <c r="AY522" i="6"/>
  <c r="AX522" i="6"/>
  <c r="AW522" i="6"/>
  <c r="AV522" i="6"/>
  <c r="BB521" i="6"/>
  <c r="BA521" i="6"/>
  <c r="AZ521" i="6"/>
  <c r="AY521" i="6"/>
  <c r="AX521" i="6"/>
  <c r="AW521" i="6"/>
  <c r="AV521" i="6"/>
  <c r="BB520" i="6"/>
  <c r="BA520" i="6"/>
  <c r="AZ520" i="6"/>
  <c r="AY520" i="6"/>
  <c r="AX520" i="6"/>
  <c r="AW520" i="6"/>
  <c r="AV520" i="6"/>
  <c r="BB519" i="6"/>
  <c r="BA519" i="6"/>
  <c r="AZ519" i="6"/>
  <c r="AY519" i="6"/>
  <c r="AX519" i="6"/>
  <c r="AW519" i="6"/>
  <c r="AV519" i="6"/>
  <c r="BB518" i="6"/>
  <c r="BA518" i="6"/>
  <c r="AZ518" i="6"/>
  <c r="AY518" i="6"/>
  <c r="AX518" i="6"/>
  <c r="AW518" i="6"/>
  <c r="AV518" i="6"/>
  <c r="BB517" i="6"/>
  <c r="BA517" i="6"/>
  <c r="AZ517" i="6"/>
  <c r="AY517" i="6"/>
  <c r="AX517" i="6"/>
  <c r="AW517" i="6"/>
  <c r="AV517" i="6"/>
  <c r="BB516" i="6"/>
  <c r="BA516" i="6"/>
  <c r="AZ516" i="6"/>
  <c r="AY516" i="6"/>
  <c r="AX516" i="6"/>
  <c r="AW516" i="6"/>
  <c r="AV516" i="6"/>
  <c r="BB515" i="6"/>
  <c r="BA515" i="6"/>
  <c r="AZ515" i="6"/>
  <c r="AY515" i="6"/>
  <c r="AX515" i="6"/>
  <c r="AW515" i="6"/>
  <c r="AV515" i="6"/>
  <c r="BB514" i="6"/>
  <c r="BA514" i="6"/>
  <c r="AZ514" i="6"/>
  <c r="AY514" i="6"/>
  <c r="AX514" i="6"/>
  <c r="AW514" i="6"/>
  <c r="AV514" i="6"/>
  <c r="BB513" i="6"/>
  <c r="BA513" i="6"/>
  <c r="AZ513" i="6"/>
  <c r="AY513" i="6"/>
  <c r="AX513" i="6"/>
  <c r="AW513" i="6"/>
  <c r="AV513" i="6"/>
  <c r="BB512" i="6"/>
  <c r="BA512" i="6"/>
  <c r="AZ512" i="6"/>
  <c r="AY512" i="6"/>
  <c r="AX512" i="6"/>
  <c r="AW512" i="6"/>
  <c r="AV512" i="6"/>
  <c r="BB511" i="6"/>
  <c r="BA511" i="6"/>
  <c r="AZ511" i="6"/>
  <c r="AY511" i="6"/>
  <c r="AX511" i="6"/>
  <c r="AW511" i="6"/>
  <c r="AV511" i="6"/>
  <c r="BB510" i="6"/>
  <c r="BA510" i="6"/>
  <c r="AZ510" i="6"/>
  <c r="AY510" i="6"/>
  <c r="AX510" i="6"/>
  <c r="AW510" i="6"/>
  <c r="AV510" i="6"/>
  <c r="BB509" i="6"/>
  <c r="BA509" i="6"/>
  <c r="AZ509" i="6"/>
  <c r="AY509" i="6"/>
  <c r="AX509" i="6"/>
  <c r="AW509" i="6"/>
  <c r="AV509" i="6"/>
  <c r="BB508" i="6"/>
  <c r="BA508" i="6"/>
  <c r="AZ508" i="6"/>
  <c r="AY508" i="6"/>
  <c r="AX508" i="6"/>
  <c r="AW508" i="6"/>
  <c r="AV508" i="6"/>
  <c r="BB507" i="6"/>
  <c r="BA507" i="6"/>
  <c r="AZ507" i="6"/>
  <c r="AY507" i="6"/>
  <c r="AX507" i="6"/>
  <c r="AW507" i="6"/>
  <c r="AV507" i="6"/>
  <c r="BB506" i="6"/>
  <c r="BA506" i="6"/>
  <c r="AZ506" i="6"/>
  <c r="AY506" i="6"/>
  <c r="AX506" i="6"/>
  <c r="AW506" i="6"/>
  <c r="AV506" i="6"/>
  <c r="BB505" i="6"/>
  <c r="BA505" i="6"/>
  <c r="AZ505" i="6"/>
  <c r="AY505" i="6"/>
  <c r="AX505" i="6"/>
  <c r="AW505" i="6"/>
  <c r="AV505" i="6"/>
  <c r="BB504" i="6"/>
  <c r="BA504" i="6"/>
  <c r="AZ504" i="6"/>
  <c r="AY504" i="6"/>
  <c r="AX504" i="6"/>
  <c r="AW504" i="6"/>
  <c r="AV504" i="6"/>
  <c r="BB503" i="6"/>
  <c r="BA503" i="6"/>
  <c r="AZ503" i="6"/>
  <c r="AY503" i="6"/>
  <c r="AX503" i="6"/>
  <c r="AW503" i="6"/>
  <c r="AV503" i="6"/>
  <c r="BB502" i="6"/>
  <c r="BA502" i="6"/>
  <c r="AZ502" i="6"/>
  <c r="AY502" i="6"/>
  <c r="AX502" i="6"/>
  <c r="AW502" i="6"/>
  <c r="AV502" i="6"/>
  <c r="BB501" i="6"/>
  <c r="BA501" i="6"/>
  <c r="AZ501" i="6"/>
  <c r="AY501" i="6"/>
  <c r="AX501" i="6"/>
  <c r="AW501" i="6"/>
  <c r="AV501" i="6"/>
  <c r="BB500" i="6"/>
  <c r="BA500" i="6"/>
  <c r="AZ500" i="6"/>
  <c r="AY500" i="6"/>
  <c r="AX500" i="6"/>
  <c r="AW500" i="6"/>
  <c r="AV500" i="6"/>
  <c r="BB499" i="6"/>
  <c r="BA499" i="6"/>
  <c r="AZ499" i="6"/>
  <c r="AY499" i="6"/>
  <c r="AX499" i="6"/>
  <c r="AW499" i="6"/>
  <c r="AV499" i="6"/>
  <c r="BB498" i="6"/>
  <c r="BA498" i="6"/>
  <c r="AZ498" i="6"/>
  <c r="AY498" i="6"/>
  <c r="AX498" i="6"/>
  <c r="AW498" i="6"/>
  <c r="AV498" i="6"/>
  <c r="BB497" i="6"/>
  <c r="BA497" i="6"/>
  <c r="AZ497" i="6"/>
  <c r="AY497" i="6"/>
  <c r="AX497" i="6"/>
  <c r="AW497" i="6"/>
  <c r="AV497" i="6"/>
  <c r="BB496" i="6"/>
  <c r="BA496" i="6"/>
  <c r="AZ496" i="6"/>
  <c r="AY496" i="6"/>
  <c r="AX496" i="6"/>
  <c r="AW496" i="6"/>
  <c r="AV496" i="6"/>
  <c r="BB495" i="6"/>
  <c r="BA495" i="6"/>
  <c r="AZ495" i="6"/>
  <c r="AY495" i="6"/>
  <c r="AX495" i="6"/>
  <c r="AW495" i="6"/>
  <c r="AV495" i="6"/>
  <c r="BB494" i="6"/>
  <c r="BA494" i="6"/>
  <c r="AZ494" i="6"/>
  <c r="AY494" i="6"/>
  <c r="AX494" i="6"/>
  <c r="AW494" i="6"/>
  <c r="AV494" i="6"/>
  <c r="BB493" i="6"/>
  <c r="BA493" i="6"/>
  <c r="AZ493" i="6"/>
  <c r="AY493" i="6"/>
  <c r="AX493" i="6"/>
  <c r="AW493" i="6"/>
  <c r="AV493" i="6"/>
  <c r="BB492" i="6"/>
  <c r="BA492" i="6"/>
  <c r="AZ492" i="6"/>
  <c r="AY492" i="6"/>
  <c r="AX492" i="6"/>
  <c r="AW492" i="6"/>
  <c r="AV492" i="6"/>
  <c r="BB491" i="6"/>
  <c r="BA491" i="6"/>
  <c r="AZ491" i="6"/>
  <c r="AY491" i="6"/>
  <c r="AX491" i="6"/>
  <c r="AW491" i="6"/>
  <c r="AV491" i="6"/>
  <c r="BB490" i="6"/>
  <c r="BA490" i="6"/>
  <c r="AZ490" i="6"/>
  <c r="AY490" i="6"/>
  <c r="AX490" i="6"/>
  <c r="AW490" i="6"/>
  <c r="AV490" i="6"/>
  <c r="BB489" i="6"/>
  <c r="BA489" i="6"/>
  <c r="AZ489" i="6"/>
  <c r="AY489" i="6"/>
  <c r="AX489" i="6"/>
  <c r="AW489" i="6"/>
  <c r="AV489" i="6"/>
  <c r="BB488" i="6"/>
  <c r="BA488" i="6"/>
  <c r="AZ488" i="6"/>
  <c r="AY488" i="6"/>
  <c r="AX488" i="6"/>
  <c r="AW488" i="6"/>
  <c r="AV488" i="6"/>
  <c r="BB487" i="6"/>
  <c r="BA487" i="6"/>
  <c r="AZ487" i="6"/>
  <c r="AY487" i="6"/>
  <c r="AX487" i="6"/>
  <c r="AW487" i="6"/>
  <c r="AV487" i="6"/>
  <c r="BB486" i="6"/>
  <c r="BA486" i="6"/>
  <c r="AZ486" i="6"/>
  <c r="AY486" i="6"/>
  <c r="AX486" i="6"/>
  <c r="AW486" i="6"/>
  <c r="AV486" i="6"/>
  <c r="BB485" i="6"/>
  <c r="BA485" i="6"/>
  <c r="AZ485" i="6"/>
  <c r="AY485" i="6"/>
  <c r="AX485" i="6"/>
  <c r="AW485" i="6"/>
  <c r="AV485" i="6"/>
  <c r="BB484" i="6"/>
  <c r="BA484" i="6"/>
  <c r="AZ484" i="6"/>
  <c r="AY484" i="6"/>
  <c r="AX484" i="6"/>
  <c r="AW484" i="6"/>
  <c r="AV484" i="6"/>
  <c r="BB483" i="6"/>
  <c r="BA483" i="6"/>
  <c r="AZ483" i="6"/>
  <c r="AY483" i="6"/>
  <c r="AX483" i="6"/>
  <c r="AW483" i="6"/>
  <c r="AV483" i="6"/>
  <c r="BB482" i="6"/>
  <c r="BA482" i="6"/>
  <c r="AZ482" i="6"/>
  <c r="AY482" i="6"/>
  <c r="AX482" i="6"/>
  <c r="AW482" i="6"/>
  <c r="AV482" i="6"/>
  <c r="BB481" i="6"/>
  <c r="BA481" i="6"/>
  <c r="AZ481" i="6"/>
  <c r="AY481" i="6"/>
  <c r="AX481" i="6"/>
  <c r="AW481" i="6"/>
  <c r="AV481" i="6"/>
  <c r="BB480" i="6"/>
  <c r="BA480" i="6"/>
  <c r="AZ480" i="6"/>
  <c r="AY480" i="6"/>
  <c r="AX480" i="6"/>
  <c r="AW480" i="6"/>
  <c r="AV480" i="6"/>
  <c r="BB479" i="6"/>
  <c r="BA479" i="6"/>
  <c r="AZ479" i="6"/>
  <c r="AY479" i="6"/>
  <c r="AX479" i="6"/>
  <c r="AW479" i="6"/>
  <c r="AV479" i="6"/>
  <c r="BB478" i="6"/>
  <c r="BA478" i="6"/>
  <c r="AZ478" i="6"/>
  <c r="AY478" i="6"/>
  <c r="AX478" i="6"/>
  <c r="AW478" i="6"/>
  <c r="AV478" i="6"/>
  <c r="BB477" i="6"/>
  <c r="BA477" i="6"/>
  <c r="AZ477" i="6"/>
  <c r="AY477" i="6"/>
  <c r="AX477" i="6"/>
  <c r="AW477" i="6"/>
  <c r="AV477" i="6"/>
  <c r="BB476" i="6"/>
  <c r="BA476" i="6"/>
  <c r="AZ476" i="6"/>
  <c r="AY476" i="6"/>
  <c r="AX476" i="6"/>
  <c r="AW476" i="6"/>
  <c r="AV476" i="6"/>
  <c r="BB475" i="6"/>
  <c r="BA475" i="6"/>
  <c r="AZ475" i="6"/>
  <c r="AY475" i="6"/>
  <c r="AX475" i="6"/>
  <c r="AW475" i="6"/>
  <c r="AV475" i="6"/>
  <c r="BB474" i="6"/>
  <c r="BA474" i="6"/>
  <c r="AZ474" i="6"/>
  <c r="AY474" i="6"/>
  <c r="AX474" i="6"/>
  <c r="AW474" i="6"/>
  <c r="AV474" i="6"/>
  <c r="BB473" i="6"/>
  <c r="BA473" i="6"/>
  <c r="AZ473" i="6"/>
  <c r="AY473" i="6"/>
  <c r="AX473" i="6"/>
  <c r="AW473" i="6"/>
  <c r="AV473" i="6"/>
  <c r="BB472" i="6"/>
  <c r="BA472" i="6"/>
  <c r="AZ472" i="6"/>
  <c r="AY472" i="6"/>
  <c r="AX472" i="6"/>
  <c r="AW472" i="6"/>
  <c r="AV472" i="6"/>
  <c r="BB471" i="6"/>
  <c r="BA471" i="6"/>
  <c r="AZ471" i="6"/>
  <c r="AY471" i="6"/>
  <c r="AX471" i="6"/>
  <c r="AW471" i="6"/>
  <c r="AV471" i="6"/>
  <c r="BB470" i="6"/>
  <c r="BA470" i="6"/>
  <c r="AZ470" i="6"/>
  <c r="AY470" i="6"/>
  <c r="AX470" i="6"/>
  <c r="AW470" i="6"/>
  <c r="AV470" i="6"/>
  <c r="BB469" i="6"/>
  <c r="BA469" i="6"/>
  <c r="AZ469" i="6"/>
  <c r="AY469" i="6"/>
  <c r="AX469" i="6"/>
  <c r="AW469" i="6"/>
  <c r="AV469" i="6"/>
  <c r="BB468" i="6"/>
  <c r="BA468" i="6"/>
  <c r="AZ468" i="6"/>
  <c r="AY468" i="6"/>
  <c r="AX468" i="6"/>
  <c r="AW468" i="6"/>
  <c r="AV468" i="6"/>
  <c r="BB467" i="6"/>
  <c r="BA467" i="6"/>
  <c r="AZ467" i="6"/>
  <c r="AY467" i="6"/>
  <c r="AX467" i="6"/>
  <c r="AW467" i="6"/>
  <c r="AV467" i="6"/>
  <c r="BB466" i="6"/>
  <c r="BA466" i="6"/>
  <c r="AZ466" i="6"/>
  <c r="AY466" i="6"/>
  <c r="AX466" i="6"/>
  <c r="AW466" i="6"/>
  <c r="AV466" i="6"/>
  <c r="BB465" i="6"/>
  <c r="BA465" i="6"/>
  <c r="AZ465" i="6"/>
  <c r="AY465" i="6"/>
  <c r="AX465" i="6"/>
  <c r="AW465" i="6"/>
  <c r="AV465" i="6"/>
  <c r="BB464" i="6"/>
  <c r="BA464" i="6"/>
  <c r="AZ464" i="6"/>
  <c r="AY464" i="6"/>
  <c r="AX464" i="6"/>
  <c r="AW464" i="6"/>
  <c r="AV464" i="6"/>
  <c r="BB463" i="6"/>
  <c r="BA463" i="6"/>
  <c r="AZ463" i="6"/>
  <c r="AY463" i="6"/>
  <c r="AX463" i="6"/>
  <c r="AW463" i="6"/>
  <c r="AV463" i="6"/>
  <c r="BB462" i="6"/>
  <c r="BA462" i="6"/>
  <c r="AZ462" i="6"/>
  <c r="AY462" i="6"/>
  <c r="AX462" i="6"/>
  <c r="AW462" i="6"/>
  <c r="AV462" i="6"/>
  <c r="BB461" i="6"/>
  <c r="BA461" i="6"/>
  <c r="AZ461" i="6"/>
  <c r="AY461" i="6"/>
  <c r="AX461" i="6"/>
  <c r="AW461" i="6"/>
  <c r="AV461" i="6"/>
  <c r="BB460" i="6"/>
  <c r="BA460" i="6"/>
  <c r="AZ460" i="6"/>
  <c r="AY460" i="6"/>
  <c r="AX460" i="6"/>
  <c r="AW460" i="6"/>
  <c r="AV460" i="6"/>
  <c r="BB459" i="6"/>
  <c r="BA459" i="6"/>
  <c r="AZ459" i="6"/>
  <c r="AY459" i="6"/>
  <c r="AX459" i="6"/>
  <c r="AW459" i="6"/>
  <c r="AV459" i="6"/>
  <c r="BB458" i="6"/>
  <c r="BA458" i="6"/>
  <c r="AZ458" i="6"/>
  <c r="AY458" i="6"/>
  <c r="AX458" i="6"/>
  <c r="AW458" i="6"/>
  <c r="AV458" i="6"/>
  <c r="BB457" i="6"/>
  <c r="BA457" i="6"/>
  <c r="AZ457" i="6"/>
  <c r="AY457" i="6"/>
  <c r="AX457" i="6"/>
  <c r="AW457" i="6"/>
  <c r="AV457" i="6"/>
  <c r="BB456" i="6"/>
  <c r="BA456" i="6"/>
  <c r="AZ456" i="6"/>
  <c r="AY456" i="6"/>
  <c r="AX456" i="6"/>
  <c r="AW456" i="6"/>
  <c r="AV456" i="6"/>
  <c r="BB455" i="6"/>
  <c r="BA455" i="6"/>
  <c r="AZ455" i="6"/>
  <c r="AY455" i="6"/>
  <c r="AX455" i="6"/>
  <c r="AW455" i="6"/>
  <c r="AV455" i="6"/>
  <c r="BB454" i="6"/>
  <c r="BA454" i="6"/>
  <c r="AZ454" i="6"/>
  <c r="AY454" i="6"/>
  <c r="AX454" i="6"/>
  <c r="AW454" i="6"/>
  <c r="AV454" i="6"/>
  <c r="BB453" i="6"/>
  <c r="BA453" i="6"/>
  <c r="AZ453" i="6"/>
  <c r="AY453" i="6"/>
  <c r="AX453" i="6"/>
  <c r="AW453" i="6"/>
  <c r="AV453" i="6"/>
  <c r="BB452" i="6"/>
  <c r="BA452" i="6"/>
  <c r="AZ452" i="6"/>
  <c r="AY452" i="6"/>
  <c r="AX452" i="6"/>
  <c r="AW452" i="6"/>
  <c r="AV452" i="6"/>
  <c r="BB451" i="6"/>
  <c r="BA451" i="6"/>
  <c r="AZ451" i="6"/>
  <c r="AY451" i="6"/>
  <c r="AX451" i="6"/>
  <c r="AW451" i="6"/>
  <c r="AV451" i="6"/>
  <c r="BB450" i="6"/>
  <c r="BA450" i="6"/>
  <c r="AZ450" i="6"/>
  <c r="AY450" i="6"/>
  <c r="AX450" i="6"/>
  <c r="AW450" i="6"/>
  <c r="AV450" i="6"/>
  <c r="BB449" i="6"/>
  <c r="BA449" i="6"/>
  <c r="AZ449" i="6"/>
  <c r="AY449" i="6"/>
  <c r="AX449" i="6"/>
  <c r="AW449" i="6"/>
  <c r="AV449" i="6"/>
  <c r="BB448" i="6"/>
  <c r="BA448" i="6"/>
  <c r="AZ448" i="6"/>
  <c r="AY448" i="6"/>
  <c r="AX448" i="6"/>
  <c r="AW448" i="6"/>
  <c r="AV448" i="6"/>
  <c r="BB447" i="6"/>
  <c r="BA447" i="6"/>
  <c r="AZ447" i="6"/>
  <c r="AY447" i="6"/>
  <c r="AX447" i="6"/>
  <c r="AW447" i="6"/>
  <c r="AV447" i="6"/>
  <c r="BB446" i="6"/>
  <c r="BA446" i="6"/>
  <c r="AZ446" i="6"/>
  <c r="AY446" i="6"/>
  <c r="AX446" i="6"/>
  <c r="AW446" i="6"/>
  <c r="AV446" i="6"/>
  <c r="BB445" i="6"/>
  <c r="BA445" i="6"/>
  <c r="AZ445" i="6"/>
  <c r="AY445" i="6"/>
  <c r="AX445" i="6"/>
  <c r="AW445" i="6"/>
  <c r="AV445" i="6"/>
  <c r="BB444" i="6"/>
  <c r="BA444" i="6"/>
  <c r="AZ444" i="6"/>
  <c r="AY444" i="6"/>
  <c r="AX444" i="6"/>
  <c r="AW444" i="6"/>
  <c r="AV444" i="6"/>
  <c r="BB443" i="6"/>
  <c r="BA443" i="6"/>
  <c r="AZ443" i="6"/>
  <c r="AY443" i="6"/>
  <c r="AX443" i="6"/>
  <c r="AW443" i="6"/>
  <c r="AV443" i="6"/>
  <c r="BB442" i="6"/>
  <c r="BA442" i="6"/>
  <c r="AZ442" i="6"/>
  <c r="AY442" i="6"/>
  <c r="AX442" i="6"/>
  <c r="AW442" i="6"/>
  <c r="AV442" i="6"/>
  <c r="BB441" i="6"/>
  <c r="BA441" i="6"/>
  <c r="AZ441" i="6"/>
  <c r="AY441" i="6"/>
  <c r="AX441" i="6"/>
  <c r="AW441" i="6"/>
  <c r="AV441" i="6"/>
  <c r="BB440" i="6"/>
  <c r="BA440" i="6"/>
  <c r="AZ440" i="6"/>
  <c r="AY440" i="6"/>
  <c r="AX440" i="6"/>
  <c r="AW440" i="6"/>
  <c r="AV440" i="6"/>
  <c r="BB439" i="6"/>
  <c r="BA439" i="6"/>
  <c r="AZ439" i="6"/>
  <c r="AY439" i="6"/>
  <c r="AX439" i="6"/>
  <c r="AW439" i="6"/>
  <c r="AV439" i="6"/>
  <c r="BB438" i="6"/>
  <c r="BA438" i="6"/>
  <c r="AZ438" i="6"/>
  <c r="AY438" i="6"/>
  <c r="AX438" i="6"/>
  <c r="AW438" i="6"/>
  <c r="AV438" i="6"/>
  <c r="BB437" i="6"/>
  <c r="BA437" i="6"/>
  <c r="AZ437" i="6"/>
  <c r="AY437" i="6"/>
  <c r="AX437" i="6"/>
  <c r="AW437" i="6"/>
  <c r="AV437" i="6"/>
  <c r="BB436" i="6"/>
  <c r="BA436" i="6"/>
  <c r="AZ436" i="6"/>
  <c r="AY436" i="6"/>
  <c r="AX436" i="6"/>
  <c r="AW436" i="6"/>
  <c r="AV436" i="6"/>
  <c r="BB435" i="6"/>
  <c r="BA435" i="6"/>
  <c r="AZ435" i="6"/>
  <c r="AY435" i="6"/>
  <c r="AX435" i="6"/>
  <c r="AW435" i="6"/>
  <c r="AV435" i="6"/>
  <c r="BB434" i="6"/>
  <c r="BA434" i="6"/>
  <c r="AZ434" i="6"/>
  <c r="AY434" i="6"/>
  <c r="AX434" i="6"/>
  <c r="AW434" i="6"/>
  <c r="AV434" i="6"/>
  <c r="BB433" i="6"/>
  <c r="BA433" i="6"/>
  <c r="AZ433" i="6"/>
  <c r="AY433" i="6"/>
  <c r="AX433" i="6"/>
  <c r="AW433" i="6"/>
  <c r="AV433" i="6"/>
  <c r="BB432" i="6"/>
  <c r="BA432" i="6"/>
  <c r="AZ432" i="6"/>
  <c r="AY432" i="6"/>
  <c r="AX432" i="6"/>
  <c r="AW432" i="6"/>
  <c r="AV432" i="6"/>
  <c r="BB431" i="6"/>
  <c r="BA431" i="6"/>
  <c r="AZ431" i="6"/>
  <c r="AY431" i="6"/>
  <c r="AX431" i="6"/>
  <c r="AW431" i="6"/>
  <c r="AV431" i="6"/>
  <c r="BB430" i="6"/>
  <c r="BA430" i="6"/>
  <c r="AZ430" i="6"/>
  <c r="AY430" i="6"/>
  <c r="AX430" i="6"/>
  <c r="AW430" i="6"/>
  <c r="AV430" i="6"/>
  <c r="BB429" i="6"/>
  <c r="BA429" i="6"/>
  <c r="AZ429" i="6"/>
  <c r="AY429" i="6"/>
  <c r="AX429" i="6"/>
  <c r="AW429" i="6"/>
  <c r="AV429" i="6"/>
  <c r="BB428" i="6"/>
  <c r="BA428" i="6"/>
  <c r="AZ428" i="6"/>
  <c r="AY428" i="6"/>
  <c r="AX428" i="6"/>
  <c r="AW428" i="6"/>
  <c r="AV428" i="6"/>
  <c r="BB427" i="6"/>
  <c r="BA427" i="6"/>
  <c r="AZ427" i="6"/>
  <c r="AY427" i="6"/>
  <c r="AX427" i="6"/>
  <c r="AW427" i="6"/>
  <c r="AV427" i="6"/>
  <c r="BB426" i="6"/>
  <c r="BA426" i="6"/>
  <c r="AZ426" i="6"/>
  <c r="AY426" i="6"/>
  <c r="AX426" i="6"/>
  <c r="AW426" i="6"/>
  <c r="AV426" i="6"/>
  <c r="BB425" i="6"/>
  <c r="BA425" i="6"/>
  <c r="AZ425" i="6"/>
  <c r="AY425" i="6"/>
  <c r="AX425" i="6"/>
  <c r="AW425" i="6"/>
  <c r="AV425" i="6"/>
  <c r="BB424" i="6"/>
  <c r="BA424" i="6"/>
  <c r="AZ424" i="6"/>
  <c r="AY424" i="6"/>
  <c r="AX424" i="6"/>
  <c r="AW424" i="6"/>
  <c r="AV424" i="6"/>
  <c r="BB423" i="6"/>
  <c r="BA423" i="6"/>
  <c r="AZ423" i="6"/>
  <c r="AY423" i="6"/>
  <c r="AX423" i="6"/>
  <c r="AW423" i="6"/>
  <c r="AV423" i="6"/>
  <c r="BB422" i="6"/>
  <c r="BA422" i="6"/>
  <c r="AZ422" i="6"/>
  <c r="AY422" i="6"/>
  <c r="AX422" i="6"/>
  <c r="AW422" i="6"/>
  <c r="AV422" i="6"/>
  <c r="BB421" i="6"/>
  <c r="BA421" i="6"/>
  <c r="AZ421" i="6"/>
  <c r="AY421" i="6"/>
  <c r="AX421" i="6"/>
  <c r="AW421" i="6"/>
  <c r="AV421" i="6"/>
  <c r="BB420" i="6"/>
  <c r="BA420" i="6"/>
  <c r="AZ420" i="6"/>
  <c r="AY420" i="6"/>
  <c r="AX420" i="6"/>
  <c r="AW420" i="6"/>
  <c r="AV420" i="6"/>
  <c r="BB419" i="6"/>
  <c r="BA419" i="6"/>
  <c r="AZ419" i="6"/>
  <c r="AY419" i="6"/>
  <c r="AX419" i="6"/>
  <c r="AW419" i="6"/>
  <c r="AV419" i="6"/>
  <c r="BB418" i="6"/>
  <c r="BA418" i="6"/>
  <c r="AZ418" i="6"/>
  <c r="AY418" i="6"/>
  <c r="AX418" i="6"/>
  <c r="AW418" i="6"/>
  <c r="AV418" i="6"/>
  <c r="BB417" i="6"/>
  <c r="BA417" i="6"/>
  <c r="AZ417" i="6"/>
  <c r="AY417" i="6"/>
  <c r="AX417" i="6"/>
  <c r="AW417" i="6"/>
  <c r="AV417" i="6"/>
  <c r="BB416" i="6"/>
  <c r="BA416" i="6"/>
  <c r="AZ416" i="6"/>
  <c r="AY416" i="6"/>
  <c r="AX416" i="6"/>
  <c r="AW416" i="6"/>
  <c r="AV416" i="6"/>
  <c r="BB415" i="6"/>
  <c r="BA415" i="6"/>
  <c r="AZ415" i="6"/>
  <c r="AY415" i="6"/>
  <c r="AX415" i="6"/>
  <c r="AW415" i="6"/>
  <c r="AV415" i="6"/>
  <c r="BB414" i="6"/>
  <c r="BA414" i="6"/>
  <c r="AZ414" i="6"/>
  <c r="AY414" i="6"/>
  <c r="AX414" i="6"/>
  <c r="AW414" i="6"/>
  <c r="AV414" i="6"/>
  <c r="BB413" i="6"/>
  <c r="BA413" i="6"/>
  <c r="AZ413" i="6"/>
  <c r="AY413" i="6"/>
  <c r="AX413" i="6"/>
  <c r="AW413" i="6"/>
  <c r="AV413" i="6"/>
  <c r="BB412" i="6"/>
  <c r="BA412" i="6"/>
  <c r="AZ412" i="6"/>
  <c r="AY412" i="6"/>
  <c r="AX412" i="6"/>
  <c r="AW412" i="6"/>
  <c r="AV412" i="6"/>
  <c r="BB411" i="6"/>
  <c r="BA411" i="6"/>
  <c r="AZ411" i="6"/>
  <c r="AY411" i="6"/>
  <c r="AX411" i="6"/>
  <c r="AW411" i="6"/>
  <c r="AV411" i="6"/>
  <c r="BB410" i="6"/>
  <c r="BA410" i="6"/>
  <c r="AZ410" i="6"/>
  <c r="AY410" i="6"/>
  <c r="AX410" i="6"/>
  <c r="AW410" i="6"/>
  <c r="AV410" i="6"/>
  <c r="BB409" i="6"/>
  <c r="BA409" i="6"/>
  <c r="AZ409" i="6"/>
  <c r="AY409" i="6"/>
  <c r="AX409" i="6"/>
  <c r="AW409" i="6"/>
  <c r="AV409" i="6"/>
  <c r="BB408" i="6"/>
  <c r="BA408" i="6"/>
  <c r="AZ408" i="6"/>
  <c r="AY408" i="6"/>
  <c r="AX408" i="6"/>
  <c r="AW408" i="6"/>
  <c r="AV408" i="6"/>
  <c r="BB407" i="6"/>
  <c r="BA407" i="6"/>
  <c r="AZ407" i="6"/>
  <c r="AY407" i="6"/>
  <c r="AX407" i="6"/>
  <c r="AW407" i="6"/>
  <c r="AV407" i="6"/>
  <c r="BB406" i="6"/>
  <c r="BA406" i="6"/>
  <c r="AZ406" i="6"/>
  <c r="AY406" i="6"/>
  <c r="AX406" i="6"/>
  <c r="AW406" i="6"/>
  <c r="AV406" i="6"/>
  <c r="BB405" i="6"/>
  <c r="BA405" i="6"/>
  <c r="AZ405" i="6"/>
  <c r="AY405" i="6"/>
  <c r="AX405" i="6"/>
  <c r="AW405" i="6"/>
  <c r="AV405" i="6"/>
  <c r="BB404" i="6"/>
  <c r="BA404" i="6"/>
  <c r="AZ404" i="6"/>
  <c r="AY404" i="6"/>
  <c r="AX404" i="6"/>
  <c r="AW404" i="6"/>
  <c r="AV404" i="6"/>
  <c r="BB403" i="6"/>
  <c r="BA403" i="6"/>
  <c r="AZ403" i="6"/>
  <c r="AY403" i="6"/>
  <c r="AX403" i="6"/>
  <c r="AW403" i="6"/>
  <c r="AV403" i="6"/>
  <c r="BB402" i="6"/>
  <c r="BA402" i="6"/>
  <c r="AZ402" i="6"/>
  <c r="AY402" i="6"/>
  <c r="AX402" i="6"/>
  <c r="AW402" i="6"/>
  <c r="AV402" i="6"/>
  <c r="BB401" i="6"/>
  <c r="BA401" i="6"/>
  <c r="AZ401" i="6"/>
  <c r="AY401" i="6"/>
  <c r="AX401" i="6"/>
  <c r="AW401" i="6"/>
  <c r="AV401" i="6"/>
  <c r="BB400" i="6"/>
  <c r="BA400" i="6"/>
  <c r="AZ400" i="6"/>
  <c r="AY400" i="6"/>
  <c r="AX400" i="6"/>
  <c r="AW400" i="6"/>
  <c r="AV400" i="6"/>
  <c r="BB399" i="6"/>
  <c r="BA399" i="6"/>
  <c r="AZ399" i="6"/>
  <c r="AY399" i="6"/>
  <c r="AX399" i="6"/>
  <c r="AW399" i="6"/>
  <c r="AV399" i="6"/>
  <c r="BB398" i="6"/>
  <c r="BA398" i="6"/>
  <c r="AZ398" i="6"/>
  <c r="AY398" i="6"/>
  <c r="AX398" i="6"/>
  <c r="AW398" i="6"/>
  <c r="AV398" i="6"/>
  <c r="BB397" i="6"/>
  <c r="BA397" i="6"/>
  <c r="AZ397" i="6"/>
  <c r="AY397" i="6"/>
  <c r="AX397" i="6"/>
  <c r="AW397" i="6"/>
  <c r="AV397" i="6"/>
  <c r="BB396" i="6"/>
  <c r="BA396" i="6"/>
  <c r="AZ396" i="6"/>
  <c r="AY396" i="6"/>
  <c r="AX396" i="6"/>
  <c r="AW396" i="6"/>
  <c r="AV396" i="6"/>
  <c r="BB395" i="6"/>
  <c r="BA395" i="6"/>
  <c r="AZ395" i="6"/>
  <c r="AY395" i="6"/>
  <c r="AX395" i="6"/>
  <c r="AW395" i="6"/>
  <c r="AV395" i="6"/>
  <c r="BB394" i="6"/>
  <c r="BA394" i="6"/>
  <c r="AZ394" i="6"/>
  <c r="AY394" i="6"/>
  <c r="AX394" i="6"/>
  <c r="AW394" i="6"/>
  <c r="AV394" i="6"/>
  <c r="BB393" i="6"/>
  <c r="BA393" i="6"/>
  <c r="AZ393" i="6"/>
  <c r="AY393" i="6"/>
  <c r="AX393" i="6"/>
  <c r="AW393" i="6"/>
  <c r="AV393" i="6"/>
  <c r="BB392" i="6"/>
  <c r="BA392" i="6"/>
  <c r="AZ392" i="6"/>
  <c r="AY392" i="6"/>
  <c r="AX392" i="6"/>
  <c r="AW392" i="6"/>
  <c r="AV392" i="6"/>
  <c r="BB391" i="6"/>
  <c r="BA391" i="6"/>
  <c r="AZ391" i="6"/>
  <c r="AY391" i="6"/>
  <c r="AX391" i="6"/>
  <c r="AW391" i="6"/>
  <c r="AV391" i="6"/>
  <c r="BB390" i="6"/>
  <c r="BA390" i="6"/>
  <c r="AZ390" i="6"/>
  <c r="AY390" i="6"/>
  <c r="AX390" i="6"/>
  <c r="AW390" i="6"/>
  <c r="AV390" i="6"/>
  <c r="BB389" i="6"/>
  <c r="BA389" i="6"/>
  <c r="AZ389" i="6"/>
  <c r="AY389" i="6"/>
  <c r="AX389" i="6"/>
  <c r="AW389" i="6"/>
  <c r="AV389" i="6"/>
  <c r="BB388" i="6"/>
  <c r="BA388" i="6"/>
  <c r="AZ388" i="6"/>
  <c r="AY388" i="6"/>
  <c r="AX388" i="6"/>
  <c r="AW388" i="6"/>
  <c r="AV388" i="6"/>
  <c r="BB387" i="6"/>
  <c r="BA387" i="6"/>
  <c r="AZ387" i="6"/>
  <c r="AY387" i="6"/>
  <c r="AX387" i="6"/>
  <c r="AW387" i="6"/>
  <c r="AV387" i="6"/>
  <c r="BB386" i="6"/>
  <c r="BA386" i="6"/>
  <c r="AZ386" i="6"/>
  <c r="AY386" i="6"/>
  <c r="AX386" i="6"/>
  <c r="AW386" i="6"/>
  <c r="AV386" i="6"/>
  <c r="BB385" i="6"/>
  <c r="BA385" i="6"/>
  <c r="AZ385" i="6"/>
  <c r="AY385" i="6"/>
  <c r="AX385" i="6"/>
  <c r="AW385" i="6"/>
  <c r="AV385" i="6"/>
  <c r="BB384" i="6"/>
  <c r="BA384" i="6"/>
  <c r="AZ384" i="6"/>
  <c r="AY384" i="6"/>
  <c r="AX384" i="6"/>
  <c r="AW384" i="6"/>
  <c r="AV384" i="6"/>
  <c r="BB383" i="6"/>
  <c r="BA383" i="6"/>
  <c r="AZ383" i="6"/>
  <c r="AY383" i="6"/>
  <c r="AX383" i="6"/>
  <c r="AW383" i="6"/>
  <c r="AV383" i="6"/>
  <c r="BB382" i="6"/>
  <c r="BA382" i="6"/>
  <c r="AZ382" i="6"/>
  <c r="AY382" i="6"/>
  <c r="AX382" i="6"/>
  <c r="AW382" i="6"/>
  <c r="AV382" i="6"/>
  <c r="BB381" i="6"/>
  <c r="BA381" i="6"/>
  <c r="AZ381" i="6"/>
  <c r="AY381" i="6"/>
  <c r="AX381" i="6"/>
  <c r="AW381" i="6"/>
  <c r="AV381" i="6"/>
  <c r="BB380" i="6"/>
  <c r="BA380" i="6"/>
  <c r="AZ380" i="6"/>
  <c r="AY380" i="6"/>
  <c r="AX380" i="6"/>
  <c r="AW380" i="6"/>
  <c r="AV380" i="6"/>
  <c r="BB379" i="6"/>
  <c r="BA379" i="6"/>
  <c r="AZ379" i="6"/>
  <c r="AY379" i="6"/>
  <c r="AX379" i="6"/>
  <c r="AW379" i="6"/>
  <c r="AV379" i="6"/>
  <c r="BB378" i="6"/>
  <c r="BA378" i="6"/>
  <c r="AZ378" i="6"/>
  <c r="AY378" i="6"/>
  <c r="AX378" i="6"/>
  <c r="AW378" i="6"/>
  <c r="AV378" i="6"/>
  <c r="BB377" i="6"/>
  <c r="BA377" i="6"/>
  <c r="AZ377" i="6"/>
  <c r="AY377" i="6"/>
  <c r="AX377" i="6"/>
  <c r="AW377" i="6"/>
  <c r="AV377" i="6"/>
  <c r="BB376" i="6"/>
  <c r="BA376" i="6"/>
  <c r="AZ376" i="6"/>
  <c r="AY376" i="6"/>
  <c r="AX376" i="6"/>
  <c r="AW376" i="6"/>
  <c r="AV376" i="6"/>
  <c r="BB375" i="6"/>
  <c r="BA375" i="6"/>
  <c r="AZ375" i="6"/>
  <c r="AY375" i="6"/>
  <c r="AX375" i="6"/>
  <c r="AW375" i="6"/>
  <c r="AV375" i="6"/>
  <c r="BB374" i="6"/>
  <c r="BA374" i="6"/>
  <c r="AZ374" i="6"/>
  <c r="AY374" i="6"/>
  <c r="AX374" i="6"/>
  <c r="AW374" i="6"/>
  <c r="AV374" i="6"/>
  <c r="BB373" i="6"/>
  <c r="BA373" i="6"/>
  <c r="AZ373" i="6"/>
  <c r="AY373" i="6"/>
  <c r="AX373" i="6"/>
  <c r="AW373" i="6"/>
  <c r="AV373" i="6"/>
  <c r="BB372" i="6"/>
  <c r="BA372" i="6"/>
  <c r="AZ372" i="6"/>
  <c r="AY372" i="6"/>
  <c r="AX372" i="6"/>
  <c r="AW372" i="6"/>
  <c r="AV372" i="6"/>
  <c r="BB371" i="6"/>
  <c r="BA371" i="6"/>
  <c r="AZ371" i="6"/>
  <c r="AY371" i="6"/>
  <c r="AX371" i="6"/>
  <c r="AW371" i="6"/>
  <c r="AV371" i="6"/>
  <c r="BB370" i="6"/>
  <c r="BA370" i="6"/>
  <c r="AZ370" i="6"/>
  <c r="AY370" i="6"/>
  <c r="AX370" i="6"/>
  <c r="AW370" i="6"/>
  <c r="AV370" i="6"/>
  <c r="BB369" i="6"/>
  <c r="BA369" i="6"/>
  <c r="AZ369" i="6"/>
  <c r="AY369" i="6"/>
  <c r="AX369" i="6"/>
  <c r="AW369" i="6"/>
  <c r="AV369" i="6"/>
  <c r="BB368" i="6"/>
  <c r="BA368" i="6"/>
  <c r="AZ368" i="6"/>
  <c r="AY368" i="6"/>
  <c r="AX368" i="6"/>
  <c r="AW368" i="6"/>
  <c r="AV368" i="6"/>
  <c r="BB367" i="6"/>
  <c r="BA367" i="6"/>
  <c r="AZ367" i="6"/>
  <c r="AY367" i="6"/>
  <c r="AX367" i="6"/>
  <c r="AW367" i="6"/>
  <c r="AV367" i="6"/>
  <c r="BB366" i="6"/>
  <c r="BA366" i="6"/>
  <c r="AZ366" i="6"/>
  <c r="AY366" i="6"/>
  <c r="AX366" i="6"/>
  <c r="AW366" i="6"/>
  <c r="AV366" i="6"/>
  <c r="BB365" i="6"/>
  <c r="BA365" i="6"/>
  <c r="AZ365" i="6"/>
  <c r="AY365" i="6"/>
  <c r="AX365" i="6"/>
  <c r="AW365" i="6"/>
  <c r="AV365" i="6"/>
  <c r="BB364" i="6"/>
  <c r="BA364" i="6"/>
  <c r="AZ364" i="6"/>
  <c r="AY364" i="6"/>
  <c r="AX364" i="6"/>
  <c r="AW364" i="6"/>
  <c r="AV364" i="6"/>
  <c r="BB363" i="6"/>
  <c r="BA363" i="6"/>
  <c r="AZ363" i="6"/>
  <c r="AY363" i="6"/>
  <c r="AX363" i="6"/>
  <c r="AW363" i="6"/>
  <c r="AV363" i="6"/>
  <c r="BB362" i="6"/>
  <c r="BA362" i="6"/>
  <c r="AZ362" i="6"/>
  <c r="AY362" i="6"/>
  <c r="AX362" i="6"/>
  <c r="AW362" i="6"/>
  <c r="AV362" i="6"/>
  <c r="BB361" i="6"/>
  <c r="BA361" i="6"/>
  <c r="AZ361" i="6"/>
  <c r="AY361" i="6"/>
  <c r="AX361" i="6"/>
  <c r="AW361" i="6"/>
  <c r="AV361" i="6"/>
  <c r="BB360" i="6"/>
  <c r="BA360" i="6"/>
  <c r="AZ360" i="6"/>
  <c r="AY360" i="6"/>
  <c r="AX360" i="6"/>
  <c r="AW360" i="6"/>
  <c r="AV360" i="6"/>
  <c r="BB359" i="6"/>
  <c r="BA359" i="6"/>
  <c r="AZ359" i="6"/>
  <c r="AY359" i="6"/>
  <c r="AX359" i="6"/>
  <c r="AW359" i="6"/>
  <c r="AV359" i="6"/>
  <c r="BB358" i="6"/>
  <c r="BA358" i="6"/>
  <c r="AZ358" i="6"/>
  <c r="AY358" i="6"/>
  <c r="AX358" i="6"/>
  <c r="AW358" i="6"/>
  <c r="AV358" i="6"/>
  <c r="BB357" i="6"/>
  <c r="BA357" i="6"/>
  <c r="AZ357" i="6"/>
  <c r="AY357" i="6"/>
  <c r="AX357" i="6"/>
  <c r="AW357" i="6"/>
  <c r="AV357" i="6"/>
  <c r="BB356" i="6"/>
  <c r="BA356" i="6"/>
  <c r="AZ356" i="6"/>
  <c r="AY356" i="6"/>
  <c r="AX356" i="6"/>
  <c r="AW356" i="6"/>
  <c r="AV356" i="6"/>
  <c r="BB355" i="6"/>
  <c r="BA355" i="6"/>
  <c r="AZ355" i="6"/>
  <c r="AY355" i="6"/>
  <c r="AX355" i="6"/>
  <c r="AW355" i="6"/>
  <c r="AV355" i="6"/>
  <c r="BB354" i="6"/>
  <c r="BA354" i="6"/>
  <c r="AZ354" i="6"/>
  <c r="AY354" i="6"/>
  <c r="AX354" i="6"/>
  <c r="AW354" i="6"/>
  <c r="AV354" i="6"/>
  <c r="BB353" i="6"/>
  <c r="BA353" i="6"/>
  <c r="AZ353" i="6"/>
  <c r="AY353" i="6"/>
  <c r="AX353" i="6"/>
  <c r="AW353" i="6"/>
  <c r="AV353" i="6"/>
  <c r="BB352" i="6"/>
  <c r="BA352" i="6"/>
  <c r="AZ352" i="6"/>
  <c r="AY352" i="6"/>
  <c r="AX352" i="6"/>
  <c r="AW352" i="6"/>
  <c r="AV352" i="6"/>
  <c r="BB351" i="6"/>
  <c r="BA351" i="6"/>
  <c r="AZ351" i="6"/>
  <c r="AY351" i="6"/>
  <c r="AX351" i="6"/>
  <c r="AW351" i="6"/>
  <c r="AV351" i="6"/>
  <c r="BB350" i="6"/>
  <c r="BA350" i="6"/>
  <c r="AZ350" i="6"/>
  <c r="AY350" i="6"/>
  <c r="AX350" i="6"/>
  <c r="AW350" i="6"/>
  <c r="AV350" i="6"/>
  <c r="BB349" i="6"/>
  <c r="BA349" i="6"/>
  <c r="AZ349" i="6"/>
  <c r="AY349" i="6"/>
  <c r="AX349" i="6"/>
  <c r="AW349" i="6"/>
  <c r="AV349" i="6"/>
  <c r="BB348" i="6"/>
  <c r="BA348" i="6"/>
  <c r="AZ348" i="6"/>
  <c r="AY348" i="6"/>
  <c r="AX348" i="6"/>
  <c r="AW348" i="6"/>
  <c r="AV348" i="6"/>
  <c r="BB347" i="6"/>
  <c r="BA347" i="6"/>
  <c r="AZ347" i="6"/>
  <c r="AY347" i="6"/>
  <c r="AX347" i="6"/>
  <c r="AW347" i="6"/>
  <c r="AV347" i="6"/>
  <c r="BB346" i="6"/>
  <c r="BA346" i="6"/>
  <c r="AZ346" i="6"/>
  <c r="AY346" i="6"/>
  <c r="AX346" i="6"/>
  <c r="AW346" i="6"/>
  <c r="AV346" i="6"/>
  <c r="BB345" i="6"/>
  <c r="BA345" i="6"/>
  <c r="AZ345" i="6"/>
  <c r="AY345" i="6"/>
  <c r="AX345" i="6"/>
  <c r="AW345" i="6"/>
  <c r="AV345" i="6"/>
  <c r="BB344" i="6"/>
  <c r="BA344" i="6"/>
  <c r="AZ344" i="6"/>
  <c r="AY344" i="6"/>
  <c r="AX344" i="6"/>
  <c r="AW344" i="6"/>
  <c r="AV344" i="6"/>
  <c r="BB343" i="6"/>
  <c r="BA343" i="6"/>
  <c r="AZ343" i="6"/>
  <c r="AY343" i="6"/>
  <c r="AX343" i="6"/>
  <c r="AW343" i="6"/>
  <c r="AV343" i="6"/>
  <c r="BB342" i="6"/>
  <c r="BA342" i="6"/>
  <c r="AZ342" i="6"/>
  <c r="AY342" i="6"/>
  <c r="AX342" i="6"/>
  <c r="AW342" i="6"/>
  <c r="AV342" i="6"/>
  <c r="BB341" i="6"/>
  <c r="BA341" i="6"/>
  <c r="AZ341" i="6"/>
  <c r="AY341" i="6"/>
  <c r="AX341" i="6"/>
  <c r="AW341" i="6"/>
  <c r="AV341" i="6"/>
  <c r="BB340" i="6"/>
  <c r="BA340" i="6"/>
  <c r="AZ340" i="6"/>
  <c r="AY340" i="6"/>
  <c r="AX340" i="6"/>
  <c r="AW340" i="6"/>
  <c r="AV340" i="6"/>
  <c r="BB339" i="6"/>
  <c r="BA339" i="6"/>
  <c r="AZ339" i="6"/>
  <c r="AY339" i="6"/>
  <c r="AX339" i="6"/>
  <c r="AW339" i="6"/>
  <c r="AV339" i="6"/>
  <c r="BB338" i="6"/>
  <c r="BA338" i="6"/>
  <c r="AZ338" i="6"/>
  <c r="AY338" i="6"/>
  <c r="AX338" i="6"/>
  <c r="AW338" i="6"/>
  <c r="AV338" i="6"/>
  <c r="BB337" i="6"/>
  <c r="BA337" i="6"/>
  <c r="AZ337" i="6"/>
  <c r="AY337" i="6"/>
  <c r="AX337" i="6"/>
  <c r="AW337" i="6"/>
  <c r="AV337" i="6"/>
  <c r="BB336" i="6"/>
  <c r="BA336" i="6"/>
  <c r="AZ336" i="6"/>
  <c r="AY336" i="6"/>
  <c r="AX336" i="6"/>
  <c r="AW336" i="6"/>
  <c r="AV336" i="6"/>
  <c r="BB335" i="6"/>
  <c r="BA335" i="6"/>
  <c r="AZ335" i="6"/>
  <c r="AY335" i="6"/>
  <c r="AX335" i="6"/>
  <c r="AW335" i="6"/>
  <c r="AV335" i="6"/>
  <c r="BB334" i="6"/>
  <c r="BA334" i="6"/>
  <c r="AZ334" i="6"/>
  <c r="AY334" i="6"/>
  <c r="AX334" i="6"/>
  <c r="AW334" i="6"/>
  <c r="AV334" i="6"/>
  <c r="BB333" i="6"/>
  <c r="BA333" i="6"/>
  <c r="AZ333" i="6"/>
  <c r="AY333" i="6"/>
  <c r="AX333" i="6"/>
  <c r="AW333" i="6"/>
  <c r="AV333" i="6"/>
  <c r="BB332" i="6"/>
  <c r="BA332" i="6"/>
  <c r="AZ332" i="6"/>
  <c r="AY332" i="6"/>
  <c r="AX332" i="6"/>
  <c r="AW332" i="6"/>
  <c r="AV332" i="6"/>
  <c r="BB331" i="6"/>
  <c r="BA331" i="6"/>
  <c r="AZ331" i="6"/>
  <c r="AY331" i="6"/>
  <c r="AX331" i="6"/>
  <c r="AW331" i="6"/>
  <c r="AV331" i="6"/>
  <c r="BB330" i="6"/>
  <c r="BA330" i="6"/>
  <c r="AZ330" i="6"/>
  <c r="AY330" i="6"/>
  <c r="AX330" i="6"/>
  <c r="AW330" i="6"/>
  <c r="AV330" i="6"/>
  <c r="BB329" i="6"/>
  <c r="BA329" i="6"/>
  <c r="AZ329" i="6"/>
  <c r="AY329" i="6"/>
  <c r="AX329" i="6"/>
  <c r="AW329" i="6"/>
  <c r="AV329" i="6"/>
  <c r="BB328" i="6"/>
  <c r="BA328" i="6"/>
  <c r="AZ328" i="6"/>
  <c r="AY328" i="6"/>
  <c r="AX328" i="6"/>
  <c r="AW328" i="6"/>
  <c r="AV328" i="6"/>
  <c r="BB327" i="6"/>
  <c r="BA327" i="6"/>
  <c r="AZ327" i="6"/>
  <c r="AY327" i="6"/>
  <c r="AX327" i="6"/>
  <c r="AW327" i="6"/>
  <c r="AV327" i="6"/>
  <c r="BB326" i="6"/>
  <c r="BA326" i="6"/>
  <c r="AZ326" i="6"/>
  <c r="AY326" i="6"/>
  <c r="AX326" i="6"/>
  <c r="AW326" i="6"/>
  <c r="AV326" i="6"/>
  <c r="BB325" i="6"/>
  <c r="BA325" i="6"/>
  <c r="AZ325" i="6"/>
  <c r="AY325" i="6"/>
  <c r="AX325" i="6"/>
  <c r="AW325" i="6"/>
  <c r="AV325" i="6"/>
  <c r="BB324" i="6"/>
  <c r="BA324" i="6"/>
  <c r="AZ324" i="6"/>
  <c r="AY324" i="6"/>
  <c r="AX324" i="6"/>
  <c r="AW324" i="6"/>
  <c r="AV324" i="6"/>
  <c r="BB323" i="6"/>
  <c r="BA323" i="6"/>
  <c r="AZ323" i="6"/>
  <c r="AY323" i="6"/>
  <c r="AX323" i="6"/>
  <c r="AW323" i="6"/>
  <c r="AV323" i="6"/>
  <c r="BB322" i="6"/>
  <c r="BA322" i="6"/>
  <c r="AZ322" i="6"/>
  <c r="AY322" i="6"/>
  <c r="AX322" i="6"/>
  <c r="AW322" i="6"/>
  <c r="AV322" i="6"/>
  <c r="BB321" i="6"/>
  <c r="BA321" i="6"/>
  <c r="AZ321" i="6"/>
  <c r="AY321" i="6"/>
  <c r="AX321" i="6"/>
  <c r="AW321" i="6"/>
  <c r="AV321" i="6"/>
  <c r="BB320" i="6"/>
  <c r="BA320" i="6"/>
  <c r="AZ320" i="6"/>
  <c r="AY320" i="6"/>
  <c r="AX320" i="6"/>
  <c r="AW320" i="6"/>
  <c r="AV320" i="6"/>
  <c r="BB319" i="6"/>
  <c r="BA319" i="6"/>
  <c r="AZ319" i="6"/>
  <c r="AY319" i="6"/>
  <c r="AX319" i="6"/>
  <c r="AW319" i="6"/>
  <c r="AV319" i="6"/>
  <c r="BB318" i="6"/>
  <c r="BA318" i="6"/>
  <c r="AZ318" i="6"/>
  <c r="AY318" i="6"/>
  <c r="AX318" i="6"/>
  <c r="AW318" i="6"/>
  <c r="AV318" i="6"/>
  <c r="BB317" i="6"/>
  <c r="BA317" i="6"/>
  <c r="AZ317" i="6"/>
  <c r="AY317" i="6"/>
  <c r="AX317" i="6"/>
  <c r="AW317" i="6"/>
  <c r="AV317" i="6"/>
  <c r="BB316" i="6"/>
  <c r="BA316" i="6"/>
  <c r="AZ316" i="6"/>
  <c r="AY316" i="6"/>
  <c r="AX316" i="6"/>
  <c r="AW316" i="6"/>
  <c r="AV316" i="6"/>
  <c r="BB315" i="6"/>
  <c r="BA315" i="6"/>
  <c r="AZ315" i="6"/>
  <c r="AY315" i="6"/>
  <c r="AX315" i="6"/>
  <c r="AW315" i="6"/>
  <c r="AV315" i="6"/>
  <c r="BB314" i="6"/>
  <c r="BA314" i="6"/>
  <c r="AZ314" i="6"/>
  <c r="AY314" i="6"/>
  <c r="AX314" i="6"/>
  <c r="AW314" i="6"/>
  <c r="AV314" i="6"/>
  <c r="BB313" i="6"/>
  <c r="BA313" i="6"/>
  <c r="AZ313" i="6"/>
  <c r="AY313" i="6"/>
  <c r="AX313" i="6"/>
  <c r="AW313" i="6"/>
  <c r="AV313" i="6"/>
  <c r="BB312" i="6"/>
  <c r="BA312" i="6"/>
  <c r="AZ312" i="6"/>
  <c r="AY312" i="6"/>
  <c r="AX312" i="6"/>
  <c r="AW312" i="6"/>
  <c r="AV312" i="6"/>
  <c r="BB311" i="6"/>
  <c r="BA311" i="6"/>
  <c r="AZ311" i="6"/>
  <c r="AY311" i="6"/>
  <c r="AX311" i="6"/>
  <c r="AW311" i="6"/>
  <c r="AV311" i="6"/>
  <c r="BB310" i="6"/>
  <c r="BA310" i="6"/>
  <c r="AZ310" i="6"/>
  <c r="AY310" i="6"/>
  <c r="AX310" i="6"/>
  <c r="AW310" i="6"/>
  <c r="AV310" i="6"/>
  <c r="BB309" i="6"/>
  <c r="BA309" i="6"/>
  <c r="AZ309" i="6"/>
  <c r="AY309" i="6"/>
  <c r="AX309" i="6"/>
  <c r="AW309" i="6"/>
  <c r="AV309" i="6"/>
  <c r="BB308" i="6"/>
  <c r="BA308" i="6"/>
  <c r="AZ308" i="6"/>
  <c r="AY308" i="6"/>
  <c r="AX308" i="6"/>
  <c r="AW308" i="6"/>
  <c r="AV308" i="6"/>
  <c r="BB307" i="6"/>
  <c r="BA307" i="6"/>
  <c r="AZ307" i="6"/>
  <c r="AY307" i="6"/>
  <c r="AX307" i="6"/>
  <c r="AW307" i="6"/>
  <c r="AV307" i="6"/>
  <c r="BB306" i="6"/>
  <c r="BA306" i="6"/>
  <c r="AZ306" i="6"/>
  <c r="AY306" i="6"/>
  <c r="AX306" i="6"/>
  <c r="AW306" i="6"/>
  <c r="AV306" i="6"/>
  <c r="BB305" i="6"/>
  <c r="BA305" i="6"/>
  <c r="AZ305" i="6"/>
  <c r="AY305" i="6"/>
  <c r="AX305" i="6"/>
  <c r="AW305" i="6"/>
  <c r="AV305" i="6"/>
  <c r="BB304" i="6"/>
  <c r="BA304" i="6"/>
  <c r="AZ304" i="6"/>
  <c r="AY304" i="6"/>
  <c r="AX304" i="6"/>
  <c r="AW304" i="6"/>
  <c r="AV304" i="6"/>
  <c r="BB303" i="6"/>
  <c r="BA303" i="6"/>
  <c r="AZ303" i="6"/>
  <c r="AY303" i="6"/>
  <c r="AX303" i="6"/>
  <c r="AW303" i="6"/>
  <c r="AV303" i="6"/>
  <c r="BB302" i="6"/>
  <c r="BA302" i="6"/>
  <c r="AZ302" i="6"/>
  <c r="AY302" i="6"/>
  <c r="AX302" i="6"/>
  <c r="AW302" i="6"/>
  <c r="AV302" i="6"/>
  <c r="BB301" i="6"/>
  <c r="BA301" i="6"/>
  <c r="AZ301" i="6"/>
  <c r="AY301" i="6"/>
  <c r="AX301" i="6"/>
  <c r="AW301" i="6"/>
  <c r="AV301" i="6"/>
  <c r="BB300" i="6"/>
  <c r="BA300" i="6"/>
  <c r="AZ300" i="6"/>
  <c r="AY300" i="6"/>
  <c r="AX300" i="6"/>
  <c r="AW300" i="6"/>
  <c r="AV300" i="6"/>
  <c r="BB299" i="6"/>
  <c r="BA299" i="6"/>
  <c r="AZ299" i="6"/>
  <c r="AY299" i="6"/>
  <c r="AX299" i="6"/>
  <c r="AW299" i="6"/>
  <c r="AV299" i="6"/>
  <c r="BB298" i="6"/>
  <c r="BA298" i="6"/>
  <c r="AZ298" i="6"/>
  <c r="AY298" i="6"/>
  <c r="AX298" i="6"/>
  <c r="AW298" i="6"/>
  <c r="AV298" i="6"/>
  <c r="BB297" i="6"/>
  <c r="BA297" i="6"/>
  <c r="AZ297" i="6"/>
  <c r="AY297" i="6"/>
  <c r="AX297" i="6"/>
  <c r="AW297" i="6"/>
  <c r="AV297" i="6"/>
  <c r="BB296" i="6"/>
  <c r="BA296" i="6"/>
  <c r="AZ296" i="6"/>
  <c r="AY296" i="6"/>
  <c r="AX296" i="6"/>
  <c r="AW296" i="6"/>
  <c r="AV296" i="6"/>
  <c r="BB295" i="6"/>
  <c r="BA295" i="6"/>
  <c r="AZ295" i="6"/>
  <c r="AY295" i="6"/>
  <c r="AX295" i="6"/>
  <c r="AW295" i="6"/>
  <c r="AV295" i="6"/>
  <c r="BB294" i="6"/>
  <c r="BA294" i="6"/>
  <c r="AZ294" i="6"/>
  <c r="AY294" i="6"/>
  <c r="AX294" i="6"/>
  <c r="AW294" i="6"/>
  <c r="AV294" i="6"/>
  <c r="BB293" i="6"/>
  <c r="BA293" i="6"/>
  <c r="AZ293" i="6"/>
  <c r="AY293" i="6"/>
  <c r="AX293" i="6"/>
  <c r="AW293" i="6"/>
  <c r="AV293" i="6"/>
  <c r="BB292" i="6"/>
  <c r="BA292" i="6"/>
  <c r="AZ292" i="6"/>
  <c r="AY292" i="6"/>
  <c r="AX292" i="6"/>
  <c r="AW292" i="6"/>
  <c r="AV292" i="6"/>
  <c r="BB291" i="6"/>
  <c r="BA291" i="6"/>
  <c r="AZ291" i="6"/>
  <c r="AY291" i="6"/>
  <c r="AX291" i="6"/>
  <c r="AW291" i="6"/>
  <c r="AV291" i="6"/>
  <c r="BB290" i="6"/>
  <c r="BA290" i="6"/>
  <c r="AZ290" i="6"/>
  <c r="AY290" i="6"/>
  <c r="AX290" i="6"/>
  <c r="AW290" i="6"/>
  <c r="AV290" i="6"/>
  <c r="BB289" i="6"/>
  <c r="BA289" i="6"/>
  <c r="AZ289" i="6"/>
  <c r="AY289" i="6"/>
  <c r="AX289" i="6"/>
  <c r="AW289" i="6"/>
  <c r="AV289" i="6"/>
  <c r="BB288" i="6"/>
  <c r="BA288" i="6"/>
  <c r="AZ288" i="6"/>
  <c r="AY288" i="6"/>
  <c r="AX288" i="6"/>
  <c r="AW288" i="6"/>
  <c r="AV288" i="6"/>
  <c r="BB287" i="6"/>
  <c r="BA287" i="6"/>
  <c r="AZ287" i="6"/>
  <c r="AY287" i="6"/>
  <c r="AX287" i="6"/>
  <c r="AW287" i="6"/>
  <c r="AV287" i="6"/>
  <c r="BB286" i="6"/>
  <c r="BA286" i="6"/>
  <c r="AZ286" i="6"/>
  <c r="AY286" i="6"/>
  <c r="AX286" i="6"/>
  <c r="AW286" i="6"/>
  <c r="AV286" i="6"/>
  <c r="BB285" i="6"/>
  <c r="BA285" i="6"/>
  <c r="AZ285" i="6"/>
  <c r="AY285" i="6"/>
  <c r="AX285" i="6"/>
  <c r="AW285" i="6"/>
  <c r="AV285" i="6"/>
  <c r="BB284" i="6"/>
  <c r="BA284" i="6"/>
  <c r="AZ284" i="6"/>
  <c r="AY284" i="6"/>
  <c r="AX284" i="6"/>
  <c r="AW284" i="6"/>
  <c r="AV284" i="6"/>
  <c r="BB283" i="6"/>
  <c r="BA283" i="6"/>
  <c r="AZ283" i="6"/>
  <c r="AY283" i="6"/>
  <c r="AX283" i="6"/>
  <c r="AW283" i="6"/>
  <c r="AV283" i="6"/>
  <c r="BB282" i="6"/>
  <c r="BA282" i="6"/>
  <c r="AZ282" i="6"/>
  <c r="AY282" i="6"/>
  <c r="AX282" i="6"/>
  <c r="AW282" i="6"/>
  <c r="AV282" i="6"/>
  <c r="BB281" i="6"/>
  <c r="BA281" i="6"/>
  <c r="AZ281" i="6"/>
  <c r="AY281" i="6"/>
  <c r="AX281" i="6"/>
  <c r="AW281" i="6"/>
  <c r="AV281" i="6"/>
  <c r="BB280" i="6"/>
  <c r="BA280" i="6"/>
  <c r="AZ280" i="6"/>
  <c r="AY280" i="6"/>
  <c r="AX280" i="6"/>
  <c r="AW280" i="6"/>
  <c r="AV280" i="6"/>
  <c r="BB279" i="6"/>
  <c r="BA279" i="6"/>
  <c r="AZ279" i="6"/>
  <c r="AY279" i="6"/>
  <c r="AX279" i="6"/>
  <c r="AW279" i="6"/>
  <c r="AV279" i="6"/>
  <c r="BB278" i="6"/>
  <c r="BA278" i="6"/>
  <c r="AZ278" i="6"/>
  <c r="AY278" i="6"/>
  <c r="AX278" i="6"/>
  <c r="AW278" i="6"/>
  <c r="AV278" i="6"/>
  <c r="BB277" i="6"/>
  <c r="BA277" i="6"/>
  <c r="AZ277" i="6"/>
  <c r="AY277" i="6"/>
  <c r="AX277" i="6"/>
  <c r="AW277" i="6"/>
  <c r="AV277" i="6"/>
  <c r="BB276" i="6"/>
  <c r="BA276" i="6"/>
  <c r="AZ276" i="6"/>
  <c r="AY276" i="6"/>
  <c r="AX276" i="6"/>
  <c r="AW276" i="6"/>
  <c r="AV276" i="6"/>
  <c r="BB275" i="6"/>
  <c r="BA275" i="6"/>
  <c r="AZ275" i="6"/>
  <c r="AY275" i="6"/>
  <c r="AX275" i="6"/>
  <c r="AW275" i="6"/>
  <c r="AV275" i="6"/>
  <c r="BB274" i="6"/>
  <c r="BA274" i="6"/>
  <c r="AZ274" i="6"/>
  <c r="AY274" i="6"/>
  <c r="AX274" i="6"/>
  <c r="AW274" i="6"/>
  <c r="AV274" i="6"/>
  <c r="BB273" i="6"/>
  <c r="BA273" i="6"/>
  <c r="AZ273" i="6"/>
  <c r="AY273" i="6"/>
  <c r="AX273" i="6"/>
  <c r="AW273" i="6"/>
  <c r="AV273" i="6"/>
  <c r="BB272" i="6"/>
  <c r="BA272" i="6"/>
  <c r="AZ272" i="6"/>
  <c r="AY272" i="6"/>
  <c r="AX272" i="6"/>
  <c r="AW272" i="6"/>
  <c r="AV272" i="6"/>
  <c r="BB271" i="6"/>
  <c r="BA271" i="6"/>
  <c r="AZ271" i="6"/>
  <c r="AY271" i="6"/>
  <c r="AX271" i="6"/>
  <c r="AW271" i="6"/>
  <c r="AV271" i="6"/>
  <c r="BB270" i="6"/>
  <c r="BA270" i="6"/>
  <c r="AZ270" i="6"/>
  <c r="AY270" i="6"/>
  <c r="AX270" i="6"/>
  <c r="AW270" i="6"/>
  <c r="AV270" i="6"/>
  <c r="BB269" i="6"/>
  <c r="BA269" i="6"/>
  <c r="AZ269" i="6"/>
  <c r="AY269" i="6"/>
  <c r="AX269" i="6"/>
  <c r="AW269" i="6"/>
  <c r="AV269" i="6"/>
  <c r="BB268" i="6"/>
  <c r="BA268" i="6"/>
  <c r="AZ268" i="6"/>
  <c r="AY268" i="6"/>
  <c r="AX268" i="6"/>
  <c r="AW268" i="6"/>
  <c r="AV268" i="6"/>
  <c r="BB267" i="6"/>
  <c r="BA267" i="6"/>
  <c r="AZ267" i="6"/>
  <c r="AY267" i="6"/>
  <c r="AX267" i="6"/>
  <c r="AW267" i="6"/>
  <c r="AV267" i="6"/>
  <c r="BB266" i="6"/>
  <c r="BA266" i="6"/>
  <c r="AZ266" i="6"/>
  <c r="AY266" i="6"/>
  <c r="AX266" i="6"/>
  <c r="AW266" i="6"/>
  <c r="AV266" i="6"/>
  <c r="BB265" i="6"/>
  <c r="BA265" i="6"/>
  <c r="AZ265" i="6"/>
  <c r="AY265" i="6"/>
  <c r="AX265" i="6"/>
  <c r="AW265" i="6"/>
  <c r="AV265" i="6"/>
  <c r="BB264" i="6"/>
  <c r="BA264" i="6"/>
  <c r="AZ264" i="6"/>
  <c r="AY264" i="6"/>
  <c r="AX264" i="6"/>
  <c r="AW264" i="6"/>
  <c r="AV264" i="6"/>
  <c r="BB263" i="6"/>
  <c r="BA263" i="6"/>
  <c r="AZ263" i="6"/>
  <c r="AY263" i="6"/>
  <c r="AX263" i="6"/>
  <c r="AW263" i="6"/>
  <c r="AV263" i="6"/>
  <c r="BB262" i="6"/>
  <c r="BA262" i="6"/>
  <c r="AZ262" i="6"/>
  <c r="AY262" i="6"/>
  <c r="AX262" i="6"/>
  <c r="AW262" i="6"/>
  <c r="AV262" i="6"/>
  <c r="BB261" i="6"/>
  <c r="BA261" i="6"/>
  <c r="AZ261" i="6"/>
  <c r="AY261" i="6"/>
  <c r="AX261" i="6"/>
  <c r="AW261" i="6"/>
  <c r="AV261" i="6"/>
  <c r="BB260" i="6"/>
  <c r="BA260" i="6"/>
  <c r="AZ260" i="6"/>
  <c r="AY260" i="6"/>
  <c r="AX260" i="6"/>
  <c r="AW260" i="6"/>
  <c r="AV260" i="6"/>
  <c r="BB259" i="6"/>
  <c r="BA259" i="6"/>
  <c r="AZ259" i="6"/>
  <c r="AY259" i="6"/>
  <c r="AX259" i="6"/>
  <c r="AW259" i="6"/>
  <c r="AV259" i="6"/>
  <c r="BB258" i="6"/>
  <c r="BA258" i="6"/>
  <c r="AZ258" i="6"/>
  <c r="AY258" i="6"/>
  <c r="AX258" i="6"/>
  <c r="AW258" i="6"/>
  <c r="AV258" i="6"/>
  <c r="BB257" i="6"/>
  <c r="BA257" i="6"/>
  <c r="AZ257" i="6"/>
  <c r="AY257" i="6"/>
  <c r="AX257" i="6"/>
  <c r="AW257" i="6"/>
  <c r="AV257" i="6"/>
  <c r="BB256" i="6"/>
  <c r="BA256" i="6"/>
  <c r="AZ256" i="6"/>
  <c r="AY256" i="6"/>
  <c r="AX256" i="6"/>
  <c r="AW256" i="6"/>
  <c r="AV256" i="6"/>
  <c r="BB255" i="6"/>
  <c r="BA255" i="6"/>
  <c r="AZ255" i="6"/>
  <c r="AY255" i="6"/>
  <c r="AX255" i="6"/>
  <c r="AW255" i="6"/>
  <c r="AV255" i="6"/>
  <c r="BB254" i="6"/>
  <c r="BA254" i="6"/>
  <c r="AZ254" i="6"/>
  <c r="AY254" i="6"/>
  <c r="AX254" i="6"/>
  <c r="AW254" i="6"/>
  <c r="AV254" i="6"/>
  <c r="BB253" i="6"/>
  <c r="BA253" i="6"/>
  <c r="AZ253" i="6"/>
  <c r="AY253" i="6"/>
  <c r="AX253" i="6"/>
  <c r="AW253" i="6"/>
  <c r="AV253" i="6"/>
  <c r="BB252" i="6"/>
  <c r="BA252" i="6"/>
  <c r="AZ252" i="6"/>
  <c r="AY252" i="6"/>
  <c r="AX252" i="6"/>
  <c r="AW252" i="6"/>
  <c r="AV252" i="6"/>
  <c r="BB251" i="6"/>
  <c r="BA251" i="6"/>
  <c r="AZ251" i="6"/>
  <c r="AY251" i="6"/>
  <c r="AX251" i="6"/>
  <c r="AW251" i="6"/>
  <c r="AV251" i="6"/>
  <c r="BB250" i="6"/>
  <c r="BA250" i="6"/>
  <c r="AZ250" i="6"/>
  <c r="AY250" i="6"/>
  <c r="AX250" i="6"/>
  <c r="AW250" i="6"/>
  <c r="AV250" i="6"/>
  <c r="BB249" i="6"/>
  <c r="BA249" i="6"/>
  <c r="AZ249" i="6"/>
  <c r="AY249" i="6"/>
  <c r="AX249" i="6"/>
  <c r="AW249" i="6"/>
  <c r="AV249" i="6"/>
  <c r="BB248" i="6"/>
  <c r="BA248" i="6"/>
  <c r="AZ248" i="6"/>
  <c r="AY248" i="6"/>
  <c r="AX248" i="6"/>
  <c r="AW248" i="6"/>
  <c r="AV248" i="6"/>
  <c r="BB247" i="6"/>
  <c r="BA247" i="6"/>
  <c r="AZ247" i="6"/>
  <c r="AY247" i="6"/>
  <c r="AX247" i="6"/>
  <c r="AW247" i="6"/>
  <c r="AV247" i="6"/>
  <c r="BB246" i="6"/>
  <c r="BA246" i="6"/>
  <c r="AZ246" i="6"/>
  <c r="AY246" i="6"/>
  <c r="AX246" i="6"/>
  <c r="AW246" i="6"/>
  <c r="AV246" i="6"/>
  <c r="BB245" i="6"/>
  <c r="BA245" i="6"/>
  <c r="AZ245" i="6"/>
  <c r="AY245" i="6"/>
  <c r="AX245" i="6"/>
  <c r="AW245" i="6"/>
  <c r="AV245" i="6"/>
  <c r="BB244" i="6"/>
  <c r="BA244" i="6"/>
  <c r="AZ244" i="6"/>
  <c r="AY244" i="6"/>
  <c r="AX244" i="6"/>
  <c r="AW244" i="6"/>
  <c r="AV244" i="6"/>
  <c r="BB243" i="6"/>
  <c r="BA243" i="6"/>
  <c r="AZ243" i="6"/>
  <c r="AY243" i="6"/>
  <c r="AX243" i="6"/>
  <c r="AW243" i="6"/>
  <c r="AV243" i="6"/>
  <c r="BB242" i="6"/>
  <c r="BA242" i="6"/>
  <c r="AZ242" i="6"/>
  <c r="AY242" i="6"/>
  <c r="AX242" i="6"/>
  <c r="AW242" i="6"/>
  <c r="AV242" i="6"/>
  <c r="BB241" i="6"/>
  <c r="BA241" i="6"/>
  <c r="AZ241" i="6"/>
  <c r="AY241" i="6"/>
  <c r="AX241" i="6"/>
  <c r="AW241" i="6"/>
  <c r="AV241" i="6"/>
  <c r="BB240" i="6"/>
  <c r="BA240" i="6"/>
  <c r="AZ240" i="6"/>
  <c r="AY240" i="6"/>
  <c r="AX240" i="6"/>
  <c r="AW240" i="6"/>
  <c r="AV240" i="6"/>
  <c r="BB239" i="6"/>
  <c r="BA239" i="6"/>
  <c r="AZ239" i="6"/>
  <c r="AY239" i="6"/>
  <c r="AX239" i="6"/>
  <c r="AW239" i="6"/>
  <c r="AV239" i="6"/>
  <c r="BB238" i="6"/>
  <c r="BA238" i="6"/>
  <c r="AZ238" i="6"/>
  <c r="AY238" i="6"/>
  <c r="AX238" i="6"/>
  <c r="AW238" i="6"/>
  <c r="AV238" i="6"/>
  <c r="BB237" i="6"/>
  <c r="BA237" i="6"/>
  <c r="AZ237" i="6"/>
  <c r="AY237" i="6"/>
  <c r="AX237" i="6"/>
  <c r="AW237" i="6"/>
  <c r="AV237" i="6"/>
  <c r="BB236" i="6"/>
  <c r="BA236" i="6"/>
  <c r="AZ236" i="6"/>
  <c r="AY236" i="6"/>
  <c r="AX236" i="6"/>
  <c r="AW236" i="6"/>
  <c r="AV236" i="6"/>
  <c r="BB235" i="6"/>
  <c r="BA235" i="6"/>
  <c r="AZ235" i="6"/>
  <c r="AY235" i="6"/>
  <c r="AX235" i="6"/>
  <c r="AW235" i="6"/>
  <c r="AV235" i="6"/>
  <c r="BB234" i="6"/>
  <c r="BA234" i="6"/>
  <c r="AZ234" i="6"/>
  <c r="AY234" i="6"/>
  <c r="AX234" i="6"/>
  <c r="AW234" i="6"/>
  <c r="AV234" i="6"/>
  <c r="BB233" i="6"/>
  <c r="BA233" i="6"/>
  <c r="AZ233" i="6"/>
  <c r="AY233" i="6"/>
  <c r="AX233" i="6"/>
  <c r="AW233" i="6"/>
  <c r="AV233" i="6"/>
  <c r="BB232" i="6"/>
  <c r="BA232" i="6"/>
  <c r="AZ232" i="6"/>
  <c r="AY232" i="6"/>
  <c r="AX232" i="6"/>
  <c r="AW232" i="6"/>
  <c r="AV232" i="6"/>
  <c r="BB231" i="6"/>
  <c r="BA231" i="6"/>
  <c r="AZ231" i="6"/>
  <c r="AY231" i="6"/>
  <c r="AX231" i="6"/>
  <c r="AW231" i="6"/>
  <c r="AV231" i="6"/>
  <c r="BB230" i="6"/>
  <c r="BA230" i="6"/>
  <c r="AZ230" i="6"/>
  <c r="AY230" i="6"/>
  <c r="AX230" i="6"/>
  <c r="AW230" i="6"/>
  <c r="AV230" i="6"/>
  <c r="BB229" i="6"/>
  <c r="BA229" i="6"/>
  <c r="AZ229" i="6"/>
  <c r="AY229" i="6"/>
  <c r="AX229" i="6"/>
  <c r="AW229" i="6"/>
  <c r="AV229" i="6"/>
  <c r="BB228" i="6"/>
  <c r="BA228" i="6"/>
  <c r="AZ228" i="6"/>
  <c r="AY228" i="6"/>
  <c r="AX228" i="6"/>
  <c r="AW228" i="6"/>
  <c r="AV228" i="6"/>
  <c r="BB227" i="6"/>
  <c r="BA227" i="6"/>
  <c r="AZ227" i="6"/>
  <c r="AY227" i="6"/>
  <c r="AX227" i="6"/>
  <c r="AW227" i="6"/>
  <c r="AV227" i="6"/>
  <c r="BB226" i="6"/>
  <c r="BA226" i="6"/>
  <c r="AZ226" i="6"/>
  <c r="AY226" i="6"/>
  <c r="AX226" i="6"/>
  <c r="AW226" i="6"/>
  <c r="AV226" i="6"/>
  <c r="BB225" i="6"/>
  <c r="BA225" i="6"/>
  <c r="AZ225" i="6"/>
  <c r="AY225" i="6"/>
  <c r="AX225" i="6"/>
  <c r="AW225" i="6"/>
  <c r="AV225" i="6"/>
  <c r="BB224" i="6"/>
  <c r="BA224" i="6"/>
  <c r="AZ224" i="6"/>
  <c r="AY224" i="6"/>
  <c r="AX224" i="6"/>
  <c r="AW224" i="6"/>
  <c r="AV224" i="6"/>
  <c r="BB223" i="6"/>
  <c r="BA223" i="6"/>
  <c r="AZ223" i="6"/>
  <c r="AY223" i="6"/>
  <c r="AX223" i="6"/>
  <c r="AW223" i="6"/>
  <c r="AV223" i="6"/>
  <c r="BB222" i="6"/>
  <c r="BA222" i="6"/>
  <c r="AZ222" i="6"/>
  <c r="AY222" i="6"/>
  <c r="AX222" i="6"/>
  <c r="AW222" i="6"/>
  <c r="AV222" i="6"/>
  <c r="BB221" i="6"/>
  <c r="BA221" i="6"/>
  <c r="AZ221" i="6"/>
  <c r="AY221" i="6"/>
  <c r="AX221" i="6"/>
  <c r="AW221" i="6"/>
  <c r="AV221" i="6"/>
  <c r="BB220" i="6"/>
  <c r="BA220" i="6"/>
  <c r="AZ220" i="6"/>
  <c r="AY220" i="6"/>
  <c r="AX220" i="6"/>
  <c r="AW220" i="6"/>
  <c r="AV220" i="6"/>
  <c r="BB219" i="6"/>
  <c r="BA219" i="6"/>
  <c r="AZ219" i="6"/>
  <c r="AY219" i="6"/>
  <c r="AX219" i="6"/>
  <c r="AW219" i="6"/>
  <c r="AV219" i="6"/>
  <c r="BB218" i="6"/>
  <c r="BA218" i="6"/>
  <c r="AZ218" i="6"/>
  <c r="AY218" i="6"/>
  <c r="AX218" i="6"/>
  <c r="AW218" i="6"/>
  <c r="AV218" i="6"/>
  <c r="BB217" i="6"/>
  <c r="BA217" i="6"/>
  <c r="AZ217" i="6"/>
  <c r="AY217" i="6"/>
  <c r="AX217" i="6"/>
  <c r="AW217" i="6"/>
  <c r="AV217" i="6"/>
  <c r="BB216" i="6"/>
  <c r="BA216" i="6"/>
  <c r="AZ216" i="6"/>
  <c r="AY216" i="6"/>
  <c r="AX216" i="6"/>
  <c r="AW216" i="6"/>
  <c r="AV216" i="6"/>
  <c r="BB215" i="6"/>
  <c r="BA215" i="6"/>
  <c r="AZ215" i="6"/>
  <c r="AY215" i="6"/>
  <c r="AX215" i="6"/>
  <c r="AW215" i="6"/>
  <c r="AV215" i="6"/>
  <c r="BB214" i="6"/>
  <c r="BA214" i="6"/>
  <c r="AZ214" i="6"/>
  <c r="AY214" i="6"/>
  <c r="AX214" i="6"/>
  <c r="AW214" i="6"/>
  <c r="AV214" i="6"/>
  <c r="BB213" i="6"/>
  <c r="BA213" i="6"/>
  <c r="AZ213" i="6"/>
  <c r="AY213" i="6"/>
  <c r="AX213" i="6"/>
  <c r="AW213" i="6"/>
  <c r="AV213" i="6"/>
  <c r="BB212" i="6"/>
  <c r="BA212" i="6"/>
  <c r="AZ212" i="6"/>
  <c r="AY212" i="6"/>
  <c r="AX212" i="6"/>
  <c r="AW212" i="6"/>
  <c r="AV212" i="6"/>
  <c r="BB211" i="6"/>
  <c r="BA211" i="6"/>
  <c r="AZ211" i="6"/>
  <c r="AY211" i="6"/>
  <c r="AX211" i="6"/>
  <c r="AW211" i="6"/>
  <c r="AV211" i="6"/>
  <c r="BB210" i="6"/>
  <c r="BA210" i="6"/>
  <c r="AZ210" i="6"/>
  <c r="AY210" i="6"/>
  <c r="AX210" i="6"/>
  <c r="AW210" i="6"/>
  <c r="AV210" i="6"/>
  <c r="BB209" i="6"/>
  <c r="BA209" i="6"/>
  <c r="AZ209" i="6"/>
  <c r="AY209" i="6"/>
  <c r="AX209" i="6"/>
  <c r="AW209" i="6"/>
  <c r="AV209" i="6"/>
  <c r="BB208" i="6"/>
  <c r="BA208" i="6"/>
  <c r="AZ208" i="6"/>
  <c r="AY208" i="6"/>
  <c r="AX208" i="6"/>
  <c r="AW208" i="6"/>
  <c r="AV208" i="6"/>
  <c r="BB207" i="6"/>
  <c r="BA207" i="6"/>
  <c r="AZ207" i="6"/>
  <c r="AY207" i="6"/>
  <c r="AX207" i="6"/>
  <c r="AW207" i="6"/>
  <c r="AV207" i="6"/>
  <c r="BB206" i="6"/>
  <c r="BA206" i="6"/>
  <c r="AZ206" i="6"/>
  <c r="AY206" i="6"/>
  <c r="AX206" i="6"/>
  <c r="AW206" i="6"/>
  <c r="AV206" i="6"/>
  <c r="BB205" i="6"/>
  <c r="BA205" i="6"/>
  <c r="AZ205" i="6"/>
  <c r="AY205" i="6"/>
  <c r="AX205" i="6"/>
  <c r="AW205" i="6"/>
  <c r="AV205" i="6"/>
  <c r="BB204" i="6"/>
  <c r="BA204" i="6"/>
  <c r="AZ204" i="6"/>
  <c r="AY204" i="6"/>
  <c r="AX204" i="6"/>
  <c r="AW204" i="6"/>
  <c r="AV204" i="6"/>
  <c r="BB203" i="6"/>
  <c r="BA203" i="6"/>
  <c r="AZ203" i="6"/>
  <c r="AY203" i="6"/>
  <c r="AX203" i="6"/>
  <c r="AW203" i="6"/>
  <c r="AV203" i="6"/>
  <c r="BB202" i="6"/>
  <c r="BA202" i="6"/>
  <c r="AZ202" i="6"/>
  <c r="AY202" i="6"/>
  <c r="AX202" i="6"/>
  <c r="AW202" i="6"/>
  <c r="AV202" i="6"/>
  <c r="BB201" i="6"/>
  <c r="BA201" i="6"/>
  <c r="AZ201" i="6"/>
  <c r="AY201" i="6"/>
  <c r="AX201" i="6"/>
  <c r="AW201" i="6"/>
  <c r="AV201" i="6"/>
  <c r="BB200" i="6"/>
  <c r="BA200" i="6"/>
  <c r="AZ200" i="6"/>
  <c r="AY200" i="6"/>
  <c r="AX200" i="6"/>
  <c r="AW200" i="6"/>
  <c r="AV200" i="6"/>
  <c r="BB199" i="6"/>
  <c r="BA199" i="6"/>
  <c r="AZ199" i="6"/>
  <c r="AY199" i="6"/>
  <c r="AX199" i="6"/>
  <c r="AW199" i="6"/>
  <c r="AV199" i="6"/>
  <c r="BB198" i="6"/>
  <c r="BA198" i="6"/>
  <c r="AZ198" i="6"/>
  <c r="AY198" i="6"/>
  <c r="AX198" i="6"/>
  <c r="AW198" i="6"/>
  <c r="AV198" i="6"/>
  <c r="BB197" i="6"/>
  <c r="BA197" i="6"/>
  <c r="AZ197" i="6"/>
  <c r="AY197" i="6"/>
  <c r="AX197" i="6"/>
  <c r="AW197" i="6"/>
  <c r="AV197" i="6"/>
  <c r="BB196" i="6"/>
  <c r="BA196" i="6"/>
  <c r="AZ196" i="6"/>
  <c r="AY196" i="6"/>
  <c r="AX196" i="6"/>
  <c r="AW196" i="6"/>
  <c r="AV196" i="6"/>
  <c r="BB195" i="6"/>
  <c r="BA195" i="6"/>
  <c r="AZ195" i="6"/>
  <c r="AY195" i="6"/>
  <c r="AX195" i="6"/>
  <c r="AW195" i="6"/>
  <c r="AV195" i="6"/>
  <c r="BB194" i="6"/>
  <c r="BA194" i="6"/>
  <c r="AZ194" i="6"/>
  <c r="AY194" i="6"/>
  <c r="AX194" i="6"/>
  <c r="AW194" i="6"/>
  <c r="AV194" i="6"/>
  <c r="BB193" i="6"/>
  <c r="BA193" i="6"/>
  <c r="AZ193" i="6"/>
  <c r="AY193" i="6"/>
  <c r="AX193" i="6"/>
  <c r="AW193" i="6"/>
  <c r="AV193" i="6"/>
  <c r="BB192" i="6"/>
  <c r="BA192" i="6"/>
  <c r="AZ192" i="6"/>
  <c r="AY192" i="6"/>
  <c r="AX192" i="6"/>
  <c r="AW192" i="6"/>
  <c r="AV192" i="6"/>
  <c r="BB191" i="6"/>
  <c r="BA191" i="6"/>
  <c r="AZ191" i="6"/>
  <c r="AY191" i="6"/>
  <c r="AX191" i="6"/>
  <c r="AW191" i="6"/>
  <c r="AV191" i="6"/>
  <c r="BB190" i="6"/>
  <c r="BA190" i="6"/>
  <c r="AZ190" i="6"/>
  <c r="AY190" i="6"/>
  <c r="AX190" i="6"/>
  <c r="AW190" i="6"/>
  <c r="AV190" i="6"/>
  <c r="BB189" i="6"/>
  <c r="BA189" i="6"/>
  <c r="AZ189" i="6"/>
  <c r="AY189" i="6"/>
  <c r="AX189" i="6"/>
  <c r="AW189" i="6"/>
  <c r="AV189" i="6"/>
  <c r="BB188" i="6"/>
  <c r="BA188" i="6"/>
  <c r="AZ188" i="6"/>
  <c r="AY188" i="6"/>
  <c r="AX188" i="6"/>
  <c r="AW188" i="6"/>
  <c r="AV188" i="6"/>
  <c r="BB187" i="6"/>
  <c r="BA187" i="6"/>
  <c r="AZ187" i="6"/>
  <c r="AY187" i="6"/>
  <c r="AX187" i="6"/>
  <c r="AW187" i="6"/>
  <c r="AV187" i="6"/>
  <c r="BB186" i="6"/>
  <c r="BA186" i="6"/>
  <c r="AZ186" i="6"/>
  <c r="AY186" i="6"/>
  <c r="AX186" i="6"/>
  <c r="AW186" i="6"/>
  <c r="AV186" i="6"/>
  <c r="BB185" i="6"/>
  <c r="BA185" i="6"/>
  <c r="AZ185" i="6"/>
  <c r="AY185" i="6"/>
  <c r="AX185" i="6"/>
  <c r="AW185" i="6"/>
  <c r="AV185" i="6"/>
  <c r="BB184" i="6"/>
  <c r="BA184" i="6"/>
  <c r="AZ184" i="6"/>
  <c r="AY184" i="6"/>
  <c r="AX184" i="6"/>
  <c r="AW184" i="6"/>
  <c r="AV184" i="6"/>
  <c r="BB183" i="6"/>
  <c r="BA183" i="6"/>
  <c r="AZ183" i="6"/>
  <c r="AY183" i="6"/>
  <c r="AX183" i="6"/>
  <c r="AW183" i="6"/>
  <c r="AV183" i="6"/>
  <c r="BB182" i="6"/>
  <c r="BA182" i="6"/>
  <c r="AZ182" i="6"/>
  <c r="AY182" i="6"/>
  <c r="AX182" i="6"/>
  <c r="AW182" i="6"/>
  <c r="AV182" i="6"/>
  <c r="BB181" i="6"/>
  <c r="BA181" i="6"/>
  <c r="AZ181" i="6"/>
  <c r="AY181" i="6"/>
  <c r="AX181" i="6"/>
  <c r="AW181" i="6"/>
  <c r="AV181" i="6"/>
  <c r="BB180" i="6"/>
  <c r="BA180" i="6"/>
  <c r="AZ180" i="6"/>
  <c r="AY180" i="6"/>
  <c r="AX180" i="6"/>
  <c r="AW180" i="6"/>
  <c r="AV180" i="6"/>
  <c r="BB179" i="6"/>
  <c r="BA179" i="6"/>
  <c r="AZ179" i="6"/>
  <c r="AY179" i="6"/>
  <c r="AX179" i="6"/>
  <c r="AW179" i="6"/>
  <c r="AV179" i="6"/>
  <c r="BB178" i="6"/>
  <c r="BA178" i="6"/>
  <c r="AZ178" i="6"/>
  <c r="AY178" i="6"/>
  <c r="AX178" i="6"/>
  <c r="AW178" i="6"/>
  <c r="AV178" i="6"/>
  <c r="BB177" i="6"/>
  <c r="BA177" i="6"/>
  <c r="AZ177" i="6"/>
  <c r="AY177" i="6"/>
  <c r="AX177" i="6"/>
  <c r="AW177" i="6"/>
  <c r="AV177" i="6"/>
  <c r="BB176" i="6"/>
  <c r="BA176" i="6"/>
  <c r="AZ176" i="6"/>
  <c r="AY176" i="6"/>
  <c r="AX176" i="6"/>
  <c r="AW176" i="6"/>
  <c r="AV176" i="6"/>
  <c r="BB175" i="6"/>
  <c r="BA175" i="6"/>
  <c r="AZ175" i="6"/>
  <c r="AY175" i="6"/>
  <c r="AX175" i="6"/>
  <c r="AW175" i="6"/>
  <c r="AV175" i="6"/>
  <c r="BB174" i="6"/>
  <c r="BA174" i="6"/>
  <c r="AZ174" i="6"/>
  <c r="AY174" i="6"/>
  <c r="AX174" i="6"/>
  <c r="AW174" i="6"/>
  <c r="AV174" i="6"/>
  <c r="BB173" i="6"/>
  <c r="BA173" i="6"/>
  <c r="AZ173" i="6"/>
  <c r="AY173" i="6"/>
  <c r="AX173" i="6"/>
  <c r="AW173" i="6"/>
  <c r="AV173" i="6"/>
  <c r="BB172" i="6"/>
  <c r="BA172" i="6"/>
  <c r="AZ172" i="6"/>
  <c r="AY172" i="6"/>
  <c r="AX172" i="6"/>
  <c r="AW172" i="6"/>
  <c r="AV172" i="6"/>
  <c r="BB171" i="6"/>
  <c r="BA171" i="6"/>
  <c r="AZ171" i="6"/>
  <c r="AY171" i="6"/>
  <c r="AX171" i="6"/>
  <c r="AW171" i="6"/>
  <c r="AV171" i="6"/>
  <c r="BB170" i="6"/>
  <c r="BA170" i="6"/>
  <c r="AZ170" i="6"/>
  <c r="AY170" i="6"/>
  <c r="AX170" i="6"/>
  <c r="AW170" i="6"/>
  <c r="AV170" i="6"/>
  <c r="BB169" i="6"/>
  <c r="BA169" i="6"/>
  <c r="AZ169" i="6"/>
  <c r="AY169" i="6"/>
  <c r="AX169" i="6"/>
  <c r="AW169" i="6"/>
  <c r="AV169" i="6"/>
  <c r="BB168" i="6"/>
  <c r="BA168" i="6"/>
  <c r="AZ168" i="6"/>
  <c r="AY168" i="6"/>
  <c r="AX168" i="6"/>
  <c r="AW168" i="6"/>
  <c r="AV168" i="6"/>
  <c r="BB167" i="6"/>
  <c r="BA167" i="6"/>
  <c r="AZ167" i="6"/>
  <c r="AY167" i="6"/>
  <c r="AX167" i="6"/>
  <c r="AW167" i="6"/>
  <c r="AV167" i="6"/>
  <c r="BB166" i="6"/>
  <c r="BA166" i="6"/>
  <c r="AZ166" i="6"/>
  <c r="AY166" i="6"/>
  <c r="AX166" i="6"/>
  <c r="AW166" i="6"/>
  <c r="AV166" i="6"/>
  <c r="BB165" i="6"/>
  <c r="BA165" i="6"/>
  <c r="AZ165" i="6"/>
  <c r="AY165" i="6"/>
  <c r="AX165" i="6"/>
  <c r="AW165" i="6"/>
  <c r="AV165" i="6"/>
  <c r="BB164" i="6"/>
  <c r="BA164" i="6"/>
  <c r="AZ164" i="6"/>
  <c r="AY164" i="6"/>
  <c r="AX164" i="6"/>
  <c r="AW164" i="6"/>
  <c r="AV164" i="6"/>
  <c r="BB163" i="6"/>
  <c r="BA163" i="6"/>
  <c r="AZ163" i="6"/>
  <c r="AY163" i="6"/>
  <c r="AX163" i="6"/>
  <c r="AW163" i="6"/>
  <c r="AV163" i="6"/>
  <c r="BB162" i="6"/>
  <c r="BA162" i="6"/>
  <c r="AZ162" i="6"/>
  <c r="AY162" i="6"/>
  <c r="AX162" i="6"/>
  <c r="AW162" i="6"/>
  <c r="AV162" i="6"/>
  <c r="BB161" i="6"/>
  <c r="BA161" i="6"/>
  <c r="AZ161" i="6"/>
  <c r="AY161" i="6"/>
  <c r="AX161" i="6"/>
  <c r="AW161" i="6"/>
  <c r="AV161" i="6"/>
  <c r="BB160" i="6"/>
  <c r="BA160" i="6"/>
  <c r="AZ160" i="6"/>
  <c r="AY160" i="6"/>
  <c r="AX160" i="6"/>
  <c r="AW160" i="6"/>
  <c r="AV160" i="6"/>
  <c r="BB159" i="6"/>
  <c r="BA159" i="6"/>
  <c r="AZ159" i="6"/>
  <c r="AY159" i="6"/>
  <c r="AX159" i="6"/>
  <c r="AW159" i="6"/>
  <c r="AV159" i="6"/>
  <c r="BB158" i="6"/>
  <c r="BA158" i="6"/>
  <c r="AZ158" i="6"/>
  <c r="AY158" i="6"/>
  <c r="AX158" i="6"/>
  <c r="AW158" i="6"/>
  <c r="AV158" i="6"/>
  <c r="BB157" i="6"/>
  <c r="BA157" i="6"/>
  <c r="AZ157" i="6"/>
  <c r="AY157" i="6"/>
  <c r="AX157" i="6"/>
  <c r="AW157" i="6"/>
  <c r="AV157" i="6"/>
  <c r="BB156" i="6"/>
  <c r="BA156" i="6"/>
  <c r="AZ156" i="6"/>
  <c r="AY156" i="6"/>
  <c r="AX156" i="6"/>
  <c r="AW156" i="6"/>
  <c r="AV156" i="6"/>
  <c r="BB155" i="6"/>
  <c r="BA155" i="6"/>
  <c r="AZ155" i="6"/>
  <c r="AY155" i="6"/>
  <c r="AX155" i="6"/>
  <c r="AW155" i="6"/>
  <c r="AV155" i="6"/>
  <c r="BB154" i="6"/>
  <c r="BA154" i="6"/>
  <c r="AZ154" i="6"/>
  <c r="AY154" i="6"/>
  <c r="AX154" i="6"/>
  <c r="AW154" i="6"/>
  <c r="AV154" i="6"/>
  <c r="BB153" i="6"/>
  <c r="BA153" i="6"/>
  <c r="AZ153" i="6"/>
  <c r="AY153" i="6"/>
  <c r="AX153" i="6"/>
  <c r="AW153" i="6"/>
  <c r="AV153" i="6"/>
  <c r="BB152" i="6"/>
  <c r="BA152" i="6"/>
  <c r="AZ152" i="6"/>
  <c r="AY152" i="6"/>
  <c r="AX152" i="6"/>
  <c r="AW152" i="6"/>
  <c r="AV152" i="6"/>
  <c r="BB151" i="6"/>
  <c r="BA151" i="6"/>
  <c r="AZ151" i="6"/>
  <c r="AY151" i="6"/>
  <c r="AX151" i="6"/>
  <c r="AW151" i="6"/>
  <c r="AV151" i="6"/>
  <c r="BB150" i="6"/>
  <c r="BA150" i="6"/>
  <c r="AZ150" i="6"/>
  <c r="AY150" i="6"/>
  <c r="AX150" i="6"/>
  <c r="AW150" i="6"/>
  <c r="AV150" i="6"/>
  <c r="BB149" i="6"/>
  <c r="BA149" i="6"/>
  <c r="AZ149" i="6"/>
  <c r="AY149" i="6"/>
  <c r="AX149" i="6"/>
  <c r="AW149" i="6"/>
  <c r="AV149" i="6"/>
  <c r="BB148" i="6"/>
  <c r="BA148" i="6"/>
  <c r="AZ148" i="6"/>
  <c r="AY148" i="6"/>
  <c r="AX148" i="6"/>
  <c r="AW148" i="6"/>
  <c r="AV148" i="6"/>
  <c r="BB147" i="6"/>
  <c r="BA147" i="6"/>
  <c r="AZ147" i="6"/>
  <c r="AY147" i="6"/>
  <c r="AX147" i="6"/>
  <c r="AW147" i="6"/>
  <c r="AV147" i="6"/>
  <c r="BB146" i="6"/>
  <c r="BA146" i="6"/>
  <c r="AZ146" i="6"/>
  <c r="AY146" i="6"/>
  <c r="AX146" i="6"/>
  <c r="AW146" i="6"/>
  <c r="AV146" i="6"/>
  <c r="BB145" i="6"/>
  <c r="BA145" i="6"/>
  <c r="AZ145" i="6"/>
  <c r="AY145" i="6"/>
  <c r="AX145" i="6"/>
  <c r="AW145" i="6"/>
  <c r="AV145" i="6"/>
  <c r="BB144" i="6"/>
  <c r="BA144" i="6"/>
  <c r="AZ144" i="6"/>
  <c r="AY144" i="6"/>
  <c r="AX144" i="6"/>
  <c r="AW144" i="6"/>
  <c r="AV144" i="6"/>
  <c r="BB143" i="6"/>
  <c r="BA143" i="6"/>
  <c r="AZ143" i="6"/>
  <c r="AY143" i="6"/>
  <c r="AX143" i="6"/>
  <c r="AW143" i="6"/>
  <c r="AV143" i="6"/>
  <c r="BB142" i="6"/>
  <c r="BA142" i="6"/>
  <c r="AZ142" i="6"/>
  <c r="AY142" i="6"/>
  <c r="AX142" i="6"/>
  <c r="AW142" i="6"/>
  <c r="AV142" i="6"/>
  <c r="BB141" i="6"/>
  <c r="BA141" i="6"/>
  <c r="AZ141" i="6"/>
  <c r="AY141" i="6"/>
  <c r="AX141" i="6"/>
  <c r="AW141" i="6"/>
  <c r="AV141" i="6"/>
  <c r="BB140" i="6"/>
  <c r="BA140" i="6"/>
  <c r="AZ140" i="6"/>
  <c r="AY140" i="6"/>
  <c r="AX140" i="6"/>
  <c r="AW140" i="6"/>
  <c r="AV140" i="6"/>
  <c r="BB139" i="6"/>
  <c r="BA139" i="6"/>
  <c r="AZ139" i="6"/>
  <c r="AY139" i="6"/>
  <c r="AX139" i="6"/>
  <c r="AW139" i="6"/>
  <c r="AV139" i="6"/>
  <c r="BB138" i="6"/>
  <c r="BA138" i="6"/>
  <c r="AZ138" i="6"/>
  <c r="AY138" i="6"/>
  <c r="AX138" i="6"/>
  <c r="AW138" i="6"/>
  <c r="AV138" i="6"/>
  <c r="BB137" i="6"/>
  <c r="BA137" i="6"/>
  <c r="AZ137" i="6"/>
  <c r="AY137" i="6"/>
  <c r="AX137" i="6"/>
  <c r="AW137" i="6"/>
  <c r="AV137" i="6"/>
  <c r="BB136" i="6"/>
  <c r="BA136" i="6"/>
  <c r="AZ136" i="6"/>
  <c r="AY136" i="6"/>
  <c r="AX136" i="6"/>
  <c r="AW136" i="6"/>
  <c r="AV136" i="6"/>
  <c r="BB135" i="6"/>
  <c r="BA135" i="6"/>
  <c r="AZ135" i="6"/>
  <c r="AY135" i="6"/>
  <c r="AX135" i="6"/>
  <c r="AW135" i="6"/>
  <c r="AV135" i="6"/>
  <c r="BB134" i="6"/>
  <c r="BA134" i="6"/>
  <c r="AZ134" i="6"/>
  <c r="AY134" i="6"/>
  <c r="AX134" i="6"/>
  <c r="AW134" i="6"/>
  <c r="AV134" i="6"/>
  <c r="BB133" i="6"/>
  <c r="BA133" i="6"/>
  <c r="AZ133" i="6"/>
  <c r="AY133" i="6"/>
  <c r="AX133" i="6"/>
  <c r="AW133" i="6"/>
  <c r="AV133" i="6"/>
  <c r="BB132" i="6"/>
  <c r="BA132" i="6"/>
  <c r="AZ132" i="6"/>
  <c r="AY132" i="6"/>
  <c r="AX132" i="6"/>
  <c r="AW132" i="6"/>
  <c r="AV132" i="6"/>
  <c r="BB131" i="6"/>
  <c r="BA131" i="6"/>
  <c r="AZ131" i="6"/>
  <c r="AY131" i="6"/>
  <c r="AX131" i="6"/>
  <c r="AW131" i="6"/>
  <c r="AV131" i="6"/>
  <c r="BB130" i="6"/>
  <c r="BA130" i="6"/>
  <c r="AZ130" i="6"/>
  <c r="AY130" i="6"/>
  <c r="AX130" i="6"/>
  <c r="AW130" i="6"/>
  <c r="AV130" i="6"/>
  <c r="BB129" i="6"/>
  <c r="BA129" i="6"/>
  <c r="AZ129" i="6"/>
  <c r="AY129" i="6"/>
  <c r="AX129" i="6"/>
  <c r="AW129" i="6"/>
  <c r="AV129" i="6"/>
  <c r="BB128" i="6"/>
  <c r="BA128" i="6"/>
  <c r="AZ128" i="6"/>
  <c r="AY128" i="6"/>
  <c r="AX128" i="6"/>
  <c r="AW128" i="6"/>
  <c r="AV128" i="6"/>
  <c r="BB127" i="6"/>
  <c r="BA127" i="6"/>
  <c r="AZ127" i="6"/>
  <c r="AY127" i="6"/>
  <c r="AX127" i="6"/>
  <c r="AW127" i="6"/>
  <c r="AV127" i="6"/>
  <c r="BB126" i="6"/>
  <c r="BA126" i="6"/>
  <c r="AZ126" i="6"/>
  <c r="AY126" i="6"/>
  <c r="AX126" i="6"/>
  <c r="AW126" i="6"/>
  <c r="AV126" i="6"/>
  <c r="BB125" i="6"/>
  <c r="BA125" i="6"/>
  <c r="AZ125" i="6"/>
  <c r="AY125" i="6"/>
  <c r="AX125" i="6"/>
  <c r="AW125" i="6"/>
  <c r="AV125" i="6"/>
  <c r="BB124" i="6"/>
  <c r="BA124" i="6"/>
  <c r="AZ124" i="6"/>
  <c r="AY124" i="6"/>
  <c r="AX124" i="6"/>
  <c r="AW124" i="6"/>
  <c r="AV124" i="6"/>
  <c r="BB123" i="6"/>
  <c r="BA123" i="6"/>
  <c r="AZ123" i="6"/>
  <c r="AY123" i="6"/>
  <c r="AX123" i="6"/>
  <c r="AW123" i="6"/>
  <c r="AV123" i="6"/>
  <c r="BB122" i="6"/>
  <c r="BA122" i="6"/>
  <c r="AZ122" i="6"/>
  <c r="AY122" i="6"/>
  <c r="AX122" i="6"/>
  <c r="AW122" i="6"/>
  <c r="AV122" i="6"/>
  <c r="BB121" i="6"/>
  <c r="BA121" i="6"/>
  <c r="AZ121" i="6"/>
  <c r="AY121" i="6"/>
  <c r="AX121" i="6"/>
  <c r="AW121" i="6"/>
  <c r="AV121" i="6"/>
  <c r="BB120" i="6"/>
  <c r="BA120" i="6"/>
  <c r="AZ120" i="6"/>
  <c r="AY120" i="6"/>
  <c r="AX120" i="6"/>
  <c r="AW120" i="6"/>
  <c r="AV120" i="6"/>
  <c r="BB119" i="6"/>
  <c r="BA119" i="6"/>
  <c r="AZ119" i="6"/>
  <c r="AY119" i="6"/>
  <c r="AX119" i="6"/>
  <c r="AW119" i="6"/>
  <c r="AV119" i="6"/>
  <c r="BB118" i="6"/>
  <c r="BA118" i="6"/>
  <c r="AZ118" i="6"/>
  <c r="AY118" i="6"/>
  <c r="AX118" i="6"/>
  <c r="AW118" i="6"/>
  <c r="AV118" i="6"/>
  <c r="BB117" i="6"/>
  <c r="BA117" i="6"/>
  <c r="AZ117" i="6"/>
  <c r="AY117" i="6"/>
  <c r="AX117" i="6"/>
  <c r="AW117" i="6"/>
  <c r="AV117" i="6"/>
  <c r="BB116" i="6"/>
  <c r="BA116" i="6"/>
  <c r="AZ116" i="6"/>
  <c r="AY116" i="6"/>
  <c r="AX116" i="6"/>
  <c r="AW116" i="6"/>
  <c r="AV116" i="6"/>
  <c r="BB115" i="6"/>
  <c r="BA115" i="6"/>
  <c r="AZ115" i="6"/>
  <c r="AY115" i="6"/>
  <c r="AX115" i="6"/>
  <c r="AW115" i="6"/>
  <c r="AV115" i="6"/>
  <c r="BB114" i="6"/>
  <c r="BA114" i="6"/>
  <c r="AZ114" i="6"/>
  <c r="AY114" i="6"/>
  <c r="AX114" i="6"/>
  <c r="AW114" i="6"/>
  <c r="AV114" i="6"/>
  <c r="BB113" i="6"/>
  <c r="BA113" i="6"/>
  <c r="AZ113" i="6"/>
  <c r="AY113" i="6"/>
  <c r="AX113" i="6"/>
  <c r="AW113" i="6"/>
  <c r="AV113" i="6"/>
  <c r="BB112" i="6"/>
  <c r="BA112" i="6"/>
  <c r="AZ112" i="6"/>
  <c r="AY112" i="6"/>
  <c r="AX112" i="6"/>
  <c r="AW112" i="6"/>
  <c r="AV112" i="6"/>
  <c r="BB111" i="6"/>
  <c r="BA111" i="6"/>
  <c r="AZ111" i="6"/>
  <c r="AY111" i="6"/>
  <c r="AX111" i="6"/>
  <c r="AW111" i="6"/>
  <c r="AV111" i="6"/>
  <c r="BB110" i="6"/>
  <c r="BA110" i="6"/>
  <c r="AZ110" i="6"/>
  <c r="AY110" i="6"/>
  <c r="AX110" i="6"/>
  <c r="AW110" i="6"/>
  <c r="AV110" i="6"/>
  <c r="BB109" i="6"/>
  <c r="BA109" i="6"/>
  <c r="AZ109" i="6"/>
  <c r="AY109" i="6"/>
  <c r="AX109" i="6"/>
  <c r="AW109" i="6"/>
  <c r="AV109" i="6"/>
  <c r="BB108" i="6"/>
  <c r="BA108" i="6"/>
  <c r="AZ108" i="6"/>
  <c r="AY108" i="6"/>
  <c r="AX108" i="6"/>
  <c r="AW108" i="6"/>
  <c r="AV108" i="6"/>
  <c r="BB107" i="6"/>
  <c r="BA107" i="6"/>
  <c r="AZ107" i="6"/>
  <c r="AY107" i="6"/>
  <c r="AX107" i="6"/>
  <c r="AW107" i="6"/>
  <c r="AV107" i="6"/>
  <c r="BB106" i="6"/>
  <c r="BA106" i="6"/>
  <c r="AZ106" i="6"/>
  <c r="AY106" i="6"/>
  <c r="AX106" i="6"/>
  <c r="AW106" i="6"/>
  <c r="AV106" i="6"/>
  <c r="BB105" i="6"/>
  <c r="BA105" i="6"/>
  <c r="AZ105" i="6"/>
  <c r="AY105" i="6"/>
  <c r="AX105" i="6"/>
  <c r="AW105" i="6"/>
  <c r="AV105" i="6"/>
  <c r="BB104" i="6"/>
  <c r="BA104" i="6"/>
  <c r="AZ104" i="6"/>
  <c r="AY104" i="6"/>
  <c r="AX104" i="6"/>
  <c r="AW104" i="6"/>
  <c r="AV104" i="6"/>
  <c r="BB103" i="6"/>
  <c r="BA103" i="6"/>
  <c r="AZ103" i="6"/>
  <c r="AY103" i="6"/>
  <c r="AX103" i="6"/>
  <c r="AW103" i="6"/>
  <c r="AV103" i="6"/>
  <c r="BB102" i="6"/>
  <c r="BA102" i="6"/>
  <c r="AZ102" i="6"/>
  <c r="AY102" i="6"/>
  <c r="AX102" i="6"/>
  <c r="AW102" i="6"/>
  <c r="AV102" i="6"/>
  <c r="BB101" i="6"/>
  <c r="BA101" i="6"/>
  <c r="AZ101" i="6"/>
  <c r="AY101" i="6"/>
  <c r="AX101" i="6"/>
  <c r="AW101" i="6"/>
  <c r="AV101" i="6"/>
  <c r="BB100" i="6"/>
  <c r="BA100" i="6"/>
  <c r="AZ100" i="6"/>
  <c r="AY100" i="6"/>
  <c r="AX100" i="6"/>
  <c r="AW100" i="6"/>
  <c r="AV100" i="6"/>
  <c r="BB99" i="6"/>
  <c r="BA99" i="6"/>
  <c r="AZ99" i="6"/>
  <c r="AY99" i="6"/>
  <c r="AX99" i="6"/>
  <c r="AW99" i="6"/>
  <c r="AV99" i="6"/>
  <c r="BB98" i="6"/>
  <c r="BA98" i="6"/>
  <c r="AZ98" i="6"/>
  <c r="AY98" i="6"/>
  <c r="AX98" i="6"/>
  <c r="AW98" i="6"/>
  <c r="AV98" i="6"/>
  <c r="BB97" i="6"/>
  <c r="BA97" i="6"/>
  <c r="AZ97" i="6"/>
  <c r="AY97" i="6"/>
  <c r="AX97" i="6"/>
  <c r="AW97" i="6"/>
  <c r="AV97" i="6"/>
  <c r="BB96" i="6"/>
  <c r="BA96" i="6"/>
  <c r="AZ96" i="6"/>
  <c r="AY96" i="6"/>
  <c r="AX96" i="6"/>
  <c r="AW96" i="6"/>
  <c r="AV96" i="6"/>
  <c r="BB95" i="6"/>
  <c r="BA95" i="6"/>
  <c r="AZ95" i="6"/>
  <c r="AY95" i="6"/>
  <c r="AX95" i="6"/>
  <c r="AW95" i="6"/>
  <c r="AV95" i="6"/>
  <c r="BB94" i="6"/>
  <c r="BA94" i="6"/>
  <c r="AZ94" i="6"/>
  <c r="AY94" i="6"/>
  <c r="AX94" i="6"/>
  <c r="AW94" i="6"/>
  <c r="AV94" i="6"/>
  <c r="BB93" i="6"/>
  <c r="BA93" i="6"/>
  <c r="AZ93" i="6"/>
  <c r="AY93" i="6"/>
  <c r="AX93" i="6"/>
  <c r="AW93" i="6"/>
  <c r="AV93" i="6"/>
  <c r="BB92" i="6"/>
  <c r="BA92" i="6"/>
  <c r="AZ92" i="6"/>
  <c r="AY92" i="6"/>
  <c r="AX92" i="6"/>
  <c r="AW92" i="6"/>
  <c r="AV92" i="6"/>
  <c r="BB91" i="6"/>
  <c r="BA91" i="6"/>
  <c r="AZ91" i="6"/>
  <c r="AY91" i="6"/>
  <c r="AX91" i="6"/>
  <c r="AW91" i="6"/>
  <c r="AV91" i="6"/>
  <c r="BB90" i="6"/>
  <c r="BA90" i="6"/>
  <c r="AZ90" i="6"/>
  <c r="AY90" i="6"/>
  <c r="AX90" i="6"/>
  <c r="AW90" i="6"/>
  <c r="AV90" i="6"/>
  <c r="BB89" i="6"/>
  <c r="BA89" i="6"/>
  <c r="AZ89" i="6"/>
  <c r="AY89" i="6"/>
  <c r="AX89" i="6"/>
  <c r="AW89" i="6"/>
  <c r="AV89" i="6"/>
  <c r="BB88" i="6"/>
  <c r="BA88" i="6"/>
  <c r="AZ88" i="6"/>
  <c r="AY88" i="6"/>
  <c r="AX88" i="6"/>
  <c r="AW88" i="6"/>
  <c r="AV88" i="6"/>
  <c r="BB87" i="6"/>
  <c r="BA87" i="6"/>
  <c r="AZ87" i="6"/>
  <c r="AY87" i="6"/>
  <c r="AX87" i="6"/>
  <c r="AW87" i="6"/>
  <c r="AV87" i="6"/>
  <c r="BB86" i="6"/>
  <c r="BA86" i="6"/>
  <c r="AZ86" i="6"/>
  <c r="AY86" i="6"/>
  <c r="AX86" i="6"/>
  <c r="AW86" i="6"/>
  <c r="AV86" i="6"/>
  <c r="BB85" i="6"/>
  <c r="BA85" i="6"/>
  <c r="AZ85" i="6"/>
  <c r="AY85" i="6"/>
  <c r="AX85" i="6"/>
  <c r="AW85" i="6"/>
  <c r="AV85" i="6"/>
  <c r="BB84" i="6"/>
  <c r="BA84" i="6"/>
  <c r="AZ84" i="6"/>
  <c r="AY84" i="6"/>
  <c r="AX84" i="6"/>
  <c r="AW84" i="6"/>
  <c r="AV84" i="6"/>
  <c r="BB83" i="6"/>
  <c r="BA83" i="6"/>
  <c r="AZ83" i="6"/>
  <c r="AY83" i="6"/>
  <c r="AX83" i="6"/>
  <c r="AW83" i="6"/>
  <c r="AV83" i="6"/>
  <c r="BB82" i="6"/>
  <c r="BA82" i="6"/>
  <c r="AZ82" i="6"/>
  <c r="AY82" i="6"/>
  <c r="AX82" i="6"/>
  <c r="AW82" i="6"/>
  <c r="AV82" i="6"/>
  <c r="BB81" i="6"/>
  <c r="BA81" i="6"/>
  <c r="AZ81" i="6"/>
  <c r="AY81" i="6"/>
  <c r="AX81" i="6"/>
  <c r="AW81" i="6"/>
  <c r="AV81" i="6"/>
  <c r="BB80" i="6"/>
  <c r="BA80" i="6"/>
  <c r="AZ80" i="6"/>
  <c r="AY80" i="6"/>
  <c r="AX80" i="6"/>
  <c r="AW80" i="6"/>
  <c r="AV80" i="6"/>
  <c r="BB79" i="6"/>
  <c r="BA79" i="6"/>
  <c r="AZ79" i="6"/>
  <c r="AY79" i="6"/>
  <c r="AX79" i="6"/>
  <c r="AW79" i="6"/>
  <c r="AV79" i="6"/>
  <c r="BB78" i="6"/>
  <c r="BA78" i="6"/>
  <c r="AZ78" i="6"/>
  <c r="AY78" i="6"/>
  <c r="AX78" i="6"/>
  <c r="AW78" i="6"/>
  <c r="AV78" i="6"/>
  <c r="BB77" i="6"/>
  <c r="BA77" i="6"/>
  <c r="AZ77" i="6"/>
  <c r="AY77" i="6"/>
  <c r="AX77" i="6"/>
  <c r="AW77" i="6"/>
  <c r="AV77" i="6"/>
  <c r="BB76" i="6"/>
  <c r="BA76" i="6"/>
  <c r="AZ76" i="6"/>
  <c r="AY76" i="6"/>
  <c r="AX76" i="6"/>
  <c r="AW76" i="6"/>
  <c r="AV76" i="6"/>
  <c r="BB75" i="6"/>
  <c r="BA75" i="6"/>
  <c r="AZ75" i="6"/>
  <c r="AY75" i="6"/>
  <c r="AX75" i="6"/>
  <c r="AW75" i="6"/>
  <c r="AV75" i="6"/>
  <c r="BB74" i="6"/>
  <c r="BA74" i="6"/>
  <c r="AZ74" i="6"/>
  <c r="AY74" i="6"/>
  <c r="AX74" i="6"/>
  <c r="AW74" i="6"/>
  <c r="AV74" i="6"/>
  <c r="BB73" i="6"/>
  <c r="BA73" i="6"/>
  <c r="AZ73" i="6"/>
  <c r="AY73" i="6"/>
  <c r="AX73" i="6"/>
  <c r="AW73" i="6"/>
  <c r="AV73" i="6"/>
  <c r="BB72" i="6"/>
  <c r="BA72" i="6"/>
  <c r="AZ72" i="6"/>
  <c r="AY72" i="6"/>
  <c r="AX72" i="6"/>
  <c r="AW72" i="6"/>
  <c r="AV72" i="6"/>
  <c r="BB71" i="6"/>
  <c r="BA71" i="6"/>
  <c r="AZ71" i="6"/>
  <c r="AY71" i="6"/>
  <c r="AX71" i="6"/>
  <c r="AW71" i="6"/>
  <c r="AV71" i="6"/>
  <c r="BB70" i="6"/>
  <c r="BA70" i="6"/>
  <c r="AZ70" i="6"/>
  <c r="AY70" i="6"/>
  <c r="AX70" i="6"/>
  <c r="AW70" i="6"/>
  <c r="AV70" i="6"/>
  <c r="BB69" i="6"/>
  <c r="BA69" i="6"/>
  <c r="AZ69" i="6"/>
  <c r="AY69" i="6"/>
  <c r="AX69" i="6"/>
  <c r="AW69" i="6"/>
  <c r="AV69" i="6"/>
  <c r="BB68" i="6"/>
  <c r="BA68" i="6"/>
  <c r="AZ68" i="6"/>
  <c r="AY68" i="6"/>
  <c r="AX68" i="6"/>
  <c r="AW68" i="6"/>
  <c r="AV68" i="6"/>
  <c r="BB67" i="6"/>
  <c r="BA67" i="6"/>
  <c r="AZ67" i="6"/>
  <c r="AY67" i="6"/>
  <c r="AX67" i="6"/>
  <c r="AW67" i="6"/>
  <c r="AV67" i="6"/>
  <c r="BB66" i="6"/>
  <c r="BA66" i="6"/>
  <c r="AZ66" i="6"/>
  <c r="AY66" i="6"/>
  <c r="AX66" i="6"/>
  <c r="AW66" i="6"/>
  <c r="AV66" i="6"/>
  <c r="BB65" i="6"/>
  <c r="BA65" i="6"/>
  <c r="AZ65" i="6"/>
  <c r="AY65" i="6"/>
  <c r="AX65" i="6"/>
  <c r="AW65" i="6"/>
  <c r="AV65" i="6"/>
  <c r="BB64" i="6"/>
  <c r="BA64" i="6"/>
  <c r="AZ64" i="6"/>
  <c r="AY64" i="6"/>
  <c r="AX64" i="6"/>
  <c r="AW64" i="6"/>
  <c r="AV64" i="6"/>
  <c r="BB63" i="6"/>
  <c r="BA63" i="6"/>
  <c r="AZ63" i="6"/>
  <c r="AY63" i="6"/>
  <c r="AX63" i="6"/>
  <c r="AW63" i="6"/>
  <c r="AV63" i="6"/>
  <c r="BB62" i="6"/>
  <c r="BA62" i="6"/>
  <c r="AZ62" i="6"/>
  <c r="AY62" i="6"/>
  <c r="AX62" i="6"/>
  <c r="AW62" i="6"/>
  <c r="AV62" i="6"/>
  <c r="BB61" i="6"/>
  <c r="BA61" i="6"/>
  <c r="AZ61" i="6"/>
  <c r="AY61" i="6"/>
  <c r="AX61" i="6"/>
  <c r="AW61" i="6"/>
  <c r="AV61" i="6"/>
  <c r="BB60" i="6"/>
  <c r="BA60" i="6"/>
  <c r="AZ60" i="6"/>
  <c r="AY60" i="6"/>
  <c r="AX60" i="6"/>
  <c r="AW60" i="6"/>
  <c r="AV60" i="6"/>
  <c r="BB59" i="6"/>
  <c r="BA59" i="6"/>
  <c r="AZ59" i="6"/>
  <c r="AY59" i="6"/>
  <c r="AX59" i="6"/>
  <c r="AW59" i="6"/>
  <c r="AV59" i="6"/>
  <c r="BB58" i="6"/>
  <c r="BA58" i="6"/>
  <c r="AZ58" i="6"/>
  <c r="AY58" i="6"/>
  <c r="AX58" i="6"/>
  <c r="AW58" i="6"/>
  <c r="AV58" i="6"/>
  <c r="BB57" i="6"/>
  <c r="BA57" i="6"/>
  <c r="AZ57" i="6"/>
  <c r="AY57" i="6"/>
  <c r="AX57" i="6"/>
  <c r="AW57" i="6"/>
  <c r="AV57" i="6"/>
  <c r="BB56" i="6"/>
  <c r="BA56" i="6"/>
  <c r="AZ56" i="6"/>
  <c r="AY56" i="6"/>
  <c r="AX56" i="6"/>
  <c r="AW56" i="6"/>
  <c r="AV56" i="6"/>
  <c r="BB55" i="6"/>
  <c r="BA55" i="6"/>
  <c r="AZ55" i="6"/>
  <c r="AY55" i="6"/>
  <c r="AX55" i="6"/>
  <c r="AW55" i="6"/>
  <c r="AV55" i="6"/>
  <c r="BB54" i="6"/>
  <c r="BA54" i="6"/>
  <c r="AZ54" i="6"/>
  <c r="AY54" i="6"/>
  <c r="AX54" i="6"/>
  <c r="AW54" i="6"/>
  <c r="AV54" i="6"/>
  <c r="BB53" i="6"/>
  <c r="BA53" i="6"/>
  <c r="AZ53" i="6"/>
  <c r="AY53" i="6"/>
  <c r="AX53" i="6"/>
  <c r="AW53" i="6"/>
  <c r="AV53" i="6"/>
  <c r="BB52" i="6"/>
  <c r="BA52" i="6"/>
  <c r="AZ52" i="6"/>
  <c r="AY52" i="6"/>
  <c r="AX52" i="6"/>
  <c r="AW52" i="6"/>
  <c r="AV52" i="6"/>
  <c r="BB51" i="6"/>
  <c r="BA51" i="6"/>
  <c r="AZ51" i="6"/>
  <c r="AY51" i="6"/>
  <c r="AX51" i="6"/>
  <c r="AW51" i="6"/>
  <c r="AV51" i="6"/>
  <c r="BB50" i="6"/>
  <c r="BA50" i="6"/>
  <c r="AZ50" i="6"/>
  <c r="AY50" i="6"/>
  <c r="AX50" i="6"/>
  <c r="AW50" i="6"/>
  <c r="AV50" i="6"/>
  <c r="BB49" i="6"/>
  <c r="BA49" i="6"/>
  <c r="AZ49" i="6"/>
  <c r="AY49" i="6"/>
  <c r="AX49" i="6"/>
  <c r="AW49" i="6"/>
  <c r="AV49" i="6"/>
  <c r="BB48" i="6"/>
  <c r="BA48" i="6"/>
  <c r="AZ48" i="6"/>
  <c r="AY48" i="6"/>
  <c r="AX48" i="6"/>
  <c r="AW48" i="6"/>
  <c r="AV48" i="6"/>
  <c r="BB47" i="6"/>
  <c r="BA47" i="6"/>
  <c r="AZ47" i="6"/>
  <c r="AY47" i="6"/>
  <c r="AX47" i="6"/>
  <c r="AW47" i="6"/>
  <c r="AV47" i="6"/>
  <c r="BB46" i="6"/>
  <c r="BA46" i="6"/>
  <c r="AZ46" i="6"/>
  <c r="AY46" i="6"/>
  <c r="AX46" i="6"/>
  <c r="AW46" i="6"/>
  <c r="AV46" i="6"/>
  <c r="BB45" i="6"/>
  <c r="BA45" i="6"/>
  <c r="AZ45" i="6"/>
  <c r="AY45" i="6"/>
  <c r="AX45" i="6"/>
  <c r="AW45" i="6"/>
  <c r="AV45" i="6"/>
  <c r="BB44" i="6"/>
  <c r="BA44" i="6"/>
  <c r="AZ44" i="6"/>
  <c r="AY44" i="6"/>
  <c r="AX44" i="6"/>
  <c r="AW44" i="6"/>
  <c r="AV44" i="6"/>
  <c r="BB43" i="6"/>
  <c r="BA43" i="6"/>
  <c r="AZ43" i="6"/>
  <c r="AY43" i="6"/>
  <c r="AX43" i="6"/>
  <c r="AW43" i="6"/>
  <c r="AV43" i="6"/>
  <c r="BB42" i="6"/>
  <c r="BA42" i="6"/>
  <c r="AZ42" i="6"/>
  <c r="AY42" i="6"/>
  <c r="AX42" i="6"/>
  <c r="AW42" i="6"/>
  <c r="AV42" i="6"/>
  <c r="BB41" i="6"/>
  <c r="BA41" i="6"/>
  <c r="AZ41" i="6"/>
  <c r="AY41" i="6"/>
  <c r="AX41" i="6"/>
  <c r="AW41" i="6"/>
  <c r="AV41" i="6"/>
  <c r="BB40" i="6"/>
  <c r="BA40" i="6"/>
  <c r="AZ40" i="6"/>
  <c r="AY40" i="6"/>
  <c r="AX40" i="6"/>
  <c r="AW40" i="6"/>
  <c r="AV40" i="6"/>
  <c r="BB39" i="6"/>
  <c r="BA39" i="6"/>
  <c r="AZ39" i="6"/>
  <c r="AY39" i="6"/>
  <c r="AX39" i="6"/>
  <c r="AW39" i="6"/>
  <c r="AV39" i="6"/>
  <c r="BB38" i="6"/>
  <c r="BA38" i="6"/>
  <c r="AZ38" i="6"/>
  <c r="AY38" i="6"/>
  <c r="AX38" i="6"/>
  <c r="AW38" i="6"/>
  <c r="AV38" i="6"/>
  <c r="BB37" i="6"/>
  <c r="BA37" i="6"/>
  <c r="AZ37" i="6"/>
  <c r="AY37" i="6"/>
  <c r="AX37" i="6"/>
  <c r="AW37" i="6"/>
  <c r="AV37" i="6"/>
  <c r="BB36" i="6"/>
  <c r="BA36" i="6"/>
  <c r="AZ36" i="6"/>
  <c r="AY36" i="6"/>
  <c r="AX36" i="6"/>
  <c r="AW36" i="6"/>
  <c r="AV36" i="6"/>
  <c r="BB35" i="6"/>
  <c r="BA35" i="6"/>
  <c r="AZ35" i="6"/>
  <c r="AY35" i="6"/>
  <c r="AX35" i="6"/>
  <c r="AW35" i="6"/>
  <c r="AV35" i="6"/>
  <c r="BB34" i="6"/>
  <c r="BA34" i="6"/>
  <c r="AZ34" i="6"/>
  <c r="AY34" i="6"/>
  <c r="AX34" i="6"/>
  <c r="AW34" i="6"/>
  <c r="AV34" i="6"/>
  <c r="BB33" i="6"/>
  <c r="BA33" i="6"/>
  <c r="AZ33" i="6"/>
  <c r="AY33" i="6"/>
  <c r="AX33" i="6"/>
  <c r="AW33" i="6"/>
  <c r="AV33" i="6"/>
  <c r="BB32" i="6"/>
  <c r="BA32" i="6"/>
  <c r="AZ32" i="6"/>
  <c r="AY32" i="6"/>
  <c r="AX32" i="6"/>
  <c r="AW32" i="6"/>
  <c r="AV32" i="6"/>
  <c r="BB31" i="6"/>
  <c r="BA31" i="6"/>
  <c r="AZ31" i="6"/>
  <c r="AY31" i="6"/>
  <c r="AX31" i="6"/>
  <c r="AW31" i="6"/>
  <c r="AV31" i="6"/>
  <c r="BB30" i="6"/>
  <c r="BA30" i="6"/>
  <c r="AZ30" i="6"/>
  <c r="AY30" i="6"/>
  <c r="AX30" i="6"/>
  <c r="AW30" i="6"/>
  <c r="AV30" i="6"/>
  <c r="BB29" i="6"/>
  <c r="BA29" i="6"/>
  <c r="AZ29" i="6"/>
  <c r="AY29" i="6"/>
  <c r="AX29" i="6"/>
  <c r="AW29" i="6"/>
  <c r="AV29" i="6"/>
  <c r="BB28" i="6"/>
  <c r="BA28" i="6"/>
  <c r="AZ28" i="6"/>
  <c r="AY28" i="6"/>
  <c r="AX28" i="6"/>
  <c r="AW28" i="6"/>
  <c r="AV28" i="6"/>
  <c r="BB27" i="6"/>
  <c r="BA27" i="6"/>
  <c r="AZ27" i="6"/>
  <c r="AY27" i="6"/>
  <c r="AX27" i="6"/>
  <c r="AW27" i="6"/>
  <c r="AV27" i="6"/>
  <c r="BB26" i="6"/>
  <c r="BA26" i="6"/>
  <c r="AZ26" i="6"/>
  <c r="AY26" i="6"/>
  <c r="AX26" i="6"/>
  <c r="AW26" i="6"/>
  <c r="AV26" i="6"/>
  <c r="BB25" i="6"/>
  <c r="BA25" i="6"/>
  <c r="AZ25" i="6"/>
  <c r="AY25" i="6"/>
  <c r="AX25" i="6"/>
  <c r="AW25" i="6"/>
  <c r="AV25" i="6"/>
  <c r="BB24" i="6"/>
  <c r="BA24" i="6"/>
  <c r="AZ24" i="6"/>
  <c r="AY24" i="6"/>
  <c r="AX24" i="6"/>
  <c r="AW24" i="6"/>
  <c r="AV24" i="6"/>
  <c r="BB23" i="6"/>
  <c r="BA23" i="6"/>
  <c r="AZ23" i="6"/>
  <c r="AY23" i="6"/>
  <c r="AX23" i="6"/>
  <c r="AW23" i="6"/>
  <c r="AV23" i="6"/>
  <c r="BB22" i="6"/>
  <c r="BA22" i="6"/>
  <c r="AZ22" i="6"/>
  <c r="AY22" i="6"/>
  <c r="AX22" i="6"/>
  <c r="AW22" i="6"/>
  <c r="AV22" i="6"/>
  <c r="BB21" i="6"/>
  <c r="BA21" i="6"/>
  <c r="AZ21" i="6"/>
  <c r="AY21" i="6"/>
  <c r="AX21" i="6"/>
  <c r="AW21" i="6"/>
  <c r="AV21" i="6"/>
  <c r="BB20" i="6"/>
  <c r="BA20" i="6"/>
  <c r="AZ20" i="6"/>
  <c r="AY20" i="6"/>
  <c r="AX20" i="6"/>
  <c r="AW20" i="6"/>
  <c r="AV20" i="6"/>
  <c r="BB19" i="6"/>
  <c r="BA19" i="6"/>
  <c r="AZ19" i="6"/>
  <c r="AY19" i="6"/>
  <c r="AX19" i="6"/>
  <c r="AW19" i="6"/>
  <c r="AV19" i="6"/>
  <c r="BB18" i="6"/>
  <c r="BA18" i="6"/>
  <c r="AZ18" i="6"/>
  <c r="AY18" i="6"/>
  <c r="AX18" i="6"/>
  <c r="AW18" i="6"/>
  <c r="AV18" i="6"/>
  <c r="BB17" i="6"/>
  <c r="BA17" i="6"/>
  <c r="AZ17" i="6"/>
  <c r="AY17" i="6"/>
  <c r="AX17" i="6"/>
  <c r="AW17" i="6"/>
  <c r="AV17" i="6"/>
  <c r="BB16" i="6"/>
  <c r="BA16" i="6"/>
  <c r="AZ16" i="6"/>
  <c r="AY16" i="6"/>
  <c r="AX16" i="6"/>
  <c r="AW16" i="6"/>
  <c r="AV16" i="6"/>
  <c r="BB15" i="6"/>
  <c r="BA15" i="6"/>
  <c r="AZ15" i="6"/>
  <c r="AY15" i="6"/>
  <c r="AX15" i="6"/>
  <c r="AW15" i="6"/>
  <c r="AV15" i="6"/>
  <c r="BB14" i="6"/>
  <c r="BA14" i="6"/>
  <c r="AZ14" i="6"/>
  <c r="AY14" i="6"/>
  <c r="AX14" i="6"/>
  <c r="AW14" i="6"/>
  <c r="AV14" i="6"/>
  <c r="BB13" i="6"/>
  <c r="BA13" i="6"/>
  <c r="AZ13" i="6"/>
  <c r="AY13" i="6"/>
  <c r="AX13" i="6"/>
  <c r="AW13" i="6"/>
  <c r="AV13" i="6"/>
  <c r="BB12" i="6"/>
  <c r="BA12" i="6"/>
  <c r="AZ12" i="6"/>
  <c r="AY12" i="6"/>
  <c r="AX12" i="6"/>
  <c r="AW12" i="6"/>
  <c r="AV12" i="6"/>
  <c r="BB11" i="6"/>
  <c r="BA11" i="6"/>
  <c r="AZ11" i="6"/>
  <c r="AY11" i="6"/>
  <c r="AX11" i="6"/>
  <c r="AW11" i="6"/>
  <c r="AV11" i="6"/>
  <c r="BB10" i="6"/>
  <c r="BA10" i="6"/>
  <c r="AZ10" i="6"/>
  <c r="AY10" i="6"/>
  <c r="AX10" i="6"/>
  <c r="AW10" i="6"/>
  <c r="AV10" i="6"/>
  <c r="BB9" i="6"/>
  <c r="BA9" i="6"/>
  <c r="AZ9" i="6"/>
  <c r="AY9" i="6"/>
  <c r="AX9" i="6"/>
  <c r="AW9" i="6"/>
  <c r="AV9" i="6"/>
  <c r="BB8" i="6"/>
  <c r="BA8" i="6"/>
  <c r="AZ8" i="6"/>
  <c r="AY8" i="6"/>
  <c r="AX8" i="6"/>
  <c r="AW8" i="6"/>
  <c r="AV8" i="6"/>
  <c r="BB7" i="6"/>
  <c r="BA7" i="6"/>
  <c r="AZ7" i="6"/>
  <c r="AY7" i="6"/>
  <c r="AX7" i="6"/>
  <c r="AW7" i="6"/>
  <c r="AV7" i="6"/>
  <c r="BB6" i="6"/>
  <c r="BA6" i="6"/>
  <c r="AZ6" i="6"/>
  <c r="AY6" i="6"/>
  <c r="AX6" i="6"/>
  <c r="AW6" i="6"/>
  <c r="AV6" i="6"/>
  <c r="BB5" i="6"/>
  <c r="BA5" i="6"/>
  <c r="AZ5" i="6"/>
  <c r="AY5" i="6"/>
  <c r="AX5" i="6"/>
  <c r="AW5" i="6"/>
  <c r="AV5" i="6"/>
  <c r="BB4" i="6"/>
  <c r="BA4" i="6"/>
  <c r="AZ4" i="6"/>
  <c r="AY4" i="6"/>
  <c r="AX4" i="6"/>
  <c r="AW4" i="6"/>
  <c r="AV4" i="6"/>
  <c r="BB3" i="6"/>
  <c r="BA3" i="6"/>
  <c r="AZ3" i="6"/>
  <c r="AY3" i="6"/>
  <c r="AX3" i="6"/>
  <c r="AW3" i="6"/>
  <c r="AV3" i="6"/>
  <c r="BB2" i="6"/>
  <c r="BA2" i="6"/>
  <c r="AZ2" i="6"/>
  <c r="AY2" i="6"/>
  <c r="AX2" i="6"/>
  <c r="AW2" i="6"/>
  <c r="AV2" i="6"/>
  <c r="AP530" i="4"/>
  <c r="AO530" i="4"/>
  <c r="AN530" i="4"/>
  <c r="AM530" i="4"/>
  <c r="AL530" i="4"/>
  <c r="AK530" i="4"/>
  <c r="AJ530" i="4"/>
  <c r="AP529" i="4"/>
  <c r="AO529" i="4"/>
  <c r="AN529" i="4"/>
  <c r="AM529" i="4"/>
  <c r="AL529" i="4"/>
  <c r="AK529" i="4"/>
  <c r="AJ529" i="4"/>
  <c r="AP528" i="4"/>
  <c r="AO528" i="4"/>
  <c r="AN528" i="4"/>
  <c r="AM528" i="4"/>
  <c r="AL528" i="4"/>
  <c r="AK528" i="4"/>
  <c r="AJ528" i="4"/>
  <c r="AP527" i="4"/>
  <c r="AO527" i="4"/>
  <c r="AN527" i="4"/>
  <c r="AM527" i="4"/>
  <c r="AL527" i="4"/>
  <c r="AK527" i="4"/>
  <c r="AJ527" i="4"/>
  <c r="AP526" i="4"/>
  <c r="AO526" i="4"/>
  <c r="AN526" i="4"/>
  <c r="AM526" i="4"/>
  <c r="AL526" i="4"/>
  <c r="AK526" i="4"/>
  <c r="AJ526" i="4"/>
  <c r="AP525" i="4"/>
  <c r="AO525" i="4"/>
  <c r="AN525" i="4"/>
  <c r="AM525" i="4"/>
  <c r="AL525" i="4"/>
  <c r="AK525" i="4"/>
  <c r="AJ525" i="4"/>
  <c r="AP524" i="4"/>
  <c r="AO524" i="4"/>
  <c r="AN524" i="4"/>
  <c r="AM524" i="4"/>
  <c r="AL524" i="4"/>
  <c r="AK524" i="4"/>
  <c r="AJ524" i="4"/>
  <c r="AP523" i="4"/>
  <c r="AO523" i="4"/>
  <c r="AN523" i="4"/>
  <c r="AM523" i="4"/>
  <c r="AL523" i="4"/>
  <c r="AK523" i="4"/>
  <c r="AJ523" i="4"/>
  <c r="AP522" i="4"/>
  <c r="AO522" i="4"/>
  <c r="AN522" i="4"/>
  <c r="AM522" i="4"/>
  <c r="AL522" i="4"/>
  <c r="AK522" i="4"/>
  <c r="AJ522" i="4"/>
  <c r="AP521" i="4"/>
  <c r="AO521" i="4"/>
  <c r="AN521" i="4"/>
  <c r="AM521" i="4"/>
  <c r="AL521" i="4"/>
  <c r="AK521" i="4"/>
  <c r="AJ521" i="4"/>
  <c r="AP520" i="4"/>
  <c r="AO520" i="4"/>
  <c r="AN520" i="4"/>
  <c r="AM520" i="4"/>
  <c r="AL520" i="4"/>
  <c r="AK520" i="4"/>
  <c r="AJ520" i="4"/>
  <c r="AP519" i="4"/>
  <c r="AO519" i="4"/>
  <c r="AN519" i="4"/>
  <c r="AM519" i="4"/>
  <c r="AL519" i="4"/>
  <c r="AK519" i="4"/>
  <c r="AJ519" i="4"/>
  <c r="AP518" i="4"/>
  <c r="AO518" i="4"/>
  <c r="AN518" i="4"/>
  <c r="AM518" i="4"/>
  <c r="AL518" i="4"/>
  <c r="AK518" i="4"/>
  <c r="AJ518" i="4"/>
  <c r="AP517" i="4"/>
  <c r="AO517" i="4"/>
  <c r="AN517" i="4"/>
  <c r="AM517" i="4"/>
  <c r="AL517" i="4"/>
  <c r="AK517" i="4"/>
  <c r="AJ517" i="4"/>
  <c r="AP516" i="4"/>
  <c r="AO516" i="4"/>
  <c r="AN516" i="4"/>
  <c r="AM516" i="4"/>
  <c r="AL516" i="4"/>
  <c r="AK516" i="4"/>
  <c r="AJ516" i="4"/>
  <c r="AP515" i="4"/>
  <c r="AO515" i="4"/>
  <c r="AN515" i="4"/>
  <c r="AM515" i="4"/>
  <c r="AL515" i="4"/>
  <c r="AK515" i="4"/>
  <c r="AJ515" i="4"/>
  <c r="AP514" i="4"/>
  <c r="AO514" i="4"/>
  <c r="AN514" i="4"/>
  <c r="AM514" i="4"/>
  <c r="AL514" i="4"/>
  <c r="AK514" i="4"/>
  <c r="AJ514" i="4"/>
  <c r="AP513" i="4"/>
  <c r="AO513" i="4"/>
  <c r="AN513" i="4"/>
  <c r="AM513" i="4"/>
  <c r="AL513" i="4"/>
  <c r="AK513" i="4"/>
  <c r="AJ513" i="4"/>
  <c r="AP512" i="4"/>
  <c r="AO512" i="4"/>
  <c r="AN512" i="4"/>
  <c r="AM512" i="4"/>
  <c r="AL512" i="4"/>
  <c r="AK512" i="4"/>
  <c r="AJ512" i="4"/>
  <c r="AP511" i="4"/>
  <c r="AO511" i="4"/>
  <c r="AN511" i="4"/>
  <c r="AM511" i="4"/>
  <c r="AL511" i="4"/>
  <c r="AK511" i="4"/>
  <c r="AJ511" i="4"/>
  <c r="AP510" i="4"/>
  <c r="AO510" i="4"/>
  <c r="AN510" i="4"/>
  <c r="AM510" i="4"/>
  <c r="AL510" i="4"/>
  <c r="AK510" i="4"/>
  <c r="AJ510" i="4"/>
  <c r="AP509" i="4"/>
  <c r="AO509" i="4"/>
  <c r="AN509" i="4"/>
  <c r="AM509" i="4"/>
  <c r="AL509" i="4"/>
  <c r="AK509" i="4"/>
  <c r="AJ509" i="4"/>
  <c r="AP508" i="4"/>
  <c r="AO508" i="4"/>
  <c r="AN508" i="4"/>
  <c r="AM508" i="4"/>
  <c r="AL508" i="4"/>
  <c r="AK508" i="4"/>
  <c r="AJ508" i="4"/>
  <c r="AP507" i="4"/>
  <c r="AO507" i="4"/>
  <c r="AN507" i="4"/>
  <c r="AM507" i="4"/>
  <c r="AL507" i="4"/>
  <c r="AK507" i="4"/>
  <c r="AJ507" i="4"/>
  <c r="AP506" i="4"/>
  <c r="AO506" i="4"/>
  <c r="AN506" i="4"/>
  <c r="AM506" i="4"/>
  <c r="AL506" i="4"/>
  <c r="AK506" i="4"/>
  <c r="AJ506" i="4"/>
  <c r="AP505" i="4"/>
  <c r="AO505" i="4"/>
  <c r="AN505" i="4"/>
  <c r="AM505" i="4"/>
  <c r="AL505" i="4"/>
  <c r="AK505" i="4"/>
  <c r="AJ505" i="4"/>
  <c r="AP504" i="4"/>
  <c r="AO504" i="4"/>
  <c r="AN504" i="4"/>
  <c r="AM504" i="4"/>
  <c r="AL504" i="4"/>
  <c r="AK504" i="4"/>
  <c r="AJ504" i="4"/>
  <c r="AP503" i="4"/>
  <c r="AO503" i="4"/>
  <c r="AN503" i="4"/>
  <c r="AM503" i="4"/>
  <c r="AL503" i="4"/>
  <c r="AK503" i="4"/>
  <c r="AJ503" i="4"/>
  <c r="AP502" i="4"/>
  <c r="AO502" i="4"/>
  <c r="AN502" i="4"/>
  <c r="AM502" i="4"/>
  <c r="AL502" i="4"/>
  <c r="AK502" i="4"/>
  <c r="AJ502" i="4"/>
  <c r="AP501" i="4"/>
  <c r="AO501" i="4"/>
  <c r="AN501" i="4"/>
  <c r="AM501" i="4"/>
  <c r="AL501" i="4"/>
  <c r="AK501" i="4"/>
  <c r="AJ501" i="4"/>
  <c r="AP500" i="4"/>
  <c r="AO500" i="4"/>
  <c r="AN500" i="4"/>
  <c r="AM500" i="4"/>
  <c r="AL500" i="4"/>
  <c r="AK500" i="4"/>
  <c r="AJ500" i="4"/>
  <c r="AP499" i="4"/>
  <c r="AO499" i="4"/>
  <c r="AN499" i="4"/>
  <c r="AM499" i="4"/>
  <c r="AL499" i="4"/>
  <c r="AK499" i="4"/>
  <c r="AJ499" i="4"/>
  <c r="AP498" i="4"/>
  <c r="AO498" i="4"/>
  <c r="AN498" i="4"/>
  <c r="AM498" i="4"/>
  <c r="AL498" i="4"/>
  <c r="AK498" i="4"/>
  <c r="AJ498" i="4"/>
  <c r="AP497" i="4"/>
  <c r="AO497" i="4"/>
  <c r="AN497" i="4"/>
  <c r="AM497" i="4"/>
  <c r="AL497" i="4"/>
  <c r="AK497" i="4"/>
  <c r="AJ497" i="4"/>
  <c r="AP496" i="4"/>
  <c r="AO496" i="4"/>
  <c r="AN496" i="4"/>
  <c r="AM496" i="4"/>
  <c r="AL496" i="4"/>
  <c r="AK496" i="4"/>
  <c r="AJ496" i="4"/>
  <c r="AP495" i="4"/>
  <c r="AO495" i="4"/>
  <c r="AN495" i="4"/>
  <c r="AM495" i="4"/>
  <c r="AL495" i="4"/>
  <c r="AK495" i="4"/>
  <c r="AJ495" i="4"/>
  <c r="AP494" i="4"/>
  <c r="AO494" i="4"/>
  <c r="AN494" i="4"/>
  <c r="AM494" i="4"/>
  <c r="AL494" i="4"/>
  <c r="AK494" i="4"/>
  <c r="AJ494" i="4"/>
  <c r="AP493" i="4"/>
  <c r="AO493" i="4"/>
  <c r="AN493" i="4"/>
  <c r="AM493" i="4"/>
  <c r="AL493" i="4"/>
  <c r="AK493" i="4"/>
  <c r="AJ493" i="4"/>
  <c r="AP492" i="4"/>
  <c r="AO492" i="4"/>
  <c r="AN492" i="4"/>
  <c r="AM492" i="4"/>
  <c r="AL492" i="4"/>
  <c r="AK492" i="4"/>
  <c r="AJ492" i="4"/>
  <c r="AP491" i="4"/>
  <c r="AO491" i="4"/>
  <c r="AN491" i="4"/>
  <c r="AM491" i="4"/>
  <c r="AL491" i="4"/>
  <c r="AK491" i="4"/>
  <c r="AJ491" i="4"/>
  <c r="AP490" i="4"/>
  <c r="AO490" i="4"/>
  <c r="AN490" i="4"/>
  <c r="AM490" i="4"/>
  <c r="AL490" i="4"/>
  <c r="AK490" i="4"/>
  <c r="AJ490" i="4"/>
  <c r="AP489" i="4"/>
  <c r="AO489" i="4"/>
  <c r="AN489" i="4"/>
  <c r="AM489" i="4"/>
  <c r="AL489" i="4"/>
  <c r="AK489" i="4"/>
  <c r="AJ489" i="4"/>
  <c r="AP488" i="4"/>
  <c r="AO488" i="4"/>
  <c r="AN488" i="4"/>
  <c r="AM488" i="4"/>
  <c r="AL488" i="4"/>
  <c r="AK488" i="4"/>
  <c r="AJ488" i="4"/>
  <c r="AP487" i="4"/>
  <c r="AO487" i="4"/>
  <c r="AN487" i="4"/>
  <c r="AM487" i="4"/>
  <c r="AL487" i="4"/>
  <c r="AK487" i="4"/>
  <c r="AJ487" i="4"/>
  <c r="AP486" i="4"/>
  <c r="AO486" i="4"/>
  <c r="AN486" i="4"/>
  <c r="AM486" i="4"/>
  <c r="AL486" i="4"/>
  <c r="AK486" i="4"/>
  <c r="AJ486" i="4"/>
  <c r="AP485" i="4"/>
  <c r="AO485" i="4"/>
  <c r="AN485" i="4"/>
  <c r="AM485" i="4"/>
  <c r="AL485" i="4"/>
  <c r="AK485" i="4"/>
  <c r="AJ485" i="4"/>
  <c r="AP484" i="4"/>
  <c r="AO484" i="4"/>
  <c r="AN484" i="4"/>
  <c r="AM484" i="4"/>
  <c r="AL484" i="4"/>
  <c r="AK484" i="4"/>
  <c r="AJ484" i="4"/>
  <c r="AP483" i="4"/>
  <c r="AO483" i="4"/>
  <c r="AN483" i="4"/>
  <c r="AM483" i="4"/>
  <c r="AL483" i="4"/>
  <c r="AK483" i="4"/>
  <c r="AJ483" i="4"/>
  <c r="AP482" i="4"/>
  <c r="AO482" i="4"/>
  <c r="AN482" i="4"/>
  <c r="AM482" i="4"/>
  <c r="AL482" i="4"/>
  <c r="AK482" i="4"/>
  <c r="AJ482" i="4"/>
  <c r="AP481" i="4"/>
  <c r="AO481" i="4"/>
  <c r="AN481" i="4"/>
  <c r="AM481" i="4"/>
  <c r="AL481" i="4"/>
  <c r="AK481" i="4"/>
  <c r="AJ481" i="4"/>
  <c r="AP480" i="4"/>
  <c r="AO480" i="4"/>
  <c r="AN480" i="4"/>
  <c r="AM480" i="4"/>
  <c r="AL480" i="4"/>
  <c r="AK480" i="4"/>
  <c r="AJ480" i="4"/>
  <c r="AP479" i="4"/>
  <c r="AO479" i="4"/>
  <c r="AN479" i="4"/>
  <c r="AM479" i="4"/>
  <c r="AL479" i="4"/>
  <c r="AK479" i="4"/>
  <c r="AJ479" i="4"/>
  <c r="AP478" i="4"/>
  <c r="AO478" i="4"/>
  <c r="AN478" i="4"/>
  <c r="AM478" i="4"/>
  <c r="AL478" i="4"/>
  <c r="AK478" i="4"/>
  <c r="AJ478" i="4"/>
  <c r="AP477" i="4"/>
  <c r="AO477" i="4"/>
  <c r="AN477" i="4"/>
  <c r="AM477" i="4"/>
  <c r="AL477" i="4"/>
  <c r="AK477" i="4"/>
  <c r="AJ477" i="4"/>
  <c r="AP476" i="4"/>
  <c r="AO476" i="4"/>
  <c r="AN476" i="4"/>
  <c r="AM476" i="4"/>
  <c r="AL476" i="4"/>
  <c r="AK476" i="4"/>
  <c r="AJ476" i="4"/>
  <c r="AP475" i="4"/>
  <c r="AO475" i="4"/>
  <c r="AN475" i="4"/>
  <c r="AM475" i="4"/>
  <c r="AL475" i="4"/>
  <c r="AK475" i="4"/>
  <c r="AJ475" i="4"/>
  <c r="AP474" i="4"/>
  <c r="AO474" i="4"/>
  <c r="AN474" i="4"/>
  <c r="AM474" i="4"/>
  <c r="AL474" i="4"/>
  <c r="AK474" i="4"/>
  <c r="AJ474" i="4"/>
  <c r="AP473" i="4"/>
  <c r="AO473" i="4"/>
  <c r="AN473" i="4"/>
  <c r="AM473" i="4"/>
  <c r="AL473" i="4"/>
  <c r="AK473" i="4"/>
  <c r="AJ473" i="4"/>
  <c r="AP472" i="4"/>
  <c r="AO472" i="4"/>
  <c r="AN472" i="4"/>
  <c r="AM472" i="4"/>
  <c r="AL472" i="4"/>
  <c r="AK472" i="4"/>
  <c r="AJ472" i="4"/>
  <c r="AP471" i="4"/>
  <c r="AO471" i="4"/>
  <c r="AN471" i="4"/>
  <c r="AM471" i="4"/>
  <c r="AL471" i="4"/>
  <c r="AK471" i="4"/>
  <c r="AJ471" i="4"/>
  <c r="AP470" i="4"/>
  <c r="AO470" i="4"/>
  <c r="AN470" i="4"/>
  <c r="AM470" i="4"/>
  <c r="AL470" i="4"/>
  <c r="AK470" i="4"/>
  <c r="AJ470" i="4"/>
  <c r="AP469" i="4"/>
  <c r="AO469" i="4"/>
  <c r="AN469" i="4"/>
  <c r="AM469" i="4"/>
  <c r="AL469" i="4"/>
  <c r="AK469" i="4"/>
  <c r="AJ469" i="4"/>
  <c r="AP468" i="4"/>
  <c r="AO468" i="4"/>
  <c r="AN468" i="4"/>
  <c r="AM468" i="4"/>
  <c r="AL468" i="4"/>
  <c r="AK468" i="4"/>
  <c r="AJ468" i="4"/>
  <c r="AP467" i="4"/>
  <c r="AO467" i="4"/>
  <c r="AN467" i="4"/>
  <c r="AM467" i="4"/>
  <c r="AL467" i="4"/>
  <c r="AK467" i="4"/>
  <c r="AJ467" i="4"/>
  <c r="AP466" i="4"/>
  <c r="AO466" i="4"/>
  <c r="AN466" i="4"/>
  <c r="AM466" i="4"/>
  <c r="AL466" i="4"/>
  <c r="AK466" i="4"/>
  <c r="AJ466" i="4"/>
  <c r="AP465" i="4"/>
  <c r="AO465" i="4"/>
  <c r="AN465" i="4"/>
  <c r="AM465" i="4"/>
  <c r="AL465" i="4"/>
  <c r="AK465" i="4"/>
  <c r="AJ465" i="4"/>
  <c r="AP464" i="4"/>
  <c r="AO464" i="4"/>
  <c r="AN464" i="4"/>
  <c r="AM464" i="4"/>
  <c r="AL464" i="4"/>
  <c r="AK464" i="4"/>
  <c r="AJ464" i="4"/>
  <c r="AP463" i="4"/>
  <c r="AO463" i="4"/>
  <c r="AN463" i="4"/>
  <c r="AM463" i="4"/>
  <c r="AL463" i="4"/>
  <c r="AK463" i="4"/>
  <c r="AJ463" i="4"/>
  <c r="AP462" i="4"/>
  <c r="AO462" i="4"/>
  <c r="AN462" i="4"/>
  <c r="AM462" i="4"/>
  <c r="AL462" i="4"/>
  <c r="AK462" i="4"/>
  <c r="AJ462" i="4"/>
  <c r="AP461" i="4"/>
  <c r="AO461" i="4"/>
  <c r="AN461" i="4"/>
  <c r="AM461" i="4"/>
  <c r="AL461" i="4"/>
  <c r="AK461" i="4"/>
  <c r="AJ461" i="4"/>
  <c r="AP460" i="4"/>
  <c r="AO460" i="4"/>
  <c r="AN460" i="4"/>
  <c r="AM460" i="4"/>
  <c r="AL460" i="4"/>
  <c r="AK460" i="4"/>
  <c r="AJ460" i="4"/>
  <c r="AP459" i="4"/>
  <c r="AO459" i="4"/>
  <c r="AN459" i="4"/>
  <c r="AM459" i="4"/>
  <c r="AL459" i="4"/>
  <c r="AK459" i="4"/>
  <c r="AJ459" i="4"/>
  <c r="AP458" i="4"/>
  <c r="AO458" i="4"/>
  <c r="AN458" i="4"/>
  <c r="AM458" i="4"/>
  <c r="AL458" i="4"/>
  <c r="AK458" i="4"/>
  <c r="AJ458" i="4"/>
  <c r="AP457" i="4"/>
  <c r="AO457" i="4"/>
  <c r="AN457" i="4"/>
  <c r="AM457" i="4"/>
  <c r="AL457" i="4"/>
  <c r="AK457" i="4"/>
  <c r="AJ457" i="4"/>
  <c r="AP456" i="4"/>
  <c r="AO456" i="4"/>
  <c r="AN456" i="4"/>
  <c r="AM456" i="4"/>
  <c r="AL456" i="4"/>
  <c r="AK456" i="4"/>
  <c r="AJ456" i="4"/>
  <c r="AP455" i="4"/>
  <c r="AO455" i="4"/>
  <c r="AN455" i="4"/>
  <c r="AM455" i="4"/>
  <c r="AL455" i="4"/>
  <c r="AK455" i="4"/>
  <c r="AJ455" i="4"/>
  <c r="AP454" i="4"/>
  <c r="AO454" i="4"/>
  <c r="AN454" i="4"/>
  <c r="AM454" i="4"/>
  <c r="AL454" i="4"/>
  <c r="AK454" i="4"/>
  <c r="AJ454" i="4"/>
  <c r="AP453" i="4"/>
  <c r="AO453" i="4"/>
  <c r="AN453" i="4"/>
  <c r="AM453" i="4"/>
  <c r="AL453" i="4"/>
  <c r="AK453" i="4"/>
  <c r="AJ453" i="4"/>
  <c r="AP452" i="4"/>
  <c r="AO452" i="4"/>
  <c r="AN452" i="4"/>
  <c r="AM452" i="4"/>
  <c r="AL452" i="4"/>
  <c r="AK452" i="4"/>
  <c r="AJ452" i="4"/>
  <c r="AP451" i="4"/>
  <c r="AO451" i="4"/>
  <c r="AN451" i="4"/>
  <c r="AM451" i="4"/>
  <c r="AL451" i="4"/>
  <c r="AK451" i="4"/>
  <c r="AJ451" i="4"/>
  <c r="AP450" i="4"/>
  <c r="AO450" i="4"/>
  <c r="AN450" i="4"/>
  <c r="AM450" i="4"/>
  <c r="AL450" i="4"/>
  <c r="AK450" i="4"/>
  <c r="AJ450" i="4"/>
  <c r="AP449" i="4"/>
  <c r="AO449" i="4"/>
  <c r="AN449" i="4"/>
  <c r="AM449" i="4"/>
  <c r="AL449" i="4"/>
  <c r="AK449" i="4"/>
  <c r="AJ449" i="4"/>
  <c r="AP448" i="4"/>
  <c r="AO448" i="4"/>
  <c r="AN448" i="4"/>
  <c r="AM448" i="4"/>
  <c r="AL448" i="4"/>
  <c r="AK448" i="4"/>
  <c r="AJ448" i="4"/>
  <c r="AP447" i="4"/>
  <c r="AO447" i="4"/>
  <c r="AN447" i="4"/>
  <c r="AM447" i="4"/>
  <c r="AL447" i="4"/>
  <c r="AK447" i="4"/>
  <c r="AJ447" i="4"/>
  <c r="AP446" i="4"/>
  <c r="AO446" i="4"/>
  <c r="AN446" i="4"/>
  <c r="AM446" i="4"/>
  <c r="AL446" i="4"/>
  <c r="AK446" i="4"/>
  <c r="AJ446" i="4"/>
  <c r="AP445" i="4"/>
  <c r="AO445" i="4"/>
  <c r="AN445" i="4"/>
  <c r="AM445" i="4"/>
  <c r="AL445" i="4"/>
  <c r="AK445" i="4"/>
  <c r="AJ445" i="4"/>
  <c r="AP444" i="4"/>
  <c r="AO444" i="4"/>
  <c r="AN444" i="4"/>
  <c r="AM444" i="4"/>
  <c r="AL444" i="4"/>
  <c r="AK444" i="4"/>
  <c r="AJ444" i="4"/>
  <c r="AP443" i="4"/>
  <c r="AO443" i="4"/>
  <c r="AN443" i="4"/>
  <c r="AM443" i="4"/>
  <c r="AL443" i="4"/>
  <c r="AK443" i="4"/>
  <c r="AJ443" i="4"/>
  <c r="AP442" i="4"/>
  <c r="AO442" i="4"/>
  <c r="AN442" i="4"/>
  <c r="AM442" i="4"/>
  <c r="AL442" i="4"/>
  <c r="AK442" i="4"/>
  <c r="AJ442" i="4"/>
  <c r="AP441" i="4"/>
  <c r="AO441" i="4"/>
  <c r="AN441" i="4"/>
  <c r="AM441" i="4"/>
  <c r="AL441" i="4"/>
  <c r="AK441" i="4"/>
  <c r="AJ441" i="4"/>
  <c r="AP440" i="4"/>
  <c r="AO440" i="4"/>
  <c r="AN440" i="4"/>
  <c r="AM440" i="4"/>
  <c r="AL440" i="4"/>
  <c r="AK440" i="4"/>
  <c r="AJ440" i="4"/>
  <c r="AP439" i="4"/>
  <c r="AO439" i="4"/>
  <c r="AN439" i="4"/>
  <c r="AM439" i="4"/>
  <c r="AL439" i="4"/>
  <c r="AK439" i="4"/>
  <c r="AJ439" i="4"/>
  <c r="AP438" i="4"/>
  <c r="AO438" i="4"/>
  <c r="AN438" i="4"/>
  <c r="AM438" i="4"/>
  <c r="AL438" i="4"/>
  <c r="AK438" i="4"/>
  <c r="AJ438" i="4"/>
  <c r="AP437" i="4"/>
  <c r="AO437" i="4"/>
  <c r="AN437" i="4"/>
  <c r="AM437" i="4"/>
  <c r="AL437" i="4"/>
  <c r="AK437" i="4"/>
  <c r="AJ437" i="4"/>
  <c r="AP436" i="4"/>
  <c r="AO436" i="4"/>
  <c r="AN436" i="4"/>
  <c r="AM436" i="4"/>
  <c r="AL436" i="4"/>
  <c r="AK436" i="4"/>
  <c r="AJ436" i="4"/>
  <c r="AP435" i="4"/>
  <c r="AO435" i="4"/>
  <c r="AN435" i="4"/>
  <c r="AM435" i="4"/>
  <c r="AL435" i="4"/>
  <c r="AK435" i="4"/>
  <c r="AJ435" i="4"/>
  <c r="AP434" i="4"/>
  <c r="AO434" i="4"/>
  <c r="AN434" i="4"/>
  <c r="AM434" i="4"/>
  <c r="AL434" i="4"/>
  <c r="AK434" i="4"/>
  <c r="AJ434" i="4"/>
  <c r="AP433" i="4"/>
  <c r="AO433" i="4"/>
  <c r="AN433" i="4"/>
  <c r="AM433" i="4"/>
  <c r="AL433" i="4"/>
  <c r="AK433" i="4"/>
  <c r="AJ433" i="4"/>
  <c r="AP432" i="4"/>
  <c r="AO432" i="4"/>
  <c r="AN432" i="4"/>
  <c r="AM432" i="4"/>
  <c r="AL432" i="4"/>
  <c r="AK432" i="4"/>
  <c r="AJ432" i="4"/>
  <c r="AP431" i="4"/>
  <c r="AO431" i="4"/>
  <c r="AN431" i="4"/>
  <c r="AM431" i="4"/>
  <c r="AL431" i="4"/>
  <c r="AK431" i="4"/>
  <c r="AJ431" i="4"/>
  <c r="AP430" i="4"/>
  <c r="AO430" i="4"/>
  <c r="AN430" i="4"/>
  <c r="AM430" i="4"/>
  <c r="AL430" i="4"/>
  <c r="AK430" i="4"/>
  <c r="AJ430" i="4"/>
  <c r="AP429" i="4"/>
  <c r="AO429" i="4"/>
  <c r="AN429" i="4"/>
  <c r="AM429" i="4"/>
  <c r="AL429" i="4"/>
  <c r="AK429" i="4"/>
  <c r="AJ429" i="4"/>
  <c r="AP428" i="4"/>
  <c r="AO428" i="4"/>
  <c r="AN428" i="4"/>
  <c r="AM428" i="4"/>
  <c r="AL428" i="4"/>
  <c r="AK428" i="4"/>
  <c r="AJ428" i="4"/>
  <c r="AP427" i="4"/>
  <c r="AO427" i="4"/>
  <c r="AN427" i="4"/>
  <c r="AM427" i="4"/>
  <c r="AL427" i="4"/>
  <c r="AK427" i="4"/>
  <c r="AJ427" i="4"/>
  <c r="AP426" i="4"/>
  <c r="AO426" i="4"/>
  <c r="AN426" i="4"/>
  <c r="AM426" i="4"/>
  <c r="AL426" i="4"/>
  <c r="AK426" i="4"/>
  <c r="AJ426" i="4"/>
  <c r="AP425" i="4"/>
  <c r="AO425" i="4"/>
  <c r="AN425" i="4"/>
  <c r="AM425" i="4"/>
  <c r="AL425" i="4"/>
  <c r="AK425" i="4"/>
  <c r="AJ425" i="4"/>
  <c r="AP424" i="4"/>
  <c r="AO424" i="4"/>
  <c r="AN424" i="4"/>
  <c r="AM424" i="4"/>
  <c r="AL424" i="4"/>
  <c r="AK424" i="4"/>
  <c r="AJ424" i="4"/>
  <c r="AP423" i="4"/>
  <c r="AO423" i="4"/>
  <c r="AN423" i="4"/>
  <c r="AM423" i="4"/>
  <c r="AL423" i="4"/>
  <c r="AK423" i="4"/>
  <c r="AJ423" i="4"/>
  <c r="AP422" i="4"/>
  <c r="AO422" i="4"/>
  <c r="AN422" i="4"/>
  <c r="AM422" i="4"/>
  <c r="AL422" i="4"/>
  <c r="AK422" i="4"/>
  <c r="AJ422" i="4"/>
  <c r="AP421" i="4"/>
  <c r="AO421" i="4"/>
  <c r="AN421" i="4"/>
  <c r="AM421" i="4"/>
  <c r="AL421" i="4"/>
  <c r="AK421" i="4"/>
  <c r="AJ421" i="4"/>
  <c r="AP420" i="4"/>
  <c r="AO420" i="4"/>
  <c r="AN420" i="4"/>
  <c r="AM420" i="4"/>
  <c r="AL420" i="4"/>
  <c r="AK420" i="4"/>
  <c r="AJ420" i="4"/>
  <c r="AP419" i="4"/>
  <c r="AO419" i="4"/>
  <c r="AN419" i="4"/>
  <c r="AM419" i="4"/>
  <c r="AL419" i="4"/>
  <c r="AK419" i="4"/>
  <c r="AJ419" i="4"/>
  <c r="AP418" i="4"/>
  <c r="AO418" i="4"/>
  <c r="AN418" i="4"/>
  <c r="AM418" i="4"/>
  <c r="AL418" i="4"/>
  <c r="AK418" i="4"/>
  <c r="AJ418" i="4"/>
  <c r="AP417" i="4"/>
  <c r="AO417" i="4"/>
  <c r="AN417" i="4"/>
  <c r="AM417" i="4"/>
  <c r="AL417" i="4"/>
  <c r="AK417" i="4"/>
  <c r="AJ417" i="4"/>
  <c r="AP416" i="4"/>
  <c r="AO416" i="4"/>
  <c r="AN416" i="4"/>
  <c r="AM416" i="4"/>
  <c r="AL416" i="4"/>
  <c r="AK416" i="4"/>
  <c r="AJ416" i="4"/>
  <c r="AP415" i="4"/>
  <c r="AO415" i="4"/>
  <c r="AN415" i="4"/>
  <c r="AM415" i="4"/>
  <c r="AL415" i="4"/>
  <c r="AK415" i="4"/>
  <c r="AJ415" i="4"/>
  <c r="AP414" i="4"/>
  <c r="AO414" i="4"/>
  <c r="AN414" i="4"/>
  <c r="AM414" i="4"/>
  <c r="AL414" i="4"/>
  <c r="AK414" i="4"/>
  <c r="AJ414" i="4"/>
  <c r="AP413" i="4"/>
  <c r="AO413" i="4"/>
  <c r="AN413" i="4"/>
  <c r="AM413" i="4"/>
  <c r="AL413" i="4"/>
  <c r="AK413" i="4"/>
  <c r="AJ413" i="4"/>
  <c r="AP412" i="4"/>
  <c r="AO412" i="4"/>
  <c r="AN412" i="4"/>
  <c r="AM412" i="4"/>
  <c r="AL412" i="4"/>
  <c r="AK412" i="4"/>
  <c r="AJ412" i="4"/>
  <c r="AP411" i="4"/>
  <c r="AO411" i="4"/>
  <c r="AN411" i="4"/>
  <c r="AM411" i="4"/>
  <c r="AL411" i="4"/>
  <c r="AK411" i="4"/>
  <c r="AJ411" i="4"/>
  <c r="AP410" i="4"/>
  <c r="AO410" i="4"/>
  <c r="AN410" i="4"/>
  <c r="AM410" i="4"/>
  <c r="AL410" i="4"/>
  <c r="AK410" i="4"/>
  <c r="AJ410" i="4"/>
  <c r="AP409" i="4"/>
  <c r="AO409" i="4"/>
  <c r="AN409" i="4"/>
  <c r="AM409" i="4"/>
  <c r="AL409" i="4"/>
  <c r="AK409" i="4"/>
  <c r="AJ409" i="4"/>
  <c r="AP408" i="4"/>
  <c r="AO408" i="4"/>
  <c r="AN408" i="4"/>
  <c r="AM408" i="4"/>
  <c r="AL408" i="4"/>
  <c r="AK408" i="4"/>
  <c r="AJ408" i="4"/>
  <c r="AP407" i="4"/>
  <c r="AO407" i="4"/>
  <c r="AN407" i="4"/>
  <c r="AM407" i="4"/>
  <c r="AL407" i="4"/>
  <c r="AK407" i="4"/>
  <c r="AJ407" i="4"/>
  <c r="AP406" i="4"/>
  <c r="AO406" i="4"/>
  <c r="AN406" i="4"/>
  <c r="AM406" i="4"/>
  <c r="AL406" i="4"/>
  <c r="AK406" i="4"/>
  <c r="AJ406" i="4"/>
  <c r="AP405" i="4"/>
  <c r="AO405" i="4"/>
  <c r="AN405" i="4"/>
  <c r="AM405" i="4"/>
  <c r="AL405" i="4"/>
  <c r="AK405" i="4"/>
  <c r="AJ405" i="4"/>
  <c r="AP404" i="4"/>
  <c r="AO404" i="4"/>
  <c r="AN404" i="4"/>
  <c r="AM404" i="4"/>
  <c r="AL404" i="4"/>
  <c r="AK404" i="4"/>
  <c r="AJ404" i="4"/>
  <c r="AP403" i="4"/>
  <c r="AO403" i="4"/>
  <c r="AN403" i="4"/>
  <c r="AM403" i="4"/>
  <c r="AL403" i="4"/>
  <c r="AK403" i="4"/>
  <c r="AJ403" i="4"/>
  <c r="AP402" i="4"/>
  <c r="AO402" i="4"/>
  <c r="AN402" i="4"/>
  <c r="AM402" i="4"/>
  <c r="AL402" i="4"/>
  <c r="AK402" i="4"/>
  <c r="AJ402" i="4"/>
  <c r="AP401" i="4"/>
  <c r="AO401" i="4"/>
  <c r="AN401" i="4"/>
  <c r="AM401" i="4"/>
  <c r="AL401" i="4"/>
  <c r="AK401" i="4"/>
  <c r="AJ401" i="4"/>
  <c r="AP400" i="4"/>
  <c r="AO400" i="4"/>
  <c r="AN400" i="4"/>
  <c r="AM400" i="4"/>
  <c r="AL400" i="4"/>
  <c r="AK400" i="4"/>
  <c r="AJ400" i="4"/>
  <c r="AP399" i="4"/>
  <c r="AO399" i="4"/>
  <c r="AN399" i="4"/>
  <c r="AM399" i="4"/>
  <c r="AL399" i="4"/>
  <c r="AK399" i="4"/>
  <c r="AJ399" i="4"/>
  <c r="AP398" i="4"/>
  <c r="AO398" i="4"/>
  <c r="AN398" i="4"/>
  <c r="AM398" i="4"/>
  <c r="AL398" i="4"/>
  <c r="AK398" i="4"/>
  <c r="AJ398" i="4"/>
  <c r="AP397" i="4"/>
  <c r="AO397" i="4"/>
  <c r="AN397" i="4"/>
  <c r="AM397" i="4"/>
  <c r="AL397" i="4"/>
  <c r="AK397" i="4"/>
  <c r="AJ397" i="4"/>
  <c r="AP396" i="4"/>
  <c r="AO396" i="4"/>
  <c r="AN396" i="4"/>
  <c r="AM396" i="4"/>
  <c r="AL396" i="4"/>
  <c r="AK396" i="4"/>
  <c r="AJ396" i="4"/>
  <c r="AP395" i="4"/>
  <c r="AO395" i="4"/>
  <c r="AN395" i="4"/>
  <c r="AM395" i="4"/>
  <c r="AL395" i="4"/>
  <c r="AK395" i="4"/>
  <c r="AJ395" i="4"/>
  <c r="AP394" i="4"/>
  <c r="AO394" i="4"/>
  <c r="AN394" i="4"/>
  <c r="AM394" i="4"/>
  <c r="AL394" i="4"/>
  <c r="AK394" i="4"/>
  <c r="AJ394" i="4"/>
  <c r="AP393" i="4"/>
  <c r="AO393" i="4"/>
  <c r="AN393" i="4"/>
  <c r="AM393" i="4"/>
  <c r="AL393" i="4"/>
  <c r="AK393" i="4"/>
  <c r="AJ393" i="4"/>
  <c r="AP392" i="4"/>
  <c r="AO392" i="4"/>
  <c r="AN392" i="4"/>
  <c r="AM392" i="4"/>
  <c r="AL392" i="4"/>
  <c r="AK392" i="4"/>
  <c r="AJ392" i="4"/>
  <c r="AP391" i="4"/>
  <c r="AO391" i="4"/>
  <c r="AN391" i="4"/>
  <c r="AM391" i="4"/>
  <c r="AL391" i="4"/>
  <c r="AK391" i="4"/>
  <c r="AJ391" i="4"/>
  <c r="AP390" i="4"/>
  <c r="AO390" i="4"/>
  <c r="AN390" i="4"/>
  <c r="AM390" i="4"/>
  <c r="AL390" i="4"/>
  <c r="AK390" i="4"/>
  <c r="AJ390" i="4"/>
  <c r="AP389" i="4"/>
  <c r="AO389" i="4"/>
  <c r="AN389" i="4"/>
  <c r="AM389" i="4"/>
  <c r="AL389" i="4"/>
  <c r="AK389" i="4"/>
  <c r="AJ389" i="4"/>
  <c r="AP388" i="4"/>
  <c r="AO388" i="4"/>
  <c r="AN388" i="4"/>
  <c r="AM388" i="4"/>
  <c r="AL388" i="4"/>
  <c r="AK388" i="4"/>
  <c r="AJ388" i="4"/>
  <c r="AP387" i="4"/>
  <c r="AO387" i="4"/>
  <c r="AN387" i="4"/>
  <c r="AM387" i="4"/>
  <c r="AL387" i="4"/>
  <c r="AK387" i="4"/>
  <c r="AJ387" i="4"/>
  <c r="AP386" i="4"/>
  <c r="AO386" i="4"/>
  <c r="AN386" i="4"/>
  <c r="AM386" i="4"/>
  <c r="AL386" i="4"/>
  <c r="AK386" i="4"/>
  <c r="AJ386" i="4"/>
  <c r="AP385" i="4"/>
  <c r="AO385" i="4"/>
  <c r="AN385" i="4"/>
  <c r="AM385" i="4"/>
  <c r="AL385" i="4"/>
  <c r="AK385" i="4"/>
  <c r="AJ385" i="4"/>
  <c r="AP384" i="4"/>
  <c r="AO384" i="4"/>
  <c r="AN384" i="4"/>
  <c r="AM384" i="4"/>
  <c r="AL384" i="4"/>
  <c r="AK384" i="4"/>
  <c r="AJ384" i="4"/>
  <c r="AP383" i="4"/>
  <c r="AO383" i="4"/>
  <c r="AN383" i="4"/>
  <c r="AM383" i="4"/>
  <c r="AL383" i="4"/>
  <c r="AK383" i="4"/>
  <c r="AJ383" i="4"/>
  <c r="AP382" i="4"/>
  <c r="AO382" i="4"/>
  <c r="AN382" i="4"/>
  <c r="AM382" i="4"/>
  <c r="AL382" i="4"/>
  <c r="AK382" i="4"/>
  <c r="AJ382" i="4"/>
  <c r="AP381" i="4"/>
  <c r="AO381" i="4"/>
  <c r="AN381" i="4"/>
  <c r="AM381" i="4"/>
  <c r="AL381" i="4"/>
  <c r="AK381" i="4"/>
  <c r="AJ381" i="4"/>
  <c r="AP380" i="4"/>
  <c r="AO380" i="4"/>
  <c r="AN380" i="4"/>
  <c r="AM380" i="4"/>
  <c r="AL380" i="4"/>
  <c r="AK380" i="4"/>
  <c r="AJ380" i="4"/>
  <c r="AP379" i="4"/>
  <c r="AO379" i="4"/>
  <c r="AN379" i="4"/>
  <c r="AM379" i="4"/>
  <c r="AL379" i="4"/>
  <c r="AK379" i="4"/>
  <c r="AJ379" i="4"/>
  <c r="AP378" i="4"/>
  <c r="AO378" i="4"/>
  <c r="AN378" i="4"/>
  <c r="AM378" i="4"/>
  <c r="AL378" i="4"/>
  <c r="AK378" i="4"/>
  <c r="AJ378" i="4"/>
  <c r="AP377" i="4"/>
  <c r="AO377" i="4"/>
  <c r="AN377" i="4"/>
  <c r="AM377" i="4"/>
  <c r="AL377" i="4"/>
  <c r="AK377" i="4"/>
  <c r="AJ377" i="4"/>
  <c r="AP376" i="4"/>
  <c r="AO376" i="4"/>
  <c r="AN376" i="4"/>
  <c r="AM376" i="4"/>
  <c r="AL376" i="4"/>
  <c r="AK376" i="4"/>
  <c r="AJ376" i="4"/>
  <c r="AP375" i="4"/>
  <c r="AO375" i="4"/>
  <c r="AN375" i="4"/>
  <c r="AM375" i="4"/>
  <c r="AL375" i="4"/>
  <c r="AK375" i="4"/>
  <c r="AJ375" i="4"/>
  <c r="AP374" i="4"/>
  <c r="AO374" i="4"/>
  <c r="AN374" i="4"/>
  <c r="AM374" i="4"/>
  <c r="AL374" i="4"/>
  <c r="AK374" i="4"/>
  <c r="AJ374" i="4"/>
  <c r="AP373" i="4"/>
  <c r="AO373" i="4"/>
  <c r="AN373" i="4"/>
  <c r="AM373" i="4"/>
  <c r="AL373" i="4"/>
  <c r="AK373" i="4"/>
  <c r="AJ373" i="4"/>
  <c r="AP372" i="4"/>
  <c r="AO372" i="4"/>
  <c r="AN372" i="4"/>
  <c r="AM372" i="4"/>
  <c r="AL372" i="4"/>
  <c r="AK372" i="4"/>
  <c r="AJ372" i="4"/>
  <c r="AP371" i="4"/>
  <c r="AO371" i="4"/>
  <c r="AN371" i="4"/>
  <c r="AM371" i="4"/>
  <c r="AL371" i="4"/>
  <c r="AK371" i="4"/>
  <c r="AJ371" i="4"/>
  <c r="AP370" i="4"/>
  <c r="AO370" i="4"/>
  <c r="AN370" i="4"/>
  <c r="AM370" i="4"/>
  <c r="AL370" i="4"/>
  <c r="AK370" i="4"/>
  <c r="AJ370" i="4"/>
  <c r="AP369" i="4"/>
  <c r="AO369" i="4"/>
  <c r="AN369" i="4"/>
  <c r="AM369" i="4"/>
  <c r="AL369" i="4"/>
  <c r="AK369" i="4"/>
  <c r="AJ369" i="4"/>
  <c r="AP368" i="4"/>
  <c r="AO368" i="4"/>
  <c r="AN368" i="4"/>
  <c r="AM368" i="4"/>
  <c r="AL368" i="4"/>
  <c r="AK368" i="4"/>
  <c r="AJ368" i="4"/>
  <c r="AP367" i="4"/>
  <c r="AO367" i="4"/>
  <c r="AN367" i="4"/>
  <c r="AM367" i="4"/>
  <c r="AL367" i="4"/>
  <c r="AK367" i="4"/>
  <c r="AJ367" i="4"/>
  <c r="AP366" i="4"/>
  <c r="AO366" i="4"/>
  <c r="AN366" i="4"/>
  <c r="AM366" i="4"/>
  <c r="AL366" i="4"/>
  <c r="AK366" i="4"/>
  <c r="AJ366" i="4"/>
  <c r="AP365" i="4"/>
  <c r="AO365" i="4"/>
  <c r="AN365" i="4"/>
  <c r="AM365" i="4"/>
  <c r="AL365" i="4"/>
  <c r="AK365" i="4"/>
  <c r="AJ365" i="4"/>
  <c r="AP364" i="4"/>
  <c r="AO364" i="4"/>
  <c r="AN364" i="4"/>
  <c r="AM364" i="4"/>
  <c r="AL364" i="4"/>
  <c r="AK364" i="4"/>
  <c r="AJ364" i="4"/>
  <c r="AP363" i="4"/>
  <c r="AO363" i="4"/>
  <c r="AN363" i="4"/>
  <c r="AM363" i="4"/>
  <c r="AL363" i="4"/>
  <c r="AK363" i="4"/>
  <c r="AJ363" i="4"/>
  <c r="AP362" i="4"/>
  <c r="AO362" i="4"/>
  <c r="AN362" i="4"/>
  <c r="AM362" i="4"/>
  <c r="AL362" i="4"/>
  <c r="AK362" i="4"/>
  <c r="AJ362" i="4"/>
  <c r="AP361" i="4"/>
  <c r="AO361" i="4"/>
  <c r="AN361" i="4"/>
  <c r="AM361" i="4"/>
  <c r="AL361" i="4"/>
  <c r="AK361" i="4"/>
  <c r="AJ361" i="4"/>
  <c r="AP360" i="4"/>
  <c r="AO360" i="4"/>
  <c r="AN360" i="4"/>
  <c r="AM360" i="4"/>
  <c r="AL360" i="4"/>
  <c r="AK360" i="4"/>
  <c r="AJ360" i="4"/>
  <c r="AP359" i="4"/>
  <c r="AO359" i="4"/>
  <c r="AN359" i="4"/>
  <c r="AM359" i="4"/>
  <c r="AL359" i="4"/>
  <c r="AK359" i="4"/>
  <c r="AJ359" i="4"/>
  <c r="AP358" i="4"/>
  <c r="AO358" i="4"/>
  <c r="AN358" i="4"/>
  <c r="AM358" i="4"/>
  <c r="AL358" i="4"/>
  <c r="AK358" i="4"/>
  <c r="AJ358" i="4"/>
  <c r="AP357" i="4"/>
  <c r="AO357" i="4"/>
  <c r="AN357" i="4"/>
  <c r="AM357" i="4"/>
  <c r="AL357" i="4"/>
  <c r="AK357" i="4"/>
  <c r="AJ357" i="4"/>
  <c r="AP356" i="4"/>
  <c r="AO356" i="4"/>
  <c r="AN356" i="4"/>
  <c r="AM356" i="4"/>
  <c r="AL356" i="4"/>
  <c r="AK356" i="4"/>
  <c r="AJ356" i="4"/>
  <c r="AP355" i="4"/>
  <c r="AO355" i="4"/>
  <c r="AN355" i="4"/>
  <c r="AM355" i="4"/>
  <c r="AL355" i="4"/>
  <c r="AK355" i="4"/>
  <c r="AJ355" i="4"/>
  <c r="AP354" i="4"/>
  <c r="AO354" i="4"/>
  <c r="AN354" i="4"/>
  <c r="AM354" i="4"/>
  <c r="AL354" i="4"/>
  <c r="AK354" i="4"/>
  <c r="AJ354" i="4"/>
  <c r="AP353" i="4"/>
  <c r="AO353" i="4"/>
  <c r="AN353" i="4"/>
  <c r="AM353" i="4"/>
  <c r="AL353" i="4"/>
  <c r="AK353" i="4"/>
  <c r="AJ353" i="4"/>
  <c r="AP352" i="4"/>
  <c r="AO352" i="4"/>
  <c r="AN352" i="4"/>
  <c r="AM352" i="4"/>
  <c r="AL352" i="4"/>
  <c r="AK352" i="4"/>
  <c r="AJ352" i="4"/>
  <c r="AP351" i="4"/>
  <c r="AO351" i="4"/>
  <c r="AN351" i="4"/>
  <c r="AM351" i="4"/>
  <c r="AL351" i="4"/>
  <c r="AK351" i="4"/>
  <c r="AJ351" i="4"/>
  <c r="AP350" i="4"/>
  <c r="AO350" i="4"/>
  <c r="AN350" i="4"/>
  <c r="AM350" i="4"/>
  <c r="AL350" i="4"/>
  <c r="AK350" i="4"/>
  <c r="AJ350" i="4"/>
  <c r="AP349" i="4"/>
  <c r="AO349" i="4"/>
  <c r="AN349" i="4"/>
  <c r="AM349" i="4"/>
  <c r="AL349" i="4"/>
  <c r="AK349" i="4"/>
  <c r="AJ349" i="4"/>
  <c r="AP348" i="4"/>
  <c r="AO348" i="4"/>
  <c r="AN348" i="4"/>
  <c r="AM348" i="4"/>
  <c r="AL348" i="4"/>
  <c r="AK348" i="4"/>
  <c r="AJ348" i="4"/>
  <c r="AP347" i="4"/>
  <c r="AO347" i="4"/>
  <c r="AN347" i="4"/>
  <c r="AM347" i="4"/>
  <c r="AL347" i="4"/>
  <c r="AK347" i="4"/>
  <c r="AJ347" i="4"/>
  <c r="AP346" i="4"/>
  <c r="AO346" i="4"/>
  <c r="AN346" i="4"/>
  <c r="AM346" i="4"/>
  <c r="AL346" i="4"/>
  <c r="AK346" i="4"/>
  <c r="AJ346" i="4"/>
  <c r="AP345" i="4"/>
  <c r="AO345" i="4"/>
  <c r="AN345" i="4"/>
  <c r="AM345" i="4"/>
  <c r="AL345" i="4"/>
  <c r="AK345" i="4"/>
  <c r="AJ345" i="4"/>
  <c r="AP344" i="4"/>
  <c r="AO344" i="4"/>
  <c r="AN344" i="4"/>
  <c r="AM344" i="4"/>
  <c r="AL344" i="4"/>
  <c r="AK344" i="4"/>
  <c r="AJ344" i="4"/>
  <c r="AP343" i="4"/>
  <c r="AO343" i="4"/>
  <c r="AN343" i="4"/>
  <c r="AM343" i="4"/>
  <c r="AL343" i="4"/>
  <c r="AK343" i="4"/>
  <c r="AJ343" i="4"/>
  <c r="AP342" i="4"/>
  <c r="AO342" i="4"/>
  <c r="AN342" i="4"/>
  <c r="AM342" i="4"/>
  <c r="AL342" i="4"/>
  <c r="AK342" i="4"/>
  <c r="AJ342" i="4"/>
  <c r="AP341" i="4"/>
  <c r="AO341" i="4"/>
  <c r="AN341" i="4"/>
  <c r="AM341" i="4"/>
  <c r="AL341" i="4"/>
  <c r="AK341" i="4"/>
  <c r="AJ341" i="4"/>
  <c r="AP340" i="4"/>
  <c r="AO340" i="4"/>
  <c r="AN340" i="4"/>
  <c r="AM340" i="4"/>
  <c r="AL340" i="4"/>
  <c r="AK340" i="4"/>
  <c r="AJ340" i="4"/>
  <c r="AP339" i="4"/>
  <c r="AO339" i="4"/>
  <c r="AN339" i="4"/>
  <c r="AM339" i="4"/>
  <c r="AL339" i="4"/>
  <c r="AK339" i="4"/>
  <c r="AJ339" i="4"/>
  <c r="AP338" i="4"/>
  <c r="AO338" i="4"/>
  <c r="AN338" i="4"/>
  <c r="AM338" i="4"/>
  <c r="AL338" i="4"/>
  <c r="AK338" i="4"/>
  <c r="AJ338" i="4"/>
  <c r="AP337" i="4"/>
  <c r="AO337" i="4"/>
  <c r="AN337" i="4"/>
  <c r="AM337" i="4"/>
  <c r="AL337" i="4"/>
  <c r="AK337" i="4"/>
  <c r="AJ337" i="4"/>
  <c r="AP336" i="4"/>
  <c r="AO336" i="4"/>
  <c r="AN336" i="4"/>
  <c r="AM336" i="4"/>
  <c r="AL336" i="4"/>
  <c r="AK336" i="4"/>
  <c r="AJ336" i="4"/>
  <c r="AP335" i="4"/>
  <c r="AO335" i="4"/>
  <c r="AN335" i="4"/>
  <c r="AM335" i="4"/>
  <c r="AL335" i="4"/>
  <c r="AK335" i="4"/>
  <c r="AJ335" i="4"/>
  <c r="AP334" i="4"/>
  <c r="AO334" i="4"/>
  <c r="AN334" i="4"/>
  <c r="AM334" i="4"/>
  <c r="AL334" i="4"/>
  <c r="AK334" i="4"/>
  <c r="AJ334" i="4"/>
  <c r="AP333" i="4"/>
  <c r="AO333" i="4"/>
  <c r="AN333" i="4"/>
  <c r="AM333" i="4"/>
  <c r="AL333" i="4"/>
  <c r="AK333" i="4"/>
  <c r="AJ333" i="4"/>
  <c r="AP332" i="4"/>
  <c r="AO332" i="4"/>
  <c r="AN332" i="4"/>
  <c r="AM332" i="4"/>
  <c r="AL332" i="4"/>
  <c r="AK332" i="4"/>
  <c r="AJ332" i="4"/>
  <c r="AP331" i="4"/>
  <c r="AO331" i="4"/>
  <c r="AN331" i="4"/>
  <c r="AM331" i="4"/>
  <c r="AL331" i="4"/>
  <c r="AK331" i="4"/>
  <c r="AJ331" i="4"/>
  <c r="AP330" i="4"/>
  <c r="AO330" i="4"/>
  <c r="AN330" i="4"/>
  <c r="AM330" i="4"/>
  <c r="AL330" i="4"/>
  <c r="AK330" i="4"/>
  <c r="AJ330" i="4"/>
  <c r="AP329" i="4"/>
  <c r="AO329" i="4"/>
  <c r="AN329" i="4"/>
  <c r="AM329" i="4"/>
  <c r="AL329" i="4"/>
  <c r="AK329" i="4"/>
  <c r="AJ329" i="4"/>
  <c r="AP328" i="4"/>
  <c r="AO328" i="4"/>
  <c r="AN328" i="4"/>
  <c r="AM328" i="4"/>
  <c r="AL328" i="4"/>
  <c r="AK328" i="4"/>
  <c r="AJ328" i="4"/>
  <c r="AP327" i="4"/>
  <c r="AO327" i="4"/>
  <c r="AN327" i="4"/>
  <c r="AM327" i="4"/>
  <c r="AL327" i="4"/>
  <c r="AK327" i="4"/>
  <c r="AJ327" i="4"/>
  <c r="AP326" i="4"/>
  <c r="AO326" i="4"/>
  <c r="AN326" i="4"/>
  <c r="AM326" i="4"/>
  <c r="AL326" i="4"/>
  <c r="AK326" i="4"/>
  <c r="AJ326" i="4"/>
  <c r="AP325" i="4"/>
  <c r="AO325" i="4"/>
  <c r="AN325" i="4"/>
  <c r="AM325" i="4"/>
  <c r="AL325" i="4"/>
  <c r="AK325" i="4"/>
  <c r="AJ325" i="4"/>
  <c r="AP324" i="4"/>
  <c r="AO324" i="4"/>
  <c r="AN324" i="4"/>
  <c r="AM324" i="4"/>
  <c r="AL324" i="4"/>
  <c r="AK324" i="4"/>
  <c r="AJ324" i="4"/>
  <c r="AP323" i="4"/>
  <c r="AO323" i="4"/>
  <c r="AN323" i="4"/>
  <c r="AM323" i="4"/>
  <c r="AL323" i="4"/>
  <c r="AK323" i="4"/>
  <c r="AJ323" i="4"/>
  <c r="AP322" i="4"/>
  <c r="AO322" i="4"/>
  <c r="AN322" i="4"/>
  <c r="AM322" i="4"/>
  <c r="AL322" i="4"/>
  <c r="AK322" i="4"/>
  <c r="AJ322" i="4"/>
  <c r="AP321" i="4"/>
  <c r="AO321" i="4"/>
  <c r="AN321" i="4"/>
  <c r="AM321" i="4"/>
  <c r="AL321" i="4"/>
  <c r="AK321" i="4"/>
  <c r="AJ321" i="4"/>
  <c r="AP320" i="4"/>
  <c r="AO320" i="4"/>
  <c r="AN320" i="4"/>
  <c r="AM320" i="4"/>
  <c r="AL320" i="4"/>
  <c r="AK320" i="4"/>
  <c r="AJ320" i="4"/>
  <c r="AP319" i="4"/>
  <c r="AO319" i="4"/>
  <c r="AN319" i="4"/>
  <c r="AM319" i="4"/>
  <c r="AL319" i="4"/>
  <c r="AK319" i="4"/>
  <c r="AJ319" i="4"/>
  <c r="AP318" i="4"/>
  <c r="AO318" i="4"/>
  <c r="AN318" i="4"/>
  <c r="AM318" i="4"/>
  <c r="AL318" i="4"/>
  <c r="AK318" i="4"/>
  <c r="AJ318" i="4"/>
  <c r="AP317" i="4"/>
  <c r="AO317" i="4"/>
  <c r="AN317" i="4"/>
  <c r="AM317" i="4"/>
  <c r="AL317" i="4"/>
  <c r="AK317" i="4"/>
  <c r="AJ317" i="4"/>
  <c r="AP316" i="4"/>
  <c r="AO316" i="4"/>
  <c r="AN316" i="4"/>
  <c r="AM316" i="4"/>
  <c r="AL316" i="4"/>
  <c r="AK316" i="4"/>
  <c r="AJ316" i="4"/>
  <c r="AP315" i="4"/>
  <c r="AO315" i="4"/>
  <c r="AN315" i="4"/>
  <c r="AM315" i="4"/>
  <c r="AL315" i="4"/>
  <c r="AK315" i="4"/>
  <c r="AJ315" i="4"/>
  <c r="AP314" i="4"/>
  <c r="AO314" i="4"/>
  <c r="AN314" i="4"/>
  <c r="AM314" i="4"/>
  <c r="AL314" i="4"/>
  <c r="AK314" i="4"/>
  <c r="AJ314" i="4"/>
  <c r="AP313" i="4"/>
  <c r="AO313" i="4"/>
  <c r="AN313" i="4"/>
  <c r="AM313" i="4"/>
  <c r="AL313" i="4"/>
  <c r="AK313" i="4"/>
  <c r="AJ313" i="4"/>
  <c r="AP312" i="4"/>
  <c r="AO312" i="4"/>
  <c r="AN312" i="4"/>
  <c r="AM312" i="4"/>
  <c r="AL312" i="4"/>
  <c r="AK312" i="4"/>
  <c r="AJ312" i="4"/>
  <c r="AP311" i="4"/>
  <c r="AO311" i="4"/>
  <c r="AN311" i="4"/>
  <c r="AM311" i="4"/>
  <c r="AL311" i="4"/>
  <c r="AK311" i="4"/>
  <c r="AJ311" i="4"/>
  <c r="AP310" i="4"/>
  <c r="AO310" i="4"/>
  <c r="AN310" i="4"/>
  <c r="AM310" i="4"/>
  <c r="AL310" i="4"/>
  <c r="AK310" i="4"/>
  <c r="AJ310" i="4"/>
  <c r="AP309" i="4"/>
  <c r="AO309" i="4"/>
  <c r="AN309" i="4"/>
  <c r="AM309" i="4"/>
  <c r="AL309" i="4"/>
  <c r="AK309" i="4"/>
  <c r="AJ309" i="4"/>
  <c r="AP308" i="4"/>
  <c r="AO308" i="4"/>
  <c r="AN308" i="4"/>
  <c r="AM308" i="4"/>
  <c r="AL308" i="4"/>
  <c r="AK308" i="4"/>
  <c r="AJ308" i="4"/>
  <c r="AP307" i="4"/>
  <c r="AO307" i="4"/>
  <c r="AN307" i="4"/>
  <c r="AM307" i="4"/>
  <c r="AL307" i="4"/>
  <c r="AK307" i="4"/>
  <c r="AJ307" i="4"/>
  <c r="AP306" i="4"/>
  <c r="AO306" i="4"/>
  <c r="AN306" i="4"/>
  <c r="AM306" i="4"/>
  <c r="AL306" i="4"/>
  <c r="AK306" i="4"/>
  <c r="AJ306" i="4"/>
  <c r="AP305" i="4"/>
  <c r="AO305" i="4"/>
  <c r="AN305" i="4"/>
  <c r="AM305" i="4"/>
  <c r="AL305" i="4"/>
  <c r="AK305" i="4"/>
  <c r="AJ305" i="4"/>
  <c r="AP304" i="4"/>
  <c r="AO304" i="4"/>
  <c r="AN304" i="4"/>
  <c r="AM304" i="4"/>
  <c r="AL304" i="4"/>
  <c r="AK304" i="4"/>
  <c r="AJ304" i="4"/>
  <c r="AP303" i="4"/>
  <c r="AO303" i="4"/>
  <c r="AN303" i="4"/>
  <c r="AM303" i="4"/>
  <c r="AL303" i="4"/>
  <c r="AK303" i="4"/>
  <c r="AJ303" i="4"/>
  <c r="AP302" i="4"/>
  <c r="AO302" i="4"/>
  <c r="AN302" i="4"/>
  <c r="AM302" i="4"/>
  <c r="AL302" i="4"/>
  <c r="AK302" i="4"/>
  <c r="AJ302" i="4"/>
  <c r="AP301" i="4"/>
  <c r="AO301" i="4"/>
  <c r="AN301" i="4"/>
  <c r="AM301" i="4"/>
  <c r="AL301" i="4"/>
  <c r="AK301" i="4"/>
  <c r="AJ301" i="4"/>
  <c r="AP300" i="4"/>
  <c r="AO300" i="4"/>
  <c r="AN300" i="4"/>
  <c r="AM300" i="4"/>
  <c r="AL300" i="4"/>
  <c r="AK300" i="4"/>
  <c r="AJ300" i="4"/>
  <c r="AP299" i="4"/>
  <c r="AO299" i="4"/>
  <c r="AN299" i="4"/>
  <c r="AM299" i="4"/>
  <c r="AL299" i="4"/>
  <c r="AK299" i="4"/>
  <c r="AJ299" i="4"/>
  <c r="AP298" i="4"/>
  <c r="AO298" i="4"/>
  <c r="AN298" i="4"/>
  <c r="AM298" i="4"/>
  <c r="AL298" i="4"/>
  <c r="AK298" i="4"/>
  <c r="AJ298" i="4"/>
  <c r="AP297" i="4"/>
  <c r="AO297" i="4"/>
  <c r="AN297" i="4"/>
  <c r="AM297" i="4"/>
  <c r="AL297" i="4"/>
  <c r="AK297" i="4"/>
  <c r="AJ297" i="4"/>
  <c r="AP296" i="4"/>
  <c r="AO296" i="4"/>
  <c r="AN296" i="4"/>
  <c r="AM296" i="4"/>
  <c r="AL296" i="4"/>
  <c r="AK296" i="4"/>
  <c r="AJ296" i="4"/>
  <c r="AP295" i="4"/>
  <c r="AO295" i="4"/>
  <c r="AN295" i="4"/>
  <c r="AM295" i="4"/>
  <c r="AL295" i="4"/>
  <c r="AK295" i="4"/>
  <c r="AJ295" i="4"/>
  <c r="AP294" i="4"/>
  <c r="AO294" i="4"/>
  <c r="AN294" i="4"/>
  <c r="AM294" i="4"/>
  <c r="AL294" i="4"/>
  <c r="AK294" i="4"/>
  <c r="AJ294" i="4"/>
  <c r="AP293" i="4"/>
  <c r="AO293" i="4"/>
  <c r="AN293" i="4"/>
  <c r="AM293" i="4"/>
  <c r="AL293" i="4"/>
  <c r="AK293" i="4"/>
  <c r="AJ293" i="4"/>
  <c r="AP292" i="4"/>
  <c r="AO292" i="4"/>
  <c r="AN292" i="4"/>
  <c r="AM292" i="4"/>
  <c r="AL292" i="4"/>
  <c r="AK292" i="4"/>
  <c r="AJ292" i="4"/>
  <c r="AP291" i="4"/>
  <c r="AO291" i="4"/>
  <c r="AN291" i="4"/>
  <c r="AM291" i="4"/>
  <c r="AL291" i="4"/>
  <c r="AK291" i="4"/>
  <c r="AJ291" i="4"/>
  <c r="AP290" i="4"/>
  <c r="AO290" i="4"/>
  <c r="AN290" i="4"/>
  <c r="AM290" i="4"/>
  <c r="AL290" i="4"/>
  <c r="AK290" i="4"/>
  <c r="AJ290" i="4"/>
  <c r="AP289" i="4"/>
  <c r="AO289" i="4"/>
  <c r="AN289" i="4"/>
  <c r="AM289" i="4"/>
  <c r="AL289" i="4"/>
  <c r="AK289" i="4"/>
  <c r="AJ289" i="4"/>
  <c r="AP288" i="4"/>
  <c r="AO288" i="4"/>
  <c r="AN288" i="4"/>
  <c r="AM288" i="4"/>
  <c r="AL288" i="4"/>
  <c r="AK288" i="4"/>
  <c r="AJ288" i="4"/>
  <c r="AP287" i="4"/>
  <c r="AO287" i="4"/>
  <c r="AN287" i="4"/>
  <c r="AM287" i="4"/>
  <c r="AL287" i="4"/>
  <c r="AK287" i="4"/>
  <c r="AJ287" i="4"/>
  <c r="AP286" i="4"/>
  <c r="AO286" i="4"/>
  <c r="AN286" i="4"/>
  <c r="AM286" i="4"/>
  <c r="AL286" i="4"/>
  <c r="AK286" i="4"/>
  <c r="AJ286" i="4"/>
  <c r="AP285" i="4"/>
  <c r="AO285" i="4"/>
  <c r="AN285" i="4"/>
  <c r="AM285" i="4"/>
  <c r="AL285" i="4"/>
  <c r="AK285" i="4"/>
  <c r="AJ285" i="4"/>
  <c r="AP284" i="4"/>
  <c r="AO284" i="4"/>
  <c r="AN284" i="4"/>
  <c r="AM284" i="4"/>
  <c r="AL284" i="4"/>
  <c r="AK284" i="4"/>
  <c r="AJ284" i="4"/>
  <c r="AP283" i="4"/>
  <c r="AO283" i="4"/>
  <c r="AN283" i="4"/>
  <c r="AM283" i="4"/>
  <c r="AL283" i="4"/>
  <c r="AK283" i="4"/>
  <c r="AJ283" i="4"/>
  <c r="AP282" i="4"/>
  <c r="AO282" i="4"/>
  <c r="AN282" i="4"/>
  <c r="AM282" i="4"/>
  <c r="AL282" i="4"/>
  <c r="AK282" i="4"/>
  <c r="AJ282" i="4"/>
  <c r="AP281" i="4"/>
  <c r="AO281" i="4"/>
  <c r="AN281" i="4"/>
  <c r="AM281" i="4"/>
  <c r="AL281" i="4"/>
  <c r="AK281" i="4"/>
  <c r="AJ281" i="4"/>
  <c r="AP280" i="4"/>
  <c r="AO280" i="4"/>
  <c r="AN280" i="4"/>
  <c r="AM280" i="4"/>
  <c r="AL280" i="4"/>
  <c r="AK280" i="4"/>
  <c r="AJ280" i="4"/>
  <c r="AP279" i="4"/>
  <c r="AO279" i="4"/>
  <c r="AN279" i="4"/>
  <c r="AM279" i="4"/>
  <c r="AL279" i="4"/>
  <c r="AK279" i="4"/>
  <c r="AJ279" i="4"/>
  <c r="AP278" i="4"/>
  <c r="AO278" i="4"/>
  <c r="AN278" i="4"/>
  <c r="AM278" i="4"/>
  <c r="AL278" i="4"/>
  <c r="AK278" i="4"/>
  <c r="AJ278" i="4"/>
  <c r="AP277" i="4"/>
  <c r="AO277" i="4"/>
  <c r="AN277" i="4"/>
  <c r="AM277" i="4"/>
  <c r="AL277" i="4"/>
  <c r="AK277" i="4"/>
  <c r="AJ277" i="4"/>
  <c r="AP276" i="4"/>
  <c r="AO276" i="4"/>
  <c r="AN276" i="4"/>
  <c r="AM276" i="4"/>
  <c r="AL276" i="4"/>
  <c r="AK276" i="4"/>
  <c r="AJ276" i="4"/>
  <c r="AP275" i="4"/>
  <c r="AO275" i="4"/>
  <c r="AN275" i="4"/>
  <c r="AM275" i="4"/>
  <c r="AL275" i="4"/>
  <c r="AK275" i="4"/>
  <c r="AJ275" i="4"/>
  <c r="AP274" i="4"/>
  <c r="AO274" i="4"/>
  <c r="AN274" i="4"/>
  <c r="AM274" i="4"/>
  <c r="AL274" i="4"/>
  <c r="AK274" i="4"/>
  <c r="AJ274" i="4"/>
  <c r="AP273" i="4"/>
  <c r="AO273" i="4"/>
  <c r="AN273" i="4"/>
  <c r="AM273" i="4"/>
  <c r="AL273" i="4"/>
  <c r="AK273" i="4"/>
  <c r="AJ273" i="4"/>
  <c r="AP272" i="4"/>
  <c r="AO272" i="4"/>
  <c r="AN272" i="4"/>
  <c r="AM272" i="4"/>
  <c r="AL272" i="4"/>
  <c r="AK272" i="4"/>
  <c r="AJ272" i="4"/>
  <c r="AP271" i="4"/>
  <c r="AO271" i="4"/>
  <c r="AN271" i="4"/>
  <c r="AM271" i="4"/>
  <c r="AL271" i="4"/>
  <c r="AK271" i="4"/>
  <c r="AJ271" i="4"/>
  <c r="AP270" i="4"/>
  <c r="AO270" i="4"/>
  <c r="AN270" i="4"/>
  <c r="AM270" i="4"/>
  <c r="AL270" i="4"/>
  <c r="AK270" i="4"/>
  <c r="AJ270" i="4"/>
  <c r="AP269" i="4"/>
  <c r="AO269" i="4"/>
  <c r="AN269" i="4"/>
  <c r="AM269" i="4"/>
  <c r="AL269" i="4"/>
  <c r="AK269" i="4"/>
  <c r="AJ269" i="4"/>
  <c r="AP268" i="4"/>
  <c r="AO268" i="4"/>
  <c r="AN268" i="4"/>
  <c r="AM268" i="4"/>
  <c r="AL268" i="4"/>
  <c r="AK268" i="4"/>
  <c r="AJ268" i="4"/>
  <c r="AP267" i="4"/>
  <c r="AO267" i="4"/>
  <c r="AN267" i="4"/>
  <c r="AM267" i="4"/>
  <c r="AL267" i="4"/>
  <c r="AK267" i="4"/>
  <c r="AJ267" i="4"/>
  <c r="AP266" i="4"/>
  <c r="AO266" i="4"/>
  <c r="AN266" i="4"/>
  <c r="AM266" i="4"/>
  <c r="AL266" i="4"/>
  <c r="AK266" i="4"/>
  <c r="AJ266" i="4"/>
  <c r="AP265" i="4"/>
  <c r="AO265" i="4"/>
  <c r="AN265" i="4"/>
  <c r="AM265" i="4"/>
  <c r="AL265" i="4"/>
  <c r="AK265" i="4"/>
  <c r="AJ265" i="4"/>
  <c r="AP264" i="4"/>
  <c r="AO264" i="4"/>
  <c r="AN264" i="4"/>
  <c r="AM264" i="4"/>
  <c r="AL264" i="4"/>
  <c r="AK264" i="4"/>
  <c r="AJ264" i="4"/>
  <c r="AP263" i="4"/>
  <c r="AO263" i="4"/>
  <c r="AN263" i="4"/>
  <c r="AM263" i="4"/>
  <c r="AL263" i="4"/>
  <c r="AK263" i="4"/>
  <c r="AJ263" i="4"/>
  <c r="AP262" i="4"/>
  <c r="AO262" i="4"/>
  <c r="AN262" i="4"/>
  <c r="AM262" i="4"/>
  <c r="AL262" i="4"/>
  <c r="AK262" i="4"/>
  <c r="AJ262" i="4"/>
  <c r="AP261" i="4"/>
  <c r="AO261" i="4"/>
  <c r="AN261" i="4"/>
  <c r="AM261" i="4"/>
  <c r="AL261" i="4"/>
  <c r="AK261" i="4"/>
  <c r="AJ261" i="4"/>
  <c r="AP260" i="4"/>
  <c r="AO260" i="4"/>
  <c r="AN260" i="4"/>
  <c r="AM260" i="4"/>
  <c r="AL260" i="4"/>
  <c r="AK260" i="4"/>
  <c r="AJ260" i="4"/>
  <c r="AP259" i="4"/>
  <c r="AO259" i="4"/>
  <c r="AN259" i="4"/>
  <c r="AM259" i="4"/>
  <c r="AL259" i="4"/>
  <c r="AK259" i="4"/>
  <c r="AJ259" i="4"/>
  <c r="AP258" i="4"/>
  <c r="AO258" i="4"/>
  <c r="AN258" i="4"/>
  <c r="AM258" i="4"/>
  <c r="AL258" i="4"/>
  <c r="AK258" i="4"/>
  <c r="AJ258" i="4"/>
  <c r="AP257" i="4"/>
  <c r="AO257" i="4"/>
  <c r="AN257" i="4"/>
  <c r="AM257" i="4"/>
  <c r="AL257" i="4"/>
  <c r="AK257" i="4"/>
  <c r="AJ257" i="4"/>
  <c r="AP256" i="4"/>
  <c r="AO256" i="4"/>
  <c r="AN256" i="4"/>
  <c r="AM256" i="4"/>
  <c r="AL256" i="4"/>
  <c r="AK256" i="4"/>
  <c r="AJ256" i="4"/>
  <c r="AP255" i="4"/>
  <c r="AO255" i="4"/>
  <c r="AN255" i="4"/>
  <c r="AM255" i="4"/>
  <c r="AL255" i="4"/>
  <c r="AK255" i="4"/>
  <c r="AJ255" i="4"/>
  <c r="AP254" i="4"/>
  <c r="AO254" i="4"/>
  <c r="AN254" i="4"/>
  <c r="AM254" i="4"/>
  <c r="AL254" i="4"/>
  <c r="AK254" i="4"/>
  <c r="AJ254" i="4"/>
  <c r="AP253" i="4"/>
  <c r="AO253" i="4"/>
  <c r="AN253" i="4"/>
  <c r="AM253" i="4"/>
  <c r="AL253" i="4"/>
  <c r="AK253" i="4"/>
  <c r="AJ253" i="4"/>
  <c r="AP252" i="4"/>
  <c r="AO252" i="4"/>
  <c r="AN252" i="4"/>
  <c r="AM252" i="4"/>
  <c r="AL252" i="4"/>
  <c r="AK252" i="4"/>
  <c r="AJ252" i="4"/>
  <c r="AP251" i="4"/>
  <c r="AO251" i="4"/>
  <c r="AN251" i="4"/>
  <c r="AM251" i="4"/>
  <c r="AL251" i="4"/>
  <c r="AK251" i="4"/>
  <c r="AJ251" i="4"/>
  <c r="AP250" i="4"/>
  <c r="AO250" i="4"/>
  <c r="AN250" i="4"/>
  <c r="AM250" i="4"/>
  <c r="AL250" i="4"/>
  <c r="AK250" i="4"/>
  <c r="AJ250" i="4"/>
  <c r="AP249" i="4"/>
  <c r="AO249" i="4"/>
  <c r="AN249" i="4"/>
  <c r="AM249" i="4"/>
  <c r="AL249" i="4"/>
  <c r="AK249" i="4"/>
  <c r="AJ249" i="4"/>
  <c r="AP248" i="4"/>
  <c r="AO248" i="4"/>
  <c r="AN248" i="4"/>
  <c r="AM248" i="4"/>
  <c r="AL248" i="4"/>
  <c r="AK248" i="4"/>
  <c r="AJ248" i="4"/>
  <c r="AP247" i="4"/>
  <c r="AO247" i="4"/>
  <c r="AN247" i="4"/>
  <c r="AM247" i="4"/>
  <c r="AL247" i="4"/>
  <c r="AK247" i="4"/>
  <c r="AJ247" i="4"/>
  <c r="AP246" i="4"/>
  <c r="AO246" i="4"/>
  <c r="AN246" i="4"/>
  <c r="AM246" i="4"/>
  <c r="AL246" i="4"/>
  <c r="AK246" i="4"/>
  <c r="AJ246" i="4"/>
  <c r="AP245" i="4"/>
  <c r="AO245" i="4"/>
  <c r="AN245" i="4"/>
  <c r="AM245" i="4"/>
  <c r="AL245" i="4"/>
  <c r="AK245" i="4"/>
  <c r="AJ245" i="4"/>
  <c r="AP244" i="4"/>
  <c r="AO244" i="4"/>
  <c r="AN244" i="4"/>
  <c r="AM244" i="4"/>
  <c r="AL244" i="4"/>
  <c r="AK244" i="4"/>
  <c r="AJ244" i="4"/>
  <c r="AP243" i="4"/>
  <c r="AO243" i="4"/>
  <c r="AN243" i="4"/>
  <c r="AM243" i="4"/>
  <c r="AL243" i="4"/>
  <c r="AK243" i="4"/>
  <c r="AJ243" i="4"/>
  <c r="AP242" i="4"/>
  <c r="AO242" i="4"/>
  <c r="AN242" i="4"/>
  <c r="AM242" i="4"/>
  <c r="AL242" i="4"/>
  <c r="AK242" i="4"/>
  <c r="AJ242" i="4"/>
  <c r="AP241" i="4"/>
  <c r="AO241" i="4"/>
  <c r="AN241" i="4"/>
  <c r="AM241" i="4"/>
  <c r="AL241" i="4"/>
  <c r="AK241" i="4"/>
  <c r="AJ241" i="4"/>
  <c r="AP240" i="4"/>
  <c r="AO240" i="4"/>
  <c r="AN240" i="4"/>
  <c r="AM240" i="4"/>
  <c r="AL240" i="4"/>
  <c r="AK240" i="4"/>
  <c r="AJ240" i="4"/>
  <c r="AP239" i="4"/>
  <c r="AO239" i="4"/>
  <c r="AN239" i="4"/>
  <c r="AM239" i="4"/>
  <c r="AL239" i="4"/>
  <c r="AK239" i="4"/>
  <c r="AJ239" i="4"/>
  <c r="AP238" i="4"/>
  <c r="AO238" i="4"/>
  <c r="AN238" i="4"/>
  <c r="AM238" i="4"/>
  <c r="AL238" i="4"/>
  <c r="AK238" i="4"/>
  <c r="AJ238" i="4"/>
  <c r="AP237" i="4"/>
  <c r="AO237" i="4"/>
  <c r="AN237" i="4"/>
  <c r="AM237" i="4"/>
  <c r="AL237" i="4"/>
  <c r="AK237" i="4"/>
  <c r="AJ237" i="4"/>
  <c r="AP236" i="4"/>
  <c r="AO236" i="4"/>
  <c r="AN236" i="4"/>
  <c r="AM236" i="4"/>
  <c r="AL236" i="4"/>
  <c r="AK236" i="4"/>
  <c r="AJ236" i="4"/>
  <c r="AP235" i="4"/>
  <c r="AO235" i="4"/>
  <c r="AN235" i="4"/>
  <c r="AM235" i="4"/>
  <c r="AL235" i="4"/>
  <c r="AK235" i="4"/>
  <c r="AJ235" i="4"/>
  <c r="AP234" i="4"/>
  <c r="AO234" i="4"/>
  <c r="AN234" i="4"/>
  <c r="AM234" i="4"/>
  <c r="AL234" i="4"/>
  <c r="AK234" i="4"/>
  <c r="AJ234" i="4"/>
  <c r="AP233" i="4"/>
  <c r="AO233" i="4"/>
  <c r="AN233" i="4"/>
  <c r="AM233" i="4"/>
  <c r="AL233" i="4"/>
  <c r="AK233" i="4"/>
  <c r="AJ233" i="4"/>
  <c r="AP232" i="4"/>
  <c r="AO232" i="4"/>
  <c r="AN232" i="4"/>
  <c r="AM232" i="4"/>
  <c r="AL232" i="4"/>
  <c r="AK232" i="4"/>
  <c r="AJ232" i="4"/>
  <c r="AP231" i="4"/>
  <c r="AO231" i="4"/>
  <c r="AN231" i="4"/>
  <c r="AM231" i="4"/>
  <c r="AL231" i="4"/>
  <c r="AK231" i="4"/>
  <c r="AJ231" i="4"/>
  <c r="AP230" i="4"/>
  <c r="AO230" i="4"/>
  <c r="AN230" i="4"/>
  <c r="AM230" i="4"/>
  <c r="AL230" i="4"/>
  <c r="AK230" i="4"/>
  <c r="AJ230" i="4"/>
  <c r="AP229" i="4"/>
  <c r="AO229" i="4"/>
  <c r="AN229" i="4"/>
  <c r="AM229" i="4"/>
  <c r="AL229" i="4"/>
  <c r="AK229" i="4"/>
  <c r="AJ229" i="4"/>
  <c r="AP228" i="4"/>
  <c r="AO228" i="4"/>
  <c r="AN228" i="4"/>
  <c r="AM228" i="4"/>
  <c r="AL228" i="4"/>
  <c r="AK228" i="4"/>
  <c r="AJ228" i="4"/>
  <c r="AP227" i="4"/>
  <c r="AO227" i="4"/>
  <c r="AN227" i="4"/>
  <c r="AM227" i="4"/>
  <c r="AL227" i="4"/>
  <c r="AK227" i="4"/>
  <c r="AJ227" i="4"/>
  <c r="AP226" i="4"/>
  <c r="AO226" i="4"/>
  <c r="AN226" i="4"/>
  <c r="AM226" i="4"/>
  <c r="AL226" i="4"/>
  <c r="AK226" i="4"/>
  <c r="AJ226" i="4"/>
  <c r="AP225" i="4"/>
  <c r="AO225" i="4"/>
  <c r="AN225" i="4"/>
  <c r="AM225" i="4"/>
  <c r="AL225" i="4"/>
  <c r="AK225" i="4"/>
  <c r="AJ225" i="4"/>
  <c r="AP224" i="4"/>
  <c r="AO224" i="4"/>
  <c r="AN224" i="4"/>
  <c r="AM224" i="4"/>
  <c r="AL224" i="4"/>
  <c r="AK224" i="4"/>
  <c r="AJ224" i="4"/>
  <c r="AP223" i="4"/>
  <c r="AO223" i="4"/>
  <c r="AN223" i="4"/>
  <c r="AM223" i="4"/>
  <c r="AL223" i="4"/>
  <c r="AK223" i="4"/>
  <c r="AJ223" i="4"/>
  <c r="AP222" i="4"/>
  <c r="AO222" i="4"/>
  <c r="AN222" i="4"/>
  <c r="AM222" i="4"/>
  <c r="AL222" i="4"/>
  <c r="AK222" i="4"/>
  <c r="AJ222" i="4"/>
  <c r="AP221" i="4"/>
  <c r="AO221" i="4"/>
  <c r="AN221" i="4"/>
  <c r="AM221" i="4"/>
  <c r="AL221" i="4"/>
  <c r="AK221" i="4"/>
  <c r="AJ221" i="4"/>
  <c r="AP220" i="4"/>
  <c r="AO220" i="4"/>
  <c r="AN220" i="4"/>
  <c r="AM220" i="4"/>
  <c r="AL220" i="4"/>
  <c r="AK220" i="4"/>
  <c r="AJ220" i="4"/>
  <c r="AP219" i="4"/>
  <c r="AO219" i="4"/>
  <c r="AN219" i="4"/>
  <c r="AM219" i="4"/>
  <c r="AL219" i="4"/>
  <c r="AK219" i="4"/>
  <c r="AJ219" i="4"/>
  <c r="AP218" i="4"/>
  <c r="AO218" i="4"/>
  <c r="AN218" i="4"/>
  <c r="AM218" i="4"/>
  <c r="AL218" i="4"/>
  <c r="AK218" i="4"/>
  <c r="AJ218" i="4"/>
  <c r="AP217" i="4"/>
  <c r="AO217" i="4"/>
  <c r="AN217" i="4"/>
  <c r="AM217" i="4"/>
  <c r="AL217" i="4"/>
  <c r="AK217" i="4"/>
  <c r="AJ217" i="4"/>
  <c r="AP216" i="4"/>
  <c r="AO216" i="4"/>
  <c r="AN216" i="4"/>
  <c r="AM216" i="4"/>
  <c r="AL216" i="4"/>
  <c r="AK216" i="4"/>
  <c r="AJ216" i="4"/>
  <c r="AP215" i="4"/>
  <c r="AO215" i="4"/>
  <c r="AN215" i="4"/>
  <c r="AM215" i="4"/>
  <c r="AL215" i="4"/>
  <c r="AK215" i="4"/>
  <c r="AJ215" i="4"/>
  <c r="AP214" i="4"/>
  <c r="AO214" i="4"/>
  <c r="AN214" i="4"/>
  <c r="AM214" i="4"/>
  <c r="AL214" i="4"/>
  <c r="AK214" i="4"/>
  <c r="AJ214" i="4"/>
  <c r="AP213" i="4"/>
  <c r="AO213" i="4"/>
  <c r="AN213" i="4"/>
  <c r="AM213" i="4"/>
  <c r="AL213" i="4"/>
  <c r="AK213" i="4"/>
  <c r="AJ213" i="4"/>
  <c r="AP212" i="4"/>
  <c r="AO212" i="4"/>
  <c r="AN212" i="4"/>
  <c r="AM212" i="4"/>
  <c r="AL212" i="4"/>
  <c r="AK212" i="4"/>
  <c r="AJ212" i="4"/>
  <c r="AP211" i="4"/>
  <c r="AO211" i="4"/>
  <c r="AN211" i="4"/>
  <c r="AM211" i="4"/>
  <c r="AL211" i="4"/>
  <c r="AK211" i="4"/>
  <c r="AJ211" i="4"/>
  <c r="AP210" i="4"/>
  <c r="AO210" i="4"/>
  <c r="AN210" i="4"/>
  <c r="AM210" i="4"/>
  <c r="AL210" i="4"/>
  <c r="AK210" i="4"/>
  <c r="AJ210" i="4"/>
  <c r="AP209" i="4"/>
  <c r="AO209" i="4"/>
  <c r="AN209" i="4"/>
  <c r="AM209" i="4"/>
  <c r="AL209" i="4"/>
  <c r="AK209" i="4"/>
  <c r="AJ209" i="4"/>
  <c r="AP208" i="4"/>
  <c r="AO208" i="4"/>
  <c r="AN208" i="4"/>
  <c r="AM208" i="4"/>
  <c r="AL208" i="4"/>
  <c r="AK208" i="4"/>
  <c r="AJ208" i="4"/>
  <c r="AP207" i="4"/>
  <c r="AO207" i="4"/>
  <c r="AN207" i="4"/>
  <c r="AM207" i="4"/>
  <c r="AL207" i="4"/>
  <c r="AK207" i="4"/>
  <c r="AJ207" i="4"/>
  <c r="AP206" i="4"/>
  <c r="AO206" i="4"/>
  <c r="AN206" i="4"/>
  <c r="AM206" i="4"/>
  <c r="AL206" i="4"/>
  <c r="AK206" i="4"/>
  <c r="AJ206" i="4"/>
  <c r="AP205" i="4"/>
  <c r="AO205" i="4"/>
  <c r="AN205" i="4"/>
  <c r="AM205" i="4"/>
  <c r="AL205" i="4"/>
  <c r="AK205" i="4"/>
  <c r="AJ205" i="4"/>
  <c r="AP204" i="4"/>
  <c r="AO204" i="4"/>
  <c r="AN204" i="4"/>
  <c r="AM204" i="4"/>
  <c r="AL204" i="4"/>
  <c r="AK204" i="4"/>
  <c r="AJ204" i="4"/>
  <c r="AP203" i="4"/>
  <c r="AO203" i="4"/>
  <c r="AN203" i="4"/>
  <c r="AM203" i="4"/>
  <c r="AL203" i="4"/>
  <c r="AK203" i="4"/>
  <c r="AJ203" i="4"/>
  <c r="AP202" i="4"/>
  <c r="AO202" i="4"/>
  <c r="AN202" i="4"/>
  <c r="AM202" i="4"/>
  <c r="AL202" i="4"/>
  <c r="AK202" i="4"/>
  <c r="AJ202" i="4"/>
  <c r="AP201" i="4"/>
  <c r="AO201" i="4"/>
  <c r="AN201" i="4"/>
  <c r="AM201" i="4"/>
  <c r="AL201" i="4"/>
  <c r="AK201" i="4"/>
  <c r="AJ201" i="4"/>
  <c r="AP200" i="4"/>
  <c r="AO200" i="4"/>
  <c r="AN200" i="4"/>
  <c r="AM200" i="4"/>
  <c r="AL200" i="4"/>
  <c r="AK200" i="4"/>
  <c r="AJ200" i="4"/>
  <c r="AP199" i="4"/>
  <c r="AO199" i="4"/>
  <c r="AN199" i="4"/>
  <c r="AM199" i="4"/>
  <c r="AL199" i="4"/>
  <c r="AK199" i="4"/>
  <c r="AJ199" i="4"/>
  <c r="AP198" i="4"/>
  <c r="AO198" i="4"/>
  <c r="AN198" i="4"/>
  <c r="AM198" i="4"/>
  <c r="AL198" i="4"/>
  <c r="AK198" i="4"/>
  <c r="AJ198" i="4"/>
  <c r="AP197" i="4"/>
  <c r="AO197" i="4"/>
  <c r="AN197" i="4"/>
  <c r="AM197" i="4"/>
  <c r="AL197" i="4"/>
  <c r="AK197" i="4"/>
  <c r="AJ197" i="4"/>
  <c r="AP196" i="4"/>
  <c r="AO196" i="4"/>
  <c r="AN196" i="4"/>
  <c r="AM196" i="4"/>
  <c r="AL196" i="4"/>
  <c r="AK196" i="4"/>
  <c r="AJ196" i="4"/>
  <c r="AP195" i="4"/>
  <c r="AO195" i="4"/>
  <c r="AN195" i="4"/>
  <c r="AM195" i="4"/>
  <c r="AL195" i="4"/>
  <c r="AK195" i="4"/>
  <c r="AJ195" i="4"/>
  <c r="AP194" i="4"/>
  <c r="AO194" i="4"/>
  <c r="AN194" i="4"/>
  <c r="AM194" i="4"/>
  <c r="AL194" i="4"/>
  <c r="AK194" i="4"/>
  <c r="AJ194" i="4"/>
  <c r="AP193" i="4"/>
  <c r="AO193" i="4"/>
  <c r="AN193" i="4"/>
  <c r="AM193" i="4"/>
  <c r="AL193" i="4"/>
  <c r="AK193" i="4"/>
  <c r="AJ193" i="4"/>
  <c r="AP192" i="4"/>
  <c r="AO192" i="4"/>
  <c r="AN192" i="4"/>
  <c r="AM192" i="4"/>
  <c r="AL192" i="4"/>
  <c r="AK192" i="4"/>
  <c r="AJ192" i="4"/>
  <c r="AP191" i="4"/>
  <c r="AO191" i="4"/>
  <c r="AN191" i="4"/>
  <c r="AM191" i="4"/>
  <c r="AL191" i="4"/>
  <c r="AK191" i="4"/>
  <c r="AJ191" i="4"/>
  <c r="AP190" i="4"/>
  <c r="AO190" i="4"/>
  <c r="AN190" i="4"/>
  <c r="AM190" i="4"/>
  <c r="AL190" i="4"/>
  <c r="AK190" i="4"/>
  <c r="AJ190" i="4"/>
  <c r="AP189" i="4"/>
  <c r="AO189" i="4"/>
  <c r="AN189" i="4"/>
  <c r="AM189" i="4"/>
  <c r="AL189" i="4"/>
  <c r="AK189" i="4"/>
  <c r="AJ189" i="4"/>
  <c r="AP188" i="4"/>
  <c r="AO188" i="4"/>
  <c r="AN188" i="4"/>
  <c r="AM188" i="4"/>
  <c r="AL188" i="4"/>
  <c r="AK188" i="4"/>
  <c r="AJ188" i="4"/>
  <c r="AP187" i="4"/>
  <c r="AO187" i="4"/>
  <c r="AN187" i="4"/>
  <c r="AM187" i="4"/>
  <c r="AL187" i="4"/>
  <c r="AK187" i="4"/>
  <c r="AJ187" i="4"/>
  <c r="AP186" i="4"/>
  <c r="AO186" i="4"/>
  <c r="AN186" i="4"/>
  <c r="AM186" i="4"/>
  <c r="AL186" i="4"/>
  <c r="AK186" i="4"/>
  <c r="AJ186" i="4"/>
  <c r="AP185" i="4"/>
  <c r="AO185" i="4"/>
  <c r="AN185" i="4"/>
  <c r="AM185" i="4"/>
  <c r="AL185" i="4"/>
  <c r="AK185" i="4"/>
  <c r="AJ185" i="4"/>
  <c r="AP184" i="4"/>
  <c r="AO184" i="4"/>
  <c r="AN184" i="4"/>
  <c r="AM184" i="4"/>
  <c r="AL184" i="4"/>
  <c r="AK184" i="4"/>
  <c r="AJ184" i="4"/>
  <c r="AP183" i="4"/>
  <c r="AO183" i="4"/>
  <c r="AN183" i="4"/>
  <c r="AM183" i="4"/>
  <c r="AL183" i="4"/>
  <c r="AK183" i="4"/>
  <c r="AJ183" i="4"/>
  <c r="AP182" i="4"/>
  <c r="AO182" i="4"/>
  <c r="AN182" i="4"/>
  <c r="AM182" i="4"/>
  <c r="AL182" i="4"/>
  <c r="AK182" i="4"/>
  <c r="AJ182" i="4"/>
  <c r="AP181" i="4"/>
  <c r="AO181" i="4"/>
  <c r="AN181" i="4"/>
  <c r="AM181" i="4"/>
  <c r="AL181" i="4"/>
  <c r="AK181" i="4"/>
  <c r="AJ181" i="4"/>
  <c r="AP180" i="4"/>
  <c r="AO180" i="4"/>
  <c r="AN180" i="4"/>
  <c r="AM180" i="4"/>
  <c r="AL180" i="4"/>
  <c r="AK180" i="4"/>
  <c r="AJ180" i="4"/>
  <c r="AP179" i="4"/>
  <c r="AO179" i="4"/>
  <c r="AN179" i="4"/>
  <c r="AM179" i="4"/>
  <c r="AL179" i="4"/>
  <c r="AK179" i="4"/>
  <c r="AJ179" i="4"/>
  <c r="AP178" i="4"/>
  <c r="AO178" i="4"/>
  <c r="AN178" i="4"/>
  <c r="AM178" i="4"/>
  <c r="AL178" i="4"/>
  <c r="AK178" i="4"/>
  <c r="AJ178" i="4"/>
  <c r="AP177" i="4"/>
  <c r="AO177" i="4"/>
  <c r="AN177" i="4"/>
  <c r="AM177" i="4"/>
  <c r="AL177" i="4"/>
  <c r="AK177" i="4"/>
  <c r="AJ177" i="4"/>
  <c r="AP176" i="4"/>
  <c r="AO176" i="4"/>
  <c r="AN176" i="4"/>
  <c r="AM176" i="4"/>
  <c r="AL176" i="4"/>
  <c r="AK176" i="4"/>
  <c r="AJ176" i="4"/>
  <c r="AP175" i="4"/>
  <c r="AO175" i="4"/>
  <c r="AN175" i="4"/>
  <c r="AM175" i="4"/>
  <c r="AL175" i="4"/>
  <c r="AK175" i="4"/>
  <c r="AJ175" i="4"/>
  <c r="AP174" i="4"/>
  <c r="AO174" i="4"/>
  <c r="AN174" i="4"/>
  <c r="AM174" i="4"/>
  <c r="AL174" i="4"/>
  <c r="AK174" i="4"/>
  <c r="AJ174" i="4"/>
  <c r="AP173" i="4"/>
  <c r="AO173" i="4"/>
  <c r="AN173" i="4"/>
  <c r="AM173" i="4"/>
  <c r="AL173" i="4"/>
  <c r="AK173" i="4"/>
  <c r="AJ173" i="4"/>
  <c r="AP172" i="4"/>
  <c r="AO172" i="4"/>
  <c r="AN172" i="4"/>
  <c r="AM172" i="4"/>
  <c r="AL172" i="4"/>
  <c r="AK172" i="4"/>
  <c r="AJ172" i="4"/>
  <c r="AP171" i="4"/>
  <c r="AO171" i="4"/>
  <c r="AN171" i="4"/>
  <c r="AM171" i="4"/>
  <c r="AL171" i="4"/>
  <c r="AK171" i="4"/>
  <c r="AJ171" i="4"/>
  <c r="AP170" i="4"/>
  <c r="AO170" i="4"/>
  <c r="AN170" i="4"/>
  <c r="AM170" i="4"/>
  <c r="AL170" i="4"/>
  <c r="AK170" i="4"/>
  <c r="AJ170" i="4"/>
  <c r="AP169" i="4"/>
  <c r="AO169" i="4"/>
  <c r="AN169" i="4"/>
  <c r="AM169" i="4"/>
  <c r="AL169" i="4"/>
  <c r="AK169" i="4"/>
  <c r="AJ169" i="4"/>
  <c r="AP168" i="4"/>
  <c r="AO168" i="4"/>
  <c r="AN168" i="4"/>
  <c r="AM168" i="4"/>
  <c r="AL168" i="4"/>
  <c r="AK168" i="4"/>
  <c r="AJ168" i="4"/>
  <c r="AP167" i="4"/>
  <c r="AO167" i="4"/>
  <c r="AN167" i="4"/>
  <c r="AM167" i="4"/>
  <c r="AL167" i="4"/>
  <c r="AK167" i="4"/>
  <c r="AJ167" i="4"/>
  <c r="AP166" i="4"/>
  <c r="AO166" i="4"/>
  <c r="AN166" i="4"/>
  <c r="AM166" i="4"/>
  <c r="AL166" i="4"/>
  <c r="AK166" i="4"/>
  <c r="AJ166" i="4"/>
  <c r="AP165" i="4"/>
  <c r="AO165" i="4"/>
  <c r="AN165" i="4"/>
  <c r="AM165" i="4"/>
  <c r="AL165" i="4"/>
  <c r="AK165" i="4"/>
  <c r="AJ165" i="4"/>
  <c r="AP164" i="4"/>
  <c r="AO164" i="4"/>
  <c r="AN164" i="4"/>
  <c r="AM164" i="4"/>
  <c r="AL164" i="4"/>
  <c r="AK164" i="4"/>
  <c r="AJ164" i="4"/>
  <c r="AP163" i="4"/>
  <c r="AO163" i="4"/>
  <c r="AN163" i="4"/>
  <c r="AM163" i="4"/>
  <c r="AL163" i="4"/>
  <c r="AK163" i="4"/>
  <c r="AJ163" i="4"/>
  <c r="AP162" i="4"/>
  <c r="AO162" i="4"/>
  <c r="AN162" i="4"/>
  <c r="AM162" i="4"/>
  <c r="AL162" i="4"/>
  <c r="AK162" i="4"/>
  <c r="AJ162" i="4"/>
  <c r="AP161" i="4"/>
  <c r="AO161" i="4"/>
  <c r="AN161" i="4"/>
  <c r="AM161" i="4"/>
  <c r="AL161" i="4"/>
  <c r="AK161" i="4"/>
  <c r="AJ161" i="4"/>
  <c r="AP160" i="4"/>
  <c r="AO160" i="4"/>
  <c r="AN160" i="4"/>
  <c r="AM160" i="4"/>
  <c r="AL160" i="4"/>
  <c r="AK160" i="4"/>
  <c r="AJ160" i="4"/>
  <c r="AP159" i="4"/>
  <c r="AO159" i="4"/>
  <c r="AN159" i="4"/>
  <c r="AM159" i="4"/>
  <c r="AL159" i="4"/>
  <c r="AK159" i="4"/>
  <c r="AJ159" i="4"/>
  <c r="AP158" i="4"/>
  <c r="AO158" i="4"/>
  <c r="AN158" i="4"/>
  <c r="AM158" i="4"/>
  <c r="AL158" i="4"/>
  <c r="AK158" i="4"/>
  <c r="AJ158" i="4"/>
  <c r="AP157" i="4"/>
  <c r="AO157" i="4"/>
  <c r="AN157" i="4"/>
  <c r="AM157" i="4"/>
  <c r="AL157" i="4"/>
  <c r="AK157" i="4"/>
  <c r="AJ157" i="4"/>
  <c r="AP156" i="4"/>
  <c r="AO156" i="4"/>
  <c r="AN156" i="4"/>
  <c r="AM156" i="4"/>
  <c r="AL156" i="4"/>
  <c r="AK156" i="4"/>
  <c r="AJ156" i="4"/>
  <c r="AP155" i="4"/>
  <c r="AO155" i="4"/>
  <c r="AN155" i="4"/>
  <c r="AM155" i="4"/>
  <c r="AL155" i="4"/>
  <c r="AK155" i="4"/>
  <c r="AJ155" i="4"/>
  <c r="AP154" i="4"/>
  <c r="AO154" i="4"/>
  <c r="AN154" i="4"/>
  <c r="AM154" i="4"/>
  <c r="AL154" i="4"/>
  <c r="AK154" i="4"/>
  <c r="AJ154" i="4"/>
  <c r="AP153" i="4"/>
  <c r="AO153" i="4"/>
  <c r="AN153" i="4"/>
  <c r="AM153" i="4"/>
  <c r="AL153" i="4"/>
  <c r="AK153" i="4"/>
  <c r="AJ153" i="4"/>
  <c r="AP152" i="4"/>
  <c r="AO152" i="4"/>
  <c r="AN152" i="4"/>
  <c r="AM152" i="4"/>
  <c r="AL152" i="4"/>
  <c r="AK152" i="4"/>
  <c r="AJ152" i="4"/>
  <c r="AP151" i="4"/>
  <c r="AO151" i="4"/>
  <c r="AN151" i="4"/>
  <c r="AM151" i="4"/>
  <c r="AL151" i="4"/>
  <c r="AK151" i="4"/>
  <c r="AJ151" i="4"/>
  <c r="AP150" i="4"/>
  <c r="AO150" i="4"/>
  <c r="AN150" i="4"/>
  <c r="AM150" i="4"/>
  <c r="AL150" i="4"/>
  <c r="AK150" i="4"/>
  <c r="AJ150" i="4"/>
  <c r="AP149" i="4"/>
  <c r="AO149" i="4"/>
  <c r="AN149" i="4"/>
  <c r="AM149" i="4"/>
  <c r="AL149" i="4"/>
  <c r="AK149" i="4"/>
  <c r="AJ149" i="4"/>
  <c r="AP148" i="4"/>
  <c r="AO148" i="4"/>
  <c r="AN148" i="4"/>
  <c r="AM148" i="4"/>
  <c r="AL148" i="4"/>
  <c r="AK148" i="4"/>
  <c r="AJ148" i="4"/>
  <c r="AP147" i="4"/>
  <c r="AO147" i="4"/>
  <c r="AN147" i="4"/>
  <c r="AM147" i="4"/>
  <c r="AL147" i="4"/>
  <c r="AK147" i="4"/>
  <c r="AJ147" i="4"/>
  <c r="AP146" i="4"/>
  <c r="AO146" i="4"/>
  <c r="AN146" i="4"/>
  <c r="AM146" i="4"/>
  <c r="AL146" i="4"/>
  <c r="AK146" i="4"/>
  <c r="AJ146" i="4"/>
  <c r="AP145" i="4"/>
  <c r="AO145" i="4"/>
  <c r="AN145" i="4"/>
  <c r="AM145" i="4"/>
  <c r="AL145" i="4"/>
  <c r="AK145" i="4"/>
  <c r="AJ145" i="4"/>
  <c r="AP144" i="4"/>
  <c r="AO144" i="4"/>
  <c r="AN144" i="4"/>
  <c r="AM144" i="4"/>
  <c r="AL144" i="4"/>
  <c r="AK144" i="4"/>
  <c r="AJ144" i="4"/>
  <c r="AP143" i="4"/>
  <c r="AO143" i="4"/>
  <c r="AN143" i="4"/>
  <c r="AM143" i="4"/>
  <c r="AL143" i="4"/>
  <c r="AK143" i="4"/>
  <c r="AJ143" i="4"/>
  <c r="AP142" i="4"/>
  <c r="AO142" i="4"/>
  <c r="AN142" i="4"/>
  <c r="AM142" i="4"/>
  <c r="AL142" i="4"/>
  <c r="AK142" i="4"/>
  <c r="AJ142" i="4"/>
  <c r="AP141" i="4"/>
  <c r="AO141" i="4"/>
  <c r="AN141" i="4"/>
  <c r="AM141" i="4"/>
  <c r="AL141" i="4"/>
  <c r="AK141" i="4"/>
  <c r="AJ141" i="4"/>
  <c r="AP140" i="4"/>
  <c r="AO140" i="4"/>
  <c r="AN140" i="4"/>
  <c r="AM140" i="4"/>
  <c r="AL140" i="4"/>
  <c r="AK140" i="4"/>
  <c r="AJ140" i="4"/>
  <c r="AP139" i="4"/>
  <c r="AO139" i="4"/>
  <c r="AN139" i="4"/>
  <c r="AM139" i="4"/>
  <c r="AL139" i="4"/>
  <c r="AK139" i="4"/>
  <c r="AJ139" i="4"/>
  <c r="AP138" i="4"/>
  <c r="AO138" i="4"/>
  <c r="AN138" i="4"/>
  <c r="AM138" i="4"/>
  <c r="AL138" i="4"/>
  <c r="AK138" i="4"/>
  <c r="AJ138" i="4"/>
  <c r="AP137" i="4"/>
  <c r="AO137" i="4"/>
  <c r="AN137" i="4"/>
  <c r="AM137" i="4"/>
  <c r="AL137" i="4"/>
  <c r="AK137" i="4"/>
  <c r="AJ137" i="4"/>
  <c r="AP136" i="4"/>
  <c r="AO136" i="4"/>
  <c r="AN136" i="4"/>
  <c r="AM136" i="4"/>
  <c r="AL136" i="4"/>
  <c r="AK136" i="4"/>
  <c r="AJ136" i="4"/>
  <c r="AP135" i="4"/>
  <c r="AO135" i="4"/>
  <c r="AN135" i="4"/>
  <c r="AM135" i="4"/>
  <c r="AL135" i="4"/>
  <c r="AK135" i="4"/>
  <c r="AJ135" i="4"/>
  <c r="AP134" i="4"/>
  <c r="AO134" i="4"/>
  <c r="AN134" i="4"/>
  <c r="AM134" i="4"/>
  <c r="AL134" i="4"/>
  <c r="AK134" i="4"/>
  <c r="AJ134" i="4"/>
  <c r="AP133" i="4"/>
  <c r="AO133" i="4"/>
  <c r="AN133" i="4"/>
  <c r="AM133" i="4"/>
  <c r="AL133" i="4"/>
  <c r="AK133" i="4"/>
  <c r="AJ133" i="4"/>
  <c r="AP132" i="4"/>
  <c r="AO132" i="4"/>
  <c r="AN132" i="4"/>
  <c r="AM132" i="4"/>
  <c r="AL132" i="4"/>
  <c r="AK132" i="4"/>
  <c r="AJ132" i="4"/>
  <c r="AP131" i="4"/>
  <c r="AO131" i="4"/>
  <c r="AN131" i="4"/>
  <c r="AM131" i="4"/>
  <c r="AL131" i="4"/>
  <c r="AK131" i="4"/>
  <c r="AJ131" i="4"/>
  <c r="AP130" i="4"/>
  <c r="AO130" i="4"/>
  <c r="AN130" i="4"/>
  <c r="AM130" i="4"/>
  <c r="AL130" i="4"/>
  <c r="AK130" i="4"/>
  <c r="AJ130" i="4"/>
  <c r="AP129" i="4"/>
  <c r="AO129" i="4"/>
  <c r="AN129" i="4"/>
  <c r="AM129" i="4"/>
  <c r="AL129" i="4"/>
  <c r="AK129" i="4"/>
  <c r="AJ129" i="4"/>
  <c r="AP128" i="4"/>
  <c r="AO128" i="4"/>
  <c r="AN128" i="4"/>
  <c r="AM128" i="4"/>
  <c r="AL128" i="4"/>
  <c r="AK128" i="4"/>
  <c r="AJ128" i="4"/>
  <c r="AP127" i="4"/>
  <c r="AO127" i="4"/>
  <c r="AN127" i="4"/>
  <c r="AM127" i="4"/>
  <c r="AL127" i="4"/>
  <c r="AK127" i="4"/>
  <c r="AJ127" i="4"/>
  <c r="AP126" i="4"/>
  <c r="AO126" i="4"/>
  <c r="AN126" i="4"/>
  <c r="AM126" i="4"/>
  <c r="AL126" i="4"/>
  <c r="AK126" i="4"/>
  <c r="AJ126" i="4"/>
  <c r="AP125" i="4"/>
  <c r="AO125" i="4"/>
  <c r="AN125" i="4"/>
  <c r="AM125" i="4"/>
  <c r="AL125" i="4"/>
  <c r="AK125" i="4"/>
  <c r="AJ125" i="4"/>
  <c r="AP124" i="4"/>
  <c r="AO124" i="4"/>
  <c r="AN124" i="4"/>
  <c r="AM124" i="4"/>
  <c r="AL124" i="4"/>
  <c r="AK124" i="4"/>
  <c r="AJ124" i="4"/>
  <c r="AP123" i="4"/>
  <c r="AO123" i="4"/>
  <c r="AN123" i="4"/>
  <c r="AM123" i="4"/>
  <c r="AL123" i="4"/>
  <c r="AK123" i="4"/>
  <c r="AJ123" i="4"/>
  <c r="AP122" i="4"/>
  <c r="AO122" i="4"/>
  <c r="AN122" i="4"/>
  <c r="AM122" i="4"/>
  <c r="AL122" i="4"/>
  <c r="AK122" i="4"/>
  <c r="AJ122" i="4"/>
  <c r="AP121" i="4"/>
  <c r="AO121" i="4"/>
  <c r="AN121" i="4"/>
  <c r="AM121" i="4"/>
  <c r="AL121" i="4"/>
  <c r="AK121" i="4"/>
  <c r="AJ121" i="4"/>
  <c r="AP120" i="4"/>
  <c r="AO120" i="4"/>
  <c r="AN120" i="4"/>
  <c r="AM120" i="4"/>
  <c r="AL120" i="4"/>
  <c r="AK120" i="4"/>
  <c r="AJ120" i="4"/>
  <c r="AP119" i="4"/>
  <c r="AO119" i="4"/>
  <c r="AN119" i="4"/>
  <c r="AM119" i="4"/>
  <c r="AL119" i="4"/>
  <c r="AK119" i="4"/>
  <c r="AJ119" i="4"/>
  <c r="AP118" i="4"/>
  <c r="AO118" i="4"/>
  <c r="AN118" i="4"/>
  <c r="AM118" i="4"/>
  <c r="AL118" i="4"/>
  <c r="AK118" i="4"/>
  <c r="AJ118" i="4"/>
  <c r="AP117" i="4"/>
  <c r="AO117" i="4"/>
  <c r="AN117" i="4"/>
  <c r="AM117" i="4"/>
  <c r="AL117" i="4"/>
  <c r="AK117" i="4"/>
  <c r="AJ117" i="4"/>
  <c r="AP116" i="4"/>
  <c r="AO116" i="4"/>
  <c r="AN116" i="4"/>
  <c r="AM116" i="4"/>
  <c r="AL116" i="4"/>
  <c r="AK116" i="4"/>
  <c r="AJ116" i="4"/>
  <c r="AP115" i="4"/>
  <c r="AO115" i="4"/>
  <c r="AN115" i="4"/>
  <c r="AM115" i="4"/>
  <c r="AL115" i="4"/>
  <c r="AK115" i="4"/>
  <c r="AJ115" i="4"/>
  <c r="AP114" i="4"/>
  <c r="AO114" i="4"/>
  <c r="AN114" i="4"/>
  <c r="AM114" i="4"/>
  <c r="AL114" i="4"/>
  <c r="AK114" i="4"/>
  <c r="AJ114" i="4"/>
  <c r="AP113" i="4"/>
  <c r="AO113" i="4"/>
  <c r="AN113" i="4"/>
  <c r="AM113" i="4"/>
  <c r="AL113" i="4"/>
  <c r="AK113" i="4"/>
  <c r="AJ113" i="4"/>
  <c r="AP112" i="4"/>
  <c r="AO112" i="4"/>
  <c r="AN112" i="4"/>
  <c r="AM112" i="4"/>
  <c r="AL112" i="4"/>
  <c r="AK112" i="4"/>
  <c r="AJ112" i="4"/>
  <c r="AP111" i="4"/>
  <c r="AO111" i="4"/>
  <c r="AN111" i="4"/>
  <c r="AM111" i="4"/>
  <c r="AL111" i="4"/>
  <c r="AK111" i="4"/>
  <c r="AJ111" i="4"/>
  <c r="AP110" i="4"/>
  <c r="AO110" i="4"/>
  <c r="AN110" i="4"/>
  <c r="AM110" i="4"/>
  <c r="AL110" i="4"/>
  <c r="AK110" i="4"/>
  <c r="AJ110" i="4"/>
  <c r="AP109" i="4"/>
  <c r="AO109" i="4"/>
  <c r="AN109" i="4"/>
  <c r="AM109" i="4"/>
  <c r="AL109" i="4"/>
  <c r="AK109" i="4"/>
  <c r="AJ109" i="4"/>
  <c r="AP108" i="4"/>
  <c r="AO108" i="4"/>
  <c r="AN108" i="4"/>
  <c r="AM108" i="4"/>
  <c r="AL108" i="4"/>
  <c r="AK108" i="4"/>
  <c r="AJ108" i="4"/>
  <c r="AP107" i="4"/>
  <c r="AO107" i="4"/>
  <c r="AN107" i="4"/>
  <c r="AM107" i="4"/>
  <c r="AL107" i="4"/>
  <c r="AK107" i="4"/>
  <c r="AJ107" i="4"/>
  <c r="AP106" i="4"/>
  <c r="AO106" i="4"/>
  <c r="AN106" i="4"/>
  <c r="AM106" i="4"/>
  <c r="AL106" i="4"/>
  <c r="AK106" i="4"/>
  <c r="AJ106" i="4"/>
  <c r="AP105" i="4"/>
  <c r="AO105" i="4"/>
  <c r="AN105" i="4"/>
  <c r="AM105" i="4"/>
  <c r="AL105" i="4"/>
  <c r="AK105" i="4"/>
  <c r="AJ105" i="4"/>
  <c r="AP104" i="4"/>
  <c r="AO104" i="4"/>
  <c r="AN104" i="4"/>
  <c r="AM104" i="4"/>
  <c r="AL104" i="4"/>
  <c r="AK104" i="4"/>
  <c r="AJ104" i="4"/>
  <c r="AP103" i="4"/>
  <c r="AO103" i="4"/>
  <c r="AN103" i="4"/>
  <c r="AM103" i="4"/>
  <c r="AL103" i="4"/>
  <c r="AK103" i="4"/>
  <c r="AJ103" i="4"/>
  <c r="AP102" i="4"/>
  <c r="AO102" i="4"/>
  <c r="AN102" i="4"/>
  <c r="AM102" i="4"/>
  <c r="AL102" i="4"/>
  <c r="AK102" i="4"/>
  <c r="AJ102" i="4"/>
  <c r="AP101" i="4"/>
  <c r="AO101" i="4"/>
  <c r="AN101" i="4"/>
  <c r="AM101" i="4"/>
  <c r="AL101" i="4"/>
  <c r="AK101" i="4"/>
  <c r="AJ101" i="4"/>
  <c r="AP100" i="4"/>
  <c r="AO100" i="4"/>
  <c r="AN100" i="4"/>
  <c r="AM100" i="4"/>
  <c r="AL100" i="4"/>
  <c r="AK100" i="4"/>
  <c r="AJ100" i="4"/>
  <c r="AP99" i="4"/>
  <c r="AO99" i="4"/>
  <c r="AN99" i="4"/>
  <c r="AM99" i="4"/>
  <c r="AL99" i="4"/>
  <c r="AK99" i="4"/>
  <c r="AJ99" i="4"/>
  <c r="AP98" i="4"/>
  <c r="AO98" i="4"/>
  <c r="AN98" i="4"/>
  <c r="AM98" i="4"/>
  <c r="AL98" i="4"/>
  <c r="AK98" i="4"/>
  <c r="AJ98" i="4"/>
  <c r="AP97" i="4"/>
  <c r="AO97" i="4"/>
  <c r="AN97" i="4"/>
  <c r="AM97" i="4"/>
  <c r="AL97" i="4"/>
  <c r="AK97" i="4"/>
  <c r="AJ97" i="4"/>
  <c r="AP96" i="4"/>
  <c r="AO96" i="4"/>
  <c r="AN96" i="4"/>
  <c r="AM96" i="4"/>
  <c r="AL96" i="4"/>
  <c r="AK96" i="4"/>
  <c r="AJ96" i="4"/>
  <c r="AP95" i="4"/>
  <c r="AO95" i="4"/>
  <c r="AN95" i="4"/>
  <c r="AM95" i="4"/>
  <c r="AL95" i="4"/>
  <c r="AK95" i="4"/>
  <c r="AJ95" i="4"/>
  <c r="AP94" i="4"/>
  <c r="AO94" i="4"/>
  <c r="AN94" i="4"/>
  <c r="AM94" i="4"/>
  <c r="AL94" i="4"/>
  <c r="AK94" i="4"/>
  <c r="AJ94" i="4"/>
  <c r="AP93" i="4"/>
  <c r="AO93" i="4"/>
  <c r="AN93" i="4"/>
  <c r="AM93" i="4"/>
  <c r="AL93" i="4"/>
  <c r="AK93" i="4"/>
  <c r="AJ93" i="4"/>
  <c r="AP92" i="4"/>
  <c r="AO92" i="4"/>
  <c r="AN92" i="4"/>
  <c r="AM92" i="4"/>
  <c r="AL92" i="4"/>
  <c r="AK92" i="4"/>
  <c r="AJ92" i="4"/>
  <c r="AP91" i="4"/>
  <c r="AO91" i="4"/>
  <c r="AN91" i="4"/>
  <c r="AM91" i="4"/>
  <c r="AL91" i="4"/>
  <c r="AK91" i="4"/>
  <c r="AJ91" i="4"/>
  <c r="AP90" i="4"/>
  <c r="AO90" i="4"/>
  <c r="AN90" i="4"/>
  <c r="AM90" i="4"/>
  <c r="AL90" i="4"/>
  <c r="AK90" i="4"/>
  <c r="AJ90" i="4"/>
  <c r="AP89" i="4"/>
  <c r="AO89" i="4"/>
  <c r="AN89" i="4"/>
  <c r="AM89" i="4"/>
  <c r="AL89" i="4"/>
  <c r="AK89" i="4"/>
  <c r="AJ89" i="4"/>
  <c r="AP88" i="4"/>
  <c r="AO88" i="4"/>
  <c r="AN88" i="4"/>
  <c r="AM88" i="4"/>
  <c r="AL88" i="4"/>
  <c r="AK88" i="4"/>
  <c r="AJ88" i="4"/>
  <c r="AP87" i="4"/>
  <c r="AO87" i="4"/>
  <c r="AN87" i="4"/>
  <c r="AM87" i="4"/>
  <c r="AL87" i="4"/>
  <c r="AK87" i="4"/>
  <c r="AJ87" i="4"/>
  <c r="AP86" i="4"/>
  <c r="AO86" i="4"/>
  <c r="AN86" i="4"/>
  <c r="AM86" i="4"/>
  <c r="AL86" i="4"/>
  <c r="AK86" i="4"/>
  <c r="AJ86" i="4"/>
  <c r="AP85" i="4"/>
  <c r="AO85" i="4"/>
  <c r="AN85" i="4"/>
  <c r="AM85" i="4"/>
  <c r="AL85" i="4"/>
  <c r="AK85" i="4"/>
  <c r="AJ85" i="4"/>
  <c r="AP84" i="4"/>
  <c r="AO84" i="4"/>
  <c r="AN84" i="4"/>
  <c r="AM84" i="4"/>
  <c r="AL84" i="4"/>
  <c r="AK84" i="4"/>
  <c r="AJ84" i="4"/>
  <c r="AP83" i="4"/>
  <c r="AO83" i="4"/>
  <c r="AN83" i="4"/>
  <c r="AM83" i="4"/>
  <c r="AL83" i="4"/>
  <c r="AK83" i="4"/>
  <c r="AJ83" i="4"/>
  <c r="AP82" i="4"/>
  <c r="AO82" i="4"/>
  <c r="AN82" i="4"/>
  <c r="AM82" i="4"/>
  <c r="AL82" i="4"/>
  <c r="AK82" i="4"/>
  <c r="AJ82" i="4"/>
  <c r="AP81" i="4"/>
  <c r="AO81" i="4"/>
  <c r="AN81" i="4"/>
  <c r="AM81" i="4"/>
  <c r="AL81" i="4"/>
  <c r="AK81" i="4"/>
  <c r="AJ81" i="4"/>
  <c r="AP80" i="4"/>
  <c r="AO80" i="4"/>
  <c r="AN80" i="4"/>
  <c r="AM80" i="4"/>
  <c r="AL80" i="4"/>
  <c r="AK80" i="4"/>
  <c r="AJ80" i="4"/>
  <c r="AP79" i="4"/>
  <c r="AO79" i="4"/>
  <c r="AN79" i="4"/>
  <c r="AM79" i="4"/>
  <c r="AL79" i="4"/>
  <c r="AK79" i="4"/>
  <c r="AJ79" i="4"/>
  <c r="AP78" i="4"/>
  <c r="AO78" i="4"/>
  <c r="AN78" i="4"/>
  <c r="AM78" i="4"/>
  <c r="AL78" i="4"/>
  <c r="AK78" i="4"/>
  <c r="AJ78" i="4"/>
  <c r="AP77" i="4"/>
  <c r="AO77" i="4"/>
  <c r="AN77" i="4"/>
  <c r="AM77" i="4"/>
  <c r="AL77" i="4"/>
  <c r="AK77" i="4"/>
  <c r="AJ77" i="4"/>
  <c r="AP76" i="4"/>
  <c r="AO76" i="4"/>
  <c r="AN76" i="4"/>
  <c r="AM76" i="4"/>
  <c r="AL76" i="4"/>
  <c r="AK76" i="4"/>
  <c r="AJ76" i="4"/>
  <c r="AP75" i="4"/>
  <c r="AO75" i="4"/>
  <c r="AN75" i="4"/>
  <c r="AM75" i="4"/>
  <c r="AL75" i="4"/>
  <c r="AK75" i="4"/>
  <c r="AJ75" i="4"/>
  <c r="AP74" i="4"/>
  <c r="AO74" i="4"/>
  <c r="AN74" i="4"/>
  <c r="AM74" i="4"/>
  <c r="AL74" i="4"/>
  <c r="AK74" i="4"/>
  <c r="AJ74" i="4"/>
  <c r="AP73" i="4"/>
  <c r="AO73" i="4"/>
  <c r="AN73" i="4"/>
  <c r="AM73" i="4"/>
  <c r="AL73" i="4"/>
  <c r="AK73" i="4"/>
  <c r="AJ73" i="4"/>
  <c r="AP72" i="4"/>
  <c r="AO72" i="4"/>
  <c r="AN72" i="4"/>
  <c r="AM72" i="4"/>
  <c r="AL72" i="4"/>
  <c r="AK72" i="4"/>
  <c r="AJ72" i="4"/>
  <c r="AP71" i="4"/>
  <c r="AO71" i="4"/>
  <c r="AN71" i="4"/>
  <c r="AM71" i="4"/>
  <c r="AL71" i="4"/>
  <c r="AK71" i="4"/>
  <c r="AJ71" i="4"/>
  <c r="AP70" i="4"/>
  <c r="AO70" i="4"/>
  <c r="AN70" i="4"/>
  <c r="AM70" i="4"/>
  <c r="AL70" i="4"/>
  <c r="AK70" i="4"/>
  <c r="AJ70" i="4"/>
  <c r="AP69" i="4"/>
  <c r="AO69" i="4"/>
  <c r="AN69" i="4"/>
  <c r="AM69" i="4"/>
  <c r="AL69" i="4"/>
  <c r="AK69" i="4"/>
  <c r="AJ69" i="4"/>
  <c r="AP68" i="4"/>
  <c r="AO68" i="4"/>
  <c r="AN68" i="4"/>
  <c r="AM68" i="4"/>
  <c r="AL68" i="4"/>
  <c r="AK68" i="4"/>
  <c r="AJ68" i="4"/>
  <c r="AP67" i="4"/>
  <c r="AO67" i="4"/>
  <c r="AN67" i="4"/>
  <c r="AM67" i="4"/>
  <c r="AL67" i="4"/>
  <c r="AK67" i="4"/>
  <c r="AJ67" i="4"/>
  <c r="AP66" i="4"/>
  <c r="AO66" i="4"/>
  <c r="AN66" i="4"/>
  <c r="AM66" i="4"/>
  <c r="AL66" i="4"/>
  <c r="AK66" i="4"/>
  <c r="AJ66" i="4"/>
  <c r="AP65" i="4"/>
  <c r="AO65" i="4"/>
  <c r="AN65" i="4"/>
  <c r="AM65" i="4"/>
  <c r="AL65" i="4"/>
  <c r="AK65" i="4"/>
  <c r="AJ65" i="4"/>
  <c r="AP64" i="4"/>
  <c r="AO64" i="4"/>
  <c r="AN64" i="4"/>
  <c r="AM64" i="4"/>
  <c r="AL64" i="4"/>
  <c r="AK64" i="4"/>
  <c r="AJ64" i="4"/>
  <c r="AP63" i="4"/>
  <c r="AO63" i="4"/>
  <c r="AN63" i="4"/>
  <c r="AM63" i="4"/>
  <c r="AL63" i="4"/>
  <c r="AK63" i="4"/>
  <c r="AJ63" i="4"/>
  <c r="AP62" i="4"/>
  <c r="AO62" i="4"/>
  <c r="AN62" i="4"/>
  <c r="AM62" i="4"/>
  <c r="AL62" i="4"/>
  <c r="AK62" i="4"/>
  <c r="AJ62" i="4"/>
  <c r="AP61" i="4"/>
  <c r="AO61" i="4"/>
  <c r="AN61" i="4"/>
  <c r="AM61" i="4"/>
  <c r="AL61" i="4"/>
  <c r="AK61" i="4"/>
  <c r="AJ61" i="4"/>
  <c r="AP60" i="4"/>
  <c r="AO60" i="4"/>
  <c r="AN60" i="4"/>
  <c r="AM60" i="4"/>
  <c r="AL60" i="4"/>
  <c r="AK60" i="4"/>
  <c r="AJ60" i="4"/>
  <c r="AP59" i="4"/>
  <c r="AO59" i="4"/>
  <c r="AN59" i="4"/>
  <c r="AM59" i="4"/>
  <c r="AL59" i="4"/>
  <c r="AK59" i="4"/>
  <c r="AJ59" i="4"/>
  <c r="AP58" i="4"/>
  <c r="AO58" i="4"/>
  <c r="AN58" i="4"/>
  <c r="AM58" i="4"/>
  <c r="AL58" i="4"/>
  <c r="AK58" i="4"/>
  <c r="AJ58" i="4"/>
  <c r="AP57" i="4"/>
  <c r="AO57" i="4"/>
  <c r="AN57" i="4"/>
  <c r="AM57" i="4"/>
  <c r="AL57" i="4"/>
  <c r="AK57" i="4"/>
  <c r="AJ57" i="4"/>
  <c r="AP56" i="4"/>
  <c r="AO56" i="4"/>
  <c r="AN56" i="4"/>
  <c r="AM56" i="4"/>
  <c r="AL56" i="4"/>
  <c r="AK56" i="4"/>
  <c r="AJ56" i="4"/>
  <c r="AP55" i="4"/>
  <c r="AO55" i="4"/>
  <c r="AN55" i="4"/>
  <c r="AM55" i="4"/>
  <c r="AL55" i="4"/>
  <c r="AK55" i="4"/>
  <c r="AJ55" i="4"/>
  <c r="AP54" i="4"/>
  <c r="AO54" i="4"/>
  <c r="AN54" i="4"/>
  <c r="AM54" i="4"/>
  <c r="AL54" i="4"/>
  <c r="AK54" i="4"/>
  <c r="AJ54" i="4"/>
  <c r="AP53" i="4"/>
  <c r="AO53" i="4"/>
  <c r="AN53" i="4"/>
  <c r="AM53" i="4"/>
  <c r="AL53" i="4"/>
  <c r="AK53" i="4"/>
  <c r="AJ53" i="4"/>
  <c r="AP52" i="4"/>
  <c r="AO52" i="4"/>
  <c r="AN52" i="4"/>
  <c r="AM52" i="4"/>
  <c r="AL52" i="4"/>
  <c r="AK52" i="4"/>
  <c r="AJ52" i="4"/>
  <c r="AP51" i="4"/>
  <c r="AO51" i="4"/>
  <c r="AN51" i="4"/>
  <c r="AM51" i="4"/>
  <c r="AL51" i="4"/>
  <c r="AK51" i="4"/>
  <c r="AJ51" i="4"/>
  <c r="AP50" i="4"/>
  <c r="AO50" i="4"/>
  <c r="AN50" i="4"/>
  <c r="AM50" i="4"/>
  <c r="AL50" i="4"/>
  <c r="AK50" i="4"/>
  <c r="AJ50" i="4"/>
  <c r="AP49" i="4"/>
  <c r="AO49" i="4"/>
  <c r="AN49" i="4"/>
  <c r="AM49" i="4"/>
  <c r="AL49" i="4"/>
  <c r="AK49" i="4"/>
  <c r="AJ49" i="4"/>
  <c r="AP48" i="4"/>
  <c r="AO48" i="4"/>
  <c r="AN48" i="4"/>
  <c r="AM48" i="4"/>
  <c r="AL48" i="4"/>
  <c r="AK48" i="4"/>
  <c r="AJ48" i="4"/>
  <c r="AP47" i="4"/>
  <c r="AO47" i="4"/>
  <c r="AN47" i="4"/>
  <c r="AM47" i="4"/>
  <c r="AL47" i="4"/>
  <c r="AK47" i="4"/>
  <c r="AJ47" i="4"/>
  <c r="AP46" i="4"/>
  <c r="AO46" i="4"/>
  <c r="AN46" i="4"/>
  <c r="AM46" i="4"/>
  <c r="AL46" i="4"/>
  <c r="AK46" i="4"/>
  <c r="AJ46" i="4"/>
  <c r="AP45" i="4"/>
  <c r="AO45" i="4"/>
  <c r="AN45" i="4"/>
  <c r="AM45" i="4"/>
  <c r="AL45" i="4"/>
  <c r="AK45" i="4"/>
  <c r="AJ45" i="4"/>
  <c r="AP44" i="4"/>
  <c r="AO44" i="4"/>
  <c r="AN44" i="4"/>
  <c r="AM44" i="4"/>
  <c r="AL44" i="4"/>
  <c r="AK44" i="4"/>
  <c r="AJ44" i="4"/>
  <c r="AP43" i="4"/>
  <c r="AO43" i="4"/>
  <c r="AN43" i="4"/>
  <c r="AM43" i="4"/>
  <c r="AL43" i="4"/>
  <c r="AK43" i="4"/>
  <c r="AJ43" i="4"/>
  <c r="AP42" i="4"/>
  <c r="AO42" i="4"/>
  <c r="AN42" i="4"/>
  <c r="AM42" i="4"/>
  <c r="AL42" i="4"/>
  <c r="AK42" i="4"/>
  <c r="AJ42" i="4"/>
  <c r="AP41" i="4"/>
  <c r="AO41" i="4"/>
  <c r="AN41" i="4"/>
  <c r="AM41" i="4"/>
  <c r="AL41" i="4"/>
  <c r="AK41" i="4"/>
  <c r="AJ41" i="4"/>
  <c r="AP40" i="4"/>
  <c r="AO40" i="4"/>
  <c r="AN40" i="4"/>
  <c r="AM40" i="4"/>
  <c r="AL40" i="4"/>
  <c r="AK40" i="4"/>
  <c r="AJ40" i="4"/>
  <c r="AP39" i="4"/>
  <c r="AO39" i="4"/>
  <c r="AN39" i="4"/>
  <c r="AM39" i="4"/>
  <c r="AL39" i="4"/>
  <c r="AK39" i="4"/>
  <c r="AJ39" i="4"/>
  <c r="AP38" i="4"/>
  <c r="AO38" i="4"/>
  <c r="AN38" i="4"/>
  <c r="AM38" i="4"/>
  <c r="AL38" i="4"/>
  <c r="AK38" i="4"/>
  <c r="AJ38" i="4"/>
  <c r="AP37" i="4"/>
  <c r="AO37" i="4"/>
  <c r="AN37" i="4"/>
  <c r="AM37" i="4"/>
  <c r="AL37" i="4"/>
  <c r="AK37" i="4"/>
  <c r="AJ37" i="4"/>
  <c r="AP36" i="4"/>
  <c r="AO36" i="4"/>
  <c r="AN36" i="4"/>
  <c r="AM36" i="4"/>
  <c r="AL36" i="4"/>
  <c r="AK36" i="4"/>
  <c r="AJ36" i="4"/>
  <c r="AP35" i="4"/>
  <c r="AO35" i="4"/>
  <c r="AN35" i="4"/>
  <c r="AM35" i="4"/>
  <c r="AL35" i="4"/>
  <c r="AK35" i="4"/>
  <c r="AJ35" i="4"/>
  <c r="AP34" i="4"/>
  <c r="AO34" i="4"/>
  <c r="AN34" i="4"/>
  <c r="AM34" i="4"/>
  <c r="AL34" i="4"/>
  <c r="AK34" i="4"/>
  <c r="AJ34" i="4"/>
  <c r="AP33" i="4"/>
  <c r="AO33" i="4"/>
  <c r="AN33" i="4"/>
  <c r="AM33" i="4"/>
  <c r="AL33" i="4"/>
  <c r="AK33" i="4"/>
  <c r="AJ33" i="4"/>
  <c r="AP32" i="4"/>
  <c r="AO32" i="4"/>
  <c r="AN32" i="4"/>
  <c r="AM32" i="4"/>
  <c r="AL32" i="4"/>
  <c r="AK32" i="4"/>
  <c r="AJ32" i="4"/>
  <c r="AP31" i="4"/>
  <c r="AO31" i="4"/>
  <c r="AN31" i="4"/>
  <c r="AM31" i="4"/>
  <c r="AL31" i="4"/>
  <c r="AK31" i="4"/>
  <c r="AJ31" i="4"/>
  <c r="AP30" i="4"/>
  <c r="AO30" i="4"/>
  <c r="AN30" i="4"/>
  <c r="AM30" i="4"/>
  <c r="AL30" i="4"/>
  <c r="AK30" i="4"/>
  <c r="AJ30" i="4"/>
  <c r="AP29" i="4"/>
  <c r="AO29" i="4"/>
  <c r="AN29" i="4"/>
  <c r="AM29" i="4"/>
  <c r="AL29" i="4"/>
  <c r="AK29" i="4"/>
  <c r="AJ29" i="4"/>
  <c r="AP28" i="4"/>
  <c r="AO28" i="4"/>
  <c r="AN28" i="4"/>
  <c r="AM28" i="4"/>
  <c r="AL28" i="4"/>
  <c r="AK28" i="4"/>
  <c r="AJ28" i="4"/>
  <c r="AP27" i="4"/>
  <c r="AO27" i="4"/>
  <c r="AN27" i="4"/>
  <c r="AM27" i="4"/>
  <c r="AL27" i="4"/>
  <c r="AK27" i="4"/>
  <c r="AJ27" i="4"/>
  <c r="AP26" i="4"/>
  <c r="AO26" i="4"/>
  <c r="AN26" i="4"/>
  <c r="AM26" i="4"/>
  <c r="AL26" i="4"/>
  <c r="AK26" i="4"/>
  <c r="AJ26" i="4"/>
  <c r="AP25" i="4"/>
  <c r="AO25" i="4"/>
  <c r="AN25" i="4"/>
  <c r="AM25" i="4"/>
  <c r="AL25" i="4"/>
  <c r="AK25" i="4"/>
  <c r="AJ25" i="4"/>
  <c r="AP24" i="4"/>
  <c r="AO24" i="4"/>
  <c r="AN24" i="4"/>
  <c r="AM24" i="4"/>
  <c r="AL24" i="4"/>
  <c r="AK24" i="4"/>
  <c r="AJ24" i="4"/>
  <c r="AP23" i="4"/>
  <c r="AO23" i="4"/>
  <c r="AN23" i="4"/>
  <c r="AM23" i="4"/>
  <c r="AL23" i="4"/>
  <c r="AK23" i="4"/>
  <c r="AJ23" i="4"/>
  <c r="AP22" i="4"/>
  <c r="AO22" i="4"/>
  <c r="AN22" i="4"/>
  <c r="AM22" i="4"/>
  <c r="AL22" i="4"/>
  <c r="AK22" i="4"/>
  <c r="AJ22" i="4"/>
  <c r="AP21" i="4"/>
  <c r="AO21" i="4"/>
  <c r="AN21" i="4"/>
  <c r="AM21" i="4"/>
  <c r="AL21" i="4"/>
  <c r="AK21" i="4"/>
  <c r="AJ21" i="4"/>
  <c r="AP20" i="4"/>
  <c r="AO20" i="4"/>
  <c r="AN20" i="4"/>
  <c r="AM20" i="4"/>
  <c r="AL20" i="4"/>
  <c r="AK20" i="4"/>
  <c r="AJ20" i="4"/>
  <c r="AP19" i="4"/>
  <c r="AO19" i="4"/>
  <c r="AN19" i="4"/>
  <c r="AM19" i="4"/>
  <c r="AL19" i="4"/>
  <c r="AK19" i="4"/>
  <c r="AJ19" i="4"/>
  <c r="AP18" i="4"/>
  <c r="AO18" i="4"/>
  <c r="AN18" i="4"/>
  <c r="AM18" i="4"/>
  <c r="AL18" i="4"/>
  <c r="AK18" i="4"/>
  <c r="AJ18" i="4"/>
  <c r="AP17" i="4"/>
  <c r="AO17" i="4"/>
  <c r="AN17" i="4"/>
  <c r="AM17" i="4"/>
  <c r="AL17" i="4"/>
  <c r="AK17" i="4"/>
  <c r="AJ17" i="4"/>
  <c r="AP16" i="4"/>
  <c r="AO16" i="4"/>
  <c r="AN16" i="4"/>
  <c r="AM16" i="4"/>
  <c r="AL16" i="4"/>
  <c r="AK16" i="4"/>
  <c r="AJ16" i="4"/>
  <c r="AP15" i="4"/>
  <c r="AO15" i="4"/>
  <c r="AN15" i="4"/>
  <c r="AM15" i="4"/>
  <c r="AL15" i="4"/>
  <c r="AK15" i="4"/>
  <c r="AJ15" i="4"/>
  <c r="AP14" i="4"/>
  <c r="AO14" i="4"/>
  <c r="AN14" i="4"/>
  <c r="AM14" i="4"/>
  <c r="AL14" i="4"/>
  <c r="AK14" i="4"/>
  <c r="AJ14" i="4"/>
  <c r="AP13" i="4"/>
  <c r="AO13" i="4"/>
  <c r="AN13" i="4"/>
  <c r="AM13" i="4"/>
  <c r="AL13" i="4"/>
  <c r="AK13" i="4"/>
  <c r="AJ13" i="4"/>
  <c r="AP12" i="4"/>
  <c r="AO12" i="4"/>
  <c r="AN12" i="4"/>
  <c r="AM12" i="4"/>
  <c r="AL12" i="4"/>
  <c r="AK12" i="4"/>
  <c r="AJ12" i="4"/>
  <c r="AP11" i="4"/>
  <c r="AO11" i="4"/>
  <c r="AN11" i="4"/>
  <c r="AM11" i="4"/>
  <c r="AL11" i="4"/>
  <c r="AK11" i="4"/>
  <c r="AJ11" i="4"/>
  <c r="AP10" i="4"/>
  <c r="AO10" i="4"/>
  <c r="AN10" i="4"/>
  <c r="AM10" i="4"/>
  <c r="AL10" i="4"/>
  <c r="AK10" i="4"/>
  <c r="AJ10" i="4"/>
  <c r="AP9" i="4"/>
  <c r="AO9" i="4"/>
  <c r="AN9" i="4"/>
  <c r="AM9" i="4"/>
  <c r="AL9" i="4"/>
  <c r="AK9" i="4"/>
  <c r="AJ9" i="4"/>
  <c r="AP8" i="4"/>
  <c r="AO8" i="4"/>
  <c r="AN8" i="4"/>
  <c r="AM8" i="4"/>
  <c r="AL8" i="4"/>
  <c r="AK8" i="4"/>
  <c r="AJ8" i="4"/>
  <c r="AP7" i="4"/>
  <c r="AO7" i="4"/>
  <c r="AN7" i="4"/>
  <c r="AM7" i="4"/>
  <c r="AL7" i="4"/>
  <c r="AK7" i="4"/>
  <c r="AJ7" i="4"/>
  <c r="AP6" i="4"/>
  <c r="AO6" i="4"/>
  <c r="AN6" i="4"/>
  <c r="AM6" i="4"/>
  <c r="AL6" i="4"/>
  <c r="AK6" i="4"/>
  <c r="AJ6" i="4"/>
  <c r="AP5" i="4"/>
  <c r="AO5" i="4"/>
  <c r="AN5" i="4"/>
  <c r="AM5" i="4"/>
  <c r="AL5" i="4"/>
  <c r="AK5" i="4"/>
  <c r="AJ5" i="4"/>
  <c r="AP4" i="4"/>
  <c r="AO4" i="4"/>
  <c r="AN4" i="4"/>
  <c r="AM4" i="4"/>
  <c r="AL4" i="4"/>
  <c r="AK4" i="4"/>
  <c r="AJ4" i="4"/>
  <c r="AP3" i="4"/>
  <c r="AO3" i="4"/>
  <c r="AN3" i="4"/>
  <c r="AM3" i="4"/>
  <c r="AL3" i="4"/>
  <c r="AK3" i="4"/>
  <c r="AJ3" i="4"/>
  <c r="AP2" i="4"/>
  <c r="AO2" i="4"/>
  <c r="AN2" i="4"/>
  <c r="AM2" i="4"/>
  <c r="AL2" i="4"/>
  <c r="AK2" i="4"/>
  <c r="AJ2" i="4"/>
  <c r="AL530" i="23"/>
  <c r="AK530" i="23"/>
  <c r="AJ530" i="23"/>
  <c r="AI530" i="23"/>
  <c r="AH530" i="23"/>
  <c r="AG530" i="23"/>
  <c r="AF530" i="23"/>
  <c r="AL529" i="23"/>
  <c r="AK529" i="23"/>
  <c r="AJ529" i="23"/>
  <c r="AI529" i="23"/>
  <c r="AH529" i="23"/>
  <c r="AG529" i="23"/>
  <c r="AF529" i="23"/>
  <c r="AL528" i="23"/>
  <c r="AK528" i="23"/>
  <c r="AJ528" i="23"/>
  <c r="AI528" i="23"/>
  <c r="AH528" i="23"/>
  <c r="AG528" i="23"/>
  <c r="AF528" i="23"/>
  <c r="AL527" i="23"/>
  <c r="AK527" i="23"/>
  <c r="AJ527" i="23"/>
  <c r="AI527" i="23"/>
  <c r="AH527" i="23"/>
  <c r="AG527" i="23"/>
  <c r="AF527" i="23"/>
  <c r="AL526" i="23"/>
  <c r="AK526" i="23"/>
  <c r="AJ526" i="23"/>
  <c r="AI526" i="23"/>
  <c r="AH526" i="23"/>
  <c r="AG526" i="23"/>
  <c r="AF526" i="23"/>
  <c r="AL525" i="23"/>
  <c r="AK525" i="23"/>
  <c r="AJ525" i="23"/>
  <c r="AI525" i="23"/>
  <c r="AH525" i="23"/>
  <c r="AG525" i="23"/>
  <c r="AF525" i="23"/>
  <c r="AL524" i="23"/>
  <c r="AK524" i="23"/>
  <c r="AJ524" i="23"/>
  <c r="AI524" i="23"/>
  <c r="AH524" i="23"/>
  <c r="AG524" i="23"/>
  <c r="AF524" i="23"/>
  <c r="AL523" i="23"/>
  <c r="AK523" i="23"/>
  <c r="AJ523" i="23"/>
  <c r="AI523" i="23"/>
  <c r="AH523" i="23"/>
  <c r="AG523" i="23"/>
  <c r="AF523" i="23"/>
  <c r="AL522" i="23"/>
  <c r="AK522" i="23"/>
  <c r="AJ522" i="23"/>
  <c r="AI522" i="23"/>
  <c r="AH522" i="23"/>
  <c r="AG522" i="23"/>
  <c r="AF522" i="23"/>
  <c r="AL521" i="23"/>
  <c r="AK521" i="23"/>
  <c r="AJ521" i="23"/>
  <c r="AI521" i="23"/>
  <c r="AH521" i="23"/>
  <c r="AG521" i="23"/>
  <c r="AF521" i="23"/>
  <c r="AL520" i="23"/>
  <c r="AK520" i="23"/>
  <c r="AJ520" i="23"/>
  <c r="AI520" i="23"/>
  <c r="AH520" i="23"/>
  <c r="AG520" i="23"/>
  <c r="AF520" i="23"/>
  <c r="AL519" i="23"/>
  <c r="AK519" i="23"/>
  <c r="AJ519" i="23"/>
  <c r="AI519" i="23"/>
  <c r="AH519" i="23"/>
  <c r="AG519" i="23"/>
  <c r="AF519" i="23"/>
  <c r="AL518" i="23"/>
  <c r="AK518" i="23"/>
  <c r="AJ518" i="23"/>
  <c r="AI518" i="23"/>
  <c r="AH518" i="23"/>
  <c r="AG518" i="23"/>
  <c r="AF518" i="23"/>
  <c r="AL517" i="23"/>
  <c r="AK517" i="23"/>
  <c r="AJ517" i="23"/>
  <c r="AI517" i="23"/>
  <c r="AH517" i="23"/>
  <c r="AG517" i="23"/>
  <c r="AF517" i="23"/>
  <c r="AL516" i="23"/>
  <c r="AK516" i="23"/>
  <c r="AJ516" i="23"/>
  <c r="AI516" i="23"/>
  <c r="AH516" i="23"/>
  <c r="AG516" i="23"/>
  <c r="AF516" i="23"/>
  <c r="AL515" i="23"/>
  <c r="AK515" i="23"/>
  <c r="AJ515" i="23"/>
  <c r="AI515" i="23"/>
  <c r="AH515" i="23"/>
  <c r="AG515" i="23"/>
  <c r="AF515" i="23"/>
  <c r="AL514" i="23"/>
  <c r="AK514" i="23"/>
  <c r="AJ514" i="23"/>
  <c r="AI514" i="23"/>
  <c r="AH514" i="23"/>
  <c r="AG514" i="23"/>
  <c r="AF514" i="23"/>
  <c r="AL513" i="23"/>
  <c r="AK513" i="23"/>
  <c r="AJ513" i="23"/>
  <c r="AI513" i="23"/>
  <c r="AH513" i="23"/>
  <c r="AG513" i="23"/>
  <c r="AF513" i="23"/>
  <c r="AL512" i="23"/>
  <c r="AK512" i="23"/>
  <c r="AJ512" i="23"/>
  <c r="AI512" i="23"/>
  <c r="AH512" i="23"/>
  <c r="AG512" i="23"/>
  <c r="AF512" i="23"/>
  <c r="AL511" i="23"/>
  <c r="AK511" i="23"/>
  <c r="AJ511" i="23"/>
  <c r="AI511" i="23"/>
  <c r="AH511" i="23"/>
  <c r="AG511" i="23"/>
  <c r="AF511" i="23"/>
  <c r="AL510" i="23"/>
  <c r="AK510" i="23"/>
  <c r="AJ510" i="23"/>
  <c r="AI510" i="23"/>
  <c r="AH510" i="23"/>
  <c r="AG510" i="23"/>
  <c r="AF510" i="23"/>
  <c r="AL509" i="23"/>
  <c r="AK509" i="23"/>
  <c r="AJ509" i="23"/>
  <c r="AI509" i="23"/>
  <c r="AH509" i="23"/>
  <c r="AG509" i="23"/>
  <c r="AF509" i="23"/>
  <c r="AL508" i="23"/>
  <c r="AK508" i="23"/>
  <c r="AJ508" i="23"/>
  <c r="AI508" i="23"/>
  <c r="AH508" i="23"/>
  <c r="AG508" i="23"/>
  <c r="AF508" i="23"/>
  <c r="AL507" i="23"/>
  <c r="AK507" i="23"/>
  <c r="AJ507" i="23"/>
  <c r="AI507" i="23"/>
  <c r="AH507" i="23"/>
  <c r="AG507" i="23"/>
  <c r="AF507" i="23"/>
  <c r="AL506" i="23"/>
  <c r="AK506" i="23"/>
  <c r="AJ506" i="23"/>
  <c r="AI506" i="23"/>
  <c r="AH506" i="23"/>
  <c r="AG506" i="23"/>
  <c r="AF506" i="23"/>
  <c r="AL505" i="23"/>
  <c r="AK505" i="23"/>
  <c r="AJ505" i="23"/>
  <c r="AI505" i="23"/>
  <c r="AH505" i="23"/>
  <c r="AG505" i="23"/>
  <c r="AF505" i="23"/>
  <c r="AL504" i="23"/>
  <c r="AK504" i="23"/>
  <c r="AJ504" i="23"/>
  <c r="AI504" i="23"/>
  <c r="AH504" i="23"/>
  <c r="AG504" i="23"/>
  <c r="AF504" i="23"/>
  <c r="AL503" i="23"/>
  <c r="AK503" i="23"/>
  <c r="AJ503" i="23"/>
  <c r="AI503" i="23"/>
  <c r="AH503" i="23"/>
  <c r="AG503" i="23"/>
  <c r="AF503" i="23"/>
  <c r="AL502" i="23"/>
  <c r="AK502" i="23"/>
  <c r="AJ502" i="23"/>
  <c r="AI502" i="23"/>
  <c r="AH502" i="23"/>
  <c r="AG502" i="23"/>
  <c r="AF502" i="23"/>
  <c r="AL501" i="23"/>
  <c r="AK501" i="23"/>
  <c r="AJ501" i="23"/>
  <c r="AI501" i="23"/>
  <c r="AH501" i="23"/>
  <c r="AG501" i="23"/>
  <c r="AF501" i="23"/>
  <c r="AL500" i="23"/>
  <c r="AK500" i="23"/>
  <c r="AJ500" i="23"/>
  <c r="AI500" i="23"/>
  <c r="AH500" i="23"/>
  <c r="AG500" i="23"/>
  <c r="AF500" i="23"/>
  <c r="AL499" i="23"/>
  <c r="AK499" i="23"/>
  <c r="AJ499" i="23"/>
  <c r="AI499" i="23"/>
  <c r="AH499" i="23"/>
  <c r="AG499" i="23"/>
  <c r="AF499" i="23"/>
  <c r="AL498" i="23"/>
  <c r="AK498" i="23"/>
  <c r="AJ498" i="23"/>
  <c r="AI498" i="23"/>
  <c r="AH498" i="23"/>
  <c r="AG498" i="23"/>
  <c r="AF498" i="23"/>
  <c r="AL497" i="23"/>
  <c r="AK497" i="23"/>
  <c r="AJ497" i="23"/>
  <c r="AI497" i="23"/>
  <c r="AH497" i="23"/>
  <c r="AG497" i="23"/>
  <c r="AF497" i="23"/>
  <c r="AL496" i="23"/>
  <c r="AK496" i="23"/>
  <c r="AJ496" i="23"/>
  <c r="AI496" i="23"/>
  <c r="AH496" i="23"/>
  <c r="AG496" i="23"/>
  <c r="AF496" i="23"/>
  <c r="AL495" i="23"/>
  <c r="AK495" i="23"/>
  <c r="AJ495" i="23"/>
  <c r="AI495" i="23"/>
  <c r="AH495" i="23"/>
  <c r="AG495" i="23"/>
  <c r="AF495" i="23"/>
  <c r="AL494" i="23"/>
  <c r="AK494" i="23"/>
  <c r="AJ494" i="23"/>
  <c r="AI494" i="23"/>
  <c r="AH494" i="23"/>
  <c r="AG494" i="23"/>
  <c r="AF494" i="23"/>
  <c r="AL493" i="23"/>
  <c r="AK493" i="23"/>
  <c r="AJ493" i="23"/>
  <c r="AI493" i="23"/>
  <c r="AH493" i="23"/>
  <c r="AG493" i="23"/>
  <c r="AF493" i="23"/>
  <c r="AL492" i="23"/>
  <c r="AK492" i="23"/>
  <c r="AJ492" i="23"/>
  <c r="AI492" i="23"/>
  <c r="AH492" i="23"/>
  <c r="AG492" i="23"/>
  <c r="AF492" i="23"/>
  <c r="AL491" i="23"/>
  <c r="AK491" i="23"/>
  <c r="AJ491" i="23"/>
  <c r="AI491" i="23"/>
  <c r="AH491" i="23"/>
  <c r="AG491" i="23"/>
  <c r="AF491" i="23"/>
  <c r="AL490" i="23"/>
  <c r="AK490" i="23"/>
  <c r="AJ490" i="23"/>
  <c r="AI490" i="23"/>
  <c r="AH490" i="23"/>
  <c r="AG490" i="23"/>
  <c r="AF490" i="23"/>
  <c r="AL489" i="23"/>
  <c r="AK489" i="23"/>
  <c r="AJ489" i="23"/>
  <c r="AI489" i="23"/>
  <c r="AH489" i="23"/>
  <c r="AG489" i="23"/>
  <c r="AF489" i="23"/>
  <c r="AL488" i="23"/>
  <c r="AK488" i="23"/>
  <c r="AJ488" i="23"/>
  <c r="AI488" i="23"/>
  <c r="AH488" i="23"/>
  <c r="AG488" i="23"/>
  <c r="AF488" i="23"/>
  <c r="AL487" i="23"/>
  <c r="AK487" i="23"/>
  <c r="AJ487" i="23"/>
  <c r="AI487" i="23"/>
  <c r="AH487" i="23"/>
  <c r="AG487" i="23"/>
  <c r="AF487" i="23"/>
  <c r="AL486" i="23"/>
  <c r="AK486" i="23"/>
  <c r="AJ486" i="23"/>
  <c r="AI486" i="23"/>
  <c r="AH486" i="23"/>
  <c r="AG486" i="23"/>
  <c r="AF486" i="23"/>
  <c r="AL485" i="23"/>
  <c r="AK485" i="23"/>
  <c r="AJ485" i="23"/>
  <c r="AI485" i="23"/>
  <c r="AH485" i="23"/>
  <c r="AG485" i="23"/>
  <c r="AF485" i="23"/>
  <c r="AL484" i="23"/>
  <c r="AK484" i="23"/>
  <c r="AJ484" i="23"/>
  <c r="AI484" i="23"/>
  <c r="AH484" i="23"/>
  <c r="AG484" i="23"/>
  <c r="AF484" i="23"/>
  <c r="AL483" i="23"/>
  <c r="AK483" i="23"/>
  <c r="AJ483" i="23"/>
  <c r="AI483" i="23"/>
  <c r="AH483" i="23"/>
  <c r="AG483" i="23"/>
  <c r="AF483" i="23"/>
  <c r="AL482" i="23"/>
  <c r="AK482" i="23"/>
  <c r="AJ482" i="23"/>
  <c r="AI482" i="23"/>
  <c r="AH482" i="23"/>
  <c r="AG482" i="23"/>
  <c r="AF482" i="23"/>
  <c r="AL481" i="23"/>
  <c r="AK481" i="23"/>
  <c r="AJ481" i="23"/>
  <c r="AI481" i="23"/>
  <c r="AH481" i="23"/>
  <c r="AG481" i="23"/>
  <c r="AF481" i="23"/>
  <c r="AL480" i="23"/>
  <c r="AK480" i="23"/>
  <c r="AJ480" i="23"/>
  <c r="AI480" i="23"/>
  <c r="AH480" i="23"/>
  <c r="AG480" i="23"/>
  <c r="AF480" i="23"/>
  <c r="AL479" i="23"/>
  <c r="AK479" i="23"/>
  <c r="AJ479" i="23"/>
  <c r="AI479" i="23"/>
  <c r="AH479" i="23"/>
  <c r="AG479" i="23"/>
  <c r="AF479" i="23"/>
  <c r="AL478" i="23"/>
  <c r="AK478" i="23"/>
  <c r="AJ478" i="23"/>
  <c r="AI478" i="23"/>
  <c r="AH478" i="23"/>
  <c r="AG478" i="23"/>
  <c r="AF478" i="23"/>
  <c r="AL477" i="23"/>
  <c r="AK477" i="23"/>
  <c r="AJ477" i="23"/>
  <c r="AI477" i="23"/>
  <c r="AH477" i="23"/>
  <c r="AG477" i="23"/>
  <c r="AF477" i="23"/>
  <c r="AL476" i="23"/>
  <c r="AK476" i="23"/>
  <c r="AJ476" i="23"/>
  <c r="AI476" i="23"/>
  <c r="AH476" i="23"/>
  <c r="AG476" i="23"/>
  <c r="AF476" i="23"/>
  <c r="AL475" i="23"/>
  <c r="AK475" i="23"/>
  <c r="AJ475" i="23"/>
  <c r="AI475" i="23"/>
  <c r="AH475" i="23"/>
  <c r="AG475" i="23"/>
  <c r="AF475" i="23"/>
  <c r="AL474" i="23"/>
  <c r="AK474" i="23"/>
  <c r="AJ474" i="23"/>
  <c r="AI474" i="23"/>
  <c r="AH474" i="23"/>
  <c r="AG474" i="23"/>
  <c r="AF474" i="23"/>
  <c r="AL473" i="23"/>
  <c r="AK473" i="23"/>
  <c r="AJ473" i="23"/>
  <c r="AI473" i="23"/>
  <c r="AH473" i="23"/>
  <c r="AG473" i="23"/>
  <c r="AF473" i="23"/>
  <c r="AL472" i="23"/>
  <c r="AK472" i="23"/>
  <c r="AJ472" i="23"/>
  <c r="AI472" i="23"/>
  <c r="AH472" i="23"/>
  <c r="AG472" i="23"/>
  <c r="AF472" i="23"/>
  <c r="AL471" i="23"/>
  <c r="AK471" i="23"/>
  <c r="AJ471" i="23"/>
  <c r="AI471" i="23"/>
  <c r="AH471" i="23"/>
  <c r="AG471" i="23"/>
  <c r="AF471" i="23"/>
  <c r="AL470" i="23"/>
  <c r="AK470" i="23"/>
  <c r="AJ470" i="23"/>
  <c r="AI470" i="23"/>
  <c r="AH470" i="23"/>
  <c r="AG470" i="23"/>
  <c r="AF470" i="23"/>
  <c r="AL469" i="23"/>
  <c r="AK469" i="23"/>
  <c r="AJ469" i="23"/>
  <c r="AI469" i="23"/>
  <c r="AH469" i="23"/>
  <c r="AG469" i="23"/>
  <c r="AF469" i="23"/>
  <c r="AL468" i="23"/>
  <c r="AK468" i="23"/>
  <c r="AJ468" i="23"/>
  <c r="AI468" i="23"/>
  <c r="AH468" i="23"/>
  <c r="AG468" i="23"/>
  <c r="AF468" i="23"/>
  <c r="AL467" i="23"/>
  <c r="AK467" i="23"/>
  <c r="AJ467" i="23"/>
  <c r="AI467" i="23"/>
  <c r="AH467" i="23"/>
  <c r="AG467" i="23"/>
  <c r="AF467" i="23"/>
  <c r="AL466" i="23"/>
  <c r="AK466" i="23"/>
  <c r="AJ466" i="23"/>
  <c r="AI466" i="23"/>
  <c r="AH466" i="23"/>
  <c r="AG466" i="23"/>
  <c r="AF466" i="23"/>
  <c r="AL465" i="23"/>
  <c r="AK465" i="23"/>
  <c r="AJ465" i="23"/>
  <c r="AI465" i="23"/>
  <c r="AH465" i="23"/>
  <c r="AG465" i="23"/>
  <c r="AF465" i="23"/>
  <c r="AL464" i="23"/>
  <c r="AK464" i="23"/>
  <c r="AJ464" i="23"/>
  <c r="AI464" i="23"/>
  <c r="AH464" i="23"/>
  <c r="AG464" i="23"/>
  <c r="AF464" i="23"/>
  <c r="AL463" i="23"/>
  <c r="AK463" i="23"/>
  <c r="AJ463" i="23"/>
  <c r="AI463" i="23"/>
  <c r="AH463" i="23"/>
  <c r="AG463" i="23"/>
  <c r="AF463" i="23"/>
  <c r="AL462" i="23"/>
  <c r="AK462" i="23"/>
  <c r="AJ462" i="23"/>
  <c r="AI462" i="23"/>
  <c r="AH462" i="23"/>
  <c r="AG462" i="23"/>
  <c r="AF462" i="23"/>
  <c r="AL461" i="23"/>
  <c r="AK461" i="23"/>
  <c r="AJ461" i="23"/>
  <c r="AI461" i="23"/>
  <c r="AH461" i="23"/>
  <c r="AG461" i="23"/>
  <c r="AF461" i="23"/>
  <c r="AL460" i="23"/>
  <c r="AK460" i="23"/>
  <c r="AJ460" i="23"/>
  <c r="AI460" i="23"/>
  <c r="AH460" i="23"/>
  <c r="AG460" i="23"/>
  <c r="AF460" i="23"/>
  <c r="AL459" i="23"/>
  <c r="AK459" i="23"/>
  <c r="AJ459" i="23"/>
  <c r="AI459" i="23"/>
  <c r="AH459" i="23"/>
  <c r="AG459" i="23"/>
  <c r="AF459" i="23"/>
  <c r="AL458" i="23"/>
  <c r="AK458" i="23"/>
  <c r="AJ458" i="23"/>
  <c r="AI458" i="23"/>
  <c r="AH458" i="23"/>
  <c r="AG458" i="23"/>
  <c r="AF458" i="23"/>
  <c r="AL457" i="23"/>
  <c r="AK457" i="23"/>
  <c r="AJ457" i="23"/>
  <c r="AI457" i="23"/>
  <c r="AH457" i="23"/>
  <c r="AG457" i="23"/>
  <c r="AF457" i="23"/>
  <c r="AL456" i="23"/>
  <c r="AK456" i="23"/>
  <c r="AJ456" i="23"/>
  <c r="AI456" i="23"/>
  <c r="AH456" i="23"/>
  <c r="AG456" i="23"/>
  <c r="AF456" i="23"/>
  <c r="AL455" i="23"/>
  <c r="AK455" i="23"/>
  <c r="AJ455" i="23"/>
  <c r="AI455" i="23"/>
  <c r="AH455" i="23"/>
  <c r="AG455" i="23"/>
  <c r="AF455" i="23"/>
  <c r="AL454" i="23"/>
  <c r="AK454" i="23"/>
  <c r="AJ454" i="23"/>
  <c r="AI454" i="23"/>
  <c r="AH454" i="23"/>
  <c r="AG454" i="23"/>
  <c r="AF454" i="23"/>
  <c r="AL453" i="23"/>
  <c r="AK453" i="23"/>
  <c r="AJ453" i="23"/>
  <c r="AI453" i="23"/>
  <c r="AH453" i="23"/>
  <c r="AG453" i="23"/>
  <c r="AF453" i="23"/>
  <c r="AL452" i="23"/>
  <c r="AK452" i="23"/>
  <c r="AJ452" i="23"/>
  <c r="AI452" i="23"/>
  <c r="AH452" i="23"/>
  <c r="AG452" i="23"/>
  <c r="AF452" i="23"/>
  <c r="AL451" i="23"/>
  <c r="AK451" i="23"/>
  <c r="AJ451" i="23"/>
  <c r="AI451" i="23"/>
  <c r="AH451" i="23"/>
  <c r="AG451" i="23"/>
  <c r="AF451" i="23"/>
  <c r="AL450" i="23"/>
  <c r="AK450" i="23"/>
  <c r="AJ450" i="23"/>
  <c r="AI450" i="23"/>
  <c r="AH450" i="23"/>
  <c r="AG450" i="23"/>
  <c r="AF450" i="23"/>
  <c r="AL449" i="23"/>
  <c r="AK449" i="23"/>
  <c r="AJ449" i="23"/>
  <c r="AI449" i="23"/>
  <c r="AH449" i="23"/>
  <c r="AG449" i="23"/>
  <c r="AF449" i="23"/>
  <c r="AL448" i="23"/>
  <c r="AK448" i="23"/>
  <c r="AJ448" i="23"/>
  <c r="AI448" i="23"/>
  <c r="AH448" i="23"/>
  <c r="AG448" i="23"/>
  <c r="AF448" i="23"/>
  <c r="AL447" i="23"/>
  <c r="AK447" i="23"/>
  <c r="AJ447" i="23"/>
  <c r="AI447" i="23"/>
  <c r="AH447" i="23"/>
  <c r="AG447" i="23"/>
  <c r="AF447" i="23"/>
  <c r="AL446" i="23"/>
  <c r="AK446" i="23"/>
  <c r="AJ446" i="23"/>
  <c r="AI446" i="23"/>
  <c r="AH446" i="23"/>
  <c r="AG446" i="23"/>
  <c r="AF446" i="23"/>
  <c r="AL445" i="23"/>
  <c r="AK445" i="23"/>
  <c r="AJ445" i="23"/>
  <c r="AI445" i="23"/>
  <c r="AH445" i="23"/>
  <c r="AG445" i="23"/>
  <c r="AF445" i="23"/>
  <c r="AL444" i="23"/>
  <c r="AK444" i="23"/>
  <c r="AJ444" i="23"/>
  <c r="AI444" i="23"/>
  <c r="AH444" i="23"/>
  <c r="AG444" i="23"/>
  <c r="AF444" i="23"/>
  <c r="AL443" i="23"/>
  <c r="AK443" i="23"/>
  <c r="AJ443" i="23"/>
  <c r="AI443" i="23"/>
  <c r="AH443" i="23"/>
  <c r="AG443" i="23"/>
  <c r="AF443" i="23"/>
  <c r="AL442" i="23"/>
  <c r="AK442" i="23"/>
  <c r="AJ442" i="23"/>
  <c r="AI442" i="23"/>
  <c r="AH442" i="23"/>
  <c r="AG442" i="23"/>
  <c r="AF442" i="23"/>
  <c r="AL441" i="23"/>
  <c r="AK441" i="23"/>
  <c r="AJ441" i="23"/>
  <c r="AI441" i="23"/>
  <c r="AH441" i="23"/>
  <c r="AG441" i="23"/>
  <c r="AF441" i="23"/>
  <c r="AL440" i="23"/>
  <c r="AK440" i="23"/>
  <c r="AJ440" i="23"/>
  <c r="AI440" i="23"/>
  <c r="AH440" i="23"/>
  <c r="AG440" i="23"/>
  <c r="AF440" i="23"/>
  <c r="AL439" i="23"/>
  <c r="AK439" i="23"/>
  <c r="AJ439" i="23"/>
  <c r="AI439" i="23"/>
  <c r="AH439" i="23"/>
  <c r="AG439" i="23"/>
  <c r="AF439" i="23"/>
  <c r="AL438" i="23"/>
  <c r="AK438" i="23"/>
  <c r="AJ438" i="23"/>
  <c r="AI438" i="23"/>
  <c r="AH438" i="23"/>
  <c r="AG438" i="23"/>
  <c r="AF438" i="23"/>
  <c r="AL437" i="23"/>
  <c r="AK437" i="23"/>
  <c r="AJ437" i="23"/>
  <c r="AI437" i="23"/>
  <c r="AH437" i="23"/>
  <c r="AG437" i="23"/>
  <c r="AF437" i="23"/>
  <c r="AL436" i="23"/>
  <c r="AK436" i="23"/>
  <c r="AJ436" i="23"/>
  <c r="AI436" i="23"/>
  <c r="AH436" i="23"/>
  <c r="AG436" i="23"/>
  <c r="AF436" i="23"/>
  <c r="AL435" i="23"/>
  <c r="AK435" i="23"/>
  <c r="AJ435" i="23"/>
  <c r="AI435" i="23"/>
  <c r="AH435" i="23"/>
  <c r="AG435" i="23"/>
  <c r="AF435" i="23"/>
  <c r="AL434" i="23"/>
  <c r="AK434" i="23"/>
  <c r="AJ434" i="23"/>
  <c r="AI434" i="23"/>
  <c r="AH434" i="23"/>
  <c r="AG434" i="23"/>
  <c r="AF434" i="23"/>
  <c r="AL433" i="23"/>
  <c r="AK433" i="23"/>
  <c r="AJ433" i="23"/>
  <c r="AI433" i="23"/>
  <c r="AH433" i="23"/>
  <c r="AG433" i="23"/>
  <c r="AF433" i="23"/>
  <c r="AL432" i="23"/>
  <c r="AK432" i="23"/>
  <c r="AJ432" i="23"/>
  <c r="AI432" i="23"/>
  <c r="AH432" i="23"/>
  <c r="AG432" i="23"/>
  <c r="AF432" i="23"/>
  <c r="AL431" i="23"/>
  <c r="AK431" i="23"/>
  <c r="AJ431" i="23"/>
  <c r="AI431" i="23"/>
  <c r="AH431" i="23"/>
  <c r="AG431" i="23"/>
  <c r="AF431" i="23"/>
  <c r="AL430" i="23"/>
  <c r="AK430" i="23"/>
  <c r="AJ430" i="23"/>
  <c r="AI430" i="23"/>
  <c r="AH430" i="23"/>
  <c r="AG430" i="23"/>
  <c r="AF430" i="23"/>
  <c r="AL429" i="23"/>
  <c r="AK429" i="23"/>
  <c r="AJ429" i="23"/>
  <c r="AI429" i="23"/>
  <c r="AH429" i="23"/>
  <c r="AG429" i="23"/>
  <c r="AF429" i="23"/>
  <c r="AL428" i="23"/>
  <c r="AK428" i="23"/>
  <c r="AJ428" i="23"/>
  <c r="AI428" i="23"/>
  <c r="AH428" i="23"/>
  <c r="AG428" i="23"/>
  <c r="AF428" i="23"/>
  <c r="AL427" i="23"/>
  <c r="AK427" i="23"/>
  <c r="AJ427" i="23"/>
  <c r="AI427" i="23"/>
  <c r="AH427" i="23"/>
  <c r="AG427" i="23"/>
  <c r="AF427" i="23"/>
  <c r="AL426" i="23"/>
  <c r="AK426" i="23"/>
  <c r="AJ426" i="23"/>
  <c r="AI426" i="23"/>
  <c r="AH426" i="23"/>
  <c r="AG426" i="23"/>
  <c r="AF426" i="23"/>
  <c r="AL425" i="23"/>
  <c r="AK425" i="23"/>
  <c r="AJ425" i="23"/>
  <c r="AI425" i="23"/>
  <c r="AH425" i="23"/>
  <c r="AG425" i="23"/>
  <c r="AF425" i="23"/>
  <c r="AL424" i="23"/>
  <c r="AK424" i="23"/>
  <c r="AJ424" i="23"/>
  <c r="AI424" i="23"/>
  <c r="AH424" i="23"/>
  <c r="AG424" i="23"/>
  <c r="AF424" i="23"/>
  <c r="AL423" i="23"/>
  <c r="AK423" i="23"/>
  <c r="AJ423" i="23"/>
  <c r="AI423" i="23"/>
  <c r="AH423" i="23"/>
  <c r="AG423" i="23"/>
  <c r="AF423" i="23"/>
  <c r="AL422" i="23"/>
  <c r="AK422" i="23"/>
  <c r="AJ422" i="23"/>
  <c r="AI422" i="23"/>
  <c r="AH422" i="23"/>
  <c r="AG422" i="23"/>
  <c r="AF422" i="23"/>
  <c r="AL421" i="23"/>
  <c r="AK421" i="23"/>
  <c r="AJ421" i="23"/>
  <c r="AI421" i="23"/>
  <c r="AH421" i="23"/>
  <c r="AG421" i="23"/>
  <c r="AF421" i="23"/>
  <c r="AL420" i="23"/>
  <c r="AK420" i="23"/>
  <c r="AJ420" i="23"/>
  <c r="AI420" i="23"/>
  <c r="AH420" i="23"/>
  <c r="AG420" i="23"/>
  <c r="AF420" i="23"/>
  <c r="AL419" i="23"/>
  <c r="AK419" i="23"/>
  <c r="AJ419" i="23"/>
  <c r="AI419" i="23"/>
  <c r="AH419" i="23"/>
  <c r="AG419" i="23"/>
  <c r="AF419" i="23"/>
  <c r="AL418" i="23"/>
  <c r="AK418" i="23"/>
  <c r="AJ418" i="23"/>
  <c r="AI418" i="23"/>
  <c r="AH418" i="23"/>
  <c r="AG418" i="23"/>
  <c r="AF418" i="23"/>
  <c r="AL417" i="23"/>
  <c r="AK417" i="23"/>
  <c r="AJ417" i="23"/>
  <c r="AI417" i="23"/>
  <c r="AH417" i="23"/>
  <c r="AG417" i="23"/>
  <c r="AF417" i="23"/>
  <c r="AL416" i="23"/>
  <c r="AK416" i="23"/>
  <c r="AJ416" i="23"/>
  <c r="AI416" i="23"/>
  <c r="AH416" i="23"/>
  <c r="AG416" i="23"/>
  <c r="AF416" i="23"/>
  <c r="AL415" i="23"/>
  <c r="AK415" i="23"/>
  <c r="AJ415" i="23"/>
  <c r="AI415" i="23"/>
  <c r="AH415" i="23"/>
  <c r="AG415" i="23"/>
  <c r="AF415" i="23"/>
  <c r="AL414" i="23"/>
  <c r="AK414" i="23"/>
  <c r="AJ414" i="23"/>
  <c r="AI414" i="23"/>
  <c r="AH414" i="23"/>
  <c r="AG414" i="23"/>
  <c r="AF414" i="23"/>
  <c r="AL413" i="23"/>
  <c r="AK413" i="23"/>
  <c r="AJ413" i="23"/>
  <c r="AI413" i="23"/>
  <c r="AH413" i="23"/>
  <c r="AG413" i="23"/>
  <c r="AF413" i="23"/>
  <c r="AL412" i="23"/>
  <c r="AK412" i="23"/>
  <c r="AJ412" i="23"/>
  <c r="AI412" i="23"/>
  <c r="AH412" i="23"/>
  <c r="AG412" i="23"/>
  <c r="AF412" i="23"/>
  <c r="AL411" i="23"/>
  <c r="AK411" i="23"/>
  <c r="AJ411" i="23"/>
  <c r="AI411" i="23"/>
  <c r="AH411" i="23"/>
  <c r="AG411" i="23"/>
  <c r="AF411" i="23"/>
  <c r="AL410" i="23"/>
  <c r="AK410" i="23"/>
  <c r="AJ410" i="23"/>
  <c r="AI410" i="23"/>
  <c r="AH410" i="23"/>
  <c r="AG410" i="23"/>
  <c r="AF410" i="23"/>
  <c r="AL409" i="23"/>
  <c r="AK409" i="23"/>
  <c r="AJ409" i="23"/>
  <c r="AI409" i="23"/>
  <c r="AH409" i="23"/>
  <c r="AG409" i="23"/>
  <c r="AF409" i="23"/>
  <c r="AL408" i="23"/>
  <c r="AK408" i="23"/>
  <c r="AJ408" i="23"/>
  <c r="AI408" i="23"/>
  <c r="AH408" i="23"/>
  <c r="AG408" i="23"/>
  <c r="AF408" i="23"/>
  <c r="AL407" i="23"/>
  <c r="AK407" i="23"/>
  <c r="AJ407" i="23"/>
  <c r="AI407" i="23"/>
  <c r="AH407" i="23"/>
  <c r="AG407" i="23"/>
  <c r="AF407" i="23"/>
  <c r="AL406" i="23"/>
  <c r="AK406" i="23"/>
  <c r="AJ406" i="23"/>
  <c r="AI406" i="23"/>
  <c r="AH406" i="23"/>
  <c r="AG406" i="23"/>
  <c r="AF406" i="23"/>
  <c r="AL405" i="23"/>
  <c r="AK405" i="23"/>
  <c r="AJ405" i="23"/>
  <c r="AI405" i="23"/>
  <c r="AH405" i="23"/>
  <c r="AG405" i="23"/>
  <c r="AF405" i="23"/>
  <c r="AL404" i="23"/>
  <c r="AK404" i="23"/>
  <c r="AJ404" i="23"/>
  <c r="AI404" i="23"/>
  <c r="AH404" i="23"/>
  <c r="AG404" i="23"/>
  <c r="AF404" i="23"/>
  <c r="AL403" i="23"/>
  <c r="AK403" i="23"/>
  <c r="AJ403" i="23"/>
  <c r="AI403" i="23"/>
  <c r="AH403" i="23"/>
  <c r="AG403" i="23"/>
  <c r="AF403" i="23"/>
  <c r="AL402" i="23"/>
  <c r="AK402" i="23"/>
  <c r="AJ402" i="23"/>
  <c r="AI402" i="23"/>
  <c r="AH402" i="23"/>
  <c r="AG402" i="23"/>
  <c r="AF402" i="23"/>
  <c r="AL401" i="23"/>
  <c r="AK401" i="23"/>
  <c r="AJ401" i="23"/>
  <c r="AI401" i="23"/>
  <c r="AH401" i="23"/>
  <c r="AG401" i="23"/>
  <c r="AF401" i="23"/>
  <c r="AL400" i="23"/>
  <c r="AK400" i="23"/>
  <c r="AJ400" i="23"/>
  <c r="AI400" i="23"/>
  <c r="AH400" i="23"/>
  <c r="AG400" i="23"/>
  <c r="AF400" i="23"/>
  <c r="AL399" i="23"/>
  <c r="AK399" i="23"/>
  <c r="AJ399" i="23"/>
  <c r="AI399" i="23"/>
  <c r="AH399" i="23"/>
  <c r="AG399" i="23"/>
  <c r="AF399" i="23"/>
  <c r="AL398" i="23"/>
  <c r="AK398" i="23"/>
  <c r="AJ398" i="23"/>
  <c r="AI398" i="23"/>
  <c r="AH398" i="23"/>
  <c r="AG398" i="23"/>
  <c r="AF398" i="23"/>
  <c r="AL397" i="23"/>
  <c r="AK397" i="23"/>
  <c r="AJ397" i="23"/>
  <c r="AI397" i="23"/>
  <c r="AH397" i="23"/>
  <c r="AG397" i="23"/>
  <c r="AF397" i="23"/>
  <c r="AL396" i="23"/>
  <c r="AK396" i="23"/>
  <c r="AJ396" i="23"/>
  <c r="AI396" i="23"/>
  <c r="AH396" i="23"/>
  <c r="AG396" i="23"/>
  <c r="AF396" i="23"/>
  <c r="AL395" i="23"/>
  <c r="AK395" i="23"/>
  <c r="AJ395" i="23"/>
  <c r="AI395" i="23"/>
  <c r="AH395" i="23"/>
  <c r="AG395" i="23"/>
  <c r="AF395" i="23"/>
  <c r="AL394" i="23"/>
  <c r="AK394" i="23"/>
  <c r="AJ394" i="23"/>
  <c r="AI394" i="23"/>
  <c r="AH394" i="23"/>
  <c r="AG394" i="23"/>
  <c r="AF394" i="23"/>
  <c r="AL393" i="23"/>
  <c r="AK393" i="23"/>
  <c r="AJ393" i="23"/>
  <c r="AI393" i="23"/>
  <c r="AH393" i="23"/>
  <c r="AG393" i="23"/>
  <c r="AF393" i="23"/>
  <c r="AL392" i="23"/>
  <c r="AK392" i="23"/>
  <c r="AJ392" i="23"/>
  <c r="AI392" i="23"/>
  <c r="AH392" i="23"/>
  <c r="AG392" i="23"/>
  <c r="AF392" i="23"/>
  <c r="AL391" i="23"/>
  <c r="AK391" i="23"/>
  <c r="AJ391" i="23"/>
  <c r="AI391" i="23"/>
  <c r="AH391" i="23"/>
  <c r="AG391" i="23"/>
  <c r="AF391" i="23"/>
  <c r="AL390" i="23"/>
  <c r="AK390" i="23"/>
  <c r="AJ390" i="23"/>
  <c r="AI390" i="23"/>
  <c r="AH390" i="23"/>
  <c r="AG390" i="23"/>
  <c r="AF390" i="23"/>
  <c r="AL389" i="23"/>
  <c r="AK389" i="23"/>
  <c r="AJ389" i="23"/>
  <c r="AI389" i="23"/>
  <c r="AH389" i="23"/>
  <c r="AG389" i="23"/>
  <c r="AF389" i="23"/>
  <c r="AL388" i="23"/>
  <c r="AK388" i="23"/>
  <c r="AJ388" i="23"/>
  <c r="AI388" i="23"/>
  <c r="AH388" i="23"/>
  <c r="AG388" i="23"/>
  <c r="AF388" i="23"/>
  <c r="AL387" i="23"/>
  <c r="AK387" i="23"/>
  <c r="AJ387" i="23"/>
  <c r="AI387" i="23"/>
  <c r="AH387" i="23"/>
  <c r="AG387" i="23"/>
  <c r="AF387" i="23"/>
  <c r="AL386" i="23"/>
  <c r="AK386" i="23"/>
  <c r="AJ386" i="23"/>
  <c r="AI386" i="23"/>
  <c r="AH386" i="23"/>
  <c r="AG386" i="23"/>
  <c r="AF386" i="23"/>
  <c r="AL385" i="23"/>
  <c r="AK385" i="23"/>
  <c r="AJ385" i="23"/>
  <c r="AI385" i="23"/>
  <c r="AH385" i="23"/>
  <c r="AG385" i="23"/>
  <c r="AF385" i="23"/>
  <c r="AL384" i="23"/>
  <c r="AK384" i="23"/>
  <c r="AJ384" i="23"/>
  <c r="AI384" i="23"/>
  <c r="AH384" i="23"/>
  <c r="AG384" i="23"/>
  <c r="AF384" i="23"/>
  <c r="AL383" i="23"/>
  <c r="AK383" i="23"/>
  <c r="AJ383" i="23"/>
  <c r="AI383" i="23"/>
  <c r="AH383" i="23"/>
  <c r="AG383" i="23"/>
  <c r="AF383" i="23"/>
  <c r="AL382" i="23"/>
  <c r="AK382" i="23"/>
  <c r="AJ382" i="23"/>
  <c r="AI382" i="23"/>
  <c r="AH382" i="23"/>
  <c r="AG382" i="23"/>
  <c r="AF382" i="23"/>
  <c r="AL381" i="23"/>
  <c r="AK381" i="23"/>
  <c r="AJ381" i="23"/>
  <c r="AI381" i="23"/>
  <c r="AH381" i="23"/>
  <c r="AG381" i="23"/>
  <c r="AF381" i="23"/>
  <c r="AL380" i="23"/>
  <c r="AK380" i="23"/>
  <c r="AJ380" i="23"/>
  <c r="AI380" i="23"/>
  <c r="AH380" i="23"/>
  <c r="AG380" i="23"/>
  <c r="AF380" i="23"/>
  <c r="AL379" i="23"/>
  <c r="AK379" i="23"/>
  <c r="AJ379" i="23"/>
  <c r="AI379" i="23"/>
  <c r="AH379" i="23"/>
  <c r="AG379" i="23"/>
  <c r="AF379" i="23"/>
  <c r="AL378" i="23"/>
  <c r="AK378" i="23"/>
  <c r="AJ378" i="23"/>
  <c r="AI378" i="23"/>
  <c r="AH378" i="23"/>
  <c r="AG378" i="23"/>
  <c r="AF378" i="23"/>
  <c r="AL377" i="23"/>
  <c r="AK377" i="23"/>
  <c r="AJ377" i="23"/>
  <c r="AI377" i="23"/>
  <c r="AH377" i="23"/>
  <c r="AG377" i="23"/>
  <c r="AF377" i="23"/>
  <c r="AL376" i="23"/>
  <c r="AK376" i="23"/>
  <c r="AJ376" i="23"/>
  <c r="AI376" i="23"/>
  <c r="AH376" i="23"/>
  <c r="AG376" i="23"/>
  <c r="AF376" i="23"/>
  <c r="AL375" i="23"/>
  <c r="AK375" i="23"/>
  <c r="AJ375" i="23"/>
  <c r="AI375" i="23"/>
  <c r="AH375" i="23"/>
  <c r="AG375" i="23"/>
  <c r="AF375" i="23"/>
  <c r="AL374" i="23"/>
  <c r="AK374" i="23"/>
  <c r="AJ374" i="23"/>
  <c r="AI374" i="23"/>
  <c r="AH374" i="23"/>
  <c r="AG374" i="23"/>
  <c r="AF374" i="23"/>
  <c r="AL373" i="23"/>
  <c r="AK373" i="23"/>
  <c r="AJ373" i="23"/>
  <c r="AI373" i="23"/>
  <c r="AH373" i="23"/>
  <c r="AG373" i="23"/>
  <c r="AF373" i="23"/>
  <c r="AL372" i="23"/>
  <c r="AK372" i="23"/>
  <c r="AJ372" i="23"/>
  <c r="AI372" i="23"/>
  <c r="AH372" i="23"/>
  <c r="AG372" i="23"/>
  <c r="AF372" i="23"/>
  <c r="AL371" i="23"/>
  <c r="AK371" i="23"/>
  <c r="AJ371" i="23"/>
  <c r="AI371" i="23"/>
  <c r="AH371" i="23"/>
  <c r="AG371" i="23"/>
  <c r="AF371" i="23"/>
  <c r="AL370" i="23"/>
  <c r="AK370" i="23"/>
  <c r="AJ370" i="23"/>
  <c r="AI370" i="23"/>
  <c r="AH370" i="23"/>
  <c r="AG370" i="23"/>
  <c r="AF370" i="23"/>
  <c r="AL369" i="23"/>
  <c r="AK369" i="23"/>
  <c r="AJ369" i="23"/>
  <c r="AI369" i="23"/>
  <c r="AH369" i="23"/>
  <c r="AG369" i="23"/>
  <c r="AF369" i="23"/>
  <c r="AL368" i="23"/>
  <c r="AK368" i="23"/>
  <c r="AJ368" i="23"/>
  <c r="AI368" i="23"/>
  <c r="AH368" i="23"/>
  <c r="AG368" i="23"/>
  <c r="AF368" i="23"/>
  <c r="AL367" i="23"/>
  <c r="AK367" i="23"/>
  <c r="AJ367" i="23"/>
  <c r="AI367" i="23"/>
  <c r="AH367" i="23"/>
  <c r="AG367" i="23"/>
  <c r="AF367" i="23"/>
  <c r="AL366" i="23"/>
  <c r="AK366" i="23"/>
  <c r="AJ366" i="23"/>
  <c r="AI366" i="23"/>
  <c r="AH366" i="23"/>
  <c r="AG366" i="23"/>
  <c r="AF366" i="23"/>
  <c r="AL365" i="23"/>
  <c r="AK365" i="23"/>
  <c r="AJ365" i="23"/>
  <c r="AI365" i="23"/>
  <c r="AH365" i="23"/>
  <c r="AG365" i="23"/>
  <c r="AF365" i="23"/>
  <c r="AL364" i="23"/>
  <c r="AK364" i="23"/>
  <c r="AJ364" i="23"/>
  <c r="AI364" i="23"/>
  <c r="AH364" i="23"/>
  <c r="AG364" i="23"/>
  <c r="AF364" i="23"/>
  <c r="AL363" i="23"/>
  <c r="AK363" i="23"/>
  <c r="AJ363" i="23"/>
  <c r="AI363" i="23"/>
  <c r="AH363" i="23"/>
  <c r="AG363" i="23"/>
  <c r="AF363" i="23"/>
  <c r="AL362" i="23"/>
  <c r="AK362" i="23"/>
  <c r="AJ362" i="23"/>
  <c r="AI362" i="23"/>
  <c r="AH362" i="23"/>
  <c r="AG362" i="23"/>
  <c r="AF362" i="23"/>
  <c r="AL361" i="23"/>
  <c r="AK361" i="23"/>
  <c r="AJ361" i="23"/>
  <c r="AI361" i="23"/>
  <c r="AH361" i="23"/>
  <c r="AG361" i="23"/>
  <c r="AF361" i="23"/>
  <c r="AL360" i="23"/>
  <c r="AK360" i="23"/>
  <c r="AJ360" i="23"/>
  <c r="AI360" i="23"/>
  <c r="AH360" i="23"/>
  <c r="AG360" i="23"/>
  <c r="AF360" i="23"/>
  <c r="AL359" i="23"/>
  <c r="AK359" i="23"/>
  <c r="AJ359" i="23"/>
  <c r="AI359" i="23"/>
  <c r="AH359" i="23"/>
  <c r="AG359" i="23"/>
  <c r="AF359" i="23"/>
  <c r="AL358" i="23"/>
  <c r="AK358" i="23"/>
  <c r="AJ358" i="23"/>
  <c r="AI358" i="23"/>
  <c r="AH358" i="23"/>
  <c r="AG358" i="23"/>
  <c r="AF358" i="23"/>
  <c r="AL357" i="23"/>
  <c r="AK357" i="23"/>
  <c r="AJ357" i="23"/>
  <c r="AI357" i="23"/>
  <c r="AH357" i="23"/>
  <c r="AG357" i="23"/>
  <c r="AF357" i="23"/>
  <c r="AL356" i="23"/>
  <c r="AK356" i="23"/>
  <c r="AJ356" i="23"/>
  <c r="AI356" i="23"/>
  <c r="AH356" i="23"/>
  <c r="AG356" i="23"/>
  <c r="AF356" i="23"/>
  <c r="AL355" i="23"/>
  <c r="AK355" i="23"/>
  <c r="AJ355" i="23"/>
  <c r="AI355" i="23"/>
  <c r="AH355" i="23"/>
  <c r="AG355" i="23"/>
  <c r="AF355" i="23"/>
  <c r="AL354" i="23"/>
  <c r="AK354" i="23"/>
  <c r="AJ354" i="23"/>
  <c r="AI354" i="23"/>
  <c r="AH354" i="23"/>
  <c r="AG354" i="23"/>
  <c r="AF354" i="23"/>
  <c r="AL353" i="23"/>
  <c r="AK353" i="23"/>
  <c r="AJ353" i="23"/>
  <c r="AI353" i="23"/>
  <c r="AH353" i="23"/>
  <c r="AG353" i="23"/>
  <c r="AF353" i="23"/>
  <c r="AL352" i="23"/>
  <c r="AK352" i="23"/>
  <c r="AJ352" i="23"/>
  <c r="AI352" i="23"/>
  <c r="AH352" i="23"/>
  <c r="AG352" i="23"/>
  <c r="AF352" i="23"/>
  <c r="AL351" i="23"/>
  <c r="AK351" i="23"/>
  <c r="AJ351" i="23"/>
  <c r="AI351" i="23"/>
  <c r="AH351" i="23"/>
  <c r="AG351" i="23"/>
  <c r="AF351" i="23"/>
  <c r="AL350" i="23"/>
  <c r="AK350" i="23"/>
  <c r="AJ350" i="23"/>
  <c r="AI350" i="23"/>
  <c r="AH350" i="23"/>
  <c r="AG350" i="23"/>
  <c r="AF350" i="23"/>
  <c r="AL349" i="23"/>
  <c r="AK349" i="23"/>
  <c r="AJ349" i="23"/>
  <c r="AI349" i="23"/>
  <c r="AH349" i="23"/>
  <c r="AG349" i="23"/>
  <c r="AF349" i="23"/>
  <c r="AL348" i="23"/>
  <c r="AK348" i="23"/>
  <c r="AJ348" i="23"/>
  <c r="AI348" i="23"/>
  <c r="AH348" i="23"/>
  <c r="AG348" i="23"/>
  <c r="AF348" i="23"/>
  <c r="AL347" i="23"/>
  <c r="AK347" i="23"/>
  <c r="AJ347" i="23"/>
  <c r="AI347" i="23"/>
  <c r="AH347" i="23"/>
  <c r="AG347" i="23"/>
  <c r="AF347" i="23"/>
  <c r="AL346" i="23"/>
  <c r="AK346" i="23"/>
  <c r="AJ346" i="23"/>
  <c r="AI346" i="23"/>
  <c r="AH346" i="23"/>
  <c r="AG346" i="23"/>
  <c r="AF346" i="23"/>
  <c r="AL345" i="23"/>
  <c r="AK345" i="23"/>
  <c r="AJ345" i="23"/>
  <c r="AI345" i="23"/>
  <c r="AH345" i="23"/>
  <c r="AG345" i="23"/>
  <c r="AF345" i="23"/>
  <c r="AL344" i="23"/>
  <c r="AK344" i="23"/>
  <c r="AJ344" i="23"/>
  <c r="AI344" i="23"/>
  <c r="AH344" i="23"/>
  <c r="AG344" i="23"/>
  <c r="AF344" i="23"/>
  <c r="AL343" i="23"/>
  <c r="AK343" i="23"/>
  <c r="AJ343" i="23"/>
  <c r="AI343" i="23"/>
  <c r="AH343" i="23"/>
  <c r="AG343" i="23"/>
  <c r="AF343" i="23"/>
  <c r="AL342" i="23"/>
  <c r="AK342" i="23"/>
  <c r="AJ342" i="23"/>
  <c r="AI342" i="23"/>
  <c r="AH342" i="23"/>
  <c r="AG342" i="23"/>
  <c r="AF342" i="23"/>
  <c r="AL341" i="23"/>
  <c r="AK341" i="23"/>
  <c r="AJ341" i="23"/>
  <c r="AI341" i="23"/>
  <c r="AH341" i="23"/>
  <c r="AG341" i="23"/>
  <c r="AF341" i="23"/>
  <c r="AL340" i="23"/>
  <c r="AK340" i="23"/>
  <c r="AJ340" i="23"/>
  <c r="AI340" i="23"/>
  <c r="AH340" i="23"/>
  <c r="AG340" i="23"/>
  <c r="AF340" i="23"/>
  <c r="AL339" i="23"/>
  <c r="AK339" i="23"/>
  <c r="AJ339" i="23"/>
  <c r="AI339" i="23"/>
  <c r="AH339" i="23"/>
  <c r="AG339" i="23"/>
  <c r="AF339" i="23"/>
  <c r="AL338" i="23"/>
  <c r="AK338" i="23"/>
  <c r="AJ338" i="23"/>
  <c r="AI338" i="23"/>
  <c r="AH338" i="23"/>
  <c r="AG338" i="23"/>
  <c r="AF338" i="23"/>
  <c r="AL337" i="23"/>
  <c r="AK337" i="23"/>
  <c r="AJ337" i="23"/>
  <c r="AI337" i="23"/>
  <c r="AH337" i="23"/>
  <c r="AG337" i="23"/>
  <c r="AF337" i="23"/>
  <c r="AL336" i="23"/>
  <c r="AK336" i="23"/>
  <c r="AJ336" i="23"/>
  <c r="AI336" i="23"/>
  <c r="AH336" i="23"/>
  <c r="AG336" i="23"/>
  <c r="AF336" i="23"/>
  <c r="AL335" i="23"/>
  <c r="AK335" i="23"/>
  <c r="AJ335" i="23"/>
  <c r="AI335" i="23"/>
  <c r="AH335" i="23"/>
  <c r="AG335" i="23"/>
  <c r="AF335" i="23"/>
  <c r="AL334" i="23"/>
  <c r="AK334" i="23"/>
  <c r="AJ334" i="23"/>
  <c r="AI334" i="23"/>
  <c r="AH334" i="23"/>
  <c r="AG334" i="23"/>
  <c r="AF334" i="23"/>
  <c r="AL333" i="23"/>
  <c r="AK333" i="23"/>
  <c r="AJ333" i="23"/>
  <c r="AI333" i="23"/>
  <c r="AH333" i="23"/>
  <c r="AG333" i="23"/>
  <c r="AF333" i="23"/>
  <c r="AL332" i="23"/>
  <c r="AK332" i="23"/>
  <c r="AJ332" i="23"/>
  <c r="AI332" i="23"/>
  <c r="AH332" i="23"/>
  <c r="AG332" i="23"/>
  <c r="AF332" i="23"/>
  <c r="AL331" i="23"/>
  <c r="AK331" i="23"/>
  <c r="AJ331" i="23"/>
  <c r="AI331" i="23"/>
  <c r="AH331" i="23"/>
  <c r="AG331" i="23"/>
  <c r="AF331" i="23"/>
  <c r="AL330" i="23"/>
  <c r="AK330" i="23"/>
  <c r="AJ330" i="23"/>
  <c r="AI330" i="23"/>
  <c r="AH330" i="23"/>
  <c r="AG330" i="23"/>
  <c r="AF330" i="23"/>
  <c r="AL329" i="23"/>
  <c r="AK329" i="23"/>
  <c r="AJ329" i="23"/>
  <c r="AI329" i="23"/>
  <c r="AH329" i="23"/>
  <c r="AG329" i="23"/>
  <c r="AF329" i="23"/>
  <c r="AL328" i="23"/>
  <c r="AK328" i="23"/>
  <c r="AJ328" i="23"/>
  <c r="AI328" i="23"/>
  <c r="AH328" i="23"/>
  <c r="AG328" i="23"/>
  <c r="AF328" i="23"/>
  <c r="AL327" i="23"/>
  <c r="AK327" i="23"/>
  <c r="AJ327" i="23"/>
  <c r="AI327" i="23"/>
  <c r="AH327" i="23"/>
  <c r="AG327" i="23"/>
  <c r="AF327" i="23"/>
  <c r="AL326" i="23"/>
  <c r="AK326" i="23"/>
  <c r="AJ326" i="23"/>
  <c r="AI326" i="23"/>
  <c r="AH326" i="23"/>
  <c r="AG326" i="23"/>
  <c r="AF326" i="23"/>
  <c r="AL325" i="23"/>
  <c r="AK325" i="23"/>
  <c r="AJ325" i="23"/>
  <c r="AI325" i="23"/>
  <c r="AH325" i="23"/>
  <c r="AG325" i="23"/>
  <c r="AF325" i="23"/>
  <c r="AL324" i="23"/>
  <c r="AK324" i="23"/>
  <c r="AJ324" i="23"/>
  <c r="AI324" i="23"/>
  <c r="AH324" i="23"/>
  <c r="AG324" i="23"/>
  <c r="AF324" i="23"/>
  <c r="AL323" i="23"/>
  <c r="AK323" i="23"/>
  <c r="AJ323" i="23"/>
  <c r="AI323" i="23"/>
  <c r="AH323" i="23"/>
  <c r="AG323" i="23"/>
  <c r="AF323" i="23"/>
  <c r="AL322" i="23"/>
  <c r="AK322" i="23"/>
  <c r="AJ322" i="23"/>
  <c r="AI322" i="23"/>
  <c r="AH322" i="23"/>
  <c r="AG322" i="23"/>
  <c r="AF322" i="23"/>
  <c r="AL321" i="23"/>
  <c r="AK321" i="23"/>
  <c r="AJ321" i="23"/>
  <c r="AI321" i="23"/>
  <c r="AH321" i="23"/>
  <c r="AG321" i="23"/>
  <c r="AF321" i="23"/>
  <c r="AL320" i="23"/>
  <c r="AK320" i="23"/>
  <c r="AJ320" i="23"/>
  <c r="AI320" i="23"/>
  <c r="AH320" i="23"/>
  <c r="AG320" i="23"/>
  <c r="AF320" i="23"/>
  <c r="AL319" i="23"/>
  <c r="AK319" i="23"/>
  <c r="AJ319" i="23"/>
  <c r="AI319" i="23"/>
  <c r="AH319" i="23"/>
  <c r="AG319" i="23"/>
  <c r="AF319" i="23"/>
  <c r="AL318" i="23"/>
  <c r="AK318" i="23"/>
  <c r="AJ318" i="23"/>
  <c r="AI318" i="23"/>
  <c r="AH318" i="23"/>
  <c r="AG318" i="23"/>
  <c r="AF318" i="23"/>
  <c r="AL317" i="23"/>
  <c r="AK317" i="23"/>
  <c r="AJ317" i="23"/>
  <c r="AI317" i="23"/>
  <c r="AH317" i="23"/>
  <c r="AG317" i="23"/>
  <c r="AF317" i="23"/>
  <c r="AL316" i="23"/>
  <c r="AK316" i="23"/>
  <c r="AJ316" i="23"/>
  <c r="AI316" i="23"/>
  <c r="AH316" i="23"/>
  <c r="AG316" i="23"/>
  <c r="AF316" i="23"/>
  <c r="AL315" i="23"/>
  <c r="AK315" i="23"/>
  <c r="AJ315" i="23"/>
  <c r="AI315" i="23"/>
  <c r="AH315" i="23"/>
  <c r="AG315" i="23"/>
  <c r="AF315" i="23"/>
  <c r="AL314" i="23"/>
  <c r="AK314" i="23"/>
  <c r="AJ314" i="23"/>
  <c r="AI314" i="23"/>
  <c r="AH314" i="23"/>
  <c r="AG314" i="23"/>
  <c r="AF314" i="23"/>
  <c r="AL313" i="23"/>
  <c r="AK313" i="23"/>
  <c r="AJ313" i="23"/>
  <c r="AI313" i="23"/>
  <c r="AH313" i="23"/>
  <c r="AG313" i="23"/>
  <c r="AF313" i="23"/>
  <c r="AL312" i="23"/>
  <c r="AK312" i="23"/>
  <c r="AJ312" i="23"/>
  <c r="AI312" i="23"/>
  <c r="AH312" i="23"/>
  <c r="AG312" i="23"/>
  <c r="AF312" i="23"/>
  <c r="AL311" i="23"/>
  <c r="AK311" i="23"/>
  <c r="AJ311" i="23"/>
  <c r="AI311" i="23"/>
  <c r="AH311" i="23"/>
  <c r="AG311" i="23"/>
  <c r="AF311" i="23"/>
  <c r="AL310" i="23"/>
  <c r="AK310" i="23"/>
  <c r="AJ310" i="23"/>
  <c r="AI310" i="23"/>
  <c r="AH310" i="23"/>
  <c r="AG310" i="23"/>
  <c r="AF310" i="23"/>
  <c r="AL309" i="23"/>
  <c r="AK309" i="23"/>
  <c r="AJ309" i="23"/>
  <c r="AI309" i="23"/>
  <c r="AH309" i="23"/>
  <c r="AG309" i="23"/>
  <c r="AF309" i="23"/>
  <c r="AL308" i="23"/>
  <c r="AK308" i="23"/>
  <c r="AJ308" i="23"/>
  <c r="AI308" i="23"/>
  <c r="AH308" i="23"/>
  <c r="AG308" i="23"/>
  <c r="AF308" i="23"/>
  <c r="AL307" i="23"/>
  <c r="AK307" i="23"/>
  <c r="AJ307" i="23"/>
  <c r="AI307" i="23"/>
  <c r="AH307" i="23"/>
  <c r="AG307" i="23"/>
  <c r="AF307" i="23"/>
  <c r="AL306" i="23"/>
  <c r="AK306" i="23"/>
  <c r="AJ306" i="23"/>
  <c r="AI306" i="23"/>
  <c r="AH306" i="23"/>
  <c r="AG306" i="23"/>
  <c r="AF306" i="23"/>
  <c r="AL305" i="23"/>
  <c r="AK305" i="23"/>
  <c r="AJ305" i="23"/>
  <c r="AI305" i="23"/>
  <c r="AH305" i="23"/>
  <c r="AG305" i="23"/>
  <c r="AF305" i="23"/>
  <c r="AL304" i="23"/>
  <c r="AK304" i="23"/>
  <c r="AJ304" i="23"/>
  <c r="AI304" i="23"/>
  <c r="AH304" i="23"/>
  <c r="AG304" i="23"/>
  <c r="AF304" i="23"/>
  <c r="AL303" i="23"/>
  <c r="AK303" i="23"/>
  <c r="AJ303" i="23"/>
  <c r="AI303" i="23"/>
  <c r="AH303" i="23"/>
  <c r="AG303" i="23"/>
  <c r="AF303" i="23"/>
  <c r="AL302" i="23"/>
  <c r="AK302" i="23"/>
  <c r="AJ302" i="23"/>
  <c r="AI302" i="23"/>
  <c r="AH302" i="23"/>
  <c r="AG302" i="23"/>
  <c r="AF302" i="23"/>
  <c r="AL301" i="23"/>
  <c r="AK301" i="23"/>
  <c r="AJ301" i="23"/>
  <c r="AI301" i="23"/>
  <c r="AH301" i="23"/>
  <c r="AG301" i="23"/>
  <c r="AF301" i="23"/>
  <c r="AL300" i="23"/>
  <c r="AK300" i="23"/>
  <c r="AJ300" i="23"/>
  <c r="AI300" i="23"/>
  <c r="AH300" i="23"/>
  <c r="AG300" i="23"/>
  <c r="AF300" i="23"/>
  <c r="AL299" i="23"/>
  <c r="AK299" i="23"/>
  <c r="AJ299" i="23"/>
  <c r="AI299" i="23"/>
  <c r="AH299" i="23"/>
  <c r="AG299" i="23"/>
  <c r="AF299" i="23"/>
  <c r="AL298" i="23"/>
  <c r="AK298" i="23"/>
  <c r="AJ298" i="23"/>
  <c r="AI298" i="23"/>
  <c r="AH298" i="23"/>
  <c r="AG298" i="23"/>
  <c r="AF298" i="23"/>
  <c r="AL297" i="23"/>
  <c r="AK297" i="23"/>
  <c r="AJ297" i="23"/>
  <c r="AI297" i="23"/>
  <c r="AH297" i="23"/>
  <c r="AG297" i="23"/>
  <c r="AF297" i="23"/>
  <c r="AL296" i="23"/>
  <c r="AK296" i="23"/>
  <c r="AJ296" i="23"/>
  <c r="AI296" i="23"/>
  <c r="AH296" i="23"/>
  <c r="AG296" i="23"/>
  <c r="AF296" i="23"/>
  <c r="AL295" i="23"/>
  <c r="AK295" i="23"/>
  <c r="AJ295" i="23"/>
  <c r="AI295" i="23"/>
  <c r="AH295" i="23"/>
  <c r="AG295" i="23"/>
  <c r="AF295" i="23"/>
  <c r="AL294" i="23"/>
  <c r="AK294" i="23"/>
  <c r="AJ294" i="23"/>
  <c r="AI294" i="23"/>
  <c r="AH294" i="23"/>
  <c r="AG294" i="23"/>
  <c r="AF294" i="23"/>
  <c r="AL293" i="23"/>
  <c r="AK293" i="23"/>
  <c r="AJ293" i="23"/>
  <c r="AI293" i="23"/>
  <c r="AH293" i="23"/>
  <c r="AG293" i="23"/>
  <c r="AF293" i="23"/>
  <c r="AL292" i="23"/>
  <c r="AK292" i="23"/>
  <c r="AJ292" i="23"/>
  <c r="AI292" i="23"/>
  <c r="AH292" i="23"/>
  <c r="AG292" i="23"/>
  <c r="AF292" i="23"/>
  <c r="AL291" i="23"/>
  <c r="AK291" i="23"/>
  <c r="AJ291" i="23"/>
  <c r="AI291" i="23"/>
  <c r="AH291" i="23"/>
  <c r="AG291" i="23"/>
  <c r="AF291" i="23"/>
  <c r="AL290" i="23"/>
  <c r="AK290" i="23"/>
  <c r="AJ290" i="23"/>
  <c r="AI290" i="23"/>
  <c r="AH290" i="23"/>
  <c r="AG290" i="23"/>
  <c r="AF290" i="23"/>
  <c r="AL289" i="23"/>
  <c r="AK289" i="23"/>
  <c r="AJ289" i="23"/>
  <c r="AI289" i="23"/>
  <c r="AH289" i="23"/>
  <c r="AG289" i="23"/>
  <c r="AF289" i="23"/>
  <c r="AL288" i="23"/>
  <c r="AK288" i="23"/>
  <c r="AJ288" i="23"/>
  <c r="AI288" i="23"/>
  <c r="AH288" i="23"/>
  <c r="AG288" i="23"/>
  <c r="AF288" i="23"/>
  <c r="AL287" i="23"/>
  <c r="AK287" i="23"/>
  <c r="AJ287" i="23"/>
  <c r="AI287" i="23"/>
  <c r="AH287" i="23"/>
  <c r="AG287" i="23"/>
  <c r="AF287" i="23"/>
  <c r="AL286" i="23"/>
  <c r="AK286" i="23"/>
  <c r="AJ286" i="23"/>
  <c r="AI286" i="23"/>
  <c r="AH286" i="23"/>
  <c r="AG286" i="23"/>
  <c r="AF286" i="23"/>
  <c r="AL285" i="23"/>
  <c r="AK285" i="23"/>
  <c r="AJ285" i="23"/>
  <c r="AI285" i="23"/>
  <c r="AH285" i="23"/>
  <c r="AG285" i="23"/>
  <c r="AF285" i="23"/>
  <c r="AL284" i="23"/>
  <c r="AK284" i="23"/>
  <c r="AJ284" i="23"/>
  <c r="AI284" i="23"/>
  <c r="AH284" i="23"/>
  <c r="AG284" i="23"/>
  <c r="AF284" i="23"/>
  <c r="AL283" i="23"/>
  <c r="AK283" i="23"/>
  <c r="AJ283" i="23"/>
  <c r="AI283" i="23"/>
  <c r="AH283" i="23"/>
  <c r="AG283" i="23"/>
  <c r="AF283" i="23"/>
  <c r="AL282" i="23"/>
  <c r="AK282" i="23"/>
  <c r="AJ282" i="23"/>
  <c r="AI282" i="23"/>
  <c r="AH282" i="23"/>
  <c r="AG282" i="23"/>
  <c r="AF282" i="23"/>
  <c r="AL281" i="23"/>
  <c r="AK281" i="23"/>
  <c r="AJ281" i="23"/>
  <c r="AI281" i="23"/>
  <c r="AH281" i="23"/>
  <c r="AG281" i="23"/>
  <c r="AF281" i="23"/>
  <c r="AL280" i="23"/>
  <c r="AK280" i="23"/>
  <c r="AJ280" i="23"/>
  <c r="AI280" i="23"/>
  <c r="AH280" i="23"/>
  <c r="AG280" i="23"/>
  <c r="AF280" i="23"/>
  <c r="AL279" i="23"/>
  <c r="AK279" i="23"/>
  <c r="AJ279" i="23"/>
  <c r="AI279" i="23"/>
  <c r="AH279" i="23"/>
  <c r="AG279" i="23"/>
  <c r="AF279" i="23"/>
  <c r="AL278" i="23"/>
  <c r="AK278" i="23"/>
  <c r="AJ278" i="23"/>
  <c r="AI278" i="23"/>
  <c r="AH278" i="23"/>
  <c r="AG278" i="23"/>
  <c r="AF278" i="23"/>
  <c r="AL277" i="23"/>
  <c r="AK277" i="23"/>
  <c r="AJ277" i="23"/>
  <c r="AI277" i="23"/>
  <c r="AH277" i="23"/>
  <c r="AG277" i="23"/>
  <c r="AF277" i="23"/>
  <c r="AL276" i="23"/>
  <c r="AK276" i="23"/>
  <c r="AJ276" i="23"/>
  <c r="AI276" i="23"/>
  <c r="AH276" i="23"/>
  <c r="AG276" i="23"/>
  <c r="AF276" i="23"/>
  <c r="AL275" i="23"/>
  <c r="AK275" i="23"/>
  <c r="AJ275" i="23"/>
  <c r="AI275" i="23"/>
  <c r="AH275" i="23"/>
  <c r="AG275" i="23"/>
  <c r="AF275" i="23"/>
  <c r="AL274" i="23"/>
  <c r="AK274" i="23"/>
  <c r="AJ274" i="23"/>
  <c r="AI274" i="23"/>
  <c r="AH274" i="23"/>
  <c r="AG274" i="23"/>
  <c r="AF274" i="23"/>
  <c r="AL273" i="23"/>
  <c r="AK273" i="23"/>
  <c r="AJ273" i="23"/>
  <c r="AI273" i="23"/>
  <c r="AH273" i="23"/>
  <c r="AG273" i="23"/>
  <c r="AF273" i="23"/>
  <c r="AL272" i="23"/>
  <c r="AK272" i="23"/>
  <c r="AJ272" i="23"/>
  <c r="AI272" i="23"/>
  <c r="AH272" i="23"/>
  <c r="AG272" i="23"/>
  <c r="AF272" i="23"/>
  <c r="AL271" i="23"/>
  <c r="AK271" i="23"/>
  <c r="AJ271" i="23"/>
  <c r="AI271" i="23"/>
  <c r="AH271" i="23"/>
  <c r="AG271" i="23"/>
  <c r="AF271" i="23"/>
  <c r="AL270" i="23"/>
  <c r="AK270" i="23"/>
  <c r="AJ270" i="23"/>
  <c r="AI270" i="23"/>
  <c r="AH270" i="23"/>
  <c r="AG270" i="23"/>
  <c r="AF270" i="23"/>
  <c r="AL269" i="23"/>
  <c r="AK269" i="23"/>
  <c r="AJ269" i="23"/>
  <c r="AI269" i="23"/>
  <c r="AH269" i="23"/>
  <c r="AG269" i="23"/>
  <c r="AF269" i="23"/>
  <c r="AL268" i="23"/>
  <c r="AK268" i="23"/>
  <c r="AJ268" i="23"/>
  <c r="AI268" i="23"/>
  <c r="AH268" i="23"/>
  <c r="AG268" i="23"/>
  <c r="AF268" i="23"/>
  <c r="AL267" i="23"/>
  <c r="AK267" i="23"/>
  <c r="AJ267" i="23"/>
  <c r="AI267" i="23"/>
  <c r="AH267" i="23"/>
  <c r="AG267" i="23"/>
  <c r="AF267" i="23"/>
  <c r="AL266" i="23"/>
  <c r="AK266" i="23"/>
  <c r="AJ266" i="23"/>
  <c r="AI266" i="23"/>
  <c r="AH266" i="23"/>
  <c r="AG266" i="23"/>
  <c r="AF266" i="23"/>
  <c r="AL265" i="23"/>
  <c r="AK265" i="23"/>
  <c r="AJ265" i="23"/>
  <c r="AI265" i="23"/>
  <c r="AH265" i="23"/>
  <c r="AG265" i="23"/>
  <c r="AF265" i="23"/>
  <c r="AL264" i="23"/>
  <c r="AK264" i="23"/>
  <c r="AJ264" i="23"/>
  <c r="AI264" i="23"/>
  <c r="AH264" i="23"/>
  <c r="AG264" i="23"/>
  <c r="AF264" i="23"/>
  <c r="AL263" i="23"/>
  <c r="AK263" i="23"/>
  <c r="AJ263" i="23"/>
  <c r="AI263" i="23"/>
  <c r="AH263" i="23"/>
  <c r="AG263" i="23"/>
  <c r="AF263" i="23"/>
  <c r="AL262" i="23"/>
  <c r="AK262" i="23"/>
  <c r="AJ262" i="23"/>
  <c r="AI262" i="23"/>
  <c r="AH262" i="23"/>
  <c r="AG262" i="23"/>
  <c r="AF262" i="23"/>
  <c r="AL261" i="23"/>
  <c r="AK261" i="23"/>
  <c r="AJ261" i="23"/>
  <c r="AI261" i="23"/>
  <c r="AH261" i="23"/>
  <c r="AG261" i="23"/>
  <c r="AF261" i="23"/>
  <c r="AL260" i="23"/>
  <c r="AK260" i="23"/>
  <c r="AJ260" i="23"/>
  <c r="AI260" i="23"/>
  <c r="AH260" i="23"/>
  <c r="AG260" i="23"/>
  <c r="AF260" i="23"/>
  <c r="AL259" i="23"/>
  <c r="AK259" i="23"/>
  <c r="AJ259" i="23"/>
  <c r="AI259" i="23"/>
  <c r="AH259" i="23"/>
  <c r="AG259" i="23"/>
  <c r="AF259" i="23"/>
  <c r="AL258" i="23"/>
  <c r="AK258" i="23"/>
  <c r="AJ258" i="23"/>
  <c r="AI258" i="23"/>
  <c r="AH258" i="23"/>
  <c r="AG258" i="23"/>
  <c r="AF258" i="23"/>
  <c r="AL257" i="23"/>
  <c r="AK257" i="23"/>
  <c r="AJ257" i="23"/>
  <c r="AI257" i="23"/>
  <c r="AH257" i="23"/>
  <c r="AG257" i="23"/>
  <c r="AF257" i="23"/>
  <c r="AL256" i="23"/>
  <c r="AK256" i="23"/>
  <c r="AJ256" i="23"/>
  <c r="AI256" i="23"/>
  <c r="AH256" i="23"/>
  <c r="AG256" i="23"/>
  <c r="AF256" i="23"/>
  <c r="AL255" i="23"/>
  <c r="AK255" i="23"/>
  <c r="AJ255" i="23"/>
  <c r="AI255" i="23"/>
  <c r="AH255" i="23"/>
  <c r="AG255" i="23"/>
  <c r="AF255" i="23"/>
  <c r="AL254" i="23"/>
  <c r="AK254" i="23"/>
  <c r="AJ254" i="23"/>
  <c r="AI254" i="23"/>
  <c r="AH254" i="23"/>
  <c r="AG254" i="23"/>
  <c r="AF254" i="23"/>
  <c r="AL253" i="23"/>
  <c r="AK253" i="23"/>
  <c r="AJ253" i="23"/>
  <c r="AI253" i="23"/>
  <c r="AH253" i="23"/>
  <c r="AG253" i="23"/>
  <c r="AF253" i="23"/>
  <c r="AL252" i="23"/>
  <c r="AK252" i="23"/>
  <c r="AJ252" i="23"/>
  <c r="AI252" i="23"/>
  <c r="AH252" i="23"/>
  <c r="AG252" i="23"/>
  <c r="AF252" i="23"/>
  <c r="AL251" i="23"/>
  <c r="AK251" i="23"/>
  <c r="AJ251" i="23"/>
  <c r="AI251" i="23"/>
  <c r="AH251" i="23"/>
  <c r="AG251" i="23"/>
  <c r="AF251" i="23"/>
  <c r="AL250" i="23"/>
  <c r="AK250" i="23"/>
  <c r="AJ250" i="23"/>
  <c r="AI250" i="23"/>
  <c r="AH250" i="23"/>
  <c r="AG250" i="23"/>
  <c r="AF250" i="23"/>
  <c r="AL249" i="23"/>
  <c r="AK249" i="23"/>
  <c r="AJ249" i="23"/>
  <c r="AI249" i="23"/>
  <c r="AH249" i="23"/>
  <c r="AG249" i="23"/>
  <c r="AF249" i="23"/>
  <c r="AL248" i="23"/>
  <c r="AK248" i="23"/>
  <c r="AJ248" i="23"/>
  <c r="AI248" i="23"/>
  <c r="AH248" i="23"/>
  <c r="AG248" i="23"/>
  <c r="AF248" i="23"/>
  <c r="AL247" i="23"/>
  <c r="AK247" i="23"/>
  <c r="AJ247" i="23"/>
  <c r="AI247" i="23"/>
  <c r="AH247" i="23"/>
  <c r="AG247" i="23"/>
  <c r="AF247" i="23"/>
  <c r="AL246" i="23"/>
  <c r="AK246" i="23"/>
  <c r="AJ246" i="23"/>
  <c r="AI246" i="23"/>
  <c r="AH246" i="23"/>
  <c r="AG246" i="23"/>
  <c r="AF246" i="23"/>
  <c r="AL245" i="23"/>
  <c r="AK245" i="23"/>
  <c r="AJ245" i="23"/>
  <c r="AI245" i="23"/>
  <c r="AH245" i="23"/>
  <c r="AG245" i="23"/>
  <c r="AF245" i="23"/>
  <c r="AL244" i="23"/>
  <c r="AK244" i="23"/>
  <c r="AJ244" i="23"/>
  <c r="AI244" i="23"/>
  <c r="AH244" i="23"/>
  <c r="AG244" i="23"/>
  <c r="AF244" i="23"/>
  <c r="AL243" i="23"/>
  <c r="AK243" i="23"/>
  <c r="AJ243" i="23"/>
  <c r="AI243" i="23"/>
  <c r="AH243" i="23"/>
  <c r="AG243" i="23"/>
  <c r="AF243" i="23"/>
  <c r="AL242" i="23"/>
  <c r="AK242" i="23"/>
  <c r="AJ242" i="23"/>
  <c r="AI242" i="23"/>
  <c r="AH242" i="23"/>
  <c r="AG242" i="23"/>
  <c r="AF242" i="23"/>
  <c r="AL241" i="23"/>
  <c r="AK241" i="23"/>
  <c r="AJ241" i="23"/>
  <c r="AI241" i="23"/>
  <c r="AH241" i="23"/>
  <c r="AG241" i="23"/>
  <c r="AF241" i="23"/>
  <c r="AL240" i="23"/>
  <c r="AK240" i="23"/>
  <c r="AJ240" i="23"/>
  <c r="AI240" i="23"/>
  <c r="AH240" i="23"/>
  <c r="AG240" i="23"/>
  <c r="AF240" i="23"/>
  <c r="AL239" i="23"/>
  <c r="AK239" i="23"/>
  <c r="AJ239" i="23"/>
  <c r="AI239" i="23"/>
  <c r="AH239" i="23"/>
  <c r="AG239" i="23"/>
  <c r="AF239" i="23"/>
  <c r="AL238" i="23"/>
  <c r="AK238" i="23"/>
  <c r="AJ238" i="23"/>
  <c r="AI238" i="23"/>
  <c r="AH238" i="23"/>
  <c r="AG238" i="23"/>
  <c r="AF238" i="23"/>
  <c r="AL237" i="23"/>
  <c r="AK237" i="23"/>
  <c r="AJ237" i="23"/>
  <c r="AI237" i="23"/>
  <c r="AH237" i="23"/>
  <c r="AG237" i="23"/>
  <c r="AF237" i="23"/>
  <c r="AL236" i="23"/>
  <c r="AK236" i="23"/>
  <c r="AJ236" i="23"/>
  <c r="AI236" i="23"/>
  <c r="AH236" i="23"/>
  <c r="AG236" i="23"/>
  <c r="AF236" i="23"/>
  <c r="AL235" i="23"/>
  <c r="AK235" i="23"/>
  <c r="AJ235" i="23"/>
  <c r="AI235" i="23"/>
  <c r="AH235" i="23"/>
  <c r="AG235" i="23"/>
  <c r="AF235" i="23"/>
  <c r="AL234" i="23"/>
  <c r="AK234" i="23"/>
  <c r="AJ234" i="23"/>
  <c r="AI234" i="23"/>
  <c r="AH234" i="23"/>
  <c r="AG234" i="23"/>
  <c r="AF234" i="23"/>
  <c r="AL233" i="23"/>
  <c r="AK233" i="23"/>
  <c r="AJ233" i="23"/>
  <c r="AI233" i="23"/>
  <c r="AH233" i="23"/>
  <c r="AG233" i="23"/>
  <c r="AF233" i="23"/>
  <c r="AL232" i="23"/>
  <c r="AK232" i="23"/>
  <c r="AJ232" i="23"/>
  <c r="AI232" i="23"/>
  <c r="AH232" i="23"/>
  <c r="AG232" i="23"/>
  <c r="AF232" i="23"/>
  <c r="AL231" i="23"/>
  <c r="AK231" i="23"/>
  <c r="AJ231" i="23"/>
  <c r="AI231" i="23"/>
  <c r="AH231" i="23"/>
  <c r="AG231" i="23"/>
  <c r="AF231" i="23"/>
  <c r="AL230" i="23"/>
  <c r="AK230" i="23"/>
  <c r="AJ230" i="23"/>
  <c r="AI230" i="23"/>
  <c r="AH230" i="23"/>
  <c r="AG230" i="23"/>
  <c r="AF230" i="23"/>
  <c r="AL229" i="23"/>
  <c r="AK229" i="23"/>
  <c r="AJ229" i="23"/>
  <c r="AI229" i="23"/>
  <c r="AH229" i="23"/>
  <c r="AG229" i="23"/>
  <c r="AF229" i="23"/>
  <c r="AL228" i="23"/>
  <c r="AK228" i="23"/>
  <c r="AJ228" i="23"/>
  <c r="AI228" i="23"/>
  <c r="AH228" i="23"/>
  <c r="AG228" i="23"/>
  <c r="AF228" i="23"/>
  <c r="AL227" i="23"/>
  <c r="AK227" i="23"/>
  <c r="AJ227" i="23"/>
  <c r="AI227" i="23"/>
  <c r="AH227" i="23"/>
  <c r="AG227" i="23"/>
  <c r="AF227" i="23"/>
  <c r="AL226" i="23"/>
  <c r="AK226" i="23"/>
  <c r="AJ226" i="23"/>
  <c r="AI226" i="23"/>
  <c r="AH226" i="23"/>
  <c r="AG226" i="23"/>
  <c r="AF226" i="23"/>
  <c r="AL225" i="23"/>
  <c r="AK225" i="23"/>
  <c r="AJ225" i="23"/>
  <c r="AI225" i="23"/>
  <c r="AH225" i="23"/>
  <c r="AG225" i="23"/>
  <c r="AF225" i="23"/>
  <c r="AL224" i="23"/>
  <c r="AK224" i="23"/>
  <c r="AJ224" i="23"/>
  <c r="AI224" i="23"/>
  <c r="AH224" i="23"/>
  <c r="AG224" i="23"/>
  <c r="AF224" i="23"/>
  <c r="AL223" i="23"/>
  <c r="AK223" i="23"/>
  <c r="AJ223" i="23"/>
  <c r="AI223" i="23"/>
  <c r="AH223" i="23"/>
  <c r="AG223" i="23"/>
  <c r="AF223" i="23"/>
  <c r="AL222" i="23"/>
  <c r="AK222" i="23"/>
  <c r="AJ222" i="23"/>
  <c r="AI222" i="23"/>
  <c r="AH222" i="23"/>
  <c r="AG222" i="23"/>
  <c r="AF222" i="23"/>
  <c r="AL221" i="23"/>
  <c r="AK221" i="23"/>
  <c r="AJ221" i="23"/>
  <c r="AI221" i="23"/>
  <c r="AH221" i="23"/>
  <c r="AG221" i="23"/>
  <c r="AF221" i="23"/>
  <c r="AL220" i="23"/>
  <c r="AK220" i="23"/>
  <c r="AJ220" i="23"/>
  <c r="AI220" i="23"/>
  <c r="AH220" i="23"/>
  <c r="AG220" i="23"/>
  <c r="AF220" i="23"/>
  <c r="AL219" i="23"/>
  <c r="AK219" i="23"/>
  <c r="AJ219" i="23"/>
  <c r="AI219" i="23"/>
  <c r="AH219" i="23"/>
  <c r="AG219" i="23"/>
  <c r="AF219" i="23"/>
  <c r="AL218" i="23"/>
  <c r="AK218" i="23"/>
  <c r="AJ218" i="23"/>
  <c r="AI218" i="23"/>
  <c r="AH218" i="23"/>
  <c r="AG218" i="23"/>
  <c r="AF218" i="23"/>
  <c r="AL217" i="23"/>
  <c r="AK217" i="23"/>
  <c r="AJ217" i="23"/>
  <c r="AI217" i="23"/>
  <c r="AH217" i="23"/>
  <c r="AG217" i="23"/>
  <c r="AF217" i="23"/>
  <c r="AL216" i="23"/>
  <c r="AK216" i="23"/>
  <c r="AJ216" i="23"/>
  <c r="AI216" i="23"/>
  <c r="AH216" i="23"/>
  <c r="AG216" i="23"/>
  <c r="AF216" i="23"/>
  <c r="AL215" i="23"/>
  <c r="AK215" i="23"/>
  <c r="AJ215" i="23"/>
  <c r="AI215" i="23"/>
  <c r="AH215" i="23"/>
  <c r="AG215" i="23"/>
  <c r="AF215" i="23"/>
  <c r="AL214" i="23"/>
  <c r="AK214" i="23"/>
  <c r="AJ214" i="23"/>
  <c r="AI214" i="23"/>
  <c r="AH214" i="23"/>
  <c r="AG214" i="23"/>
  <c r="AF214" i="23"/>
  <c r="AL213" i="23"/>
  <c r="AK213" i="23"/>
  <c r="AJ213" i="23"/>
  <c r="AI213" i="23"/>
  <c r="AH213" i="23"/>
  <c r="AG213" i="23"/>
  <c r="AF213" i="23"/>
  <c r="AL212" i="23"/>
  <c r="AK212" i="23"/>
  <c r="AJ212" i="23"/>
  <c r="AI212" i="23"/>
  <c r="AH212" i="23"/>
  <c r="AG212" i="23"/>
  <c r="AF212" i="23"/>
  <c r="AL211" i="23"/>
  <c r="AK211" i="23"/>
  <c r="AJ211" i="23"/>
  <c r="AI211" i="23"/>
  <c r="AH211" i="23"/>
  <c r="AG211" i="23"/>
  <c r="AF211" i="23"/>
  <c r="AL210" i="23"/>
  <c r="AK210" i="23"/>
  <c r="AJ210" i="23"/>
  <c r="AI210" i="23"/>
  <c r="AH210" i="23"/>
  <c r="AG210" i="23"/>
  <c r="AF210" i="23"/>
  <c r="AL209" i="23"/>
  <c r="AK209" i="23"/>
  <c r="AJ209" i="23"/>
  <c r="AI209" i="23"/>
  <c r="AH209" i="23"/>
  <c r="AG209" i="23"/>
  <c r="AF209" i="23"/>
  <c r="AL208" i="23"/>
  <c r="AK208" i="23"/>
  <c r="AJ208" i="23"/>
  <c r="AI208" i="23"/>
  <c r="AH208" i="23"/>
  <c r="AG208" i="23"/>
  <c r="AF208" i="23"/>
  <c r="AL207" i="23"/>
  <c r="AK207" i="23"/>
  <c r="AJ207" i="23"/>
  <c r="AI207" i="23"/>
  <c r="AH207" i="23"/>
  <c r="AG207" i="23"/>
  <c r="AF207" i="23"/>
  <c r="AL206" i="23"/>
  <c r="AK206" i="23"/>
  <c r="AJ206" i="23"/>
  <c r="AI206" i="23"/>
  <c r="AH206" i="23"/>
  <c r="AG206" i="23"/>
  <c r="AF206" i="23"/>
  <c r="AL205" i="23"/>
  <c r="AK205" i="23"/>
  <c r="AJ205" i="23"/>
  <c r="AI205" i="23"/>
  <c r="AH205" i="23"/>
  <c r="AG205" i="23"/>
  <c r="AF205" i="23"/>
  <c r="AL204" i="23"/>
  <c r="AK204" i="23"/>
  <c r="AJ204" i="23"/>
  <c r="AI204" i="23"/>
  <c r="AH204" i="23"/>
  <c r="AG204" i="23"/>
  <c r="AF204" i="23"/>
  <c r="AL203" i="23"/>
  <c r="AK203" i="23"/>
  <c r="AJ203" i="23"/>
  <c r="AI203" i="23"/>
  <c r="AH203" i="23"/>
  <c r="AG203" i="23"/>
  <c r="AF203" i="23"/>
  <c r="AL202" i="23"/>
  <c r="AK202" i="23"/>
  <c r="AJ202" i="23"/>
  <c r="AI202" i="23"/>
  <c r="AH202" i="23"/>
  <c r="AG202" i="23"/>
  <c r="AF202" i="23"/>
  <c r="AL201" i="23"/>
  <c r="AK201" i="23"/>
  <c r="AJ201" i="23"/>
  <c r="AI201" i="23"/>
  <c r="AH201" i="23"/>
  <c r="AG201" i="23"/>
  <c r="AF201" i="23"/>
  <c r="AL200" i="23"/>
  <c r="AK200" i="23"/>
  <c r="AJ200" i="23"/>
  <c r="AI200" i="23"/>
  <c r="AH200" i="23"/>
  <c r="AG200" i="23"/>
  <c r="AF200" i="23"/>
  <c r="AL199" i="23"/>
  <c r="AK199" i="23"/>
  <c r="AJ199" i="23"/>
  <c r="AI199" i="23"/>
  <c r="AH199" i="23"/>
  <c r="AG199" i="23"/>
  <c r="AF199" i="23"/>
  <c r="AL198" i="23"/>
  <c r="AK198" i="23"/>
  <c r="AJ198" i="23"/>
  <c r="AI198" i="23"/>
  <c r="AH198" i="23"/>
  <c r="AG198" i="23"/>
  <c r="AF198" i="23"/>
  <c r="AL197" i="23"/>
  <c r="AK197" i="23"/>
  <c r="AJ197" i="23"/>
  <c r="AI197" i="23"/>
  <c r="AH197" i="23"/>
  <c r="AG197" i="23"/>
  <c r="AF197" i="23"/>
  <c r="AL196" i="23"/>
  <c r="AK196" i="23"/>
  <c r="AJ196" i="23"/>
  <c r="AI196" i="23"/>
  <c r="AH196" i="23"/>
  <c r="AG196" i="23"/>
  <c r="AF196" i="23"/>
  <c r="AL195" i="23"/>
  <c r="AK195" i="23"/>
  <c r="AJ195" i="23"/>
  <c r="AI195" i="23"/>
  <c r="AH195" i="23"/>
  <c r="AG195" i="23"/>
  <c r="AF195" i="23"/>
  <c r="AL194" i="23"/>
  <c r="AK194" i="23"/>
  <c r="AJ194" i="23"/>
  <c r="AI194" i="23"/>
  <c r="AH194" i="23"/>
  <c r="AG194" i="23"/>
  <c r="AF194" i="23"/>
  <c r="AL193" i="23"/>
  <c r="AK193" i="23"/>
  <c r="AJ193" i="23"/>
  <c r="AI193" i="23"/>
  <c r="AH193" i="23"/>
  <c r="AG193" i="23"/>
  <c r="AF193" i="23"/>
  <c r="AL192" i="23"/>
  <c r="AK192" i="23"/>
  <c r="AJ192" i="23"/>
  <c r="AI192" i="23"/>
  <c r="AH192" i="23"/>
  <c r="AG192" i="23"/>
  <c r="AF192" i="23"/>
  <c r="AL191" i="23"/>
  <c r="AK191" i="23"/>
  <c r="AJ191" i="23"/>
  <c r="AI191" i="23"/>
  <c r="AH191" i="23"/>
  <c r="AG191" i="23"/>
  <c r="AF191" i="23"/>
  <c r="AL190" i="23"/>
  <c r="AK190" i="23"/>
  <c r="AJ190" i="23"/>
  <c r="AI190" i="23"/>
  <c r="AH190" i="23"/>
  <c r="AG190" i="23"/>
  <c r="AF190" i="23"/>
  <c r="AL189" i="23"/>
  <c r="AK189" i="23"/>
  <c r="AJ189" i="23"/>
  <c r="AI189" i="23"/>
  <c r="AH189" i="23"/>
  <c r="AG189" i="23"/>
  <c r="AF189" i="23"/>
  <c r="AL188" i="23"/>
  <c r="AK188" i="23"/>
  <c r="AJ188" i="23"/>
  <c r="AI188" i="23"/>
  <c r="AH188" i="23"/>
  <c r="AG188" i="23"/>
  <c r="AF188" i="23"/>
  <c r="AL187" i="23"/>
  <c r="AK187" i="23"/>
  <c r="AJ187" i="23"/>
  <c r="AI187" i="23"/>
  <c r="AH187" i="23"/>
  <c r="AG187" i="23"/>
  <c r="AF187" i="23"/>
  <c r="AL186" i="23"/>
  <c r="AK186" i="23"/>
  <c r="AJ186" i="23"/>
  <c r="AI186" i="23"/>
  <c r="AH186" i="23"/>
  <c r="AG186" i="23"/>
  <c r="AF186" i="23"/>
  <c r="AL185" i="23"/>
  <c r="AK185" i="23"/>
  <c r="AJ185" i="23"/>
  <c r="AI185" i="23"/>
  <c r="AH185" i="23"/>
  <c r="AG185" i="23"/>
  <c r="AF185" i="23"/>
  <c r="AL184" i="23"/>
  <c r="AK184" i="23"/>
  <c r="AJ184" i="23"/>
  <c r="AI184" i="23"/>
  <c r="AH184" i="23"/>
  <c r="AG184" i="23"/>
  <c r="AF184" i="23"/>
  <c r="AL183" i="23"/>
  <c r="AK183" i="23"/>
  <c r="AJ183" i="23"/>
  <c r="AI183" i="23"/>
  <c r="AH183" i="23"/>
  <c r="AG183" i="23"/>
  <c r="AF183" i="23"/>
  <c r="AL182" i="23"/>
  <c r="AK182" i="23"/>
  <c r="AJ182" i="23"/>
  <c r="AI182" i="23"/>
  <c r="AH182" i="23"/>
  <c r="AG182" i="23"/>
  <c r="AF182" i="23"/>
  <c r="AL181" i="23"/>
  <c r="AK181" i="23"/>
  <c r="AJ181" i="23"/>
  <c r="AI181" i="23"/>
  <c r="AH181" i="23"/>
  <c r="AG181" i="23"/>
  <c r="AF181" i="23"/>
  <c r="AL180" i="23"/>
  <c r="AK180" i="23"/>
  <c r="AJ180" i="23"/>
  <c r="AI180" i="23"/>
  <c r="AH180" i="23"/>
  <c r="AG180" i="23"/>
  <c r="AF180" i="23"/>
  <c r="AL179" i="23"/>
  <c r="AK179" i="23"/>
  <c r="AJ179" i="23"/>
  <c r="AI179" i="23"/>
  <c r="AH179" i="23"/>
  <c r="AG179" i="23"/>
  <c r="AF179" i="23"/>
  <c r="AL178" i="23"/>
  <c r="AK178" i="23"/>
  <c r="AJ178" i="23"/>
  <c r="AI178" i="23"/>
  <c r="AH178" i="23"/>
  <c r="AG178" i="23"/>
  <c r="AF178" i="23"/>
  <c r="AL177" i="23"/>
  <c r="AK177" i="23"/>
  <c r="AJ177" i="23"/>
  <c r="AI177" i="23"/>
  <c r="AH177" i="23"/>
  <c r="AG177" i="23"/>
  <c r="AF177" i="23"/>
  <c r="AL176" i="23"/>
  <c r="AK176" i="23"/>
  <c r="AJ176" i="23"/>
  <c r="AI176" i="23"/>
  <c r="AH176" i="23"/>
  <c r="AG176" i="23"/>
  <c r="AF176" i="23"/>
  <c r="AL175" i="23"/>
  <c r="AK175" i="23"/>
  <c r="AJ175" i="23"/>
  <c r="AI175" i="23"/>
  <c r="AH175" i="23"/>
  <c r="AG175" i="23"/>
  <c r="AF175" i="23"/>
  <c r="AL174" i="23"/>
  <c r="AK174" i="23"/>
  <c r="AJ174" i="23"/>
  <c r="AI174" i="23"/>
  <c r="AH174" i="23"/>
  <c r="AG174" i="23"/>
  <c r="AF174" i="23"/>
  <c r="AL173" i="23"/>
  <c r="AK173" i="23"/>
  <c r="AJ173" i="23"/>
  <c r="AI173" i="23"/>
  <c r="AH173" i="23"/>
  <c r="AG173" i="23"/>
  <c r="AF173" i="23"/>
  <c r="AL172" i="23"/>
  <c r="AK172" i="23"/>
  <c r="AJ172" i="23"/>
  <c r="AI172" i="23"/>
  <c r="AH172" i="23"/>
  <c r="AG172" i="23"/>
  <c r="AF172" i="23"/>
  <c r="AL171" i="23"/>
  <c r="AK171" i="23"/>
  <c r="AJ171" i="23"/>
  <c r="AI171" i="23"/>
  <c r="AH171" i="23"/>
  <c r="AG171" i="23"/>
  <c r="AF171" i="23"/>
  <c r="AL170" i="23"/>
  <c r="AK170" i="23"/>
  <c r="AJ170" i="23"/>
  <c r="AI170" i="23"/>
  <c r="AH170" i="23"/>
  <c r="AG170" i="23"/>
  <c r="AF170" i="23"/>
  <c r="AL169" i="23"/>
  <c r="AK169" i="23"/>
  <c r="AJ169" i="23"/>
  <c r="AI169" i="23"/>
  <c r="AH169" i="23"/>
  <c r="AG169" i="23"/>
  <c r="AF169" i="23"/>
  <c r="AL168" i="23"/>
  <c r="AK168" i="23"/>
  <c r="AJ168" i="23"/>
  <c r="AI168" i="23"/>
  <c r="AH168" i="23"/>
  <c r="AG168" i="23"/>
  <c r="AF168" i="23"/>
  <c r="AL167" i="23"/>
  <c r="AK167" i="23"/>
  <c r="AJ167" i="23"/>
  <c r="AI167" i="23"/>
  <c r="AH167" i="23"/>
  <c r="AG167" i="23"/>
  <c r="AF167" i="23"/>
  <c r="AL166" i="23"/>
  <c r="AK166" i="23"/>
  <c r="AJ166" i="23"/>
  <c r="AI166" i="23"/>
  <c r="AH166" i="23"/>
  <c r="AG166" i="23"/>
  <c r="AF166" i="23"/>
  <c r="AL165" i="23"/>
  <c r="AK165" i="23"/>
  <c r="AJ165" i="23"/>
  <c r="AI165" i="23"/>
  <c r="AH165" i="23"/>
  <c r="AG165" i="23"/>
  <c r="AF165" i="23"/>
  <c r="AL164" i="23"/>
  <c r="AK164" i="23"/>
  <c r="AJ164" i="23"/>
  <c r="AI164" i="23"/>
  <c r="AH164" i="23"/>
  <c r="AG164" i="23"/>
  <c r="AF164" i="23"/>
  <c r="AL163" i="23"/>
  <c r="AK163" i="23"/>
  <c r="AJ163" i="23"/>
  <c r="AI163" i="23"/>
  <c r="AH163" i="23"/>
  <c r="AG163" i="23"/>
  <c r="AF163" i="23"/>
  <c r="AL162" i="23"/>
  <c r="AK162" i="23"/>
  <c r="AJ162" i="23"/>
  <c r="AI162" i="23"/>
  <c r="AH162" i="23"/>
  <c r="AG162" i="23"/>
  <c r="AF162" i="23"/>
  <c r="AL161" i="23"/>
  <c r="AK161" i="23"/>
  <c r="AJ161" i="23"/>
  <c r="AI161" i="23"/>
  <c r="AH161" i="23"/>
  <c r="AG161" i="23"/>
  <c r="AF161" i="23"/>
  <c r="AL160" i="23"/>
  <c r="AK160" i="23"/>
  <c r="AJ160" i="23"/>
  <c r="AI160" i="23"/>
  <c r="AH160" i="23"/>
  <c r="AG160" i="23"/>
  <c r="AF160" i="23"/>
  <c r="AL159" i="23"/>
  <c r="AK159" i="23"/>
  <c r="AJ159" i="23"/>
  <c r="AI159" i="23"/>
  <c r="AH159" i="23"/>
  <c r="AG159" i="23"/>
  <c r="AF159" i="23"/>
  <c r="AL158" i="23"/>
  <c r="AK158" i="23"/>
  <c r="AJ158" i="23"/>
  <c r="AI158" i="23"/>
  <c r="AH158" i="23"/>
  <c r="AG158" i="23"/>
  <c r="AF158" i="23"/>
  <c r="AL157" i="23"/>
  <c r="AK157" i="23"/>
  <c r="AJ157" i="23"/>
  <c r="AI157" i="23"/>
  <c r="AH157" i="23"/>
  <c r="AG157" i="23"/>
  <c r="AF157" i="23"/>
  <c r="AL156" i="23"/>
  <c r="AK156" i="23"/>
  <c r="AJ156" i="23"/>
  <c r="AI156" i="23"/>
  <c r="AH156" i="23"/>
  <c r="AG156" i="23"/>
  <c r="AF156" i="23"/>
  <c r="AL155" i="23"/>
  <c r="AK155" i="23"/>
  <c r="AJ155" i="23"/>
  <c r="AI155" i="23"/>
  <c r="AH155" i="23"/>
  <c r="AG155" i="23"/>
  <c r="AF155" i="23"/>
  <c r="AL154" i="23"/>
  <c r="AK154" i="23"/>
  <c r="AJ154" i="23"/>
  <c r="AI154" i="23"/>
  <c r="AH154" i="23"/>
  <c r="AG154" i="23"/>
  <c r="AF154" i="23"/>
  <c r="AL153" i="23"/>
  <c r="AK153" i="23"/>
  <c r="AJ153" i="23"/>
  <c r="AI153" i="23"/>
  <c r="AH153" i="23"/>
  <c r="AG153" i="23"/>
  <c r="AF153" i="23"/>
  <c r="AL152" i="23"/>
  <c r="AK152" i="23"/>
  <c r="AJ152" i="23"/>
  <c r="AI152" i="23"/>
  <c r="AH152" i="23"/>
  <c r="AG152" i="23"/>
  <c r="AF152" i="23"/>
  <c r="AL151" i="23"/>
  <c r="AK151" i="23"/>
  <c r="AJ151" i="23"/>
  <c r="AI151" i="23"/>
  <c r="AH151" i="23"/>
  <c r="AG151" i="23"/>
  <c r="AF151" i="23"/>
  <c r="AL150" i="23"/>
  <c r="AK150" i="23"/>
  <c r="AJ150" i="23"/>
  <c r="AI150" i="23"/>
  <c r="AH150" i="23"/>
  <c r="AG150" i="23"/>
  <c r="AF150" i="23"/>
  <c r="AL149" i="23"/>
  <c r="AK149" i="23"/>
  <c r="AJ149" i="23"/>
  <c r="AI149" i="23"/>
  <c r="AH149" i="23"/>
  <c r="AG149" i="23"/>
  <c r="AF149" i="23"/>
  <c r="AL148" i="23"/>
  <c r="AK148" i="23"/>
  <c r="AJ148" i="23"/>
  <c r="AI148" i="23"/>
  <c r="AH148" i="23"/>
  <c r="AG148" i="23"/>
  <c r="AF148" i="23"/>
  <c r="AL147" i="23"/>
  <c r="AK147" i="23"/>
  <c r="AJ147" i="23"/>
  <c r="AI147" i="23"/>
  <c r="AH147" i="23"/>
  <c r="AG147" i="23"/>
  <c r="AF147" i="23"/>
  <c r="AL146" i="23"/>
  <c r="AK146" i="23"/>
  <c r="AJ146" i="23"/>
  <c r="AI146" i="23"/>
  <c r="AH146" i="23"/>
  <c r="AG146" i="23"/>
  <c r="AF146" i="23"/>
  <c r="AL145" i="23"/>
  <c r="AK145" i="23"/>
  <c r="AJ145" i="23"/>
  <c r="AI145" i="23"/>
  <c r="AH145" i="23"/>
  <c r="AG145" i="23"/>
  <c r="AF145" i="23"/>
  <c r="AL144" i="23"/>
  <c r="AK144" i="23"/>
  <c r="AJ144" i="23"/>
  <c r="AI144" i="23"/>
  <c r="AH144" i="23"/>
  <c r="AG144" i="23"/>
  <c r="AF144" i="23"/>
  <c r="AL143" i="23"/>
  <c r="AK143" i="23"/>
  <c r="AJ143" i="23"/>
  <c r="AI143" i="23"/>
  <c r="AH143" i="23"/>
  <c r="AG143" i="23"/>
  <c r="AF143" i="23"/>
  <c r="AL142" i="23"/>
  <c r="AK142" i="23"/>
  <c r="AJ142" i="23"/>
  <c r="AI142" i="23"/>
  <c r="AH142" i="23"/>
  <c r="AG142" i="23"/>
  <c r="AF142" i="23"/>
  <c r="AL141" i="23"/>
  <c r="AK141" i="23"/>
  <c r="AJ141" i="23"/>
  <c r="AI141" i="23"/>
  <c r="AH141" i="23"/>
  <c r="AG141" i="23"/>
  <c r="AF141" i="23"/>
  <c r="AL140" i="23"/>
  <c r="AK140" i="23"/>
  <c r="AJ140" i="23"/>
  <c r="AI140" i="23"/>
  <c r="AH140" i="23"/>
  <c r="AG140" i="23"/>
  <c r="AF140" i="23"/>
  <c r="AL139" i="23"/>
  <c r="AK139" i="23"/>
  <c r="AJ139" i="23"/>
  <c r="AI139" i="23"/>
  <c r="AH139" i="23"/>
  <c r="AG139" i="23"/>
  <c r="AF139" i="23"/>
  <c r="AL138" i="23"/>
  <c r="AK138" i="23"/>
  <c r="AJ138" i="23"/>
  <c r="AI138" i="23"/>
  <c r="AH138" i="23"/>
  <c r="AG138" i="23"/>
  <c r="AF138" i="23"/>
  <c r="AL137" i="23"/>
  <c r="AK137" i="23"/>
  <c r="AJ137" i="23"/>
  <c r="AI137" i="23"/>
  <c r="AH137" i="23"/>
  <c r="AG137" i="23"/>
  <c r="AF137" i="23"/>
  <c r="AL136" i="23"/>
  <c r="AK136" i="23"/>
  <c r="AJ136" i="23"/>
  <c r="AI136" i="23"/>
  <c r="AH136" i="23"/>
  <c r="AG136" i="23"/>
  <c r="AF136" i="23"/>
  <c r="AL135" i="23"/>
  <c r="AK135" i="23"/>
  <c r="AJ135" i="23"/>
  <c r="AI135" i="23"/>
  <c r="AH135" i="23"/>
  <c r="AG135" i="23"/>
  <c r="AF135" i="23"/>
  <c r="AL134" i="23"/>
  <c r="AK134" i="23"/>
  <c r="AJ134" i="23"/>
  <c r="AI134" i="23"/>
  <c r="AH134" i="23"/>
  <c r="AG134" i="23"/>
  <c r="AF134" i="23"/>
  <c r="AL133" i="23"/>
  <c r="AK133" i="23"/>
  <c r="AJ133" i="23"/>
  <c r="AI133" i="23"/>
  <c r="AH133" i="23"/>
  <c r="AG133" i="23"/>
  <c r="AF133" i="23"/>
  <c r="AL132" i="23"/>
  <c r="AK132" i="23"/>
  <c r="AJ132" i="23"/>
  <c r="AI132" i="23"/>
  <c r="AH132" i="23"/>
  <c r="AG132" i="23"/>
  <c r="AF132" i="23"/>
  <c r="AL131" i="23"/>
  <c r="AK131" i="23"/>
  <c r="AJ131" i="23"/>
  <c r="AI131" i="23"/>
  <c r="AH131" i="23"/>
  <c r="AG131" i="23"/>
  <c r="AF131" i="23"/>
  <c r="AL130" i="23"/>
  <c r="AK130" i="23"/>
  <c r="AJ130" i="23"/>
  <c r="AI130" i="23"/>
  <c r="AH130" i="23"/>
  <c r="AG130" i="23"/>
  <c r="AF130" i="23"/>
  <c r="AL129" i="23"/>
  <c r="AK129" i="23"/>
  <c r="AJ129" i="23"/>
  <c r="AI129" i="23"/>
  <c r="AH129" i="23"/>
  <c r="AG129" i="23"/>
  <c r="AF129" i="23"/>
  <c r="AL128" i="23"/>
  <c r="AK128" i="23"/>
  <c r="AJ128" i="23"/>
  <c r="AI128" i="23"/>
  <c r="AH128" i="23"/>
  <c r="AG128" i="23"/>
  <c r="AF128" i="23"/>
  <c r="AL127" i="23"/>
  <c r="AK127" i="23"/>
  <c r="AJ127" i="23"/>
  <c r="AI127" i="23"/>
  <c r="AH127" i="23"/>
  <c r="AG127" i="23"/>
  <c r="AF127" i="23"/>
  <c r="AL126" i="23"/>
  <c r="AK126" i="23"/>
  <c r="AJ126" i="23"/>
  <c r="AI126" i="23"/>
  <c r="AH126" i="23"/>
  <c r="AG126" i="23"/>
  <c r="AF126" i="23"/>
  <c r="AL125" i="23"/>
  <c r="AK125" i="23"/>
  <c r="AJ125" i="23"/>
  <c r="AI125" i="23"/>
  <c r="AH125" i="23"/>
  <c r="AG125" i="23"/>
  <c r="AF125" i="23"/>
  <c r="AL124" i="23"/>
  <c r="AK124" i="23"/>
  <c r="AJ124" i="23"/>
  <c r="AI124" i="23"/>
  <c r="AH124" i="23"/>
  <c r="AG124" i="23"/>
  <c r="AF124" i="23"/>
  <c r="AL123" i="23"/>
  <c r="AK123" i="23"/>
  <c r="AJ123" i="23"/>
  <c r="AI123" i="23"/>
  <c r="AH123" i="23"/>
  <c r="AG123" i="23"/>
  <c r="AF123" i="23"/>
  <c r="AL122" i="23"/>
  <c r="AK122" i="23"/>
  <c r="AJ122" i="23"/>
  <c r="AI122" i="23"/>
  <c r="AH122" i="23"/>
  <c r="AG122" i="23"/>
  <c r="AF122" i="23"/>
  <c r="AL121" i="23"/>
  <c r="AK121" i="23"/>
  <c r="AJ121" i="23"/>
  <c r="AI121" i="23"/>
  <c r="AH121" i="23"/>
  <c r="AG121" i="23"/>
  <c r="AF121" i="23"/>
  <c r="AL120" i="23"/>
  <c r="AK120" i="23"/>
  <c r="AJ120" i="23"/>
  <c r="AI120" i="23"/>
  <c r="AH120" i="23"/>
  <c r="AG120" i="23"/>
  <c r="AF120" i="23"/>
  <c r="AL119" i="23"/>
  <c r="AK119" i="23"/>
  <c r="AJ119" i="23"/>
  <c r="AI119" i="23"/>
  <c r="AH119" i="23"/>
  <c r="AG119" i="23"/>
  <c r="AF119" i="23"/>
  <c r="AL118" i="23"/>
  <c r="AK118" i="23"/>
  <c r="AJ118" i="23"/>
  <c r="AI118" i="23"/>
  <c r="AH118" i="23"/>
  <c r="AG118" i="23"/>
  <c r="AF118" i="23"/>
  <c r="AL117" i="23"/>
  <c r="AK117" i="23"/>
  <c r="AJ117" i="23"/>
  <c r="AI117" i="23"/>
  <c r="AH117" i="23"/>
  <c r="AG117" i="23"/>
  <c r="AF117" i="23"/>
  <c r="AL116" i="23"/>
  <c r="AK116" i="23"/>
  <c r="AJ116" i="23"/>
  <c r="AI116" i="23"/>
  <c r="AH116" i="23"/>
  <c r="AG116" i="23"/>
  <c r="AF116" i="23"/>
  <c r="AL115" i="23"/>
  <c r="AK115" i="23"/>
  <c r="AJ115" i="23"/>
  <c r="AI115" i="23"/>
  <c r="AH115" i="23"/>
  <c r="AG115" i="23"/>
  <c r="AF115" i="23"/>
  <c r="AL114" i="23"/>
  <c r="AK114" i="23"/>
  <c r="AJ114" i="23"/>
  <c r="AI114" i="23"/>
  <c r="AH114" i="23"/>
  <c r="AG114" i="23"/>
  <c r="AF114" i="23"/>
  <c r="AL113" i="23"/>
  <c r="AK113" i="23"/>
  <c r="AJ113" i="23"/>
  <c r="AI113" i="23"/>
  <c r="AH113" i="23"/>
  <c r="AG113" i="23"/>
  <c r="AF113" i="23"/>
  <c r="AL112" i="23"/>
  <c r="AK112" i="23"/>
  <c r="AJ112" i="23"/>
  <c r="AI112" i="23"/>
  <c r="AH112" i="23"/>
  <c r="AG112" i="23"/>
  <c r="AF112" i="23"/>
  <c r="AL111" i="23"/>
  <c r="AK111" i="23"/>
  <c r="AJ111" i="23"/>
  <c r="AI111" i="23"/>
  <c r="AH111" i="23"/>
  <c r="AG111" i="23"/>
  <c r="AF111" i="23"/>
  <c r="AL110" i="23"/>
  <c r="AK110" i="23"/>
  <c r="AJ110" i="23"/>
  <c r="AI110" i="23"/>
  <c r="AH110" i="23"/>
  <c r="AG110" i="23"/>
  <c r="AF110" i="23"/>
  <c r="AL109" i="23"/>
  <c r="AK109" i="23"/>
  <c r="AJ109" i="23"/>
  <c r="AI109" i="23"/>
  <c r="AH109" i="23"/>
  <c r="AG109" i="23"/>
  <c r="AF109" i="23"/>
  <c r="AL108" i="23"/>
  <c r="AK108" i="23"/>
  <c r="AJ108" i="23"/>
  <c r="AI108" i="23"/>
  <c r="AH108" i="23"/>
  <c r="AG108" i="23"/>
  <c r="AF108" i="23"/>
  <c r="AL107" i="23"/>
  <c r="AK107" i="23"/>
  <c r="AJ107" i="23"/>
  <c r="AI107" i="23"/>
  <c r="AH107" i="23"/>
  <c r="AG107" i="23"/>
  <c r="AF107" i="23"/>
  <c r="AL106" i="23"/>
  <c r="AK106" i="23"/>
  <c r="AJ106" i="23"/>
  <c r="AI106" i="23"/>
  <c r="AH106" i="23"/>
  <c r="AG106" i="23"/>
  <c r="AF106" i="23"/>
  <c r="AL105" i="23"/>
  <c r="AK105" i="23"/>
  <c r="AJ105" i="23"/>
  <c r="AI105" i="23"/>
  <c r="AH105" i="23"/>
  <c r="AG105" i="23"/>
  <c r="AF105" i="23"/>
  <c r="AL104" i="23"/>
  <c r="AK104" i="23"/>
  <c r="AJ104" i="23"/>
  <c r="AI104" i="23"/>
  <c r="AH104" i="23"/>
  <c r="AG104" i="23"/>
  <c r="AF104" i="23"/>
  <c r="AL103" i="23"/>
  <c r="AK103" i="23"/>
  <c r="AJ103" i="23"/>
  <c r="AI103" i="23"/>
  <c r="AH103" i="23"/>
  <c r="AG103" i="23"/>
  <c r="AF103" i="23"/>
  <c r="AL102" i="23"/>
  <c r="AK102" i="23"/>
  <c r="AJ102" i="23"/>
  <c r="AI102" i="23"/>
  <c r="AH102" i="23"/>
  <c r="AG102" i="23"/>
  <c r="AF102" i="23"/>
  <c r="AL101" i="23"/>
  <c r="AK101" i="23"/>
  <c r="AJ101" i="23"/>
  <c r="AI101" i="23"/>
  <c r="AH101" i="23"/>
  <c r="AG101" i="23"/>
  <c r="AF101" i="23"/>
  <c r="AL100" i="23"/>
  <c r="AK100" i="23"/>
  <c r="AJ100" i="23"/>
  <c r="AI100" i="23"/>
  <c r="AH100" i="23"/>
  <c r="AG100" i="23"/>
  <c r="AF100" i="23"/>
  <c r="AL99" i="23"/>
  <c r="AK99" i="23"/>
  <c r="AJ99" i="23"/>
  <c r="AI99" i="23"/>
  <c r="AH99" i="23"/>
  <c r="AG99" i="23"/>
  <c r="AF99" i="23"/>
  <c r="AL98" i="23"/>
  <c r="AK98" i="23"/>
  <c r="AJ98" i="23"/>
  <c r="AI98" i="23"/>
  <c r="AH98" i="23"/>
  <c r="AG98" i="23"/>
  <c r="AF98" i="23"/>
  <c r="AL97" i="23"/>
  <c r="AK97" i="23"/>
  <c r="AJ97" i="23"/>
  <c r="AI97" i="23"/>
  <c r="AH97" i="23"/>
  <c r="AG97" i="23"/>
  <c r="AF97" i="23"/>
  <c r="AL96" i="23"/>
  <c r="AK96" i="23"/>
  <c r="AJ96" i="23"/>
  <c r="AI96" i="23"/>
  <c r="AH96" i="23"/>
  <c r="AG96" i="23"/>
  <c r="AF96" i="23"/>
  <c r="AL95" i="23"/>
  <c r="AK95" i="23"/>
  <c r="AJ95" i="23"/>
  <c r="AI95" i="23"/>
  <c r="AH95" i="23"/>
  <c r="AG95" i="23"/>
  <c r="AF95" i="23"/>
  <c r="AL94" i="23"/>
  <c r="AK94" i="23"/>
  <c r="AJ94" i="23"/>
  <c r="AI94" i="23"/>
  <c r="AH94" i="23"/>
  <c r="AG94" i="23"/>
  <c r="AF94" i="23"/>
  <c r="AL93" i="23"/>
  <c r="AK93" i="23"/>
  <c r="AJ93" i="23"/>
  <c r="AI93" i="23"/>
  <c r="AH93" i="23"/>
  <c r="AG93" i="23"/>
  <c r="AF93" i="23"/>
  <c r="AL92" i="23"/>
  <c r="AK92" i="23"/>
  <c r="AJ92" i="23"/>
  <c r="AI92" i="23"/>
  <c r="AH92" i="23"/>
  <c r="AG92" i="23"/>
  <c r="AF92" i="23"/>
  <c r="AL91" i="23"/>
  <c r="AK91" i="23"/>
  <c r="AJ91" i="23"/>
  <c r="AI91" i="23"/>
  <c r="AH91" i="23"/>
  <c r="AG91" i="23"/>
  <c r="AF91" i="23"/>
  <c r="AL90" i="23"/>
  <c r="AK90" i="23"/>
  <c r="AJ90" i="23"/>
  <c r="AI90" i="23"/>
  <c r="AH90" i="23"/>
  <c r="AG90" i="23"/>
  <c r="AF90" i="23"/>
  <c r="AL89" i="23"/>
  <c r="AK89" i="23"/>
  <c r="AJ89" i="23"/>
  <c r="AI89" i="23"/>
  <c r="AH89" i="23"/>
  <c r="AG89" i="23"/>
  <c r="AF89" i="23"/>
  <c r="AL88" i="23"/>
  <c r="AK88" i="23"/>
  <c r="AJ88" i="23"/>
  <c r="AI88" i="23"/>
  <c r="AH88" i="23"/>
  <c r="AG88" i="23"/>
  <c r="AF88" i="23"/>
  <c r="AL87" i="23"/>
  <c r="AK87" i="23"/>
  <c r="AJ87" i="23"/>
  <c r="AI87" i="23"/>
  <c r="AH87" i="23"/>
  <c r="AG87" i="23"/>
  <c r="AF87" i="23"/>
  <c r="AL86" i="23"/>
  <c r="AK86" i="23"/>
  <c r="AJ86" i="23"/>
  <c r="AI86" i="23"/>
  <c r="AH86" i="23"/>
  <c r="AG86" i="23"/>
  <c r="AF86" i="23"/>
  <c r="AL85" i="23"/>
  <c r="AK85" i="23"/>
  <c r="AJ85" i="23"/>
  <c r="AI85" i="23"/>
  <c r="AH85" i="23"/>
  <c r="AG85" i="23"/>
  <c r="AF85" i="23"/>
  <c r="AL84" i="23"/>
  <c r="AK84" i="23"/>
  <c r="AJ84" i="23"/>
  <c r="AI84" i="23"/>
  <c r="AH84" i="23"/>
  <c r="AG84" i="23"/>
  <c r="AF84" i="23"/>
  <c r="AL83" i="23"/>
  <c r="AK83" i="23"/>
  <c r="AJ83" i="23"/>
  <c r="AI83" i="23"/>
  <c r="AH83" i="23"/>
  <c r="AG83" i="23"/>
  <c r="AF83" i="23"/>
  <c r="AL82" i="23"/>
  <c r="AK82" i="23"/>
  <c r="AJ82" i="23"/>
  <c r="AI82" i="23"/>
  <c r="AH82" i="23"/>
  <c r="AG82" i="23"/>
  <c r="AF82" i="23"/>
  <c r="AL81" i="23"/>
  <c r="AK81" i="23"/>
  <c r="AJ81" i="23"/>
  <c r="AI81" i="23"/>
  <c r="AH81" i="23"/>
  <c r="AG81" i="23"/>
  <c r="AF81" i="23"/>
  <c r="AL80" i="23"/>
  <c r="AK80" i="23"/>
  <c r="AJ80" i="23"/>
  <c r="AI80" i="23"/>
  <c r="AH80" i="23"/>
  <c r="AG80" i="23"/>
  <c r="AF80" i="23"/>
  <c r="AL79" i="23"/>
  <c r="AK79" i="23"/>
  <c r="AJ79" i="23"/>
  <c r="AI79" i="23"/>
  <c r="AH79" i="23"/>
  <c r="AG79" i="23"/>
  <c r="AF79" i="23"/>
  <c r="AL78" i="23"/>
  <c r="AK78" i="23"/>
  <c r="AJ78" i="23"/>
  <c r="AI78" i="23"/>
  <c r="AH78" i="23"/>
  <c r="AG78" i="23"/>
  <c r="AF78" i="23"/>
  <c r="AL77" i="23"/>
  <c r="AK77" i="23"/>
  <c r="AJ77" i="23"/>
  <c r="AI77" i="23"/>
  <c r="AH77" i="23"/>
  <c r="AG77" i="23"/>
  <c r="AF77" i="23"/>
  <c r="AL76" i="23"/>
  <c r="AK76" i="23"/>
  <c r="AJ76" i="23"/>
  <c r="AI76" i="23"/>
  <c r="AH76" i="23"/>
  <c r="AG76" i="23"/>
  <c r="AF76" i="23"/>
  <c r="AL75" i="23"/>
  <c r="AK75" i="23"/>
  <c r="AJ75" i="23"/>
  <c r="AI75" i="23"/>
  <c r="AH75" i="23"/>
  <c r="AG75" i="23"/>
  <c r="AF75" i="23"/>
  <c r="AL74" i="23"/>
  <c r="AK74" i="23"/>
  <c r="AJ74" i="23"/>
  <c r="AI74" i="23"/>
  <c r="AH74" i="23"/>
  <c r="AG74" i="23"/>
  <c r="AF74" i="23"/>
  <c r="AL73" i="23"/>
  <c r="AK73" i="23"/>
  <c r="AJ73" i="23"/>
  <c r="AI73" i="23"/>
  <c r="AH73" i="23"/>
  <c r="AG73" i="23"/>
  <c r="AF73" i="23"/>
  <c r="AL72" i="23"/>
  <c r="AK72" i="23"/>
  <c r="AJ72" i="23"/>
  <c r="AI72" i="23"/>
  <c r="AH72" i="23"/>
  <c r="AG72" i="23"/>
  <c r="AF72" i="23"/>
  <c r="AL71" i="23"/>
  <c r="AK71" i="23"/>
  <c r="AJ71" i="23"/>
  <c r="AI71" i="23"/>
  <c r="AH71" i="23"/>
  <c r="AG71" i="23"/>
  <c r="AF71" i="23"/>
  <c r="AL70" i="23"/>
  <c r="AK70" i="23"/>
  <c r="AJ70" i="23"/>
  <c r="AI70" i="23"/>
  <c r="AH70" i="23"/>
  <c r="AG70" i="23"/>
  <c r="AF70" i="23"/>
  <c r="AL69" i="23"/>
  <c r="AK69" i="23"/>
  <c r="AJ69" i="23"/>
  <c r="AI69" i="23"/>
  <c r="AH69" i="23"/>
  <c r="AG69" i="23"/>
  <c r="AF69" i="23"/>
  <c r="AL68" i="23"/>
  <c r="AK68" i="23"/>
  <c r="AJ68" i="23"/>
  <c r="AI68" i="23"/>
  <c r="AH68" i="23"/>
  <c r="AG68" i="23"/>
  <c r="AF68" i="23"/>
  <c r="AL67" i="23"/>
  <c r="AK67" i="23"/>
  <c r="AJ67" i="23"/>
  <c r="AI67" i="23"/>
  <c r="AH67" i="23"/>
  <c r="AG67" i="23"/>
  <c r="AF67" i="23"/>
  <c r="AL66" i="23"/>
  <c r="AK66" i="23"/>
  <c r="AJ66" i="23"/>
  <c r="AI66" i="23"/>
  <c r="AH66" i="23"/>
  <c r="AG66" i="23"/>
  <c r="AF66" i="23"/>
  <c r="AL65" i="23"/>
  <c r="AK65" i="23"/>
  <c r="AJ65" i="23"/>
  <c r="AI65" i="23"/>
  <c r="AH65" i="23"/>
  <c r="AG65" i="23"/>
  <c r="AF65" i="23"/>
  <c r="AL64" i="23"/>
  <c r="AK64" i="23"/>
  <c r="AJ64" i="23"/>
  <c r="AI64" i="23"/>
  <c r="AH64" i="23"/>
  <c r="AG64" i="23"/>
  <c r="AF64" i="23"/>
  <c r="AL63" i="23"/>
  <c r="AK63" i="23"/>
  <c r="AJ63" i="23"/>
  <c r="AI63" i="23"/>
  <c r="AH63" i="23"/>
  <c r="AG63" i="23"/>
  <c r="AF63" i="23"/>
  <c r="AL62" i="23"/>
  <c r="AK62" i="23"/>
  <c r="AJ62" i="23"/>
  <c r="AI62" i="23"/>
  <c r="AH62" i="23"/>
  <c r="AG62" i="23"/>
  <c r="AF62" i="23"/>
  <c r="AL61" i="23"/>
  <c r="AK61" i="23"/>
  <c r="AJ61" i="23"/>
  <c r="AI61" i="23"/>
  <c r="AH61" i="23"/>
  <c r="AG61" i="23"/>
  <c r="AF61" i="23"/>
  <c r="AL60" i="23"/>
  <c r="AK60" i="23"/>
  <c r="AJ60" i="23"/>
  <c r="AI60" i="23"/>
  <c r="AH60" i="23"/>
  <c r="AG60" i="23"/>
  <c r="AF60" i="23"/>
  <c r="AL59" i="23"/>
  <c r="AK59" i="23"/>
  <c r="AJ59" i="23"/>
  <c r="AI59" i="23"/>
  <c r="AH59" i="23"/>
  <c r="AG59" i="23"/>
  <c r="AF59" i="23"/>
  <c r="AL58" i="23"/>
  <c r="AK58" i="23"/>
  <c r="AJ58" i="23"/>
  <c r="AI58" i="23"/>
  <c r="AH58" i="23"/>
  <c r="AG58" i="23"/>
  <c r="AF58" i="23"/>
  <c r="AL57" i="23"/>
  <c r="AK57" i="23"/>
  <c r="AJ57" i="23"/>
  <c r="AI57" i="23"/>
  <c r="AH57" i="23"/>
  <c r="AG57" i="23"/>
  <c r="AF57" i="23"/>
  <c r="AL56" i="23"/>
  <c r="AK56" i="23"/>
  <c r="AJ56" i="23"/>
  <c r="AI56" i="23"/>
  <c r="AH56" i="23"/>
  <c r="AG56" i="23"/>
  <c r="AF56" i="23"/>
  <c r="AL55" i="23"/>
  <c r="AK55" i="23"/>
  <c r="AJ55" i="23"/>
  <c r="AI55" i="23"/>
  <c r="AH55" i="23"/>
  <c r="AG55" i="23"/>
  <c r="AF55" i="23"/>
  <c r="AL54" i="23"/>
  <c r="AK54" i="23"/>
  <c r="AJ54" i="23"/>
  <c r="AI54" i="23"/>
  <c r="AH54" i="23"/>
  <c r="AG54" i="23"/>
  <c r="AF54" i="23"/>
  <c r="AL53" i="23"/>
  <c r="AK53" i="23"/>
  <c r="AJ53" i="23"/>
  <c r="AI53" i="23"/>
  <c r="AH53" i="23"/>
  <c r="AG53" i="23"/>
  <c r="AF53" i="23"/>
  <c r="AL52" i="23"/>
  <c r="AK52" i="23"/>
  <c r="AJ52" i="23"/>
  <c r="AI52" i="23"/>
  <c r="AH52" i="23"/>
  <c r="AG52" i="23"/>
  <c r="AF52" i="23"/>
  <c r="AL51" i="23"/>
  <c r="AK51" i="23"/>
  <c r="AJ51" i="23"/>
  <c r="AI51" i="23"/>
  <c r="AH51" i="23"/>
  <c r="AG51" i="23"/>
  <c r="AF51" i="23"/>
  <c r="AL50" i="23"/>
  <c r="AK50" i="23"/>
  <c r="AJ50" i="23"/>
  <c r="AI50" i="23"/>
  <c r="AH50" i="23"/>
  <c r="AG50" i="23"/>
  <c r="AF50" i="23"/>
  <c r="AL49" i="23"/>
  <c r="AK49" i="23"/>
  <c r="AJ49" i="23"/>
  <c r="AI49" i="23"/>
  <c r="AH49" i="23"/>
  <c r="AG49" i="23"/>
  <c r="AF49" i="23"/>
  <c r="AL48" i="23"/>
  <c r="AK48" i="23"/>
  <c r="AJ48" i="23"/>
  <c r="AI48" i="23"/>
  <c r="AH48" i="23"/>
  <c r="AG48" i="23"/>
  <c r="AF48" i="23"/>
  <c r="AL47" i="23"/>
  <c r="AK47" i="23"/>
  <c r="AJ47" i="23"/>
  <c r="AI47" i="23"/>
  <c r="AH47" i="23"/>
  <c r="AG47" i="23"/>
  <c r="AF47" i="23"/>
  <c r="AL46" i="23"/>
  <c r="AK46" i="23"/>
  <c r="AJ46" i="23"/>
  <c r="AI46" i="23"/>
  <c r="AH46" i="23"/>
  <c r="AG46" i="23"/>
  <c r="AF46" i="23"/>
  <c r="AL45" i="23"/>
  <c r="AK45" i="23"/>
  <c r="AJ45" i="23"/>
  <c r="AI45" i="23"/>
  <c r="AH45" i="23"/>
  <c r="AG45" i="23"/>
  <c r="AF45" i="23"/>
  <c r="AL44" i="23"/>
  <c r="AK44" i="23"/>
  <c r="AJ44" i="23"/>
  <c r="AI44" i="23"/>
  <c r="AH44" i="23"/>
  <c r="AG44" i="23"/>
  <c r="AF44" i="23"/>
  <c r="AL43" i="23"/>
  <c r="AK43" i="23"/>
  <c r="AJ43" i="23"/>
  <c r="AI43" i="23"/>
  <c r="AH43" i="23"/>
  <c r="AG43" i="23"/>
  <c r="AF43" i="23"/>
  <c r="AL42" i="23"/>
  <c r="AK42" i="23"/>
  <c r="AJ42" i="23"/>
  <c r="AI42" i="23"/>
  <c r="AH42" i="23"/>
  <c r="AG42" i="23"/>
  <c r="AF42" i="23"/>
  <c r="AL41" i="23"/>
  <c r="AK41" i="23"/>
  <c r="AJ41" i="23"/>
  <c r="AI41" i="23"/>
  <c r="AH41" i="23"/>
  <c r="AG41" i="23"/>
  <c r="AF41" i="23"/>
  <c r="AL40" i="23"/>
  <c r="AK40" i="23"/>
  <c r="AJ40" i="23"/>
  <c r="AI40" i="23"/>
  <c r="AH40" i="23"/>
  <c r="AG40" i="23"/>
  <c r="AF40" i="23"/>
  <c r="AL39" i="23"/>
  <c r="AK39" i="23"/>
  <c r="AJ39" i="23"/>
  <c r="AI39" i="23"/>
  <c r="AH39" i="23"/>
  <c r="AG39" i="23"/>
  <c r="AF39" i="23"/>
  <c r="AL38" i="23"/>
  <c r="AK38" i="23"/>
  <c r="AJ38" i="23"/>
  <c r="AI38" i="23"/>
  <c r="AH38" i="23"/>
  <c r="AG38" i="23"/>
  <c r="AF38" i="23"/>
  <c r="AL37" i="23"/>
  <c r="AK37" i="23"/>
  <c r="AJ37" i="23"/>
  <c r="AI37" i="23"/>
  <c r="AH37" i="23"/>
  <c r="AG37" i="23"/>
  <c r="AF37" i="23"/>
  <c r="AL36" i="23"/>
  <c r="AK36" i="23"/>
  <c r="AJ36" i="23"/>
  <c r="AI36" i="23"/>
  <c r="AH36" i="23"/>
  <c r="AG36" i="23"/>
  <c r="AF36" i="23"/>
  <c r="AL35" i="23"/>
  <c r="AK35" i="23"/>
  <c r="AJ35" i="23"/>
  <c r="AI35" i="23"/>
  <c r="AH35" i="23"/>
  <c r="AG35" i="23"/>
  <c r="AF35" i="23"/>
  <c r="AL34" i="23"/>
  <c r="AK34" i="23"/>
  <c r="AJ34" i="23"/>
  <c r="AI34" i="23"/>
  <c r="AH34" i="23"/>
  <c r="AG34" i="23"/>
  <c r="AF34" i="23"/>
  <c r="AL33" i="23"/>
  <c r="AK33" i="23"/>
  <c r="AJ33" i="23"/>
  <c r="AI33" i="23"/>
  <c r="AH33" i="23"/>
  <c r="AG33" i="23"/>
  <c r="AF33" i="23"/>
  <c r="AL32" i="23"/>
  <c r="AK32" i="23"/>
  <c r="AJ32" i="23"/>
  <c r="AI32" i="23"/>
  <c r="AH32" i="23"/>
  <c r="AG32" i="23"/>
  <c r="AF32" i="23"/>
  <c r="AL31" i="23"/>
  <c r="AK31" i="23"/>
  <c r="AJ31" i="23"/>
  <c r="AI31" i="23"/>
  <c r="AH31" i="23"/>
  <c r="AG31" i="23"/>
  <c r="AF31" i="23"/>
  <c r="AL30" i="23"/>
  <c r="AK30" i="23"/>
  <c r="AJ30" i="23"/>
  <c r="AI30" i="23"/>
  <c r="AH30" i="23"/>
  <c r="AG30" i="23"/>
  <c r="AF30" i="23"/>
  <c r="AL29" i="23"/>
  <c r="AK29" i="23"/>
  <c r="AJ29" i="23"/>
  <c r="AI29" i="23"/>
  <c r="AH29" i="23"/>
  <c r="AG29" i="23"/>
  <c r="AF29" i="23"/>
  <c r="AL28" i="23"/>
  <c r="AK28" i="23"/>
  <c r="AJ28" i="23"/>
  <c r="AI28" i="23"/>
  <c r="AH28" i="23"/>
  <c r="AG28" i="23"/>
  <c r="AF28" i="23"/>
  <c r="AL27" i="23"/>
  <c r="AK27" i="23"/>
  <c r="AJ27" i="23"/>
  <c r="AI27" i="23"/>
  <c r="AH27" i="23"/>
  <c r="AG27" i="23"/>
  <c r="AF27" i="23"/>
  <c r="AL26" i="23"/>
  <c r="AK26" i="23"/>
  <c r="AJ26" i="23"/>
  <c r="AI26" i="23"/>
  <c r="AH26" i="23"/>
  <c r="AG26" i="23"/>
  <c r="AF26" i="23"/>
  <c r="AL25" i="23"/>
  <c r="AK25" i="23"/>
  <c r="AJ25" i="23"/>
  <c r="AI25" i="23"/>
  <c r="AH25" i="23"/>
  <c r="AG25" i="23"/>
  <c r="AF25" i="23"/>
  <c r="AL24" i="23"/>
  <c r="AK24" i="23"/>
  <c r="AJ24" i="23"/>
  <c r="AI24" i="23"/>
  <c r="AH24" i="23"/>
  <c r="AG24" i="23"/>
  <c r="AF24" i="23"/>
  <c r="AL23" i="23"/>
  <c r="AK23" i="23"/>
  <c r="AJ23" i="23"/>
  <c r="AI23" i="23"/>
  <c r="AH23" i="23"/>
  <c r="AG23" i="23"/>
  <c r="AF23" i="23"/>
  <c r="AL22" i="23"/>
  <c r="AK22" i="23"/>
  <c r="AJ22" i="23"/>
  <c r="AI22" i="23"/>
  <c r="AH22" i="23"/>
  <c r="AG22" i="23"/>
  <c r="AF22" i="23"/>
  <c r="AL21" i="23"/>
  <c r="AK21" i="23"/>
  <c r="AJ21" i="23"/>
  <c r="AI21" i="23"/>
  <c r="AH21" i="23"/>
  <c r="AG21" i="23"/>
  <c r="AF21" i="23"/>
  <c r="AL20" i="23"/>
  <c r="AK20" i="23"/>
  <c r="AJ20" i="23"/>
  <c r="AI20" i="23"/>
  <c r="AH20" i="23"/>
  <c r="AG20" i="23"/>
  <c r="AF20" i="23"/>
  <c r="AL19" i="23"/>
  <c r="AK19" i="23"/>
  <c r="AJ19" i="23"/>
  <c r="AI19" i="23"/>
  <c r="AH19" i="23"/>
  <c r="AG19" i="23"/>
  <c r="AF19" i="23"/>
  <c r="AL18" i="23"/>
  <c r="AK18" i="23"/>
  <c r="AJ18" i="23"/>
  <c r="AI18" i="23"/>
  <c r="AH18" i="23"/>
  <c r="AG18" i="23"/>
  <c r="AF18" i="23"/>
  <c r="AL17" i="23"/>
  <c r="AK17" i="23"/>
  <c r="AJ17" i="23"/>
  <c r="AI17" i="23"/>
  <c r="AH17" i="23"/>
  <c r="AG17" i="23"/>
  <c r="AF17" i="23"/>
  <c r="AL16" i="23"/>
  <c r="AK16" i="23"/>
  <c r="AJ16" i="23"/>
  <c r="AI16" i="23"/>
  <c r="AH16" i="23"/>
  <c r="AG16" i="23"/>
  <c r="AF16" i="23"/>
  <c r="AL15" i="23"/>
  <c r="AK15" i="23"/>
  <c r="AJ15" i="23"/>
  <c r="AI15" i="23"/>
  <c r="AH15" i="23"/>
  <c r="AG15" i="23"/>
  <c r="AF15" i="23"/>
  <c r="AL14" i="23"/>
  <c r="AK14" i="23"/>
  <c r="AJ14" i="23"/>
  <c r="AI14" i="23"/>
  <c r="AH14" i="23"/>
  <c r="AG14" i="23"/>
  <c r="AF14" i="23"/>
  <c r="AL13" i="23"/>
  <c r="AK13" i="23"/>
  <c r="AJ13" i="23"/>
  <c r="AI13" i="23"/>
  <c r="AH13" i="23"/>
  <c r="AG13" i="23"/>
  <c r="AF13" i="23"/>
  <c r="AL12" i="23"/>
  <c r="AK12" i="23"/>
  <c r="AJ12" i="23"/>
  <c r="AI12" i="23"/>
  <c r="AH12" i="23"/>
  <c r="AG12" i="23"/>
  <c r="AF12" i="23"/>
  <c r="AL11" i="23"/>
  <c r="AK11" i="23"/>
  <c r="AJ11" i="23"/>
  <c r="AI11" i="23"/>
  <c r="AH11" i="23"/>
  <c r="AG11" i="23"/>
  <c r="AF11" i="23"/>
  <c r="AL10" i="23"/>
  <c r="AK10" i="23"/>
  <c r="AJ10" i="23"/>
  <c r="AI10" i="23"/>
  <c r="AH10" i="23"/>
  <c r="AG10" i="23"/>
  <c r="AF10" i="23"/>
  <c r="AL9" i="23"/>
  <c r="AK9" i="23"/>
  <c r="AJ9" i="23"/>
  <c r="AI9" i="23"/>
  <c r="AH9" i="23"/>
  <c r="AG9" i="23"/>
  <c r="AF9" i="23"/>
  <c r="AL8" i="23"/>
  <c r="AK8" i="23"/>
  <c r="AJ8" i="23"/>
  <c r="AI8" i="23"/>
  <c r="AH8" i="23"/>
  <c r="AG8" i="23"/>
  <c r="AF8" i="23"/>
  <c r="AL7" i="23"/>
  <c r="AK7" i="23"/>
  <c r="AJ7" i="23"/>
  <c r="AI7" i="23"/>
  <c r="AH7" i="23"/>
  <c r="AG7" i="23"/>
  <c r="AF7" i="23"/>
  <c r="AL6" i="23"/>
  <c r="AK6" i="23"/>
  <c r="AJ6" i="23"/>
  <c r="AI6" i="23"/>
  <c r="AH6" i="23"/>
  <c r="AG6" i="23"/>
  <c r="AF6" i="23"/>
  <c r="AL5" i="23"/>
  <c r="AK5" i="23"/>
  <c r="AJ5" i="23"/>
  <c r="AI5" i="23"/>
  <c r="AH5" i="23"/>
  <c r="AG5" i="23"/>
  <c r="AF5" i="23"/>
  <c r="AL4" i="23"/>
  <c r="AK4" i="23"/>
  <c r="AJ4" i="23"/>
  <c r="AI4" i="23"/>
  <c r="AH4" i="23"/>
  <c r="AG4" i="23"/>
  <c r="AF4" i="23"/>
  <c r="AL3" i="23"/>
  <c r="AK3" i="23"/>
  <c r="AJ3" i="23"/>
  <c r="AI3" i="23"/>
  <c r="AH3" i="23"/>
  <c r="AG3" i="23"/>
  <c r="AF3" i="23"/>
  <c r="AL2" i="23"/>
  <c r="AK2" i="23"/>
  <c r="AJ2" i="23"/>
  <c r="AI2" i="23"/>
  <c r="AH2" i="23"/>
  <c r="AG2" i="23"/>
  <c r="AF2" i="23"/>
  <c r="AR530" i="3"/>
  <c r="AQ530" i="3"/>
  <c r="AP530" i="3"/>
  <c r="AO530" i="3"/>
  <c r="AN530" i="3"/>
  <c r="AM530" i="3"/>
  <c r="AL530" i="3"/>
  <c r="AR529" i="3"/>
  <c r="AQ529" i="3"/>
  <c r="AP529" i="3"/>
  <c r="AO529" i="3"/>
  <c r="AN529" i="3"/>
  <c r="AM529" i="3"/>
  <c r="AL529" i="3"/>
  <c r="AR528" i="3"/>
  <c r="AQ528" i="3"/>
  <c r="AP528" i="3"/>
  <c r="AO528" i="3"/>
  <c r="AN528" i="3"/>
  <c r="AM528" i="3"/>
  <c r="AL528" i="3"/>
  <c r="AR527" i="3"/>
  <c r="AQ527" i="3"/>
  <c r="AP527" i="3"/>
  <c r="AO527" i="3"/>
  <c r="AN527" i="3"/>
  <c r="AM527" i="3"/>
  <c r="AL527" i="3"/>
  <c r="AR526" i="3"/>
  <c r="AQ526" i="3"/>
  <c r="AP526" i="3"/>
  <c r="AO526" i="3"/>
  <c r="AN526" i="3"/>
  <c r="AM526" i="3"/>
  <c r="AL526" i="3"/>
  <c r="AR525" i="3"/>
  <c r="AQ525" i="3"/>
  <c r="AP525" i="3"/>
  <c r="AO525" i="3"/>
  <c r="AN525" i="3"/>
  <c r="AM525" i="3"/>
  <c r="AL525" i="3"/>
  <c r="AR524" i="3"/>
  <c r="AQ524" i="3"/>
  <c r="AP524" i="3"/>
  <c r="AO524" i="3"/>
  <c r="AN524" i="3"/>
  <c r="AM524" i="3"/>
  <c r="AL524" i="3"/>
  <c r="AR523" i="3"/>
  <c r="AQ523" i="3"/>
  <c r="AP523" i="3"/>
  <c r="AO523" i="3"/>
  <c r="AN523" i="3"/>
  <c r="AM523" i="3"/>
  <c r="AL523" i="3"/>
  <c r="AR522" i="3"/>
  <c r="AQ522" i="3"/>
  <c r="AP522" i="3"/>
  <c r="AO522" i="3"/>
  <c r="AN522" i="3"/>
  <c r="AM522" i="3"/>
  <c r="AL522" i="3"/>
  <c r="AR521" i="3"/>
  <c r="AQ521" i="3"/>
  <c r="AP521" i="3"/>
  <c r="AO521" i="3"/>
  <c r="AN521" i="3"/>
  <c r="AM521" i="3"/>
  <c r="AL521" i="3"/>
  <c r="AR520" i="3"/>
  <c r="AQ520" i="3"/>
  <c r="AP520" i="3"/>
  <c r="AO520" i="3"/>
  <c r="AN520" i="3"/>
  <c r="AM520" i="3"/>
  <c r="AL520" i="3"/>
  <c r="AR519" i="3"/>
  <c r="AQ519" i="3"/>
  <c r="AP519" i="3"/>
  <c r="AO519" i="3"/>
  <c r="AN519" i="3"/>
  <c r="AM519" i="3"/>
  <c r="AL519" i="3"/>
  <c r="AR518" i="3"/>
  <c r="AQ518" i="3"/>
  <c r="AP518" i="3"/>
  <c r="AO518" i="3"/>
  <c r="AN518" i="3"/>
  <c r="AM518" i="3"/>
  <c r="AL518" i="3"/>
  <c r="AR517" i="3"/>
  <c r="AQ517" i="3"/>
  <c r="AP517" i="3"/>
  <c r="AO517" i="3"/>
  <c r="AN517" i="3"/>
  <c r="AM517" i="3"/>
  <c r="AL517" i="3"/>
  <c r="AR516" i="3"/>
  <c r="AQ516" i="3"/>
  <c r="AP516" i="3"/>
  <c r="AO516" i="3"/>
  <c r="AN516" i="3"/>
  <c r="AM516" i="3"/>
  <c r="AL516" i="3"/>
  <c r="AR515" i="3"/>
  <c r="AQ515" i="3"/>
  <c r="AP515" i="3"/>
  <c r="AO515" i="3"/>
  <c r="AN515" i="3"/>
  <c r="AM515" i="3"/>
  <c r="AL515" i="3"/>
  <c r="AR514" i="3"/>
  <c r="AQ514" i="3"/>
  <c r="AP514" i="3"/>
  <c r="AO514" i="3"/>
  <c r="AN514" i="3"/>
  <c r="AM514" i="3"/>
  <c r="AL514" i="3"/>
  <c r="AR513" i="3"/>
  <c r="AQ513" i="3"/>
  <c r="AP513" i="3"/>
  <c r="AO513" i="3"/>
  <c r="AN513" i="3"/>
  <c r="AM513" i="3"/>
  <c r="AL513" i="3"/>
  <c r="AR512" i="3"/>
  <c r="AQ512" i="3"/>
  <c r="AP512" i="3"/>
  <c r="AO512" i="3"/>
  <c r="AN512" i="3"/>
  <c r="AM512" i="3"/>
  <c r="AL512" i="3"/>
  <c r="AR511" i="3"/>
  <c r="AQ511" i="3"/>
  <c r="AP511" i="3"/>
  <c r="AO511" i="3"/>
  <c r="AN511" i="3"/>
  <c r="AM511" i="3"/>
  <c r="AL511" i="3"/>
  <c r="AR510" i="3"/>
  <c r="AQ510" i="3"/>
  <c r="AP510" i="3"/>
  <c r="AO510" i="3"/>
  <c r="AN510" i="3"/>
  <c r="AM510" i="3"/>
  <c r="AL510" i="3"/>
  <c r="AR509" i="3"/>
  <c r="AQ509" i="3"/>
  <c r="AP509" i="3"/>
  <c r="AO509" i="3"/>
  <c r="AN509" i="3"/>
  <c r="AM509" i="3"/>
  <c r="AL509" i="3"/>
  <c r="AR508" i="3"/>
  <c r="AQ508" i="3"/>
  <c r="AP508" i="3"/>
  <c r="AO508" i="3"/>
  <c r="AN508" i="3"/>
  <c r="AM508" i="3"/>
  <c r="AL508" i="3"/>
  <c r="AR507" i="3"/>
  <c r="AQ507" i="3"/>
  <c r="AP507" i="3"/>
  <c r="AO507" i="3"/>
  <c r="AN507" i="3"/>
  <c r="AM507" i="3"/>
  <c r="AL507" i="3"/>
  <c r="AR506" i="3"/>
  <c r="AQ506" i="3"/>
  <c r="AP506" i="3"/>
  <c r="AO506" i="3"/>
  <c r="AN506" i="3"/>
  <c r="AM506" i="3"/>
  <c r="AL506" i="3"/>
  <c r="AR505" i="3"/>
  <c r="AQ505" i="3"/>
  <c r="AP505" i="3"/>
  <c r="AO505" i="3"/>
  <c r="AN505" i="3"/>
  <c r="AM505" i="3"/>
  <c r="AL505" i="3"/>
  <c r="AR504" i="3"/>
  <c r="AQ504" i="3"/>
  <c r="AP504" i="3"/>
  <c r="AO504" i="3"/>
  <c r="AN504" i="3"/>
  <c r="AM504" i="3"/>
  <c r="AL504" i="3"/>
  <c r="AR503" i="3"/>
  <c r="AQ503" i="3"/>
  <c r="AP503" i="3"/>
  <c r="AO503" i="3"/>
  <c r="AN503" i="3"/>
  <c r="AM503" i="3"/>
  <c r="AL503" i="3"/>
  <c r="AR502" i="3"/>
  <c r="AQ502" i="3"/>
  <c r="AP502" i="3"/>
  <c r="AO502" i="3"/>
  <c r="AN502" i="3"/>
  <c r="AM502" i="3"/>
  <c r="AL502" i="3"/>
  <c r="AR501" i="3"/>
  <c r="AQ501" i="3"/>
  <c r="AP501" i="3"/>
  <c r="AO501" i="3"/>
  <c r="AN501" i="3"/>
  <c r="AM501" i="3"/>
  <c r="AL501" i="3"/>
  <c r="AR500" i="3"/>
  <c r="AQ500" i="3"/>
  <c r="AP500" i="3"/>
  <c r="AO500" i="3"/>
  <c r="AN500" i="3"/>
  <c r="AM500" i="3"/>
  <c r="AL500" i="3"/>
  <c r="AR499" i="3"/>
  <c r="AQ499" i="3"/>
  <c r="AP499" i="3"/>
  <c r="AO499" i="3"/>
  <c r="AN499" i="3"/>
  <c r="AM499" i="3"/>
  <c r="AL499" i="3"/>
  <c r="AR498" i="3"/>
  <c r="AQ498" i="3"/>
  <c r="AP498" i="3"/>
  <c r="AO498" i="3"/>
  <c r="AN498" i="3"/>
  <c r="AM498" i="3"/>
  <c r="AL498" i="3"/>
  <c r="AR497" i="3"/>
  <c r="AQ497" i="3"/>
  <c r="AP497" i="3"/>
  <c r="AO497" i="3"/>
  <c r="AN497" i="3"/>
  <c r="AM497" i="3"/>
  <c r="AL497" i="3"/>
  <c r="AR496" i="3"/>
  <c r="AQ496" i="3"/>
  <c r="AP496" i="3"/>
  <c r="AO496" i="3"/>
  <c r="AN496" i="3"/>
  <c r="AM496" i="3"/>
  <c r="AL496" i="3"/>
  <c r="AR495" i="3"/>
  <c r="AQ495" i="3"/>
  <c r="AP495" i="3"/>
  <c r="AO495" i="3"/>
  <c r="AN495" i="3"/>
  <c r="AM495" i="3"/>
  <c r="AL495" i="3"/>
  <c r="AR494" i="3"/>
  <c r="AQ494" i="3"/>
  <c r="AP494" i="3"/>
  <c r="AO494" i="3"/>
  <c r="AN494" i="3"/>
  <c r="AM494" i="3"/>
  <c r="AL494" i="3"/>
  <c r="AR493" i="3"/>
  <c r="AQ493" i="3"/>
  <c r="AP493" i="3"/>
  <c r="AO493" i="3"/>
  <c r="AN493" i="3"/>
  <c r="AM493" i="3"/>
  <c r="AL493" i="3"/>
  <c r="AR492" i="3"/>
  <c r="AQ492" i="3"/>
  <c r="AP492" i="3"/>
  <c r="AO492" i="3"/>
  <c r="AN492" i="3"/>
  <c r="AM492" i="3"/>
  <c r="AL492" i="3"/>
  <c r="AR491" i="3"/>
  <c r="AQ491" i="3"/>
  <c r="AP491" i="3"/>
  <c r="AO491" i="3"/>
  <c r="AN491" i="3"/>
  <c r="AM491" i="3"/>
  <c r="AL491" i="3"/>
  <c r="AR490" i="3"/>
  <c r="AQ490" i="3"/>
  <c r="AP490" i="3"/>
  <c r="AO490" i="3"/>
  <c r="AN490" i="3"/>
  <c r="AM490" i="3"/>
  <c r="AL490" i="3"/>
  <c r="AR489" i="3"/>
  <c r="AQ489" i="3"/>
  <c r="AP489" i="3"/>
  <c r="AO489" i="3"/>
  <c r="AN489" i="3"/>
  <c r="AM489" i="3"/>
  <c r="AL489" i="3"/>
  <c r="AR488" i="3"/>
  <c r="AQ488" i="3"/>
  <c r="AP488" i="3"/>
  <c r="AO488" i="3"/>
  <c r="AN488" i="3"/>
  <c r="AM488" i="3"/>
  <c r="AL488" i="3"/>
  <c r="AR487" i="3"/>
  <c r="AQ487" i="3"/>
  <c r="AP487" i="3"/>
  <c r="AO487" i="3"/>
  <c r="AN487" i="3"/>
  <c r="AM487" i="3"/>
  <c r="AL487" i="3"/>
  <c r="AR486" i="3"/>
  <c r="AQ486" i="3"/>
  <c r="AP486" i="3"/>
  <c r="AO486" i="3"/>
  <c r="AN486" i="3"/>
  <c r="AM486" i="3"/>
  <c r="AL486" i="3"/>
  <c r="AR485" i="3"/>
  <c r="AQ485" i="3"/>
  <c r="AP485" i="3"/>
  <c r="AO485" i="3"/>
  <c r="AN485" i="3"/>
  <c r="AM485" i="3"/>
  <c r="AL485" i="3"/>
  <c r="AR484" i="3"/>
  <c r="AQ484" i="3"/>
  <c r="AP484" i="3"/>
  <c r="AO484" i="3"/>
  <c r="AN484" i="3"/>
  <c r="AM484" i="3"/>
  <c r="AL484" i="3"/>
  <c r="AR483" i="3"/>
  <c r="AQ483" i="3"/>
  <c r="AP483" i="3"/>
  <c r="AO483" i="3"/>
  <c r="AN483" i="3"/>
  <c r="AM483" i="3"/>
  <c r="AL483" i="3"/>
  <c r="AR482" i="3"/>
  <c r="AQ482" i="3"/>
  <c r="AP482" i="3"/>
  <c r="AO482" i="3"/>
  <c r="AN482" i="3"/>
  <c r="AM482" i="3"/>
  <c r="AL482" i="3"/>
  <c r="AR481" i="3"/>
  <c r="AQ481" i="3"/>
  <c r="AP481" i="3"/>
  <c r="AO481" i="3"/>
  <c r="AN481" i="3"/>
  <c r="AM481" i="3"/>
  <c r="AL481" i="3"/>
  <c r="AR480" i="3"/>
  <c r="AQ480" i="3"/>
  <c r="AP480" i="3"/>
  <c r="AO480" i="3"/>
  <c r="AN480" i="3"/>
  <c r="AM480" i="3"/>
  <c r="AL480" i="3"/>
  <c r="AR479" i="3"/>
  <c r="AQ479" i="3"/>
  <c r="AP479" i="3"/>
  <c r="AO479" i="3"/>
  <c r="AN479" i="3"/>
  <c r="AM479" i="3"/>
  <c r="AL479" i="3"/>
  <c r="AR478" i="3"/>
  <c r="AQ478" i="3"/>
  <c r="AP478" i="3"/>
  <c r="AO478" i="3"/>
  <c r="AN478" i="3"/>
  <c r="AM478" i="3"/>
  <c r="AL478" i="3"/>
  <c r="AR477" i="3"/>
  <c r="AQ477" i="3"/>
  <c r="AP477" i="3"/>
  <c r="AO477" i="3"/>
  <c r="AN477" i="3"/>
  <c r="AM477" i="3"/>
  <c r="AL477" i="3"/>
  <c r="AR476" i="3"/>
  <c r="AQ476" i="3"/>
  <c r="AP476" i="3"/>
  <c r="AO476" i="3"/>
  <c r="AN476" i="3"/>
  <c r="AM476" i="3"/>
  <c r="AL476" i="3"/>
  <c r="AR475" i="3"/>
  <c r="AQ475" i="3"/>
  <c r="AP475" i="3"/>
  <c r="AO475" i="3"/>
  <c r="AN475" i="3"/>
  <c r="AM475" i="3"/>
  <c r="AL475" i="3"/>
  <c r="AR474" i="3"/>
  <c r="AQ474" i="3"/>
  <c r="AP474" i="3"/>
  <c r="AO474" i="3"/>
  <c r="AN474" i="3"/>
  <c r="AM474" i="3"/>
  <c r="AL474" i="3"/>
  <c r="AR473" i="3"/>
  <c r="AQ473" i="3"/>
  <c r="AP473" i="3"/>
  <c r="AO473" i="3"/>
  <c r="AN473" i="3"/>
  <c r="AM473" i="3"/>
  <c r="AL473" i="3"/>
  <c r="AR472" i="3"/>
  <c r="AQ472" i="3"/>
  <c r="AP472" i="3"/>
  <c r="AO472" i="3"/>
  <c r="AN472" i="3"/>
  <c r="AM472" i="3"/>
  <c r="AL472" i="3"/>
  <c r="AR471" i="3"/>
  <c r="AQ471" i="3"/>
  <c r="AP471" i="3"/>
  <c r="AO471" i="3"/>
  <c r="AN471" i="3"/>
  <c r="AM471" i="3"/>
  <c r="AL471" i="3"/>
  <c r="AR470" i="3"/>
  <c r="AQ470" i="3"/>
  <c r="AP470" i="3"/>
  <c r="AO470" i="3"/>
  <c r="AN470" i="3"/>
  <c r="AM470" i="3"/>
  <c r="AL470" i="3"/>
  <c r="AR469" i="3"/>
  <c r="AQ469" i="3"/>
  <c r="AP469" i="3"/>
  <c r="AO469" i="3"/>
  <c r="AN469" i="3"/>
  <c r="AM469" i="3"/>
  <c r="AL469" i="3"/>
  <c r="AR468" i="3"/>
  <c r="AQ468" i="3"/>
  <c r="AP468" i="3"/>
  <c r="AO468" i="3"/>
  <c r="AN468" i="3"/>
  <c r="AM468" i="3"/>
  <c r="AL468" i="3"/>
  <c r="AR467" i="3"/>
  <c r="AQ467" i="3"/>
  <c r="AP467" i="3"/>
  <c r="AO467" i="3"/>
  <c r="AN467" i="3"/>
  <c r="AM467" i="3"/>
  <c r="AL467" i="3"/>
  <c r="AR466" i="3"/>
  <c r="AQ466" i="3"/>
  <c r="AP466" i="3"/>
  <c r="AO466" i="3"/>
  <c r="AN466" i="3"/>
  <c r="AM466" i="3"/>
  <c r="AL466" i="3"/>
  <c r="AR465" i="3"/>
  <c r="AQ465" i="3"/>
  <c r="AP465" i="3"/>
  <c r="AO465" i="3"/>
  <c r="AN465" i="3"/>
  <c r="AM465" i="3"/>
  <c r="AL465" i="3"/>
  <c r="AR464" i="3"/>
  <c r="AQ464" i="3"/>
  <c r="AP464" i="3"/>
  <c r="AO464" i="3"/>
  <c r="AN464" i="3"/>
  <c r="AM464" i="3"/>
  <c r="AL464" i="3"/>
  <c r="AR463" i="3"/>
  <c r="AQ463" i="3"/>
  <c r="AP463" i="3"/>
  <c r="AO463" i="3"/>
  <c r="AN463" i="3"/>
  <c r="AM463" i="3"/>
  <c r="AL463" i="3"/>
  <c r="AR462" i="3"/>
  <c r="AQ462" i="3"/>
  <c r="AP462" i="3"/>
  <c r="AO462" i="3"/>
  <c r="AN462" i="3"/>
  <c r="AM462" i="3"/>
  <c r="AL462" i="3"/>
  <c r="AR461" i="3"/>
  <c r="AQ461" i="3"/>
  <c r="AP461" i="3"/>
  <c r="AO461" i="3"/>
  <c r="AN461" i="3"/>
  <c r="AM461" i="3"/>
  <c r="AL461" i="3"/>
  <c r="AR460" i="3"/>
  <c r="AQ460" i="3"/>
  <c r="AP460" i="3"/>
  <c r="AO460" i="3"/>
  <c r="AN460" i="3"/>
  <c r="AM460" i="3"/>
  <c r="AL460" i="3"/>
  <c r="AR459" i="3"/>
  <c r="AQ459" i="3"/>
  <c r="AP459" i="3"/>
  <c r="AO459" i="3"/>
  <c r="AN459" i="3"/>
  <c r="AM459" i="3"/>
  <c r="AL459" i="3"/>
  <c r="AR458" i="3"/>
  <c r="AQ458" i="3"/>
  <c r="AP458" i="3"/>
  <c r="AO458" i="3"/>
  <c r="AN458" i="3"/>
  <c r="AM458" i="3"/>
  <c r="AL458" i="3"/>
  <c r="AR457" i="3"/>
  <c r="AQ457" i="3"/>
  <c r="AP457" i="3"/>
  <c r="AO457" i="3"/>
  <c r="AN457" i="3"/>
  <c r="AM457" i="3"/>
  <c r="AL457" i="3"/>
  <c r="AR456" i="3"/>
  <c r="AQ456" i="3"/>
  <c r="AP456" i="3"/>
  <c r="AO456" i="3"/>
  <c r="AN456" i="3"/>
  <c r="AM456" i="3"/>
  <c r="AL456" i="3"/>
  <c r="AR455" i="3"/>
  <c r="AQ455" i="3"/>
  <c r="AP455" i="3"/>
  <c r="AO455" i="3"/>
  <c r="AN455" i="3"/>
  <c r="AM455" i="3"/>
  <c r="AL455" i="3"/>
  <c r="AR454" i="3"/>
  <c r="AQ454" i="3"/>
  <c r="AP454" i="3"/>
  <c r="AO454" i="3"/>
  <c r="AN454" i="3"/>
  <c r="AM454" i="3"/>
  <c r="AL454" i="3"/>
  <c r="AR453" i="3"/>
  <c r="AQ453" i="3"/>
  <c r="AP453" i="3"/>
  <c r="AO453" i="3"/>
  <c r="AN453" i="3"/>
  <c r="AM453" i="3"/>
  <c r="AL453" i="3"/>
  <c r="AR452" i="3"/>
  <c r="AQ452" i="3"/>
  <c r="AP452" i="3"/>
  <c r="AO452" i="3"/>
  <c r="AN452" i="3"/>
  <c r="AM452" i="3"/>
  <c r="AL452" i="3"/>
  <c r="AR451" i="3"/>
  <c r="AQ451" i="3"/>
  <c r="AP451" i="3"/>
  <c r="AO451" i="3"/>
  <c r="AN451" i="3"/>
  <c r="AM451" i="3"/>
  <c r="AL451" i="3"/>
  <c r="AR450" i="3"/>
  <c r="AQ450" i="3"/>
  <c r="AP450" i="3"/>
  <c r="AO450" i="3"/>
  <c r="AN450" i="3"/>
  <c r="AM450" i="3"/>
  <c r="AL450" i="3"/>
  <c r="AR449" i="3"/>
  <c r="AQ449" i="3"/>
  <c r="AP449" i="3"/>
  <c r="AO449" i="3"/>
  <c r="AN449" i="3"/>
  <c r="AM449" i="3"/>
  <c r="AL449" i="3"/>
  <c r="AR448" i="3"/>
  <c r="AQ448" i="3"/>
  <c r="AP448" i="3"/>
  <c r="AO448" i="3"/>
  <c r="AN448" i="3"/>
  <c r="AM448" i="3"/>
  <c r="AL448" i="3"/>
  <c r="AR447" i="3"/>
  <c r="AQ447" i="3"/>
  <c r="AP447" i="3"/>
  <c r="AO447" i="3"/>
  <c r="AN447" i="3"/>
  <c r="AM447" i="3"/>
  <c r="AL447" i="3"/>
  <c r="AR446" i="3"/>
  <c r="AQ446" i="3"/>
  <c r="AP446" i="3"/>
  <c r="AO446" i="3"/>
  <c r="AN446" i="3"/>
  <c r="AM446" i="3"/>
  <c r="AL446" i="3"/>
  <c r="AR445" i="3"/>
  <c r="AQ445" i="3"/>
  <c r="AP445" i="3"/>
  <c r="AO445" i="3"/>
  <c r="AN445" i="3"/>
  <c r="AM445" i="3"/>
  <c r="AL445" i="3"/>
  <c r="AR444" i="3"/>
  <c r="AQ444" i="3"/>
  <c r="AP444" i="3"/>
  <c r="AO444" i="3"/>
  <c r="AN444" i="3"/>
  <c r="AM444" i="3"/>
  <c r="AL444" i="3"/>
  <c r="AR443" i="3"/>
  <c r="AQ443" i="3"/>
  <c r="AP443" i="3"/>
  <c r="AO443" i="3"/>
  <c r="AN443" i="3"/>
  <c r="AM443" i="3"/>
  <c r="AL443" i="3"/>
  <c r="AR442" i="3"/>
  <c r="AQ442" i="3"/>
  <c r="AP442" i="3"/>
  <c r="AO442" i="3"/>
  <c r="AN442" i="3"/>
  <c r="AM442" i="3"/>
  <c r="AL442" i="3"/>
  <c r="AR441" i="3"/>
  <c r="AQ441" i="3"/>
  <c r="AP441" i="3"/>
  <c r="AO441" i="3"/>
  <c r="AN441" i="3"/>
  <c r="AM441" i="3"/>
  <c r="AL441" i="3"/>
  <c r="AR440" i="3"/>
  <c r="AQ440" i="3"/>
  <c r="AP440" i="3"/>
  <c r="AO440" i="3"/>
  <c r="AN440" i="3"/>
  <c r="AM440" i="3"/>
  <c r="AL440" i="3"/>
  <c r="AR439" i="3"/>
  <c r="AQ439" i="3"/>
  <c r="AP439" i="3"/>
  <c r="AO439" i="3"/>
  <c r="AN439" i="3"/>
  <c r="AM439" i="3"/>
  <c r="AL439" i="3"/>
  <c r="AR438" i="3"/>
  <c r="AQ438" i="3"/>
  <c r="AP438" i="3"/>
  <c r="AO438" i="3"/>
  <c r="AN438" i="3"/>
  <c r="AM438" i="3"/>
  <c r="AL438" i="3"/>
  <c r="AR437" i="3"/>
  <c r="AQ437" i="3"/>
  <c r="AP437" i="3"/>
  <c r="AO437" i="3"/>
  <c r="AN437" i="3"/>
  <c r="AM437" i="3"/>
  <c r="AL437" i="3"/>
  <c r="AR436" i="3"/>
  <c r="AQ436" i="3"/>
  <c r="AP436" i="3"/>
  <c r="AO436" i="3"/>
  <c r="AN436" i="3"/>
  <c r="AM436" i="3"/>
  <c r="AL436" i="3"/>
  <c r="AR435" i="3"/>
  <c r="AQ435" i="3"/>
  <c r="AP435" i="3"/>
  <c r="AO435" i="3"/>
  <c r="AN435" i="3"/>
  <c r="AM435" i="3"/>
  <c r="AL435" i="3"/>
  <c r="AR434" i="3"/>
  <c r="AQ434" i="3"/>
  <c r="AP434" i="3"/>
  <c r="AO434" i="3"/>
  <c r="AN434" i="3"/>
  <c r="AM434" i="3"/>
  <c r="AL434" i="3"/>
  <c r="AR433" i="3"/>
  <c r="AQ433" i="3"/>
  <c r="AP433" i="3"/>
  <c r="AO433" i="3"/>
  <c r="AN433" i="3"/>
  <c r="AM433" i="3"/>
  <c r="AL433" i="3"/>
  <c r="AR432" i="3"/>
  <c r="AQ432" i="3"/>
  <c r="AP432" i="3"/>
  <c r="AO432" i="3"/>
  <c r="AN432" i="3"/>
  <c r="AM432" i="3"/>
  <c r="AL432" i="3"/>
  <c r="AR431" i="3"/>
  <c r="AQ431" i="3"/>
  <c r="AP431" i="3"/>
  <c r="AO431" i="3"/>
  <c r="AN431" i="3"/>
  <c r="AM431" i="3"/>
  <c r="AL431" i="3"/>
  <c r="AR430" i="3"/>
  <c r="AQ430" i="3"/>
  <c r="AP430" i="3"/>
  <c r="AO430" i="3"/>
  <c r="AN430" i="3"/>
  <c r="AM430" i="3"/>
  <c r="AL430" i="3"/>
  <c r="AR429" i="3"/>
  <c r="AQ429" i="3"/>
  <c r="AP429" i="3"/>
  <c r="AO429" i="3"/>
  <c r="AN429" i="3"/>
  <c r="AM429" i="3"/>
  <c r="AL429" i="3"/>
  <c r="AR428" i="3"/>
  <c r="AQ428" i="3"/>
  <c r="AP428" i="3"/>
  <c r="AO428" i="3"/>
  <c r="AN428" i="3"/>
  <c r="AM428" i="3"/>
  <c r="AL428" i="3"/>
  <c r="AR427" i="3"/>
  <c r="AQ427" i="3"/>
  <c r="AP427" i="3"/>
  <c r="AO427" i="3"/>
  <c r="AN427" i="3"/>
  <c r="AM427" i="3"/>
  <c r="AL427" i="3"/>
  <c r="AR426" i="3"/>
  <c r="AQ426" i="3"/>
  <c r="AP426" i="3"/>
  <c r="AO426" i="3"/>
  <c r="AN426" i="3"/>
  <c r="AM426" i="3"/>
  <c r="AL426" i="3"/>
  <c r="AR425" i="3"/>
  <c r="AQ425" i="3"/>
  <c r="AP425" i="3"/>
  <c r="AO425" i="3"/>
  <c r="AN425" i="3"/>
  <c r="AM425" i="3"/>
  <c r="AL425" i="3"/>
  <c r="AR424" i="3"/>
  <c r="AQ424" i="3"/>
  <c r="AP424" i="3"/>
  <c r="AO424" i="3"/>
  <c r="AN424" i="3"/>
  <c r="AM424" i="3"/>
  <c r="AL424" i="3"/>
  <c r="AR423" i="3"/>
  <c r="AQ423" i="3"/>
  <c r="AP423" i="3"/>
  <c r="AO423" i="3"/>
  <c r="AN423" i="3"/>
  <c r="AM423" i="3"/>
  <c r="AL423" i="3"/>
  <c r="AR422" i="3"/>
  <c r="AQ422" i="3"/>
  <c r="AP422" i="3"/>
  <c r="AO422" i="3"/>
  <c r="AN422" i="3"/>
  <c r="AM422" i="3"/>
  <c r="AL422" i="3"/>
  <c r="AR421" i="3"/>
  <c r="AQ421" i="3"/>
  <c r="AP421" i="3"/>
  <c r="AO421" i="3"/>
  <c r="AN421" i="3"/>
  <c r="AM421" i="3"/>
  <c r="AL421" i="3"/>
  <c r="AR420" i="3"/>
  <c r="AQ420" i="3"/>
  <c r="AP420" i="3"/>
  <c r="AO420" i="3"/>
  <c r="AN420" i="3"/>
  <c r="AM420" i="3"/>
  <c r="AL420" i="3"/>
  <c r="AR419" i="3"/>
  <c r="AQ419" i="3"/>
  <c r="AP419" i="3"/>
  <c r="AO419" i="3"/>
  <c r="AN419" i="3"/>
  <c r="AM419" i="3"/>
  <c r="AL419" i="3"/>
  <c r="AR418" i="3"/>
  <c r="AQ418" i="3"/>
  <c r="AP418" i="3"/>
  <c r="AO418" i="3"/>
  <c r="AN418" i="3"/>
  <c r="AM418" i="3"/>
  <c r="AL418" i="3"/>
  <c r="AR417" i="3"/>
  <c r="AQ417" i="3"/>
  <c r="AP417" i="3"/>
  <c r="AO417" i="3"/>
  <c r="AN417" i="3"/>
  <c r="AM417" i="3"/>
  <c r="AL417" i="3"/>
  <c r="AR416" i="3"/>
  <c r="AQ416" i="3"/>
  <c r="AP416" i="3"/>
  <c r="AO416" i="3"/>
  <c r="AN416" i="3"/>
  <c r="AM416" i="3"/>
  <c r="AL416" i="3"/>
  <c r="AR415" i="3"/>
  <c r="AQ415" i="3"/>
  <c r="AP415" i="3"/>
  <c r="AO415" i="3"/>
  <c r="AN415" i="3"/>
  <c r="AM415" i="3"/>
  <c r="AL415" i="3"/>
  <c r="AR414" i="3"/>
  <c r="AQ414" i="3"/>
  <c r="AP414" i="3"/>
  <c r="AO414" i="3"/>
  <c r="AN414" i="3"/>
  <c r="AM414" i="3"/>
  <c r="AL414" i="3"/>
  <c r="AR413" i="3"/>
  <c r="AQ413" i="3"/>
  <c r="AP413" i="3"/>
  <c r="AO413" i="3"/>
  <c r="AN413" i="3"/>
  <c r="AM413" i="3"/>
  <c r="AL413" i="3"/>
  <c r="AR412" i="3"/>
  <c r="AQ412" i="3"/>
  <c r="AP412" i="3"/>
  <c r="AO412" i="3"/>
  <c r="AN412" i="3"/>
  <c r="AM412" i="3"/>
  <c r="AL412" i="3"/>
  <c r="AR411" i="3"/>
  <c r="AQ411" i="3"/>
  <c r="AP411" i="3"/>
  <c r="AO411" i="3"/>
  <c r="AN411" i="3"/>
  <c r="AM411" i="3"/>
  <c r="AL411" i="3"/>
  <c r="AR410" i="3"/>
  <c r="AQ410" i="3"/>
  <c r="AP410" i="3"/>
  <c r="AO410" i="3"/>
  <c r="AN410" i="3"/>
  <c r="AM410" i="3"/>
  <c r="AL410" i="3"/>
  <c r="AR409" i="3"/>
  <c r="AQ409" i="3"/>
  <c r="AP409" i="3"/>
  <c r="AO409" i="3"/>
  <c r="AN409" i="3"/>
  <c r="AM409" i="3"/>
  <c r="AL409" i="3"/>
  <c r="AR408" i="3"/>
  <c r="AQ408" i="3"/>
  <c r="AP408" i="3"/>
  <c r="AO408" i="3"/>
  <c r="AN408" i="3"/>
  <c r="AM408" i="3"/>
  <c r="AL408" i="3"/>
  <c r="AR407" i="3"/>
  <c r="AQ407" i="3"/>
  <c r="AP407" i="3"/>
  <c r="AO407" i="3"/>
  <c r="AN407" i="3"/>
  <c r="AM407" i="3"/>
  <c r="AL407" i="3"/>
  <c r="AR406" i="3"/>
  <c r="AQ406" i="3"/>
  <c r="AP406" i="3"/>
  <c r="AO406" i="3"/>
  <c r="AN406" i="3"/>
  <c r="AM406" i="3"/>
  <c r="AL406" i="3"/>
  <c r="AR405" i="3"/>
  <c r="AQ405" i="3"/>
  <c r="AP405" i="3"/>
  <c r="AO405" i="3"/>
  <c r="AN405" i="3"/>
  <c r="AM405" i="3"/>
  <c r="AL405" i="3"/>
  <c r="AR404" i="3"/>
  <c r="AQ404" i="3"/>
  <c r="AP404" i="3"/>
  <c r="AO404" i="3"/>
  <c r="AN404" i="3"/>
  <c r="AM404" i="3"/>
  <c r="AL404" i="3"/>
  <c r="AR403" i="3"/>
  <c r="AQ403" i="3"/>
  <c r="AP403" i="3"/>
  <c r="AO403" i="3"/>
  <c r="AN403" i="3"/>
  <c r="AM403" i="3"/>
  <c r="AL403" i="3"/>
  <c r="AR402" i="3"/>
  <c r="AQ402" i="3"/>
  <c r="AP402" i="3"/>
  <c r="AO402" i="3"/>
  <c r="AN402" i="3"/>
  <c r="AM402" i="3"/>
  <c r="AL402" i="3"/>
  <c r="AR401" i="3"/>
  <c r="AQ401" i="3"/>
  <c r="AP401" i="3"/>
  <c r="AO401" i="3"/>
  <c r="AN401" i="3"/>
  <c r="AM401" i="3"/>
  <c r="AL401" i="3"/>
  <c r="AR400" i="3"/>
  <c r="AQ400" i="3"/>
  <c r="AP400" i="3"/>
  <c r="AO400" i="3"/>
  <c r="AN400" i="3"/>
  <c r="AM400" i="3"/>
  <c r="AL400" i="3"/>
  <c r="AR399" i="3"/>
  <c r="AQ399" i="3"/>
  <c r="AP399" i="3"/>
  <c r="AO399" i="3"/>
  <c r="AN399" i="3"/>
  <c r="AM399" i="3"/>
  <c r="AL399" i="3"/>
  <c r="AR398" i="3"/>
  <c r="AQ398" i="3"/>
  <c r="AP398" i="3"/>
  <c r="AO398" i="3"/>
  <c r="AN398" i="3"/>
  <c r="AM398" i="3"/>
  <c r="AL398" i="3"/>
  <c r="AR397" i="3"/>
  <c r="AQ397" i="3"/>
  <c r="AP397" i="3"/>
  <c r="AO397" i="3"/>
  <c r="AN397" i="3"/>
  <c r="AM397" i="3"/>
  <c r="AL397" i="3"/>
  <c r="AR396" i="3"/>
  <c r="AQ396" i="3"/>
  <c r="AP396" i="3"/>
  <c r="AO396" i="3"/>
  <c r="AN396" i="3"/>
  <c r="AM396" i="3"/>
  <c r="AL396" i="3"/>
  <c r="AR395" i="3"/>
  <c r="AQ395" i="3"/>
  <c r="AP395" i="3"/>
  <c r="AO395" i="3"/>
  <c r="AN395" i="3"/>
  <c r="AM395" i="3"/>
  <c r="AL395" i="3"/>
  <c r="AR394" i="3"/>
  <c r="AQ394" i="3"/>
  <c r="AP394" i="3"/>
  <c r="AO394" i="3"/>
  <c r="AN394" i="3"/>
  <c r="AM394" i="3"/>
  <c r="AL394" i="3"/>
  <c r="AR393" i="3"/>
  <c r="AQ393" i="3"/>
  <c r="AP393" i="3"/>
  <c r="AO393" i="3"/>
  <c r="AN393" i="3"/>
  <c r="AM393" i="3"/>
  <c r="AL393" i="3"/>
  <c r="AR392" i="3"/>
  <c r="AQ392" i="3"/>
  <c r="AP392" i="3"/>
  <c r="AO392" i="3"/>
  <c r="AN392" i="3"/>
  <c r="AM392" i="3"/>
  <c r="AL392" i="3"/>
  <c r="AR391" i="3"/>
  <c r="AQ391" i="3"/>
  <c r="AP391" i="3"/>
  <c r="AO391" i="3"/>
  <c r="AN391" i="3"/>
  <c r="AM391" i="3"/>
  <c r="AL391" i="3"/>
  <c r="AR390" i="3"/>
  <c r="AQ390" i="3"/>
  <c r="AP390" i="3"/>
  <c r="AO390" i="3"/>
  <c r="AN390" i="3"/>
  <c r="AM390" i="3"/>
  <c r="AL390" i="3"/>
  <c r="AR389" i="3"/>
  <c r="AQ389" i="3"/>
  <c r="AP389" i="3"/>
  <c r="AO389" i="3"/>
  <c r="AN389" i="3"/>
  <c r="AM389" i="3"/>
  <c r="AL389" i="3"/>
  <c r="AR388" i="3"/>
  <c r="AQ388" i="3"/>
  <c r="AP388" i="3"/>
  <c r="AO388" i="3"/>
  <c r="AN388" i="3"/>
  <c r="AM388" i="3"/>
  <c r="AL388" i="3"/>
  <c r="AR387" i="3"/>
  <c r="AQ387" i="3"/>
  <c r="AP387" i="3"/>
  <c r="AO387" i="3"/>
  <c r="AN387" i="3"/>
  <c r="AM387" i="3"/>
  <c r="AL387" i="3"/>
  <c r="AR386" i="3"/>
  <c r="AQ386" i="3"/>
  <c r="AP386" i="3"/>
  <c r="AO386" i="3"/>
  <c r="AN386" i="3"/>
  <c r="AM386" i="3"/>
  <c r="AL386" i="3"/>
  <c r="AR385" i="3"/>
  <c r="AQ385" i="3"/>
  <c r="AP385" i="3"/>
  <c r="AO385" i="3"/>
  <c r="AN385" i="3"/>
  <c r="AM385" i="3"/>
  <c r="AL385" i="3"/>
  <c r="AR384" i="3"/>
  <c r="AQ384" i="3"/>
  <c r="AP384" i="3"/>
  <c r="AO384" i="3"/>
  <c r="AN384" i="3"/>
  <c r="AM384" i="3"/>
  <c r="AL384" i="3"/>
  <c r="AR383" i="3"/>
  <c r="AQ383" i="3"/>
  <c r="AP383" i="3"/>
  <c r="AO383" i="3"/>
  <c r="AN383" i="3"/>
  <c r="AM383" i="3"/>
  <c r="AL383" i="3"/>
  <c r="AR382" i="3"/>
  <c r="AQ382" i="3"/>
  <c r="AP382" i="3"/>
  <c r="AO382" i="3"/>
  <c r="AN382" i="3"/>
  <c r="AM382" i="3"/>
  <c r="AL382" i="3"/>
  <c r="AR381" i="3"/>
  <c r="AQ381" i="3"/>
  <c r="AP381" i="3"/>
  <c r="AO381" i="3"/>
  <c r="AN381" i="3"/>
  <c r="AM381" i="3"/>
  <c r="AL381" i="3"/>
  <c r="AR380" i="3"/>
  <c r="AQ380" i="3"/>
  <c r="AP380" i="3"/>
  <c r="AO380" i="3"/>
  <c r="AN380" i="3"/>
  <c r="AM380" i="3"/>
  <c r="AL380" i="3"/>
  <c r="AR379" i="3"/>
  <c r="AQ379" i="3"/>
  <c r="AP379" i="3"/>
  <c r="AO379" i="3"/>
  <c r="AN379" i="3"/>
  <c r="AM379" i="3"/>
  <c r="AL379" i="3"/>
  <c r="AR378" i="3"/>
  <c r="AQ378" i="3"/>
  <c r="AP378" i="3"/>
  <c r="AO378" i="3"/>
  <c r="AN378" i="3"/>
  <c r="AM378" i="3"/>
  <c r="AL378" i="3"/>
  <c r="AR377" i="3"/>
  <c r="AQ377" i="3"/>
  <c r="AP377" i="3"/>
  <c r="AO377" i="3"/>
  <c r="AN377" i="3"/>
  <c r="AM377" i="3"/>
  <c r="AL377" i="3"/>
  <c r="AR376" i="3"/>
  <c r="AQ376" i="3"/>
  <c r="AP376" i="3"/>
  <c r="AO376" i="3"/>
  <c r="AN376" i="3"/>
  <c r="AM376" i="3"/>
  <c r="AL376" i="3"/>
  <c r="AR375" i="3"/>
  <c r="AQ375" i="3"/>
  <c r="AP375" i="3"/>
  <c r="AO375" i="3"/>
  <c r="AN375" i="3"/>
  <c r="AM375" i="3"/>
  <c r="AL375" i="3"/>
  <c r="AR374" i="3"/>
  <c r="AQ374" i="3"/>
  <c r="AP374" i="3"/>
  <c r="AO374" i="3"/>
  <c r="AN374" i="3"/>
  <c r="AM374" i="3"/>
  <c r="AL374" i="3"/>
  <c r="AR373" i="3"/>
  <c r="AQ373" i="3"/>
  <c r="AP373" i="3"/>
  <c r="AO373" i="3"/>
  <c r="AN373" i="3"/>
  <c r="AM373" i="3"/>
  <c r="AL373" i="3"/>
  <c r="AR372" i="3"/>
  <c r="AQ372" i="3"/>
  <c r="AP372" i="3"/>
  <c r="AO372" i="3"/>
  <c r="AN372" i="3"/>
  <c r="AM372" i="3"/>
  <c r="AL372" i="3"/>
  <c r="AR371" i="3"/>
  <c r="AQ371" i="3"/>
  <c r="AP371" i="3"/>
  <c r="AO371" i="3"/>
  <c r="AN371" i="3"/>
  <c r="AM371" i="3"/>
  <c r="AL371" i="3"/>
  <c r="AR370" i="3"/>
  <c r="AQ370" i="3"/>
  <c r="AP370" i="3"/>
  <c r="AO370" i="3"/>
  <c r="AN370" i="3"/>
  <c r="AM370" i="3"/>
  <c r="AL370" i="3"/>
  <c r="AR369" i="3"/>
  <c r="AQ369" i="3"/>
  <c r="AP369" i="3"/>
  <c r="AO369" i="3"/>
  <c r="AN369" i="3"/>
  <c r="AM369" i="3"/>
  <c r="AL369" i="3"/>
  <c r="AR368" i="3"/>
  <c r="AQ368" i="3"/>
  <c r="AP368" i="3"/>
  <c r="AO368" i="3"/>
  <c r="AN368" i="3"/>
  <c r="AM368" i="3"/>
  <c r="AL368" i="3"/>
  <c r="AR367" i="3"/>
  <c r="AQ367" i="3"/>
  <c r="AP367" i="3"/>
  <c r="AO367" i="3"/>
  <c r="AN367" i="3"/>
  <c r="AM367" i="3"/>
  <c r="AL367" i="3"/>
  <c r="AR366" i="3"/>
  <c r="AQ366" i="3"/>
  <c r="AP366" i="3"/>
  <c r="AO366" i="3"/>
  <c r="AN366" i="3"/>
  <c r="AM366" i="3"/>
  <c r="AL366" i="3"/>
  <c r="AR365" i="3"/>
  <c r="AQ365" i="3"/>
  <c r="AP365" i="3"/>
  <c r="AO365" i="3"/>
  <c r="AN365" i="3"/>
  <c r="AM365" i="3"/>
  <c r="AL365" i="3"/>
  <c r="AR364" i="3"/>
  <c r="AQ364" i="3"/>
  <c r="AP364" i="3"/>
  <c r="AO364" i="3"/>
  <c r="AN364" i="3"/>
  <c r="AM364" i="3"/>
  <c r="AL364" i="3"/>
  <c r="AR363" i="3"/>
  <c r="AQ363" i="3"/>
  <c r="AP363" i="3"/>
  <c r="AO363" i="3"/>
  <c r="AN363" i="3"/>
  <c r="AM363" i="3"/>
  <c r="AL363" i="3"/>
  <c r="AR362" i="3"/>
  <c r="AQ362" i="3"/>
  <c r="AP362" i="3"/>
  <c r="AO362" i="3"/>
  <c r="AN362" i="3"/>
  <c r="AM362" i="3"/>
  <c r="AL362" i="3"/>
  <c r="AR361" i="3"/>
  <c r="AQ361" i="3"/>
  <c r="AP361" i="3"/>
  <c r="AO361" i="3"/>
  <c r="AN361" i="3"/>
  <c r="AM361" i="3"/>
  <c r="AL361" i="3"/>
  <c r="AR360" i="3"/>
  <c r="AQ360" i="3"/>
  <c r="AP360" i="3"/>
  <c r="AO360" i="3"/>
  <c r="AN360" i="3"/>
  <c r="AM360" i="3"/>
  <c r="AL360" i="3"/>
  <c r="AR359" i="3"/>
  <c r="AQ359" i="3"/>
  <c r="AP359" i="3"/>
  <c r="AO359" i="3"/>
  <c r="AN359" i="3"/>
  <c r="AM359" i="3"/>
  <c r="AL359" i="3"/>
  <c r="AR358" i="3"/>
  <c r="AQ358" i="3"/>
  <c r="AP358" i="3"/>
  <c r="AO358" i="3"/>
  <c r="AN358" i="3"/>
  <c r="AM358" i="3"/>
  <c r="AL358" i="3"/>
  <c r="AR357" i="3"/>
  <c r="AQ357" i="3"/>
  <c r="AP357" i="3"/>
  <c r="AO357" i="3"/>
  <c r="AN357" i="3"/>
  <c r="AM357" i="3"/>
  <c r="AL357" i="3"/>
  <c r="AR356" i="3"/>
  <c r="AQ356" i="3"/>
  <c r="AP356" i="3"/>
  <c r="AO356" i="3"/>
  <c r="AN356" i="3"/>
  <c r="AM356" i="3"/>
  <c r="AL356" i="3"/>
  <c r="AR355" i="3"/>
  <c r="AQ355" i="3"/>
  <c r="AP355" i="3"/>
  <c r="AO355" i="3"/>
  <c r="AN355" i="3"/>
  <c r="AM355" i="3"/>
  <c r="AL355" i="3"/>
  <c r="AR354" i="3"/>
  <c r="AQ354" i="3"/>
  <c r="AP354" i="3"/>
  <c r="AO354" i="3"/>
  <c r="AN354" i="3"/>
  <c r="AM354" i="3"/>
  <c r="AL354" i="3"/>
  <c r="AR353" i="3"/>
  <c r="AQ353" i="3"/>
  <c r="AP353" i="3"/>
  <c r="AO353" i="3"/>
  <c r="AN353" i="3"/>
  <c r="AM353" i="3"/>
  <c r="AL353" i="3"/>
  <c r="AR352" i="3"/>
  <c r="AQ352" i="3"/>
  <c r="AP352" i="3"/>
  <c r="AO352" i="3"/>
  <c r="AN352" i="3"/>
  <c r="AM352" i="3"/>
  <c r="AL352" i="3"/>
  <c r="AR351" i="3"/>
  <c r="AQ351" i="3"/>
  <c r="AP351" i="3"/>
  <c r="AO351" i="3"/>
  <c r="AN351" i="3"/>
  <c r="AM351" i="3"/>
  <c r="AL351" i="3"/>
  <c r="AR350" i="3"/>
  <c r="AQ350" i="3"/>
  <c r="AP350" i="3"/>
  <c r="AO350" i="3"/>
  <c r="AN350" i="3"/>
  <c r="AM350" i="3"/>
  <c r="AL350" i="3"/>
  <c r="AR349" i="3"/>
  <c r="AQ349" i="3"/>
  <c r="AP349" i="3"/>
  <c r="AO349" i="3"/>
  <c r="AN349" i="3"/>
  <c r="AM349" i="3"/>
  <c r="AL349" i="3"/>
  <c r="AR348" i="3"/>
  <c r="AQ348" i="3"/>
  <c r="AP348" i="3"/>
  <c r="AO348" i="3"/>
  <c r="AN348" i="3"/>
  <c r="AM348" i="3"/>
  <c r="AL348" i="3"/>
  <c r="AR347" i="3"/>
  <c r="AQ347" i="3"/>
  <c r="AP347" i="3"/>
  <c r="AO347" i="3"/>
  <c r="AN347" i="3"/>
  <c r="AM347" i="3"/>
  <c r="AL347" i="3"/>
  <c r="AR346" i="3"/>
  <c r="AQ346" i="3"/>
  <c r="AP346" i="3"/>
  <c r="AO346" i="3"/>
  <c r="AN346" i="3"/>
  <c r="AM346" i="3"/>
  <c r="AL346" i="3"/>
  <c r="AR345" i="3"/>
  <c r="AQ345" i="3"/>
  <c r="AP345" i="3"/>
  <c r="AO345" i="3"/>
  <c r="AN345" i="3"/>
  <c r="AM345" i="3"/>
  <c r="AL345" i="3"/>
  <c r="AR344" i="3"/>
  <c r="AQ344" i="3"/>
  <c r="AP344" i="3"/>
  <c r="AO344" i="3"/>
  <c r="AN344" i="3"/>
  <c r="AM344" i="3"/>
  <c r="AL344" i="3"/>
  <c r="AR343" i="3"/>
  <c r="AQ343" i="3"/>
  <c r="AP343" i="3"/>
  <c r="AO343" i="3"/>
  <c r="AN343" i="3"/>
  <c r="AM343" i="3"/>
  <c r="AL343" i="3"/>
  <c r="AR342" i="3"/>
  <c r="AQ342" i="3"/>
  <c r="AP342" i="3"/>
  <c r="AO342" i="3"/>
  <c r="AN342" i="3"/>
  <c r="AM342" i="3"/>
  <c r="AL342" i="3"/>
  <c r="AR341" i="3"/>
  <c r="AQ341" i="3"/>
  <c r="AP341" i="3"/>
  <c r="AO341" i="3"/>
  <c r="AN341" i="3"/>
  <c r="AM341" i="3"/>
  <c r="AL341" i="3"/>
  <c r="AR340" i="3"/>
  <c r="AQ340" i="3"/>
  <c r="AP340" i="3"/>
  <c r="AO340" i="3"/>
  <c r="AN340" i="3"/>
  <c r="AM340" i="3"/>
  <c r="AL340" i="3"/>
  <c r="AR339" i="3"/>
  <c r="AQ339" i="3"/>
  <c r="AP339" i="3"/>
  <c r="AO339" i="3"/>
  <c r="AN339" i="3"/>
  <c r="AM339" i="3"/>
  <c r="AL339" i="3"/>
  <c r="AR338" i="3"/>
  <c r="AQ338" i="3"/>
  <c r="AP338" i="3"/>
  <c r="AO338" i="3"/>
  <c r="AN338" i="3"/>
  <c r="AM338" i="3"/>
  <c r="AL338" i="3"/>
  <c r="AR337" i="3"/>
  <c r="AQ337" i="3"/>
  <c r="AP337" i="3"/>
  <c r="AO337" i="3"/>
  <c r="AN337" i="3"/>
  <c r="AM337" i="3"/>
  <c r="AL337" i="3"/>
  <c r="AR336" i="3"/>
  <c r="AQ336" i="3"/>
  <c r="AP336" i="3"/>
  <c r="AO336" i="3"/>
  <c r="AN336" i="3"/>
  <c r="AM336" i="3"/>
  <c r="AL336" i="3"/>
  <c r="AR335" i="3"/>
  <c r="AQ335" i="3"/>
  <c r="AP335" i="3"/>
  <c r="AO335" i="3"/>
  <c r="AN335" i="3"/>
  <c r="AM335" i="3"/>
  <c r="AL335" i="3"/>
  <c r="AR334" i="3"/>
  <c r="AQ334" i="3"/>
  <c r="AP334" i="3"/>
  <c r="AO334" i="3"/>
  <c r="AN334" i="3"/>
  <c r="AM334" i="3"/>
  <c r="AL334" i="3"/>
  <c r="AR333" i="3"/>
  <c r="AQ333" i="3"/>
  <c r="AP333" i="3"/>
  <c r="AO333" i="3"/>
  <c r="AN333" i="3"/>
  <c r="AM333" i="3"/>
  <c r="AL333" i="3"/>
  <c r="AR332" i="3"/>
  <c r="AQ332" i="3"/>
  <c r="AP332" i="3"/>
  <c r="AO332" i="3"/>
  <c r="AN332" i="3"/>
  <c r="AM332" i="3"/>
  <c r="AL332" i="3"/>
  <c r="AR331" i="3"/>
  <c r="AQ331" i="3"/>
  <c r="AP331" i="3"/>
  <c r="AO331" i="3"/>
  <c r="AN331" i="3"/>
  <c r="AM331" i="3"/>
  <c r="AL331" i="3"/>
  <c r="AR330" i="3"/>
  <c r="AQ330" i="3"/>
  <c r="AP330" i="3"/>
  <c r="AO330" i="3"/>
  <c r="AN330" i="3"/>
  <c r="AM330" i="3"/>
  <c r="AL330" i="3"/>
  <c r="AR329" i="3"/>
  <c r="AQ329" i="3"/>
  <c r="AP329" i="3"/>
  <c r="AO329" i="3"/>
  <c r="AN329" i="3"/>
  <c r="AM329" i="3"/>
  <c r="AL329" i="3"/>
  <c r="AR328" i="3"/>
  <c r="AQ328" i="3"/>
  <c r="AP328" i="3"/>
  <c r="AO328" i="3"/>
  <c r="AN328" i="3"/>
  <c r="AM328" i="3"/>
  <c r="AL328" i="3"/>
  <c r="AR327" i="3"/>
  <c r="AQ327" i="3"/>
  <c r="AP327" i="3"/>
  <c r="AO327" i="3"/>
  <c r="AN327" i="3"/>
  <c r="AM327" i="3"/>
  <c r="AL327" i="3"/>
  <c r="AR326" i="3"/>
  <c r="AQ326" i="3"/>
  <c r="AP326" i="3"/>
  <c r="AO326" i="3"/>
  <c r="AN326" i="3"/>
  <c r="AM326" i="3"/>
  <c r="AL326" i="3"/>
  <c r="AR325" i="3"/>
  <c r="AQ325" i="3"/>
  <c r="AP325" i="3"/>
  <c r="AO325" i="3"/>
  <c r="AN325" i="3"/>
  <c r="AM325" i="3"/>
  <c r="AL325" i="3"/>
  <c r="AR324" i="3"/>
  <c r="AQ324" i="3"/>
  <c r="AP324" i="3"/>
  <c r="AO324" i="3"/>
  <c r="AN324" i="3"/>
  <c r="AM324" i="3"/>
  <c r="AL324" i="3"/>
  <c r="AR323" i="3"/>
  <c r="AQ323" i="3"/>
  <c r="AP323" i="3"/>
  <c r="AO323" i="3"/>
  <c r="AN323" i="3"/>
  <c r="AM323" i="3"/>
  <c r="AL323" i="3"/>
  <c r="AR322" i="3"/>
  <c r="AQ322" i="3"/>
  <c r="AP322" i="3"/>
  <c r="AO322" i="3"/>
  <c r="AN322" i="3"/>
  <c r="AM322" i="3"/>
  <c r="AL322" i="3"/>
  <c r="AR321" i="3"/>
  <c r="AQ321" i="3"/>
  <c r="AP321" i="3"/>
  <c r="AO321" i="3"/>
  <c r="AN321" i="3"/>
  <c r="AM321" i="3"/>
  <c r="AL321" i="3"/>
  <c r="AR320" i="3"/>
  <c r="AQ320" i="3"/>
  <c r="AP320" i="3"/>
  <c r="AO320" i="3"/>
  <c r="AN320" i="3"/>
  <c r="AM320" i="3"/>
  <c r="AL320" i="3"/>
  <c r="AR319" i="3"/>
  <c r="AQ319" i="3"/>
  <c r="AP319" i="3"/>
  <c r="AO319" i="3"/>
  <c r="AN319" i="3"/>
  <c r="AM319" i="3"/>
  <c r="AL319" i="3"/>
  <c r="AR318" i="3"/>
  <c r="AQ318" i="3"/>
  <c r="AP318" i="3"/>
  <c r="AO318" i="3"/>
  <c r="AN318" i="3"/>
  <c r="AM318" i="3"/>
  <c r="AL318" i="3"/>
  <c r="AR317" i="3"/>
  <c r="AQ317" i="3"/>
  <c r="AP317" i="3"/>
  <c r="AO317" i="3"/>
  <c r="AN317" i="3"/>
  <c r="AM317" i="3"/>
  <c r="AL317" i="3"/>
  <c r="AR316" i="3"/>
  <c r="AQ316" i="3"/>
  <c r="AP316" i="3"/>
  <c r="AO316" i="3"/>
  <c r="AN316" i="3"/>
  <c r="AM316" i="3"/>
  <c r="AL316" i="3"/>
  <c r="AR315" i="3"/>
  <c r="AQ315" i="3"/>
  <c r="AP315" i="3"/>
  <c r="AO315" i="3"/>
  <c r="AN315" i="3"/>
  <c r="AM315" i="3"/>
  <c r="AL315" i="3"/>
  <c r="AR314" i="3"/>
  <c r="AQ314" i="3"/>
  <c r="AP314" i="3"/>
  <c r="AO314" i="3"/>
  <c r="AN314" i="3"/>
  <c r="AM314" i="3"/>
  <c r="AL314" i="3"/>
  <c r="AR313" i="3"/>
  <c r="AQ313" i="3"/>
  <c r="AP313" i="3"/>
  <c r="AO313" i="3"/>
  <c r="AN313" i="3"/>
  <c r="AM313" i="3"/>
  <c r="AL313" i="3"/>
  <c r="AR312" i="3"/>
  <c r="AQ312" i="3"/>
  <c r="AP312" i="3"/>
  <c r="AO312" i="3"/>
  <c r="AN312" i="3"/>
  <c r="AM312" i="3"/>
  <c r="AL312" i="3"/>
  <c r="AR311" i="3"/>
  <c r="AQ311" i="3"/>
  <c r="AP311" i="3"/>
  <c r="AO311" i="3"/>
  <c r="AN311" i="3"/>
  <c r="AM311" i="3"/>
  <c r="AL311" i="3"/>
  <c r="AR310" i="3"/>
  <c r="AQ310" i="3"/>
  <c r="AP310" i="3"/>
  <c r="AO310" i="3"/>
  <c r="AN310" i="3"/>
  <c r="AM310" i="3"/>
  <c r="AL310" i="3"/>
  <c r="AR309" i="3"/>
  <c r="AQ309" i="3"/>
  <c r="AP309" i="3"/>
  <c r="AO309" i="3"/>
  <c r="AN309" i="3"/>
  <c r="AM309" i="3"/>
  <c r="AL309" i="3"/>
  <c r="AR308" i="3"/>
  <c r="AQ308" i="3"/>
  <c r="AP308" i="3"/>
  <c r="AO308" i="3"/>
  <c r="AN308" i="3"/>
  <c r="AM308" i="3"/>
  <c r="AL308" i="3"/>
  <c r="AR307" i="3"/>
  <c r="AQ307" i="3"/>
  <c r="AP307" i="3"/>
  <c r="AO307" i="3"/>
  <c r="AN307" i="3"/>
  <c r="AM307" i="3"/>
  <c r="AL307" i="3"/>
  <c r="AR306" i="3"/>
  <c r="AQ306" i="3"/>
  <c r="AP306" i="3"/>
  <c r="AO306" i="3"/>
  <c r="AN306" i="3"/>
  <c r="AM306" i="3"/>
  <c r="AL306" i="3"/>
  <c r="AR305" i="3"/>
  <c r="AQ305" i="3"/>
  <c r="AP305" i="3"/>
  <c r="AO305" i="3"/>
  <c r="AN305" i="3"/>
  <c r="AM305" i="3"/>
  <c r="AL305" i="3"/>
  <c r="AR304" i="3"/>
  <c r="AQ304" i="3"/>
  <c r="AP304" i="3"/>
  <c r="AO304" i="3"/>
  <c r="AN304" i="3"/>
  <c r="AM304" i="3"/>
  <c r="AL304" i="3"/>
  <c r="AR303" i="3"/>
  <c r="AQ303" i="3"/>
  <c r="AP303" i="3"/>
  <c r="AO303" i="3"/>
  <c r="AN303" i="3"/>
  <c r="AM303" i="3"/>
  <c r="AL303" i="3"/>
  <c r="AR302" i="3"/>
  <c r="AQ302" i="3"/>
  <c r="AP302" i="3"/>
  <c r="AO302" i="3"/>
  <c r="AN302" i="3"/>
  <c r="AM302" i="3"/>
  <c r="AL302" i="3"/>
  <c r="AR301" i="3"/>
  <c r="AQ301" i="3"/>
  <c r="AP301" i="3"/>
  <c r="AO301" i="3"/>
  <c r="AN301" i="3"/>
  <c r="AM301" i="3"/>
  <c r="AL301" i="3"/>
  <c r="AR300" i="3"/>
  <c r="AQ300" i="3"/>
  <c r="AP300" i="3"/>
  <c r="AO300" i="3"/>
  <c r="AN300" i="3"/>
  <c r="AM300" i="3"/>
  <c r="AL300" i="3"/>
  <c r="AR299" i="3"/>
  <c r="AQ299" i="3"/>
  <c r="AP299" i="3"/>
  <c r="AO299" i="3"/>
  <c r="AN299" i="3"/>
  <c r="AM299" i="3"/>
  <c r="AL299" i="3"/>
  <c r="AR298" i="3"/>
  <c r="AQ298" i="3"/>
  <c r="AP298" i="3"/>
  <c r="AO298" i="3"/>
  <c r="AN298" i="3"/>
  <c r="AM298" i="3"/>
  <c r="AL298" i="3"/>
  <c r="AR297" i="3"/>
  <c r="AQ297" i="3"/>
  <c r="AP297" i="3"/>
  <c r="AO297" i="3"/>
  <c r="AN297" i="3"/>
  <c r="AM297" i="3"/>
  <c r="AL297" i="3"/>
  <c r="AR296" i="3"/>
  <c r="AQ296" i="3"/>
  <c r="AP296" i="3"/>
  <c r="AO296" i="3"/>
  <c r="AN296" i="3"/>
  <c r="AM296" i="3"/>
  <c r="AL296" i="3"/>
  <c r="AR295" i="3"/>
  <c r="AQ295" i="3"/>
  <c r="AP295" i="3"/>
  <c r="AO295" i="3"/>
  <c r="AN295" i="3"/>
  <c r="AM295" i="3"/>
  <c r="AL295" i="3"/>
  <c r="AR294" i="3"/>
  <c r="AQ294" i="3"/>
  <c r="AP294" i="3"/>
  <c r="AO294" i="3"/>
  <c r="AN294" i="3"/>
  <c r="AM294" i="3"/>
  <c r="AL294" i="3"/>
  <c r="AR293" i="3"/>
  <c r="AQ293" i="3"/>
  <c r="AP293" i="3"/>
  <c r="AO293" i="3"/>
  <c r="AN293" i="3"/>
  <c r="AM293" i="3"/>
  <c r="AL293" i="3"/>
  <c r="AR292" i="3"/>
  <c r="AQ292" i="3"/>
  <c r="AP292" i="3"/>
  <c r="AO292" i="3"/>
  <c r="AN292" i="3"/>
  <c r="AM292" i="3"/>
  <c r="AL292" i="3"/>
  <c r="AR291" i="3"/>
  <c r="AQ291" i="3"/>
  <c r="AP291" i="3"/>
  <c r="AO291" i="3"/>
  <c r="AN291" i="3"/>
  <c r="AM291" i="3"/>
  <c r="AL291" i="3"/>
  <c r="AR290" i="3"/>
  <c r="AQ290" i="3"/>
  <c r="AP290" i="3"/>
  <c r="AO290" i="3"/>
  <c r="AN290" i="3"/>
  <c r="AM290" i="3"/>
  <c r="AL290" i="3"/>
  <c r="AR289" i="3"/>
  <c r="AQ289" i="3"/>
  <c r="AP289" i="3"/>
  <c r="AO289" i="3"/>
  <c r="AN289" i="3"/>
  <c r="AM289" i="3"/>
  <c r="AL289" i="3"/>
  <c r="AR288" i="3"/>
  <c r="AQ288" i="3"/>
  <c r="AP288" i="3"/>
  <c r="AO288" i="3"/>
  <c r="AN288" i="3"/>
  <c r="AM288" i="3"/>
  <c r="AL288" i="3"/>
  <c r="AR287" i="3"/>
  <c r="AQ287" i="3"/>
  <c r="AP287" i="3"/>
  <c r="AO287" i="3"/>
  <c r="AN287" i="3"/>
  <c r="AM287" i="3"/>
  <c r="AL287" i="3"/>
  <c r="AR286" i="3"/>
  <c r="AQ286" i="3"/>
  <c r="AP286" i="3"/>
  <c r="AO286" i="3"/>
  <c r="AN286" i="3"/>
  <c r="AM286" i="3"/>
  <c r="AL286" i="3"/>
  <c r="AR285" i="3"/>
  <c r="AQ285" i="3"/>
  <c r="AP285" i="3"/>
  <c r="AO285" i="3"/>
  <c r="AN285" i="3"/>
  <c r="AM285" i="3"/>
  <c r="AL285" i="3"/>
  <c r="AR284" i="3"/>
  <c r="AQ284" i="3"/>
  <c r="AP284" i="3"/>
  <c r="AO284" i="3"/>
  <c r="AN284" i="3"/>
  <c r="AM284" i="3"/>
  <c r="AL284" i="3"/>
  <c r="AR283" i="3"/>
  <c r="AQ283" i="3"/>
  <c r="AP283" i="3"/>
  <c r="AO283" i="3"/>
  <c r="AN283" i="3"/>
  <c r="AM283" i="3"/>
  <c r="AL283" i="3"/>
  <c r="AR282" i="3"/>
  <c r="AQ282" i="3"/>
  <c r="AP282" i="3"/>
  <c r="AO282" i="3"/>
  <c r="AN282" i="3"/>
  <c r="AM282" i="3"/>
  <c r="AL282" i="3"/>
  <c r="AR281" i="3"/>
  <c r="AQ281" i="3"/>
  <c r="AP281" i="3"/>
  <c r="AO281" i="3"/>
  <c r="AN281" i="3"/>
  <c r="AM281" i="3"/>
  <c r="AL281" i="3"/>
  <c r="AR280" i="3"/>
  <c r="AQ280" i="3"/>
  <c r="AP280" i="3"/>
  <c r="AO280" i="3"/>
  <c r="AN280" i="3"/>
  <c r="AM280" i="3"/>
  <c r="AL280" i="3"/>
  <c r="AR279" i="3"/>
  <c r="AQ279" i="3"/>
  <c r="AP279" i="3"/>
  <c r="AO279" i="3"/>
  <c r="AN279" i="3"/>
  <c r="AM279" i="3"/>
  <c r="AL279" i="3"/>
  <c r="AR278" i="3"/>
  <c r="AQ278" i="3"/>
  <c r="AP278" i="3"/>
  <c r="AO278" i="3"/>
  <c r="AN278" i="3"/>
  <c r="AM278" i="3"/>
  <c r="AL278" i="3"/>
  <c r="AR277" i="3"/>
  <c r="AQ277" i="3"/>
  <c r="AP277" i="3"/>
  <c r="AO277" i="3"/>
  <c r="AN277" i="3"/>
  <c r="AM277" i="3"/>
  <c r="AL277" i="3"/>
  <c r="AR276" i="3"/>
  <c r="AQ276" i="3"/>
  <c r="AP276" i="3"/>
  <c r="AO276" i="3"/>
  <c r="AN276" i="3"/>
  <c r="AM276" i="3"/>
  <c r="AL276" i="3"/>
  <c r="AR275" i="3"/>
  <c r="AQ275" i="3"/>
  <c r="AP275" i="3"/>
  <c r="AO275" i="3"/>
  <c r="AN275" i="3"/>
  <c r="AM275" i="3"/>
  <c r="AL275" i="3"/>
  <c r="AR274" i="3"/>
  <c r="AQ274" i="3"/>
  <c r="AP274" i="3"/>
  <c r="AO274" i="3"/>
  <c r="AN274" i="3"/>
  <c r="AM274" i="3"/>
  <c r="AL274" i="3"/>
  <c r="AR273" i="3"/>
  <c r="AQ273" i="3"/>
  <c r="AP273" i="3"/>
  <c r="AO273" i="3"/>
  <c r="AN273" i="3"/>
  <c r="AM273" i="3"/>
  <c r="AL273" i="3"/>
  <c r="AR272" i="3"/>
  <c r="AQ272" i="3"/>
  <c r="AP272" i="3"/>
  <c r="AO272" i="3"/>
  <c r="AN272" i="3"/>
  <c r="AM272" i="3"/>
  <c r="AL272" i="3"/>
  <c r="AR271" i="3"/>
  <c r="AQ271" i="3"/>
  <c r="AP271" i="3"/>
  <c r="AO271" i="3"/>
  <c r="AN271" i="3"/>
  <c r="AM271" i="3"/>
  <c r="AL271" i="3"/>
  <c r="AR270" i="3"/>
  <c r="AQ270" i="3"/>
  <c r="AP270" i="3"/>
  <c r="AO270" i="3"/>
  <c r="AN270" i="3"/>
  <c r="AM270" i="3"/>
  <c r="AL270" i="3"/>
  <c r="AR269" i="3"/>
  <c r="AQ269" i="3"/>
  <c r="AP269" i="3"/>
  <c r="AO269" i="3"/>
  <c r="AN269" i="3"/>
  <c r="AM269" i="3"/>
  <c r="AL269" i="3"/>
  <c r="AR268" i="3"/>
  <c r="AQ268" i="3"/>
  <c r="AP268" i="3"/>
  <c r="AO268" i="3"/>
  <c r="AN268" i="3"/>
  <c r="AM268" i="3"/>
  <c r="AL268" i="3"/>
  <c r="AR267" i="3"/>
  <c r="AQ267" i="3"/>
  <c r="AP267" i="3"/>
  <c r="AO267" i="3"/>
  <c r="AN267" i="3"/>
  <c r="AM267" i="3"/>
  <c r="AL267" i="3"/>
  <c r="AR266" i="3"/>
  <c r="AQ266" i="3"/>
  <c r="AP266" i="3"/>
  <c r="AO266" i="3"/>
  <c r="AN266" i="3"/>
  <c r="AM266" i="3"/>
  <c r="AL266" i="3"/>
  <c r="AR265" i="3"/>
  <c r="AQ265" i="3"/>
  <c r="AP265" i="3"/>
  <c r="AO265" i="3"/>
  <c r="AN265" i="3"/>
  <c r="AM265" i="3"/>
  <c r="AL265" i="3"/>
  <c r="AR264" i="3"/>
  <c r="AQ264" i="3"/>
  <c r="AP264" i="3"/>
  <c r="AO264" i="3"/>
  <c r="AN264" i="3"/>
  <c r="AM264" i="3"/>
  <c r="AL264" i="3"/>
  <c r="AR263" i="3"/>
  <c r="AQ263" i="3"/>
  <c r="AP263" i="3"/>
  <c r="AO263" i="3"/>
  <c r="AN263" i="3"/>
  <c r="AM263" i="3"/>
  <c r="AL263" i="3"/>
  <c r="AR262" i="3"/>
  <c r="AQ262" i="3"/>
  <c r="AP262" i="3"/>
  <c r="AO262" i="3"/>
  <c r="AN262" i="3"/>
  <c r="AM262" i="3"/>
  <c r="AL262" i="3"/>
  <c r="AR261" i="3"/>
  <c r="AQ261" i="3"/>
  <c r="AP261" i="3"/>
  <c r="AO261" i="3"/>
  <c r="AN261" i="3"/>
  <c r="AM261" i="3"/>
  <c r="AL261" i="3"/>
  <c r="AR260" i="3"/>
  <c r="AQ260" i="3"/>
  <c r="AP260" i="3"/>
  <c r="AO260" i="3"/>
  <c r="AN260" i="3"/>
  <c r="AM260" i="3"/>
  <c r="AL260" i="3"/>
  <c r="AR259" i="3"/>
  <c r="AQ259" i="3"/>
  <c r="AP259" i="3"/>
  <c r="AO259" i="3"/>
  <c r="AN259" i="3"/>
  <c r="AM259" i="3"/>
  <c r="AL259" i="3"/>
  <c r="AR258" i="3"/>
  <c r="AQ258" i="3"/>
  <c r="AP258" i="3"/>
  <c r="AO258" i="3"/>
  <c r="AN258" i="3"/>
  <c r="AM258" i="3"/>
  <c r="AL258" i="3"/>
  <c r="AR257" i="3"/>
  <c r="AQ257" i="3"/>
  <c r="AP257" i="3"/>
  <c r="AO257" i="3"/>
  <c r="AN257" i="3"/>
  <c r="AM257" i="3"/>
  <c r="AL257" i="3"/>
  <c r="AR256" i="3"/>
  <c r="AQ256" i="3"/>
  <c r="AP256" i="3"/>
  <c r="AO256" i="3"/>
  <c r="AN256" i="3"/>
  <c r="AM256" i="3"/>
  <c r="AL256" i="3"/>
  <c r="AR255" i="3"/>
  <c r="AQ255" i="3"/>
  <c r="AP255" i="3"/>
  <c r="AO255" i="3"/>
  <c r="AN255" i="3"/>
  <c r="AM255" i="3"/>
  <c r="AL255" i="3"/>
  <c r="AR254" i="3"/>
  <c r="AQ254" i="3"/>
  <c r="AP254" i="3"/>
  <c r="AO254" i="3"/>
  <c r="AN254" i="3"/>
  <c r="AM254" i="3"/>
  <c r="AL254" i="3"/>
  <c r="AR253" i="3"/>
  <c r="AQ253" i="3"/>
  <c r="AP253" i="3"/>
  <c r="AO253" i="3"/>
  <c r="AN253" i="3"/>
  <c r="AM253" i="3"/>
  <c r="AL253" i="3"/>
  <c r="AR252" i="3"/>
  <c r="AQ252" i="3"/>
  <c r="AP252" i="3"/>
  <c r="AO252" i="3"/>
  <c r="AN252" i="3"/>
  <c r="AM252" i="3"/>
  <c r="AL252" i="3"/>
  <c r="AR251" i="3"/>
  <c r="AQ251" i="3"/>
  <c r="AP251" i="3"/>
  <c r="AO251" i="3"/>
  <c r="AN251" i="3"/>
  <c r="AM251" i="3"/>
  <c r="AL251" i="3"/>
  <c r="AR250" i="3"/>
  <c r="AQ250" i="3"/>
  <c r="AP250" i="3"/>
  <c r="AO250" i="3"/>
  <c r="AN250" i="3"/>
  <c r="AM250" i="3"/>
  <c r="AL250" i="3"/>
  <c r="AR249" i="3"/>
  <c r="AQ249" i="3"/>
  <c r="AP249" i="3"/>
  <c r="AO249" i="3"/>
  <c r="AN249" i="3"/>
  <c r="AM249" i="3"/>
  <c r="AL249" i="3"/>
  <c r="AR248" i="3"/>
  <c r="AQ248" i="3"/>
  <c r="AP248" i="3"/>
  <c r="AO248" i="3"/>
  <c r="AN248" i="3"/>
  <c r="AM248" i="3"/>
  <c r="AL248" i="3"/>
  <c r="AR247" i="3"/>
  <c r="AQ247" i="3"/>
  <c r="AP247" i="3"/>
  <c r="AO247" i="3"/>
  <c r="AN247" i="3"/>
  <c r="AM247" i="3"/>
  <c r="AL247" i="3"/>
  <c r="AR246" i="3"/>
  <c r="AQ246" i="3"/>
  <c r="AP246" i="3"/>
  <c r="AO246" i="3"/>
  <c r="AN246" i="3"/>
  <c r="AM246" i="3"/>
  <c r="AL246" i="3"/>
  <c r="AR245" i="3"/>
  <c r="AQ245" i="3"/>
  <c r="AP245" i="3"/>
  <c r="AO245" i="3"/>
  <c r="AN245" i="3"/>
  <c r="AM245" i="3"/>
  <c r="AL245" i="3"/>
  <c r="AR244" i="3"/>
  <c r="AQ244" i="3"/>
  <c r="AP244" i="3"/>
  <c r="AO244" i="3"/>
  <c r="AN244" i="3"/>
  <c r="AM244" i="3"/>
  <c r="AL244" i="3"/>
  <c r="AR243" i="3"/>
  <c r="AQ243" i="3"/>
  <c r="AP243" i="3"/>
  <c r="AO243" i="3"/>
  <c r="AN243" i="3"/>
  <c r="AM243" i="3"/>
  <c r="AL243" i="3"/>
  <c r="AR242" i="3"/>
  <c r="AQ242" i="3"/>
  <c r="AP242" i="3"/>
  <c r="AO242" i="3"/>
  <c r="AN242" i="3"/>
  <c r="AM242" i="3"/>
  <c r="AL242" i="3"/>
  <c r="AR241" i="3"/>
  <c r="AQ241" i="3"/>
  <c r="AP241" i="3"/>
  <c r="AO241" i="3"/>
  <c r="AN241" i="3"/>
  <c r="AM241" i="3"/>
  <c r="AL241" i="3"/>
  <c r="AR240" i="3"/>
  <c r="AQ240" i="3"/>
  <c r="AP240" i="3"/>
  <c r="AO240" i="3"/>
  <c r="AN240" i="3"/>
  <c r="AM240" i="3"/>
  <c r="AL240" i="3"/>
  <c r="AR239" i="3"/>
  <c r="AQ239" i="3"/>
  <c r="AP239" i="3"/>
  <c r="AO239" i="3"/>
  <c r="AN239" i="3"/>
  <c r="AM239" i="3"/>
  <c r="AL239" i="3"/>
  <c r="AR238" i="3"/>
  <c r="AQ238" i="3"/>
  <c r="AP238" i="3"/>
  <c r="AO238" i="3"/>
  <c r="AN238" i="3"/>
  <c r="AM238" i="3"/>
  <c r="AL238" i="3"/>
  <c r="AR237" i="3"/>
  <c r="AQ237" i="3"/>
  <c r="AP237" i="3"/>
  <c r="AO237" i="3"/>
  <c r="AN237" i="3"/>
  <c r="AM237" i="3"/>
  <c r="AL237" i="3"/>
  <c r="AR236" i="3"/>
  <c r="AQ236" i="3"/>
  <c r="AP236" i="3"/>
  <c r="AO236" i="3"/>
  <c r="AN236" i="3"/>
  <c r="AM236" i="3"/>
  <c r="AL236" i="3"/>
  <c r="AR235" i="3"/>
  <c r="AQ235" i="3"/>
  <c r="AP235" i="3"/>
  <c r="AO235" i="3"/>
  <c r="AN235" i="3"/>
  <c r="AM235" i="3"/>
  <c r="AL235" i="3"/>
  <c r="AR234" i="3"/>
  <c r="AQ234" i="3"/>
  <c r="AP234" i="3"/>
  <c r="AO234" i="3"/>
  <c r="AN234" i="3"/>
  <c r="AM234" i="3"/>
  <c r="AL234" i="3"/>
  <c r="AR233" i="3"/>
  <c r="AQ233" i="3"/>
  <c r="AP233" i="3"/>
  <c r="AO233" i="3"/>
  <c r="AN233" i="3"/>
  <c r="AM233" i="3"/>
  <c r="AL233" i="3"/>
  <c r="AR232" i="3"/>
  <c r="AQ232" i="3"/>
  <c r="AP232" i="3"/>
  <c r="AO232" i="3"/>
  <c r="AN232" i="3"/>
  <c r="AM232" i="3"/>
  <c r="AL232" i="3"/>
  <c r="AR231" i="3"/>
  <c r="AQ231" i="3"/>
  <c r="AP231" i="3"/>
  <c r="AO231" i="3"/>
  <c r="AN231" i="3"/>
  <c r="AM231" i="3"/>
  <c r="AL231" i="3"/>
  <c r="AR230" i="3"/>
  <c r="AQ230" i="3"/>
  <c r="AP230" i="3"/>
  <c r="AO230" i="3"/>
  <c r="AN230" i="3"/>
  <c r="AM230" i="3"/>
  <c r="AL230" i="3"/>
  <c r="AR229" i="3"/>
  <c r="AQ229" i="3"/>
  <c r="AP229" i="3"/>
  <c r="AO229" i="3"/>
  <c r="AN229" i="3"/>
  <c r="AM229" i="3"/>
  <c r="AL229" i="3"/>
  <c r="AR228" i="3"/>
  <c r="AQ228" i="3"/>
  <c r="AP228" i="3"/>
  <c r="AO228" i="3"/>
  <c r="AN228" i="3"/>
  <c r="AM228" i="3"/>
  <c r="AL228" i="3"/>
  <c r="AR227" i="3"/>
  <c r="AQ227" i="3"/>
  <c r="AP227" i="3"/>
  <c r="AO227" i="3"/>
  <c r="AN227" i="3"/>
  <c r="AM227" i="3"/>
  <c r="AL227" i="3"/>
  <c r="AR226" i="3"/>
  <c r="AQ226" i="3"/>
  <c r="AP226" i="3"/>
  <c r="AO226" i="3"/>
  <c r="AN226" i="3"/>
  <c r="AM226" i="3"/>
  <c r="AL226" i="3"/>
  <c r="AR225" i="3"/>
  <c r="AQ225" i="3"/>
  <c r="AP225" i="3"/>
  <c r="AO225" i="3"/>
  <c r="AN225" i="3"/>
  <c r="AM225" i="3"/>
  <c r="AL225" i="3"/>
  <c r="AR224" i="3"/>
  <c r="AQ224" i="3"/>
  <c r="AP224" i="3"/>
  <c r="AO224" i="3"/>
  <c r="AN224" i="3"/>
  <c r="AM224" i="3"/>
  <c r="AL224" i="3"/>
  <c r="AR223" i="3"/>
  <c r="AQ223" i="3"/>
  <c r="AP223" i="3"/>
  <c r="AO223" i="3"/>
  <c r="AN223" i="3"/>
  <c r="AM223" i="3"/>
  <c r="AL223" i="3"/>
  <c r="AR222" i="3"/>
  <c r="AQ222" i="3"/>
  <c r="AP222" i="3"/>
  <c r="AO222" i="3"/>
  <c r="AN222" i="3"/>
  <c r="AM222" i="3"/>
  <c r="AL222" i="3"/>
  <c r="AR221" i="3"/>
  <c r="AQ221" i="3"/>
  <c r="AP221" i="3"/>
  <c r="AO221" i="3"/>
  <c r="AN221" i="3"/>
  <c r="AM221" i="3"/>
  <c r="AL221" i="3"/>
  <c r="AR220" i="3"/>
  <c r="AQ220" i="3"/>
  <c r="AP220" i="3"/>
  <c r="AO220" i="3"/>
  <c r="AN220" i="3"/>
  <c r="AM220" i="3"/>
  <c r="AL220" i="3"/>
  <c r="AR219" i="3"/>
  <c r="AQ219" i="3"/>
  <c r="AP219" i="3"/>
  <c r="AO219" i="3"/>
  <c r="AN219" i="3"/>
  <c r="AM219" i="3"/>
  <c r="AL219" i="3"/>
  <c r="AR218" i="3"/>
  <c r="AQ218" i="3"/>
  <c r="AP218" i="3"/>
  <c r="AO218" i="3"/>
  <c r="AN218" i="3"/>
  <c r="AM218" i="3"/>
  <c r="AL218" i="3"/>
  <c r="AR217" i="3"/>
  <c r="AQ217" i="3"/>
  <c r="AP217" i="3"/>
  <c r="AO217" i="3"/>
  <c r="AN217" i="3"/>
  <c r="AM217" i="3"/>
  <c r="AL217" i="3"/>
  <c r="AR216" i="3"/>
  <c r="AQ216" i="3"/>
  <c r="AP216" i="3"/>
  <c r="AO216" i="3"/>
  <c r="AN216" i="3"/>
  <c r="AM216" i="3"/>
  <c r="AL216" i="3"/>
  <c r="AR215" i="3"/>
  <c r="AQ215" i="3"/>
  <c r="AP215" i="3"/>
  <c r="AO215" i="3"/>
  <c r="AN215" i="3"/>
  <c r="AM215" i="3"/>
  <c r="AL215" i="3"/>
  <c r="AR214" i="3"/>
  <c r="AQ214" i="3"/>
  <c r="AP214" i="3"/>
  <c r="AO214" i="3"/>
  <c r="AN214" i="3"/>
  <c r="AM214" i="3"/>
  <c r="AL214" i="3"/>
  <c r="AR213" i="3"/>
  <c r="AQ213" i="3"/>
  <c r="AP213" i="3"/>
  <c r="AO213" i="3"/>
  <c r="AN213" i="3"/>
  <c r="AM213" i="3"/>
  <c r="AL213" i="3"/>
  <c r="AR212" i="3"/>
  <c r="AQ212" i="3"/>
  <c r="AP212" i="3"/>
  <c r="AO212" i="3"/>
  <c r="AN212" i="3"/>
  <c r="AM212" i="3"/>
  <c r="AL212" i="3"/>
  <c r="AR211" i="3"/>
  <c r="AQ211" i="3"/>
  <c r="AP211" i="3"/>
  <c r="AO211" i="3"/>
  <c r="AN211" i="3"/>
  <c r="AM211" i="3"/>
  <c r="AL211" i="3"/>
  <c r="AR210" i="3"/>
  <c r="AQ210" i="3"/>
  <c r="AP210" i="3"/>
  <c r="AO210" i="3"/>
  <c r="AN210" i="3"/>
  <c r="AM210" i="3"/>
  <c r="AL210" i="3"/>
  <c r="AR209" i="3"/>
  <c r="AQ209" i="3"/>
  <c r="AP209" i="3"/>
  <c r="AO209" i="3"/>
  <c r="AN209" i="3"/>
  <c r="AM209" i="3"/>
  <c r="AL209" i="3"/>
  <c r="AR208" i="3"/>
  <c r="AQ208" i="3"/>
  <c r="AP208" i="3"/>
  <c r="AO208" i="3"/>
  <c r="AN208" i="3"/>
  <c r="AM208" i="3"/>
  <c r="AL208" i="3"/>
  <c r="AR207" i="3"/>
  <c r="AQ207" i="3"/>
  <c r="AP207" i="3"/>
  <c r="AO207" i="3"/>
  <c r="AN207" i="3"/>
  <c r="AM207" i="3"/>
  <c r="AL207" i="3"/>
  <c r="AR206" i="3"/>
  <c r="AQ206" i="3"/>
  <c r="AP206" i="3"/>
  <c r="AO206" i="3"/>
  <c r="AN206" i="3"/>
  <c r="AM206" i="3"/>
  <c r="AL206" i="3"/>
  <c r="AR205" i="3"/>
  <c r="AQ205" i="3"/>
  <c r="AP205" i="3"/>
  <c r="AO205" i="3"/>
  <c r="AN205" i="3"/>
  <c r="AM205" i="3"/>
  <c r="AL205" i="3"/>
  <c r="AR204" i="3"/>
  <c r="AQ204" i="3"/>
  <c r="AP204" i="3"/>
  <c r="AO204" i="3"/>
  <c r="AN204" i="3"/>
  <c r="AM204" i="3"/>
  <c r="AL204" i="3"/>
  <c r="AR203" i="3"/>
  <c r="AQ203" i="3"/>
  <c r="AP203" i="3"/>
  <c r="AO203" i="3"/>
  <c r="AN203" i="3"/>
  <c r="AM203" i="3"/>
  <c r="AL203" i="3"/>
  <c r="AR202" i="3"/>
  <c r="AQ202" i="3"/>
  <c r="AP202" i="3"/>
  <c r="AO202" i="3"/>
  <c r="AN202" i="3"/>
  <c r="AM202" i="3"/>
  <c r="AL202" i="3"/>
  <c r="AR201" i="3"/>
  <c r="AQ201" i="3"/>
  <c r="AP201" i="3"/>
  <c r="AO201" i="3"/>
  <c r="AN201" i="3"/>
  <c r="AM201" i="3"/>
  <c r="AL201" i="3"/>
  <c r="AR200" i="3"/>
  <c r="AQ200" i="3"/>
  <c r="AP200" i="3"/>
  <c r="AO200" i="3"/>
  <c r="AN200" i="3"/>
  <c r="AM200" i="3"/>
  <c r="AL200" i="3"/>
  <c r="AR199" i="3"/>
  <c r="AQ199" i="3"/>
  <c r="AP199" i="3"/>
  <c r="AO199" i="3"/>
  <c r="AN199" i="3"/>
  <c r="AM199" i="3"/>
  <c r="AL199" i="3"/>
  <c r="AR198" i="3"/>
  <c r="AQ198" i="3"/>
  <c r="AP198" i="3"/>
  <c r="AO198" i="3"/>
  <c r="AN198" i="3"/>
  <c r="AM198" i="3"/>
  <c r="AL198" i="3"/>
  <c r="AR197" i="3"/>
  <c r="AQ197" i="3"/>
  <c r="AP197" i="3"/>
  <c r="AO197" i="3"/>
  <c r="AN197" i="3"/>
  <c r="AM197" i="3"/>
  <c r="AL197" i="3"/>
  <c r="AR196" i="3"/>
  <c r="AQ196" i="3"/>
  <c r="AP196" i="3"/>
  <c r="AO196" i="3"/>
  <c r="AN196" i="3"/>
  <c r="AM196" i="3"/>
  <c r="AL196" i="3"/>
  <c r="AR195" i="3"/>
  <c r="AQ195" i="3"/>
  <c r="AP195" i="3"/>
  <c r="AO195" i="3"/>
  <c r="AN195" i="3"/>
  <c r="AM195" i="3"/>
  <c r="AL195" i="3"/>
  <c r="AR194" i="3"/>
  <c r="AQ194" i="3"/>
  <c r="AP194" i="3"/>
  <c r="AO194" i="3"/>
  <c r="AN194" i="3"/>
  <c r="AM194" i="3"/>
  <c r="AL194" i="3"/>
  <c r="AR193" i="3"/>
  <c r="AQ193" i="3"/>
  <c r="AP193" i="3"/>
  <c r="AO193" i="3"/>
  <c r="AN193" i="3"/>
  <c r="AM193" i="3"/>
  <c r="AL193" i="3"/>
  <c r="AR192" i="3"/>
  <c r="AQ192" i="3"/>
  <c r="AP192" i="3"/>
  <c r="AO192" i="3"/>
  <c r="AN192" i="3"/>
  <c r="AM192" i="3"/>
  <c r="AL192" i="3"/>
  <c r="AR191" i="3"/>
  <c r="AQ191" i="3"/>
  <c r="AP191" i="3"/>
  <c r="AO191" i="3"/>
  <c r="AN191" i="3"/>
  <c r="AM191" i="3"/>
  <c r="AL191" i="3"/>
  <c r="AR190" i="3"/>
  <c r="AQ190" i="3"/>
  <c r="AP190" i="3"/>
  <c r="AO190" i="3"/>
  <c r="AN190" i="3"/>
  <c r="AM190" i="3"/>
  <c r="AL190" i="3"/>
  <c r="AR189" i="3"/>
  <c r="AQ189" i="3"/>
  <c r="AP189" i="3"/>
  <c r="AO189" i="3"/>
  <c r="AN189" i="3"/>
  <c r="AM189" i="3"/>
  <c r="AL189" i="3"/>
  <c r="AR188" i="3"/>
  <c r="AQ188" i="3"/>
  <c r="AP188" i="3"/>
  <c r="AO188" i="3"/>
  <c r="AN188" i="3"/>
  <c r="AM188" i="3"/>
  <c r="AL188" i="3"/>
  <c r="AR187" i="3"/>
  <c r="AQ187" i="3"/>
  <c r="AP187" i="3"/>
  <c r="AO187" i="3"/>
  <c r="AN187" i="3"/>
  <c r="AM187" i="3"/>
  <c r="AL187" i="3"/>
  <c r="AR186" i="3"/>
  <c r="AQ186" i="3"/>
  <c r="AP186" i="3"/>
  <c r="AO186" i="3"/>
  <c r="AN186" i="3"/>
  <c r="AM186" i="3"/>
  <c r="AL186" i="3"/>
  <c r="AR185" i="3"/>
  <c r="AQ185" i="3"/>
  <c r="AP185" i="3"/>
  <c r="AO185" i="3"/>
  <c r="AN185" i="3"/>
  <c r="AM185" i="3"/>
  <c r="AL185" i="3"/>
  <c r="AR184" i="3"/>
  <c r="AQ184" i="3"/>
  <c r="AP184" i="3"/>
  <c r="AO184" i="3"/>
  <c r="AN184" i="3"/>
  <c r="AM184" i="3"/>
  <c r="AL184" i="3"/>
  <c r="AR183" i="3"/>
  <c r="AQ183" i="3"/>
  <c r="AP183" i="3"/>
  <c r="AO183" i="3"/>
  <c r="AN183" i="3"/>
  <c r="AM183" i="3"/>
  <c r="AL183" i="3"/>
  <c r="AR182" i="3"/>
  <c r="AQ182" i="3"/>
  <c r="AP182" i="3"/>
  <c r="AO182" i="3"/>
  <c r="AN182" i="3"/>
  <c r="AM182" i="3"/>
  <c r="AL182" i="3"/>
  <c r="AR181" i="3"/>
  <c r="AQ181" i="3"/>
  <c r="AP181" i="3"/>
  <c r="AO181" i="3"/>
  <c r="AN181" i="3"/>
  <c r="AM181" i="3"/>
  <c r="AL181" i="3"/>
  <c r="AR180" i="3"/>
  <c r="AQ180" i="3"/>
  <c r="AP180" i="3"/>
  <c r="AO180" i="3"/>
  <c r="AN180" i="3"/>
  <c r="AM180" i="3"/>
  <c r="AL180" i="3"/>
  <c r="AR179" i="3"/>
  <c r="AQ179" i="3"/>
  <c r="AP179" i="3"/>
  <c r="AO179" i="3"/>
  <c r="AN179" i="3"/>
  <c r="AM179" i="3"/>
  <c r="AL179" i="3"/>
  <c r="AR178" i="3"/>
  <c r="AQ178" i="3"/>
  <c r="AP178" i="3"/>
  <c r="AO178" i="3"/>
  <c r="AN178" i="3"/>
  <c r="AM178" i="3"/>
  <c r="AL178" i="3"/>
  <c r="AR177" i="3"/>
  <c r="AQ177" i="3"/>
  <c r="AP177" i="3"/>
  <c r="AO177" i="3"/>
  <c r="AN177" i="3"/>
  <c r="AM177" i="3"/>
  <c r="AL177" i="3"/>
  <c r="AR176" i="3"/>
  <c r="AQ176" i="3"/>
  <c r="AP176" i="3"/>
  <c r="AO176" i="3"/>
  <c r="AN176" i="3"/>
  <c r="AM176" i="3"/>
  <c r="AL176" i="3"/>
  <c r="AR175" i="3"/>
  <c r="AQ175" i="3"/>
  <c r="AP175" i="3"/>
  <c r="AO175" i="3"/>
  <c r="AN175" i="3"/>
  <c r="AM175" i="3"/>
  <c r="AL175" i="3"/>
  <c r="AR174" i="3"/>
  <c r="AQ174" i="3"/>
  <c r="AP174" i="3"/>
  <c r="AO174" i="3"/>
  <c r="AN174" i="3"/>
  <c r="AM174" i="3"/>
  <c r="AL174" i="3"/>
  <c r="AR173" i="3"/>
  <c r="AQ173" i="3"/>
  <c r="AP173" i="3"/>
  <c r="AO173" i="3"/>
  <c r="AN173" i="3"/>
  <c r="AM173" i="3"/>
  <c r="AL173" i="3"/>
  <c r="AR172" i="3"/>
  <c r="AQ172" i="3"/>
  <c r="AP172" i="3"/>
  <c r="AO172" i="3"/>
  <c r="AN172" i="3"/>
  <c r="AM172" i="3"/>
  <c r="AL172" i="3"/>
  <c r="AR171" i="3"/>
  <c r="AQ171" i="3"/>
  <c r="AP171" i="3"/>
  <c r="AO171" i="3"/>
  <c r="AN171" i="3"/>
  <c r="AM171" i="3"/>
  <c r="AL171" i="3"/>
  <c r="AR170" i="3"/>
  <c r="AQ170" i="3"/>
  <c r="AP170" i="3"/>
  <c r="AO170" i="3"/>
  <c r="AN170" i="3"/>
  <c r="AM170" i="3"/>
  <c r="AL170" i="3"/>
  <c r="AR169" i="3"/>
  <c r="AQ169" i="3"/>
  <c r="AP169" i="3"/>
  <c r="AO169" i="3"/>
  <c r="AN169" i="3"/>
  <c r="AM169" i="3"/>
  <c r="AL169" i="3"/>
  <c r="AR168" i="3"/>
  <c r="AQ168" i="3"/>
  <c r="AP168" i="3"/>
  <c r="AO168" i="3"/>
  <c r="AN168" i="3"/>
  <c r="AM168" i="3"/>
  <c r="AL168" i="3"/>
  <c r="AR167" i="3"/>
  <c r="AQ167" i="3"/>
  <c r="AP167" i="3"/>
  <c r="AO167" i="3"/>
  <c r="AN167" i="3"/>
  <c r="AM167" i="3"/>
  <c r="AL167" i="3"/>
  <c r="AR166" i="3"/>
  <c r="AQ166" i="3"/>
  <c r="AP166" i="3"/>
  <c r="AO166" i="3"/>
  <c r="AN166" i="3"/>
  <c r="AM166" i="3"/>
  <c r="AL166" i="3"/>
  <c r="AR165" i="3"/>
  <c r="AQ165" i="3"/>
  <c r="AP165" i="3"/>
  <c r="AO165" i="3"/>
  <c r="AN165" i="3"/>
  <c r="AM165" i="3"/>
  <c r="AL165" i="3"/>
  <c r="AR164" i="3"/>
  <c r="AQ164" i="3"/>
  <c r="AP164" i="3"/>
  <c r="AO164" i="3"/>
  <c r="AN164" i="3"/>
  <c r="AM164" i="3"/>
  <c r="AL164" i="3"/>
  <c r="AR163" i="3"/>
  <c r="AQ163" i="3"/>
  <c r="AP163" i="3"/>
  <c r="AO163" i="3"/>
  <c r="AN163" i="3"/>
  <c r="AM163" i="3"/>
  <c r="AL163" i="3"/>
  <c r="AR162" i="3"/>
  <c r="AQ162" i="3"/>
  <c r="AP162" i="3"/>
  <c r="AO162" i="3"/>
  <c r="AN162" i="3"/>
  <c r="AM162" i="3"/>
  <c r="AL162" i="3"/>
  <c r="AR161" i="3"/>
  <c r="AQ161" i="3"/>
  <c r="AP161" i="3"/>
  <c r="AO161" i="3"/>
  <c r="AN161" i="3"/>
  <c r="AM161" i="3"/>
  <c r="AL161" i="3"/>
  <c r="AR160" i="3"/>
  <c r="AQ160" i="3"/>
  <c r="AP160" i="3"/>
  <c r="AO160" i="3"/>
  <c r="AN160" i="3"/>
  <c r="AM160" i="3"/>
  <c r="AL160" i="3"/>
  <c r="AR159" i="3"/>
  <c r="AQ159" i="3"/>
  <c r="AP159" i="3"/>
  <c r="AO159" i="3"/>
  <c r="AN159" i="3"/>
  <c r="AM159" i="3"/>
  <c r="AL159" i="3"/>
  <c r="AR158" i="3"/>
  <c r="AQ158" i="3"/>
  <c r="AP158" i="3"/>
  <c r="AO158" i="3"/>
  <c r="AN158" i="3"/>
  <c r="AM158" i="3"/>
  <c r="AL158" i="3"/>
  <c r="AR157" i="3"/>
  <c r="AQ157" i="3"/>
  <c r="AP157" i="3"/>
  <c r="AO157" i="3"/>
  <c r="AN157" i="3"/>
  <c r="AM157" i="3"/>
  <c r="AL157" i="3"/>
  <c r="AR156" i="3"/>
  <c r="AQ156" i="3"/>
  <c r="AP156" i="3"/>
  <c r="AO156" i="3"/>
  <c r="AN156" i="3"/>
  <c r="AM156" i="3"/>
  <c r="AL156" i="3"/>
  <c r="AR155" i="3"/>
  <c r="AQ155" i="3"/>
  <c r="AP155" i="3"/>
  <c r="AO155" i="3"/>
  <c r="AN155" i="3"/>
  <c r="AM155" i="3"/>
  <c r="AL155" i="3"/>
  <c r="AR154" i="3"/>
  <c r="AQ154" i="3"/>
  <c r="AP154" i="3"/>
  <c r="AO154" i="3"/>
  <c r="AN154" i="3"/>
  <c r="AM154" i="3"/>
  <c r="AL154" i="3"/>
  <c r="AR153" i="3"/>
  <c r="AQ153" i="3"/>
  <c r="AP153" i="3"/>
  <c r="AO153" i="3"/>
  <c r="AN153" i="3"/>
  <c r="AM153" i="3"/>
  <c r="AL153" i="3"/>
  <c r="AR152" i="3"/>
  <c r="AQ152" i="3"/>
  <c r="AP152" i="3"/>
  <c r="AO152" i="3"/>
  <c r="AN152" i="3"/>
  <c r="AM152" i="3"/>
  <c r="AL152" i="3"/>
  <c r="AR151" i="3"/>
  <c r="AQ151" i="3"/>
  <c r="AP151" i="3"/>
  <c r="AO151" i="3"/>
  <c r="AN151" i="3"/>
  <c r="AM151" i="3"/>
  <c r="AL151" i="3"/>
  <c r="AR150" i="3"/>
  <c r="AQ150" i="3"/>
  <c r="AP150" i="3"/>
  <c r="AO150" i="3"/>
  <c r="AN150" i="3"/>
  <c r="AM150" i="3"/>
  <c r="AL150" i="3"/>
  <c r="AR149" i="3"/>
  <c r="AQ149" i="3"/>
  <c r="AP149" i="3"/>
  <c r="AO149" i="3"/>
  <c r="AN149" i="3"/>
  <c r="AM149" i="3"/>
  <c r="AL149" i="3"/>
  <c r="AR148" i="3"/>
  <c r="AQ148" i="3"/>
  <c r="AP148" i="3"/>
  <c r="AO148" i="3"/>
  <c r="AN148" i="3"/>
  <c r="AM148" i="3"/>
  <c r="AL148" i="3"/>
  <c r="AR147" i="3"/>
  <c r="AQ147" i="3"/>
  <c r="AP147" i="3"/>
  <c r="AO147" i="3"/>
  <c r="AN147" i="3"/>
  <c r="AM147" i="3"/>
  <c r="AL147" i="3"/>
  <c r="AR146" i="3"/>
  <c r="AQ146" i="3"/>
  <c r="AP146" i="3"/>
  <c r="AO146" i="3"/>
  <c r="AN146" i="3"/>
  <c r="AM146" i="3"/>
  <c r="AL146" i="3"/>
  <c r="AR145" i="3"/>
  <c r="AQ145" i="3"/>
  <c r="AP145" i="3"/>
  <c r="AO145" i="3"/>
  <c r="AN145" i="3"/>
  <c r="AM145" i="3"/>
  <c r="AL145" i="3"/>
  <c r="AR144" i="3"/>
  <c r="AQ144" i="3"/>
  <c r="AP144" i="3"/>
  <c r="AO144" i="3"/>
  <c r="AN144" i="3"/>
  <c r="AM144" i="3"/>
  <c r="AL144" i="3"/>
  <c r="AR143" i="3"/>
  <c r="AQ143" i="3"/>
  <c r="AP143" i="3"/>
  <c r="AO143" i="3"/>
  <c r="AN143" i="3"/>
  <c r="AM143" i="3"/>
  <c r="AL143" i="3"/>
  <c r="AR142" i="3"/>
  <c r="AQ142" i="3"/>
  <c r="AP142" i="3"/>
  <c r="AO142" i="3"/>
  <c r="AN142" i="3"/>
  <c r="AM142" i="3"/>
  <c r="AL142" i="3"/>
  <c r="AR141" i="3"/>
  <c r="AQ141" i="3"/>
  <c r="AP141" i="3"/>
  <c r="AO141" i="3"/>
  <c r="AN141" i="3"/>
  <c r="AM141" i="3"/>
  <c r="AL141" i="3"/>
  <c r="AR140" i="3"/>
  <c r="AQ140" i="3"/>
  <c r="AP140" i="3"/>
  <c r="AO140" i="3"/>
  <c r="AN140" i="3"/>
  <c r="AM140" i="3"/>
  <c r="AL140" i="3"/>
  <c r="AR139" i="3"/>
  <c r="AQ139" i="3"/>
  <c r="AP139" i="3"/>
  <c r="AO139" i="3"/>
  <c r="AN139" i="3"/>
  <c r="AM139" i="3"/>
  <c r="AL139" i="3"/>
  <c r="AR138" i="3"/>
  <c r="AQ138" i="3"/>
  <c r="AP138" i="3"/>
  <c r="AO138" i="3"/>
  <c r="AN138" i="3"/>
  <c r="AM138" i="3"/>
  <c r="AL138" i="3"/>
  <c r="AR137" i="3"/>
  <c r="AQ137" i="3"/>
  <c r="AP137" i="3"/>
  <c r="AO137" i="3"/>
  <c r="AN137" i="3"/>
  <c r="AM137" i="3"/>
  <c r="AL137" i="3"/>
  <c r="AR136" i="3"/>
  <c r="AQ136" i="3"/>
  <c r="AP136" i="3"/>
  <c r="AO136" i="3"/>
  <c r="AN136" i="3"/>
  <c r="AM136" i="3"/>
  <c r="AL136" i="3"/>
  <c r="AR135" i="3"/>
  <c r="AQ135" i="3"/>
  <c r="AP135" i="3"/>
  <c r="AO135" i="3"/>
  <c r="AN135" i="3"/>
  <c r="AM135" i="3"/>
  <c r="AL135" i="3"/>
  <c r="AR134" i="3"/>
  <c r="AQ134" i="3"/>
  <c r="AP134" i="3"/>
  <c r="AO134" i="3"/>
  <c r="AN134" i="3"/>
  <c r="AM134" i="3"/>
  <c r="AL134" i="3"/>
  <c r="AR133" i="3"/>
  <c r="AQ133" i="3"/>
  <c r="AP133" i="3"/>
  <c r="AO133" i="3"/>
  <c r="AN133" i="3"/>
  <c r="AM133" i="3"/>
  <c r="AL133" i="3"/>
  <c r="AR132" i="3"/>
  <c r="AQ132" i="3"/>
  <c r="AP132" i="3"/>
  <c r="AO132" i="3"/>
  <c r="AN132" i="3"/>
  <c r="AM132" i="3"/>
  <c r="AL132" i="3"/>
  <c r="AR131" i="3"/>
  <c r="AQ131" i="3"/>
  <c r="AP131" i="3"/>
  <c r="AO131" i="3"/>
  <c r="AN131" i="3"/>
  <c r="AM131" i="3"/>
  <c r="AL131" i="3"/>
  <c r="AR130" i="3"/>
  <c r="AQ130" i="3"/>
  <c r="AP130" i="3"/>
  <c r="AO130" i="3"/>
  <c r="AN130" i="3"/>
  <c r="AM130" i="3"/>
  <c r="AL130" i="3"/>
  <c r="AR129" i="3"/>
  <c r="AQ129" i="3"/>
  <c r="AP129" i="3"/>
  <c r="AO129" i="3"/>
  <c r="AN129" i="3"/>
  <c r="AM129" i="3"/>
  <c r="AL129" i="3"/>
  <c r="AR128" i="3"/>
  <c r="AQ128" i="3"/>
  <c r="AP128" i="3"/>
  <c r="AO128" i="3"/>
  <c r="AN128" i="3"/>
  <c r="AM128" i="3"/>
  <c r="AL128" i="3"/>
  <c r="AR127" i="3"/>
  <c r="AQ127" i="3"/>
  <c r="AP127" i="3"/>
  <c r="AO127" i="3"/>
  <c r="AN127" i="3"/>
  <c r="AM127" i="3"/>
  <c r="AL127" i="3"/>
  <c r="AR126" i="3"/>
  <c r="AQ126" i="3"/>
  <c r="AP126" i="3"/>
  <c r="AO126" i="3"/>
  <c r="AN126" i="3"/>
  <c r="AM126" i="3"/>
  <c r="AL126" i="3"/>
  <c r="AR125" i="3"/>
  <c r="AQ125" i="3"/>
  <c r="AP125" i="3"/>
  <c r="AO125" i="3"/>
  <c r="AN125" i="3"/>
  <c r="AM125" i="3"/>
  <c r="AL125" i="3"/>
  <c r="AR124" i="3"/>
  <c r="AQ124" i="3"/>
  <c r="AP124" i="3"/>
  <c r="AO124" i="3"/>
  <c r="AN124" i="3"/>
  <c r="AM124" i="3"/>
  <c r="AL124" i="3"/>
  <c r="AR123" i="3"/>
  <c r="AQ123" i="3"/>
  <c r="AP123" i="3"/>
  <c r="AO123" i="3"/>
  <c r="AN123" i="3"/>
  <c r="AM123" i="3"/>
  <c r="AL123" i="3"/>
  <c r="AR122" i="3"/>
  <c r="AQ122" i="3"/>
  <c r="AP122" i="3"/>
  <c r="AO122" i="3"/>
  <c r="AN122" i="3"/>
  <c r="AM122" i="3"/>
  <c r="AL122" i="3"/>
  <c r="AR121" i="3"/>
  <c r="AQ121" i="3"/>
  <c r="AP121" i="3"/>
  <c r="AO121" i="3"/>
  <c r="AN121" i="3"/>
  <c r="AM121" i="3"/>
  <c r="AL121" i="3"/>
  <c r="AR120" i="3"/>
  <c r="AQ120" i="3"/>
  <c r="AP120" i="3"/>
  <c r="AO120" i="3"/>
  <c r="AN120" i="3"/>
  <c r="AM120" i="3"/>
  <c r="AL120" i="3"/>
  <c r="AR119" i="3"/>
  <c r="AQ119" i="3"/>
  <c r="AP119" i="3"/>
  <c r="AO119" i="3"/>
  <c r="AN119" i="3"/>
  <c r="AM119" i="3"/>
  <c r="AL119" i="3"/>
  <c r="AR118" i="3"/>
  <c r="AQ118" i="3"/>
  <c r="AP118" i="3"/>
  <c r="AO118" i="3"/>
  <c r="AN118" i="3"/>
  <c r="AM118" i="3"/>
  <c r="AL118" i="3"/>
  <c r="AR117" i="3"/>
  <c r="AQ117" i="3"/>
  <c r="AP117" i="3"/>
  <c r="AO117" i="3"/>
  <c r="AN117" i="3"/>
  <c r="AM117" i="3"/>
  <c r="AL117" i="3"/>
  <c r="AR116" i="3"/>
  <c r="AQ116" i="3"/>
  <c r="AP116" i="3"/>
  <c r="AO116" i="3"/>
  <c r="AN116" i="3"/>
  <c r="AM116" i="3"/>
  <c r="AL116" i="3"/>
  <c r="AR115" i="3"/>
  <c r="AQ115" i="3"/>
  <c r="AP115" i="3"/>
  <c r="AO115" i="3"/>
  <c r="AN115" i="3"/>
  <c r="AM115" i="3"/>
  <c r="AL115" i="3"/>
  <c r="AR114" i="3"/>
  <c r="AQ114" i="3"/>
  <c r="AP114" i="3"/>
  <c r="AO114" i="3"/>
  <c r="AN114" i="3"/>
  <c r="AM114" i="3"/>
  <c r="AL114" i="3"/>
  <c r="AR113" i="3"/>
  <c r="AQ113" i="3"/>
  <c r="AP113" i="3"/>
  <c r="AO113" i="3"/>
  <c r="AN113" i="3"/>
  <c r="AM113" i="3"/>
  <c r="AL113" i="3"/>
  <c r="AR112" i="3"/>
  <c r="AQ112" i="3"/>
  <c r="AP112" i="3"/>
  <c r="AO112" i="3"/>
  <c r="AN112" i="3"/>
  <c r="AM112" i="3"/>
  <c r="AL112" i="3"/>
  <c r="AR111" i="3"/>
  <c r="AQ111" i="3"/>
  <c r="AP111" i="3"/>
  <c r="AO111" i="3"/>
  <c r="AN111" i="3"/>
  <c r="AM111" i="3"/>
  <c r="AL111" i="3"/>
  <c r="AR110" i="3"/>
  <c r="AQ110" i="3"/>
  <c r="AP110" i="3"/>
  <c r="AO110" i="3"/>
  <c r="AN110" i="3"/>
  <c r="AM110" i="3"/>
  <c r="AL110" i="3"/>
  <c r="AR109" i="3"/>
  <c r="AQ109" i="3"/>
  <c r="AP109" i="3"/>
  <c r="AO109" i="3"/>
  <c r="AN109" i="3"/>
  <c r="AM109" i="3"/>
  <c r="AL109" i="3"/>
  <c r="AR108" i="3"/>
  <c r="AQ108" i="3"/>
  <c r="AP108" i="3"/>
  <c r="AO108" i="3"/>
  <c r="AN108" i="3"/>
  <c r="AM108" i="3"/>
  <c r="AL108" i="3"/>
  <c r="AR107" i="3"/>
  <c r="AQ107" i="3"/>
  <c r="AP107" i="3"/>
  <c r="AO107" i="3"/>
  <c r="AN107" i="3"/>
  <c r="AM107" i="3"/>
  <c r="AL107" i="3"/>
  <c r="AR106" i="3"/>
  <c r="AQ106" i="3"/>
  <c r="AP106" i="3"/>
  <c r="AO106" i="3"/>
  <c r="AN106" i="3"/>
  <c r="AM106" i="3"/>
  <c r="AL106" i="3"/>
  <c r="AR105" i="3"/>
  <c r="AQ105" i="3"/>
  <c r="AP105" i="3"/>
  <c r="AO105" i="3"/>
  <c r="AN105" i="3"/>
  <c r="AM105" i="3"/>
  <c r="AL105" i="3"/>
  <c r="AR104" i="3"/>
  <c r="AQ104" i="3"/>
  <c r="AP104" i="3"/>
  <c r="AO104" i="3"/>
  <c r="AN104" i="3"/>
  <c r="AM104" i="3"/>
  <c r="AL104" i="3"/>
  <c r="AR103" i="3"/>
  <c r="AQ103" i="3"/>
  <c r="AP103" i="3"/>
  <c r="AO103" i="3"/>
  <c r="AN103" i="3"/>
  <c r="AM103" i="3"/>
  <c r="AL103" i="3"/>
  <c r="AR102" i="3"/>
  <c r="AQ102" i="3"/>
  <c r="AP102" i="3"/>
  <c r="AO102" i="3"/>
  <c r="AN102" i="3"/>
  <c r="AM102" i="3"/>
  <c r="AL102" i="3"/>
  <c r="AR101" i="3"/>
  <c r="AQ101" i="3"/>
  <c r="AP101" i="3"/>
  <c r="AO101" i="3"/>
  <c r="AN101" i="3"/>
  <c r="AM101" i="3"/>
  <c r="AL101" i="3"/>
  <c r="AR100" i="3"/>
  <c r="AQ100" i="3"/>
  <c r="AP100" i="3"/>
  <c r="AO100" i="3"/>
  <c r="AN100" i="3"/>
  <c r="AM100" i="3"/>
  <c r="AL100" i="3"/>
  <c r="AR99" i="3"/>
  <c r="AQ99" i="3"/>
  <c r="AP99" i="3"/>
  <c r="AO99" i="3"/>
  <c r="AN99" i="3"/>
  <c r="AM99" i="3"/>
  <c r="AL99" i="3"/>
  <c r="AR98" i="3"/>
  <c r="AQ98" i="3"/>
  <c r="AP98" i="3"/>
  <c r="AO98" i="3"/>
  <c r="AN98" i="3"/>
  <c r="AM98" i="3"/>
  <c r="AL98" i="3"/>
  <c r="AR97" i="3"/>
  <c r="AQ97" i="3"/>
  <c r="AP97" i="3"/>
  <c r="AO97" i="3"/>
  <c r="AN97" i="3"/>
  <c r="AM97" i="3"/>
  <c r="AL97" i="3"/>
  <c r="AR96" i="3"/>
  <c r="AQ96" i="3"/>
  <c r="AP96" i="3"/>
  <c r="AO96" i="3"/>
  <c r="AN96" i="3"/>
  <c r="AM96" i="3"/>
  <c r="AL96" i="3"/>
  <c r="AR95" i="3"/>
  <c r="AQ95" i="3"/>
  <c r="AP95" i="3"/>
  <c r="AO95" i="3"/>
  <c r="AN95" i="3"/>
  <c r="AM95" i="3"/>
  <c r="AL95" i="3"/>
  <c r="AR94" i="3"/>
  <c r="AQ94" i="3"/>
  <c r="AP94" i="3"/>
  <c r="AO94" i="3"/>
  <c r="AN94" i="3"/>
  <c r="AM94" i="3"/>
  <c r="AL94" i="3"/>
  <c r="AR93" i="3"/>
  <c r="AQ93" i="3"/>
  <c r="AP93" i="3"/>
  <c r="AO93" i="3"/>
  <c r="AN93" i="3"/>
  <c r="AM93" i="3"/>
  <c r="AL93" i="3"/>
  <c r="AR92" i="3"/>
  <c r="AQ92" i="3"/>
  <c r="AP92" i="3"/>
  <c r="AO92" i="3"/>
  <c r="AN92" i="3"/>
  <c r="AM92" i="3"/>
  <c r="AL92" i="3"/>
  <c r="AR91" i="3"/>
  <c r="AQ91" i="3"/>
  <c r="AP91" i="3"/>
  <c r="AO91" i="3"/>
  <c r="AN91" i="3"/>
  <c r="AM91" i="3"/>
  <c r="AL91" i="3"/>
  <c r="AR90" i="3"/>
  <c r="AQ90" i="3"/>
  <c r="AP90" i="3"/>
  <c r="AO90" i="3"/>
  <c r="AN90" i="3"/>
  <c r="AM90" i="3"/>
  <c r="AL90" i="3"/>
  <c r="AR89" i="3"/>
  <c r="AQ89" i="3"/>
  <c r="AP89" i="3"/>
  <c r="AO89" i="3"/>
  <c r="AN89" i="3"/>
  <c r="AM89" i="3"/>
  <c r="AL89" i="3"/>
  <c r="AR88" i="3"/>
  <c r="AQ88" i="3"/>
  <c r="AP88" i="3"/>
  <c r="AO88" i="3"/>
  <c r="AN88" i="3"/>
  <c r="AM88" i="3"/>
  <c r="AL88" i="3"/>
  <c r="AR87" i="3"/>
  <c r="AQ87" i="3"/>
  <c r="AP87" i="3"/>
  <c r="AO87" i="3"/>
  <c r="AN87" i="3"/>
  <c r="AM87" i="3"/>
  <c r="AL87" i="3"/>
  <c r="AR86" i="3"/>
  <c r="AQ86" i="3"/>
  <c r="AP86" i="3"/>
  <c r="AO86" i="3"/>
  <c r="AN86" i="3"/>
  <c r="AM86" i="3"/>
  <c r="AL86" i="3"/>
  <c r="AR85" i="3"/>
  <c r="AQ85" i="3"/>
  <c r="AP85" i="3"/>
  <c r="AO85" i="3"/>
  <c r="AN85" i="3"/>
  <c r="AM85" i="3"/>
  <c r="AL85" i="3"/>
  <c r="AR84" i="3"/>
  <c r="AQ84" i="3"/>
  <c r="AP84" i="3"/>
  <c r="AO84" i="3"/>
  <c r="AN84" i="3"/>
  <c r="AM84" i="3"/>
  <c r="AL84" i="3"/>
  <c r="AR83" i="3"/>
  <c r="AQ83" i="3"/>
  <c r="AP83" i="3"/>
  <c r="AO83" i="3"/>
  <c r="AN83" i="3"/>
  <c r="AM83" i="3"/>
  <c r="AL83" i="3"/>
  <c r="AR82" i="3"/>
  <c r="AQ82" i="3"/>
  <c r="AP82" i="3"/>
  <c r="AO82" i="3"/>
  <c r="AN82" i="3"/>
  <c r="AM82" i="3"/>
  <c r="AL82" i="3"/>
  <c r="AR81" i="3"/>
  <c r="AQ81" i="3"/>
  <c r="AP81" i="3"/>
  <c r="AO81" i="3"/>
  <c r="AN81" i="3"/>
  <c r="AM81" i="3"/>
  <c r="AL81" i="3"/>
  <c r="AR80" i="3"/>
  <c r="AQ80" i="3"/>
  <c r="AP80" i="3"/>
  <c r="AO80" i="3"/>
  <c r="AN80" i="3"/>
  <c r="AM80" i="3"/>
  <c r="AL80" i="3"/>
  <c r="AR79" i="3"/>
  <c r="AQ79" i="3"/>
  <c r="AP79" i="3"/>
  <c r="AO79" i="3"/>
  <c r="AN79" i="3"/>
  <c r="AM79" i="3"/>
  <c r="AL79" i="3"/>
  <c r="AR78" i="3"/>
  <c r="AQ78" i="3"/>
  <c r="AP78" i="3"/>
  <c r="AO78" i="3"/>
  <c r="AN78" i="3"/>
  <c r="AM78" i="3"/>
  <c r="AL78" i="3"/>
  <c r="AR77" i="3"/>
  <c r="AQ77" i="3"/>
  <c r="AP77" i="3"/>
  <c r="AO77" i="3"/>
  <c r="AN77" i="3"/>
  <c r="AM77" i="3"/>
  <c r="AL77" i="3"/>
  <c r="AR76" i="3"/>
  <c r="AQ76" i="3"/>
  <c r="AP76" i="3"/>
  <c r="AO76" i="3"/>
  <c r="AN76" i="3"/>
  <c r="AM76" i="3"/>
  <c r="AL76" i="3"/>
  <c r="AR75" i="3"/>
  <c r="AQ75" i="3"/>
  <c r="AP75" i="3"/>
  <c r="AO75" i="3"/>
  <c r="AN75" i="3"/>
  <c r="AM75" i="3"/>
  <c r="AL75" i="3"/>
  <c r="AR74" i="3"/>
  <c r="AQ74" i="3"/>
  <c r="AP74" i="3"/>
  <c r="AO74" i="3"/>
  <c r="AN74" i="3"/>
  <c r="AM74" i="3"/>
  <c r="AL74" i="3"/>
  <c r="AR73" i="3"/>
  <c r="AQ73" i="3"/>
  <c r="AP73" i="3"/>
  <c r="AO73" i="3"/>
  <c r="AN73" i="3"/>
  <c r="AM73" i="3"/>
  <c r="AL73" i="3"/>
  <c r="AR72" i="3"/>
  <c r="AQ72" i="3"/>
  <c r="AP72" i="3"/>
  <c r="AO72" i="3"/>
  <c r="AN72" i="3"/>
  <c r="AM72" i="3"/>
  <c r="AL72" i="3"/>
  <c r="AR71" i="3"/>
  <c r="AQ71" i="3"/>
  <c r="AP71" i="3"/>
  <c r="AO71" i="3"/>
  <c r="AN71" i="3"/>
  <c r="AM71" i="3"/>
  <c r="AL71" i="3"/>
  <c r="AR70" i="3"/>
  <c r="AQ70" i="3"/>
  <c r="AP70" i="3"/>
  <c r="AO70" i="3"/>
  <c r="AN70" i="3"/>
  <c r="AM70" i="3"/>
  <c r="AL70" i="3"/>
  <c r="AR69" i="3"/>
  <c r="AQ69" i="3"/>
  <c r="AP69" i="3"/>
  <c r="AO69" i="3"/>
  <c r="AN69" i="3"/>
  <c r="AM69" i="3"/>
  <c r="AL69" i="3"/>
  <c r="AR68" i="3"/>
  <c r="AQ68" i="3"/>
  <c r="AP68" i="3"/>
  <c r="AO68" i="3"/>
  <c r="AN68" i="3"/>
  <c r="AM68" i="3"/>
  <c r="AL68" i="3"/>
  <c r="AR67" i="3"/>
  <c r="AQ67" i="3"/>
  <c r="AP67" i="3"/>
  <c r="AO67" i="3"/>
  <c r="AN67" i="3"/>
  <c r="AM67" i="3"/>
  <c r="AL67" i="3"/>
  <c r="AR66" i="3"/>
  <c r="AQ66" i="3"/>
  <c r="AP66" i="3"/>
  <c r="AO66" i="3"/>
  <c r="AN66" i="3"/>
  <c r="AM66" i="3"/>
  <c r="AL66" i="3"/>
  <c r="AR65" i="3"/>
  <c r="AQ65" i="3"/>
  <c r="AP65" i="3"/>
  <c r="AO65" i="3"/>
  <c r="AN65" i="3"/>
  <c r="AM65" i="3"/>
  <c r="AL65" i="3"/>
  <c r="AR64" i="3"/>
  <c r="AQ64" i="3"/>
  <c r="AP64" i="3"/>
  <c r="AO64" i="3"/>
  <c r="AN64" i="3"/>
  <c r="AM64" i="3"/>
  <c r="AL64" i="3"/>
  <c r="AR63" i="3"/>
  <c r="AQ63" i="3"/>
  <c r="AP63" i="3"/>
  <c r="AO63" i="3"/>
  <c r="AN63" i="3"/>
  <c r="AM63" i="3"/>
  <c r="AL63" i="3"/>
  <c r="AR62" i="3"/>
  <c r="AQ62" i="3"/>
  <c r="AP62" i="3"/>
  <c r="AO62" i="3"/>
  <c r="AN62" i="3"/>
  <c r="AM62" i="3"/>
  <c r="AL62" i="3"/>
  <c r="AR61" i="3"/>
  <c r="AQ61" i="3"/>
  <c r="AP61" i="3"/>
  <c r="AO61" i="3"/>
  <c r="AN61" i="3"/>
  <c r="AM61" i="3"/>
  <c r="AL61" i="3"/>
  <c r="AR60" i="3"/>
  <c r="AQ60" i="3"/>
  <c r="AP60" i="3"/>
  <c r="AO60" i="3"/>
  <c r="AN60" i="3"/>
  <c r="AM60" i="3"/>
  <c r="AL60" i="3"/>
  <c r="AR59" i="3"/>
  <c r="AQ59" i="3"/>
  <c r="AP59" i="3"/>
  <c r="AO59" i="3"/>
  <c r="AN59" i="3"/>
  <c r="AM59" i="3"/>
  <c r="AL59" i="3"/>
  <c r="AR58" i="3"/>
  <c r="AQ58" i="3"/>
  <c r="AP58" i="3"/>
  <c r="AO58" i="3"/>
  <c r="AN58" i="3"/>
  <c r="AM58" i="3"/>
  <c r="AL58" i="3"/>
  <c r="AR57" i="3"/>
  <c r="AQ57" i="3"/>
  <c r="AP57" i="3"/>
  <c r="AO57" i="3"/>
  <c r="AN57" i="3"/>
  <c r="AM57" i="3"/>
  <c r="AL57" i="3"/>
  <c r="AR56" i="3"/>
  <c r="AQ56" i="3"/>
  <c r="AP56" i="3"/>
  <c r="AO56" i="3"/>
  <c r="AN56" i="3"/>
  <c r="AM56" i="3"/>
  <c r="AL56" i="3"/>
  <c r="AR55" i="3"/>
  <c r="AQ55" i="3"/>
  <c r="AP55" i="3"/>
  <c r="AO55" i="3"/>
  <c r="AN55" i="3"/>
  <c r="AM55" i="3"/>
  <c r="AL55" i="3"/>
  <c r="AR54" i="3"/>
  <c r="AQ54" i="3"/>
  <c r="AP54" i="3"/>
  <c r="AO54" i="3"/>
  <c r="AN54" i="3"/>
  <c r="AM54" i="3"/>
  <c r="AL54" i="3"/>
  <c r="AR53" i="3"/>
  <c r="AQ53" i="3"/>
  <c r="AP53" i="3"/>
  <c r="AO53" i="3"/>
  <c r="AN53" i="3"/>
  <c r="AM53" i="3"/>
  <c r="AL53" i="3"/>
  <c r="AR52" i="3"/>
  <c r="AQ52" i="3"/>
  <c r="AP52" i="3"/>
  <c r="AO52" i="3"/>
  <c r="AN52" i="3"/>
  <c r="AM52" i="3"/>
  <c r="AL52" i="3"/>
  <c r="AR51" i="3"/>
  <c r="AQ51" i="3"/>
  <c r="AP51" i="3"/>
  <c r="AO51" i="3"/>
  <c r="AN51" i="3"/>
  <c r="AM51" i="3"/>
  <c r="AL51" i="3"/>
  <c r="AR50" i="3"/>
  <c r="AQ50" i="3"/>
  <c r="AP50" i="3"/>
  <c r="AO50" i="3"/>
  <c r="AN50" i="3"/>
  <c r="AM50" i="3"/>
  <c r="AL50" i="3"/>
  <c r="AR49" i="3"/>
  <c r="AQ49" i="3"/>
  <c r="AP49" i="3"/>
  <c r="AO49" i="3"/>
  <c r="AN49" i="3"/>
  <c r="AM49" i="3"/>
  <c r="AL49" i="3"/>
  <c r="AR48" i="3"/>
  <c r="AQ48" i="3"/>
  <c r="AP48" i="3"/>
  <c r="AO48" i="3"/>
  <c r="AN48" i="3"/>
  <c r="AM48" i="3"/>
  <c r="AL48" i="3"/>
  <c r="AR47" i="3"/>
  <c r="AQ47" i="3"/>
  <c r="AP47" i="3"/>
  <c r="AO47" i="3"/>
  <c r="AN47" i="3"/>
  <c r="AM47" i="3"/>
  <c r="AL47" i="3"/>
  <c r="AR46" i="3"/>
  <c r="AQ46" i="3"/>
  <c r="AP46" i="3"/>
  <c r="AO46" i="3"/>
  <c r="AN46" i="3"/>
  <c r="AM46" i="3"/>
  <c r="AL46" i="3"/>
  <c r="AR45" i="3"/>
  <c r="AQ45" i="3"/>
  <c r="AP45" i="3"/>
  <c r="AO45" i="3"/>
  <c r="AN45" i="3"/>
  <c r="AM45" i="3"/>
  <c r="AL45" i="3"/>
  <c r="AR44" i="3"/>
  <c r="AQ44" i="3"/>
  <c r="AP44" i="3"/>
  <c r="AO44" i="3"/>
  <c r="AN44" i="3"/>
  <c r="AM44" i="3"/>
  <c r="AL44" i="3"/>
  <c r="AR43" i="3"/>
  <c r="AQ43" i="3"/>
  <c r="AP43" i="3"/>
  <c r="AO43" i="3"/>
  <c r="AN43" i="3"/>
  <c r="AM43" i="3"/>
  <c r="AL43" i="3"/>
  <c r="AR42" i="3"/>
  <c r="AQ42" i="3"/>
  <c r="AP42" i="3"/>
  <c r="AO42" i="3"/>
  <c r="AN42" i="3"/>
  <c r="AM42" i="3"/>
  <c r="AL42" i="3"/>
  <c r="AR41" i="3"/>
  <c r="AQ41" i="3"/>
  <c r="AP41" i="3"/>
  <c r="AO41" i="3"/>
  <c r="AN41" i="3"/>
  <c r="AM41" i="3"/>
  <c r="AL41" i="3"/>
  <c r="AR40" i="3"/>
  <c r="AQ40" i="3"/>
  <c r="AP40" i="3"/>
  <c r="AO40" i="3"/>
  <c r="AN40" i="3"/>
  <c r="AM40" i="3"/>
  <c r="AL40" i="3"/>
  <c r="AR39" i="3"/>
  <c r="AQ39" i="3"/>
  <c r="AP39" i="3"/>
  <c r="AO39" i="3"/>
  <c r="AN39" i="3"/>
  <c r="AM39" i="3"/>
  <c r="AL39" i="3"/>
  <c r="AR38" i="3"/>
  <c r="AQ38" i="3"/>
  <c r="AP38" i="3"/>
  <c r="AO38" i="3"/>
  <c r="AN38" i="3"/>
  <c r="AM38" i="3"/>
  <c r="AL38" i="3"/>
  <c r="AR37" i="3"/>
  <c r="AQ37" i="3"/>
  <c r="AP37" i="3"/>
  <c r="AO37" i="3"/>
  <c r="AN37" i="3"/>
  <c r="AM37" i="3"/>
  <c r="AL37" i="3"/>
  <c r="AR36" i="3"/>
  <c r="AQ36" i="3"/>
  <c r="AP36" i="3"/>
  <c r="AO36" i="3"/>
  <c r="AN36" i="3"/>
  <c r="AM36" i="3"/>
  <c r="AL36" i="3"/>
  <c r="AR35" i="3"/>
  <c r="AQ35" i="3"/>
  <c r="AP35" i="3"/>
  <c r="AO35" i="3"/>
  <c r="AN35" i="3"/>
  <c r="AM35" i="3"/>
  <c r="AL35" i="3"/>
  <c r="AR34" i="3"/>
  <c r="AQ34" i="3"/>
  <c r="AP34" i="3"/>
  <c r="AO34" i="3"/>
  <c r="AN34" i="3"/>
  <c r="AM34" i="3"/>
  <c r="AL34" i="3"/>
  <c r="AR33" i="3"/>
  <c r="AQ33" i="3"/>
  <c r="AP33" i="3"/>
  <c r="AO33" i="3"/>
  <c r="AN33" i="3"/>
  <c r="AM33" i="3"/>
  <c r="AL33" i="3"/>
  <c r="AR32" i="3"/>
  <c r="AQ32" i="3"/>
  <c r="AP32" i="3"/>
  <c r="AO32" i="3"/>
  <c r="AN32" i="3"/>
  <c r="AM32" i="3"/>
  <c r="AL32" i="3"/>
  <c r="AR31" i="3"/>
  <c r="AQ31" i="3"/>
  <c r="AP31" i="3"/>
  <c r="AO31" i="3"/>
  <c r="AN31" i="3"/>
  <c r="AM31" i="3"/>
  <c r="AL31" i="3"/>
  <c r="AR30" i="3"/>
  <c r="AQ30" i="3"/>
  <c r="AP30" i="3"/>
  <c r="AO30" i="3"/>
  <c r="AN30" i="3"/>
  <c r="AM30" i="3"/>
  <c r="AL30" i="3"/>
  <c r="AR29" i="3"/>
  <c r="AQ29" i="3"/>
  <c r="AP29" i="3"/>
  <c r="AO29" i="3"/>
  <c r="AN29" i="3"/>
  <c r="AM29" i="3"/>
  <c r="AL29" i="3"/>
  <c r="AR28" i="3"/>
  <c r="AQ28" i="3"/>
  <c r="AP28" i="3"/>
  <c r="AO28" i="3"/>
  <c r="AN28" i="3"/>
  <c r="AM28" i="3"/>
  <c r="AL28" i="3"/>
  <c r="AR27" i="3"/>
  <c r="AQ27" i="3"/>
  <c r="AP27" i="3"/>
  <c r="AO27" i="3"/>
  <c r="AN27" i="3"/>
  <c r="AM27" i="3"/>
  <c r="AL27" i="3"/>
  <c r="AR26" i="3"/>
  <c r="AQ26" i="3"/>
  <c r="AP26" i="3"/>
  <c r="AO26" i="3"/>
  <c r="AN26" i="3"/>
  <c r="AM26" i="3"/>
  <c r="AL26" i="3"/>
  <c r="AR25" i="3"/>
  <c r="AQ25" i="3"/>
  <c r="AP25" i="3"/>
  <c r="AO25" i="3"/>
  <c r="AN25" i="3"/>
  <c r="AM25" i="3"/>
  <c r="AL25" i="3"/>
  <c r="AR24" i="3"/>
  <c r="AQ24" i="3"/>
  <c r="AP24" i="3"/>
  <c r="AO24" i="3"/>
  <c r="AN24" i="3"/>
  <c r="AM24" i="3"/>
  <c r="AL24" i="3"/>
  <c r="AR23" i="3"/>
  <c r="AQ23" i="3"/>
  <c r="AP23" i="3"/>
  <c r="AO23" i="3"/>
  <c r="AN23" i="3"/>
  <c r="AM23" i="3"/>
  <c r="AL23" i="3"/>
  <c r="AR22" i="3"/>
  <c r="AQ22" i="3"/>
  <c r="AP22" i="3"/>
  <c r="AO22" i="3"/>
  <c r="AN22" i="3"/>
  <c r="AM22" i="3"/>
  <c r="AL22" i="3"/>
  <c r="AR21" i="3"/>
  <c r="AQ21" i="3"/>
  <c r="AP21" i="3"/>
  <c r="AO21" i="3"/>
  <c r="AN21" i="3"/>
  <c r="AM21" i="3"/>
  <c r="AL21" i="3"/>
  <c r="AR20" i="3"/>
  <c r="AQ20" i="3"/>
  <c r="AP20" i="3"/>
  <c r="AO20" i="3"/>
  <c r="AN20" i="3"/>
  <c r="AM20" i="3"/>
  <c r="AL20" i="3"/>
  <c r="AR19" i="3"/>
  <c r="AQ19" i="3"/>
  <c r="AP19" i="3"/>
  <c r="AO19" i="3"/>
  <c r="AN19" i="3"/>
  <c r="AM19" i="3"/>
  <c r="AL19" i="3"/>
  <c r="AR18" i="3"/>
  <c r="AQ18" i="3"/>
  <c r="AP18" i="3"/>
  <c r="AO18" i="3"/>
  <c r="AN18" i="3"/>
  <c r="AM18" i="3"/>
  <c r="AL18" i="3"/>
  <c r="AR17" i="3"/>
  <c r="AQ17" i="3"/>
  <c r="AP17" i="3"/>
  <c r="AO17" i="3"/>
  <c r="AN17" i="3"/>
  <c r="AM17" i="3"/>
  <c r="AL17" i="3"/>
  <c r="AR16" i="3"/>
  <c r="AQ16" i="3"/>
  <c r="AP16" i="3"/>
  <c r="AO16" i="3"/>
  <c r="AN16" i="3"/>
  <c r="AM16" i="3"/>
  <c r="AL16" i="3"/>
  <c r="AR15" i="3"/>
  <c r="AQ15" i="3"/>
  <c r="AP15" i="3"/>
  <c r="AO15" i="3"/>
  <c r="AN15" i="3"/>
  <c r="AM15" i="3"/>
  <c r="AL15" i="3"/>
  <c r="AR14" i="3"/>
  <c r="AQ14" i="3"/>
  <c r="AP14" i="3"/>
  <c r="AO14" i="3"/>
  <c r="AN14" i="3"/>
  <c r="AM14" i="3"/>
  <c r="AL14" i="3"/>
  <c r="AR13" i="3"/>
  <c r="AQ13" i="3"/>
  <c r="AP13" i="3"/>
  <c r="AO13" i="3"/>
  <c r="AN13" i="3"/>
  <c r="AM13" i="3"/>
  <c r="AL13" i="3"/>
  <c r="AR12" i="3"/>
  <c r="AQ12" i="3"/>
  <c r="AP12" i="3"/>
  <c r="AO12" i="3"/>
  <c r="AN12" i="3"/>
  <c r="AM12" i="3"/>
  <c r="AL12" i="3"/>
  <c r="AR11" i="3"/>
  <c r="AQ11" i="3"/>
  <c r="AP11" i="3"/>
  <c r="AO11" i="3"/>
  <c r="AN11" i="3"/>
  <c r="AM11" i="3"/>
  <c r="AL11" i="3"/>
  <c r="AR10" i="3"/>
  <c r="AQ10" i="3"/>
  <c r="AP10" i="3"/>
  <c r="AO10" i="3"/>
  <c r="AN10" i="3"/>
  <c r="AM10" i="3"/>
  <c r="AL10" i="3"/>
  <c r="AR9" i="3"/>
  <c r="AQ9" i="3"/>
  <c r="AP9" i="3"/>
  <c r="AO9" i="3"/>
  <c r="AN9" i="3"/>
  <c r="AM9" i="3"/>
  <c r="AL9" i="3"/>
  <c r="AR8" i="3"/>
  <c r="AQ8" i="3"/>
  <c r="AP8" i="3"/>
  <c r="AO8" i="3"/>
  <c r="AN8" i="3"/>
  <c r="AM8" i="3"/>
  <c r="AL8" i="3"/>
  <c r="AR7" i="3"/>
  <c r="AQ7" i="3"/>
  <c r="AP7" i="3"/>
  <c r="AO7" i="3"/>
  <c r="AN7" i="3"/>
  <c r="AM7" i="3"/>
  <c r="AL7" i="3"/>
  <c r="AR6" i="3"/>
  <c r="AQ6" i="3"/>
  <c r="AP6" i="3"/>
  <c r="AO6" i="3"/>
  <c r="AN6" i="3"/>
  <c r="AM6" i="3"/>
  <c r="AL6" i="3"/>
  <c r="AR5" i="3"/>
  <c r="AQ5" i="3"/>
  <c r="AP5" i="3"/>
  <c r="AO5" i="3"/>
  <c r="AN5" i="3"/>
  <c r="AM5" i="3"/>
  <c r="AL5" i="3"/>
  <c r="AR4" i="3"/>
  <c r="AQ4" i="3"/>
  <c r="AP4" i="3"/>
  <c r="AO4" i="3"/>
  <c r="AN4" i="3"/>
  <c r="AM4" i="3"/>
  <c r="AL4" i="3"/>
  <c r="AR3" i="3"/>
  <c r="AQ3" i="3"/>
  <c r="AP3" i="3"/>
  <c r="AO3" i="3"/>
  <c r="AN3" i="3"/>
  <c r="AM3" i="3"/>
  <c r="AL3" i="3"/>
  <c r="AR2" i="3"/>
  <c r="AQ2" i="3"/>
  <c r="AP2" i="3"/>
  <c r="AO2" i="3"/>
  <c r="AN2" i="3"/>
  <c r="AM2" i="3"/>
  <c r="AL2" i="3"/>
  <c r="AR530" i="2"/>
  <c r="AQ530" i="2"/>
  <c r="AP530" i="2"/>
  <c r="AO530" i="2"/>
  <c r="AN530" i="2"/>
  <c r="AR529" i="2"/>
  <c r="AQ529" i="2"/>
  <c r="AP529" i="2"/>
  <c r="AO529" i="2"/>
  <c r="AN529" i="2"/>
  <c r="AR528" i="2"/>
  <c r="AQ528" i="2"/>
  <c r="AP528" i="2"/>
  <c r="AO528" i="2"/>
  <c r="AN528" i="2"/>
  <c r="AR527" i="2"/>
  <c r="AQ527" i="2"/>
  <c r="AP527" i="2"/>
  <c r="AO527" i="2"/>
  <c r="AN527" i="2"/>
  <c r="AR526" i="2"/>
  <c r="AQ526" i="2"/>
  <c r="AP526" i="2"/>
  <c r="AO526" i="2"/>
  <c r="AN526" i="2"/>
  <c r="AR525" i="2"/>
  <c r="AQ525" i="2"/>
  <c r="AP525" i="2"/>
  <c r="AO525" i="2"/>
  <c r="AN525" i="2"/>
  <c r="AR524" i="2"/>
  <c r="AQ524" i="2"/>
  <c r="AP524" i="2"/>
  <c r="AO524" i="2"/>
  <c r="AN524" i="2"/>
  <c r="AR523" i="2"/>
  <c r="AQ523" i="2"/>
  <c r="AP523" i="2"/>
  <c r="AO523" i="2"/>
  <c r="AN523" i="2"/>
  <c r="AR522" i="2"/>
  <c r="AQ522" i="2"/>
  <c r="AP522" i="2"/>
  <c r="AO522" i="2"/>
  <c r="AN522" i="2"/>
  <c r="AR521" i="2"/>
  <c r="AQ521" i="2"/>
  <c r="AP521" i="2"/>
  <c r="AO521" i="2"/>
  <c r="AN521" i="2"/>
  <c r="AR520" i="2"/>
  <c r="AQ520" i="2"/>
  <c r="AP520" i="2"/>
  <c r="AO520" i="2"/>
  <c r="AN520" i="2"/>
  <c r="AR519" i="2"/>
  <c r="AQ519" i="2"/>
  <c r="AP519" i="2"/>
  <c r="AO519" i="2"/>
  <c r="AN519" i="2"/>
  <c r="AR518" i="2"/>
  <c r="AQ518" i="2"/>
  <c r="AP518" i="2"/>
  <c r="AO518" i="2"/>
  <c r="AN518" i="2"/>
  <c r="AR517" i="2"/>
  <c r="AQ517" i="2"/>
  <c r="AP517" i="2"/>
  <c r="AO517" i="2"/>
  <c r="AN517" i="2"/>
  <c r="AR516" i="2"/>
  <c r="AQ516" i="2"/>
  <c r="AP516" i="2"/>
  <c r="AO516" i="2"/>
  <c r="AN516" i="2"/>
  <c r="AR515" i="2"/>
  <c r="AQ515" i="2"/>
  <c r="AP515" i="2"/>
  <c r="AO515" i="2"/>
  <c r="AN515" i="2"/>
  <c r="AR514" i="2"/>
  <c r="AQ514" i="2"/>
  <c r="AP514" i="2"/>
  <c r="AO514" i="2"/>
  <c r="AN514" i="2"/>
  <c r="AR513" i="2"/>
  <c r="AQ513" i="2"/>
  <c r="AP513" i="2"/>
  <c r="AO513" i="2"/>
  <c r="AN513" i="2"/>
  <c r="AR512" i="2"/>
  <c r="AQ512" i="2"/>
  <c r="AP512" i="2"/>
  <c r="AO512" i="2"/>
  <c r="AN512" i="2"/>
  <c r="AR511" i="2"/>
  <c r="AQ511" i="2"/>
  <c r="AP511" i="2"/>
  <c r="AO511" i="2"/>
  <c r="AN511" i="2"/>
  <c r="AR510" i="2"/>
  <c r="AQ510" i="2"/>
  <c r="AP510" i="2"/>
  <c r="AO510" i="2"/>
  <c r="AN510" i="2"/>
  <c r="AR509" i="2"/>
  <c r="AQ509" i="2"/>
  <c r="AP509" i="2"/>
  <c r="AO509" i="2"/>
  <c r="AN509" i="2"/>
  <c r="AR508" i="2"/>
  <c r="AQ508" i="2"/>
  <c r="AP508" i="2"/>
  <c r="AO508" i="2"/>
  <c r="AN508" i="2"/>
  <c r="AR507" i="2"/>
  <c r="AQ507" i="2"/>
  <c r="AP507" i="2"/>
  <c r="AO507" i="2"/>
  <c r="AN507" i="2"/>
  <c r="AR506" i="2"/>
  <c r="AQ506" i="2"/>
  <c r="AP506" i="2"/>
  <c r="AO506" i="2"/>
  <c r="AN506" i="2"/>
  <c r="AR505" i="2"/>
  <c r="AQ505" i="2"/>
  <c r="AP505" i="2"/>
  <c r="AO505" i="2"/>
  <c r="AN505" i="2"/>
  <c r="AR504" i="2"/>
  <c r="AQ504" i="2"/>
  <c r="AP504" i="2"/>
  <c r="AO504" i="2"/>
  <c r="AN504" i="2"/>
  <c r="AR503" i="2"/>
  <c r="AQ503" i="2"/>
  <c r="AP503" i="2"/>
  <c r="AO503" i="2"/>
  <c r="AN503" i="2"/>
  <c r="AR502" i="2"/>
  <c r="AQ502" i="2"/>
  <c r="AP502" i="2"/>
  <c r="AO502" i="2"/>
  <c r="AN502" i="2"/>
  <c r="AR501" i="2"/>
  <c r="AQ501" i="2"/>
  <c r="AP501" i="2"/>
  <c r="AO501" i="2"/>
  <c r="AN501" i="2"/>
  <c r="AR500" i="2"/>
  <c r="AQ500" i="2"/>
  <c r="AP500" i="2"/>
  <c r="AO500" i="2"/>
  <c r="AN500" i="2"/>
  <c r="AR499" i="2"/>
  <c r="AQ499" i="2"/>
  <c r="AP499" i="2"/>
  <c r="AO499" i="2"/>
  <c r="AN499" i="2"/>
  <c r="AR498" i="2"/>
  <c r="AQ498" i="2"/>
  <c r="AP498" i="2"/>
  <c r="AO498" i="2"/>
  <c r="AN498" i="2"/>
  <c r="AR497" i="2"/>
  <c r="AQ497" i="2"/>
  <c r="AP497" i="2"/>
  <c r="AO497" i="2"/>
  <c r="AN497" i="2"/>
  <c r="AR496" i="2"/>
  <c r="AQ496" i="2"/>
  <c r="AP496" i="2"/>
  <c r="AO496" i="2"/>
  <c r="AN496" i="2"/>
  <c r="AR495" i="2"/>
  <c r="AQ495" i="2"/>
  <c r="AP495" i="2"/>
  <c r="AO495" i="2"/>
  <c r="AN495" i="2"/>
  <c r="AR494" i="2"/>
  <c r="AQ494" i="2"/>
  <c r="AP494" i="2"/>
  <c r="AO494" i="2"/>
  <c r="AN494" i="2"/>
  <c r="AR493" i="2"/>
  <c r="AQ493" i="2"/>
  <c r="AP493" i="2"/>
  <c r="AO493" i="2"/>
  <c r="AN493" i="2"/>
  <c r="AR492" i="2"/>
  <c r="AQ492" i="2"/>
  <c r="AP492" i="2"/>
  <c r="AO492" i="2"/>
  <c r="AN492" i="2"/>
  <c r="AR491" i="2"/>
  <c r="AQ491" i="2"/>
  <c r="AP491" i="2"/>
  <c r="AO491" i="2"/>
  <c r="AN491" i="2"/>
  <c r="AR490" i="2"/>
  <c r="AQ490" i="2"/>
  <c r="AP490" i="2"/>
  <c r="AO490" i="2"/>
  <c r="AN490" i="2"/>
  <c r="AR489" i="2"/>
  <c r="AQ489" i="2"/>
  <c r="AP489" i="2"/>
  <c r="AO489" i="2"/>
  <c r="AN489" i="2"/>
  <c r="AR488" i="2"/>
  <c r="AQ488" i="2"/>
  <c r="AP488" i="2"/>
  <c r="AO488" i="2"/>
  <c r="AN488" i="2"/>
  <c r="AR487" i="2"/>
  <c r="AQ487" i="2"/>
  <c r="AP487" i="2"/>
  <c r="AO487" i="2"/>
  <c r="AN487" i="2"/>
  <c r="AR486" i="2"/>
  <c r="AQ486" i="2"/>
  <c r="AP486" i="2"/>
  <c r="AO486" i="2"/>
  <c r="AN486" i="2"/>
  <c r="AR485" i="2"/>
  <c r="AQ485" i="2"/>
  <c r="AP485" i="2"/>
  <c r="AO485" i="2"/>
  <c r="AN485" i="2"/>
  <c r="AR484" i="2"/>
  <c r="AQ484" i="2"/>
  <c r="AP484" i="2"/>
  <c r="AO484" i="2"/>
  <c r="AN484" i="2"/>
  <c r="AR483" i="2"/>
  <c r="AQ483" i="2"/>
  <c r="AP483" i="2"/>
  <c r="AO483" i="2"/>
  <c r="AN483" i="2"/>
  <c r="AR482" i="2"/>
  <c r="AQ482" i="2"/>
  <c r="AP482" i="2"/>
  <c r="AO482" i="2"/>
  <c r="AN482" i="2"/>
  <c r="AR481" i="2"/>
  <c r="AQ481" i="2"/>
  <c r="AP481" i="2"/>
  <c r="AO481" i="2"/>
  <c r="AN481" i="2"/>
  <c r="AR480" i="2"/>
  <c r="AQ480" i="2"/>
  <c r="AP480" i="2"/>
  <c r="AO480" i="2"/>
  <c r="AN480" i="2"/>
  <c r="AR479" i="2"/>
  <c r="AQ479" i="2"/>
  <c r="AP479" i="2"/>
  <c r="AO479" i="2"/>
  <c r="AN479" i="2"/>
  <c r="AR478" i="2"/>
  <c r="AQ478" i="2"/>
  <c r="AP478" i="2"/>
  <c r="AO478" i="2"/>
  <c r="AN478" i="2"/>
  <c r="AR477" i="2"/>
  <c r="AQ477" i="2"/>
  <c r="AP477" i="2"/>
  <c r="AO477" i="2"/>
  <c r="AN477" i="2"/>
  <c r="AR476" i="2"/>
  <c r="AQ476" i="2"/>
  <c r="AP476" i="2"/>
  <c r="AO476" i="2"/>
  <c r="AN476" i="2"/>
  <c r="AR475" i="2"/>
  <c r="AQ475" i="2"/>
  <c r="AP475" i="2"/>
  <c r="AO475" i="2"/>
  <c r="AN475" i="2"/>
  <c r="AR474" i="2"/>
  <c r="AQ474" i="2"/>
  <c r="AP474" i="2"/>
  <c r="AO474" i="2"/>
  <c r="AN474" i="2"/>
  <c r="AR473" i="2"/>
  <c r="AQ473" i="2"/>
  <c r="AP473" i="2"/>
  <c r="AO473" i="2"/>
  <c r="AN473" i="2"/>
  <c r="AR472" i="2"/>
  <c r="AQ472" i="2"/>
  <c r="AP472" i="2"/>
  <c r="AO472" i="2"/>
  <c r="AN472" i="2"/>
  <c r="AR471" i="2"/>
  <c r="AQ471" i="2"/>
  <c r="AP471" i="2"/>
  <c r="AO471" i="2"/>
  <c r="AN471" i="2"/>
  <c r="AR470" i="2"/>
  <c r="AQ470" i="2"/>
  <c r="AP470" i="2"/>
  <c r="AO470" i="2"/>
  <c r="AN470" i="2"/>
  <c r="AR469" i="2"/>
  <c r="AQ469" i="2"/>
  <c r="AP469" i="2"/>
  <c r="AO469" i="2"/>
  <c r="AN469" i="2"/>
  <c r="AR468" i="2"/>
  <c r="AQ468" i="2"/>
  <c r="AP468" i="2"/>
  <c r="AO468" i="2"/>
  <c r="AN468" i="2"/>
  <c r="AR467" i="2"/>
  <c r="AQ467" i="2"/>
  <c r="AP467" i="2"/>
  <c r="AO467" i="2"/>
  <c r="AN467" i="2"/>
  <c r="AR466" i="2"/>
  <c r="AQ466" i="2"/>
  <c r="AP466" i="2"/>
  <c r="AO466" i="2"/>
  <c r="AN466" i="2"/>
  <c r="AR465" i="2"/>
  <c r="AQ465" i="2"/>
  <c r="AP465" i="2"/>
  <c r="AO465" i="2"/>
  <c r="AN465" i="2"/>
  <c r="AR464" i="2"/>
  <c r="AQ464" i="2"/>
  <c r="AP464" i="2"/>
  <c r="AO464" i="2"/>
  <c r="AN464" i="2"/>
  <c r="AR463" i="2"/>
  <c r="AQ463" i="2"/>
  <c r="AP463" i="2"/>
  <c r="AO463" i="2"/>
  <c r="AN463" i="2"/>
  <c r="AR462" i="2"/>
  <c r="AQ462" i="2"/>
  <c r="AP462" i="2"/>
  <c r="AO462" i="2"/>
  <c r="AN462" i="2"/>
  <c r="AR461" i="2"/>
  <c r="AQ461" i="2"/>
  <c r="AP461" i="2"/>
  <c r="AO461" i="2"/>
  <c r="AN461" i="2"/>
  <c r="AR460" i="2"/>
  <c r="AQ460" i="2"/>
  <c r="AP460" i="2"/>
  <c r="AO460" i="2"/>
  <c r="AN460" i="2"/>
  <c r="AR459" i="2"/>
  <c r="AQ459" i="2"/>
  <c r="AP459" i="2"/>
  <c r="AO459" i="2"/>
  <c r="AN459" i="2"/>
  <c r="AR458" i="2"/>
  <c r="AQ458" i="2"/>
  <c r="AP458" i="2"/>
  <c r="AO458" i="2"/>
  <c r="AN458" i="2"/>
  <c r="AR457" i="2"/>
  <c r="AQ457" i="2"/>
  <c r="AP457" i="2"/>
  <c r="AO457" i="2"/>
  <c r="AN457" i="2"/>
  <c r="AR456" i="2"/>
  <c r="AQ456" i="2"/>
  <c r="AP456" i="2"/>
  <c r="AO456" i="2"/>
  <c r="AN456" i="2"/>
  <c r="AR455" i="2"/>
  <c r="AQ455" i="2"/>
  <c r="AP455" i="2"/>
  <c r="AO455" i="2"/>
  <c r="AN455" i="2"/>
  <c r="AR454" i="2"/>
  <c r="AQ454" i="2"/>
  <c r="AP454" i="2"/>
  <c r="AO454" i="2"/>
  <c r="AN454" i="2"/>
  <c r="AR453" i="2"/>
  <c r="AQ453" i="2"/>
  <c r="AP453" i="2"/>
  <c r="AO453" i="2"/>
  <c r="AN453" i="2"/>
  <c r="AR452" i="2"/>
  <c r="AQ452" i="2"/>
  <c r="AP452" i="2"/>
  <c r="AO452" i="2"/>
  <c r="AN452" i="2"/>
  <c r="AR451" i="2"/>
  <c r="AQ451" i="2"/>
  <c r="AP451" i="2"/>
  <c r="AO451" i="2"/>
  <c r="AN451" i="2"/>
  <c r="AR450" i="2"/>
  <c r="AQ450" i="2"/>
  <c r="AP450" i="2"/>
  <c r="AO450" i="2"/>
  <c r="AN450" i="2"/>
  <c r="AR449" i="2"/>
  <c r="AQ449" i="2"/>
  <c r="AP449" i="2"/>
  <c r="AO449" i="2"/>
  <c r="AN449" i="2"/>
  <c r="AR448" i="2"/>
  <c r="AQ448" i="2"/>
  <c r="AP448" i="2"/>
  <c r="AO448" i="2"/>
  <c r="AN448" i="2"/>
  <c r="AR447" i="2"/>
  <c r="AQ447" i="2"/>
  <c r="AP447" i="2"/>
  <c r="AO447" i="2"/>
  <c r="AN447" i="2"/>
  <c r="AR446" i="2"/>
  <c r="AQ446" i="2"/>
  <c r="AP446" i="2"/>
  <c r="AO446" i="2"/>
  <c r="AN446" i="2"/>
  <c r="AR445" i="2"/>
  <c r="AQ445" i="2"/>
  <c r="AP445" i="2"/>
  <c r="AO445" i="2"/>
  <c r="AN445" i="2"/>
  <c r="AR444" i="2"/>
  <c r="AQ444" i="2"/>
  <c r="AP444" i="2"/>
  <c r="AO444" i="2"/>
  <c r="AN444" i="2"/>
  <c r="AR443" i="2"/>
  <c r="AQ443" i="2"/>
  <c r="AP443" i="2"/>
  <c r="AO443" i="2"/>
  <c r="AN443" i="2"/>
  <c r="AR442" i="2"/>
  <c r="AQ442" i="2"/>
  <c r="AP442" i="2"/>
  <c r="AO442" i="2"/>
  <c r="AN442" i="2"/>
  <c r="AR441" i="2"/>
  <c r="AQ441" i="2"/>
  <c r="AP441" i="2"/>
  <c r="AO441" i="2"/>
  <c r="AN441" i="2"/>
  <c r="AR440" i="2"/>
  <c r="AQ440" i="2"/>
  <c r="AP440" i="2"/>
  <c r="AO440" i="2"/>
  <c r="AN440" i="2"/>
  <c r="AR439" i="2"/>
  <c r="AQ439" i="2"/>
  <c r="AP439" i="2"/>
  <c r="AO439" i="2"/>
  <c r="AN439" i="2"/>
  <c r="AR438" i="2"/>
  <c r="AQ438" i="2"/>
  <c r="AP438" i="2"/>
  <c r="AO438" i="2"/>
  <c r="AN438" i="2"/>
  <c r="AR437" i="2"/>
  <c r="AQ437" i="2"/>
  <c r="AP437" i="2"/>
  <c r="AO437" i="2"/>
  <c r="AN437" i="2"/>
  <c r="AR436" i="2"/>
  <c r="AQ436" i="2"/>
  <c r="AP436" i="2"/>
  <c r="AO436" i="2"/>
  <c r="AN436" i="2"/>
  <c r="AR435" i="2"/>
  <c r="AQ435" i="2"/>
  <c r="AP435" i="2"/>
  <c r="AO435" i="2"/>
  <c r="AN435" i="2"/>
  <c r="AR434" i="2"/>
  <c r="AQ434" i="2"/>
  <c r="AP434" i="2"/>
  <c r="AO434" i="2"/>
  <c r="AN434" i="2"/>
  <c r="AR433" i="2"/>
  <c r="AQ433" i="2"/>
  <c r="AP433" i="2"/>
  <c r="AO433" i="2"/>
  <c r="AN433" i="2"/>
  <c r="AR432" i="2"/>
  <c r="AQ432" i="2"/>
  <c r="AP432" i="2"/>
  <c r="AO432" i="2"/>
  <c r="AN432" i="2"/>
  <c r="AR431" i="2"/>
  <c r="AQ431" i="2"/>
  <c r="AP431" i="2"/>
  <c r="AO431" i="2"/>
  <c r="AN431" i="2"/>
  <c r="AR430" i="2"/>
  <c r="AQ430" i="2"/>
  <c r="AP430" i="2"/>
  <c r="AO430" i="2"/>
  <c r="AN430" i="2"/>
  <c r="AR429" i="2"/>
  <c r="AQ429" i="2"/>
  <c r="AP429" i="2"/>
  <c r="AO429" i="2"/>
  <c r="AN429" i="2"/>
  <c r="AR428" i="2"/>
  <c r="AQ428" i="2"/>
  <c r="AP428" i="2"/>
  <c r="AO428" i="2"/>
  <c r="AN428" i="2"/>
  <c r="AR427" i="2"/>
  <c r="AQ427" i="2"/>
  <c r="AP427" i="2"/>
  <c r="AO427" i="2"/>
  <c r="AN427" i="2"/>
  <c r="AR426" i="2"/>
  <c r="AQ426" i="2"/>
  <c r="AP426" i="2"/>
  <c r="AO426" i="2"/>
  <c r="AN426" i="2"/>
  <c r="AR425" i="2"/>
  <c r="AQ425" i="2"/>
  <c r="AP425" i="2"/>
  <c r="AO425" i="2"/>
  <c r="AN425" i="2"/>
  <c r="AR424" i="2"/>
  <c r="AQ424" i="2"/>
  <c r="AP424" i="2"/>
  <c r="AO424" i="2"/>
  <c r="AN424" i="2"/>
  <c r="AR423" i="2"/>
  <c r="AQ423" i="2"/>
  <c r="AP423" i="2"/>
  <c r="AO423" i="2"/>
  <c r="AN423" i="2"/>
  <c r="AR422" i="2"/>
  <c r="AQ422" i="2"/>
  <c r="AP422" i="2"/>
  <c r="AO422" i="2"/>
  <c r="AN422" i="2"/>
  <c r="AR421" i="2"/>
  <c r="AQ421" i="2"/>
  <c r="AP421" i="2"/>
  <c r="AO421" i="2"/>
  <c r="AN421" i="2"/>
  <c r="AR420" i="2"/>
  <c r="AQ420" i="2"/>
  <c r="AP420" i="2"/>
  <c r="AO420" i="2"/>
  <c r="AN420" i="2"/>
  <c r="AR419" i="2"/>
  <c r="AQ419" i="2"/>
  <c r="AP419" i="2"/>
  <c r="AO419" i="2"/>
  <c r="AN419" i="2"/>
  <c r="AR418" i="2"/>
  <c r="AQ418" i="2"/>
  <c r="AP418" i="2"/>
  <c r="AO418" i="2"/>
  <c r="AN418" i="2"/>
  <c r="AR417" i="2"/>
  <c r="AQ417" i="2"/>
  <c r="AP417" i="2"/>
  <c r="AO417" i="2"/>
  <c r="AN417" i="2"/>
  <c r="AR416" i="2"/>
  <c r="AQ416" i="2"/>
  <c r="AP416" i="2"/>
  <c r="AO416" i="2"/>
  <c r="AN416" i="2"/>
  <c r="AR415" i="2"/>
  <c r="AQ415" i="2"/>
  <c r="AP415" i="2"/>
  <c r="AO415" i="2"/>
  <c r="AN415" i="2"/>
  <c r="AR414" i="2"/>
  <c r="AQ414" i="2"/>
  <c r="AP414" i="2"/>
  <c r="AO414" i="2"/>
  <c r="AN414" i="2"/>
  <c r="AR413" i="2"/>
  <c r="AQ413" i="2"/>
  <c r="AP413" i="2"/>
  <c r="AO413" i="2"/>
  <c r="AN413" i="2"/>
  <c r="AR412" i="2"/>
  <c r="AQ412" i="2"/>
  <c r="AP412" i="2"/>
  <c r="AO412" i="2"/>
  <c r="AN412" i="2"/>
  <c r="AR411" i="2"/>
  <c r="AQ411" i="2"/>
  <c r="AP411" i="2"/>
  <c r="AO411" i="2"/>
  <c r="AN411" i="2"/>
  <c r="AR410" i="2"/>
  <c r="AQ410" i="2"/>
  <c r="AP410" i="2"/>
  <c r="AO410" i="2"/>
  <c r="AN410" i="2"/>
  <c r="AR409" i="2"/>
  <c r="AQ409" i="2"/>
  <c r="AP409" i="2"/>
  <c r="AO409" i="2"/>
  <c r="AN409" i="2"/>
  <c r="AR408" i="2"/>
  <c r="AQ408" i="2"/>
  <c r="AP408" i="2"/>
  <c r="AO408" i="2"/>
  <c r="AN408" i="2"/>
  <c r="AR407" i="2"/>
  <c r="AQ407" i="2"/>
  <c r="AP407" i="2"/>
  <c r="AO407" i="2"/>
  <c r="AN407" i="2"/>
  <c r="AR406" i="2"/>
  <c r="AQ406" i="2"/>
  <c r="AP406" i="2"/>
  <c r="AO406" i="2"/>
  <c r="AN406" i="2"/>
  <c r="AR405" i="2"/>
  <c r="AQ405" i="2"/>
  <c r="AP405" i="2"/>
  <c r="AO405" i="2"/>
  <c r="AN405" i="2"/>
  <c r="AR404" i="2"/>
  <c r="AQ404" i="2"/>
  <c r="AP404" i="2"/>
  <c r="AO404" i="2"/>
  <c r="AN404" i="2"/>
  <c r="AR403" i="2"/>
  <c r="AQ403" i="2"/>
  <c r="AP403" i="2"/>
  <c r="AO403" i="2"/>
  <c r="AN403" i="2"/>
  <c r="AR402" i="2"/>
  <c r="AQ402" i="2"/>
  <c r="AP402" i="2"/>
  <c r="AO402" i="2"/>
  <c r="AN402" i="2"/>
  <c r="AR401" i="2"/>
  <c r="AQ401" i="2"/>
  <c r="AP401" i="2"/>
  <c r="AO401" i="2"/>
  <c r="AN401" i="2"/>
  <c r="AR400" i="2"/>
  <c r="AQ400" i="2"/>
  <c r="AP400" i="2"/>
  <c r="AO400" i="2"/>
  <c r="AN400" i="2"/>
  <c r="AR399" i="2"/>
  <c r="AQ399" i="2"/>
  <c r="AP399" i="2"/>
  <c r="AO399" i="2"/>
  <c r="AN399" i="2"/>
  <c r="AR398" i="2"/>
  <c r="AQ398" i="2"/>
  <c r="AP398" i="2"/>
  <c r="AO398" i="2"/>
  <c r="AN398" i="2"/>
  <c r="AR397" i="2"/>
  <c r="AQ397" i="2"/>
  <c r="AP397" i="2"/>
  <c r="AO397" i="2"/>
  <c r="AN397" i="2"/>
  <c r="AR396" i="2"/>
  <c r="AQ396" i="2"/>
  <c r="AP396" i="2"/>
  <c r="AO396" i="2"/>
  <c r="AN396" i="2"/>
  <c r="AR395" i="2"/>
  <c r="AQ395" i="2"/>
  <c r="AP395" i="2"/>
  <c r="AO395" i="2"/>
  <c r="AN395" i="2"/>
  <c r="AR394" i="2"/>
  <c r="AQ394" i="2"/>
  <c r="AP394" i="2"/>
  <c r="AO394" i="2"/>
  <c r="AN394" i="2"/>
  <c r="AR393" i="2"/>
  <c r="AQ393" i="2"/>
  <c r="AP393" i="2"/>
  <c r="AO393" i="2"/>
  <c r="AN393" i="2"/>
  <c r="AR392" i="2"/>
  <c r="AQ392" i="2"/>
  <c r="AP392" i="2"/>
  <c r="AO392" i="2"/>
  <c r="AN392" i="2"/>
  <c r="AR391" i="2"/>
  <c r="AQ391" i="2"/>
  <c r="AP391" i="2"/>
  <c r="AO391" i="2"/>
  <c r="AN391" i="2"/>
  <c r="AR390" i="2"/>
  <c r="AQ390" i="2"/>
  <c r="AP390" i="2"/>
  <c r="AO390" i="2"/>
  <c r="AN390" i="2"/>
  <c r="AR389" i="2"/>
  <c r="AQ389" i="2"/>
  <c r="AP389" i="2"/>
  <c r="AO389" i="2"/>
  <c r="AN389" i="2"/>
  <c r="AR388" i="2"/>
  <c r="AQ388" i="2"/>
  <c r="AP388" i="2"/>
  <c r="AO388" i="2"/>
  <c r="AN388" i="2"/>
  <c r="AR387" i="2"/>
  <c r="AQ387" i="2"/>
  <c r="AP387" i="2"/>
  <c r="AO387" i="2"/>
  <c r="AN387" i="2"/>
  <c r="AR386" i="2"/>
  <c r="AQ386" i="2"/>
  <c r="AP386" i="2"/>
  <c r="AO386" i="2"/>
  <c r="AN386" i="2"/>
  <c r="AR385" i="2"/>
  <c r="AQ385" i="2"/>
  <c r="AP385" i="2"/>
  <c r="AO385" i="2"/>
  <c r="AN385" i="2"/>
  <c r="AR384" i="2"/>
  <c r="AQ384" i="2"/>
  <c r="AP384" i="2"/>
  <c r="AO384" i="2"/>
  <c r="AN384" i="2"/>
  <c r="AR383" i="2"/>
  <c r="AQ383" i="2"/>
  <c r="AP383" i="2"/>
  <c r="AO383" i="2"/>
  <c r="AN383" i="2"/>
  <c r="AR382" i="2"/>
  <c r="AQ382" i="2"/>
  <c r="AP382" i="2"/>
  <c r="AO382" i="2"/>
  <c r="AN382" i="2"/>
  <c r="AR381" i="2"/>
  <c r="AQ381" i="2"/>
  <c r="AP381" i="2"/>
  <c r="AO381" i="2"/>
  <c r="AN381" i="2"/>
  <c r="AR380" i="2"/>
  <c r="AQ380" i="2"/>
  <c r="AP380" i="2"/>
  <c r="AO380" i="2"/>
  <c r="AN380" i="2"/>
  <c r="AR379" i="2"/>
  <c r="AQ379" i="2"/>
  <c r="AP379" i="2"/>
  <c r="AO379" i="2"/>
  <c r="AN379" i="2"/>
  <c r="AR378" i="2"/>
  <c r="AQ378" i="2"/>
  <c r="AP378" i="2"/>
  <c r="AO378" i="2"/>
  <c r="AN378" i="2"/>
  <c r="AR377" i="2"/>
  <c r="AQ377" i="2"/>
  <c r="AP377" i="2"/>
  <c r="AO377" i="2"/>
  <c r="AN377" i="2"/>
  <c r="AR376" i="2"/>
  <c r="AQ376" i="2"/>
  <c r="AP376" i="2"/>
  <c r="AO376" i="2"/>
  <c r="AN376" i="2"/>
  <c r="AR375" i="2"/>
  <c r="AQ375" i="2"/>
  <c r="AP375" i="2"/>
  <c r="AO375" i="2"/>
  <c r="AN375" i="2"/>
  <c r="AR374" i="2"/>
  <c r="AQ374" i="2"/>
  <c r="AP374" i="2"/>
  <c r="AO374" i="2"/>
  <c r="AN374" i="2"/>
  <c r="AR373" i="2"/>
  <c r="AQ373" i="2"/>
  <c r="AP373" i="2"/>
  <c r="AO373" i="2"/>
  <c r="AN373" i="2"/>
  <c r="AR372" i="2"/>
  <c r="AQ372" i="2"/>
  <c r="AP372" i="2"/>
  <c r="AO372" i="2"/>
  <c r="AN372" i="2"/>
  <c r="AR371" i="2"/>
  <c r="AQ371" i="2"/>
  <c r="AP371" i="2"/>
  <c r="AO371" i="2"/>
  <c r="AN371" i="2"/>
  <c r="AR370" i="2"/>
  <c r="AQ370" i="2"/>
  <c r="AP370" i="2"/>
  <c r="AO370" i="2"/>
  <c r="AN370" i="2"/>
  <c r="AR369" i="2"/>
  <c r="AQ369" i="2"/>
  <c r="AP369" i="2"/>
  <c r="AO369" i="2"/>
  <c r="AN369" i="2"/>
  <c r="AR368" i="2"/>
  <c r="AQ368" i="2"/>
  <c r="AP368" i="2"/>
  <c r="AO368" i="2"/>
  <c r="AN368" i="2"/>
  <c r="AR367" i="2"/>
  <c r="AQ367" i="2"/>
  <c r="AP367" i="2"/>
  <c r="AO367" i="2"/>
  <c r="AN367" i="2"/>
  <c r="AR366" i="2"/>
  <c r="AQ366" i="2"/>
  <c r="AP366" i="2"/>
  <c r="AO366" i="2"/>
  <c r="AN366" i="2"/>
  <c r="AR365" i="2"/>
  <c r="AQ365" i="2"/>
  <c r="AP365" i="2"/>
  <c r="AO365" i="2"/>
  <c r="AN365" i="2"/>
  <c r="AR364" i="2"/>
  <c r="AQ364" i="2"/>
  <c r="AP364" i="2"/>
  <c r="AO364" i="2"/>
  <c r="AN364" i="2"/>
  <c r="AR363" i="2"/>
  <c r="AQ363" i="2"/>
  <c r="AP363" i="2"/>
  <c r="AO363" i="2"/>
  <c r="AN363" i="2"/>
  <c r="AR362" i="2"/>
  <c r="AQ362" i="2"/>
  <c r="AP362" i="2"/>
  <c r="AO362" i="2"/>
  <c r="AN362" i="2"/>
  <c r="AR361" i="2"/>
  <c r="AQ361" i="2"/>
  <c r="AP361" i="2"/>
  <c r="AO361" i="2"/>
  <c r="AN361" i="2"/>
  <c r="AR360" i="2"/>
  <c r="AQ360" i="2"/>
  <c r="AP360" i="2"/>
  <c r="AO360" i="2"/>
  <c r="AN360" i="2"/>
  <c r="AR359" i="2"/>
  <c r="AQ359" i="2"/>
  <c r="AP359" i="2"/>
  <c r="AO359" i="2"/>
  <c r="AN359" i="2"/>
  <c r="AR358" i="2"/>
  <c r="AQ358" i="2"/>
  <c r="AP358" i="2"/>
  <c r="AO358" i="2"/>
  <c r="AN358" i="2"/>
  <c r="AR357" i="2"/>
  <c r="AQ357" i="2"/>
  <c r="AP357" i="2"/>
  <c r="AO357" i="2"/>
  <c r="AN357" i="2"/>
  <c r="AR356" i="2"/>
  <c r="AQ356" i="2"/>
  <c r="AP356" i="2"/>
  <c r="AO356" i="2"/>
  <c r="AN356" i="2"/>
  <c r="AR355" i="2"/>
  <c r="AQ355" i="2"/>
  <c r="AP355" i="2"/>
  <c r="AO355" i="2"/>
  <c r="AN355" i="2"/>
  <c r="AR354" i="2"/>
  <c r="AQ354" i="2"/>
  <c r="AP354" i="2"/>
  <c r="AO354" i="2"/>
  <c r="AN354" i="2"/>
  <c r="AR353" i="2"/>
  <c r="AQ353" i="2"/>
  <c r="AP353" i="2"/>
  <c r="AO353" i="2"/>
  <c r="AN353" i="2"/>
  <c r="AR352" i="2"/>
  <c r="AQ352" i="2"/>
  <c r="AP352" i="2"/>
  <c r="AO352" i="2"/>
  <c r="AN352" i="2"/>
  <c r="AR351" i="2"/>
  <c r="AQ351" i="2"/>
  <c r="AP351" i="2"/>
  <c r="AO351" i="2"/>
  <c r="AN351" i="2"/>
  <c r="AR350" i="2"/>
  <c r="AQ350" i="2"/>
  <c r="AP350" i="2"/>
  <c r="AO350" i="2"/>
  <c r="AN350" i="2"/>
  <c r="AR349" i="2"/>
  <c r="AQ349" i="2"/>
  <c r="AP349" i="2"/>
  <c r="AO349" i="2"/>
  <c r="AN349" i="2"/>
  <c r="AR348" i="2"/>
  <c r="AQ348" i="2"/>
  <c r="AP348" i="2"/>
  <c r="AO348" i="2"/>
  <c r="AN348" i="2"/>
  <c r="AR347" i="2"/>
  <c r="AQ347" i="2"/>
  <c r="AP347" i="2"/>
  <c r="AO347" i="2"/>
  <c r="AN347" i="2"/>
  <c r="AR346" i="2"/>
  <c r="AQ346" i="2"/>
  <c r="AP346" i="2"/>
  <c r="AO346" i="2"/>
  <c r="AN346" i="2"/>
  <c r="AR345" i="2"/>
  <c r="AQ345" i="2"/>
  <c r="AP345" i="2"/>
  <c r="AO345" i="2"/>
  <c r="AN345" i="2"/>
  <c r="AR344" i="2"/>
  <c r="AQ344" i="2"/>
  <c r="AP344" i="2"/>
  <c r="AO344" i="2"/>
  <c r="AN344" i="2"/>
  <c r="AR343" i="2"/>
  <c r="AQ343" i="2"/>
  <c r="AP343" i="2"/>
  <c r="AO343" i="2"/>
  <c r="AN343" i="2"/>
  <c r="AR342" i="2"/>
  <c r="AQ342" i="2"/>
  <c r="AP342" i="2"/>
  <c r="AO342" i="2"/>
  <c r="AN342" i="2"/>
  <c r="AR341" i="2"/>
  <c r="AQ341" i="2"/>
  <c r="AP341" i="2"/>
  <c r="AO341" i="2"/>
  <c r="AN341" i="2"/>
  <c r="AR340" i="2"/>
  <c r="AQ340" i="2"/>
  <c r="AP340" i="2"/>
  <c r="AO340" i="2"/>
  <c r="AN340" i="2"/>
  <c r="AR339" i="2"/>
  <c r="AQ339" i="2"/>
  <c r="AP339" i="2"/>
  <c r="AO339" i="2"/>
  <c r="AN339" i="2"/>
  <c r="AR338" i="2"/>
  <c r="AQ338" i="2"/>
  <c r="AP338" i="2"/>
  <c r="AO338" i="2"/>
  <c r="AN338" i="2"/>
  <c r="AR337" i="2"/>
  <c r="AQ337" i="2"/>
  <c r="AP337" i="2"/>
  <c r="AO337" i="2"/>
  <c r="AN337" i="2"/>
  <c r="AR336" i="2"/>
  <c r="AQ336" i="2"/>
  <c r="AP336" i="2"/>
  <c r="AO336" i="2"/>
  <c r="AN336" i="2"/>
  <c r="AR335" i="2"/>
  <c r="AQ335" i="2"/>
  <c r="AP335" i="2"/>
  <c r="AO335" i="2"/>
  <c r="AN335" i="2"/>
  <c r="AR334" i="2"/>
  <c r="AQ334" i="2"/>
  <c r="AP334" i="2"/>
  <c r="AO334" i="2"/>
  <c r="AN334" i="2"/>
  <c r="AR333" i="2"/>
  <c r="AQ333" i="2"/>
  <c r="AP333" i="2"/>
  <c r="AO333" i="2"/>
  <c r="AN333" i="2"/>
  <c r="AR332" i="2"/>
  <c r="AQ332" i="2"/>
  <c r="AP332" i="2"/>
  <c r="AO332" i="2"/>
  <c r="AN332" i="2"/>
  <c r="AR331" i="2"/>
  <c r="AQ331" i="2"/>
  <c r="AP331" i="2"/>
  <c r="AO331" i="2"/>
  <c r="AN331" i="2"/>
  <c r="AR330" i="2"/>
  <c r="AQ330" i="2"/>
  <c r="AP330" i="2"/>
  <c r="AO330" i="2"/>
  <c r="AN330" i="2"/>
  <c r="AR329" i="2"/>
  <c r="AQ329" i="2"/>
  <c r="AP329" i="2"/>
  <c r="AO329" i="2"/>
  <c r="AN329" i="2"/>
  <c r="AR328" i="2"/>
  <c r="AQ328" i="2"/>
  <c r="AP328" i="2"/>
  <c r="AO328" i="2"/>
  <c r="AN328" i="2"/>
  <c r="AR327" i="2"/>
  <c r="AQ327" i="2"/>
  <c r="AP327" i="2"/>
  <c r="AO327" i="2"/>
  <c r="AN327" i="2"/>
  <c r="AR326" i="2"/>
  <c r="AQ326" i="2"/>
  <c r="AP326" i="2"/>
  <c r="AO326" i="2"/>
  <c r="AN326" i="2"/>
  <c r="AR325" i="2"/>
  <c r="AQ325" i="2"/>
  <c r="AP325" i="2"/>
  <c r="AO325" i="2"/>
  <c r="AN325" i="2"/>
  <c r="AR324" i="2"/>
  <c r="AQ324" i="2"/>
  <c r="AP324" i="2"/>
  <c r="AO324" i="2"/>
  <c r="AN324" i="2"/>
  <c r="AR323" i="2"/>
  <c r="AQ323" i="2"/>
  <c r="AP323" i="2"/>
  <c r="AO323" i="2"/>
  <c r="AN323" i="2"/>
  <c r="AR322" i="2"/>
  <c r="AQ322" i="2"/>
  <c r="AP322" i="2"/>
  <c r="AO322" i="2"/>
  <c r="AN322" i="2"/>
  <c r="AR321" i="2"/>
  <c r="AQ321" i="2"/>
  <c r="AP321" i="2"/>
  <c r="AO321" i="2"/>
  <c r="AN321" i="2"/>
  <c r="AR320" i="2"/>
  <c r="AQ320" i="2"/>
  <c r="AP320" i="2"/>
  <c r="AO320" i="2"/>
  <c r="AN320" i="2"/>
  <c r="AR319" i="2"/>
  <c r="AQ319" i="2"/>
  <c r="AP319" i="2"/>
  <c r="AO319" i="2"/>
  <c r="AN319" i="2"/>
  <c r="AR318" i="2"/>
  <c r="AQ318" i="2"/>
  <c r="AP318" i="2"/>
  <c r="AO318" i="2"/>
  <c r="AN318" i="2"/>
  <c r="AR317" i="2"/>
  <c r="AQ317" i="2"/>
  <c r="AP317" i="2"/>
  <c r="AO317" i="2"/>
  <c r="AN317" i="2"/>
  <c r="AR316" i="2"/>
  <c r="AQ316" i="2"/>
  <c r="AP316" i="2"/>
  <c r="AO316" i="2"/>
  <c r="AN316" i="2"/>
  <c r="AR315" i="2"/>
  <c r="AQ315" i="2"/>
  <c r="AP315" i="2"/>
  <c r="AO315" i="2"/>
  <c r="AN315" i="2"/>
  <c r="AR314" i="2"/>
  <c r="AQ314" i="2"/>
  <c r="AP314" i="2"/>
  <c r="AO314" i="2"/>
  <c r="AN314" i="2"/>
  <c r="AR313" i="2"/>
  <c r="AQ313" i="2"/>
  <c r="AP313" i="2"/>
  <c r="AO313" i="2"/>
  <c r="AN313" i="2"/>
  <c r="AR312" i="2"/>
  <c r="AQ312" i="2"/>
  <c r="AP312" i="2"/>
  <c r="AO312" i="2"/>
  <c r="AN312" i="2"/>
  <c r="AR311" i="2"/>
  <c r="AQ311" i="2"/>
  <c r="AP311" i="2"/>
  <c r="AO311" i="2"/>
  <c r="AN311" i="2"/>
  <c r="AR310" i="2"/>
  <c r="AQ310" i="2"/>
  <c r="AP310" i="2"/>
  <c r="AO310" i="2"/>
  <c r="AN310" i="2"/>
  <c r="AR309" i="2"/>
  <c r="AQ309" i="2"/>
  <c r="AP309" i="2"/>
  <c r="AO309" i="2"/>
  <c r="AN309" i="2"/>
  <c r="AR308" i="2"/>
  <c r="AQ308" i="2"/>
  <c r="AP308" i="2"/>
  <c r="AO308" i="2"/>
  <c r="AN308" i="2"/>
  <c r="AR307" i="2"/>
  <c r="AQ307" i="2"/>
  <c r="AP307" i="2"/>
  <c r="AO307" i="2"/>
  <c r="AN307" i="2"/>
  <c r="AR306" i="2"/>
  <c r="AQ306" i="2"/>
  <c r="AP306" i="2"/>
  <c r="AO306" i="2"/>
  <c r="AN306" i="2"/>
  <c r="AR305" i="2"/>
  <c r="AQ305" i="2"/>
  <c r="AP305" i="2"/>
  <c r="AO305" i="2"/>
  <c r="AN305" i="2"/>
  <c r="AR304" i="2"/>
  <c r="AQ304" i="2"/>
  <c r="AP304" i="2"/>
  <c r="AO304" i="2"/>
  <c r="AN304" i="2"/>
  <c r="AR303" i="2"/>
  <c r="AQ303" i="2"/>
  <c r="AP303" i="2"/>
  <c r="AO303" i="2"/>
  <c r="AN303" i="2"/>
  <c r="AR302" i="2"/>
  <c r="AQ302" i="2"/>
  <c r="AP302" i="2"/>
  <c r="AO302" i="2"/>
  <c r="AN302" i="2"/>
  <c r="AR301" i="2"/>
  <c r="AQ301" i="2"/>
  <c r="AP301" i="2"/>
  <c r="AO301" i="2"/>
  <c r="AN301" i="2"/>
  <c r="AR300" i="2"/>
  <c r="AQ300" i="2"/>
  <c r="AP300" i="2"/>
  <c r="AO300" i="2"/>
  <c r="AN300" i="2"/>
  <c r="AR299" i="2"/>
  <c r="AQ299" i="2"/>
  <c r="AP299" i="2"/>
  <c r="AO299" i="2"/>
  <c r="AN299" i="2"/>
  <c r="AR298" i="2"/>
  <c r="AQ298" i="2"/>
  <c r="AP298" i="2"/>
  <c r="AO298" i="2"/>
  <c r="AN298" i="2"/>
  <c r="AR297" i="2"/>
  <c r="AQ297" i="2"/>
  <c r="AP297" i="2"/>
  <c r="AO297" i="2"/>
  <c r="AN297" i="2"/>
  <c r="AR296" i="2"/>
  <c r="AQ296" i="2"/>
  <c r="AP296" i="2"/>
  <c r="AO296" i="2"/>
  <c r="AN296" i="2"/>
  <c r="AR295" i="2"/>
  <c r="AQ295" i="2"/>
  <c r="AP295" i="2"/>
  <c r="AO295" i="2"/>
  <c r="AN295" i="2"/>
  <c r="AR294" i="2"/>
  <c r="AQ294" i="2"/>
  <c r="AP294" i="2"/>
  <c r="AO294" i="2"/>
  <c r="AN294" i="2"/>
  <c r="AR293" i="2"/>
  <c r="AQ293" i="2"/>
  <c r="AP293" i="2"/>
  <c r="AO293" i="2"/>
  <c r="AN293" i="2"/>
  <c r="AR292" i="2"/>
  <c r="AQ292" i="2"/>
  <c r="AP292" i="2"/>
  <c r="AO292" i="2"/>
  <c r="AN292" i="2"/>
  <c r="AR291" i="2"/>
  <c r="AQ291" i="2"/>
  <c r="AP291" i="2"/>
  <c r="AO291" i="2"/>
  <c r="AN291" i="2"/>
  <c r="AR290" i="2"/>
  <c r="AQ290" i="2"/>
  <c r="AP290" i="2"/>
  <c r="AO290" i="2"/>
  <c r="AN290" i="2"/>
  <c r="AR289" i="2"/>
  <c r="AQ289" i="2"/>
  <c r="AP289" i="2"/>
  <c r="AO289" i="2"/>
  <c r="AN289" i="2"/>
  <c r="AR288" i="2"/>
  <c r="AQ288" i="2"/>
  <c r="AP288" i="2"/>
  <c r="AO288" i="2"/>
  <c r="AN288" i="2"/>
  <c r="AR287" i="2"/>
  <c r="AQ287" i="2"/>
  <c r="AP287" i="2"/>
  <c r="AO287" i="2"/>
  <c r="AN287" i="2"/>
  <c r="AR286" i="2"/>
  <c r="AQ286" i="2"/>
  <c r="AP286" i="2"/>
  <c r="AO286" i="2"/>
  <c r="AN286" i="2"/>
  <c r="AR285" i="2"/>
  <c r="AQ285" i="2"/>
  <c r="AP285" i="2"/>
  <c r="AO285" i="2"/>
  <c r="AN285" i="2"/>
  <c r="AR284" i="2"/>
  <c r="AQ284" i="2"/>
  <c r="AP284" i="2"/>
  <c r="AO284" i="2"/>
  <c r="AN284" i="2"/>
  <c r="AR283" i="2"/>
  <c r="AQ283" i="2"/>
  <c r="AP283" i="2"/>
  <c r="AO283" i="2"/>
  <c r="AN283" i="2"/>
  <c r="AR282" i="2"/>
  <c r="AQ282" i="2"/>
  <c r="AP282" i="2"/>
  <c r="AO282" i="2"/>
  <c r="AN282" i="2"/>
  <c r="AR281" i="2"/>
  <c r="AQ281" i="2"/>
  <c r="AP281" i="2"/>
  <c r="AO281" i="2"/>
  <c r="AN281" i="2"/>
  <c r="AR280" i="2"/>
  <c r="AQ280" i="2"/>
  <c r="AP280" i="2"/>
  <c r="AO280" i="2"/>
  <c r="AN280" i="2"/>
  <c r="AR279" i="2"/>
  <c r="AQ279" i="2"/>
  <c r="AP279" i="2"/>
  <c r="AO279" i="2"/>
  <c r="AN279" i="2"/>
  <c r="AR278" i="2"/>
  <c r="AQ278" i="2"/>
  <c r="AP278" i="2"/>
  <c r="AO278" i="2"/>
  <c r="AN278" i="2"/>
  <c r="AR277" i="2"/>
  <c r="AQ277" i="2"/>
  <c r="AP277" i="2"/>
  <c r="AO277" i="2"/>
  <c r="AN277" i="2"/>
  <c r="AR276" i="2"/>
  <c r="AQ276" i="2"/>
  <c r="AP276" i="2"/>
  <c r="AO276" i="2"/>
  <c r="AN276" i="2"/>
  <c r="AR275" i="2"/>
  <c r="AQ275" i="2"/>
  <c r="AP275" i="2"/>
  <c r="AO275" i="2"/>
  <c r="AN275" i="2"/>
  <c r="AR274" i="2"/>
  <c r="AQ274" i="2"/>
  <c r="AP274" i="2"/>
  <c r="AO274" i="2"/>
  <c r="AN274" i="2"/>
  <c r="AR273" i="2"/>
  <c r="AQ273" i="2"/>
  <c r="AP273" i="2"/>
  <c r="AO273" i="2"/>
  <c r="AN273" i="2"/>
  <c r="AR272" i="2"/>
  <c r="AQ272" i="2"/>
  <c r="AP272" i="2"/>
  <c r="AO272" i="2"/>
  <c r="AN272" i="2"/>
  <c r="AR271" i="2"/>
  <c r="AQ271" i="2"/>
  <c r="AP271" i="2"/>
  <c r="AO271" i="2"/>
  <c r="AN271" i="2"/>
  <c r="AR270" i="2"/>
  <c r="AQ270" i="2"/>
  <c r="AP270" i="2"/>
  <c r="AO270" i="2"/>
  <c r="AN270" i="2"/>
  <c r="AR269" i="2"/>
  <c r="AQ269" i="2"/>
  <c r="AP269" i="2"/>
  <c r="AO269" i="2"/>
  <c r="AN269" i="2"/>
  <c r="AR268" i="2"/>
  <c r="AQ268" i="2"/>
  <c r="AP268" i="2"/>
  <c r="AO268" i="2"/>
  <c r="AN268" i="2"/>
  <c r="AR267" i="2"/>
  <c r="AQ267" i="2"/>
  <c r="AP267" i="2"/>
  <c r="AO267" i="2"/>
  <c r="AN267" i="2"/>
  <c r="AR266" i="2"/>
  <c r="AQ266" i="2"/>
  <c r="AP266" i="2"/>
  <c r="AO266" i="2"/>
  <c r="AN266" i="2"/>
  <c r="AR265" i="2"/>
  <c r="AQ265" i="2"/>
  <c r="AP265" i="2"/>
  <c r="AO265" i="2"/>
  <c r="AN265" i="2"/>
  <c r="AR264" i="2"/>
  <c r="AQ264" i="2"/>
  <c r="AP264" i="2"/>
  <c r="AO264" i="2"/>
  <c r="AN264" i="2"/>
  <c r="AR263" i="2"/>
  <c r="AQ263" i="2"/>
  <c r="AP263" i="2"/>
  <c r="AO263" i="2"/>
  <c r="AN263" i="2"/>
  <c r="AR262" i="2"/>
  <c r="AQ262" i="2"/>
  <c r="AP262" i="2"/>
  <c r="AO262" i="2"/>
  <c r="AN262" i="2"/>
  <c r="AR261" i="2"/>
  <c r="AQ261" i="2"/>
  <c r="AP261" i="2"/>
  <c r="AO261" i="2"/>
  <c r="AN261" i="2"/>
  <c r="AR260" i="2"/>
  <c r="AQ260" i="2"/>
  <c r="AP260" i="2"/>
  <c r="AO260" i="2"/>
  <c r="AN260" i="2"/>
  <c r="AR259" i="2"/>
  <c r="AQ259" i="2"/>
  <c r="AP259" i="2"/>
  <c r="AO259" i="2"/>
  <c r="AN259" i="2"/>
  <c r="AR258" i="2"/>
  <c r="AQ258" i="2"/>
  <c r="AP258" i="2"/>
  <c r="AO258" i="2"/>
  <c r="AN258" i="2"/>
  <c r="AR257" i="2"/>
  <c r="AQ257" i="2"/>
  <c r="AP257" i="2"/>
  <c r="AO257" i="2"/>
  <c r="AN257" i="2"/>
  <c r="AR256" i="2"/>
  <c r="AQ256" i="2"/>
  <c r="AP256" i="2"/>
  <c r="AO256" i="2"/>
  <c r="AN256" i="2"/>
  <c r="AR255" i="2"/>
  <c r="AQ255" i="2"/>
  <c r="AP255" i="2"/>
  <c r="AO255" i="2"/>
  <c r="AN255" i="2"/>
  <c r="AR254" i="2"/>
  <c r="AQ254" i="2"/>
  <c r="AP254" i="2"/>
  <c r="AO254" i="2"/>
  <c r="AN254" i="2"/>
  <c r="AR253" i="2"/>
  <c r="AQ253" i="2"/>
  <c r="AP253" i="2"/>
  <c r="AO253" i="2"/>
  <c r="AN253" i="2"/>
  <c r="AR252" i="2"/>
  <c r="AQ252" i="2"/>
  <c r="AP252" i="2"/>
  <c r="AO252" i="2"/>
  <c r="AN252" i="2"/>
  <c r="AR251" i="2"/>
  <c r="AQ251" i="2"/>
  <c r="AP251" i="2"/>
  <c r="AO251" i="2"/>
  <c r="AN251" i="2"/>
  <c r="AR250" i="2"/>
  <c r="AQ250" i="2"/>
  <c r="AP250" i="2"/>
  <c r="AO250" i="2"/>
  <c r="AN250" i="2"/>
  <c r="AR249" i="2"/>
  <c r="AQ249" i="2"/>
  <c r="AP249" i="2"/>
  <c r="AO249" i="2"/>
  <c r="AN249" i="2"/>
  <c r="AR248" i="2"/>
  <c r="AQ248" i="2"/>
  <c r="AP248" i="2"/>
  <c r="AO248" i="2"/>
  <c r="AN248" i="2"/>
  <c r="AR247" i="2"/>
  <c r="AQ247" i="2"/>
  <c r="AP247" i="2"/>
  <c r="AO247" i="2"/>
  <c r="AN247" i="2"/>
  <c r="AR246" i="2"/>
  <c r="AQ246" i="2"/>
  <c r="AP246" i="2"/>
  <c r="AO246" i="2"/>
  <c r="AN246" i="2"/>
  <c r="AR245" i="2"/>
  <c r="AQ245" i="2"/>
  <c r="AP245" i="2"/>
  <c r="AO245" i="2"/>
  <c r="AN245" i="2"/>
  <c r="AR244" i="2"/>
  <c r="AQ244" i="2"/>
  <c r="AP244" i="2"/>
  <c r="AO244" i="2"/>
  <c r="AN244" i="2"/>
  <c r="AR243" i="2"/>
  <c r="AQ243" i="2"/>
  <c r="AP243" i="2"/>
  <c r="AO243" i="2"/>
  <c r="AN243" i="2"/>
  <c r="AR242" i="2"/>
  <c r="AQ242" i="2"/>
  <c r="AP242" i="2"/>
  <c r="AO242" i="2"/>
  <c r="AN242" i="2"/>
  <c r="AR241" i="2"/>
  <c r="AQ241" i="2"/>
  <c r="AP241" i="2"/>
  <c r="AO241" i="2"/>
  <c r="AN241" i="2"/>
  <c r="AR240" i="2"/>
  <c r="AQ240" i="2"/>
  <c r="AP240" i="2"/>
  <c r="AO240" i="2"/>
  <c r="AN240" i="2"/>
  <c r="AR239" i="2"/>
  <c r="AQ239" i="2"/>
  <c r="AP239" i="2"/>
  <c r="AO239" i="2"/>
  <c r="AN239" i="2"/>
  <c r="AR238" i="2"/>
  <c r="AQ238" i="2"/>
  <c r="AP238" i="2"/>
  <c r="AO238" i="2"/>
  <c r="AN238" i="2"/>
  <c r="AR237" i="2"/>
  <c r="AQ237" i="2"/>
  <c r="AP237" i="2"/>
  <c r="AO237" i="2"/>
  <c r="AN237" i="2"/>
  <c r="AR236" i="2"/>
  <c r="AQ236" i="2"/>
  <c r="AP236" i="2"/>
  <c r="AO236" i="2"/>
  <c r="AN236" i="2"/>
  <c r="AR235" i="2"/>
  <c r="AQ235" i="2"/>
  <c r="AP235" i="2"/>
  <c r="AO235" i="2"/>
  <c r="AN235" i="2"/>
  <c r="AR234" i="2"/>
  <c r="AQ234" i="2"/>
  <c r="AP234" i="2"/>
  <c r="AO234" i="2"/>
  <c r="AN234" i="2"/>
  <c r="AR233" i="2"/>
  <c r="AQ233" i="2"/>
  <c r="AP233" i="2"/>
  <c r="AO233" i="2"/>
  <c r="AN233" i="2"/>
  <c r="AR232" i="2"/>
  <c r="AQ232" i="2"/>
  <c r="AP232" i="2"/>
  <c r="AO232" i="2"/>
  <c r="AN232" i="2"/>
  <c r="AR231" i="2"/>
  <c r="AQ231" i="2"/>
  <c r="AP231" i="2"/>
  <c r="AO231" i="2"/>
  <c r="AN231" i="2"/>
  <c r="AR230" i="2"/>
  <c r="AQ230" i="2"/>
  <c r="AP230" i="2"/>
  <c r="AO230" i="2"/>
  <c r="AN230" i="2"/>
  <c r="AR229" i="2"/>
  <c r="AQ229" i="2"/>
  <c r="AP229" i="2"/>
  <c r="AO229" i="2"/>
  <c r="AN229" i="2"/>
  <c r="AR228" i="2"/>
  <c r="AQ228" i="2"/>
  <c r="AP228" i="2"/>
  <c r="AO228" i="2"/>
  <c r="AN228" i="2"/>
  <c r="AR227" i="2"/>
  <c r="AQ227" i="2"/>
  <c r="AP227" i="2"/>
  <c r="AO227" i="2"/>
  <c r="AN227" i="2"/>
  <c r="AR226" i="2"/>
  <c r="AQ226" i="2"/>
  <c r="AP226" i="2"/>
  <c r="AO226" i="2"/>
  <c r="AN226" i="2"/>
  <c r="AR225" i="2"/>
  <c r="AQ225" i="2"/>
  <c r="AP225" i="2"/>
  <c r="AO225" i="2"/>
  <c r="AN225" i="2"/>
  <c r="AR224" i="2"/>
  <c r="AQ224" i="2"/>
  <c r="AP224" i="2"/>
  <c r="AO224" i="2"/>
  <c r="AN224" i="2"/>
  <c r="AR223" i="2"/>
  <c r="AQ223" i="2"/>
  <c r="AP223" i="2"/>
  <c r="AO223" i="2"/>
  <c r="AN223" i="2"/>
  <c r="AR222" i="2"/>
  <c r="AQ222" i="2"/>
  <c r="AP222" i="2"/>
  <c r="AO222" i="2"/>
  <c r="AN222" i="2"/>
  <c r="AR221" i="2"/>
  <c r="AQ221" i="2"/>
  <c r="AP221" i="2"/>
  <c r="AO221" i="2"/>
  <c r="AN221" i="2"/>
  <c r="AR220" i="2"/>
  <c r="AQ220" i="2"/>
  <c r="AP220" i="2"/>
  <c r="AO220" i="2"/>
  <c r="AN220" i="2"/>
  <c r="AR219" i="2"/>
  <c r="AQ219" i="2"/>
  <c r="AP219" i="2"/>
  <c r="AO219" i="2"/>
  <c r="AN219" i="2"/>
  <c r="AR218" i="2"/>
  <c r="AQ218" i="2"/>
  <c r="AP218" i="2"/>
  <c r="AO218" i="2"/>
  <c r="AN218" i="2"/>
  <c r="AR217" i="2"/>
  <c r="AQ217" i="2"/>
  <c r="AP217" i="2"/>
  <c r="AO217" i="2"/>
  <c r="AN217" i="2"/>
  <c r="AR216" i="2"/>
  <c r="AQ216" i="2"/>
  <c r="AP216" i="2"/>
  <c r="AO216" i="2"/>
  <c r="AN216" i="2"/>
  <c r="AR215" i="2"/>
  <c r="AQ215" i="2"/>
  <c r="AP215" i="2"/>
  <c r="AO215" i="2"/>
  <c r="AN215" i="2"/>
  <c r="AR214" i="2"/>
  <c r="AQ214" i="2"/>
  <c r="AP214" i="2"/>
  <c r="AO214" i="2"/>
  <c r="AN214" i="2"/>
  <c r="AR213" i="2"/>
  <c r="AQ213" i="2"/>
  <c r="AP213" i="2"/>
  <c r="AO213" i="2"/>
  <c r="AN213" i="2"/>
  <c r="AR212" i="2"/>
  <c r="AQ212" i="2"/>
  <c r="AP212" i="2"/>
  <c r="AO212" i="2"/>
  <c r="AN212" i="2"/>
  <c r="AR211" i="2"/>
  <c r="AQ211" i="2"/>
  <c r="AP211" i="2"/>
  <c r="AO211" i="2"/>
  <c r="AN211" i="2"/>
  <c r="AR210" i="2"/>
  <c r="AQ210" i="2"/>
  <c r="AP210" i="2"/>
  <c r="AO210" i="2"/>
  <c r="AN210" i="2"/>
  <c r="AR209" i="2"/>
  <c r="AQ209" i="2"/>
  <c r="AP209" i="2"/>
  <c r="AO209" i="2"/>
  <c r="AN209" i="2"/>
  <c r="AR208" i="2"/>
  <c r="AQ208" i="2"/>
  <c r="AP208" i="2"/>
  <c r="AO208" i="2"/>
  <c r="AN208" i="2"/>
  <c r="AR207" i="2"/>
  <c r="AQ207" i="2"/>
  <c r="AP207" i="2"/>
  <c r="AO207" i="2"/>
  <c r="AN207" i="2"/>
  <c r="AR206" i="2"/>
  <c r="AQ206" i="2"/>
  <c r="AP206" i="2"/>
  <c r="AO206" i="2"/>
  <c r="AN206" i="2"/>
  <c r="AR205" i="2"/>
  <c r="AQ205" i="2"/>
  <c r="AP205" i="2"/>
  <c r="AO205" i="2"/>
  <c r="AN205" i="2"/>
  <c r="AR204" i="2"/>
  <c r="AQ204" i="2"/>
  <c r="AP204" i="2"/>
  <c r="AO204" i="2"/>
  <c r="AN204" i="2"/>
  <c r="AR203" i="2"/>
  <c r="AQ203" i="2"/>
  <c r="AP203" i="2"/>
  <c r="AO203" i="2"/>
  <c r="AN203" i="2"/>
  <c r="AR202" i="2"/>
  <c r="AQ202" i="2"/>
  <c r="AP202" i="2"/>
  <c r="AO202" i="2"/>
  <c r="AN202" i="2"/>
  <c r="AR201" i="2"/>
  <c r="AQ201" i="2"/>
  <c r="AP201" i="2"/>
  <c r="AO201" i="2"/>
  <c r="AN201" i="2"/>
  <c r="AR200" i="2"/>
  <c r="AQ200" i="2"/>
  <c r="AP200" i="2"/>
  <c r="AO200" i="2"/>
  <c r="AN200" i="2"/>
  <c r="AR199" i="2"/>
  <c r="AQ199" i="2"/>
  <c r="AP199" i="2"/>
  <c r="AO199" i="2"/>
  <c r="AN199" i="2"/>
  <c r="AR198" i="2"/>
  <c r="AQ198" i="2"/>
  <c r="AP198" i="2"/>
  <c r="AO198" i="2"/>
  <c r="AN198" i="2"/>
  <c r="AR197" i="2"/>
  <c r="AQ197" i="2"/>
  <c r="AP197" i="2"/>
  <c r="AO197" i="2"/>
  <c r="AN197" i="2"/>
  <c r="AR196" i="2"/>
  <c r="AQ196" i="2"/>
  <c r="AP196" i="2"/>
  <c r="AO196" i="2"/>
  <c r="AN196" i="2"/>
  <c r="AR195" i="2"/>
  <c r="AQ195" i="2"/>
  <c r="AP195" i="2"/>
  <c r="AO195" i="2"/>
  <c r="AN195" i="2"/>
  <c r="AR194" i="2"/>
  <c r="AQ194" i="2"/>
  <c r="AP194" i="2"/>
  <c r="AO194" i="2"/>
  <c r="AN194" i="2"/>
  <c r="AR193" i="2"/>
  <c r="AQ193" i="2"/>
  <c r="AP193" i="2"/>
  <c r="AO193" i="2"/>
  <c r="AN193" i="2"/>
  <c r="AR192" i="2"/>
  <c r="AQ192" i="2"/>
  <c r="AP192" i="2"/>
  <c r="AO192" i="2"/>
  <c r="AN192" i="2"/>
  <c r="AR191" i="2"/>
  <c r="AQ191" i="2"/>
  <c r="AP191" i="2"/>
  <c r="AO191" i="2"/>
  <c r="AN191" i="2"/>
  <c r="AR190" i="2"/>
  <c r="AQ190" i="2"/>
  <c r="AP190" i="2"/>
  <c r="AO190" i="2"/>
  <c r="AN190" i="2"/>
  <c r="AR189" i="2"/>
  <c r="AQ189" i="2"/>
  <c r="AP189" i="2"/>
  <c r="AO189" i="2"/>
  <c r="AN189" i="2"/>
  <c r="AR188" i="2"/>
  <c r="AQ188" i="2"/>
  <c r="AP188" i="2"/>
  <c r="AO188" i="2"/>
  <c r="AN188" i="2"/>
  <c r="AR187" i="2"/>
  <c r="AQ187" i="2"/>
  <c r="AP187" i="2"/>
  <c r="AO187" i="2"/>
  <c r="AN187" i="2"/>
  <c r="AR186" i="2"/>
  <c r="AQ186" i="2"/>
  <c r="AP186" i="2"/>
  <c r="AO186" i="2"/>
  <c r="AN186" i="2"/>
  <c r="AR185" i="2"/>
  <c r="AQ185" i="2"/>
  <c r="AP185" i="2"/>
  <c r="AO185" i="2"/>
  <c r="AN185" i="2"/>
  <c r="AR184" i="2"/>
  <c r="AQ184" i="2"/>
  <c r="AP184" i="2"/>
  <c r="AO184" i="2"/>
  <c r="AN184" i="2"/>
  <c r="AR183" i="2"/>
  <c r="AQ183" i="2"/>
  <c r="AP183" i="2"/>
  <c r="AO183" i="2"/>
  <c r="AN183" i="2"/>
  <c r="AR182" i="2"/>
  <c r="AQ182" i="2"/>
  <c r="AP182" i="2"/>
  <c r="AO182" i="2"/>
  <c r="AN182" i="2"/>
  <c r="AR181" i="2"/>
  <c r="AQ181" i="2"/>
  <c r="AP181" i="2"/>
  <c r="AO181" i="2"/>
  <c r="AN181" i="2"/>
  <c r="AR180" i="2"/>
  <c r="AQ180" i="2"/>
  <c r="AP180" i="2"/>
  <c r="AO180" i="2"/>
  <c r="AN180" i="2"/>
  <c r="AR179" i="2"/>
  <c r="AQ179" i="2"/>
  <c r="AP179" i="2"/>
  <c r="AO179" i="2"/>
  <c r="AN179" i="2"/>
  <c r="AR178" i="2"/>
  <c r="AQ178" i="2"/>
  <c r="AP178" i="2"/>
  <c r="AO178" i="2"/>
  <c r="AN178" i="2"/>
  <c r="AR177" i="2"/>
  <c r="AQ177" i="2"/>
  <c r="AP177" i="2"/>
  <c r="AO177" i="2"/>
  <c r="AN177" i="2"/>
  <c r="AR176" i="2"/>
  <c r="AQ176" i="2"/>
  <c r="AP176" i="2"/>
  <c r="AO176" i="2"/>
  <c r="AN176" i="2"/>
  <c r="AR175" i="2"/>
  <c r="AQ175" i="2"/>
  <c r="AP175" i="2"/>
  <c r="AO175" i="2"/>
  <c r="AN175" i="2"/>
  <c r="AR174" i="2"/>
  <c r="AQ174" i="2"/>
  <c r="AP174" i="2"/>
  <c r="AO174" i="2"/>
  <c r="AN174" i="2"/>
  <c r="AR173" i="2"/>
  <c r="AQ173" i="2"/>
  <c r="AP173" i="2"/>
  <c r="AO173" i="2"/>
  <c r="AN173" i="2"/>
  <c r="AR172" i="2"/>
  <c r="AQ172" i="2"/>
  <c r="AP172" i="2"/>
  <c r="AO172" i="2"/>
  <c r="AN172" i="2"/>
  <c r="AR171" i="2"/>
  <c r="AQ171" i="2"/>
  <c r="AP171" i="2"/>
  <c r="AO171" i="2"/>
  <c r="AN171" i="2"/>
  <c r="AR170" i="2"/>
  <c r="AQ170" i="2"/>
  <c r="AP170" i="2"/>
  <c r="AO170" i="2"/>
  <c r="AN170" i="2"/>
  <c r="AR169" i="2"/>
  <c r="AQ169" i="2"/>
  <c r="AP169" i="2"/>
  <c r="AO169" i="2"/>
  <c r="AN169" i="2"/>
  <c r="AR168" i="2"/>
  <c r="AQ168" i="2"/>
  <c r="AP168" i="2"/>
  <c r="AO168" i="2"/>
  <c r="AN168" i="2"/>
  <c r="AR167" i="2"/>
  <c r="AQ167" i="2"/>
  <c r="AP167" i="2"/>
  <c r="AO167" i="2"/>
  <c r="AN167" i="2"/>
  <c r="AR166" i="2"/>
  <c r="AQ166" i="2"/>
  <c r="AP166" i="2"/>
  <c r="AO166" i="2"/>
  <c r="AN166" i="2"/>
  <c r="AR165" i="2"/>
  <c r="AQ165" i="2"/>
  <c r="AP165" i="2"/>
  <c r="AO165" i="2"/>
  <c r="AN165" i="2"/>
  <c r="AR164" i="2"/>
  <c r="AQ164" i="2"/>
  <c r="AP164" i="2"/>
  <c r="AO164" i="2"/>
  <c r="AN164" i="2"/>
  <c r="AR163" i="2"/>
  <c r="AQ163" i="2"/>
  <c r="AP163" i="2"/>
  <c r="AO163" i="2"/>
  <c r="AN163" i="2"/>
  <c r="AR162" i="2"/>
  <c r="AQ162" i="2"/>
  <c r="AP162" i="2"/>
  <c r="AO162" i="2"/>
  <c r="AN162" i="2"/>
  <c r="AR161" i="2"/>
  <c r="AQ161" i="2"/>
  <c r="AP161" i="2"/>
  <c r="AO161" i="2"/>
  <c r="AN161" i="2"/>
  <c r="AR160" i="2"/>
  <c r="AQ160" i="2"/>
  <c r="AP160" i="2"/>
  <c r="AO160" i="2"/>
  <c r="AN160" i="2"/>
  <c r="AR159" i="2"/>
  <c r="AQ159" i="2"/>
  <c r="AP159" i="2"/>
  <c r="AO159" i="2"/>
  <c r="AN159" i="2"/>
  <c r="AR158" i="2"/>
  <c r="AQ158" i="2"/>
  <c r="AP158" i="2"/>
  <c r="AO158" i="2"/>
  <c r="AN158" i="2"/>
  <c r="AR157" i="2"/>
  <c r="AQ157" i="2"/>
  <c r="AP157" i="2"/>
  <c r="AO157" i="2"/>
  <c r="AN157" i="2"/>
  <c r="AR156" i="2"/>
  <c r="AQ156" i="2"/>
  <c r="AP156" i="2"/>
  <c r="AO156" i="2"/>
  <c r="AN156" i="2"/>
  <c r="AR155" i="2"/>
  <c r="AQ155" i="2"/>
  <c r="AP155" i="2"/>
  <c r="AO155" i="2"/>
  <c r="AN155" i="2"/>
  <c r="AR154" i="2"/>
  <c r="AQ154" i="2"/>
  <c r="AP154" i="2"/>
  <c r="AO154" i="2"/>
  <c r="AN154" i="2"/>
  <c r="AR153" i="2"/>
  <c r="AQ153" i="2"/>
  <c r="AP153" i="2"/>
  <c r="AO153" i="2"/>
  <c r="AN153" i="2"/>
  <c r="AR152" i="2"/>
  <c r="AQ152" i="2"/>
  <c r="AP152" i="2"/>
  <c r="AO152" i="2"/>
  <c r="AN152" i="2"/>
  <c r="AR151" i="2"/>
  <c r="AQ151" i="2"/>
  <c r="AP151" i="2"/>
  <c r="AO151" i="2"/>
  <c r="AN151" i="2"/>
  <c r="AR150" i="2"/>
  <c r="AQ150" i="2"/>
  <c r="AP150" i="2"/>
  <c r="AO150" i="2"/>
  <c r="AN150" i="2"/>
  <c r="AR149" i="2"/>
  <c r="AQ149" i="2"/>
  <c r="AP149" i="2"/>
  <c r="AO149" i="2"/>
  <c r="AN149" i="2"/>
  <c r="AR148" i="2"/>
  <c r="AQ148" i="2"/>
  <c r="AP148" i="2"/>
  <c r="AO148" i="2"/>
  <c r="AN148" i="2"/>
  <c r="AR147" i="2"/>
  <c r="AQ147" i="2"/>
  <c r="AP147" i="2"/>
  <c r="AO147" i="2"/>
  <c r="AN147" i="2"/>
  <c r="AR146" i="2"/>
  <c r="AQ146" i="2"/>
  <c r="AP146" i="2"/>
  <c r="AO146" i="2"/>
  <c r="AN146" i="2"/>
  <c r="AR145" i="2"/>
  <c r="AQ145" i="2"/>
  <c r="AP145" i="2"/>
  <c r="AO145" i="2"/>
  <c r="AN145" i="2"/>
  <c r="AR144" i="2"/>
  <c r="AQ144" i="2"/>
  <c r="AP144" i="2"/>
  <c r="AO144" i="2"/>
  <c r="AN144" i="2"/>
  <c r="AR143" i="2"/>
  <c r="AQ143" i="2"/>
  <c r="AP143" i="2"/>
  <c r="AO143" i="2"/>
  <c r="AN143" i="2"/>
  <c r="AR142" i="2"/>
  <c r="AQ142" i="2"/>
  <c r="AP142" i="2"/>
  <c r="AO142" i="2"/>
  <c r="AN142" i="2"/>
  <c r="AR141" i="2"/>
  <c r="AQ141" i="2"/>
  <c r="AP141" i="2"/>
  <c r="AO141" i="2"/>
  <c r="AN141" i="2"/>
  <c r="AR140" i="2"/>
  <c r="AQ140" i="2"/>
  <c r="AP140" i="2"/>
  <c r="AO140" i="2"/>
  <c r="AN140" i="2"/>
  <c r="AR139" i="2"/>
  <c r="AQ139" i="2"/>
  <c r="AP139" i="2"/>
  <c r="AO139" i="2"/>
  <c r="AN139" i="2"/>
  <c r="AR138" i="2"/>
  <c r="AQ138" i="2"/>
  <c r="AP138" i="2"/>
  <c r="AO138" i="2"/>
  <c r="AN138" i="2"/>
  <c r="AR137" i="2"/>
  <c r="AQ137" i="2"/>
  <c r="AP137" i="2"/>
  <c r="AO137" i="2"/>
  <c r="AN137" i="2"/>
  <c r="AR136" i="2"/>
  <c r="AQ136" i="2"/>
  <c r="AP136" i="2"/>
  <c r="AO136" i="2"/>
  <c r="AN136" i="2"/>
  <c r="AR135" i="2"/>
  <c r="AQ135" i="2"/>
  <c r="AP135" i="2"/>
  <c r="AO135" i="2"/>
  <c r="AN135" i="2"/>
  <c r="AR134" i="2"/>
  <c r="AQ134" i="2"/>
  <c r="AP134" i="2"/>
  <c r="AO134" i="2"/>
  <c r="AN134" i="2"/>
  <c r="AR133" i="2"/>
  <c r="AQ133" i="2"/>
  <c r="AP133" i="2"/>
  <c r="AO133" i="2"/>
  <c r="AN133" i="2"/>
  <c r="AR132" i="2"/>
  <c r="AQ132" i="2"/>
  <c r="AP132" i="2"/>
  <c r="AO132" i="2"/>
  <c r="AN132" i="2"/>
  <c r="AR131" i="2"/>
  <c r="AQ131" i="2"/>
  <c r="AP131" i="2"/>
  <c r="AO131" i="2"/>
  <c r="AN131" i="2"/>
  <c r="AR130" i="2"/>
  <c r="AQ130" i="2"/>
  <c r="AP130" i="2"/>
  <c r="AO130" i="2"/>
  <c r="AN130" i="2"/>
  <c r="AR129" i="2"/>
  <c r="AQ129" i="2"/>
  <c r="AP129" i="2"/>
  <c r="AO129" i="2"/>
  <c r="AN129" i="2"/>
  <c r="AR128" i="2"/>
  <c r="AQ128" i="2"/>
  <c r="AP128" i="2"/>
  <c r="AO128" i="2"/>
  <c r="AN128" i="2"/>
  <c r="AR127" i="2"/>
  <c r="AQ127" i="2"/>
  <c r="AP127" i="2"/>
  <c r="AO127" i="2"/>
  <c r="AN127" i="2"/>
  <c r="AR126" i="2"/>
  <c r="AQ126" i="2"/>
  <c r="AP126" i="2"/>
  <c r="AO126" i="2"/>
  <c r="AN126" i="2"/>
  <c r="AR125" i="2"/>
  <c r="AQ125" i="2"/>
  <c r="AP125" i="2"/>
  <c r="AO125" i="2"/>
  <c r="AN125" i="2"/>
  <c r="AR124" i="2"/>
  <c r="AQ124" i="2"/>
  <c r="AP124" i="2"/>
  <c r="AO124" i="2"/>
  <c r="AN124" i="2"/>
  <c r="AR123" i="2"/>
  <c r="AQ123" i="2"/>
  <c r="AP123" i="2"/>
  <c r="AO123" i="2"/>
  <c r="AN123" i="2"/>
  <c r="AR122" i="2"/>
  <c r="AQ122" i="2"/>
  <c r="AP122" i="2"/>
  <c r="AO122" i="2"/>
  <c r="AN122" i="2"/>
  <c r="AR121" i="2"/>
  <c r="AQ121" i="2"/>
  <c r="AP121" i="2"/>
  <c r="AO121" i="2"/>
  <c r="AN121" i="2"/>
  <c r="AR120" i="2"/>
  <c r="AQ120" i="2"/>
  <c r="AP120" i="2"/>
  <c r="AO120" i="2"/>
  <c r="AN120" i="2"/>
  <c r="AR119" i="2"/>
  <c r="AQ119" i="2"/>
  <c r="AP119" i="2"/>
  <c r="AO119" i="2"/>
  <c r="AN119" i="2"/>
  <c r="AR118" i="2"/>
  <c r="AQ118" i="2"/>
  <c r="AP118" i="2"/>
  <c r="AO118" i="2"/>
  <c r="AN118" i="2"/>
  <c r="AR117" i="2"/>
  <c r="AQ117" i="2"/>
  <c r="AP117" i="2"/>
  <c r="AO117" i="2"/>
  <c r="AN117" i="2"/>
  <c r="AR116" i="2"/>
  <c r="AQ116" i="2"/>
  <c r="AP116" i="2"/>
  <c r="AO116" i="2"/>
  <c r="AN116" i="2"/>
  <c r="AR115" i="2"/>
  <c r="AQ115" i="2"/>
  <c r="AP115" i="2"/>
  <c r="AO115" i="2"/>
  <c r="AN115" i="2"/>
  <c r="AR114" i="2"/>
  <c r="AQ114" i="2"/>
  <c r="AP114" i="2"/>
  <c r="AO114" i="2"/>
  <c r="AN114" i="2"/>
  <c r="AR113" i="2"/>
  <c r="AQ113" i="2"/>
  <c r="AP113" i="2"/>
  <c r="AO113" i="2"/>
  <c r="AN113" i="2"/>
  <c r="AR112" i="2"/>
  <c r="AQ112" i="2"/>
  <c r="AP112" i="2"/>
  <c r="AO112" i="2"/>
  <c r="AN112" i="2"/>
  <c r="AR111" i="2"/>
  <c r="AQ111" i="2"/>
  <c r="AP111" i="2"/>
  <c r="AO111" i="2"/>
  <c r="AN111" i="2"/>
  <c r="AR110" i="2"/>
  <c r="AQ110" i="2"/>
  <c r="AP110" i="2"/>
  <c r="AO110" i="2"/>
  <c r="AN110" i="2"/>
  <c r="AR109" i="2"/>
  <c r="AQ109" i="2"/>
  <c r="AP109" i="2"/>
  <c r="AO109" i="2"/>
  <c r="AN109" i="2"/>
  <c r="AR108" i="2"/>
  <c r="AQ108" i="2"/>
  <c r="AP108" i="2"/>
  <c r="AO108" i="2"/>
  <c r="AN108" i="2"/>
  <c r="AR107" i="2"/>
  <c r="AQ107" i="2"/>
  <c r="AP107" i="2"/>
  <c r="AO107" i="2"/>
  <c r="AN107" i="2"/>
  <c r="AR106" i="2"/>
  <c r="AQ106" i="2"/>
  <c r="AP106" i="2"/>
  <c r="AO106" i="2"/>
  <c r="AN106" i="2"/>
  <c r="AR105" i="2"/>
  <c r="AQ105" i="2"/>
  <c r="AP105" i="2"/>
  <c r="AO105" i="2"/>
  <c r="AN105" i="2"/>
  <c r="AR104" i="2"/>
  <c r="AQ104" i="2"/>
  <c r="AP104" i="2"/>
  <c r="AO104" i="2"/>
  <c r="AN104" i="2"/>
  <c r="AR103" i="2"/>
  <c r="AQ103" i="2"/>
  <c r="AP103" i="2"/>
  <c r="AO103" i="2"/>
  <c r="AN103" i="2"/>
  <c r="AR102" i="2"/>
  <c r="AQ102" i="2"/>
  <c r="AP102" i="2"/>
  <c r="AO102" i="2"/>
  <c r="AN102" i="2"/>
  <c r="AR101" i="2"/>
  <c r="AQ101" i="2"/>
  <c r="AP101" i="2"/>
  <c r="AO101" i="2"/>
  <c r="AN101" i="2"/>
  <c r="AR100" i="2"/>
  <c r="AQ100" i="2"/>
  <c r="AP100" i="2"/>
  <c r="AO100" i="2"/>
  <c r="AN100" i="2"/>
  <c r="AR99" i="2"/>
  <c r="AQ99" i="2"/>
  <c r="AP99" i="2"/>
  <c r="AO99" i="2"/>
  <c r="AN99" i="2"/>
  <c r="AR98" i="2"/>
  <c r="AQ98" i="2"/>
  <c r="AP98" i="2"/>
  <c r="AO98" i="2"/>
  <c r="AN98" i="2"/>
  <c r="AR97" i="2"/>
  <c r="AQ97" i="2"/>
  <c r="AP97" i="2"/>
  <c r="AO97" i="2"/>
  <c r="AN97" i="2"/>
  <c r="AR96" i="2"/>
  <c r="AQ96" i="2"/>
  <c r="AP96" i="2"/>
  <c r="AO96" i="2"/>
  <c r="AN96" i="2"/>
  <c r="AR95" i="2"/>
  <c r="AQ95" i="2"/>
  <c r="AP95" i="2"/>
  <c r="AO95" i="2"/>
  <c r="AN95" i="2"/>
  <c r="AR94" i="2"/>
  <c r="AQ94" i="2"/>
  <c r="AP94" i="2"/>
  <c r="AO94" i="2"/>
  <c r="AN94" i="2"/>
  <c r="AR93" i="2"/>
  <c r="AQ93" i="2"/>
  <c r="AP93" i="2"/>
  <c r="AO93" i="2"/>
  <c r="AN93" i="2"/>
  <c r="AR92" i="2"/>
  <c r="AQ92" i="2"/>
  <c r="AP92" i="2"/>
  <c r="AO92" i="2"/>
  <c r="AN92" i="2"/>
  <c r="AR91" i="2"/>
  <c r="AQ91" i="2"/>
  <c r="AP91" i="2"/>
  <c r="AO91" i="2"/>
  <c r="AN91" i="2"/>
  <c r="AR90" i="2"/>
  <c r="AQ90" i="2"/>
  <c r="AP90" i="2"/>
  <c r="AO90" i="2"/>
  <c r="AN90" i="2"/>
  <c r="AR89" i="2"/>
  <c r="AQ89" i="2"/>
  <c r="AP89" i="2"/>
  <c r="AO89" i="2"/>
  <c r="AN89" i="2"/>
  <c r="AR88" i="2"/>
  <c r="AQ88" i="2"/>
  <c r="AP88" i="2"/>
  <c r="AO88" i="2"/>
  <c r="AN88" i="2"/>
  <c r="AR87" i="2"/>
  <c r="AQ87" i="2"/>
  <c r="AP87" i="2"/>
  <c r="AO87" i="2"/>
  <c r="AN87" i="2"/>
  <c r="AR86" i="2"/>
  <c r="AQ86" i="2"/>
  <c r="AP86" i="2"/>
  <c r="AO86" i="2"/>
  <c r="AN86" i="2"/>
  <c r="AR85" i="2"/>
  <c r="AQ85" i="2"/>
  <c r="AP85" i="2"/>
  <c r="AO85" i="2"/>
  <c r="AN85" i="2"/>
  <c r="AR84" i="2"/>
  <c r="AQ84" i="2"/>
  <c r="AP84" i="2"/>
  <c r="AO84" i="2"/>
  <c r="AN84" i="2"/>
  <c r="AR83" i="2"/>
  <c r="AQ83" i="2"/>
  <c r="AP83" i="2"/>
  <c r="AO83" i="2"/>
  <c r="AN83" i="2"/>
  <c r="AR82" i="2"/>
  <c r="AQ82" i="2"/>
  <c r="AP82" i="2"/>
  <c r="AO82" i="2"/>
  <c r="AN82" i="2"/>
  <c r="AR81" i="2"/>
  <c r="AQ81" i="2"/>
  <c r="AP81" i="2"/>
  <c r="AO81" i="2"/>
  <c r="AN81" i="2"/>
  <c r="AR80" i="2"/>
  <c r="AQ80" i="2"/>
  <c r="AP80" i="2"/>
  <c r="AO80" i="2"/>
  <c r="AN80" i="2"/>
  <c r="AR79" i="2"/>
  <c r="AQ79" i="2"/>
  <c r="AP79" i="2"/>
  <c r="AO79" i="2"/>
  <c r="AN79" i="2"/>
  <c r="AR78" i="2"/>
  <c r="AQ78" i="2"/>
  <c r="AP78" i="2"/>
  <c r="AO78" i="2"/>
  <c r="AN78" i="2"/>
  <c r="AR77" i="2"/>
  <c r="AQ77" i="2"/>
  <c r="AP77" i="2"/>
  <c r="AO77" i="2"/>
  <c r="AN77" i="2"/>
  <c r="AR76" i="2"/>
  <c r="AQ76" i="2"/>
  <c r="AP76" i="2"/>
  <c r="AO76" i="2"/>
  <c r="AN76" i="2"/>
  <c r="AR75" i="2"/>
  <c r="AQ75" i="2"/>
  <c r="AP75" i="2"/>
  <c r="AO75" i="2"/>
  <c r="AN75" i="2"/>
  <c r="AR74" i="2"/>
  <c r="AQ74" i="2"/>
  <c r="AP74" i="2"/>
  <c r="AO74" i="2"/>
  <c r="AN74" i="2"/>
  <c r="AR73" i="2"/>
  <c r="AQ73" i="2"/>
  <c r="AP73" i="2"/>
  <c r="AO73" i="2"/>
  <c r="AN73" i="2"/>
  <c r="AR72" i="2"/>
  <c r="AQ72" i="2"/>
  <c r="AP72" i="2"/>
  <c r="AO72" i="2"/>
  <c r="AN72" i="2"/>
  <c r="AR71" i="2"/>
  <c r="AQ71" i="2"/>
  <c r="AP71" i="2"/>
  <c r="AO71" i="2"/>
  <c r="AN71" i="2"/>
  <c r="AR70" i="2"/>
  <c r="AQ70" i="2"/>
  <c r="AP70" i="2"/>
  <c r="AO70" i="2"/>
  <c r="AN70" i="2"/>
  <c r="AR69" i="2"/>
  <c r="AQ69" i="2"/>
  <c r="AP69" i="2"/>
  <c r="AO69" i="2"/>
  <c r="AN69" i="2"/>
  <c r="AR68" i="2"/>
  <c r="AQ68" i="2"/>
  <c r="AP68" i="2"/>
  <c r="AO68" i="2"/>
  <c r="AN68" i="2"/>
  <c r="AR67" i="2"/>
  <c r="AQ67" i="2"/>
  <c r="AP67" i="2"/>
  <c r="AO67" i="2"/>
  <c r="AN67" i="2"/>
  <c r="AR66" i="2"/>
  <c r="AQ66" i="2"/>
  <c r="AP66" i="2"/>
  <c r="AO66" i="2"/>
  <c r="AN66" i="2"/>
  <c r="AR65" i="2"/>
  <c r="AQ65" i="2"/>
  <c r="AP65" i="2"/>
  <c r="AO65" i="2"/>
  <c r="AN65" i="2"/>
  <c r="AR64" i="2"/>
  <c r="AQ64" i="2"/>
  <c r="AP64" i="2"/>
  <c r="AO64" i="2"/>
  <c r="AN64" i="2"/>
  <c r="AR63" i="2"/>
  <c r="AQ63" i="2"/>
  <c r="AP63" i="2"/>
  <c r="AO63" i="2"/>
  <c r="AN63" i="2"/>
  <c r="AR62" i="2"/>
  <c r="AQ62" i="2"/>
  <c r="AP62" i="2"/>
  <c r="AO62" i="2"/>
  <c r="AN62" i="2"/>
  <c r="AR61" i="2"/>
  <c r="AQ61" i="2"/>
  <c r="AP61" i="2"/>
  <c r="AO61" i="2"/>
  <c r="AN61" i="2"/>
  <c r="AR60" i="2"/>
  <c r="AQ60" i="2"/>
  <c r="AP60" i="2"/>
  <c r="AO60" i="2"/>
  <c r="AN60" i="2"/>
  <c r="AR59" i="2"/>
  <c r="AQ59" i="2"/>
  <c r="AP59" i="2"/>
  <c r="AO59" i="2"/>
  <c r="AN59" i="2"/>
  <c r="AR58" i="2"/>
  <c r="AQ58" i="2"/>
  <c r="AP58" i="2"/>
  <c r="AO58" i="2"/>
  <c r="AN58" i="2"/>
  <c r="AR57" i="2"/>
  <c r="AQ57" i="2"/>
  <c r="AP57" i="2"/>
  <c r="AO57" i="2"/>
  <c r="AN57" i="2"/>
  <c r="AR56" i="2"/>
  <c r="AQ56" i="2"/>
  <c r="AP56" i="2"/>
  <c r="AO56" i="2"/>
  <c r="AN56" i="2"/>
  <c r="AR55" i="2"/>
  <c r="AQ55" i="2"/>
  <c r="AP55" i="2"/>
  <c r="AO55" i="2"/>
  <c r="AN55" i="2"/>
  <c r="AR54" i="2"/>
  <c r="AQ54" i="2"/>
  <c r="AP54" i="2"/>
  <c r="AO54" i="2"/>
  <c r="AN54" i="2"/>
  <c r="AR53" i="2"/>
  <c r="AQ53" i="2"/>
  <c r="AP53" i="2"/>
  <c r="AO53" i="2"/>
  <c r="AN53" i="2"/>
  <c r="AR52" i="2"/>
  <c r="AQ52" i="2"/>
  <c r="AP52" i="2"/>
  <c r="AO52" i="2"/>
  <c r="AN52" i="2"/>
  <c r="AR51" i="2"/>
  <c r="AQ51" i="2"/>
  <c r="AP51" i="2"/>
  <c r="AO51" i="2"/>
  <c r="AN51" i="2"/>
  <c r="AR50" i="2"/>
  <c r="AQ50" i="2"/>
  <c r="AP50" i="2"/>
  <c r="AO50" i="2"/>
  <c r="AN50" i="2"/>
  <c r="AR49" i="2"/>
  <c r="AQ49" i="2"/>
  <c r="AP49" i="2"/>
  <c r="AO49" i="2"/>
  <c r="AN49" i="2"/>
  <c r="AR48" i="2"/>
  <c r="AQ48" i="2"/>
  <c r="AP48" i="2"/>
  <c r="AO48" i="2"/>
  <c r="AN48" i="2"/>
  <c r="AR47" i="2"/>
  <c r="AQ47" i="2"/>
  <c r="AP47" i="2"/>
  <c r="AO47" i="2"/>
  <c r="AN47" i="2"/>
  <c r="AR46" i="2"/>
  <c r="AQ46" i="2"/>
  <c r="AP46" i="2"/>
  <c r="AO46" i="2"/>
  <c r="AN46" i="2"/>
  <c r="AR45" i="2"/>
  <c r="AQ45" i="2"/>
  <c r="AP45" i="2"/>
  <c r="AO45" i="2"/>
  <c r="AN45" i="2"/>
  <c r="AR44" i="2"/>
  <c r="AQ44" i="2"/>
  <c r="AP44" i="2"/>
  <c r="AO44" i="2"/>
  <c r="AN44" i="2"/>
  <c r="AR43" i="2"/>
  <c r="AQ43" i="2"/>
  <c r="AP43" i="2"/>
  <c r="AO43" i="2"/>
  <c r="AN43" i="2"/>
  <c r="AR42" i="2"/>
  <c r="AQ42" i="2"/>
  <c r="AP42" i="2"/>
  <c r="AO42" i="2"/>
  <c r="AN42" i="2"/>
  <c r="AR41" i="2"/>
  <c r="AQ41" i="2"/>
  <c r="AP41" i="2"/>
  <c r="AO41" i="2"/>
  <c r="AN41" i="2"/>
  <c r="AR40" i="2"/>
  <c r="AQ40" i="2"/>
  <c r="AP40" i="2"/>
  <c r="AO40" i="2"/>
  <c r="AN40" i="2"/>
  <c r="AR39" i="2"/>
  <c r="AQ39" i="2"/>
  <c r="AP39" i="2"/>
  <c r="AO39" i="2"/>
  <c r="AN39" i="2"/>
  <c r="AR38" i="2"/>
  <c r="AQ38" i="2"/>
  <c r="AP38" i="2"/>
  <c r="AO38" i="2"/>
  <c r="AN38" i="2"/>
  <c r="AR37" i="2"/>
  <c r="AQ37" i="2"/>
  <c r="AP37" i="2"/>
  <c r="AO37" i="2"/>
  <c r="AN37" i="2"/>
  <c r="AR36" i="2"/>
  <c r="AQ36" i="2"/>
  <c r="AP36" i="2"/>
  <c r="AO36" i="2"/>
  <c r="AN36" i="2"/>
  <c r="AR35" i="2"/>
  <c r="AQ35" i="2"/>
  <c r="AP35" i="2"/>
  <c r="AO35" i="2"/>
  <c r="AN35" i="2"/>
  <c r="AR34" i="2"/>
  <c r="AQ34" i="2"/>
  <c r="AP34" i="2"/>
  <c r="AO34" i="2"/>
  <c r="AN34" i="2"/>
  <c r="AR33" i="2"/>
  <c r="AQ33" i="2"/>
  <c r="AP33" i="2"/>
  <c r="AO33" i="2"/>
  <c r="AN33" i="2"/>
  <c r="AR32" i="2"/>
  <c r="AQ32" i="2"/>
  <c r="AP32" i="2"/>
  <c r="AO32" i="2"/>
  <c r="AN32" i="2"/>
  <c r="AR31" i="2"/>
  <c r="AQ31" i="2"/>
  <c r="AP31" i="2"/>
  <c r="AO31" i="2"/>
  <c r="AN31" i="2"/>
  <c r="AR30" i="2"/>
  <c r="AQ30" i="2"/>
  <c r="AP30" i="2"/>
  <c r="AO30" i="2"/>
  <c r="AN30" i="2"/>
  <c r="AR29" i="2"/>
  <c r="AQ29" i="2"/>
  <c r="AP29" i="2"/>
  <c r="AO29" i="2"/>
  <c r="AN29" i="2"/>
  <c r="AR28" i="2"/>
  <c r="AQ28" i="2"/>
  <c r="AP28" i="2"/>
  <c r="AO28" i="2"/>
  <c r="AN28" i="2"/>
  <c r="AR27" i="2"/>
  <c r="AQ27" i="2"/>
  <c r="AP27" i="2"/>
  <c r="AO27" i="2"/>
  <c r="AN27" i="2"/>
  <c r="AR26" i="2"/>
  <c r="AQ26" i="2"/>
  <c r="AP26" i="2"/>
  <c r="AO26" i="2"/>
  <c r="AN26" i="2"/>
  <c r="AR25" i="2"/>
  <c r="AQ25" i="2"/>
  <c r="AP25" i="2"/>
  <c r="AO25" i="2"/>
  <c r="AN25" i="2"/>
  <c r="AR24" i="2"/>
  <c r="AQ24" i="2"/>
  <c r="AP24" i="2"/>
  <c r="AO24" i="2"/>
  <c r="AN24" i="2"/>
  <c r="AR23" i="2"/>
  <c r="AQ23" i="2"/>
  <c r="AP23" i="2"/>
  <c r="AO23" i="2"/>
  <c r="AN23" i="2"/>
  <c r="AR22" i="2"/>
  <c r="AQ22" i="2"/>
  <c r="AP22" i="2"/>
  <c r="AO22" i="2"/>
  <c r="AN22" i="2"/>
  <c r="AR21" i="2"/>
  <c r="AQ21" i="2"/>
  <c r="AP21" i="2"/>
  <c r="AO21" i="2"/>
  <c r="AN21" i="2"/>
  <c r="AR20" i="2"/>
  <c r="AQ20" i="2"/>
  <c r="AP20" i="2"/>
  <c r="AO20" i="2"/>
  <c r="AN20" i="2"/>
  <c r="AR19" i="2"/>
  <c r="AQ19" i="2"/>
  <c r="AP19" i="2"/>
  <c r="AO19" i="2"/>
  <c r="AN19" i="2"/>
  <c r="AR18" i="2"/>
  <c r="AQ18" i="2"/>
  <c r="AP18" i="2"/>
  <c r="AO18" i="2"/>
  <c r="AN18" i="2"/>
  <c r="AR17" i="2"/>
  <c r="AQ17" i="2"/>
  <c r="AP17" i="2"/>
  <c r="AO17" i="2"/>
  <c r="AN17" i="2"/>
  <c r="AR16" i="2"/>
  <c r="AQ16" i="2"/>
  <c r="AP16" i="2"/>
  <c r="AO16" i="2"/>
  <c r="AN16" i="2"/>
  <c r="AR15" i="2"/>
  <c r="AQ15" i="2"/>
  <c r="AP15" i="2"/>
  <c r="AO15" i="2"/>
  <c r="AN15" i="2"/>
  <c r="AR14" i="2"/>
  <c r="AQ14" i="2"/>
  <c r="AP14" i="2"/>
  <c r="AO14" i="2"/>
  <c r="AN14" i="2"/>
  <c r="AR13" i="2"/>
  <c r="AQ13" i="2"/>
  <c r="AP13" i="2"/>
  <c r="AO13" i="2"/>
  <c r="AN13" i="2"/>
  <c r="AR12" i="2"/>
  <c r="AQ12" i="2"/>
  <c r="AP12" i="2"/>
  <c r="AO12" i="2"/>
  <c r="AN12" i="2"/>
  <c r="AR11" i="2"/>
  <c r="AQ11" i="2"/>
  <c r="AP11" i="2"/>
  <c r="AO11" i="2"/>
  <c r="AN11" i="2"/>
  <c r="AR10" i="2"/>
  <c r="AQ10" i="2"/>
  <c r="AP10" i="2"/>
  <c r="AO10" i="2"/>
  <c r="AN10" i="2"/>
  <c r="AR9" i="2"/>
  <c r="AQ9" i="2"/>
  <c r="AP9" i="2"/>
  <c r="AO9" i="2"/>
  <c r="AN9" i="2"/>
  <c r="AR8" i="2"/>
  <c r="AQ8" i="2"/>
  <c r="AP8" i="2"/>
  <c r="AO8" i="2"/>
  <c r="AN8" i="2"/>
  <c r="AR7" i="2"/>
  <c r="AQ7" i="2"/>
  <c r="AP7" i="2"/>
  <c r="AO7" i="2"/>
  <c r="AN7" i="2"/>
  <c r="AR6" i="2"/>
  <c r="AQ6" i="2"/>
  <c r="AP6" i="2"/>
  <c r="AO6" i="2"/>
  <c r="AN6" i="2"/>
  <c r="AR5" i="2"/>
  <c r="AQ5" i="2"/>
  <c r="AP5" i="2"/>
  <c r="AO5" i="2"/>
  <c r="AN5" i="2"/>
  <c r="AR4" i="2"/>
  <c r="AQ4" i="2"/>
  <c r="AP4" i="2"/>
  <c r="AO4" i="2"/>
  <c r="AN4" i="2"/>
  <c r="AR3" i="2"/>
  <c r="AQ3" i="2"/>
  <c r="AP3" i="2"/>
  <c r="AO3" i="2"/>
  <c r="AN3" i="2"/>
  <c r="AR2" i="2"/>
  <c r="AQ2" i="2"/>
  <c r="AP2" i="2"/>
  <c r="AO2" i="2"/>
  <c r="AN2" i="2"/>
  <c r="AM3" i="2"/>
  <c r="AM4" i="2"/>
  <c r="AM5" i="2"/>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08" i="2"/>
  <c r="AM209" i="2"/>
  <c r="AM210" i="2"/>
  <c r="AM211" i="2"/>
  <c r="AM212" i="2"/>
  <c r="AM213" i="2"/>
  <c r="AM214" i="2"/>
  <c r="AM215" i="2"/>
  <c r="AM216" i="2"/>
  <c r="AM217" i="2"/>
  <c r="AM218" i="2"/>
  <c r="AM219" i="2"/>
  <c r="AM220" i="2"/>
  <c r="AM221" i="2"/>
  <c r="AM222" i="2"/>
  <c r="AM223" i="2"/>
  <c r="AM224" i="2"/>
  <c r="AM225" i="2"/>
  <c r="AM226" i="2"/>
  <c r="AM227" i="2"/>
  <c r="AM228" i="2"/>
  <c r="AM229" i="2"/>
  <c r="AM230" i="2"/>
  <c r="AM231" i="2"/>
  <c r="AM232" i="2"/>
  <c r="AM233" i="2"/>
  <c r="AM234" i="2"/>
  <c r="AM235" i="2"/>
  <c r="AM236" i="2"/>
  <c r="AM237" i="2"/>
  <c r="AM238" i="2"/>
  <c r="AM239" i="2"/>
  <c r="AM240" i="2"/>
  <c r="AM241" i="2"/>
  <c r="AM242" i="2"/>
  <c r="AM243" i="2"/>
  <c r="AM244" i="2"/>
  <c r="AM245" i="2"/>
  <c r="AM246" i="2"/>
  <c r="AM247" i="2"/>
  <c r="AM248" i="2"/>
  <c r="AM249" i="2"/>
  <c r="AM250" i="2"/>
  <c r="AM251" i="2"/>
  <c r="AM252" i="2"/>
  <c r="AM253" i="2"/>
  <c r="AM254" i="2"/>
  <c r="AM255" i="2"/>
  <c r="AM256" i="2"/>
  <c r="AM257" i="2"/>
  <c r="AM258" i="2"/>
  <c r="AM259" i="2"/>
  <c r="AM260" i="2"/>
  <c r="AM261" i="2"/>
  <c r="AM262" i="2"/>
  <c r="AM263" i="2"/>
  <c r="AM264" i="2"/>
  <c r="AM265" i="2"/>
  <c r="AM266" i="2"/>
  <c r="AM267" i="2"/>
  <c r="AM268" i="2"/>
  <c r="AM269" i="2"/>
  <c r="AM270" i="2"/>
  <c r="AM271" i="2"/>
  <c r="AM272" i="2"/>
  <c r="AM273" i="2"/>
  <c r="AM274" i="2"/>
  <c r="AM275" i="2"/>
  <c r="AM276" i="2"/>
  <c r="AM277" i="2"/>
  <c r="AM278" i="2"/>
  <c r="AM279" i="2"/>
  <c r="AM280" i="2"/>
  <c r="AM281" i="2"/>
  <c r="AM282" i="2"/>
  <c r="AM283" i="2"/>
  <c r="AM284" i="2"/>
  <c r="AM285" i="2"/>
  <c r="AM286" i="2"/>
  <c r="AM287" i="2"/>
  <c r="AM288" i="2"/>
  <c r="AM289" i="2"/>
  <c r="AM290" i="2"/>
  <c r="AM291" i="2"/>
  <c r="AM292" i="2"/>
  <c r="AM293" i="2"/>
  <c r="AM294" i="2"/>
  <c r="AM295" i="2"/>
  <c r="AM296" i="2"/>
  <c r="AM297" i="2"/>
  <c r="AM298" i="2"/>
  <c r="AM299" i="2"/>
  <c r="AM300" i="2"/>
  <c r="AM301" i="2"/>
  <c r="AM302" i="2"/>
  <c r="AM303" i="2"/>
  <c r="AM304" i="2"/>
  <c r="AM305" i="2"/>
  <c r="AM306" i="2"/>
  <c r="AM307" i="2"/>
  <c r="AM308" i="2"/>
  <c r="AM309" i="2"/>
  <c r="AM310" i="2"/>
  <c r="AM311" i="2"/>
  <c r="AM312" i="2"/>
  <c r="AM313" i="2"/>
  <c r="AM314" i="2"/>
  <c r="AM315" i="2"/>
  <c r="AM316" i="2"/>
  <c r="AM317" i="2"/>
  <c r="AM318" i="2"/>
  <c r="AM319" i="2"/>
  <c r="AM320" i="2"/>
  <c r="AM321" i="2"/>
  <c r="AM322" i="2"/>
  <c r="AM323" i="2"/>
  <c r="AM324" i="2"/>
  <c r="AM325" i="2"/>
  <c r="AM326" i="2"/>
  <c r="AM327" i="2"/>
  <c r="AM328" i="2"/>
  <c r="AM329" i="2"/>
  <c r="AM330" i="2"/>
  <c r="AM331" i="2"/>
  <c r="AM332" i="2"/>
  <c r="AM333" i="2"/>
  <c r="AM334" i="2"/>
  <c r="AM335" i="2"/>
  <c r="AM336"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382" i="2"/>
  <c r="AM383" i="2"/>
  <c r="AM384" i="2"/>
  <c r="AM385" i="2"/>
  <c r="AM386" i="2"/>
  <c r="AM387" i="2"/>
  <c r="AM388" i="2"/>
  <c r="AM389" i="2"/>
  <c r="AM390" i="2"/>
  <c r="AM391" i="2"/>
  <c r="AM392" i="2"/>
  <c r="AM393" i="2"/>
  <c r="AM394" i="2"/>
  <c r="AM395" i="2"/>
  <c r="AM396" i="2"/>
  <c r="AM397" i="2"/>
  <c r="AM398" i="2"/>
  <c r="AM399" i="2"/>
  <c r="AM400" i="2"/>
  <c r="AM401" i="2"/>
  <c r="AM402" i="2"/>
  <c r="AM403" i="2"/>
  <c r="AM404" i="2"/>
  <c r="AM405" i="2"/>
  <c r="AM406" i="2"/>
  <c r="AM407" i="2"/>
  <c r="AM408" i="2"/>
  <c r="AM409" i="2"/>
  <c r="AM410" i="2"/>
  <c r="AM411" i="2"/>
  <c r="AM412" i="2"/>
  <c r="AM413" i="2"/>
  <c r="AM414" i="2"/>
  <c r="AM415" i="2"/>
  <c r="AM416" i="2"/>
  <c r="AM417" i="2"/>
  <c r="AM418" i="2"/>
  <c r="AM419" i="2"/>
  <c r="AM420" i="2"/>
  <c r="AM421" i="2"/>
  <c r="AM422" i="2"/>
  <c r="AM423" i="2"/>
  <c r="AM424" i="2"/>
  <c r="AM425" i="2"/>
  <c r="AM426" i="2"/>
  <c r="AM427" i="2"/>
  <c r="AM428" i="2"/>
  <c r="AM429" i="2"/>
  <c r="AM2" i="2"/>
  <c r="AL2" i="2"/>
  <c r="AL3" i="2"/>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E98" i="28" l="1"/>
  <c r="C98" i="28"/>
  <c r="E89" i="28"/>
  <c r="C89" i="28"/>
  <c r="E80" i="28"/>
  <c r="C80" i="28"/>
  <c r="E71" i="28"/>
  <c r="C71" i="28"/>
  <c r="E62" i="28"/>
  <c r="C62" i="28"/>
  <c r="E53" i="28"/>
  <c r="C53" i="28"/>
  <c r="U430" i="6" l="1"/>
  <c r="AO430" i="6" s="1"/>
  <c r="U431" i="6"/>
  <c r="U432" i="6"/>
  <c r="X432" i="6" s="1"/>
  <c r="U433" i="6"/>
  <c r="U434" i="6"/>
  <c r="AG434" i="6" s="1"/>
  <c r="U435" i="6"/>
  <c r="AK435" i="6" s="1"/>
  <c r="U436" i="6"/>
  <c r="U437" i="6"/>
  <c r="U438" i="6"/>
  <c r="U439" i="6"/>
  <c r="U440" i="6"/>
  <c r="X440" i="6" s="1"/>
  <c r="U441" i="6"/>
  <c r="U442" i="6"/>
  <c r="AF442" i="6" s="1"/>
  <c r="U443" i="6"/>
  <c r="Y443" i="6" s="1"/>
  <c r="U444" i="6"/>
  <c r="U445" i="6"/>
  <c r="U446" i="6"/>
  <c r="U447" i="6"/>
  <c r="U448" i="6"/>
  <c r="AA448" i="6" s="1"/>
  <c r="U449" i="6"/>
  <c r="U450" i="6"/>
  <c r="AB450" i="6" s="1"/>
  <c r="U451" i="6"/>
  <c r="U452" i="6"/>
  <c r="U453" i="6"/>
  <c r="U454" i="6"/>
  <c r="U455" i="6"/>
  <c r="U456" i="6"/>
  <c r="AB456" i="6" s="1"/>
  <c r="U457" i="6"/>
  <c r="U458" i="6"/>
  <c r="AI458" i="6" s="1"/>
  <c r="U459" i="6"/>
  <c r="AN459" i="6" s="1"/>
  <c r="U460" i="6"/>
  <c r="U461" i="6"/>
  <c r="U462" i="6"/>
  <c r="U463" i="6"/>
  <c r="U464" i="6"/>
  <c r="Z464" i="6" s="1"/>
  <c r="U465" i="6"/>
  <c r="U466" i="6"/>
  <c r="U467" i="6"/>
  <c r="X467" i="6" s="1"/>
  <c r="U468" i="6"/>
  <c r="U469" i="6"/>
  <c r="U470" i="6"/>
  <c r="U471" i="6"/>
  <c r="U472" i="6"/>
  <c r="U473" i="6"/>
  <c r="AG473" i="6" s="1"/>
  <c r="U474" i="6"/>
  <c r="Z474" i="6" s="1"/>
  <c r="U475" i="6"/>
  <c r="V475" i="6" s="1"/>
  <c r="AF475" i="6" s="1"/>
  <c r="U476" i="6"/>
  <c r="U477" i="6"/>
  <c r="U478" i="6"/>
  <c r="U479" i="6"/>
  <c r="U480" i="6"/>
  <c r="AA480" i="6" s="1"/>
  <c r="U481" i="6"/>
  <c r="U482" i="6"/>
  <c r="U483" i="6"/>
  <c r="AI483" i="6" s="1"/>
  <c r="U484" i="6"/>
  <c r="U485" i="6"/>
  <c r="V485" i="6" s="1"/>
  <c r="U486" i="6"/>
  <c r="U487" i="6"/>
  <c r="U488" i="6"/>
  <c r="AB488" i="6" s="1"/>
  <c r="U489" i="6"/>
  <c r="AK489" i="6" s="1"/>
  <c r="U490" i="6"/>
  <c r="AM490" i="6" s="1"/>
  <c r="U491" i="6"/>
  <c r="AC491" i="6" s="1"/>
  <c r="U492" i="6"/>
  <c r="U493" i="6"/>
  <c r="U494" i="6"/>
  <c r="U495" i="6"/>
  <c r="U496" i="6"/>
  <c r="Y496" i="6" s="1"/>
  <c r="U497" i="6"/>
  <c r="U498" i="6"/>
  <c r="AG498" i="6" s="1"/>
  <c r="U499" i="6"/>
  <c r="Y499" i="6" s="1"/>
  <c r="U500" i="6"/>
  <c r="U501" i="6"/>
  <c r="V501" i="6" s="1"/>
  <c r="U502" i="6"/>
  <c r="U503" i="6"/>
  <c r="U504" i="6"/>
  <c r="Z504" i="6" s="1"/>
  <c r="U505" i="6"/>
  <c r="AS505" i="6" s="1"/>
  <c r="U506" i="6"/>
  <c r="AB506" i="6" s="1"/>
  <c r="U507" i="6"/>
  <c r="X507" i="6" s="1"/>
  <c r="U508" i="6"/>
  <c r="U509" i="6"/>
  <c r="V509" i="6" s="1"/>
  <c r="U510" i="6"/>
  <c r="U511" i="6"/>
  <c r="U512" i="6"/>
  <c r="AA512" i="6" s="1"/>
  <c r="U513" i="6"/>
  <c r="U514" i="6"/>
  <c r="V514" i="6" s="1"/>
  <c r="U515" i="6"/>
  <c r="V515" i="6" s="1"/>
  <c r="U516" i="6"/>
  <c r="U517" i="6"/>
  <c r="U518" i="6"/>
  <c r="U519" i="6"/>
  <c r="U520" i="6"/>
  <c r="AB520" i="6" s="1"/>
  <c r="U521" i="6"/>
  <c r="AS521" i="6" s="1"/>
  <c r="U522" i="6"/>
  <c r="AO522" i="6" s="1"/>
  <c r="U523" i="6"/>
  <c r="Z523" i="6" s="1"/>
  <c r="U524" i="6"/>
  <c r="U525" i="6"/>
  <c r="V525" i="6" s="1"/>
  <c r="U526" i="6"/>
  <c r="U527" i="6"/>
  <c r="U528" i="6"/>
  <c r="Z528" i="6" s="1"/>
  <c r="U529" i="6"/>
  <c r="U530" i="6"/>
  <c r="AJ530" i="6" s="1"/>
  <c r="V431" i="6"/>
  <c r="AO431" i="6" s="1"/>
  <c r="V437" i="6"/>
  <c r="V439" i="6"/>
  <c r="V445" i="6"/>
  <c r="AE445" i="6" s="1"/>
  <c r="V447" i="6"/>
  <c r="AM447" i="6" s="1"/>
  <c r="V453" i="6"/>
  <c r="V455" i="6"/>
  <c r="V461" i="6"/>
  <c r="V463" i="6"/>
  <c r="AN463" i="6" s="1"/>
  <c r="V469" i="6"/>
  <c r="V471" i="6"/>
  <c r="X471" i="6" s="1"/>
  <c r="V477" i="6"/>
  <c r="V479" i="6"/>
  <c r="V487" i="6"/>
  <c r="V493" i="6"/>
  <c r="X493" i="6" s="1"/>
  <c r="V495" i="6"/>
  <c r="V503" i="6"/>
  <c r="V511" i="6"/>
  <c r="V517" i="6"/>
  <c r="V519" i="6"/>
  <c r="V527" i="6"/>
  <c r="X431" i="6"/>
  <c r="X437" i="6"/>
  <c r="X439" i="6"/>
  <c r="X445" i="6"/>
  <c r="X447" i="6"/>
  <c r="X451" i="6"/>
  <c r="X453" i="6"/>
  <c r="X455" i="6"/>
  <c r="X461" i="6"/>
  <c r="X463" i="6"/>
  <c r="X469" i="6"/>
  <c r="X477" i="6"/>
  <c r="X479" i="6"/>
  <c r="X485" i="6"/>
  <c r="X487" i="6"/>
  <c r="X491" i="6"/>
  <c r="X495" i="6"/>
  <c r="X501" i="6"/>
  <c r="X503" i="6"/>
  <c r="X511" i="6"/>
  <c r="X517" i="6"/>
  <c r="X519" i="6"/>
  <c r="X525" i="6"/>
  <c r="X527" i="6"/>
  <c r="Y431" i="6"/>
  <c r="Y432" i="6"/>
  <c r="Y437" i="6"/>
  <c r="Y439" i="6"/>
  <c r="Y440" i="6"/>
  <c r="Y445" i="6"/>
  <c r="Y447" i="6"/>
  <c r="Y451" i="6"/>
  <c r="Y453" i="6"/>
  <c r="Y455" i="6"/>
  <c r="Y456" i="6"/>
  <c r="Y461" i="6"/>
  <c r="Y463" i="6"/>
  <c r="Y469" i="6"/>
  <c r="Y471" i="6"/>
  <c r="Y472" i="6"/>
  <c r="Y477" i="6"/>
  <c r="Y479" i="6"/>
  <c r="Y480" i="6"/>
  <c r="Y485" i="6"/>
  <c r="Y487" i="6"/>
  <c r="Y488" i="6"/>
  <c r="Y493" i="6"/>
  <c r="Y501" i="6"/>
  <c r="Y503" i="6"/>
  <c r="Y506" i="6"/>
  <c r="Y507" i="6"/>
  <c r="Y509" i="6"/>
  <c r="Y511" i="6"/>
  <c r="Y512" i="6"/>
  <c r="Y517" i="6"/>
  <c r="Y519" i="6"/>
  <c r="Y525" i="6"/>
  <c r="Y527" i="6"/>
  <c r="Z432" i="6"/>
  <c r="Z437" i="6"/>
  <c r="Z445" i="6"/>
  <c r="Z453" i="6"/>
  <c r="Z456" i="6"/>
  <c r="Z461" i="6"/>
  <c r="Z469" i="6"/>
  <c r="Z472" i="6"/>
  <c r="Z477" i="6"/>
  <c r="Z480" i="6"/>
  <c r="Z485" i="6"/>
  <c r="Z488" i="6"/>
  <c r="Z493" i="6"/>
  <c r="Z499" i="6"/>
  <c r="Z501" i="6"/>
  <c r="Z509" i="6"/>
  <c r="Z517" i="6"/>
  <c r="Z520" i="6"/>
  <c r="Z525" i="6"/>
  <c r="AA431" i="6"/>
  <c r="AA432" i="6"/>
  <c r="AA437" i="6"/>
  <c r="AA439" i="6"/>
  <c r="AA440" i="6"/>
  <c r="AA445" i="6"/>
  <c r="AA447" i="6"/>
  <c r="AA453" i="6"/>
  <c r="AA455" i="6"/>
  <c r="AA463" i="6"/>
  <c r="AA469" i="6"/>
  <c r="AA471" i="6"/>
  <c r="AA472" i="6"/>
  <c r="AA477" i="6"/>
  <c r="AA479" i="6"/>
  <c r="AA485" i="6"/>
  <c r="AA487" i="6"/>
  <c r="AA490" i="6"/>
  <c r="AA493" i="6"/>
  <c r="AA495" i="6"/>
  <c r="AA501" i="6"/>
  <c r="AA503" i="6"/>
  <c r="AA504" i="6"/>
  <c r="AA509" i="6"/>
  <c r="AA511" i="6"/>
  <c r="AA517" i="6"/>
  <c r="AA519" i="6"/>
  <c r="AA525" i="6"/>
  <c r="AA527" i="6"/>
  <c r="AB432" i="6"/>
  <c r="AB437" i="6"/>
  <c r="AB440" i="6"/>
  <c r="AB445" i="6"/>
  <c r="AB448" i="6"/>
  <c r="AB451" i="6"/>
  <c r="AB453" i="6"/>
  <c r="AB461" i="6"/>
  <c r="AB464" i="6"/>
  <c r="AB469" i="6"/>
  <c r="AB472" i="6"/>
  <c r="AB475" i="6"/>
  <c r="AB477" i="6"/>
  <c r="AB480" i="6"/>
  <c r="AB485" i="6"/>
  <c r="AB490" i="6"/>
  <c r="AB493" i="6"/>
  <c r="AB499" i="6"/>
  <c r="AB501" i="6"/>
  <c r="AB504" i="6"/>
  <c r="AB509" i="6"/>
  <c r="AB512" i="6"/>
  <c r="AB513" i="6"/>
  <c r="AB517" i="6"/>
  <c r="AB525" i="6"/>
  <c r="AB528" i="6"/>
  <c r="AC437" i="6"/>
  <c r="AC453" i="6"/>
  <c r="AC461" i="6"/>
  <c r="AC469" i="6"/>
  <c r="AC477" i="6"/>
  <c r="AC485" i="6"/>
  <c r="AC493" i="6"/>
  <c r="AC498" i="6"/>
  <c r="AC501" i="6"/>
  <c r="AC509" i="6"/>
  <c r="AC515" i="6"/>
  <c r="AC517" i="6"/>
  <c r="AC525" i="6"/>
  <c r="AD431" i="6"/>
  <c r="AD432" i="6"/>
  <c r="AD437" i="6"/>
  <c r="AD439" i="6"/>
  <c r="AD440" i="6"/>
  <c r="AD445" i="6"/>
  <c r="AD447" i="6"/>
  <c r="AD448" i="6"/>
  <c r="AD450" i="6"/>
  <c r="AD453" i="6"/>
  <c r="AD455" i="6"/>
  <c r="AD456" i="6"/>
  <c r="AD461" i="6"/>
  <c r="AD463" i="6"/>
  <c r="AD464" i="6"/>
  <c r="AD469" i="6"/>
  <c r="AD471" i="6"/>
  <c r="AD477" i="6"/>
  <c r="AD479" i="6"/>
  <c r="AD485" i="6"/>
  <c r="AD487" i="6"/>
  <c r="AD488" i="6"/>
  <c r="AD491" i="6"/>
  <c r="AD493" i="6"/>
  <c r="AD495" i="6"/>
  <c r="AD496" i="6"/>
  <c r="AD501" i="6"/>
  <c r="AD503" i="6"/>
  <c r="AD504" i="6"/>
  <c r="AD509" i="6"/>
  <c r="AD511" i="6"/>
  <c r="AD512" i="6"/>
  <c r="AD517" i="6"/>
  <c r="AD519" i="6"/>
  <c r="AD525" i="6"/>
  <c r="AD527" i="6"/>
  <c r="AD528" i="6"/>
  <c r="AD530" i="6"/>
  <c r="AE431" i="6"/>
  <c r="AE437" i="6"/>
  <c r="AE439" i="6"/>
  <c r="AE447" i="6"/>
  <c r="AE451" i="6"/>
  <c r="AE453" i="6"/>
  <c r="AE461" i="6"/>
  <c r="AE463" i="6"/>
  <c r="AE469" i="6"/>
  <c r="AE471" i="6"/>
  <c r="AE477" i="6"/>
  <c r="AE479" i="6"/>
  <c r="AE485" i="6"/>
  <c r="AE487" i="6"/>
  <c r="AE493" i="6"/>
  <c r="AE495" i="6"/>
  <c r="AE501" i="6"/>
  <c r="AE503" i="6"/>
  <c r="AE509" i="6"/>
  <c r="AE511" i="6"/>
  <c r="AE515" i="6"/>
  <c r="AE517" i="6"/>
  <c r="AE519" i="6"/>
  <c r="AE525" i="6"/>
  <c r="AE527" i="6"/>
  <c r="AF431" i="6"/>
  <c r="AF437" i="6"/>
  <c r="AF439" i="6"/>
  <c r="AF445" i="6"/>
  <c r="AF447" i="6"/>
  <c r="AF453" i="6"/>
  <c r="AF455" i="6"/>
  <c r="AF458" i="6"/>
  <c r="AF461" i="6"/>
  <c r="AF463" i="6"/>
  <c r="AF469" i="6"/>
  <c r="AF471" i="6"/>
  <c r="AF477" i="6"/>
  <c r="AF479" i="6"/>
  <c r="AF482" i="6"/>
  <c r="AF485" i="6"/>
  <c r="AF487" i="6"/>
  <c r="AF493" i="6"/>
  <c r="AF495" i="6"/>
  <c r="AF501" i="6"/>
  <c r="AF503" i="6"/>
  <c r="AF509" i="6"/>
  <c r="AF511" i="6"/>
  <c r="AF517" i="6"/>
  <c r="AF519" i="6"/>
  <c r="AF522" i="6"/>
  <c r="AF525" i="6"/>
  <c r="AF527" i="6"/>
  <c r="AG431" i="6"/>
  <c r="AG432" i="6"/>
  <c r="AG437" i="6"/>
  <c r="AG439" i="6"/>
  <c r="AG440" i="6"/>
  <c r="AG445" i="6"/>
  <c r="AG447" i="6"/>
  <c r="AG448" i="6"/>
  <c r="AG453" i="6"/>
  <c r="AG455" i="6"/>
  <c r="AG456" i="6"/>
  <c r="AG463" i="6"/>
  <c r="AG464" i="6"/>
  <c r="AG469" i="6"/>
  <c r="AG472" i="6"/>
  <c r="AG477" i="6"/>
  <c r="AG479" i="6"/>
  <c r="AG480" i="6"/>
  <c r="AG485" i="6"/>
  <c r="AG487" i="6"/>
  <c r="AG488" i="6"/>
  <c r="AG493" i="6"/>
  <c r="AG495" i="6"/>
  <c r="AG496" i="6"/>
  <c r="AG501" i="6"/>
  <c r="AG503" i="6"/>
  <c r="AG511" i="6"/>
  <c r="AG512" i="6"/>
  <c r="AG517" i="6"/>
  <c r="AG519" i="6"/>
  <c r="AG520" i="6"/>
  <c r="AG525" i="6"/>
  <c r="AG527" i="6"/>
  <c r="AG528" i="6"/>
  <c r="AH431" i="6"/>
  <c r="AH432" i="6"/>
  <c r="AH437" i="6"/>
  <c r="AH439" i="6"/>
  <c r="AH440" i="6"/>
  <c r="AH445" i="6"/>
  <c r="AH447" i="6"/>
  <c r="AH448" i="6"/>
  <c r="AH453" i="6"/>
  <c r="AH455" i="6"/>
  <c r="AH456" i="6"/>
  <c r="AH461" i="6"/>
  <c r="AH463" i="6"/>
  <c r="AH464" i="6"/>
  <c r="AH469" i="6"/>
  <c r="AH471" i="6"/>
  <c r="AH472" i="6"/>
  <c r="AH474" i="6"/>
  <c r="AH477" i="6"/>
  <c r="AH479" i="6"/>
  <c r="AH480" i="6"/>
  <c r="AH485" i="6"/>
  <c r="AH487" i="6"/>
  <c r="AH488" i="6"/>
  <c r="AH490" i="6"/>
  <c r="AH491" i="6"/>
  <c r="AH493" i="6"/>
  <c r="AH495" i="6"/>
  <c r="AH501" i="6"/>
  <c r="AH503" i="6"/>
  <c r="AH504" i="6"/>
  <c r="AH506" i="6"/>
  <c r="AH509" i="6"/>
  <c r="AH511" i="6"/>
  <c r="AH517" i="6"/>
  <c r="AH519" i="6"/>
  <c r="AH520" i="6"/>
  <c r="AH525" i="6"/>
  <c r="AH527" i="6"/>
  <c r="AH528" i="6"/>
  <c r="AI431" i="6"/>
  <c r="AI432" i="6"/>
  <c r="AI435" i="6"/>
  <c r="AI437" i="6"/>
  <c r="AI439" i="6"/>
  <c r="AI440" i="6"/>
  <c r="AI445" i="6"/>
  <c r="AI447" i="6"/>
  <c r="AI448" i="6"/>
  <c r="AI453" i="6"/>
  <c r="AI455" i="6"/>
  <c r="AI456" i="6"/>
  <c r="AI461" i="6"/>
  <c r="AI463" i="6"/>
  <c r="AI464" i="6"/>
  <c r="AI469" i="6"/>
  <c r="AI471" i="6"/>
  <c r="AI472" i="6"/>
  <c r="AI474" i="6"/>
  <c r="AI477" i="6"/>
  <c r="AI479" i="6"/>
  <c r="AI480" i="6"/>
  <c r="AI485" i="6"/>
  <c r="AI487" i="6"/>
  <c r="AI488" i="6"/>
  <c r="AI493" i="6"/>
  <c r="AI496" i="6"/>
  <c r="AI499" i="6"/>
  <c r="AI501" i="6"/>
  <c r="AI503" i="6"/>
  <c r="AI504" i="6"/>
  <c r="AI509" i="6"/>
  <c r="AI511" i="6"/>
  <c r="AI512" i="6"/>
  <c r="AI517" i="6"/>
  <c r="AI519" i="6"/>
  <c r="AI520" i="6"/>
  <c r="AI522" i="6"/>
  <c r="AI525" i="6"/>
  <c r="AI527" i="6"/>
  <c r="AI528" i="6"/>
  <c r="AJ431" i="6"/>
  <c r="AJ432" i="6"/>
  <c r="AJ437" i="6"/>
  <c r="AJ439" i="6"/>
  <c r="AJ440" i="6"/>
  <c r="AJ443" i="6"/>
  <c r="AJ445" i="6"/>
  <c r="AJ447" i="6"/>
  <c r="AJ448" i="6"/>
  <c r="AJ453" i="6"/>
  <c r="AJ455" i="6"/>
  <c r="AJ456" i="6"/>
  <c r="AJ461" i="6"/>
  <c r="AJ463" i="6"/>
  <c r="AJ464" i="6"/>
  <c r="AJ469" i="6"/>
  <c r="AJ471" i="6"/>
  <c r="AJ477" i="6"/>
  <c r="AJ479" i="6"/>
  <c r="AJ480" i="6"/>
  <c r="AJ485" i="6"/>
  <c r="AJ487" i="6"/>
  <c r="AJ488" i="6"/>
  <c r="AJ493" i="6"/>
  <c r="AJ495" i="6"/>
  <c r="AJ496" i="6"/>
  <c r="AJ501" i="6"/>
  <c r="AJ503" i="6"/>
  <c r="AJ504" i="6"/>
  <c r="AJ511" i="6"/>
  <c r="AJ512" i="6"/>
  <c r="AJ517" i="6"/>
  <c r="AJ519" i="6"/>
  <c r="AJ525" i="6"/>
  <c r="AJ527" i="6"/>
  <c r="AJ528" i="6"/>
  <c r="AK431" i="6"/>
  <c r="AK432" i="6"/>
  <c r="AK437" i="6"/>
  <c r="AK439" i="6"/>
  <c r="AK440" i="6"/>
  <c r="AK445" i="6"/>
  <c r="AK447" i="6"/>
  <c r="AK448" i="6"/>
  <c r="AK451" i="6"/>
  <c r="AK453" i="6"/>
  <c r="AK455" i="6"/>
  <c r="AK456" i="6"/>
  <c r="AK458" i="6"/>
  <c r="AK461" i="6"/>
  <c r="AK463" i="6"/>
  <c r="AK464" i="6"/>
  <c r="AK469" i="6"/>
  <c r="AK471" i="6"/>
  <c r="AK472" i="6"/>
  <c r="AK474" i="6"/>
  <c r="AK477" i="6"/>
  <c r="AK479" i="6"/>
  <c r="AK480" i="6"/>
  <c r="AK485" i="6"/>
  <c r="AK487" i="6"/>
  <c r="AK488" i="6"/>
  <c r="AK493" i="6"/>
  <c r="AK496" i="6"/>
  <c r="AK501" i="6"/>
  <c r="AK503" i="6"/>
  <c r="AK504" i="6"/>
  <c r="AK506" i="6"/>
  <c r="AK509" i="6"/>
  <c r="AK511" i="6"/>
  <c r="AK512" i="6"/>
  <c r="AK515" i="6"/>
  <c r="AK517" i="6"/>
  <c r="AK519" i="6"/>
  <c r="AK520" i="6"/>
  <c r="AK525" i="6"/>
  <c r="AK527" i="6"/>
  <c r="AK528" i="6"/>
  <c r="AK530" i="6"/>
  <c r="AL431" i="6"/>
  <c r="AL432" i="6"/>
  <c r="AL434" i="6"/>
  <c r="AL437" i="6"/>
  <c r="AL439" i="6"/>
  <c r="AL440" i="6"/>
  <c r="AL445" i="6"/>
  <c r="AL447" i="6"/>
  <c r="AL448" i="6"/>
  <c r="AL453" i="6"/>
  <c r="AL455" i="6"/>
  <c r="AL456" i="6"/>
  <c r="AL459" i="6"/>
  <c r="AL461" i="6"/>
  <c r="AL463" i="6"/>
  <c r="AL464" i="6"/>
  <c r="AL469" i="6"/>
  <c r="AL471" i="6"/>
  <c r="AL472" i="6"/>
  <c r="AL477" i="6"/>
  <c r="AL479" i="6"/>
  <c r="AL480" i="6"/>
  <c r="AL485" i="6"/>
  <c r="AL487" i="6"/>
  <c r="AL488" i="6"/>
  <c r="AL493" i="6"/>
  <c r="AL498" i="6"/>
  <c r="AL501" i="6"/>
  <c r="AL503" i="6"/>
  <c r="AL509" i="6"/>
  <c r="AL511" i="6"/>
  <c r="AL512" i="6"/>
  <c r="AL517" i="6"/>
  <c r="AL519" i="6"/>
  <c r="AL525" i="6"/>
  <c r="AL527" i="6"/>
  <c r="AL528" i="6"/>
  <c r="AM431" i="6"/>
  <c r="AM432" i="6"/>
  <c r="AM437" i="6"/>
  <c r="AM439" i="6"/>
  <c r="AM445" i="6"/>
  <c r="AM448" i="6"/>
  <c r="AM453" i="6"/>
  <c r="AM455" i="6"/>
  <c r="AM456" i="6"/>
  <c r="AM461" i="6"/>
  <c r="AM463" i="6"/>
  <c r="AM464" i="6"/>
  <c r="AM467" i="6"/>
  <c r="AM469" i="6"/>
  <c r="AM471" i="6"/>
  <c r="AM472" i="6"/>
  <c r="AM477" i="6"/>
  <c r="AM479" i="6"/>
  <c r="AM480" i="6"/>
  <c r="AM485" i="6"/>
  <c r="AM487" i="6"/>
  <c r="AM488" i="6"/>
  <c r="AM493" i="6"/>
  <c r="AM495" i="6"/>
  <c r="AM501" i="6"/>
  <c r="AM503" i="6"/>
  <c r="AM504" i="6"/>
  <c r="AM509" i="6"/>
  <c r="AM511" i="6"/>
  <c r="AM512" i="6"/>
  <c r="AM514" i="6"/>
  <c r="AM517" i="6"/>
  <c r="AM519" i="6"/>
  <c r="AM520" i="6"/>
  <c r="AM522" i="6"/>
  <c r="AM525" i="6"/>
  <c r="AM527" i="6"/>
  <c r="AM528" i="6"/>
  <c r="AN431" i="6"/>
  <c r="AN432" i="6"/>
  <c r="AN437" i="6"/>
  <c r="AN439" i="6"/>
  <c r="AN447" i="6"/>
  <c r="AN448" i="6"/>
  <c r="AN453" i="6"/>
  <c r="AN456" i="6"/>
  <c r="AN461" i="6"/>
  <c r="AN464" i="6"/>
  <c r="AN469" i="6"/>
  <c r="AN471" i="6"/>
  <c r="AN472" i="6"/>
  <c r="AN475" i="6"/>
  <c r="AN477" i="6"/>
  <c r="AN479" i="6"/>
  <c r="AN480" i="6"/>
  <c r="AN485" i="6"/>
  <c r="AN487" i="6"/>
  <c r="AN488" i="6"/>
  <c r="AN493" i="6"/>
  <c r="AN495" i="6"/>
  <c r="AN496" i="6"/>
  <c r="AN501" i="6"/>
  <c r="AN503" i="6"/>
  <c r="AN504" i="6"/>
  <c r="AN509" i="6"/>
  <c r="AN511" i="6"/>
  <c r="AN512" i="6"/>
  <c r="AN517" i="6"/>
  <c r="AN519" i="6"/>
  <c r="AN520" i="6"/>
  <c r="AN525" i="6"/>
  <c r="AN527" i="6"/>
  <c r="AN528" i="6"/>
  <c r="AO432" i="6"/>
  <c r="AO437" i="6"/>
  <c r="AO439" i="6"/>
  <c r="AO440" i="6"/>
  <c r="AO445" i="6"/>
  <c r="AO447" i="6"/>
  <c r="AO453" i="6"/>
  <c r="AO455" i="6"/>
  <c r="AO456" i="6"/>
  <c r="AO461" i="6"/>
  <c r="AO463" i="6"/>
  <c r="AO464" i="6"/>
  <c r="AO466" i="6"/>
  <c r="AO469" i="6"/>
  <c r="AO472" i="6"/>
  <c r="AO477" i="6"/>
  <c r="AO479" i="6"/>
  <c r="AO483" i="6"/>
  <c r="AO485" i="6"/>
  <c r="AO487" i="6"/>
  <c r="AO493" i="6"/>
  <c r="AO495" i="6"/>
  <c r="AO496" i="6"/>
  <c r="AO501" i="6"/>
  <c r="AO503" i="6"/>
  <c r="AO504" i="6"/>
  <c r="AO509" i="6"/>
  <c r="AO511" i="6"/>
  <c r="AO512" i="6"/>
  <c r="AO517" i="6"/>
  <c r="AO519" i="6"/>
  <c r="AO520" i="6"/>
  <c r="AO525" i="6"/>
  <c r="AO527" i="6"/>
  <c r="AS431" i="6"/>
  <c r="AS432" i="6"/>
  <c r="AS434" i="6"/>
  <c r="AS437" i="6"/>
  <c r="AS439" i="6"/>
  <c r="AS440" i="6"/>
  <c r="AS445" i="6"/>
  <c r="AS447" i="6"/>
  <c r="AS448" i="6"/>
  <c r="AS453" i="6"/>
  <c r="AS455" i="6"/>
  <c r="AS456" i="6"/>
  <c r="AS458" i="6"/>
  <c r="AS461" i="6"/>
  <c r="AS463" i="6"/>
  <c r="AS464" i="6"/>
  <c r="AS466" i="6"/>
  <c r="AS469" i="6"/>
  <c r="AS471" i="6"/>
  <c r="AS472" i="6"/>
  <c r="AS474" i="6"/>
  <c r="AS477" i="6"/>
  <c r="AS479" i="6"/>
  <c r="AS480" i="6"/>
  <c r="AS485" i="6"/>
  <c r="AS487" i="6"/>
  <c r="AS488" i="6"/>
  <c r="AS491" i="6"/>
  <c r="AS493" i="6"/>
  <c r="AS495" i="6"/>
  <c r="AS496" i="6"/>
  <c r="AS498" i="6"/>
  <c r="AS501" i="6"/>
  <c r="AS503" i="6"/>
  <c r="AS504" i="6"/>
  <c r="AS509" i="6"/>
  <c r="AS511" i="6"/>
  <c r="AS512" i="6"/>
  <c r="AS517" i="6"/>
  <c r="AS519" i="6"/>
  <c r="AS520" i="6"/>
  <c r="AS525" i="6"/>
  <c r="AS527" i="6"/>
  <c r="AS528" i="6"/>
  <c r="O430" i="4"/>
  <c r="T430" i="4" s="1"/>
  <c r="O431" i="4"/>
  <c r="O432" i="4"/>
  <c r="O433" i="4"/>
  <c r="P433" i="4" s="1"/>
  <c r="O434" i="4"/>
  <c r="V434" i="4" s="1"/>
  <c r="O435" i="4"/>
  <c r="O436" i="4"/>
  <c r="P436" i="4" s="1"/>
  <c r="S436" i="4" s="1"/>
  <c r="O437" i="4"/>
  <c r="O438" i="4"/>
  <c r="V438" i="4" s="1"/>
  <c r="O439" i="4"/>
  <c r="S439" i="4" s="1"/>
  <c r="O440" i="4"/>
  <c r="O441" i="4"/>
  <c r="P441" i="4" s="1"/>
  <c r="O442" i="4"/>
  <c r="O443" i="4"/>
  <c r="O444" i="4"/>
  <c r="S444" i="4" s="1"/>
  <c r="O445" i="4"/>
  <c r="U445" i="4" s="1"/>
  <c r="O446" i="4"/>
  <c r="T446" i="4" s="1"/>
  <c r="O447" i="4"/>
  <c r="O448" i="4"/>
  <c r="O449" i="4"/>
  <c r="P449" i="4" s="1"/>
  <c r="O450" i="4"/>
  <c r="O451" i="4"/>
  <c r="O452" i="4"/>
  <c r="T452" i="4" s="1"/>
  <c r="O453" i="4"/>
  <c r="U453" i="4" s="1"/>
  <c r="O454" i="4"/>
  <c r="O455" i="4"/>
  <c r="S455" i="4" s="1"/>
  <c r="O456" i="4"/>
  <c r="O457" i="4"/>
  <c r="P457" i="4" s="1"/>
  <c r="O458" i="4"/>
  <c r="O459" i="4"/>
  <c r="O460" i="4"/>
  <c r="S460" i="4" s="1"/>
  <c r="O461" i="4"/>
  <c r="O462" i="4"/>
  <c r="W462" i="4" s="1"/>
  <c r="O463" i="4"/>
  <c r="O464" i="4"/>
  <c r="O465" i="4"/>
  <c r="P465" i="4" s="1"/>
  <c r="O466" i="4"/>
  <c r="AB466" i="4" s="1"/>
  <c r="O467" i="4"/>
  <c r="O468" i="4"/>
  <c r="T468" i="4" s="1"/>
  <c r="O469" i="4"/>
  <c r="U469" i="4" s="1"/>
  <c r="O470" i="4"/>
  <c r="O471" i="4"/>
  <c r="S471" i="4" s="1"/>
  <c r="O472" i="4"/>
  <c r="O473" i="4"/>
  <c r="P473" i="4" s="1"/>
  <c r="O474" i="4"/>
  <c r="O475" i="4"/>
  <c r="O476" i="4"/>
  <c r="AA476" i="4" s="1"/>
  <c r="O477" i="4"/>
  <c r="U477" i="4" s="1"/>
  <c r="O478" i="4"/>
  <c r="U478" i="4" s="1"/>
  <c r="O479" i="4"/>
  <c r="S479" i="4" s="1"/>
  <c r="O480" i="4"/>
  <c r="O481" i="4"/>
  <c r="P481" i="4" s="1"/>
  <c r="O482" i="4"/>
  <c r="AG482" i="4" s="1"/>
  <c r="O483" i="4"/>
  <c r="O484" i="4"/>
  <c r="AB484" i="4" s="1"/>
  <c r="O485" i="4"/>
  <c r="U485" i="4" s="1"/>
  <c r="O486" i="4"/>
  <c r="O487" i="4"/>
  <c r="S487" i="4" s="1"/>
  <c r="O488" i="4"/>
  <c r="O489" i="4"/>
  <c r="P489" i="4" s="1"/>
  <c r="O490" i="4"/>
  <c r="O491" i="4"/>
  <c r="O492" i="4"/>
  <c r="U492" i="4" s="1"/>
  <c r="O493" i="4"/>
  <c r="U493" i="4" s="1"/>
  <c r="O494" i="4"/>
  <c r="Y494" i="4" s="1"/>
  <c r="O495" i="4"/>
  <c r="O496" i="4"/>
  <c r="O497" i="4"/>
  <c r="P497" i="4" s="1"/>
  <c r="O498" i="4"/>
  <c r="V498" i="4" s="1"/>
  <c r="O499" i="4"/>
  <c r="O500" i="4"/>
  <c r="AC500" i="4" s="1"/>
  <c r="O501" i="4"/>
  <c r="U501" i="4" s="1"/>
  <c r="O502" i="4"/>
  <c r="O503" i="4"/>
  <c r="S503" i="4" s="1"/>
  <c r="O504" i="4"/>
  <c r="O505" i="4"/>
  <c r="P505" i="4" s="1"/>
  <c r="O506" i="4"/>
  <c r="O507" i="4"/>
  <c r="O508" i="4"/>
  <c r="P508" i="4" s="1"/>
  <c r="O509" i="4"/>
  <c r="U509" i="4" s="1"/>
  <c r="O510" i="4"/>
  <c r="O511" i="4"/>
  <c r="S511" i="4" s="1"/>
  <c r="O512" i="4"/>
  <c r="O513" i="4"/>
  <c r="P513" i="4" s="1"/>
  <c r="O514" i="4"/>
  <c r="O515" i="4"/>
  <c r="P515" i="4" s="1"/>
  <c r="O516" i="4"/>
  <c r="T516" i="4" s="1"/>
  <c r="O517" i="4"/>
  <c r="O518" i="4"/>
  <c r="O519" i="4"/>
  <c r="S519" i="4" s="1"/>
  <c r="O520" i="4"/>
  <c r="O521" i="4"/>
  <c r="P521" i="4" s="1"/>
  <c r="O522" i="4"/>
  <c r="O523" i="4"/>
  <c r="O524" i="4"/>
  <c r="X524" i="4" s="1"/>
  <c r="O525" i="4"/>
  <c r="O526" i="4"/>
  <c r="O527" i="4"/>
  <c r="S527" i="4" s="1"/>
  <c r="O528" i="4"/>
  <c r="O529" i="4"/>
  <c r="P529" i="4" s="1"/>
  <c r="O530" i="4"/>
  <c r="P432" i="4"/>
  <c r="P435" i="4"/>
  <c r="P440" i="4"/>
  <c r="P443" i="4"/>
  <c r="P446" i="4"/>
  <c r="P448" i="4"/>
  <c r="U448" i="4" s="1"/>
  <c r="P451" i="4"/>
  <c r="P456" i="4"/>
  <c r="P459" i="4"/>
  <c r="P464" i="4"/>
  <c r="V464" i="4" s="1"/>
  <c r="P467" i="4"/>
  <c r="S467" i="4" s="1"/>
  <c r="P472" i="4"/>
  <c r="P475" i="4"/>
  <c r="P478" i="4"/>
  <c r="P480" i="4"/>
  <c r="Z480" i="4" s="1"/>
  <c r="P483" i="4"/>
  <c r="V483" i="4" s="1"/>
  <c r="P488" i="4"/>
  <c r="P491" i="4"/>
  <c r="P494" i="4"/>
  <c r="P496" i="4"/>
  <c r="AC496" i="4" s="1"/>
  <c r="P499" i="4"/>
  <c r="P504" i="4"/>
  <c r="P507" i="4"/>
  <c r="P510" i="4"/>
  <c r="P512" i="4"/>
  <c r="P520" i="4"/>
  <c r="P523" i="4"/>
  <c r="P526" i="4"/>
  <c r="P528" i="4"/>
  <c r="X528" i="4" s="1"/>
  <c r="R431" i="4"/>
  <c r="R432" i="4"/>
  <c r="R435" i="4"/>
  <c r="R438" i="4"/>
  <c r="R439" i="4"/>
  <c r="R440" i="4"/>
  <c r="R447" i="4"/>
  <c r="R448" i="4"/>
  <c r="R451" i="4"/>
  <c r="R454" i="4"/>
  <c r="R455" i="4"/>
  <c r="R456" i="4"/>
  <c r="R459" i="4"/>
  <c r="R462" i="4"/>
  <c r="R463" i="4"/>
  <c r="R467" i="4"/>
  <c r="R471" i="4"/>
  <c r="R472" i="4"/>
  <c r="R475" i="4"/>
  <c r="R478" i="4"/>
  <c r="R479" i="4"/>
  <c r="R480" i="4"/>
  <c r="R483" i="4"/>
  <c r="R487" i="4"/>
  <c r="R488" i="4"/>
  <c r="R491" i="4"/>
  <c r="R494" i="4"/>
  <c r="R495" i="4"/>
  <c r="R499" i="4"/>
  <c r="R504" i="4"/>
  <c r="R507" i="4"/>
  <c r="R511" i="4"/>
  <c r="R512" i="4"/>
  <c r="R515" i="4"/>
  <c r="R519" i="4"/>
  <c r="R520" i="4"/>
  <c r="R523" i="4"/>
  <c r="R528" i="4"/>
  <c r="S432" i="4"/>
  <c r="S435" i="4"/>
  <c r="S440" i="4"/>
  <c r="S443" i="4"/>
  <c r="S448" i="4"/>
  <c r="S456" i="4"/>
  <c r="S459" i="4"/>
  <c r="S464" i="4"/>
  <c r="S472" i="4"/>
  <c r="S475" i="4"/>
  <c r="S478" i="4"/>
  <c r="S480" i="4"/>
  <c r="S486" i="4"/>
  <c r="S488" i="4"/>
  <c r="S491" i="4"/>
  <c r="S494" i="4"/>
  <c r="S499" i="4"/>
  <c r="S504" i="4"/>
  <c r="S507" i="4"/>
  <c r="S510" i="4"/>
  <c r="S512" i="4"/>
  <c r="S515" i="4"/>
  <c r="S520" i="4"/>
  <c r="S523" i="4"/>
  <c r="S526" i="4"/>
  <c r="S528" i="4"/>
  <c r="T432" i="4"/>
  <c r="T433" i="4"/>
  <c r="T435" i="4"/>
  <c r="T440" i="4"/>
  <c r="T441" i="4"/>
  <c r="T443" i="4"/>
  <c r="T448" i="4"/>
  <c r="T449" i="4"/>
  <c r="T451" i="4"/>
  <c r="T456" i="4"/>
  <c r="T457" i="4"/>
  <c r="T459" i="4"/>
  <c r="T464" i="4"/>
  <c r="T465" i="4"/>
  <c r="T467" i="4"/>
  <c r="T470" i="4"/>
  <c r="T472" i="4"/>
  <c r="T473" i="4"/>
  <c r="T475" i="4"/>
  <c r="T480" i="4"/>
  <c r="T481" i="4"/>
  <c r="T483" i="4"/>
  <c r="T488" i="4"/>
  <c r="T489" i="4"/>
  <c r="T491" i="4"/>
  <c r="T494" i="4"/>
  <c r="T496" i="4"/>
  <c r="T497" i="4"/>
  <c r="T499" i="4"/>
  <c r="T504" i="4"/>
  <c r="T505" i="4"/>
  <c r="T507" i="4"/>
  <c r="T512" i="4"/>
  <c r="T513" i="4"/>
  <c r="T515" i="4"/>
  <c r="T518" i="4"/>
  <c r="T520" i="4"/>
  <c r="T521" i="4"/>
  <c r="T523" i="4"/>
  <c r="T528" i="4"/>
  <c r="T529" i="4"/>
  <c r="U430" i="4"/>
  <c r="U432" i="4"/>
  <c r="U435" i="4"/>
  <c r="U440" i="4"/>
  <c r="U443" i="4"/>
  <c r="U446" i="4"/>
  <c r="U451" i="4"/>
  <c r="U454" i="4"/>
  <c r="U456" i="4"/>
  <c r="U459" i="4"/>
  <c r="U462" i="4"/>
  <c r="U464" i="4"/>
  <c r="U467" i="4"/>
  <c r="U472" i="4"/>
  <c r="U475" i="4"/>
  <c r="U483" i="4"/>
  <c r="U488" i="4"/>
  <c r="U491" i="4"/>
  <c r="U494" i="4"/>
  <c r="U496" i="4"/>
  <c r="U499" i="4"/>
  <c r="U504" i="4"/>
  <c r="U507" i="4"/>
  <c r="U510" i="4"/>
  <c r="U512" i="4"/>
  <c r="U515" i="4"/>
  <c r="U520" i="4"/>
  <c r="U523" i="4"/>
  <c r="U526" i="4"/>
  <c r="U528" i="4"/>
  <c r="V431" i="4"/>
  <c r="V432" i="4"/>
  <c r="V433" i="4"/>
  <c r="V435" i="4"/>
  <c r="V439" i="4"/>
  <c r="V440" i="4"/>
  <c r="V441" i="4"/>
  <c r="V443" i="4"/>
  <c r="V446" i="4"/>
  <c r="V447" i="4"/>
  <c r="V448" i="4"/>
  <c r="V449" i="4"/>
  <c r="V451" i="4"/>
  <c r="V456" i="4"/>
  <c r="V457" i="4"/>
  <c r="V459" i="4"/>
  <c r="V465" i="4"/>
  <c r="V467" i="4"/>
  <c r="V470" i="4"/>
  <c r="V471" i="4"/>
  <c r="V472" i="4"/>
  <c r="V473" i="4"/>
  <c r="V475" i="4"/>
  <c r="V479" i="4"/>
  <c r="V480" i="4"/>
  <c r="V481" i="4"/>
  <c r="V488" i="4"/>
  <c r="V489" i="4"/>
  <c r="V491" i="4"/>
  <c r="V494" i="4"/>
  <c r="V495" i="4"/>
  <c r="V496" i="4"/>
  <c r="V497" i="4"/>
  <c r="V499" i="4"/>
  <c r="V502" i="4"/>
  <c r="V504" i="4"/>
  <c r="V505" i="4"/>
  <c r="V507" i="4"/>
  <c r="V511" i="4"/>
  <c r="V512" i="4"/>
  <c r="V513" i="4"/>
  <c r="V514" i="4"/>
  <c r="V515" i="4"/>
  <c r="V519" i="4"/>
  <c r="V520" i="4"/>
  <c r="V521" i="4"/>
  <c r="V523" i="4"/>
  <c r="V526" i="4"/>
  <c r="V527" i="4"/>
  <c r="V528" i="4"/>
  <c r="V529" i="4"/>
  <c r="W430" i="4"/>
  <c r="W431" i="4"/>
  <c r="W432" i="4"/>
  <c r="W433" i="4"/>
  <c r="W435" i="4"/>
  <c r="W439" i="4"/>
  <c r="W440" i="4"/>
  <c r="W441" i="4"/>
  <c r="W443" i="4"/>
  <c r="W446" i="4"/>
  <c r="W447" i="4"/>
  <c r="W448" i="4"/>
  <c r="W449" i="4"/>
  <c r="W451" i="4"/>
  <c r="W454" i="4"/>
  <c r="W456" i="4"/>
  <c r="W457" i="4"/>
  <c r="W459" i="4"/>
  <c r="W463" i="4"/>
  <c r="W464" i="4"/>
  <c r="W465" i="4"/>
  <c r="W467" i="4"/>
  <c r="W471" i="4"/>
  <c r="W472" i="4"/>
  <c r="W473" i="4"/>
  <c r="W475" i="4"/>
  <c r="W478" i="4"/>
  <c r="W479" i="4"/>
  <c r="W480" i="4"/>
  <c r="W481" i="4"/>
  <c r="W483" i="4"/>
  <c r="W486" i="4"/>
  <c r="W488" i="4"/>
  <c r="W489" i="4"/>
  <c r="W491" i="4"/>
  <c r="W495" i="4"/>
  <c r="W496" i="4"/>
  <c r="W497" i="4"/>
  <c r="W499" i="4"/>
  <c r="W503" i="4"/>
  <c r="W504" i="4"/>
  <c r="W505" i="4"/>
  <c r="W507" i="4"/>
  <c r="W510" i="4"/>
  <c r="W511" i="4"/>
  <c r="W512" i="4"/>
  <c r="W513" i="4"/>
  <c r="W515" i="4"/>
  <c r="W519" i="4"/>
  <c r="W520" i="4"/>
  <c r="W521" i="4"/>
  <c r="W523" i="4"/>
  <c r="W526" i="4"/>
  <c r="W527" i="4"/>
  <c r="W528" i="4"/>
  <c r="W529" i="4"/>
  <c r="X432" i="4"/>
  <c r="X433" i="4"/>
  <c r="X435" i="4"/>
  <c r="X439" i="4"/>
  <c r="X440" i="4"/>
  <c r="X441" i="4"/>
  <c r="X445" i="4"/>
  <c r="X447" i="4"/>
  <c r="X448" i="4"/>
  <c r="X449" i="4"/>
  <c r="X455" i="4"/>
  <c r="X456" i="4"/>
  <c r="X457" i="4"/>
  <c r="X459" i="4"/>
  <c r="X463" i="4"/>
  <c r="X464" i="4"/>
  <c r="X465" i="4"/>
  <c r="X469" i="4"/>
  <c r="X470" i="4"/>
  <c r="X471" i="4"/>
  <c r="X472" i="4"/>
  <c r="X473" i="4"/>
  <c r="X475" i="4"/>
  <c r="X477" i="4"/>
  <c r="X480" i="4"/>
  <c r="X481" i="4"/>
  <c r="X483" i="4"/>
  <c r="X485" i="4"/>
  <c r="X487" i="4"/>
  <c r="X488" i="4"/>
  <c r="X489" i="4"/>
  <c r="X491" i="4"/>
  <c r="X496" i="4"/>
  <c r="X497" i="4"/>
  <c r="X499" i="4"/>
  <c r="X501" i="4"/>
  <c r="X504" i="4"/>
  <c r="X505" i="4"/>
  <c r="X507" i="4"/>
  <c r="X509" i="4"/>
  <c r="X510" i="4"/>
  <c r="X511" i="4"/>
  <c r="X512" i="4"/>
  <c r="X513" i="4"/>
  <c r="X520" i="4"/>
  <c r="X521" i="4"/>
  <c r="X523" i="4"/>
  <c r="X529" i="4"/>
  <c r="Y430" i="4"/>
  <c r="Y431" i="4"/>
  <c r="Y432" i="4"/>
  <c r="Y433" i="4"/>
  <c r="Y435" i="4"/>
  <c r="Y439" i="4"/>
  <c r="Y440" i="4"/>
  <c r="Y441" i="4"/>
  <c r="Y443" i="4"/>
  <c r="Y446" i="4"/>
  <c r="Y448" i="4"/>
  <c r="Y449" i="4"/>
  <c r="Y451" i="4"/>
  <c r="Y455" i="4"/>
  <c r="Y456" i="4"/>
  <c r="Y457" i="4"/>
  <c r="Y459" i="4"/>
  <c r="Y462" i="4"/>
  <c r="Y463" i="4"/>
  <c r="Y464" i="4"/>
  <c r="Y465" i="4"/>
  <c r="Y467" i="4"/>
  <c r="Y471" i="4"/>
  <c r="Y472" i="4"/>
  <c r="Y473" i="4"/>
  <c r="Y475" i="4"/>
  <c r="Y479" i="4"/>
  <c r="Y480" i="4"/>
  <c r="Y481" i="4"/>
  <c r="Y483" i="4"/>
  <c r="Y487" i="4"/>
  <c r="Y488" i="4"/>
  <c r="Y489" i="4"/>
  <c r="Y491" i="4"/>
  <c r="Y496" i="4"/>
  <c r="Y497" i="4"/>
  <c r="Y499" i="4"/>
  <c r="Y502" i="4"/>
  <c r="Y503" i="4"/>
  <c r="Y504" i="4"/>
  <c r="Y505" i="4"/>
  <c r="Y507" i="4"/>
  <c r="Y508" i="4"/>
  <c r="Y511" i="4"/>
  <c r="Y512" i="4"/>
  <c r="Y513" i="4"/>
  <c r="Y515" i="4"/>
  <c r="Y520" i="4"/>
  <c r="Y521" i="4"/>
  <c r="Y523" i="4"/>
  <c r="Y527" i="4"/>
  <c r="Y528" i="4"/>
  <c r="Y529" i="4"/>
  <c r="Z431" i="4"/>
  <c r="Z432" i="4"/>
  <c r="Z433" i="4"/>
  <c r="Z435" i="4"/>
  <c r="Z438" i="4"/>
  <c r="Z439" i="4"/>
  <c r="Z440" i="4"/>
  <c r="Z441" i="4"/>
  <c r="Z443" i="4"/>
  <c r="Z446" i="4"/>
  <c r="Z447" i="4"/>
  <c r="Z448" i="4"/>
  <c r="Z449" i="4"/>
  <c r="Z451" i="4"/>
  <c r="Z455" i="4"/>
  <c r="Z456" i="4"/>
  <c r="Z457" i="4"/>
  <c r="Z459" i="4"/>
  <c r="Z464" i="4"/>
  <c r="Z465" i="4"/>
  <c r="Z470" i="4"/>
  <c r="Z471" i="4"/>
  <c r="Z472" i="4"/>
  <c r="Z473" i="4"/>
  <c r="Z475" i="4"/>
  <c r="Z479" i="4"/>
  <c r="Z481" i="4"/>
  <c r="Z483" i="4"/>
  <c r="Z487" i="4"/>
  <c r="Z488" i="4"/>
  <c r="Z489" i="4"/>
  <c r="Z491" i="4"/>
  <c r="Z497" i="4"/>
  <c r="Z499" i="4"/>
  <c r="Z503" i="4"/>
  <c r="Z504" i="4"/>
  <c r="Z505" i="4"/>
  <c r="Z507" i="4"/>
  <c r="Z511" i="4"/>
  <c r="Z512" i="4"/>
  <c r="Z513" i="4"/>
  <c r="Z520" i="4"/>
  <c r="Z521" i="4"/>
  <c r="Z523" i="4"/>
  <c r="Z526" i="4"/>
  <c r="Z528" i="4"/>
  <c r="Z529" i="4"/>
  <c r="AA432" i="4"/>
  <c r="AA433" i="4"/>
  <c r="AA435" i="4"/>
  <c r="AA438" i="4"/>
  <c r="AA439" i="4"/>
  <c r="AA440" i="4"/>
  <c r="AA441" i="4"/>
  <c r="AA443" i="4"/>
  <c r="AA446" i="4"/>
  <c r="AA447" i="4"/>
  <c r="AA448" i="4"/>
  <c r="AA449" i="4"/>
  <c r="AA451" i="4"/>
  <c r="AA454" i="4"/>
  <c r="AA455" i="4"/>
  <c r="AA456" i="4"/>
  <c r="AA457" i="4"/>
  <c r="AA459" i="4"/>
  <c r="AA463" i="4"/>
  <c r="AA464" i="4"/>
  <c r="AA465" i="4"/>
  <c r="AA467" i="4"/>
  <c r="AA468" i="4"/>
  <c r="AA470" i="4"/>
  <c r="AA471" i="4"/>
  <c r="AA472" i="4"/>
  <c r="AA473" i="4"/>
  <c r="AA475" i="4"/>
  <c r="AA478" i="4"/>
  <c r="AA479" i="4"/>
  <c r="AA481" i="4"/>
  <c r="AA483" i="4"/>
  <c r="AA486" i="4"/>
  <c r="AA488" i="4"/>
  <c r="AA489" i="4"/>
  <c r="AA491" i="4"/>
  <c r="AA494" i="4"/>
  <c r="AA497" i="4"/>
  <c r="AA499" i="4"/>
  <c r="AA503" i="4"/>
  <c r="AA504" i="4"/>
  <c r="AA505" i="4"/>
  <c r="AA507" i="4"/>
  <c r="AA508" i="4"/>
  <c r="AA510" i="4"/>
  <c r="AA511" i="4"/>
  <c r="AA512" i="4"/>
  <c r="AA513" i="4"/>
  <c r="AA515" i="4"/>
  <c r="AA518" i="4"/>
  <c r="AA519" i="4"/>
  <c r="AA520" i="4"/>
  <c r="AA521" i="4"/>
  <c r="AA523" i="4"/>
  <c r="AA526" i="4"/>
  <c r="AA529" i="4"/>
  <c r="AB430" i="4"/>
  <c r="AB431" i="4"/>
  <c r="AB432" i="4"/>
  <c r="AB433" i="4"/>
  <c r="AB435" i="4"/>
  <c r="AB438" i="4"/>
  <c r="AB439" i="4"/>
  <c r="AB440" i="4"/>
  <c r="AB441" i="4"/>
  <c r="AB443" i="4"/>
  <c r="AB447" i="4"/>
  <c r="AB448" i="4"/>
  <c r="AB449" i="4"/>
  <c r="AB451" i="4"/>
  <c r="AB454" i="4"/>
  <c r="AB455" i="4"/>
  <c r="AB456" i="4"/>
  <c r="AB457" i="4"/>
  <c r="AB459" i="4"/>
  <c r="AB462" i="4"/>
  <c r="AB463" i="4"/>
  <c r="AB464" i="4"/>
  <c r="AB465" i="4"/>
  <c r="AB467" i="4"/>
  <c r="AB470" i="4"/>
  <c r="AB471" i="4"/>
  <c r="AB472" i="4"/>
  <c r="AB473" i="4"/>
  <c r="AB475" i="4"/>
  <c r="AB478" i="4"/>
  <c r="AB479" i="4"/>
  <c r="AB480" i="4"/>
  <c r="AB481" i="4"/>
  <c r="AB483" i="4"/>
  <c r="AB486" i="4"/>
  <c r="AB487" i="4"/>
  <c r="AB488" i="4"/>
  <c r="AB489" i="4"/>
  <c r="AB491" i="4"/>
  <c r="AB494" i="4"/>
  <c r="AB497" i="4"/>
  <c r="AB499" i="4"/>
  <c r="AB503" i="4"/>
  <c r="AB504" i="4"/>
  <c r="AB505" i="4"/>
  <c r="AB507" i="4"/>
  <c r="AB510" i="4"/>
  <c r="AB511" i="4"/>
  <c r="AB512" i="4"/>
  <c r="AB513" i="4"/>
  <c r="AB515" i="4"/>
  <c r="AB519" i="4"/>
  <c r="AB520" i="4"/>
  <c r="AB521" i="4"/>
  <c r="AB523" i="4"/>
  <c r="AB526" i="4"/>
  <c r="AB527" i="4"/>
  <c r="AB528" i="4"/>
  <c r="AB529" i="4"/>
  <c r="AC430" i="4"/>
  <c r="AC431" i="4"/>
  <c r="AC432" i="4"/>
  <c r="AC433" i="4"/>
  <c r="AC435" i="4"/>
  <c r="AC438" i="4"/>
  <c r="AC439" i="4"/>
  <c r="AC440" i="4"/>
  <c r="AC441" i="4"/>
  <c r="AC443" i="4"/>
  <c r="AC446" i="4"/>
  <c r="AC447" i="4"/>
  <c r="AC448" i="4"/>
  <c r="AC449" i="4"/>
  <c r="AC451" i="4"/>
  <c r="AC454" i="4"/>
  <c r="AC455" i="4"/>
  <c r="AC456" i="4"/>
  <c r="AC457" i="4"/>
  <c r="AC459" i="4"/>
  <c r="AC462" i="4"/>
  <c r="AC463" i="4"/>
  <c r="AC464" i="4"/>
  <c r="AC465" i="4"/>
  <c r="AC467" i="4"/>
  <c r="AC470" i="4"/>
  <c r="AC471" i="4"/>
  <c r="AC472" i="4"/>
  <c r="AC473" i="4"/>
  <c r="AC475" i="4"/>
  <c r="AC478" i="4"/>
  <c r="AC479" i="4"/>
  <c r="AC480" i="4"/>
  <c r="AC481" i="4"/>
  <c r="AC483" i="4"/>
  <c r="AC487" i="4"/>
  <c r="AC488" i="4"/>
  <c r="AC489" i="4"/>
  <c r="AC491" i="4"/>
  <c r="AC494" i="4"/>
  <c r="AC495" i="4"/>
  <c r="AC497" i="4"/>
  <c r="AC499" i="4"/>
  <c r="AC502" i="4"/>
  <c r="AC503" i="4"/>
  <c r="AC504" i="4"/>
  <c r="AC505" i="4"/>
  <c r="AC507" i="4"/>
  <c r="AC510" i="4"/>
  <c r="AC511" i="4"/>
  <c r="AC512" i="4"/>
  <c r="AC513" i="4"/>
  <c r="AC515" i="4"/>
  <c r="AC518" i="4"/>
  <c r="AC519" i="4"/>
  <c r="AC520" i="4"/>
  <c r="AC521" i="4"/>
  <c r="AC523" i="4"/>
  <c r="AC526" i="4"/>
  <c r="AC527" i="4"/>
  <c r="AC528" i="4"/>
  <c r="AC529" i="4"/>
  <c r="AG430" i="4"/>
  <c r="AG431" i="4"/>
  <c r="AG432" i="4"/>
  <c r="AG433" i="4"/>
  <c r="AG435" i="4"/>
  <c r="AG438" i="4"/>
  <c r="AG439" i="4"/>
  <c r="AG440" i="4"/>
  <c r="AG441" i="4"/>
  <c r="AG443" i="4"/>
  <c r="AG446" i="4"/>
  <c r="AG447" i="4"/>
  <c r="AG448" i="4"/>
  <c r="AG449" i="4"/>
  <c r="AG451" i="4"/>
  <c r="AG454" i="4"/>
  <c r="AG455" i="4"/>
  <c r="AG456" i="4"/>
  <c r="AG457" i="4"/>
  <c r="AG459" i="4"/>
  <c r="AG462" i="4"/>
  <c r="AG463" i="4"/>
  <c r="AG464" i="4"/>
  <c r="AG465" i="4"/>
  <c r="AG467" i="4"/>
  <c r="AG470" i="4"/>
  <c r="AG471" i="4"/>
  <c r="AG472" i="4"/>
  <c r="AG473" i="4"/>
  <c r="AG475" i="4"/>
  <c r="AG478" i="4"/>
  <c r="AG479" i="4"/>
  <c r="AG480" i="4"/>
  <c r="AG481" i="4"/>
  <c r="AG483" i="4"/>
  <c r="AG484" i="4"/>
  <c r="AG486" i="4"/>
  <c r="AG487" i="4"/>
  <c r="AG488" i="4"/>
  <c r="AG489" i="4"/>
  <c r="AG491" i="4"/>
  <c r="AG494" i="4"/>
  <c r="AG495" i="4"/>
  <c r="AG496" i="4"/>
  <c r="AG497" i="4"/>
  <c r="AG499" i="4"/>
  <c r="AG502" i="4"/>
  <c r="AG503" i="4"/>
  <c r="AG504" i="4"/>
  <c r="AG505" i="4"/>
  <c r="AG507" i="4"/>
  <c r="AG510" i="4"/>
  <c r="AG511" i="4"/>
  <c r="AG512" i="4"/>
  <c r="AG513" i="4"/>
  <c r="AG515" i="4"/>
  <c r="AG516" i="4"/>
  <c r="AG518" i="4"/>
  <c r="AG519" i="4"/>
  <c r="AG520" i="4"/>
  <c r="AG521" i="4"/>
  <c r="AG523" i="4"/>
  <c r="AG526" i="4"/>
  <c r="AG527" i="4"/>
  <c r="AG528" i="4"/>
  <c r="AG529" i="4"/>
  <c r="M430" i="23"/>
  <c r="M431" i="23"/>
  <c r="M432" i="23"/>
  <c r="P432" i="23" s="1"/>
  <c r="M433" i="23"/>
  <c r="S433" i="23" s="1"/>
  <c r="M434" i="23"/>
  <c r="N434" i="23" s="1"/>
  <c r="M435" i="23"/>
  <c r="N435" i="23" s="1"/>
  <c r="M436" i="23"/>
  <c r="P436" i="23" s="1"/>
  <c r="M437" i="23"/>
  <c r="M438" i="23"/>
  <c r="M439" i="23"/>
  <c r="M440" i="23"/>
  <c r="M441" i="23"/>
  <c r="V441" i="23" s="1"/>
  <c r="M442" i="23"/>
  <c r="U442" i="23" s="1"/>
  <c r="M443" i="23"/>
  <c r="N443" i="23" s="1"/>
  <c r="M444" i="23"/>
  <c r="P444" i="23" s="1"/>
  <c r="M445" i="23"/>
  <c r="M446" i="23"/>
  <c r="M447" i="23"/>
  <c r="M448" i="23"/>
  <c r="M449" i="23"/>
  <c r="R449" i="23" s="1"/>
  <c r="M450" i="23"/>
  <c r="N450" i="23" s="1"/>
  <c r="M451" i="23"/>
  <c r="N451" i="23" s="1"/>
  <c r="M452" i="23"/>
  <c r="P452" i="23" s="1"/>
  <c r="M453" i="23"/>
  <c r="M454" i="23"/>
  <c r="M455" i="23"/>
  <c r="M456" i="23"/>
  <c r="M457" i="23"/>
  <c r="N457" i="23" s="1"/>
  <c r="M458" i="23"/>
  <c r="T458" i="23" s="1"/>
  <c r="M459" i="23"/>
  <c r="N459" i="23" s="1"/>
  <c r="M460" i="23"/>
  <c r="P460" i="23" s="1"/>
  <c r="M461" i="23"/>
  <c r="M462" i="23"/>
  <c r="M463" i="23"/>
  <c r="M464" i="23"/>
  <c r="M465" i="23"/>
  <c r="U465" i="23" s="1"/>
  <c r="M466" i="23"/>
  <c r="N466" i="23" s="1"/>
  <c r="M467" i="23"/>
  <c r="N467" i="23" s="1"/>
  <c r="M468" i="23"/>
  <c r="P468" i="23" s="1"/>
  <c r="M469" i="23"/>
  <c r="M470" i="23"/>
  <c r="M471" i="23"/>
  <c r="Q471" i="23" s="1"/>
  <c r="M472" i="23"/>
  <c r="M473" i="23"/>
  <c r="U473" i="23" s="1"/>
  <c r="M474" i="23"/>
  <c r="T474" i="23" s="1"/>
  <c r="M475" i="23"/>
  <c r="N475" i="23" s="1"/>
  <c r="M476" i="23"/>
  <c r="P476" i="23" s="1"/>
  <c r="M477" i="23"/>
  <c r="M478" i="23"/>
  <c r="M479" i="23"/>
  <c r="M480" i="23"/>
  <c r="M481" i="23"/>
  <c r="V481" i="23" s="1"/>
  <c r="M482" i="23"/>
  <c r="N482" i="23" s="1"/>
  <c r="M483" i="23"/>
  <c r="N483" i="23" s="1"/>
  <c r="M484" i="23"/>
  <c r="P484" i="23" s="1"/>
  <c r="M485" i="23"/>
  <c r="X485" i="23" s="1"/>
  <c r="M486" i="23"/>
  <c r="M487" i="23"/>
  <c r="Q487" i="23" s="1"/>
  <c r="M488" i="23"/>
  <c r="N488" i="23" s="1"/>
  <c r="M489" i="23"/>
  <c r="V489" i="23" s="1"/>
  <c r="M490" i="23"/>
  <c r="U490" i="23" s="1"/>
  <c r="M491" i="23"/>
  <c r="N491" i="23" s="1"/>
  <c r="M492" i="23"/>
  <c r="P492" i="23" s="1"/>
  <c r="M493" i="23"/>
  <c r="M494" i="23"/>
  <c r="M495" i="23"/>
  <c r="S495" i="23" s="1"/>
  <c r="M496" i="23"/>
  <c r="P496" i="23" s="1"/>
  <c r="M497" i="23"/>
  <c r="R497" i="23" s="1"/>
  <c r="M498" i="23"/>
  <c r="N498" i="23" s="1"/>
  <c r="M499" i="23"/>
  <c r="N499" i="23" s="1"/>
  <c r="M500" i="23"/>
  <c r="P500" i="23" s="1"/>
  <c r="M501" i="23"/>
  <c r="AC501" i="23" s="1"/>
  <c r="M502" i="23"/>
  <c r="M503" i="23"/>
  <c r="M504" i="23"/>
  <c r="N504" i="23" s="1"/>
  <c r="P504" i="23" s="1"/>
  <c r="M505" i="23"/>
  <c r="P505" i="23" s="1"/>
  <c r="M506" i="23"/>
  <c r="U506" i="23" s="1"/>
  <c r="M507" i="23"/>
  <c r="N507" i="23" s="1"/>
  <c r="M508" i="23"/>
  <c r="P508" i="23" s="1"/>
  <c r="M509" i="23"/>
  <c r="M510" i="23"/>
  <c r="M511" i="23"/>
  <c r="M512" i="23"/>
  <c r="Q512" i="23" s="1"/>
  <c r="M513" i="23"/>
  <c r="T513" i="23" s="1"/>
  <c r="M514" i="23"/>
  <c r="N514" i="23" s="1"/>
  <c r="M515" i="23"/>
  <c r="N515" i="23" s="1"/>
  <c r="M516" i="23"/>
  <c r="P516" i="23" s="1"/>
  <c r="M517" i="23"/>
  <c r="M518" i="23"/>
  <c r="M519" i="23"/>
  <c r="P519" i="23" s="1"/>
  <c r="M520" i="23"/>
  <c r="M521" i="23"/>
  <c r="S521" i="23" s="1"/>
  <c r="M522" i="23"/>
  <c r="U522" i="23" s="1"/>
  <c r="M523" i="23"/>
  <c r="N523" i="23" s="1"/>
  <c r="M524" i="23"/>
  <c r="P524" i="23" s="1"/>
  <c r="M525" i="23"/>
  <c r="T525" i="23" s="1"/>
  <c r="M526" i="23"/>
  <c r="M527" i="23"/>
  <c r="M528" i="23"/>
  <c r="M529" i="23"/>
  <c r="P529" i="23" s="1"/>
  <c r="M530" i="23"/>
  <c r="N530" i="23" s="1"/>
  <c r="N430" i="23"/>
  <c r="N431" i="23"/>
  <c r="N438" i="23"/>
  <c r="T438" i="23" s="1"/>
  <c r="N446" i="23"/>
  <c r="N447" i="23"/>
  <c r="N454" i="23"/>
  <c r="N458" i="23"/>
  <c r="N462" i="23"/>
  <c r="N470" i="23"/>
  <c r="Q470" i="23" s="1"/>
  <c r="N471" i="23"/>
  <c r="N478" i="23"/>
  <c r="N486" i="23"/>
  <c r="Y486" i="23" s="1"/>
  <c r="N487" i="23"/>
  <c r="P487" i="23" s="1"/>
  <c r="N490" i="23"/>
  <c r="N494" i="23"/>
  <c r="N502" i="23"/>
  <c r="N510" i="23"/>
  <c r="N511" i="23"/>
  <c r="Y511" i="23" s="1"/>
  <c r="N518" i="23"/>
  <c r="N526" i="23"/>
  <c r="U526" i="23" s="1"/>
  <c r="P430" i="23"/>
  <c r="P435" i="23"/>
  <c r="P438" i="23"/>
  <c r="P446" i="23"/>
  <c r="P447" i="23"/>
  <c r="P451" i="23"/>
  <c r="P454" i="23"/>
  <c r="P455" i="23"/>
  <c r="P461" i="23"/>
  <c r="P462" i="23"/>
  <c r="P467" i="23"/>
  <c r="P469" i="23"/>
  <c r="P470" i="23"/>
  <c r="P471" i="23"/>
  <c r="P478" i="23"/>
  <c r="P479" i="23"/>
  <c r="P483" i="23"/>
  <c r="P486" i="23"/>
  <c r="P491" i="23"/>
  <c r="P494" i="23"/>
  <c r="P495" i="23"/>
  <c r="P499" i="23"/>
  <c r="P502" i="23"/>
  <c r="P507" i="23"/>
  <c r="P510" i="23"/>
  <c r="P511" i="23"/>
  <c r="P515" i="23"/>
  <c r="P518" i="23"/>
  <c r="P523" i="23"/>
  <c r="P526" i="23"/>
  <c r="P527" i="23"/>
  <c r="Q430" i="23"/>
  <c r="Q431" i="23"/>
  <c r="Q438" i="23"/>
  <c r="Q439" i="23"/>
  <c r="Q443" i="23"/>
  <c r="Q446" i="23"/>
  <c r="Q451" i="23"/>
  <c r="Q454" i="23"/>
  <c r="Q459" i="23"/>
  <c r="Q462" i="23"/>
  <c r="Q463" i="23"/>
  <c r="Q467" i="23"/>
  <c r="Q469" i="23"/>
  <c r="Q473" i="23"/>
  <c r="Q474" i="23"/>
  <c r="Q475" i="23"/>
  <c r="Q478" i="23"/>
  <c r="Q483" i="23"/>
  <c r="Q486" i="23"/>
  <c r="Q489" i="23"/>
  <c r="Q490" i="23"/>
  <c r="Q491" i="23"/>
  <c r="Q494" i="23"/>
  <c r="Q495" i="23"/>
  <c r="Q499" i="23"/>
  <c r="Q502" i="23"/>
  <c r="Q507" i="23"/>
  <c r="Q510" i="23"/>
  <c r="Q511" i="23"/>
  <c r="Q515" i="23"/>
  <c r="Q518" i="23"/>
  <c r="Q519" i="23"/>
  <c r="Q526" i="23"/>
  <c r="R430" i="23"/>
  <c r="R431" i="23"/>
  <c r="R435" i="23"/>
  <c r="R438" i="23"/>
  <c r="R443" i="23"/>
  <c r="R446" i="23"/>
  <c r="R447" i="23"/>
  <c r="R451" i="23"/>
  <c r="R454" i="23"/>
  <c r="R459" i="23"/>
  <c r="R462" i="23"/>
  <c r="R470" i="23"/>
  <c r="R475" i="23"/>
  <c r="R478" i="23"/>
  <c r="R479" i="23"/>
  <c r="R481" i="23"/>
  <c r="R482" i="23"/>
  <c r="R486" i="23"/>
  <c r="R487" i="23"/>
  <c r="R491" i="23"/>
  <c r="R493" i="23"/>
  <c r="R494" i="23"/>
  <c r="R495" i="23"/>
  <c r="R498" i="23"/>
  <c r="R501" i="23"/>
  <c r="R502" i="23"/>
  <c r="R503" i="23"/>
  <c r="R507" i="23"/>
  <c r="R510" i="23"/>
  <c r="R511" i="23"/>
  <c r="R513" i="23"/>
  <c r="R518" i="23"/>
  <c r="R519" i="23"/>
  <c r="R523" i="23"/>
  <c r="R526" i="23"/>
  <c r="R529" i="23"/>
  <c r="S430" i="23"/>
  <c r="S431" i="23"/>
  <c r="S435" i="23"/>
  <c r="S438" i="23"/>
  <c r="S441" i="23"/>
  <c r="S442" i="23"/>
  <c r="S443" i="23"/>
  <c r="S446" i="23"/>
  <c r="S447" i="23"/>
  <c r="S451" i="23"/>
  <c r="S454" i="23"/>
  <c r="S457" i="23"/>
  <c r="S459" i="23"/>
  <c r="S462" i="23"/>
  <c r="S467" i="23"/>
  <c r="S470" i="23"/>
  <c r="S471" i="23"/>
  <c r="S473" i="23"/>
  <c r="S478" i="23"/>
  <c r="S479" i="23"/>
  <c r="S483" i="23"/>
  <c r="S486" i="23"/>
  <c r="S489" i="23"/>
  <c r="S490" i="23"/>
  <c r="S494" i="23"/>
  <c r="S499" i="23"/>
  <c r="S502" i="23"/>
  <c r="S503" i="23"/>
  <c r="S510" i="23"/>
  <c r="S511" i="23"/>
  <c r="S515" i="23"/>
  <c r="S517" i="23"/>
  <c r="S518" i="23"/>
  <c r="S525" i="23"/>
  <c r="S526" i="23"/>
  <c r="S527" i="23"/>
  <c r="T430" i="23"/>
  <c r="T435" i="23"/>
  <c r="T439" i="23"/>
  <c r="T441" i="23"/>
  <c r="T443" i="23"/>
  <c r="T446" i="23"/>
  <c r="T451" i="23"/>
  <c r="T454" i="23"/>
  <c r="T455" i="23"/>
  <c r="T459" i="23"/>
  <c r="T461" i="23"/>
  <c r="T462" i="23"/>
  <c r="T467" i="23"/>
  <c r="T470" i="23"/>
  <c r="T475" i="23"/>
  <c r="T478" i="23"/>
  <c r="T479" i="23"/>
  <c r="T486" i="23"/>
  <c r="T491" i="23"/>
  <c r="T494" i="23"/>
  <c r="T502" i="23"/>
  <c r="T503" i="23"/>
  <c r="T506" i="23"/>
  <c r="T507" i="23"/>
  <c r="T510" i="23"/>
  <c r="T511" i="23"/>
  <c r="T517" i="23"/>
  <c r="T518" i="23"/>
  <c r="T521" i="23"/>
  <c r="T522" i="23"/>
  <c r="T523" i="23"/>
  <c r="T526" i="23"/>
  <c r="U430" i="23"/>
  <c r="U435" i="23"/>
  <c r="U438" i="23"/>
  <c r="U443" i="23"/>
  <c r="U446" i="23"/>
  <c r="U451" i="23"/>
  <c r="U454" i="23"/>
  <c r="U455" i="23"/>
  <c r="U459" i="23"/>
  <c r="U462" i="23"/>
  <c r="U467" i="23"/>
  <c r="U470" i="23"/>
  <c r="U471" i="23"/>
  <c r="U475" i="23"/>
  <c r="U478" i="23"/>
  <c r="U483" i="23"/>
  <c r="U486" i="23"/>
  <c r="U491" i="23"/>
  <c r="U494" i="23"/>
  <c r="U499" i="23"/>
  <c r="U502" i="23"/>
  <c r="U503" i="23"/>
  <c r="U507" i="23"/>
  <c r="U510" i="23"/>
  <c r="U515" i="23"/>
  <c r="U518" i="23"/>
  <c r="U519" i="23"/>
  <c r="U523" i="23"/>
  <c r="V430" i="23"/>
  <c r="V431" i="23"/>
  <c r="V433" i="23"/>
  <c r="V435" i="23"/>
  <c r="V436" i="23"/>
  <c r="V438" i="23"/>
  <c r="V443" i="23"/>
  <c r="V444" i="23"/>
  <c r="V446" i="23"/>
  <c r="V447" i="23"/>
  <c r="V451" i="23"/>
  <c r="V452" i="23"/>
  <c r="V454" i="23"/>
  <c r="V459" i="23"/>
  <c r="V460" i="23"/>
  <c r="V462" i="23"/>
  <c r="V463" i="23"/>
  <c r="V467" i="23"/>
  <c r="V468" i="23"/>
  <c r="V470" i="23"/>
  <c r="V473" i="23"/>
  <c r="V475" i="23"/>
  <c r="V476" i="23"/>
  <c r="V477" i="23"/>
  <c r="V478" i="23"/>
  <c r="V479" i="23"/>
  <c r="V483" i="23"/>
  <c r="V484" i="23"/>
  <c r="V487" i="23"/>
  <c r="V491" i="23"/>
  <c r="V492" i="23"/>
  <c r="V494" i="23"/>
  <c r="V495" i="23"/>
  <c r="V499" i="23"/>
  <c r="V500" i="23"/>
  <c r="V501" i="23"/>
  <c r="V502" i="23"/>
  <c r="V503" i="23"/>
  <c r="V506" i="23"/>
  <c r="V507" i="23"/>
  <c r="V510" i="23"/>
  <c r="V515" i="23"/>
  <c r="V516" i="23"/>
  <c r="V518" i="23"/>
  <c r="V519" i="23"/>
  <c r="V523" i="23"/>
  <c r="V524" i="23"/>
  <c r="V526" i="23"/>
  <c r="V527" i="23"/>
  <c r="W430" i="23"/>
  <c r="W431" i="23"/>
  <c r="W435" i="23"/>
  <c r="W438" i="23"/>
  <c r="W439" i="23"/>
  <c r="W443" i="23"/>
  <c r="W446" i="23"/>
  <c r="W451" i="23"/>
  <c r="W454" i="23"/>
  <c r="W459" i="23"/>
  <c r="W461" i="23"/>
  <c r="W462" i="23"/>
  <c r="W467" i="23"/>
  <c r="W470" i="23"/>
  <c r="W471" i="23"/>
  <c r="W475" i="23"/>
  <c r="W478" i="23"/>
  <c r="W483" i="23"/>
  <c r="W486" i="23"/>
  <c r="W487" i="23"/>
  <c r="W491" i="23"/>
  <c r="W494" i="23"/>
  <c r="W499" i="23"/>
  <c r="W502" i="23"/>
  <c r="W503" i="23"/>
  <c r="W507" i="23"/>
  <c r="W510" i="23"/>
  <c r="W515" i="23"/>
  <c r="W518" i="23"/>
  <c r="W523" i="23"/>
  <c r="W525" i="23"/>
  <c r="W526" i="23"/>
  <c r="W527" i="23"/>
  <c r="W528" i="23"/>
  <c r="X430" i="23"/>
  <c r="X431" i="23"/>
  <c r="X435" i="23"/>
  <c r="X437" i="23"/>
  <c r="X438" i="23"/>
  <c r="X439" i="23"/>
  <c r="X443" i="23"/>
  <c r="X446" i="23"/>
  <c r="X447" i="23"/>
  <c r="X451" i="23"/>
  <c r="X454" i="23"/>
  <c r="X455" i="23"/>
  <c r="X457" i="23"/>
  <c r="X458" i="23"/>
  <c r="X459" i="23"/>
  <c r="X462" i="23"/>
  <c r="X463" i="23"/>
  <c r="X467" i="23"/>
  <c r="X469" i="23"/>
  <c r="X470" i="23"/>
  <c r="X471" i="23"/>
  <c r="X475" i="23"/>
  <c r="X478" i="23"/>
  <c r="X479" i="23"/>
  <c r="X481" i="23"/>
  <c r="X482" i="23"/>
  <c r="X483" i="23"/>
  <c r="X486" i="23"/>
  <c r="X491" i="23"/>
  <c r="X494" i="23"/>
  <c r="X495" i="23"/>
  <c r="X497" i="23"/>
  <c r="X499" i="23"/>
  <c r="X501" i="23"/>
  <c r="X502" i="23"/>
  <c r="X503" i="23"/>
  <c r="X507" i="23"/>
  <c r="X510" i="23"/>
  <c r="X511" i="23"/>
  <c r="X515" i="23"/>
  <c r="X518" i="23"/>
  <c r="X523" i="23"/>
  <c r="X526" i="23"/>
  <c r="X527" i="23"/>
  <c r="Y430" i="23"/>
  <c r="Y431" i="23"/>
  <c r="Y435" i="23"/>
  <c r="Y439" i="23"/>
  <c r="Y443" i="23"/>
  <c r="Y446" i="23"/>
  <c r="Y447" i="23"/>
  <c r="Y449" i="23"/>
  <c r="Y450" i="23"/>
  <c r="Y451" i="23"/>
  <c r="Y454" i="23"/>
  <c r="Y455" i="23"/>
  <c r="Y459" i="23"/>
  <c r="Y462" i="23"/>
  <c r="Y465" i="23"/>
  <c r="Y467" i="23"/>
  <c r="Y470" i="23"/>
  <c r="Y471" i="23"/>
  <c r="Y475" i="23"/>
  <c r="Y478" i="23"/>
  <c r="Y479" i="23"/>
  <c r="Y483" i="23"/>
  <c r="Y485" i="23"/>
  <c r="Y491" i="23"/>
  <c r="Y494" i="23"/>
  <c r="Y499" i="23"/>
  <c r="Y502" i="23"/>
  <c r="Y503" i="23"/>
  <c r="Y507" i="23"/>
  <c r="Y510" i="23"/>
  <c r="Y515" i="23"/>
  <c r="Y518" i="23"/>
  <c r="Y519" i="23"/>
  <c r="Y523" i="23"/>
  <c r="Y526" i="23"/>
  <c r="Y527" i="23"/>
  <c r="AC430" i="23"/>
  <c r="AC431" i="23"/>
  <c r="AC433" i="23"/>
  <c r="AC434" i="23"/>
  <c r="AC435" i="23"/>
  <c r="AC438" i="23"/>
  <c r="AC439" i="23"/>
  <c r="AC443" i="23"/>
  <c r="AC445" i="23"/>
  <c r="AC446" i="23"/>
  <c r="AC447" i="23"/>
  <c r="AC451" i="23"/>
  <c r="AC454" i="23"/>
  <c r="AC455" i="23"/>
  <c r="AC457" i="23"/>
  <c r="AC458" i="23"/>
  <c r="AC459" i="23"/>
  <c r="AC462" i="23"/>
  <c r="AC463" i="23"/>
  <c r="AC467" i="23"/>
  <c r="AC469" i="23"/>
  <c r="AC470" i="23"/>
  <c r="AC471" i="23"/>
  <c r="AC475" i="23"/>
  <c r="AC478" i="23"/>
  <c r="AC479" i="23"/>
  <c r="AC481" i="23"/>
  <c r="AC482" i="23"/>
  <c r="AC483" i="23"/>
  <c r="AC486" i="23"/>
  <c r="AC487" i="23"/>
  <c r="AC491" i="23"/>
  <c r="AC494" i="23"/>
  <c r="AC495" i="23"/>
  <c r="AC499" i="23"/>
  <c r="AC502" i="23"/>
  <c r="AC503" i="23"/>
  <c r="AC507" i="23"/>
  <c r="AC510" i="23"/>
  <c r="AC511" i="23"/>
  <c r="AC515" i="23"/>
  <c r="AC518" i="23"/>
  <c r="AC519" i="23"/>
  <c r="AC521" i="23"/>
  <c r="AC523" i="23"/>
  <c r="AC526" i="23"/>
  <c r="AC527" i="23"/>
  <c r="AC528" i="23"/>
  <c r="P430" i="3"/>
  <c r="P431" i="3"/>
  <c r="V431" i="3" s="1"/>
  <c r="P432" i="3"/>
  <c r="S432" i="3" s="1"/>
  <c r="P433" i="3"/>
  <c r="Z433" i="3" s="1"/>
  <c r="P434" i="3"/>
  <c r="Q434" i="3" s="1"/>
  <c r="P435" i="3"/>
  <c r="P436" i="3"/>
  <c r="P437" i="3"/>
  <c r="Q437" i="3" s="1"/>
  <c r="P438" i="3"/>
  <c r="AC438" i="3" s="1"/>
  <c r="P439" i="3"/>
  <c r="Q439" i="3" s="1"/>
  <c r="P440" i="3"/>
  <c r="S440" i="3" s="1"/>
  <c r="P441" i="3"/>
  <c r="AI441" i="3" s="1"/>
  <c r="P442" i="3"/>
  <c r="P443" i="3"/>
  <c r="P444" i="3"/>
  <c r="U444" i="3" s="1"/>
  <c r="P445" i="3"/>
  <c r="P446" i="3"/>
  <c r="AB446" i="3" s="1"/>
  <c r="P447" i="3"/>
  <c r="S447" i="3" s="1"/>
  <c r="P448" i="3"/>
  <c r="S448" i="3" s="1"/>
  <c r="P449" i="3"/>
  <c r="T449" i="3" s="1"/>
  <c r="P450" i="3"/>
  <c r="Q450" i="3" s="1"/>
  <c r="P451" i="3"/>
  <c r="P452" i="3"/>
  <c r="P453" i="3"/>
  <c r="Q453" i="3" s="1"/>
  <c r="P454" i="3"/>
  <c r="S454" i="3" s="1"/>
  <c r="P455" i="3"/>
  <c r="Q455" i="3" s="1"/>
  <c r="P456" i="3"/>
  <c r="S456" i="3" s="1"/>
  <c r="P457" i="3"/>
  <c r="X457" i="3" s="1"/>
  <c r="P458" i="3"/>
  <c r="S458" i="3" s="1"/>
  <c r="P459" i="3"/>
  <c r="T459" i="3" s="1"/>
  <c r="P460" i="3"/>
  <c r="U460" i="3" s="1"/>
  <c r="P461" i="3"/>
  <c r="V461" i="3" s="1"/>
  <c r="P462" i="3"/>
  <c r="AA462" i="3" s="1"/>
  <c r="P463" i="3"/>
  <c r="V463" i="3" s="1"/>
  <c r="P464" i="3"/>
  <c r="S464" i="3" s="1"/>
  <c r="P465" i="3"/>
  <c r="Z465" i="3" s="1"/>
  <c r="P466" i="3"/>
  <c r="Q466" i="3" s="1"/>
  <c r="AE466" i="3" s="1"/>
  <c r="P467" i="3"/>
  <c r="P468" i="3"/>
  <c r="P469" i="3"/>
  <c r="S469" i="3" s="1"/>
  <c r="P470" i="3"/>
  <c r="V470" i="3" s="1"/>
  <c r="P471" i="3"/>
  <c r="Q471" i="3" s="1"/>
  <c r="P472" i="3"/>
  <c r="S472" i="3" s="1"/>
  <c r="P473" i="3"/>
  <c r="W473" i="3" s="1"/>
  <c r="P474" i="3"/>
  <c r="AD474" i="3" s="1"/>
  <c r="P475" i="3"/>
  <c r="P476" i="3"/>
  <c r="Q476" i="3" s="1"/>
  <c r="P477" i="3"/>
  <c r="V477" i="3" s="1"/>
  <c r="P478" i="3"/>
  <c r="S478" i="3" s="1"/>
  <c r="P479" i="3"/>
  <c r="S479" i="3" s="1"/>
  <c r="P480" i="3"/>
  <c r="S480" i="3" s="1"/>
  <c r="P481" i="3"/>
  <c r="T481" i="3" s="1"/>
  <c r="P482" i="3"/>
  <c r="Q482" i="3" s="1"/>
  <c r="P483" i="3"/>
  <c r="AC483" i="3" s="1"/>
  <c r="P484" i="3"/>
  <c r="Q484" i="3" s="1"/>
  <c r="AA484" i="3" s="1"/>
  <c r="P485" i="3"/>
  <c r="T485" i="3" s="1"/>
  <c r="P486" i="3"/>
  <c r="AI486" i="3" s="1"/>
  <c r="P487" i="3"/>
  <c r="V487" i="3" s="1"/>
  <c r="P488" i="3"/>
  <c r="S488" i="3" s="1"/>
  <c r="P489" i="3"/>
  <c r="X489" i="3" s="1"/>
  <c r="P490" i="3"/>
  <c r="X490" i="3" s="1"/>
  <c r="P491" i="3"/>
  <c r="AA491" i="3" s="1"/>
  <c r="P492" i="3"/>
  <c r="P493" i="3"/>
  <c r="S493" i="3" s="1"/>
  <c r="P494" i="3"/>
  <c r="Y494" i="3" s="1"/>
  <c r="P495" i="3"/>
  <c r="V495" i="3" s="1"/>
  <c r="P496" i="3"/>
  <c r="S496" i="3" s="1"/>
  <c r="P497" i="3"/>
  <c r="Z497" i="3" s="1"/>
  <c r="P498" i="3"/>
  <c r="Q498" i="3" s="1"/>
  <c r="P499" i="3"/>
  <c r="W499" i="3" s="1"/>
  <c r="P500" i="3"/>
  <c r="U500" i="3" s="1"/>
  <c r="P501" i="3"/>
  <c r="S501" i="3" s="1"/>
  <c r="P502" i="3"/>
  <c r="AI502" i="3" s="1"/>
  <c r="P503" i="3"/>
  <c r="Q503" i="3" s="1"/>
  <c r="P504" i="3"/>
  <c r="S504" i="3" s="1"/>
  <c r="P505" i="3"/>
  <c r="W505" i="3" s="1"/>
  <c r="P506" i="3"/>
  <c r="AD506" i="3" s="1"/>
  <c r="P507" i="3"/>
  <c r="P508" i="3"/>
  <c r="Q508" i="3" s="1"/>
  <c r="P509" i="3"/>
  <c r="Y509" i="3" s="1"/>
  <c r="P510" i="3"/>
  <c r="AA510" i="3" s="1"/>
  <c r="P511" i="3"/>
  <c r="P512" i="3"/>
  <c r="S512" i="3" s="1"/>
  <c r="P513" i="3"/>
  <c r="T513" i="3" s="1"/>
  <c r="P514" i="3"/>
  <c r="Q514" i="3" s="1"/>
  <c r="AE514" i="3" s="1"/>
  <c r="P515" i="3"/>
  <c r="AI515" i="3" s="1"/>
  <c r="P516" i="3"/>
  <c r="P517" i="3"/>
  <c r="Z517" i="3" s="1"/>
  <c r="P518" i="3"/>
  <c r="AI518" i="3" s="1"/>
  <c r="P519" i="3"/>
  <c r="Q519" i="3" s="1"/>
  <c r="P520" i="3"/>
  <c r="P521" i="3"/>
  <c r="X521" i="3" s="1"/>
  <c r="P522" i="3"/>
  <c r="U522" i="3" s="1"/>
  <c r="P523" i="3"/>
  <c r="U523" i="3" s="1"/>
  <c r="P524" i="3"/>
  <c r="U524" i="3" s="1"/>
  <c r="P525" i="3"/>
  <c r="T525" i="3" s="1"/>
  <c r="P526" i="3"/>
  <c r="Z526" i="3" s="1"/>
  <c r="P527" i="3"/>
  <c r="V527" i="3" s="1"/>
  <c r="P528" i="3"/>
  <c r="S528" i="3" s="1"/>
  <c r="P529" i="3"/>
  <c r="Z529" i="3" s="1"/>
  <c r="P530" i="3"/>
  <c r="Q530" i="3" s="1"/>
  <c r="Q435" i="3"/>
  <c r="Q445" i="3"/>
  <c r="Q447" i="3"/>
  <c r="T447" i="3" s="1"/>
  <c r="Q461" i="3"/>
  <c r="AB461" i="3" s="1"/>
  <c r="Q469" i="3"/>
  <c r="Q477" i="3"/>
  <c r="AE477" i="3" s="1"/>
  <c r="Q485" i="3"/>
  <c r="Q492" i="3"/>
  <c r="AA492" i="3" s="1"/>
  <c r="Q493" i="3"/>
  <c r="Q501" i="3"/>
  <c r="Q509" i="3"/>
  <c r="U509" i="3" s="1"/>
  <c r="Q511" i="3"/>
  <c r="T511" i="3" s="1"/>
  <c r="Q517" i="3"/>
  <c r="Q525" i="3"/>
  <c r="S437" i="3"/>
  <c r="S439" i="3"/>
  <c r="S442" i="3"/>
  <c r="S445" i="3"/>
  <c r="S453" i="3"/>
  <c r="S461" i="3"/>
  <c r="S471" i="3"/>
  <c r="S477" i="3"/>
  <c r="S485" i="3"/>
  <c r="S487" i="3"/>
  <c r="S495" i="3"/>
  <c r="S498" i="3"/>
  <c r="S503" i="3"/>
  <c r="S508" i="3"/>
  <c r="S509" i="3"/>
  <c r="S511" i="3"/>
  <c r="S517" i="3"/>
  <c r="S519" i="3"/>
  <c r="S525" i="3"/>
  <c r="S527" i="3"/>
  <c r="T431" i="3"/>
  <c r="T432" i="3"/>
  <c r="T437" i="3"/>
  <c r="T440" i="3"/>
  <c r="T445" i="3"/>
  <c r="T448" i="3"/>
  <c r="T453" i="3"/>
  <c r="T455" i="3"/>
  <c r="T457" i="3"/>
  <c r="T461" i="3"/>
  <c r="T463" i="3"/>
  <c r="T469" i="3"/>
  <c r="T479" i="3"/>
  <c r="T480" i="3"/>
  <c r="T487" i="3"/>
  <c r="T501" i="3"/>
  <c r="T509" i="3"/>
  <c r="T517" i="3"/>
  <c r="T519" i="3"/>
  <c r="T527" i="3"/>
  <c r="T528" i="3"/>
  <c r="U436" i="3"/>
  <c r="U437" i="3"/>
  <c r="U440" i="3"/>
  <c r="U445" i="3"/>
  <c r="U448" i="3"/>
  <c r="U452" i="3"/>
  <c r="U453" i="3"/>
  <c r="U456" i="3"/>
  <c r="U466" i="3"/>
  <c r="U468" i="3"/>
  <c r="U469" i="3"/>
  <c r="U476" i="3"/>
  <c r="U477" i="3"/>
  <c r="U485" i="3"/>
  <c r="U492" i="3"/>
  <c r="U501" i="3"/>
  <c r="U504" i="3"/>
  <c r="U508" i="3"/>
  <c r="U517" i="3"/>
  <c r="U525" i="3"/>
  <c r="U528" i="3"/>
  <c r="V432" i="3"/>
  <c r="V440" i="3"/>
  <c r="V445" i="3"/>
  <c r="V448" i="3"/>
  <c r="V456" i="3"/>
  <c r="V458" i="3"/>
  <c r="V464" i="3"/>
  <c r="V469" i="3"/>
  <c r="V472" i="3"/>
  <c r="V488" i="3"/>
  <c r="V491" i="3"/>
  <c r="V504" i="3"/>
  <c r="V512" i="3"/>
  <c r="V517" i="3"/>
  <c r="V520" i="3"/>
  <c r="V522" i="3"/>
  <c r="V525" i="3"/>
  <c r="V528" i="3"/>
  <c r="W433" i="3"/>
  <c r="W440" i="3"/>
  <c r="W445" i="3"/>
  <c r="W448" i="3"/>
  <c r="W456" i="3"/>
  <c r="W461" i="3"/>
  <c r="W464" i="3"/>
  <c r="W465" i="3"/>
  <c r="W469" i="3"/>
  <c r="W472" i="3"/>
  <c r="W477" i="3"/>
  <c r="W485" i="3"/>
  <c r="W488" i="3"/>
  <c r="W493" i="3"/>
  <c r="W496" i="3"/>
  <c r="W501" i="3"/>
  <c r="W509" i="3"/>
  <c r="W512" i="3"/>
  <c r="W513" i="3"/>
  <c r="W517" i="3"/>
  <c r="W525" i="3"/>
  <c r="W528" i="3"/>
  <c r="X436" i="3"/>
  <c r="X437" i="3"/>
  <c r="X444" i="3"/>
  <c r="X445" i="3"/>
  <c r="X452" i="3"/>
  <c r="X453" i="3"/>
  <c r="X460" i="3"/>
  <c r="X461" i="3"/>
  <c r="X468" i="3"/>
  <c r="X469" i="3"/>
  <c r="X483" i="3"/>
  <c r="X484" i="3"/>
  <c r="X485" i="3"/>
  <c r="X492" i="3"/>
  <c r="X493" i="3"/>
  <c r="X500" i="3"/>
  <c r="X508" i="3"/>
  <c r="X509" i="3"/>
  <c r="X514" i="3"/>
  <c r="X516" i="3"/>
  <c r="X517" i="3"/>
  <c r="X524" i="3"/>
  <c r="X525" i="3"/>
  <c r="Y431" i="3"/>
  <c r="Y432" i="3"/>
  <c r="Y436" i="3"/>
  <c r="Y437" i="3"/>
  <c r="Y439" i="3"/>
  <c r="Y440" i="3"/>
  <c r="Y444" i="3"/>
  <c r="Y445" i="3"/>
  <c r="Y447" i="3"/>
  <c r="Y448" i="3"/>
  <c r="Y452" i="3"/>
  <c r="Y455" i="3"/>
  <c r="Y456" i="3"/>
  <c r="Y460" i="3"/>
  <c r="Y463" i="3"/>
  <c r="Y468" i="3"/>
  <c r="Y471" i="3"/>
  <c r="Y472" i="3"/>
  <c r="Y476" i="3"/>
  <c r="Y479" i="3"/>
  <c r="Y484" i="3"/>
  <c r="Y485" i="3"/>
  <c r="Y488" i="3"/>
  <c r="Y492" i="3"/>
  <c r="Y493" i="3"/>
  <c r="Y495" i="3"/>
  <c r="Y496" i="3"/>
  <c r="Y500" i="3"/>
  <c r="Y501" i="3"/>
  <c r="Y503" i="3"/>
  <c r="Y504" i="3"/>
  <c r="Y508" i="3"/>
  <c r="Y511" i="3"/>
  <c r="Y516" i="3"/>
  <c r="Y517" i="3"/>
  <c r="Y524" i="3"/>
  <c r="Y527" i="3"/>
  <c r="Y528" i="3"/>
  <c r="Z437" i="3"/>
  <c r="Z444" i="3"/>
  <c r="Z445" i="3"/>
  <c r="Z452" i="3"/>
  <c r="Z453" i="3"/>
  <c r="Z455" i="3"/>
  <c r="Z460" i="3"/>
  <c r="Z461" i="3"/>
  <c r="Z468" i="3"/>
  <c r="Z469" i="3"/>
  <c r="Z471" i="3"/>
  <c r="Z477" i="3"/>
  <c r="Z484" i="3"/>
  <c r="Z485" i="3"/>
  <c r="Z487" i="3"/>
  <c r="Z493" i="3"/>
  <c r="Z500" i="3"/>
  <c r="Z501" i="3"/>
  <c r="Z509" i="3"/>
  <c r="Z519" i="3"/>
  <c r="Z525" i="3"/>
  <c r="AA432" i="3"/>
  <c r="AA436" i="3"/>
  <c r="AA437" i="3"/>
  <c r="AA439" i="3"/>
  <c r="AA444" i="3"/>
  <c r="AA445" i="3"/>
  <c r="AA447" i="3"/>
  <c r="AA452" i="3"/>
  <c r="AA453" i="3"/>
  <c r="AA455" i="3"/>
  <c r="AA460" i="3"/>
  <c r="AA461" i="3"/>
  <c r="AA468" i="3"/>
  <c r="AA469" i="3"/>
  <c r="AA476" i="3"/>
  <c r="AA477" i="3"/>
  <c r="AA479" i="3"/>
  <c r="AA485" i="3"/>
  <c r="AA487" i="3"/>
  <c r="AA493" i="3"/>
  <c r="AA495" i="3"/>
  <c r="AA500" i="3"/>
  <c r="AA501" i="3"/>
  <c r="AA503" i="3"/>
  <c r="AA508" i="3"/>
  <c r="AA511" i="3"/>
  <c r="AA516" i="3"/>
  <c r="AA517" i="3"/>
  <c r="AA525" i="3"/>
  <c r="AA527" i="3"/>
  <c r="AB431" i="3"/>
  <c r="AB432" i="3"/>
  <c r="AB437" i="3"/>
  <c r="AB439" i="3"/>
  <c r="AB440" i="3"/>
  <c r="AB442" i="3"/>
  <c r="AB444" i="3"/>
  <c r="AB445" i="3"/>
  <c r="AB448" i="3"/>
  <c r="AB452" i="3"/>
  <c r="AB453" i="3"/>
  <c r="AB455" i="3"/>
  <c r="AB456" i="3"/>
  <c r="AB460" i="3"/>
  <c r="AB463" i="3"/>
  <c r="AB464" i="3"/>
  <c r="AB468" i="3"/>
  <c r="AB469" i="3"/>
  <c r="AB471" i="3"/>
  <c r="AB472" i="3"/>
  <c r="AB476" i="3"/>
  <c r="AB477" i="3"/>
  <c r="AB479" i="3"/>
  <c r="AB480" i="3"/>
  <c r="AB484" i="3"/>
  <c r="AB485" i="3"/>
  <c r="AB487" i="3"/>
  <c r="AB488" i="3"/>
  <c r="AB493" i="3"/>
  <c r="AB495" i="3"/>
  <c r="AB496" i="3"/>
  <c r="AB500" i="3"/>
  <c r="AB501" i="3"/>
  <c r="AB503" i="3"/>
  <c r="AB504" i="3"/>
  <c r="AB506" i="3"/>
  <c r="AB508" i="3"/>
  <c r="AB509" i="3"/>
  <c r="AB511" i="3"/>
  <c r="AB512" i="3"/>
  <c r="AB516" i="3"/>
  <c r="AB517" i="3"/>
  <c r="AB519" i="3"/>
  <c r="AB524" i="3"/>
  <c r="AB525" i="3"/>
  <c r="AB528" i="3"/>
  <c r="AC431" i="3"/>
  <c r="AC432" i="3"/>
  <c r="AC436" i="3"/>
  <c r="AC437" i="3"/>
  <c r="AC439" i="3"/>
  <c r="AC440" i="3"/>
  <c r="AC442" i="3"/>
  <c r="AC444" i="3"/>
  <c r="AC445" i="3"/>
  <c r="AC447" i="3"/>
  <c r="AC448" i="3"/>
  <c r="AC452" i="3"/>
  <c r="AC453" i="3"/>
  <c r="AC456" i="3"/>
  <c r="AC460" i="3"/>
  <c r="AC461" i="3"/>
  <c r="AC463" i="3"/>
  <c r="AC464" i="3"/>
  <c r="AC468" i="3"/>
  <c r="AC469" i="3"/>
  <c r="AC471" i="3"/>
  <c r="AC472" i="3"/>
  <c r="AC475" i="3"/>
  <c r="AC476" i="3"/>
  <c r="AC477" i="3"/>
  <c r="AC479" i="3"/>
  <c r="AC484" i="3"/>
  <c r="AC485" i="3"/>
  <c r="AC488" i="3"/>
  <c r="AC490" i="3"/>
  <c r="AC492" i="3"/>
  <c r="AC493" i="3"/>
  <c r="AC495" i="3"/>
  <c r="AC496" i="3"/>
  <c r="AC497" i="3"/>
  <c r="AC498" i="3"/>
  <c r="AC500" i="3"/>
  <c r="AC501" i="3"/>
  <c r="AC503" i="3"/>
  <c r="AC504" i="3"/>
  <c r="AC505" i="3"/>
  <c r="AC506" i="3"/>
  <c r="AC508" i="3"/>
  <c r="AC509" i="3"/>
  <c r="AC511" i="3"/>
  <c r="AC512" i="3"/>
  <c r="AC513" i="3"/>
  <c r="AC514" i="3"/>
  <c r="AC516" i="3"/>
  <c r="AC517" i="3"/>
  <c r="AC519" i="3"/>
  <c r="AC521" i="3"/>
  <c r="AC522" i="3"/>
  <c r="AC524" i="3"/>
  <c r="AC525" i="3"/>
  <c r="AC528" i="3"/>
  <c r="AC529" i="3"/>
  <c r="AC530" i="3"/>
  <c r="AD432" i="3"/>
  <c r="AD436" i="3"/>
  <c r="AD437" i="3"/>
  <c r="AD440" i="3"/>
  <c r="AD444" i="3"/>
  <c r="AD445" i="3"/>
  <c r="AD448" i="3"/>
  <c r="AD452" i="3"/>
  <c r="AD453" i="3"/>
  <c r="AD456" i="3"/>
  <c r="AD460" i="3"/>
  <c r="AD461" i="3"/>
  <c r="AD464" i="3"/>
  <c r="AD468" i="3"/>
  <c r="AD469" i="3"/>
  <c r="AD472" i="3"/>
  <c r="AD476" i="3"/>
  <c r="AD477" i="3"/>
  <c r="AD480" i="3"/>
  <c r="AD484" i="3"/>
  <c r="AD485" i="3"/>
  <c r="AD491" i="3"/>
  <c r="AD492" i="3"/>
  <c r="AD500" i="3"/>
  <c r="AD501" i="3"/>
  <c r="AD504" i="3"/>
  <c r="AD508" i="3"/>
  <c r="AD509" i="3"/>
  <c r="AD512" i="3"/>
  <c r="AD516" i="3"/>
  <c r="AD517" i="3"/>
  <c r="AD524" i="3"/>
  <c r="AD525" i="3"/>
  <c r="AD528" i="3"/>
  <c r="AE431" i="3"/>
  <c r="AE432" i="3"/>
  <c r="AE433" i="3"/>
  <c r="AE434" i="3"/>
  <c r="AE437" i="3"/>
  <c r="AE439" i="3"/>
  <c r="AE440" i="3"/>
  <c r="AE441" i="3"/>
  <c r="AE442" i="3"/>
  <c r="AE444" i="3"/>
  <c r="AE445" i="3"/>
  <c r="AE447" i="3"/>
  <c r="AE448" i="3"/>
  <c r="AE449" i="3"/>
  <c r="AE450" i="3"/>
  <c r="AE453" i="3"/>
  <c r="AE455" i="3"/>
  <c r="AE456" i="3"/>
  <c r="AE458" i="3"/>
  <c r="AE460" i="3"/>
  <c r="AE461" i="3"/>
  <c r="AE463" i="3"/>
  <c r="AE464" i="3"/>
  <c r="AE465" i="3"/>
  <c r="AE468" i="3"/>
  <c r="AE469" i="3"/>
  <c r="AE471" i="3"/>
  <c r="AE472" i="3"/>
  <c r="AE473" i="3"/>
  <c r="AE474" i="3"/>
  <c r="AE476" i="3"/>
  <c r="AE479" i="3"/>
  <c r="AE480" i="3"/>
  <c r="AE481" i="3"/>
  <c r="AE482" i="3"/>
  <c r="AE484" i="3"/>
  <c r="AE485" i="3"/>
  <c r="AE487" i="3"/>
  <c r="AE488" i="3"/>
  <c r="AE489" i="3"/>
  <c r="AE490" i="3"/>
  <c r="AE493" i="3"/>
  <c r="AE495" i="3"/>
  <c r="AE497" i="3"/>
  <c r="AE498" i="3"/>
  <c r="AE500" i="3"/>
  <c r="AE501" i="3"/>
  <c r="AE503" i="3"/>
  <c r="AE504" i="3"/>
  <c r="AE505" i="3"/>
  <c r="AE511" i="3"/>
  <c r="AE513" i="3"/>
  <c r="AE517" i="3"/>
  <c r="AE519" i="3"/>
  <c r="AE521" i="3"/>
  <c r="AE525" i="3"/>
  <c r="AE527" i="3"/>
  <c r="AE528" i="3"/>
  <c r="AE529" i="3"/>
  <c r="AE530" i="3"/>
  <c r="AI431" i="3"/>
  <c r="AI432" i="3"/>
  <c r="AI436" i="3"/>
  <c r="AI437" i="3"/>
  <c r="AI438" i="3"/>
  <c r="AI439" i="3"/>
  <c r="AI440" i="3"/>
  <c r="AI444" i="3"/>
  <c r="AI445" i="3"/>
  <c r="AI447" i="3"/>
  <c r="AI448" i="3"/>
  <c r="AI452" i="3"/>
  <c r="AI453" i="3"/>
  <c r="AI455" i="3"/>
  <c r="AI456" i="3"/>
  <c r="AI460" i="3"/>
  <c r="AI461" i="3"/>
  <c r="AI463" i="3"/>
  <c r="AI464" i="3"/>
  <c r="AI468" i="3"/>
  <c r="AI469" i="3"/>
  <c r="AI471" i="3"/>
  <c r="AI472" i="3"/>
  <c r="AI476" i="3"/>
  <c r="AI477" i="3"/>
  <c r="AI479" i="3"/>
  <c r="AI480" i="3"/>
  <c r="AI484" i="3"/>
  <c r="AI485" i="3"/>
  <c r="AI487" i="3"/>
  <c r="AI488" i="3"/>
  <c r="AI492" i="3"/>
  <c r="AI493" i="3"/>
  <c r="AI495" i="3"/>
  <c r="AI496" i="3"/>
  <c r="AI500" i="3"/>
  <c r="AI501" i="3"/>
  <c r="AI503" i="3"/>
  <c r="AI504" i="3"/>
  <c r="AI508" i="3"/>
  <c r="AI509" i="3"/>
  <c r="AI511" i="3"/>
  <c r="AI512" i="3"/>
  <c r="AI516" i="3"/>
  <c r="AI517" i="3"/>
  <c r="AI519" i="3"/>
  <c r="AI520" i="3"/>
  <c r="AI524" i="3"/>
  <c r="AI525" i="3"/>
  <c r="AI527" i="3"/>
  <c r="AI528" i="3"/>
  <c r="P430" i="2"/>
  <c r="X430" i="2" s="1"/>
  <c r="P431" i="2"/>
  <c r="T431" i="2" s="1"/>
  <c r="P432" i="2"/>
  <c r="P433" i="2"/>
  <c r="P434" i="2"/>
  <c r="P435" i="2"/>
  <c r="V435" i="2" s="1"/>
  <c r="P436" i="2"/>
  <c r="P437" i="2"/>
  <c r="AE437" i="2" s="1"/>
  <c r="P438" i="2"/>
  <c r="P439" i="2"/>
  <c r="P440" i="2"/>
  <c r="P441" i="2"/>
  <c r="Q441" i="2" s="1"/>
  <c r="P442" i="2"/>
  <c r="P443" i="2"/>
  <c r="V443" i="2" s="1"/>
  <c r="P444" i="2"/>
  <c r="T444" i="2" s="1"/>
  <c r="P445" i="2"/>
  <c r="V445" i="2" s="1"/>
  <c r="P446" i="2"/>
  <c r="P447" i="2"/>
  <c r="P448" i="2"/>
  <c r="AI448" i="2" s="1"/>
  <c r="P449" i="2"/>
  <c r="AC449" i="2" s="1"/>
  <c r="P450" i="2"/>
  <c r="AC450" i="2" s="1"/>
  <c r="P451" i="2"/>
  <c r="AE451" i="2" s="1"/>
  <c r="P452" i="2"/>
  <c r="T452" i="2" s="1"/>
  <c r="P453" i="2"/>
  <c r="Z453" i="2" s="1"/>
  <c r="P454" i="2"/>
  <c r="P455" i="2"/>
  <c r="P456" i="2"/>
  <c r="Z456" i="2" s="1"/>
  <c r="P457" i="2"/>
  <c r="Y457" i="2" s="1"/>
  <c r="P458" i="2"/>
  <c r="P459" i="2"/>
  <c r="AI459" i="2" s="1"/>
  <c r="P460" i="2"/>
  <c r="P461" i="2"/>
  <c r="T461" i="2" s="1"/>
  <c r="P462" i="2"/>
  <c r="P463" i="2"/>
  <c r="P464" i="2"/>
  <c r="AA464" i="2" s="1"/>
  <c r="P465" i="2"/>
  <c r="W465" i="2" s="1"/>
  <c r="P466" i="2"/>
  <c r="P467" i="2"/>
  <c r="AI467" i="2" s="1"/>
  <c r="P468" i="2"/>
  <c r="AB468" i="2" s="1"/>
  <c r="P469" i="2"/>
  <c r="V469" i="2" s="1"/>
  <c r="P470" i="2"/>
  <c r="P471" i="2"/>
  <c r="X471" i="2" s="1"/>
  <c r="P472" i="2"/>
  <c r="P473" i="2"/>
  <c r="V473" i="2" s="1"/>
  <c r="P474" i="2"/>
  <c r="P475" i="2"/>
  <c r="AE475" i="2" s="1"/>
  <c r="P476" i="2"/>
  <c r="AB476" i="2" s="1"/>
  <c r="P477" i="2"/>
  <c r="AC477" i="2" s="1"/>
  <c r="P478" i="2"/>
  <c r="P479" i="2"/>
  <c r="P480" i="2"/>
  <c r="W480" i="2" s="1"/>
  <c r="P481" i="2"/>
  <c r="Q481" i="2" s="1"/>
  <c r="P482" i="2"/>
  <c r="P483" i="2"/>
  <c r="Y483" i="2" s="1"/>
  <c r="P484" i="2"/>
  <c r="AB484" i="2" s="1"/>
  <c r="P485" i="2"/>
  <c r="V485" i="2" s="1"/>
  <c r="P486" i="2"/>
  <c r="P487" i="2"/>
  <c r="P488" i="2"/>
  <c r="S488" i="2" s="1"/>
  <c r="P489" i="2"/>
  <c r="AC489" i="2" s="1"/>
  <c r="P490" i="2"/>
  <c r="Q490" i="2" s="1"/>
  <c r="P491" i="2"/>
  <c r="V491" i="2" s="1"/>
  <c r="P492" i="2"/>
  <c r="AB492" i="2" s="1"/>
  <c r="P493" i="2"/>
  <c r="AE493" i="2" s="1"/>
  <c r="P494" i="2"/>
  <c r="P495" i="2"/>
  <c r="AA495" i="2" s="1"/>
  <c r="P496" i="2"/>
  <c r="P497" i="2"/>
  <c r="Q497" i="2" s="1"/>
  <c r="P498" i="2"/>
  <c r="P499" i="2"/>
  <c r="V499" i="2" s="1"/>
  <c r="P500" i="2"/>
  <c r="T500" i="2" s="1"/>
  <c r="P501" i="2"/>
  <c r="U501" i="2" s="1"/>
  <c r="P502" i="2"/>
  <c r="Y502" i="2" s="1"/>
  <c r="P503" i="2"/>
  <c r="P504" i="2"/>
  <c r="P505" i="2"/>
  <c r="X505" i="2" s="1"/>
  <c r="P506" i="2"/>
  <c r="P507" i="2"/>
  <c r="AI507" i="2" s="1"/>
  <c r="P508" i="2"/>
  <c r="T508" i="2" s="1"/>
  <c r="P509" i="2"/>
  <c r="AB509" i="2" s="1"/>
  <c r="P510" i="2"/>
  <c r="P511" i="2"/>
  <c r="S511" i="2" s="1"/>
  <c r="P512" i="2"/>
  <c r="P513" i="2"/>
  <c r="P514" i="2"/>
  <c r="P515" i="2"/>
  <c r="V515" i="2" s="1"/>
  <c r="P516" i="2"/>
  <c r="AB516" i="2" s="1"/>
  <c r="P517" i="2"/>
  <c r="Q517" i="2" s="1"/>
  <c r="AB517" i="2" s="1"/>
  <c r="P518" i="2"/>
  <c r="P519" i="2"/>
  <c r="Z519" i="2" s="1"/>
  <c r="P520" i="2"/>
  <c r="Q520" i="2" s="1"/>
  <c r="W520" i="2" s="1"/>
  <c r="P521" i="2"/>
  <c r="P522" i="2"/>
  <c r="P523" i="2"/>
  <c r="P524" i="2"/>
  <c r="AB524" i="2" s="1"/>
  <c r="P525" i="2"/>
  <c r="Q525" i="2" s="1"/>
  <c r="P526" i="2"/>
  <c r="P527" i="2"/>
  <c r="Q527" i="2" s="1"/>
  <c r="P528" i="2"/>
  <c r="T528" i="2" s="1"/>
  <c r="P529" i="2"/>
  <c r="P530" i="2"/>
  <c r="Q446" i="2"/>
  <c r="Q449" i="2"/>
  <c r="Q478" i="2"/>
  <c r="Q502" i="2"/>
  <c r="Q512" i="2"/>
  <c r="U512" i="2" s="1"/>
  <c r="S430" i="2"/>
  <c r="S432" i="2"/>
  <c r="S458" i="2"/>
  <c r="S470" i="2"/>
  <c r="S472" i="2"/>
  <c r="S473" i="2"/>
  <c r="S474" i="2"/>
  <c r="S478" i="2"/>
  <c r="S490" i="2"/>
  <c r="S493" i="2"/>
  <c r="S518" i="2"/>
  <c r="T446" i="2"/>
  <c r="T462" i="2"/>
  <c r="T464" i="2"/>
  <c r="T470" i="2"/>
  <c r="T479" i="2"/>
  <c r="T484" i="2"/>
  <c r="T490" i="2"/>
  <c r="T502" i="2"/>
  <c r="T512" i="2"/>
  <c r="T514" i="2"/>
  <c r="T525" i="2"/>
  <c r="T530" i="2"/>
  <c r="U438" i="2"/>
  <c r="U456" i="2"/>
  <c r="U457" i="2"/>
  <c r="U470" i="2"/>
  <c r="U488" i="2"/>
  <c r="U490" i="2"/>
  <c r="U502" i="2"/>
  <c r="U510" i="2"/>
  <c r="U517" i="2"/>
  <c r="U518" i="2"/>
  <c r="V433" i="2"/>
  <c r="V446" i="2"/>
  <c r="V448" i="2"/>
  <c r="V449" i="2"/>
  <c r="V462" i="2"/>
  <c r="V470" i="2"/>
  <c r="V488" i="2"/>
  <c r="V509" i="2"/>
  <c r="V528" i="2"/>
  <c r="V529" i="2"/>
  <c r="W430" i="2"/>
  <c r="W442" i="2"/>
  <c r="W446" i="2"/>
  <c r="W450" i="2"/>
  <c r="W462" i="2"/>
  <c r="W464" i="2"/>
  <c r="W466" i="2"/>
  <c r="W470" i="2"/>
  <c r="W477" i="2"/>
  <c r="W482" i="2"/>
  <c r="W486" i="2"/>
  <c r="W494" i="2"/>
  <c r="W495" i="2"/>
  <c r="W502" i="2"/>
  <c r="W505" i="2"/>
  <c r="W510" i="2"/>
  <c r="W517" i="2"/>
  <c r="W522" i="2"/>
  <c r="W526" i="2"/>
  <c r="X440" i="2"/>
  <c r="X446" i="2"/>
  <c r="X447" i="2"/>
  <c r="X461" i="2"/>
  <c r="X462" i="2"/>
  <c r="X478" i="2"/>
  <c r="X480" i="2"/>
  <c r="X482" i="2"/>
  <c r="X490" i="2"/>
  <c r="X494" i="2"/>
  <c r="X502" i="2"/>
  <c r="X518" i="2"/>
  <c r="Y430" i="2"/>
  <c r="Y438" i="2"/>
  <c r="Y445" i="2"/>
  <c r="Y454" i="2"/>
  <c r="Y458" i="2"/>
  <c r="Y462" i="2"/>
  <c r="Y470" i="2"/>
  <c r="Y475" i="2"/>
  <c r="Y478" i="2"/>
  <c r="Y493" i="2"/>
  <c r="Y496" i="2"/>
  <c r="Y498" i="2"/>
  <c r="Y509" i="2"/>
  <c r="Y518" i="2"/>
  <c r="Y525" i="2"/>
  <c r="Y529" i="2"/>
  <c r="Z430" i="2"/>
  <c r="Z438" i="2"/>
  <c r="Z446" i="2"/>
  <c r="Z454" i="2"/>
  <c r="Z461" i="2"/>
  <c r="Z478" i="2"/>
  <c r="Z486" i="2"/>
  <c r="Z502" i="2"/>
  <c r="Z504" i="2"/>
  <c r="Z510" i="2"/>
  <c r="Z522" i="2"/>
  <c r="Z530" i="2"/>
  <c r="AA430" i="2"/>
  <c r="AA448" i="2"/>
  <c r="AA450" i="2"/>
  <c r="AA461" i="2"/>
  <c r="AA462" i="2"/>
  <c r="AA478" i="2"/>
  <c r="AA490" i="2"/>
  <c r="AA494" i="2"/>
  <c r="AA502" i="2"/>
  <c r="AA512" i="2"/>
  <c r="AA529" i="2"/>
  <c r="AB430" i="2"/>
  <c r="AB437" i="2"/>
  <c r="AB456" i="2"/>
  <c r="AB457" i="2"/>
  <c r="AB460" i="2"/>
  <c r="AB470" i="2"/>
  <c r="AB478" i="2"/>
  <c r="AB486" i="2"/>
  <c r="AB500" i="2"/>
  <c r="AB502" i="2"/>
  <c r="AB506" i="2"/>
  <c r="AB508" i="2"/>
  <c r="AB526" i="2"/>
  <c r="AC445" i="2"/>
  <c r="AC446" i="2"/>
  <c r="AC462" i="2"/>
  <c r="AC470" i="2"/>
  <c r="AC478" i="2"/>
  <c r="AC480" i="2"/>
  <c r="AC481" i="2"/>
  <c r="AC482" i="2"/>
  <c r="AC506" i="2"/>
  <c r="AC509" i="2"/>
  <c r="AC522" i="2"/>
  <c r="AC526" i="2"/>
  <c r="AD462" i="2"/>
  <c r="AD469" i="2"/>
  <c r="AD470" i="2"/>
  <c r="AD478" i="2"/>
  <c r="AD480" i="2"/>
  <c r="AD482" i="2"/>
  <c r="AD485" i="2"/>
  <c r="AD494" i="2"/>
  <c r="AD502" i="2"/>
  <c r="AD509" i="2"/>
  <c r="AD514" i="2"/>
  <c r="AD530" i="2"/>
  <c r="AE438" i="2"/>
  <c r="AE446" i="2"/>
  <c r="AE447" i="2"/>
  <c r="AE470" i="2"/>
  <c r="AE474" i="2"/>
  <c r="AE490" i="2"/>
  <c r="AE502" i="2"/>
  <c r="AE517" i="2"/>
  <c r="AE526" i="2"/>
  <c r="AE530" i="2"/>
  <c r="AI436" i="2"/>
  <c r="AI438" i="2"/>
  <c r="AI440" i="2"/>
  <c r="AI444" i="2"/>
  <c r="AI445" i="2"/>
  <c r="AI446" i="2"/>
  <c r="AI452" i="2"/>
  <c r="AI453" i="2"/>
  <c r="AI454" i="2"/>
  <c r="AI460" i="2"/>
  <c r="AI464" i="2"/>
  <c r="AI465" i="2"/>
  <c r="AI468" i="2"/>
  <c r="AI469" i="2"/>
  <c r="AI470" i="2"/>
  <c r="AI476" i="2"/>
  <c r="AI478" i="2"/>
  <c r="AI484" i="2"/>
  <c r="AI485" i="2"/>
  <c r="AI490" i="2"/>
  <c r="AI491" i="2"/>
  <c r="AI492" i="2"/>
  <c r="AI494" i="2"/>
  <c r="AI500" i="2"/>
  <c r="AI502" i="2"/>
  <c r="AI508" i="2"/>
  <c r="AI509" i="2"/>
  <c r="AI510" i="2"/>
  <c r="AI516" i="2"/>
  <c r="AI517" i="2"/>
  <c r="AI518" i="2"/>
  <c r="AI524" i="2"/>
  <c r="AI526" i="2"/>
  <c r="AG460" i="4" l="1"/>
  <c r="AC492" i="4"/>
  <c r="AC468" i="4"/>
  <c r="AC436" i="4"/>
  <c r="AB476" i="4"/>
  <c r="AA492" i="4"/>
  <c r="Y492" i="4"/>
  <c r="X492" i="4"/>
  <c r="T444" i="4"/>
  <c r="R492" i="4"/>
  <c r="AG524" i="4"/>
  <c r="AG492" i="4"/>
  <c r="AB500" i="4"/>
  <c r="AB452" i="4"/>
  <c r="AA516" i="4"/>
  <c r="Z492" i="4"/>
  <c r="Z476" i="4"/>
  <c r="Z460" i="4"/>
  <c r="Y452" i="4"/>
  <c r="U508" i="4"/>
  <c r="S500" i="4"/>
  <c r="AC476" i="4"/>
  <c r="AC444" i="4"/>
  <c r="Z524" i="4"/>
  <c r="Y516" i="4"/>
  <c r="Y476" i="4"/>
  <c r="W516" i="4"/>
  <c r="W476" i="4"/>
  <c r="U476" i="4"/>
  <c r="T476" i="4"/>
  <c r="AG500" i="4"/>
  <c r="AC524" i="4"/>
  <c r="AB460" i="4"/>
  <c r="AB436" i="4"/>
  <c r="AA524" i="4"/>
  <c r="X516" i="4"/>
  <c r="S516" i="4"/>
  <c r="AG444" i="4"/>
  <c r="AC452" i="4"/>
  <c r="AF452" i="4" s="1"/>
  <c r="AH452" i="4" s="1"/>
  <c r="AB508" i="4"/>
  <c r="AA500" i="4"/>
  <c r="AA460" i="4"/>
  <c r="Y460" i="4"/>
  <c r="W500" i="4"/>
  <c r="W444" i="4"/>
  <c r="V452" i="4"/>
  <c r="AG508" i="4"/>
  <c r="AG476" i="4"/>
  <c r="AB492" i="4"/>
  <c r="AA484" i="4"/>
  <c r="Y484" i="4"/>
  <c r="U444" i="4"/>
  <c r="T524" i="4"/>
  <c r="P524" i="4"/>
  <c r="AG452" i="4"/>
  <c r="AC508" i="4"/>
  <c r="AC460" i="4"/>
  <c r="AB516" i="4"/>
  <c r="Z516" i="4"/>
  <c r="Z500" i="4"/>
  <c r="X436" i="4"/>
  <c r="S452" i="4"/>
  <c r="W506" i="23"/>
  <c r="V530" i="23"/>
  <c r="U450" i="23"/>
  <c r="R442" i="23"/>
  <c r="Q442" i="23"/>
  <c r="P442" i="23"/>
  <c r="AC522" i="23"/>
  <c r="AC497" i="23"/>
  <c r="Y513" i="23"/>
  <c r="Y497" i="23"/>
  <c r="Y481" i="23"/>
  <c r="X498" i="23"/>
  <c r="X434" i="23"/>
  <c r="W481" i="23"/>
  <c r="W449" i="23"/>
  <c r="V522" i="23"/>
  <c r="V497" i="23"/>
  <c r="V474" i="23"/>
  <c r="V434" i="23"/>
  <c r="T490" i="23"/>
  <c r="T457" i="23"/>
  <c r="T442" i="23"/>
  <c r="S474" i="23"/>
  <c r="S458" i="23"/>
  <c r="R530" i="23"/>
  <c r="R514" i="23"/>
  <c r="R465" i="23"/>
  <c r="Q530" i="23"/>
  <c r="P513" i="23"/>
  <c r="P466" i="23"/>
  <c r="AC506" i="23"/>
  <c r="W522" i="23"/>
  <c r="U434" i="23"/>
  <c r="Q458" i="23"/>
  <c r="AC529" i="23"/>
  <c r="AC505" i="23"/>
  <c r="Y521" i="23"/>
  <c r="Y506" i="23"/>
  <c r="Y490" i="23"/>
  <c r="X521" i="23"/>
  <c r="X506" i="23"/>
  <c r="X442" i="23"/>
  <c r="W530" i="23"/>
  <c r="W521" i="23"/>
  <c r="W489" i="23"/>
  <c r="W474" i="23"/>
  <c r="W458" i="23"/>
  <c r="W442" i="23"/>
  <c r="V529" i="23"/>
  <c r="V458" i="23"/>
  <c r="U514" i="23"/>
  <c r="U498" i="23"/>
  <c r="U481" i="23"/>
  <c r="U449" i="23"/>
  <c r="U433" i="23"/>
  <c r="T481" i="23"/>
  <c r="T465" i="23"/>
  <c r="S522" i="23"/>
  <c r="S505" i="23"/>
  <c r="R458" i="23"/>
  <c r="R441" i="23"/>
  <c r="Q457" i="23"/>
  <c r="P522" i="23"/>
  <c r="P490" i="23"/>
  <c r="AB490" i="23" s="1"/>
  <c r="AD490" i="23" s="1"/>
  <c r="P473" i="23"/>
  <c r="P458" i="23"/>
  <c r="P441" i="23"/>
  <c r="AC530" i="23"/>
  <c r="V482" i="23"/>
  <c r="N522" i="23"/>
  <c r="AC490" i="23"/>
  <c r="AC466" i="23"/>
  <c r="AC442" i="23"/>
  <c r="Y489" i="23"/>
  <c r="Y474" i="23"/>
  <c r="Y458" i="23"/>
  <c r="X466" i="23"/>
  <c r="W529" i="23"/>
  <c r="W457" i="23"/>
  <c r="V442" i="23"/>
  <c r="AB442" i="23" s="1"/>
  <c r="AD442" i="23" s="1"/>
  <c r="U530" i="23"/>
  <c r="U513" i="23"/>
  <c r="U497" i="23"/>
  <c r="T498" i="23"/>
  <c r="T450" i="23"/>
  <c r="T434" i="23"/>
  <c r="S450" i="23"/>
  <c r="R522" i="23"/>
  <c r="AB522" i="23" s="1"/>
  <c r="AD522" i="23" s="1"/>
  <c r="P521" i="23"/>
  <c r="P506" i="23"/>
  <c r="P489" i="23"/>
  <c r="Y522" i="23"/>
  <c r="Q522" i="23"/>
  <c r="AC514" i="23"/>
  <c r="AC489" i="23"/>
  <c r="AC465" i="23"/>
  <c r="AC441" i="23"/>
  <c r="Y530" i="23"/>
  <c r="Y473" i="23"/>
  <c r="Y457" i="23"/>
  <c r="X530" i="23"/>
  <c r="X490" i="23"/>
  <c r="X465" i="23"/>
  <c r="V514" i="23"/>
  <c r="AB514" i="23" s="1"/>
  <c r="AD514" i="23" s="1"/>
  <c r="V490" i="23"/>
  <c r="V466" i="23"/>
  <c r="U529" i="23"/>
  <c r="U458" i="23"/>
  <c r="T530" i="23"/>
  <c r="T514" i="23"/>
  <c r="T497" i="23"/>
  <c r="T449" i="23"/>
  <c r="S482" i="23"/>
  <c r="S466" i="23"/>
  <c r="S449" i="23"/>
  <c r="S434" i="23"/>
  <c r="R521" i="23"/>
  <c r="R506" i="23"/>
  <c r="Q498" i="23"/>
  <c r="Q482" i="23"/>
  <c r="AB482" i="23" s="1"/>
  <c r="AD482" i="23" s="1"/>
  <c r="Q466" i="23"/>
  <c r="N474" i="23"/>
  <c r="N442" i="23"/>
  <c r="Y434" i="23"/>
  <c r="W490" i="23"/>
  <c r="U482" i="23"/>
  <c r="T482" i="23"/>
  <c r="S506" i="23"/>
  <c r="AB506" i="23" s="1"/>
  <c r="AD506" i="23" s="1"/>
  <c r="Q506" i="23"/>
  <c r="AC513" i="23"/>
  <c r="AC474" i="23"/>
  <c r="AC450" i="23"/>
  <c r="Y529" i="23"/>
  <c r="Y442" i="23"/>
  <c r="X529" i="23"/>
  <c r="X514" i="23"/>
  <c r="X489" i="23"/>
  <c r="X474" i="23"/>
  <c r="X450" i="23"/>
  <c r="W514" i="23"/>
  <c r="W498" i="23"/>
  <c r="V513" i="23"/>
  <c r="V465" i="23"/>
  <c r="U474" i="23"/>
  <c r="U457" i="23"/>
  <c r="T529" i="23"/>
  <c r="S530" i="23"/>
  <c r="R490" i="23"/>
  <c r="R474" i="23"/>
  <c r="R450" i="23"/>
  <c r="Q514" i="23"/>
  <c r="Q481" i="23"/>
  <c r="AB481" i="23" s="1"/>
  <c r="AD481" i="23" s="1"/>
  <c r="Q465" i="23"/>
  <c r="Q450" i="23"/>
  <c r="P434" i="23"/>
  <c r="N506" i="23"/>
  <c r="X522" i="23"/>
  <c r="U466" i="23"/>
  <c r="T466" i="23"/>
  <c r="P474" i="23"/>
  <c r="AB474" i="23" s="1"/>
  <c r="AD474" i="23" s="1"/>
  <c r="AC498" i="23"/>
  <c r="AC473" i="23"/>
  <c r="AC449" i="23"/>
  <c r="Y514" i="23"/>
  <c r="Y498" i="23"/>
  <c r="Y482" i="23"/>
  <c r="Y441" i="23"/>
  <c r="X513" i="23"/>
  <c r="X473" i="23"/>
  <c r="X449" i="23"/>
  <c r="W513" i="23"/>
  <c r="W497" i="23"/>
  <c r="W482" i="23"/>
  <c r="W465" i="23"/>
  <c r="W450" i="23"/>
  <c r="W433" i="23"/>
  <c r="V498" i="23"/>
  <c r="V450" i="23"/>
  <c r="U441" i="23"/>
  <c r="S529" i="23"/>
  <c r="S514" i="23"/>
  <c r="S498" i="23"/>
  <c r="Q449" i="23"/>
  <c r="P530" i="23"/>
  <c r="AB530" i="23" s="1"/>
  <c r="AD530" i="23" s="1"/>
  <c r="P514" i="23"/>
  <c r="P498" i="23"/>
  <c r="P482" i="23"/>
  <c r="P450" i="23"/>
  <c r="P433" i="23"/>
  <c r="AI454" i="3"/>
  <c r="W478" i="3"/>
  <c r="AC486" i="3"/>
  <c r="S522" i="3"/>
  <c r="AC470" i="3"/>
  <c r="Z438" i="3"/>
  <c r="X462" i="3"/>
  <c r="V526" i="3"/>
  <c r="AC526" i="3"/>
  <c r="S517" i="2"/>
  <c r="AE491" i="2"/>
  <c r="Y507" i="2"/>
  <c r="Y459" i="2"/>
  <c r="AE459" i="2"/>
  <c r="AD443" i="2"/>
  <c r="Y451" i="3"/>
  <c r="Q451" i="3"/>
  <c r="S451" i="3"/>
  <c r="T451" i="3"/>
  <c r="Z451" i="3"/>
  <c r="U451" i="3"/>
  <c r="X451" i="3"/>
  <c r="AB451" i="3"/>
  <c r="AC451" i="3"/>
  <c r="AE451" i="3"/>
  <c r="AL529" i="6"/>
  <c r="Y529" i="6"/>
  <c r="AF529" i="6"/>
  <c r="AC529" i="6"/>
  <c r="AG529" i="6"/>
  <c r="AI529" i="6"/>
  <c r="AN529" i="6"/>
  <c r="AD529" i="6"/>
  <c r="AK529" i="6"/>
  <c r="AE529" i="6"/>
  <c r="AH529" i="6"/>
  <c r="AM529" i="6"/>
  <c r="V529" i="6"/>
  <c r="AJ529" i="6"/>
  <c r="AS529" i="6"/>
  <c r="AB529" i="6"/>
  <c r="AO529" i="6"/>
  <c r="AI481" i="6"/>
  <c r="AK481" i="6"/>
  <c r="AM481" i="6"/>
  <c r="AD481" i="6"/>
  <c r="Y481" i="6"/>
  <c r="AH481" i="6"/>
  <c r="AJ481" i="6"/>
  <c r="AF481" i="6"/>
  <c r="AC481" i="6"/>
  <c r="AL481" i="6"/>
  <c r="AS481" i="6"/>
  <c r="AN481" i="6"/>
  <c r="AO481" i="6"/>
  <c r="AE481" i="6"/>
  <c r="AG481" i="6"/>
  <c r="AB481" i="6"/>
  <c r="V481" i="6"/>
  <c r="Y507" i="3"/>
  <c r="Q507" i="3"/>
  <c r="AC507" i="3"/>
  <c r="T507" i="3"/>
  <c r="U507" i="3"/>
  <c r="W507" i="3"/>
  <c r="AA507" i="3"/>
  <c r="AD507" i="3"/>
  <c r="AE507" i="3"/>
  <c r="X507" i="3"/>
  <c r="Z507" i="3"/>
  <c r="AI507" i="3"/>
  <c r="AI435" i="3"/>
  <c r="AC435" i="3"/>
  <c r="Z435" i="3"/>
  <c r="AA435" i="3"/>
  <c r="AD435" i="3"/>
  <c r="S435" i="3"/>
  <c r="T435" i="3"/>
  <c r="Y435" i="3"/>
  <c r="U435" i="3"/>
  <c r="V457" i="6"/>
  <c r="AE457" i="6"/>
  <c r="AJ457" i="6"/>
  <c r="AL457" i="6"/>
  <c r="AG457" i="6"/>
  <c r="AM457" i="6"/>
  <c r="AN457" i="6"/>
  <c r="Y457" i="6"/>
  <c r="AB457" i="6"/>
  <c r="AC457" i="6"/>
  <c r="AD457" i="6"/>
  <c r="AH457" i="6"/>
  <c r="AI457" i="6"/>
  <c r="AO457" i="6"/>
  <c r="AK457" i="6"/>
  <c r="AS457" i="6"/>
  <c r="AE485" i="2"/>
  <c r="AC461" i="2"/>
  <c r="Y485" i="2"/>
  <c r="X509" i="2"/>
  <c r="X477" i="2"/>
  <c r="W525" i="2"/>
  <c r="W453" i="2"/>
  <c r="V525" i="2"/>
  <c r="U525" i="2"/>
  <c r="U485" i="2"/>
  <c r="T517" i="2"/>
  <c r="S509" i="2"/>
  <c r="AD451" i="3"/>
  <c r="AA451" i="3"/>
  <c r="Z491" i="3"/>
  <c r="W451" i="3"/>
  <c r="V451" i="3"/>
  <c r="S507" i="3"/>
  <c r="T528" i="23"/>
  <c r="S528" i="23"/>
  <c r="N520" i="23"/>
  <c r="R520" i="23"/>
  <c r="P480" i="23"/>
  <c r="Y480" i="23"/>
  <c r="N472" i="23"/>
  <c r="X472" i="23"/>
  <c r="T472" i="23"/>
  <c r="T464" i="23"/>
  <c r="AC464" i="23"/>
  <c r="S464" i="23"/>
  <c r="N456" i="23"/>
  <c r="R456" i="23"/>
  <c r="R448" i="23"/>
  <c r="Q448" i="23"/>
  <c r="N440" i="23"/>
  <c r="P440" i="23"/>
  <c r="AE477" i="2"/>
  <c r="AE445" i="2"/>
  <c r="AD445" i="2"/>
  <c r="AA501" i="2"/>
  <c r="Y517" i="2"/>
  <c r="V517" i="2"/>
  <c r="V461" i="2"/>
  <c r="S501" i="2"/>
  <c r="S469" i="2"/>
  <c r="Z526" i="2"/>
  <c r="X526" i="2"/>
  <c r="Q518" i="2"/>
  <c r="Z518" i="2" s="1"/>
  <c r="AD518" i="2"/>
  <c r="AE518" i="2"/>
  <c r="W518" i="2"/>
  <c r="AA518" i="2"/>
  <c r="X510" i="2"/>
  <c r="AA510" i="2"/>
  <c r="V510" i="2"/>
  <c r="Y510" i="2"/>
  <c r="AC510" i="2"/>
  <c r="U494" i="2"/>
  <c r="S494" i="2"/>
  <c r="AD486" i="2"/>
  <c r="S486" i="2"/>
  <c r="AC486" i="2"/>
  <c r="T486" i="2"/>
  <c r="Y486" i="2"/>
  <c r="AA486" i="2"/>
  <c r="Q486" i="2"/>
  <c r="T478" i="2"/>
  <c r="W478" i="2"/>
  <c r="AE478" i="2"/>
  <c r="Q470" i="2"/>
  <c r="Z470" i="2"/>
  <c r="Q462" i="2"/>
  <c r="S462" i="2"/>
  <c r="AI462" i="2"/>
  <c r="AE462" i="2"/>
  <c r="V454" i="2"/>
  <c r="U454" i="2"/>
  <c r="W454" i="2"/>
  <c r="T454" i="2"/>
  <c r="U446" i="2"/>
  <c r="Y446" i="2"/>
  <c r="AA446" i="2"/>
  <c r="AA438" i="2"/>
  <c r="AB438" i="2"/>
  <c r="S438" i="2"/>
  <c r="V438" i="2"/>
  <c r="W438" i="2"/>
  <c r="Q438" i="2"/>
  <c r="AI451" i="3"/>
  <c r="AD462" i="3"/>
  <c r="AB435" i="3"/>
  <c r="V483" i="3"/>
  <c r="Y438" i="23"/>
  <c r="W511" i="23"/>
  <c r="S530" i="4"/>
  <c r="AB530" i="4"/>
  <c r="P522" i="4"/>
  <c r="W522" i="4"/>
  <c r="T522" i="4"/>
  <c r="U522" i="4"/>
  <c r="AA522" i="4"/>
  <c r="T514" i="4"/>
  <c r="S514" i="4"/>
  <c r="W506" i="4"/>
  <c r="Y506" i="4"/>
  <c r="P506" i="4"/>
  <c r="Y490" i="4"/>
  <c r="T490" i="4"/>
  <c r="U474" i="4"/>
  <c r="AC474" i="4"/>
  <c r="P458" i="4"/>
  <c r="U458" i="4" s="1"/>
  <c r="W458" i="4"/>
  <c r="AA458" i="4"/>
  <c r="T458" i="4"/>
  <c r="T450" i="4"/>
  <c r="V450" i="4"/>
  <c r="Z450" i="4"/>
  <c r="W442" i="4"/>
  <c r="Y442" i="4"/>
  <c r="P442" i="4"/>
  <c r="T523" i="3"/>
  <c r="AC523" i="3"/>
  <c r="AB523" i="3"/>
  <c r="AI523" i="3"/>
  <c r="W523" i="3"/>
  <c r="Y523" i="3"/>
  <c r="S523" i="3"/>
  <c r="V523" i="3"/>
  <c r="X523" i="3"/>
  <c r="AD523" i="3"/>
  <c r="AE491" i="3"/>
  <c r="AC491" i="3"/>
  <c r="AI491" i="3"/>
  <c r="W491" i="3"/>
  <c r="AB491" i="3"/>
  <c r="Q491" i="3"/>
  <c r="U491" i="3"/>
  <c r="V443" i="3"/>
  <c r="W443" i="3"/>
  <c r="AC443" i="3"/>
  <c r="AB443" i="3"/>
  <c r="X443" i="3"/>
  <c r="Y443" i="3"/>
  <c r="Q443" i="3"/>
  <c r="S443" i="3" s="1"/>
  <c r="AE443" i="3"/>
  <c r="AI443" i="3"/>
  <c r="V441" i="6"/>
  <c r="AL441" i="6"/>
  <c r="AK441" i="6"/>
  <c r="AI441" i="6"/>
  <c r="AM441" i="6"/>
  <c r="Y441" i="6"/>
  <c r="AE441" i="6"/>
  <c r="AN441" i="6"/>
  <c r="AO441" i="6"/>
  <c r="AB441" i="6"/>
  <c r="AD441" i="6"/>
  <c r="AG441" i="6"/>
  <c r="AH441" i="6"/>
  <c r="AS441" i="6"/>
  <c r="AJ441" i="6"/>
  <c r="AC441" i="6"/>
  <c r="AC518" i="6"/>
  <c r="AL518" i="6"/>
  <c r="AB518" i="6"/>
  <c r="AM518" i="6"/>
  <c r="AK518" i="6"/>
  <c r="AD518" i="6"/>
  <c r="X518" i="6"/>
  <c r="AI518" i="6"/>
  <c r="AH518" i="6"/>
  <c r="AF518" i="6"/>
  <c r="AS518" i="6"/>
  <c r="AN518" i="6"/>
  <c r="AO518" i="6"/>
  <c r="AJ518" i="6"/>
  <c r="AA454" i="6"/>
  <c r="AD454" i="6"/>
  <c r="AH454" i="6"/>
  <c r="AJ454" i="6"/>
  <c r="AL454" i="6"/>
  <c r="AM454" i="6"/>
  <c r="X454" i="6"/>
  <c r="AF454" i="6"/>
  <c r="AO454" i="6"/>
  <c r="AB454" i="6"/>
  <c r="AI454" i="6"/>
  <c r="AS454" i="6"/>
  <c r="AK454" i="6"/>
  <c r="Q475" i="3"/>
  <c r="Y475" i="3"/>
  <c r="Z475" i="3"/>
  <c r="V475" i="3"/>
  <c r="X475" i="3"/>
  <c r="W475" i="3"/>
  <c r="AE475" i="3"/>
  <c r="AA475" i="3"/>
  <c r="AD475" i="3"/>
  <c r="S475" i="3"/>
  <c r="T475" i="3"/>
  <c r="AI475" i="3"/>
  <c r="Y513" i="6"/>
  <c r="AF513" i="6"/>
  <c r="AI513" i="6"/>
  <c r="AK513" i="6"/>
  <c r="AG513" i="6"/>
  <c r="AD513" i="6"/>
  <c r="AC513" i="6"/>
  <c r="AJ513" i="6"/>
  <c r="AL513" i="6"/>
  <c r="AE513" i="6"/>
  <c r="AH513" i="6"/>
  <c r="AS513" i="6"/>
  <c r="AN513" i="6"/>
  <c r="AM513" i="6"/>
  <c r="V513" i="6"/>
  <c r="AO513" i="6"/>
  <c r="AD489" i="6"/>
  <c r="AG489" i="6"/>
  <c r="Y489" i="6"/>
  <c r="AB489" i="6"/>
  <c r="AC489" i="6"/>
  <c r="AF489" i="6"/>
  <c r="AH489" i="6"/>
  <c r="AJ489" i="6"/>
  <c r="AL489" i="6"/>
  <c r="AM489" i="6"/>
  <c r="V489" i="6"/>
  <c r="AE489" i="6"/>
  <c r="AO489" i="6"/>
  <c r="AS489" i="6"/>
  <c r="AI489" i="6"/>
  <c r="AN489" i="6"/>
  <c r="AE433" i="6"/>
  <c r="V433" i="6"/>
  <c r="AO433" i="6" s="1"/>
  <c r="AB433" i="6"/>
  <c r="AD433" i="6"/>
  <c r="AH433" i="6"/>
  <c r="AJ433" i="6"/>
  <c r="AM433" i="6"/>
  <c r="AK433" i="6"/>
  <c r="AI433" i="6"/>
  <c r="AS433" i="6"/>
  <c r="Y433" i="6"/>
  <c r="AA446" i="6"/>
  <c r="AF446" i="6"/>
  <c r="AD446" i="6"/>
  <c r="AH446" i="6"/>
  <c r="AK446" i="6"/>
  <c r="AI446" i="6"/>
  <c r="AJ446" i="6"/>
  <c r="AL446" i="6"/>
  <c r="AO446" i="6"/>
  <c r="Z485" i="2"/>
  <c r="Z445" i="2"/>
  <c r="V501" i="2"/>
  <c r="T509" i="2"/>
  <c r="S457" i="2"/>
  <c r="AB475" i="3"/>
  <c r="X435" i="3"/>
  <c r="T443" i="3"/>
  <c r="N525" i="23"/>
  <c r="P525" i="23"/>
  <c r="R525" i="23"/>
  <c r="V525" i="23"/>
  <c r="X525" i="23"/>
  <c r="AC525" i="23"/>
  <c r="U525" i="23"/>
  <c r="N517" i="23"/>
  <c r="Q517" i="23" s="1"/>
  <c r="U517" i="23"/>
  <c r="P517" i="23"/>
  <c r="V517" i="23"/>
  <c r="AC517" i="23"/>
  <c r="W517" i="23"/>
  <c r="Y517" i="23"/>
  <c r="N509" i="23"/>
  <c r="Q509" i="23"/>
  <c r="P509" i="23"/>
  <c r="W509" i="23"/>
  <c r="Y509" i="23"/>
  <c r="R509" i="23"/>
  <c r="S509" i="23"/>
  <c r="T509" i="23"/>
  <c r="AB509" i="23" s="1"/>
  <c r="AD509" i="23" s="1"/>
  <c r="U509" i="23"/>
  <c r="V509" i="23"/>
  <c r="X509" i="23"/>
  <c r="AC509" i="23"/>
  <c r="N501" i="23"/>
  <c r="P501" i="23"/>
  <c r="Q501" i="23"/>
  <c r="W501" i="23"/>
  <c r="Y501" i="23"/>
  <c r="S501" i="23"/>
  <c r="T501" i="23"/>
  <c r="U501" i="23"/>
  <c r="N493" i="23"/>
  <c r="P493" i="23"/>
  <c r="Q493" i="23"/>
  <c r="S493" i="23"/>
  <c r="T493" i="23"/>
  <c r="U493" i="23"/>
  <c r="X493" i="23"/>
  <c r="AC493" i="23"/>
  <c r="V493" i="23"/>
  <c r="N485" i="23"/>
  <c r="R485" i="23"/>
  <c r="S485" i="23"/>
  <c r="T485" i="23"/>
  <c r="U485" i="23"/>
  <c r="AC485" i="23"/>
  <c r="P485" i="23"/>
  <c r="Q485" i="23"/>
  <c r="V485" i="23"/>
  <c r="W485" i="23"/>
  <c r="N477" i="23"/>
  <c r="Q477" i="23"/>
  <c r="W477" i="23"/>
  <c r="Y477" i="23"/>
  <c r="P477" i="23"/>
  <c r="R477" i="23"/>
  <c r="U477" i="23"/>
  <c r="AC477" i="23"/>
  <c r="S477" i="23"/>
  <c r="AB477" i="23" s="1"/>
  <c r="AD477" i="23" s="1"/>
  <c r="T477" i="23"/>
  <c r="X477" i="23"/>
  <c r="N469" i="23"/>
  <c r="T469" i="23"/>
  <c r="U469" i="23"/>
  <c r="R469" i="23"/>
  <c r="V469" i="23"/>
  <c r="S469" i="23"/>
  <c r="W469" i="23"/>
  <c r="Y469" i="23"/>
  <c r="N461" i="23"/>
  <c r="R461" i="23"/>
  <c r="Q461" i="23"/>
  <c r="S461" i="23"/>
  <c r="AC461" i="23"/>
  <c r="V461" i="23"/>
  <c r="X461" i="23"/>
  <c r="U461" i="23"/>
  <c r="Y461" i="23"/>
  <c r="N453" i="23"/>
  <c r="Y453" i="23" s="1"/>
  <c r="U453" i="23"/>
  <c r="V453" i="23"/>
  <c r="T453" i="23"/>
  <c r="R453" i="23"/>
  <c r="P453" i="23"/>
  <c r="Q453" i="23"/>
  <c r="AC453" i="23"/>
  <c r="X453" i="23"/>
  <c r="N445" i="23"/>
  <c r="S445" i="23"/>
  <c r="R445" i="23"/>
  <c r="W445" i="23"/>
  <c r="U445" i="23"/>
  <c r="Y445" i="23"/>
  <c r="T445" i="23"/>
  <c r="Q445" i="23"/>
  <c r="P445" i="23"/>
  <c r="X445" i="23"/>
  <c r="V445" i="23"/>
  <c r="N437" i="23"/>
  <c r="T437" i="23"/>
  <c r="U437" i="23"/>
  <c r="V437" i="23"/>
  <c r="P437" i="23"/>
  <c r="W437" i="23"/>
  <c r="Y437" i="23"/>
  <c r="S437" i="23"/>
  <c r="Q437" i="23"/>
  <c r="R437" i="23"/>
  <c r="AC437" i="23"/>
  <c r="U493" i="3"/>
  <c r="AD493" i="3"/>
  <c r="S483" i="3"/>
  <c r="AA483" i="3"/>
  <c r="AD483" i="3"/>
  <c r="AE483" i="3"/>
  <c r="T483" i="3"/>
  <c r="Z483" i="3"/>
  <c r="Q483" i="3"/>
  <c r="U483" i="3"/>
  <c r="AB483" i="3"/>
  <c r="W483" i="3"/>
  <c r="Y483" i="3"/>
  <c r="AC521" i="6"/>
  <c r="AH521" i="6"/>
  <c r="AJ521" i="6"/>
  <c r="V521" i="6"/>
  <c r="AL521" i="6"/>
  <c r="Y521" i="6"/>
  <c r="AF521" i="6"/>
  <c r="AM521" i="6"/>
  <c r="AB521" i="6"/>
  <c r="AN521" i="6"/>
  <c r="AO521" i="6"/>
  <c r="AI521" i="6"/>
  <c r="AG521" i="6"/>
  <c r="AD521" i="6"/>
  <c r="AE521" i="6"/>
  <c r="AK521" i="6"/>
  <c r="V505" i="6"/>
  <c r="AC505" i="6"/>
  <c r="AM505" i="6"/>
  <c r="Y505" i="6"/>
  <c r="AB505" i="6"/>
  <c r="AE505" i="6"/>
  <c r="AI505" i="6"/>
  <c r="AK505" i="6"/>
  <c r="AD505" i="6"/>
  <c r="AG505" i="6"/>
  <c r="AL505" i="6"/>
  <c r="AJ505" i="6"/>
  <c r="AH505" i="6"/>
  <c r="AO505" i="6"/>
  <c r="AF505" i="6"/>
  <c r="AN505" i="6"/>
  <c r="AH497" i="6"/>
  <c r="AJ497" i="6"/>
  <c r="AL497" i="6"/>
  <c r="AI497" i="6"/>
  <c r="AK497" i="6"/>
  <c r="AN497" i="6"/>
  <c r="AO497" i="6"/>
  <c r="Y497" i="6"/>
  <c r="AB497" i="6"/>
  <c r="AC497" i="6"/>
  <c r="V497" i="6"/>
  <c r="AE497" i="6"/>
  <c r="AG497" i="6"/>
  <c r="AD497" i="6"/>
  <c r="AM497" i="6"/>
  <c r="AF497" i="6"/>
  <c r="V465" i="6"/>
  <c r="AD465" i="6"/>
  <c r="AH465" i="6"/>
  <c r="Y465" i="6"/>
  <c r="AG465" i="6"/>
  <c r="AJ465" i="6"/>
  <c r="AI465" i="6"/>
  <c r="AK465" i="6"/>
  <c r="AL465" i="6"/>
  <c r="AN465" i="6"/>
  <c r="AO465" i="6"/>
  <c r="AB465" i="6"/>
  <c r="AC465" i="6"/>
  <c r="AM465" i="6"/>
  <c r="AS465" i="6"/>
  <c r="AE465" i="6"/>
  <c r="AF465" i="6"/>
  <c r="AD437" i="2"/>
  <c r="AC437" i="2"/>
  <c r="Z459" i="3"/>
  <c r="AB526" i="6"/>
  <c r="AF526" i="6"/>
  <c r="AG526" i="6"/>
  <c r="AI526" i="6"/>
  <c r="AN526" i="6"/>
  <c r="X526" i="6"/>
  <c r="AD526" i="6"/>
  <c r="AK526" i="6"/>
  <c r="AL526" i="6"/>
  <c r="AS526" i="6"/>
  <c r="AM526" i="6"/>
  <c r="AO526" i="6"/>
  <c r="AA502" i="6"/>
  <c r="AB502" i="6"/>
  <c r="AC502" i="6"/>
  <c r="AD502" i="6"/>
  <c r="AF502" i="6"/>
  <c r="AG502" i="6"/>
  <c r="AL502" i="6"/>
  <c r="AM502" i="6"/>
  <c r="AS502" i="6"/>
  <c r="AH502" i="6"/>
  <c r="AI502" i="6"/>
  <c r="X502" i="6"/>
  <c r="AK502" i="6"/>
  <c r="AN502" i="6"/>
  <c r="AO502" i="6"/>
  <c r="AJ502" i="6"/>
  <c r="AA486" i="6"/>
  <c r="AF486" i="6"/>
  <c r="X486" i="6"/>
  <c r="AB486" i="6"/>
  <c r="AC486" i="6"/>
  <c r="AL486" i="6"/>
  <c r="AO486" i="6"/>
  <c r="AD486" i="6"/>
  <c r="AH486" i="6"/>
  <c r="AI486" i="6"/>
  <c r="AK486" i="6"/>
  <c r="AN486" i="6"/>
  <c r="AS486" i="6"/>
  <c r="AJ486" i="6"/>
  <c r="AA478" i="6"/>
  <c r="AD478" i="6"/>
  <c r="AH478" i="6"/>
  <c r="AJ478" i="6"/>
  <c r="AB478" i="6"/>
  <c r="AL478" i="6"/>
  <c r="AI478" i="6"/>
  <c r="AK478" i="6"/>
  <c r="AM478" i="6"/>
  <c r="AN478" i="6"/>
  <c r="AO478" i="6"/>
  <c r="AS478" i="6"/>
  <c r="AF478" i="6"/>
  <c r="Z438" i="6"/>
  <c r="AM438" i="6"/>
  <c r="X438" i="6"/>
  <c r="AB438" i="6"/>
  <c r="AD438" i="6"/>
  <c r="AH438" i="6"/>
  <c r="AJ438" i="6"/>
  <c r="AC438" i="6"/>
  <c r="AF438" i="6"/>
  <c r="AL438" i="6"/>
  <c r="AK438" i="6"/>
  <c r="AA438" i="6"/>
  <c r="AS438" i="6"/>
  <c r="AI438" i="6"/>
  <c r="AB525" i="2"/>
  <c r="Y469" i="2"/>
  <c r="W469" i="2"/>
  <c r="W437" i="2"/>
  <c r="S445" i="2"/>
  <c r="AB459" i="3"/>
  <c r="AA443" i="3"/>
  <c r="X491" i="3"/>
  <c r="W435" i="3"/>
  <c r="V435" i="3"/>
  <c r="S491" i="3"/>
  <c r="AE526" i="3"/>
  <c r="X526" i="3"/>
  <c r="W526" i="3"/>
  <c r="AI526" i="3"/>
  <c r="Y526" i="3"/>
  <c r="U518" i="3"/>
  <c r="AB518" i="3"/>
  <c r="Y518" i="3"/>
  <c r="S518" i="3"/>
  <c r="V518" i="3"/>
  <c r="W518" i="3"/>
  <c r="Z518" i="3"/>
  <c r="AE518" i="3"/>
  <c r="X518" i="3"/>
  <c r="AC518" i="3"/>
  <c r="AD518" i="3"/>
  <c r="Z510" i="3"/>
  <c r="AD510" i="3"/>
  <c r="AI510" i="3"/>
  <c r="AB510" i="3"/>
  <c r="Y510" i="3"/>
  <c r="W510" i="3"/>
  <c r="AC510" i="3"/>
  <c r="V510" i="3"/>
  <c r="AE510" i="3"/>
  <c r="U502" i="3"/>
  <c r="W502" i="3"/>
  <c r="AE502" i="3"/>
  <c r="AA502" i="3"/>
  <c r="AB502" i="3"/>
  <c r="AD502" i="3"/>
  <c r="Y502" i="3"/>
  <c r="AC502" i="3"/>
  <c r="W486" i="3"/>
  <c r="AB486" i="3"/>
  <c r="Y486" i="3"/>
  <c r="S486" i="3"/>
  <c r="AA486" i="3"/>
  <c r="AD486" i="3"/>
  <c r="AE486" i="3"/>
  <c r="Z486" i="3"/>
  <c r="U478" i="3"/>
  <c r="AI478" i="3"/>
  <c r="AB478" i="3"/>
  <c r="AC478" i="3"/>
  <c r="V478" i="3"/>
  <c r="X478" i="3"/>
  <c r="Y478" i="3"/>
  <c r="AA478" i="3"/>
  <c r="AD478" i="3"/>
  <c r="W470" i="3"/>
  <c r="X470" i="3"/>
  <c r="AA470" i="3"/>
  <c r="AD470" i="3"/>
  <c r="S470" i="3"/>
  <c r="AE470" i="3"/>
  <c r="Z470" i="3"/>
  <c r="U462" i="3"/>
  <c r="S462" i="3"/>
  <c r="Y462" i="3"/>
  <c r="W462" i="3"/>
  <c r="Z462" i="3"/>
  <c r="V462" i="3"/>
  <c r="AI462" i="3"/>
  <c r="AB462" i="3"/>
  <c r="AC462" i="3"/>
  <c r="AE462" i="3"/>
  <c r="AB454" i="3"/>
  <c r="AC454" i="3"/>
  <c r="Y454" i="3"/>
  <c r="Z454" i="3"/>
  <c r="V454" i="3"/>
  <c r="W454" i="3"/>
  <c r="U446" i="3"/>
  <c r="S446" i="3"/>
  <c r="Z446" i="3"/>
  <c r="AE446" i="3"/>
  <c r="AI446" i="3"/>
  <c r="V446" i="3"/>
  <c r="W446" i="3"/>
  <c r="AA446" i="3"/>
  <c r="AD446" i="3"/>
  <c r="AC446" i="3"/>
  <c r="X446" i="3"/>
  <c r="Y446" i="3"/>
  <c r="U438" i="3"/>
  <c r="AE438" i="3"/>
  <c r="S438" i="3"/>
  <c r="AA438" i="3"/>
  <c r="AD438" i="3"/>
  <c r="V438" i="3"/>
  <c r="W438" i="3"/>
  <c r="U430" i="3"/>
  <c r="AA430" i="3"/>
  <c r="W430" i="3"/>
  <c r="Z430" i="3"/>
  <c r="AB430" i="3"/>
  <c r="S430" i="3"/>
  <c r="V430" i="3"/>
  <c r="Y430" i="3"/>
  <c r="AE430" i="3"/>
  <c r="AI430" i="3"/>
  <c r="AC430" i="3"/>
  <c r="W464" i="23"/>
  <c r="U480" i="23"/>
  <c r="S515" i="3"/>
  <c r="V515" i="3"/>
  <c r="W515" i="3"/>
  <c r="Z515" i="3"/>
  <c r="AA515" i="3"/>
  <c r="AE515" i="3"/>
  <c r="X515" i="3"/>
  <c r="AC515" i="3"/>
  <c r="AD515" i="3"/>
  <c r="Q515" i="3"/>
  <c r="U515" i="3"/>
  <c r="AB515" i="3"/>
  <c r="T515" i="3"/>
  <c r="Y515" i="3"/>
  <c r="Q499" i="3"/>
  <c r="AA499" i="3"/>
  <c r="AB499" i="3"/>
  <c r="AD499" i="3"/>
  <c r="AI499" i="3"/>
  <c r="S499" i="3"/>
  <c r="V499" i="3"/>
  <c r="Y499" i="3"/>
  <c r="Z499" i="3"/>
  <c r="AC499" i="3"/>
  <c r="X499" i="3"/>
  <c r="AH499" i="3" s="1"/>
  <c r="AJ499" i="3" s="1"/>
  <c r="AE499" i="3"/>
  <c r="AI467" i="3"/>
  <c r="S467" i="3"/>
  <c r="AB467" i="3"/>
  <c r="AC467" i="3"/>
  <c r="AE467" i="3"/>
  <c r="T467" i="3"/>
  <c r="Y467" i="3"/>
  <c r="Z467" i="3"/>
  <c r="V467" i="3"/>
  <c r="X467" i="3"/>
  <c r="Q467" i="3"/>
  <c r="W467" i="3"/>
  <c r="AA467" i="3"/>
  <c r="AD467" i="3"/>
  <c r="V449" i="6"/>
  <c r="AG449" i="6" s="1"/>
  <c r="Y449" i="6"/>
  <c r="AC449" i="6"/>
  <c r="AI449" i="6"/>
  <c r="AB449" i="6"/>
  <c r="AD449" i="6"/>
  <c r="AH449" i="6"/>
  <c r="AE449" i="6"/>
  <c r="AK449" i="6"/>
  <c r="AN449" i="6"/>
  <c r="AS449" i="6"/>
  <c r="AM449" i="6"/>
  <c r="AL449" i="6"/>
  <c r="AJ449" i="6"/>
  <c r="S461" i="2"/>
  <c r="AD461" i="2"/>
  <c r="AB507" i="3"/>
  <c r="U475" i="3"/>
  <c r="AL462" i="6"/>
  <c r="AM462" i="6"/>
  <c r="AF462" i="6"/>
  <c r="AI462" i="6"/>
  <c r="AK462" i="6"/>
  <c r="AA462" i="6"/>
  <c r="X462" i="6"/>
  <c r="AS462" i="6"/>
  <c r="AH462" i="6"/>
  <c r="AC462" i="6"/>
  <c r="AJ462" i="6"/>
  <c r="AN462" i="6"/>
  <c r="AO462" i="6"/>
  <c r="AI525" i="2"/>
  <c r="AI461" i="2"/>
  <c r="AE501" i="2"/>
  <c r="AE469" i="2"/>
  <c r="AC525" i="2"/>
  <c r="Y501" i="2"/>
  <c r="Y437" i="2"/>
  <c r="AD443" i="3"/>
  <c r="U494" i="3"/>
  <c r="V494" i="3"/>
  <c r="Z494" i="3"/>
  <c r="X494" i="3"/>
  <c r="AE494" i="3"/>
  <c r="W494" i="3"/>
  <c r="AB494" i="3"/>
  <c r="AC494" i="3"/>
  <c r="AI494" i="3"/>
  <c r="S494" i="3"/>
  <c r="AA494" i="3"/>
  <c r="AE461" i="2"/>
  <c r="AD525" i="2"/>
  <c r="AB469" i="2"/>
  <c r="AA525" i="2"/>
  <c r="AA477" i="2"/>
  <c r="Z477" i="2"/>
  <c r="U437" i="2"/>
  <c r="T437" i="2"/>
  <c r="AI530" i="2"/>
  <c r="V530" i="2"/>
  <c r="Y530" i="2"/>
  <c r="S522" i="2"/>
  <c r="AB522" i="2"/>
  <c r="AB514" i="2"/>
  <c r="Q514" i="2"/>
  <c r="S506" i="2"/>
  <c r="W506" i="2"/>
  <c r="U506" i="2"/>
  <c r="X498" i="2"/>
  <c r="V498" i="2"/>
  <c r="Y482" i="2"/>
  <c r="Q482" i="2"/>
  <c r="V474" i="2"/>
  <c r="AA474" i="2"/>
  <c r="AI474" i="2"/>
  <c r="X466" i="2"/>
  <c r="AC466" i="2"/>
  <c r="AI466" i="2"/>
  <c r="Q458" i="2"/>
  <c r="AB458" i="2" s="1"/>
  <c r="Z458" i="2"/>
  <c r="U458" i="2"/>
  <c r="S442" i="2"/>
  <c r="Z442" i="2"/>
  <c r="Y434" i="2"/>
  <c r="T434" i="2"/>
  <c r="AI470" i="3"/>
  <c r="AE435" i="3"/>
  <c r="AD494" i="3"/>
  <c r="AD454" i="3"/>
  <c r="AA454" i="3"/>
  <c r="V507" i="3"/>
  <c r="U499" i="3"/>
  <c r="U467" i="3"/>
  <c r="T499" i="3"/>
  <c r="Y525" i="23"/>
  <c r="S453" i="23"/>
  <c r="Q525" i="23"/>
  <c r="AS497" i="6"/>
  <c r="W459" i="3"/>
  <c r="U459" i="3"/>
  <c r="V459" i="3"/>
  <c r="X459" i="3"/>
  <c r="AA459" i="3"/>
  <c r="AD459" i="3"/>
  <c r="AI459" i="3"/>
  <c r="Q459" i="3"/>
  <c r="AC459" i="3"/>
  <c r="AE459" i="3"/>
  <c r="S459" i="3"/>
  <c r="Y459" i="3"/>
  <c r="AN455" i="6"/>
  <c r="AE455" i="6"/>
  <c r="V473" i="6"/>
  <c r="AB473" i="6"/>
  <c r="AF473" i="6"/>
  <c r="AL473" i="6"/>
  <c r="AN473" i="6"/>
  <c r="AI473" i="6"/>
  <c r="AK473" i="6"/>
  <c r="AM473" i="6"/>
  <c r="AD473" i="6"/>
  <c r="Y473" i="6"/>
  <c r="AE473" i="6"/>
  <c r="AJ473" i="6"/>
  <c r="AH473" i="6"/>
  <c r="AS473" i="6"/>
  <c r="AC473" i="6"/>
  <c r="AO473" i="6"/>
  <c r="AB501" i="2"/>
  <c r="AI501" i="2"/>
  <c r="Z493" i="2"/>
  <c r="AI493" i="2"/>
  <c r="W493" i="2"/>
  <c r="X493" i="2"/>
  <c r="AD493" i="2"/>
  <c r="S485" i="2"/>
  <c r="AB485" i="2"/>
  <c r="V453" i="2"/>
  <c r="X453" i="2"/>
  <c r="Y491" i="3"/>
  <c r="Q523" i="3"/>
  <c r="Z523" i="3" s="1"/>
  <c r="AA510" i="6"/>
  <c r="AH510" i="6"/>
  <c r="AJ510" i="6"/>
  <c r="AL510" i="6"/>
  <c r="AM510" i="6"/>
  <c r="AB510" i="6"/>
  <c r="AI510" i="6"/>
  <c r="AK510" i="6"/>
  <c r="AN510" i="6"/>
  <c r="AD510" i="6"/>
  <c r="AF510" i="6"/>
  <c r="AG510" i="6"/>
  <c r="AO510" i="6"/>
  <c r="AS510" i="6"/>
  <c r="AB494" i="6"/>
  <c r="AA494" i="6"/>
  <c r="AL494" i="6"/>
  <c r="AI494" i="6"/>
  <c r="AK494" i="6"/>
  <c r="AM494" i="6"/>
  <c r="AN494" i="6"/>
  <c r="AO494" i="6"/>
  <c r="X494" i="6"/>
  <c r="AJ494" i="6"/>
  <c r="AG494" i="6"/>
  <c r="AS494" i="6"/>
  <c r="AH494" i="6"/>
  <c r="AO470" i="6"/>
  <c r="AC470" i="6"/>
  <c r="AF470" i="6"/>
  <c r="AI470" i="6"/>
  <c r="AL470" i="6"/>
  <c r="AN470" i="6"/>
  <c r="AK470" i="6"/>
  <c r="AS470" i="6"/>
  <c r="X470" i="6"/>
  <c r="AM470" i="6"/>
  <c r="AB470" i="6"/>
  <c r="AD470" i="6"/>
  <c r="X430" i="6"/>
  <c r="AI430" i="6"/>
  <c r="AK430" i="6"/>
  <c r="AC430" i="6"/>
  <c r="AF430" i="6"/>
  <c r="AA430" i="6"/>
  <c r="AM430" i="6"/>
  <c r="AN430" i="6"/>
  <c r="AJ430" i="6"/>
  <c r="AS430" i="6"/>
  <c r="AH430" i="6"/>
  <c r="AL430" i="6"/>
  <c r="AB430" i="6"/>
  <c r="AD430" i="6"/>
  <c r="AI437" i="2"/>
  <c r="AC517" i="2"/>
  <c r="AC469" i="2"/>
  <c r="AB461" i="2"/>
  <c r="AA517" i="2"/>
  <c r="Z517" i="2"/>
  <c r="Z469" i="2"/>
  <c r="Y461" i="2"/>
  <c r="X525" i="2"/>
  <c r="X437" i="2"/>
  <c r="V477" i="2"/>
  <c r="V437" i="2"/>
  <c r="V513" i="2"/>
  <c r="T513" i="2"/>
  <c r="V505" i="2"/>
  <c r="Z505" i="2"/>
  <c r="AI483" i="3"/>
  <c r="AB470" i="3"/>
  <c r="AA518" i="3"/>
  <c r="T491" i="3"/>
  <c r="V486" i="23"/>
  <c r="AB486" i="23" s="1"/>
  <c r="AD486" i="23" s="1"/>
  <c r="AS446" i="6"/>
  <c r="AM486" i="6"/>
  <c r="AH517" i="3"/>
  <c r="T495" i="3"/>
  <c r="AB458" i="23"/>
  <c r="AD458" i="23" s="1"/>
  <c r="N527" i="23"/>
  <c r="U527" i="23" s="1"/>
  <c r="T527" i="23"/>
  <c r="N503" i="23"/>
  <c r="P503" i="23"/>
  <c r="Q503" i="23"/>
  <c r="N479" i="23"/>
  <c r="U479" i="23"/>
  <c r="U463" i="23"/>
  <c r="N463" i="23"/>
  <c r="T463" i="23"/>
  <c r="Q455" i="23"/>
  <c r="S455" i="23"/>
  <c r="N455" i="23"/>
  <c r="T447" i="23"/>
  <c r="U447" i="23"/>
  <c r="P439" i="23"/>
  <c r="AB439" i="23" s="1"/>
  <c r="AD439" i="23" s="1"/>
  <c r="R439" i="23"/>
  <c r="N439" i="23"/>
  <c r="S439" i="23"/>
  <c r="V439" i="23"/>
  <c r="U431" i="23"/>
  <c r="T431" i="23"/>
  <c r="AI430" i="2"/>
  <c r="AE430" i="2"/>
  <c r="T524" i="2"/>
  <c r="Q430" i="2"/>
  <c r="AC527" i="3"/>
  <c r="AA519" i="3"/>
  <c r="AA463" i="3"/>
  <c r="Z503" i="3"/>
  <c r="Z439" i="3"/>
  <c r="Y525" i="3"/>
  <c r="AH525" i="3" s="1"/>
  <c r="AJ525" i="3" s="1"/>
  <c r="Y512" i="3"/>
  <c r="Y480" i="3"/>
  <c r="Y469" i="3"/>
  <c r="AH469" i="3" s="1"/>
  <c r="AJ469" i="3" s="1"/>
  <c r="X501" i="3"/>
  <c r="W480" i="3"/>
  <c r="W466" i="3"/>
  <c r="W453" i="3"/>
  <c r="W437" i="3"/>
  <c r="AH437" i="3" s="1"/>
  <c r="AJ437" i="3" s="1"/>
  <c r="V509" i="3"/>
  <c r="V485" i="3"/>
  <c r="V453" i="3"/>
  <c r="AH453" i="3" s="1"/>
  <c r="AJ453" i="3" s="1"/>
  <c r="V437" i="3"/>
  <c r="U432" i="3"/>
  <c r="T512" i="3"/>
  <c r="T493" i="3"/>
  <c r="T471" i="3"/>
  <c r="T456" i="3"/>
  <c r="T439" i="3"/>
  <c r="S455" i="3"/>
  <c r="Q463" i="3"/>
  <c r="X519" i="23"/>
  <c r="W473" i="23"/>
  <c r="W441" i="23"/>
  <c r="V521" i="23"/>
  <c r="V511" i="23"/>
  <c r="V457" i="23"/>
  <c r="U511" i="23"/>
  <c r="U487" i="23"/>
  <c r="U439" i="23"/>
  <c r="T487" i="23"/>
  <c r="S487" i="23"/>
  <c r="S463" i="23"/>
  <c r="R527" i="23"/>
  <c r="Q521" i="23"/>
  <c r="Q497" i="23"/>
  <c r="Q447" i="23"/>
  <c r="Q433" i="23"/>
  <c r="P497" i="23"/>
  <c r="P457" i="23"/>
  <c r="P431" i="23"/>
  <c r="V436" i="4"/>
  <c r="X515" i="4"/>
  <c r="Z515" i="4"/>
  <c r="N495" i="23"/>
  <c r="X451" i="4"/>
  <c r="S451" i="4"/>
  <c r="V430" i="2"/>
  <c r="AA471" i="3"/>
  <c r="Y519" i="3"/>
  <c r="Y487" i="3"/>
  <c r="Y477" i="3"/>
  <c r="Y464" i="3"/>
  <c r="Y453" i="3"/>
  <c r="X477" i="3"/>
  <c r="W504" i="3"/>
  <c r="W490" i="3"/>
  <c r="W432" i="3"/>
  <c r="V501" i="3"/>
  <c r="U506" i="3"/>
  <c r="U480" i="3"/>
  <c r="U464" i="3"/>
  <c r="T504" i="3"/>
  <c r="T464" i="3"/>
  <c r="T434" i="3"/>
  <c r="Q479" i="3"/>
  <c r="X505" i="23"/>
  <c r="X441" i="23"/>
  <c r="W479" i="23"/>
  <c r="W447" i="23"/>
  <c r="V508" i="23"/>
  <c r="V471" i="23"/>
  <c r="AB471" i="23" s="1"/>
  <c r="AD471" i="23" s="1"/>
  <c r="U495" i="23"/>
  <c r="T495" i="23"/>
  <c r="T471" i="23"/>
  <c r="R471" i="23"/>
  <c r="R457" i="23"/>
  <c r="Q505" i="23"/>
  <c r="Q479" i="23"/>
  <c r="Y526" i="4"/>
  <c r="X526" i="4"/>
  <c r="T503" i="3"/>
  <c r="Q527" i="3"/>
  <c r="AB527" i="3" s="1"/>
  <c r="Q527" i="23"/>
  <c r="P463" i="23"/>
  <c r="N519" i="23"/>
  <c r="R446" i="4"/>
  <c r="AB446" i="4"/>
  <c r="N529" i="23"/>
  <c r="Q529" i="23"/>
  <c r="N521" i="23"/>
  <c r="U521" i="23"/>
  <c r="N513" i="23"/>
  <c r="Q513" i="23"/>
  <c r="S513" i="23"/>
  <c r="N505" i="23"/>
  <c r="W505" i="23" s="1"/>
  <c r="R505" i="23"/>
  <c r="U505" i="23"/>
  <c r="T505" i="23"/>
  <c r="N497" i="23"/>
  <c r="S497" i="23"/>
  <c r="N489" i="23"/>
  <c r="T489" i="23"/>
  <c r="R489" i="23"/>
  <c r="U489" i="23"/>
  <c r="N481" i="23"/>
  <c r="P481" i="23"/>
  <c r="S481" i="23"/>
  <c r="N473" i="23"/>
  <c r="R473" i="23"/>
  <c r="T473" i="23"/>
  <c r="AB473" i="23" s="1"/>
  <c r="AD473" i="23" s="1"/>
  <c r="N465" i="23"/>
  <c r="S465" i="23"/>
  <c r="P465" i="23"/>
  <c r="N449" i="23"/>
  <c r="P449" i="23"/>
  <c r="V449" i="23"/>
  <c r="N441" i="23"/>
  <c r="Q441" i="23"/>
  <c r="AB441" i="23" s="1"/>
  <c r="AD441" i="23" s="1"/>
  <c r="N433" i="23"/>
  <c r="T433" i="23" s="1"/>
  <c r="R433" i="23"/>
  <c r="Z496" i="4"/>
  <c r="R496" i="4"/>
  <c r="S496" i="4"/>
  <c r="AB496" i="4"/>
  <c r="AA496" i="4"/>
  <c r="X518" i="4"/>
  <c r="AL514" i="6"/>
  <c r="X482" i="6"/>
  <c r="T515" i="23"/>
  <c r="T483" i="23"/>
  <c r="S523" i="23"/>
  <c r="S491" i="23"/>
  <c r="R499" i="23"/>
  <c r="R467" i="23"/>
  <c r="Q523" i="23"/>
  <c r="P475" i="23"/>
  <c r="P443" i="23"/>
  <c r="AG468" i="4"/>
  <c r="AG436" i="4"/>
  <c r="AC516" i="4"/>
  <c r="AC484" i="4"/>
  <c r="AB524" i="4"/>
  <c r="AB468" i="4"/>
  <c r="AA528" i="4"/>
  <c r="AA436" i="4"/>
  <c r="Z508" i="4"/>
  <c r="Z494" i="4"/>
  <c r="Z468" i="4"/>
  <c r="Z452" i="4"/>
  <c r="Y468" i="4"/>
  <c r="X478" i="4"/>
  <c r="X468" i="4"/>
  <c r="X438" i="4"/>
  <c r="V524" i="4"/>
  <c r="V468" i="4"/>
  <c r="U524" i="4"/>
  <c r="U460" i="4"/>
  <c r="T492" i="4"/>
  <c r="R508" i="4"/>
  <c r="AS442" i="6"/>
  <c r="AN490" i="6"/>
  <c r="AH450" i="6"/>
  <c r="AE506" i="6"/>
  <c r="AC490" i="6"/>
  <c r="AC442" i="6"/>
  <c r="V476" i="4"/>
  <c r="S468" i="4"/>
  <c r="R468" i="4"/>
  <c r="R443" i="4"/>
  <c r="AF443" i="4" s="1"/>
  <c r="AH443" i="4" s="1"/>
  <c r="X443" i="4"/>
  <c r="X500" i="4"/>
  <c r="V492" i="4"/>
  <c r="T500" i="4"/>
  <c r="S484" i="4"/>
  <c r="R500" i="4"/>
  <c r="R452" i="4"/>
  <c r="R526" i="4"/>
  <c r="T526" i="4"/>
  <c r="Y518" i="4"/>
  <c r="Z518" i="4"/>
  <c r="V518" i="4"/>
  <c r="P518" i="4"/>
  <c r="S518" i="4" s="1"/>
  <c r="U518" i="4"/>
  <c r="W518" i="4"/>
  <c r="R510" i="4"/>
  <c r="T510" i="4"/>
  <c r="V510" i="4"/>
  <c r="Y510" i="4"/>
  <c r="Z510" i="4"/>
  <c r="W502" i="4"/>
  <c r="X502" i="4"/>
  <c r="P502" i="4"/>
  <c r="R502" i="4" s="1"/>
  <c r="U502" i="4"/>
  <c r="T502" i="4"/>
  <c r="Z502" i="4"/>
  <c r="W494" i="4"/>
  <c r="X494" i="4"/>
  <c r="AF494" i="4" s="1"/>
  <c r="AH494" i="4" s="1"/>
  <c r="Y486" i="4"/>
  <c r="P486" i="4"/>
  <c r="V486" i="4" s="1"/>
  <c r="T486" i="4"/>
  <c r="R486" i="4"/>
  <c r="U486" i="4"/>
  <c r="X486" i="4"/>
  <c r="Y478" i="4"/>
  <c r="T478" i="4"/>
  <c r="V478" i="4"/>
  <c r="Z478" i="4"/>
  <c r="P470" i="4"/>
  <c r="S470" i="4" s="1"/>
  <c r="Y470" i="4"/>
  <c r="AA462" i="4"/>
  <c r="V462" i="4"/>
  <c r="X462" i="4"/>
  <c r="T462" i="4"/>
  <c r="Z462" i="4"/>
  <c r="S462" i="4"/>
  <c r="S454" i="4"/>
  <c r="Y454" i="4"/>
  <c r="P454" i="4"/>
  <c r="X454" i="4"/>
  <c r="T454" i="4"/>
  <c r="V454" i="4"/>
  <c r="Z454" i="4"/>
  <c r="S446" i="4"/>
  <c r="X446" i="4"/>
  <c r="P438" i="4"/>
  <c r="U438" i="4" s="1"/>
  <c r="S438" i="4"/>
  <c r="W438" i="4"/>
  <c r="T438" i="4"/>
  <c r="Y438" i="4"/>
  <c r="R430" i="4"/>
  <c r="AA430" i="4"/>
  <c r="V430" i="4"/>
  <c r="P430" i="4"/>
  <c r="S430" i="4"/>
  <c r="AS490" i="6"/>
  <c r="AM434" i="6"/>
  <c r="AD482" i="6"/>
  <c r="Z442" i="6"/>
  <c r="V530" i="6"/>
  <c r="T499" i="23"/>
  <c r="S507" i="23"/>
  <c r="S475" i="23"/>
  <c r="AB475" i="23" s="1"/>
  <c r="AD475" i="23" s="1"/>
  <c r="R515" i="23"/>
  <c r="R483" i="23"/>
  <c r="Q435" i="23"/>
  <c r="P459" i="23"/>
  <c r="Z436" i="4"/>
  <c r="Y436" i="4"/>
  <c r="X460" i="4"/>
  <c r="W508" i="4"/>
  <c r="U470" i="4"/>
  <c r="S502" i="4"/>
  <c r="S483" i="4"/>
  <c r="R518" i="4"/>
  <c r="R464" i="4"/>
  <c r="P462" i="4"/>
  <c r="U525" i="4"/>
  <c r="X525" i="4"/>
  <c r="U517" i="4"/>
  <c r="X517" i="4"/>
  <c r="U461" i="4"/>
  <c r="X461" i="4"/>
  <c r="U437" i="4"/>
  <c r="X437" i="4"/>
  <c r="AS530" i="6"/>
  <c r="AO490" i="6"/>
  <c r="R524" i="4"/>
  <c r="S524" i="4"/>
  <c r="W524" i="4"/>
  <c r="Y524" i="4"/>
  <c r="V516" i="4"/>
  <c r="P516" i="4"/>
  <c r="U516" i="4"/>
  <c r="R516" i="4"/>
  <c r="T508" i="4"/>
  <c r="V508" i="4"/>
  <c r="S508" i="4"/>
  <c r="X508" i="4"/>
  <c r="P500" i="4"/>
  <c r="U500" i="4"/>
  <c r="Y500" i="4"/>
  <c r="V500" i="4"/>
  <c r="W492" i="4"/>
  <c r="S492" i="4"/>
  <c r="P492" i="4"/>
  <c r="P484" i="4"/>
  <c r="T484" i="4"/>
  <c r="Z484" i="4"/>
  <c r="R484" i="4"/>
  <c r="U484" i="4"/>
  <c r="V484" i="4"/>
  <c r="X484" i="4"/>
  <c r="W484" i="4"/>
  <c r="S476" i="4"/>
  <c r="P476" i="4"/>
  <c r="R476" i="4"/>
  <c r="X476" i="4"/>
  <c r="P468" i="4"/>
  <c r="W468" i="4"/>
  <c r="U468" i="4"/>
  <c r="V460" i="4"/>
  <c r="T460" i="4"/>
  <c r="R460" i="4"/>
  <c r="W460" i="4"/>
  <c r="P460" i="4"/>
  <c r="P452" i="4"/>
  <c r="AA452" i="4"/>
  <c r="X452" i="4"/>
  <c r="U452" i="4"/>
  <c r="W452" i="4"/>
  <c r="R444" i="4"/>
  <c r="X444" i="4"/>
  <c r="AA444" i="4"/>
  <c r="P444" i="4"/>
  <c r="AB444" i="4" s="1"/>
  <c r="V444" i="4"/>
  <c r="Z444" i="4"/>
  <c r="W436" i="4"/>
  <c r="T436" i="4"/>
  <c r="U436" i="4"/>
  <c r="R436" i="4"/>
  <c r="AA461" i="6"/>
  <c r="AG461" i="6"/>
  <c r="AB530" i="6"/>
  <c r="AE530" i="6"/>
  <c r="Z530" i="6"/>
  <c r="AL530" i="6"/>
  <c r="Y530" i="6"/>
  <c r="X530" i="6"/>
  <c r="AM530" i="6"/>
  <c r="AC530" i="6"/>
  <c r="AG530" i="6"/>
  <c r="AI530" i="6"/>
  <c r="AN530" i="6"/>
  <c r="AO530" i="6"/>
  <c r="AF530" i="6"/>
  <c r="AH530" i="6"/>
  <c r="AA530" i="6"/>
  <c r="AK522" i="6"/>
  <c r="AC522" i="6"/>
  <c r="AH522" i="6"/>
  <c r="AB522" i="6"/>
  <c r="AE522" i="6"/>
  <c r="AG522" i="6"/>
  <c r="AS522" i="6"/>
  <c r="AA522" i="6"/>
  <c r="V522" i="6"/>
  <c r="X522" i="6" s="1"/>
  <c r="Y522" i="6"/>
  <c r="Z522" i="6"/>
  <c r="AN522" i="6"/>
  <c r="AA514" i="6"/>
  <c r="AB514" i="6"/>
  <c r="Y514" i="6"/>
  <c r="AF514" i="6"/>
  <c r="AI514" i="6"/>
  <c r="AK514" i="6"/>
  <c r="AN514" i="6"/>
  <c r="AO514" i="6"/>
  <c r="AG514" i="6"/>
  <c r="X514" i="6"/>
  <c r="Z514" i="6"/>
  <c r="AH514" i="6"/>
  <c r="AC514" i="6"/>
  <c r="AR514" i="6" s="1"/>
  <c r="AT514" i="6" s="1"/>
  <c r="AJ514" i="6"/>
  <c r="AE514" i="6"/>
  <c r="AS514" i="6"/>
  <c r="AD514" i="6"/>
  <c r="AL506" i="6"/>
  <c r="Z506" i="6"/>
  <c r="AC506" i="6"/>
  <c r="AM506" i="6"/>
  <c r="AF506" i="6"/>
  <c r="AG506" i="6"/>
  <c r="AA506" i="6"/>
  <c r="AN506" i="6"/>
  <c r="AO506" i="6"/>
  <c r="V506" i="6"/>
  <c r="AJ506" i="6" s="1"/>
  <c r="AI506" i="6"/>
  <c r="AS506" i="6"/>
  <c r="V498" i="6"/>
  <c r="X498" i="6" s="1"/>
  <c r="AH498" i="6"/>
  <c r="AJ498" i="6"/>
  <c r="AM498" i="6"/>
  <c r="AK498" i="6"/>
  <c r="AN498" i="6"/>
  <c r="AO498" i="6"/>
  <c r="Y498" i="6"/>
  <c r="Z498" i="6"/>
  <c r="AD498" i="6"/>
  <c r="AF498" i="6"/>
  <c r="AD490" i="6"/>
  <c r="AG490" i="6"/>
  <c r="Y490" i="6"/>
  <c r="V490" i="6"/>
  <c r="X490" i="6" s="1"/>
  <c r="AE490" i="6"/>
  <c r="Z490" i="6"/>
  <c r="AF490" i="6"/>
  <c r="AK490" i="6"/>
  <c r="AJ490" i="6"/>
  <c r="AI490" i="6"/>
  <c r="AL490" i="6"/>
  <c r="V482" i="6"/>
  <c r="AE482" i="6"/>
  <c r="AL482" i="6"/>
  <c r="AI482" i="6"/>
  <c r="AK482" i="6"/>
  <c r="AM482" i="6"/>
  <c r="AN482" i="6"/>
  <c r="AO482" i="6"/>
  <c r="Z482" i="6"/>
  <c r="AG482" i="6"/>
  <c r="Y482" i="6"/>
  <c r="AH482" i="6"/>
  <c r="AJ482" i="6"/>
  <c r="AC482" i="6"/>
  <c r="AS482" i="6"/>
  <c r="AA482" i="6"/>
  <c r="AB482" i="6"/>
  <c r="Y474" i="6"/>
  <c r="AA474" i="6"/>
  <c r="AB474" i="6"/>
  <c r="AF474" i="6"/>
  <c r="V474" i="6"/>
  <c r="AL474" i="6" s="1"/>
  <c r="X474" i="6"/>
  <c r="AC474" i="6"/>
  <c r="AE474" i="6"/>
  <c r="AO474" i="6"/>
  <c r="AD474" i="6"/>
  <c r="AG474" i="6"/>
  <c r="AJ474" i="6"/>
  <c r="AM474" i="6"/>
  <c r="AC466" i="6"/>
  <c r="AE466" i="6"/>
  <c r="V466" i="6"/>
  <c r="AJ466" i="6" s="1"/>
  <c r="X466" i="6"/>
  <c r="AD466" i="6"/>
  <c r="AA466" i="6"/>
  <c r="AB466" i="6"/>
  <c r="AF466" i="6"/>
  <c r="AL466" i="6"/>
  <c r="AM466" i="6"/>
  <c r="AN466" i="6"/>
  <c r="AI466" i="6"/>
  <c r="AK466" i="6"/>
  <c r="Y466" i="6"/>
  <c r="AG466" i="6"/>
  <c r="AA458" i="6"/>
  <c r="AB458" i="6"/>
  <c r="AO458" i="6"/>
  <c r="AC458" i="6"/>
  <c r="AD458" i="6"/>
  <c r="AH458" i="6"/>
  <c r="V458" i="6"/>
  <c r="X458" i="6" s="1"/>
  <c r="AJ458" i="6"/>
  <c r="AL458" i="6"/>
  <c r="AG458" i="6"/>
  <c r="AM458" i="6"/>
  <c r="Y458" i="6"/>
  <c r="AN458" i="6"/>
  <c r="Z450" i="6"/>
  <c r="AE450" i="6"/>
  <c r="AK450" i="6"/>
  <c r="AM450" i="6"/>
  <c r="V450" i="6"/>
  <c r="AJ450" i="6" s="1"/>
  <c r="X450" i="6"/>
  <c r="Y450" i="6"/>
  <c r="AG450" i="6"/>
  <c r="AI450" i="6"/>
  <c r="AN450" i="6"/>
  <c r="AA450" i="6"/>
  <c r="AF450" i="6"/>
  <c r="AS450" i="6"/>
  <c r="AD442" i="6"/>
  <c r="AH442" i="6"/>
  <c r="AL442" i="6"/>
  <c r="AA442" i="6"/>
  <c r="AK442" i="6"/>
  <c r="AG442" i="6"/>
  <c r="V442" i="6"/>
  <c r="AJ442" i="6" s="1"/>
  <c r="Y442" i="6"/>
  <c r="AE442" i="6"/>
  <c r="AN442" i="6"/>
  <c r="X442" i="6"/>
  <c r="AM442" i="6"/>
  <c r="AB442" i="6"/>
  <c r="AI442" i="6"/>
  <c r="AO442" i="6"/>
  <c r="Y434" i="6"/>
  <c r="AE434" i="6"/>
  <c r="AN434" i="6"/>
  <c r="AO434" i="6"/>
  <c r="V434" i="6"/>
  <c r="X434" i="6"/>
  <c r="AB434" i="6"/>
  <c r="AD434" i="6"/>
  <c r="AH434" i="6"/>
  <c r="AJ434" i="6"/>
  <c r="Z434" i="6"/>
  <c r="AI434" i="6"/>
  <c r="AK434" i="6"/>
  <c r="AA434" i="6"/>
  <c r="AF434" i="6"/>
  <c r="AC434" i="6"/>
  <c r="AF488" i="4"/>
  <c r="AH488" i="4" s="1"/>
  <c r="AJ509" i="6"/>
  <c r="X509" i="6"/>
  <c r="AG509" i="6"/>
  <c r="AL495" i="6"/>
  <c r="AI495" i="6"/>
  <c r="AK495" i="6"/>
  <c r="Y495" i="6"/>
  <c r="Y520" i="6"/>
  <c r="Y504" i="6"/>
  <c r="W521" i="2"/>
  <c r="X521" i="2"/>
  <c r="Q521" i="2"/>
  <c r="V521" i="2"/>
  <c r="AD521" i="2"/>
  <c r="T521" i="2"/>
  <c r="V465" i="2"/>
  <c r="AA465" i="2"/>
  <c r="Y465" i="2"/>
  <c r="Z465" i="2"/>
  <c r="AE465" i="2"/>
  <c r="AB465" i="2"/>
  <c r="U465" i="2"/>
  <c r="X529" i="2"/>
  <c r="U529" i="2"/>
  <c r="W529" i="2"/>
  <c r="AB529" i="2"/>
  <c r="AC529" i="2"/>
  <c r="S529" i="2"/>
  <c r="Z529" i="2"/>
  <c r="T481" i="2"/>
  <c r="X481" i="2"/>
  <c r="S481" i="2"/>
  <c r="U481" i="2"/>
  <c r="V481" i="2"/>
  <c r="Z481" i="2"/>
  <c r="AB481" i="2"/>
  <c r="Q433" i="2"/>
  <c r="U433" i="2" s="1"/>
  <c r="AE433" i="2"/>
  <c r="AI433" i="2"/>
  <c r="W433" i="2"/>
  <c r="AI513" i="2"/>
  <c r="AE505" i="2"/>
  <c r="Q504" i="2"/>
  <c r="X504" i="2" s="1"/>
  <c r="T504" i="2"/>
  <c r="W504" i="2"/>
  <c r="AC504" i="2"/>
  <c r="W472" i="2"/>
  <c r="T472" i="2"/>
  <c r="AC472" i="2"/>
  <c r="Q472" i="2"/>
  <c r="AA472" i="2" s="1"/>
  <c r="X472" i="2"/>
  <c r="T440" i="2"/>
  <c r="AD440" i="2"/>
  <c r="V440" i="2"/>
  <c r="AA440" i="2"/>
  <c r="S440" i="2"/>
  <c r="Z440" i="2"/>
  <c r="AI499" i="2"/>
  <c r="AE473" i="2"/>
  <c r="AE442" i="2"/>
  <c r="AD528" i="2"/>
  <c r="AD507" i="2"/>
  <c r="AD491" i="2"/>
  <c r="AD474" i="2"/>
  <c r="AD459" i="2"/>
  <c r="AD435" i="2"/>
  <c r="AC496" i="2"/>
  <c r="AC441" i="2"/>
  <c r="AB521" i="2"/>
  <c r="AB442" i="2"/>
  <c r="AA489" i="2"/>
  <c r="AA442" i="2"/>
  <c r="Z457" i="2"/>
  <c r="Z441" i="2"/>
  <c r="Y522" i="2"/>
  <c r="Y506" i="2"/>
  <c r="Y491" i="2"/>
  <c r="Y473" i="2"/>
  <c r="X522" i="2"/>
  <c r="X434" i="2"/>
  <c r="W498" i="2"/>
  <c r="W441" i="2"/>
  <c r="U504" i="2"/>
  <c r="U474" i="2"/>
  <c r="T529" i="2"/>
  <c r="T482" i="2"/>
  <c r="T433" i="2"/>
  <c r="S448" i="2"/>
  <c r="Q530" i="2"/>
  <c r="Q498" i="2"/>
  <c r="AB498" i="2" s="1"/>
  <c r="Q474" i="2"/>
  <c r="X474" i="2" s="1"/>
  <c r="Q442" i="2"/>
  <c r="T503" i="2"/>
  <c r="AC503" i="2"/>
  <c r="X503" i="2"/>
  <c r="U487" i="2"/>
  <c r="Q487" i="2"/>
  <c r="AC487" i="2"/>
  <c r="S479" i="2"/>
  <c r="Y479" i="2"/>
  <c r="AD479" i="2"/>
  <c r="Q463" i="2"/>
  <c r="Z463" i="2" s="1"/>
  <c r="W463" i="2"/>
  <c r="Z455" i="2"/>
  <c r="T455" i="2"/>
  <c r="S447" i="2"/>
  <c r="U447" i="2"/>
  <c r="AE439" i="2"/>
  <c r="V439" i="2"/>
  <c r="Y505" i="2"/>
  <c r="AA505" i="2"/>
  <c r="AI505" i="2"/>
  <c r="Q505" i="2"/>
  <c r="AC505" i="2" s="1"/>
  <c r="T505" i="2"/>
  <c r="T457" i="2"/>
  <c r="X457" i="2"/>
  <c r="AA457" i="2"/>
  <c r="W481" i="2"/>
  <c r="Y512" i="2"/>
  <c r="S512" i="2"/>
  <c r="AB512" i="2"/>
  <c r="AD512" i="2"/>
  <c r="Q480" i="2"/>
  <c r="AA480" i="2"/>
  <c r="U480" i="2"/>
  <c r="V480" i="2"/>
  <c r="Z480" i="2"/>
  <c r="AB480" i="2"/>
  <c r="AI480" i="2"/>
  <c r="Q464" i="2"/>
  <c r="AC464" i="2" s="1"/>
  <c r="S464" i="2"/>
  <c r="Y464" i="2"/>
  <c r="V464" i="2"/>
  <c r="U464" i="2"/>
  <c r="Q432" i="2"/>
  <c r="V432" i="2"/>
  <c r="Y432" i="2"/>
  <c r="AB432" i="2"/>
  <c r="AE432" i="2"/>
  <c r="AI432" i="2"/>
  <c r="U432" i="2"/>
  <c r="W432" i="2"/>
  <c r="AI512" i="2"/>
  <c r="AI483" i="2"/>
  <c r="AI472" i="2"/>
  <c r="AE504" i="2"/>
  <c r="AC520" i="2"/>
  <c r="Z521" i="2"/>
  <c r="AI522" i="2"/>
  <c r="AI482" i="2"/>
  <c r="AI449" i="2"/>
  <c r="AE522" i="2"/>
  <c r="AE483" i="2"/>
  <c r="AE441" i="2"/>
  <c r="AD506" i="2"/>
  <c r="AD490" i="2"/>
  <c r="AD473" i="2"/>
  <c r="AD458" i="2"/>
  <c r="AD434" i="2"/>
  <c r="AC490" i="2"/>
  <c r="AC440" i="2"/>
  <c r="AB441" i="2"/>
  <c r="AA504" i="2"/>
  <c r="AA434" i="2"/>
  <c r="Z520" i="2"/>
  <c r="Z498" i="2"/>
  <c r="Z473" i="2"/>
  <c r="Y521" i="2"/>
  <c r="Y504" i="2"/>
  <c r="Y472" i="2"/>
  <c r="Y435" i="2"/>
  <c r="X520" i="2"/>
  <c r="X450" i="2"/>
  <c r="W497" i="2"/>
  <c r="W457" i="2"/>
  <c r="W440" i="2"/>
  <c r="V520" i="2"/>
  <c r="V504" i="2"/>
  <c r="V483" i="2"/>
  <c r="U473" i="2"/>
  <c r="U450" i="2"/>
  <c r="T480" i="2"/>
  <c r="T432" i="2"/>
  <c r="Q529" i="2"/>
  <c r="Q466" i="2"/>
  <c r="AB497" i="2"/>
  <c r="AD497" i="2"/>
  <c r="AE497" i="2"/>
  <c r="S497" i="2"/>
  <c r="U497" i="2"/>
  <c r="AI497" i="2"/>
  <c r="V497" i="2"/>
  <c r="Z497" i="2"/>
  <c r="AI473" i="2"/>
  <c r="AE529" i="2"/>
  <c r="AC521" i="2"/>
  <c r="S449" i="2"/>
  <c r="S528" i="2"/>
  <c r="Z528" i="2"/>
  <c r="U528" i="2"/>
  <c r="W528" i="2"/>
  <c r="AB528" i="2"/>
  <c r="AC528" i="2"/>
  <c r="Q528" i="2"/>
  <c r="AA528" i="2" s="1"/>
  <c r="Y528" i="2"/>
  <c r="AE528" i="2"/>
  <c r="W496" i="2"/>
  <c r="S496" i="2"/>
  <c r="AI496" i="2"/>
  <c r="X456" i="2"/>
  <c r="T456" i="2"/>
  <c r="AA456" i="2"/>
  <c r="AD456" i="2"/>
  <c r="AE456" i="2"/>
  <c r="Q456" i="2"/>
  <c r="S456" i="2"/>
  <c r="V456" i="2"/>
  <c r="Y456" i="2"/>
  <c r="AI521" i="2"/>
  <c r="AI481" i="2"/>
  <c r="AI435" i="2"/>
  <c r="AE521" i="2"/>
  <c r="AE482" i="2"/>
  <c r="AE450" i="2"/>
  <c r="AE440" i="2"/>
  <c r="AD520" i="2"/>
  <c r="AD505" i="2"/>
  <c r="AD450" i="2"/>
  <c r="AD433" i="2"/>
  <c r="AC512" i="2"/>
  <c r="AC456" i="2"/>
  <c r="AB490" i="2"/>
  <c r="AA521" i="2"/>
  <c r="AA482" i="2"/>
  <c r="AA433" i="2"/>
  <c r="Z472" i="2"/>
  <c r="Z433" i="2"/>
  <c r="Y520" i="2"/>
  <c r="Y450" i="2"/>
  <c r="X497" i="2"/>
  <c r="X449" i="2"/>
  <c r="X432" i="2"/>
  <c r="W513" i="2"/>
  <c r="W456" i="2"/>
  <c r="V459" i="2"/>
  <c r="U521" i="2"/>
  <c r="U472" i="2"/>
  <c r="U442" i="2"/>
  <c r="T497" i="2"/>
  <c r="T450" i="2"/>
  <c r="S530" i="2"/>
  <c r="S505" i="2"/>
  <c r="S465" i="2"/>
  <c r="Q496" i="2"/>
  <c r="AB496" i="2" s="1"/>
  <c r="Q465" i="2"/>
  <c r="AD465" i="2" s="1"/>
  <c r="Q440" i="2"/>
  <c r="Y440" i="2" s="1"/>
  <c r="X441" i="2"/>
  <c r="AI441" i="2"/>
  <c r="T441" i="2"/>
  <c r="Y441" i="2"/>
  <c r="AD441" i="2"/>
  <c r="V441" i="2"/>
  <c r="AA441" i="2"/>
  <c r="AD529" i="2"/>
  <c r="AC497" i="2"/>
  <c r="AB473" i="2"/>
  <c r="U520" i="2"/>
  <c r="AA520" i="2"/>
  <c r="AB520" i="2"/>
  <c r="T520" i="2"/>
  <c r="Z488" i="2"/>
  <c r="W488" i="2"/>
  <c r="Y488" i="2"/>
  <c r="Q488" i="2"/>
  <c r="AC488" i="2" s="1"/>
  <c r="X488" i="2"/>
  <c r="AD488" i="2"/>
  <c r="AE488" i="2"/>
  <c r="AI488" i="2"/>
  <c r="T488" i="2"/>
  <c r="AA488" i="2"/>
  <c r="Q448" i="2"/>
  <c r="U448" i="2"/>
  <c r="W448" i="2"/>
  <c r="AB448" i="2"/>
  <c r="AI520" i="2"/>
  <c r="AI458" i="2"/>
  <c r="AE520" i="2"/>
  <c r="AE481" i="2"/>
  <c r="AE449" i="2"/>
  <c r="AD519" i="2"/>
  <c r="AD504" i="2"/>
  <c r="AD483" i="2"/>
  <c r="AD449" i="2"/>
  <c r="AD432" i="2"/>
  <c r="AC433" i="2"/>
  <c r="AB488" i="2"/>
  <c r="AA481" i="2"/>
  <c r="AA458" i="2"/>
  <c r="AA432" i="2"/>
  <c r="Z490" i="2"/>
  <c r="Z432" i="2"/>
  <c r="Y449" i="2"/>
  <c r="Y433" i="2"/>
  <c r="X512" i="2"/>
  <c r="X448" i="2"/>
  <c r="W527" i="2"/>
  <c r="W512" i="2"/>
  <c r="U519" i="2"/>
  <c r="U441" i="2"/>
  <c r="T449" i="2"/>
  <c r="S504" i="2"/>
  <c r="S480" i="2"/>
  <c r="S441" i="2"/>
  <c r="S489" i="2"/>
  <c r="AB489" i="2"/>
  <c r="W489" i="2"/>
  <c r="Y489" i="2"/>
  <c r="Q489" i="2"/>
  <c r="X489" i="2"/>
  <c r="AD489" i="2"/>
  <c r="AE489" i="2"/>
  <c r="AI489" i="2"/>
  <c r="AI529" i="2"/>
  <c r="AI504" i="2"/>
  <c r="AI457" i="2"/>
  <c r="AE480" i="2"/>
  <c r="AE448" i="2"/>
  <c r="AD448" i="2"/>
  <c r="AC432" i="2"/>
  <c r="AA497" i="2"/>
  <c r="Z489" i="2"/>
  <c r="Z448" i="2"/>
  <c r="Y481" i="2"/>
  <c r="Y448" i="2"/>
  <c r="X465" i="2"/>
  <c r="V457" i="2"/>
  <c r="T448" i="2"/>
  <c r="S521" i="2"/>
  <c r="Y523" i="2"/>
  <c r="AI523" i="2"/>
  <c r="V523" i="2"/>
  <c r="AD523" i="2"/>
  <c r="Y515" i="2"/>
  <c r="AI515" i="2"/>
  <c r="Y499" i="2"/>
  <c r="AE499" i="2"/>
  <c r="Y467" i="2"/>
  <c r="AD467" i="2"/>
  <c r="AE467" i="2"/>
  <c r="Y451" i="2"/>
  <c r="AI451" i="2"/>
  <c r="AE443" i="2"/>
  <c r="Y443" i="2"/>
  <c r="AI443" i="2"/>
  <c r="V489" i="2"/>
  <c r="U513" i="2"/>
  <c r="X513" i="2"/>
  <c r="AC513" i="2"/>
  <c r="Y513" i="2"/>
  <c r="AE513" i="2"/>
  <c r="S513" i="2"/>
  <c r="Z513" i="2"/>
  <c r="AB513" i="2"/>
  <c r="AD513" i="2"/>
  <c r="W473" i="2"/>
  <c r="T473" i="2"/>
  <c r="AC473" i="2"/>
  <c r="Q473" i="2"/>
  <c r="X473" i="2"/>
  <c r="AA473" i="2"/>
  <c r="Z449" i="2"/>
  <c r="AB449" i="2"/>
  <c r="U449" i="2"/>
  <c r="W449" i="2"/>
  <c r="AI528" i="2"/>
  <c r="AI475" i="2"/>
  <c r="AI456" i="2"/>
  <c r="AD515" i="2"/>
  <c r="AD481" i="2"/>
  <c r="AD464" i="2"/>
  <c r="AC448" i="2"/>
  <c r="AB504" i="2"/>
  <c r="AA513" i="2"/>
  <c r="AA496" i="2"/>
  <c r="AA449" i="2"/>
  <c r="Z464" i="2"/>
  <c r="Y497" i="2"/>
  <c r="Y480" i="2"/>
  <c r="X528" i="2"/>
  <c r="X464" i="2"/>
  <c r="V512" i="2"/>
  <c r="V472" i="2"/>
  <c r="U489" i="2"/>
  <c r="T489" i="2"/>
  <c r="S520" i="2"/>
  <c r="S433" i="2"/>
  <c r="Q513" i="2"/>
  <c r="Q457" i="2"/>
  <c r="AD457" i="2" s="1"/>
  <c r="AA530" i="2"/>
  <c r="X530" i="2"/>
  <c r="U530" i="2"/>
  <c r="W530" i="2"/>
  <c r="AB530" i="2"/>
  <c r="AC530" i="2"/>
  <c r="Q522" i="2"/>
  <c r="AA522" i="2" s="1"/>
  <c r="V522" i="2"/>
  <c r="AD522" i="2"/>
  <c r="T522" i="2"/>
  <c r="S514" i="2"/>
  <c r="V514" i="2"/>
  <c r="Z514" i="2"/>
  <c r="W514" i="2"/>
  <c r="AA514" i="2"/>
  <c r="AI514" i="2"/>
  <c r="U514" i="2"/>
  <c r="X514" i="2"/>
  <c r="AC514" i="2"/>
  <c r="Y514" i="2"/>
  <c r="AE514" i="2"/>
  <c r="X506" i="2"/>
  <c r="V506" i="2"/>
  <c r="AI506" i="2"/>
  <c r="Q506" i="2"/>
  <c r="AA506" i="2" s="1"/>
  <c r="T506" i="2"/>
  <c r="AA498" i="2"/>
  <c r="AD498" i="2"/>
  <c r="AE498" i="2"/>
  <c r="S498" i="2"/>
  <c r="U498" i="2"/>
  <c r="AI498" i="2"/>
  <c r="V490" i="2"/>
  <c r="W490" i="2"/>
  <c r="Y490" i="2"/>
  <c r="S482" i="2"/>
  <c r="U482" i="2"/>
  <c r="V482" i="2"/>
  <c r="Z482" i="2"/>
  <c r="AB482" i="2"/>
  <c r="Y474" i="2"/>
  <c r="AB474" i="2"/>
  <c r="W474" i="2"/>
  <c r="AC474" i="2"/>
  <c r="T466" i="2"/>
  <c r="S466" i="2"/>
  <c r="V466" i="2"/>
  <c r="Y466" i="2"/>
  <c r="Z466" i="2"/>
  <c r="AD466" i="2"/>
  <c r="AE466" i="2"/>
  <c r="AB466" i="2"/>
  <c r="W458" i="2"/>
  <c r="AC458" i="2"/>
  <c r="T458" i="2"/>
  <c r="X458" i="2"/>
  <c r="S450" i="2"/>
  <c r="Q450" i="2"/>
  <c r="V450" i="2"/>
  <c r="Z450" i="2"/>
  <c r="AI450" i="2"/>
  <c r="AB450" i="2"/>
  <c r="V442" i="2"/>
  <c r="Y442" i="2"/>
  <c r="AC442" i="2"/>
  <c r="X442" i="2"/>
  <c r="AI442" i="2"/>
  <c r="T442" i="2"/>
  <c r="AD442" i="2"/>
  <c r="U434" i="2"/>
  <c r="W434" i="2"/>
  <c r="S434" i="2"/>
  <c r="Z434" i="2"/>
  <c r="Q434" i="2"/>
  <c r="V434" i="2" s="1"/>
  <c r="AE434" i="2"/>
  <c r="AI434" i="2"/>
  <c r="Q526" i="2"/>
  <c r="V526" i="2"/>
  <c r="Y526" i="2"/>
  <c r="Q510" i="2"/>
  <c r="T510" i="2"/>
  <c r="S502" i="2"/>
  <c r="V502" i="2"/>
  <c r="Q494" i="2"/>
  <c r="AE494" i="2" s="1"/>
  <c r="Y494" i="2"/>
  <c r="U478" i="2"/>
  <c r="V478" i="2"/>
  <c r="U462" i="2"/>
  <c r="Z462" i="2"/>
  <c r="AB462" i="2"/>
  <c r="S526" i="2"/>
  <c r="S454" i="2"/>
  <c r="Q454" i="2"/>
  <c r="AE454" i="2" s="1"/>
  <c r="Q509" i="2"/>
  <c r="W509" i="2"/>
  <c r="Q501" i="2"/>
  <c r="T501" i="2" s="1"/>
  <c r="Z501" i="2"/>
  <c r="Q493" i="2"/>
  <c r="AB493" i="2" s="1"/>
  <c r="T493" i="2"/>
  <c r="U493" i="2"/>
  <c r="AA493" i="2"/>
  <c r="Q485" i="2"/>
  <c r="W485" i="2"/>
  <c r="Q477" i="2"/>
  <c r="U477" i="2" s="1"/>
  <c r="S477" i="2"/>
  <c r="Q469" i="2"/>
  <c r="T469" i="2" s="1"/>
  <c r="X469" i="2"/>
  <c r="Q461" i="2"/>
  <c r="W461" i="2"/>
  <c r="Q453" i="2"/>
  <c r="T453" i="2" s="1"/>
  <c r="Y453" i="2"/>
  <c r="AA453" i="2"/>
  <c r="Q445" i="2"/>
  <c r="X445" i="2"/>
  <c r="Q437" i="2"/>
  <c r="S437" i="2"/>
  <c r="Z437" i="2"/>
  <c r="AI486" i="2"/>
  <c r="AI477" i="2"/>
  <c r="AE525" i="2"/>
  <c r="AE510" i="2"/>
  <c r="AE486" i="2"/>
  <c r="AD510" i="2"/>
  <c r="AD477" i="2"/>
  <c r="AD454" i="2"/>
  <c r="AC502" i="2"/>
  <c r="AC485" i="2"/>
  <c r="AB510" i="2"/>
  <c r="AB445" i="2"/>
  <c r="AA485" i="2"/>
  <c r="AA470" i="2"/>
  <c r="AA454" i="2"/>
  <c r="AA437" i="2"/>
  <c r="Z525" i="2"/>
  <c r="Z509" i="2"/>
  <c r="Z494" i="2"/>
  <c r="Y477" i="2"/>
  <c r="X501" i="2"/>
  <c r="X485" i="2"/>
  <c r="X470" i="2"/>
  <c r="X454" i="2"/>
  <c r="W501" i="2"/>
  <c r="W445" i="2"/>
  <c r="W431" i="2"/>
  <c r="V494" i="2"/>
  <c r="U461" i="2"/>
  <c r="U430" i="2"/>
  <c r="T485" i="2"/>
  <c r="T438" i="2"/>
  <c r="S525" i="2"/>
  <c r="S510" i="2"/>
  <c r="S453" i="2"/>
  <c r="AE527" i="2"/>
  <c r="AD487" i="2"/>
  <c r="AC463" i="2"/>
  <c r="AC439" i="2"/>
  <c r="AB527" i="2"/>
  <c r="AB503" i="2"/>
  <c r="AB479" i="2"/>
  <c r="AA503" i="2"/>
  <c r="AA471" i="2"/>
  <c r="Z527" i="2"/>
  <c r="Z495" i="2"/>
  <c r="Z431" i="2"/>
  <c r="Y487" i="2"/>
  <c r="X479" i="2"/>
  <c r="V447" i="2"/>
  <c r="U495" i="2"/>
  <c r="T511" i="2"/>
  <c r="T498" i="2"/>
  <c r="T487" i="2"/>
  <c r="S519" i="2"/>
  <c r="S487" i="2"/>
  <c r="S455" i="2"/>
  <c r="Q511" i="2"/>
  <c r="AC511" i="2" s="1"/>
  <c r="Q447" i="2"/>
  <c r="AE503" i="2"/>
  <c r="AE455" i="2"/>
  <c r="AD527" i="2"/>
  <c r="AD495" i="2"/>
  <c r="AC498" i="2"/>
  <c r="AA447" i="2"/>
  <c r="Y495" i="2"/>
  <c r="Y431" i="2"/>
  <c r="X511" i="2"/>
  <c r="X455" i="2"/>
  <c r="W503" i="2"/>
  <c r="W471" i="2"/>
  <c r="W439" i="2"/>
  <c r="V479" i="2"/>
  <c r="T463" i="2"/>
  <c r="S431" i="2"/>
  <c r="Q471" i="2"/>
  <c r="V471" i="2" s="1"/>
  <c r="AD431" i="2"/>
  <c r="AC447" i="2"/>
  <c r="AB487" i="2"/>
  <c r="AA479" i="2"/>
  <c r="Z503" i="2"/>
  <c r="Z471" i="2"/>
  <c r="Z439" i="2"/>
  <c r="Y503" i="2"/>
  <c r="Y439" i="2"/>
  <c r="X431" i="2"/>
  <c r="V455" i="2"/>
  <c r="U527" i="2"/>
  <c r="U503" i="2"/>
  <c r="AH480" i="2"/>
  <c r="AJ480" i="2" s="1"/>
  <c r="U455" i="2"/>
  <c r="U431" i="2"/>
  <c r="S527" i="2"/>
  <c r="S495" i="2"/>
  <c r="S463" i="2"/>
  <c r="Q495" i="2"/>
  <c r="AC495" i="2" s="1"/>
  <c r="Q431" i="2"/>
  <c r="AI527" i="2"/>
  <c r="AI519" i="2"/>
  <c r="AI511" i="2"/>
  <c r="AI503" i="2"/>
  <c r="AI495" i="2"/>
  <c r="AI487" i="2"/>
  <c r="AI479" i="2"/>
  <c r="AI471" i="2"/>
  <c r="AI463" i="2"/>
  <c r="AI455" i="2"/>
  <c r="AI447" i="2"/>
  <c r="AI439" i="2"/>
  <c r="AI431" i="2"/>
  <c r="AE512" i="2"/>
  <c r="AA511" i="2"/>
  <c r="AA455" i="2"/>
  <c r="AA431" i="2"/>
  <c r="Z512" i="2"/>
  <c r="Y511" i="2"/>
  <c r="Y447" i="2"/>
  <c r="X487" i="2"/>
  <c r="W511" i="2"/>
  <c r="W479" i="2"/>
  <c r="W447" i="2"/>
  <c r="V519" i="2"/>
  <c r="V487" i="2"/>
  <c r="U479" i="2"/>
  <c r="T495" i="2"/>
  <c r="S439" i="2"/>
  <c r="Q519" i="2"/>
  <c r="AE519" i="2" s="1"/>
  <c r="Q455" i="2"/>
  <c r="AE511" i="2"/>
  <c r="AE471" i="2"/>
  <c r="AE431" i="2"/>
  <c r="AD503" i="2"/>
  <c r="AD439" i="2"/>
  <c r="AC519" i="2"/>
  <c r="AB447" i="2"/>
  <c r="AA487" i="2"/>
  <c r="Z511" i="2"/>
  <c r="Z479" i="2"/>
  <c r="Z447" i="2"/>
  <c r="Y519" i="2"/>
  <c r="Y455" i="2"/>
  <c r="X519" i="2"/>
  <c r="V527" i="2"/>
  <c r="U463" i="2"/>
  <c r="T471" i="2"/>
  <c r="T447" i="2"/>
  <c r="AH447" i="2" s="1"/>
  <c r="AJ447" i="2" s="1"/>
  <c r="S503" i="2"/>
  <c r="S471" i="2"/>
  <c r="Q479" i="2"/>
  <c r="AE479" i="2"/>
  <c r="AD511" i="2"/>
  <c r="AD471" i="2"/>
  <c r="AC479" i="2"/>
  <c r="AB471" i="2"/>
  <c r="AA463" i="2"/>
  <c r="Y527" i="2"/>
  <c r="Y463" i="2"/>
  <c r="X495" i="2"/>
  <c r="X439" i="2"/>
  <c r="W519" i="2"/>
  <c r="W487" i="2"/>
  <c r="W455" i="2"/>
  <c r="V495" i="2"/>
  <c r="U511" i="2"/>
  <c r="Q503" i="2"/>
  <c r="Q439" i="2"/>
  <c r="U439" i="2" s="1"/>
  <c r="AE487" i="2"/>
  <c r="AD447" i="2"/>
  <c r="AC527" i="2"/>
  <c r="AC455" i="2"/>
  <c r="AB519" i="2"/>
  <c r="Z487" i="2"/>
  <c r="Y471" i="2"/>
  <c r="X527" i="2"/>
  <c r="V503" i="2"/>
  <c r="AS483" i="6"/>
  <c r="AO475" i="6"/>
  <c r="AN467" i="6"/>
  <c r="AM523" i="6"/>
  <c r="AM459" i="6"/>
  <c r="AL515" i="6"/>
  <c r="AL451" i="6"/>
  <c r="AK507" i="6"/>
  <c r="AK443" i="6"/>
  <c r="AJ499" i="6"/>
  <c r="AJ435" i="6"/>
  <c r="AI491" i="6"/>
  <c r="AH483" i="6"/>
  <c r="AG483" i="6"/>
  <c r="AG451" i="6"/>
  <c r="AF499" i="6"/>
  <c r="AE491" i="6"/>
  <c r="AD483" i="6"/>
  <c r="AC475" i="6"/>
  <c r="AC435" i="6"/>
  <c r="AB523" i="6"/>
  <c r="AA491" i="6"/>
  <c r="AA475" i="6"/>
  <c r="AA435" i="6"/>
  <c r="Y475" i="6"/>
  <c r="V499" i="6"/>
  <c r="AC499" i="6" s="1"/>
  <c r="V459" i="6"/>
  <c r="AS499" i="6"/>
  <c r="AS435" i="6"/>
  <c r="AO491" i="6"/>
  <c r="AN483" i="6"/>
  <c r="AM475" i="6"/>
  <c r="AL467" i="6"/>
  <c r="AK523" i="6"/>
  <c r="AK459" i="6"/>
  <c r="AJ515" i="6"/>
  <c r="AJ451" i="6"/>
  <c r="AI507" i="6"/>
  <c r="AI443" i="6"/>
  <c r="AH435" i="6"/>
  <c r="AG491" i="6"/>
  <c r="AG471" i="6"/>
  <c r="AG459" i="6"/>
  <c r="AF507" i="6"/>
  <c r="AF451" i="6"/>
  <c r="AE475" i="6"/>
  <c r="AD499" i="6"/>
  <c r="AD435" i="6"/>
  <c r="AC459" i="6"/>
  <c r="AC445" i="6"/>
  <c r="AA515" i="6"/>
  <c r="AA459" i="6"/>
  <c r="AA443" i="6"/>
  <c r="Z443" i="6"/>
  <c r="Y483" i="6"/>
  <c r="X475" i="6"/>
  <c r="X435" i="6"/>
  <c r="V523" i="6"/>
  <c r="AL523" i="6" s="1"/>
  <c r="V483" i="6"/>
  <c r="Z483" i="6" s="1"/>
  <c r="V443" i="6"/>
  <c r="AB443" i="6" s="1"/>
  <c r="AS507" i="6"/>
  <c r="AS443" i="6"/>
  <c r="AO499" i="6"/>
  <c r="AO435" i="6"/>
  <c r="AN491" i="6"/>
  <c r="AM483" i="6"/>
  <c r="AL475" i="6"/>
  <c r="AK467" i="6"/>
  <c r="AJ459" i="6"/>
  <c r="AR525" i="6"/>
  <c r="AT525" i="6" s="1"/>
  <c r="AI515" i="6"/>
  <c r="AI451" i="6"/>
  <c r="AH507" i="6"/>
  <c r="AH443" i="6"/>
  <c r="AG499" i="6"/>
  <c r="AF483" i="6"/>
  <c r="AE499" i="6"/>
  <c r="AE435" i="6"/>
  <c r="AD443" i="6"/>
  <c r="AC443" i="6"/>
  <c r="AB507" i="6"/>
  <c r="AB483" i="6"/>
  <c r="AA499" i="6"/>
  <c r="Z515" i="6"/>
  <c r="Z459" i="6"/>
  <c r="Y515" i="6"/>
  <c r="Y459" i="6"/>
  <c r="X515" i="6"/>
  <c r="V467" i="6"/>
  <c r="AJ467" i="6" s="1"/>
  <c r="AS515" i="6"/>
  <c r="AS451" i="6"/>
  <c r="AO507" i="6"/>
  <c r="AO471" i="6"/>
  <c r="AO443" i="6"/>
  <c r="AN445" i="6"/>
  <c r="AN435" i="6"/>
  <c r="AM491" i="6"/>
  <c r="AL483" i="6"/>
  <c r="AK475" i="6"/>
  <c r="AI523" i="6"/>
  <c r="AI459" i="6"/>
  <c r="AH515" i="6"/>
  <c r="AH451" i="6"/>
  <c r="AG507" i="6"/>
  <c r="AG467" i="6"/>
  <c r="AG435" i="6"/>
  <c r="AF515" i="6"/>
  <c r="AF435" i="6"/>
  <c r="AE523" i="6"/>
  <c r="AE459" i="6"/>
  <c r="AD515" i="6"/>
  <c r="AD451" i="6"/>
  <c r="AC523" i="6"/>
  <c r="AB459" i="6"/>
  <c r="AA498" i="6"/>
  <c r="AA483" i="6"/>
  <c r="Z491" i="6"/>
  <c r="Z475" i="6"/>
  <c r="Y491" i="6"/>
  <c r="X499" i="6"/>
  <c r="X459" i="6"/>
  <c r="V507" i="6"/>
  <c r="AJ507" i="6" s="1"/>
  <c r="AS523" i="6"/>
  <c r="AS459" i="6"/>
  <c r="AO515" i="6"/>
  <c r="AN507" i="6"/>
  <c r="AN443" i="6"/>
  <c r="AM499" i="6"/>
  <c r="AM435" i="6"/>
  <c r="AL491" i="6"/>
  <c r="AK483" i="6"/>
  <c r="AJ475" i="6"/>
  <c r="AI467" i="6"/>
  <c r="AH523" i="6"/>
  <c r="AH459" i="6"/>
  <c r="AG515" i="6"/>
  <c r="AF491" i="6"/>
  <c r="AF459" i="6"/>
  <c r="AE483" i="6"/>
  <c r="AD523" i="6"/>
  <c r="AD459" i="6"/>
  <c r="AC467" i="6"/>
  <c r="AB515" i="6"/>
  <c r="AB435" i="6"/>
  <c r="AA467" i="6"/>
  <c r="Y523" i="6"/>
  <c r="Y435" i="6"/>
  <c r="X443" i="6"/>
  <c r="V491" i="6"/>
  <c r="V451" i="6"/>
  <c r="Z451" i="6" s="1"/>
  <c r="AS467" i="6"/>
  <c r="AO523" i="6"/>
  <c r="AO459" i="6"/>
  <c r="AN515" i="6"/>
  <c r="AM507" i="6"/>
  <c r="AL499" i="6"/>
  <c r="AL435" i="6"/>
  <c r="AK491" i="6"/>
  <c r="AJ483" i="6"/>
  <c r="AI475" i="6"/>
  <c r="AH467" i="6"/>
  <c r="AG523" i="6"/>
  <c r="AG475" i="6"/>
  <c r="AG443" i="6"/>
  <c r="AF523" i="6"/>
  <c r="AE443" i="6"/>
  <c r="AD467" i="6"/>
  <c r="AB491" i="6"/>
  <c r="AA523" i="6"/>
  <c r="AA507" i="6"/>
  <c r="AA451" i="6"/>
  <c r="Z507" i="6"/>
  <c r="Z435" i="6"/>
  <c r="Y467" i="6"/>
  <c r="X483" i="6"/>
  <c r="V435" i="6"/>
  <c r="AS475" i="6"/>
  <c r="AO467" i="6"/>
  <c r="AN523" i="6"/>
  <c r="AM515" i="6"/>
  <c r="AM451" i="6"/>
  <c r="AL507" i="6"/>
  <c r="AL443" i="6"/>
  <c r="AK499" i="6"/>
  <c r="AJ491" i="6"/>
  <c r="AH475" i="6"/>
  <c r="AF467" i="6"/>
  <c r="AF443" i="6"/>
  <c r="AD475" i="6"/>
  <c r="AC451" i="6"/>
  <c r="AB467" i="6"/>
  <c r="AG474" i="4"/>
  <c r="AC530" i="4"/>
  <c r="AC466" i="4"/>
  <c r="AB522" i="4"/>
  <c r="AB458" i="4"/>
  <c r="AA514" i="4"/>
  <c r="AA450" i="4"/>
  <c r="Z506" i="4"/>
  <c r="Z442" i="4"/>
  <c r="Y498" i="4"/>
  <c r="Y434" i="4"/>
  <c r="W514" i="4"/>
  <c r="W450" i="4"/>
  <c r="V506" i="4"/>
  <c r="V442" i="4"/>
  <c r="U434" i="4"/>
  <c r="S490" i="4"/>
  <c r="R527" i="4"/>
  <c r="R506" i="4"/>
  <c r="R474" i="4"/>
  <c r="R442" i="4"/>
  <c r="P482" i="4"/>
  <c r="T482" i="4" s="1"/>
  <c r="AF515" i="4"/>
  <c r="AH515" i="4" s="1"/>
  <c r="AG490" i="4"/>
  <c r="AC482" i="4"/>
  <c r="AA530" i="4"/>
  <c r="AA466" i="4"/>
  <c r="Z522" i="4"/>
  <c r="Z467" i="4"/>
  <c r="Y514" i="4"/>
  <c r="Y450" i="4"/>
  <c r="AF432" i="4"/>
  <c r="AH432" i="4" s="1"/>
  <c r="W530" i="4"/>
  <c r="W466" i="4"/>
  <c r="V522" i="4"/>
  <c r="V458" i="4"/>
  <c r="U482" i="4"/>
  <c r="S474" i="4"/>
  <c r="R514" i="4"/>
  <c r="R482" i="4"/>
  <c r="P530" i="4"/>
  <c r="P466" i="4"/>
  <c r="T466" i="4" s="1"/>
  <c r="AG498" i="4"/>
  <c r="AG434" i="4"/>
  <c r="AC490" i="4"/>
  <c r="AB482" i="4"/>
  <c r="AA474" i="4"/>
  <c r="Z530" i="4"/>
  <c r="Y522" i="4"/>
  <c r="AF504" i="4"/>
  <c r="AH504" i="4" s="1"/>
  <c r="Y458" i="4"/>
  <c r="AF440" i="4"/>
  <c r="AH440" i="4" s="1"/>
  <c r="W474" i="4"/>
  <c r="V530" i="4"/>
  <c r="V466" i="4"/>
  <c r="U506" i="4"/>
  <c r="U480" i="4"/>
  <c r="U442" i="4"/>
  <c r="T530" i="4"/>
  <c r="T498" i="4"/>
  <c r="T434" i="4"/>
  <c r="AF446" i="4"/>
  <c r="AH446" i="4" s="1"/>
  <c r="S434" i="4"/>
  <c r="AF523" i="4"/>
  <c r="AH523" i="4" s="1"/>
  <c r="AF491" i="4"/>
  <c r="AH491" i="4" s="1"/>
  <c r="AF459" i="4"/>
  <c r="AH459" i="4" s="1"/>
  <c r="P490" i="4"/>
  <c r="AG506" i="4"/>
  <c r="AG442" i="4"/>
  <c r="AC434" i="4"/>
  <c r="AB490" i="4"/>
  <c r="AA482" i="4"/>
  <c r="Z474" i="4"/>
  <c r="Y530" i="4"/>
  <c r="AF512" i="4"/>
  <c r="AH512" i="4" s="1"/>
  <c r="Y466" i="4"/>
  <c r="AF448" i="4"/>
  <c r="AH448" i="4" s="1"/>
  <c r="X467" i="4"/>
  <c r="W482" i="4"/>
  <c r="V474" i="4"/>
  <c r="U530" i="4"/>
  <c r="U466" i="4"/>
  <c r="S522" i="4"/>
  <c r="R522" i="4"/>
  <c r="R490" i="4"/>
  <c r="R458" i="4"/>
  <c r="P514" i="4"/>
  <c r="Z514" i="4" s="1"/>
  <c r="P450" i="4"/>
  <c r="S450" i="4" s="1"/>
  <c r="AF483" i="4"/>
  <c r="AH483" i="4" s="1"/>
  <c r="AG514" i="4"/>
  <c r="AG450" i="4"/>
  <c r="AC506" i="4"/>
  <c r="AC442" i="4"/>
  <c r="AB498" i="4"/>
  <c r="AB434" i="4"/>
  <c r="AA490" i="4"/>
  <c r="Z482" i="4"/>
  <c r="AF520" i="4"/>
  <c r="AH520" i="4" s="1"/>
  <c r="Y474" i="4"/>
  <c r="AF456" i="4"/>
  <c r="AH456" i="4" s="1"/>
  <c r="X530" i="4"/>
  <c r="X522" i="4"/>
  <c r="X506" i="4"/>
  <c r="X498" i="4"/>
  <c r="X490" i="4"/>
  <c r="X482" i="4"/>
  <c r="X474" i="4"/>
  <c r="X466" i="4"/>
  <c r="X458" i="4"/>
  <c r="X450" i="4"/>
  <c r="X442" i="4"/>
  <c r="X434" i="4"/>
  <c r="W490" i="4"/>
  <c r="V482" i="4"/>
  <c r="U490" i="4"/>
  <c r="T506" i="4"/>
  <c r="T474" i="4"/>
  <c r="T442" i="4"/>
  <c r="S482" i="4"/>
  <c r="AF499" i="4"/>
  <c r="AH499" i="4" s="1"/>
  <c r="AF467" i="4"/>
  <c r="AH467" i="4" s="1"/>
  <c r="AF435" i="4"/>
  <c r="AH435" i="4" s="1"/>
  <c r="P474" i="4"/>
  <c r="AB474" i="4" s="1"/>
  <c r="AF451" i="4"/>
  <c r="AH451" i="4" s="1"/>
  <c r="AG522" i="4"/>
  <c r="AG458" i="4"/>
  <c r="AC514" i="4"/>
  <c r="AC450" i="4"/>
  <c r="AB506" i="4"/>
  <c r="AB442" i="4"/>
  <c r="AA498" i="4"/>
  <c r="AA480" i="4"/>
  <c r="AA434" i="4"/>
  <c r="Z490" i="4"/>
  <c r="AF528" i="4"/>
  <c r="AH528" i="4" s="1"/>
  <c r="Y482" i="4"/>
  <c r="AF464" i="4"/>
  <c r="AH464" i="4" s="1"/>
  <c r="W498" i="4"/>
  <c r="W434" i="4"/>
  <c r="V490" i="4"/>
  <c r="U514" i="4"/>
  <c r="U450" i="4"/>
  <c r="S506" i="4"/>
  <c r="AF454" i="4"/>
  <c r="AH454" i="4" s="1"/>
  <c r="S442" i="4"/>
  <c r="R530" i="4"/>
  <c r="R498" i="4"/>
  <c r="R466" i="4"/>
  <c r="R434" i="4"/>
  <c r="P498" i="4"/>
  <c r="S498" i="4" s="1"/>
  <c r="P434" i="4"/>
  <c r="AG530" i="4"/>
  <c r="AG466" i="4"/>
  <c r="AC522" i="4"/>
  <c r="AC458" i="4"/>
  <c r="AB514" i="4"/>
  <c r="AB450" i="4"/>
  <c r="AA506" i="4"/>
  <c r="AA442" i="4"/>
  <c r="Z498" i="4"/>
  <c r="Z434" i="4"/>
  <c r="AF472" i="4"/>
  <c r="AH472" i="4" s="1"/>
  <c r="AF507" i="4"/>
  <c r="AH507" i="4" s="1"/>
  <c r="AF475" i="4"/>
  <c r="AH475" i="4" s="1"/>
  <c r="R466" i="23"/>
  <c r="AB466" i="23" s="1"/>
  <c r="AD466" i="23" s="1"/>
  <c r="W466" i="23"/>
  <c r="Y466" i="23"/>
  <c r="Q434" i="23"/>
  <c r="R434" i="23"/>
  <c r="W434" i="23"/>
  <c r="AC472" i="23"/>
  <c r="Y488" i="23"/>
  <c r="X480" i="23"/>
  <c r="AB527" i="23"/>
  <c r="AD527" i="23" s="1"/>
  <c r="W472" i="23"/>
  <c r="V528" i="23"/>
  <c r="V520" i="23"/>
  <c r="V512" i="23"/>
  <c r="V504" i="23"/>
  <c r="V496" i="23"/>
  <c r="V488" i="23"/>
  <c r="V480" i="23"/>
  <c r="V472" i="23"/>
  <c r="V464" i="23"/>
  <c r="V456" i="23"/>
  <c r="V448" i="23"/>
  <c r="V440" i="23"/>
  <c r="V432" i="23"/>
  <c r="U488" i="23"/>
  <c r="AB526" i="23"/>
  <c r="AD526" i="23" s="1"/>
  <c r="T480" i="23"/>
  <c r="AB462" i="23"/>
  <c r="AD462" i="23" s="1"/>
  <c r="AB499" i="23"/>
  <c r="AD499" i="23" s="1"/>
  <c r="S472" i="23"/>
  <c r="AB435" i="23"/>
  <c r="AD435" i="23" s="1"/>
  <c r="R528" i="23"/>
  <c r="R464" i="23"/>
  <c r="R455" i="23"/>
  <c r="Q520" i="23"/>
  <c r="Q456" i="23"/>
  <c r="P512" i="23"/>
  <c r="P448" i="23"/>
  <c r="AC480" i="23"/>
  <c r="Y496" i="23"/>
  <c r="Y487" i="23"/>
  <c r="Y432" i="23"/>
  <c r="X488" i="23"/>
  <c r="W480" i="23"/>
  <c r="U496" i="23"/>
  <c r="U432" i="23"/>
  <c r="T488" i="23"/>
  <c r="AB470" i="23"/>
  <c r="AD470" i="23" s="1"/>
  <c r="AB507" i="23"/>
  <c r="AD507" i="23" s="1"/>
  <c r="S480" i="23"/>
  <c r="AB443" i="23"/>
  <c r="AD443" i="23" s="1"/>
  <c r="R472" i="23"/>
  <c r="Q528" i="23"/>
  <c r="Q464" i="23"/>
  <c r="P520" i="23"/>
  <c r="P456" i="23"/>
  <c r="AC488" i="23"/>
  <c r="Y504" i="23"/>
  <c r="Y440" i="23"/>
  <c r="X496" i="23"/>
  <c r="X487" i="23"/>
  <c r="X432" i="23"/>
  <c r="W488" i="23"/>
  <c r="AB479" i="23"/>
  <c r="AD479" i="23" s="1"/>
  <c r="U504" i="23"/>
  <c r="U440" i="23"/>
  <c r="T496" i="23"/>
  <c r="AB478" i="23"/>
  <c r="AD478" i="23" s="1"/>
  <c r="T432" i="23"/>
  <c r="AB515" i="23"/>
  <c r="AD515" i="23" s="1"/>
  <c r="S488" i="23"/>
  <c r="AB451" i="23"/>
  <c r="AD451" i="23" s="1"/>
  <c r="R480" i="23"/>
  <c r="Q472" i="23"/>
  <c r="P528" i="23"/>
  <c r="P464" i="23"/>
  <c r="N528" i="23"/>
  <c r="N512" i="23"/>
  <c r="R512" i="23" s="1"/>
  <c r="N496" i="23"/>
  <c r="Q496" i="23" s="1"/>
  <c r="N480" i="23"/>
  <c r="N464" i="23"/>
  <c r="N448" i="23"/>
  <c r="N432" i="23"/>
  <c r="AC496" i="23"/>
  <c r="AC432" i="23"/>
  <c r="Y512" i="23"/>
  <c r="Y448" i="23"/>
  <c r="X504" i="23"/>
  <c r="X440" i="23"/>
  <c r="W432" i="23"/>
  <c r="U512" i="23"/>
  <c r="U448" i="23"/>
  <c r="T504" i="23"/>
  <c r="T440" i="23"/>
  <c r="AB459" i="23"/>
  <c r="AD459" i="23" s="1"/>
  <c r="S432" i="23"/>
  <c r="R488" i="23"/>
  <c r="Q480" i="23"/>
  <c r="P472" i="23"/>
  <c r="AB518" i="23"/>
  <c r="AD518" i="23" s="1"/>
  <c r="AC504" i="23"/>
  <c r="AC440" i="23"/>
  <c r="Y520" i="23"/>
  <c r="Y456" i="23"/>
  <c r="X448" i="23"/>
  <c r="W504" i="23"/>
  <c r="W440" i="23"/>
  <c r="AB431" i="23"/>
  <c r="AD431" i="23" s="1"/>
  <c r="AB529" i="23"/>
  <c r="AD529" i="23" s="1"/>
  <c r="U520" i="23"/>
  <c r="AB465" i="23"/>
  <c r="U456" i="23"/>
  <c r="T512" i="23"/>
  <c r="AB494" i="23"/>
  <c r="AD494" i="23" s="1"/>
  <c r="T448" i="23"/>
  <c r="AB430" i="23"/>
  <c r="AD430" i="23" s="1"/>
  <c r="S504" i="23"/>
  <c r="AB467" i="23"/>
  <c r="AD467" i="23" s="1"/>
  <c r="S440" i="23"/>
  <c r="R432" i="23"/>
  <c r="Q488" i="23"/>
  <c r="AB498" i="23"/>
  <c r="AD498" i="23" s="1"/>
  <c r="AB434" i="23"/>
  <c r="AD434" i="23" s="1"/>
  <c r="AC512" i="23"/>
  <c r="AC448" i="23"/>
  <c r="Y528" i="23"/>
  <c r="Y464" i="23"/>
  <c r="X520" i="23"/>
  <c r="X456" i="23"/>
  <c r="W512" i="23"/>
  <c r="AB503" i="23"/>
  <c r="AD503" i="23" s="1"/>
  <c r="W448" i="23"/>
  <c r="U528" i="23"/>
  <c r="U464" i="23"/>
  <c r="T520" i="23"/>
  <c r="AB502" i="23"/>
  <c r="AD502" i="23" s="1"/>
  <c r="T456" i="23"/>
  <c r="AB438" i="23"/>
  <c r="AD438" i="23" s="1"/>
  <c r="S512" i="23"/>
  <c r="S448" i="23"/>
  <c r="R504" i="23"/>
  <c r="R440" i="23"/>
  <c r="Q432" i="23"/>
  <c r="P488" i="23"/>
  <c r="AB454" i="23"/>
  <c r="AD454" i="23" s="1"/>
  <c r="AB491" i="23"/>
  <c r="AD491" i="23" s="1"/>
  <c r="AC520" i="23"/>
  <c r="AC456" i="23"/>
  <c r="Y472" i="23"/>
  <c r="X528" i="23"/>
  <c r="X464" i="23"/>
  <c r="W520" i="23"/>
  <c r="AB511" i="23"/>
  <c r="AD511" i="23" s="1"/>
  <c r="W456" i="23"/>
  <c r="U472" i="23"/>
  <c r="AB510" i="23"/>
  <c r="AD510" i="23" s="1"/>
  <c r="AB446" i="23"/>
  <c r="AD446" i="23" s="1"/>
  <c r="S520" i="23"/>
  <c r="AB483" i="23"/>
  <c r="AD483" i="23" s="1"/>
  <c r="S456" i="23"/>
  <c r="Q504" i="23"/>
  <c r="Q440" i="23"/>
  <c r="AB450" i="23"/>
  <c r="AD450" i="23" s="1"/>
  <c r="AE508" i="3"/>
  <c r="Z508" i="3"/>
  <c r="X476" i="3"/>
  <c r="Z476" i="3"/>
  <c r="AD514" i="3"/>
  <c r="Y522" i="3"/>
  <c r="V482" i="3"/>
  <c r="X450" i="3"/>
  <c r="AB450" i="3"/>
  <c r="AA458" i="3"/>
  <c r="Y514" i="3"/>
  <c r="Y466" i="3"/>
  <c r="W442" i="3"/>
  <c r="T490" i="3"/>
  <c r="AB522" i="3"/>
  <c r="AB458" i="3"/>
  <c r="AA509" i="3"/>
  <c r="AH509" i="3" s="1"/>
  <c r="AJ509" i="3" s="1"/>
  <c r="AH445" i="3"/>
  <c r="AJ445" i="3" s="1"/>
  <c r="Z514" i="3"/>
  <c r="Z492" i="3"/>
  <c r="Z482" i="3"/>
  <c r="Z450" i="3"/>
  <c r="Y529" i="3"/>
  <c r="Y521" i="3"/>
  <c r="Y513" i="3"/>
  <c r="Y505" i="3"/>
  <c r="Y497" i="3"/>
  <c r="Y489" i="3"/>
  <c r="Y481" i="3"/>
  <c r="Y473" i="3"/>
  <c r="Y465" i="3"/>
  <c r="Y457" i="3"/>
  <c r="Y449" i="3"/>
  <c r="Y441" i="3"/>
  <c r="Y433" i="3"/>
  <c r="X498" i="3"/>
  <c r="X434" i="3"/>
  <c r="W522" i="3"/>
  <c r="W498" i="3"/>
  <c r="W441" i="3"/>
  <c r="V506" i="3"/>
  <c r="V493" i="3"/>
  <c r="V442" i="3"/>
  <c r="U530" i="3"/>
  <c r="AH501" i="3"/>
  <c r="AJ501" i="3" s="1"/>
  <c r="U490" i="3"/>
  <c r="U461" i="3"/>
  <c r="AH461" i="3" s="1"/>
  <c r="AJ461" i="3" s="1"/>
  <c r="U450" i="3"/>
  <c r="T489" i="3"/>
  <c r="T477" i="3"/>
  <c r="AH477" i="3" s="1"/>
  <c r="AJ477" i="3" s="1"/>
  <c r="T466" i="3"/>
  <c r="S482" i="3"/>
  <c r="Q524" i="3"/>
  <c r="Q460" i="3"/>
  <c r="Q444" i="3"/>
  <c r="AD482" i="3"/>
  <c r="Y498" i="3"/>
  <c r="Y474" i="3"/>
  <c r="Y442" i="3"/>
  <c r="T514" i="3"/>
  <c r="AI530" i="3"/>
  <c r="AI522" i="3"/>
  <c r="AI514" i="3"/>
  <c r="AI506" i="3"/>
  <c r="AI498" i="3"/>
  <c r="AI490" i="3"/>
  <c r="AI482" i="3"/>
  <c r="AI474" i="3"/>
  <c r="AI466" i="3"/>
  <c r="AI458" i="3"/>
  <c r="AI450" i="3"/>
  <c r="AI442" i="3"/>
  <c r="AI434" i="3"/>
  <c r="AD522" i="3"/>
  <c r="AD490" i="3"/>
  <c r="AD458" i="3"/>
  <c r="AC458" i="3"/>
  <c r="AB530" i="3"/>
  <c r="AB466" i="3"/>
  <c r="AB447" i="3"/>
  <c r="AA530" i="3"/>
  <c r="AA498" i="3"/>
  <c r="AA466" i="3"/>
  <c r="AA434" i="3"/>
  <c r="Z513" i="3"/>
  <c r="Z481" i="3"/>
  <c r="Z449" i="3"/>
  <c r="X522" i="3"/>
  <c r="X458" i="3"/>
  <c r="W497" i="3"/>
  <c r="W474" i="3"/>
  <c r="W450" i="3"/>
  <c r="V530" i="3"/>
  <c r="V466" i="3"/>
  <c r="U514" i="3"/>
  <c r="U474" i="3"/>
  <c r="T522" i="3"/>
  <c r="S530" i="3"/>
  <c r="S506" i="3"/>
  <c r="S466" i="3"/>
  <c r="Q490" i="3"/>
  <c r="V511" i="3"/>
  <c r="AC450" i="3"/>
  <c r="AB514" i="3"/>
  <c r="Y506" i="3"/>
  <c r="Y482" i="3"/>
  <c r="Y450" i="3"/>
  <c r="Y434" i="3"/>
  <c r="AI529" i="3"/>
  <c r="AI521" i="3"/>
  <c r="AI513" i="3"/>
  <c r="AI505" i="3"/>
  <c r="AI497" i="3"/>
  <c r="AI489" i="3"/>
  <c r="AI481" i="3"/>
  <c r="AI473" i="3"/>
  <c r="AI465" i="3"/>
  <c r="AI457" i="3"/>
  <c r="AI449" i="3"/>
  <c r="AI433" i="3"/>
  <c r="AC466" i="3"/>
  <c r="AB492" i="3"/>
  <c r="AB474" i="3"/>
  <c r="Z490" i="3"/>
  <c r="Z458" i="3"/>
  <c r="X482" i="3"/>
  <c r="W530" i="3"/>
  <c r="W449" i="3"/>
  <c r="V490" i="3"/>
  <c r="AH485" i="3"/>
  <c r="AJ485" i="3" s="1"/>
  <c r="U434" i="3"/>
  <c r="T521" i="3"/>
  <c r="T498" i="3"/>
  <c r="S450" i="3"/>
  <c r="Q522" i="3"/>
  <c r="AE522" i="3" s="1"/>
  <c r="Q506" i="3"/>
  <c r="Q474" i="3"/>
  <c r="Z474" i="3" s="1"/>
  <c r="Q458" i="3"/>
  <c r="Q442" i="3"/>
  <c r="Z442" i="3" s="1"/>
  <c r="AA490" i="3"/>
  <c r="Y530" i="3"/>
  <c r="Y490" i="3"/>
  <c r="Y458" i="3"/>
  <c r="AJ517" i="3"/>
  <c r="AE509" i="3"/>
  <c r="AD530" i="3"/>
  <c r="AD498" i="3"/>
  <c r="AD466" i="3"/>
  <c r="AD434" i="3"/>
  <c r="AC474" i="3"/>
  <c r="AB482" i="3"/>
  <c r="AA474" i="3"/>
  <c r="AA442" i="3"/>
  <c r="X506" i="3"/>
  <c r="X442" i="3"/>
  <c r="W529" i="3"/>
  <c r="W506" i="3"/>
  <c r="W482" i="3"/>
  <c r="V514" i="3"/>
  <c r="V450" i="3"/>
  <c r="U498" i="3"/>
  <c r="U458" i="3"/>
  <c r="T473" i="3"/>
  <c r="T450" i="3"/>
  <c r="S526" i="3"/>
  <c r="S514" i="3"/>
  <c r="S502" i="3"/>
  <c r="S490" i="3"/>
  <c r="S434" i="3"/>
  <c r="AD450" i="3"/>
  <c r="AC482" i="3"/>
  <c r="AB490" i="3"/>
  <c r="Z530" i="3"/>
  <c r="Z498" i="3"/>
  <c r="Z466" i="3"/>
  <c r="Z434" i="3"/>
  <c r="Y461" i="3"/>
  <c r="X530" i="3"/>
  <c r="X466" i="3"/>
  <c r="W481" i="3"/>
  <c r="W458" i="3"/>
  <c r="V474" i="3"/>
  <c r="U482" i="3"/>
  <c r="T530" i="3"/>
  <c r="T506" i="3"/>
  <c r="S474" i="3"/>
  <c r="AE492" i="3"/>
  <c r="AD442" i="3"/>
  <c r="AC434" i="3"/>
  <c r="AB498" i="3"/>
  <c r="AB434" i="3"/>
  <c r="AA514" i="3"/>
  <c r="AA482" i="3"/>
  <c r="AA450" i="3"/>
  <c r="W514" i="3"/>
  <c r="W434" i="3"/>
  <c r="V498" i="3"/>
  <c r="V434" i="3"/>
  <c r="T505" i="3"/>
  <c r="T482" i="3"/>
  <c r="T458" i="3"/>
  <c r="S510" i="3"/>
  <c r="AR485" i="6"/>
  <c r="AT485" i="6" s="1"/>
  <c r="AR493" i="6"/>
  <c r="AT493" i="6" s="1"/>
  <c r="AB524" i="6"/>
  <c r="Y524" i="6"/>
  <c r="AA524" i="6"/>
  <c r="AM524" i="6"/>
  <c r="Z524" i="6"/>
  <c r="AG524" i="6"/>
  <c r="AO524" i="6"/>
  <c r="V524" i="6"/>
  <c r="AJ524" i="6" s="1"/>
  <c r="AC524" i="6"/>
  <c r="AE524" i="6"/>
  <c r="AN524" i="6"/>
  <c r="AI524" i="6"/>
  <c r="AS524" i="6"/>
  <c r="AB516" i="6"/>
  <c r="Y516" i="6"/>
  <c r="AA516" i="6"/>
  <c r="X516" i="6"/>
  <c r="AM516" i="6"/>
  <c r="AJ516" i="6"/>
  <c r="AO516" i="6"/>
  <c r="AL516" i="6"/>
  <c r="V516" i="6"/>
  <c r="AG516" i="6" s="1"/>
  <c r="AN516" i="6"/>
  <c r="AI516" i="6"/>
  <c r="AS516" i="6"/>
  <c r="AC516" i="6"/>
  <c r="AE516" i="6"/>
  <c r="AF516" i="6"/>
  <c r="AH516" i="6"/>
  <c r="AB508" i="6"/>
  <c r="Y508" i="6"/>
  <c r="AA508" i="6"/>
  <c r="AF508" i="6"/>
  <c r="AM508" i="6"/>
  <c r="AJ508" i="6"/>
  <c r="X508" i="6"/>
  <c r="AG508" i="6"/>
  <c r="AO508" i="6"/>
  <c r="AL508" i="6"/>
  <c r="AI508" i="6"/>
  <c r="AS508" i="6"/>
  <c r="AN508" i="6"/>
  <c r="V508" i="6"/>
  <c r="Z508" i="6"/>
  <c r="AC508" i="6"/>
  <c r="AE508" i="6"/>
  <c r="AH508" i="6"/>
  <c r="AB500" i="6"/>
  <c r="Y500" i="6"/>
  <c r="AA500" i="6"/>
  <c r="AM500" i="6"/>
  <c r="V500" i="6"/>
  <c r="AC500" i="6"/>
  <c r="AE500" i="6"/>
  <c r="AF500" i="6"/>
  <c r="AJ500" i="6"/>
  <c r="Z500" i="6"/>
  <c r="AG500" i="6"/>
  <c r="AO500" i="6"/>
  <c r="AN500" i="6"/>
  <c r="AL500" i="6"/>
  <c r="X500" i="6"/>
  <c r="AI500" i="6"/>
  <c r="AS500" i="6"/>
  <c r="AH500" i="6"/>
  <c r="AB492" i="6"/>
  <c r="Y492" i="6"/>
  <c r="AM492" i="6"/>
  <c r="AJ492" i="6"/>
  <c r="AF492" i="6"/>
  <c r="AG492" i="6"/>
  <c r="AO492" i="6"/>
  <c r="V492" i="6"/>
  <c r="X492" i="6" s="1"/>
  <c r="AC492" i="6"/>
  <c r="AE492" i="6"/>
  <c r="AL492" i="6"/>
  <c r="Z492" i="6"/>
  <c r="AN492" i="6"/>
  <c r="AI492" i="6"/>
  <c r="AS492" i="6"/>
  <c r="AH492" i="6"/>
  <c r="AB484" i="6"/>
  <c r="Y484" i="6"/>
  <c r="AA484" i="6"/>
  <c r="X484" i="6"/>
  <c r="Z484" i="6"/>
  <c r="AM484" i="6"/>
  <c r="AJ484" i="6"/>
  <c r="AO484" i="6"/>
  <c r="AF484" i="6"/>
  <c r="AG484" i="6"/>
  <c r="AL484" i="6"/>
  <c r="V484" i="6"/>
  <c r="AC484" i="6"/>
  <c r="AE484" i="6"/>
  <c r="AI484" i="6"/>
  <c r="AS484" i="6"/>
  <c r="AN484" i="6"/>
  <c r="AH484" i="6"/>
  <c r="AB476" i="6"/>
  <c r="Y476" i="6"/>
  <c r="AA476" i="6"/>
  <c r="AM476" i="6"/>
  <c r="AJ476" i="6"/>
  <c r="X476" i="6"/>
  <c r="AO476" i="6"/>
  <c r="Z476" i="6"/>
  <c r="AL476" i="6"/>
  <c r="AN476" i="6"/>
  <c r="AF476" i="6"/>
  <c r="AG476" i="6"/>
  <c r="AI476" i="6"/>
  <c r="AS476" i="6"/>
  <c r="V476" i="6"/>
  <c r="AC476" i="6"/>
  <c r="AE476" i="6"/>
  <c r="AH476" i="6"/>
  <c r="AB468" i="6"/>
  <c r="Y468" i="6"/>
  <c r="AA468" i="6"/>
  <c r="AM468" i="6"/>
  <c r="V468" i="6"/>
  <c r="AC468" i="6"/>
  <c r="AE468" i="6"/>
  <c r="AJ468" i="6"/>
  <c r="AO468" i="6"/>
  <c r="AL468" i="6"/>
  <c r="AG468" i="6"/>
  <c r="X468" i="6"/>
  <c r="AI468" i="6"/>
  <c r="AS468" i="6"/>
  <c r="AF468" i="6"/>
  <c r="AN468" i="6"/>
  <c r="AH468" i="6"/>
  <c r="AB460" i="6"/>
  <c r="Y460" i="6"/>
  <c r="AA460" i="6"/>
  <c r="AM460" i="6"/>
  <c r="Z460" i="6"/>
  <c r="AJ460" i="6"/>
  <c r="AO460" i="6"/>
  <c r="AN460" i="6"/>
  <c r="V460" i="6"/>
  <c r="AG460" i="6" s="1"/>
  <c r="AC460" i="6"/>
  <c r="AE460" i="6"/>
  <c r="AL460" i="6"/>
  <c r="AI460" i="6"/>
  <c r="AS460" i="6"/>
  <c r="AB452" i="6"/>
  <c r="Y452" i="6"/>
  <c r="X452" i="6"/>
  <c r="AF452" i="6"/>
  <c r="AM452" i="6"/>
  <c r="AO452" i="6"/>
  <c r="AL452" i="6"/>
  <c r="V452" i="6"/>
  <c r="AA452" i="6" s="1"/>
  <c r="AN452" i="6"/>
  <c r="Z452" i="6"/>
  <c r="AI452" i="6"/>
  <c r="AS452" i="6"/>
  <c r="AC452" i="6"/>
  <c r="AE452" i="6"/>
  <c r="AG452" i="6"/>
  <c r="AH452" i="6"/>
  <c r="Y444" i="6"/>
  <c r="AA444" i="6"/>
  <c r="AG444" i="6"/>
  <c r="AM444" i="6"/>
  <c r="AJ444" i="6"/>
  <c r="AO444" i="6"/>
  <c r="AL444" i="6"/>
  <c r="AI444" i="6"/>
  <c r="AS444" i="6"/>
  <c r="AN444" i="6"/>
  <c r="V444" i="6"/>
  <c r="AB444" i="6" s="1"/>
  <c r="Z444" i="6"/>
  <c r="AC444" i="6"/>
  <c r="AE444" i="6"/>
  <c r="AH444" i="6"/>
  <c r="Y436" i="6"/>
  <c r="AA436" i="6"/>
  <c r="V436" i="6"/>
  <c r="AE436" i="6" s="1"/>
  <c r="AC436" i="6"/>
  <c r="AG436" i="6"/>
  <c r="AJ436" i="6"/>
  <c r="AL436" i="6"/>
  <c r="X436" i="6"/>
  <c r="AF436" i="6"/>
  <c r="AI436" i="6"/>
  <c r="AS436" i="6"/>
  <c r="AN436" i="6"/>
  <c r="AR501" i="6"/>
  <c r="AT501" i="6" s="1"/>
  <c r="AR437" i="6"/>
  <c r="AT437" i="6" s="1"/>
  <c r="AK524" i="6"/>
  <c r="AK516" i="6"/>
  <c r="AK508" i="6"/>
  <c r="AK500" i="6"/>
  <c r="AK492" i="6"/>
  <c r="AK484" i="6"/>
  <c r="AK476" i="6"/>
  <c r="AK468" i="6"/>
  <c r="AK460" i="6"/>
  <c r="AK452" i="6"/>
  <c r="AK444" i="6"/>
  <c r="AK436" i="6"/>
  <c r="AR453" i="6"/>
  <c r="AT453" i="6" s="1"/>
  <c r="AR445" i="6"/>
  <c r="AT445" i="6" s="1"/>
  <c r="X524" i="6"/>
  <c r="AF524" i="6"/>
  <c r="AF460" i="6"/>
  <c r="Z468" i="6"/>
  <c r="AR477" i="6"/>
  <c r="AT477" i="6" s="1"/>
  <c r="AD516" i="6"/>
  <c r="AD508" i="6"/>
  <c r="AD500" i="6"/>
  <c r="AD492" i="6"/>
  <c r="AD484" i="6"/>
  <c r="AD476" i="6"/>
  <c r="AD468" i="6"/>
  <c r="AD444" i="6"/>
  <c r="AD436" i="6"/>
  <c r="AR469" i="6"/>
  <c r="AT469" i="6" s="1"/>
  <c r="AR517" i="6"/>
  <c r="AT517" i="6" s="1"/>
  <c r="Z496" i="6"/>
  <c r="AF494" i="6"/>
  <c r="Y464" i="6"/>
  <c r="X510" i="6"/>
  <c r="X478" i="6"/>
  <c r="X446" i="6"/>
  <c r="AA529" i="6"/>
  <c r="X529" i="6"/>
  <c r="Z529" i="6"/>
  <c r="AA521" i="6"/>
  <c r="X521" i="6"/>
  <c r="Z521" i="6"/>
  <c r="AA513" i="6"/>
  <c r="X513" i="6"/>
  <c r="Z513" i="6"/>
  <c r="AA505" i="6"/>
  <c r="X505" i="6"/>
  <c r="Z505" i="6"/>
  <c r="AA497" i="6"/>
  <c r="X497" i="6"/>
  <c r="Z497" i="6"/>
  <c r="AA489" i="6"/>
  <c r="X489" i="6"/>
  <c r="Z489" i="6"/>
  <c r="AA481" i="6"/>
  <c r="X481" i="6"/>
  <c r="Z481" i="6"/>
  <c r="AA473" i="6"/>
  <c r="X473" i="6"/>
  <c r="Z473" i="6"/>
  <c r="AA465" i="6"/>
  <c r="X465" i="6"/>
  <c r="Z465" i="6"/>
  <c r="AA457" i="6"/>
  <c r="X457" i="6"/>
  <c r="AF457" i="6"/>
  <c r="Z457" i="6"/>
  <c r="AA449" i="6"/>
  <c r="X449" i="6"/>
  <c r="AF449" i="6"/>
  <c r="Z449" i="6"/>
  <c r="AA441" i="6"/>
  <c r="X441" i="6"/>
  <c r="AF441" i="6"/>
  <c r="Z441" i="6"/>
  <c r="AA433" i="6"/>
  <c r="X433" i="6"/>
  <c r="AF433" i="6"/>
  <c r="Z433" i="6"/>
  <c r="X528" i="6"/>
  <c r="AF528" i="6"/>
  <c r="AC528" i="6"/>
  <c r="V528" i="6"/>
  <c r="AO528" i="6" s="1"/>
  <c r="AE528" i="6"/>
  <c r="AF520" i="6"/>
  <c r="V520" i="6"/>
  <c r="AA520" i="6" s="1"/>
  <c r="AE520" i="6"/>
  <c r="AF512" i="6"/>
  <c r="AC512" i="6"/>
  <c r="V512" i="6"/>
  <c r="AH512" i="6" s="1"/>
  <c r="AE512" i="6"/>
  <c r="AF504" i="6"/>
  <c r="AC504" i="6"/>
  <c r="V504" i="6"/>
  <c r="AE504" i="6"/>
  <c r="X496" i="6"/>
  <c r="AF496" i="6"/>
  <c r="AC496" i="6"/>
  <c r="V496" i="6"/>
  <c r="AE496" i="6" s="1"/>
  <c r="AF488" i="6"/>
  <c r="AC488" i="6"/>
  <c r="V488" i="6"/>
  <c r="AO488" i="6" s="1"/>
  <c r="AE488" i="6"/>
  <c r="X480" i="6"/>
  <c r="AF480" i="6"/>
  <c r="AC480" i="6"/>
  <c r="V480" i="6"/>
  <c r="AE480" i="6" s="1"/>
  <c r="AF472" i="6"/>
  <c r="AC472" i="6"/>
  <c r="V472" i="6"/>
  <c r="X472" i="6" s="1"/>
  <c r="AE472" i="6"/>
  <c r="AF464" i="6"/>
  <c r="AC464" i="6"/>
  <c r="V464" i="6"/>
  <c r="X464" i="6" s="1"/>
  <c r="AE464" i="6"/>
  <c r="X456" i="6"/>
  <c r="AF456" i="6"/>
  <c r="AC456" i="6"/>
  <c r="V456" i="6"/>
  <c r="AE456" i="6"/>
  <c r="X448" i="6"/>
  <c r="AF448" i="6"/>
  <c r="AC448" i="6"/>
  <c r="V448" i="6"/>
  <c r="AE448" i="6"/>
  <c r="AC510" i="6"/>
  <c r="AC478" i="6"/>
  <c r="AA456" i="6"/>
  <c r="AC527" i="6"/>
  <c r="Z527" i="6"/>
  <c r="AB527" i="6"/>
  <c r="AC519" i="6"/>
  <c r="Z519" i="6"/>
  <c r="AB519" i="6"/>
  <c r="AC511" i="6"/>
  <c r="Z511" i="6"/>
  <c r="AB511" i="6"/>
  <c r="AC503" i="6"/>
  <c r="Z503" i="6"/>
  <c r="AB503" i="6"/>
  <c r="AC495" i="6"/>
  <c r="Z495" i="6"/>
  <c r="AB495" i="6"/>
  <c r="AC487" i="6"/>
  <c r="Z487" i="6"/>
  <c r="AB487" i="6"/>
  <c r="AC479" i="6"/>
  <c r="Z479" i="6"/>
  <c r="AB479" i="6"/>
  <c r="AC471" i="6"/>
  <c r="Z471" i="6"/>
  <c r="AB471" i="6"/>
  <c r="AC463" i="6"/>
  <c r="Z463" i="6"/>
  <c r="AB463" i="6"/>
  <c r="AC455" i="6"/>
  <c r="Z455" i="6"/>
  <c r="AB455" i="6"/>
  <c r="AC447" i="6"/>
  <c r="Z447" i="6"/>
  <c r="AB447" i="6"/>
  <c r="AC439" i="6"/>
  <c r="Z439" i="6"/>
  <c r="AB439" i="6"/>
  <c r="AC431" i="6"/>
  <c r="Z431" i="6"/>
  <c r="AB431" i="6"/>
  <c r="Z526" i="6"/>
  <c r="V526" i="6"/>
  <c r="AE526" i="6" s="1"/>
  <c r="Y526" i="6"/>
  <c r="V518" i="6"/>
  <c r="AG518" i="6" s="1"/>
  <c r="AE518" i="6"/>
  <c r="Y518" i="6"/>
  <c r="Z510" i="6"/>
  <c r="V510" i="6"/>
  <c r="AE510" i="6"/>
  <c r="Y510" i="6"/>
  <c r="Z502" i="6"/>
  <c r="V502" i="6"/>
  <c r="AE502" i="6"/>
  <c r="Y502" i="6"/>
  <c r="V494" i="6"/>
  <c r="AE494" i="6"/>
  <c r="Y494" i="6"/>
  <c r="Z486" i="6"/>
  <c r="V486" i="6"/>
  <c r="AE486" i="6"/>
  <c r="Y486" i="6"/>
  <c r="AG486" i="6"/>
  <c r="Z478" i="6"/>
  <c r="V478" i="6"/>
  <c r="AE478" i="6"/>
  <c r="Y478" i="6"/>
  <c r="AG478" i="6"/>
  <c r="Z470" i="6"/>
  <c r="V470" i="6"/>
  <c r="AE470" i="6"/>
  <c r="Y470" i="6"/>
  <c r="AG470" i="6"/>
  <c r="Z462" i="6"/>
  <c r="V462" i="6"/>
  <c r="AD462" i="6" s="1"/>
  <c r="Y462" i="6"/>
  <c r="AG462" i="6"/>
  <c r="V454" i="6"/>
  <c r="AE454" i="6"/>
  <c r="Y454" i="6"/>
  <c r="AG454" i="6"/>
  <c r="Z446" i="6"/>
  <c r="V446" i="6"/>
  <c r="AE446" i="6"/>
  <c r="Y446" i="6"/>
  <c r="AG446" i="6"/>
  <c r="AE440" i="6"/>
  <c r="AE432" i="6"/>
  <c r="Y438" i="6"/>
  <c r="Y430" i="6"/>
  <c r="V440" i="6"/>
  <c r="V432" i="6"/>
  <c r="AE438" i="6"/>
  <c r="AC440" i="6"/>
  <c r="AC432" i="6"/>
  <c r="V438" i="6"/>
  <c r="V430" i="6"/>
  <c r="AG430" i="6" s="1"/>
  <c r="AF440" i="6"/>
  <c r="AF432" i="6"/>
  <c r="AA525" i="4"/>
  <c r="AA517" i="4"/>
  <c r="AA509" i="4"/>
  <c r="AA501" i="4"/>
  <c r="AA485" i="4"/>
  <c r="AA477" i="4"/>
  <c r="AA469" i="4"/>
  <c r="AA461" i="4"/>
  <c r="AA453" i="4"/>
  <c r="AA445" i="4"/>
  <c r="AA437" i="4"/>
  <c r="S525" i="4"/>
  <c r="S509" i="4"/>
  <c r="S501" i="4"/>
  <c r="S493" i="4"/>
  <c r="S485" i="4"/>
  <c r="S469" i="4"/>
  <c r="S453" i="4"/>
  <c r="S445" i="4"/>
  <c r="S437" i="4"/>
  <c r="P527" i="4"/>
  <c r="P519" i="4"/>
  <c r="P511" i="4"/>
  <c r="P503" i="4"/>
  <c r="P495" i="4"/>
  <c r="S495" i="4" s="1"/>
  <c r="P487" i="4"/>
  <c r="P479" i="4"/>
  <c r="X479" i="4" s="1"/>
  <c r="P471" i="4"/>
  <c r="P463" i="4"/>
  <c r="P455" i="4"/>
  <c r="P447" i="4"/>
  <c r="Y447" i="4" s="1"/>
  <c r="P439" i="4"/>
  <c r="P431" i="4"/>
  <c r="U431" i="4" s="1"/>
  <c r="V525" i="4"/>
  <c r="V517" i="4"/>
  <c r="V509" i="4"/>
  <c r="V501" i="4"/>
  <c r="V493" i="4"/>
  <c r="V485" i="4"/>
  <c r="V469" i="4"/>
  <c r="V461" i="4"/>
  <c r="V453" i="4"/>
  <c r="V445" i="4"/>
  <c r="V437" i="4"/>
  <c r="T527" i="4"/>
  <c r="T519" i="4"/>
  <c r="T511" i="4"/>
  <c r="T503" i="4"/>
  <c r="T495" i="4"/>
  <c r="T487" i="4"/>
  <c r="T471" i="4"/>
  <c r="T463" i="4"/>
  <c r="T455" i="4"/>
  <c r="T447" i="4"/>
  <c r="T439" i="4"/>
  <c r="T431" i="4"/>
  <c r="R529" i="4"/>
  <c r="R521" i="4"/>
  <c r="R513" i="4"/>
  <c r="R505" i="4"/>
  <c r="R497" i="4"/>
  <c r="R489" i="4"/>
  <c r="R481" i="4"/>
  <c r="R473" i="4"/>
  <c r="R465" i="4"/>
  <c r="R457" i="4"/>
  <c r="R449" i="4"/>
  <c r="R441" i="4"/>
  <c r="R433" i="4"/>
  <c r="Y525" i="4"/>
  <c r="Y517" i="4"/>
  <c r="Y509" i="4"/>
  <c r="Y501" i="4"/>
  <c r="Y493" i="4"/>
  <c r="Y485" i="4"/>
  <c r="Y477" i="4"/>
  <c r="Y469" i="4"/>
  <c r="Y461" i="4"/>
  <c r="Y453" i="4"/>
  <c r="Y445" i="4"/>
  <c r="Y437" i="4"/>
  <c r="U529" i="4"/>
  <c r="U521" i="4"/>
  <c r="U513" i="4"/>
  <c r="U505" i="4"/>
  <c r="U497" i="4"/>
  <c r="U489" i="4"/>
  <c r="U481" i="4"/>
  <c r="U473" i="4"/>
  <c r="U465" i="4"/>
  <c r="U457" i="4"/>
  <c r="U449" i="4"/>
  <c r="U441" i="4"/>
  <c r="U433" i="4"/>
  <c r="P525" i="4"/>
  <c r="P517" i="4"/>
  <c r="S517" i="4" s="1"/>
  <c r="P509" i="4"/>
  <c r="P501" i="4"/>
  <c r="P493" i="4"/>
  <c r="X493" i="4" s="1"/>
  <c r="P485" i="4"/>
  <c r="P477" i="4"/>
  <c r="S477" i="4" s="1"/>
  <c r="P469" i="4"/>
  <c r="P461" i="4"/>
  <c r="S461" i="4" s="1"/>
  <c r="P453" i="4"/>
  <c r="X453" i="4" s="1"/>
  <c r="P445" i="4"/>
  <c r="P437" i="4"/>
  <c r="AB525" i="4"/>
  <c r="AB517" i="4"/>
  <c r="AB509" i="4"/>
  <c r="AB501" i="4"/>
  <c r="AB485" i="4"/>
  <c r="AB477" i="4"/>
  <c r="AB469" i="4"/>
  <c r="AB461" i="4"/>
  <c r="AB453" i="4"/>
  <c r="AB445" i="4"/>
  <c r="AB437" i="4"/>
  <c r="T525" i="4"/>
  <c r="T517" i="4"/>
  <c r="T509" i="4"/>
  <c r="T501" i="4"/>
  <c r="T493" i="4"/>
  <c r="T485" i="4"/>
  <c r="T477" i="4"/>
  <c r="T469" i="4"/>
  <c r="T461" i="4"/>
  <c r="T453" i="4"/>
  <c r="T445" i="4"/>
  <c r="T437" i="4"/>
  <c r="AG525" i="4"/>
  <c r="AG517" i="4"/>
  <c r="AG509" i="4"/>
  <c r="AG501" i="4"/>
  <c r="AG493" i="4"/>
  <c r="AG485" i="4"/>
  <c r="AG477" i="4"/>
  <c r="AG469" i="4"/>
  <c r="AG461" i="4"/>
  <c r="AG453" i="4"/>
  <c r="AG445" i="4"/>
  <c r="AG437" i="4"/>
  <c r="W525" i="4"/>
  <c r="W517" i="4"/>
  <c r="W509" i="4"/>
  <c r="W501" i="4"/>
  <c r="W493" i="4"/>
  <c r="W485" i="4"/>
  <c r="W477" i="4"/>
  <c r="W469" i="4"/>
  <c r="W453" i="4"/>
  <c r="W445" i="4"/>
  <c r="W437" i="4"/>
  <c r="U527" i="4"/>
  <c r="U519" i="4"/>
  <c r="U511" i="4"/>
  <c r="U503" i="4"/>
  <c r="U487" i="4"/>
  <c r="U479" i="4"/>
  <c r="U471" i="4"/>
  <c r="U463" i="4"/>
  <c r="U455" i="4"/>
  <c r="U439" i="4"/>
  <c r="S529" i="4"/>
  <c r="S521" i="4"/>
  <c r="S513" i="4"/>
  <c r="S505" i="4"/>
  <c r="S497" i="4"/>
  <c r="S489" i="4"/>
  <c r="S481" i="4"/>
  <c r="S473" i="4"/>
  <c r="S465" i="4"/>
  <c r="S457" i="4"/>
  <c r="S449" i="4"/>
  <c r="S441" i="4"/>
  <c r="S433" i="4"/>
  <c r="Z525" i="4"/>
  <c r="Z517" i="4"/>
  <c r="Z509" i="4"/>
  <c r="Z501" i="4"/>
  <c r="Z493" i="4"/>
  <c r="Z485" i="4"/>
  <c r="Z477" i="4"/>
  <c r="Z469" i="4"/>
  <c r="Z461" i="4"/>
  <c r="Z453" i="4"/>
  <c r="Z445" i="4"/>
  <c r="Z437" i="4"/>
  <c r="R525" i="4"/>
  <c r="R509" i="4"/>
  <c r="R501" i="4"/>
  <c r="R493" i="4"/>
  <c r="R485" i="4"/>
  <c r="R477" i="4"/>
  <c r="R469" i="4"/>
  <c r="R461" i="4"/>
  <c r="R445" i="4"/>
  <c r="R437" i="4"/>
  <c r="AC525" i="4"/>
  <c r="AC517" i="4"/>
  <c r="AC509" i="4"/>
  <c r="AC501" i="4"/>
  <c r="AC493" i="4"/>
  <c r="AC485" i="4"/>
  <c r="AC477" i="4"/>
  <c r="AC469" i="4"/>
  <c r="AC461" i="4"/>
  <c r="AC453" i="4"/>
  <c r="AC445" i="4"/>
  <c r="AC437" i="4"/>
  <c r="AC524" i="23"/>
  <c r="AC516" i="23"/>
  <c r="AC508" i="23"/>
  <c r="AC500" i="23"/>
  <c r="AC492" i="23"/>
  <c r="AC484" i="23"/>
  <c r="AC476" i="23"/>
  <c r="AC468" i="23"/>
  <c r="AC460" i="23"/>
  <c r="AC452" i="23"/>
  <c r="AC444" i="23"/>
  <c r="AC436" i="23"/>
  <c r="S524" i="23"/>
  <c r="S516" i="23"/>
  <c r="S508" i="23"/>
  <c r="S500" i="23"/>
  <c r="S492" i="23"/>
  <c r="S484" i="23"/>
  <c r="S476" i="23"/>
  <c r="S468" i="23"/>
  <c r="S460" i="23"/>
  <c r="S452" i="23"/>
  <c r="S444" i="23"/>
  <c r="S436" i="23"/>
  <c r="Y524" i="23"/>
  <c r="Y516" i="23"/>
  <c r="Y508" i="23"/>
  <c r="Y500" i="23"/>
  <c r="Y492" i="23"/>
  <c r="Y484" i="23"/>
  <c r="Y476" i="23"/>
  <c r="Y468" i="23"/>
  <c r="Y460" i="23"/>
  <c r="Y452" i="23"/>
  <c r="Y444" i="23"/>
  <c r="Y436" i="23"/>
  <c r="Q524" i="23"/>
  <c r="Q516" i="23"/>
  <c r="Q508" i="23"/>
  <c r="Q500" i="23"/>
  <c r="Q492" i="23"/>
  <c r="Q484" i="23"/>
  <c r="Q476" i="23"/>
  <c r="Q468" i="23"/>
  <c r="Q460" i="23"/>
  <c r="Q452" i="23"/>
  <c r="Q444" i="23"/>
  <c r="Q436" i="23"/>
  <c r="T524" i="23"/>
  <c r="T516" i="23"/>
  <c r="T508" i="23"/>
  <c r="T500" i="23"/>
  <c r="T492" i="23"/>
  <c r="T484" i="23"/>
  <c r="T476" i="23"/>
  <c r="T468" i="23"/>
  <c r="T460" i="23"/>
  <c r="T452" i="23"/>
  <c r="T444" i="23"/>
  <c r="T436" i="23"/>
  <c r="W524" i="23"/>
  <c r="W516" i="23"/>
  <c r="W508" i="23"/>
  <c r="W500" i="23"/>
  <c r="W492" i="23"/>
  <c r="W484" i="23"/>
  <c r="W476" i="23"/>
  <c r="W468" i="23"/>
  <c r="W460" i="23"/>
  <c r="W452" i="23"/>
  <c r="W444" i="23"/>
  <c r="W436" i="23"/>
  <c r="N524" i="23"/>
  <c r="N516" i="23"/>
  <c r="N508" i="23"/>
  <c r="N500" i="23"/>
  <c r="N492" i="23"/>
  <c r="N484" i="23"/>
  <c r="N476" i="23"/>
  <c r="N468" i="23"/>
  <c r="N460" i="23"/>
  <c r="N452" i="23"/>
  <c r="N444" i="23"/>
  <c r="N436" i="23"/>
  <c r="R524" i="23"/>
  <c r="R516" i="23"/>
  <c r="R508" i="23"/>
  <c r="R500" i="23"/>
  <c r="R492" i="23"/>
  <c r="R484" i="23"/>
  <c r="R476" i="23"/>
  <c r="R468" i="23"/>
  <c r="R460" i="23"/>
  <c r="R452" i="23"/>
  <c r="R444" i="23"/>
  <c r="R436" i="23"/>
  <c r="U524" i="23"/>
  <c r="U516" i="23"/>
  <c r="U508" i="23"/>
  <c r="U500" i="23"/>
  <c r="U492" i="23"/>
  <c r="U484" i="23"/>
  <c r="U476" i="23"/>
  <c r="U468" i="23"/>
  <c r="U460" i="23"/>
  <c r="U452" i="23"/>
  <c r="U444" i="23"/>
  <c r="U436" i="23"/>
  <c r="X524" i="23"/>
  <c r="X516" i="23"/>
  <c r="X508" i="23"/>
  <c r="X500" i="23"/>
  <c r="X492" i="23"/>
  <c r="X484" i="23"/>
  <c r="X476" i="23"/>
  <c r="X468" i="23"/>
  <c r="X460" i="23"/>
  <c r="X452" i="23"/>
  <c r="X444" i="23"/>
  <c r="X436" i="23"/>
  <c r="Z527" i="3"/>
  <c r="Z473" i="3"/>
  <c r="Z463" i="3"/>
  <c r="X513" i="3"/>
  <c r="X481" i="3"/>
  <c r="X449" i="3"/>
  <c r="V479" i="3"/>
  <c r="V447" i="3"/>
  <c r="W524" i="3"/>
  <c r="T524" i="3"/>
  <c r="V524" i="3"/>
  <c r="W516" i="3"/>
  <c r="T516" i="3"/>
  <c r="V516" i="3"/>
  <c r="W508" i="3"/>
  <c r="T508" i="3"/>
  <c r="V508" i="3"/>
  <c r="W500" i="3"/>
  <c r="T500" i="3"/>
  <c r="V500" i="3"/>
  <c r="W492" i="3"/>
  <c r="T492" i="3"/>
  <c r="V492" i="3"/>
  <c r="S484" i="3"/>
  <c r="W484" i="3"/>
  <c r="T484" i="3"/>
  <c r="V484" i="3"/>
  <c r="S476" i="3"/>
  <c r="W476" i="3"/>
  <c r="T476" i="3"/>
  <c r="V476" i="3"/>
  <c r="S468" i="3"/>
  <c r="W468" i="3"/>
  <c r="T468" i="3"/>
  <c r="V468" i="3"/>
  <c r="S460" i="3"/>
  <c r="W460" i="3"/>
  <c r="T460" i="3"/>
  <c r="V460" i="3"/>
  <c r="W452" i="3"/>
  <c r="T452" i="3"/>
  <c r="S444" i="3"/>
  <c r="W444" i="3"/>
  <c r="T444" i="3"/>
  <c r="V444" i="3"/>
  <c r="W436" i="3"/>
  <c r="T436" i="3"/>
  <c r="Q495" i="3"/>
  <c r="Q431" i="3"/>
  <c r="AC487" i="3"/>
  <c r="Z489" i="3"/>
  <c r="Z479" i="3"/>
  <c r="V519" i="3"/>
  <c r="V455" i="3"/>
  <c r="U484" i="3"/>
  <c r="S516" i="3"/>
  <c r="S431" i="3"/>
  <c r="Q468" i="3"/>
  <c r="Q529" i="3"/>
  <c r="V529" i="3"/>
  <c r="S529" i="3"/>
  <c r="AA529" i="3"/>
  <c r="U529" i="3"/>
  <c r="Q521" i="3"/>
  <c r="V521" i="3"/>
  <c r="S521" i="3"/>
  <c r="AA521" i="3"/>
  <c r="U521" i="3"/>
  <c r="Q513" i="3"/>
  <c r="V513" i="3"/>
  <c r="S513" i="3"/>
  <c r="AA513" i="3"/>
  <c r="U513" i="3"/>
  <c r="Q505" i="3"/>
  <c r="U505" i="3" s="1"/>
  <c r="V505" i="3"/>
  <c r="S505" i="3"/>
  <c r="AA505" i="3"/>
  <c r="Q497" i="3"/>
  <c r="V497" i="3"/>
  <c r="S497" i="3"/>
  <c r="AA497" i="3"/>
  <c r="U497" i="3"/>
  <c r="Q489" i="3"/>
  <c r="V489" i="3"/>
  <c r="S489" i="3"/>
  <c r="AA489" i="3"/>
  <c r="U489" i="3"/>
  <c r="AC489" i="3"/>
  <c r="Q481" i="3"/>
  <c r="V481" i="3"/>
  <c r="S481" i="3"/>
  <c r="AA481" i="3"/>
  <c r="U481" i="3"/>
  <c r="AC481" i="3"/>
  <c r="Q473" i="3"/>
  <c r="V473" i="3"/>
  <c r="S473" i="3"/>
  <c r="AA473" i="3"/>
  <c r="U473" i="3"/>
  <c r="AC473" i="3"/>
  <c r="Q465" i="3"/>
  <c r="V465" i="3"/>
  <c r="S465" i="3"/>
  <c r="AA465" i="3"/>
  <c r="U465" i="3"/>
  <c r="AC465" i="3"/>
  <c r="Q457" i="3"/>
  <c r="AE457" i="3" s="1"/>
  <c r="V457" i="3"/>
  <c r="S457" i="3"/>
  <c r="U457" i="3"/>
  <c r="AC457" i="3"/>
  <c r="Q449" i="3"/>
  <c r="V449" i="3"/>
  <c r="S449" i="3"/>
  <c r="AA449" i="3"/>
  <c r="U449" i="3"/>
  <c r="AC449" i="3"/>
  <c r="Q441" i="3"/>
  <c r="T441" i="3" s="1"/>
  <c r="S441" i="3"/>
  <c r="AA441" i="3"/>
  <c r="AC441" i="3"/>
  <c r="Q433" i="3"/>
  <c r="V433" i="3"/>
  <c r="S433" i="3"/>
  <c r="AA433" i="3"/>
  <c r="U433" i="3"/>
  <c r="AC433" i="3"/>
  <c r="AD529" i="3"/>
  <c r="AD521" i="3"/>
  <c r="AD513" i="3"/>
  <c r="AD505" i="3"/>
  <c r="AD497" i="3"/>
  <c r="AD489" i="3"/>
  <c r="AD481" i="3"/>
  <c r="AD473" i="3"/>
  <c r="AD465" i="3"/>
  <c r="AD449" i="3"/>
  <c r="AD441" i="3"/>
  <c r="AD433" i="3"/>
  <c r="AA431" i="3"/>
  <c r="Z495" i="3"/>
  <c r="Z441" i="3"/>
  <c r="Z431" i="3"/>
  <c r="X529" i="3"/>
  <c r="X497" i="3"/>
  <c r="X465" i="3"/>
  <c r="X433" i="3"/>
  <c r="S524" i="3"/>
  <c r="S492" i="3"/>
  <c r="Q516" i="3"/>
  <c r="U516" i="3" s="1"/>
  <c r="Q452" i="3"/>
  <c r="AE452" i="3" s="1"/>
  <c r="W521" i="3"/>
  <c r="W489" i="3"/>
  <c r="W457" i="3"/>
  <c r="T529" i="3"/>
  <c r="T497" i="3"/>
  <c r="T465" i="3"/>
  <c r="T433" i="3"/>
  <c r="X527" i="3"/>
  <c r="U527" i="3"/>
  <c r="W527" i="3"/>
  <c r="X519" i="3"/>
  <c r="U519" i="3"/>
  <c r="W519" i="3"/>
  <c r="X511" i="3"/>
  <c r="U511" i="3"/>
  <c r="W511" i="3"/>
  <c r="X503" i="3"/>
  <c r="U503" i="3"/>
  <c r="W503" i="3"/>
  <c r="X495" i="3"/>
  <c r="U495" i="3"/>
  <c r="W495" i="3"/>
  <c r="X487" i="3"/>
  <c r="U487" i="3"/>
  <c r="W487" i="3"/>
  <c r="X479" i="3"/>
  <c r="U479" i="3"/>
  <c r="W479" i="3"/>
  <c r="X471" i="3"/>
  <c r="U471" i="3"/>
  <c r="W471" i="3"/>
  <c r="X463" i="3"/>
  <c r="U463" i="3"/>
  <c r="W463" i="3"/>
  <c r="X455" i="3"/>
  <c r="U455" i="3"/>
  <c r="W455" i="3"/>
  <c r="X447" i="3"/>
  <c r="U447" i="3"/>
  <c r="W447" i="3"/>
  <c r="X439" i="3"/>
  <c r="U439" i="3"/>
  <c r="W439" i="3"/>
  <c r="X431" i="3"/>
  <c r="U431" i="3"/>
  <c r="W431" i="3"/>
  <c r="AD527" i="3"/>
  <c r="AD519" i="3"/>
  <c r="AD511" i="3"/>
  <c r="AD503" i="3"/>
  <c r="AD495" i="3"/>
  <c r="AD487" i="3"/>
  <c r="AD479" i="3"/>
  <c r="AD471" i="3"/>
  <c r="AD463" i="3"/>
  <c r="AD455" i="3"/>
  <c r="AD447" i="3"/>
  <c r="AD439" i="3"/>
  <c r="AD431" i="3"/>
  <c r="AC455" i="3"/>
  <c r="AB529" i="3"/>
  <c r="AB521" i="3"/>
  <c r="AB513" i="3"/>
  <c r="AB505" i="3"/>
  <c r="AB497" i="3"/>
  <c r="AB489" i="3"/>
  <c r="AB481" i="3"/>
  <c r="AB473" i="3"/>
  <c r="AB465" i="3"/>
  <c r="AB457" i="3"/>
  <c r="AB449" i="3"/>
  <c r="AB441" i="3"/>
  <c r="AB433" i="3"/>
  <c r="Z521" i="3"/>
  <c r="Z511" i="3"/>
  <c r="Z457" i="3"/>
  <c r="Z447" i="3"/>
  <c r="X505" i="3"/>
  <c r="X473" i="3"/>
  <c r="X441" i="3"/>
  <c r="V503" i="3"/>
  <c r="V471" i="3"/>
  <c r="V439" i="3"/>
  <c r="S500" i="3"/>
  <c r="S463" i="3"/>
  <c r="Q500" i="3"/>
  <c r="Q487" i="3"/>
  <c r="Q436" i="3"/>
  <c r="V436" i="3" s="1"/>
  <c r="Z528" i="3"/>
  <c r="Z520" i="3"/>
  <c r="Z504" i="3"/>
  <c r="Z488" i="3"/>
  <c r="Z480" i="3"/>
  <c r="Z472" i="3"/>
  <c r="Z464" i="3"/>
  <c r="Z456" i="3"/>
  <c r="Z448" i="3"/>
  <c r="Z440" i="3"/>
  <c r="Z432" i="3"/>
  <c r="T518" i="3"/>
  <c r="T502" i="3"/>
  <c r="T494" i="3"/>
  <c r="T486" i="3"/>
  <c r="T470" i="3"/>
  <c r="T462" i="3"/>
  <c r="T454" i="3"/>
  <c r="T446" i="3"/>
  <c r="T438" i="3"/>
  <c r="T430" i="3"/>
  <c r="Q528" i="3"/>
  <c r="Q520" i="3"/>
  <c r="S520" i="3" s="1"/>
  <c r="Q512" i="3"/>
  <c r="Q504" i="3"/>
  <c r="Q496" i="3"/>
  <c r="X496" i="3" s="1"/>
  <c r="Q488" i="3"/>
  <c r="Q480" i="3"/>
  <c r="Q472" i="3"/>
  <c r="Q464" i="3"/>
  <c r="Q456" i="3"/>
  <c r="Q448" i="3"/>
  <c r="Q440" i="3"/>
  <c r="Q432" i="3"/>
  <c r="X528" i="3"/>
  <c r="X512" i="3"/>
  <c r="X504" i="3"/>
  <c r="X488" i="3"/>
  <c r="X480" i="3"/>
  <c r="X472" i="3"/>
  <c r="X464" i="3"/>
  <c r="X456" i="3"/>
  <c r="X448" i="3"/>
  <c r="X440" i="3"/>
  <c r="X432" i="3"/>
  <c r="Q526" i="3"/>
  <c r="U526" i="3" s="1"/>
  <c r="Q518" i="3"/>
  <c r="Q510" i="3"/>
  <c r="X510" i="3" s="1"/>
  <c r="Q502" i="3"/>
  <c r="Q494" i="3"/>
  <c r="Q486" i="3"/>
  <c r="Q478" i="3"/>
  <c r="T478" i="3" s="1"/>
  <c r="Q470" i="3"/>
  <c r="Y470" i="3" s="1"/>
  <c r="Q462" i="3"/>
  <c r="Q454" i="3"/>
  <c r="Q446" i="3"/>
  <c r="Q438" i="3"/>
  <c r="Q430" i="3"/>
  <c r="AA528" i="3"/>
  <c r="AA520" i="3"/>
  <c r="AA512" i="3"/>
  <c r="AA504" i="3"/>
  <c r="AA496" i="3"/>
  <c r="AA488" i="3"/>
  <c r="AA480" i="3"/>
  <c r="AA464" i="3"/>
  <c r="AA456" i="3"/>
  <c r="AA448" i="3"/>
  <c r="AA440" i="3"/>
  <c r="AA445" i="2"/>
  <c r="U445" i="2"/>
  <c r="AB431" i="2"/>
  <c r="V431" i="2"/>
  <c r="S460" i="2"/>
  <c r="AA460" i="2"/>
  <c r="X460" i="2"/>
  <c r="U460" i="2"/>
  <c r="AC460" i="2"/>
  <c r="Q460" i="2"/>
  <c r="Z460" i="2"/>
  <c r="W460" i="2"/>
  <c r="AE460" i="2"/>
  <c r="V460" i="2"/>
  <c r="AD460" i="2"/>
  <c r="AB477" i="2"/>
  <c r="T445" i="2"/>
  <c r="AC494" i="2"/>
  <c r="T494" i="2"/>
  <c r="AB494" i="2"/>
  <c r="AB455" i="2"/>
  <c r="AD455" i="2"/>
  <c r="AD430" i="2"/>
  <c r="AC430" i="2"/>
  <c r="T430" i="2"/>
  <c r="X523" i="2"/>
  <c r="AC523" i="2"/>
  <c r="Q523" i="2"/>
  <c r="AE523" i="2" s="1"/>
  <c r="Z523" i="2"/>
  <c r="W523" i="2"/>
  <c r="T523" i="2"/>
  <c r="AB523" i="2"/>
  <c r="S523" i="2"/>
  <c r="X515" i="2"/>
  <c r="U515" i="2"/>
  <c r="AC515" i="2"/>
  <c r="Q515" i="2"/>
  <c r="AE515" i="2" s="1"/>
  <c r="Z515" i="2"/>
  <c r="W515" i="2"/>
  <c r="T515" i="2"/>
  <c r="S515" i="2"/>
  <c r="X507" i="2"/>
  <c r="AC507" i="2"/>
  <c r="Q507" i="2"/>
  <c r="AE507" i="2" s="1"/>
  <c r="Z507" i="2"/>
  <c r="W507" i="2"/>
  <c r="AB507" i="2"/>
  <c r="AA507" i="2"/>
  <c r="U499" i="2"/>
  <c r="AC499" i="2"/>
  <c r="Q499" i="2"/>
  <c r="AD499" i="2" s="1"/>
  <c r="Z499" i="2"/>
  <c r="W499" i="2"/>
  <c r="AB499" i="2"/>
  <c r="S499" i="2"/>
  <c r="AA499" i="2"/>
  <c r="X491" i="2"/>
  <c r="U491" i="2"/>
  <c r="AC491" i="2"/>
  <c r="Q491" i="2"/>
  <c r="Z491" i="2"/>
  <c r="W491" i="2"/>
  <c r="T491" i="2"/>
  <c r="AB491" i="2"/>
  <c r="S491" i="2"/>
  <c r="AA491" i="2"/>
  <c r="X483" i="2"/>
  <c r="U483" i="2"/>
  <c r="AC483" i="2"/>
  <c r="Q483" i="2"/>
  <c r="Z483" i="2"/>
  <c r="W483" i="2"/>
  <c r="T483" i="2"/>
  <c r="AB483" i="2"/>
  <c r="S483" i="2"/>
  <c r="AA483" i="2"/>
  <c r="X475" i="2"/>
  <c r="AC475" i="2"/>
  <c r="Q475" i="2"/>
  <c r="U475" i="2" s="1"/>
  <c r="Z475" i="2"/>
  <c r="W475" i="2"/>
  <c r="T475" i="2"/>
  <c r="AB475" i="2"/>
  <c r="S475" i="2"/>
  <c r="X467" i="2"/>
  <c r="Q467" i="2"/>
  <c r="U467" i="2" s="1"/>
  <c r="Z467" i="2"/>
  <c r="W467" i="2"/>
  <c r="T467" i="2"/>
  <c r="AB467" i="2"/>
  <c r="S467" i="2"/>
  <c r="X459" i="2"/>
  <c r="U459" i="2"/>
  <c r="AC459" i="2"/>
  <c r="Q459" i="2"/>
  <c r="Z459" i="2"/>
  <c r="W459" i="2"/>
  <c r="T459" i="2"/>
  <c r="AB459" i="2"/>
  <c r="S459" i="2"/>
  <c r="AA459" i="2"/>
  <c r="X451" i="2"/>
  <c r="U451" i="2"/>
  <c r="AC451" i="2"/>
  <c r="Q451" i="2"/>
  <c r="Z451" i="2"/>
  <c r="W451" i="2"/>
  <c r="T451" i="2"/>
  <c r="S451" i="2"/>
  <c r="AA451" i="2"/>
  <c r="X443" i="2"/>
  <c r="AC443" i="2"/>
  <c r="Q443" i="2"/>
  <c r="T443" i="2" s="1"/>
  <c r="Z443" i="2"/>
  <c r="W443" i="2"/>
  <c r="AB443" i="2"/>
  <c r="S443" i="2"/>
  <c r="X435" i="2"/>
  <c r="U435" i="2"/>
  <c r="AC435" i="2"/>
  <c r="Q435" i="2"/>
  <c r="Z435" i="2"/>
  <c r="W435" i="2"/>
  <c r="AE435" i="2"/>
  <c r="T435" i="2"/>
  <c r="AB435" i="2"/>
  <c r="S435" i="2"/>
  <c r="AA435" i="2"/>
  <c r="S468" i="2"/>
  <c r="AA468" i="2"/>
  <c r="X468" i="2"/>
  <c r="AC468" i="2"/>
  <c r="Q468" i="2"/>
  <c r="U468" i="2" s="1"/>
  <c r="Z468" i="2"/>
  <c r="W468" i="2"/>
  <c r="AE468" i="2"/>
  <c r="V468" i="2"/>
  <c r="AC471" i="2"/>
  <c r="V518" i="2"/>
  <c r="AC518" i="2"/>
  <c r="T518" i="2"/>
  <c r="AB518" i="2"/>
  <c r="AC454" i="2"/>
  <c r="AB454" i="2"/>
  <c r="AD446" i="2"/>
  <c r="S446" i="2"/>
  <c r="AB446" i="2"/>
  <c r="AD517" i="2"/>
  <c r="X517" i="2"/>
  <c r="AD501" i="2"/>
  <c r="AC501" i="2"/>
  <c r="AD453" i="2"/>
  <c r="U453" i="2"/>
  <c r="AC453" i="2"/>
  <c r="S476" i="2"/>
  <c r="AA476" i="2"/>
  <c r="U476" i="2"/>
  <c r="AC476" i="2"/>
  <c r="Q476" i="2"/>
  <c r="V476" i="2" s="1"/>
  <c r="W476" i="2"/>
  <c r="AE476" i="2"/>
  <c r="AD476" i="2"/>
  <c r="AB453" i="2"/>
  <c r="AA439" i="2"/>
  <c r="AA516" i="2"/>
  <c r="U516" i="2"/>
  <c r="AC516" i="2"/>
  <c r="Q516" i="2"/>
  <c r="S516" i="2" s="1"/>
  <c r="Z516" i="2"/>
  <c r="W516" i="2"/>
  <c r="V516" i="2"/>
  <c r="AD516" i="2"/>
  <c r="S452" i="2"/>
  <c r="AA452" i="2"/>
  <c r="X452" i="2"/>
  <c r="U452" i="2"/>
  <c r="AC452" i="2"/>
  <c r="Q452" i="2"/>
  <c r="AE452" i="2" s="1"/>
  <c r="Z452" i="2"/>
  <c r="W452" i="2"/>
  <c r="V452" i="2"/>
  <c r="AD452" i="2"/>
  <c r="AB452" i="2"/>
  <c r="T516" i="2"/>
  <c r="T460" i="2"/>
  <c r="T527" i="2"/>
  <c r="AA527" i="2"/>
  <c r="AB463" i="2"/>
  <c r="AD438" i="2"/>
  <c r="X438" i="2"/>
  <c r="AC438" i="2"/>
  <c r="AA509" i="2"/>
  <c r="U509" i="2"/>
  <c r="S524" i="2"/>
  <c r="X524" i="2"/>
  <c r="AC524" i="2"/>
  <c r="Q524" i="2"/>
  <c r="AA524" i="2" s="1"/>
  <c r="Z524" i="2"/>
  <c r="W524" i="2"/>
  <c r="V524" i="2"/>
  <c r="AD524" i="2"/>
  <c r="S500" i="2"/>
  <c r="AA500" i="2"/>
  <c r="X500" i="2"/>
  <c r="U500" i="2"/>
  <c r="AC500" i="2"/>
  <c r="Q500" i="2"/>
  <c r="Z500" i="2"/>
  <c r="W500" i="2"/>
  <c r="AE500" i="2"/>
  <c r="V500" i="2"/>
  <c r="AD500" i="2"/>
  <c r="AA492" i="2"/>
  <c r="X492" i="2"/>
  <c r="U492" i="2"/>
  <c r="AC492" i="2"/>
  <c r="Q492" i="2"/>
  <c r="T492" i="2" s="1"/>
  <c r="Z492" i="2"/>
  <c r="W492" i="2"/>
  <c r="V492" i="2"/>
  <c r="AD492" i="2"/>
  <c r="S484" i="2"/>
  <c r="AA484" i="2"/>
  <c r="X484" i="2"/>
  <c r="U484" i="2"/>
  <c r="AC484" i="2"/>
  <c r="Q484" i="2"/>
  <c r="Z484" i="2"/>
  <c r="W484" i="2"/>
  <c r="AE484" i="2"/>
  <c r="V484" i="2"/>
  <c r="AD484" i="2"/>
  <c r="S436" i="2"/>
  <c r="AA436" i="2"/>
  <c r="U436" i="2"/>
  <c r="Q436" i="2"/>
  <c r="X436" i="2" s="1"/>
  <c r="Z436" i="2"/>
  <c r="W436" i="2"/>
  <c r="AE436" i="2"/>
  <c r="V436" i="2"/>
  <c r="AD436" i="2"/>
  <c r="AE453" i="2"/>
  <c r="AC431" i="2"/>
  <c r="V507" i="2"/>
  <c r="V467" i="2"/>
  <c r="T477" i="2"/>
  <c r="AD526" i="2"/>
  <c r="AA526" i="2"/>
  <c r="U526" i="2"/>
  <c r="T526" i="2"/>
  <c r="AA469" i="2"/>
  <c r="AB495" i="2"/>
  <c r="AE495" i="2"/>
  <c r="S508" i="2"/>
  <c r="AA508" i="2"/>
  <c r="X508" i="2"/>
  <c r="AC508" i="2"/>
  <c r="Q508" i="2"/>
  <c r="U508" i="2" s="1"/>
  <c r="Z508" i="2"/>
  <c r="W508" i="2"/>
  <c r="AD508" i="2"/>
  <c r="S444" i="2"/>
  <c r="AA444" i="2"/>
  <c r="X444" i="2"/>
  <c r="U444" i="2"/>
  <c r="Q444" i="2"/>
  <c r="AB444" i="2" s="1"/>
  <c r="Z444" i="2"/>
  <c r="W444" i="2"/>
  <c r="AE444" i="2"/>
  <c r="V444" i="2"/>
  <c r="AD444" i="2"/>
  <c r="AE509" i="2"/>
  <c r="Y524" i="2"/>
  <c r="Y516" i="2"/>
  <c r="Y508" i="2"/>
  <c r="Y500" i="2"/>
  <c r="Y492" i="2"/>
  <c r="Y484" i="2"/>
  <c r="Y476" i="2"/>
  <c r="Y468" i="2"/>
  <c r="Y460" i="2"/>
  <c r="Y452" i="2"/>
  <c r="U471" i="2"/>
  <c r="T476" i="2"/>
  <c r="AB511" i="2"/>
  <c r="V511" i="2"/>
  <c r="V486" i="2"/>
  <c r="X486" i="2"/>
  <c r="U486" i="2"/>
  <c r="L20" i="8" l="1"/>
  <c r="L19" i="8"/>
  <c r="L24" i="8"/>
  <c r="L23" i="8"/>
  <c r="L22" i="8"/>
  <c r="L21" i="8"/>
  <c r="L8" i="11"/>
  <c r="L6" i="10"/>
  <c r="L6" i="11"/>
  <c r="L4" i="10"/>
  <c r="L5" i="11"/>
  <c r="L3" i="10"/>
  <c r="L4" i="11"/>
  <c r="L5" i="10"/>
  <c r="L3" i="11"/>
  <c r="L7" i="11"/>
  <c r="L8" i="10"/>
  <c r="L7" i="10"/>
  <c r="AR432" i="6"/>
  <c r="AT432" i="6" s="1"/>
  <c r="AR530" i="6"/>
  <c r="AT530" i="6" s="1"/>
  <c r="AR461" i="6"/>
  <c r="AT461" i="6" s="1"/>
  <c r="AR509" i="6"/>
  <c r="AT509" i="6" s="1"/>
  <c r="AR434" i="6"/>
  <c r="AT434" i="6" s="1"/>
  <c r="AR490" i="6"/>
  <c r="AT490" i="6" s="1"/>
  <c r="AR487" i="6"/>
  <c r="AT487" i="6" s="1"/>
  <c r="AR442" i="6"/>
  <c r="AT442" i="6" s="1"/>
  <c r="AR482" i="6"/>
  <c r="AT482" i="6" s="1"/>
  <c r="AF500" i="4"/>
  <c r="AH500" i="4" s="1"/>
  <c r="AF516" i="4"/>
  <c r="AH516" i="4" s="1"/>
  <c r="AF438" i="4"/>
  <c r="AH438" i="4" s="1"/>
  <c r="AF460" i="4"/>
  <c r="AH460" i="4" s="1"/>
  <c r="AF462" i="4"/>
  <c r="AH462" i="4" s="1"/>
  <c r="AF508" i="4"/>
  <c r="AH508" i="4" s="1"/>
  <c r="AF526" i="4"/>
  <c r="AH526" i="4" s="1"/>
  <c r="AF436" i="4"/>
  <c r="AH436" i="4" s="1"/>
  <c r="AF484" i="4"/>
  <c r="AH484" i="4" s="1"/>
  <c r="AF476" i="4"/>
  <c r="AH476" i="4" s="1"/>
  <c r="AF492" i="4"/>
  <c r="AH492" i="4" s="1"/>
  <c r="AF524" i="4"/>
  <c r="AH524" i="4" s="1"/>
  <c r="AF478" i="4"/>
  <c r="AH478" i="4" s="1"/>
  <c r="AF441" i="4"/>
  <c r="AH441" i="4" s="1"/>
  <c r="AF505" i="4"/>
  <c r="AH505" i="4" s="1"/>
  <c r="AF510" i="4"/>
  <c r="AH510" i="4" s="1"/>
  <c r="AF468" i="4"/>
  <c r="AH468" i="4" s="1"/>
  <c r="AF496" i="4"/>
  <c r="AH496" i="4" s="1"/>
  <c r="AB489" i="23"/>
  <c r="AD489" i="23" s="1"/>
  <c r="AB513" i="23"/>
  <c r="AD513" i="23" s="1"/>
  <c r="AB497" i="23"/>
  <c r="AD497" i="23" s="1"/>
  <c r="AB487" i="23"/>
  <c r="AD487" i="23" s="1"/>
  <c r="AB501" i="23"/>
  <c r="AD501" i="23" s="1"/>
  <c r="AB525" i="23"/>
  <c r="AD525" i="23" s="1"/>
  <c r="AB447" i="23"/>
  <c r="AD447" i="23" s="1"/>
  <c r="AB445" i="23"/>
  <c r="AD445" i="23" s="1"/>
  <c r="AB457" i="23"/>
  <c r="AD457" i="23" s="1"/>
  <c r="AB432" i="23"/>
  <c r="AD432" i="23" s="1"/>
  <c r="AD465" i="23"/>
  <c r="AB523" i="23"/>
  <c r="AD523" i="23" s="1"/>
  <c r="AB449" i="23"/>
  <c r="AD449" i="23" s="1"/>
  <c r="AB461" i="23"/>
  <c r="AD461" i="23" s="1"/>
  <c r="AB469" i="23"/>
  <c r="AD469" i="23" s="1"/>
  <c r="AB437" i="23"/>
  <c r="AD437" i="23" s="1"/>
  <c r="AB521" i="23"/>
  <c r="AD521" i="23" s="1"/>
  <c r="AB460" i="23"/>
  <c r="AD460" i="23" s="1"/>
  <c r="AH475" i="3"/>
  <c r="AJ475" i="3" s="1"/>
  <c r="AH435" i="3"/>
  <c r="AJ435" i="3" s="1"/>
  <c r="AH507" i="3"/>
  <c r="AJ507" i="3" s="1"/>
  <c r="AH491" i="3"/>
  <c r="AJ491" i="3" s="1"/>
  <c r="AH519" i="3"/>
  <c r="AJ519" i="3" s="1"/>
  <c r="AH483" i="3"/>
  <c r="AJ483" i="3" s="1"/>
  <c r="AH451" i="3"/>
  <c r="AJ451" i="3" s="1"/>
  <c r="AH459" i="3"/>
  <c r="AJ459" i="3" s="1"/>
  <c r="AH467" i="3"/>
  <c r="AJ467" i="3" s="1"/>
  <c r="AH515" i="3"/>
  <c r="AJ515" i="3" s="1"/>
  <c r="AH449" i="2"/>
  <c r="AJ449" i="2" s="1"/>
  <c r="AH525" i="2"/>
  <c r="AJ525" i="2" s="1"/>
  <c r="AH504" i="2"/>
  <c r="AJ504" i="2" s="1"/>
  <c r="AH479" i="2"/>
  <c r="AJ479" i="2" s="1"/>
  <c r="AH521" i="2"/>
  <c r="AJ521" i="2" s="1"/>
  <c r="AH432" i="2"/>
  <c r="AJ432" i="2" s="1"/>
  <c r="AH462" i="2"/>
  <c r="AJ462" i="2" s="1"/>
  <c r="AH442" i="2"/>
  <c r="AJ442" i="2" s="1"/>
  <c r="AH437" i="2"/>
  <c r="AJ437" i="2" s="1"/>
  <c r="AF444" i="4"/>
  <c r="AH444" i="4" s="1"/>
  <c r="AF486" i="4"/>
  <c r="AH486" i="4" s="1"/>
  <c r="AA475" i="2"/>
  <c r="AH518" i="3"/>
  <c r="AJ518" i="3" s="1"/>
  <c r="U495" i="4"/>
  <c r="W461" i="4"/>
  <c r="Z512" i="6"/>
  <c r="AC520" i="6"/>
  <c r="AF444" i="6"/>
  <c r="AB504" i="23"/>
  <c r="AD504" i="23" s="1"/>
  <c r="AF530" i="4"/>
  <c r="AH530" i="4" s="1"/>
  <c r="AF506" i="4"/>
  <c r="AH506" i="4" s="1"/>
  <c r="AH499" i="6"/>
  <c r="AH450" i="2"/>
  <c r="AJ450" i="2" s="1"/>
  <c r="AH513" i="2"/>
  <c r="AJ513" i="2" s="1"/>
  <c r="AH448" i="2"/>
  <c r="AJ448" i="2" s="1"/>
  <c r="X433" i="2"/>
  <c r="Y444" i="4"/>
  <c r="X430" i="4"/>
  <c r="AF430" i="4" s="1"/>
  <c r="AH430" i="4" s="1"/>
  <c r="Z430" i="4"/>
  <c r="V458" i="2"/>
  <c r="R517" i="23"/>
  <c r="AB517" i="23" s="1"/>
  <c r="AD517" i="23" s="1"/>
  <c r="AL433" i="6"/>
  <c r="AH446" i="3"/>
  <c r="AJ446" i="3" s="1"/>
  <c r="Z496" i="3"/>
  <c r="Z505" i="3"/>
  <c r="AH505" i="3" s="1"/>
  <c r="AJ505" i="3" s="1"/>
  <c r="V441" i="3"/>
  <c r="AA464" i="6"/>
  <c r="AL524" i="6"/>
  <c r="AH493" i="3"/>
  <c r="AJ493" i="3" s="1"/>
  <c r="AE507" i="6"/>
  <c r="AH510" i="2"/>
  <c r="AJ510" i="2" s="1"/>
  <c r="Z474" i="2"/>
  <c r="AH490" i="2"/>
  <c r="AJ490" i="2" s="1"/>
  <c r="U440" i="2"/>
  <c r="AH441" i="2"/>
  <c r="AJ441" i="2" s="1"/>
  <c r="U522" i="2"/>
  <c r="AH522" i="2" s="1"/>
  <c r="AJ522" i="2" s="1"/>
  <c r="AB505" i="2"/>
  <c r="AJ522" i="6"/>
  <c r="W470" i="4"/>
  <c r="T519" i="23"/>
  <c r="W519" i="23"/>
  <c r="S519" i="23"/>
  <c r="AB519" i="23" s="1"/>
  <c r="AD519" i="23" s="1"/>
  <c r="R463" i="23"/>
  <c r="W463" i="23"/>
  <c r="Y463" i="23"/>
  <c r="W453" i="23"/>
  <c r="AB453" i="23" s="1"/>
  <c r="AD453" i="23" s="1"/>
  <c r="AB485" i="23"/>
  <c r="AD485" i="23" s="1"/>
  <c r="Y493" i="23"/>
  <c r="W493" i="23"/>
  <c r="AB493" i="23" s="1"/>
  <c r="AD493" i="23" s="1"/>
  <c r="AN433" i="6"/>
  <c r="AC433" i="6"/>
  <c r="Z443" i="3"/>
  <c r="AE523" i="3"/>
  <c r="S447" i="4"/>
  <c r="AF447" i="4" s="1"/>
  <c r="AH447" i="4" s="1"/>
  <c r="U447" i="4"/>
  <c r="AF511" i="4"/>
  <c r="AH511" i="4" s="1"/>
  <c r="AA488" i="6"/>
  <c r="X520" i="6"/>
  <c r="AA496" i="6"/>
  <c r="AR491" i="6"/>
  <c r="AT491" i="6" s="1"/>
  <c r="AI498" i="6"/>
  <c r="AB440" i="2"/>
  <c r="AH440" i="2" s="1"/>
  <c r="AJ440" i="2" s="1"/>
  <c r="AH456" i="2"/>
  <c r="AJ456" i="2" s="1"/>
  <c r="X517" i="23"/>
  <c r="AB439" i="2"/>
  <c r="AC493" i="2"/>
  <c r="AH462" i="3"/>
  <c r="AJ462" i="3" s="1"/>
  <c r="AF471" i="4"/>
  <c r="AH471" i="4" s="1"/>
  <c r="AR502" i="6"/>
  <c r="AT502" i="6" s="1"/>
  <c r="AR455" i="6"/>
  <c r="AT455" i="6" s="1"/>
  <c r="AR519" i="6"/>
  <c r="AT519" i="6" s="1"/>
  <c r="AD524" i="6"/>
  <c r="AM436" i="6"/>
  <c r="Z516" i="6"/>
  <c r="Z458" i="6"/>
  <c r="AR458" i="6" s="1"/>
  <c r="AT458" i="6" s="1"/>
  <c r="AC434" i="2"/>
  <c r="AH478" i="2"/>
  <c r="AJ478" i="2" s="1"/>
  <c r="AH488" i="2"/>
  <c r="AJ488" i="2" s="1"/>
  <c r="Z466" i="6"/>
  <c r="AR466" i="6" s="1"/>
  <c r="AT466" i="6" s="1"/>
  <c r="AN474" i="6"/>
  <c r="AR474" i="6" s="1"/>
  <c r="AT474" i="6" s="1"/>
  <c r="R470" i="4"/>
  <c r="W495" i="23"/>
  <c r="Y495" i="23"/>
  <c r="AA523" i="3"/>
  <c r="V24" i="8"/>
  <c r="V23" i="8"/>
  <c r="V22" i="8"/>
  <c r="V21" i="8"/>
  <c r="V20" i="8"/>
  <c r="T468" i="2"/>
  <c r="AE524" i="2"/>
  <c r="T439" i="2"/>
  <c r="V493" i="2"/>
  <c r="AH493" i="2" s="1"/>
  <c r="AJ493" i="2" s="1"/>
  <c r="AB468" i="23"/>
  <c r="AD468" i="23" s="1"/>
  <c r="AF501" i="4"/>
  <c r="AH501" i="4" s="1"/>
  <c r="AF522" i="4"/>
  <c r="AH522" i="4" s="1"/>
  <c r="AM443" i="6"/>
  <c r="AB498" i="6"/>
  <c r="AH503" i="2"/>
  <c r="AJ503" i="2" s="1"/>
  <c r="AH470" i="2"/>
  <c r="AJ470" i="2" s="1"/>
  <c r="X496" i="2"/>
  <c r="U505" i="2"/>
  <c r="AH505" i="2" s="1"/>
  <c r="AJ505" i="2" s="1"/>
  <c r="AH473" i="2"/>
  <c r="AJ473" i="2" s="1"/>
  <c r="AC450" i="6"/>
  <c r="AH466" i="6"/>
  <c r="X506" i="6"/>
  <c r="AG433" i="6"/>
  <c r="X476" i="2"/>
  <c r="AH501" i="2"/>
  <c r="AJ501" i="2" s="1"/>
  <c r="AF437" i="4"/>
  <c r="AH437" i="4" s="1"/>
  <c r="R496" i="23"/>
  <c r="S458" i="4"/>
  <c r="AF458" i="4" s="1"/>
  <c r="AH458" i="4" s="1"/>
  <c r="AF480" i="4"/>
  <c r="AH480" i="4" s="1"/>
  <c r="Z458" i="4"/>
  <c r="AE458" i="6"/>
  <c r="AE498" i="6"/>
  <c r="AN499" i="6"/>
  <c r="AE458" i="2"/>
  <c r="AH458" i="2" s="1"/>
  <c r="AJ458" i="2" s="1"/>
  <c r="AO450" i="6"/>
  <c r="AD506" i="6"/>
  <c r="AL522" i="6"/>
  <c r="AD522" i="6"/>
  <c r="AR522" i="6" s="1"/>
  <c r="AT522" i="6" s="1"/>
  <c r="AC486" i="4"/>
  <c r="Z486" i="4"/>
  <c r="AA502" i="4"/>
  <c r="AB502" i="4"/>
  <c r="V455" i="23"/>
  <c r="AB455" i="23" s="1"/>
  <c r="AD455" i="23" s="1"/>
  <c r="W455" i="23"/>
  <c r="AO449" i="6"/>
  <c r="U443" i="3"/>
  <c r="AH443" i="3" s="1"/>
  <c r="AJ443" i="3" s="1"/>
  <c r="Y436" i="2"/>
  <c r="U469" i="2"/>
  <c r="AH469" i="2" s="1"/>
  <c r="AJ469" i="2" s="1"/>
  <c r="AH494" i="3"/>
  <c r="AJ494" i="3" s="1"/>
  <c r="U441" i="3"/>
  <c r="AH441" i="3" s="1"/>
  <c r="AJ441" i="3" s="1"/>
  <c r="AF525" i="4"/>
  <c r="AH525" i="4" s="1"/>
  <c r="AE462" i="6"/>
  <c r="Z522" i="3"/>
  <c r="AB440" i="23"/>
  <c r="AD440" i="23" s="1"/>
  <c r="AB480" i="23"/>
  <c r="AD480" i="23" s="1"/>
  <c r="AB518" i="4"/>
  <c r="AF518" i="4" s="1"/>
  <c r="AH518" i="4" s="1"/>
  <c r="AF442" i="4"/>
  <c r="AH442" i="4" s="1"/>
  <c r="AH487" i="2"/>
  <c r="AJ487" i="2" s="1"/>
  <c r="AH461" i="2"/>
  <c r="AJ461" i="2" s="1"/>
  <c r="AH485" i="2"/>
  <c r="AJ485" i="2" s="1"/>
  <c r="AH502" i="2"/>
  <c r="AJ502" i="2" s="1"/>
  <c r="T474" i="2"/>
  <c r="AH474" i="2" s="1"/>
  <c r="AJ474" i="2" s="1"/>
  <c r="AH520" i="2"/>
  <c r="AJ520" i="2" s="1"/>
  <c r="AH489" i="2"/>
  <c r="AJ489" i="2" s="1"/>
  <c r="AH528" i="2"/>
  <c r="AJ528" i="2" s="1"/>
  <c r="AL450" i="6"/>
  <c r="Y433" i="23"/>
  <c r="X433" i="23"/>
  <c r="Y505" i="23"/>
  <c r="V505" i="23"/>
  <c r="AH477" i="2"/>
  <c r="AJ477" i="2" s="1"/>
  <c r="V463" i="2"/>
  <c r="AH454" i="2"/>
  <c r="AJ454" i="2" s="1"/>
  <c r="AH498" i="2"/>
  <c r="AJ498" i="2" s="1"/>
  <c r="V496" i="2"/>
  <c r="T465" i="2"/>
  <c r="AH465" i="2" s="1"/>
  <c r="AJ465" i="2" s="1"/>
  <c r="AC465" i="2"/>
  <c r="AH530" i="2"/>
  <c r="AJ530" i="2" s="1"/>
  <c r="U496" i="2"/>
  <c r="AH526" i="2"/>
  <c r="AJ526" i="2" s="1"/>
  <c r="AC436" i="2"/>
  <c r="AH517" i="2"/>
  <c r="AJ517" i="2" s="1"/>
  <c r="AA443" i="2"/>
  <c r="U443" i="2"/>
  <c r="AA519" i="2"/>
  <c r="AB434" i="2"/>
  <c r="AH514" i="2"/>
  <c r="AJ514" i="2" s="1"/>
  <c r="AH497" i="2"/>
  <c r="AJ497" i="2" s="1"/>
  <c r="AE464" i="2"/>
  <c r="U466" i="2"/>
  <c r="AA466" i="2"/>
  <c r="AB472" i="2"/>
  <c r="AB433" i="2"/>
  <c r="T519" i="2"/>
  <c r="AH482" i="2"/>
  <c r="AJ482" i="2" s="1"/>
  <c r="AD472" i="2"/>
  <c r="AE463" i="2"/>
  <c r="Z476" i="2"/>
  <c r="AH476" i="2" s="1"/>
  <c r="AJ476" i="2" s="1"/>
  <c r="AH445" i="2"/>
  <c r="AJ445" i="2" s="1"/>
  <c r="Z506" i="2"/>
  <c r="AH506" i="2" s="1"/>
  <c r="AJ506" i="2" s="1"/>
  <c r="AE506" i="2"/>
  <c r="AD496" i="2"/>
  <c r="T496" i="2"/>
  <c r="AE496" i="2"/>
  <c r="AH529" i="2"/>
  <c r="AJ529" i="2" s="1"/>
  <c r="AB464" i="2"/>
  <c r="AH481" i="2"/>
  <c r="AJ481" i="2" s="1"/>
  <c r="AE508" i="2"/>
  <c r="X463" i="2"/>
  <c r="AE457" i="2"/>
  <c r="AD463" i="2"/>
  <c r="AH512" i="2"/>
  <c r="AJ512" i="2" s="1"/>
  <c r="Z496" i="2"/>
  <c r="AC457" i="2"/>
  <c r="AE472" i="2"/>
  <c r="AD468" i="2"/>
  <c r="U507" i="2"/>
  <c r="AH511" i="2"/>
  <c r="AJ511" i="2" s="1"/>
  <c r="Y444" i="2"/>
  <c r="V508" i="2"/>
  <c r="AE492" i="2"/>
  <c r="S492" i="2"/>
  <c r="S507" i="2"/>
  <c r="AH507" i="2" s="1"/>
  <c r="AJ507" i="2" s="1"/>
  <c r="T499" i="2"/>
  <c r="AH431" i="2"/>
  <c r="AJ431" i="2" s="1"/>
  <c r="AC444" i="2"/>
  <c r="AH495" i="2"/>
  <c r="AJ495" i="2" s="1"/>
  <c r="T507" i="2"/>
  <c r="AH453" i="2"/>
  <c r="AJ453" i="2" s="1"/>
  <c r="AH486" i="2"/>
  <c r="AJ486" i="2" s="1"/>
  <c r="AH509" i="2"/>
  <c r="AJ509" i="2" s="1"/>
  <c r="AH455" i="2"/>
  <c r="AJ455" i="2" s="1"/>
  <c r="AH470" i="6"/>
  <c r="AJ470" i="6"/>
  <c r="Y448" i="6"/>
  <c r="AO448" i="6"/>
  <c r="AR443" i="6"/>
  <c r="AT443" i="6" s="1"/>
  <c r="AO438" i="6"/>
  <c r="AN438" i="6"/>
  <c r="AB446" i="6"/>
  <c r="AM446" i="6"/>
  <c r="AN446" i="6"/>
  <c r="X444" i="6"/>
  <c r="Z430" i="6"/>
  <c r="AR515" i="6"/>
  <c r="AT515" i="6" s="1"/>
  <c r="AA528" i="6"/>
  <c r="AH460" i="6"/>
  <c r="AB462" i="6"/>
  <c r="AR462" i="6" s="1"/>
  <c r="AT462" i="6" s="1"/>
  <c r="Z518" i="6"/>
  <c r="AR479" i="6"/>
  <c r="AT479" i="6" s="1"/>
  <c r="AG504" i="6"/>
  <c r="AL504" i="6"/>
  <c r="X512" i="6"/>
  <c r="AR512" i="6" s="1"/>
  <c r="AT512" i="6" s="1"/>
  <c r="AR497" i="6"/>
  <c r="AT497" i="6" s="1"/>
  <c r="AR510" i="6"/>
  <c r="AT510" i="6" s="1"/>
  <c r="AO436" i="6"/>
  <c r="AJ452" i="6"/>
  <c r="AA470" i="6"/>
  <c r="AR459" i="6"/>
  <c r="AT459" i="6" s="1"/>
  <c r="AD507" i="6"/>
  <c r="Z467" i="6"/>
  <c r="AE430" i="6"/>
  <c r="AC446" i="6"/>
  <c r="AO480" i="6"/>
  <c r="AR480" i="6" s="1"/>
  <c r="AT480" i="6" s="1"/>
  <c r="AD480" i="6"/>
  <c r="X488" i="6"/>
  <c r="AD452" i="6"/>
  <c r="X460" i="6"/>
  <c r="AH436" i="6"/>
  <c r="Z436" i="6"/>
  <c r="AA492" i="6"/>
  <c r="AR492" i="6" s="1"/>
  <c r="AT492" i="6" s="1"/>
  <c r="AE467" i="6"/>
  <c r="AA518" i="6"/>
  <c r="AC507" i="6"/>
  <c r="AR507" i="6" s="1"/>
  <c r="AT507" i="6" s="1"/>
  <c r="AC483" i="6"/>
  <c r="AR483" i="6" s="1"/>
  <c r="AT483" i="6" s="1"/>
  <c r="AR435" i="6"/>
  <c r="AT435" i="6" s="1"/>
  <c r="AG438" i="6"/>
  <c r="AJ520" i="6"/>
  <c r="AL520" i="6"/>
  <c r="AD520" i="6"/>
  <c r="Y528" i="6"/>
  <c r="AD460" i="6"/>
  <c r="AB436" i="6"/>
  <c r="AH524" i="6"/>
  <c r="AR475" i="6"/>
  <c r="AT475" i="6" s="1"/>
  <c r="AC454" i="6"/>
  <c r="AN454" i="6"/>
  <c r="AD494" i="6"/>
  <c r="AC494" i="6"/>
  <c r="AA526" i="6"/>
  <c r="AR526" i="6" s="1"/>
  <c r="AT526" i="6" s="1"/>
  <c r="AJ526" i="6"/>
  <c r="AH526" i="6"/>
  <c r="AC526" i="6"/>
  <c r="AH496" i="6"/>
  <c r="AB496" i="6"/>
  <c r="AL496" i="6"/>
  <c r="AM496" i="6"/>
  <c r="X504" i="6"/>
  <c r="AR504" i="6" s="1"/>
  <c r="AT504" i="6" s="1"/>
  <c r="AN451" i="6"/>
  <c r="AO451" i="6"/>
  <c r="AM440" i="6"/>
  <c r="Z440" i="6"/>
  <c r="AN440" i="6"/>
  <c r="Z454" i="6"/>
  <c r="Z494" i="6"/>
  <c r="AR447" i="6"/>
  <c r="AT447" i="6" s="1"/>
  <c r="AR511" i="6"/>
  <c r="AT511" i="6" s="1"/>
  <c r="Z448" i="6"/>
  <c r="AD472" i="6"/>
  <c r="AJ472" i="6"/>
  <c r="AR465" i="6"/>
  <c r="AT465" i="6" s="1"/>
  <c r="AR529" i="6"/>
  <c r="AT529" i="6" s="1"/>
  <c r="X523" i="6"/>
  <c r="AJ523" i="6"/>
  <c r="V455" i="4"/>
  <c r="AF455" i="4" s="1"/>
  <c r="AH455" i="4" s="1"/>
  <c r="W455" i="4"/>
  <c r="Y519" i="4"/>
  <c r="Z519" i="4"/>
  <c r="X519" i="4"/>
  <c r="AF482" i="4"/>
  <c r="AH482" i="4" s="1"/>
  <c r="AF474" i="4"/>
  <c r="AH474" i="4" s="1"/>
  <c r="V463" i="4"/>
  <c r="Z463" i="4"/>
  <c r="Z527" i="4"/>
  <c r="AA527" i="4"/>
  <c r="X527" i="4"/>
  <c r="S463" i="4"/>
  <c r="U498" i="4"/>
  <c r="R453" i="4"/>
  <c r="AF453" i="4" s="1"/>
  <c r="AH453" i="4" s="1"/>
  <c r="R517" i="4"/>
  <c r="AF517" i="4" s="1"/>
  <c r="AH517" i="4" s="1"/>
  <c r="T479" i="4"/>
  <c r="AF479" i="4" s="1"/>
  <c r="AH479" i="4" s="1"/>
  <c r="AF461" i="4"/>
  <c r="AH461" i="4" s="1"/>
  <c r="AF465" i="4"/>
  <c r="AH465" i="4" s="1"/>
  <c r="AF529" i="4"/>
  <c r="AH529" i="4" s="1"/>
  <c r="AC498" i="4"/>
  <c r="S466" i="4"/>
  <c r="V487" i="4"/>
  <c r="W487" i="4"/>
  <c r="AA487" i="4"/>
  <c r="AF490" i="4"/>
  <c r="AH490" i="4" s="1"/>
  <c r="AB493" i="4"/>
  <c r="AF481" i="4"/>
  <c r="AH481" i="4" s="1"/>
  <c r="AF439" i="4"/>
  <c r="AH439" i="4" s="1"/>
  <c r="AA431" i="4"/>
  <c r="X431" i="4"/>
  <c r="AA495" i="4"/>
  <c r="Y495" i="4"/>
  <c r="Z495" i="4"/>
  <c r="X495" i="4"/>
  <c r="AB495" i="4"/>
  <c r="AA493" i="4"/>
  <c r="AF493" i="4" s="1"/>
  <c r="AH493" i="4" s="1"/>
  <c r="Z466" i="4"/>
  <c r="V477" i="4"/>
  <c r="V503" i="4"/>
  <c r="AF503" i="4" s="1"/>
  <c r="AH503" i="4" s="1"/>
  <c r="R503" i="4"/>
  <c r="X503" i="4"/>
  <c r="R450" i="4"/>
  <c r="AF450" i="4" s="1"/>
  <c r="AH450" i="4" s="1"/>
  <c r="AF434" i="4"/>
  <c r="AH434" i="4" s="1"/>
  <c r="X514" i="4"/>
  <c r="AF514" i="4" s="1"/>
  <c r="AH514" i="4" s="1"/>
  <c r="S431" i="4"/>
  <c r="AB436" i="23"/>
  <c r="AD436" i="23" s="1"/>
  <c r="AB500" i="23"/>
  <c r="AD500" i="23" s="1"/>
  <c r="AB520" i="23"/>
  <c r="AD520" i="23" s="1"/>
  <c r="AB444" i="23"/>
  <c r="AD444" i="23" s="1"/>
  <c r="AB508" i="23"/>
  <c r="AD508" i="23" s="1"/>
  <c r="AB452" i="23"/>
  <c r="AD452" i="23" s="1"/>
  <c r="AB516" i="23"/>
  <c r="AD516" i="23" s="1"/>
  <c r="AB488" i="23"/>
  <c r="AD488" i="23" s="1"/>
  <c r="AB472" i="23"/>
  <c r="AD472" i="23" s="1"/>
  <c r="S496" i="23"/>
  <c r="AB464" i="23"/>
  <c r="AD464" i="23" s="1"/>
  <c r="X512" i="23"/>
  <c r="AB512" i="23" s="1"/>
  <c r="AD512" i="23" s="1"/>
  <c r="AB476" i="23"/>
  <c r="AD476" i="23" s="1"/>
  <c r="W496" i="23"/>
  <c r="AB528" i="23"/>
  <c r="AD528" i="23" s="1"/>
  <c r="AB484" i="23"/>
  <c r="AD484" i="23" s="1"/>
  <c r="AB456" i="23"/>
  <c r="AD456" i="23" s="1"/>
  <c r="AB448" i="23"/>
  <c r="AD448" i="23" s="1"/>
  <c r="AB524" i="23"/>
  <c r="AD524" i="23" s="1"/>
  <c r="AB492" i="23"/>
  <c r="AD492" i="23" s="1"/>
  <c r="X454" i="3"/>
  <c r="AE454" i="3"/>
  <c r="T526" i="3"/>
  <c r="AH447" i="3"/>
  <c r="AJ447" i="3" s="1"/>
  <c r="AH511" i="3"/>
  <c r="AJ511" i="3" s="1"/>
  <c r="AE516" i="3"/>
  <c r="AH516" i="3" s="1"/>
  <c r="AJ516" i="3" s="1"/>
  <c r="Z516" i="3"/>
  <c r="S436" i="3"/>
  <c r="S452" i="3"/>
  <c r="AH514" i="3"/>
  <c r="AJ514" i="3" s="1"/>
  <c r="AD526" i="3"/>
  <c r="AB526" i="3"/>
  <c r="AA526" i="3"/>
  <c r="U512" i="3"/>
  <c r="AE512" i="3"/>
  <c r="AH432" i="3"/>
  <c r="AJ432" i="3" s="1"/>
  <c r="T520" i="3"/>
  <c r="AD520" i="3"/>
  <c r="W520" i="3"/>
  <c r="Y520" i="3"/>
  <c r="AB520" i="3"/>
  <c r="AC520" i="3"/>
  <c r="AE520" i="3"/>
  <c r="U520" i="3"/>
  <c r="AH495" i="3"/>
  <c r="AJ495" i="3" s="1"/>
  <c r="AH434" i="3"/>
  <c r="AJ434" i="3" s="1"/>
  <c r="Z478" i="3"/>
  <c r="AE478" i="3"/>
  <c r="AH440" i="3"/>
  <c r="AJ440" i="3" s="1"/>
  <c r="AH504" i="3"/>
  <c r="AJ504" i="3" s="1"/>
  <c r="Z512" i="3"/>
  <c r="AH455" i="3"/>
  <c r="AJ455" i="3" s="1"/>
  <c r="AH479" i="3"/>
  <c r="AJ479" i="3" s="1"/>
  <c r="AH466" i="3"/>
  <c r="AJ466" i="3" s="1"/>
  <c r="V486" i="3"/>
  <c r="X486" i="3"/>
  <c r="AH448" i="3"/>
  <c r="AJ448" i="3" s="1"/>
  <c r="T472" i="3"/>
  <c r="U472" i="3"/>
  <c r="AH498" i="3"/>
  <c r="AJ498" i="3" s="1"/>
  <c r="U454" i="3"/>
  <c r="Z506" i="3"/>
  <c r="AE506" i="3"/>
  <c r="X474" i="3"/>
  <c r="AA524" i="3"/>
  <c r="AE524" i="3"/>
  <c r="AH524" i="3" s="1"/>
  <c r="AJ524" i="3" s="1"/>
  <c r="Z524" i="3"/>
  <c r="AA472" i="3"/>
  <c r="AD430" i="3"/>
  <c r="X430" i="3"/>
  <c r="X520" i="3"/>
  <c r="AC480" i="3"/>
  <c r="V480" i="3"/>
  <c r="AH503" i="3"/>
  <c r="AJ503" i="3" s="1"/>
  <c r="AA457" i="3"/>
  <c r="V452" i="3"/>
  <c r="AH452" i="3" s="1"/>
  <c r="AJ452" i="3" s="1"/>
  <c r="AH530" i="3"/>
  <c r="AJ530" i="3" s="1"/>
  <c r="U470" i="3"/>
  <c r="AH470" i="3" s="1"/>
  <c r="AJ470" i="3" s="1"/>
  <c r="AH490" i="3"/>
  <c r="AJ490" i="3" s="1"/>
  <c r="X438" i="3"/>
  <c r="Y438" i="3"/>
  <c r="AB438" i="3"/>
  <c r="X502" i="3"/>
  <c r="V502" i="3"/>
  <c r="Z502" i="3"/>
  <c r="AH464" i="3"/>
  <c r="AJ464" i="3" s="1"/>
  <c r="AH528" i="3"/>
  <c r="AJ528" i="3" s="1"/>
  <c r="AD488" i="3"/>
  <c r="T488" i="3"/>
  <c r="U488" i="3"/>
  <c r="T510" i="3"/>
  <c r="AE436" i="3"/>
  <c r="AB436" i="3"/>
  <c r="Z436" i="3"/>
  <c r="AH487" i="3"/>
  <c r="AJ487" i="3" s="1"/>
  <c r="AH527" i="3"/>
  <c r="AJ527" i="3" s="1"/>
  <c r="AH482" i="3"/>
  <c r="AJ482" i="3" s="1"/>
  <c r="U486" i="3"/>
  <c r="AH450" i="3"/>
  <c r="AJ450" i="3" s="1"/>
  <c r="U442" i="3"/>
  <c r="U496" i="3"/>
  <c r="AD496" i="3"/>
  <c r="T496" i="3"/>
  <c r="AE496" i="3"/>
  <c r="V496" i="3"/>
  <c r="AD457" i="3"/>
  <c r="AH458" i="3"/>
  <c r="AJ458" i="3" s="1"/>
  <c r="AA506" i="3"/>
  <c r="U510" i="3"/>
  <c r="T474" i="3"/>
  <c r="AA522" i="3"/>
  <c r="T442" i="3"/>
  <c r="AR473" i="6"/>
  <c r="AT473" i="6" s="1"/>
  <c r="AR478" i="6"/>
  <c r="AT478" i="6" s="1"/>
  <c r="AR508" i="6"/>
  <c r="AT508" i="6" s="1"/>
  <c r="AR439" i="6"/>
  <c r="AT439" i="6" s="1"/>
  <c r="AR503" i="6"/>
  <c r="AT503" i="6" s="1"/>
  <c r="AR488" i="6"/>
  <c r="AT488" i="6" s="1"/>
  <c r="AR441" i="6"/>
  <c r="AT441" i="6" s="1"/>
  <c r="AR457" i="6"/>
  <c r="AT457" i="6" s="1"/>
  <c r="AR521" i="6"/>
  <c r="AT521" i="6" s="1"/>
  <c r="AR452" i="6"/>
  <c r="AT452" i="6" s="1"/>
  <c r="AR468" i="6"/>
  <c r="AT468" i="6" s="1"/>
  <c r="AR476" i="6"/>
  <c r="AT476" i="6" s="1"/>
  <c r="AR463" i="6"/>
  <c r="AT463" i="6" s="1"/>
  <c r="AR527" i="6"/>
  <c r="AT527" i="6" s="1"/>
  <c r="AR464" i="6"/>
  <c r="AT464" i="6" s="1"/>
  <c r="AR481" i="6"/>
  <c r="AT481" i="6" s="1"/>
  <c r="AR505" i="6"/>
  <c r="AT505" i="6" s="1"/>
  <c r="AR516" i="6"/>
  <c r="AT516" i="6" s="1"/>
  <c r="AR486" i="6"/>
  <c r="AT486" i="6" s="1"/>
  <c r="AR471" i="6"/>
  <c r="AT471" i="6" s="1"/>
  <c r="AR456" i="6"/>
  <c r="AT456" i="6" s="1"/>
  <c r="AR433" i="6"/>
  <c r="AT433" i="6" s="1"/>
  <c r="AR449" i="6"/>
  <c r="AT449" i="6" s="1"/>
  <c r="AR489" i="6"/>
  <c r="AT489" i="6" s="1"/>
  <c r="AR484" i="6"/>
  <c r="AT484" i="6" s="1"/>
  <c r="AR500" i="6"/>
  <c r="AT500" i="6" s="1"/>
  <c r="AR431" i="6"/>
  <c r="AT431" i="6" s="1"/>
  <c r="AR495" i="6"/>
  <c r="AT495" i="6" s="1"/>
  <c r="AR513" i="6"/>
  <c r="AT513" i="6" s="1"/>
  <c r="AR446" i="6"/>
  <c r="AT446" i="6" s="1"/>
  <c r="AF433" i="4"/>
  <c r="AH433" i="4" s="1"/>
  <c r="AF497" i="4"/>
  <c r="AH497" i="4" s="1"/>
  <c r="AF445" i="4"/>
  <c r="AH445" i="4" s="1"/>
  <c r="AF509" i="4"/>
  <c r="AH509" i="4" s="1"/>
  <c r="AF449" i="4"/>
  <c r="AH449" i="4" s="1"/>
  <c r="AF513" i="4"/>
  <c r="AH513" i="4" s="1"/>
  <c r="AF457" i="4"/>
  <c r="AH457" i="4" s="1"/>
  <c r="AF521" i="4"/>
  <c r="AH521" i="4" s="1"/>
  <c r="AF469" i="4"/>
  <c r="AH469" i="4" s="1"/>
  <c r="AF473" i="4"/>
  <c r="AH473" i="4" s="1"/>
  <c r="AF477" i="4"/>
  <c r="AH477" i="4" s="1"/>
  <c r="AF485" i="4"/>
  <c r="AH485" i="4" s="1"/>
  <c r="AF489" i="4"/>
  <c r="AH489" i="4" s="1"/>
  <c r="AH529" i="3"/>
  <c r="AJ529" i="3" s="1"/>
  <c r="AH449" i="3"/>
  <c r="AJ449" i="3" s="1"/>
  <c r="AH481" i="3"/>
  <c r="AJ481" i="3" s="1"/>
  <c r="AH436" i="3"/>
  <c r="AJ436" i="3" s="1"/>
  <c r="AH468" i="3"/>
  <c r="AJ468" i="3" s="1"/>
  <c r="AH484" i="3"/>
  <c r="AJ484" i="3" s="1"/>
  <c r="AH508" i="3"/>
  <c r="AJ508" i="3" s="1"/>
  <c r="AH463" i="3"/>
  <c r="AJ463" i="3" s="1"/>
  <c r="AH471" i="3"/>
  <c r="AJ471" i="3" s="1"/>
  <c r="AH492" i="3"/>
  <c r="AJ492" i="3" s="1"/>
  <c r="AH496" i="3"/>
  <c r="AJ496" i="3" s="1"/>
  <c r="AH500" i="3"/>
  <c r="AJ500" i="3" s="1"/>
  <c r="AH473" i="3"/>
  <c r="AJ473" i="3" s="1"/>
  <c r="AH521" i="3"/>
  <c r="AJ521" i="3" s="1"/>
  <c r="AH497" i="3"/>
  <c r="AJ497" i="3" s="1"/>
  <c r="AH431" i="3"/>
  <c r="AJ431" i="3" s="1"/>
  <c r="AH433" i="3"/>
  <c r="AJ433" i="3" s="1"/>
  <c r="AH465" i="3"/>
  <c r="AJ465" i="3" s="1"/>
  <c r="AH444" i="3"/>
  <c r="AJ444" i="3" s="1"/>
  <c r="AH460" i="3"/>
  <c r="AJ460" i="3" s="1"/>
  <c r="AH476" i="3"/>
  <c r="AJ476" i="3" s="1"/>
  <c r="AH456" i="3"/>
  <c r="AJ456" i="3" s="1"/>
  <c r="AH439" i="3"/>
  <c r="AJ439" i="3" s="1"/>
  <c r="AH513" i="3"/>
  <c r="AJ513" i="3" s="1"/>
  <c r="AH489" i="3"/>
  <c r="AJ489" i="3" s="1"/>
  <c r="V451" i="2"/>
  <c r="AD451" i="2"/>
  <c r="AH508" i="2"/>
  <c r="AJ508" i="2" s="1"/>
  <c r="AH492" i="2"/>
  <c r="AJ492" i="2" s="1"/>
  <c r="AH439" i="2"/>
  <c r="AJ439" i="2" s="1"/>
  <c r="AA515" i="2"/>
  <c r="AH452" i="2"/>
  <c r="AJ452" i="2" s="1"/>
  <c r="AH483" i="2"/>
  <c r="AJ483" i="2" s="1"/>
  <c r="AH438" i="2"/>
  <c r="AJ438" i="2" s="1"/>
  <c r="AH527" i="2"/>
  <c r="AJ527" i="2" s="1"/>
  <c r="X516" i="2"/>
  <c r="AH518" i="2"/>
  <c r="AJ518" i="2" s="1"/>
  <c r="AH468" i="2"/>
  <c r="AJ468" i="2" s="1"/>
  <c r="AB451" i="2"/>
  <c r="AH451" i="2" s="1"/>
  <c r="AJ451" i="2" s="1"/>
  <c r="AB515" i="2"/>
  <c r="AA523" i="2"/>
  <c r="U523" i="2"/>
  <c r="AH523" i="2" s="1"/>
  <c r="AJ523" i="2" s="1"/>
  <c r="AH494" i="2"/>
  <c r="AJ494" i="2" s="1"/>
  <c r="AH500" i="2"/>
  <c r="AJ500" i="2" s="1"/>
  <c r="U524" i="2"/>
  <c r="AH524" i="2" s="1"/>
  <c r="AJ524" i="2" s="1"/>
  <c r="AH459" i="2"/>
  <c r="AJ459" i="2" s="1"/>
  <c r="AC467" i="2"/>
  <c r="AH491" i="2"/>
  <c r="AJ491" i="2" s="1"/>
  <c r="AH471" i="2"/>
  <c r="AJ471" i="2" s="1"/>
  <c r="AE516" i="2"/>
  <c r="AH446" i="2"/>
  <c r="AJ446" i="2" s="1"/>
  <c r="AH435" i="2"/>
  <c r="AJ435" i="2" s="1"/>
  <c r="AA467" i="2"/>
  <c r="AD475" i="2"/>
  <c r="V475" i="2"/>
  <c r="AH430" i="2"/>
  <c r="AJ430" i="2" s="1"/>
  <c r="AB436" i="2"/>
  <c r="T436" i="2"/>
  <c r="AH436" i="2" s="1"/>
  <c r="AJ436" i="2" s="1"/>
  <c r="AH484" i="2"/>
  <c r="AJ484" i="2" s="1"/>
  <c r="X499" i="2"/>
  <c r="AH499" i="2" s="1"/>
  <c r="AJ499" i="2" s="1"/>
  <c r="AH519" i="2"/>
  <c r="AJ519" i="2" s="1"/>
  <c r="AH460" i="2"/>
  <c r="AJ460" i="2" s="1"/>
  <c r="V24" i="11"/>
  <c r="L5" i="8"/>
  <c r="B4" i="10"/>
  <c r="V23" i="10"/>
  <c r="B5" i="10"/>
  <c r="V24" i="10"/>
  <c r="V3" i="10"/>
  <c r="V19" i="11"/>
  <c r="V5" i="10"/>
  <c r="V20" i="11"/>
  <c r="B3" i="11"/>
  <c r="V19" i="10"/>
  <c r="V21" i="11"/>
  <c r="B4" i="11"/>
  <c r="V20" i="10"/>
  <c r="V22" i="11"/>
  <c r="B5" i="11"/>
  <c r="V21" i="10"/>
  <c r="V23" i="11"/>
  <c r="B3" i="10"/>
  <c r="V22" i="10"/>
  <c r="V19" i="8"/>
  <c r="L4" i="8"/>
  <c r="L3" i="8"/>
  <c r="P429" i="3"/>
  <c r="P428" i="3"/>
  <c r="AB428" i="3" s="1"/>
  <c r="V427" i="3"/>
  <c r="P427" i="3"/>
  <c r="Z427" i="3" s="1"/>
  <c r="P426" i="3"/>
  <c r="P425" i="3"/>
  <c r="AE425" i="3" s="1"/>
  <c r="AD424" i="3"/>
  <c r="AC424" i="3"/>
  <c r="W424" i="3"/>
  <c r="P424" i="3"/>
  <c r="AB424" i="3" s="1"/>
  <c r="P423" i="3"/>
  <c r="Z423" i="3" s="1"/>
  <c r="P422" i="3"/>
  <c r="P421" i="3"/>
  <c r="AE421" i="3" s="1"/>
  <c r="P420" i="3"/>
  <c r="AB420" i="3" s="1"/>
  <c r="AA419" i="3"/>
  <c r="P419" i="3"/>
  <c r="Z419" i="3" s="1"/>
  <c r="P418" i="3"/>
  <c r="AI418" i="3" s="1"/>
  <c r="P417" i="3"/>
  <c r="P416" i="3"/>
  <c r="AB416" i="3" s="1"/>
  <c r="AE415" i="3"/>
  <c r="U415" i="3"/>
  <c r="P415" i="3"/>
  <c r="Z415" i="3" s="1"/>
  <c r="P414" i="3"/>
  <c r="AI414" i="3" s="1"/>
  <c r="P413" i="3"/>
  <c r="AE413" i="3" s="1"/>
  <c r="P412" i="3"/>
  <c r="AB412" i="3" s="1"/>
  <c r="AE411" i="3"/>
  <c r="P411" i="3"/>
  <c r="Z411" i="3" s="1"/>
  <c r="P410" i="3"/>
  <c r="AI410" i="3" s="1"/>
  <c r="P409" i="3"/>
  <c r="AE409" i="3" s="1"/>
  <c r="P408" i="3"/>
  <c r="AB408" i="3" s="1"/>
  <c r="P407" i="3"/>
  <c r="Z407" i="3" s="1"/>
  <c r="AB406" i="3"/>
  <c r="P406" i="3"/>
  <c r="AI406" i="3" s="1"/>
  <c r="P405" i="3"/>
  <c r="Z405" i="3" s="1"/>
  <c r="P404" i="3"/>
  <c r="AB404" i="3" s="1"/>
  <c r="P403" i="3"/>
  <c r="P402" i="3"/>
  <c r="P401" i="3"/>
  <c r="AE401" i="3" s="1"/>
  <c r="P400" i="3"/>
  <c r="AB400" i="3" s="1"/>
  <c r="P399" i="3"/>
  <c r="Z399" i="3" s="1"/>
  <c r="P398" i="3"/>
  <c r="AI398" i="3" s="1"/>
  <c r="P397" i="3"/>
  <c r="AE397" i="3" s="1"/>
  <c r="P396" i="3"/>
  <c r="AB396" i="3" s="1"/>
  <c r="P395" i="3"/>
  <c r="Z395" i="3" s="1"/>
  <c r="P394" i="3"/>
  <c r="AA394" i="3" s="1"/>
  <c r="P393" i="3"/>
  <c r="P392" i="3"/>
  <c r="P391" i="3"/>
  <c r="AI391" i="3" s="1"/>
  <c r="P390" i="3"/>
  <c r="P389" i="3"/>
  <c r="AC389" i="3" s="1"/>
  <c r="P388" i="3"/>
  <c r="P387" i="3"/>
  <c r="AI387" i="3" s="1"/>
  <c r="P386" i="3"/>
  <c r="Q386" i="3" s="1"/>
  <c r="P385" i="3"/>
  <c r="AC385" i="3" s="1"/>
  <c r="P384" i="3"/>
  <c r="AA384" i="3" s="1"/>
  <c r="P383" i="3"/>
  <c r="AI383" i="3" s="1"/>
  <c r="P382" i="3"/>
  <c r="Q382" i="3" s="1"/>
  <c r="V381" i="3"/>
  <c r="P381" i="3"/>
  <c r="AC381" i="3" s="1"/>
  <c r="P380" i="3"/>
  <c r="AA380" i="3" s="1"/>
  <c r="P379" i="3"/>
  <c r="AI379" i="3" s="1"/>
  <c r="P378" i="3"/>
  <c r="AI378" i="3" s="1"/>
  <c r="P377" i="3"/>
  <c r="P376" i="3"/>
  <c r="Z376" i="3" s="1"/>
  <c r="S375" i="3"/>
  <c r="Q375" i="3"/>
  <c r="P375" i="3"/>
  <c r="AI375" i="3" s="1"/>
  <c r="P374" i="3"/>
  <c r="AI374" i="3" s="1"/>
  <c r="P373" i="3"/>
  <c r="AC373" i="3" s="1"/>
  <c r="P372" i="3"/>
  <c r="S371" i="3"/>
  <c r="P371" i="3"/>
  <c r="AI371" i="3" s="1"/>
  <c r="P370" i="3"/>
  <c r="P369" i="3"/>
  <c r="AD369" i="3" s="1"/>
  <c r="P368" i="3"/>
  <c r="AD368" i="3" s="1"/>
  <c r="P367" i="3"/>
  <c r="AI367" i="3" s="1"/>
  <c r="P366" i="3"/>
  <c r="S366" i="3" s="1"/>
  <c r="P365" i="3"/>
  <c r="Y365" i="3" s="1"/>
  <c r="P364" i="3"/>
  <c r="AA364" i="3" s="1"/>
  <c r="AC363" i="3"/>
  <c r="P363" i="3"/>
  <c r="AI363" i="3" s="1"/>
  <c r="P362" i="3"/>
  <c r="X362" i="3" s="1"/>
  <c r="AB361" i="3"/>
  <c r="P361" i="3"/>
  <c r="Z361" i="3" s="1"/>
  <c r="P360" i="3"/>
  <c r="AI360" i="3" s="1"/>
  <c r="P359" i="3"/>
  <c r="AE359" i="3" s="1"/>
  <c r="P358" i="3"/>
  <c r="AB358" i="3" s="1"/>
  <c r="P357" i="3"/>
  <c r="Z357" i="3" s="1"/>
  <c r="P356" i="3"/>
  <c r="AI356" i="3" s="1"/>
  <c r="P355" i="3"/>
  <c r="AD354" i="3"/>
  <c r="P354" i="3"/>
  <c r="AC354" i="3" s="1"/>
  <c r="P353" i="3"/>
  <c r="AA353" i="3" s="1"/>
  <c r="P352" i="3"/>
  <c r="AI352" i="3" s="1"/>
  <c r="P351" i="3"/>
  <c r="P350" i="3"/>
  <c r="AB350" i="3" s="1"/>
  <c r="P349" i="3"/>
  <c r="AA349" i="3" s="1"/>
  <c r="Q348" i="3"/>
  <c r="P348" i="3"/>
  <c r="AI348" i="3" s="1"/>
  <c r="P347" i="3"/>
  <c r="AE347" i="3" s="1"/>
  <c r="P346" i="3"/>
  <c r="U346" i="3" s="1"/>
  <c r="P345" i="3"/>
  <c r="AA345" i="3" s="1"/>
  <c r="P344" i="3"/>
  <c r="AB344" i="3" s="1"/>
  <c r="P343" i="3"/>
  <c r="P342" i="3"/>
  <c r="AC342" i="3" s="1"/>
  <c r="P341" i="3"/>
  <c r="AI341" i="3" s="1"/>
  <c r="P340" i="3"/>
  <c r="W340" i="3" s="1"/>
  <c r="Q339" i="3"/>
  <c r="P339" i="3"/>
  <c r="P338" i="3"/>
  <c r="P337" i="3"/>
  <c r="P336" i="3"/>
  <c r="P335" i="3"/>
  <c r="AA335" i="3" s="1"/>
  <c r="P334" i="3"/>
  <c r="AC334" i="3" s="1"/>
  <c r="P333" i="3"/>
  <c r="AI333" i="3" s="1"/>
  <c r="P332" i="3"/>
  <c r="P331" i="3"/>
  <c r="AD331" i="3" s="1"/>
  <c r="P330" i="3"/>
  <c r="AE330" i="3" s="1"/>
  <c r="P329" i="3"/>
  <c r="Z329" i="3" s="1"/>
  <c r="P328" i="3"/>
  <c r="P327" i="3"/>
  <c r="Q327" i="3" s="1"/>
  <c r="P326" i="3"/>
  <c r="AA326" i="3" s="1"/>
  <c r="P325" i="3"/>
  <c r="Z325" i="3" s="1"/>
  <c r="P324" i="3"/>
  <c r="AI324" i="3" s="1"/>
  <c r="P323" i="3"/>
  <c r="P322" i="3"/>
  <c r="AC322" i="3" s="1"/>
  <c r="P321" i="3"/>
  <c r="Y321" i="3" s="1"/>
  <c r="P320" i="3"/>
  <c r="W319" i="3"/>
  <c r="P319" i="3"/>
  <c r="X319" i="3" s="1"/>
  <c r="P318" i="3"/>
  <c r="AA318" i="3" s="1"/>
  <c r="P317" i="3"/>
  <c r="T316" i="3"/>
  <c r="P316" i="3"/>
  <c r="AI316" i="3" s="1"/>
  <c r="P315" i="3"/>
  <c r="X315" i="3" s="1"/>
  <c r="U314" i="3"/>
  <c r="Q314" i="3"/>
  <c r="P314" i="3"/>
  <c r="P313" i="3"/>
  <c r="Q313" i="3" s="1"/>
  <c r="Z313" i="3" s="1"/>
  <c r="P312" i="3"/>
  <c r="P311" i="3"/>
  <c r="AB311" i="3" s="1"/>
  <c r="P310" i="3"/>
  <c r="AA310" i="3" s="1"/>
  <c r="P309" i="3"/>
  <c r="T308" i="3"/>
  <c r="P308" i="3"/>
  <c r="AI308" i="3" s="1"/>
  <c r="P307" i="3"/>
  <c r="P306" i="3"/>
  <c r="Z306" i="3" s="1"/>
  <c r="P305" i="3"/>
  <c r="P304" i="3"/>
  <c r="X304" i="3" s="1"/>
  <c r="P303" i="3"/>
  <c r="W302" i="3"/>
  <c r="P302" i="3"/>
  <c r="AA302" i="3" s="1"/>
  <c r="P301" i="3"/>
  <c r="P300" i="3"/>
  <c r="P299" i="3"/>
  <c r="P298" i="3"/>
  <c r="AE298" i="3" s="1"/>
  <c r="P297" i="3"/>
  <c r="P296" i="3"/>
  <c r="AI296" i="3" s="1"/>
  <c r="P295" i="3"/>
  <c r="P294" i="3"/>
  <c r="AI294" i="3" s="1"/>
  <c r="P293" i="3"/>
  <c r="AD293" i="3" s="1"/>
  <c r="P292" i="3"/>
  <c r="AB292" i="3" s="1"/>
  <c r="P291" i="3"/>
  <c r="AB291" i="3" s="1"/>
  <c r="P290" i="3"/>
  <c r="AA290" i="3" s="1"/>
  <c r="P289" i="3"/>
  <c r="Z289" i="3" s="1"/>
  <c r="P288" i="3"/>
  <c r="AI288" i="3" s="1"/>
  <c r="P287" i="3"/>
  <c r="Q287" i="3" s="1"/>
  <c r="P286" i="3"/>
  <c r="Y286" i="3" s="1"/>
  <c r="P285" i="3"/>
  <c r="AD284" i="3"/>
  <c r="P284" i="3"/>
  <c r="P283" i="3"/>
  <c r="AB283" i="3" s="1"/>
  <c r="P282" i="3"/>
  <c r="P281" i="3"/>
  <c r="AB281" i="3" s="1"/>
  <c r="U280" i="3"/>
  <c r="P280" i="3"/>
  <c r="AI280" i="3" s="1"/>
  <c r="P279" i="3"/>
  <c r="AI279" i="3" s="1"/>
  <c r="P278" i="3"/>
  <c r="P277" i="3"/>
  <c r="P276" i="3"/>
  <c r="AC276" i="3" s="1"/>
  <c r="AA275" i="3"/>
  <c r="S275" i="3"/>
  <c r="P275" i="3"/>
  <c r="AB275" i="3" s="1"/>
  <c r="T274" i="3"/>
  <c r="P274" i="3"/>
  <c r="P273" i="3"/>
  <c r="Z273" i="3" s="1"/>
  <c r="S272" i="3"/>
  <c r="P272" i="3"/>
  <c r="AI272" i="3" s="1"/>
  <c r="P271" i="3"/>
  <c r="AI271" i="3" s="1"/>
  <c r="P270" i="3"/>
  <c r="P269" i="3"/>
  <c r="AD269" i="3" s="1"/>
  <c r="P268" i="3"/>
  <c r="P267" i="3"/>
  <c r="AB267" i="3" s="1"/>
  <c r="P266" i="3"/>
  <c r="AI266" i="3" s="1"/>
  <c r="P265" i="3"/>
  <c r="Z265" i="3" s="1"/>
  <c r="P264" i="3"/>
  <c r="AI264" i="3" s="1"/>
  <c r="P263" i="3"/>
  <c r="AD263" i="3" s="1"/>
  <c r="P262" i="3"/>
  <c r="AI262" i="3" s="1"/>
  <c r="P261" i="3"/>
  <c r="W261" i="3" s="1"/>
  <c r="P260" i="3"/>
  <c r="Z260" i="3" s="1"/>
  <c r="P259" i="3"/>
  <c r="AI259" i="3" s="1"/>
  <c r="P258" i="3"/>
  <c r="P257" i="3"/>
  <c r="P256" i="3"/>
  <c r="AD256" i="3" s="1"/>
  <c r="P255" i="3"/>
  <c r="AC255" i="3" s="1"/>
  <c r="P254" i="3"/>
  <c r="AB254" i="3" s="1"/>
  <c r="P253" i="3"/>
  <c r="AB253" i="3" s="1"/>
  <c r="P252" i="3"/>
  <c r="P251" i="3"/>
  <c r="AI251" i="3" s="1"/>
  <c r="P250" i="3"/>
  <c r="AI250" i="3" s="1"/>
  <c r="P249" i="3"/>
  <c r="AE249" i="3" s="1"/>
  <c r="P248" i="3"/>
  <c r="AD248" i="3" s="1"/>
  <c r="AA247" i="3"/>
  <c r="P247" i="3"/>
  <c r="AC247" i="3" s="1"/>
  <c r="P246" i="3"/>
  <c r="AB246" i="3" s="1"/>
  <c r="P245" i="3"/>
  <c r="AI245" i="3" s="1"/>
  <c r="P244" i="3"/>
  <c r="P243" i="3"/>
  <c r="AI243" i="3" s="1"/>
  <c r="P242" i="3"/>
  <c r="AI242" i="3" s="1"/>
  <c r="P241" i="3"/>
  <c r="P240" i="3"/>
  <c r="AD240" i="3" s="1"/>
  <c r="P239" i="3"/>
  <c r="AC239" i="3" s="1"/>
  <c r="P238" i="3"/>
  <c r="AB238" i="3" s="1"/>
  <c r="P237" i="3"/>
  <c r="AB237" i="3" s="1"/>
  <c r="P236" i="3"/>
  <c r="T235" i="3"/>
  <c r="P235" i="3"/>
  <c r="AI235" i="3" s="1"/>
  <c r="P234" i="3"/>
  <c r="AD234" i="3" s="1"/>
  <c r="W233" i="3"/>
  <c r="P233" i="3"/>
  <c r="AE233" i="3" s="1"/>
  <c r="P232" i="3"/>
  <c r="Z232" i="3" s="1"/>
  <c r="P231" i="3"/>
  <c r="AC231" i="3" s="1"/>
  <c r="Z230" i="3"/>
  <c r="P230" i="3"/>
  <c r="AC230" i="3" s="1"/>
  <c r="P229" i="3"/>
  <c r="P228" i="3"/>
  <c r="P227" i="3"/>
  <c r="AI227" i="3" s="1"/>
  <c r="P226" i="3"/>
  <c r="P225" i="3"/>
  <c r="U225" i="3" s="1"/>
  <c r="P224" i="3"/>
  <c r="Z224" i="3" s="1"/>
  <c r="P223" i="3"/>
  <c r="AI223" i="3" s="1"/>
  <c r="P222" i="3"/>
  <c r="AI222" i="3" s="1"/>
  <c r="P221" i="3"/>
  <c r="AC221" i="3" s="1"/>
  <c r="W220" i="3"/>
  <c r="P220" i="3"/>
  <c r="AC220" i="3" s="1"/>
  <c r="P219" i="3"/>
  <c r="Z219" i="3" s="1"/>
  <c r="P218" i="3"/>
  <c r="P217" i="3"/>
  <c r="S216" i="3"/>
  <c r="P216" i="3"/>
  <c r="Z216" i="3" s="1"/>
  <c r="T215" i="3"/>
  <c r="P215" i="3"/>
  <c r="AI215" i="3" s="1"/>
  <c r="P214" i="3"/>
  <c r="AI214" i="3" s="1"/>
  <c r="AC213" i="3"/>
  <c r="X213" i="3"/>
  <c r="P213" i="3"/>
  <c r="AD213" i="3" s="1"/>
  <c r="P212" i="3"/>
  <c r="U212" i="3" s="1"/>
  <c r="S211" i="3"/>
  <c r="P211" i="3"/>
  <c r="AI211" i="3" s="1"/>
  <c r="P210" i="3"/>
  <c r="P209" i="3"/>
  <c r="AA209" i="3" s="1"/>
  <c r="P208" i="3"/>
  <c r="P207" i="3"/>
  <c r="S207" i="3" s="1"/>
  <c r="P206" i="3"/>
  <c r="AI206" i="3" s="1"/>
  <c r="V205" i="3"/>
  <c r="P205" i="3"/>
  <c r="AE205" i="3" s="1"/>
  <c r="P204" i="3"/>
  <c r="P203" i="3"/>
  <c r="AI203" i="3" s="1"/>
  <c r="P202" i="3"/>
  <c r="P201" i="3"/>
  <c r="P200" i="3"/>
  <c r="Z200" i="3" s="1"/>
  <c r="P199" i="3"/>
  <c r="P198" i="3"/>
  <c r="P197" i="3"/>
  <c r="P196" i="3"/>
  <c r="P195" i="3"/>
  <c r="AI195" i="3" s="1"/>
  <c r="P194" i="3"/>
  <c r="P193" i="3"/>
  <c r="AB193" i="3" s="1"/>
  <c r="P192" i="3"/>
  <c r="Z192" i="3" s="1"/>
  <c r="P191" i="3"/>
  <c r="AI191" i="3" s="1"/>
  <c r="P190" i="3"/>
  <c r="AI190" i="3" s="1"/>
  <c r="P189" i="3"/>
  <c r="T189" i="3" s="1"/>
  <c r="P188" i="3"/>
  <c r="AD188" i="3" s="1"/>
  <c r="V187" i="3"/>
  <c r="T187" i="3"/>
  <c r="S187" i="3"/>
  <c r="P187" i="3"/>
  <c r="AI187" i="3" s="1"/>
  <c r="P186" i="3"/>
  <c r="Q186" i="3" s="1"/>
  <c r="AA186" i="3" s="1"/>
  <c r="P185" i="3"/>
  <c r="P184" i="3"/>
  <c r="P183" i="3"/>
  <c r="P182" i="3"/>
  <c r="AI182" i="3" s="1"/>
  <c r="P181" i="3"/>
  <c r="U181" i="3" s="1"/>
  <c r="P180" i="3"/>
  <c r="AD180" i="3" s="1"/>
  <c r="P179" i="3"/>
  <c r="AC179" i="3" s="1"/>
  <c r="AC178" i="3"/>
  <c r="P178" i="3"/>
  <c r="P177" i="3"/>
  <c r="P176" i="3"/>
  <c r="AE175" i="3"/>
  <c r="P175" i="3"/>
  <c r="AI175" i="3" s="1"/>
  <c r="P174" i="3"/>
  <c r="P173" i="3"/>
  <c r="P172" i="3"/>
  <c r="AD172" i="3" s="1"/>
  <c r="P171" i="3"/>
  <c r="P170" i="3"/>
  <c r="AB170" i="3" s="1"/>
  <c r="P169" i="3"/>
  <c r="P168" i="3"/>
  <c r="P167" i="3"/>
  <c r="P166" i="3"/>
  <c r="Y166" i="3" s="1"/>
  <c r="Z165" i="3"/>
  <c r="W165" i="3"/>
  <c r="P165" i="3"/>
  <c r="AA165" i="3" s="1"/>
  <c r="W164" i="3"/>
  <c r="T164" i="3"/>
  <c r="P164" i="3"/>
  <c r="P163" i="3"/>
  <c r="T163" i="3" s="1"/>
  <c r="P162" i="3"/>
  <c r="AI162" i="3" s="1"/>
  <c r="P161" i="3"/>
  <c r="AB161" i="3" s="1"/>
  <c r="Q160" i="3"/>
  <c r="P160" i="3"/>
  <c r="P159" i="3"/>
  <c r="AI159" i="3" s="1"/>
  <c r="P158" i="3"/>
  <c r="AI158" i="3" s="1"/>
  <c r="P157" i="3"/>
  <c r="AD157" i="3" s="1"/>
  <c r="AB156" i="3"/>
  <c r="T156" i="3"/>
  <c r="P156" i="3"/>
  <c r="AC156" i="3" s="1"/>
  <c r="P155" i="3"/>
  <c r="AB155" i="3" s="1"/>
  <c r="P154" i="3"/>
  <c r="AA154" i="3" s="1"/>
  <c r="P153" i="3"/>
  <c r="AA153" i="3" s="1"/>
  <c r="U152" i="3"/>
  <c r="P152" i="3"/>
  <c r="AI152" i="3" s="1"/>
  <c r="AE151" i="3"/>
  <c r="P151" i="3"/>
  <c r="AI151" i="3" s="1"/>
  <c r="P150" i="3"/>
  <c r="P149" i="3"/>
  <c r="P148" i="3"/>
  <c r="AA148" i="3" s="1"/>
  <c r="S147" i="3"/>
  <c r="P147" i="3"/>
  <c r="P146" i="3"/>
  <c r="AI146" i="3" s="1"/>
  <c r="P145" i="3"/>
  <c r="AA145" i="3" s="1"/>
  <c r="P144" i="3"/>
  <c r="AI144" i="3" s="1"/>
  <c r="P143" i="3"/>
  <c r="AI143" i="3" s="1"/>
  <c r="Y142" i="3"/>
  <c r="P142" i="3"/>
  <c r="P141" i="3"/>
  <c r="AE141" i="3" s="1"/>
  <c r="P140" i="3"/>
  <c r="Z140" i="3" s="1"/>
  <c r="P139" i="3"/>
  <c r="P138" i="3"/>
  <c r="AI138" i="3" s="1"/>
  <c r="P137" i="3"/>
  <c r="AB137" i="3" s="1"/>
  <c r="P136" i="3"/>
  <c r="AI136" i="3" s="1"/>
  <c r="P135" i="3"/>
  <c r="P134" i="3"/>
  <c r="Y134" i="3" s="1"/>
  <c r="P133" i="3"/>
  <c r="AE133" i="3" s="1"/>
  <c r="P132" i="3"/>
  <c r="AD132" i="3" s="1"/>
  <c r="P131" i="3"/>
  <c r="AC131" i="3" s="1"/>
  <c r="P130" i="3"/>
  <c r="AE130" i="3" s="1"/>
  <c r="P129" i="3"/>
  <c r="AA129" i="3" s="1"/>
  <c r="P128" i="3"/>
  <c r="P127" i="3"/>
  <c r="AI127" i="3" s="1"/>
  <c r="P126" i="3"/>
  <c r="Y126" i="3" s="1"/>
  <c r="P125" i="3"/>
  <c r="AI125" i="3" s="1"/>
  <c r="AB124" i="3"/>
  <c r="P124" i="3"/>
  <c r="AD124" i="3" s="1"/>
  <c r="P123" i="3"/>
  <c r="AC123" i="3" s="1"/>
  <c r="P122" i="3"/>
  <c r="AI122" i="3" s="1"/>
  <c r="P121" i="3"/>
  <c r="AA121" i="3" s="1"/>
  <c r="P120" i="3"/>
  <c r="P119" i="3"/>
  <c r="AI119" i="3" s="1"/>
  <c r="P118" i="3"/>
  <c r="P117" i="3"/>
  <c r="AE117" i="3" s="1"/>
  <c r="P116" i="3"/>
  <c r="AD116" i="3" s="1"/>
  <c r="Z115" i="3"/>
  <c r="P115" i="3"/>
  <c r="AI115" i="3" s="1"/>
  <c r="P114" i="3"/>
  <c r="AI114" i="3" s="1"/>
  <c r="P113" i="3"/>
  <c r="AA113" i="3" s="1"/>
  <c r="P112" i="3"/>
  <c r="AI112" i="3" s="1"/>
  <c r="P111" i="3"/>
  <c r="AI111" i="3" s="1"/>
  <c r="P110" i="3"/>
  <c r="Y110" i="3" s="1"/>
  <c r="W109" i="3"/>
  <c r="P109" i="3"/>
  <c r="AE109" i="3" s="1"/>
  <c r="P108" i="3"/>
  <c r="AD108" i="3" s="1"/>
  <c r="P107" i="3"/>
  <c r="AC107" i="3" s="1"/>
  <c r="P106" i="3"/>
  <c r="AI106" i="3" s="1"/>
  <c r="P105" i="3"/>
  <c r="AA105" i="3" s="1"/>
  <c r="P104" i="3"/>
  <c r="Z104" i="3" s="1"/>
  <c r="AE103" i="3"/>
  <c r="Q103" i="3"/>
  <c r="P103" i="3"/>
  <c r="AI103" i="3" s="1"/>
  <c r="P102" i="3"/>
  <c r="P101" i="3"/>
  <c r="AE101" i="3" s="1"/>
  <c r="P100" i="3"/>
  <c r="AI100" i="3" s="1"/>
  <c r="P99" i="3"/>
  <c r="AC99" i="3" s="1"/>
  <c r="P98" i="3"/>
  <c r="AA98" i="3" s="1"/>
  <c r="P97" i="3"/>
  <c r="Z97" i="3" s="1"/>
  <c r="AA96" i="3"/>
  <c r="P96" i="3"/>
  <c r="AI96" i="3" s="1"/>
  <c r="P95" i="3"/>
  <c r="P94" i="3"/>
  <c r="AI94" i="3" s="1"/>
  <c r="P93" i="3"/>
  <c r="AE93" i="3" s="1"/>
  <c r="AA92" i="3"/>
  <c r="P92" i="3"/>
  <c r="AC92" i="3" s="1"/>
  <c r="P91" i="3"/>
  <c r="P90" i="3"/>
  <c r="Z90" i="3" s="1"/>
  <c r="P89" i="3"/>
  <c r="P88" i="3"/>
  <c r="AI88" i="3" s="1"/>
  <c r="P87" i="3"/>
  <c r="P86" i="3"/>
  <c r="AI86" i="3" s="1"/>
  <c r="P85" i="3"/>
  <c r="AE85" i="3" s="1"/>
  <c r="Q84" i="3"/>
  <c r="Z84" i="3" s="1"/>
  <c r="P84" i="3"/>
  <c r="AI84" i="3" s="1"/>
  <c r="P83" i="3"/>
  <c r="X83" i="3" s="1"/>
  <c r="P82" i="3"/>
  <c r="P81" i="3"/>
  <c r="AD81" i="3" s="1"/>
  <c r="P80" i="3"/>
  <c r="AC80" i="3" s="1"/>
  <c r="P79" i="3"/>
  <c r="AB79" i="3" s="1"/>
  <c r="P78" i="3"/>
  <c r="AA78" i="3" s="1"/>
  <c r="P77" i="3"/>
  <c r="Z77" i="3" s="1"/>
  <c r="P76" i="3"/>
  <c r="AI76" i="3" s="1"/>
  <c r="P75" i="3"/>
  <c r="X75" i="3" s="1"/>
  <c r="P74" i="3"/>
  <c r="AE74" i="3" s="1"/>
  <c r="P73" i="3"/>
  <c r="AD73" i="3" s="1"/>
  <c r="P72" i="3"/>
  <c r="AC72" i="3" s="1"/>
  <c r="X71" i="3"/>
  <c r="P71" i="3"/>
  <c r="AB71" i="3" s="1"/>
  <c r="V70" i="3"/>
  <c r="P70" i="3"/>
  <c r="AA70" i="3" s="1"/>
  <c r="P69" i="3"/>
  <c r="P68" i="3"/>
  <c r="AI68" i="3" s="1"/>
  <c r="P67" i="3"/>
  <c r="X67" i="3" s="1"/>
  <c r="P66" i="3"/>
  <c r="AE66" i="3" s="1"/>
  <c r="P65" i="3"/>
  <c r="AD65" i="3" s="1"/>
  <c r="P64" i="3"/>
  <c r="AC64" i="3" s="1"/>
  <c r="Q63" i="3"/>
  <c r="Z63" i="3" s="1"/>
  <c r="P63" i="3"/>
  <c r="AB63" i="3" s="1"/>
  <c r="P62" i="3"/>
  <c r="P61" i="3"/>
  <c r="P60" i="3"/>
  <c r="AD60" i="3" s="1"/>
  <c r="P59" i="3"/>
  <c r="P58" i="3"/>
  <c r="AE58" i="3" s="1"/>
  <c r="P57" i="3"/>
  <c r="Y57" i="3" s="1"/>
  <c r="P56" i="3"/>
  <c r="P55" i="3"/>
  <c r="P54" i="3"/>
  <c r="P53" i="3"/>
  <c r="P52" i="3"/>
  <c r="AI52" i="3" s="1"/>
  <c r="P51" i="3"/>
  <c r="X51" i="3" s="1"/>
  <c r="P50" i="3"/>
  <c r="AE50" i="3" s="1"/>
  <c r="P49" i="3"/>
  <c r="AI49" i="3" s="1"/>
  <c r="P48" i="3"/>
  <c r="P47" i="3"/>
  <c r="P46" i="3"/>
  <c r="AA46" i="3" s="1"/>
  <c r="P45" i="3"/>
  <c r="V45" i="3" s="1"/>
  <c r="P44" i="3"/>
  <c r="AI44" i="3" s="1"/>
  <c r="P43" i="3"/>
  <c r="P42" i="3"/>
  <c r="P41" i="3"/>
  <c r="Y41" i="3" s="1"/>
  <c r="P40" i="3"/>
  <c r="AD40" i="3" s="1"/>
  <c r="P39" i="3"/>
  <c r="P38" i="3"/>
  <c r="P37" i="3"/>
  <c r="AE37" i="3" s="1"/>
  <c r="P36" i="3"/>
  <c r="P35" i="3"/>
  <c r="P34" i="3"/>
  <c r="U34" i="3" s="1"/>
  <c r="P33" i="3"/>
  <c r="Y33" i="3" s="1"/>
  <c r="P32" i="3"/>
  <c r="P31" i="3"/>
  <c r="AB31" i="3" s="1"/>
  <c r="P30" i="3"/>
  <c r="AA30" i="3" s="1"/>
  <c r="Q29" i="3"/>
  <c r="P29" i="3"/>
  <c r="AA29" i="3" s="1"/>
  <c r="P28" i="3"/>
  <c r="AI28" i="3" s="1"/>
  <c r="P27" i="3"/>
  <c r="P26" i="3"/>
  <c r="S26" i="3" s="1"/>
  <c r="P25" i="3"/>
  <c r="W25" i="3" s="1"/>
  <c r="P24" i="3"/>
  <c r="S24" i="3" s="1"/>
  <c r="P23" i="3"/>
  <c r="P22" i="3"/>
  <c r="T22" i="3" s="1"/>
  <c r="X21" i="3"/>
  <c r="P21" i="3"/>
  <c r="Z21" i="3" s="1"/>
  <c r="P20" i="3"/>
  <c r="AI20" i="3" s="1"/>
  <c r="AI19" i="3"/>
  <c r="P19" i="3"/>
  <c r="AD19" i="3" s="1"/>
  <c r="P18" i="3"/>
  <c r="AE18" i="3" s="1"/>
  <c r="P17" i="3"/>
  <c r="AI17" i="3" s="1"/>
  <c r="P16" i="3"/>
  <c r="AC16" i="3" s="1"/>
  <c r="S15" i="3"/>
  <c r="Q15" i="3"/>
  <c r="P15" i="3"/>
  <c r="AB15" i="3" s="1"/>
  <c r="P14" i="3"/>
  <c r="P13" i="3"/>
  <c r="AA13" i="3" s="1"/>
  <c r="P12" i="3"/>
  <c r="AI12" i="3" s="1"/>
  <c r="P11" i="3"/>
  <c r="AD11" i="3" s="1"/>
  <c r="P10" i="3"/>
  <c r="P9" i="3"/>
  <c r="AI9" i="3" s="1"/>
  <c r="P8" i="3"/>
  <c r="X8" i="3" s="1"/>
  <c r="P7" i="3"/>
  <c r="W6" i="3"/>
  <c r="S6" i="3"/>
  <c r="P6" i="3"/>
  <c r="AI6" i="3" s="1"/>
  <c r="P5" i="3"/>
  <c r="AC5" i="3" s="1"/>
  <c r="AA4" i="3"/>
  <c r="P4" i="3"/>
  <c r="AB4" i="3" s="1"/>
  <c r="P3" i="3"/>
  <c r="AA3" i="3" s="1"/>
  <c r="AB2" i="3"/>
  <c r="T2" i="3"/>
  <c r="P2" i="3"/>
  <c r="Z2" i="3" s="1"/>
  <c r="M429" i="23"/>
  <c r="T429" i="23" s="1"/>
  <c r="M428" i="23"/>
  <c r="M427" i="23"/>
  <c r="V427" i="23" s="1"/>
  <c r="M426" i="23"/>
  <c r="W426" i="23" s="1"/>
  <c r="M425" i="23"/>
  <c r="R424" i="23"/>
  <c r="M424" i="23"/>
  <c r="Y424" i="23" s="1"/>
  <c r="M423" i="23"/>
  <c r="AC423" i="23" s="1"/>
  <c r="AD423" i="23" s="1"/>
  <c r="M422" i="23"/>
  <c r="S422" i="23" s="1"/>
  <c r="M421" i="23"/>
  <c r="T421" i="23" s="1"/>
  <c r="M420" i="23"/>
  <c r="V420" i="23" s="1"/>
  <c r="M419" i="23"/>
  <c r="V419" i="23" s="1"/>
  <c r="M418" i="23"/>
  <c r="W418" i="23" s="1"/>
  <c r="M417" i="23"/>
  <c r="X417" i="23" s="1"/>
  <c r="M416" i="23"/>
  <c r="Y416" i="23" s="1"/>
  <c r="M415" i="23"/>
  <c r="AC415" i="23" s="1"/>
  <c r="AD415" i="23" s="1"/>
  <c r="M414" i="23"/>
  <c r="S414" i="23" s="1"/>
  <c r="M413" i="23"/>
  <c r="T413" i="23" s="1"/>
  <c r="V412" i="23"/>
  <c r="M412" i="23"/>
  <c r="M411" i="23"/>
  <c r="V411" i="23" s="1"/>
  <c r="M410" i="23"/>
  <c r="W410" i="23" s="1"/>
  <c r="Q409" i="23"/>
  <c r="M409" i="23"/>
  <c r="X409" i="23" s="1"/>
  <c r="M408" i="23"/>
  <c r="Y408" i="23" s="1"/>
  <c r="M407" i="23"/>
  <c r="AC407" i="23" s="1"/>
  <c r="AD407" i="23" s="1"/>
  <c r="M406" i="23"/>
  <c r="S406" i="23" s="1"/>
  <c r="AC405" i="23"/>
  <c r="AD405" i="23" s="1"/>
  <c r="M405" i="23"/>
  <c r="W405" i="23" s="1"/>
  <c r="M404" i="23"/>
  <c r="V404" i="23" s="1"/>
  <c r="M403" i="23"/>
  <c r="M402" i="23"/>
  <c r="W402" i="23" s="1"/>
  <c r="W401" i="23"/>
  <c r="M401" i="23"/>
  <c r="X401" i="23" s="1"/>
  <c r="M400" i="23"/>
  <c r="M399" i="23"/>
  <c r="AC399" i="23" s="1"/>
  <c r="AD399" i="23" s="1"/>
  <c r="M398" i="23"/>
  <c r="M397" i="23"/>
  <c r="T397" i="23" s="1"/>
  <c r="M396" i="23"/>
  <c r="V396" i="23" s="1"/>
  <c r="M395" i="23"/>
  <c r="V395" i="23" s="1"/>
  <c r="M394" i="23"/>
  <c r="W394" i="23" s="1"/>
  <c r="M393" i="23"/>
  <c r="X393" i="23" s="1"/>
  <c r="M392" i="23"/>
  <c r="Y392" i="23" s="1"/>
  <c r="M391" i="23"/>
  <c r="M390" i="23"/>
  <c r="S390" i="23" s="1"/>
  <c r="M389" i="23"/>
  <c r="T389" i="23" s="1"/>
  <c r="M388" i="23"/>
  <c r="M387" i="23"/>
  <c r="M386" i="23"/>
  <c r="W386" i="23" s="1"/>
  <c r="M385" i="23"/>
  <c r="X385" i="23" s="1"/>
  <c r="M384" i="23"/>
  <c r="Y384" i="23" s="1"/>
  <c r="M383" i="23"/>
  <c r="AC383" i="23" s="1"/>
  <c r="AD383" i="23" s="1"/>
  <c r="M382" i="23"/>
  <c r="S382" i="23" s="1"/>
  <c r="M381" i="23"/>
  <c r="T381" i="23" s="1"/>
  <c r="M380" i="23"/>
  <c r="Y380" i="23" s="1"/>
  <c r="M379" i="23"/>
  <c r="V379" i="23" s="1"/>
  <c r="M378" i="23"/>
  <c r="U378" i="23" s="1"/>
  <c r="M377" i="23"/>
  <c r="W377" i="23" s="1"/>
  <c r="S376" i="23"/>
  <c r="M376" i="23"/>
  <c r="V376" i="23" s="1"/>
  <c r="M375" i="23"/>
  <c r="Y375" i="23" s="1"/>
  <c r="M374" i="23"/>
  <c r="AC374" i="23" s="1"/>
  <c r="AD374" i="23" s="1"/>
  <c r="M373" i="23"/>
  <c r="S373" i="23" s="1"/>
  <c r="Q372" i="23"/>
  <c r="M372" i="23"/>
  <c r="T372" i="23" s="1"/>
  <c r="M371" i="23"/>
  <c r="Y370" i="23"/>
  <c r="N370" i="23"/>
  <c r="M370" i="23"/>
  <c r="V370" i="23" s="1"/>
  <c r="X369" i="23"/>
  <c r="M369" i="23"/>
  <c r="W369" i="23" s="1"/>
  <c r="M368" i="23"/>
  <c r="X368" i="23" s="1"/>
  <c r="M367" i="23"/>
  <c r="Y367" i="23" s="1"/>
  <c r="M366" i="23"/>
  <c r="AC366" i="23" s="1"/>
  <c r="AD366" i="23" s="1"/>
  <c r="M365" i="23"/>
  <c r="AC365" i="23" s="1"/>
  <c r="AD365" i="23" s="1"/>
  <c r="M364" i="23"/>
  <c r="T364" i="23" s="1"/>
  <c r="M363" i="23"/>
  <c r="V363" i="23" s="1"/>
  <c r="M362" i="23"/>
  <c r="M361" i="23"/>
  <c r="W361" i="23" s="1"/>
  <c r="T360" i="23"/>
  <c r="M360" i="23"/>
  <c r="X360" i="23" s="1"/>
  <c r="M359" i="23"/>
  <c r="Y359" i="23" s="1"/>
  <c r="M358" i="23"/>
  <c r="M357" i="23"/>
  <c r="S356" i="23"/>
  <c r="M356" i="23"/>
  <c r="T356" i="23" s="1"/>
  <c r="M355" i="23"/>
  <c r="M354" i="23"/>
  <c r="V354" i="23" s="1"/>
  <c r="M353" i="23"/>
  <c r="X353" i="23" s="1"/>
  <c r="N352" i="23"/>
  <c r="R352" i="23" s="1"/>
  <c r="M352" i="23"/>
  <c r="X352" i="23" s="1"/>
  <c r="M351" i="23"/>
  <c r="M350" i="23"/>
  <c r="AC350" i="23" s="1"/>
  <c r="AD350" i="23" s="1"/>
  <c r="M349" i="23"/>
  <c r="S349" i="23" s="1"/>
  <c r="M348" i="23"/>
  <c r="M347" i="23"/>
  <c r="V347" i="23" s="1"/>
  <c r="M346" i="23"/>
  <c r="X346" i="23" s="1"/>
  <c r="M345" i="23"/>
  <c r="R345" i="23" s="1"/>
  <c r="M344" i="23"/>
  <c r="AC344" i="23" s="1"/>
  <c r="M343" i="23"/>
  <c r="R343" i="23" s="1"/>
  <c r="M342" i="23"/>
  <c r="M341" i="23"/>
  <c r="X341" i="23" s="1"/>
  <c r="M340" i="23"/>
  <c r="AC340" i="23" s="1"/>
  <c r="M339" i="23"/>
  <c r="M338" i="23"/>
  <c r="M337" i="23"/>
  <c r="X337" i="23" s="1"/>
  <c r="M336" i="23"/>
  <c r="M335" i="23"/>
  <c r="W335" i="23" s="1"/>
  <c r="M334" i="23"/>
  <c r="P334" i="23" s="1"/>
  <c r="M333" i="23"/>
  <c r="V333" i="23" s="1"/>
  <c r="M332" i="23"/>
  <c r="V332" i="23" s="1"/>
  <c r="M331" i="23"/>
  <c r="M330" i="23"/>
  <c r="R330" i="23" s="1"/>
  <c r="M329" i="23"/>
  <c r="V329" i="23" s="1"/>
  <c r="N328" i="23"/>
  <c r="X328" i="23" s="1"/>
  <c r="M328" i="23"/>
  <c r="V328" i="23" s="1"/>
  <c r="M327" i="23"/>
  <c r="X327" i="23" s="1"/>
  <c r="S326" i="23"/>
  <c r="M326" i="23"/>
  <c r="R326" i="23" s="1"/>
  <c r="M325" i="23"/>
  <c r="V325" i="23" s="1"/>
  <c r="M324" i="23"/>
  <c r="M323" i="23"/>
  <c r="M322" i="23"/>
  <c r="W321" i="23"/>
  <c r="M321" i="23"/>
  <c r="V321" i="23" s="1"/>
  <c r="M320" i="23"/>
  <c r="V320" i="23" s="1"/>
  <c r="W319" i="23"/>
  <c r="M319" i="23"/>
  <c r="X319" i="23" s="1"/>
  <c r="AC318" i="23"/>
  <c r="M318" i="23"/>
  <c r="R318" i="23" s="1"/>
  <c r="N317" i="23"/>
  <c r="M317" i="23"/>
  <c r="V317" i="23" s="1"/>
  <c r="W316" i="23"/>
  <c r="T316" i="23"/>
  <c r="S316" i="23"/>
  <c r="M316" i="23"/>
  <c r="V316" i="23" s="1"/>
  <c r="U315" i="23"/>
  <c r="M315" i="23"/>
  <c r="X315" i="23" s="1"/>
  <c r="M314" i="23"/>
  <c r="R314" i="23" s="1"/>
  <c r="AC313" i="23"/>
  <c r="M313" i="23"/>
  <c r="M312" i="23"/>
  <c r="M311" i="23"/>
  <c r="M310" i="23"/>
  <c r="V310" i="23" s="1"/>
  <c r="M309" i="23"/>
  <c r="Y309" i="23" s="1"/>
  <c r="M308" i="23"/>
  <c r="V308" i="23" s="1"/>
  <c r="M307" i="23"/>
  <c r="X307" i="23" s="1"/>
  <c r="M306" i="23"/>
  <c r="R306" i="23" s="1"/>
  <c r="M305" i="23"/>
  <c r="W305" i="23" s="1"/>
  <c r="M304" i="23"/>
  <c r="V304" i="23" s="1"/>
  <c r="M303" i="23"/>
  <c r="M302" i="23"/>
  <c r="T302" i="23" s="1"/>
  <c r="M301" i="23"/>
  <c r="M300" i="23"/>
  <c r="V300" i="23" s="1"/>
  <c r="M299" i="23"/>
  <c r="M298" i="23"/>
  <c r="Y298" i="23" s="1"/>
  <c r="M297" i="23"/>
  <c r="Q296" i="23"/>
  <c r="M296" i="23"/>
  <c r="V296" i="23" s="1"/>
  <c r="M295" i="23"/>
  <c r="M294" i="23"/>
  <c r="R294" i="23" s="1"/>
  <c r="M293" i="23"/>
  <c r="W293" i="23" s="1"/>
  <c r="M292" i="23"/>
  <c r="M291" i="23"/>
  <c r="U291" i="23" s="1"/>
  <c r="M290" i="23"/>
  <c r="AC290" i="23" s="1"/>
  <c r="M289" i="23"/>
  <c r="V289" i="23" s="1"/>
  <c r="M288" i="23"/>
  <c r="M287" i="23"/>
  <c r="X287" i="23" s="1"/>
  <c r="M286" i="23"/>
  <c r="M285" i="23"/>
  <c r="M284" i="23"/>
  <c r="M283" i="23"/>
  <c r="M282" i="23"/>
  <c r="AC282" i="23" s="1"/>
  <c r="M281" i="23"/>
  <c r="M280" i="23"/>
  <c r="M279" i="23"/>
  <c r="X279" i="23" s="1"/>
  <c r="M278" i="23"/>
  <c r="R278" i="23" s="1"/>
  <c r="V277" i="23"/>
  <c r="M277" i="23"/>
  <c r="M276" i="23"/>
  <c r="S276" i="23" s="1"/>
  <c r="M275" i="23"/>
  <c r="M274" i="23"/>
  <c r="M273" i="23"/>
  <c r="AC272" i="23"/>
  <c r="W272" i="23"/>
  <c r="P272" i="23"/>
  <c r="M272" i="23"/>
  <c r="V272" i="23" s="1"/>
  <c r="M271" i="23"/>
  <c r="Q271" i="23" s="1"/>
  <c r="M270" i="23"/>
  <c r="R270" i="23" s="1"/>
  <c r="M269" i="23"/>
  <c r="V269" i="23" s="1"/>
  <c r="M268" i="23"/>
  <c r="M267" i="23"/>
  <c r="M266" i="23"/>
  <c r="M265" i="23"/>
  <c r="V265" i="23" s="1"/>
  <c r="M264" i="23"/>
  <c r="M263" i="23"/>
  <c r="M262" i="23"/>
  <c r="M261" i="23"/>
  <c r="M260" i="23"/>
  <c r="M259" i="23"/>
  <c r="X259" i="23" s="1"/>
  <c r="S258" i="23"/>
  <c r="M258" i="23"/>
  <c r="AC258" i="23" s="1"/>
  <c r="M257" i="23"/>
  <c r="X257" i="23" s="1"/>
  <c r="X256" i="23"/>
  <c r="M256" i="23"/>
  <c r="W256" i="23" s="1"/>
  <c r="M255" i="23"/>
  <c r="M254" i="23"/>
  <c r="AC254" i="23" s="1"/>
  <c r="M253" i="23"/>
  <c r="X253" i="23" s="1"/>
  <c r="P252" i="23"/>
  <c r="N252" i="23"/>
  <c r="M252" i="23"/>
  <c r="W252" i="23" s="1"/>
  <c r="M251" i="23"/>
  <c r="M250" i="23"/>
  <c r="M249" i="23"/>
  <c r="M248" i="23"/>
  <c r="M247" i="23"/>
  <c r="M246" i="23"/>
  <c r="M245" i="23"/>
  <c r="M244" i="23"/>
  <c r="M243" i="23"/>
  <c r="M242" i="23"/>
  <c r="M241" i="23"/>
  <c r="T241" i="23" s="1"/>
  <c r="M240" i="23"/>
  <c r="M239" i="23"/>
  <c r="M238" i="23"/>
  <c r="Y238" i="23" s="1"/>
  <c r="M237" i="23"/>
  <c r="T237" i="23" s="1"/>
  <c r="M236" i="23"/>
  <c r="U236" i="23" s="1"/>
  <c r="M235" i="23"/>
  <c r="M234" i="23"/>
  <c r="AC234" i="23" s="1"/>
  <c r="M233" i="23"/>
  <c r="U233" i="23" s="1"/>
  <c r="M232" i="23"/>
  <c r="M231" i="23"/>
  <c r="X231" i="23" s="1"/>
  <c r="M230" i="23"/>
  <c r="M229" i="23"/>
  <c r="T229" i="23" s="1"/>
  <c r="M228" i="23"/>
  <c r="AC228" i="23" s="1"/>
  <c r="M227" i="23"/>
  <c r="X227" i="23" s="1"/>
  <c r="M226" i="23"/>
  <c r="W226" i="23" s="1"/>
  <c r="M225" i="23"/>
  <c r="M224" i="23"/>
  <c r="V224" i="23" s="1"/>
  <c r="M223" i="23"/>
  <c r="M222" i="23"/>
  <c r="M221" i="23"/>
  <c r="AC221" i="23" s="1"/>
  <c r="M220" i="23"/>
  <c r="V220" i="23" s="1"/>
  <c r="M219" i="23"/>
  <c r="U219" i="23" s="1"/>
  <c r="U218" i="23"/>
  <c r="P218" i="23"/>
  <c r="M218" i="23"/>
  <c r="X218" i="23" s="1"/>
  <c r="W217" i="23"/>
  <c r="M217" i="23"/>
  <c r="T217" i="23" s="1"/>
  <c r="M216" i="23"/>
  <c r="M215" i="23"/>
  <c r="W215" i="23" s="1"/>
  <c r="M214" i="23"/>
  <c r="M213" i="23"/>
  <c r="T213" i="23" s="1"/>
  <c r="M212" i="23"/>
  <c r="M211" i="23"/>
  <c r="X211" i="23" s="1"/>
  <c r="M210" i="23"/>
  <c r="R210" i="23" s="1"/>
  <c r="M209" i="23"/>
  <c r="T209" i="23" s="1"/>
  <c r="M208" i="23"/>
  <c r="M207" i="23"/>
  <c r="M206" i="23"/>
  <c r="Y206" i="23" s="1"/>
  <c r="M205" i="23"/>
  <c r="S205" i="23" s="1"/>
  <c r="M204" i="23"/>
  <c r="V204" i="23" s="1"/>
  <c r="M203" i="23"/>
  <c r="T203" i="23" s="1"/>
  <c r="M202" i="23"/>
  <c r="M201" i="23"/>
  <c r="M200" i="23"/>
  <c r="R200" i="23" s="1"/>
  <c r="M199" i="23"/>
  <c r="M198" i="23"/>
  <c r="R198" i="23" s="1"/>
  <c r="M197" i="23"/>
  <c r="T197" i="23" s="1"/>
  <c r="M196" i="23"/>
  <c r="W196" i="23" s="1"/>
  <c r="M195" i="23"/>
  <c r="M194" i="23"/>
  <c r="W194" i="23" s="1"/>
  <c r="M193" i="23"/>
  <c r="T193" i="23" s="1"/>
  <c r="M192" i="23"/>
  <c r="V192" i="23" s="1"/>
  <c r="M191" i="23"/>
  <c r="M190" i="23"/>
  <c r="V190" i="23" s="1"/>
  <c r="M189" i="23"/>
  <c r="S189" i="23" s="1"/>
  <c r="M188" i="23"/>
  <c r="V188" i="23" s="1"/>
  <c r="M187" i="23"/>
  <c r="X187" i="23" s="1"/>
  <c r="M186" i="23"/>
  <c r="V186" i="23" s="1"/>
  <c r="M185" i="23"/>
  <c r="T185" i="23" s="1"/>
  <c r="M184" i="23"/>
  <c r="W183" i="23"/>
  <c r="M183" i="23"/>
  <c r="X183" i="23" s="1"/>
  <c r="M182" i="23"/>
  <c r="W182" i="23" s="1"/>
  <c r="R181" i="23"/>
  <c r="N181" i="23"/>
  <c r="M181" i="23"/>
  <c r="X181" i="23" s="1"/>
  <c r="M180" i="23"/>
  <c r="V180" i="23" s="1"/>
  <c r="Y179" i="23"/>
  <c r="M179" i="23"/>
  <c r="X179" i="23" s="1"/>
  <c r="M178" i="23"/>
  <c r="T178" i="23" s="1"/>
  <c r="M177" i="23"/>
  <c r="AC176" i="23"/>
  <c r="U176" i="23"/>
  <c r="M176" i="23"/>
  <c r="V176" i="23" s="1"/>
  <c r="M175" i="23"/>
  <c r="W175" i="23" s="1"/>
  <c r="M174" i="23"/>
  <c r="V174" i="23" s="1"/>
  <c r="U173" i="23"/>
  <c r="M173" i="23"/>
  <c r="V173" i="23" s="1"/>
  <c r="M172" i="23"/>
  <c r="AC172" i="23" s="1"/>
  <c r="M171" i="23"/>
  <c r="U171" i="23" s="1"/>
  <c r="M170" i="23"/>
  <c r="V170" i="23" s="1"/>
  <c r="M169" i="23"/>
  <c r="V169" i="23" s="1"/>
  <c r="M168" i="23"/>
  <c r="M167" i="23"/>
  <c r="U166" i="23"/>
  <c r="R166" i="23"/>
  <c r="P166" i="23"/>
  <c r="M166" i="23"/>
  <c r="V166" i="23" s="1"/>
  <c r="M165" i="23"/>
  <c r="M164" i="23"/>
  <c r="Y164" i="23" s="1"/>
  <c r="M163" i="23"/>
  <c r="M162" i="23"/>
  <c r="X162" i="23" s="1"/>
  <c r="M161" i="23"/>
  <c r="AC161" i="23" s="1"/>
  <c r="M160" i="23"/>
  <c r="V160" i="23" s="1"/>
  <c r="M159" i="23"/>
  <c r="W159" i="23" s="1"/>
  <c r="M158" i="23"/>
  <c r="Y158" i="23" s="1"/>
  <c r="S157" i="23"/>
  <c r="M157" i="23"/>
  <c r="V157" i="23" s="1"/>
  <c r="M156" i="23"/>
  <c r="V156" i="23" s="1"/>
  <c r="M155" i="23"/>
  <c r="AC155" i="23" s="1"/>
  <c r="M154" i="23"/>
  <c r="R154" i="23" s="1"/>
  <c r="M153" i="23"/>
  <c r="M152" i="23"/>
  <c r="V152" i="23" s="1"/>
  <c r="M151" i="23"/>
  <c r="X151" i="23" s="1"/>
  <c r="AC150" i="23"/>
  <c r="M150" i="23"/>
  <c r="V150" i="23" s="1"/>
  <c r="X149" i="23"/>
  <c r="S149" i="23"/>
  <c r="N149" i="23"/>
  <c r="M149" i="23"/>
  <c r="V149" i="23" s="1"/>
  <c r="M148" i="23"/>
  <c r="W148" i="23" s="1"/>
  <c r="Y147" i="23"/>
  <c r="P147" i="23"/>
  <c r="N147" i="23"/>
  <c r="M147" i="23"/>
  <c r="R147" i="23" s="1"/>
  <c r="M146" i="23"/>
  <c r="X146" i="23" s="1"/>
  <c r="M145" i="23"/>
  <c r="Y145" i="23" s="1"/>
  <c r="M144" i="23"/>
  <c r="M143" i="23"/>
  <c r="U143" i="23" s="1"/>
  <c r="M142" i="23"/>
  <c r="M141" i="23"/>
  <c r="M140" i="23"/>
  <c r="AC140" i="23" s="1"/>
  <c r="M139" i="23"/>
  <c r="U139" i="23" s="1"/>
  <c r="M138" i="23"/>
  <c r="W138" i="23" s="1"/>
  <c r="M137" i="23"/>
  <c r="P137" i="23" s="1"/>
  <c r="M136" i="23"/>
  <c r="X136" i="23" s="1"/>
  <c r="M135" i="23"/>
  <c r="U135" i="23" s="1"/>
  <c r="M134" i="23"/>
  <c r="M133" i="23"/>
  <c r="Y132" i="23"/>
  <c r="M132" i="23"/>
  <c r="N132" i="23" s="1"/>
  <c r="M131" i="23"/>
  <c r="U131" i="23" s="1"/>
  <c r="M130" i="23"/>
  <c r="M129" i="23"/>
  <c r="X129" i="23" s="1"/>
  <c r="M128" i="23"/>
  <c r="AC128" i="23" s="1"/>
  <c r="M127" i="23"/>
  <c r="U127" i="23" s="1"/>
  <c r="M126" i="23"/>
  <c r="W126" i="23" s="1"/>
  <c r="M125" i="23"/>
  <c r="Y125" i="23" s="1"/>
  <c r="AC124" i="23"/>
  <c r="U124" i="23"/>
  <c r="M124" i="23"/>
  <c r="V124" i="23" s="1"/>
  <c r="M123" i="23"/>
  <c r="U123" i="23" s="1"/>
  <c r="M122" i="23"/>
  <c r="W122" i="23" s="1"/>
  <c r="M121" i="23"/>
  <c r="AC121" i="23" s="1"/>
  <c r="M120" i="23"/>
  <c r="X120" i="23" s="1"/>
  <c r="M119" i="23"/>
  <c r="M118" i="23"/>
  <c r="P118" i="23" s="1"/>
  <c r="M117" i="23"/>
  <c r="V117" i="23" s="1"/>
  <c r="M116" i="23"/>
  <c r="V116" i="23" s="1"/>
  <c r="M115" i="23"/>
  <c r="V115" i="23" s="1"/>
  <c r="M114" i="23"/>
  <c r="Y113" i="23"/>
  <c r="M113" i="23"/>
  <c r="V113" i="23" s="1"/>
  <c r="M112" i="23"/>
  <c r="W112" i="23" s="1"/>
  <c r="M111" i="23"/>
  <c r="V111" i="23" s="1"/>
  <c r="M110" i="23"/>
  <c r="W110" i="23" s="1"/>
  <c r="M109" i="23"/>
  <c r="X109" i="23" s="1"/>
  <c r="M108" i="23"/>
  <c r="W108" i="23" s="1"/>
  <c r="M107" i="23"/>
  <c r="M106" i="23"/>
  <c r="X106" i="23" s="1"/>
  <c r="M105" i="23"/>
  <c r="V105" i="23" s="1"/>
  <c r="M104" i="23"/>
  <c r="V104" i="23" s="1"/>
  <c r="M103" i="23"/>
  <c r="V103" i="23" s="1"/>
  <c r="M102" i="23"/>
  <c r="AC102" i="23" s="1"/>
  <c r="M101" i="23"/>
  <c r="S101" i="23" s="1"/>
  <c r="M100" i="23"/>
  <c r="M99" i="23"/>
  <c r="V99" i="23" s="1"/>
  <c r="M98" i="23"/>
  <c r="AC98" i="23" s="1"/>
  <c r="M97" i="23"/>
  <c r="V97" i="23" s="1"/>
  <c r="M96" i="23"/>
  <c r="V96" i="23" s="1"/>
  <c r="M95" i="23"/>
  <c r="M94" i="23"/>
  <c r="M93" i="23"/>
  <c r="X93" i="23" s="1"/>
  <c r="M92" i="23"/>
  <c r="V92" i="23" s="1"/>
  <c r="M91" i="23"/>
  <c r="M90" i="23"/>
  <c r="V90" i="23" s="1"/>
  <c r="M89" i="23"/>
  <c r="S89" i="23" s="1"/>
  <c r="M88" i="23"/>
  <c r="X88" i="23" s="1"/>
  <c r="M87" i="23"/>
  <c r="M86" i="23"/>
  <c r="V86" i="23" s="1"/>
  <c r="M85" i="23"/>
  <c r="V85" i="23" s="1"/>
  <c r="M84" i="23"/>
  <c r="R84" i="23" s="1"/>
  <c r="M83" i="23"/>
  <c r="M82" i="23"/>
  <c r="U82" i="23" s="1"/>
  <c r="M81" i="23"/>
  <c r="R81" i="23" s="1"/>
  <c r="M80" i="23"/>
  <c r="X80" i="23" s="1"/>
  <c r="M79" i="23"/>
  <c r="M78" i="23"/>
  <c r="V78" i="23" s="1"/>
  <c r="M77" i="23"/>
  <c r="V77" i="23" s="1"/>
  <c r="M76" i="23"/>
  <c r="X76" i="23" s="1"/>
  <c r="M75" i="23"/>
  <c r="M74" i="23"/>
  <c r="V74" i="23" s="1"/>
  <c r="M73" i="23"/>
  <c r="V73" i="23" s="1"/>
  <c r="M72" i="23"/>
  <c r="X72" i="23" s="1"/>
  <c r="M71" i="23"/>
  <c r="AC71" i="23" s="1"/>
  <c r="M70" i="23"/>
  <c r="V70" i="23" s="1"/>
  <c r="M69" i="23"/>
  <c r="V69" i="23" s="1"/>
  <c r="M68" i="23"/>
  <c r="V68" i="23" s="1"/>
  <c r="M67" i="23"/>
  <c r="S67" i="23" s="1"/>
  <c r="M66" i="23"/>
  <c r="AC66" i="23" s="1"/>
  <c r="M65" i="23"/>
  <c r="Y65" i="23" s="1"/>
  <c r="M64" i="23"/>
  <c r="M63" i="23"/>
  <c r="AC63" i="23" s="1"/>
  <c r="M62" i="23"/>
  <c r="R62" i="23" s="1"/>
  <c r="M61" i="23"/>
  <c r="U61" i="23" s="1"/>
  <c r="M60" i="23"/>
  <c r="V60" i="23" s="1"/>
  <c r="M59" i="23"/>
  <c r="AC59" i="23" s="1"/>
  <c r="M58" i="23"/>
  <c r="AC58" i="23" s="1"/>
  <c r="M57" i="23"/>
  <c r="Y57" i="23" s="1"/>
  <c r="M56" i="23"/>
  <c r="V56" i="23" s="1"/>
  <c r="M55" i="23"/>
  <c r="AC55" i="23" s="1"/>
  <c r="M54" i="23"/>
  <c r="S54" i="23" s="1"/>
  <c r="M53" i="23"/>
  <c r="T53" i="23" s="1"/>
  <c r="M52" i="23"/>
  <c r="M51" i="23"/>
  <c r="AC51" i="23" s="1"/>
  <c r="M50" i="23"/>
  <c r="R50" i="23" s="1"/>
  <c r="M49" i="23"/>
  <c r="Y49" i="23" s="1"/>
  <c r="M48" i="23"/>
  <c r="V48" i="23" s="1"/>
  <c r="M47" i="23"/>
  <c r="AC47" i="23" s="1"/>
  <c r="M46" i="23"/>
  <c r="W46" i="23" s="1"/>
  <c r="M45" i="23"/>
  <c r="Y45" i="23" s="1"/>
  <c r="M44" i="23"/>
  <c r="M43" i="23"/>
  <c r="AC43" i="23" s="1"/>
  <c r="M42" i="23"/>
  <c r="W42" i="23" s="1"/>
  <c r="M41" i="23"/>
  <c r="Y41" i="23" s="1"/>
  <c r="M40" i="23"/>
  <c r="M39" i="23"/>
  <c r="AC39" i="23" s="1"/>
  <c r="M38" i="23"/>
  <c r="M37" i="23"/>
  <c r="W37" i="23" s="1"/>
  <c r="M36" i="23"/>
  <c r="W36" i="23" s="1"/>
  <c r="M35" i="23"/>
  <c r="AC35" i="23" s="1"/>
  <c r="M34" i="23"/>
  <c r="W34" i="23" s="1"/>
  <c r="M33" i="23"/>
  <c r="W33" i="23" s="1"/>
  <c r="M32" i="23"/>
  <c r="W32" i="23" s="1"/>
  <c r="M31" i="23"/>
  <c r="AC31" i="23" s="1"/>
  <c r="M30" i="23"/>
  <c r="AC30" i="23" s="1"/>
  <c r="M29" i="23"/>
  <c r="W29" i="23" s="1"/>
  <c r="M28" i="23"/>
  <c r="AC28" i="23" s="1"/>
  <c r="M27" i="23"/>
  <c r="V27" i="23" s="1"/>
  <c r="M26" i="23"/>
  <c r="T26" i="23" s="1"/>
  <c r="M25" i="23"/>
  <c r="V25" i="23" s="1"/>
  <c r="M24" i="23"/>
  <c r="X24" i="23" s="1"/>
  <c r="M23" i="23"/>
  <c r="R23" i="23" s="1"/>
  <c r="M22" i="23"/>
  <c r="T22" i="23" s="1"/>
  <c r="M21" i="23"/>
  <c r="V21" i="23" s="1"/>
  <c r="M20" i="23"/>
  <c r="X20" i="23" s="1"/>
  <c r="M19" i="23"/>
  <c r="R19" i="23" s="1"/>
  <c r="M18" i="23"/>
  <c r="T18" i="23" s="1"/>
  <c r="M17" i="23"/>
  <c r="M16" i="23"/>
  <c r="X16" i="23" s="1"/>
  <c r="M15" i="23"/>
  <c r="R15" i="23" s="1"/>
  <c r="M14" i="23"/>
  <c r="T14" i="23" s="1"/>
  <c r="M13" i="23"/>
  <c r="V13" i="23" s="1"/>
  <c r="M12" i="23"/>
  <c r="X12" i="23" s="1"/>
  <c r="M11" i="23"/>
  <c r="R11" i="23" s="1"/>
  <c r="M10" i="23"/>
  <c r="T10" i="23" s="1"/>
  <c r="M9" i="23"/>
  <c r="V9" i="23" s="1"/>
  <c r="M8" i="23"/>
  <c r="X8" i="23" s="1"/>
  <c r="M7" i="23"/>
  <c r="R7" i="23" s="1"/>
  <c r="M6" i="23"/>
  <c r="T6" i="23" s="1"/>
  <c r="M5" i="23"/>
  <c r="V5" i="23" s="1"/>
  <c r="M4" i="23"/>
  <c r="X4" i="23" s="1"/>
  <c r="M3" i="23"/>
  <c r="R3" i="23" s="1"/>
  <c r="M2" i="23"/>
  <c r="T2" i="23" s="1"/>
  <c r="O429" i="4"/>
  <c r="X429" i="4" s="1"/>
  <c r="O428" i="4"/>
  <c r="X428" i="4" s="1"/>
  <c r="O427" i="4"/>
  <c r="AB427" i="4" s="1"/>
  <c r="O426" i="4"/>
  <c r="O425" i="4"/>
  <c r="X425" i="4" s="1"/>
  <c r="O424" i="4"/>
  <c r="W424" i="4" s="1"/>
  <c r="O423" i="4"/>
  <c r="X423" i="4" s="1"/>
  <c r="O422" i="4"/>
  <c r="O421" i="4"/>
  <c r="X421" i="4" s="1"/>
  <c r="O420" i="4"/>
  <c r="AG420" i="4" s="1"/>
  <c r="O419" i="4"/>
  <c r="X419" i="4" s="1"/>
  <c r="O418" i="4"/>
  <c r="X418" i="4" s="1"/>
  <c r="O417" i="4"/>
  <c r="X417" i="4" s="1"/>
  <c r="O416" i="4"/>
  <c r="V416" i="4" s="1"/>
  <c r="O415" i="4"/>
  <c r="AC415" i="4" s="1"/>
  <c r="O414" i="4"/>
  <c r="AG414" i="4" s="1"/>
  <c r="O413" i="4"/>
  <c r="V413" i="4" s="1"/>
  <c r="O412" i="4"/>
  <c r="AG412" i="4" s="1"/>
  <c r="O411" i="4"/>
  <c r="AC411" i="4" s="1"/>
  <c r="O410" i="4"/>
  <c r="AG410" i="4" s="1"/>
  <c r="O409" i="4"/>
  <c r="AG409" i="4" s="1"/>
  <c r="O408" i="4"/>
  <c r="AB408" i="4" s="1"/>
  <c r="O407" i="4"/>
  <c r="U407" i="4" s="1"/>
  <c r="O406" i="4"/>
  <c r="O405" i="4"/>
  <c r="AC405" i="4" s="1"/>
  <c r="O404" i="4"/>
  <c r="T404" i="4" s="1"/>
  <c r="O403" i="4"/>
  <c r="AB403" i="4" s="1"/>
  <c r="O402" i="4"/>
  <c r="O401" i="4"/>
  <c r="O400" i="4"/>
  <c r="AG400" i="4" s="1"/>
  <c r="O399" i="4"/>
  <c r="O398" i="4"/>
  <c r="O397" i="4"/>
  <c r="AC397" i="4" s="1"/>
  <c r="O396" i="4"/>
  <c r="O395" i="4"/>
  <c r="Y395" i="4" s="1"/>
  <c r="O394" i="4"/>
  <c r="O393" i="4"/>
  <c r="AC393" i="4" s="1"/>
  <c r="O392" i="4"/>
  <c r="AG392" i="4" s="1"/>
  <c r="O391" i="4"/>
  <c r="AB391" i="4" s="1"/>
  <c r="O390" i="4"/>
  <c r="AC390" i="4" s="1"/>
  <c r="O389" i="4"/>
  <c r="AC389" i="4" s="1"/>
  <c r="O388" i="4"/>
  <c r="O387" i="4"/>
  <c r="O386" i="4"/>
  <c r="Y386" i="4" s="1"/>
  <c r="O385" i="4"/>
  <c r="Y385" i="4" s="1"/>
  <c r="O384" i="4"/>
  <c r="X384" i="4" s="1"/>
  <c r="O383" i="4"/>
  <c r="Y383" i="4" s="1"/>
  <c r="O382" i="4"/>
  <c r="Y382" i="4" s="1"/>
  <c r="O381" i="4"/>
  <c r="AG381" i="4" s="1"/>
  <c r="T380" i="4"/>
  <c r="P380" i="4"/>
  <c r="O380" i="4"/>
  <c r="X380" i="4" s="1"/>
  <c r="O379" i="4"/>
  <c r="Y379" i="4" s="1"/>
  <c r="O378" i="4"/>
  <c r="AG378" i="4" s="1"/>
  <c r="O377" i="4"/>
  <c r="O376" i="4"/>
  <c r="O375" i="4"/>
  <c r="AG375" i="4" s="1"/>
  <c r="O374" i="4"/>
  <c r="O373" i="4"/>
  <c r="X373" i="4" s="1"/>
  <c r="O372" i="4"/>
  <c r="Z372" i="4" s="1"/>
  <c r="O371" i="4"/>
  <c r="AC371" i="4" s="1"/>
  <c r="O370" i="4"/>
  <c r="O369" i="4"/>
  <c r="Y369" i="4" s="1"/>
  <c r="O368" i="4"/>
  <c r="O367" i="4"/>
  <c r="O366" i="4"/>
  <c r="O365" i="4"/>
  <c r="X365" i="4" s="1"/>
  <c r="O364" i="4"/>
  <c r="Z364" i="4" s="1"/>
  <c r="O363" i="4"/>
  <c r="O362" i="4"/>
  <c r="Z362" i="4" s="1"/>
  <c r="O361" i="4"/>
  <c r="X361" i="4" s="1"/>
  <c r="O360" i="4"/>
  <c r="Z360" i="4" s="1"/>
  <c r="O359" i="4"/>
  <c r="AG359" i="4" s="1"/>
  <c r="O358" i="4"/>
  <c r="R358" i="4" s="1"/>
  <c r="O357" i="4"/>
  <c r="AB357" i="4" s="1"/>
  <c r="O356" i="4"/>
  <c r="O355" i="4"/>
  <c r="AA355" i="4" s="1"/>
  <c r="O354" i="4"/>
  <c r="T354" i="4" s="1"/>
  <c r="O353" i="4"/>
  <c r="AG353" i="4" s="1"/>
  <c r="O352" i="4"/>
  <c r="Y352" i="4" s="1"/>
  <c r="O351" i="4"/>
  <c r="AA351" i="4" s="1"/>
  <c r="O350" i="4"/>
  <c r="AB350" i="4" s="1"/>
  <c r="O349" i="4"/>
  <c r="O348" i="4"/>
  <c r="O347" i="4"/>
  <c r="AA347" i="4" s="1"/>
  <c r="O346" i="4"/>
  <c r="Z346" i="4" s="1"/>
  <c r="O345" i="4"/>
  <c r="O344" i="4"/>
  <c r="O343" i="4"/>
  <c r="O342" i="4"/>
  <c r="Z342" i="4" s="1"/>
  <c r="O341" i="4"/>
  <c r="AB341" i="4" s="1"/>
  <c r="O340" i="4"/>
  <c r="O339" i="4"/>
  <c r="O338" i="4"/>
  <c r="O337" i="4"/>
  <c r="AB337" i="4" s="1"/>
  <c r="O336" i="4"/>
  <c r="P336" i="4" s="1"/>
  <c r="O335" i="4"/>
  <c r="Z335" i="4" s="1"/>
  <c r="O334" i="4"/>
  <c r="Z334" i="4" s="1"/>
  <c r="O333" i="4"/>
  <c r="O332" i="4"/>
  <c r="P332" i="4" s="1"/>
  <c r="O331" i="4"/>
  <c r="O330" i="4"/>
  <c r="R330" i="4" s="1"/>
  <c r="O329" i="4"/>
  <c r="X329" i="4" s="1"/>
  <c r="O328" i="4"/>
  <c r="X328" i="4" s="1"/>
  <c r="O327" i="4"/>
  <c r="Z327" i="4" s="1"/>
  <c r="O326" i="4"/>
  <c r="W326" i="4" s="1"/>
  <c r="O325" i="4"/>
  <c r="X325" i="4" s="1"/>
  <c r="O324" i="4"/>
  <c r="Y324" i="4" s="1"/>
  <c r="O323" i="4"/>
  <c r="O322" i="4"/>
  <c r="V322" i="4" s="1"/>
  <c r="O321" i="4"/>
  <c r="AG321" i="4" s="1"/>
  <c r="O320" i="4"/>
  <c r="S320" i="4" s="1"/>
  <c r="O319" i="4"/>
  <c r="R319" i="4" s="1"/>
  <c r="O318" i="4"/>
  <c r="AG318" i="4" s="1"/>
  <c r="O317" i="4"/>
  <c r="O316" i="4"/>
  <c r="O315" i="4"/>
  <c r="O314" i="4"/>
  <c r="O313" i="4"/>
  <c r="O312" i="4"/>
  <c r="Z312" i="4" s="1"/>
  <c r="O311" i="4"/>
  <c r="O310" i="4"/>
  <c r="U310" i="4" s="1"/>
  <c r="O309" i="4"/>
  <c r="AC309" i="4" s="1"/>
  <c r="O308" i="4"/>
  <c r="O307" i="4"/>
  <c r="Z307" i="4" s="1"/>
  <c r="O306" i="4"/>
  <c r="AB306" i="4" s="1"/>
  <c r="O305" i="4"/>
  <c r="Y305" i="4" s="1"/>
  <c r="O304" i="4"/>
  <c r="Z304" i="4" s="1"/>
  <c r="O303" i="4"/>
  <c r="P303" i="4" s="1"/>
  <c r="O302" i="4"/>
  <c r="O301" i="4"/>
  <c r="P301" i="4" s="1"/>
  <c r="O300" i="4"/>
  <c r="O299" i="4"/>
  <c r="O298" i="4"/>
  <c r="AB298" i="4" s="1"/>
  <c r="O297" i="4"/>
  <c r="Y297" i="4" s="1"/>
  <c r="O296" i="4"/>
  <c r="X296" i="4" s="1"/>
  <c r="O295" i="4"/>
  <c r="Z295" i="4" s="1"/>
  <c r="O294" i="4"/>
  <c r="AB294" i="4" s="1"/>
  <c r="O293" i="4"/>
  <c r="O292" i="4"/>
  <c r="O291" i="4"/>
  <c r="Y291" i="4" s="1"/>
  <c r="O290" i="4"/>
  <c r="AB290" i="4" s="1"/>
  <c r="O289" i="4"/>
  <c r="S289" i="4" s="1"/>
  <c r="O288" i="4"/>
  <c r="Y288" i="4" s="1"/>
  <c r="O287" i="4"/>
  <c r="Z287" i="4" s="1"/>
  <c r="O286" i="4"/>
  <c r="AB286" i="4" s="1"/>
  <c r="O285" i="4"/>
  <c r="T285" i="4" s="1"/>
  <c r="O284" i="4"/>
  <c r="O283" i="4"/>
  <c r="O282" i="4"/>
  <c r="AG282" i="4" s="1"/>
  <c r="O281" i="4"/>
  <c r="V281" i="4" s="1"/>
  <c r="O280" i="4"/>
  <c r="O279" i="4"/>
  <c r="AB279" i="4" s="1"/>
  <c r="O278" i="4"/>
  <c r="O277" i="4"/>
  <c r="O276" i="4"/>
  <c r="AG276" i="4" s="1"/>
  <c r="O275" i="4"/>
  <c r="O274" i="4"/>
  <c r="AB274" i="4" s="1"/>
  <c r="O273" i="4"/>
  <c r="AG273" i="4" s="1"/>
  <c r="O272" i="4"/>
  <c r="AB272" i="4" s="1"/>
  <c r="O271" i="4"/>
  <c r="AB271" i="4" s="1"/>
  <c r="O270" i="4"/>
  <c r="V270" i="4" s="1"/>
  <c r="O269" i="4"/>
  <c r="X269" i="4" s="1"/>
  <c r="O268" i="4"/>
  <c r="O267" i="4"/>
  <c r="AA267" i="4" s="1"/>
  <c r="O266" i="4"/>
  <c r="AB266" i="4" s="1"/>
  <c r="O265" i="4"/>
  <c r="AB265" i="4" s="1"/>
  <c r="O264" i="4"/>
  <c r="O263" i="4"/>
  <c r="AB263" i="4" s="1"/>
  <c r="O262" i="4"/>
  <c r="O261" i="4"/>
  <c r="O260" i="4"/>
  <c r="Z260" i="4" s="1"/>
  <c r="O259" i="4"/>
  <c r="AA259" i="4" s="1"/>
  <c r="O258" i="4"/>
  <c r="AB258" i="4" s="1"/>
  <c r="O257" i="4"/>
  <c r="AG257" i="4" s="1"/>
  <c r="O256" i="4"/>
  <c r="AG256" i="4" s="1"/>
  <c r="O255" i="4"/>
  <c r="AB255" i="4" s="1"/>
  <c r="O254" i="4"/>
  <c r="AB254" i="4" s="1"/>
  <c r="O253" i="4"/>
  <c r="AG253" i="4" s="1"/>
  <c r="O252" i="4"/>
  <c r="T252" i="4" s="1"/>
  <c r="O251" i="4"/>
  <c r="AA251" i="4" s="1"/>
  <c r="O250" i="4"/>
  <c r="AB250" i="4" s="1"/>
  <c r="O249" i="4"/>
  <c r="AB249" i="4" s="1"/>
  <c r="O248" i="4"/>
  <c r="X248" i="4" s="1"/>
  <c r="O247" i="4"/>
  <c r="O246" i="4"/>
  <c r="AB246" i="4" s="1"/>
  <c r="O245" i="4"/>
  <c r="AG245" i="4" s="1"/>
  <c r="O244" i="4"/>
  <c r="X244" i="4" s="1"/>
  <c r="O243" i="4"/>
  <c r="AC243" i="4" s="1"/>
  <c r="O242" i="4"/>
  <c r="AC242" i="4" s="1"/>
  <c r="O241" i="4"/>
  <c r="P241" i="4" s="1"/>
  <c r="O240" i="4"/>
  <c r="X240" i="4" s="1"/>
  <c r="O239" i="4"/>
  <c r="AC239" i="4" s="1"/>
  <c r="O238" i="4"/>
  <c r="O237" i="4"/>
  <c r="T237" i="4" s="1"/>
  <c r="O236" i="4"/>
  <c r="X236" i="4" s="1"/>
  <c r="O235" i="4"/>
  <c r="O234" i="4"/>
  <c r="O233" i="4"/>
  <c r="O232" i="4"/>
  <c r="O231" i="4"/>
  <c r="O230" i="4"/>
  <c r="O229" i="4"/>
  <c r="O228" i="4"/>
  <c r="O227" i="4"/>
  <c r="O226" i="4"/>
  <c r="AG226" i="4" s="1"/>
  <c r="O225" i="4"/>
  <c r="S225" i="4" s="1"/>
  <c r="O224" i="4"/>
  <c r="U224" i="4" s="1"/>
  <c r="O223" i="4"/>
  <c r="X223" i="4" s="1"/>
  <c r="O222" i="4"/>
  <c r="O221" i="4"/>
  <c r="O220" i="4"/>
  <c r="X220" i="4" s="1"/>
  <c r="O219" i="4"/>
  <c r="U219" i="4" s="1"/>
  <c r="O218" i="4"/>
  <c r="AB218" i="4" s="1"/>
  <c r="O217" i="4"/>
  <c r="O216" i="4"/>
  <c r="X216" i="4" s="1"/>
  <c r="O215" i="4"/>
  <c r="P215" i="4" s="1"/>
  <c r="Y215" i="4" s="1"/>
  <c r="O214" i="4"/>
  <c r="AB214" i="4" s="1"/>
  <c r="O213" i="4"/>
  <c r="O212" i="4"/>
  <c r="X212" i="4" s="1"/>
  <c r="O211" i="4"/>
  <c r="AG211" i="4" s="1"/>
  <c r="O210" i="4"/>
  <c r="AG210" i="4" s="1"/>
  <c r="O209" i="4"/>
  <c r="O208" i="4"/>
  <c r="Y208" i="4" s="1"/>
  <c r="O207" i="4"/>
  <c r="O206" i="4"/>
  <c r="O205" i="4"/>
  <c r="O204" i="4"/>
  <c r="O203" i="4"/>
  <c r="S203" i="4" s="1"/>
  <c r="O202" i="4"/>
  <c r="Y202" i="4" s="1"/>
  <c r="O201" i="4"/>
  <c r="AA201" i="4" s="1"/>
  <c r="O200" i="4"/>
  <c r="O199" i="4"/>
  <c r="R199" i="4" s="1"/>
  <c r="O198" i="4"/>
  <c r="T198" i="4" s="1"/>
  <c r="O197" i="4"/>
  <c r="O196" i="4"/>
  <c r="W196" i="4" s="1"/>
  <c r="O195" i="4"/>
  <c r="O194" i="4"/>
  <c r="O193" i="4"/>
  <c r="W193" i="4" s="1"/>
  <c r="O192" i="4"/>
  <c r="O191" i="4"/>
  <c r="AB191" i="4" s="1"/>
  <c r="O190" i="4"/>
  <c r="Y190" i="4" s="1"/>
  <c r="O189" i="4"/>
  <c r="W189" i="4" s="1"/>
  <c r="O188" i="4"/>
  <c r="W188" i="4" s="1"/>
  <c r="O187" i="4"/>
  <c r="O186" i="4"/>
  <c r="X186" i="4" s="1"/>
  <c r="O185" i="4"/>
  <c r="W185" i="4" s="1"/>
  <c r="O184" i="4"/>
  <c r="W184" i="4" s="1"/>
  <c r="O183" i="4"/>
  <c r="O182" i="4"/>
  <c r="X182" i="4" s="1"/>
  <c r="O181" i="4"/>
  <c r="W181" i="4" s="1"/>
  <c r="O180" i="4"/>
  <c r="O179" i="4"/>
  <c r="Y179" i="4" s="1"/>
  <c r="O178" i="4"/>
  <c r="X178" i="4" s="1"/>
  <c r="O177" i="4"/>
  <c r="Y177" i="4" s="1"/>
  <c r="O176" i="4"/>
  <c r="W176" i="4" s="1"/>
  <c r="O175" i="4"/>
  <c r="AB175" i="4" s="1"/>
  <c r="O174" i="4"/>
  <c r="X174" i="4" s="1"/>
  <c r="O173" i="4"/>
  <c r="Y173" i="4" s="1"/>
  <c r="O172" i="4"/>
  <c r="Y172" i="4" s="1"/>
  <c r="O171" i="4"/>
  <c r="U171" i="4" s="1"/>
  <c r="O170" i="4"/>
  <c r="X170" i="4" s="1"/>
  <c r="O169" i="4"/>
  <c r="AC169" i="4" s="1"/>
  <c r="O168" i="4"/>
  <c r="Z168" i="4" s="1"/>
  <c r="O167" i="4"/>
  <c r="Y167" i="4" s="1"/>
  <c r="O166" i="4"/>
  <c r="X166" i="4" s="1"/>
  <c r="O165" i="4"/>
  <c r="X165" i="4" s="1"/>
  <c r="O164" i="4"/>
  <c r="X164" i="4" s="1"/>
  <c r="O163" i="4"/>
  <c r="V163" i="4" s="1"/>
  <c r="O162" i="4"/>
  <c r="Y162" i="4" s="1"/>
  <c r="O161" i="4"/>
  <c r="AG161" i="4" s="1"/>
  <c r="O160" i="4"/>
  <c r="AG160" i="4" s="1"/>
  <c r="O159" i="4"/>
  <c r="P159" i="4" s="1"/>
  <c r="S159" i="4" s="1"/>
  <c r="O158" i="4"/>
  <c r="X158" i="4" s="1"/>
  <c r="O157" i="4"/>
  <c r="AC157" i="4" s="1"/>
  <c r="O156" i="4"/>
  <c r="U156" i="4" s="1"/>
  <c r="O155" i="4"/>
  <c r="Y155" i="4" s="1"/>
  <c r="O154" i="4"/>
  <c r="O153" i="4"/>
  <c r="AB153" i="4" s="1"/>
  <c r="O152" i="4"/>
  <c r="AG152" i="4" s="1"/>
  <c r="O151" i="4"/>
  <c r="O150" i="4"/>
  <c r="O149" i="4"/>
  <c r="O148" i="4"/>
  <c r="AG148" i="4" s="1"/>
  <c r="O147" i="4"/>
  <c r="AB147" i="4" s="1"/>
  <c r="O146" i="4"/>
  <c r="O145" i="4"/>
  <c r="AB145" i="4" s="1"/>
  <c r="O144" i="4"/>
  <c r="AC144" i="4" s="1"/>
  <c r="O143" i="4"/>
  <c r="X143" i="4" s="1"/>
  <c r="O142" i="4"/>
  <c r="Z142" i="4" s="1"/>
  <c r="O141" i="4"/>
  <c r="AC141" i="4" s="1"/>
  <c r="O140" i="4"/>
  <c r="U140" i="4" s="1"/>
  <c r="O139" i="4"/>
  <c r="U139" i="4" s="1"/>
  <c r="O138" i="4"/>
  <c r="Z138" i="4" s="1"/>
  <c r="O137" i="4"/>
  <c r="W137" i="4" s="1"/>
  <c r="O136" i="4"/>
  <c r="AA136" i="4" s="1"/>
  <c r="O135" i="4"/>
  <c r="X135" i="4" s="1"/>
  <c r="O134" i="4"/>
  <c r="Z134" i="4" s="1"/>
  <c r="O133" i="4"/>
  <c r="O132" i="4"/>
  <c r="AG132" i="4" s="1"/>
  <c r="O131" i="4"/>
  <c r="Y131" i="4" s="1"/>
  <c r="O130" i="4"/>
  <c r="Z130" i="4" s="1"/>
  <c r="O129" i="4"/>
  <c r="AB129" i="4" s="1"/>
  <c r="O128" i="4"/>
  <c r="AA128" i="4" s="1"/>
  <c r="O127" i="4"/>
  <c r="X127" i="4" s="1"/>
  <c r="O126" i="4"/>
  <c r="Z126" i="4" s="1"/>
  <c r="O125" i="4"/>
  <c r="AB125" i="4" s="1"/>
  <c r="O124" i="4"/>
  <c r="AC124" i="4" s="1"/>
  <c r="O123" i="4"/>
  <c r="X123" i="4" s="1"/>
  <c r="O122" i="4"/>
  <c r="Z122" i="4" s="1"/>
  <c r="O121" i="4"/>
  <c r="AB121" i="4" s="1"/>
  <c r="O120" i="4"/>
  <c r="AA120" i="4" s="1"/>
  <c r="O119" i="4"/>
  <c r="W119" i="4" s="1"/>
  <c r="O118" i="4"/>
  <c r="Z118" i="4" s="1"/>
  <c r="O117" i="4"/>
  <c r="AB117" i="4" s="1"/>
  <c r="O116" i="4"/>
  <c r="AA116" i="4" s="1"/>
  <c r="O115" i="4"/>
  <c r="X115" i="4" s="1"/>
  <c r="O114" i="4"/>
  <c r="Z114" i="4" s="1"/>
  <c r="O113" i="4"/>
  <c r="O112" i="4"/>
  <c r="X112" i="4" s="1"/>
  <c r="O111" i="4"/>
  <c r="O110" i="4"/>
  <c r="AG110" i="4" s="1"/>
  <c r="O109" i="4"/>
  <c r="V109" i="4" s="1"/>
  <c r="O108" i="4"/>
  <c r="AG108" i="4" s="1"/>
  <c r="O107" i="4"/>
  <c r="O106" i="4"/>
  <c r="Z106" i="4" s="1"/>
  <c r="O105" i="4"/>
  <c r="W105" i="4" s="1"/>
  <c r="O104" i="4"/>
  <c r="V104" i="4" s="1"/>
  <c r="O103" i="4"/>
  <c r="X103" i="4" s="1"/>
  <c r="O102" i="4"/>
  <c r="AG102" i="4" s="1"/>
  <c r="O101" i="4"/>
  <c r="O100" i="4"/>
  <c r="V100" i="4" s="1"/>
  <c r="O99" i="4"/>
  <c r="W99" i="4" s="1"/>
  <c r="O98" i="4"/>
  <c r="X98" i="4" s="1"/>
  <c r="O97" i="4"/>
  <c r="O96" i="4"/>
  <c r="Y96" i="4" s="1"/>
  <c r="O95" i="4"/>
  <c r="AA95" i="4" s="1"/>
  <c r="O94" i="4"/>
  <c r="X94" i="4" s="1"/>
  <c r="O93" i="4"/>
  <c r="AA93" i="4" s="1"/>
  <c r="O92" i="4"/>
  <c r="V92" i="4" s="1"/>
  <c r="O91" i="4"/>
  <c r="AA91" i="4" s="1"/>
  <c r="O90" i="4"/>
  <c r="X90" i="4" s="1"/>
  <c r="O89" i="4"/>
  <c r="AA89" i="4" s="1"/>
  <c r="O88" i="4"/>
  <c r="X88" i="4" s="1"/>
  <c r="O87" i="4"/>
  <c r="O86" i="4"/>
  <c r="X86" i="4" s="1"/>
  <c r="O85" i="4"/>
  <c r="AA85" i="4" s="1"/>
  <c r="O84" i="4"/>
  <c r="AG84" i="4" s="1"/>
  <c r="O83" i="4"/>
  <c r="Y83" i="4" s="1"/>
  <c r="O82" i="4"/>
  <c r="O81" i="4"/>
  <c r="AA81" i="4" s="1"/>
  <c r="O80" i="4"/>
  <c r="O79" i="4"/>
  <c r="Z79" i="4" s="1"/>
  <c r="O78" i="4"/>
  <c r="Y78" i="4" s="1"/>
  <c r="O77" i="4"/>
  <c r="AA77" i="4" s="1"/>
  <c r="O76" i="4"/>
  <c r="O75" i="4"/>
  <c r="Y75" i="4" s="1"/>
  <c r="O74" i="4"/>
  <c r="X74" i="4" s="1"/>
  <c r="O73" i="4"/>
  <c r="O72" i="4"/>
  <c r="AA72" i="4" s="1"/>
  <c r="O71" i="4"/>
  <c r="Z71" i="4" s="1"/>
  <c r="O70" i="4"/>
  <c r="Y70" i="4" s="1"/>
  <c r="O69" i="4"/>
  <c r="AA69" i="4" s="1"/>
  <c r="O68" i="4"/>
  <c r="O67" i="4"/>
  <c r="O66" i="4"/>
  <c r="W66" i="4" s="1"/>
  <c r="O65" i="4"/>
  <c r="AA65" i="4" s="1"/>
  <c r="O64" i="4"/>
  <c r="AA64" i="4" s="1"/>
  <c r="O63" i="4"/>
  <c r="Z63" i="4" s="1"/>
  <c r="O62" i="4"/>
  <c r="Y62" i="4" s="1"/>
  <c r="O61" i="4"/>
  <c r="AB61" i="4" s="1"/>
  <c r="O60" i="4"/>
  <c r="O59" i="4"/>
  <c r="Z59" i="4" s="1"/>
  <c r="O58" i="4"/>
  <c r="W58" i="4" s="1"/>
  <c r="O57" i="4"/>
  <c r="AA57" i="4" s="1"/>
  <c r="O56" i="4"/>
  <c r="O55" i="4"/>
  <c r="X55" i="4" s="1"/>
  <c r="O54" i="4"/>
  <c r="X54" i="4" s="1"/>
  <c r="O53" i="4"/>
  <c r="AG53" i="4" s="1"/>
  <c r="O52" i="4"/>
  <c r="O51" i="4"/>
  <c r="Z51" i="4" s="1"/>
  <c r="O50" i="4"/>
  <c r="Y50" i="4" s="1"/>
  <c r="O49" i="4"/>
  <c r="AA49" i="4" s="1"/>
  <c r="O48" i="4"/>
  <c r="AG48" i="4" s="1"/>
  <c r="O47" i="4"/>
  <c r="Z47" i="4" s="1"/>
  <c r="O46" i="4"/>
  <c r="X46" i="4" s="1"/>
  <c r="O45" i="4"/>
  <c r="AA45" i="4" s="1"/>
  <c r="O44" i="4"/>
  <c r="X44" i="4" s="1"/>
  <c r="O43" i="4"/>
  <c r="R43" i="4" s="1"/>
  <c r="O42" i="4"/>
  <c r="X42" i="4" s="1"/>
  <c r="O41" i="4"/>
  <c r="AA41" i="4" s="1"/>
  <c r="O40" i="4"/>
  <c r="AA40" i="4" s="1"/>
  <c r="O39" i="4"/>
  <c r="Z39" i="4" s="1"/>
  <c r="O38" i="4"/>
  <c r="X38" i="4" s="1"/>
  <c r="O37" i="4"/>
  <c r="AA37" i="4" s="1"/>
  <c r="O36" i="4"/>
  <c r="Y36" i="4" s="1"/>
  <c r="O35" i="4"/>
  <c r="AC35" i="4" s="1"/>
  <c r="O34" i="4"/>
  <c r="W34" i="4" s="1"/>
  <c r="O33" i="4"/>
  <c r="V33" i="4" s="1"/>
  <c r="O32" i="4"/>
  <c r="AA32" i="4" s="1"/>
  <c r="O31" i="4"/>
  <c r="AA31" i="4" s="1"/>
  <c r="O30" i="4"/>
  <c r="Y30" i="4" s="1"/>
  <c r="O29" i="4"/>
  <c r="O28" i="4"/>
  <c r="X28" i="4" s="1"/>
  <c r="O27" i="4"/>
  <c r="X27" i="4" s="1"/>
  <c r="O26" i="4"/>
  <c r="X26" i="4" s="1"/>
  <c r="O25" i="4"/>
  <c r="W25" i="4" s="1"/>
  <c r="O24" i="4"/>
  <c r="AG24" i="4" s="1"/>
  <c r="O23" i="4"/>
  <c r="O22" i="4"/>
  <c r="W22" i="4" s="1"/>
  <c r="O21" i="4"/>
  <c r="X21" i="4" s="1"/>
  <c r="O20" i="4"/>
  <c r="AA20" i="4" s="1"/>
  <c r="O19" i="4"/>
  <c r="AC19" i="4" s="1"/>
  <c r="O18" i="4"/>
  <c r="Y18" i="4" s="1"/>
  <c r="O17" i="4"/>
  <c r="Y17" i="4" s="1"/>
  <c r="O16" i="4"/>
  <c r="O15" i="4"/>
  <c r="O14" i="4"/>
  <c r="X14" i="4" s="1"/>
  <c r="O13" i="4"/>
  <c r="Y13" i="4" s="1"/>
  <c r="O12" i="4"/>
  <c r="Y12" i="4" s="1"/>
  <c r="O11" i="4"/>
  <c r="O10" i="4"/>
  <c r="U10" i="4" s="1"/>
  <c r="O9" i="4"/>
  <c r="Y9" i="4" s="1"/>
  <c r="O8" i="4"/>
  <c r="Y8" i="4" s="1"/>
  <c r="O7" i="4"/>
  <c r="O6" i="4"/>
  <c r="Z6" i="4" s="1"/>
  <c r="O5" i="4"/>
  <c r="AB5" i="4" s="1"/>
  <c r="O4" i="4"/>
  <c r="V4" i="4" s="1"/>
  <c r="O3" i="4"/>
  <c r="O2" i="4"/>
  <c r="Z2" i="4" s="1"/>
  <c r="U429" i="6"/>
  <c r="AN429" i="6" s="1"/>
  <c r="U428" i="6"/>
  <c r="AL428" i="6" s="1"/>
  <c r="U427" i="6"/>
  <c r="U426" i="6"/>
  <c r="AN426" i="6" s="1"/>
  <c r="AJ425" i="6"/>
  <c r="U425" i="6"/>
  <c r="AS425" i="6" s="1"/>
  <c r="U424" i="6"/>
  <c r="AL424" i="6" s="1"/>
  <c r="U423" i="6"/>
  <c r="AM423" i="6" s="1"/>
  <c r="U422" i="6"/>
  <c r="AI422" i="6" s="1"/>
  <c r="U421" i="6"/>
  <c r="U420" i="6"/>
  <c r="U419" i="6"/>
  <c r="AG418" i="6"/>
  <c r="U418" i="6"/>
  <c r="U417" i="6"/>
  <c r="AF417" i="6" s="1"/>
  <c r="U416" i="6"/>
  <c r="AL416" i="6" s="1"/>
  <c r="U415" i="6"/>
  <c r="AL415" i="6" s="1"/>
  <c r="U414" i="6"/>
  <c r="V414" i="6" s="1"/>
  <c r="U413" i="6"/>
  <c r="AL413" i="6" s="1"/>
  <c r="AL412" i="6"/>
  <c r="Y412" i="6"/>
  <c r="U412" i="6"/>
  <c r="AJ412" i="6" s="1"/>
  <c r="U411" i="6"/>
  <c r="U410" i="6"/>
  <c r="AG410" i="6" s="1"/>
  <c r="AD409" i="6"/>
  <c r="U409" i="6"/>
  <c r="AL409" i="6" s="1"/>
  <c r="U408" i="6"/>
  <c r="AO408" i="6" s="1"/>
  <c r="U407" i="6"/>
  <c r="AM407" i="6" s="1"/>
  <c r="U406" i="6"/>
  <c r="AM406" i="6" s="1"/>
  <c r="U405" i="6"/>
  <c r="U404" i="6"/>
  <c r="AM404" i="6" s="1"/>
  <c r="U403" i="6"/>
  <c r="AM403" i="6" s="1"/>
  <c r="U402" i="6"/>
  <c r="V402" i="6" s="1"/>
  <c r="U401" i="6"/>
  <c r="AF401" i="6" s="1"/>
  <c r="U400" i="6"/>
  <c r="AL400" i="6" s="1"/>
  <c r="U399" i="6"/>
  <c r="AG399" i="6" s="1"/>
  <c r="U398" i="6"/>
  <c r="U397" i="6"/>
  <c r="AI397" i="6" s="1"/>
  <c r="U396" i="6"/>
  <c r="U395" i="6"/>
  <c r="AN395" i="6" s="1"/>
  <c r="U394" i="6"/>
  <c r="AH394" i="6" s="1"/>
  <c r="U393" i="6"/>
  <c r="AI393" i="6" s="1"/>
  <c r="U392" i="6"/>
  <c r="AF392" i="6" s="1"/>
  <c r="U391" i="6"/>
  <c r="U390" i="6"/>
  <c r="U389" i="6"/>
  <c r="AE389" i="6" s="1"/>
  <c r="U388" i="6"/>
  <c r="U387" i="6"/>
  <c r="U386" i="6"/>
  <c r="AS386" i="6" s="1"/>
  <c r="U385" i="6"/>
  <c r="AH385" i="6" s="1"/>
  <c r="U384" i="6"/>
  <c r="AI384" i="6" s="1"/>
  <c r="U383" i="6"/>
  <c r="AM383" i="6" s="1"/>
  <c r="U382" i="6"/>
  <c r="AL382" i="6" s="1"/>
  <c r="U381" i="6"/>
  <c r="U380" i="6"/>
  <c r="AD380" i="6" s="1"/>
  <c r="U379" i="6"/>
  <c r="AD379" i="6" s="1"/>
  <c r="U378" i="6"/>
  <c r="AS378" i="6" s="1"/>
  <c r="U377" i="6"/>
  <c r="AH377" i="6" s="1"/>
  <c r="U376" i="6"/>
  <c r="U375" i="6"/>
  <c r="AF375" i="6" s="1"/>
  <c r="U374" i="6"/>
  <c r="AL374" i="6" s="1"/>
  <c r="U373" i="6"/>
  <c r="AL373" i="6" s="1"/>
  <c r="U372" i="6"/>
  <c r="U371" i="6"/>
  <c r="U370" i="6"/>
  <c r="V370" i="6" s="1"/>
  <c r="X370" i="6" s="1"/>
  <c r="U369" i="6"/>
  <c r="U368" i="6"/>
  <c r="AA368" i="6" s="1"/>
  <c r="U367" i="6"/>
  <c r="U366" i="6"/>
  <c r="AL366" i="6" s="1"/>
  <c r="U365" i="6"/>
  <c r="X365" i="6" s="1"/>
  <c r="U364" i="6"/>
  <c r="V364" i="6" s="1"/>
  <c r="U363" i="6"/>
  <c r="Y363" i="6" s="1"/>
  <c r="U362" i="6"/>
  <c r="AS362" i="6" s="1"/>
  <c r="U361" i="6"/>
  <c r="U360" i="6"/>
  <c r="Z360" i="6" s="1"/>
  <c r="U359" i="6"/>
  <c r="Y359" i="6" s="1"/>
  <c r="U358" i="6"/>
  <c r="AM358" i="6" s="1"/>
  <c r="U357" i="6"/>
  <c r="AL357" i="6" s="1"/>
  <c r="U356" i="6"/>
  <c r="U355" i="6"/>
  <c r="AK355" i="6" s="1"/>
  <c r="U354" i="6"/>
  <c r="AS354" i="6" s="1"/>
  <c r="U353" i="6"/>
  <c r="AH353" i="6" s="1"/>
  <c r="U352" i="6"/>
  <c r="Z352" i="6" s="1"/>
  <c r="U351" i="6"/>
  <c r="Y351" i="6" s="1"/>
  <c r="U350" i="6"/>
  <c r="U349" i="6"/>
  <c r="U348" i="6"/>
  <c r="AE348" i="6" s="1"/>
  <c r="U347" i="6"/>
  <c r="Y347" i="6" s="1"/>
  <c r="U346" i="6"/>
  <c r="U345" i="6"/>
  <c r="AM345" i="6" s="1"/>
  <c r="U344" i="6"/>
  <c r="AI344" i="6" s="1"/>
  <c r="U343" i="6"/>
  <c r="AE343" i="6" s="1"/>
  <c r="U342" i="6"/>
  <c r="AH342" i="6" s="1"/>
  <c r="U341" i="6"/>
  <c r="AK341" i="6" s="1"/>
  <c r="U340" i="6"/>
  <c r="AL340" i="6" s="1"/>
  <c r="U339" i="6"/>
  <c r="U338" i="6"/>
  <c r="U337" i="6"/>
  <c r="U336" i="6"/>
  <c r="U335" i="6"/>
  <c r="AN335" i="6" s="1"/>
  <c r="U334" i="6"/>
  <c r="AI334" i="6" s="1"/>
  <c r="U333" i="6"/>
  <c r="AL333" i="6" s="1"/>
  <c r="U332" i="6"/>
  <c r="U331" i="6"/>
  <c r="U330" i="6"/>
  <c r="AS330" i="6" s="1"/>
  <c r="U329" i="6"/>
  <c r="AS329" i="6" s="1"/>
  <c r="U328" i="6"/>
  <c r="U327" i="6"/>
  <c r="AS327" i="6" s="1"/>
  <c r="U326" i="6"/>
  <c r="U325" i="6"/>
  <c r="U324" i="6"/>
  <c r="AF324" i="6" s="1"/>
  <c r="U323" i="6"/>
  <c r="AJ323" i="6" s="1"/>
  <c r="U322" i="6"/>
  <c r="U321" i="6"/>
  <c r="U320" i="6"/>
  <c r="U319" i="6"/>
  <c r="AL319" i="6" s="1"/>
  <c r="U318" i="6"/>
  <c r="AL318" i="6" s="1"/>
  <c r="U317" i="6"/>
  <c r="AJ317" i="6" s="1"/>
  <c r="U316" i="6"/>
  <c r="AF316" i="6" s="1"/>
  <c r="U315" i="6"/>
  <c r="AH315" i="6" s="1"/>
  <c r="U314" i="6"/>
  <c r="U313" i="6"/>
  <c r="AS313" i="6" s="1"/>
  <c r="U312" i="6"/>
  <c r="AJ312" i="6" s="1"/>
  <c r="U311" i="6"/>
  <c r="AJ311" i="6" s="1"/>
  <c r="U310" i="6"/>
  <c r="AL310" i="6" s="1"/>
  <c r="U309" i="6"/>
  <c r="AM309" i="6" s="1"/>
  <c r="U308" i="6"/>
  <c r="AN308" i="6" s="1"/>
  <c r="U307" i="6"/>
  <c r="U306" i="6"/>
  <c r="AO306" i="6" s="1"/>
  <c r="U305" i="6"/>
  <c r="AS305" i="6" s="1"/>
  <c r="U304" i="6"/>
  <c r="U303" i="6"/>
  <c r="AL303" i="6" s="1"/>
  <c r="U302" i="6"/>
  <c r="U301" i="6"/>
  <c r="AA301" i="6" s="1"/>
  <c r="U300" i="6"/>
  <c r="U299" i="6"/>
  <c r="AS299" i="6" s="1"/>
  <c r="U298" i="6"/>
  <c r="U297" i="6"/>
  <c r="AM297" i="6" s="1"/>
  <c r="U296" i="6"/>
  <c r="AM296" i="6" s="1"/>
  <c r="U295" i="6"/>
  <c r="U294" i="6"/>
  <c r="AJ294" i="6" s="1"/>
  <c r="U293" i="6"/>
  <c r="V293" i="6" s="1"/>
  <c r="AM293" i="6" s="1"/>
  <c r="U292" i="6"/>
  <c r="AJ292" i="6" s="1"/>
  <c r="U291" i="6"/>
  <c r="U290" i="6"/>
  <c r="AS290" i="6" s="1"/>
  <c r="U289" i="6"/>
  <c r="U288" i="6"/>
  <c r="U287" i="6"/>
  <c r="U286" i="6"/>
  <c r="U285" i="6"/>
  <c r="AH285" i="6" s="1"/>
  <c r="U284" i="6"/>
  <c r="U283" i="6"/>
  <c r="U282" i="6"/>
  <c r="AL282" i="6" s="1"/>
  <c r="U281" i="6"/>
  <c r="U280" i="6"/>
  <c r="U279" i="6"/>
  <c r="AC279" i="6" s="1"/>
  <c r="U278" i="6"/>
  <c r="U277" i="6"/>
  <c r="AS277" i="6" s="1"/>
  <c r="U276" i="6"/>
  <c r="U275" i="6"/>
  <c r="U274" i="6"/>
  <c r="U273" i="6"/>
  <c r="AF273" i="6" s="1"/>
  <c r="U272" i="6"/>
  <c r="AL272" i="6" s="1"/>
  <c r="U271" i="6"/>
  <c r="U270" i="6"/>
  <c r="AJ270" i="6" s="1"/>
  <c r="U269" i="6"/>
  <c r="U268" i="6"/>
  <c r="AO268" i="6" s="1"/>
  <c r="U267" i="6"/>
  <c r="AJ267" i="6" s="1"/>
  <c r="U266" i="6"/>
  <c r="AL266" i="6" s="1"/>
  <c r="U265" i="6"/>
  <c r="U264" i="6"/>
  <c r="U263" i="6"/>
  <c r="U262" i="6"/>
  <c r="AK262" i="6" s="1"/>
  <c r="U261" i="6"/>
  <c r="AS261" i="6" s="1"/>
  <c r="U260" i="6"/>
  <c r="U259" i="6"/>
  <c r="AG259" i="6" s="1"/>
  <c r="U258" i="6"/>
  <c r="AF258" i="6" s="1"/>
  <c r="U257" i="6"/>
  <c r="AK257" i="6" s="1"/>
  <c r="U256" i="6"/>
  <c r="AO256" i="6" s="1"/>
  <c r="U255" i="6"/>
  <c r="AO255" i="6" s="1"/>
  <c r="U254" i="6"/>
  <c r="AF254" i="6" s="1"/>
  <c r="U253" i="6"/>
  <c r="AL253" i="6" s="1"/>
  <c r="U252" i="6"/>
  <c r="AL252" i="6" s="1"/>
  <c r="U251" i="6"/>
  <c r="AK251" i="6" s="1"/>
  <c r="U250" i="6"/>
  <c r="AS250" i="6" s="1"/>
  <c r="U249" i="6"/>
  <c r="U248" i="6"/>
  <c r="AO248" i="6" s="1"/>
  <c r="U247" i="6"/>
  <c r="U246" i="6"/>
  <c r="U245" i="6"/>
  <c r="U244" i="6"/>
  <c r="AL244" i="6" s="1"/>
  <c r="U243" i="6"/>
  <c r="AF242" i="6"/>
  <c r="U242" i="6"/>
  <c r="AS242" i="6" s="1"/>
  <c r="U241" i="6"/>
  <c r="AI241" i="6" s="1"/>
  <c r="U240" i="6"/>
  <c r="AH240" i="6" s="1"/>
  <c r="U239" i="6"/>
  <c r="AG239" i="6" s="1"/>
  <c r="U238" i="6"/>
  <c r="AM238" i="6" s="1"/>
  <c r="U237" i="6"/>
  <c r="AL237" i="6" s="1"/>
  <c r="U236" i="6"/>
  <c r="AL236" i="6" s="1"/>
  <c r="U235" i="6"/>
  <c r="AK235" i="6" s="1"/>
  <c r="U234" i="6"/>
  <c r="U233" i="6"/>
  <c r="U232" i="6"/>
  <c r="AO232" i="6" s="1"/>
  <c r="U231" i="6"/>
  <c r="U230" i="6"/>
  <c r="U229" i="6"/>
  <c r="AI229" i="6" s="1"/>
  <c r="U228" i="6"/>
  <c r="U227" i="6"/>
  <c r="U226" i="6"/>
  <c r="AN226" i="6" s="1"/>
  <c r="U225" i="6"/>
  <c r="AH225" i="6" s="1"/>
  <c r="U224" i="6"/>
  <c r="Z224" i="6" s="1"/>
  <c r="U223" i="6"/>
  <c r="U222" i="6"/>
  <c r="U221" i="6"/>
  <c r="U220" i="6"/>
  <c r="AL220" i="6" s="1"/>
  <c r="U219" i="6"/>
  <c r="Y219" i="6" s="1"/>
  <c r="U218" i="6"/>
  <c r="AS218" i="6" s="1"/>
  <c r="U217" i="6"/>
  <c r="AH217" i="6" s="1"/>
  <c r="U216" i="6"/>
  <c r="AO216" i="6" s="1"/>
  <c r="U215" i="6"/>
  <c r="Y215" i="6" s="1"/>
  <c r="U214" i="6"/>
  <c r="U213" i="6"/>
  <c r="AS213" i="6" s="1"/>
  <c r="U212" i="6"/>
  <c r="AH212" i="6" s="1"/>
  <c r="U211" i="6"/>
  <c r="U210" i="6"/>
  <c r="AS210" i="6" s="1"/>
  <c r="U209" i="6"/>
  <c r="AH209" i="6" s="1"/>
  <c r="U208" i="6"/>
  <c r="U207" i="6"/>
  <c r="AN207" i="6" s="1"/>
  <c r="U206" i="6"/>
  <c r="AJ206" i="6" s="1"/>
  <c r="U205" i="6"/>
  <c r="U204" i="6"/>
  <c r="U203" i="6"/>
  <c r="U202" i="6"/>
  <c r="AS202" i="6" s="1"/>
  <c r="U201" i="6"/>
  <c r="AH201" i="6" s="1"/>
  <c r="U200" i="6"/>
  <c r="U199" i="6"/>
  <c r="AL199" i="6" s="1"/>
  <c r="U198" i="6"/>
  <c r="U197" i="6"/>
  <c r="AJ197" i="6" s="1"/>
  <c r="U196" i="6"/>
  <c r="AS196" i="6" s="1"/>
  <c r="U195" i="6"/>
  <c r="U194" i="6"/>
  <c r="AF194" i="6" s="1"/>
  <c r="U193" i="6"/>
  <c r="U192" i="6"/>
  <c r="X192" i="6" s="1"/>
  <c r="U191" i="6"/>
  <c r="AL191" i="6" s="1"/>
  <c r="U190" i="6"/>
  <c r="U189" i="6"/>
  <c r="AJ189" i="6" s="1"/>
  <c r="U188" i="6"/>
  <c r="AB188" i="6" s="1"/>
  <c r="U187" i="6"/>
  <c r="AH187" i="6" s="1"/>
  <c r="U186" i="6"/>
  <c r="U185" i="6"/>
  <c r="U184" i="6"/>
  <c r="AM184" i="6" s="1"/>
  <c r="U183" i="6"/>
  <c r="U182" i="6"/>
  <c r="AD182" i="6" s="1"/>
  <c r="U181" i="6"/>
  <c r="U180" i="6"/>
  <c r="AS180" i="6" s="1"/>
  <c r="U179" i="6"/>
  <c r="AH179" i="6" s="1"/>
  <c r="U178" i="6"/>
  <c r="U177" i="6"/>
  <c r="U176" i="6"/>
  <c r="AM176" i="6" s="1"/>
  <c r="U175" i="6"/>
  <c r="AO175" i="6" s="1"/>
  <c r="U174" i="6"/>
  <c r="U173" i="6"/>
  <c r="U172" i="6"/>
  <c r="AS172" i="6" s="1"/>
  <c r="U171" i="6"/>
  <c r="AH171" i="6" s="1"/>
  <c r="U170" i="6"/>
  <c r="U169" i="6"/>
  <c r="AO169" i="6" s="1"/>
  <c r="U168" i="6"/>
  <c r="AM168" i="6" s="1"/>
  <c r="U167" i="6"/>
  <c r="AG167" i="6" s="1"/>
  <c r="U166" i="6"/>
  <c r="U165" i="6"/>
  <c r="U164" i="6"/>
  <c r="AS164" i="6" s="1"/>
  <c r="U163" i="6"/>
  <c r="U162" i="6"/>
  <c r="Z162" i="6" s="1"/>
  <c r="U161" i="6"/>
  <c r="AN161" i="6" s="1"/>
  <c r="AH160" i="6"/>
  <c r="U160" i="6"/>
  <c r="AM160" i="6" s="1"/>
  <c r="U159" i="6"/>
  <c r="U158" i="6"/>
  <c r="AE157" i="6"/>
  <c r="U157" i="6"/>
  <c r="U156" i="6"/>
  <c r="AS156" i="6" s="1"/>
  <c r="AI155" i="6"/>
  <c r="U155" i="6"/>
  <c r="AA155" i="6" s="1"/>
  <c r="U154" i="6"/>
  <c r="AO154" i="6" s="1"/>
  <c r="U153" i="6"/>
  <c r="U152" i="6"/>
  <c r="AN152" i="6" s="1"/>
  <c r="U151" i="6"/>
  <c r="Y151" i="6" s="1"/>
  <c r="U150" i="6"/>
  <c r="U149" i="6"/>
  <c r="U148" i="6"/>
  <c r="AB148" i="6" s="1"/>
  <c r="U147" i="6"/>
  <c r="AH147" i="6" s="1"/>
  <c r="U146" i="6"/>
  <c r="AJ146" i="6" s="1"/>
  <c r="U145" i="6"/>
  <c r="AS145" i="6" s="1"/>
  <c r="U144" i="6"/>
  <c r="U143" i="6"/>
  <c r="AL143" i="6" s="1"/>
  <c r="U142" i="6"/>
  <c r="Z142" i="6" s="1"/>
  <c r="U141" i="6"/>
  <c r="AH141" i="6" s="1"/>
  <c r="U140" i="6"/>
  <c r="AO140" i="6" s="1"/>
  <c r="U139" i="6"/>
  <c r="AN139" i="6" s="1"/>
  <c r="U138" i="6"/>
  <c r="AF138" i="6" s="1"/>
  <c r="U137" i="6"/>
  <c r="AL137" i="6" s="1"/>
  <c r="U136" i="6"/>
  <c r="U135" i="6"/>
  <c r="AJ135" i="6" s="1"/>
  <c r="U134" i="6"/>
  <c r="AS134" i="6" s="1"/>
  <c r="U133" i="6"/>
  <c r="AS133" i="6" s="1"/>
  <c r="U132" i="6"/>
  <c r="U131" i="6"/>
  <c r="AN131" i="6" s="1"/>
  <c r="U130" i="6"/>
  <c r="AM130" i="6" s="1"/>
  <c r="U129" i="6"/>
  <c r="U128" i="6"/>
  <c r="U127" i="6"/>
  <c r="AJ127" i="6" s="1"/>
  <c r="U126" i="6"/>
  <c r="AS126" i="6" s="1"/>
  <c r="U125" i="6"/>
  <c r="AH125" i="6" s="1"/>
  <c r="U124" i="6"/>
  <c r="AO124" i="6" s="1"/>
  <c r="U123" i="6"/>
  <c r="AN123" i="6" s="1"/>
  <c r="U122" i="6"/>
  <c r="U121" i="6"/>
  <c r="AL121" i="6" s="1"/>
  <c r="U120" i="6"/>
  <c r="U119" i="6"/>
  <c r="AJ119" i="6" s="1"/>
  <c r="U118" i="6"/>
  <c r="AF118" i="6" s="1"/>
  <c r="U117" i="6"/>
  <c r="U116" i="6"/>
  <c r="AO116" i="6" s="1"/>
  <c r="U115" i="6"/>
  <c r="U114" i="6"/>
  <c r="U113" i="6"/>
  <c r="AS113" i="6" s="1"/>
  <c r="U112" i="6"/>
  <c r="AL112" i="6" s="1"/>
  <c r="U111" i="6"/>
  <c r="AJ111" i="6" s="1"/>
  <c r="U110" i="6"/>
  <c r="AS110" i="6" s="1"/>
  <c r="U109" i="6"/>
  <c r="V109" i="6" s="1"/>
  <c r="AE109" i="6" s="1"/>
  <c r="U108" i="6"/>
  <c r="U107" i="6"/>
  <c r="AN107" i="6" s="1"/>
  <c r="U106" i="6"/>
  <c r="AM106" i="6" s="1"/>
  <c r="U105" i="6"/>
  <c r="AL105" i="6" s="1"/>
  <c r="U104" i="6"/>
  <c r="U103" i="6"/>
  <c r="AJ103" i="6" s="1"/>
  <c r="U102" i="6"/>
  <c r="AS102" i="6" s="1"/>
  <c r="U101" i="6"/>
  <c r="U100" i="6"/>
  <c r="AH100" i="6" s="1"/>
  <c r="U99" i="6"/>
  <c r="AJ98" i="6"/>
  <c r="U98" i="6"/>
  <c r="AM98" i="6" s="1"/>
  <c r="U97" i="6"/>
  <c r="U96" i="6"/>
  <c r="U95" i="6"/>
  <c r="AJ95" i="6" s="1"/>
  <c r="U94" i="6"/>
  <c r="AS94" i="6" s="1"/>
  <c r="U93" i="6"/>
  <c r="AS93" i="6" s="1"/>
  <c r="U92" i="6"/>
  <c r="U91" i="6"/>
  <c r="AN91" i="6" s="1"/>
  <c r="U90" i="6"/>
  <c r="AM90" i="6" s="1"/>
  <c r="U89" i="6"/>
  <c r="AL89" i="6" s="1"/>
  <c r="U88" i="6"/>
  <c r="U87" i="6"/>
  <c r="AJ87" i="6" s="1"/>
  <c r="U86" i="6"/>
  <c r="U85" i="6"/>
  <c r="AH85" i="6" s="1"/>
  <c r="U84" i="6"/>
  <c r="AL84" i="6" s="1"/>
  <c r="U83" i="6"/>
  <c r="AK83" i="6" s="1"/>
  <c r="U82" i="6"/>
  <c r="AO82" i="6" s="1"/>
  <c r="U81" i="6"/>
  <c r="AM81" i="6" s="1"/>
  <c r="U80" i="6"/>
  <c r="AL80" i="6" s="1"/>
  <c r="U79" i="6"/>
  <c r="AL79" i="6" s="1"/>
  <c r="U78" i="6"/>
  <c r="U77" i="6"/>
  <c r="AS77" i="6" s="1"/>
  <c r="U76" i="6"/>
  <c r="U75" i="6"/>
  <c r="AN75" i="6" s="1"/>
  <c r="U74" i="6"/>
  <c r="AJ74" i="6" s="1"/>
  <c r="U73" i="6"/>
  <c r="AM73" i="6" s="1"/>
  <c r="U72" i="6"/>
  <c r="AL72" i="6" s="1"/>
  <c r="U71" i="6"/>
  <c r="U70" i="6"/>
  <c r="AL70" i="6" s="1"/>
  <c r="U69" i="6"/>
  <c r="AS69" i="6" s="1"/>
  <c r="U68" i="6"/>
  <c r="AJ68" i="6" s="1"/>
  <c r="U67" i="6"/>
  <c r="AH67" i="6" s="1"/>
  <c r="U66" i="6"/>
  <c r="AH66" i="6" s="1"/>
  <c r="U65" i="6"/>
  <c r="AS65" i="6" s="1"/>
  <c r="U64" i="6"/>
  <c r="AF64" i="6" s="1"/>
  <c r="U63" i="6"/>
  <c r="U62" i="6"/>
  <c r="U61" i="6"/>
  <c r="AS61" i="6" s="1"/>
  <c r="U60" i="6"/>
  <c r="AS60" i="6" s="1"/>
  <c r="U59" i="6"/>
  <c r="AO59" i="6" s="1"/>
  <c r="AO58" i="6"/>
  <c r="U58" i="6"/>
  <c r="AJ58" i="6" s="1"/>
  <c r="U57" i="6"/>
  <c r="AM57" i="6" s="1"/>
  <c r="U56" i="6"/>
  <c r="AL56" i="6" s="1"/>
  <c r="U55" i="6"/>
  <c r="AL55" i="6" s="1"/>
  <c r="U54" i="6"/>
  <c r="AD54" i="6" s="1"/>
  <c r="U53" i="6"/>
  <c r="AS53" i="6" s="1"/>
  <c r="U52" i="6"/>
  <c r="AS52" i="6" s="1"/>
  <c r="AA51" i="6"/>
  <c r="U51" i="6"/>
  <c r="U50" i="6"/>
  <c r="AN50" i="6" s="1"/>
  <c r="U49" i="6"/>
  <c r="AM49" i="6" s="1"/>
  <c r="U48" i="6"/>
  <c r="AL48" i="6" s="1"/>
  <c r="U47" i="6"/>
  <c r="AL47" i="6" s="1"/>
  <c r="U46" i="6"/>
  <c r="U45" i="6"/>
  <c r="AS45" i="6" s="1"/>
  <c r="U44" i="6"/>
  <c r="AS44" i="6" s="1"/>
  <c r="U43" i="6"/>
  <c r="AO43" i="6" s="1"/>
  <c r="Z42" i="6"/>
  <c r="U42" i="6"/>
  <c r="AH42" i="6" s="1"/>
  <c r="U41" i="6"/>
  <c r="Y41" i="6" s="1"/>
  <c r="U40" i="6"/>
  <c r="AN40" i="6" s="1"/>
  <c r="U39" i="6"/>
  <c r="AL39" i="6" s="1"/>
  <c r="U38" i="6"/>
  <c r="AL38" i="6" s="1"/>
  <c r="U37" i="6"/>
  <c r="AJ37" i="6" s="1"/>
  <c r="U36" i="6"/>
  <c r="AS36" i="6" s="1"/>
  <c r="U35" i="6"/>
  <c r="AS35" i="6" s="1"/>
  <c r="U34" i="6"/>
  <c r="AO34" i="6" s="1"/>
  <c r="U33" i="6"/>
  <c r="AN33" i="6" s="1"/>
  <c r="U32" i="6"/>
  <c r="AM32" i="6" s="1"/>
  <c r="U31" i="6"/>
  <c r="AE31" i="6" s="1"/>
  <c r="U30" i="6"/>
  <c r="U29" i="6"/>
  <c r="U28" i="6"/>
  <c r="AS28" i="6" s="1"/>
  <c r="U27" i="6"/>
  <c r="AH27" i="6" s="1"/>
  <c r="U26" i="6"/>
  <c r="AO26" i="6" s="1"/>
  <c r="U25" i="6"/>
  <c r="U24" i="6"/>
  <c r="AM24" i="6" s="1"/>
  <c r="U23" i="6"/>
  <c r="AL23" i="6" s="1"/>
  <c r="U22" i="6"/>
  <c r="U21" i="6"/>
  <c r="AS21" i="6" s="1"/>
  <c r="U20" i="6"/>
  <c r="AS20" i="6" s="1"/>
  <c r="U19" i="6"/>
  <c r="AH19" i="6" s="1"/>
  <c r="U18" i="6"/>
  <c r="AO18" i="6" s="1"/>
  <c r="U17" i="6"/>
  <c r="AN17" i="6" s="1"/>
  <c r="U16" i="6"/>
  <c r="U15" i="6"/>
  <c r="AL15" i="6" s="1"/>
  <c r="U14" i="6"/>
  <c r="AK14" i="6" s="1"/>
  <c r="U13" i="6"/>
  <c r="AJ13" i="6" s="1"/>
  <c r="U12" i="6"/>
  <c r="AS12" i="6" s="1"/>
  <c r="U11" i="6"/>
  <c r="AH11" i="6" s="1"/>
  <c r="AJ10" i="6"/>
  <c r="U10" i="6"/>
  <c r="AB10" i="6" s="1"/>
  <c r="U9" i="6"/>
  <c r="U8" i="6"/>
  <c r="AM8" i="6" s="1"/>
  <c r="U7" i="6"/>
  <c r="U6" i="6"/>
  <c r="AK6" i="6" s="1"/>
  <c r="U5" i="6"/>
  <c r="AJ5" i="6" s="1"/>
  <c r="U4" i="6"/>
  <c r="AS4" i="6" s="1"/>
  <c r="U3" i="6"/>
  <c r="AH3" i="6" s="1"/>
  <c r="U2" i="6"/>
  <c r="AO2" i="6" s="1"/>
  <c r="P429" i="2"/>
  <c r="AD429" i="2" s="1"/>
  <c r="P428" i="2"/>
  <c r="AI428" i="2" s="1"/>
  <c r="P427" i="2"/>
  <c r="AI427" i="2" s="1"/>
  <c r="P426" i="2"/>
  <c r="P425" i="2"/>
  <c r="AA425" i="2" s="1"/>
  <c r="P424" i="2"/>
  <c r="P423" i="2"/>
  <c r="AI423" i="2" s="1"/>
  <c r="P422" i="2"/>
  <c r="Z422" i="2" s="1"/>
  <c r="P421" i="2"/>
  <c r="P420" i="2"/>
  <c r="AI420" i="2" s="1"/>
  <c r="P419" i="2"/>
  <c r="AI419" i="2" s="1"/>
  <c r="P418" i="2"/>
  <c r="AC418" i="2" s="1"/>
  <c r="P417" i="2"/>
  <c r="V417" i="2" s="1"/>
  <c r="P416" i="2"/>
  <c r="X416" i="2" s="1"/>
  <c r="P415" i="2"/>
  <c r="P414" i="2"/>
  <c r="P413" i="2"/>
  <c r="T413" i="2" s="1"/>
  <c r="P412" i="2"/>
  <c r="V412" i="2" s="1"/>
  <c r="P411" i="2"/>
  <c r="P410" i="2"/>
  <c r="X410" i="2" s="1"/>
  <c r="P409" i="2"/>
  <c r="V409" i="2" s="1"/>
  <c r="P408" i="2"/>
  <c r="AD408" i="2" s="1"/>
  <c r="P407" i="2"/>
  <c r="AI407" i="2" s="1"/>
  <c r="P406" i="2"/>
  <c r="AD406" i="2" s="1"/>
  <c r="P405" i="2"/>
  <c r="V405" i="2" s="1"/>
  <c r="P404" i="2"/>
  <c r="P403" i="2"/>
  <c r="AI403" i="2" s="1"/>
  <c r="P402" i="2"/>
  <c r="P401" i="2"/>
  <c r="V401" i="2" s="1"/>
  <c r="P400" i="2"/>
  <c r="P399" i="2"/>
  <c r="P398" i="2"/>
  <c r="V398" i="2" s="1"/>
  <c r="P397" i="2"/>
  <c r="P396" i="2"/>
  <c r="P395" i="2"/>
  <c r="P394" i="2"/>
  <c r="W394" i="2" s="1"/>
  <c r="P393" i="2"/>
  <c r="W393" i="2" s="1"/>
  <c r="P392" i="2"/>
  <c r="U392" i="2" s="1"/>
  <c r="P391" i="2"/>
  <c r="AD391" i="2" s="1"/>
  <c r="P390" i="2"/>
  <c r="P389" i="2"/>
  <c r="Q389" i="2" s="1"/>
  <c r="P388" i="2"/>
  <c r="AI388" i="2" s="1"/>
  <c r="P387" i="2"/>
  <c r="P386" i="2"/>
  <c r="P385" i="2"/>
  <c r="P384" i="2"/>
  <c r="P383" i="2"/>
  <c r="P382" i="2"/>
  <c r="P381" i="2"/>
  <c r="AB381" i="2" s="1"/>
  <c r="P380" i="2"/>
  <c r="Z380" i="2" s="1"/>
  <c r="P379" i="2"/>
  <c r="AI379" i="2" s="1"/>
  <c r="P378" i="2"/>
  <c r="AI378" i="2" s="1"/>
  <c r="P377" i="2"/>
  <c r="P376" i="2"/>
  <c r="P375" i="2"/>
  <c r="Q375" i="2" s="1"/>
  <c r="P374" i="2"/>
  <c r="AI374" i="2" s="1"/>
  <c r="P373" i="2"/>
  <c r="AB373" i="2" s="1"/>
  <c r="P372" i="2"/>
  <c r="P371" i="2"/>
  <c r="P370" i="2"/>
  <c r="AE370" i="2" s="1"/>
  <c r="P369" i="2"/>
  <c r="W369" i="2" s="1"/>
  <c r="P368" i="2"/>
  <c r="S368" i="2" s="1"/>
  <c r="P367" i="2"/>
  <c r="AI367" i="2" s="1"/>
  <c r="P366" i="2"/>
  <c r="AI366" i="2" s="1"/>
  <c r="P365" i="2"/>
  <c r="P364" i="2"/>
  <c r="Z364" i="2" s="1"/>
  <c r="P363" i="2"/>
  <c r="AA363" i="2" s="1"/>
  <c r="P362" i="2"/>
  <c r="AI362" i="2" s="1"/>
  <c r="P361" i="2"/>
  <c r="AB361" i="2" s="1"/>
  <c r="P360" i="2"/>
  <c r="P359" i="2"/>
  <c r="P358" i="2"/>
  <c r="P357" i="2"/>
  <c r="Y357" i="2" s="1"/>
  <c r="P356" i="2"/>
  <c r="W356" i="2" s="1"/>
  <c r="P355" i="2"/>
  <c r="AD355" i="2" s="1"/>
  <c r="P354" i="2"/>
  <c r="Y354" i="2" s="1"/>
  <c r="P353" i="2"/>
  <c r="Y353" i="2" s="1"/>
  <c r="P352" i="2"/>
  <c r="AI352" i="2" s="1"/>
  <c r="P351" i="2"/>
  <c r="P350" i="2"/>
  <c r="P349" i="2"/>
  <c r="Z349" i="2" s="1"/>
  <c r="P348" i="2"/>
  <c r="AI348" i="2" s="1"/>
  <c r="P347" i="2"/>
  <c r="P346" i="2"/>
  <c r="AA346" i="2" s="1"/>
  <c r="P345" i="2"/>
  <c r="Z345" i="2" s="1"/>
  <c r="P344" i="2"/>
  <c r="AI344" i="2" s="1"/>
  <c r="P343" i="2"/>
  <c r="AD343" i="2" s="1"/>
  <c r="P342" i="2"/>
  <c r="P341" i="2"/>
  <c r="Y341" i="2" s="1"/>
  <c r="P340" i="2"/>
  <c r="AI340" i="2" s="1"/>
  <c r="P339" i="2"/>
  <c r="AD339" i="2" s="1"/>
  <c r="P338" i="2"/>
  <c r="P337" i="2"/>
  <c r="P336" i="2"/>
  <c r="AI336" i="2" s="1"/>
  <c r="P335" i="2"/>
  <c r="P334" i="2"/>
  <c r="P333" i="2"/>
  <c r="AI333" i="2" s="1"/>
  <c r="P332" i="2"/>
  <c r="AI332" i="2" s="1"/>
  <c r="P331" i="2"/>
  <c r="AB331" i="2" s="1"/>
  <c r="P330" i="2"/>
  <c r="AB330" i="2" s="1"/>
  <c r="P329" i="2"/>
  <c r="AI329" i="2" s="1"/>
  <c r="P328" i="2"/>
  <c r="P327" i="2"/>
  <c r="X327" i="2" s="1"/>
  <c r="P326" i="2"/>
  <c r="AI326" i="2" s="1"/>
  <c r="P325" i="2"/>
  <c r="AD325" i="2" s="1"/>
  <c r="P324" i="2"/>
  <c r="P323" i="2"/>
  <c r="P322" i="2"/>
  <c r="AI322" i="2" s="1"/>
  <c r="P321" i="2"/>
  <c r="AE321" i="2" s="1"/>
  <c r="P320" i="2"/>
  <c r="AD320" i="2" s="1"/>
  <c r="P319" i="2"/>
  <c r="AI319" i="2" s="1"/>
  <c r="P318" i="2"/>
  <c r="P317" i="2"/>
  <c r="AE317" i="2" s="1"/>
  <c r="P316" i="2"/>
  <c r="AD316" i="2" s="1"/>
  <c r="P315" i="2"/>
  <c r="AI315" i="2" s="1"/>
  <c r="P314" i="2"/>
  <c r="P313" i="2"/>
  <c r="P312" i="2"/>
  <c r="AD312" i="2" s="1"/>
  <c r="P311" i="2"/>
  <c r="AI311" i="2" s="1"/>
  <c r="P310" i="2"/>
  <c r="AC310" i="2" s="1"/>
  <c r="P309" i="2"/>
  <c r="AE309" i="2" s="1"/>
  <c r="P308" i="2"/>
  <c r="AD308" i="2" s="1"/>
  <c r="P307" i="2"/>
  <c r="AI307" i="2" s="1"/>
  <c r="P306" i="2"/>
  <c r="P305" i="2"/>
  <c r="Z305" i="2" s="1"/>
  <c r="P304" i="2"/>
  <c r="AI304" i="2" s="1"/>
  <c r="P303" i="2"/>
  <c r="P302" i="2"/>
  <c r="AB302" i="2" s="1"/>
  <c r="S301" i="2"/>
  <c r="P301" i="2"/>
  <c r="Q301" i="2" s="1"/>
  <c r="P300" i="2"/>
  <c r="P299" i="2"/>
  <c r="P298" i="2"/>
  <c r="S298" i="2" s="1"/>
  <c r="P297" i="2"/>
  <c r="AE297" i="2" s="1"/>
  <c r="P296" i="2"/>
  <c r="AI296" i="2" s="1"/>
  <c r="P295" i="2"/>
  <c r="S295" i="2" s="1"/>
  <c r="P294" i="2"/>
  <c r="AD294" i="2" s="1"/>
  <c r="P293" i="2"/>
  <c r="AD293" i="2" s="1"/>
  <c r="P292" i="2"/>
  <c r="Q292" i="2" s="1"/>
  <c r="P291" i="2"/>
  <c r="AE291" i="2" s="1"/>
  <c r="P290" i="2"/>
  <c r="AB290" i="2" s="1"/>
  <c r="P289" i="2"/>
  <c r="AI289" i="2" s="1"/>
  <c r="P288" i="2"/>
  <c r="AC288" i="2" s="1"/>
  <c r="P287" i="2"/>
  <c r="Z287" i="2" s="1"/>
  <c r="P286" i="2"/>
  <c r="AE286" i="2" s="1"/>
  <c r="P285" i="2"/>
  <c r="X285" i="2" s="1"/>
  <c r="P284" i="2"/>
  <c r="AC284" i="2" s="1"/>
  <c r="P283" i="2"/>
  <c r="Q283" i="2" s="1"/>
  <c r="U283" i="2" s="1"/>
  <c r="T282" i="2"/>
  <c r="P282" i="2"/>
  <c r="P281" i="2"/>
  <c r="AI281" i="2" s="1"/>
  <c r="P280" i="2"/>
  <c r="P279" i="2"/>
  <c r="AD279" i="2" s="1"/>
  <c r="P278" i="2"/>
  <c r="P277" i="2"/>
  <c r="X277" i="2" s="1"/>
  <c r="P276" i="2"/>
  <c r="AA276" i="2" s="1"/>
  <c r="P275" i="2"/>
  <c r="Q275" i="2" s="1"/>
  <c r="AC275" i="2" s="1"/>
  <c r="P274" i="2"/>
  <c r="P273" i="2"/>
  <c r="AI273" i="2" s="1"/>
  <c r="P272" i="2"/>
  <c r="X272" i="2" s="1"/>
  <c r="P271" i="2"/>
  <c r="P270" i="2"/>
  <c r="Z270" i="2" s="1"/>
  <c r="P269" i="2"/>
  <c r="Q269" i="2" s="1"/>
  <c r="P268" i="2"/>
  <c r="AD268" i="2" s="1"/>
  <c r="P267" i="2"/>
  <c r="P266" i="2"/>
  <c r="P265" i="2"/>
  <c r="X265" i="2" s="1"/>
  <c r="P264" i="2"/>
  <c r="AC264" i="2" s="1"/>
  <c r="P263" i="2"/>
  <c r="P262" i="2"/>
  <c r="AE262" i="2" s="1"/>
  <c r="P261" i="2"/>
  <c r="AD261" i="2" s="1"/>
  <c r="P260" i="2"/>
  <c r="P259" i="2"/>
  <c r="P258" i="2"/>
  <c r="AE258" i="2" s="1"/>
  <c r="P257" i="2"/>
  <c r="AC257" i="2" s="1"/>
  <c r="P256" i="2"/>
  <c r="P255" i="2"/>
  <c r="P254" i="2"/>
  <c r="AB254" i="2" s="1"/>
  <c r="P253" i="2"/>
  <c r="AC253" i="2" s="1"/>
  <c r="P252" i="2"/>
  <c r="AB252" i="2" s="1"/>
  <c r="P251" i="2"/>
  <c r="P250" i="2"/>
  <c r="Y250" i="2" s="1"/>
  <c r="P249" i="2"/>
  <c r="P248" i="2"/>
  <c r="AC248" i="2" s="1"/>
  <c r="P247" i="2"/>
  <c r="P246" i="2"/>
  <c r="P245" i="2"/>
  <c r="S245" i="2" s="1"/>
  <c r="P244" i="2"/>
  <c r="P243" i="2"/>
  <c r="AB243" i="2" s="1"/>
  <c r="P242" i="2"/>
  <c r="AE242" i="2" s="1"/>
  <c r="P241" i="2"/>
  <c r="P240" i="2"/>
  <c r="P239" i="2"/>
  <c r="W239" i="2" s="1"/>
  <c r="P238" i="2"/>
  <c r="P237" i="2"/>
  <c r="AB237" i="2" s="1"/>
  <c r="P236" i="2"/>
  <c r="P235" i="2"/>
  <c r="P234" i="2"/>
  <c r="P233" i="2"/>
  <c r="P232" i="2"/>
  <c r="P231" i="2"/>
  <c r="X231" i="2" s="1"/>
  <c r="P230" i="2"/>
  <c r="Z230" i="2" s="1"/>
  <c r="P229" i="2"/>
  <c r="P228" i="2"/>
  <c r="Z228" i="2" s="1"/>
  <c r="P227" i="2"/>
  <c r="X227" i="2" s="1"/>
  <c r="P226" i="2"/>
  <c r="AE226" i="2" s="1"/>
  <c r="P225" i="2"/>
  <c r="AB225" i="2" s="1"/>
  <c r="P224" i="2"/>
  <c r="P223" i="2"/>
  <c r="P222" i="2"/>
  <c r="AD222" i="2" s="1"/>
  <c r="P221" i="2"/>
  <c r="P220" i="2"/>
  <c r="AI220" i="2" s="1"/>
  <c r="P219" i="2"/>
  <c r="P218" i="2"/>
  <c r="P217" i="2"/>
  <c r="AI217" i="2" s="1"/>
  <c r="P216" i="2"/>
  <c r="Q216" i="2" s="1"/>
  <c r="Z216" i="2" s="1"/>
  <c r="P215" i="2"/>
  <c r="U215" i="2" s="1"/>
  <c r="P214" i="2"/>
  <c r="U214" i="2" s="1"/>
  <c r="P213" i="2"/>
  <c r="P212" i="2"/>
  <c r="P211" i="2"/>
  <c r="W211" i="2" s="1"/>
  <c r="P210" i="2"/>
  <c r="Z210" i="2" s="1"/>
  <c r="P209" i="2"/>
  <c r="AI209" i="2" s="1"/>
  <c r="W208" i="2"/>
  <c r="P208" i="2"/>
  <c r="Z208" i="2" s="1"/>
  <c r="P207" i="2"/>
  <c r="AC207" i="2" s="1"/>
  <c r="P206" i="2"/>
  <c r="AD206" i="2" s="1"/>
  <c r="P205" i="2"/>
  <c r="P204" i="2"/>
  <c r="P203" i="2"/>
  <c r="P202" i="2"/>
  <c r="P201" i="2"/>
  <c r="AI201" i="2" s="1"/>
  <c r="P200" i="2"/>
  <c r="P199" i="2"/>
  <c r="P198" i="2"/>
  <c r="Z198" i="2" s="1"/>
  <c r="P197" i="2"/>
  <c r="P196" i="2"/>
  <c r="AC196" i="2" s="1"/>
  <c r="P195" i="2"/>
  <c r="Z195" i="2" s="1"/>
  <c r="P194" i="2"/>
  <c r="AD194" i="2" s="1"/>
  <c r="P193" i="2"/>
  <c r="P192" i="2"/>
  <c r="Q192" i="2" s="1"/>
  <c r="AC192" i="2" s="1"/>
  <c r="P191" i="2"/>
  <c r="X191" i="2" s="1"/>
  <c r="P190" i="2"/>
  <c r="P189" i="2"/>
  <c r="P188" i="2"/>
  <c r="AE188" i="2" s="1"/>
  <c r="P187" i="2"/>
  <c r="W187" i="2" s="1"/>
  <c r="P186" i="2"/>
  <c r="P185" i="2"/>
  <c r="AI185" i="2" s="1"/>
  <c r="P184" i="2"/>
  <c r="P183" i="2"/>
  <c r="P182" i="2"/>
  <c r="AD182" i="2" s="1"/>
  <c r="P181" i="2"/>
  <c r="P180" i="2"/>
  <c r="P179" i="2"/>
  <c r="AB179" i="2" s="1"/>
  <c r="P178" i="2"/>
  <c r="P177" i="2"/>
  <c r="P176" i="2"/>
  <c r="AI176" i="2" s="1"/>
  <c r="P175" i="2"/>
  <c r="AE175" i="2" s="1"/>
  <c r="P174" i="2"/>
  <c r="AI174" i="2" s="1"/>
  <c r="P173" i="2"/>
  <c r="AB173" i="2" s="1"/>
  <c r="P172" i="2"/>
  <c r="AE172" i="2" s="1"/>
  <c r="P171" i="2"/>
  <c r="T171" i="2" s="1"/>
  <c r="P170" i="2"/>
  <c r="X170" i="2" s="1"/>
  <c r="P169" i="2"/>
  <c r="P168" i="2"/>
  <c r="P167" i="2"/>
  <c r="P166" i="2"/>
  <c r="U166" i="2" s="1"/>
  <c r="P165" i="2"/>
  <c r="S165" i="2" s="1"/>
  <c r="P164" i="2"/>
  <c r="AA164" i="2" s="1"/>
  <c r="P163" i="2"/>
  <c r="T163" i="2" s="1"/>
  <c r="P162" i="2"/>
  <c r="P161" i="2"/>
  <c r="T161" i="2" s="1"/>
  <c r="P160" i="2"/>
  <c r="AD160" i="2" s="1"/>
  <c r="P159" i="2"/>
  <c r="AB159" i="2" s="1"/>
  <c r="P158" i="2"/>
  <c r="P157" i="2"/>
  <c r="AC157" i="2" s="1"/>
  <c r="P156" i="2"/>
  <c r="AD156" i="2" s="1"/>
  <c r="P155" i="2"/>
  <c r="P154" i="2"/>
  <c r="P153" i="2"/>
  <c r="P152" i="2"/>
  <c r="Q152" i="2" s="1"/>
  <c r="S152" i="2" s="1"/>
  <c r="P151" i="2"/>
  <c r="P150" i="2"/>
  <c r="Q150" i="2" s="1"/>
  <c r="AC150" i="2" s="1"/>
  <c r="P149" i="2"/>
  <c r="T149" i="2" s="1"/>
  <c r="P148" i="2"/>
  <c r="AE148" i="2" s="1"/>
  <c r="P147" i="2"/>
  <c r="P146" i="2"/>
  <c r="P145" i="2"/>
  <c r="AI145" i="2" s="1"/>
  <c r="P144" i="2"/>
  <c r="Q144" i="2" s="1"/>
  <c r="P143" i="2"/>
  <c r="P142" i="2"/>
  <c r="V142" i="2" s="1"/>
  <c r="P141" i="2"/>
  <c r="P140" i="2"/>
  <c r="AE140" i="2" s="1"/>
  <c r="P139" i="2"/>
  <c r="P138" i="2"/>
  <c r="AE138" i="2" s="1"/>
  <c r="P137" i="2"/>
  <c r="AI137" i="2" s="1"/>
  <c r="P136" i="2"/>
  <c r="P135" i="2"/>
  <c r="Y135" i="2" s="1"/>
  <c r="P134" i="2"/>
  <c r="AD134" i="2" s="1"/>
  <c r="P133" i="2"/>
  <c r="AC133" i="2" s="1"/>
  <c r="P132" i="2"/>
  <c r="P131" i="2"/>
  <c r="P130" i="2"/>
  <c r="P129" i="2"/>
  <c r="P128" i="2"/>
  <c r="AI128" i="2" s="1"/>
  <c r="P127" i="2"/>
  <c r="P126" i="2"/>
  <c r="AA126" i="2" s="1"/>
  <c r="P125" i="2"/>
  <c r="AD125" i="2" s="1"/>
  <c r="P124" i="2"/>
  <c r="AI124" i="2" s="1"/>
  <c r="P123" i="2"/>
  <c r="P122" i="2"/>
  <c r="P121" i="2"/>
  <c r="U121" i="2" s="1"/>
  <c r="P120" i="2"/>
  <c r="AI120" i="2" s="1"/>
  <c r="P119" i="2"/>
  <c r="AE119" i="2" s="1"/>
  <c r="P118" i="2"/>
  <c r="AE118" i="2" s="1"/>
  <c r="P117" i="2"/>
  <c r="AI117" i="2" s="1"/>
  <c r="P116" i="2"/>
  <c r="AI116" i="2" s="1"/>
  <c r="P115" i="2"/>
  <c r="P114" i="2"/>
  <c r="AD114" i="2" s="1"/>
  <c r="P113" i="2"/>
  <c r="AI113" i="2" s="1"/>
  <c r="P112" i="2"/>
  <c r="AI112" i="2" s="1"/>
  <c r="P111" i="2"/>
  <c r="AD111" i="2" s="1"/>
  <c r="W110" i="2"/>
  <c r="P110" i="2"/>
  <c r="AB110" i="2" s="1"/>
  <c r="P109" i="2"/>
  <c r="P108" i="2"/>
  <c r="P107" i="2"/>
  <c r="P106" i="2"/>
  <c r="AA106" i="2" s="1"/>
  <c r="P105" i="2"/>
  <c r="AI105" i="2" s="1"/>
  <c r="P104" i="2"/>
  <c r="AI104" i="2" s="1"/>
  <c r="P103" i="2"/>
  <c r="P102" i="2"/>
  <c r="P101" i="2"/>
  <c r="AB101" i="2" s="1"/>
  <c r="P100" i="2"/>
  <c r="AI100" i="2" s="1"/>
  <c r="P99" i="2"/>
  <c r="P98" i="2"/>
  <c r="W98" i="2" s="1"/>
  <c r="P97" i="2"/>
  <c r="Q97" i="2" s="1"/>
  <c r="V97" i="2" s="1"/>
  <c r="P96" i="2"/>
  <c r="AI96" i="2" s="1"/>
  <c r="P95" i="2"/>
  <c r="AD95" i="2" s="1"/>
  <c r="P94" i="2"/>
  <c r="P93" i="2"/>
  <c r="P92" i="2"/>
  <c r="P91" i="2"/>
  <c r="P90" i="2"/>
  <c r="W90" i="2" s="1"/>
  <c r="P89" i="2"/>
  <c r="AI89" i="2" s="1"/>
  <c r="P88" i="2"/>
  <c r="Y88" i="2" s="1"/>
  <c r="P87" i="2"/>
  <c r="AE87" i="2" s="1"/>
  <c r="P86" i="2"/>
  <c r="AA86" i="2" s="1"/>
  <c r="P85" i="2"/>
  <c r="W85" i="2" s="1"/>
  <c r="P84" i="2"/>
  <c r="P83" i="2"/>
  <c r="AD83" i="2" s="1"/>
  <c r="P82" i="2"/>
  <c r="T82" i="2" s="1"/>
  <c r="P81" i="2"/>
  <c r="P80" i="2"/>
  <c r="AI80" i="2" s="1"/>
  <c r="P79" i="2"/>
  <c r="AD79" i="2" s="1"/>
  <c r="P78" i="2"/>
  <c r="AE78" i="2" s="1"/>
  <c r="P77" i="2"/>
  <c r="AD77" i="2" s="1"/>
  <c r="P76" i="2"/>
  <c r="P75" i="2"/>
  <c r="AI75" i="2" s="1"/>
  <c r="P74" i="2"/>
  <c r="P73" i="2"/>
  <c r="AC73" i="2" s="1"/>
  <c r="P72" i="2"/>
  <c r="P71" i="2"/>
  <c r="AI71" i="2" s="1"/>
  <c r="P70" i="2"/>
  <c r="W70" i="2" s="1"/>
  <c r="P69" i="2"/>
  <c r="P68" i="2"/>
  <c r="Y68" i="2" s="1"/>
  <c r="P67" i="2"/>
  <c r="AE67" i="2" s="1"/>
  <c r="P66" i="2"/>
  <c r="P65" i="2"/>
  <c r="AC65" i="2" s="1"/>
  <c r="P64" i="2"/>
  <c r="Y64" i="2" s="1"/>
  <c r="P63" i="2"/>
  <c r="P62" i="2"/>
  <c r="W62" i="2" s="1"/>
  <c r="P61" i="2"/>
  <c r="P60" i="2"/>
  <c r="P59" i="2"/>
  <c r="X59" i="2" s="1"/>
  <c r="P58" i="2"/>
  <c r="P57" i="2"/>
  <c r="Z57" i="2" s="1"/>
  <c r="P56" i="2"/>
  <c r="Y56" i="2" s="1"/>
  <c r="P55" i="2"/>
  <c r="AE55" i="2" s="1"/>
  <c r="P54" i="2"/>
  <c r="AC54" i="2" s="1"/>
  <c r="P53" i="2"/>
  <c r="AE53" i="2" s="1"/>
  <c r="P52" i="2"/>
  <c r="AI52" i="2" s="1"/>
  <c r="P51" i="2"/>
  <c r="P50" i="2"/>
  <c r="AB50" i="2" s="1"/>
  <c r="P49" i="2"/>
  <c r="AA49" i="2" s="1"/>
  <c r="P48" i="2"/>
  <c r="AI48" i="2" s="1"/>
  <c r="P47" i="2"/>
  <c r="X47" i="2" s="1"/>
  <c r="P46" i="2"/>
  <c r="U46" i="2" s="1"/>
  <c r="P45" i="2"/>
  <c r="AD45" i="2" s="1"/>
  <c r="P44" i="2"/>
  <c r="AI44" i="2" s="1"/>
  <c r="P43" i="2"/>
  <c r="Z43" i="2" s="1"/>
  <c r="P42" i="2"/>
  <c r="AB42" i="2" s="1"/>
  <c r="P41" i="2"/>
  <c r="P40" i="2"/>
  <c r="AI40" i="2" s="1"/>
  <c r="P39" i="2"/>
  <c r="AC39" i="2" s="1"/>
  <c r="P38" i="2"/>
  <c r="U38" i="2" s="1"/>
  <c r="P37" i="2"/>
  <c r="AI37" i="2" s="1"/>
  <c r="P36" i="2"/>
  <c r="AI36" i="2" s="1"/>
  <c r="AE35" i="2"/>
  <c r="P35" i="2"/>
  <c r="AC35" i="2" s="1"/>
  <c r="P34" i="2"/>
  <c r="AB34" i="2" s="1"/>
  <c r="P33" i="2"/>
  <c r="AI33" i="2" s="1"/>
  <c r="P32" i="2"/>
  <c r="AI32" i="2" s="1"/>
  <c r="P31" i="2"/>
  <c r="AB31" i="2" s="1"/>
  <c r="P30" i="2"/>
  <c r="U30" i="2" s="1"/>
  <c r="P29" i="2"/>
  <c r="AI29" i="2" s="1"/>
  <c r="P28" i="2"/>
  <c r="AI28" i="2" s="1"/>
  <c r="P27" i="2"/>
  <c r="AE27" i="2" s="1"/>
  <c r="P26" i="2"/>
  <c r="AC26" i="2" s="1"/>
  <c r="P25" i="2"/>
  <c r="AA24" i="2"/>
  <c r="P24" i="2"/>
  <c r="AI24" i="2" s="1"/>
  <c r="P23" i="2"/>
  <c r="AE23" i="2" s="1"/>
  <c r="P22" i="2"/>
  <c r="AC22" i="2" s="1"/>
  <c r="P21" i="2"/>
  <c r="P20" i="2"/>
  <c r="AI20" i="2" s="1"/>
  <c r="P19" i="2"/>
  <c r="AE19" i="2" s="1"/>
  <c r="P18" i="2"/>
  <c r="U18" i="2" s="1"/>
  <c r="P17" i="2"/>
  <c r="Z17" i="2" s="1"/>
  <c r="P16" i="2"/>
  <c r="P15" i="2"/>
  <c r="W15" i="2" s="1"/>
  <c r="P14" i="2"/>
  <c r="W14" i="2" s="1"/>
  <c r="P13" i="2"/>
  <c r="P12" i="2"/>
  <c r="AI12" i="2" s="1"/>
  <c r="P11" i="2"/>
  <c r="AD11" i="2" s="1"/>
  <c r="P10" i="2"/>
  <c r="U10" i="2" s="1"/>
  <c r="P9" i="2"/>
  <c r="AI9" i="2" s="1"/>
  <c r="P8" i="2"/>
  <c r="AI8" i="2" s="1"/>
  <c r="P7" i="2"/>
  <c r="AD7" i="2" s="1"/>
  <c r="P6" i="2"/>
  <c r="AC6" i="2" s="1"/>
  <c r="P5" i="2"/>
  <c r="V5" i="2" s="1"/>
  <c r="P4" i="2"/>
  <c r="P3" i="2"/>
  <c r="AE3" i="2" s="1"/>
  <c r="P2" i="2"/>
  <c r="AE2" i="2" s="1"/>
  <c r="U403" i="3" l="1"/>
  <c r="AA403" i="3"/>
  <c r="AC404" i="3"/>
  <c r="AH248" i="6"/>
  <c r="V374" i="6"/>
  <c r="AH374" i="6" s="1"/>
  <c r="AA205" i="6"/>
  <c r="V317" i="6"/>
  <c r="AC395" i="6"/>
  <c r="AN381" i="6"/>
  <c r="X292" i="4"/>
  <c r="AC229" i="4"/>
  <c r="R202" i="4"/>
  <c r="X283" i="4"/>
  <c r="X315" i="4"/>
  <c r="N217" i="23"/>
  <c r="S220" i="23"/>
  <c r="Q380" i="23"/>
  <c r="P198" i="23"/>
  <c r="AC229" i="23"/>
  <c r="AC347" i="23"/>
  <c r="AD347" i="23" s="1"/>
  <c r="V353" i="23"/>
  <c r="Q376" i="23"/>
  <c r="X381" i="23"/>
  <c r="AC395" i="23"/>
  <c r="AD395" i="23" s="1"/>
  <c r="AC206" i="23"/>
  <c r="W294" i="23"/>
  <c r="Y300" i="23"/>
  <c r="V343" i="23"/>
  <c r="U203" i="23"/>
  <c r="Y209" i="23"/>
  <c r="N220" i="23"/>
  <c r="U241" i="23"/>
  <c r="X330" i="23"/>
  <c r="Y356" i="23"/>
  <c r="W374" i="23"/>
  <c r="N393" i="23"/>
  <c r="AB335" i="3"/>
  <c r="AD362" i="3"/>
  <c r="AD395" i="3"/>
  <c r="T209" i="3"/>
  <c r="AB274" i="3"/>
  <c r="AC284" i="3"/>
  <c r="U290" i="3"/>
  <c r="S296" i="3"/>
  <c r="AE314" i="3"/>
  <c r="AI330" i="3"/>
  <c r="AI342" i="3"/>
  <c r="AB348" i="3"/>
  <c r="S361" i="3"/>
  <c r="AC274" i="3"/>
  <c r="U296" i="3"/>
  <c r="AE384" i="3"/>
  <c r="U220" i="3"/>
  <c r="W243" i="3"/>
  <c r="X249" i="3"/>
  <c r="AE264" i="3"/>
  <c r="AA296" i="3"/>
  <c r="S314" i="3"/>
  <c r="AE339" i="3"/>
  <c r="AC349" i="3"/>
  <c r="AC361" i="3"/>
  <c r="AC364" i="3"/>
  <c r="AA239" i="3"/>
  <c r="W272" i="3"/>
  <c r="V275" i="3"/>
  <c r="V280" i="3"/>
  <c r="W310" i="3"/>
  <c r="AC314" i="3"/>
  <c r="Z339" i="3"/>
  <c r="AE365" i="3"/>
  <c r="V371" i="3"/>
  <c r="AB375" i="3"/>
  <c r="AD381" i="3"/>
  <c r="U394" i="3"/>
  <c r="V362" i="3"/>
  <c r="AC371" i="3"/>
  <c r="AE381" i="3"/>
  <c r="V198" i="2"/>
  <c r="AA195" i="2"/>
  <c r="X301" i="2"/>
  <c r="AM16" i="6"/>
  <c r="AB64" i="6"/>
  <c r="AS141" i="6"/>
  <c r="AI161" i="6"/>
  <c r="X48" i="6"/>
  <c r="X73" i="6"/>
  <c r="AG145" i="6"/>
  <c r="Z50" i="6"/>
  <c r="AN90" i="6"/>
  <c r="AO103" i="6"/>
  <c r="AH109" i="6"/>
  <c r="AI171" i="6"/>
  <c r="AJ50" i="6"/>
  <c r="Z146" i="6"/>
  <c r="AM245" i="6"/>
  <c r="AE382" i="6"/>
  <c r="AO151" i="6"/>
  <c r="AN423" i="6"/>
  <c r="AR454" i="6"/>
  <c r="AT454" i="6" s="1"/>
  <c r="AR518" i="6"/>
  <c r="AT518" i="6" s="1"/>
  <c r="AR499" i="6"/>
  <c r="AT499" i="6" s="1"/>
  <c r="V61" i="6"/>
  <c r="Z61" i="6" s="1"/>
  <c r="AL360" i="6"/>
  <c r="AI35" i="6"/>
  <c r="AL158" i="6"/>
  <c r="AG354" i="6"/>
  <c r="V410" i="6"/>
  <c r="Y422" i="6"/>
  <c r="AF424" i="6"/>
  <c r="AR472" i="6"/>
  <c r="AT472" i="6" s="1"/>
  <c r="AR528" i="6"/>
  <c r="AT528" i="6" s="1"/>
  <c r="AC135" i="6"/>
  <c r="AH2" i="6"/>
  <c r="AJ154" i="6"/>
  <c r="AG422" i="6"/>
  <c r="AG424" i="6"/>
  <c r="AR448" i="6"/>
  <c r="AT448" i="6" s="1"/>
  <c r="AR524" i="6"/>
  <c r="AT524" i="6" s="1"/>
  <c r="AR467" i="6"/>
  <c r="AT467" i="6" s="1"/>
  <c r="AG41" i="6"/>
  <c r="AE48" i="6"/>
  <c r="AK51" i="6"/>
  <c r="AB58" i="6"/>
  <c r="Y107" i="6"/>
  <c r="Y317" i="6"/>
  <c r="AO422" i="6"/>
  <c r="AK424" i="6"/>
  <c r="AR451" i="6"/>
  <c r="AT451" i="6" s="1"/>
  <c r="AR460" i="6"/>
  <c r="AT460" i="6" s="1"/>
  <c r="AR450" i="6"/>
  <c r="AT450" i="6" s="1"/>
  <c r="AR444" i="6"/>
  <c r="AT444" i="6" s="1"/>
  <c r="AB110" i="6"/>
  <c r="AS147" i="6"/>
  <c r="V424" i="6"/>
  <c r="AI424" i="6" s="1"/>
  <c r="AS424" i="6"/>
  <c r="AF176" i="6"/>
  <c r="AJ44" i="6"/>
  <c r="AF49" i="6"/>
  <c r="AB77" i="6"/>
  <c r="AE97" i="6"/>
  <c r="AK119" i="6"/>
  <c r="Y167" i="6"/>
  <c r="AK400" i="6"/>
  <c r="AR523" i="6"/>
  <c r="AT523" i="6" s="1"/>
  <c r="AR494" i="6"/>
  <c r="AT494" i="6" s="1"/>
  <c r="AR496" i="6"/>
  <c r="AT496" i="6" s="1"/>
  <c r="AR470" i="6"/>
  <c r="AT470" i="6" s="1"/>
  <c r="AA6" i="4"/>
  <c r="R34" i="4"/>
  <c r="P121" i="4"/>
  <c r="P160" i="4"/>
  <c r="AF466" i="4"/>
  <c r="AH466" i="4" s="1"/>
  <c r="AF498" i="4"/>
  <c r="AH498" i="4" s="1"/>
  <c r="P33" i="4"/>
  <c r="T33" i="4" s="1"/>
  <c r="P115" i="4"/>
  <c r="AF463" i="4"/>
  <c r="AH463" i="4" s="1"/>
  <c r="AC33" i="4"/>
  <c r="T169" i="4"/>
  <c r="P315" i="4"/>
  <c r="Z184" i="4"/>
  <c r="U246" i="4"/>
  <c r="S364" i="4"/>
  <c r="U425" i="4"/>
  <c r="X83" i="4"/>
  <c r="X113" i="4"/>
  <c r="P186" i="4"/>
  <c r="AF431" i="4"/>
  <c r="AH431" i="4" s="1"/>
  <c r="AC147" i="23"/>
  <c r="Q156" i="23"/>
  <c r="S62" i="23"/>
  <c r="T120" i="23"/>
  <c r="P138" i="23"/>
  <c r="Q152" i="23"/>
  <c r="W156" i="23"/>
  <c r="Q162" i="23"/>
  <c r="AC166" i="23"/>
  <c r="Q188" i="23"/>
  <c r="S110" i="23"/>
  <c r="Y152" i="23"/>
  <c r="N128" i="23"/>
  <c r="X128" i="23" s="1"/>
  <c r="P190" i="23"/>
  <c r="Q112" i="23"/>
  <c r="T128" i="23"/>
  <c r="S147" i="23"/>
  <c r="U169" i="23"/>
  <c r="S185" i="23"/>
  <c r="R112" i="23"/>
  <c r="Y150" i="23"/>
  <c r="AC186" i="23"/>
  <c r="AC296" i="23"/>
  <c r="Y318" i="23"/>
  <c r="U49" i="23"/>
  <c r="N77" i="23"/>
  <c r="U108" i="23"/>
  <c r="N116" i="23"/>
  <c r="S116" i="23" s="1"/>
  <c r="AC117" i="23"/>
  <c r="S121" i="23"/>
  <c r="X138" i="23"/>
  <c r="N160" i="23"/>
  <c r="Y160" i="23" s="1"/>
  <c r="Q170" i="23"/>
  <c r="Q174" i="23"/>
  <c r="Y187" i="23"/>
  <c r="U190" i="23"/>
  <c r="U198" i="23"/>
  <c r="P210" i="23"/>
  <c r="N213" i="23"/>
  <c r="N226" i="23"/>
  <c r="W236" i="23"/>
  <c r="Q240" i="23"/>
  <c r="P257" i="23"/>
  <c r="N307" i="23"/>
  <c r="N327" i="23"/>
  <c r="P337" i="23"/>
  <c r="P361" i="23"/>
  <c r="N366" i="23"/>
  <c r="T373" i="23"/>
  <c r="V380" i="23"/>
  <c r="W384" i="23"/>
  <c r="W406" i="23"/>
  <c r="N417" i="23"/>
  <c r="P421" i="23"/>
  <c r="N63" i="23"/>
  <c r="W63" i="23" s="1"/>
  <c r="N113" i="23"/>
  <c r="R129" i="23"/>
  <c r="N151" i="23"/>
  <c r="N157" i="23"/>
  <c r="Q160" i="23"/>
  <c r="R170" i="23"/>
  <c r="R174" i="23"/>
  <c r="X190" i="23"/>
  <c r="Q204" i="23"/>
  <c r="P208" i="23"/>
  <c r="U210" i="23"/>
  <c r="W213" i="23"/>
  <c r="S221" i="23"/>
  <c r="T226" i="23"/>
  <c r="N231" i="23"/>
  <c r="R231" i="23" s="1"/>
  <c r="P253" i="23"/>
  <c r="T278" i="23"/>
  <c r="R291" i="23"/>
  <c r="Q298" i="23"/>
  <c r="U302" i="23"/>
  <c r="R319" i="23"/>
  <c r="T337" i="23"/>
  <c r="T361" i="23"/>
  <c r="S366" i="23"/>
  <c r="P397" i="23"/>
  <c r="P402" i="23"/>
  <c r="X406" i="23"/>
  <c r="U417" i="23"/>
  <c r="U421" i="23"/>
  <c r="S113" i="23"/>
  <c r="X116" i="23"/>
  <c r="X118" i="23"/>
  <c r="P126" i="23"/>
  <c r="N150" i="23"/>
  <c r="Q151" i="23"/>
  <c r="AC160" i="23"/>
  <c r="W174" i="23"/>
  <c r="P178" i="23"/>
  <c r="R204" i="23"/>
  <c r="R208" i="23"/>
  <c r="AC210" i="23"/>
  <c r="S237" i="23"/>
  <c r="AC278" i="23"/>
  <c r="P296" i="23"/>
  <c r="X298" i="23"/>
  <c r="U366" i="23"/>
  <c r="W370" i="23"/>
  <c r="Q374" i="23"/>
  <c r="R378" i="23"/>
  <c r="S381" i="23"/>
  <c r="W417" i="23"/>
  <c r="AB463" i="23"/>
  <c r="AD463" i="23" s="1"/>
  <c r="X126" i="23"/>
  <c r="P140" i="23"/>
  <c r="X145" i="23"/>
  <c r="P150" i="23"/>
  <c r="Y151" i="23"/>
  <c r="R178" i="23"/>
  <c r="N196" i="23"/>
  <c r="P196" i="23" s="1"/>
  <c r="T208" i="23"/>
  <c r="Q227" i="23"/>
  <c r="U237" i="23"/>
  <c r="W315" i="23"/>
  <c r="Q334" i="23"/>
  <c r="N350" i="23"/>
  <c r="P422" i="23"/>
  <c r="AB495" i="23"/>
  <c r="AD495" i="23" s="1"/>
  <c r="N117" i="23"/>
  <c r="R117" i="23" s="1"/>
  <c r="R137" i="23"/>
  <c r="Q140" i="23"/>
  <c r="Q150" i="23"/>
  <c r="N158" i="23"/>
  <c r="P158" i="23" s="1"/>
  <c r="Q161" i="23"/>
  <c r="P182" i="23"/>
  <c r="N186" i="23"/>
  <c r="U189" i="23"/>
  <c r="Q192" i="23"/>
  <c r="X196" i="23"/>
  <c r="R211" i="23"/>
  <c r="T259" i="23"/>
  <c r="Y279" i="23"/>
  <c r="N293" i="23"/>
  <c r="T296" i="23"/>
  <c r="P304" i="23"/>
  <c r="N318" i="23"/>
  <c r="U320" i="23"/>
  <c r="N325" i="23"/>
  <c r="X345" i="23"/>
  <c r="W350" i="23"/>
  <c r="Q360" i="23"/>
  <c r="R367" i="23"/>
  <c r="N379" i="23"/>
  <c r="X394" i="23"/>
  <c r="Q399" i="23"/>
  <c r="X418" i="23"/>
  <c r="T61" i="23"/>
  <c r="P117" i="23"/>
  <c r="P120" i="23"/>
  <c r="Q124" i="23"/>
  <c r="X137" i="23"/>
  <c r="T140" i="23"/>
  <c r="S150" i="23"/>
  <c r="N152" i="23"/>
  <c r="N156" i="23"/>
  <c r="U158" i="23"/>
  <c r="N166" i="23"/>
  <c r="W166" i="23" s="1"/>
  <c r="Q169" i="23"/>
  <c r="Q173" i="23"/>
  <c r="S176" i="23"/>
  <c r="P179" i="23"/>
  <c r="U182" i="23"/>
  <c r="T186" i="23"/>
  <c r="AC189" i="23"/>
  <c r="X192" i="23"/>
  <c r="Q209" i="23"/>
  <c r="S211" i="23"/>
  <c r="Q224" i="23"/>
  <c r="S234" i="23"/>
  <c r="P256" i="23"/>
  <c r="N272" i="23"/>
  <c r="W276" i="23"/>
  <c r="Y293" i="23"/>
  <c r="U296" i="23"/>
  <c r="N300" i="23"/>
  <c r="Q316" i="23"/>
  <c r="P318" i="23"/>
  <c r="W320" i="23"/>
  <c r="T330" i="23"/>
  <c r="V335" i="23"/>
  <c r="R340" i="23"/>
  <c r="N356" i="23"/>
  <c r="S360" i="23"/>
  <c r="W364" i="23"/>
  <c r="R379" i="23"/>
  <c r="R382" i="23"/>
  <c r="R405" i="23"/>
  <c r="S423" i="23"/>
  <c r="AB433" i="23"/>
  <c r="AD433" i="23" s="1"/>
  <c r="S10" i="3"/>
  <c r="W15" i="3"/>
  <c r="AA80" i="3"/>
  <c r="AA127" i="3"/>
  <c r="S180" i="3"/>
  <c r="S2" i="3"/>
  <c r="AA15" i="3"/>
  <c r="U20" i="3"/>
  <c r="AD24" i="3"/>
  <c r="T180" i="3"/>
  <c r="W77" i="3"/>
  <c r="Y94" i="3"/>
  <c r="T106" i="3"/>
  <c r="T111" i="3"/>
  <c r="AA149" i="3"/>
  <c r="W180" i="3"/>
  <c r="AI25" i="3"/>
  <c r="T30" i="3"/>
  <c r="AC44" i="3"/>
  <c r="S107" i="3"/>
  <c r="S156" i="3"/>
  <c r="Q8" i="3"/>
  <c r="Z18" i="3"/>
  <c r="AD21" i="3"/>
  <c r="AA26" i="3"/>
  <c r="T46" i="3"/>
  <c r="S80" i="3"/>
  <c r="Q92" i="3"/>
  <c r="U92" i="3" s="1"/>
  <c r="AI126" i="3"/>
  <c r="W132" i="3"/>
  <c r="AA162" i="3"/>
  <c r="AA18" i="3"/>
  <c r="V20" i="3"/>
  <c r="AB26" i="3"/>
  <c r="AE44" i="3"/>
  <c r="Y49" i="3"/>
  <c r="AD70" i="3"/>
  <c r="X77" i="3"/>
  <c r="U79" i="3"/>
  <c r="U90" i="3"/>
  <c r="AC101" i="3"/>
  <c r="X109" i="3"/>
  <c r="Q114" i="3"/>
  <c r="T119" i="3"/>
  <c r="S131" i="3"/>
  <c r="T188" i="3"/>
  <c r="S200" i="3"/>
  <c r="U204" i="3"/>
  <c r="U211" i="3"/>
  <c r="W232" i="3"/>
  <c r="W235" i="3"/>
  <c r="W240" i="3"/>
  <c r="X243" i="3"/>
  <c r="T260" i="3"/>
  <c r="U283" i="3"/>
  <c r="U322" i="3"/>
  <c r="T341" i="3"/>
  <c r="W345" i="3"/>
  <c r="V347" i="3"/>
  <c r="Z360" i="3"/>
  <c r="X380" i="3"/>
  <c r="Q383" i="3"/>
  <c r="AE395" i="3"/>
  <c r="W5" i="3"/>
  <c r="V16" i="3"/>
  <c r="W20" i="3"/>
  <c r="Y25" i="3"/>
  <c r="AC26" i="3"/>
  <c r="AD77" i="3"/>
  <c r="X79" i="3"/>
  <c r="S114" i="3"/>
  <c r="S148" i="3"/>
  <c r="AC152" i="3"/>
  <c r="S175" i="3"/>
  <c r="X181" i="3"/>
  <c r="W188" i="3"/>
  <c r="X200" i="3"/>
  <c r="V204" i="3"/>
  <c r="V211" i="3"/>
  <c r="AD235" i="3"/>
  <c r="AC240" i="3"/>
  <c r="W248" i="3"/>
  <c r="W293" i="3"/>
  <c r="W311" i="3"/>
  <c r="AD318" i="3"/>
  <c r="Q335" i="3"/>
  <c r="X345" i="3"/>
  <c r="X347" i="3"/>
  <c r="W350" i="3"/>
  <c r="V355" i="3"/>
  <c r="AA360" i="3"/>
  <c r="T364" i="3"/>
  <c r="X378" i="3"/>
  <c r="AB380" i="3"/>
  <c r="T383" i="3"/>
  <c r="W389" i="3"/>
  <c r="Q394" i="3"/>
  <c r="V404" i="3"/>
  <c r="AE412" i="3"/>
  <c r="AC420" i="3"/>
  <c r="AH480" i="3"/>
  <c r="AJ480" i="3" s="1"/>
  <c r="AE2" i="3"/>
  <c r="Q10" i="3"/>
  <c r="AE10" i="3" s="1"/>
  <c r="S19" i="3"/>
  <c r="AI22" i="3"/>
  <c r="AE25" i="3"/>
  <c r="V30" i="3"/>
  <c r="Q50" i="3"/>
  <c r="T50" i="3" s="1"/>
  <c r="U71" i="3"/>
  <c r="AA75" i="3"/>
  <c r="AE77" i="3"/>
  <c r="V88" i="3"/>
  <c r="Q96" i="3"/>
  <c r="AA99" i="3"/>
  <c r="T114" i="3"/>
  <c r="Q151" i="3"/>
  <c r="AE152" i="3"/>
  <c r="AD156" i="3"/>
  <c r="W162" i="3"/>
  <c r="V175" i="3"/>
  <c r="AC181" i="3"/>
  <c r="AC204" i="3"/>
  <c r="AB211" i="3"/>
  <c r="U230" i="3"/>
  <c r="V239" i="3"/>
  <c r="V284" i="3"/>
  <c r="X293" i="3"/>
  <c r="Q308" i="3"/>
  <c r="V335" i="3"/>
  <c r="U342" i="3"/>
  <c r="AD345" i="3"/>
  <c r="AD350" i="3"/>
  <c r="X355" i="3"/>
  <c r="AI362" i="3"/>
  <c r="AB364" i="3"/>
  <c r="T367" i="3"/>
  <c r="AC375" i="3"/>
  <c r="Y378" i="3"/>
  <c r="V383" i="3"/>
  <c r="T394" i="3"/>
  <c r="X396" i="3"/>
  <c r="X404" i="3"/>
  <c r="AE408" i="3"/>
  <c r="AD420" i="3"/>
  <c r="U114" i="3"/>
  <c r="AE204" i="3"/>
  <c r="AE345" i="3"/>
  <c r="AC383" i="3"/>
  <c r="X10" i="3"/>
  <c r="Q18" i="3"/>
  <c r="AE20" i="3"/>
  <c r="Z23" i="3"/>
  <c r="Q28" i="3"/>
  <c r="AD28" i="3" s="1"/>
  <c r="Q31" i="3"/>
  <c r="U31" i="3" s="1"/>
  <c r="T58" i="3"/>
  <c r="W69" i="3"/>
  <c r="T78" i="3"/>
  <c r="Q89" i="3"/>
  <c r="Z89" i="3" s="1"/>
  <c r="Q100" i="3"/>
  <c r="AA114" i="3"/>
  <c r="Q117" i="3"/>
  <c r="Z117" i="3" s="1"/>
  <c r="Q130" i="3"/>
  <c r="Z130" i="3" s="1"/>
  <c r="AA140" i="3"/>
  <c r="Q146" i="3"/>
  <c r="AB146" i="3" s="1"/>
  <c r="S149" i="3"/>
  <c r="S172" i="3"/>
  <c r="V182" i="3"/>
  <c r="AI237" i="3"/>
  <c r="AD239" i="3"/>
  <c r="V267" i="3"/>
  <c r="Y294" i="3"/>
  <c r="Y313" i="3"/>
  <c r="AD325" i="3"/>
  <c r="Q363" i="3"/>
  <c r="X373" i="3"/>
  <c r="T376" i="3"/>
  <c r="T379" i="3"/>
  <c r="S387" i="3"/>
  <c r="U391" i="3"/>
  <c r="AE404" i="3"/>
  <c r="AH523" i="3"/>
  <c r="AJ523" i="3" s="1"/>
  <c r="Q4" i="3"/>
  <c r="Z10" i="3"/>
  <c r="S18" i="3"/>
  <c r="S20" i="3"/>
  <c r="T26" i="3"/>
  <c r="Z28" i="3"/>
  <c r="S44" i="3"/>
  <c r="Q47" i="3"/>
  <c r="Z47" i="3" s="1"/>
  <c r="S64" i="3"/>
  <c r="T77" i="3"/>
  <c r="V78" i="3"/>
  <c r="V85" i="3"/>
  <c r="T89" i="3"/>
  <c r="S97" i="3"/>
  <c r="W100" i="3"/>
  <c r="AB114" i="3"/>
  <c r="S127" i="3"/>
  <c r="AA130" i="3"/>
  <c r="U146" i="3"/>
  <c r="U149" i="3"/>
  <c r="Q152" i="3"/>
  <c r="Z152" i="3" s="1"/>
  <c r="W172" i="3"/>
  <c r="T203" i="3"/>
  <c r="Q243" i="3"/>
  <c r="AB243" i="3" s="1"/>
  <c r="S264" i="3"/>
  <c r="AC267" i="3"/>
  <c r="W285" i="3"/>
  <c r="AI313" i="3"/>
  <c r="U336" i="3"/>
  <c r="W346" i="3"/>
  <c r="S363" i="3"/>
  <c r="W365" i="3"/>
  <c r="W376" i="3"/>
  <c r="T384" i="3"/>
  <c r="V387" i="3"/>
  <c r="AD391" i="3"/>
  <c r="T395" i="3"/>
  <c r="U419" i="3"/>
  <c r="S427" i="3"/>
  <c r="AH472" i="3"/>
  <c r="AJ472" i="3" s="1"/>
  <c r="S4" i="3"/>
  <c r="Z15" i="3"/>
  <c r="T18" i="3"/>
  <c r="T21" i="3"/>
  <c r="Z26" i="3"/>
  <c r="AD38" i="3"/>
  <c r="U44" i="3"/>
  <c r="V64" i="3"/>
  <c r="X72" i="3"/>
  <c r="U77" i="3"/>
  <c r="AD78" i="3"/>
  <c r="AD80" i="3"/>
  <c r="U89" i="3"/>
  <c r="AB97" i="3"/>
  <c r="AB100" i="3"/>
  <c r="X104" i="3"/>
  <c r="Q109" i="3"/>
  <c r="T113" i="3"/>
  <c r="Q124" i="3"/>
  <c r="T127" i="3"/>
  <c r="AC130" i="3"/>
  <c r="Z149" i="3"/>
  <c r="S152" i="3"/>
  <c r="W187" i="3"/>
  <c r="W203" i="3"/>
  <c r="Q211" i="3"/>
  <c r="AD211" i="3" s="1"/>
  <c r="AE227" i="3"/>
  <c r="Q232" i="3"/>
  <c r="T232" i="3" s="1"/>
  <c r="Q235" i="3"/>
  <c r="S240" i="3"/>
  <c r="U243" i="3"/>
  <c r="V247" i="3"/>
  <c r="Z251" i="3"/>
  <c r="Z264" i="3"/>
  <c r="Z300" i="3"/>
  <c r="V310" i="3"/>
  <c r="AC316" i="3"/>
  <c r="AI321" i="3"/>
  <c r="AE336" i="3"/>
  <c r="Y340" i="3"/>
  <c r="AC344" i="3"/>
  <c r="AI346" i="3"/>
  <c r="U349" i="3"/>
  <c r="AA363" i="3"/>
  <c r="AD365" i="3"/>
  <c r="AD376" i="3"/>
  <c r="AB379" i="3"/>
  <c r="AB384" i="3"/>
  <c r="AD387" i="3"/>
  <c r="U395" i="3"/>
  <c r="V399" i="3"/>
  <c r="AC403" i="3"/>
  <c r="U411" i="3"/>
  <c r="T415" i="3"/>
  <c r="W419" i="3"/>
  <c r="U427" i="3"/>
  <c r="AA186" i="2"/>
  <c r="W29" i="2"/>
  <c r="AA70" i="2"/>
  <c r="AD164" i="2"/>
  <c r="AC165" i="2"/>
  <c r="AD190" i="2"/>
  <c r="T2" i="2"/>
  <c r="Z292" i="2"/>
  <c r="Q343" i="2"/>
  <c r="AB343" i="2" s="1"/>
  <c r="S402" i="2"/>
  <c r="S226" i="2"/>
  <c r="AD272" i="2"/>
  <c r="AE343" i="2"/>
  <c r="W388" i="2"/>
  <c r="V402" i="2"/>
  <c r="AH444" i="2"/>
  <c r="AJ444" i="2" s="1"/>
  <c r="V349" i="2"/>
  <c r="S39" i="2"/>
  <c r="Z39" i="2"/>
  <c r="Q242" i="2"/>
  <c r="X402" i="2"/>
  <c r="AH434" i="2"/>
  <c r="AJ434" i="2" s="1"/>
  <c r="X45" i="2"/>
  <c r="Z402" i="2"/>
  <c r="AH443" i="2"/>
  <c r="AJ443" i="2" s="1"/>
  <c r="Z105" i="2"/>
  <c r="T187" i="2"/>
  <c r="W59" i="2"/>
  <c r="Z97" i="2"/>
  <c r="AA175" i="2"/>
  <c r="S242" i="2"/>
  <c r="AA284" i="2"/>
  <c r="Y333" i="2"/>
  <c r="Y370" i="2"/>
  <c r="Z407" i="2"/>
  <c r="AJ2" i="6"/>
  <c r="AO7" i="6"/>
  <c r="AK19" i="6"/>
  <c r="AJ21" i="6"/>
  <c r="AF24" i="6"/>
  <c r="AO41" i="6"/>
  <c r="AF57" i="6"/>
  <c r="AB61" i="6"/>
  <c r="AB72" i="6"/>
  <c r="V79" i="6"/>
  <c r="AG82" i="6"/>
  <c r="Y87" i="6"/>
  <c r="AC107" i="6"/>
  <c r="AJ110" i="6"/>
  <c r="AI113" i="6"/>
  <c r="X126" i="6"/>
  <c r="X130" i="6"/>
  <c r="AH140" i="6"/>
  <c r="AM143" i="6"/>
  <c r="AB146" i="6"/>
  <c r="AK155" i="6"/>
  <c r="AO161" i="6"/>
  <c r="AJ164" i="6"/>
  <c r="V175" i="6"/>
  <c r="AC30" i="2"/>
  <c r="AE97" i="2"/>
  <c r="T165" i="2"/>
  <c r="AA242" i="2"/>
  <c r="V269" i="2"/>
  <c r="AI11" i="6"/>
  <c r="AS19" i="6"/>
  <c r="AK21" i="6"/>
  <c r="AK29" i="6"/>
  <c r="Z34" i="6"/>
  <c r="AB45" i="6"/>
  <c r="AM48" i="6"/>
  <c r="AG57" i="6"/>
  <c r="AC59" i="6"/>
  <c r="AJ61" i="6"/>
  <c r="AE72" i="6"/>
  <c r="AK87" i="6"/>
  <c r="AG95" i="6"/>
  <c r="V117" i="6"/>
  <c r="AA117" i="6" s="1"/>
  <c r="AB126" i="6"/>
  <c r="AF130" i="6"/>
  <c r="AH146" i="6"/>
  <c r="X150" i="6"/>
  <c r="AS161" i="6"/>
  <c r="Z168" i="6"/>
  <c r="Y175" i="6"/>
  <c r="Q29" i="2"/>
  <c r="AB29" i="2" s="1"/>
  <c r="V160" i="2"/>
  <c r="AA165" i="2"/>
  <c r="S210" i="2"/>
  <c r="AE250" i="2"/>
  <c r="AD269" i="2"/>
  <c r="T295" i="2"/>
  <c r="V345" i="2"/>
  <c r="Q412" i="2"/>
  <c r="U412" i="2" s="1"/>
  <c r="V16" i="6"/>
  <c r="AC16" i="6" s="1"/>
  <c r="AO21" i="6"/>
  <c r="AO25" i="6"/>
  <c r="AH34" i="6"/>
  <c r="V39" i="6"/>
  <c r="AH59" i="6"/>
  <c r="AM61" i="6"/>
  <c r="AN65" i="6"/>
  <c r="AC69" i="6"/>
  <c r="AN72" i="6"/>
  <c r="AB80" i="6"/>
  <c r="AI105" i="6"/>
  <c r="AK111" i="6"/>
  <c r="AS117" i="6"/>
  <c r="AM121" i="6"/>
  <c r="AF126" i="6"/>
  <c r="AN130" i="6"/>
  <c r="AF134" i="6"/>
  <c r="AS137" i="6"/>
  <c r="V141" i="6"/>
  <c r="AO141" i="6" s="1"/>
  <c r="Z160" i="6"/>
  <c r="AF168" i="6"/>
  <c r="AK171" i="6"/>
  <c r="AE175" i="6"/>
  <c r="V29" i="2"/>
  <c r="W105" i="2"/>
  <c r="S117" i="2"/>
  <c r="AB165" i="2"/>
  <c r="Y185" i="2"/>
  <c r="W195" i="2"/>
  <c r="V210" i="2"/>
  <c r="Q266" i="2"/>
  <c r="AE266" i="2" s="1"/>
  <c r="Q282" i="2"/>
  <c r="AE282" i="2" s="1"/>
  <c r="T292" i="2"/>
  <c r="X409" i="2"/>
  <c r="AC412" i="2"/>
  <c r="AB4" i="6"/>
  <c r="Y9" i="6"/>
  <c r="AB12" i="6"/>
  <c r="AJ20" i="6"/>
  <c r="AE39" i="6"/>
  <c r="AO42" i="6"/>
  <c r="AA49" i="6"/>
  <c r="Y58" i="6"/>
  <c r="AK59" i="6"/>
  <c r="AG69" i="6"/>
  <c r="AE80" i="6"/>
  <c r="AS105" i="6"/>
  <c r="AO111" i="6"/>
  <c r="V125" i="6"/>
  <c r="AN126" i="6"/>
  <c r="AA141" i="6"/>
  <c r="Y145" i="6"/>
  <c r="AF160" i="6"/>
  <c r="AN168" i="6"/>
  <c r="AS171" i="6"/>
  <c r="AG175" i="6"/>
  <c r="AM175" i="6"/>
  <c r="Z21" i="2"/>
  <c r="S64" i="2"/>
  <c r="W118" i="2"/>
  <c r="T133" i="2"/>
  <c r="U192" i="2"/>
  <c r="AB267" i="2"/>
  <c r="V277" i="2"/>
  <c r="W282" i="2"/>
  <c r="AD292" i="2"/>
  <c r="AD301" i="2"/>
  <c r="W343" i="2"/>
  <c r="W362" i="2"/>
  <c r="AC368" i="2"/>
  <c r="W410" i="2"/>
  <c r="AM5" i="6"/>
  <c r="Z18" i="6"/>
  <c r="Y21" i="6"/>
  <c r="AE23" i="6"/>
  <c r="AM31" i="6"/>
  <c r="AF40" i="6"/>
  <c r="AE47" i="6"/>
  <c r="AO49" i="6"/>
  <c r="AC51" i="6"/>
  <c r="AF56" i="6"/>
  <c r="AG58" i="6"/>
  <c r="AJ60" i="6"/>
  <c r="AJ66" i="6"/>
  <c r="AE77" i="6"/>
  <c r="Y81" i="6"/>
  <c r="AM85" i="6"/>
  <c r="AN106" i="6"/>
  <c r="AA109" i="6"/>
  <c r="AD112" i="6"/>
  <c r="Y123" i="6"/>
  <c r="Z132" i="6"/>
  <c r="AG135" i="6"/>
  <c r="V139" i="6"/>
  <c r="AE139" i="6" s="1"/>
  <c r="AI145" i="6"/>
  <c r="AG151" i="6"/>
  <c r="AN160" i="6"/>
  <c r="AA163" i="6"/>
  <c r="AE167" i="6"/>
  <c r="AI169" i="6"/>
  <c r="AA21" i="2"/>
  <c r="AD29" i="2"/>
  <c r="W101" i="2"/>
  <c r="W113" i="2"/>
  <c r="T166" i="2"/>
  <c r="S187" i="2"/>
  <c r="Z192" i="2"/>
  <c r="AE195" i="2"/>
  <c r="U288" i="2"/>
  <c r="AA343" i="2"/>
  <c r="W402" i="2"/>
  <c r="X406" i="2"/>
  <c r="AA410" i="2"/>
  <c r="S422" i="2"/>
  <c r="AC13" i="6"/>
  <c r="Z21" i="6"/>
  <c r="AM23" i="6"/>
  <c r="AB28" i="6"/>
  <c r="AJ36" i="6"/>
  <c r="AB44" i="6"/>
  <c r="AH58" i="6"/>
  <c r="AF81" i="6"/>
  <c r="AF90" i="6"/>
  <c r="X94" i="6"/>
  <c r="AC103" i="6"/>
  <c r="Z116" i="6"/>
  <c r="AG119" i="6"/>
  <c r="AC123" i="6"/>
  <c r="AM125" i="6"/>
  <c r="AG139" i="6"/>
  <c r="AF142" i="6"/>
  <c r="AS169" i="6"/>
  <c r="AD9" i="2"/>
  <c r="AD21" i="2"/>
  <c r="AE29" i="2"/>
  <c r="AE192" i="2"/>
  <c r="AE410" i="2"/>
  <c r="AE21" i="6"/>
  <c r="AK123" i="6"/>
  <c r="AM183" i="6"/>
  <c r="AK189" i="6"/>
  <c r="AM191" i="6"/>
  <c r="AH194" i="6"/>
  <c r="AK197" i="6"/>
  <c r="AF199" i="6"/>
  <c r="AG207" i="6"/>
  <c r="AC215" i="6"/>
  <c r="AE217" i="6"/>
  <c r="AI225" i="6"/>
  <c r="AJ238" i="6"/>
  <c r="V241" i="6"/>
  <c r="AE241" i="6" s="1"/>
  <c r="V253" i="6"/>
  <c r="V257" i="6"/>
  <c r="AE257" i="6" s="1"/>
  <c r="X258" i="6"/>
  <c r="X265" i="6"/>
  <c r="AA266" i="6"/>
  <c r="AS268" i="6"/>
  <c r="AK270" i="6"/>
  <c r="Y293" i="6"/>
  <c r="Y299" i="6"/>
  <c r="AE303" i="6"/>
  <c r="V305" i="6"/>
  <c r="AM305" i="6" s="1"/>
  <c r="AF308" i="6"/>
  <c r="AA313" i="6"/>
  <c r="AC315" i="6"/>
  <c r="AL324" i="6"/>
  <c r="V330" i="6"/>
  <c r="AE330" i="6" s="1"/>
  <c r="Z333" i="6"/>
  <c r="AC343" i="6"/>
  <c r="Y357" i="6"/>
  <c r="AN366" i="6"/>
  <c r="AJ375" i="6"/>
  <c r="AB378" i="6"/>
  <c r="AO381" i="6"/>
  <c r="AB383" i="6"/>
  <c r="AB385" i="6"/>
  <c r="AH389" i="6"/>
  <c r="AK406" i="6"/>
  <c r="Z416" i="6"/>
  <c r="AI428" i="6"/>
  <c r="V5" i="4"/>
  <c r="X9" i="4"/>
  <c r="T18" i="4"/>
  <c r="S27" i="4"/>
  <c r="AB46" i="4"/>
  <c r="V58" i="4"/>
  <c r="P62" i="4"/>
  <c r="Y71" i="4"/>
  <c r="AG74" i="4"/>
  <c r="Z83" i="4"/>
  <c r="R86" i="4"/>
  <c r="P89" i="4"/>
  <c r="Y89" i="4" s="1"/>
  <c r="P93" i="4"/>
  <c r="P99" i="4"/>
  <c r="V99" i="4" s="1"/>
  <c r="U104" i="4"/>
  <c r="Z115" i="4"/>
  <c r="T118" i="4"/>
  <c r="AG119" i="4"/>
  <c r="AG121" i="4"/>
  <c r="P123" i="4"/>
  <c r="S125" i="4"/>
  <c r="U130" i="4"/>
  <c r="T135" i="4"/>
  <c r="P139" i="4"/>
  <c r="Y139" i="4" s="1"/>
  <c r="AG145" i="4"/>
  <c r="U155" i="4"/>
  <c r="W158" i="4"/>
  <c r="AG166" i="4"/>
  <c r="AI187" i="6"/>
  <c r="AM189" i="6"/>
  <c r="AN194" i="6"/>
  <c r="AO199" i="6"/>
  <c r="AK207" i="6"/>
  <c r="AM209" i="6"/>
  <c r="AK215" i="6"/>
  <c r="AI217" i="6"/>
  <c r="AC223" i="6"/>
  <c r="AM225" i="6"/>
  <c r="AE229" i="6"/>
  <c r="AN238" i="6"/>
  <c r="AJ246" i="6"/>
  <c r="AA253" i="6"/>
  <c r="Y257" i="6"/>
  <c r="AB258" i="6"/>
  <c r="Y267" i="6"/>
  <c r="AM270" i="6"/>
  <c r="V282" i="6"/>
  <c r="Y282" i="6" s="1"/>
  <c r="AB285" i="6"/>
  <c r="AE297" i="6"/>
  <c r="AA299" i="6"/>
  <c r="AS301" i="6"/>
  <c r="AG303" i="6"/>
  <c r="Y305" i="6"/>
  <c r="AJ308" i="6"/>
  <c r="AD310" i="6"/>
  <c r="AC313" i="6"/>
  <c r="AF315" i="6"/>
  <c r="AA317" i="6"/>
  <c r="V319" i="6"/>
  <c r="AB330" i="6"/>
  <c r="AN334" i="6"/>
  <c r="AM343" i="6"/>
  <c r="AH347" i="6"/>
  <c r="AD352" i="6"/>
  <c r="AI357" i="6"/>
  <c r="AK375" i="6"/>
  <c r="AS381" i="6"/>
  <c r="AC383" i="6"/>
  <c r="X394" i="6"/>
  <c r="X400" i="6"/>
  <c r="AC413" i="6"/>
  <c r="AA416" i="6"/>
  <c r="Y417" i="6"/>
  <c r="AE426" i="6"/>
  <c r="AK428" i="6"/>
  <c r="AC14" i="4"/>
  <c r="AG18" i="4"/>
  <c r="AC27" i="4"/>
  <c r="V30" i="4"/>
  <c r="P32" i="4"/>
  <c r="V32" i="4" s="1"/>
  <c r="AB34" i="4"/>
  <c r="AC42" i="4"/>
  <c r="AC50" i="4"/>
  <c r="W54" i="4"/>
  <c r="Z58" i="4"/>
  <c r="AA62" i="4"/>
  <c r="U86" i="4"/>
  <c r="AB89" i="4"/>
  <c r="T93" i="4"/>
  <c r="W104" i="4"/>
  <c r="V107" i="4"/>
  <c r="AA112" i="4"/>
  <c r="W118" i="4"/>
  <c r="S123" i="4"/>
  <c r="V130" i="4"/>
  <c r="V135" i="4"/>
  <c r="V139" i="4"/>
  <c r="W148" i="4"/>
  <c r="U150" i="4"/>
  <c r="AA155" i="4"/>
  <c r="AC158" i="4"/>
  <c r="AC179" i="6"/>
  <c r="AF184" i="6"/>
  <c r="AK187" i="6"/>
  <c r="AF192" i="6"/>
  <c r="AM201" i="6"/>
  <c r="AO207" i="6"/>
  <c r="AS209" i="6"/>
  <c r="AO215" i="6"/>
  <c r="AM217" i="6"/>
  <c r="AG223" i="6"/>
  <c r="AS225" i="6"/>
  <c r="V237" i="6"/>
  <c r="AI237" i="6" s="1"/>
  <c r="Y251" i="6"/>
  <c r="AE253" i="6"/>
  <c r="AF265" i="6"/>
  <c r="AF266" i="6"/>
  <c r="AG267" i="6"/>
  <c r="X282" i="6"/>
  <c r="AS282" i="6"/>
  <c r="AJ285" i="6"/>
  <c r="Y290" i="6"/>
  <c r="AG297" i="6"/>
  <c r="AC299" i="6"/>
  <c r="AI303" i="6"/>
  <c r="AA305" i="6"/>
  <c r="AE313" i="6"/>
  <c r="AK315" i="6"/>
  <c r="AC317" i="6"/>
  <c r="AC319" i="6"/>
  <c r="AJ330" i="6"/>
  <c r="AS334" i="6"/>
  <c r="AI347" i="6"/>
  <c r="AI352" i="6"/>
  <c r="AJ354" i="6"/>
  <c r="AJ357" i="6"/>
  <c r="AE365" i="6"/>
  <c r="AC367" i="6"/>
  <c r="X374" i="6"/>
  <c r="AN383" i="6"/>
  <c r="V386" i="6"/>
  <c r="AM386" i="6" s="1"/>
  <c r="AA394" i="6"/>
  <c r="AM397" i="6"/>
  <c r="Y400" i="6"/>
  <c r="AF403" i="6"/>
  <c r="AF416" i="6"/>
  <c r="AB417" i="6"/>
  <c r="X422" i="6"/>
  <c r="AI426" i="6"/>
  <c r="V3" i="4"/>
  <c r="T6" i="4"/>
  <c r="W30" i="4"/>
  <c r="AG32" i="4"/>
  <c r="V38" i="4"/>
  <c r="AG72" i="4"/>
  <c r="X84" i="4"/>
  <c r="AA86" i="4"/>
  <c r="AG93" i="4"/>
  <c r="P97" i="4"/>
  <c r="AB97" i="4" s="1"/>
  <c r="Z99" i="4"/>
  <c r="AC101" i="4"/>
  <c r="AA118" i="4"/>
  <c r="Y120" i="4"/>
  <c r="T122" i="4"/>
  <c r="W123" i="4"/>
  <c r="S134" i="4"/>
  <c r="AA135" i="4"/>
  <c r="W139" i="4"/>
  <c r="V143" i="4"/>
  <c r="U146" i="4"/>
  <c r="Y150" i="4"/>
  <c r="W163" i="4"/>
  <c r="U167" i="4"/>
  <c r="AI179" i="6"/>
  <c r="AH184" i="6"/>
  <c r="AS187" i="6"/>
  <c r="AH192" i="6"/>
  <c r="X200" i="6"/>
  <c r="AS201" i="6"/>
  <c r="V213" i="6"/>
  <c r="AA213" i="6" s="1"/>
  <c r="AS217" i="6"/>
  <c r="AA237" i="6"/>
  <c r="AC239" i="6"/>
  <c r="V245" i="6"/>
  <c r="AA245" i="6" s="1"/>
  <c r="AC251" i="6"/>
  <c r="AI253" i="6"/>
  <c r="AI255" i="6"/>
  <c r="X259" i="6"/>
  <c r="AM265" i="6"/>
  <c r="AG266" i="6"/>
  <c r="V270" i="6"/>
  <c r="AA282" i="6"/>
  <c r="AS285" i="6"/>
  <c r="AI297" i="6"/>
  <c r="AM303" i="6"/>
  <c r="AE309" i="6"/>
  <c r="AI313" i="6"/>
  <c r="AS315" i="6"/>
  <c r="AE317" i="6"/>
  <c r="AE319" i="6"/>
  <c r="AM330" i="6"/>
  <c r="AF333" i="6"/>
  <c r="AF341" i="6"/>
  <c r="AH365" i="6"/>
  <c r="AF367" i="6"/>
  <c r="AE372" i="6"/>
  <c r="AG374" i="6"/>
  <c r="AB382" i="6"/>
  <c r="AO383" i="6"/>
  <c r="X386" i="6"/>
  <c r="AS394" i="6"/>
  <c r="AS397" i="6"/>
  <c r="AG400" i="6"/>
  <c r="AK403" i="6"/>
  <c r="AG416" i="6"/>
  <c r="AO417" i="6"/>
  <c r="AO426" i="6"/>
  <c r="Y28" i="4"/>
  <c r="Z30" i="4"/>
  <c r="P35" i="4"/>
  <c r="S35" i="4" s="1"/>
  <c r="W48" i="4"/>
  <c r="AG86" i="4"/>
  <c r="U90" i="4"/>
  <c r="T97" i="4"/>
  <c r="AA99" i="4"/>
  <c r="AG101" i="4"/>
  <c r="V105" i="4"/>
  <c r="AG120" i="4"/>
  <c r="U122" i="4"/>
  <c r="Z123" i="4"/>
  <c r="T127" i="4"/>
  <c r="P131" i="4"/>
  <c r="S131" i="4" s="1"/>
  <c r="T134" i="4"/>
  <c r="AG139" i="4"/>
  <c r="AB146" i="4"/>
  <c r="U149" i="4"/>
  <c r="AG150" i="4"/>
  <c r="P154" i="4"/>
  <c r="Z154" i="4" s="1"/>
  <c r="Z159" i="4"/>
  <c r="AK179" i="6"/>
  <c r="V183" i="6"/>
  <c r="AO183" i="6" s="1"/>
  <c r="AN184" i="6"/>
  <c r="AC191" i="6"/>
  <c r="AN192" i="6"/>
  <c r="AB196" i="6"/>
  <c r="X199" i="6"/>
  <c r="AM213" i="6"/>
  <c r="AH216" i="6"/>
  <c r="AE237" i="6"/>
  <c r="AE245" i="6"/>
  <c r="AG251" i="6"/>
  <c r="AM253" i="6"/>
  <c r="AM255" i="6"/>
  <c r="AG257" i="6"/>
  <c r="Y259" i="6"/>
  <c r="AN265" i="6"/>
  <c r="AN266" i="6"/>
  <c r="AA270" i="6"/>
  <c r="AE282" i="6"/>
  <c r="V283" i="6"/>
  <c r="AA283" i="6" s="1"/>
  <c r="AK297" i="6"/>
  <c r="V303" i="6"/>
  <c r="AO303" i="6"/>
  <c r="AG309" i="6"/>
  <c r="AE311" i="6"/>
  <c r="AG317" i="6"/>
  <c r="AF319" i="6"/>
  <c r="AF323" i="6"/>
  <c r="AG333" i="6"/>
  <c r="Y335" i="6"/>
  <c r="X339" i="6"/>
  <c r="AB345" i="6"/>
  <c r="AC353" i="6"/>
  <c r="AG355" i="6"/>
  <c r="X358" i="6"/>
  <c r="AS367" i="6"/>
  <c r="AG372" i="6"/>
  <c r="AI374" i="6"/>
  <c r="AB377" i="6"/>
  <c r="AC392" i="6"/>
  <c r="AJ400" i="6"/>
  <c r="X412" i="6"/>
  <c r="AI416" i="6"/>
  <c r="AE422" i="6"/>
  <c r="Y424" i="6"/>
  <c r="AS426" i="6"/>
  <c r="S2" i="4"/>
  <c r="P16" i="4"/>
  <c r="X16" i="4" s="1"/>
  <c r="W26" i="4"/>
  <c r="Y44" i="4"/>
  <c r="T77" i="4"/>
  <c r="AG82" i="4"/>
  <c r="T85" i="4"/>
  <c r="AG90" i="4"/>
  <c r="W94" i="4"/>
  <c r="U97" i="4"/>
  <c r="AB99" i="4"/>
  <c r="W109" i="4"/>
  <c r="P117" i="4"/>
  <c r="P119" i="4"/>
  <c r="S119" i="4" s="1"/>
  <c r="V122" i="4"/>
  <c r="AB123" i="4"/>
  <c r="AB131" i="4"/>
  <c r="W134" i="4"/>
  <c r="P144" i="4"/>
  <c r="T154" i="4"/>
  <c r="V164" i="4"/>
  <c r="Y169" i="4"/>
  <c r="AG169" i="4"/>
  <c r="AS179" i="6"/>
  <c r="Y183" i="6"/>
  <c r="AE191" i="6"/>
  <c r="Y199" i="6"/>
  <c r="AF202" i="6"/>
  <c r="V209" i="6"/>
  <c r="AI209" i="6" s="1"/>
  <c r="AF210" i="6"/>
  <c r="AB218" i="6"/>
  <c r="AF230" i="6"/>
  <c r="AM237" i="6"/>
  <c r="AB242" i="6"/>
  <c r="AI245" i="6"/>
  <c r="Z248" i="6"/>
  <c r="AS253" i="6"/>
  <c r="AI257" i="6"/>
  <c r="Z259" i="6"/>
  <c r="AB270" i="6"/>
  <c r="AE281" i="6"/>
  <c r="AF282" i="6"/>
  <c r="Z283" i="6"/>
  <c r="AF296" i="6"/>
  <c r="Y303" i="6"/>
  <c r="AS303" i="6"/>
  <c r="AI309" i="6"/>
  <c r="AK317" i="6"/>
  <c r="AJ319" i="6"/>
  <c r="AK323" i="6"/>
  <c r="AM333" i="6"/>
  <c r="AE335" i="6"/>
  <c r="AF339" i="6"/>
  <c r="Z342" i="6"/>
  <c r="AF345" i="6"/>
  <c r="AE353" i="6"/>
  <c r="AK362" i="6"/>
  <c r="Y366" i="6"/>
  <c r="AA381" i="6"/>
  <c r="AH384" i="6"/>
  <c r="AJ416" i="6"/>
  <c r="T2" i="4"/>
  <c r="AG12" i="4"/>
  <c r="P21" i="4"/>
  <c r="Y29" i="4"/>
  <c r="P31" i="4"/>
  <c r="R31" i="4" s="1"/>
  <c r="W36" i="4"/>
  <c r="T49" i="4"/>
  <c r="P57" i="4"/>
  <c r="W57" i="4" s="1"/>
  <c r="T61" i="4"/>
  <c r="P65" i="4"/>
  <c r="V85" i="4"/>
  <c r="Y97" i="4"/>
  <c r="W117" i="4"/>
  <c r="T119" i="4"/>
  <c r="Y122" i="4"/>
  <c r="Y134" i="4"/>
  <c r="P147" i="4"/>
  <c r="AA149" i="4"/>
  <c r="AA154" i="4"/>
  <c r="V157" i="4"/>
  <c r="AE183" i="6"/>
  <c r="AG191" i="6"/>
  <c r="AE197" i="6"/>
  <c r="AC199" i="6"/>
  <c r="AJ202" i="6"/>
  <c r="AA209" i="6"/>
  <c r="AJ210" i="6"/>
  <c r="V217" i="6"/>
  <c r="AF218" i="6"/>
  <c r="AB222" i="6"/>
  <c r="X234" i="6"/>
  <c r="AS237" i="6"/>
  <c r="AA259" i="6"/>
  <c r="X266" i="6"/>
  <c r="AS266" i="6"/>
  <c r="AK268" i="6"/>
  <c r="AC270" i="6"/>
  <c r="AF281" i="6"/>
  <c r="AG282" i="6"/>
  <c r="AJ296" i="6"/>
  <c r="Y301" i="6"/>
  <c r="AA303" i="6"/>
  <c r="AN307" i="6"/>
  <c r="AK309" i="6"/>
  <c r="AO317" i="6"/>
  <c r="AS319" i="6"/>
  <c r="AM323" i="6"/>
  <c r="AO333" i="6"/>
  <c r="AG335" i="6"/>
  <c r="AI339" i="6"/>
  <c r="Z366" i="6"/>
  <c r="AA373" i="6"/>
  <c r="AE381" i="6"/>
  <c r="AO382" i="6"/>
  <c r="AE395" i="6"/>
  <c r="V399" i="6"/>
  <c r="AO399" i="6" s="1"/>
  <c r="AG409" i="6"/>
  <c r="V416" i="6"/>
  <c r="AO416" i="6"/>
  <c r="V426" i="6"/>
  <c r="AH426" i="6" s="1"/>
  <c r="AG4" i="4"/>
  <c r="X8" i="4"/>
  <c r="U17" i="4"/>
  <c r="AC21" i="4"/>
  <c r="P27" i="4"/>
  <c r="AC29" i="4"/>
  <c r="S31" i="4"/>
  <c r="W45" i="4"/>
  <c r="V49" i="4"/>
  <c r="U61" i="4"/>
  <c r="AG65" i="4"/>
  <c r="U74" i="4"/>
  <c r="R83" i="4"/>
  <c r="AB85" i="4"/>
  <c r="Y88" i="4"/>
  <c r="U100" i="4"/>
  <c r="S106" i="4"/>
  <c r="U110" i="4"/>
  <c r="AG117" i="4"/>
  <c r="U119" i="4"/>
  <c r="W121" i="4"/>
  <c r="AG122" i="4"/>
  <c r="X124" i="4"/>
  <c r="Y129" i="4"/>
  <c r="P132" i="4"/>
  <c r="AG134" i="4"/>
  <c r="P141" i="4"/>
  <c r="Y141" i="4" s="1"/>
  <c r="P145" i="4"/>
  <c r="W147" i="4"/>
  <c r="T151" i="4"/>
  <c r="AG157" i="4"/>
  <c r="X160" i="4"/>
  <c r="AJ180" i="6"/>
  <c r="AG183" i="6"/>
  <c r="Z186" i="6"/>
  <c r="AK191" i="6"/>
  <c r="AI197" i="6"/>
  <c r="AE199" i="6"/>
  <c r="AA201" i="6"/>
  <c r="AE209" i="6"/>
  <c r="AA217" i="6"/>
  <c r="AJ218" i="6"/>
  <c r="AJ222" i="6"/>
  <c r="AA225" i="6"/>
  <c r="AN230" i="6"/>
  <c r="AJ242" i="6"/>
  <c r="AS245" i="6"/>
  <c r="AN254" i="6"/>
  <c r="AF259" i="6"/>
  <c r="V265" i="6"/>
  <c r="AL265" i="6" s="1"/>
  <c r="Y266" i="6"/>
  <c r="AM281" i="6"/>
  <c r="AM282" i="6"/>
  <c r="AN296" i="6"/>
  <c r="AC303" i="6"/>
  <c r="V315" i="6"/>
  <c r="Y315" i="6" s="1"/>
  <c r="Y333" i="6"/>
  <c r="AJ335" i="6"/>
  <c r="AN339" i="6"/>
  <c r="AS353" i="6"/>
  <c r="AM366" i="6"/>
  <c r="AE373" i="6"/>
  <c r="Y375" i="6"/>
  <c r="AF381" i="6"/>
  <c r="AA385" i="6"/>
  <c r="AC389" i="6"/>
  <c r="AS395" i="6"/>
  <c r="AF406" i="6"/>
  <c r="AM412" i="6"/>
  <c r="X416" i="6"/>
  <c r="AS416" i="6"/>
  <c r="AJ424" i="6"/>
  <c r="Y426" i="6"/>
  <c r="V428" i="6"/>
  <c r="AN428" i="6" s="1"/>
  <c r="AB2" i="4"/>
  <c r="X13" i="4"/>
  <c r="R27" i="4"/>
  <c r="AG29" i="4"/>
  <c r="AC31" i="4"/>
  <c r="V37" i="4"/>
  <c r="Y41" i="4"/>
  <c r="W49" i="4"/>
  <c r="P58" i="4"/>
  <c r="V74" i="4"/>
  <c r="W100" i="4"/>
  <c r="T104" i="4"/>
  <c r="AC106" i="4"/>
  <c r="Z119" i="4"/>
  <c r="AA121" i="4"/>
  <c r="Y132" i="4"/>
  <c r="W141" i="4"/>
  <c r="W145" i="4"/>
  <c r="AC147" i="4"/>
  <c r="P150" i="4"/>
  <c r="S150" i="4" s="1"/>
  <c r="P155" i="4"/>
  <c r="T166" i="4"/>
  <c r="AA172" i="4"/>
  <c r="P175" i="4"/>
  <c r="R175" i="4" s="1"/>
  <c r="P178" i="4"/>
  <c r="V180" i="4"/>
  <c r="AC181" i="4"/>
  <c r="AB182" i="4"/>
  <c r="T185" i="4"/>
  <c r="AC186" i="4"/>
  <c r="R191" i="4"/>
  <c r="AG198" i="4"/>
  <c r="AG201" i="4"/>
  <c r="P212" i="4"/>
  <c r="S212" i="4" s="1"/>
  <c r="W214" i="4"/>
  <c r="R216" i="4"/>
  <c r="Y220" i="4"/>
  <c r="AA224" i="4"/>
  <c r="W238" i="4"/>
  <c r="AG242" i="4"/>
  <c r="Y245" i="4"/>
  <c r="Y256" i="4"/>
  <c r="AB259" i="4"/>
  <c r="V264" i="4"/>
  <c r="W272" i="4"/>
  <c r="T276" i="4"/>
  <c r="W283" i="4"/>
  <c r="U286" i="4"/>
  <c r="AA291" i="4"/>
  <c r="V296" i="4"/>
  <c r="P299" i="4"/>
  <c r="Z299" i="4" s="1"/>
  <c r="R315" i="4"/>
  <c r="Z318" i="4"/>
  <c r="R321" i="4"/>
  <c r="AA335" i="4"/>
  <c r="T360" i="4"/>
  <c r="T365" i="4"/>
  <c r="Y375" i="4"/>
  <c r="Y381" i="4"/>
  <c r="V384" i="4"/>
  <c r="W409" i="4"/>
  <c r="X411" i="4"/>
  <c r="S416" i="4"/>
  <c r="T420" i="4"/>
  <c r="AB423" i="4"/>
  <c r="N2" i="23"/>
  <c r="N4" i="23"/>
  <c r="Y5" i="23"/>
  <c r="Q9" i="23"/>
  <c r="S14" i="23"/>
  <c r="P17" i="23"/>
  <c r="Y24" i="23"/>
  <c r="S29" i="23"/>
  <c r="U33" i="23"/>
  <c r="AC38" i="23"/>
  <c r="S50" i="23"/>
  <c r="X61" i="23"/>
  <c r="X63" i="23"/>
  <c r="S68" i="23"/>
  <c r="N71" i="23"/>
  <c r="W73" i="23"/>
  <c r="U76" i="23"/>
  <c r="Y77" i="23"/>
  <c r="T80" i="23"/>
  <c r="N85" i="23"/>
  <c r="AC89" i="23"/>
  <c r="R92" i="23"/>
  <c r="S93" i="23"/>
  <c r="S96" i="23"/>
  <c r="Y104" i="23"/>
  <c r="AC106" i="23"/>
  <c r="V161" i="23"/>
  <c r="T161" i="23"/>
  <c r="R161" i="23"/>
  <c r="U161" i="23"/>
  <c r="X215" i="23"/>
  <c r="S215" i="23"/>
  <c r="Q215" i="23"/>
  <c r="R222" i="23"/>
  <c r="U222" i="23"/>
  <c r="N222" i="23"/>
  <c r="X222" i="23" s="1"/>
  <c r="X311" i="23"/>
  <c r="S311" i="23"/>
  <c r="R311" i="23"/>
  <c r="W311" i="23"/>
  <c r="AD32" i="3"/>
  <c r="V32" i="3"/>
  <c r="S32" i="3"/>
  <c r="X59" i="3"/>
  <c r="X175" i="4"/>
  <c r="U178" i="4"/>
  <c r="X180" i="4"/>
  <c r="AG181" i="4"/>
  <c r="AG182" i="4"/>
  <c r="AC185" i="4"/>
  <c r="S191" i="4"/>
  <c r="Z203" i="4"/>
  <c r="V208" i="4"/>
  <c r="R212" i="4"/>
  <c r="AA214" i="4"/>
  <c r="T216" i="4"/>
  <c r="AC218" i="4"/>
  <c r="Z220" i="4"/>
  <c r="P237" i="4"/>
  <c r="V248" i="4"/>
  <c r="Z254" i="4"/>
  <c r="W264" i="4"/>
  <c r="Z270" i="4"/>
  <c r="AG272" i="4"/>
  <c r="V276" i="4"/>
  <c r="T280" i="4"/>
  <c r="AA283" i="4"/>
  <c r="W286" i="4"/>
  <c r="AG291" i="4"/>
  <c r="W296" i="4"/>
  <c r="W303" i="4"/>
  <c r="V306" i="4"/>
  <c r="T315" i="4"/>
  <c r="Y328" i="4"/>
  <c r="P340" i="4"/>
  <c r="T340" i="4" s="1"/>
  <c r="T343" i="4"/>
  <c r="T353" i="4"/>
  <c r="R357" i="4"/>
  <c r="AC360" i="4"/>
  <c r="Y365" i="4"/>
  <c r="P373" i="4"/>
  <c r="S373" i="4" s="1"/>
  <c r="V379" i="4"/>
  <c r="AA384" i="4"/>
  <c r="X409" i="4"/>
  <c r="AB411" i="4"/>
  <c r="AG413" i="4"/>
  <c r="AB416" i="4"/>
  <c r="V418" i="4"/>
  <c r="W420" i="4"/>
  <c r="AC423" i="4"/>
  <c r="U427" i="4"/>
  <c r="S2" i="23"/>
  <c r="R4" i="23"/>
  <c r="U9" i="23"/>
  <c r="N13" i="23"/>
  <c r="R13" i="23" s="1"/>
  <c r="P21" i="23"/>
  <c r="Y29" i="23"/>
  <c r="N43" i="23"/>
  <c r="W43" i="23" s="1"/>
  <c r="P47" i="23"/>
  <c r="AC54" i="23"/>
  <c r="P59" i="23"/>
  <c r="U68" i="23"/>
  <c r="Q71" i="23"/>
  <c r="W76" i="23"/>
  <c r="U80" i="23"/>
  <c r="N82" i="23"/>
  <c r="S85" i="23"/>
  <c r="T92" i="23"/>
  <c r="U93" i="23"/>
  <c r="X96" i="23"/>
  <c r="V153" i="23"/>
  <c r="T153" i="23"/>
  <c r="S153" i="23"/>
  <c r="X153" i="23"/>
  <c r="V165" i="23"/>
  <c r="S165" i="23"/>
  <c r="N165" i="23"/>
  <c r="T165" i="23"/>
  <c r="X167" i="23"/>
  <c r="AC167" i="23"/>
  <c r="S167" i="23"/>
  <c r="V184" i="23"/>
  <c r="Y184" i="23"/>
  <c r="P184" i="23"/>
  <c r="X207" i="23"/>
  <c r="R207" i="23"/>
  <c r="N207" i="23"/>
  <c r="X223" i="23"/>
  <c r="Y223" i="23"/>
  <c r="AC232" i="23"/>
  <c r="T232" i="23"/>
  <c r="X247" i="23"/>
  <c r="W247" i="23"/>
  <c r="V268" i="23"/>
  <c r="W268" i="23"/>
  <c r="N268" i="23"/>
  <c r="AC280" i="23"/>
  <c r="V312" i="23"/>
  <c r="S312" i="23"/>
  <c r="Q312" i="23"/>
  <c r="X351" i="23"/>
  <c r="AC351" i="23"/>
  <c r="AD351" i="23" s="1"/>
  <c r="V351" i="23"/>
  <c r="Y400" i="23"/>
  <c r="X400" i="23"/>
  <c r="P400" i="23"/>
  <c r="Z53" i="3"/>
  <c r="X53" i="3"/>
  <c r="T53" i="3"/>
  <c r="S53" i="3"/>
  <c r="AI135" i="3"/>
  <c r="Q135" i="3"/>
  <c r="AB135" i="3" s="1"/>
  <c r="AC268" i="3"/>
  <c r="AE268" i="3"/>
  <c r="R170" i="4"/>
  <c r="AC175" i="4"/>
  <c r="Z178" i="4"/>
  <c r="AA180" i="4"/>
  <c r="U191" i="4"/>
  <c r="P196" i="4"/>
  <c r="X196" i="4" s="1"/>
  <c r="W208" i="4"/>
  <c r="U212" i="4"/>
  <c r="Z216" i="4"/>
  <c r="AG218" i="4"/>
  <c r="U237" i="4"/>
  <c r="W248" i="4"/>
  <c r="AA254" i="4"/>
  <c r="P268" i="4"/>
  <c r="X268" i="4" s="1"/>
  <c r="AC270" i="4"/>
  <c r="Y276" i="4"/>
  <c r="Y286" i="4"/>
  <c r="V290" i="4"/>
  <c r="U294" i="4"/>
  <c r="AC303" i="4"/>
  <c r="AB315" i="4"/>
  <c r="Z319" i="4"/>
  <c r="AG325" i="4"/>
  <c r="P333" i="4"/>
  <c r="X333" i="4" s="1"/>
  <c r="V336" i="4"/>
  <c r="Y340" i="4"/>
  <c r="AG357" i="4"/>
  <c r="R373" i="4"/>
  <c r="P376" i="4"/>
  <c r="W376" i="4" s="1"/>
  <c r="S407" i="4"/>
  <c r="AB420" i="4"/>
  <c r="AC427" i="4"/>
  <c r="W2" i="23"/>
  <c r="T4" i="23"/>
  <c r="P6" i="23"/>
  <c r="AC9" i="23"/>
  <c r="P13" i="23"/>
  <c r="T21" i="23"/>
  <c r="P25" i="23"/>
  <c r="Q39" i="23"/>
  <c r="T43" i="23"/>
  <c r="U47" i="23"/>
  <c r="P51" i="23"/>
  <c r="R59" i="23"/>
  <c r="W68" i="23"/>
  <c r="S71" i="23"/>
  <c r="W80" i="23"/>
  <c r="S82" i="23"/>
  <c r="Y85" i="23"/>
  <c r="N88" i="23"/>
  <c r="R88" i="23" s="1"/>
  <c r="S90" i="23"/>
  <c r="U92" i="23"/>
  <c r="Y96" i="23"/>
  <c r="N100" i="23"/>
  <c r="R100" i="23" s="1"/>
  <c r="N104" i="23"/>
  <c r="P105" i="23"/>
  <c r="W130" i="23"/>
  <c r="X130" i="23"/>
  <c r="N153" i="23"/>
  <c r="X165" i="23"/>
  <c r="V168" i="23"/>
  <c r="AC168" i="23"/>
  <c r="U207" i="23"/>
  <c r="V212" i="23"/>
  <c r="R212" i="23"/>
  <c r="N212" i="23"/>
  <c r="S212" i="23"/>
  <c r="V216" i="23"/>
  <c r="Q216" i="23"/>
  <c r="N216" i="23"/>
  <c r="AC216" i="23"/>
  <c r="S216" i="23"/>
  <c r="N223" i="23"/>
  <c r="N247" i="23"/>
  <c r="W336" i="23"/>
  <c r="N336" i="23"/>
  <c r="AB39" i="3"/>
  <c r="AE39" i="3"/>
  <c r="Z39" i="3"/>
  <c r="W39" i="3"/>
  <c r="U39" i="3"/>
  <c r="Q39" i="3"/>
  <c r="AI87" i="3"/>
  <c r="AB87" i="3"/>
  <c r="AA87" i="3"/>
  <c r="S87" i="3"/>
  <c r="Q87" i="3"/>
  <c r="T87" i="3" s="1"/>
  <c r="Z228" i="3"/>
  <c r="X228" i="3"/>
  <c r="S228" i="3"/>
  <c r="V170" i="4"/>
  <c r="AG178" i="4"/>
  <c r="S182" i="4"/>
  <c r="AC191" i="4"/>
  <c r="AG196" i="4"/>
  <c r="W202" i="4"/>
  <c r="Y204" i="4"/>
  <c r="AB212" i="4"/>
  <c r="S215" i="4"/>
  <c r="AA216" i="4"/>
  <c r="AC223" i="4"/>
  <c r="P230" i="4"/>
  <c r="Y230" i="4" s="1"/>
  <c r="S234" i="4"/>
  <c r="W237" i="4"/>
  <c r="V244" i="4"/>
  <c r="W246" i="4"/>
  <c r="AA252" i="4"/>
  <c r="AG254" i="4"/>
  <c r="R258" i="4"/>
  <c r="T268" i="4"/>
  <c r="AA286" i="4"/>
  <c r="P289" i="4"/>
  <c r="Y289" i="4" s="1"/>
  <c r="AC290" i="4"/>
  <c r="P292" i="4"/>
  <c r="V294" i="4"/>
  <c r="S297" i="4"/>
  <c r="AC301" i="4"/>
  <c r="P307" i="4"/>
  <c r="T312" i="4"/>
  <c r="AB319" i="4"/>
  <c r="T322" i="4"/>
  <c r="W329" i="4"/>
  <c r="Z336" i="4"/>
  <c r="P361" i="4"/>
  <c r="U364" i="4"/>
  <c r="P366" i="4"/>
  <c r="Y366" i="4" s="1"/>
  <c r="AB373" i="4"/>
  <c r="X382" i="4"/>
  <c r="AB407" i="4"/>
  <c r="U410" i="4"/>
  <c r="T412" i="4"/>
  <c r="T414" i="4"/>
  <c r="T417" i="4"/>
  <c r="S419" i="4"/>
  <c r="AG424" i="4"/>
  <c r="Y4" i="23"/>
  <c r="X6" i="23"/>
  <c r="S13" i="23"/>
  <c r="Q16" i="23"/>
  <c r="N18" i="23"/>
  <c r="Y21" i="23"/>
  <c r="U25" i="23"/>
  <c r="R30" i="23"/>
  <c r="W39" i="23"/>
  <c r="T51" i="23"/>
  <c r="Q55" i="23"/>
  <c r="U59" i="23"/>
  <c r="AC62" i="23"/>
  <c r="P65" i="23"/>
  <c r="AC68" i="23"/>
  <c r="U71" i="23"/>
  <c r="AC80" i="23"/>
  <c r="P88" i="23"/>
  <c r="AC90" i="23"/>
  <c r="X92" i="23"/>
  <c r="U100" i="23"/>
  <c r="P104" i="23"/>
  <c r="P108" i="23"/>
  <c r="U148" i="23"/>
  <c r="Q148" i="23"/>
  <c r="N148" i="23"/>
  <c r="V154" i="23"/>
  <c r="Y154" i="23"/>
  <c r="S154" i="23"/>
  <c r="P154" i="23"/>
  <c r="N154" i="23"/>
  <c r="AC154" i="23"/>
  <c r="S168" i="23"/>
  <c r="Y207" i="23"/>
  <c r="X212" i="23"/>
  <c r="X216" i="23"/>
  <c r="AC233" i="23"/>
  <c r="V301" i="23"/>
  <c r="W301" i="23"/>
  <c r="AC391" i="23"/>
  <c r="AD391" i="23" s="1"/>
  <c r="X391" i="23"/>
  <c r="S391" i="23"/>
  <c r="Q391" i="23"/>
  <c r="AE82" i="3"/>
  <c r="Z82" i="3"/>
  <c r="X82" i="3"/>
  <c r="T82" i="3"/>
  <c r="S82" i="3"/>
  <c r="AI95" i="3"/>
  <c r="AC95" i="3"/>
  <c r="Q95" i="3"/>
  <c r="AI218" i="3"/>
  <c r="V218" i="3"/>
  <c r="Q218" i="3"/>
  <c r="AB218" i="3" s="1"/>
  <c r="AA170" i="4"/>
  <c r="S174" i="4"/>
  <c r="V176" i="4"/>
  <c r="U181" i="4"/>
  <c r="U182" i="4"/>
  <c r="S186" i="4"/>
  <c r="AG212" i="4"/>
  <c r="T215" i="4"/>
  <c r="AC216" i="4"/>
  <c r="W230" i="4"/>
  <c r="W234" i="4"/>
  <c r="Y237" i="4"/>
  <c r="W240" i="4"/>
  <c r="W244" i="4"/>
  <c r="AC246" i="4"/>
  <c r="Y249" i="4"/>
  <c r="AG265" i="4"/>
  <c r="AA268" i="4"/>
  <c r="T271" i="4"/>
  <c r="AC274" i="4"/>
  <c r="V284" i="4"/>
  <c r="U289" i="4"/>
  <c r="AG290" i="4"/>
  <c r="S292" i="4"/>
  <c r="AA302" i="4"/>
  <c r="U307" i="4"/>
  <c r="AC322" i="4"/>
  <c r="R334" i="4"/>
  <c r="R341" i="4"/>
  <c r="R361" i="4"/>
  <c r="Y364" i="4"/>
  <c r="AG366" i="4"/>
  <c r="P372" i="4"/>
  <c r="Z374" i="4"/>
  <c r="Z376" i="4"/>
  <c r="V403" i="4"/>
  <c r="W410" i="4"/>
  <c r="V412" i="4"/>
  <c r="V414" i="4"/>
  <c r="U417" i="4"/>
  <c r="T419" i="4"/>
  <c r="W428" i="4"/>
  <c r="Q3" i="23"/>
  <c r="S10" i="23"/>
  <c r="T13" i="23"/>
  <c r="R16" i="23"/>
  <c r="Y51" i="23"/>
  <c r="Q76" i="23"/>
  <c r="P77" i="23"/>
  <c r="N80" i="23"/>
  <c r="P86" i="23"/>
  <c r="S88" i="23"/>
  <c r="Y92" i="23"/>
  <c r="N97" i="23"/>
  <c r="Y97" i="23" s="1"/>
  <c r="R104" i="23"/>
  <c r="S105" i="23"/>
  <c r="Q108" i="23"/>
  <c r="AC132" i="23"/>
  <c r="U132" i="23"/>
  <c r="P132" i="23"/>
  <c r="W132" i="23"/>
  <c r="V148" i="23"/>
  <c r="Q154" i="23"/>
  <c r="R242" i="23"/>
  <c r="Y242" i="23"/>
  <c r="Q242" i="23"/>
  <c r="V264" i="23"/>
  <c r="S264" i="23"/>
  <c r="N264" i="23"/>
  <c r="Y264" i="23"/>
  <c r="R322" i="23"/>
  <c r="U322" i="23"/>
  <c r="N322" i="23"/>
  <c r="W322" i="23"/>
  <c r="S357" i="23"/>
  <c r="X357" i="23"/>
  <c r="R357" i="23"/>
  <c r="AC357" i="23"/>
  <c r="AD357" i="23" s="1"/>
  <c r="X425" i="23"/>
  <c r="Y425" i="23"/>
  <c r="AI14" i="3"/>
  <c r="Y14" i="3"/>
  <c r="X35" i="3"/>
  <c r="AA35" i="3"/>
  <c r="AB62" i="3"/>
  <c r="AC91" i="3"/>
  <c r="V91" i="3"/>
  <c r="AD120" i="3"/>
  <c r="S120" i="3"/>
  <c r="W174" i="4"/>
  <c r="AG176" i="4"/>
  <c r="Z179" i="4"/>
  <c r="V181" i="4"/>
  <c r="V182" i="4"/>
  <c r="T186" i="4"/>
  <c r="P201" i="4"/>
  <c r="AC202" i="4"/>
  <c r="AA210" i="4"/>
  <c r="W215" i="4"/>
  <c r="P222" i="4"/>
  <c r="AC222" i="4" s="1"/>
  <c r="P224" i="4"/>
  <c r="AC224" i="4" s="1"/>
  <c r="Z230" i="4"/>
  <c r="W253" i="4"/>
  <c r="AA258" i="4"/>
  <c r="AG262" i="4"/>
  <c r="AG268" i="4"/>
  <c r="V278" i="4"/>
  <c r="AA282" i="4"/>
  <c r="T287" i="4"/>
  <c r="W289" i="4"/>
  <c r="T292" i="4"/>
  <c r="P295" i="4"/>
  <c r="AC295" i="4" s="1"/>
  <c r="U298" i="4"/>
  <c r="P302" i="4"/>
  <c r="Z302" i="4" s="1"/>
  <c r="W304" i="4"/>
  <c r="P320" i="4"/>
  <c r="U320" i="4" s="1"/>
  <c r="AG326" i="4"/>
  <c r="V330" i="4"/>
  <c r="V334" i="4"/>
  <c r="V346" i="4"/>
  <c r="AA361" i="4"/>
  <c r="AA364" i="4"/>
  <c r="T372" i="4"/>
  <c r="P374" i="4"/>
  <c r="Z380" i="4"/>
  <c r="V383" i="4"/>
  <c r="T392" i="4"/>
  <c r="V397" i="4"/>
  <c r="T408" i="4"/>
  <c r="X410" i="4"/>
  <c r="W412" i="4"/>
  <c r="W417" i="4"/>
  <c r="AB419" i="4"/>
  <c r="U3" i="23"/>
  <c r="P5" i="23"/>
  <c r="S7" i="23"/>
  <c r="AC10" i="23"/>
  <c r="AC13" i="23"/>
  <c r="Y16" i="23"/>
  <c r="Q37" i="23"/>
  <c r="U45" i="23"/>
  <c r="S72" i="23"/>
  <c r="R76" i="23"/>
  <c r="Q77" i="23"/>
  <c r="Q80" i="23"/>
  <c r="N81" i="23"/>
  <c r="Y81" i="23" s="1"/>
  <c r="S86" i="23"/>
  <c r="T88" i="23"/>
  <c r="N96" i="23"/>
  <c r="S97" i="23"/>
  <c r="T104" i="23"/>
  <c r="U105" i="23"/>
  <c r="T108" i="23"/>
  <c r="T205" i="23"/>
  <c r="AC205" i="23"/>
  <c r="AC225" i="23"/>
  <c r="S225" i="23"/>
  <c r="R238" i="23"/>
  <c r="X238" i="23"/>
  <c r="P238" i="23"/>
  <c r="AC250" i="23"/>
  <c r="U250" i="23"/>
  <c r="N250" i="23"/>
  <c r="V250" i="23" s="1"/>
  <c r="V271" i="23"/>
  <c r="W271" i="23"/>
  <c r="X323" i="23"/>
  <c r="U323" i="23"/>
  <c r="S323" i="23"/>
  <c r="N323" i="23"/>
  <c r="AC358" i="23"/>
  <c r="AD358" i="23" s="1"/>
  <c r="Y358" i="23"/>
  <c r="U358" i="23"/>
  <c r="N358" i="23"/>
  <c r="X27" i="3"/>
  <c r="S27" i="3"/>
  <c r="AE42" i="3"/>
  <c r="AC42" i="3"/>
  <c r="X42" i="3"/>
  <c r="S42" i="3"/>
  <c r="AI139" i="3"/>
  <c r="AC139" i="3"/>
  <c r="Z139" i="3"/>
  <c r="T139" i="3"/>
  <c r="Q139" i="3"/>
  <c r="AA372" i="3"/>
  <c r="AD372" i="3"/>
  <c r="Y390" i="3"/>
  <c r="AI390" i="3"/>
  <c r="Z390" i="3"/>
  <c r="Q390" i="3"/>
  <c r="AE417" i="3"/>
  <c r="Z417" i="3"/>
  <c r="AB174" i="4"/>
  <c r="X181" i="4"/>
  <c r="W182" i="4"/>
  <c r="V186" i="4"/>
  <c r="R198" i="4"/>
  <c r="W201" i="4"/>
  <c r="V220" i="4"/>
  <c r="W222" i="4"/>
  <c r="V224" i="4"/>
  <c r="T228" i="4"/>
  <c r="P245" i="4"/>
  <c r="S245" i="4" s="1"/>
  <c r="Y247" i="4"/>
  <c r="AG250" i="4"/>
  <c r="X253" i="4"/>
  <c r="R256" i="4"/>
  <c r="AG258" i="4"/>
  <c r="S266" i="4"/>
  <c r="R272" i="4"/>
  <c r="W287" i="4"/>
  <c r="P291" i="4"/>
  <c r="U291" i="4" s="1"/>
  <c r="AB292" i="4"/>
  <c r="AG295" i="4"/>
  <c r="V298" i="4"/>
  <c r="Y302" i="4"/>
  <c r="AG304" i="4"/>
  <c r="T318" i="4"/>
  <c r="AB320" i="4"/>
  <c r="AG330" i="4"/>
  <c r="R342" i="4"/>
  <c r="AB346" i="4"/>
  <c r="P352" i="4"/>
  <c r="P356" i="4"/>
  <c r="Y356" i="4" s="1"/>
  <c r="U372" i="4"/>
  <c r="W374" i="4"/>
  <c r="AC380" i="4"/>
  <c r="AG383" i="4"/>
  <c r="AB412" i="4"/>
  <c r="X415" i="4"/>
  <c r="AC417" i="4"/>
  <c r="AC419" i="4"/>
  <c r="T423" i="4"/>
  <c r="V425" i="4"/>
  <c r="AG429" i="4"/>
  <c r="AC3" i="23"/>
  <c r="R5" i="23"/>
  <c r="R20" i="23"/>
  <c r="X37" i="23"/>
  <c r="P63" i="23"/>
  <c r="S70" i="23"/>
  <c r="S76" i="23"/>
  <c r="S77" i="23"/>
  <c r="R80" i="23"/>
  <c r="P81" i="23"/>
  <c r="W86" i="23"/>
  <c r="N92" i="23"/>
  <c r="P93" i="23"/>
  <c r="P96" i="23"/>
  <c r="U104" i="23"/>
  <c r="AC105" i="23"/>
  <c r="X155" i="23"/>
  <c r="Q155" i="23"/>
  <c r="N155" i="23"/>
  <c r="X163" i="23"/>
  <c r="W163" i="23"/>
  <c r="N163" i="23"/>
  <c r="Y163" i="23"/>
  <c r="R202" i="23"/>
  <c r="W202" i="23"/>
  <c r="Q202" i="23"/>
  <c r="Y202" i="23"/>
  <c r="R230" i="23"/>
  <c r="X230" i="23"/>
  <c r="X251" i="23"/>
  <c r="X303" i="23"/>
  <c r="R303" i="23"/>
  <c r="V324" i="23"/>
  <c r="R324" i="23"/>
  <c r="Q324" i="23"/>
  <c r="V362" i="23"/>
  <c r="S362" i="23"/>
  <c r="Q362" i="23"/>
  <c r="U362" i="23"/>
  <c r="S398" i="23"/>
  <c r="X398" i="23"/>
  <c r="T398" i="23"/>
  <c r="Q398" i="23"/>
  <c r="P398" i="23"/>
  <c r="V403" i="23"/>
  <c r="W403" i="23"/>
  <c r="AE351" i="3"/>
  <c r="X351" i="3"/>
  <c r="V351" i="3"/>
  <c r="P172" i="4"/>
  <c r="S172" i="4" s="1"/>
  <c r="Y181" i="4"/>
  <c r="AA182" i="4"/>
  <c r="P185" i="4"/>
  <c r="X185" i="4" s="1"/>
  <c r="AB186" i="4"/>
  <c r="Y201" i="4"/>
  <c r="Y207" i="4"/>
  <c r="V214" i="4"/>
  <c r="P216" i="4"/>
  <c r="R218" i="4"/>
  <c r="W220" i="4"/>
  <c r="W224" i="4"/>
  <c r="U228" i="4"/>
  <c r="W236" i="4"/>
  <c r="W245" i="4"/>
  <c r="AC253" i="4"/>
  <c r="V256" i="4"/>
  <c r="AA266" i="4"/>
  <c r="T272" i="4"/>
  <c r="P283" i="4"/>
  <c r="AB283" i="4" s="1"/>
  <c r="P286" i="4"/>
  <c r="R286" i="4" s="1"/>
  <c r="AG287" i="4"/>
  <c r="AC292" i="4"/>
  <c r="AG302" i="4"/>
  <c r="Z309" i="4"/>
  <c r="V318" i="4"/>
  <c r="AB324" i="4"/>
  <c r="AB327" i="4"/>
  <c r="R335" i="4"/>
  <c r="S339" i="4"/>
  <c r="V342" i="4"/>
  <c r="V352" i="4"/>
  <c r="V356" i="4"/>
  <c r="P360" i="4"/>
  <c r="U360" i="4" s="1"/>
  <c r="P362" i="4"/>
  <c r="W362" i="4" s="1"/>
  <c r="R365" i="4"/>
  <c r="AC372" i="4"/>
  <c r="Y378" i="4"/>
  <c r="W393" i="4"/>
  <c r="Y405" i="4"/>
  <c r="T409" i="4"/>
  <c r="T411" i="4"/>
  <c r="AG417" i="4"/>
  <c r="U423" i="4"/>
  <c r="T5" i="23"/>
  <c r="P14" i="23"/>
  <c r="N17" i="23"/>
  <c r="S17" i="23" s="1"/>
  <c r="Y20" i="23"/>
  <c r="R24" i="23"/>
  <c r="P33" i="23"/>
  <c r="R42" i="23"/>
  <c r="S46" i="23"/>
  <c r="U53" i="23"/>
  <c r="S58" i="23"/>
  <c r="Q63" i="23"/>
  <c r="P68" i="23"/>
  <c r="P73" i="23"/>
  <c r="T76" i="23"/>
  <c r="X77" i="23"/>
  <c r="S80" i="23"/>
  <c r="U81" i="23"/>
  <c r="X86" i="23"/>
  <c r="P92" i="23"/>
  <c r="Q93" i="23"/>
  <c r="R96" i="23"/>
  <c r="X104" i="23"/>
  <c r="Y155" i="23"/>
  <c r="AC164" i="23"/>
  <c r="U164" i="23"/>
  <c r="N164" i="23"/>
  <c r="W164" i="23" s="1"/>
  <c r="X203" i="23"/>
  <c r="AC203" i="23"/>
  <c r="Q203" i="23"/>
  <c r="N203" i="23"/>
  <c r="R214" i="23"/>
  <c r="T214" i="23"/>
  <c r="N214" i="23"/>
  <c r="Y214" i="23"/>
  <c r="V236" i="23"/>
  <c r="Q236" i="23"/>
  <c r="P236" i="23"/>
  <c r="X239" i="23"/>
  <c r="Y239" i="23"/>
  <c r="N239" i="23"/>
  <c r="N251" i="23"/>
  <c r="Q251" i="23" s="1"/>
  <c r="V276" i="23"/>
  <c r="AC276" i="23"/>
  <c r="X276" i="23"/>
  <c r="R276" i="23"/>
  <c r="N276" i="23"/>
  <c r="V387" i="23"/>
  <c r="U387" i="23"/>
  <c r="S387" i="23"/>
  <c r="N387" i="23"/>
  <c r="AI210" i="3"/>
  <c r="AC210" i="3"/>
  <c r="AA210" i="3"/>
  <c r="S210" i="3"/>
  <c r="V210" i="3"/>
  <c r="U210" i="3"/>
  <c r="Q210" i="3"/>
  <c r="AB210" i="3" s="1"/>
  <c r="Z309" i="3"/>
  <c r="AD309" i="3"/>
  <c r="V309" i="3"/>
  <c r="U309" i="3"/>
  <c r="Y117" i="23"/>
  <c r="R120" i="23"/>
  <c r="T395" i="23"/>
  <c r="Y397" i="23"/>
  <c r="V5" i="3"/>
  <c r="W23" i="3"/>
  <c r="U28" i="3"/>
  <c r="AE31" i="3"/>
  <c r="X47" i="3"/>
  <c r="AA58" i="3"/>
  <c r="AC61" i="3"/>
  <c r="Z96" i="3"/>
  <c r="AC109" i="3"/>
  <c r="AD119" i="3"/>
  <c r="AB138" i="3"/>
  <c r="W148" i="3"/>
  <c r="AE148" i="3"/>
  <c r="AA160" i="3"/>
  <c r="S160" i="3"/>
  <c r="AD163" i="3"/>
  <c r="AA163" i="3"/>
  <c r="V163" i="3"/>
  <c r="Z176" i="3"/>
  <c r="AA176" i="3"/>
  <c r="X176" i="3"/>
  <c r="S176" i="3"/>
  <c r="AB186" i="3"/>
  <c r="AC186" i="3"/>
  <c r="AI199" i="3"/>
  <c r="Z199" i="3"/>
  <c r="S199" i="3"/>
  <c r="AA217" i="3"/>
  <c r="AI312" i="3"/>
  <c r="Y312" i="3"/>
  <c r="AI386" i="3"/>
  <c r="Y386" i="3"/>
  <c r="X386" i="3"/>
  <c r="AH457" i="3"/>
  <c r="AJ457" i="3" s="1"/>
  <c r="U120" i="23"/>
  <c r="R124" i="23"/>
  <c r="U140" i="23"/>
  <c r="W152" i="23"/>
  <c r="Y156" i="23"/>
  <c r="Q158" i="23"/>
  <c r="U160" i="23"/>
  <c r="AC169" i="23"/>
  <c r="U174" i="23"/>
  <c r="AC182" i="23"/>
  <c r="X188" i="23"/>
  <c r="U204" i="23"/>
  <c r="Y208" i="23"/>
  <c r="R272" i="23"/>
  <c r="X296" i="23"/>
  <c r="Q317" i="23"/>
  <c r="S334" i="23"/>
  <c r="S350" i="23"/>
  <c r="Y352" i="23"/>
  <c r="U356" i="23"/>
  <c r="Y366" i="23"/>
  <c r="P370" i="23"/>
  <c r="U372" i="23"/>
  <c r="T378" i="23"/>
  <c r="Q417" i="23"/>
  <c r="X422" i="23"/>
  <c r="W2" i="3"/>
  <c r="V4" i="3"/>
  <c r="AB10" i="3"/>
  <c r="AC15" i="3"/>
  <c r="U18" i="3"/>
  <c r="AB20" i="3"/>
  <c r="AE23" i="3"/>
  <c r="AA28" i="3"/>
  <c r="AB30" i="3"/>
  <c r="V44" i="3"/>
  <c r="V46" i="3"/>
  <c r="U50" i="3"/>
  <c r="AA64" i="3"/>
  <c r="Z71" i="3"/>
  <c r="Z79" i="3"/>
  <c r="X84" i="3"/>
  <c r="AB96" i="3"/>
  <c r="S109" i="3"/>
  <c r="AB113" i="3"/>
  <c r="AD117" i="3"/>
  <c r="U127" i="3"/>
  <c r="S130" i="3"/>
  <c r="AA131" i="3"/>
  <c r="V146" i="3"/>
  <c r="U148" i="3"/>
  <c r="U160" i="3"/>
  <c r="AA164" i="3"/>
  <c r="AB178" i="3"/>
  <c r="U178" i="3"/>
  <c r="AE189" i="3"/>
  <c r="X189" i="3"/>
  <c r="Z252" i="3"/>
  <c r="AA252" i="3"/>
  <c r="S252" i="3"/>
  <c r="AI295" i="3"/>
  <c r="Y295" i="3"/>
  <c r="U343" i="3"/>
  <c r="T343" i="3"/>
  <c r="T124" i="23"/>
  <c r="S158" i="23"/>
  <c r="AC204" i="23"/>
  <c r="AC270" i="23"/>
  <c r="S272" i="23"/>
  <c r="S278" i="23"/>
  <c r="R287" i="23"/>
  <c r="N296" i="23"/>
  <c r="Y296" i="23"/>
  <c r="N319" i="23"/>
  <c r="U321" i="23"/>
  <c r="T347" i="23"/>
  <c r="U350" i="23"/>
  <c r="W356" i="23"/>
  <c r="R370" i="23"/>
  <c r="W372" i="23"/>
  <c r="Q381" i="23"/>
  <c r="P384" i="23"/>
  <c r="P394" i="23"/>
  <c r="T406" i="23"/>
  <c r="N409" i="23"/>
  <c r="Y413" i="23"/>
  <c r="T417" i="23"/>
  <c r="AC422" i="23"/>
  <c r="AD422" i="23" s="1"/>
  <c r="AA2" i="3"/>
  <c r="Z4" i="3"/>
  <c r="AC10" i="3"/>
  <c r="X18" i="3"/>
  <c r="Q20" i="3"/>
  <c r="AD20" i="3" s="1"/>
  <c r="AC20" i="3"/>
  <c r="V22" i="3"/>
  <c r="AE28" i="3"/>
  <c r="AD30" i="3"/>
  <c r="AB44" i="3"/>
  <c r="AD46" i="3"/>
  <c r="AC50" i="3"/>
  <c r="AD84" i="3"/>
  <c r="U109" i="3"/>
  <c r="W130" i="3"/>
  <c r="AD131" i="3"/>
  <c r="AC146" i="3"/>
  <c r="V148" i="3"/>
  <c r="X160" i="3"/>
  <c r="AI207" i="3"/>
  <c r="AD277" i="3"/>
  <c r="AE277" i="3"/>
  <c r="X277" i="3"/>
  <c r="AI422" i="3"/>
  <c r="Q422" i="3"/>
  <c r="Z147" i="3"/>
  <c r="AC147" i="3"/>
  <c r="AB147" i="3"/>
  <c r="AA147" i="3"/>
  <c r="AI179" i="3"/>
  <c r="T179" i="3"/>
  <c r="AE179" i="3"/>
  <c r="S179" i="3"/>
  <c r="AD179" i="3"/>
  <c r="Q179" i="3"/>
  <c r="U179" i="3" s="1"/>
  <c r="Z179" i="3"/>
  <c r="AB212" i="3"/>
  <c r="AI226" i="3"/>
  <c r="AD226" i="3"/>
  <c r="Z244" i="3"/>
  <c r="AA244" i="3"/>
  <c r="X244" i="3"/>
  <c r="Z301" i="3"/>
  <c r="AC301" i="3"/>
  <c r="AA301" i="3"/>
  <c r="U301" i="3"/>
  <c r="S301" i="3"/>
  <c r="AB327" i="3"/>
  <c r="AC327" i="3"/>
  <c r="U327" i="3"/>
  <c r="AE197" i="3"/>
  <c r="AC197" i="3"/>
  <c r="AI202" i="3"/>
  <c r="U202" i="3"/>
  <c r="T202" i="3"/>
  <c r="Q202" i="3"/>
  <c r="Z236" i="3"/>
  <c r="X307" i="3"/>
  <c r="AB307" i="3"/>
  <c r="AA307" i="3"/>
  <c r="X317" i="3"/>
  <c r="U317" i="3"/>
  <c r="S317" i="3"/>
  <c r="T392" i="3"/>
  <c r="W392" i="3"/>
  <c r="U392" i="3"/>
  <c r="S117" i="23"/>
  <c r="U128" i="23"/>
  <c r="T147" i="23"/>
  <c r="R150" i="23"/>
  <c r="AC151" i="23"/>
  <c r="T157" i="23"/>
  <c r="S166" i="23"/>
  <c r="U170" i="23"/>
  <c r="AC173" i="23"/>
  <c r="Y178" i="23"/>
  <c r="Y181" i="23"/>
  <c r="X220" i="23"/>
  <c r="Y226" i="23"/>
  <c r="R296" i="23"/>
  <c r="U316" i="23"/>
  <c r="Q318" i="23"/>
  <c r="Y319" i="23"/>
  <c r="Q327" i="23"/>
  <c r="T340" i="23"/>
  <c r="AC370" i="23"/>
  <c r="AD370" i="23" s="1"/>
  <c r="AC373" i="23"/>
  <c r="AD373" i="23" s="1"/>
  <c r="AC376" i="23"/>
  <c r="AD376" i="23" s="1"/>
  <c r="T379" i="23"/>
  <c r="N385" i="23"/>
  <c r="X392" i="23"/>
  <c r="N395" i="23"/>
  <c r="R395" i="23" s="1"/>
  <c r="S397" i="23"/>
  <c r="Y401" i="23"/>
  <c r="X410" i="23"/>
  <c r="S415" i="23"/>
  <c r="X421" i="23"/>
  <c r="Q5" i="3"/>
  <c r="AD5" i="3" s="1"/>
  <c r="AB6" i="3"/>
  <c r="T10" i="3"/>
  <c r="S12" i="3"/>
  <c r="U15" i="3"/>
  <c r="AC18" i="3"/>
  <c r="Q23" i="3"/>
  <c r="AB23" i="3" s="1"/>
  <c r="S28" i="3"/>
  <c r="X29" i="3"/>
  <c r="Z31" i="3"/>
  <c r="AI33" i="3"/>
  <c r="T47" i="3"/>
  <c r="Q52" i="3"/>
  <c r="AB52" i="3" s="1"/>
  <c r="U58" i="3"/>
  <c r="W61" i="3"/>
  <c r="AE63" i="3"/>
  <c r="X85" i="3"/>
  <c r="S96" i="3"/>
  <c r="Z109" i="3"/>
  <c r="Q112" i="3"/>
  <c r="V119" i="3"/>
  <c r="AA123" i="3"/>
  <c r="AE132" i="3"/>
  <c r="Q138" i="3"/>
  <c r="AA138" i="3" s="1"/>
  <c r="T147" i="3"/>
  <c r="W179" i="3"/>
  <c r="AA185" i="3"/>
  <c r="AB185" i="3"/>
  <c r="U197" i="3"/>
  <c r="Z202" i="3"/>
  <c r="X208" i="3"/>
  <c r="AA212" i="3"/>
  <c r="AA289" i="3"/>
  <c r="AC377" i="3"/>
  <c r="X377" i="3"/>
  <c r="W377" i="3"/>
  <c r="AA388" i="3"/>
  <c r="AC388" i="3"/>
  <c r="V388" i="3"/>
  <c r="U388" i="3"/>
  <c r="S388" i="3"/>
  <c r="AH430" i="3"/>
  <c r="AJ430" i="3" s="1"/>
  <c r="AH454" i="3"/>
  <c r="AJ454" i="3" s="1"/>
  <c r="AH520" i="3"/>
  <c r="AJ520" i="3" s="1"/>
  <c r="AF502" i="4"/>
  <c r="AH502" i="4" s="1"/>
  <c r="X157" i="23"/>
  <c r="W170" i="23"/>
  <c r="V252" i="23"/>
  <c r="N259" i="23"/>
  <c r="W259" i="23" s="1"/>
  <c r="Q279" i="23"/>
  <c r="Q294" i="23"/>
  <c r="S296" i="23"/>
  <c r="S306" i="23"/>
  <c r="S318" i="23"/>
  <c r="X340" i="23"/>
  <c r="V345" i="23"/>
  <c r="P349" i="23"/>
  <c r="P382" i="23"/>
  <c r="W385" i="23"/>
  <c r="Q389" i="23"/>
  <c r="AC392" i="23"/>
  <c r="AD392" i="23" s="1"/>
  <c r="S395" i="23"/>
  <c r="U397" i="23"/>
  <c r="N399" i="23"/>
  <c r="P405" i="23"/>
  <c r="Y407" i="23"/>
  <c r="P418" i="23"/>
  <c r="Y421" i="23"/>
  <c r="P424" i="23"/>
  <c r="T5" i="3"/>
  <c r="V10" i="3"/>
  <c r="Z12" i="3"/>
  <c r="U23" i="3"/>
  <c r="T28" i="3"/>
  <c r="AC31" i="3"/>
  <c r="V38" i="3"/>
  <c r="Q44" i="3"/>
  <c r="W47" i="3"/>
  <c r="W52" i="3"/>
  <c r="Z58" i="3"/>
  <c r="AA61" i="3"/>
  <c r="Q71" i="3"/>
  <c r="Q79" i="3"/>
  <c r="S83" i="3"/>
  <c r="AD85" i="3"/>
  <c r="S88" i="3"/>
  <c r="V96" i="3"/>
  <c r="Q101" i="3"/>
  <c r="S104" i="3"/>
  <c r="AB109" i="3"/>
  <c r="AA112" i="3"/>
  <c r="W119" i="3"/>
  <c r="Q127" i="3"/>
  <c r="Z127" i="3" s="1"/>
  <c r="T138" i="3"/>
  <c r="U140" i="3"/>
  <c r="V147" i="3"/>
  <c r="AB179" i="3"/>
  <c r="T185" i="3"/>
  <c r="S192" i="3"/>
  <c r="AC202" i="3"/>
  <c r="AE257" i="3"/>
  <c r="X257" i="3"/>
  <c r="AI297" i="3"/>
  <c r="Y297" i="3"/>
  <c r="X323" i="3"/>
  <c r="AA323" i="3"/>
  <c r="Y338" i="3"/>
  <c r="AH502" i="3"/>
  <c r="AJ502" i="3" s="1"/>
  <c r="W149" i="3"/>
  <c r="AD152" i="3"/>
  <c r="AA156" i="3"/>
  <c r="AC162" i="3"/>
  <c r="AC165" i="3"/>
  <c r="AB175" i="3"/>
  <c r="AE188" i="3"/>
  <c r="AA200" i="3"/>
  <c r="X204" i="3"/>
  <c r="T211" i="3"/>
  <c r="X227" i="3"/>
  <c r="Q230" i="3"/>
  <c r="S232" i="3"/>
  <c r="AC233" i="3"/>
  <c r="AC235" i="3"/>
  <c r="Q238" i="3"/>
  <c r="S238" i="3" s="1"/>
  <c r="Z239" i="3"/>
  <c r="AE240" i="3"/>
  <c r="AA243" i="3"/>
  <c r="Q247" i="3"/>
  <c r="T247" i="3" s="1"/>
  <c r="AA255" i="3"/>
  <c r="AA260" i="3"/>
  <c r="AA264" i="3"/>
  <c r="AD267" i="3"/>
  <c r="Q272" i="3"/>
  <c r="U274" i="3"/>
  <c r="AD275" i="3"/>
  <c r="Q280" i="3"/>
  <c r="AA291" i="3"/>
  <c r="X306" i="3"/>
  <c r="AC308" i="3"/>
  <c r="AE318" i="3"/>
  <c r="S322" i="3"/>
  <c r="U330" i="3"/>
  <c r="T335" i="3"/>
  <c r="AD339" i="3"/>
  <c r="Y342" i="3"/>
  <c r="T349" i="3"/>
  <c r="AE350" i="3"/>
  <c r="Q360" i="3"/>
  <c r="T363" i="3"/>
  <c r="U367" i="3"/>
  <c r="Z371" i="3"/>
  <c r="AC376" i="3"/>
  <c r="U383" i="3"/>
  <c r="Z387" i="3"/>
  <c r="V389" i="3"/>
  <c r="X391" i="3"/>
  <c r="S394" i="3"/>
  <c r="AA395" i="3"/>
  <c r="U399" i="3"/>
  <c r="AD404" i="3"/>
  <c r="AC408" i="3"/>
  <c r="V419" i="3"/>
  <c r="AE420" i="3"/>
  <c r="X424" i="3"/>
  <c r="T427" i="3"/>
  <c r="AH478" i="3"/>
  <c r="AJ478" i="3" s="1"/>
  <c r="AF487" i="4"/>
  <c r="AH487" i="4" s="1"/>
  <c r="AR438" i="6"/>
  <c r="AT438" i="6" s="1"/>
  <c r="AR436" i="6"/>
  <c r="AT436" i="6" s="1"/>
  <c r="AH464" i="2"/>
  <c r="AJ464" i="2" s="1"/>
  <c r="AH466" i="2"/>
  <c r="AJ466" i="2" s="1"/>
  <c r="AH463" i="2"/>
  <c r="AJ463" i="2" s="1"/>
  <c r="AE149" i="3"/>
  <c r="AC180" i="3"/>
  <c r="AA187" i="3"/>
  <c r="Z211" i="3"/>
  <c r="X220" i="3"/>
  <c r="AA232" i="3"/>
  <c r="AA238" i="3"/>
  <c r="X272" i="3"/>
  <c r="AE280" i="3"/>
  <c r="AD335" i="3"/>
  <c r="AD349" i="3"/>
  <c r="AC394" i="3"/>
  <c r="AC419" i="3"/>
  <c r="AE424" i="3"/>
  <c r="AE427" i="3"/>
  <c r="AH486" i="3"/>
  <c r="AJ486" i="3" s="1"/>
  <c r="AF495" i="4"/>
  <c r="AH495" i="4" s="1"/>
  <c r="V152" i="3"/>
  <c r="Q165" i="3"/>
  <c r="S184" i="3"/>
  <c r="AD187" i="3"/>
  <c r="AE220" i="3"/>
  <c r="AB232" i="3"/>
  <c r="AH442" i="3"/>
  <c r="AJ442" i="3" s="1"/>
  <c r="AH488" i="3"/>
  <c r="AJ488" i="3" s="1"/>
  <c r="AR440" i="6"/>
  <c r="AT440" i="6" s="1"/>
  <c r="AR430" i="6"/>
  <c r="AT430" i="6" s="1"/>
  <c r="AB505" i="23"/>
  <c r="AD505" i="23" s="1"/>
  <c r="Q149" i="3"/>
  <c r="AD149" i="3" s="1"/>
  <c r="X152" i="3"/>
  <c r="Q162" i="3"/>
  <c r="AB162" i="3" s="1"/>
  <c r="T165" i="3"/>
  <c r="T169" i="3"/>
  <c r="T181" i="3"/>
  <c r="AA184" i="3"/>
  <c r="Q187" i="3"/>
  <c r="AB187" i="3" s="1"/>
  <c r="S204" i="3"/>
  <c r="AC211" i="3"/>
  <c r="U213" i="3"/>
  <c r="X216" i="3"/>
  <c r="Q227" i="3"/>
  <c r="AD227" i="3" s="1"/>
  <c r="S235" i="3"/>
  <c r="Q239" i="3"/>
  <c r="AB239" i="3" s="1"/>
  <c r="Q264" i="3"/>
  <c r="AA273" i="3"/>
  <c r="U275" i="3"/>
  <c r="X285" i="3"/>
  <c r="S293" i="3"/>
  <c r="AI304" i="3"/>
  <c r="AC324" i="3"/>
  <c r="S336" i="3"/>
  <c r="U341" i="3"/>
  <c r="Z348" i="3"/>
  <c r="T350" i="3"/>
  <c r="V361" i="3"/>
  <c r="U364" i="3"/>
  <c r="AI366" i="3"/>
  <c r="Q371" i="3"/>
  <c r="W373" i="3"/>
  <c r="U380" i="3"/>
  <c r="U384" i="3"/>
  <c r="S395" i="3"/>
  <c r="W404" i="3"/>
  <c r="T411" i="3"/>
  <c r="W420" i="3"/>
  <c r="AH515" i="2"/>
  <c r="AJ515" i="2" s="1"/>
  <c r="AH522" i="3"/>
  <c r="AJ522" i="3" s="1"/>
  <c r="AH438" i="3"/>
  <c r="AJ438" i="3" s="1"/>
  <c r="AB496" i="23"/>
  <c r="AD496" i="23" s="1"/>
  <c r="AF527" i="4"/>
  <c r="AH527" i="4" s="1"/>
  <c r="AF519" i="4"/>
  <c r="AH519" i="4" s="1"/>
  <c r="AH433" i="2"/>
  <c r="AJ433" i="2" s="1"/>
  <c r="AR506" i="6"/>
  <c r="AT506" i="6" s="1"/>
  <c r="AR498" i="6"/>
  <c r="AT498" i="6" s="1"/>
  <c r="AH475" i="2"/>
  <c r="AJ475" i="2" s="1"/>
  <c r="AH474" i="3"/>
  <c r="AJ474" i="3" s="1"/>
  <c r="AH472" i="2"/>
  <c r="AJ472" i="2" s="1"/>
  <c r="AF470" i="4"/>
  <c r="AH470" i="4" s="1"/>
  <c r="AR520" i="6"/>
  <c r="AT520" i="6" s="1"/>
  <c r="U238" i="2"/>
  <c r="Z360" i="2"/>
  <c r="AC360" i="2"/>
  <c r="Z372" i="2"/>
  <c r="AC372" i="2"/>
  <c r="AI323" i="2"/>
  <c r="Z323" i="2"/>
  <c r="V404" i="2"/>
  <c r="U404" i="2"/>
  <c r="Z25" i="2"/>
  <c r="U25" i="2"/>
  <c r="AC42" i="2"/>
  <c r="U34" i="2"/>
  <c r="W347" i="2"/>
  <c r="U347" i="2"/>
  <c r="AI58" i="2"/>
  <c r="AC58" i="2"/>
  <c r="U58" i="2"/>
  <c r="W58" i="2"/>
  <c r="AE382" i="2"/>
  <c r="W382" i="2"/>
  <c r="AE158" i="2"/>
  <c r="V158" i="2"/>
  <c r="AI167" i="2"/>
  <c r="AD167" i="2"/>
  <c r="S129" i="2"/>
  <c r="AE129" i="2"/>
  <c r="U129" i="2"/>
  <c r="Z129" i="2"/>
  <c r="Z81" i="2"/>
  <c r="T81" i="2"/>
  <c r="AE115" i="2"/>
  <c r="W115" i="2"/>
  <c r="AE365" i="2"/>
  <c r="AD365" i="2"/>
  <c r="U47" i="2"/>
  <c r="AA47" i="2"/>
  <c r="AC61" i="2"/>
  <c r="Z61" i="2"/>
  <c r="AA122" i="2"/>
  <c r="U122" i="2"/>
  <c r="Z136" i="2"/>
  <c r="AA136" i="2"/>
  <c r="W119" i="2"/>
  <c r="S142" i="2"/>
  <c r="S276" i="2"/>
  <c r="AB307" i="2"/>
  <c r="S329" i="2"/>
  <c r="X413" i="2"/>
  <c r="AE9" i="2"/>
  <c r="U89" i="2"/>
  <c r="AE111" i="2"/>
  <c r="T126" i="2"/>
  <c r="W173" i="2"/>
  <c r="W176" i="2"/>
  <c r="T207" i="2"/>
  <c r="AI228" i="2"/>
  <c r="Q273" i="2"/>
  <c r="Q319" i="2"/>
  <c r="V319" i="2" s="1"/>
  <c r="Q363" i="2"/>
  <c r="Q408" i="2"/>
  <c r="Z408" i="2" s="1"/>
  <c r="S203" i="2"/>
  <c r="S9" i="2"/>
  <c r="AE26" i="2"/>
  <c r="Q33" i="2"/>
  <c r="T33" i="2" s="1"/>
  <c r="S35" i="2"/>
  <c r="S73" i="2"/>
  <c r="W78" i="2"/>
  <c r="AD82" i="2"/>
  <c r="AB85" i="2"/>
  <c r="AD89" i="2"/>
  <c r="W95" i="2"/>
  <c r="AE98" i="2"/>
  <c r="AE103" i="2"/>
  <c r="W123" i="2"/>
  <c r="W126" i="2"/>
  <c r="W134" i="2"/>
  <c r="W138" i="2"/>
  <c r="AC142" i="2"/>
  <c r="Q148" i="2"/>
  <c r="Z150" i="2"/>
  <c r="AE169" i="2"/>
  <c r="S174" i="2"/>
  <c r="W200" i="2"/>
  <c r="W203" i="2"/>
  <c r="AE211" i="2"/>
  <c r="AI248" i="2"/>
  <c r="AE252" i="2"/>
  <c r="AA268" i="2"/>
  <c r="AE270" i="2"/>
  <c r="X273" i="2"/>
  <c r="AD280" i="2"/>
  <c r="AC290" i="2"/>
  <c r="X299" i="2"/>
  <c r="X315" i="2"/>
  <c r="W354" i="2"/>
  <c r="Q359" i="2"/>
  <c r="AC359" i="2" s="1"/>
  <c r="V361" i="2"/>
  <c r="Y363" i="2"/>
  <c r="AC373" i="2"/>
  <c r="V391" i="2"/>
  <c r="Q394" i="2"/>
  <c r="U420" i="2"/>
  <c r="W5" i="2"/>
  <c r="Q9" i="2"/>
  <c r="AA9" i="2" s="1"/>
  <c r="S17" i="2"/>
  <c r="S20" i="2"/>
  <c r="Q35" i="2"/>
  <c r="AB35" i="2" s="1"/>
  <c r="U62" i="2"/>
  <c r="W103" i="2"/>
  <c r="V126" i="2"/>
  <c r="Q134" i="2"/>
  <c r="T134" i="2" s="1"/>
  <c r="W207" i="2"/>
  <c r="Q234" i="2"/>
  <c r="AD234" i="2" s="1"/>
  <c r="W248" i="2"/>
  <c r="W258" i="2"/>
  <c r="V280" i="2"/>
  <c r="Y296" i="2"/>
  <c r="Q299" i="2"/>
  <c r="AA299" i="2" s="1"/>
  <c r="S363" i="2"/>
  <c r="AE369" i="2"/>
  <c r="AD5" i="2"/>
  <c r="U17" i="2"/>
  <c r="AD126" i="2"/>
  <c r="Z134" i="2"/>
  <c r="AA203" i="2"/>
  <c r="AC268" i="2"/>
  <c r="Z273" i="2"/>
  <c r="U359" i="2"/>
  <c r="W361" i="2"/>
  <c r="Z363" i="2"/>
  <c r="AE373" i="2"/>
  <c r="T394" i="2"/>
  <c r="AC420" i="2"/>
  <c r="AH496" i="2"/>
  <c r="AJ496" i="2" s="1"/>
  <c r="Z85" i="2"/>
  <c r="AA89" i="2"/>
  <c r="W106" i="2"/>
  <c r="AI163" i="2"/>
  <c r="Y176" i="2"/>
  <c r="W252" i="2"/>
  <c r="V265" i="2"/>
  <c r="V268" i="2"/>
  <c r="V273" i="2"/>
  <c r="AE276" i="2"/>
  <c r="AC335" i="2"/>
  <c r="W373" i="2"/>
  <c r="U408" i="2"/>
  <c r="U9" i="2"/>
  <c r="V35" i="2"/>
  <c r="AE123" i="2"/>
  <c r="AB138" i="2"/>
  <c r="S148" i="2"/>
  <c r="V174" i="2"/>
  <c r="W2" i="2"/>
  <c r="W9" i="2"/>
  <c r="Q21" i="2"/>
  <c r="AB21" i="2" s="1"/>
  <c r="W33" i="2"/>
  <c r="Z35" i="2"/>
  <c r="AC50" i="2"/>
  <c r="Z59" i="2"/>
  <c r="W83" i="2"/>
  <c r="V86" i="2"/>
  <c r="AE90" i="2"/>
  <c r="W117" i="2"/>
  <c r="Q121" i="2"/>
  <c r="AC121" i="2" s="1"/>
  <c r="AA148" i="2"/>
  <c r="U157" i="2"/>
  <c r="Z160" i="2"/>
  <c r="AA166" i="2"/>
  <c r="Y174" i="2"/>
  <c r="S195" i="2"/>
  <c r="Y201" i="2"/>
  <c r="W226" i="2"/>
  <c r="W230" i="2"/>
  <c r="U241" i="2"/>
  <c r="S266" i="2"/>
  <c r="X281" i="2"/>
  <c r="Q284" i="2"/>
  <c r="Z297" i="2"/>
  <c r="S322" i="2"/>
  <c r="S343" i="2"/>
  <c r="AD345" i="2"/>
  <c r="AA355" i="2"/>
  <c r="Y359" i="2"/>
  <c r="AE361" i="2"/>
  <c r="AI363" i="2"/>
  <c r="AI370" i="2"/>
  <c r="X412" i="2"/>
  <c r="W416" i="2"/>
  <c r="AB2" i="2"/>
  <c r="X9" i="2"/>
  <c r="AD17" i="2"/>
  <c r="T21" i="2"/>
  <c r="Z33" i="2"/>
  <c r="AA35" i="2"/>
  <c r="Q39" i="2"/>
  <c r="V39" i="2" s="1"/>
  <c r="Q41" i="2"/>
  <c r="X41" i="2" s="1"/>
  <c r="AI57" i="2"/>
  <c r="Q64" i="2"/>
  <c r="X64" i="2" s="1"/>
  <c r="V70" i="2"/>
  <c r="AE83" i="2"/>
  <c r="S105" i="2"/>
  <c r="V114" i="2"/>
  <c r="AA160" i="2"/>
  <c r="AI166" i="2"/>
  <c r="T195" i="2"/>
  <c r="U245" i="2"/>
  <c r="W250" i="2"/>
  <c r="S284" i="2"/>
  <c r="T288" i="2"/>
  <c r="AA297" i="2"/>
  <c r="S317" i="2"/>
  <c r="U343" i="2"/>
  <c r="AA359" i="2"/>
  <c r="W368" i="2"/>
  <c r="Q402" i="2"/>
  <c r="AC402" i="2" s="1"/>
  <c r="X403" i="2"/>
  <c r="X407" i="2"/>
  <c r="S410" i="2"/>
  <c r="Z412" i="2"/>
  <c r="AH457" i="2"/>
  <c r="AJ457" i="2" s="1"/>
  <c r="AA53" i="2"/>
  <c r="X53" i="2"/>
  <c r="AE235" i="2"/>
  <c r="Q298" i="2"/>
  <c r="AB298" i="2"/>
  <c r="AE387" i="2"/>
  <c r="AA387" i="2"/>
  <c r="S387" i="2"/>
  <c r="AI51" i="2"/>
  <c r="AE51" i="2"/>
  <c r="AD51" i="2"/>
  <c r="AA51" i="2"/>
  <c r="X51" i="2"/>
  <c r="W51" i="2"/>
  <c r="AI236" i="2"/>
  <c r="Q236" i="2"/>
  <c r="AB236" i="2" s="1"/>
  <c r="Z306" i="2"/>
  <c r="U306" i="2"/>
  <c r="S306" i="2"/>
  <c r="Q306" i="2"/>
  <c r="AA5" i="2"/>
  <c r="AB9" i="2"/>
  <c r="U14" i="2"/>
  <c r="V25" i="2"/>
  <c r="V33" i="2"/>
  <c r="AD37" i="2"/>
  <c r="W39" i="2"/>
  <c r="S41" i="2"/>
  <c r="T43" i="2"/>
  <c r="AD47" i="2"/>
  <c r="Q51" i="2"/>
  <c r="AA66" i="2"/>
  <c r="W66" i="2"/>
  <c r="AI97" i="2"/>
  <c r="AD97" i="2"/>
  <c r="AA97" i="2"/>
  <c r="W97" i="2"/>
  <c r="U97" i="2"/>
  <c r="S97" i="2"/>
  <c r="AI139" i="2"/>
  <c r="X139" i="2"/>
  <c r="AE144" i="2"/>
  <c r="W144" i="2"/>
  <c r="AD152" i="2"/>
  <c r="AE152" i="2"/>
  <c r="AA152" i="2"/>
  <c r="W152" i="2"/>
  <c r="V152" i="2"/>
  <c r="AI177" i="2"/>
  <c r="X177" i="2"/>
  <c r="Y177" i="2"/>
  <c r="AA183" i="2"/>
  <c r="Z236" i="2"/>
  <c r="AC249" i="2"/>
  <c r="Y249" i="2"/>
  <c r="AD290" i="2"/>
  <c r="V290" i="2"/>
  <c r="Q290" i="2"/>
  <c r="AI290" i="2"/>
  <c r="X306" i="2"/>
  <c r="AI318" i="2"/>
  <c r="AI395" i="2"/>
  <c r="T395" i="2"/>
  <c r="Y395" i="2"/>
  <c r="U395" i="2"/>
  <c r="AI400" i="2"/>
  <c r="AA400" i="2"/>
  <c r="Q400" i="2"/>
  <c r="AI424" i="2"/>
  <c r="T424" i="2"/>
  <c r="X424" i="2"/>
  <c r="S424" i="2"/>
  <c r="X25" i="2"/>
  <c r="AB334" i="2"/>
  <c r="AC334" i="2"/>
  <c r="AI396" i="2"/>
  <c r="Q37" i="2"/>
  <c r="AB37" i="2" s="1"/>
  <c r="AA41" i="2"/>
  <c r="W55" i="2"/>
  <c r="Q77" i="2"/>
  <c r="AC141" i="2"/>
  <c r="AI141" i="2"/>
  <c r="X153" i="2"/>
  <c r="AB153" i="2"/>
  <c r="AI246" i="2"/>
  <c r="AE246" i="2"/>
  <c r="Z260" i="2"/>
  <c r="AD260" i="2"/>
  <c r="AC260" i="2"/>
  <c r="U260" i="2"/>
  <c r="T260" i="2"/>
  <c r="S260" i="2"/>
  <c r="AC303" i="2"/>
  <c r="X303" i="2"/>
  <c r="Q396" i="2"/>
  <c r="AA396" i="2" s="1"/>
  <c r="Z414" i="2"/>
  <c r="V414" i="2"/>
  <c r="T414" i="2"/>
  <c r="AI389" i="2"/>
  <c r="V389" i="2"/>
  <c r="AD389" i="2"/>
  <c r="AB389" i="2"/>
  <c r="W389" i="2"/>
  <c r="AE5" i="2"/>
  <c r="W43" i="2"/>
  <c r="AA33" i="2"/>
  <c r="AA43" i="2"/>
  <c r="Q47" i="2"/>
  <c r="AC47" i="2" s="1"/>
  <c r="V49" i="2"/>
  <c r="V51" i="2"/>
  <c r="X63" i="2"/>
  <c r="AE63" i="2"/>
  <c r="V69" i="2"/>
  <c r="U69" i="2"/>
  <c r="S69" i="2"/>
  <c r="Z77" i="2"/>
  <c r="AC162" i="2"/>
  <c r="W162" i="2"/>
  <c r="AI162" i="2"/>
  <c r="W179" i="2"/>
  <c r="AB229" i="2"/>
  <c r="S229" i="2"/>
  <c r="Q246" i="2"/>
  <c r="AD256" i="2"/>
  <c r="T256" i="2"/>
  <c r="V260" i="2"/>
  <c r="AC377" i="2"/>
  <c r="AE377" i="2"/>
  <c r="Z426" i="2"/>
  <c r="Q426" i="2"/>
  <c r="S426" i="2" s="1"/>
  <c r="W215" i="2"/>
  <c r="AI244" i="2"/>
  <c r="Q244" i="2"/>
  <c r="T244" i="2" s="1"/>
  <c r="AI223" i="2"/>
  <c r="W223" i="2"/>
  <c r="AA401" i="2"/>
  <c r="AD401" i="2"/>
  <c r="U51" i="2"/>
  <c r="Q5" i="2"/>
  <c r="Z5" i="2" s="1"/>
  <c r="S37" i="2"/>
  <c r="AB41" i="2"/>
  <c r="T5" i="2"/>
  <c r="V9" i="2"/>
  <c r="S24" i="2"/>
  <c r="X29" i="2"/>
  <c r="AD33" i="2"/>
  <c r="W35" i="2"/>
  <c r="T37" i="2"/>
  <c r="AD39" i="2"/>
  <c r="AC41" i="2"/>
  <c r="AD43" i="2"/>
  <c r="S47" i="2"/>
  <c r="AB51" i="2"/>
  <c r="AA69" i="2"/>
  <c r="AB82" i="2"/>
  <c r="AE82" i="2"/>
  <c r="AC82" i="2"/>
  <c r="W82" i="2"/>
  <c r="V82" i="2"/>
  <c r="AD94" i="2"/>
  <c r="AA98" i="2"/>
  <c r="AC98" i="2"/>
  <c r="AB98" i="2"/>
  <c r="V98" i="2"/>
  <c r="U98" i="2"/>
  <c r="AI150" i="2"/>
  <c r="AA150" i="2"/>
  <c r="AE150" i="2"/>
  <c r="W150" i="2"/>
  <c r="V150" i="2"/>
  <c r="S150" i="2"/>
  <c r="Y172" i="2"/>
  <c r="S191" i="2"/>
  <c r="AD212" i="2"/>
  <c r="AE212" i="2"/>
  <c r="W212" i="2"/>
  <c r="Q212" i="2"/>
  <c r="AC251" i="2"/>
  <c r="Q251" i="2"/>
  <c r="T251" i="2" s="1"/>
  <c r="AB251" i="2"/>
  <c r="Y251" i="2"/>
  <c r="AE272" i="2"/>
  <c r="W272" i="2"/>
  <c r="U272" i="2"/>
  <c r="AD385" i="2"/>
  <c r="AE385" i="2"/>
  <c r="U385" i="2"/>
  <c r="T398" i="2"/>
  <c r="Q398" i="2"/>
  <c r="W398" i="2" s="1"/>
  <c r="T412" i="2"/>
  <c r="AI416" i="2"/>
  <c r="T416" i="2"/>
  <c r="S416" i="2"/>
  <c r="AD416" i="2"/>
  <c r="AE37" i="2"/>
  <c r="V43" i="2"/>
  <c r="S51" i="2"/>
  <c r="AI77" i="2"/>
  <c r="AC77" i="2"/>
  <c r="AA77" i="2"/>
  <c r="V77" i="2"/>
  <c r="U77" i="2"/>
  <c r="S77" i="2"/>
  <c r="AI411" i="2"/>
  <c r="Z411" i="2"/>
  <c r="X411" i="2"/>
  <c r="U5" i="2"/>
  <c r="AE33" i="2"/>
  <c r="V37" i="2"/>
  <c r="Z74" i="2"/>
  <c r="U74" i="2"/>
  <c r="AA78" i="2"/>
  <c r="AC78" i="2"/>
  <c r="AB78" i="2"/>
  <c r="V78" i="2"/>
  <c r="U78" i="2"/>
  <c r="T78" i="2"/>
  <c r="AC156" i="2"/>
  <c r="W156" i="2"/>
  <c r="AE156" i="2"/>
  <c r="AA156" i="2"/>
  <c r="S156" i="2"/>
  <c r="Q156" i="2"/>
  <c r="Z156" i="2" s="1"/>
  <c r="W181" i="2"/>
  <c r="AI181" i="2"/>
  <c r="AI219" i="2"/>
  <c r="AD219" i="2"/>
  <c r="U219" i="2"/>
  <c r="S219" i="2"/>
  <c r="AE256" i="2"/>
  <c r="U267" i="2"/>
  <c r="U275" i="2"/>
  <c r="Z275" i="2"/>
  <c r="V275" i="2"/>
  <c r="Z301" i="2"/>
  <c r="AB301" i="2"/>
  <c r="AI404" i="2"/>
  <c r="W404" i="2"/>
  <c r="S404" i="2"/>
  <c r="Q404" i="2"/>
  <c r="AA404" i="2" s="1"/>
  <c r="AD404" i="2"/>
  <c r="AC404" i="2"/>
  <c r="X404" i="2"/>
  <c r="X58" i="2"/>
  <c r="AD59" i="2"/>
  <c r="Z62" i="2"/>
  <c r="AA64" i="2"/>
  <c r="AE85" i="2"/>
  <c r="AE89" i="2"/>
  <c r="AD105" i="2"/>
  <c r="Z117" i="2"/>
  <c r="W122" i="2"/>
  <c r="AI130" i="2"/>
  <c r="AC130" i="2"/>
  <c r="W142" i="2"/>
  <c r="AI158" i="2"/>
  <c r="Q158" i="2"/>
  <c r="U158" i="2" s="1"/>
  <c r="Z176" i="2"/>
  <c r="AD196" i="2"/>
  <c r="Q196" i="2"/>
  <c r="AE196" i="2" s="1"/>
  <c r="W234" i="2"/>
  <c r="U242" i="2"/>
  <c r="X266" i="2"/>
  <c r="AD271" i="2"/>
  <c r="U271" i="2"/>
  <c r="AA282" i="2"/>
  <c r="V284" i="2"/>
  <c r="V287" i="2"/>
  <c r="AA288" i="2"/>
  <c r="AA294" i="2"/>
  <c r="V294" i="2"/>
  <c r="U295" i="2"/>
  <c r="AI314" i="2"/>
  <c r="AD314" i="2"/>
  <c r="AD322" i="2"/>
  <c r="AI337" i="2"/>
  <c r="AA337" i="2"/>
  <c r="AB384" i="2"/>
  <c r="AA384" i="2"/>
  <c r="AI392" i="2"/>
  <c r="AA392" i="2"/>
  <c r="AI393" i="2"/>
  <c r="AE393" i="2"/>
  <c r="X394" i="2"/>
  <c r="AC408" i="2"/>
  <c r="AD420" i="2"/>
  <c r="AA58" i="2"/>
  <c r="AA62" i="2"/>
  <c r="Y80" i="2"/>
  <c r="Q89" i="2"/>
  <c r="AB89" i="2" s="1"/>
  <c r="S113" i="2"/>
  <c r="AA121" i="2"/>
  <c r="Z121" i="2"/>
  <c r="Z125" i="2"/>
  <c r="V130" i="2"/>
  <c r="AI133" i="2"/>
  <c r="Q138" i="2"/>
  <c r="Z142" i="2"/>
  <c r="S158" i="2"/>
  <c r="Z171" i="2"/>
  <c r="AE171" i="2"/>
  <c r="AC176" i="2"/>
  <c r="AI180" i="2"/>
  <c r="U196" i="2"/>
  <c r="Z211" i="2"/>
  <c r="X237" i="2"/>
  <c r="V242" i="2"/>
  <c r="X247" i="2"/>
  <c r="Q247" i="2"/>
  <c r="AA247" i="2" s="1"/>
  <c r="AA266" i="2"/>
  <c r="S268" i="2"/>
  <c r="V271" i="2"/>
  <c r="W284" i="2"/>
  <c r="Q287" i="2"/>
  <c r="T287" i="2" s="1"/>
  <c r="S294" i="2"/>
  <c r="X295" i="2"/>
  <c r="Q297" i="2"/>
  <c r="T309" i="2"/>
  <c r="Q314" i="2"/>
  <c r="X314" i="2" s="1"/>
  <c r="U356" i="2"/>
  <c r="U369" i="2"/>
  <c r="W374" i="2"/>
  <c r="W384" i="2"/>
  <c r="Q392" i="2"/>
  <c r="AE392" i="2" s="1"/>
  <c r="Q393" i="2"/>
  <c r="AB393" i="2" s="1"/>
  <c r="Y394" i="2"/>
  <c r="AD397" i="2"/>
  <c r="AI399" i="2"/>
  <c r="Q399" i="2"/>
  <c r="AB399" i="2" s="1"/>
  <c r="AA421" i="2"/>
  <c r="V421" i="2"/>
  <c r="U57" i="2"/>
  <c r="U65" i="2"/>
  <c r="Q85" i="2"/>
  <c r="V85" i="2" s="1"/>
  <c r="S89" i="2"/>
  <c r="V101" i="2"/>
  <c r="Q105" i="2"/>
  <c r="AE105" i="2" s="1"/>
  <c r="V106" i="2"/>
  <c r="V110" i="2"/>
  <c r="V113" i="2"/>
  <c r="AE122" i="2"/>
  <c r="AD130" i="2"/>
  <c r="AI134" i="2"/>
  <c r="AA134" i="2"/>
  <c r="T138" i="2"/>
  <c r="AB142" i="2"/>
  <c r="AB149" i="2"/>
  <c r="T158" i="2"/>
  <c r="U167" i="2"/>
  <c r="S171" i="2"/>
  <c r="S173" i="2"/>
  <c r="W175" i="2"/>
  <c r="Q180" i="2"/>
  <c r="AC180" i="2" s="1"/>
  <c r="Z196" i="2"/>
  <c r="U200" i="2"/>
  <c r="Z203" i="2"/>
  <c r="AB203" i="2"/>
  <c r="U211" i="2"/>
  <c r="AD216" i="2"/>
  <c r="W216" i="2"/>
  <c r="AE231" i="2"/>
  <c r="S241" i="2"/>
  <c r="Z242" i="2"/>
  <c r="Q250" i="2"/>
  <c r="U250" i="2" s="1"/>
  <c r="Q258" i="2"/>
  <c r="T258" i="2" s="1"/>
  <c r="AB266" i="2"/>
  <c r="Z271" i="2"/>
  <c r="Q281" i="2"/>
  <c r="Z281" i="2" s="1"/>
  <c r="AA283" i="2"/>
  <c r="V283" i="2"/>
  <c r="Z284" i="2"/>
  <c r="AC294" i="2"/>
  <c r="AI310" i="2"/>
  <c r="Q310" i="2"/>
  <c r="T310" i="2" s="1"/>
  <c r="S349" i="2"/>
  <c r="AD356" i="2"/>
  <c r="X366" i="2"/>
  <c r="AD369" i="2"/>
  <c r="W372" i="2"/>
  <c r="AA375" i="2"/>
  <c r="Z375" i="2"/>
  <c r="AE384" i="2"/>
  <c r="U388" i="2"/>
  <c r="S392" i="2"/>
  <c r="U393" i="2"/>
  <c r="AD394" i="2"/>
  <c r="X399" i="2"/>
  <c r="AI408" i="2"/>
  <c r="W408" i="2"/>
  <c r="AI415" i="2"/>
  <c r="Q415" i="2"/>
  <c r="X415" i="2" s="1"/>
  <c r="AD58" i="2"/>
  <c r="T73" i="2"/>
  <c r="V81" i="2"/>
  <c r="T85" i="2"/>
  <c r="X86" i="2"/>
  <c r="V89" i="2"/>
  <c r="AE95" i="2"/>
  <c r="U105" i="2"/>
  <c r="AC106" i="2"/>
  <c r="Z113" i="2"/>
  <c r="AC118" i="2"/>
  <c r="AD121" i="2"/>
  <c r="W129" i="2"/>
  <c r="S134" i="2"/>
  <c r="Z138" i="2"/>
  <c r="U149" i="2"/>
  <c r="Z158" i="2"/>
  <c r="U171" i="2"/>
  <c r="V176" i="2"/>
  <c r="Q176" i="2"/>
  <c r="AA211" i="2"/>
  <c r="AE216" i="2"/>
  <c r="AE230" i="2"/>
  <c r="W238" i="2"/>
  <c r="AA241" i="2"/>
  <c r="AB245" i="2"/>
  <c r="X248" i="2"/>
  <c r="X250" i="2"/>
  <c r="AA252" i="2"/>
  <c r="Z258" i="2"/>
  <c r="W268" i="2"/>
  <c r="W276" i="2"/>
  <c r="AI282" i="2"/>
  <c r="S282" i="2"/>
  <c r="T283" i="2"/>
  <c r="AE284" i="2"/>
  <c r="AD287" i="2"/>
  <c r="AI295" i="2"/>
  <c r="W295" i="2"/>
  <c r="Q305" i="2"/>
  <c r="AA305" i="2" s="1"/>
  <c r="AC347" i="2"/>
  <c r="AA347" i="2"/>
  <c r="AD349" i="2"/>
  <c r="X355" i="2"/>
  <c r="U355" i="2"/>
  <c r="AE362" i="2"/>
  <c r="AB365" i="2"/>
  <c r="AI391" i="2"/>
  <c r="AC391" i="2"/>
  <c r="W392" i="2"/>
  <c r="S408" i="2"/>
  <c r="AB409" i="2"/>
  <c r="V422" i="2"/>
  <c r="Q58" i="2"/>
  <c r="T58" i="2" s="1"/>
  <c r="Q62" i="2"/>
  <c r="T62" i="2" s="1"/>
  <c r="S70" i="2"/>
  <c r="AD81" i="2"/>
  <c r="AC86" i="2"/>
  <c r="Z89" i="2"/>
  <c r="V105" i="2"/>
  <c r="AD106" i="2"/>
  <c r="X129" i="2"/>
  <c r="V134" i="2"/>
  <c r="AA138" i="2"/>
  <c r="AI142" i="2"/>
  <c r="Q142" i="2"/>
  <c r="U142" i="2" s="1"/>
  <c r="AC149" i="2"/>
  <c r="AD158" i="2"/>
  <c r="AC161" i="2"/>
  <c r="AA171" i="2"/>
  <c r="U176" i="2"/>
  <c r="S190" i="2"/>
  <c r="U203" i="2"/>
  <c r="AB207" i="2"/>
  <c r="U207" i="2"/>
  <c r="AA214" i="2"/>
  <c r="S230" i="2"/>
  <c r="AA234" i="2"/>
  <c r="V234" i="2"/>
  <c r="AD238" i="2"/>
  <c r="W242" i="2"/>
  <c r="AD242" i="2"/>
  <c r="AC250" i="2"/>
  <c r="AA258" i="2"/>
  <c r="X268" i="2"/>
  <c r="Q295" i="2"/>
  <c r="Z295" i="2" s="1"/>
  <c r="AD297" i="2"/>
  <c r="T302" i="2"/>
  <c r="V305" i="2"/>
  <c r="S307" i="2"/>
  <c r="W311" i="2"/>
  <c r="U330" i="2"/>
  <c r="Q347" i="2"/>
  <c r="AB347" i="2" s="1"/>
  <c r="AI350" i="2"/>
  <c r="Q355" i="2"/>
  <c r="V365" i="2"/>
  <c r="W376" i="2"/>
  <c r="Q391" i="2"/>
  <c r="X392" i="2"/>
  <c r="W406" i="2"/>
  <c r="T408" i="2"/>
  <c r="Z410" i="2"/>
  <c r="Q410" i="2"/>
  <c r="AI412" i="2"/>
  <c r="AE412" i="2"/>
  <c r="U413" i="2"/>
  <c r="T420" i="2"/>
  <c r="AA422" i="2"/>
  <c r="AD402" i="2"/>
  <c r="AH516" i="2"/>
  <c r="AJ516" i="2" s="1"/>
  <c r="AH467" i="2"/>
  <c r="AJ467" i="2" s="1"/>
  <c r="AH526" i="3"/>
  <c r="AJ526" i="3" s="1"/>
  <c r="AH512" i="3"/>
  <c r="AJ512" i="3" s="1"/>
  <c r="AH510" i="3"/>
  <c r="AJ510" i="3" s="1"/>
  <c r="AH506" i="3"/>
  <c r="AJ506" i="3" s="1"/>
  <c r="V25" i="11"/>
  <c r="AJ4" i="6"/>
  <c r="X8" i="6"/>
  <c r="V15" i="6"/>
  <c r="X16" i="6"/>
  <c r="Y17" i="6"/>
  <c r="AH18" i="6"/>
  <c r="AB21" i="6"/>
  <c r="Z26" i="6"/>
  <c r="AC37" i="6"/>
  <c r="AM39" i="6"/>
  <c r="AA43" i="6"/>
  <c r="AG49" i="6"/>
  <c r="AB53" i="6"/>
  <c r="AE55" i="6"/>
  <c r="AM56" i="6"/>
  <c r="AI57" i="6"/>
  <c r="AL71" i="6"/>
  <c r="AM71" i="6"/>
  <c r="V71" i="6"/>
  <c r="AE83" i="6"/>
  <c r="AL129" i="6"/>
  <c r="AS129" i="6"/>
  <c r="AM129" i="6"/>
  <c r="AI129" i="6"/>
  <c r="V129" i="6"/>
  <c r="AA129" i="6" s="1"/>
  <c r="AG227" i="6"/>
  <c r="Y227" i="6"/>
  <c r="AK263" i="6"/>
  <c r="AD263" i="6"/>
  <c r="AC263" i="6"/>
  <c r="AA3" i="6"/>
  <c r="V7" i="6"/>
  <c r="AL7" i="6" s="1"/>
  <c r="Z8" i="6"/>
  <c r="AI9" i="6"/>
  <c r="V13" i="6"/>
  <c r="Y15" i="6"/>
  <c r="Z16" i="6"/>
  <c r="AJ18" i="6"/>
  <c r="AB20" i="6"/>
  <c r="X24" i="6"/>
  <c r="AH26" i="6"/>
  <c r="AC29" i="6"/>
  <c r="AF32" i="6"/>
  <c r="AA35" i="6"/>
  <c r="AK37" i="6"/>
  <c r="Y42" i="6"/>
  <c r="AC43" i="6"/>
  <c r="V45" i="6"/>
  <c r="AE45" i="6" s="1"/>
  <c r="V47" i="6"/>
  <c r="AH48" i="6"/>
  <c r="AI49" i="6"/>
  <c r="AH50" i="6"/>
  <c r="AI51" i="6"/>
  <c r="AC53" i="6"/>
  <c r="AM55" i="6"/>
  <c r="AN57" i="6"/>
  <c r="AI59" i="6"/>
  <c r="AM65" i="6"/>
  <c r="AI65" i="6"/>
  <c r="AG65" i="6"/>
  <c r="AF65" i="6"/>
  <c r="AA65" i="6"/>
  <c r="Y65" i="6"/>
  <c r="AO65" i="6"/>
  <c r="AS68" i="6"/>
  <c r="AB68" i="6"/>
  <c r="AE71" i="6"/>
  <c r="AN74" i="6"/>
  <c r="AH74" i="6"/>
  <c r="AG74" i="6"/>
  <c r="Y74" i="6"/>
  <c r="AO74" i="6"/>
  <c r="AG99" i="6"/>
  <c r="AE129" i="6"/>
  <c r="AH133" i="6"/>
  <c r="AM133" i="6"/>
  <c r="AI133" i="6"/>
  <c r="AE133" i="6"/>
  <c r="AA133" i="6"/>
  <c r="V133" i="6"/>
  <c r="AC139" i="6"/>
  <c r="AM214" i="6"/>
  <c r="AN214" i="6"/>
  <c r="AJ214" i="6"/>
  <c r="AF214" i="6"/>
  <c r="AB214" i="6"/>
  <c r="X214" i="6"/>
  <c r="AK287" i="6"/>
  <c r="AC287" i="6"/>
  <c r="AC3" i="6"/>
  <c r="V5" i="6"/>
  <c r="Y7" i="6"/>
  <c r="AF8" i="6"/>
  <c r="AO9" i="6"/>
  <c r="AE15" i="6"/>
  <c r="AA16" i="6"/>
  <c r="AG17" i="6"/>
  <c r="AH43" i="6"/>
  <c r="AK53" i="6"/>
  <c r="AO57" i="6"/>
  <c r="AJ181" i="6"/>
  <c r="AM181" i="6"/>
  <c r="AK181" i="6"/>
  <c r="AC181" i="6"/>
  <c r="V181" i="6"/>
  <c r="AE181" i="6" s="1"/>
  <c r="AI3" i="6"/>
  <c r="AC5" i="6"/>
  <c r="AE7" i="6"/>
  <c r="AH8" i="6"/>
  <c r="AS9" i="6"/>
  <c r="AK11" i="6"/>
  <c r="AE13" i="6"/>
  <c r="AG15" i="6"/>
  <c r="AE16" i="6"/>
  <c r="AO17" i="6"/>
  <c r="AA19" i="6"/>
  <c r="AF21" i="6"/>
  <c r="AA27" i="6"/>
  <c r="Y33" i="6"/>
  <c r="AD38" i="6"/>
  <c r="AB42" i="6"/>
  <c r="AK43" i="6"/>
  <c r="AC45" i="6"/>
  <c r="AM47" i="6"/>
  <c r="AS49" i="6"/>
  <c r="AO50" i="6"/>
  <c r="AS51" i="6"/>
  <c r="AM53" i="6"/>
  <c r="V56" i="6"/>
  <c r="Z56" i="6" s="1"/>
  <c r="X57" i="6"/>
  <c r="AS57" i="6"/>
  <c r="AS59" i="6"/>
  <c r="AL75" i="6"/>
  <c r="AM75" i="6"/>
  <c r="AB75" i="6"/>
  <c r="AK75" i="6"/>
  <c r="AA75" i="6"/>
  <c r="AJ75" i="6"/>
  <c r="Z75" i="6"/>
  <c r="AI75" i="6"/>
  <c r="Y75" i="6"/>
  <c r="AH75" i="6"/>
  <c r="V75" i="6"/>
  <c r="AO75" i="6" s="1"/>
  <c r="AS75" i="6"/>
  <c r="AF75" i="6"/>
  <c r="AH101" i="6"/>
  <c r="AM101" i="6"/>
  <c r="AI101" i="6"/>
  <c r="AE101" i="6"/>
  <c r="V101" i="6"/>
  <c r="AA101" i="6" s="1"/>
  <c r="AJ211" i="6"/>
  <c r="AK211" i="6"/>
  <c r="AG211" i="6"/>
  <c r="AC211" i="6"/>
  <c r="AH249" i="6"/>
  <c r="AE249" i="6"/>
  <c r="AS249" i="6"/>
  <c r="AM249" i="6"/>
  <c r="AI249" i="6"/>
  <c r="V249" i="6"/>
  <c r="AA249" i="6" s="1"/>
  <c r="AL274" i="6"/>
  <c r="AM274" i="6"/>
  <c r="AI274" i="6"/>
  <c r="AN274" i="6"/>
  <c r="AF274" i="6"/>
  <c r="AS274" i="6"/>
  <c r="AO274" i="6"/>
  <c r="Y274" i="6"/>
  <c r="X274" i="6"/>
  <c r="V274" i="6"/>
  <c r="AE274" i="6" s="1"/>
  <c r="AH278" i="6"/>
  <c r="AI278" i="6"/>
  <c r="AC278" i="6"/>
  <c r="AB278" i="6"/>
  <c r="AS278" i="6"/>
  <c r="AM278" i="6"/>
  <c r="AK278" i="6"/>
  <c r="AA278" i="6"/>
  <c r="V278" i="6"/>
  <c r="AE278" i="6" s="1"/>
  <c r="Z2" i="6"/>
  <c r="AK3" i="6"/>
  <c r="AE5" i="6"/>
  <c r="AG7" i="6"/>
  <c r="AN8" i="6"/>
  <c r="AS11" i="6"/>
  <c r="AK13" i="6"/>
  <c r="AM15" i="6"/>
  <c r="AF16" i="6"/>
  <c r="AS17" i="6"/>
  <c r="AC19" i="6"/>
  <c r="V21" i="6"/>
  <c r="AC21" i="6" s="1"/>
  <c r="AG21" i="6"/>
  <c r="Y25" i="6"/>
  <c r="AS27" i="6"/>
  <c r="AG33" i="6"/>
  <c r="AG42" i="6"/>
  <c r="AS43" i="6"/>
  <c r="AJ45" i="6"/>
  <c r="X56" i="6"/>
  <c r="Y57" i="6"/>
  <c r="V59" i="6"/>
  <c r="AA59" i="6" s="1"/>
  <c r="AL63" i="6"/>
  <c r="AM63" i="6"/>
  <c r="AE63" i="6"/>
  <c r="V63" i="6"/>
  <c r="AC75" i="6"/>
  <c r="AH93" i="6"/>
  <c r="AM93" i="6"/>
  <c r="AI93" i="6"/>
  <c r="AE93" i="6"/>
  <c r="AA93" i="6"/>
  <c r="V93" i="6"/>
  <c r="AS101" i="6"/>
  <c r="AM114" i="6"/>
  <c r="AN114" i="6"/>
  <c r="AF114" i="6"/>
  <c r="AB114" i="6"/>
  <c r="X114" i="6"/>
  <c r="AB2" i="6"/>
  <c r="AS3" i="6"/>
  <c r="AK5" i="6"/>
  <c r="AM7" i="6"/>
  <c r="AM13" i="6"/>
  <c r="AO15" i="6"/>
  <c r="AH16" i="6"/>
  <c r="AI19" i="6"/>
  <c r="X21" i="6"/>
  <c r="AH21" i="6"/>
  <c r="V23" i="6"/>
  <c r="Y23" i="6" s="1"/>
  <c r="V31" i="6"/>
  <c r="AL31" i="6" s="1"/>
  <c r="AB36" i="6"/>
  <c r="AK45" i="6"/>
  <c r="V48" i="6"/>
  <c r="Z48" i="6" s="1"/>
  <c r="Y49" i="6"/>
  <c r="Y50" i="6"/>
  <c r="AB52" i="6"/>
  <c r="AE56" i="6"/>
  <c r="AA57" i="6"/>
  <c r="Z59" i="6"/>
  <c r="AG75" i="6"/>
  <c r="AO115" i="6"/>
  <c r="AK115" i="6"/>
  <c r="AG115" i="6"/>
  <c r="Y115" i="6"/>
  <c r="AS118" i="6"/>
  <c r="AN118" i="6"/>
  <c r="AJ118" i="6"/>
  <c r="AB118" i="6"/>
  <c r="AM122" i="6"/>
  <c r="AJ122" i="6"/>
  <c r="AF122" i="6"/>
  <c r="X122" i="6"/>
  <c r="AM144" i="6"/>
  <c r="AN144" i="6"/>
  <c r="AF144" i="6"/>
  <c r="AH195" i="6"/>
  <c r="AG195" i="6"/>
  <c r="AA195" i="6"/>
  <c r="AS195" i="6"/>
  <c r="AK195" i="6"/>
  <c r="AI195" i="6"/>
  <c r="AL205" i="6"/>
  <c r="AM205" i="6"/>
  <c r="AI205" i="6"/>
  <c r="AE205" i="6"/>
  <c r="AS205" i="6"/>
  <c r="V205" i="6"/>
  <c r="AH269" i="6"/>
  <c r="AJ269" i="6"/>
  <c r="AI269" i="6"/>
  <c r="AS269" i="6"/>
  <c r="AB269" i="6"/>
  <c r="AA269" i="6"/>
  <c r="AN16" i="6"/>
  <c r="AO67" i="6"/>
  <c r="AS67" i="6"/>
  <c r="AC67" i="6"/>
  <c r="AN67" i="6"/>
  <c r="AA67" i="6"/>
  <c r="AM67" i="6"/>
  <c r="Z67" i="6"/>
  <c r="AK67" i="6"/>
  <c r="X67" i="6"/>
  <c r="AI67" i="6"/>
  <c r="V67" i="6"/>
  <c r="AF67" i="6"/>
  <c r="AJ83" i="6"/>
  <c r="AI83" i="6"/>
  <c r="Z83" i="6"/>
  <c r="AH83" i="6"/>
  <c r="Y83" i="6"/>
  <c r="AG83" i="6"/>
  <c r="X83" i="6"/>
  <c r="AF83" i="6"/>
  <c r="V83" i="6"/>
  <c r="AA83" i="6" s="1"/>
  <c r="AC83" i="6"/>
  <c r="AS86" i="6"/>
  <c r="AN86" i="6"/>
  <c r="AF86" i="6"/>
  <c r="AB86" i="6"/>
  <c r="X86" i="6"/>
  <c r="AN153" i="6"/>
  <c r="AS153" i="6"/>
  <c r="AI153" i="6"/>
  <c r="Y153" i="6"/>
  <c r="AJ165" i="6"/>
  <c r="AM165" i="6"/>
  <c r="AK165" i="6"/>
  <c r="AE165" i="6"/>
  <c r="V165" i="6"/>
  <c r="V53" i="6"/>
  <c r="AJ53" i="6" s="1"/>
  <c r="V55" i="6"/>
  <c r="AE67" i="6"/>
  <c r="AS76" i="6"/>
  <c r="AB76" i="6"/>
  <c r="AB83" i="6"/>
  <c r="AG153" i="6"/>
  <c r="AC165" i="6"/>
  <c r="AN193" i="6"/>
  <c r="AE193" i="6"/>
  <c r="AA193" i="6"/>
  <c r="Y193" i="6"/>
  <c r="AS193" i="6"/>
  <c r="AO193" i="6"/>
  <c r="AI193" i="6"/>
  <c r="V193" i="6"/>
  <c r="AG193" i="6" s="1"/>
  <c r="AC295" i="6"/>
  <c r="AA295" i="6"/>
  <c r="V295" i="6"/>
  <c r="AM295" i="6" s="1"/>
  <c r="AI295" i="6"/>
  <c r="AG295" i="6"/>
  <c r="AE295" i="6"/>
  <c r="AS295" i="6"/>
  <c r="AK295" i="6"/>
  <c r="Y61" i="6"/>
  <c r="Z64" i="6"/>
  <c r="AN64" i="6"/>
  <c r="AO66" i="6"/>
  <c r="AH69" i="6"/>
  <c r="AS73" i="6"/>
  <c r="AC77" i="6"/>
  <c r="AC80" i="6"/>
  <c r="AA81" i="6"/>
  <c r="AH82" i="6"/>
  <c r="AS85" i="6"/>
  <c r="AG87" i="6"/>
  <c r="AE89" i="6"/>
  <c r="AJ90" i="6"/>
  <c r="AC95" i="6"/>
  <c r="AI97" i="6"/>
  <c r="AN98" i="6"/>
  <c r="AG103" i="6"/>
  <c r="AM105" i="6"/>
  <c r="AF110" i="6"/>
  <c r="AO119" i="6"/>
  <c r="AS121" i="6"/>
  <c r="AG123" i="6"/>
  <c r="AE125" i="6"/>
  <c r="AJ126" i="6"/>
  <c r="AJ130" i="6"/>
  <c r="AK135" i="6"/>
  <c r="AI137" i="6"/>
  <c r="Y139" i="6"/>
  <c r="AA145" i="6"/>
  <c r="AH163" i="6"/>
  <c r="AS163" i="6"/>
  <c r="AN239" i="6"/>
  <c r="AO239" i="6"/>
  <c r="AK239" i="6"/>
  <c r="Z258" i="6"/>
  <c r="AL283" i="6"/>
  <c r="AJ283" i="6"/>
  <c r="Y283" i="6"/>
  <c r="AI283" i="6"/>
  <c r="X283" i="6"/>
  <c r="AH283" i="6"/>
  <c r="AG283" i="6"/>
  <c r="AF283" i="6"/>
  <c r="AS283" i="6"/>
  <c r="AJ293" i="6"/>
  <c r="AK293" i="6"/>
  <c r="AI293" i="6"/>
  <c r="AG293" i="6"/>
  <c r="AC293" i="6"/>
  <c r="AA293" i="6"/>
  <c r="AH314" i="6"/>
  <c r="AK247" i="6"/>
  <c r="AO247" i="6"/>
  <c r="AG247" i="6"/>
  <c r="AS260" i="6"/>
  <c r="AI260" i="6"/>
  <c r="AK271" i="6"/>
  <c r="AN276" i="6"/>
  <c r="AC276" i="6"/>
  <c r="Z276" i="6"/>
  <c r="AS276" i="6"/>
  <c r="AO276" i="6"/>
  <c r="AI276" i="6"/>
  <c r="AM284" i="6"/>
  <c r="AB284" i="6"/>
  <c r="AS284" i="6"/>
  <c r="AA284" i="6"/>
  <c r="AF284" i="6"/>
  <c r="AC284" i="6"/>
  <c r="X284" i="6"/>
  <c r="AM289" i="6"/>
  <c r="AH289" i="6"/>
  <c r="AN289" i="6"/>
  <c r="AF289" i="6"/>
  <c r="Z289" i="6"/>
  <c r="AC61" i="6"/>
  <c r="AC64" i="6"/>
  <c r="AK69" i="6"/>
  <c r="AF72" i="6"/>
  <c r="Y73" i="6"/>
  <c r="AG77" i="6"/>
  <c r="AE79" i="6"/>
  <c r="AF80" i="6"/>
  <c r="AG81" i="6"/>
  <c r="AM89" i="6"/>
  <c r="AB94" i="6"/>
  <c r="AK95" i="6"/>
  <c r="AS97" i="6"/>
  <c r="AN110" i="6"/>
  <c r="AJ149" i="6"/>
  <c r="AE149" i="6"/>
  <c r="AC149" i="6"/>
  <c r="V149" i="6"/>
  <c r="AL159" i="6"/>
  <c r="AM159" i="6"/>
  <c r="AO170" i="6"/>
  <c r="AJ170" i="6"/>
  <c r="AH170" i="6"/>
  <c r="AB170" i="6"/>
  <c r="AM173" i="6"/>
  <c r="AN177" i="6"/>
  <c r="AI177" i="6"/>
  <c r="AG177" i="6"/>
  <c r="AA177" i="6"/>
  <c r="AN185" i="6"/>
  <c r="AI185" i="6"/>
  <c r="AG185" i="6"/>
  <c r="AA185" i="6"/>
  <c r="AL221" i="6"/>
  <c r="AM221" i="6"/>
  <c r="AI221" i="6"/>
  <c r="AE221" i="6"/>
  <c r="AI233" i="6"/>
  <c r="AE233" i="6"/>
  <c r="Y235" i="6"/>
  <c r="Y247" i="6"/>
  <c r="Z260" i="6"/>
  <c r="AC271" i="6"/>
  <c r="Y276" i="6"/>
  <c r="AG284" i="6"/>
  <c r="AH286" i="6"/>
  <c r="AC286" i="6"/>
  <c r="AS286" i="6"/>
  <c r="AM286" i="6"/>
  <c r="AK286" i="6"/>
  <c r="V289" i="6"/>
  <c r="AE289" i="6" s="1"/>
  <c r="AH291" i="6"/>
  <c r="AA291" i="6"/>
  <c r="Y291" i="6"/>
  <c r="AM291" i="6"/>
  <c r="AK291" i="6"/>
  <c r="AI291" i="6"/>
  <c r="AL302" i="6"/>
  <c r="AH302" i="6"/>
  <c r="AD302" i="6"/>
  <c r="AE61" i="6"/>
  <c r="AE64" i="6"/>
  <c r="Y66" i="6"/>
  <c r="V69" i="6"/>
  <c r="AB69" i="6" s="1"/>
  <c r="AM69" i="6"/>
  <c r="AH72" i="6"/>
  <c r="AA73" i="6"/>
  <c r="AH77" i="6"/>
  <c r="AM79" i="6"/>
  <c r="AH80" i="6"/>
  <c r="AN81" i="6"/>
  <c r="V85" i="6"/>
  <c r="AD88" i="6"/>
  <c r="AS89" i="6"/>
  <c r="Y91" i="6"/>
  <c r="AF94" i="6"/>
  <c r="AF102" i="6"/>
  <c r="X106" i="6"/>
  <c r="AG107" i="6"/>
  <c r="AI109" i="6"/>
  <c r="AE117" i="6"/>
  <c r="V121" i="6"/>
  <c r="AS125" i="6"/>
  <c r="AG127" i="6"/>
  <c r="AJ134" i="6"/>
  <c r="X138" i="6"/>
  <c r="AK139" i="6"/>
  <c r="AG141" i="6"/>
  <c r="V143" i="6"/>
  <c r="AO143" i="6" s="1"/>
  <c r="AO145" i="6"/>
  <c r="AA147" i="6"/>
  <c r="AK149" i="6"/>
  <c r="AJ157" i="6"/>
  <c r="AM157" i="6"/>
  <c r="AK157" i="6"/>
  <c r="V159" i="6"/>
  <c r="AG159" i="6" s="1"/>
  <c r="AI163" i="6"/>
  <c r="Z170" i="6"/>
  <c r="V173" i="6"/>
  <c r="AJ173" i="6" s="1"/>
  <c r="Y177" i="6"/>
  <c r="Y185" i="6"/>
  <c r="AK203" i="6"/>
  <c r="AG203" i="6"/>
  <c r="AM206" i="6"/>
  <c r="AN206" i="6"/>
  <c r="AD212" i="6"/>
  <c r="V221" i="6"/>
  <c r="V233" i="6"/>
  <c r="AH233" i="6" s="1"/>
  <c r="AC235" i="6"/>
  <c r="AC247" i="6"/>
  <c r="AB250" i="6"/>
  <c r="AG276" i="6"/>
  <c r="AB283" i="6"/>
  <c r="AH284" i="6"/>
  <c r="V286" i="6"/>
  <c r="AA286" i="6" s="1"/>
  <c r="X289" i="6"/>
  <c r="V291" i="6"/>
  <c r="AO291" i="6" s="1"/>
  <c r="AO293" i="6"/>
  <c r="AC305" i="6"/>
  <c r="AO336" i="6"/>
  <c r="AJ336" i="6"/>
  <c r="AH336" i="6"/>
  <c r="AC336" i="6"/>
  <c r="AB336" i="6"/>
  <c r="AF336" i="6"/>
  <c r="X336" i="6"/>
  <c r="AG61" i="6"/>
  <c r="AB66" i="6"/>
  <c r="Y69" i="6"/>
  <c r="AO69" i="6"/>
  <c r="V72" i="6"/>
  <c r="AC72" i="6" s="1"/>
  <c r="AJ72" i="6"/>
  <c r="AF73" i="6"/>
  <c r="V77" i="6"/>
  <c r="AJ77" i="6"/>
  <c r="AN80" i="6"/>
  <c r="AO81" i="6"/>
  <c r="AA85" i="6"/>
  <c r="AC91" i="6"/>
  <c r="AJ94" i="6"/>
  <c r="X98" i="6"/>
  <c r="V105" i="6"/>
  <c r="AK107" i="6"/>
  <c r="AM109" i="6"/>
  <c r="Y111" i="6"/>
  <c r="V113" i="6"/>
  <c r="AA113" i="6" s="1"/>
  <c r="AI117" i="6"/>
  <c r="AA121" i="6"/>
  <c r="AH124" i="6"/>
  <c r="AK127" i="6"/>
  <c r="AK131" i="6"/>
  <c r="AN134" i="6"/>
  <c r="V137" i="6"/>
  <c r="AM137" i="6" s="1"/>
  <c r="AB138" i="6"/>
  <c r="AM139" i="6"/>
  <c r="AI141" i="6"/>
  <c r="Y143" i="6"/>
  <c r="AC147" i="6"/>
  <c r="AM149" i="6"/>
  <c r="V157" i="6"/>
  <c r="Y159" i="6"/>
  <c r="AK163" i="6"/>
  <c r="AO167" i="6"/>
  <c r="AM167" i="6"/>
  <c r="AC173" i="6"/>
  <c r="AO177" i="6"/>
  <c r="AO185" i="6"/>
  <c r="AB206" i="6"/>
  <c r="AL208" i="6"/>
  <c r="AD208" i="6"/>
  <c r="AL212" i="6"/>
  <c r="AA221" i="6"/>
  <c r="AL229" i="6"/>
  <c r="AS229" i="6"/>
  <c r="AM229" i="6"/>
  <c r="AM233" i="6"/>
  <c r="AG235" i="6"/>
  <c r="AF250" i="6"/>
  <c r="AD252" i="6"/>
  <c r="AH276" i="6"/>
  <c r="AE283" i="6"/>
  <c r="AJ284" i="6"/>
  <c r="AB286" i="6"/>
  <c r="AM290" i="6"/>
  <c r="AF290" i="6"/>
  <c r="AN290" i="6"/>
  <c r="AI290" i="6"/>
  <c r="AC291" i="6"/>
  <c r="AS293" i="6"/>
  <c r="AJ301" i="6"/>
  <c r="AI301" i="6"/>
  <c r="AG301" i="6"/>
  <c r="AE301" i="6"/>
  <c r="AO301" i="6"/>
  <c r="AM301" i="6"/>
  <c r="AK301" i="6"/>
  <c r="AM325" i="6"/>
  <c r="AH325" i="6"/>
  <c r="Y325" i="6"/>
  <c r="V325" i="6"/>
  <c r="AE325" i="6" s="1"/>
  <c r="AL64" i="6"/>
  <c r="AH64" i="6"/>
  <c r="AG66" i="6"/>
  <c r="X72" i="6"/>
  <c r="AK72" i="6"/>
  <c r="AG73" i="6"/>
  <c r="Y77" i="6"/>
  <c r="AK77" i="6"/>
  <c r="V80" i="6"/>
  <c r="AM80" i="6" s="1"/>
  <c r="AE85" i="6"/>
  <c r="X90" i="6"/>
  <c r="AG91" i="6"/>
  <c r="AN94" i="6"/>
  <c r="V97" i="6"/>
  <c r="AL97" i="6" s="1"/>
  <c r="AB98" i="6"/>
  <c r="AA105" i="6"/>
  <c r="AF106" i="6"/>
  <c r="AO107" i="6"/>
  <c r="AS109" i="6"/>
  <c r="AG111" i="6"/>
  <c r="AE113" i="6"/>
  <c r="AM117" i="6"/>
  <c r="AC119" i="6"/>
  <c r="AE121" i="6"/>
  <c r="AO127" i="6"/>
  <c r="AO131" i="6"/>
  <c r="AA137" i="6"/>
  <c r="AO139" i="6"/>
  <c r="AM141" i="6"/>
  <c r="AE143" i="6"/>
  <c r="AI147" i="6"/>
  <c r="AM152" i="6"/>
  <c r="AH152" i="6"/>
  <c r="AF152" i="6"/>
  <c r="X152" i="6"/>
  <c r="AH155" i="6"/>
  <c r="AS155" i="6"/>
  <c r="AC157" i="6"/>
  <c r="V167" i="6"/>
  <c r="Z167" i="6" s="1"/>
  <c r="AA171" i="6"/>
  <c r="AE173" i="6"/>
  <c r="AS177" i="6"/>
  <c r="AS185" i="6"/>
  <c r="AS188" i="6"/>
  <c r="AJ188" i="6"/>
  <c r="AO194" i="6"/>
  <c r="AB194" i="6"/>
  <c r="AL198" i="6"/>
  <c r="AD198" i="6"/>
  <c r="AF206" i="6"/>
  <c r="AL213" i="6"/>
  <c r="AI213" i="6"/>
  <c r="AE213" i="6"/>
  <c r="AS221" i="6"/>
  <c r="AS226" i="6"/>
  <c r="AB226" i="6"/>
  <c r="X226" i="6"/>
  <c r="V229" i="6"/>
  <c r="AA229" i="6" s="1"/>
  <c r="AS233" i="6"/>
  <c r="AH241" i="6"/>
  <c r="AS241" i="6"/>
  <c r="AM241" i="6"/>
  <c r="AS262" i="6"/>
  <c r="AJ262" i="6"/>
  <c r="AB262" i="6"/>
  <c r="AA262" i="6"/>
  <c r="V262" i="6"/>
  <c r="AC262" i="6" s="1"/>
  <c r="AL273" i="6"/>
  <c r="AN273" i="6"/>
  <c r="AM273" i="6"/>
  <c r="AE273" i="6"/>
  <c r="X273" i="6"/>
  <c r="V273" i="6"/>
  <c r="AF275" i="6"/>
  <c r="AH277" i="6"/>
  <c r="AJ277" i="6"/>
  <c r="AJ279" i="6"/>
  <c r="AK279" i="6"/>
  <c r="AM283" i="6"/>
  <c r="AN284" i="6"/>
  <c r="AI286" i="6"/>
  <c r="V290" i="6"/>
  <c r="AA290" i="6" s="1"/>
  <c r="AG291" i="6"/>
  <c r="V301" i="6"/>
  <c r="AC301" i="6" s="1"/>
  <c r="AK61" i="6"/>
  <c r="V64" i="6"/>
  <c r="AK64" i="6" s="1"/>
  <c r="AJ64" i="6"/>
  <c r="AE69" i="6"/>
  <c r="Z72" i="6"/>
  <c r="AM72" i="6"/>
  <c r="Z77" i="6"/>
  <c r="AM77" i="6"/>
  <c r="AB82" i="6"/>
  <c r="AI85" i="6"/>
  <c r="V89" i="6"/>
  <c r="AB90" i="6"/>
  <c r="AK91" i="6"/>
  <c r="AA97" i="6"/>
  <c r="AF98" i="6"/>
  <c r="Y103" i="6"/>
  <c r="AE105" i="6"/>
  <c r="AI121" i="6"/>
  <c r="AG143" i="6"/>
  <c r="AK147" i="6"/>
  <c r="AO162" i="6"/>
  <c r="AJ162" i="6"/>
  <c r="AH162" i="6"/>
  <c r="AB162" i="6"/>
  <c r="AN169" i="6"/>
  <c r="AG169" i="6"/>
  <c r="Y169" i="6"/>
  <c r="AK173" i="6"/>
  <c r="AJ178" i="6"/>
  <c r="AH178" i="6"/>
  <c r="AO186" i="6"/>
  <c r="AJ219" i="6"/>
  <c r="AO219" i="6"/>
  <c r="AK219" i="6"/>
  <c r="AG219" i="6"/>
  <c r="AM222" i="6"/>
  <c r="AN222" i="6"/>
  <c r="AO224" i="6"/>
  <c r="AH224" i="6"/>
  <c r="AN231" i="6"/>
  <c r="AG231" i="6"/>
  <c r="AS234" i="6"/>
  <c r="AJ234" i="6"/>
  <c r="AF234" i="6"/>
  <c r="AS258" i="6"/>
  <c r="AN258" i="6"/>
  <c r="AJ258" i="6"/>
  <c r="AN283" i="6"/>
  <c r="AJ286" i="6"/>
  <c r="AS291" i="6"/>
  <c r="AH307" i="6"/>
  <c r="AJ307" i="6"/>
  <c r="Y307" i="6"/>
  <c r="AI307" i="6"/>
  <c r="X307" i="6"/>
  <c r="AG307" i="6"/>
  <c r="V307" i="6"/>
  <c r="AC307" i="6" s="1"/>
  <c r="AB307" i="6"/>
  <c r="AS307" i="6"/>
  <c r="AM307" i="6"/>
  <c r="AK307" i="6"/>
  <c r="AF307" i="6"/>
  <c r="AE307" i="6"/>
  <c r="AF311" i="6"/>
  <c r="AK328" i="6"/>
  <c r="AB328" i="6"/>
  <c r="AJ331" i="6"/>
  <c r="V331" i="6"/>
  <c r="AC331" i="6" s="1"/>
  <c r="AM331" i="6"/>
  <c r="AK331" i="6"/>
  <c r="AO191" i="6"/>
  <c r="AG199" i="6"/>
  <c r="AM246" i="6"/>
  <c r="AB246" i="6"/>
  <c r="AK255" i="6"/>
  <c r="AM264" i="6"/>
  <c r="AD264" i="6"/>
  <c r="AN268" i="6"/>
  <c r="AI268" i="6"/>
  <c r="AH268" i="6"/>
  <c r="AS300" i="6"/>
  <c r="AN300" i="6"/>
  <c r="AF300" i="6"/>
  <c r="AM304" i="6"/>
  <c r="AN304" i="6"/>
  <c r="AF304" i="6"/>
  <c r="AB304" i="6"/>
  <c r="AG311" i="6"/>
  <c r="AM320" i="6"/>
  <c r="AN320" i="6"/>
  <c r="AB320" i="6"/>
  <c r="AM326" i="6"/>
  <c r="AS326" i="6"/>
  <c r="AN326" i="6"/>
  <c r="AI326" i="6"/>
  <c r="AA326" i="6"/>
  <c r="AH328" i="6"/>
  <c r="AE331" i="6"/>
  <c r="AG341" i="6"/>
  <c r="V151" i="6"/>
  <c r="AM151" i="6" s="1"/>
  <c r="Y161" i="6"/>
  <c r="AB172" i="6"/>
  <c r="AB180" i="6"/>
  <c r="V191" i="6"/>
  <c r="V197" i="6"/>
  <c r="AA197" i="6" s="1"/>
  <c r="AK199" i="6"/>
  <c r="X202" i="6"/>
  <c r="X246" i="6"/>
  <c r="V255" i="6"/>
  <c r="AE255" i="6" s="1"/>
  <c r="AE259" i="6"/>
  <c r="AC259" i="6"/>
  <c r="AI259" i="6"/>
  <c r="AA268" i="6"/>
  <c r="AN297" i="6"/>
  <c r="AC297" i="6"/>
  <c r="AS297" i="6"/>
  <c r="AA297" i="6"/>
  <c r="Y297" i="6"/>
  <c r="AH299" i="6"/>
  <c r="AK299" i="6"/>
  <c r="AI299" i="6"/>
  <c r="AE299" i="6"/>
  <c r="X304" i="6"/>
  <c r="Z306" i="6"/>
  <c r="AJ309" i="6"/>
  <c r="AC309" i="6"/>
  <c r="AS309" i="6"/>
  <c r="AA309" i="6"/>
  <c r="AO309" i="6"/>
  <c r="Y309" i="6"/>
  <c r="AI311" i="6"/>
  <c r="AF320" i="6"/>
  <c r="AF331" i="6"/>
  <c r="AS337" i="6"/>
  <c r="AI337" i="6"/>
  <c r="AK345" i="6"/>
  <c r="Y345" i="6"/>
  <c r="X345" i="6"/>
  <c r="AI345" i="6"/>
  <c r="V345" i="6"/>
  <c r="AA345" i="6" s="1"/>
  <c r="AS345" i="6"/>
  <c r="AE345" i="6"/>
  <c r="AO345" i="6"/>
  <c r="AC345" i="6"/>
  <c r="AS419" i="6"/>
  <c r="AJ419" i="6"/>
  <c r="AI419" i="6"/>
  <c r="AD419" i="6"/>
  <c r="AB419" i="6"/>
  <c r="AN419" i="6"/>
  <c r="AL419" i="6"/>
  <c r="X419" i="6"/>
  <c r="AB154" i="6"/>
  <c r="AB156" i="6"/>
  <c r="AG161" i="6"/>
  <c r="AB164" i="6"/>
  <c r="AJ172" i="6"/>
  <c r="AL175" i="6"/>
  <c r="Z176" i="6"/>
  <c r="AL183" i="6"/>
  <c r="AA187" i="6"/>
  <c r="V189" i="6"/>
  <c r="AC189" i="6" s="1"/>
  <c r="Y191" i="6"/>
  <c r="AC197" i="6"/>
  <c r="V199" i="6"/>
  <c r="AN199" i="6" s="1"/>
  <c r="V201" i="6"/>
  <c r="AE201" i="6" s="1"/>
  <c r="AB202" i="6"/>
  <c r="X210" i="6"/>
  <c r="Y223" i="6"/>
  <c r="V225" i="6"/>
  <c r="AE225" i="6" s="1"/>
  <c r="AB238" i="6"/>
  <c r="AF246" i="6"/>
  <c r="Y255" i="6"/>
  <c r="AH257" i="6"/>
  <c r="AS257" i="6"/>
  <c r="AA257" i="6"/>
  <c r="AO257" i="6"/>
  <c r="AM257" i="6"/>
  <c r="V259" i="6"/>
  <c r="AM259" i="6"/>
  <c r="AM267" i="6"/>
  <c r="AF267" i="6"/>
  <c r="AB267" i="6"/>
  <c r="AG268" i="6"/>
  <c r="AH270" i="6"/>
  <c r="AI270" i="6"/>
  <c r="AE270" i="6"/>
  <c r="AS270" i="6"/>
  <c r="V281" i="6"/>
  <c r="AG281" i="6" s="1"/>
  <c r="V297" i="6"/>
  <c r="AO297" i="6" s="1"/>
  <c r="V299" i="6"/>
  <c r="AM299" i="6" s="1"/>
  <c r="Z300" i="6"/>
  <c r="AN305" i="6"/>
  <c r="AO305" i="6"/>
  <c r="AK305" i="6"/>
  <c r="AG305" i="6"/>
  <c r="AH306" i="6"/>
  <c r="V309" i="6"/>
  <c r="AF326" i="6"/>
  <c r="AN331" i="6"/>
  <c r="AD337" i="6"/>
  <c r="AK342" i="6"/>
  <c r="AO342" i="6"/>
  <c r="AI342" i="6"/>
  <c r="AF342" i="6"/>
  <c r="AO311" i="6"/>
  <c r="AC311" i="6"/>
  <c r="AM311" i="6"/>
  <c r="AB311" i="6"/>
  <c r="AK311" i="6"/>
  <c r="AA311" i="6"/>
  <c r="AS311" i="6"/>
  <c r="AN327" i="6"/>
  <c r="AI327" i="6"/>
  <c r="AB327" i="6"/>
  <c r="AA327" i="6"/>
  <c r="AS338" i="6"/>
  <c r="AE338" i="6"/>
  <c r="AB338" i="6"/>
  <c r="V338" i="6"/>
  <c r="AJ338" i="6" s="1"/>
  <c r="V311" i="6"/>
  <c r="AL311" i="6" s="1"/>
  <c r="AM312" i="6"/>
  <c r="X312" i="6"/>
  <c r="Y327" i="6"/>
  <c r="AL341" i="6"/>
  <c r="AS341" i="6"/>
  <c r="AO341" i="6"/>
  <c r="AC341" i="6"/>
  <c r="AM341" i="6"/>
  <c r="AB341" i="6"/>
  <c r="AH341" i="6"/>
  <c r="AL349" i="6"/>
  <c r="AN349" i="6"/>
  <c r="AB349" i="6"/>
  <c r="AM349" i="6"/>
  <c r="AA349" i="6"/>
  <c r="AK349" i="6"/>
  <c r="Y349" i="6"/>
  <c r="AJ349" i="6"/>
  <c r="X349" i="6"/>
  <c r="AS349" i="6"/>
  <c r="AO349" i="6"/>
  <c r="AI349" i="6"/>
  <c r="AG349" i="6"/>
  <c r="V349" i="6"/>
  <c r="AC349" i="6" s="1"/>
  <c r="AS411" i="6"/>
  <c r="AC411" i="6"/>
  <c r="AM411" i="6"/>
  <c r="AL411" i="6"/>
  <c r="Z411" i="6"/>
  <c r="AK411" i="6"/>
  <c r="AF411" i="6"/>
  <c r="AD411" i="6"/>
  <c r="AH411" i="6"/>
  <c r="AS308" i="6"/>
  <c r="AB308" i="6"/>
  <c r="Z308" i="6"/>
  <c r="X308" i="6"/>
  <c r="Y311" i="6"/>
  <c r="AF312" i="6"/>
  <c r="AS316" i="6"/>
  <c r="AN316" i="6"/>
  <c r="AB316" i="6"/>
  <c r="AG327" i="6"/>
  <c r="AM338" i="6"/>
  <c r="V341" i="6"/>
  <c r="AJ341" i="6" s="1"/>
  <c r="V411" i="6"/>
  <c r="AB411" i="6" s="1"/>
  <c r="AG315" i="6"/>
  <c r="AH335" i="6"/>
  <c r="AK339" i="6"/>
  <c r="AE390" i="6"/>
  <c r="AH390" i="6"/>
  <c r="AB390" i="6"/>
  <c r="AA390" i="6"/>
  <c r="X390" i="6"/>
  <c r="AJ390" i="6"/>
  <c r="AI390" i="6"/>
  <c r="AI315" i="6"/>
  <c r="AI319" i="6"/>
  <c r="Z334" i="6"/>
  <c r="V335" i="6"/>
  <c r="AI335" i="6" s="1"/>
  <c r="V339" i="6"/>
  <c r="AJ339" i="6" s="1"/>
  <c r="AM339" i="6"/>
  <c r="AK361" i="6"/>
  <c r="AA361" i="6"/>
  <c r="AJ361" i="6"/>
  <c r="Y361" i="6"/>
  <c r="AI361" i="6"/>
  <c r="X361" i="6"/>
  <c r="AG361" i="6"/>
  <c r="V361" i="6"/>
  <c r="AH361" i="6" s="1"/>
  <c r="AN361" i="6"/>
  <c r="AC361" i="6"/>
  <c r="AM361" i="6"/>
  <c r="AB361" i="6"/>
  <c r="AB388" i="6"/>
  <c r="Z388" i="6"/>
  <c r="Y388" i="6"/>
  <c r="AK388" i="6"/>
  <c r="AF388" i="6"/>
  <c r="V390" i="6"/>
  <c r="Z390" i="6" s="1"/>
  <c r="AA408" i="6"/>
  <c r="AI408" i="6"/>
  <c r="AH408" i="6"/>
  <c r="Y408" i="6"/>
  <c r="AS408" i="6"/>
  <c r="AG408" i="6"/>
  <c r="X408" i="6"/>
  <c r="AM408" i="6"/>
  <c r="AK408" i="6"/>
  <c r="AB408" i="6"/>
  <c r="AS420" i="6"/>
  <c r="AM420" i="6"/>
  <c r="AI420" i="6"/>
  <c r="AC420" i="6"/>
  <c r="AE361" i="6"/>
  <c r="AK364" i="6"/>
  <c r="Z364" i="6"/>
  <c r="AS370" i="6"/>
  <c r="AF370" i="6"/>
  <c r="AE370" i="6"/>
  <c r="AC370" i="6"/>
  <c r="AB370" i="6"/>
  <c r="AM370" i="6"/>
  <c r="AK370" i="6"/>
  <c r="AL388" i="6"/>
  <c r="AL390" i="6"/>
  <c r="AI399" i="6"/>
  <c r="AS399" i="6"/>
  <c r="AB399" i="6"/>
  <c r="AM399" i="6"/>
  <c r="AA399" i="6"/>
  <c r="AL399" i="6"/>
  <c r="Y399" i="6"/>
  <c r="AJ399" i="6"/>
  <c r="X399" i="6"/>
  <c r="AF399" i="6"/>
  <c r="AD399" i="6"/>
  <c r="V408" i="6"/>
  <c r="AJ408" i="6" s="1"/>
  <c r="AL410" i="6"/>
  <c r="AB410" i="6"/>
  <c r="AK410" i="6"/>
  <c r="AA410" i="6"/>
  <c r="AJ410" i="6"/>
  <c r="Z410" i="6"/>
  <c r="AI410" i="6"/>
  <c r="Y410" i="6"/>
  <c r="AS410" i="6"/>
  <c r="AD410" i="6"/>
  <c r="AM410" i="6"/>
  <c r="AC410" i="6"/>
  <c r="AO414" i="6"/>
  <c r="AM414" i="6"/>
  <c r="AG414" i="6"/>
  <c r="AC414" i="6"/>
  <c r="V420" i="6"/>
  <c r="AO423" i="6"/>
  <c r="AD423" i="6"/>
  <c r="AB423" i="6"/>
  <c r="X423" i="6"/>
  <c r="V423" i="6"/>
  <c r="AH423" i="6"/>
  <c r="AG423" i="6"/>
  <c r="AK313" i="6"/>
  <c r="X315" i="6"/>
  <c r="AM315" i="6"/>
  <c r="X319" i="6"/>
  <c r="AK319" i="6"/>
  <c r="AF334" i="6"/>
  <c r="Z335" i="6"/>
  <c r="AM335" i="6"/>
  <c r="AA339" i="6"/>
  <c r="AS339" i="6"/>
  <c r="AM350" i="6"/>
  <c r="AG350" i="6"/>
  <c r="AF350" i="6"/>
  <c r="AC350" i="6"/>
  <c r="AO350" i="6"/>
  <c r="AJ350" i="6"/>
  <c r="AF361" i="6"/>
  <c r="AN388" i="6"/>
  <c r="AS391" i="6"/>
  <c r="AB391" i="6"/>
  <c r="Y391" i="6"/>
  <c r="AK391" i="6"/>
  <c r="V391" i="6"/>
  <c r="AN391" i="6" s="1"/>
  <c r="AF391" i="6"/>
  <c r="AM405" i="6"/>
  <c r="AO405" i="6"/>
  <c r="AK405" i="6"/>
  <c r="AF405" i="6"/>
  <c r="AB405" i="6"/>
  <c r="AI266" i="6"/>
  <c r="X296" i="6"/>
  <c r="V313" i="6"/>
  <c r="AG313" i="6" s="1"/>
  <c r="AM313" i="6"/>
  <c r="AA315" i="6"/>
  <c r="AN315" i="6"/>
  <c r="AA319" i="6"/>
  <c r="AM319" i="6"/>
  <c r="V323" i="6"/>
  <c r="Z323" i="6" s="1"/>
  <c r="Y324" i="6"/>
  <c r="AH333" i="6"/>
  <c r="AH334" i="6"/>
  <c r="AA335" i="6"/>
  <c r="AO335" i="6"/>
  <c r="AC339" i="6"/>
  <c r="X350" i="6"/>
  <c r="AM356" i="6"/>
  <c r="AI356" i="6"/>
  <c r="Z356" i="6"/>
  <c r="V356" i="6"/>
  <c r="AO361" i="6"/>
  <c r="AN370" i="6"/>
  <c r="AG391" i="6"/>
  <c r="V405" i="6"/>
  <c r="AF408" i="6"/>
  <c r="AN418" i="6"/>
  <c r="AM418" i="6"/>
  <c r="AA418" i="6"/>
  <c r="AK418" i="6"/>
  <c r="AJ418" i="6"/>
  <c r="Y418" i="6"/>
  <c r="AI418" i="6"/>
  <c r="V418" i="6"/>
  <c r="AH418" i="6" s="1"/>
  <c r="AS418" i="6"/>
  <c r="AC418" i="6"/>
  <c r="AO418" i="6"/>
  <c r="AB418" i="6"/>
  <c r="V266" i="6"/>
  <c r="AO266" i="6" s="1"/>
  <c r="AM266" i="6"/>
  <c r="AI282" i="6"/>
  <c r="AB296" i="6"/>
  <c r="AK303" i="6"/>
  <c r="Y313" i="6"/>
  <c r="AO313" i="6"/>
  <c r="AB315" i="6"/>
  <c r="AO315" i="6"/>
  <c r="AM317" i="6"/>
  <c r="AB319" i="6"/>
  <c r="AN319" i="6"/>
  <c r="V321" i="6"/>
  <c r="AJ321" i="6" s="1"/>
  <c r="X323" i="6"/>
  <c r="V333" i="6"/>
  <c r="AC333" i="6" s="1"/>
  <c r="AK333" i="6"/>
  <c r="AB335" i="6"/>
  <c r="AS335" i="6"/>
  <c r="AE339" i="6"/>
  <c r="AK351" i="6"/>
  <c r="AG351" i="6"/>
  <c r="Z351" i="6"/>
  <c r="AN359" i="6"/>
  <c r="AK359" i="6"/>
  <c r="AH359" i="6"/>
  <c r="AG359" i="6"/>
  <c r="AC359" i="6"/>
  <c r="AS361" i="6"/>
  <c r="AN371" i="6"/>
  <c r="AL371" i="6"/>
  <c r="X371" i="6"/>
  <c r="AI391" i="6"/>
  <c r="AH399" i="6"/>
  <c r="AM402" i="6"/>
  <c r="AK402" i="6"/>
  <c r="AG402" i="6"/>
  <c r="AB402" i="6"/>
  <c r="AN408" i="6"/>
  <c r="AH410" i="6"/>
  <c r="AE418" i="6"/>
  <c r="AM425" i="6"/>
  <c r="AB425" i="6"/>
  <c r="AA425" i="6"/>
  <c r="Z425" i="6"/>
  <c r="X425" i="6"/>
  <c r="AH425" i="6"/>
  <c r="AG425" i="6"/>
  <c r="AC347" i="6"/>
  <c r="AH348" i="6"/>
  <c r="AA353" i="6"/>
  <c r="AK353" i="6"/>
  <c r="Z355" i="6"/>
  <c r="AF357" i="6"/>
  <c r="AS357" i="6"/>
  <c r="AC363" i="6"/>
  <c r="Y365" i="6"/>
  <c r="V366" i="6"/>
  <c r="AH366" i="6" s="1"/>
  <c r="AI366" i="6"/>
  <c r="Y367" i="6"/>
  <c r="AN367" i="6"/>
  <c r="AL369" i="6"/>
  <c r="V372" i="6"/>
  <c r="Z372" i="6" s="1"/>
  <c r="V373" i="6"/>
  <c r="Z373" i="6" s="1"/>
  <c r="AS373" i="6"/>
  <c r="AE374" i="6"/>
  <c r="AS374" i="6"/>
  <c r="AN378" i="6"/>
  <c r="Y381" i="6"/>
  <c r="AJ382" i="6"/>
  <c r="Z383" i="6"/>
  <c r="AJ383" i="6"/>
  <c r="AS385" i="6"/>
  <c r="AK386" i="6"/>
  <c r="AM389" i="6"/>
  <c r="AJ394" i="6"/>
  <c r="AA395" i="6"/>
  <c r="AK395" i="6"/>
  <c r="AD397" i="6"/>
  <c r="AH400" i="6"/>
  <c r="V403" i="6"/>
  <c r="AK404" i="6"/>
  <c r="AJ407" i="6"/>
  <c r="Z409" i="6"/>
  <c r="AN409" i="6"/>
  <c r="AI412" i="6"/>
  <c r="AM413" i="6"/>
  <c r="AC416" i="6"/>
  <c r="AM416" i="6"/>
  <c r="AI417" i="6"/>
  <c r="AK422" i="6"/>
  <c r="AB424" i="6"/>
  <c r="AN424" i="6"/>
  <c r="AA426" i="6"/>
  <c r="AK426" i="6"/>
  <c r="AC428" i="6"/>
  <c r="AE347" i="6"/>
  <c r="AN348" i="6"/>
  <c r="AB353" i="6"/>
  <c r="AM353" i="6"/>
  <c r="AF354" i="6"/>
  <c r="V357" i="6"/>
  <c r="X357" i="6" s="1"/>
  <c r="AG357" i="6"/>
  <c r="AF362" i="6"/>
  <c r="AO363" i="6"/>
  <c r="AD365" i="6"/>
  <c r="X366" i="6"/>
  <c r="AJ366" i="6"/>
  <c r="Z367" i="6"/>
  <c r="AO367" i="6"/>
  <c r="AM369" i="6"/>
  <c r="Y372" i="6"/>
  <c r="X373" i="6"/>
  <c r="AF374" i="6"/>
  <c r="AH375" i="6"/>
  <c r="V377" i="6"/>
  <c r="AA377" i="6" s="1"/>
  <c r="V378" i="6"/>
  <c r="AM378" i="6" s="1"/>
  <c r="Z381" i="6"/>
  <c r="AA382" i="6"/>
  <c r="AM382" i="6"/>
  <c r="AA383" i="6"/>
  <c r="AK383" i="6"/>
  <c r="V385" i="6"/>
  <c r="AN386" i="6"/>
  <c r="V394" i="6"/>
  <c r="AO394" i="6" s="1"/>
  <c r="AM394" i="6"/>
  <c r="AE397" i="6"/>
  <c r="AS398" i="6"/>
  <c r="V400" i="6"/>
  <c r="AI400" i="6"/>
  <c r="AB403" i="6"/>
  <c r="AO404" i="6"/>
  <c r="V406" i="6"/>
  <c r="AO406" i="6" s="1"/>
  <c r="AO407" i="6"/>
  <c r="AC409" i="6"/>
  <c r="AS409" i="6"/>
  <c r="V412" i="6"/>
  <c r="AB412" i="6" s="1"/>
  <c r="AK412" i="6"/>
  <c r="AE416" i="6"/>
  <c r="AN416" i="6"/>
  <c r="AN417" i="6"/>
  <c r="V422" i="6"/>
  <c r="AN422" i="6"/>
  <c r="AC424" i="6"/>
  <c r="AO424" i="6"/>
  <c r="AB426" i="6"/>
  <c r="AM426" i="6"/>
  <c r="AE428" i="6"/>
  <c r="AM347" i="6"/>
  <c r="AF353" i="6"/>
  <c r="AK354" i="6"/>
  <c r="AA357" i="6"/>
  <c r="AK357" i="6"/>
  <c r="AB358" i="6"/>
  <c r="AI365" i="6"/>
  <c r="AO366" i="6"/>
  <c r="AG367" i="6"/>
  <c r="AH372" i="6"/>
  <c r="AF373" i="6"/>
  <c r="Y374" i="6"/>
  <c r="AJ374" i="6"/>
  <c r="AA375" i="6"/>
  <c r="AO375" i="6"/>
  <c r="AI377" i="6"/>
  <c r="AC378" i="6"/>
  <c r="AF382" i="6"/>
  <c r="AS382" i="6"/>
  <c r="AF383" i="6"/>
  <c r="AS383" i="6"/>
  <c r="AE385" i="6"/>
  <c r="AB386" i="6"/>
  <c r="AF395" i="6"/>
  <c r="AA400" i="6"/>
  <c r="AM400" i="6"/>
  <c r="AH409" i="6"/>
  <c r="AC412" i="6"/>
  <c r="AO412" i="6"/>
  <c r="AF413" i="6"/>
  <c r="Y416" i="6"/>
  <c r="AH416" i="6"/>
  <c r="AD422" i="6"/>
  <c r="AH424" i="6"/>
  <c r="AG426" i="6"/>
  <c r="AM428" i="6"/>
  <c r="V353" i="6"/>
  <c r="AN353" i="6" s="1"/>
  <c r="AG353" i="6"/>
  <c r="X354" i="6"/>
  <c r="AN354" i="6"/>
  <c r="AB357" i="6"/>
  <c r="AM357" i="6"/>
  <c r="AF358" i="6"/>
  <c r="AO362" i="6"/>
  <c r="AN365" i="6"/>
  <c r="AB366" i="6"/>
  <c r="AS366" i="6"/>
  <c r="AI367" i="6"/>
  <c r="AM372" i="6"/>
  <c r="AH373" i="6"/>
  <c r="Z374" i="6"/>
  <c r="AM374" i="6"/>
  <c r="AB375" i="6"/>
  <c r="AS375" i="6"/>
  <c r="AJ377" i="6"/>
  <c r="AF378" i="6"/>
  <c r="AG381" i="6"/>
  <c r="V382" i="6"/>
  <c r="AN382" i="6" s="1"/>
  <c r="AG382" i="6"/>
  <c r="AG383" i="6"/>
  <c r="AI385" i="6"/>
  <c r="AC386" i="6"/>
  <c r="V395" i="6"/>
  <c r="Z395" i="6" s="1"/>
  <c r="V398" i="6"/>
  <c r="AF398" i="6" s="1"/>
  <c r="AB400" i="6"/>
  <c r="AN400" i="6"/>
  <c r="V404" i="6"/>
  <c r="V407" i="6"/>
  <c r="AC407" i="6" s="1"/>
  <c r="AI409" i="6"/>
  <c r="AD412" i="6"/>
  <c r="AS412" i="6"/>
  <c r="AS428" i="6"/>
  <c r="V347" i="6"/>
  <c r="V348" i="6"/>
  <c r="X353" i="6"/>
  <c r="AI353" i="6"/>
  <c r="Y354" i="6"/>
  <c r="AO354" i="6"/>
  <c r="AC357" i="6"/>
  <c r="AN357" i="6"/>
  <c r="AG358" i="6"/>
  <c r="Y362" i="6"/>
  <c r="AO365" i="6"/>
  <c r="AF366" i="6"/>
  <c r="V369" i="6"/>
  <c r="AD369" i="6" s="1"/>
  <c r="AI373" i="6"/>
  <c r="AA374" i="6"/>
  <c r="AN374" i="6"/>
  <c r="AC375" i="6"/>
  <c r="AM377" i="6"/>
  <c r="AJ378" i="6"/>
  <c r="V381" i="6"/>
  <c r="AM381" i="6" s="1"/>
  <c r="AH381" i="6"/>
  <c r="X382" i="6"/>
  <c r="AH382" i="6"/>
  <c r="X383" i="6"/>
  <c r="AH383" i="6"/>
  <c r="AJ385" i="6"/>
  <c r="AF386" i="6"/>
  <c r="V389" i="6"/>
  <c r="AD389" i="6" s="1"/>
  <c r="AK389" i="6"/>
  <c r="AH393" i="6"/>
  <c r="AF394" i="6"/>
  <c r="AI395" i="6"/>
  <c r="V397" i="6"/>
  <c r="Z397" i="6" s="1"/>
  <c r="AE398" i="6"/>
  <c r="AF400" i="6"/>
  <c r="AO400" i="6"/>
  <c r="AB404" i="6"/>
  <c r="AA407" i="6"/>
  <c r="X409" i="6"/>
  <c r="AK409" i="6"/>
  <c r="AF412" i="6"/>
  <c r="AJ413" i="6"/>
  <c r="AD348" i="6"/>
  <c r="Y353" i="6"/>
  <c r="AJ353" i="6"/>
  <c r="AB354" i="6"/>
  <c r="AE357" i="6"/>
  <c r="AO357" i="6"/>
  <c r="AK358" i="6"/>
  <c r="AB362" i="6"/>
  <c r="AG366" i="6"/>
  <c r="AK367" i="6"/>
  <c r="AM373" i="6"/>
  <c r="AB374" i="6"/>
  <c r="AO374" i="6"/>
  <c r="AS377" i="6"/>
  <c r="AK378" i="6"/>
  <c r="X381" i="6"/>
  <c r="AI381" i="6"/>
  <c r="Y382" i="6"/>
  <c r="AI382" i="6"/>
  <c r="Y383" i="6"/>
  <c r="AI383" i="6"/>
  <c r="AM385" i="6"/>
  <c r="AJ386" i="6"/>
  <c r="Y389" i="6"/>
  <c r="AL389" i="6"/>
  <c r="AI394" i="6"/>
  <c r="Y395" i="6"/>
  <c r="AA397" i="6"/>
  <c r="AS400" i="6"/>
  <c r="AF404" i="6"/>
  <c r="AF407" i="6"/>
  <c r="Y409" i="6"/>
  <c r="AG412" i="6"/>
  <c r="V413" i="6"/>
  <c r="AH413" i="6" s="1"/>
  <c r="AB416" i="6"/>
  <c r="AK416" i="6"/>
  <c r="AH417" i="6"/>
  <c r="AA424" i="6"/>
  <c r="AM424" i="6"/>
  <c r="Z426" i="6"/>
  <c r="AJ426" i="6"/>
  <c r="AA428" i="6"/>
  <c r="AF429" i="6"/>
  <c r="AA2" i="4"/>
  <c r="Y3" i="4"/>
  <c r="AB6" i="4"/>
  <c r="AB7" i="4"/>
  <c r="W9" i="4"/>
  <c r="AC53" i="4"/>
  <c r="Y53" i="4"/>
  <c r="V53" i="4"/>
  <c r="U53" i="4"/>
  <c r="T53" i="4"/>
  <c r="P53" i="4"/>
  <c r="AB53" i="4" s="1"/>
  <c r="W70" i="4"/>
  <c r="V70" i="4"/>
  <c r="AG70" i="4"/>
  <c r="U70" i="4"/>
  <c r="AC70" i="4"/>
  <c r="T70" i="4"/>
  <c r="AB70" i="4"/>
  <c r="AA70" i="4"/>
  <c r="R70" i="4"/>
  <c r="P70" i="4"/>
  <c r="X70" i="4" s="1"/>
  <c r="AC7" i="4"/>
  <c r="X78" i="4"/>
  <c r="W78" i="4"/>
  <c r="V78" i="4"/>
  <c r="AG78" i="4"/>
  <c r="U78" i="4"/>
  <c r="AC78" i="4"/>
  <c r="T78" i="4"/>
  <c r="AB78" i="4"/>
  <c r="AF78" i="4" s="1"/>
  <c r="AH78" i="4" s="1"/>
  <c r="S78" i="4"/>
  <c r="AA78" i="4"/>
  <c r="R78" i="4"/>
  <c r="Z78" i="4"/>
  <c r="P78" i="4"/>
  <c r="AA3" i="4"/>
  <c r="AC5" i="4"/>
  <c r="P7" i="4"/>
  <c r="Y7" i="4" s="1"/>
  <c r="Y10" i="4"/>
  <c r="AG10" i="4"/>
  <c r="T10" i="4"/>
  <c r="AC10" i="4"/>
  <c r="AA10" i="4"/>
  <c r="Z10" i="4"/>
  <c r="W10" i="4"/>
  <c r="V10" i="4"/>
  <c r="P3" i="4"/>
  <c r="X3" i="4" s="1"/>
  <c r="AB3" i="4"/>
  <c r="R7" i="4"/>
  <c r="S8" i="4"/>
  <c r="R10" i="4"/>
  <c r="R3" i="4"/>
  <c r="S6" i="4"/>
  <c r="S7" i="4"/>
  <c r="V8" i="4"/>
  <c r="S10" i="4"/>
  <c r="AA80" i="4"/>
  <c r="W80" i="4"/>
  <c r="V80" i="4"/>
  <c r="T7" i="4"/>
  <c r="AA68" i="4"/>
  <c r="Y68" i="4"/>
  <c r="X68" i="4"/>
  <c r="W68" i="4"/>
  <c r="V68" i="4"/>
  <c r="S68" i="4"/>
  <c r="P68" i="4"/>
  <c r="T3" i="4"/>
  <c r="V6" i="4"/>
  <c r="X7" i="4"/>
  <c r="AG8" i="4"/>
  <c r="AB10" i="4"/>
  <c r="AB23" i="4"/>
  <c r="Y23" i="4"/>
  <c r="X23" i="4"/>
  <c r="U23" i="4"/>
  <c r="T23" i="4"/>
  <c r="R23" i="4"/>
  <c r="P23" i="4"/>
  <c r="S23" i="4" s="1"/>
  <c r="AG56" i="4"/>
  <c r="AA56" i="4"/>
  <c r="X56" i="4"/>
  <c r="W56" i="4"/>
  <c r="V56" i="4"/>
  <c r="P56" i="4"/>
  <c r="S56" i="4" s="1"/>
  <c r="AA60" i="4"/>
  <c r="AG60" i="4"/>
  <c r="Y60" i="4"/>
  <c r="V60" i="4"/>
  <c r="P60" i="4"/>
  <c r="W60" i="4" s="1"/>
  <c r="AG68" i="4"/>
  <c r="AG76" i="4"/>
  <c r="AA76" i="4"/>
  <c r="Y76" i="4"/>
  <c r="P76" i="4"/>
  <c r="X76" i="4" s="1"/>
  <c r="Y11" i="4"/>
  <c r="T11" i="4"/>
  <c r="R11" i="4"/>
  <c r="P11" i="4"/>
  <c r="X11" i="4" s="1"/>
  <c r="AC23" i="4"/>
  <c r="U14" i="4"/>
  <c r="AG14" i="4"/>
  <c r="V17" i="4"/>
  <c r="AG21" i="4"/>
  <c r="Y26" i="4"/>
  <c r="AA28" i="4"/>
  <c r="AA33" i="4"/>
  <c r="AG33" i="4"/>
  <c r="Y35" i="4"/>
  <c r="X36" i="4"/>
  <c r="W37" i="4"/>
  <c r="AB38" i="4"/>
  <c r="AB41" i="4"/>
  <c r="U42" i="4"/>
  <c r="AG42" i="4"/>
  <c r="AA44" i="4"/>
  <c r="Y45" i="4"/>
  <c r="T46" i="4"/>
  <c r="AC46" i="4"/>
  <c r="Y49" i="4"/>
  <c r="T50" i="4"/>
  <c r="AG50" i="4"/>
  <c r="Y54" i="4"/>
  <c r="T57" i="4"/>
  <c r="R58" i="4"/>
  <c r="AA58" i="4"/>
  <c r="V61" i="4"/>
  <c r="R62" i="4"/>
  <c r="AB62" i="4"/>
  <c r="T65" i="4"/>
  <c r="Y66" i="4"/>
  <c r="AA73" i="4"/>
  <c r="U77" i="4"/>
  <c r="AC81" i="4"/>
  <c r="W85" i="4"/>
  <c r="S86" i="4"/>
  <c r="AB86" i="4"/>
  <c r="Z87" i="4"/>
  <c r="AG88" i="4"/>
  <c r="AC89" i="4"/>
  <c r="T98" i="4"/>
  <c r="P103" i="4"/>
  <c r="R103" i="4" s="1"/>
  <c r="Z103" i="4"/>
  <c r="W13" i="4"/>
  <c r="V14" i="4"/>
  <c r="X17" i="4"/>
  <c r="V18" i="4"/>
  <c r="P19" i="4"/>
  <c r="U19" i="4" s="1"/>
  <c r="Y22" i="4"/>
  <c r="P24" i="4"/>
  <c r="W24" i="4" s="1"/>
  <c r="P26" i="4"/>
  <c r="Z26" i="4"/>
  <c r="P28" i="4"/>
  <c r="AG28" i="4"/>
  <c r="Z35" i="4"/>
  <c r="AA36" i="4"/>
  <c r="AC38" i="4"/>
  <c r="AC41" i="4"/>
  <c r="V42" i="4"/>
  <c r="AG44" i="4"/>
  <c r="AB45" i="4"/>
  <c r="AG46" i="4"/>
  <c r="AB49" i="4"/>
  <c r="U50" i="4"/>
  <c r="P54" i="4"/>
  <c r="V54" i="4" s="1"/>
  <c r="Z54" i="4"/>
  <c r="V57" i="4"/>
  <c r="S58" i="4"/>
  <c r="AB58" i="4"/>
  <c r="W61" i="4"/>
  <c r="S62" i="4"/>
  <c r="AC62" i="4"/>
  <c r="U65" i="4"/>
  <c r="P66" i="4"/>
  <c r="Z66" i="4" s="1"/>
  <c r="P69" i="4"/>
  <c r="AB69" i="4" s="1"/>
  <c r="P73" i="4"/>
  <c r="AB73" i="4" s="1"/>
  <c r="AG73" i="4"/>
  <c r="P75" i="4"/>
  <c r="U75" i="4" s="1"/>
  <c r="V77" i="4"/>
  <c r="AG81" i="4"/>
  <c r="W82" i="4"/>
  <c r="P83" i="4"/>
  <c r="P84" i="4"/>
  <c r="V84" i="4" s="1"/>
  <c r="Y85" i="4"/>
  <c r="T86" i="4"/>
  <c r="AC86" i="4"/>
  <c r="AA87" i="4"/>
  <c r="AG89" i="4"/>
  <c r="W90" i="4"/>
  <c r="P91" i="4"/>
  <c r="U93" i="4"/>
  <c r="P94" i="4"/>
  <c r="Y94" i="4" s="1"/>
  <c r="AF94" i="4" s="1"/>
  <c r="AH94" i="4" s="1"/>
  <c r="Z94" i="4"/>
  <c r="U98" i="4"/>
  <c r="S99" i="4"/>
  <c r="AA103" i="4"/>
  <c r="AG17" i="4"/>
  <c r="W18" i="4"/>
  <c r="S19" i="4"/>
  <c r="T21" i="4"/>
  <c r="P22" i="4"/>
  <c r="V22" i="4" s="1"/>
  <c r="Z22" i="4"/>
  <c r="S24" i="4"/>
  <c r="R26" i="4"/>
  <c r="AA26" i="4"/>
  <c r="T27" i="4"/>
  <c r="R28" i="4"/>
  <c r="AA30" i="4"/>
  <c r="T31" i="4"/>
  <c r="S32" i="4"/>
  <c r="U33" i="4"/>
  <c r="P34" i="4"/>
  <c r="V34" i="4" s="1"/>
  <c r="AA34" i="4"/>
  <c r="AG36" i="4"/>
  <c r="AG38" i="4"/>
  <c r="P41" i="4"/>
  <c r="AG41" i="4"/>
  <c r="AC45" i="4"/>
  <c r="V46" i="4"/>
  <c r="AC49" i="4"/>
  <c r="R54" i="4"/>
  <c r="AA54" i="4"/>
  <c r="Y57" i="4"/>
  <c r="T58" i="4"/>
  <c r="AC58" i="4"/>
  <c r="Y61" i="4"/>
  <c r="T62" i="4"/>
  <c r="AG62" i="4"/>
  <c r="V65" i="4"/>
  <c r="R66" i="4"/>
  <c r="AA66" i="4"/>
  <c r="T69" i="4"/>
  <c r="P72" i="4"/>
  <c r="T73" i="4"/>
  <c r="Y74" i="4"/>
  <c r="R75" i="4"/>
  <c r="W77" i="4"/>
  <c r="Y82" i="4"/>
  <c r="Y90" i="4"/>
  <c r="S91" i="4"/>
  <c r="V93" i="4"/>
  <c r="R94" i="4"/>
  <c r="AA94" i="4"/>
  <c r="P96" i="4"/>
  <c r="V97" i="4"/>
  <c r="V98" i="4"/>
  <c r="T99" i="4"/>
  <c r="AC99" i="4"/>
  <c r="AC100" i="4"/>
  <c r="U102" i="4"/>
  <c r="S103" i="4"/>
  <c r="AB103" i="4"/>
  <c r="AB104" i="4"/>
  <c r="Y14" i="4"/>
  <c r="Z18" i="4"/>
  <c r="U21" i="4"/>
  <c r="AA22" i="4"/>
  <c r="X24" i="4"/>
  <c r="S26" i="4"/>
  <c r="AB26" i="4"/>
  <c r="U27" i="4"/>
  <c r="S28" i="4"/>
  <c r="P29" i="4"/>
  <c r="X29" i="4" s="1"/>
  <c r="R30" i="4"/>
  <c r="AB30" i="4"/>
  <c r="U31" i="4"/>
  <c r="W32" i="4"/>
  <c r="AC37" i="4"/>
  <c r="T41" i="4"/>
  <c r="Y42" i="4"/>
  <c r="P44" i="4"/>
  <c r="S44" i="4" s="1"/>
  <c r="P45" i="4"/>
  <c r="AG45" i="4"/>
  <c r="W46" i="4"/>
  <c r="X47" i="4"/>
  <c r="P49" i="4"/>
  <c r="AG49" i="4"/>
  <c r="W50" i="4"/>
  <c r="S54" i="4"/>
  <c r="AB54" i="4"/>
  <c r="AB57" i="4"/>
  <c r="U58" i="4"/>
  <c r="AG58" i="4"/>
  <c r="U62" i="4"/>
  <c r="W65" i="4"/>
  <c r="AB66" i="4"/>
  <c r="V69" i="4"/>
  <c r="S72" i="4"/>
  <c r="U73" i="4"/>
  <c r="P74" i="4"/>
  <c r="W74" i="4" s="1"/>
  <c r="Z74" i="4"/>
  <c r="S75" i="4"/>
  <c r="Y77" i="4"/>
  <c r="P81" i="4"/>
  <c r="P82" i="4"/>
  <c r="U82" i="4" s="1"/>
  <c r="Z82" i="4"/>
  <c r="S83" i="4"/>
  <c r="AC85" i="4"/>
  <c r="V86" i="4"/>
  <c r="P88" i="4"/>
  <c r="T89" i="4"/>
  <c r="P90" i="4"/>
  <c r="V90" i="4" s="1"/>
  <c r="W93" i="4"/>
  <c r="S94" i="4"/>
  <c r="AB94" i="4"/>
  <c r="V96" i="4"/>
  <c r="W97" i="4"/>
  <c r="W98" i="4"/>
  <c r="U99" i="4"/>
  <c r="AG99" i="4"/>
  <c r="AG100" i="4"/>
  <c r="V102" i="4"/>
  <c r="T103" i="4"/>
  <c r="AC104" i="4"/>
  <c r="P14" i="4"/>
  <c r="T14" i="4" s="1"/>
  <c r="Z14" i="4"/>
  <c r="V16" i="4"/>
  <c r="P18" i="4"/>
  <c r="U18" i="4" s="1"/>
  <c r="AA18" i="4"/>
  <c r="Y19" i="4"/>
  <c r="V21" i="4"/>
  <c r="S22" i="4"/>
  <c r="AB22" i="4"/>
  <c r="Y24" i="4"/>
  <c r="T26" i="4"/>
  <c r="AC26" i="4"/>
  <c r="Y27" i="4"/>
  <c r="V28" i="4"/>
  <c r="U29" i="4"/>
  <c r="S30" i="4"/>
  <c r="AC30" i="4"/>
  <c r="Y31" i="4"/>
  <c r="X32" i="4"/>
  <c r="W33" i="4"/>
  <c r="S34" i="4"/>
  <c r="AC34" i="4"/>
  <c r="P36" i="4"/>
  <c r="P37" i="4"/>
  <c r="AB37" i="4" s="1"/>
  <c r="AG37" i="4"/>
  <c r="W38" i="4"/>
  <c r="U41" i="4"/>
  <c r="P42" i="4"/>
  <c r="T42" i="4" s="1"/>
  <c r="Z42" i="4"/>
  <c r="V44" i="4"/>
  <c r="T45" i="4"/>
  <c r="Y46" i="4"/>
  <c r="Y47" i="4"/>
  <c r="Z50" i="4"/>
  <c r="Y51" i="4"/>
  <c r="T54" i="4"/>
  <c r="AC54" i="4"/>
  <c r="AC57" i="4"/>
  <c r="AC61" i="4"/>
  <c r="V62" i="4"/>
  <c r="Y65" i="4"/>
  <c r="T66" i="4"/>
  <c r="AC66" i="4"/>
  <c r="Y69" i="4"/>
  <c r="V72" i="4"/>
  <c r="V73" i="4"/>
  <c r="R74" i="4"/>
  <c r="AA74" i="4"/>
  <c r="X75" i="4"/>
  <c r="AB77" i="4"/>
  <c r="T81" i="4"/>
  <c r="R82" i="4"/>
  <c r="AA82" i="4"/>
  <c r="U83" i="4"/>
  <c r="P85" i="4"/>
  <c r="AG85" i="4"/>
  <c r="W86" i="4"/>
  <c r="P87" i="4"/>
  <c r="V88" i="4"/>
  <c r="U89" i="4"/>
  <c r="R90" i="4"/>
  <c r="AA90" i="4"/>
  <c r="Y93" i="4"/>
  <c r="T94" i="4"/>
  <c r="AC94" i="4"/>
  <c r="X96" i="4"/>
  <c r="AC98" i="4"/>
  <c r="W102" i="4"/>
  <c r="U103" i="4"/>
  <c r="AG103" i="4"/>
  <c r="AG104" i="4"/>
  <c r="V12" i="4"/>
  <c r="R14" i="4"/>
  <c r="AA14" i="4"/>
  <c r="AA16" i="4"/>
  <c r="R18" i="4"/>
  <c r="AB18" i="4"/>
  <c r="AA19" i="4"/>
  <c r="W21" i="4"/>
  <c r="T22" i="4"/>
  <c r="AC22" i="4"/>
  <c r="AA24" i="4"/>
  <c r="U26" i="4"/>
  <c r="AG26" i="4"/>
  <c r="AA27" i="4"/>
  <c r="W28" i="4"/>
  <c r="W29" i="4"/>
  <c r="T30" i="4"/>
  <c r="AG30" i="4"/>
  <c r="Y32" i="4"/>
  <c r="Y33" i="4"/>
  <c r="T34" i="4"/>
  <c r="AG34" i="4"/>
  <c r="S36" i="4"/>
  <c r="T37" i="4"/>
  <c r="Y38" i="4"/>
  <c r="V41" i="4"/>
  <c r="R42" i="4"/>
  <c r="AA42" i="4"/>
  <c r="W44" i="4"/>
  <c r="U45" i="4"/>
  <c r="P46" i="4"/>
  <c r="S46" i="4" s="1"/>
  <c r="Z46" i="4"/>
  <c r="U49" i="4"/>
  <c r="P50" i="4"/>
  <c r="S50" i="4" s="1"/>
  <c r="AA50" i="4"/>
  <c r="U54" i="4"/>
  <c r="AG54" i="4"/>
  <c r="AG57" i="4"/>
  <c r="R59" i="4"/>
  <c r="P61" i="4"/>
  <c r="AA61" i="4" s="1"/>
  <c r="AG61" i="4"/>
  <c r="W62" i="4"/>
  <c r="AB65" i="4"/>
  <c r="U66" i="4"/>
  <c r="AG66" i="4"/>
  <c r="AC69" i="4"/>
  <c r="W72" i="4"/>
  <c r="W73" i="4"/>
  <c r="S74" i="4"/>
  <c r="AB74" i="4"/>
  <c r="Z75" i="4"/>
  <c r="AC77" i="4"/>
  <c r="V81" i="4"/>
  <c r="S82" i="4"/>
  <c r="AB82" i="4"/>
  <c r="Y86" i="4"/>
  <c r="R87" i="4"/>
  <c r="W88" i="4"/>
  <c r="V89" i="4"/>
  <c r="S90" i="4"/>
  <c r="AB90" i="4"/>
  <c r="AB93" i="4"/>
  <c r="U94" i="4"/>
  <c r="AG94" i="4"/>
  <c r="AC97" i="4"/>
  <c r="AG98" i="4"/>
  <c r="S100" i="4"/>
  <c r="V101" i="4"/>
  <c r="AC102" i="4"/>
  <c r="V103" i="4"/>
  <c r="AG105" i="4"/>
  <c r="X105" i="4"/>
  <c r="S14" i="4"/>
  <c r="AB14" i="4"/>
  <c r="S18" i="4"/>
  <c r="AC18" i="4"/>
  <c r="Y21" i="4"/>
  <c r="U22" i="4"/>
  <c r="AG22" i="4"/>
  <c r="V26" i="4"/>
  <c r="AB27" i="4"/>
  <c r="U30" i="4"/>
  <c r="AB33" i="4"/>
  <c r="U34" i="4"/>
  <c r="V36" i="4"/>
  <c r="U37" i="4"/>
  <c r="P38" i="4"/>
  <c r="S38" i="4" s="1"/>
  <c r="Z38" i="4"/>
  <c r="Y39" i="4"/>
  <c r="W41" i="4"/>
  <c r="S42" i="4"/>
  <c r="AB42" i="4"/>
  <c r="V45" i="4"/>
  <c r="AA46" i="4"/>
  <c r="P48" i="4"/>
  <c r="V48" i="4" s="1"/>
  <c r="R50" i="4"/>
  <c r="AB50" i="4"/>
  <c r="X58" i="4"/>
  <c r="Y58" i="4"/>
  <c r="Y59" i="4"/>
  <c r="Z62" i="4"/>
  <c r="AC65" i="4"/>
  <c r="V66" i="4"/>
  <c r="AG69" i="4"/>
  <c r="R71" i="4"/>
  <c r="Y72" i="4"/>
  <c r="Y73" i="4"/>
  <c r="T74" i="4"/>
  <c r="AC74" i="4"/>
  <c r="AC75" i="4"/>
  <c r="P77" i="4"/>
  <c r="AG77" i="4"/>
  <c r="Y81" i="4"/>
  <c r="T82" i="4"/>
  <c r="AC82" i="4"/>
  <c r="U85" i="4"/>
  <c r="P86" i="4"/>
  <c r="Z86" i="4"/>
  <c r="W89" i="4"/>
  <c r="T90" i="4"/>
  <c r="AC90" i="4"/>
  <c r="AC93" i="4"/>
  <c r="V94" i="4"/>
  <c r="AG97" i="4"/>
  <c r="X99" i="4"/>
  <c r="Y99" i="4"/>
  <c r="T100" i="4"/>
  <c r="W101" i="4"/>
  <c r="W103" i="4"/>
  <c r="S104" i="4"/>
  <c r="U105" i="4"/>
  <c r="Z111" i="4"/>
  <c r="AA126" i="4"/>
  <c r="AC133" i="4"/>
  <c r="AG136" i="4"/>
  <c r="AB138" i="4"/>
  <c r="AA142" i="4"/>
  <c r="AC153" i="4"/>
  <c r="Z162" i="4"/>
  <c r="X194" i="4"/>
  <c r="AC194" i="4"/>
  <c r="T194" i="4"/>
  <c r="AB194" i="4"/>
  <c r="AA194" i="4"/>
  <c r="R194" i="4"/>
  <c r="Z194" i="4"/>
  <c r="P194" i="4"/>
  <c r="S194" i="4" s="1"/>
  <c r="W194" i="4"/>
  <c r="X232" i="4"/>
  <c r="Y232" i="4"/>
  <c r="W232" i="4"/>
  <c r="T232" i="4"/>
  <c r="AG232" i="4"/>
  <c r="S232" i="4"/>
  <c r="AB232" i="4"/>
  <c r="R232" i="4"/>
  <c r="AA232" i="4"/>
  <c r="P232" i="4"/>
  <c r="V232" i="4" s="1"/>
  <c r="X422" i="4"/>
  <c r="AG422" i="4"/>
  <c r="AC422" i="4"/>
  <c r="W422" i="4"/>
  <c r="V422" i="4"/>
  <c r="T422" i="4"/>
  <c r="T106" i="4"/>
  <c r="AG106" i="4"/>
  <c r="W107" i="4"/>
  <c r="R108" i="4"/>
  <c r="P111" i="4"/>
  <c r="AA111" i="4" s="1"/>
  <c r="AB111" i="4"/>
  <c r="AC112" i="4"/>
  <c r="AC113" i="4"/>
  <c r="R115" i="4"/>
  <c r="AA115" i="4"/>
  <c r="S117" i="4"/>
  <c r="AC118" i="4"/>
  <c r="V119" i="4"/>
  <c r="S121" i="4"/>
  <c r="AA122" i="4"/>
  <c r="T123" i="4"/>
  <c r="AC123" i="4"/>
  <c r="P126" i="4"/>
  <c r="AB126" i="4"/>
  <c r="V127" i="4"/>
  <c r="W128" i="4"/>
  <c r="AC129" i="4"/>
  <c r="W130" i="4"/>
  <c r="R131" i="4"/>
  <c r="AC131" i="4"/>
  <c r="P133" i="4"/>
  <c r="AB133" i="4" s="1"/>
  <c r="AG133" i="4"/>
  <c r="P136" i="4"/>
  <c r="P138" i="4"/>
  <c r="V138" i="4" s="1"/>
  <c r="AC138" i="4"/>
  <c r="Z139" i="4"/>
  <c r="S141" i="4"/>
  <c r="P142" i="4"/>
  <c r="AB142" i="4"/>
  <c r="Y143" i="4"/>
  <c r="U144" i="4"/>
  <c r="Y145" i="4"/>
  <c r="V146" i="4"/>
  <c r="S147" i="4"/>
  <c r="AG147" i="4"/>
  <c r="P153" i="4"/>
  <c r="AG153" i="4"/>
  <c r="AC154" i="4"/>
  <c r="W155" i="4"/>
  <c r="Z158" i="4"/>
  <c r="U159" i="4"/>
  <c r="S160" i="4"/>
  <c r="P161" i="4"/>
  <c r="AA161" i="4" s="1"/>
  <c r="P162" i="4"/>
  <c r="AA162" i="4" s="1"/>
  <c r="AB162" i="4"/>
  <c r="X163" i="4"/>
  <c r="W164" i="4"/>
  <c r="AA165" i="4"/>
  <c r="P171" i="4"/>
  <c r="S171" i="4" s="1"/>
  <c r="Y174" i="4"/>
  <c r="S175" i="4"/>
  <c r="P177" i="4"/>
  <c r="R178" i="4"/>
  <c r="AA178" i="4"/>
  <c r="AG180" i="4"/>
  <c r="U185" i="4"/>
  <c r="W190" i="4"/>
  <c r="V190" i="4"/>
  <c r="AG190" i="4"/>
  <c r="AC190" i="4"/>
  <c r="T190" i="4"/>
  <c r="AA190" i="4"/>
  <c r="U194" i="4"/>
  <c r="Y197" i="4"/>
  <c r="AG197" i="4"/>
  <c r="X197" i="4"/>
  <c r="V197" i="4"/>
  <c r="P197" i="4"/>
  <c r="AC197" i="4" s="1"/>
  <c r="Z232" i="4"/>
  <c r="Z308" i="4"/>
  <c r="T308" i="4"/>
  <c r="U106" i="4"/>
  <c r="Y107" i="4"/>
  <c r="Z108" i="4"/>
  <c r="Y109" i="4"/>
  <c r="W110" i="4"/>
  <c r="R111" i="4"/>
  <c r="AC111" i="4"/>
  <c r="AG113" i="4"/>
  <c r="Y114" i="4"/>
  <c r="S115" i="4"/>
  <c r="AB115" i="4"/>
  <c r="U117" i="4"/>
  <c r="P118" i="4"/>
  <c r="V118" i="4" s="1"/>
  <c r="AG118" i="4"/>
  <c r="P120" i="4"/>
  <c r="U121" i="4"/>
  <c r="P122" i="4"/>
  <c r="AB122" i="4" s="1"/>
  <c r="U123" i="4"/>
  <c r="AG123" i="4"/>
  <c r="S126" i="4"/>
  <c r="AC126" i="4"/>
  <c r="W127" i="4"/>
  <c r="X128" i="4"/>
  <c r="AG129" i="4"/>
  <c r="Y130" i="4"/>
  <c r="T131" i="4"/>
  <c r="AG131" i="4"/>
  <c r="S133" i="4"/>
  <c r="W135" i="4"/>
  <c r="S136" i="4"/>
  <c r="P137" i="4"/>
  <c r="AB137" i="4" s="1"/>
  <c r="AG138" i="4"/>
  <c r="AA139" i="4"/>
  <c r="U141" i="4"/>
  <c r="S142" i="4"/>
  <c r="AC142" i="4"/>
  <c r="Z143" i="4"/>
  <c r="AG144" i="4"/>
  <c r="AA145" i="4"/>
  <c r="W146" i="4"/>
  <c r="T147" i="4"/>
  <c r="W149" i="4"/>
  <c r="T150" i="4"/>
  <c r="P151" i="4"/>
  <c r="Y151" i="4" s="1"/>
  <c r="AC151" i="4"/>
  <c r="S153" i="4"/>
  <c r="AG154" i="4"/>
  <c r="P157" i="4"/>
  <c r="AA157" i="4" s="1"/>
  <c r="P158" i="4"/>
  <c r="AA158" i="4"/>
  <c r="W159" i="4"/>
  <c r="V160" i="4"/>
  <c r="T161" i="4"/>
  <c r="S162" i="4"/>
  <c r="AC162" i="4"/>
  <c r="Z163" i="4"/>
  <c r="AC164" i="4"/>
  <c r="AC165" i="4"/>
  <c r="P167" i="4"/>
  <c r="Y170" i="4"/>
  <c r="T171" i="4"/>
  <c r="W172" i="4"/>
  <c r="P174" i="4"/>
  <c r="Z174" i="4"/>
  <c r="T175" i="4"/>
  <c r="P176" i="4"/>
  <c r="Y176" i="4" s="1"/>
  <c r="U177" i="4"/>
  <c r="S178" i="4"/>
  <c r="AB178" i="4"/>
  <c r="P180" i="4"/>
  <c r="W180" i="4" s="1"/>
  <c r="Y182" i="4"/>
  <c r="AC183" i="4"/>
  <c r="V185" i="4"/>
  <c r="P190" i="4"/>
  <c r="X190" i="4" s="1"/>
  <c r="V194" i="4"/>
  <c r="V200" i="4"/>
  <c r="V106" i="4"/>
  <c r="P107" i="4"/>
  <c r="X107" i="4" s="1"/>
  <c r="Z107" i="4"/>
  <c r="AG109" i="4"/>
  <c r="Y110" i="4"/>
  <c r="S111" i="4"/>
  <c r="AG111" i="4"/>
  <c r="P113" i="4"/>
  <c r="Y113" i="4" s="1"/>
  <c r="AA114" i="4"/>
  <c r="T115" i="4"/>
  <c r="AC115" i="4"/>
  <c r="V117" i="4"/>
  <c r="S118" i="4"/>
  <c r="X119" i="4"/>
  <c r="Y119" i="4"/>
  <c r="U120" i="4"/>
  <c r="V121" i="4"/>
  <c r="S122" i="4"/>
  <c r="AC122" i="4"/>
  <c r="V123" i="4"/>
  <c r="W125" i="4"/>
  <c r="T126" i="4"/>
  <c r="AG126" i="4"/>
  <c r="U131" i="4"/>
  <c r="U133" i="4"/>
  <c r="P134" i="4"/>
  <c r="AC134" i="4" s="1"/>
  <c r="AB134" i="4"/>
  <c r="Z135" i="4"/>
  <c r="U136" i="4"/>
  <c r="V137" i="4"/>
  <c r="T138" i="4"/>
  <c r="AC139" i="4"/>
  <c r="V141" i="4"/>
  <c r="T142" i="4"/>
  <c r="AG142" i="4"/>
  <c r="AA143" i="4"/>
  <c r="AC145" i="4"/>
  <c r="Y146" i="4"/>
  <c r="V147" i="4"/>
  <c r="Y149" i="4"/>
  <c r="AG151" i="4"/>
  <c r="U153" i="4"/>
  <c r="X155" i="4"/>
  <c r="Z155" i="4"/>
  <c r="T157" i="4"/>
  <c r="R158" i="4"/>
  <c r="AB158" i="4"/>
  <c r="X159" i="4"/>
  <c r="W160" i="4"/>
  <c r="V161" i="4"/>
  <c r="T162" i="4"/>
  <c r="AG162" i="4"/>
  <c r="AB163" i="4"/>
  <c r="AG164" i="4"/>
  <c r="AG165" i="4"/>
  <c r="Y166" i="4"/>
  <c r="S167" i="4"/>
  <c r="P169" i="4"/>
  <c r="P170" i="4"/>
  <c r="W170" i="4" s="1"/>
  <c r="Z170" i="4"/>
  <c r="X171" i="4"/>
  <c r="X172" i="4"/>
  <c r="R174" i="4"/>
  <c r="AA174" i="4"/>
  <c r="U175" i="4"/>
  <c r="S176" i="4"/>
  <c r="W177" i="4"/>
  <c r="T178" i="4"/>
  <c r="AC178" i="4"/>
  <c r="R180" i="4"/>
  <c r="P181" i="4"/>
  <c r="Z181" i="4" s="1"/>
  <c r="P182" i="4"/>
  <c r="Z182" i="4"/>
  <c r="S190" i="4"/>
  <c r="Y194" i="4"/>
  <c r="Y198" i="4"/>
  <c r="AC198" i="4"/>
  <c r="AB198" i="4"/>
  <c r="AA198" i="4"/>
  <c r="Y200" i="4"/>
  <c r="AG209" i="4"/>
  <c r="Y209" i="4"/>
  <c r="W209" i="4"/>
  <c r="AB221" i="4"/>
  <c r="W221" i="4"/>
  <c r="U221" i="4"/>
  <c r="T221" i="4"/>
  <c r="AG221" i="4"/>
  <c r="P221" i="4"/>
  <c r="Y221" i="4" s="1"/>
  <c r="AC226" i="4"/>
  <c r="Y226" i="4"/>
  <c r="W226" i="4"/>
  <c r="U226" i="4"/>
  <c r="S226" i="4"/>
  <c r="P226" i="4"/>
  <c r="X226" i="4" s="1"/>
  <c r="AA239" i="4"/>
  <c r="X239" i="4"/>
  <c r="U239" i="4"/>
  <c r="T239" i="4"/>
  <c r="S239" i="4"/>
  <c r="P239" i="4"/>
  <c r="Y239" i="4" s="1"/>
  <c r="W106" i="4"/>
  <c r="R107" i="4"/>
  <c r="AA107" i="4"/>
  <c r="AA110" i="4"/>
  <c r="T111" i="4"/>
  <c r="S113" i="4"/>
  <c r="P114" i="4"/>
  <c r="AB114" i="4" s="1"/>
  <c r="U115" i="4"/>
  <c r="AG115" i="4"/>
  <c r="U126" i="4"/>
  <c r="Z127" i="4"/>
  <c r="P130" i="4"/>
  <c r="S130" i="4" s="1"/>
  <c r="AB130" i="4"/>
  <c r="V131" i="4"/>
  <c r="V133" i="4"/>
  <c r="W136" i="4"/>
  <c r="U138" i="4"/>
  <c r="U142" i="4"/>
  <c r="AB143" i="4"/>
  <c r="V153" i="4"/>
  <c r="W161" i="4"/>
  <c r="U162" i="4"/>
  <c r="AG163" i="4"/>
  <c r="Z166" i="4"/>
  <c r="Y171" i="4"/>
  <c r="X177" i="4"/>
  <c r="U187" i="4"/>
  <c r="AA187" i="4"/>
  <c r="T187" i="4"/>
  <c r="P187" i="4"/>
  <c r="S187" i="4" s="1"/>
  <c r="Y192" i="4"/>
  <c r="AG192" i="4"/>
  <c r="AA192" i="4"/>
  <c r="X192" i="4"/>
  <c r="V192" i="4"/>
  <c r="P192" i="4"/>
  <c r="AG194" i="4"/>
  <c r="AB268" i="4"/>
  <c r="R268" i="4"/>
  <c r="Y106" i="4"/>
  <c r="S107" i="4"/>
  <c r="AB107" i="4"/>
  <c r="P110" i="4"/>
  <c r="V110" i="4" s="1"/>
  <c r="AB110" i="4"/>
  <c r="V111" i="4"/>
  <c r="P112" i="4"/>
  <c r="U113" i="4"/>
  <c r="S114" i="4"/>
  <c r="AC114" i="4"/>
  <c r="V115" i="4"/>
  <c r="Y117" i="4"/>
  <c r="U118" i="4"/>
  <c r="R119" i="4"/>
  <c r="AA119" i="4"/>
  <c r="Y121" i="4"/>
  <c r="Y123" i="4"/>
  <c r="AA124" i="4"/>
  <c r="AA125" i="4"/>
  <c r="V126" i="4"/>
  <c r="P127" i="4"/>
  <c r="AB127" i="4" s="1"/>
  <c r="AA127" i="4"/>
  <c r="P129" i="4"/>
  <c r="AC130" i="4"/>
  <c r="W131" i="4"/>
  <c r="W133" i="4"/>
  <c r="AB135" i="4"/>
  <c r="X136" i="4"/>
  <c r="Y137" i="4"/>
  <c r="W138" i="4"/>
  <c r="T139" i="4"/>
  <c r="AA141" i="4"/>
  <c r="V142" i="4"/>
  <c r="P143" i="4"/>
  <c r="AC143" i="4"/>
  <c r="S145" i="4"/>
  <c r="AC146" i="4"/>
  <c r="Y147" i="4"/>
  <c r="AC149" i="4"/>
  <c r="AA150" i="4"/>
  <c r="V151" i="4"/>
  <c r="W153" i="4"/>
  <c r="V154" i="4"/>
  <c r="R155" i="4"/>
  <c r="AC155" i="4"/>
  <c r="W157" i="4"/>
  <c r="T158" i="4"/>
  <c r="AG158" i="4"/>
  <c r="AB159" i="4"/>
  <c r="Z160" i="4"/>
  <c r="X161" i="4"/>
  <c r="V162" i="4"/>
  <c r="P163" i="4"/>
  <c r="P165" i="4"/>
  <c r="W165" i="4" s="1"/>
  <c r="P166" i="4"/>
  <c r="W166" i="4" s="1"/>
  <c r="AA166" i="4"/>
  <c r="X167" i="4"/>
  <c r="V169" i="4"/>
  <c r="S170" i="4"/>
  <c r="AB170" i="4"/>
  <c r="AA171" i="4"/>
  <c r="AG172" i="4"/>
  <c r="T174" i="4"/>
  <c r="AC174" i="4"/>
  <c r="Y175" i="4"/>
  <c r="X176" i="4"/>
  <c r="AC177" i="4"/>
  <c r="V178" i="4"/>
  <c r="AC187" i="4"/>
  <c r="Z190" i="4"/>
  <c r="S192" i="4"/>
  <c r="AA106" i="4"/>
  <c r="T107" i="4"/>
  <c r="AC107" i="4"/>
  <c r="S110" i="4"/>
  <c r="AC110" i="4"/>
  <c r="W111" i="4"/>
  <c r="R112" i="4"/>
  <c r="V113" i="4"/>
  <c r="T114" i="4"/>
  <c r="AG114" i="4"/>
  <c r="W115" i="4"/>
  <c r="AA117" i="4"/>
  <c r="AB119" i="4"/>
  <c r="AC125" i="4"/>
  <c r="W126" i="4"/>
  <c r="R127" i="4"/>
  <c r="AC127" i="4"/>
  <c r="V129" i="4"/>
  <c r="T130" i="4"/>
  <c r="AG130" i="4"/>
  <c r="AC132" i="4"/>
  <c r="Y133" i="4"/>
  <c r="U134" i="4"/>
  <c r="P135" i="4"/>
  <c r="S135" i="4" s="1"/>
  <c r="AC135" i="4"/>
  <c r="Y136" i="4"/>
  <c r="AC137" i="4"/>
  <c r="Y138" i="4"/>
  <c r="W142" i="4"/>
  <c r="T143" i="4"/>
  <c r="AG143" i="4"/>
  <c r="U145" i="4"/>
  <c r="P146" i="4"/>
  <c r="Z146" i="4" s="1"/>
  <c r="AG146" i="4"/>
  <c r="Z147" i="4"/>
  <c r="P149" i="4"/>
  <c r="V149" i="4" s="1"/>
  <c r="AG149" i="4"/>
  <c r="AB150" i="4"/>
  <c r="W151" i="4"/>
  <c r="Y153" i="4"/>
  <c r="W154" i="4"/>
  <c r="S155" i="4"/>
  <c r="AG155" i="4"/>
  <c r="X157" i="4"/>
  <c r="U158" i="4"/>
  <c r="AG159" i="4"/>
  <c r="AC160" i="4"/>
  <c r="AC161" i="4"/>
  <c r="W162" i="4"/>
  <c r="S163" i="4"/>
  <c r="P164" i="4"/>
  <c r="Z164" i="4" s="1"/>
  <c r="T165" i="4"/>
  <c r="R166" i="4"/>
  <c r="AB166" i="4"/>
  <c r="AA167" i="4"/>
  <c r="W169" i="4"/>
  <c r="T170" i="4"/>
  <c r="AC170" i="4"/>
  <c r="AC171" i="4"/>
  <c r="U174" i="4"/>
  <c r="AG174" i="4"/>
  <c r="AA175" i="4"/>
  <c r="AA176" i="4"/>
  <c r="AG177" i="4"/>
  <c r="W178" i="4"/>
  <c r="U179" i="4"/>
  <c r="AG185" i="4"/>
  <c r="Y185" i="4"/>
  <c r="Y188" i="4"/>
  <c r="AG188" i="4"/>
  <c r="X188" i="4"/>
  <c r="S188" i="4"/>
  <c r="AB190" i="4"/>
  <c r="Y193" i="4"/>
  <c r="AG193" i="4"/>
  <c r="P106" i="4"/>
  <c r="AB106" i="4"/>
  <c r="U107" i="4"/>
  <c r="AG107" i="4"/>
  <c r="T110" i="4"/>
  <c r="Y111" i="4"/>
  <c r="Y112" i="4"/>
  <c r="W113" i="4"/>
  <c r="U114" i="4"/>
  <c r="Y115" i="4"/>
  <c r="AC117" i="4"/>
  <c r="Y118" i="4"/>
  <c r="AC119" i="4"/>
  <c r="AC121" i="4"/>
  <c r="W122" i="4"/>
  <c r="R123" i="4"/>
  <c r="AA123" i="4"/>
  <c r="P125" i="4"/>
  <c r="V125" i="4" s="1"/>
  <c r="AG125" i="4"/>
  <c r="Y126" i="4"/>
  <c r="S127" i="4"/>
  <c r="AG127" i="4"/>
  <c r="W129" i="4"/>
  <c r="X131" i="4"/>
  <c r="AA131" i="4"/>
  <c r="AA133" i="4"/>
  <c r="V134" i="4"/>
  <c r="R135" i="4"/>
  <c r="AG135" i="4"/>
  <c r="AG137" i="4"/>
  <c r="AA138" i="4"/>
  <c r="AB141" i="4"/>
  <c r="AG141" i="4"/>
  <c r="Y142" i="4"/>
  <c r="U143" i="4"/>
  <c r="V145" i="4"/>
  <c r="T146" i="4"/>
  <c r="S149" i="4"/>
  <c r="AC150" i="4"/>
  <c r="Z151" i="4"/>
  <c r="AA153" i="4"/>
  <c r="Y154" i="4"/>
  <c r="T155" i="4"/>
  <c r="V158" i="4"/>
  <c r="U163" i="4"/>
  <c r="S164" i="4"/>
  <c r="V165" i="4"/>
  <c r="S166" i="4"/>
  <c r="AC166" i="4"/>
  <c r="AC167" i="4"/>
  <c r="U170" i="4"/>
  <c r="AG170" i="4"/>
  <c r="V174" i="4"/>
  <c r="Y178" i="4"/>
  <c r="Z199" i="4"/>
  <c r="X199" i="4"/>
  <c r="U199" i="4"/>
  <c r="P199" i="4"/>
  <c r="Y199" i="4" s="1"/>
  <c r="AB207" i="4"/>
  <c r="Y240" i="4"/>
  <c r="AA260" i="4"/>
  <c r="AC266" i="4"/>
  <c r="AC280" i="4"/>
  <c r="AB281" i="4"/>
  <c r="W284" i="4"/>
  <c r="Z288" i="4"/>
  <c r="V338" i="4"/>
  <c r="U338" i="4"/>
  <c r="T338" i="4"/>
  <c r="R338" i="4"/>
  <c r="AG377" i="4"/>
  <c r="Y377" i="4"/>
  <c r="X377" i="4"/>
  <c r="U186" i="4"/>
  <c r="AG186" i="4"/>
  <c r="T191" i="4"/>
  <c r="AC201" i="4"/>
  <c r="AA202" i="4"/>
  <c r="Y203" i="4"/>
  <c r="AG207" i="4"/>
  <c r="T212" i="4"/>
  <c r="AC212" i="4"/>
  <c r="Y214" i="4"/>
  <c r="U215" i="4"/>
  <c r="S216" i="4"/>
  <c r="AB216" i="4"/>
  <c r="U218" i="4"/>
  <c r="AB222" i="4"/>
  <c r="Z222" i="4"/>
  <c r="Y224" i="4"/>
  <c r="U227" i="4"/>
  <c r="W228" i="4"/>
  <c r="AA230" i="4"/>
  <c r="V234" i="4"/>
  <c r="P236" i="4"/>
  <c r="Z236" i="4" s="1"/>
  <c r="AA236" i="4"/>
  <c r="X237" i="4"/>
  <c r="V238" i="4"/>
  <c r="P240" i="4"/>
  <c r="AC240" i="4" s="1"/>
  <c r="Z240" i="4"/>
  <c r="Y244" i="4"/>
  <c r="AC247" i="4"/>
  <c r="Y248" i="4"/>
  <c r="R250" i="4"/>
  <c r="Z252" i="4"/>
  <c r="AC254" i="4"/>
  <c r="W256" i="4"/>
  <c r="AC258" i="4"/>
  <c r="P260" i="4"/>
  <c r="S260" i="4" s="1"/>
  <c r="AB260" i="4"/>
  <c r="T263" i="4"/>
  <c r="Y264" i="4"/>
  <c r="R266" i="4"/>
  <c r="AG266" i="4"/>
  <c r="S268" i="4"/>
  <c r="V272" i="4"/>
  <c r="W276" i="4"/>
  <c r="R278" i="4"/>
  <c r="P280" i="4"/>
  <c r="S280" i="4" s="1"/>
  <c r="AG280" i="4"/>
  <c r="AC281" i="4"/>
  <c r="AG283" i="4"/>
  <c r="Z286" i="4"/>
  <c r="U287" i="4"/>
  <c r="P288" i="4"/>
  <c r="AA288" i="4" s="1"/>
  <c r="AB288" i="4"/>
  <c r="X289" i="4"/>
  <c r="U290" i="4"/>
  <c r="Z291" i="4"/>
  <c r="AB291" i="4"/>
  <c r="AC291" i="4"/>
  <c r="AC368" i="4"/>
  <c r="AA368" i="4"/>
  <c r="U368" i="4"/>
  <c r="T368" i="4"/>
  <c r="V211" i="4"/>
  <c r="Y227" i="4"/>
  <c r="AC230" i="4"/>
  <c r="R236" i="4"/>
  <c r="AB236" i="4"/>
  <c r="R240" i="4"/>
  <c r="AA240" i="4"/>
  <c r="V242" i="4"/>
  <c r="Z244" i="4"/>
  <c r="Z248" i="4"/>
  <c r="V250" i="4"/>
  <c r="Y251" i="4"/>
  <c r="R260" i="4"/>
  <c r="AG260" i="4"/>
  <c r="Y263" i="4"/>
  <c r="Z284" i="4"/>
  <c r="S288" i="4"/>
  <c r="AC288" i="4"/>
  <c r="V300" i="4"/>
  <c r="T300" i="4"/>
  <c r="AG300" i="4"/>
  <c r="S300" i="4"/>
  <c r="AC300" i="4"/>
  <c r="AB300" i="4"/>
  <c r="P300" i="4"/>
  <c r="U300" i="4" s="1"/>
  <c r="Y300" i="4"/>
  <c r="W300" i="4"/>
  <c r="AB399" i="4"/>
  <c r="Y399" i="4"/>
  <c r="X399" i="4"/>
  <c r="V399" i="4"/>
  <c r="U399" i="4"/>
  <c r="X426" i="4"/>
  <c r="AG426" i="4"/>
  <c r="AC426" i="4"/>
  <c r="V426" i="4"/>
  <c r="U426" i="4"/>
  <c r="T426" i="4"/>
  <c r="W186" i="4"/>
  <c r="X191" i="4"/>
  <c r="R196" i="4"/>
  <c r="AG202" i="4"/>
  <c r="AC203" i="4"/>
  <c r="P208" i="4"/>
  <c r="S208" i="4" s="1"/>
  <c r="AA208" i="4"/>
  <c r="X211" i="4"/>
  <c r="V212" i="4"/>
  <c r="AC214" i="4"/>
  <c r="AB215" i="4"/>
  <c r="U216" i="4"/>
  <c r="AG216" i="4"/>
  <c r="W218" i="4"/>
  <c r="R222" i="4"/>
  <c r="AG222" i="4"/>
  <c r="R224" i="4"/>
  <c r="AB224" i="4"/>
  <c r="Z228" i="4"/>
  <c r="R230" i="4"/>
  <c r="AG230" i="4"/>
  <c r="Z234" i="4"/>
  <c r="S236" i="4"/>
  <c r="AG236" i="4"/>
  <c r="AB237" i="4"/>
  <c r="S240" i="4"/>
  <c r="W242" i="4"/>
  <c r="P244" i="4"/>
  <c r="AA244" i="4"/>
  <c r="AB245" i="4"/>
  <c r="AG246" i="4"/>
  <c r="P248" i="4"/>
  <c r="AB248" i="4" s="1"/>
  <c r="AG248" i="4"/>
  <c r="W250" i="4"/>
  <c r="AB252" i="4"/>
  <c r="Z256" i="4"/>
  <c r="S258" i="4"/>
  <c r="T260" i="4"/>
  <c r="AA263" i="4"/>
  <c r="AB264" i="4"/>
  <c r="U266" i="4"/>
  <c r="P267" i="4"/>
  <c r="S267" i="4" s="1"/>
  <c r="V268" i="4"/>
  <c r="AA271" i="4"/>
  <c r="Y272" i="4"/>
  <c r="R274" i="4"/>
  <c r="Z276" i="4"/>
  <c r="Z278" i="4"/>
  <c r="V280" i="4"/>
  <c r="P281" i="4"/>
  <c r="P282" i="4"/>
  <c r="X282" i="4" s="1"/>
  <c r="S283" i="4"/>
  <c r="P284" i="4"/>
  <c r="T284" i="4" s="1"/>
  <c r="AA284" i="4"/>
  <c r="AC286" i="4"/>
  <c r="Y287" i="4"/>
  <c r="T288" i="4"/>
  <c r="AG288" i="4"/>
  <c r="W290" i="4"/>
  <c r="S291" i="4"/>
  <c r="Z300" i="4"/>
  <c r="X311" i="4"/>
  <c r="V311" i="4"/>
  <c r="T311" i="4"/>
  <c r="S311" i="4"/>
  <c r="R311" i="4"/>
  <c r="AB311" i="4"/>
  <c r="P311" i="4"/>
  <c r="Z311" i="4"/>
  <c r="Y311" i="4"/>
  <c r="V348" i="4"/>
  <c r="T348" i="4"/>
  <c r="R348" i="4"/>
  <c r="P348" i="4"/>
  <c r="X348" i="4" s="1"/>
  <c r="Z348" i="4"/>
  <c r="Y348" i="4"/>
  <c r="AG363" i="4"/>
  <c r="AC363" i="4"/>
  <c r="U363" i="4"/>
  <c r="Y186" i="4"/>
  <c r="Y191" i="4"/>
  <c r="S196" i="4"/>
  <c r="V207" i="4"/>
  <c r="R208" i="4"/>
  <c r="AB208" i="4"/>
  <c r="R210" i="4"/>
  <c r="AB211" i="4"/>
  <c r="W212" i="4"/>
  <c r="AG214" i="4"/>
  <c r="AC215" i="4"/>
  <c r="V216" i="4"/>
  <c r="Y218" i="4"/>
  <c r="P220" i="4"/>
  <c r="AA220" i="4" s="1"/>
  <c r="AB220" i="4"/>
  <c r="S224" i="4"/>
  <c r="AG224" i="4"/>
  <c r="S230" i="4"/>
  <c r="T233" i="4"/>
  <c r="T236" i="4"/>
  <c r="AG237" i="4"/>
  <c r="T240" i="4"/>
  <c r="Z242" i="4"/>
  <c r="R244" i="4"/>
  <c r="AB244" i="4"/>
  <c r="R248" i="4"/>
  <c r="Z250" i="4"/>
  <c r="P252" i="4"/>
  <c r="R252" i="4" s="1"/>
  <c r="AG252" i="4"/>
  <c r="R254" i="4"/>
  <c r="AA255" i="4"/>
  <c r="AA256" i="4"/>
  <c r="U258" i="4"/>
  <c r="P259" i="4"/>
  <c r="V260" i="4"/>
  <c r="AG264" i="4"/>
  <c r="V266" i="4"/>
  <c r="X267" i="4"/>
  <c r="W268" i="4"/>
  <c r="R270" i="4"/>
  <c r="AA276" i="4"/>
  <c r="AA278" i="4"/>
  <c r="W280" i="4"/>
  <c r="R281" i="4"/>
  <c r="R282" i="4"/>
  <c r="T283" i="4"/>
  <c r="R284" i="4"/>
  <c r="AB284" i="4"/>
  <c r="AG286" i="4"/>
  <c r="AA287" i="4"/>
  <c r="U288" i="4"/>
  <c r="AG289" i="4"/>
  <c r="Y290" i="4"/>
  <c r="T291" i="4"/>
  <c r="AA311" i="4"/>
  <c r="AG349" i="4"/>
  <c r="V349" i="4"/>
  <c r="T349" i="4"/>
  <c r="R349" i="4"/>
  <c r="AC401" i="4"/>
  <c r="Y401" i="4"/>
  <c r="X401" i="4"/>
  <c r="W401" i="4"/>
  <c r="V401" i="4"/>
  <c r="Z186" i="4"/>
  <c r="AA191" i="4"/>
  <c r="V196" i="4"/>
  <c r="T201" i="4"/>
  <c r="P203" i="4"/>
  <c r="U203" i="4" s="1"/>
  <c r="V204" i="4"/>
  <c r="W207" i="4"/>
  <c r="T208" i="4"/>
  <c r="AC208" i="4"/>
  <c r="W210" i="4"/>
  <c r="Y212" i="4"/>
  <c r="P214" i="4"/>
  <c r="AG215" i="4"/>
  <c r="W216" i="4"/>
  <c r="R220" i="4"/>
  <c r="AC220" i="4"/>
  <c r="U222" i="4"/>
  <c r="T224" i="4"/>
  <c r="P228" i="4"/>
  <c r="AA228" i="4" s="1"/>
  <c r="U230" i="4"/>
  <c r="S231" i="4"/>
  <c r="U236" i="4"/>
  <c r="AC238" i="4"/>
  <c r="AG240" i="4"/>
  <c r="AA242" i="4"/>
  <c r="S244" i="4"/>
  <c r="AG244" i="4"/>
  <c r="P247" i="4"/>
  <c r="X247" i="4" s="1"/>
  <c r="S248" i="4"/>
  <c r="U249" i="4"/>
  <c r="AA250" i="4"/>
  <c r="V254" i="4"/>
  <c r="AB256" i="4"/>
  <c r="S259" i="4"/>
  <c r="W260" i="4"/>
  <c r="P264" i="4"/>
  <c r="X264" i="4" s="1"/>
  <c r="W266" i="4"/>
  <c r="AB267" i="4"/>
  <c r="Y268" i="4"/>
  <c r="U270" i="4"/>
  <c r="AA272" i="4"/>
  <c r="Z274" i="4"/>
  <c r="P276" i="4"/>
  <c r="S276" i="4" s="1"/>
  <c r="AB276" i="4"/>
  <c r="AC278" i="4"/>
  <c r="Z280" i="4"/>
  <c r="T281" i="4"/>
  <c r="W282" i="4"/>
  <c r="AC284" i="4"/>
  <c r="AB287" i="4"/>
  <c r="V288" i="4"/>
  <c r="Z290" i="4"/>
  <c r="AB333" i="4"/>
  <c r="V333" i="4"/>
  <c r="R186" i="4"/>
  <c r="AA186" i="4"/>
  <c r="P191" i="4"/>
  <c r="U201" i="4"/>
  <c r="R203" i="4"/>
  <c r="X204" i="4"/>
  <c r="AG208" i="4"/>
  <c r="X210" i="4"/>
  <c r="Z212" i="4"/>
  <c r="R214" i="4"/>
  <c r="Y216" i="4"/>
  <c r="P218" i="4"/>
  <c r="V218" i="4" s="1"/>
  <c r="AA218" i="4"/>
  <c r="T220" i="4"/>
  <c r="AG220" i="4"/>
  <c r="V222" i="4"/>
  <c r="W223" i="4"/>
  <c r="S228" i="4"/>
  <c r="AG228" i="4"/>
  <c r="V230" i="4"/>
  <c r="AG234" i="4"/>
  <c r="V236" i="4"/>
  <c r="R238" i="4"/>
  <c r="AG238" i="4"/>
  <c r="V240" i="4"/>
  <c r="T244" i="4"/>
  <c r="R246" i="4"/>
  <c r="T248" i="4"/>
  <c r="X249" i="4"/>
  <c r="AC250" i="4"/>
  <c r="T253" i="4"/>
  <c r="W254" i="4"/>
  <c r="P256" i="4"/>
  <c r="T256" i="4" s="1"/>
  <c r="W258" i="4"/>
  <c r="X259" i="4"/>
  <c r="Y260" i="4"/>
  <c r="T264" i="4"/>
  <c r="Z266" i="4"/>
  <c r="Z268" i="4"/>
  <c r="P272" i="4"/>
  <c r="S272" i="4" s="1"/>
  <c r="AA274" i="4"/>
  <c r="R276" i="4"/>
  <c r="AA280" i="4"/>
  <c r="W281" i="4"/>
  <c r="Z282" i="4"/>
  <c r="AG284" i="4"/>
  <c r="V286" i="4"/>
  <c r="P287" i="4"/>
  <c r="S287" i="4" s="1"/>
  <c r="AC287" i="4"/>
  <c r="W288" i="4"/>
  <c r="P290" i="4"/>
  <c r="X290" i="4" s="1"/>
  <c r="AA290" i="4"/>
  <c r="W291" i="4"/>
  <c r="AB345" i="4"/>
  <c r="AG345" i="4"/>
  <c r="V345" i="4"/>
  <c r="T345" i="4"/>
  <c r="R345" i="4"/>
  <c r="R292" i="4"/>
  <c r="AA292" i="4"/>
  <c r="S294" i="4"/>
  <c r="AG294" i="4"/>
  <c r="AA295" i="4"/>
  <c r="U296" i="4"/>
  <c r="AG296" i="4"/>
  <c r="S298" i="4"/>
  <c r="AG298" i="4"/>
  <c r="AC299" i="4"/>
  <c r="W301" i="4"/>
  <c r="V302" i="4"/>
  <c r="T303" i="4"/>
  <c r="P304" i="4"/>
  <c r="S304" i="4" s="1"/>
  <c r="AA304" i="4"/>
  <c r="S306" i="4"/>
  <c r="AG306" i="4"/>
  <c r="AB307" i="4"/>
  <c r="T310" i="4"/>
  <c r="T314" i="4"/>
  <c r="Z315" i="4"/>
  <c r="V320" i="4"/>
  <c r="W321" i="4"/>
  <c r="W322" i="4"/>
  <c r="V324" i="4"/>
  <c r="Y325" i="4"/>
  <c r="Z326" i="4"/>
  <c r="T329" i="4"/>
  <c r="T330" i="4"/>
  <c r="AG333" i="4"/>
  <c r="AB334" i="4"/>
  <c r="R336" i="4"/>
  <c r="V337" i="4"/>
  <c r="V340" i="4"/>
  <c r="AG341" i="4"/>
  <c r="R346" i="4"/>
  <c r="S347" i="4"/>
  <c r="R350" i="4"/>
  <c r="T351" i="4"/>
  <c r="Z352" i="4"/>
  <c r="U354" i="4"/>
  <c r="T355" i="4"/>
  <c r="Z356" i="4"/>
  <c r="T358" i="4"/>
  <c r="W359" i="4"/>
  <c r="AA360" i="4"/>
  <c r="Y361" i="4"/>
  <c r="Y362" i="4"/>
  <c r="AB365" i="4"/>
  <c r="AC367" i="4"/>
  <c r="AG371" i="4"/>
  <c r="AA372" i="4"/>
  <c r="Z373" i="4"/>
  <c r="AG374" i="4"/>
  <c r="T376" i="4"/>
  <c r="AC376" i="4"/>
  <c r="AG379" i="4"/>
  <c r="W380" i="4"/>
  <c r="AG382" i="4"/>
  <c r="R384" i="4"/>
  <c r="AG384" i="4"/>
  <c r="V389" i="4"/>
  <c r="V391" i="4"/>
  <c r="Y397" i="4"/>
  <c r="T400" i="4"/>
  <c r="V405" i="4"/>
  <c r="V407" i="4"/>
  <c r="AG408" i="4"/>
  <c r="W413" i="4"/>
  <c r="W416" i="4"/>
  <c r="AG418" i="4"/>
  <c r="AC421" i="4"/>
  <c r="T424" i="4"/>
  <c r="AC425" i="4"/>
  <c r="T428" i="4"/>
  <c r="W429" i="4"/>
  <c r="AB295" i="4"/>
  <c r="AG299" i="4"/>
  <c r="X301" i="4"/>
  <c r="W302" i="4"/>
  <c r="U303" i="4"/>
  <c r="R304" i="4"/>
  <c r="AC304" i="4"/>
  <c r="U306" i="4"/>
  <c r="AC307" i="4"/>
  <c r="AA315" i="4"/>
  <c r="R318" i="4"/>
  <c r="AA320" i="4"/>
  <c r="AA324" i="4"/>
  <c r="AB325" i="4"/>
  <c r="AC326" i="4"/>
  <c r="S328" i="4"/>
  <c r="V329" i="4"/>
  <c r="U330" i="4"/>
  <c r="T336" i="4"/>
  <c r="AG337" i="4"/>
  <c r="R339" i="4"/>
  <c r="X340" i="4"/>
  <c r="Z344" i="4"/>
  <c r="T346" i="4"/>
  <c r="T347" i="4"/>
  <c r="U350" i="4"/>
  <c r="V354" i="4"/>
  <c r="V358" i="4"/>
  <c r="AB360" i="4"/>
  <c r="Z361" i="4"/>
  <c r="AG362" i="4"/>
  <c r="T364" i="4"/>
  <c r="P365" i="4"/>
  <c r="AG367" i="4"/>
  <c r="P369" i="4"/>
  <c r="AA369" i="4" s="1"/>
  <c r="AB372" i="4"/>
  <c r="AA373" i="4"/>
  <c r="U376" i="4"/>
  <c r="AG376" i="4"/>
  <c r="X378" i="4"/>
  <c r="Y380" i="4"/>
  <c r="X381" i="4"/>
  <c r="W389" i="4"/>
  <c r="W405" i="4"/>
  <c r="X407" i="4"/>
  <c r="T410" i="4"/>
  <c r="S411" i="4"/>
  <c r="AC413" i="4"/>
  <c r="V415" i="4"/>
  <c r="X416" i="4"/>
  <c r="V420" i="4"/>
  <c r="AG421" i="4"/>
  <c r="S423" i="4"/>
  <c r="AG425" i="4"/>
  <c r="T427" i="4"/>
  <c r="V428" i="4"/>
  <c r="AC429" i="4"/>
  <c r="U292" i="4"/>
  <c r="AG292" i="4"/>
  <c r="W294" i="4"/>
  <c r="S295" i="4"/>
  <c r="Y296" i="4"/>
  <c r="X297" i="4"/>
  <c r="W298" i="4"/>
  <c r="S299" i="4"/>
  <c r="AG301" i="4"/>
  <c r="Y303" i="4"/>
  <c r="T304" i="4"/>
  <c r="W306" i="4"/>
  <c r="S307" i="4"/>
  <c r="AG322" i="4"/>
  <c r="AA328" i="4"/>
  <c r="Y329" i="4"/>
  <c r="W330" i="4"/>
  <c r="R333" i="4"/>
  <c r="T334" i="4"/>
  <c r="S335" i="4"/>
  <c r="X336" i="4"/>
  <c r="T339" i="4"/>
  <c r="Z340" i="4"/>
  <c r="T342" i="4"/>
  <c r="X346" i="4"/>
  <c r="Z350" i="4"/>
  <c r="R352" i="4"/>
  <c r="V353" i="4"/>
  <c r="Z354" i="4"/>
  <c r="R356" i="4"/>
  <c r="T357" i="4"/>
  <c r="S360" i="4"/>
  <c r="AB361" i="4"/>
  <c r="V364" i="4"/>
  <c r="S365" i="4"/>
  <c r="S372" i="4"/>
  <c r="R380" i="4"/>
  <c r="AA380" i="4"/>
  <c r="X383" i="4"/>
  <c r="Y389" i="4"/>
  <c r="X403" i="4"/>
  <c r="AC407" i="4"/>
  <c r="V409" i="4"/>
  <c r="V410" i="4"/>
  <c r="U411" i="4"/>
  <c r="AG416" i="4"/>
  <c r="V427" i="4"/>
  <c r="AB428" i="4"/>
  <c r="V292" i="4"/>
  <c r="Y294" i="4"/>
  <c r="T295" i="4"/>
  <c r="P296" i="4"/>
  <c r="Z296" i="4"/>
  <c r="AF296" i="4" s="1"/>
  <c r="AA297" i="4"/>
  <c r="T299" i="4"/>
  <c r="AB302" i="4"/>
  <c r="AC302" i="4"/>
  <c r="AB303" i="4"/>
  <c r="U304" i="4"/>
  <c r="Y306" i="4"/>
  <c r="T307" i="4"/>
  <c r="S315" i="4"/>
  <c r="R316" i="4"/>
  <c r="W318" i="4"/>
  <c r="P321" i="4"/>
  <c r="AB321" i="4" s="1"/>
  <c r="R322" i="4"/>
  <c r="P325" i="4"/>
  <c r="R325" i="4" s="1"/>
  <c r="T326" i="4"/>
  <c r="AC330" i="4"/>
  <c r="T333" i="4"/>
  <c r="U334" i="4"/>
  <c r="T335" i="4"/>
  <c r="Y336" i="4"/>
  <c r="U342" i="4"/>
  <c r="P344" i="4"/>
  <c r="X344" i="4" s="1"/>
  <c r="T352" i="4"/>
  <c r="AB354" i="4"/>
  <c r="T356" i="4"/>
  <c r="V357" i="4"/>
  <c r="AB358" i="4"/>
  <c r="X376" i="4"/>
  <c r="Y376" i="4"/>
  <c r="S380" i="4"/>
  <c r="AB380" i="4"/>
  <c r="Y384" i="4"/>
  <c r="T418" i="4"/>
  <c r="U419" i="4"/>
  <c r="V423" i="4"/>
  <c r="T425" i="4"/>
  <c r="AG428" i="4"/>
  <c r="W292" i="4"/>
  <c r="Z294" i="4"/>
  <c r="U295" i="4"/>
  <c r="R296" i="4"/>
  <c r="AA296" i="4"/>
  <c r="Z298" i="4"/>
  <c r="W299" i="4"/>
  <c r="Z306" i="4"/>
  <c r="T316" i="4"/>
  <c r="AG329" i="4"/>
  <c r="Y292" i="4"/>
  <c r="P294" i="4"/>
  <c r="AA294" i="4"/>
  <c r="W295" i="4"/>
  <c r="S296" i="4"/>
  <c r="AB296" i="4"/>
  <c r="P298" i="4"/>
  <c r="Y298" i="4" s="1"/>
  <c r="AA298" i="4"/>
  <c r="Y299" i="4"/>
  <c r="S302" i="4"/>
  <c r="AG303" i="4"/>
  <c r="Y304" i="4"/>
  <c r="P306" i="4"/>
  <c r="AA306" i="4"/>
  <c r="Y307" i="4"/>
  <c r="V315" i="4"/>
  <c r="AC318" i="4"/>
  <c r="R320" i="4"/>
  <c r="T321" i="4"/>
  <c r="U322" i="4"/>
  <c r="P324" i="4"/>
  <c r="S324" i="4" s="1"/>
  <c r="V325" i="4"/>
  <c r="V326" i="4"/>
  <c r="P329" i="4"/>
  <c r="R329" i="4" s="1"/>
  <c r="W333" i="4"/>
  <c r="X334" i="4"/>
  <c r="R340" i="4"/>
  <c r="T341" i="4"/>
  <c r="V344" i="4"/>
  <c r="R351" i="4"/>
  <c r="X352" i="4"/>
  <c r="R354" i="4"/>
  <c r="R355" i="4"/>
  <c r="U359" i="4"/>
  <c r="V360" i="4"/>
  <c r="S361" i="4"/>
  <c r="R362" i="4"/>
  <c r="AB364" i="4"/>
  <c r="Z365" i="4"/>
  <c r="U367" i="4"/>
  <c r="W371" i="4"/>
  <c r="V372" i="4"/>
  <c r="T373" i="4"/>
  <c r="Y374" i="4"/>
  <c r="R376" i="4"/>
  <c r="AA376" i="4"/>
  <c r="U380" i="4"/>
  <c r="AG380" i="4"/>
  <c r="AB384" i="4"/>
  <c r="X393" i="4"/>
  <c r="W397" i="4"/>
  <c r="T407" i="4"/>
  <c r="V408" i="4"/>
  <c r="AC409" i="4"/>
  <c r="AC410" i="4"/>
  <c r="T413" i="4"/>
  <c r="W414" i="4"/>
  <c r="T416" i="4"/>
  <c r="W418" i="4"/>
  <c r="T421" i="4"/>
  <c r="T429" i="4"/>
  <c r="Z292" i="4"/>
  <c r="R294" i="4"/>
  <c r="AC294" i="4"/>
  <c r="Y295" i="4"/>
  <c r="T296" i="4"/>
  <c r="AC296" i="4"/>
  <c r="R298" i="4"/>
  <c r="AC298" i="4"/>
  <c r="AB299" i="4"/>
  <c r="U302" i="4"/>
  <c r="R306" i="4"/>
  <c r="AC306" i="4"/>
  <c r="AA307" i="4"/>
  <c r="Y315" i="4"/>
  <c r="V321" i="4"/>
  <c r="W325" i="4"/>
  <c r="P328" i="4"/>
  <c r="AB328" i="4" s="1"/>
  <c r="Y333" i="4"/>
  <c r="T337" i="4"/>
  <c r="V341" i="4"/>
  <c r="R347" i="4"/>
  <c r="S351" i="4"/>
  <c r="S355" i="4"/>
  <c r="V359" i="4"/>
  <c r="Y360" i="4"/>
  <c r="T361" i="4"/>
  <c r="X362" i="4"/>
  <c r="P364" i="4"/>
  <c r="AC364" i="4"/>
  <c r="AA365" i="4"/>
  <c r="Y372" i="4"/>
  <c r="Y373" i="4"/>
  <c r="S376" i="4"/>
  <c r="AB376" i="4"/>
  <c r="V380" i="4"/>
  <c r="P384" i="4"/>
  <c r="T384" i="4" s="1"/>
  <c r="AC384" i="4"/>
  <c r="U391" i="4"/>
  <c r="Y393" i="4"/>
  <c r="X397" i="4"/>
  <c r="V417" i="4"/>
  <c r="AC418" i="4"/>
  <c r="U421" i="4"/>
  <c r="W425" i="4"/>
  <c r="S428" i="4"/>
  <c r="V429" i="4"/>
  <c r="P2" i="23"/>
  <c r="S3" i="23"/>
  <c r="S4" i="23"/>
  <c r="Q5" i="23"/>
  <c r="AC5" i="23"/>
  <c r="AC6" i="23"/>
  <c r="N8" i="23"/>
  <c r="W9" i="23"/>
  <c r="U10" i="23"/>
  <c r="N12" i="23"/>
  <c r="W12" i="23" s="1"/>
  <c r="AC16" i="23"/>
  <c r="X17" i="23"/>
  <c r="AC20" i="23"/>
  <c r="U21" i="23"/>
  <c r="AC24" i="23"/>
  <c r="W25" i="23"/>
  <c r="N28" i="23"/>
  <c r="AC29" i="23"/>
  <c r="N31" i="23"/>
  <c r="Y31" i="23"/>
  <c r="X33" i="23"/>
  <c r="N35" i="23"/>
  <c r="W35" i="23" s="1"/>
  <c r="AC37" i="23"/>
  <c r="R39" i="23"/>
  <c r="P41" i="23"/>
  <c r="S42" i="23"/>
  <c r="U43" i="23"/>
  <c r="X45" i="23"/>
  <c r="Q47" i="23"/>
  <c r="AC50" i="23"/>
  <c r="U51" i="23"/>
  <c r="X53" i="23"/>
  <c r="R55" i="23"/>
  <c r="P57" i="23"/>
  <c r="Q59" i="23"/>
  <c r="Y63" i="23"/>
  <c r="R66" i="23"/>
  <c r="U67" i="23"/>
  <c r="N69" i="23"/>
  <c r="AC69" i="23"/>
  <c r="N72" i="23"/>
  <c r="AC72" i="23"/>
  <c r="X73" i="23"/>
  <c r="W74" i="23"/>
  <c r="W78" i="23"/>
  <c r="R109" i="23"/>
  <c r="P141" i="23"/>
  <c r="R262" i="23"/>
  <c r="AC262" i="23"/>
  <c r="T262" i="23"/>
  <c r="S262" i="23"/>
  <c r="Q8" i="23"/>
  <c r="N9" i="23"/>
  <c r="X9" i="23"/>
  <c r="W10" i="23"/>
  <c r="S12" i="23"/>
  <c r="Q13" i="23"/>
  <c r="N14" i="23"/>
  <c r="W14" i="23" s="1"/>
  <c r="N16" i="23"/>
  <c r="Y17" i="23"/>
  <c r="N20" i="23"/>
  <c r="W21" i="23"/>
  <c r="N24" i="23"/>
  <c r="X25" i="23"/>
  <c r="P28" i="23"/>
  <c r="P29" i="23"/>
  <c r="P31" i="23"/>
  <c r="Y33" i="23"/>
  <c r="P35" i="23"/>
  <c r="T39" i="23"/>
  <c r="S41" i="23"/>
  <c r="AC42" i="23"/>
  <c r="X43" i="23"/>
  <c r="R47" i="23"/>
  <c r="P49" i="23"/>
  <c r="W51" i="23"/>
  <c r="U57" i="23"/>
  <c r="S66" i="23"/>
  <c r="V67" i="23"/>
  <c r="P69" i="23"/>
  <c r="Q72" i="23"/>
  <c r="X74" i="23"/>
  <c r="X78" i="23"/>
  <c r="Q81" i="23"/>
  <c r="X84" i="23"/>
  <c r="U84" i="23"/>
  <c r="T84" i="23"/>
  <c r="S84" i="23"/>
  <c r="AC84" i="23"/>
  <c r="N84" i="23"/>
  <c r="AC94" i="23"/>
  <c r="S94" i="23"/>
  <c r="P94" i="23"/>
  <c r="AC136" i="23"/>
  <c r="Q136" i="23"/>
  <c r="P136" i="23"/>
  <c r="Y136" i="23"/>
  <c r="N136" i="23"/>
  <c r="W136" i="23"/>
  <c r="U136" i="23"/>
  <c r="T136" i="23"/>
  <c r="W142" i="23"/>
  <c r="X142" i="23"/>
  <c r="P142" i="23"/>
  <c r="V172" i="23"/>
  <c r="Y172" i="23"/>
  <c r="W172" i="23"/>
  <c r="U172" i="23"/>
  <c r="S172" i="23"/>
  <c r="Q172" i="23"/>
  <c r="N172" i="23"/>
  <c r="V288" i="23"/>
  <c r="W288" i="23"/>
  <c r="T288" i="23"/>
  <c r="S288" i="23"/>
  <c r="Q288" i="23"/>
  <c r="AC288" i="23"/>
  <c r="P288" i="23"/>
  <c r="Y288" i="23"/>
  <c r="N288" i="23"/>
  <c r="X288" i="23"/>
  <c r="R288" i="23"/>
  <c r="U2" i="23"/>
  <c r="Y3" i="23"/>
  <c r="W4" i="23"/>
  <c r="S5" i="23"/>
  <c r="N6" i="23"/>
  <c r="Q7" i="23"/>
  <c r="R8" i="23"/>
  <c r="P9" i="23"/>
  <c r="Y9" i="23"/>
  <c r="X10" i="23"/>
  <c r="T12" i="23"/>
  <c r="Q20" i="23"/>
  <c r="N21" i="23"/>
  <c r="X21" i="23"/>
  <c r="Q24" i="23"/>
  <c r="N25" i="23"/>
  <c r="Y25" i="23"/>
  <c r="R28" i="23"/>
  <c r="Q29" i="23"/>
  <c r="Q30" i="23"/>
  <c r="Q31" i="23"/>
  <c r="AC33" i="23"/>
  <c r="Q35" i="23"/>
  <c r="P37" i="23"/>
  <c r="S38" i="23"/>
  <c r="U39" i="23"/>
  <c r="T41" i="23"/>
  <c r="Y43" i="23"/>
  <c r="R46" i="23"/>
  <c r="T47" i="23"/>
  <c r="T49" i="23"/>
  <c r="N51" i="23"/>
  <c r="X51" i="23"/>
  <c r="U55" i="23"/>
  <c r="T59" i="23"/>
  <c r="Y67" i="23"/>
  <c r="Q69" i="23"/>
  <c r="Q70" i="23"/>
  <c r="T71" i="23"/>
  <c r="R72" i="23"/>
  <c r="N73" i="23"/>
  <c r="R73" i="23" s="1"/>
  <c r="AC73" i="23"/>
  <c r="AC74" i="23"/>
  <c r="R77" i="23"/>
  <c r="AC77" i="23"/>
  <c r="AC78" i="23"/>
  <c r="Q84" i="23"/>
  <c r="X94" i="23"/>
  <c r="R136" i="23"/>
  <c r="T172" i="23"/>
  <c r="S8" i="23"/>
  <c r="U12" i="23"/>
  <c r="S28" i="23"/>
  <c r="R31" i="23"/>
  <c r="R35" i="23"/>
  <c r="U41" i="23"/>
  <c r="AC67" i="23"/>
  <c r="AC144" i="23"/>
  <c r="X144" i="23"/>
  <c r="W144" i="23"/>
  <c r="U144" i="23"/>
  <c r="P144" i="23"/>
  <c r="N144" i="23"/>
  <c r="Q144" i="23" s="1"/>
  <c r="X177" i="23"/>
  <c r="R177" i="23"/>
  <c r="Q177" i="23"/>
  <c r="AC177" i="23"/>
  <c r="N177" i="23"/>
  <c r="W177" i="23"/>
  <c r="U177" i="23"/>
  <c r="T177" i="23"/>
  <c r="Y283" i="23"/>
  <c r="T283" i="23"/>
  <c r="R283" i="23"/>
  <c r="X2" i="23"/>
  <c r="AC4" i="23"/>
  <c r="U5" i="23"/>
  <c r="S6" i="23"/>
  <c r="U7" i="23"/>
  <c r="T8" i="23"/>
  <c r="R9" i="23"/>
  <c r="Y12" i="23"/>
  <c r="U13" i="23"/>
  <c r="U14" i="23"/>
  <c r="S16" i="23"/>
  <c r="Q17" i="23"/>
  <c r="P18" i="23"/>
  <c r="S20" i="23"/>
  <c r="Q21" i="23"/>
  <c r="S24" i="23"/>
  <c r="Q25" i="23"/>
  <c r="P26" i="23"/>
  <c r="U28" i="23"/>
  <c r="T29" i="23"/>
  <c r="S30" i="23"/>
  <c r="T31" i="23"/>
  <c r="Q33" i="23"/>
  <c r="R34" i="23"/>
  <c r="T35" i="23"/>
  <c r="S37" i="23"/>
  <c r="X39" i="23"/>
  <c r="X41" i="23"/>
  <c r="P43" i="23"/>
  <c r="AC46" i="23"/>
  <c r="X49" i="23"/>
  <c r="Q51" i="23"/>
  <c r="Y55" i="23"/>
  <c r="X59" i="23"/>
  <c r="R63" i="23"/>
  <c r="T65" i="23"/>
  <c r="N67" i="23"/>
  <c r="X68" i="23"/>
  <c r="S69" i="23"/>
  <c r="U70" i="23"/>
  <c r="V71" i="23"/>
  <c r="T72" i="23"/>
  <c r="Q73" i="23"/>
  <c r="N74" i="23"/>
  <c r="Y76" i="23"/>
  <c r="T77" i="23"/>
  <c r="N78" i="23"/>
  <c r="Y80" i="23"/>
  <c r="V82" i="23"/>
  <c r="AC82" i="23"/>
  <c r="X82" i="23"/>
  <c r="W82" i="23"/>
  <c r="P82" i="23"/>
  <c r="W84" i="23"/>
  <c r="V101" i="23"/>
  <c r="R101" i="23"/>
  <c r="Q101" i="23"/>
  <c r="N101" i="23"/>
  <c r="Y101" i="23" s="1"/>
  <c r="AC101" i="23"/>
  <c r="X101" i="23"/>
  <c r="U101" i="23"/>
  <c r="AC159" i="23"/>
  <c r="Y159" i="23"/>
  <c r="U159" i="23"/>
  <c r="Q159" i="23"/>
  <c r="N159" i="23"/>
  <c r="S159" i="23" s="1"/>
  <c r="S177" i="23"/>
  <c r="AC2" i="23"/>
  <c r="W5" i="23"/>
  <c r="U6" i="23"/>
  <c r="Y7" i="23"/>
  <c r="W8" i="23"/>
  <c r="S9" i="23"/>
  <c r="N10" i="23"/>
  <c r="Q11" i="23"/>
  <c r="AC12" i="23"/>
  <c r="X13" i="23"/>
  <c r="X14" i="23"/>
  <c r="T16" i="23"/>
  <c r="R17" i="23"/>
  <c r="W18" i="23"/>
  <c r="T20" i="23"/>
  <c r="R21" i="23"/>
  <c r="P22" i="23"/>
  <c r="T24" i="23"/>
  <c r="R25" i="23"/>
  <c r="X26" i="23"/>
  <c r="V28" i="23"/>
  <c r="U29" i="23"/>
  <c r="V30" i="23"/>
  <c r="U31" i="23"/>
  <c r="S33" i="23"/>
  <c r="S34" i="23"/>
  <c r="U35" i="23"/>
  <c r="T37" i="23"/>
  <c r="N39" i="23"/>
  <c r="Y39" i="23"/>
  <c r="AC41" i="23"/>
  <c r="Q43" i="23"/>
  <c r="P45" i="23"/>
  <c r="Y47" i="23"/>
  <c r="R51" i="23"/>
  <c r="N55" i="23"/>
  <c r="T63" i="23"/>
  <c r="U65" i="23"/>
  <c r="Q67" i="23"/>
  <c r="N68" i="23"/>
  <c r="Y68" i="23"/>
  <c r="U69" i="23"/>
  <c r="W70" i="23"/>
  <c r="W71" i="23"/>
  <c r="U72" i="23"/>
  <c r="S73" i="23"/>
  <c r="P74" i="23"/>
  <c r="N76" i="23"/>
  <c r="AC76" i="23"/>
  <c r="U77" i="23"/>
  <c r="P78" i="23"/>
  <c r="Y84" i="23"/>
  <c r="V89" i="23"/>
  <c r="X89" i="23"/>
  <c r="W89" i="23"/>
  <c r="U89" i="23"/>
  <c r="P89" i="23"/>
  <c r="N89" i="23"/>
  <c r="Y89" i="23" s="1"/>
  <c r="Y144" i="23"/>
  <c r="X175" i="23"/>
  <c r="Y175" i="23"/>
  <c r="U175" i="23"/>
  <c r="Q175" i="23"/>
  <c r="N175" i="23"/>
  <c r="Y177" i="23"/>
  <c r="V244" i="23"/>
  <c r="U244" i="23"/>
  <c r="T244" i="23"/>
  <c r="S244" i="23"/>
  <c r="AC244" i="23"/>
  <c r="Q244" i="23"/>
  <c r="Y244" i="23"/>
  <c r="P244" i="23"/>
  <c r="AB244" i="23" s="1"/>
  <c r="AD244" i="23" s="1"/>
  <c r="X244" i="23"/>
  <c r="N244" i="23"/>
  <c r="W244" i="23"/>
  <c r="R244" i="23"/>
  <c r="X275" i="23"/>
  <c r="U275" i="23"/>
  <c r="T275" i="23"/>
  <c r="Q275" i="23"/>
  <c r="P275" i="23"/>
  <c r="N275" i="23"/>
  <c r="W275" i="23" s="1"/>
  <c r="Y275" i="23"/>
  <c r="R275" i="23"/>
  <c r="Q4" i="23"/>
  <c r="N5" i="23"/>
  <c r="X5" i="23"/>
  <c r="W6" i="23"/>
  <c r="AC7" i="23"/>
  <c r="Y8" i="23"/>
  <c r="T9" i="23"/>
  <c r="P10" i="23"/>
  <c r="U11" i="23"/>
  <c r="Y13" i="23"/>
  <c r="AC14" i="23"/>
  <c r="W16" i="23"/>
  <c r="T17" i="23"/>
  <c r="X18" i="23"/>
  <c r="W20" i="23"/>
  <c r="S21" i="23"/>
  <c r="X22" i="23"/>
  <c r="W24" i="23"/>
  <c r="T25" i="23"/>
  <c r="W28" i="23"/>
  <c r="X29" i="23"/>
  <c r="W31" i="23"/>
  <c r="T33" i="23"/>
  <c r="AC34" i="23"/>
  <c r="X35" i="23"/>
  <c r="U37" i="23"/>
  <c r="P39" i="23"/>
  <c r="R43" i="23"/>
  <c r="T45" i="23"/>
  <c r="N47" i="23"/>
  <c r="W47" i="23" s="1"/>
  <c r="S51" i="23"/>
  <c r="P55" i="23"/>
  <c r="N59" i="23"/>
  <c r="W59" i="23" s="1"/>
  <c r="U63" i="23"/>
  <c r="X65" i="23"/>
  <c r="R67" i="23"/>
  <c r="W69" i="23"/>
  <c r="W72" i="23"/>
  <c r="U73" i="23"/>
  <c r="S74" i="23"/>
  <c r="W77" i="23"/>
  <c r="S78" i="23"/>
  <c r="V81" i="23"/>
  <c r="AC81" i="23"/>
  <c r="X81" i="23"/>
  <c r="W98" i="23"/>
  <c r="X98" i="23"/>
  <c r="S98" i="23"/>
  <c r="P98" i="23"/>
  <c r="W102" i="23"/>
  <c r="X102" i="23"/>
  <c r="S102" i="23"/>
  <c r="P102" i="23"/>
  <c r="Y121" i="23"/>
  <c r="X121" i="23"/>
  <c r="W121" i="23"/>
  <c r="U121" i="23"/>
  <c r="R121" i="23"/>
  <c r="P121" i="23"/>
  <c r="N121" i="23"/>
  <c r="Y133" i="23"/>
  <c r="X133" i="23"/>
  <c r="R133" i="23"/>
  <c r="P133" i="23"/>
  <c r="X191" i="23"/>
  <c r="W191" i="23"/>
  <c r="Q191" i="23"/>
  <c r="N191" i="23"/>
  <c r="Y191" i="23"/>
  <c r="V260" i="23"/>
  <c r="Q260" i="23"/>
  <c r="AC260" i="23"/>
  <c r="P260" i="23"/>
  <c r="Y260" i="23"/>
  <c r="N260" i="23"/>
  <c r="W260" i="23"/>
  <c r="U260" i="23"/>
  <c r="S260" i="23"/>
  <c r="X260" i="23"/>
  <c r="R260" i="23"/>
  <c r="AC8" i="23"/>
  <c r="X31" i="23"/>
  <c r="Y35" i="23"/>
  <c r="X69" i="23"/>
  <c r="Y72" i="23"/>
  <c r="U74" i="23"/>
  <c r="U78" i="23"/>
  <c r="V109" i="23"/>
  <c r="W109" i="23"/>
  <c r="U109" i="23"/>
  <c r="S109" i="23"/>
  <c r="Q109" i="23"/>
  <c r="AC109" i="23"/>
  <c r="P109" i="23"/>
  <c r="Y109" i="23"/>
  <c r="N109" i="23"/>
  <c r="X134" i="23"/>
  <c r="P134" i="23"/>
  <c r="X171" i="23"/>
  <c r="AC171" i="23"/>
  <c r="Y171" i="23"/>
  <c r="W171" i="23"/>
  <c r="S171" i="23"/>
  <c r="Q171" i="23"/>
  <c r="N171" i="23"/>
  <c r="AC246" i="23"/>
  <c r="X246" i="23"/>
  <c r="S246" i="23"/>
  <c r="Q246" i="23"/>
  <c r="P246" i="23"/>
  <c r="T246" i="23"/>
  <c r="V292" i="23"/>
  <c r="Q292" i="23"/>
  <c r="AC292" i="23"/>
  <c r="P292" i="23"/>
  <c r="Y292" i="23"/>
  <c r="N292" i="23"/>
  <c r="W292" i="23"/>
  <c r="U292" i="23"/>
  <c r="T292" i="23"/>
  <c r="X292" i="23"/>
  <c r="S292" i="23"/>
  <c r="U85" i="23"/>
  <c r="U97" i="23"/>
  <c r="W100" i="23"/>
  <c r="X112" i="23"/>
  <c r="U113" i="23"/>
  <c r="T116" i="23"/>
  <c r="T149" i="23"/>
  <c r="W169" i="23"/>
  <c r="W173" i="23"/>
  <c r="R186" i="23"/>
  <c r="P186" i="23"/>
  <c r="X195" i="23"/>
  <c r="Y195" i="23"/>
  <c r="Q195" i="23"/>
  <c r="S199" i="23"/>
  <c r="R199" i="23"/>
  <c r="Q199" i="23"/>
  <c r="AC199" i="23"/>
  <c r="V199" i="23"/>
  <c r="U199" i="23"/>
  <c r="V248" i="23"/>
  <c r="AC248" i="23"/>
  <c r="Q248" i="23"/>
  <c r="Y248" i="23"/>
  <c r="P248" i="23"/>
  <c r="X248" i="23"/>
  <c r="N248" i="23"/>
  <c r="U248" i="23"/>
  <c r="T248" i="23"/>
  <c r="S248" i="23"/>
  <c r="AC286" i="23"/>
  <c r="T286" i="23"/>
  <c r="W85" i="23"/>
  <c r="U86" i="23"/>
  <c r="Q88" i="23"/>
  <c r="N90" i="23"/>
  <c r="W92" i="23"/>
  <c r="R93" i="23"/>
  <c r="Q96" i="23"/>
  <c r="AC96" i="23"/>
  <c r="X97" i="23"/>
  <c r="W104" i="23"/>
  <c r="P106" i="23"/>
  <c r="S108" i="23"/>
  <c r="N112" i="23"/>
  <c r="Y112" i="23" s="1"/>
  <c r="AC112" i="23"/>
  <c r="W113" i="23"/>
  <c r="U116" i="23"/>
  <c r="Q117" i="23"/>
  <c r="S120" i="23"/>
  <c r="P122" i="23"/>
  <c r="S124" i="23"/>
  <c r="N125" i="23"/>
  <c r="Y128" i="23"/>
  <c r="X132" i="23"/>
  <c r="R140" i="23"/>
  <c r="Q147" i="23"/>
  <c r="AC148" i="23"/>
  <c r="U149" i="23"/>
  <c r="AC152" i="23"/>
  <c r="U153" i="23"/>
  <c r="AC156" i="23"/>
  <c r="U157" i="23"/>
  <c r="R158" i="23"/>
  <c r="S160" i="23"/>
  <c r="S161" i="23"/>
  <c r="N162" i="23"/>
  <c r="U162" i="23" s="1"/>
  <c r="AC162" i="23"/>
  <c r="AC163" i="23"/>
  <c r="U165" i="23"/>
  <c r="Q166" i="23"/>
  <c r="N167" i="23"/>
  <c r="N168" i="23"/>
  <c r="Y168" i="23" s="1"/>
  <c r="N169" i="23"/>
  <c r="X169" i="23"/>
  <c r="S170" i="23"/>
  <c r="N173" i="23"/>
  <c r="X173" i="23"/>
  <c r="S174" i="23"/>
  <c r="W176" i="23"/>
  <c r="T199" i="23"/>
  <c r="R248" i="23"/>
  <c r="X85" i="23"/>
  <c r="P90" i="23"/>
  <c r="AC97" i="23"/>
  <c r="AC100" i="23"/>
  <c r="X113" i="23"/>
  <c r="W116" i="23"/>
  <c r="X122" i="23"/>
  <c r="P125" i="23"/>
  <c r="R145" i="23"/>
  <c r="W149" i="23"/>
  <c r="W153" i="23"/>
  <c r="W157" i="23"/>
  <c r="P162" i="23"/>
  <c r="V164" i="23"/>
  <c r="W165" i="23"/>
  <c r="Q167" i="23"/>
  <c r="Q168" i="23"/>
  <c r="P169" i="23"/>
  <c r="Y169" i="23"/>
  <c r="P173" i="23"/>
  <c r="Y173" i="23"/>
  <c r="V200" i="23"/>
  <c r="AC200" i="23"/>
  <c r="Q200" i="23"/>
  <c r="Y200" i="23"/>
  <c r="P200" i="23"/>
  <c r="X200" i="23"/>
  <c r="N200" i="23"/>
  <c r="U200" i="23"/>
  <c r="T200" i="23"/>
  <c r="S200" i="23"/>
  <c r="T245" i="23"/>
  <c r="AC245" i="23"/>
  <c r="U245" i="23"/>
  <c r="S245" i="23"/>
  <c r="W248" i="23"/>
  <c r="X255" i="23"/>
  <c r="W255" i="23"/>
  <c r="U255" i="23"/>
  <c r="R255" i="23"/>
  <c r="Q255" i="23"/>
  <c r="AC255" i="23"/>
  <c r="N255" i="23"/>
  <c r="S255" i="23" s="1"/>
  <c r="AC274" i="23"/>
  <c r="T274" i="23"/>
  <c r="S274" i="23"/>
  <c r="P85" i="23"/>
  <c r="AC85" i="23"/>
  <c r="AC86" i="23"/>
  <c r="U88" i="23"/>
  <c r="U90" i="23"/>
  <c r="Q92" i="23"/>
  <c r="AC92" i="23"/>
  <c r="T96" i="23"/>
  <c r="P97" i="23"/>
  <c r="P100" i="23"/>
  <c r="Q104" i="23"/>
  <c r="AC104" i="23"/>
  <c r="W105" i="23"/>
  <c r="X110" i="23"/>
  <c r="S112" i="23"/>
  <c r="P113" i="23"/>
  <c r="AC113" i="23"/>
  <c r="P116" i="23"/>
  <c r="Y116" i="23"/>
  <c r="U117" i="23"/>
  <c r="W124" i="23"/>
  <c r="U125" i="23"/>
  <c r="P128" i="23"/>
  <c r="Q132" i="23"/>
  <c r="W140" i="23"/>
  <c r="U147" i="23"/>
  <c r="S148" i="23"/>
  <c r="P149" i="23"/>
  <c r="Y149" i="23"/>
  <c r="U150" i="23"/>
  <c r="S151" i="23"/>
  <c r="S152" i="23"/>
  <c r="P153" i="23"/>
  <c r="Y153" i="23"/>
  <c r="U154" i="23"/>
  <c r="S155" i="23"/>
  <c r="S156" i="23"/>
  <c r="P157" i="23"/>
  <c r="Y157" i="23"/>
  <c r="X158" i="23"/>
  <c r="W161" i="23"/>
  <c r="R162" i="23"/>
  <c r="Q163" i="23"/>
  <c r="Q164" i="23"/>
  <c r="P165" i="23"/>
  <c r="Y165" i="23"/>
  <c r="U167" i="23"/>
  <c r="T168" i="23"/>
  <c r="R169" i="23"/>
  <c r="X170" i="23"/>
  <c r="R173" i="23"/>
  <c r="X174" i="23"/>
  <c r="W200" i="23"/>
  <c r="Y219" i="23"/>
  <c r="W219" i="23"/>
  <c r="R219" i="23"/>
  <c r="N219" i="23"/>
  <c r="S219" i="23" s="1"/>
  <c r="Y255" i="23"/>
  <c r="X263" i="23"/>
  <c r="Q263" i="23"/>
  <c r="AC263" i="23"/>
  <c r="P263" i="23"/>
  <c r="Y263" i="23"/>
  <c r="N263" i="23"/>
  <c r="U263" i="23"/>
  <c r="T263" i="23"/>
  <c r="S263" i="23"/>
  <c r="AC266" i="23"/>
  <c r="T266" i="23"/>
  <c r="S266" i="23"/>
  <c r="V284" i="23"/>
  <c r="Q284" i="23"/>
  <c r="AC284" i="23"/>
  <c r="P284" i="23"/>
  <c r="Y284" i="23"/>
  <c r="N284" i="23"/>
  <c r="W284" i="23"/>
  <c r="T284" i="23"/>
  <c r="S284" i="23"/>
  <c r="X295" i="23"/>
  <c r="Y295" i="23"/>
  <c r="U295" i="23"/>
  <c r="R295" i="23"/>
  <c r="Q295" i="23"/>
  <c r="N295" i="23"/>
  <c r="W295" i="23" s="1"/>
  <c r="Q85" i="23"/>
  <c r="W88" i="23"/>
  <c r="W90" i="23"/>
  <c r="Y93" i="23"/>
  <c r="U96" i="23"/>
  <c r="Q97" i="23"/>
  <c r="S100" i="23"/>
  <c r="X105" i="23"/>
  <c r="X108" i="23"/>
  <c r="AC110" i="23"/>
  <c r="T112" i="23"/>
  <c r="Q113" i="23"/>
  <c r="Q116" i="23"/>
  <c r="AC116" i="23"/>
  <c r="Y120" i="23"/>
  <c r="N124" i="23"/>
  <c r="X124" i="23"/>
  <c r="X125" i="23"/>
  <c r="Q128" i="23"/>
  <c r="R132" i="23"/>
  <c r="X140" i="23"/>
  <c r="V147" i="23"/>
  <c r="T148" i="23"/>
  <c r="Q149" i="23"/>
  <c r="AC149" i="23"/>
  <c r="W150" i="23"/>
  <c r="U151" i="23"/>
  <c r="T152" i="23"/>
  <c r="Q153" i="23"/>
  <c r="AC153" i="23"/>
  <c r="W154" i="23"/>
  <c r="U155" i="23"/>
  <c r="T156" i="23"/>
  <c r="Q157" i="23"/>
  <c r="AC157" i="23"/>
  <c r="N161" i="23"/>
  <c r="X161" i="23"/>
  <c r="S162" i="23"/>
  <c r="S163" i="23"/>
  <c r="S164" i="23"/>
  <c r="Q165" i="23"/>
  <c r="AC165" i="23"/>
  <c r="X166" i="23"/>
  <c r="W167" i="23"/>
  <c r="U168" i="23"/>
  <c r="S169" i="23"/>
  <c r="N170" i="23"/>
  <c r="Y170" i="23"/>
  <c r="S173" i="23"/>
  <c r="N174" i="23"/>
  <c r="Y174" i="23"/>
  <c r="V178" i="23"/>
  <c r="S178" i="23"/>
  <c r="AC178" i="23"/>
  <c r="Q178" i="23"/>
  <c r="X178" i="23"/>
  <c r="W178" i="23"/>
  <c r="U178" i="23"/>
  <c r="V194" i="23"/>
  <c r="AC194" i="23"/>
  <c r="Q194" i="23"/>
  <c r="Y194" i="23"/>
  <c r="P194" i="23"/>
  <c r="X194" i="23"/>
  <c r="N194" i="23"/>
  <c r="S194" i="23" s="1"/>
  <c r="U194" i="23"/>
  <c r="T194" i="23"/>
  <c r="Y201" i="23"/>
  <c r="V201" i="23"/>
  <c r="U201" i="23"/>
  <c r="S201" i="23"/>
  <c r="V228" i="23"/>
  <c r="S228" i="23"/>
  <c r="R228" i="23"/>
  <c r="N228" i="23"/>
  <c r="X228" i="23"/>
  <c r="W228" i="23"/>
  <c r="U228" i="23"/>
  <c r="Y235" i="23"/>
  <c r="R235" i="23"/>
  <c r="Q235" i="23"/>
  <c r="N235" i="23"/>
  <c r="X235" i="23" s="1"/>
  <c r="R263" i="23"/>
  <c r="V267" i="23"/>
  <c r="U267" i="23"/>
  <c r="T267" i="23"/>
  <c r="S267" i="23"/>
  <c r="Q267" i="23"/>
  <c r="Y267" i="23"/>
  <c r="P267" i="23"/>
  <c r="X267" i="23"/>
  <c r="N267" i="23"/>
  <c r="W267" i="23" s="1"/>
  <c r="R284" i="23"/>
  <c r="S295" i="23"/>
  <c r="R85" i="23"/>
  <c r="N86" i="23"/>
  <c r="AC88" i="23"/>
  <c r="X90" i="23"/>
  <c r="S92" i="23"/>
  <c r="N93" i="23"/>
  <c r="W93" i="23" s="1"/>
  <c r="AC93" i="23"/>
  <c r="W96" i="23"/>
  <c r="R97" i="23"/>
  <c r="T100" i="23"/>
  <c r="S104" i="23"/>
  <c r="N105" i="23"/>
  <c r="R105" i="23" s="1"/>
  <c r="Y105" i="23"/>
  <c r="N108" i="23"/>
  <c r="R108" i="23" s="1"/>
  <c r="AC108" i="23"/>
  <c r="U112" i="23"/>
  <c r="R113" i="23"/>
  <c r="P114" i="23"/>
  <c r="R116" i="23"/>
  <c r="X117" i="23"/>
  <c r="N120" i="23"/>
  <c r="Q120" i="23" s="1"/>
  <c r="AC120" i="23"/>
  <c r="P124" i="23"/>
  <c r="Y124" i="23"/>
  <c r="R128" i="23"/>
  <c r="P130" i="23"/>
  <c r="T132" i="23"/>
  <c r="N140" i="23"/>
  <c r="Y140" i="23"/>
  <c r="X147" i="23"/>
  <c r="R149" i="23"/>
  <c r="X150" i="23"/>
  <c r="W151" i="23"/>
  <c r="U152" i="23"/>
  <c r="R153" i="23"/>
  <c r="X154" i="23"/>
  <c r="W155" i="23"/>
  <c r="U156" i="23"/>
  <c r="R157" i="23"/>
  <c r="V158" i="23"/>
  <c r="AC158" i="23"/>
  <c r="P161" i="23"/>
  <c r="AB161" i="23" s="1"/>
  <c r="AD161" i="23" s="1"/>
  <c r="Y161" i="23"/>
  <c r="W162" i="23"/>
  <c r="U163" i="23"/>
  <c r="T164" i="23"/>
  <c r="R165" i="23"/>
  <c r="Y166" i="23"/>
  <c r="Y167" i="23"/>
  <c r="W168" i="23"/>
  <c r="T169" i="23"/>
  <c r="P170" i="23"/>
  <c r="AC170" i="23"/>
  <c r="T173" i="23"/>
  <c r="P174" i="23"/>
  <c r="AC174" i="23"/>
  <c r="N176" i="23"/>
  <c r="N178" i="23"/>
  <c r="R194" i="23"/>
  <c r="W201" i="23"/>
  <c r="T228" i="23"/>
  <c r="V232" i="23"/>
  <c r="S232" i="23"/>
  <c r="Q232" i="23"/>
  <c r="N232" i="23"/>
  <c r="X232" i="23"/>
  <c r="W232" i="23"/>
  <c r="U232" i="23"/>
  <c r="W235" i="23"/>
  <c r="X243" i="23"/>
  <c r="Y243" i="23"/>
  <c r="Q243" i="23"/>
  <c r="N243" i="23"/>
  <c r="W243" i="23" s="1"/>
  <c r="W263" i="23"/>
  <c r="R267" i="23"/>
  <c r="X284" i="23"/>
  <c r="AC295" i="23"/>
  <c r="Q179" i="23"/>
  <c r="AC181" i="23"/>
  <c r="Y183" i="23"/>
  <c r="T188" i="23"/>
  <c r="V198" i="23"/>
  <c r="S202" i="23"/>
  <c r="W204" i="23"/>
  <c r="U205" i="23"/>
  <c r="T206" i="23"/>
  <c r="S207" i="23"/>
  <c r="Q208" i="23"/>
  <c r="AC208" i="23"/>
  <c r="AC209" i="23"/>
  <c r="W210" i="23"/>
  <c r="Y211" i="23"/>
  <c r="T212" i="23"/>
  <c r="Q213" i="23"/>
  <c r="P214" i="23"/>
  <c r="AC214" i="23"/>
  <c r="T216" i="23"/>
  <c r="Q217" i="23"/>
  <c r="Q218" i="23"/>
  <c r="P220" i="23"/>
  <c r="Y220" i="23"/>
  <c r="Q222" i="23"/>
  <c r="Q223" i="23"/>
  <c r="R224" i="23"/>
  <c r="U225" i="23"/>
  <c r="U226" i="23"/>
  <c r="R227" i="23"/>
  <c r="Q231" i="23"/>
  <c r="Y240" i="23"/>
  <c r="S242" i="23"/>
  <c r="Q247" i="23"/>
  <c r="P251" i="23"/>
  <c r="AC251" i="23"/>
  <c r="X252" i="23"/>
  <c r="Y256" i="23"/>
  <c r="V258" i="23"/>
  <c r="U259" i="23"/>
  <c r="P264" i="23"/>
  <c r="AC264" i="23"/>
  <c r="X268" i="23"/>
  <c r="X271" i="23"/>
  <c r="X272" i="23"/>
  <c r="R279" i="23"/>
  <c r="S280" i="23"/>
  <c r="S291" i="23"/>
  <c r="Q293" i="23"/>
  <c r="S294" i="23"/>
  <c r="W296" i="23"/>
  <c r="S298" i="23"/>
  <c r="U179" i="23"/>
  <c r="X182" i="23"/>
  <c r="N185" i="23"/>
  <c r="Q186" i="23"/>
  <c r="N187" i="23"/>
  <c r="W187" i="23" s="1"/>
  <c r="U188" i="23"/>
  <c r="Y190" i="23"/>
  <c r="N192" i="23"/>
  <c r="R193" i="23"/>
  <c r="U197" i="23"/>
  <c r="Y198" i="23"/>
  <c r="T202" i="23"/>
  <c r="R203" i="23"/>
  <c r="N204" i="23"/>
  <c r="X204" i="23"/>
  <c r="W205" i="23"/>
  <c r="U206" i="23"/>
  <c r="X210" i="23"/>
  <c r="AC211" i="23"/>
  <c r="U212" i="23"/>
  <c r="S213" i="23"/>
  <c r="Q214" i="23"/>
  <c r="AC215" i="23"/>
  <c r="U216" i="23"/>
  <c r="S217" i="23"/>
  <c r="S218" i="23"/>
  <c r="Q220" i="23"/>
  <c r="AC220" i="23"/>
  <c r="S222" i="23"/>
  <c r="R223" i="23"/>
  <c r="T224" i="23"/>
  <c r="W227" i="23"/>
  <c r="P230" i="23"/>
  <c r="W231" i="23"/>
  <c r="P234" i="23"/>
  <c r="T236" i="23"/>
  <c r="AC237" i="23"/>
  <c r="AC238" i="23"/>
  <c r="N240" i="23"/>
  <c r="V240" i="23" s="1"/>
  <c r="AC240" i="23"/>
  <c r="AC252" i="23"/>
  <c r="AC256" i="23"/>
  <c r="Y259" i="23"/>
  <c r="Q264" i="23"/>
  <c r="AC268" i="23"/>
  <c r="N271" i="23"/>
  <c r="Y271" i="23"/>
  <c r="T279" i="23"/>
  <c r="V291" i="23"/>
  <c r="S293" i="23"/>
  <c r="T294" i="23"/>
  <c r="W179" i="23"/>
  <c r="Q181" i="23"/>
  <c r="N182" i="23"/>
  <c r="R182" i="23" s="1"/>
  <c r="N184" i="23"/>
  <c r="X184" i="23" s="1"/>
  <c r="R185" i="23"/>
  <c r="S186" i="23"/>
  <c r="Q187" i="23"/>
  <c r="W188" i="23"/>
  <c r="N190" i="23"/>
  <c r="R190" i="23" s="1"/>
  <c r="AC190" i="23"/>
  <c r="P192" i="23"/>
  <c r="U193" i="23"/>
  <c r="AC198" i="23"/>
  <c r="U202" i="23"/>
  <c r="S203" i="23"/>
  <c r="P204" i="23"/>
  <c r="Y204" i="23"/>
  <c r="Y205" i="23"/>
  <c r="W207" i="23"/>
  <c r="S208" i="23"/>
  <c r="N209" i="23"/>
  <c r="N210" i="23"/>
  <c r="Y210" i="23"/>
  <c r="W212" i="23"/>
  <c r="U213" i="23"/>
  <c r="S214" i="23"/>
  <c r="N215" i="23"/>
  <c r="Y215" i="23" s="1"/>
  <c r="W216" i="23"/>
  <c r="U217" i="23"/>
  <c r="T218" i="23"/>
  <c r="R220" i="23"/>
  <c r="T222" i="23"/>
  <c r="W223" i="23"/>
  <c r="U224" i="23"/>
  <c r="R226" i="23"/>
  <c r="X226" i="23"/>
  <c r="S230" i="23"/>
  <c r="Y231" i="23"/>
  <c r="Q234" i="23"/>
  <c r="P240" i="23"/>
  <c r="AC242" i="23"/>
  <c r="Y247" i="23"/>
  <c r="S250" i="23"/>
  <c r="R251" i="23"/>
  <c r="N256" i="23"/>
  <c r="AC259" i="23"/>
  <c r="R264" i="23"/>
  <c r="P271" i="23"/>
  <c r="P276" i="23"/>
  <c r="U279" i="23"/>
  <c r="X280" i="23"/>
  <c r="Q287" i="23"/>
  <c r="W291" i="23"/>
  <c r="U294" i="23"/>
  <c r="U298" i="23"/>
  <c r="S181" i="23"/>
  <c r="Q182" i="23"/>
  <c r="Q184" i="23"/>
  <c r="U185" i="23"/>
  <c r="U186" i="23"/>
  <c r="Y188" i="23"/>
  <c r="Q190" i="23"/>
  <c r="T192" i="23"/>
  <c r="T196" i="23"/>
  <c r="Q198" i="23"/>
  <c r="AC207" i="23"/>
  <c r="S209" i="23"/>
  <c r="Q210" i="23"/>
  <c r="P212" i="23"/>
  <c r="Y212" i="23"/>
  <c r="Y213" i="23"/>
  <c r="U214" i="23"/>
  <c r="R215" i="23"/>
  <c r="P216" i="23"/>
  <c r="Y216" i="23"/>
  <c r="AC217" i="23"/>
  <c r="T220" i="23"/>
  <c r="U221" i="23"/>
  <c r="Y222" i="23"/>
  <c r="X224" i="23"/>
  <c r="P226" i="23"/>
  <c r="AC226" i="23"/>
  <c r="Y230" i="23"/>
  <c r="T234" i="23"/>
  <c r="X236" i="23"/>
  <c r="Q238" i="23"/>
  <c r="Q239" i="23"/>
  <c r="R240" i="23"/>
  <c r="AC241" i="23"/>
  <c r="W250" i="23"/>
  <c r="T251" i="23"/>
  <c r="Q252" i="23"/>
  <c r="V253" i="23"/>
  <c r="R256" i="23"/>
  <c r="V257" i="23"/>
  <c r="Q259" i="23"/>
  <c r="U264" i="23"/>
  <c r="P268" i="23"/>
  <c r="R271" i="23"/>
  <c r="T287" i="23"/>
  <c r="X294" i="23"/>
  <c r="N180" i="23"/>
  <c r="W180" i="23" s="1"/>
  <c r="T181" i="23"/>
  <c r="S182" i="23"/>
  <c r="N183" i="23"/>
  <c r="T184" i="23"/>
  <c r="AC185" i="23"/>
  <c r="X186" i="23"/>
  <c r="N188" i="23"/>
  <c r="S190" i="23"/>
  <c r="U192" i="23"/>
  <c r="U196" i="23"/>
  <c r="S198" i="23"/>
  <c r="AC202" i="23"/>
  <c r="W203" i="23"/>
  <c r="S204" i="23"/>
  <c r="N205" i="23"/>
  <c r="N206" i="23"/>
  <c r="R206" i="23" s="1"/>
  <c r="W208" i="23"/>
  <c r="U209" i="23"/>
  <c r="S210" i="23"/>
  <c r="N211" i="23"/>
  <c r="U211" i="23" s="1"/>
  <c r="Q212" i="23"/>
  <c r="AC212" i="23"/>
  <c r="AC213" i="23"/>
  <c r="W214" i="23"/>
  <c r="Y218" i="23"/>
  <c r="U220" i="23"/>
  <c r="AC222" i="23"/>
  <c r="N224" i="23"/>
  <c r="W224" i="23" s="1"/>
  <c r="AC224" i="23"/>
  <c r="Q226" i="23"/>
  <c r="S229" i="23"/>
  <c r="AC230" i="23"/>
  <c r="S233" i="23"/>
  <c r="Y234" i="23"/>
  <c r="AC236" i="23"/>
  <c r="S238" i="23"/>
  <c r="R239" i="23"/>
  <c r="S240" i="23"/>
  <c r="U251" i="23"/>
  <c r="R252" i="23"/>
  <c r="U256" i="23"/>
  <c r="R259" i="23"/>
  <c r="W264" i="23"/>
  <c r="R268" i="23"/>
  <c r="S270" i="23"/>
  <c r="T271" i="23"/>
  <c r="N280" i="23"/>
  <c r="R280" i="23" s="1"/>
  <c r="U287" i="23"/>
  <c r="T290" i="23"/>
  <c r="N294" i="23"/>
  <c r="Y294" i="23"/>
  <c r="R298" i="23"/>
  <c r="AC298" i="23"/>
  <c r="W298" i="23"/>
  <c r="X299" i="23"/>
  <c r="AC299" i="23"/>
  <c r="Y299" i="23"/>
  <c r="W299" i="23"/>
  <c r="U299" i="23"/>
  <c r="R299" i="23"/>
  <c r="Q299" i="23"/>
  <c r="N179" i="23"/>
  <c r="U180" i="23"/>
  <c r="U181" i="23"/>
  <c r="T182" i="23"/>
  <c r="Q183" i="23"/>
  <c r="U184" i="23"/>
  <c r="Y186" i="23"/>
  <c r="P188" i="23"/>
  <c r="T190" i="23"/>
  <c r="W192" i="23"/>
  <c r="T198" i="23"/>
  <c r="N202" i="23"/>
  <c r="Y203" i="23"/>
  <c r="T204" i="23"/>
  <c r="Q205" i="23"/>
  <c r="Q206" i="23"/>
  <c r="Q207" i="23"/>
  <c r="N208" i="23"/>
  <c r="V208" i="23" s="1"/>
  <c r="X208" i="23"/>
  <c r="W209" i="23"/>
  <c r="T210" i="23"/>
  <c r="X214" i="23"/>
  <c r="U215" i="23"/>
  <c r="R216" i="23"/>
  <c r="N218" i="23"/>
  <c r="W218" i="23" s="1"/>
  <c r="AC218" i="23"/>
  <c r="W220" i="23"/>
  <c r="P224" i="23"/>
  <c r="S226" i="23"/>
  <c r="N227" i="23"/>
  <c r="Y227" i="23" s="1"/>
  <c r="U229" i="23"/>
  <c r="N236" i="23"/>
  <c r="T238" i="23"/>
  <c r="W239" i="23"/>
  <c r="W240" i="23"/>
  <c r="P242" i="23"/>
  <c r="W251" i="23"/>
  <c r="U252" i="23"/>
  <c r="S259" i="23"/>
  <c r="X264" i="23"/>
  <c r="S268" i="23"/>
  <c r="T270" i="23"/>
  <c r="U271" i="23"/>
  <c r="P280" i="23"/>
  <c r="T282" i="23"/>
  <c r="Y287" i="23"/>
  <c r="P294" i="23"/>
  <c r="AC294" i="23"/>
  <c r="N298" i="23"/>
  <c r="P298" i="23" s="1"/>
  <c r="N299" i="23"/>
  <c r="S299" i="23" s="1"/>
  <c r="X308" i="23"/>
  <c r="W310" i="23"/>
  <c r="X354" i="23"/>
  <c r="Y368" i="23"/>
  <c r="Q383" i="23"/>
  <c r="S389" i="23"/>
  <c r="P390" i="23"/>
  <c r="W393" i="23"/>
  <c r="W399" i="23"/>
  <c r="T405" i="23"/>
  <c r="P406" i="23"/>
  <c r="X408" i="23"/>
  <c r="Y409" i="23"/>
  <c r="U411" i="23"/>
  <c r="S413" i="23"/>
  <c r="T414" i="23"/>
  <c r="AC416" i="23"/>
  <c r="AD416" i="23" s="1"/>
  <c r="W419" i="23"/>
  <c r="S421" i="23"/>
  <c r="T422" i="23"/>
  <c r="Q425" i="23"/>
  <c r="W427" i="23"/>
  <c r="P300" i="23"/>
  <c r="AC300" i="23"/>
  <c r="S303" i="23"/>
  <c r="U305" i="23"/>
  <c r="T306" i="23"/>
  <c r="Q307" i="23"/>
  <c r="N308" i="23"/>
  <c r="Y308" i="23"/>
  <c r="N310" i="23"/>
  <c r="X310" i="23"/>
  <c r="U311" i="23"/>
  <c r="T312" i="23"/>
  <c r="N314" i="23"/>
  <c r="P314" i="23" s="1"/>
  <c r="AC314" i="23"/>
  <c r="Y315" i="23"/>
  <c r="S317" i="23"/>
  <c r="AC319" i="23"/>
  <c r="X320" i="23"/>
  <c r="Y321" i="23"/>
  <c r="Y322" i="23"/>
  <c r="W323" i="23"/>
  <c r="S324" i="23"/>
  <c r="Q325" i="23"/>
  <c r="T326" i="23"/>
  <c r="R327" i="23"/>
  <c r="P328" i="23"/>
  <c r="N329" i="23"/>
  <c r="Q329" i="23" s="1"/>
  <c r="V330" i="23"/>
  <c r="R333" i="23"/>
  <c r="R334" i="23"/>
  <c r="AC352" i="23"/>
  <c r="AD352" i="23" s="1"/>
  <c r="N354" i="23"/>
  <c r="Y354" i="23"/>
  <c r="P365" i="23"/>
  <c r="N368" i="23"/>
  <c r="AC368" i="23"/>
  <c r="AD368" i="23" s="1"/>
  <c r="R375" i="23"/>
  <c r="T376" i="23"/>
  <c r="P377" i="23"/>
  <c r="V378" i="23"/>
  <c r="U379" i="23"/>
  <c r="AC380" i="23"/>
  <c r="AD380" i="23" s="1"/>
  <c r="Y381" i="23"/>
  <c r="T382" i="23"/>
  <c r="S383" i="23"/>
  <c r="X384" i="23"/>
  <c r="P386" i="23"/>
  <c r="W387" i="23"/>
  <c r="U389" i="23"/>
  <c r="Q390" i="23"/>
  <c r="N391" i="23"/>
  <c r="P392" i="23"/>
  <c r="Y393" i="23"/>
  <c r="U395" i="23"/>
  <c r="Q397" i="23"/>
  <c r="Y398" i="23"/>
  <c r="X399" i="23"/>
  <c r="N401" i="23"/>
  <c r="N403" i="23"/>
  <c r="T403" i="23" s="1"/>
  <c r="U405" i="23"/>
  <c r="Q406" i="23"/>
  <c r="Q407" i="23"/>
  <c r="AC408" i="23"/>
  <c r="AD408" i="23" s="1"/>
  <c r="W411" i="23"/>
  <c r="U413" i="23"/>
  <c r="W414" i="23"/>
  <c r="AC419" i="23"/>
  <c r="AD419" i="23" s="1"/>
  <c r="W422" i="23"/>
  <c r="W425" i="23"/>
  <c r="Q300" i="23"/>
  <c r="X302" i="23"/>
  <c r="U303" i="23"/>
  <c r="S304" i="23"/>
  <c r="V305" i="23"/>
  <c r="U306" i="23"/>
  <c r="R307" i="23"/>
  <c r="P308" i="23"/>
  <c r="AC308" i="23"/>
  <c r="P310" i="23"/>
  <c r="Y310" i="23"/>
  <c r="Q314" i="23"/>
  <c r="AC315" i="23"/>
  <c r="U317" i="23"/>
  <c r="Y320" i="23"/>
  <c r="AC322" i="23"/>
  <c r="Y323" i="23"/>
  <c r="U324" i="23"/>
  <c r="U325" i="23"/>
  <c r="U326" i="23"/>
  <c r="S327" i="23"/>
  <c r="Q328" i="23"/>
  <c r="U329" i="23"/>
  <c r="S333" i="23"/>
  <c r="P354" i="23"/>
  <c r="AC354" i="23"/>
  <c r="AD354" i="23" s="1"/>
  <c r="R359" i="23"/>
  <c r="U360" i="23"/>
  <c r="X361" i="23"/>
  <c r="W362" i="23"/>
  <c r="N364" i="23"/>
  <c r="R365" i="23"/>
  <c r="W366" i="23"/>
  <c r="Q368" i="23"/>
  <c r="Q370" i="23"/>
  <c r="Y372" i="23"/>
  <c r="N374" i="23"/>
  <c r="AC375" i="23"/>
  <c r="AD375" i="23" s="1"/>
  <c r="U376" i="23"/>
  <c r="X377" i="23"/>
  <c r="Y378" i="23"/>
  <c r="W379" i="23"/>
  <c r="AC381" i="23"/>
  <c r="AD381" i="23" s="1"/>
  <c r="W382" i="23"/>
  <c r="X383" i="23"/>
  <c r="AC384" i="23"/>
  <c r="AD384" i="23" s="1"/>
  <c r="X386" i="23"/>
  <c r="AC387" i="23"/>
  <c r="AD387" i="23" s="1"/>
  <c r="X389" i="23"/>
  <c r="R390" i="23"/>
  <c r="P391" i="23"/>
  <c r="R392" i="23"/>
  <c r="W395" i="23"/>
  <c r="R397" i="23"/>
  <c r="N398" i="23"/>
  <c r="AC398" i="23"/>
  <c r="AD398" i="23" s="1"/>
  <c r="Y399" i="23"/>
  <c r="Q401" i="23"/>
  <c r="R403" i="23"/>
  <c r="X405" i="23"/>
  <c r="R406" i="23"/>
  <c r="S407" i="23"/>
  <c r="P410" i="23"/>
  <c r="AC411" i="23"/>
  <c r="AD411" i="23" s="1"/>
  <c r="X413" i="23"/>
  <c r="X414" i="23"/>
  <c r="S300" i="23"/>
  <c r="N301" i="23"/>
  <c r="Y301" i="23" s="1"/>
  <c r="N302" i="23"/>
  <c r="W302" i="23" s="1"/>
  <c r="Y302" i="23"/>
  <c r="W303" i="23"/>
  <c r="T304" i="23"/>
  <c r="Y305" i="23"/>
  <c r="W306" i="23"/>
  <c r="S307" i="23"/>
  <c r="Q308" i="23"/>
  <c r="Q310" i="23"/>
  <c r="AC310" i="23"/>
  <c r="Y311" i="23"/>
  <c r="W312" i="23"/>
  <c r="S314" i="23"/>
  <c r="N315" i="23"/>
  <c r="X316" i="23"/>
  <c r="W317" i="23"/>
  <c r="T318" i="23"/>
  <c r="Q319" i="23"/>
  <c r="N320" i="23"/>
  <c r="AC320" i="23"/>
  <c r="AC323" i="23"/>
  <c r="W324" i="23"/>
  <c r="W325" i="23"/>
  <c r="W326" i="23"/>
  <c r="U327" i="23"/>
  <c r="R328" i="23"/>
  <c r="W329" i="23"/>
  <c r="U333" i="23"/>
  <c r="T334" i="23"/>
  <c r="R336" i="23"/>
  <c r="P344" i="23"/>
  <c r="P346" i="23"/>
  <c r="N348" i="23"/>
  <c r="Y348" i="23" s="1"/>
  <c r="R349" i="23"/>
  <c r="Y350" i="23"/>
  <c r="Q352" i="23"/>
  <c r="Q354" i="23"/>
  <c r="AC359" i="23"/>
  <c r="AD359" i="23" s="1"/>
  <c r="W360" i="23"/>
  <c r="X362" i="23"/>
  <c r="Q364" i="23"/>
  <c r="X365" i="23"/>
  <c r="R368" i="23"/>
  <c r="W376" i="23"/>
  <c r="X379" i="23"/>
  <c r="P381" i="23"/>
  <c r="X382" i="23"/>
  <c r="Y383" i="23"/>
  <c r="Y389" i="23"/>
  <c r="T390" i="23"/>
  <c r="Y405" i="23"/>
  <c r="AC414" i="23"/>
  <c r="AD414" i="23" s="1"/>
  <c r="U429" i="23"/>
  <c r="T300" i="23"/>
  <c r="Q301" i="23"/>
  <c r="P302" i="23"/>
  <c r="AC302" i="23"/>
  <c r="Y303" i="23"/>
  <c r="X306" i="23"/>
  <c r="U307" i="23"/>
  <c r="S308" i="23"/>
  <c r="N309" i="23"/>
  <c r="R310" i="23"/>
  <c r="AC311" i="23"/>
  <c r="X312" i="23"/>
  <c r="T314" i="23"/>
  <c r="Q315" i="23"/>
  <c r="N316" i="23"/>
  <c r="Y316" i="23"/>
  <c r="Y317" i="23"/>
  <c r="U318" i="23"/>
  <c r="P320" i="23"/>
  <c r="Q322" i="23"/>
  <c r="X324" i="23"/>
  <c r="Y325" i="23"/>
  <c r="Y326" i="23"/>
  <c r="W327" i="23"/>
  <c r="S328" i="23"/>
  <c r="Y329" i="23"/>
  <c r="X333" i="23"/>
  <c r="V334" i="23"/>
  <c r="U336" i="23"/>
  <c r="T339" i="23"/>
  <c r="P341" i="23"/>
  <c r="R344" i="23"/>
  <c r="T346" i="23"/>
  <c r="Q348" i="23"/>
  <c r="AC349" i="23"/>
  <c r="AD349" i="23" s="1"/>
  <c r="S352" i="23"/>
  <c r="P353" i="23"/>
  <c r="R354" i="23"/>
  <c r="Q358" i="23"/>
  <c r="Y360" i="23"/>
  <c r="N362" i="23"/>
  <c r="Y362" i="23"/>
  <c r="S364" i="23"/>
  <c r="S368" i="23"/>
  <c r="P369" i="23"/>
  <c r="S370" i="23"/>
  <c r="P373" i="23"/>
  <c r="S374" i="23"/>
  <c r="N376" i="23"/>
  <c r="X376" i="23"/>
  <c r="P378" i="23"/>
  <c r="AC379" i="23"/>
  <c r="AD379" i="23" s="1"/>
  <c r="Y382" i="23"/>
  <c r="AC389" i="23"/>
  <c r="AD389" i="23" s="1"/>
  <c r="W390" i="23"/>
  <c r="N419" i="23"/>
  <c r="X424" i="23"/>
  <c r="P426" i="23"/>
  <c r="U300" i="23"/>
  <c r="S301" i="23"/>
  <c r="Q302" i="23"/>
  <c r="AC303" i="23"/>
  <c r="W304" i="23"/>
  <c r="N306" i="23"/>
  <c r="Y306" i="23"/>
  <c r="W307" i="23"/>
  <c r="T308" i="23"/>
  <c r="Q309" i="23"/>
  <c r="S310" i="23"/>
  <c r="N311" i="23"/>
  <c r="AC312" i="23"/>
  <c r="U314" i="23"/>
  <c r="R315" i="23"/>
  <c r="P316" i="23"/>
  <c r="AC316" i="23"/>
  <c r="AC317" i="23"/>
  <c r="W318" i="23"/>
  <c r="S319" i="23"/>
  <c r="Q320" i="23"/>
  <c r="N321" i="23"/>
  <c r="S322" i="23"/>
  <c r="Q323" i="23"/>
  <c r="N324" i="23"/>
  <c r="Y324" i="23"/>
  <c r="AC326" i="23"/>
  <c r="Y327" i="23"/>
  <c r="U328" i="23"/>
  <c r="N332" i="23"/>
  <c r="AC333" i="23"/>
  <c r="X334" i="23"/>
  <c r="V336" i="23"/>
  <c r="V341" i="23"/>
  <c r="T344" i="23"/>
  <c r="V346" i="23"/>
  <c r="S348" i="23"/>
  <c r="P351" i="23"/>
  <c r="T352" i="23"/>
  <c r="T353" i="23"/>
  <c r="S354" i="23"/>
  <c r="P357" i="23"/>
  <c r="S358" i="23"/>
  <c r="N360" i="23"/>
  <c r="AC360" i="23"/>
  <c r="AD360" i="23" s="1"/>
  <c r="P362" i="23"/>
  <c r="AC362" i="23"/>
  <c r="AD362" i="23" s="1"/>
  <c r="U364" i="23"/>
  <c r="T368" i="23"/>
  <c r="T369" i="23"/>
  <c r="U370" i="23"/>
  <c r="N372" i="23"/>
  <c r="R373" i="23"/>
  <c r="U374" i="23"/>
  <c r="P376" i="23"/>
  <c r="Y376" i="23"/>
  <c r="Q378" i="23"/>
  <c r="P379" i="23"/>
  <c r="R381" i="23"/>
  <c r="N382" i="23"/>
  <c r="AC382" i="23"/>
  <c r="AD382" i="23" s="1"/>
  <c r="N384" i="23"/>
  <c r="Q385" i="23"/>
  <c r="R387" i="23"/>
  <c r="P389" i="23"/>
  <c r="X390" i="23"/>
  <c r="W391" i="23"/>
  <c r="X397" i="23"/>
  <c r="R398" i="23"/>
  <c r="P399" i="23"/>
  <c r="R400" i="23"/>
  <c r="U403" i="23"/>
  <c r="Q405" i="23"/>
  <c r="T409" i="23"/>
  <c r="N411" i="23"/>
  <c r="N414" i="23"/>
  <c r="R419" i="23"/>
  <c r="N422" i="23"/>
  <c r="Q423" i="23"/>
  <c r="AC424" i="23"/>
  <c r="AD424" i="23" s="1"/>
  <c r="X426" i="23"/>
  <c r="W300" i="23"/>
  <c r="U301" i="23"/>
  <c r="S302" i="23"/>
  <c r="N303" i="23"/>
  <c r="X304" i="23"/>
  <c r="P306" i="23"/>
  <c r="AC306" i="23"/>
  <c r="Y307" i="23"/>
  <c r="U308" i="23"/>
  <c r="W309" i="23"/>
  <c r="T310" i="23"/>
  <c r="Q311" i="23"/>
  <c r="N312" i="23"/>
  <c r="W314" i="23"/>
  <c r="S315" i="23"/>
  <c r="X318" i="23"/>
  <c r="U319" i="23"/>
  <c r="S320" i="23"/>
  <c r="Q321" i="23"/>
  <c r="T322" i="23"/>
  <c r="R323" i="23"/>
  <c r="P324" i="23"/>
  <c r="AC324" i="23"/>
  <c r="N326" i="23"/>
  <c r="AC327" i="23"/>
  <c r="Y328" i="23"/>
  <c r="P330" i="23"/>
  <c r="R332" i="23"/>
  <c r="AC334" i="23"/>
  <c r="U348" i="23"/>
  <c r="U352" i="23"/>
  <c r="U354" i="23"/>
  <c r="U368" i="23"/>
  <c r="Y390" i="23"/>
  <c r="Y406" i="23"/>
  <c r="P408" i="23"/>
  <c r="U409" i="23"/>
  <c r="R411" i="23"/>
  <c r="P413" i="23"/>
  <c r="P414" i="23"/>
  <c r="S419" i="23"/>
  <c r="X300" i="23"/>
  <c r="Q303" i="23"/>
  <c r="N304" i="23"/>
  <c r="Y304" i="23" s="1"/>
  <c r="AC304" i="23"/>
  <c r="Q306" i="23"/>
  <c r="AC307" i="23"/>
  <c r="W308" i="23"/>
  <c r="U310" i="23"/>
  <c r="X314" i="23"/>
  <c r="Q326" i="23"/>
  <c r="AC328" i="23"/>
  <c r="W332" i="23"/>
  <c r="P340" i="23"/>
  <c r="W348" i="23"/>
  <c r="Q350" i="23"/>
  <c r="W352" i="23"/>
  <c r="W354" i="23"/>
  <c r="Q356" i="23"/>
  <c r="T357" i="23"/>
  <c r="W358" i="23"/>
  <c r="R360" i="23"/>
  <c r="R362" i="23"/>
  <c r="Y364" i="23"/>
  <c r="Q366" i="23"/>
  <c r="AC367" i="23"/>
  <c r="AD367" i="23" s="1"/>
  <c r="W368" i="23"/>
  <c r="X370" i="23"/>
  <c r="S372" i="23"/>
  <c r="X373" i="23"/>
  <c r="Y374" i="23"/>
  <c r="R376" i="23"/>
  <c r="S378" i="23"/>
  <c r="S379" i="23"/>
  <c r="S380" i="23"/>
  <c r="U381" i="23"/>
  <c r="Q382" i="23"/>
  <c r="P383" i="23"/>
  <c r="R384" i="23"/>
  <c r="Y385" i="23"/>
  <c r="T387" i="23"/>
  <c r="R389" i="23"/>
  <c r="N390" i="23"/>
  <c r="AC390" i="23"/>
  <c r="AD390" i="23" s="1"/>
  <c r="Y391" i="23"/>
  <c r="Q393" i="23"/>
  <c r="AC397" i="23"/>
  <c r="AD397" i="23" s="1"/>
  <c r="W398" i="23"/>
  <c r="S399" i="23"/>
  <c r="AC400" i="23"/>
  <c r="AD400" i="23" s="1"/>
  <c r="X402" i="23"/>
  <c r="AC403" i="23"/>
  <c r="AD403" i="23" s="1"/>
  <c r="S405" i="23"/>
  <c r="N406" i="23"/>
  <c r="AC406" i="23"/>
  <c r="AD406" i="23" s="1"/>
  <c r="R408" i="23"/>
  <c r="W409" i="23"/>
  <c r="S411" i="23"/>
  <c r="Q413" i="23"/>
  <c r="R414" i="23"/>
  <c r="R416" i="23"/>
  <c r="Y417" i="23"/>
  <c r="U419" i="23"/>
  <c r="Q421" i="23"/>
  <c r="R422" i="23"/>
  <c r="Y423" i="23"/>
  <c r="N425" i="23"/>
  <c r="N427" i="23"/>
  <c r="X2" i="3"/>
  <c r="U4" i="3"/>
  <c r="S5" i="3"/>
  <c r="AE5" i="3"/>
  <c r="X6" i="3"/>
  <c r="U7" i="3"/>
  <c r="Q9" i="3"/>
  <c r="AA10" i="3"/>
  <c r="AI11" i="3"/>
  <c r="AA12" i="3"/>
  <c r="AC13" i="3"/>
  <c r="X16" i="3"/>
  <c r="V19" i="3"/>
  <c r="AA21" i="3"/>
  <c r="Y22" i="3"/>
  <c r="S29" i="3"/>
  <c r="AE29" i="3"/>
  <c r="U37" i="3"/>
  <c r="X43" i="3"/>
  <c r="AA43" i="3"/>
  <c r="S43" i="3"/>
  <c r="AA54" i="3"/>
  <c r="AD54" i="3"/>
  <c r="T54" i="3"/>
  <c r="Z6" i="3"/>
  <c r="AC7" i="3"/>
  <c r="S9" i="3"/>
  <c r="AD12" i="3"/>
  <c r="AD13" i="3"/>
  <c r="AA16" i="3"/>
  <c r="Y19" i="3"/>
  <c r="U29" i="3"/>
  <c r="AI36" i="3"/>
  <c r="Z36" i="3"/>
  <c r="W36" i="3"/>
  <c r="V36" i="3"/>
  <c r="AD36" i="3"/>
  <c r="Q36" i="3"/>
  <c r="Z40" i="3"/>
  <c r="AI45" i="3"/>
  <c r="AC45" i="3"/>
  <c r="T45" i="3"/>
  <c r="AB45" i="3"/>
  <c r="S45" i="3"/>
  <c r="Q45" i="3"/>
  <c r="AA45" i="3" s="1"/>
  <c r="W45" i="3"/>
  <c r="AB55" i="3"/>
  <c r="W55" i="3"/>
  <c r="U55" i="3"/>
  <c r="S55" i="3"/>
  <c r="Q55" i="3"/>
  <c r="AE55" i="3"/>
  <c r="AC55" i="3"/>
  <c r="Q6" i="3"/>
  <c r="AA6" i="3"/>
  <c r="U9" i="3"/>
  <c r="Q12" i="3"/>
  <c r="AE12" i="3"/>
  <c r="AD16" i="3"/>
  <c r="AC21" i="3"/>
  <c r="AD22" i="3"/>
  <c r="AC24" i="3"/>
  <c r="Q24" i="3"/>
  <c r="AA24" i="3"/>
  <c r="V29" i="3"/>
  <c r="AE34" i="3"/>
  <c r="T34" i="3"/>
  <c r="S34" i="3"/>
  <c r="AC34" i="3"/>
  <c r="Q34" i="3"/>
  <c r="Z34" i="3"/>
  <c r="U45" i="3"/>
  <c r="Z55" i="3"/>
  <c r="W9" i="3"/>
  <c r="AC56" i="3"/>
  <c r="X56" i="3"/>
  <c r="V56" i="3"/>
  <c r="S56" i="3"/>
  <c r="Q56" i="3"/>
  <c r="AD56" i="3"/>
  <c r="AA56" i="3"/>
  <c r="AC4" i="3"/>
  <c r="Z5" i="3"/>
  <c r="T6" i="3"/>
  <c r="AC6" i="3"/>
  <c r="V8" i="3"/>
  <c r="Y9" i="3"/>
  <c r="U10" i="3"/>
  <c r="S11" i="3"/>
  <c r="T12" i="3"/>
  <c r="U13" i="3"/>
  <c r="AE15" i="3"/>
  <c r="AB18" i="3"/>
  <c r="AA20" i="3"/>
  <c r="AE21" i="3"/>
  <c r="V24" i="3"/>
  <c r="AE26" i="3"/>
  <c r="U26" i="3"/>
  <c r="Q26" i="3"/>
  <c r="X26" i="3" s="1"/>
  <c r="Z29" i="3"/>
  <c r="AC32" i="3"/>
  <c r="AA32" i="3"/>
  <c r="Z32" i="3"/>
  <c r="X32" i="3"/>
  <c r="Q32" i="3"/>
  <c r="X34" i="3"/>
  <c r="AB36" i="3"/>
  <c r="AD37" i="3"/>
  <c r="X45" i="3"/>
  <c r="Z56" i="3"/>
  <c r="AD4" i="3"/>
  <c r="AA5" i="3"/>
  <c r="U6" i="3"/>
  <c r="AD6" i="3"/>
  <c r="Z8" i="3"/>
  <c r="Z9" i="3"/>
  <c r="V11" i="3"/>
  <c r="U12" i="3"/>
  <c r="V13" i="3"/>
  <c r="V21" i="3"/>
  <c r="X24" i="3"/>
  <c r="AA34" i="3"/>
  <c r="AC36" i="3"/>
  <c r="Z45" i="3"/>
  <c r="AI60" i="3"/>
  <c r="W60" i="3"/>
  <c r="V60" i="3"/>
  <c r="AC60" i="3"/>
  <c r="S60" i="3"/>
  <c r="AB60" i="3"/>
  <c r="Q60" i="3"/>
  <c r="Z60" i="3" s="1"/>
  <c r="AB5" i="3"/>
  <c r="V6" i="3"/>
  <c r="AE6" i="3"/>
  <c r="AD8" i="3"/>
  <c r="AB9" i="3"/>
  <c r="Y11" i="3"/>
  <c r="W12" i="3"/>
  <c r="X13" i="3"/>
  <c r="S16" i="3"/>
  <c r="W21" i="3"/>
  <c r="Z24" i="3"/>
  <c r="AI29" i="3"/>
  <c r="W29" i="3"/>
  <c r="AC29" i="3"/>
  <c r="T29" i="3"/>
  <c r="AB29" i="3"/>
  <c r="AB34" i="3"/>
  <c r="AE36" i="3"/>
  <c r="AD45" i="3"/>
  <c r="T60" i="3"/>
  <c r="AE9" i="3"/>
  <c r="AD29" i="3"/>
  <c r="AI37" i="3"/>
  <c r="AC37" i="3"/>
  <c r="T37" i="3"/>
  <c r="AB37" i="3"/>
  <c r="S37" i="3"/>
  <c r="AA37" i="3"/>
  <c r="Q37" i="3"/>
  <c r="V37" i="3" s="1"/>
  <c r="W37" i="3"/>
  <c r="AC40" i="3"/>
  <c r="V40" i="3"/>
  <c r="Q40" i="3"/>
  <c r="S40" i="3" s="1"/>
  <c r="AA40" i="3"/>
  <c r="AE45" i="3"/>
  <c r="AA60" i="3"/>
  <c r="W28" i="3"/>
  <c r="AC39" i="3"/>
  <c r="Z42" i="3"/>
  <c r="T44" i="3"/>
  <c r="AD44" i="3"/>
  <c r="U47" i="3"/>
  <c r="V48" i="3"/>
  <c r="S50" i="3"/>
  <c r="Z52" i="3"/>
  <c r="X58" i="3"/>
  <c r="X61" i="3"/>
  <c r="Q66" i="3"/>
  <c r="AB66" i="3" s="1"/>
  <c r="S67" i="3"/>
  <c r="W68" i="3"/>
  <c r="S69" i="3"/>
  <c r="W71" i="3"/>
  <c r="AA72" i="3"/>
  <c r="Q76" i="3"/>
  <c r="AB76" i="3"/>
  <c r="V77" i="3"/>
  <c r="W79" i="3"/>
  <c r="X80" i="3"/>
  <c r="U82" i="3"/>
  <c r="AA83" i="3"/>
  <c r="AA84" i="3"/>
  <c r="AA85" i="3"/>
  <c r="U87" i="3"/>
  <c r="U88" i="3"/>
  <c r="S89" i="3"/>
  <c r="S90" i="3"/>
  <c r="AD91" i="3"/>
  <c r="AD92" i="3"/>
  <c r="AD96" i="3"/>
  <c r="AC97" i="3"/>
  <c r="Z98" i="3"/>
  <c r="Z100" i="3"/>
  <c r="S101" i="3"/>
  <c r="Q106" i="3"/>
  <c r="AC106" i="3"/>
  <c r="AB107" i="3"/>
  <c r="AA109" i="3"/>
  <c r="W111" i="3"/>
  <c r="Z114" i="3"/>
  <c r="U115" i="3"/>
  <c r="Q116" i="3"/>
  <c r="AE116" i="3"/>
  <c r="AA117" i="3"/>
  <c r="U119" i="3"/>
  <c r="AE119" i="3"/>
  <c r="T121" i="3"/>
  <c r="X122" i="3"/>
  <c r="AD123" i="3"/>
  <c r="AC124" i="3"/>
  <c r="W125" i="3"/>
  <c r="W127" i="3"/>
  <c r="AB130" i="3"/>
  <c r="W133" i="3"/>
  <c r="Q136" i="3"/>
  <c r="AC138" i="3"/>
  <c r="AA139" i="3"/>
  <c r="V140" i="3"/>
  <c r="S141" i="3"/>
  <c r="Q144" i="3"/>
  <c r="AD147" i="3"/>
  <c r="AC148" i="3"/>
  <c r="X149" i="3"/>
  <c r="W151" i="3"/>
  <c r="W152" i="3"/>
  <c r="T153" i="3"/>
  <c r="Q155" i="3"/>
  <c r="Z155" i="3" s="1"/>
  <c r="Q157" i="3"/>
  <c r="AA157" i="3"/>
  <c r="Q159" i="3"/>
  <c r="AE159" i="3" s="1"/>
  <c r="AI163" i="3"/>
  <c r="Z163" i="3"/>
  <c r="U163" i="3"/>
  <c r="AC163" i="3"/>
  <c r="S163" i="3"/>
  <c r="AB163" i="3"/>
  <c r="Q163" i="3"/>
  <c r="X168" i="3"/>
  <c r="AA52" i="3"/>
  <c r="S66" i="3"/>
  <c r="AA67" i="3"/>
  <c r="Z68" i="3"/>
  <c r="V69" i="3"/>
  <c r="AA74" i="3"/>
  <c r="S76" i="3"/>
  <c r="AC76" i="3"/>
  <c r="AC84" i="3"/>
  <c r="T90" i="3"/>
  <c r="AE92" i="3"/>
  <c r="AE97" i="3"/>
  <c r="AB98" i="3"/>
  <c r="AA100" i="3"/>
  <c r="S106" i="3"/>
  <c r="AD107" i="3"/>
  <c r="S116" i="3"/>
  <c r="AC117" i="3"/>
  <c r="AB121" i="3"/>
  <c r="Z122" i="3"/>
  <c r="AE124" i="3"/>
  <c r="X125" i="3"/>
  <c r="X133" i="3"/>
  <c r="S136" i="3"/>
  <c r="AB139" i="3"/>
  <c r="W140" i="3"/>
  <c r="U141" i="3"/>
  <c r="S144" i="3"/>
  <c r="AD148" i="3"/>
  <c r="Z151" i="3"/>
  <c r="AB153" i="3"/>
  <c r="S155" i="3"/>
  <c r="S157" i="3"/>
  <c r="AB157" i="3"/>
  <c r="W159" i="3"/>
  <c r="AA171" i="3"/>
  <c r="Q171" i="3"/>
  <c r="AI171" i="3"/>
  <c r="AB171" i="3"/>
  <c r="V171" i="3"/>
  <c r="T171" i="3"/>
  <c r="AI183" i="3"/>
  <c r="AD183" i="3"/>
  <c r="U183" i="3"/>
  <c r="AC183" i="3"/>
  <c r="T183" i="3"/>
  <c r="AB183" i="3"/>
  <c r="S183" i="3"/>
  <c r="AA183" i="3"/>
  <c r="Q183" i="3"/>
  <c r="X183" i="3"/>
  <c r="W183" i="3"/>
  <c r="T66" i="3"/>
  <c r="AA68" i="3"/>
  <c r="AB74" i="3"/>
  <c r="T76" i="3"/>
  <c r="AD76" i="3"/>
  <c r="AC98" i="3"/>
  <c r="T116" i="3"/>
  <c r="AA122" i="3"/>
  <c r="Z133" i="3"/>
  <c r="U136" i="3"/>
  <c r="W141" i="3"/>
  <c r="U144" i="3"/>
  <c r="T155" i="3"/>
  <c r="T157" i="3"/>
  <c r="AC157" i="3"/>
  <c r="Z159" i="3"/>
  <c r="S171" i="3"/>
  <c r="AI174" i="3"/>
  <c r="AD174" i="3"/>
  <c r="V183" i="3"/>
  <c r="AB28" i="3"/>
  <c r="W31" i="3"/>
  <c r="W44" i="3"/>
  <c r="AB46" i="3"/>
  <c r="AB47" i="3"/>
  <c r="X50" i="3"/>
  <c r="S52" i="3"/>
  <c r="AC52" i="3"/>
  <c r="AA53" i="3"/>
  <c r="AC58" i="3"/>
  <c r="AE61" i="3"/>
  <c r="U63" i="3"/>
  <c r="U66" i="3"/>
  <c r="Q68" i="3"/>
  <c r="AB68" i="3"/>
  <c r="X69" i="3"/>
  <c r="AB70" i="3"/>
  <c r="AC71" i="3"/>
  <c r="Q74" i="3"/>
  <c r="Z74" i="3" s="1"/>
  <c r="AC74" i="3"/>
  <c r="U76" i="3"/>
  <c r="AE76" i="3"/>
  <c r="AA77" i="3"/>
  <c r="AB78" i="3"/>
  <c r="AC79" i="3"/>
  <c r="AA82" i="3"/>
  <c r="T84" i="3"/>
  <c r="AE84" i="3"/>
  <c r="Y86" i="3"/>
  <c r="AC87" i="3"/>
  <c r="V89" i="3"/>
  <c r="V92" i="3"/>
  <c r="S93" i="3"/>
  <c r="S95" i="3"/>
  <c r="T96" i="3"/>
  <c r="T97" i="3"/>
  <c r="Q98" i="3"/>
  <c r="AD98" i="3"/>
  <c r="S100" i="3"/>
  <c r="AC100" i="3"/>
  <c r="V101" i="3"/>
  <c r="S103" i="3"/>
  <c r="AA104" i="3"/>
  <c r="U106" i="3"/>
  <c r="Q108" i="3"/>
  <c r="T109" i="3"/>
  <c r="S112" i="3"/>
  <c r="AC114" i="3"/>
  <c r="AA115" i="3"/>
  <c r="U116" i="3"/>
  <c r="S117" i="3"/>
  <c r="X119" i="3"/>
  <c r="V120" i="3"/>
  <c r="Q122" i="3"/>
  <c r="AB122" i="3" s="1"/>
  <c r="AC122" i="3"/>
  <c r="T124" i="3"/>
  <c r="Q125" i="3"/>
  <c r="Z125" i="3" s="1"/>
  <c r="AA125" i="3"/>
  <c r="AC127" i="3"/>
  <c r="U130" i="3"/>
  <c r="V131" i="3"/>
  <c r="Q133" i="3"/>
  <c r="AA133" i="3"/>
  <c r="T135" i="3"/>
  <c r="X136" i="3"/>
  <c r="S138" i="3"/>
  <c r="S139" i="3"/>
  <c r="AD139" i="3"/>
  <c r="AB140" i="3"/>
  <c r="X141" i="3"/>
  <c r="Q143" i="3"/>
  <c r="Y143" i="3" s="1"/>
  <c r="X144" i="3"/>
  <c r="T146" i="3"/>
  <c r="U147" i="3"/>
  <c r="T148" i="3"/>
  <c r="AC149" i="3"/>
  <c r="AA152" i="3"/>
  <c r="Q154" i="3"/>
  <c r="T154" i="3" s="1"/>
  <c r="U155" i="3"/>
  <c r="W156" i="3"/>
  <c r="U157" i="3"/>
  <c r="AE157" i="3"/>
  <c r="AI160" i="3"/>
  <c r="AC160" i="3"/>
  <c r="Z160" i="3"/>
  <c r="X163" i="3"/>
  <c r="AI165" i="3"/>
  <c r="AB165" i="3"/>
  <c r="S165" i="3"/>
  <c r="X165" i="3"/>
  <c r="AE165" i="3"/>
  <c r="V165" i="3"/>
  <c r="AD165" i="3"/>
  <c r="U165" i="3"/>
  <c r="AI166" i="3"/>
  <c r="Y171" i="3"/>
  <c r="Z183" i="3"/>
  <c r="Z44" i="3"/>
  <c r="AC47" i="3"/>
  <c r="Z50" i="3"/>
  <c r="T52" i="3"/>
  <c r="AE52" i="3"/>
  <c r="W63" i="3"/>
  <c r="Z66" i="3"/>
  <c r="S68" i="3"/>
  <c r="AC68" i="3"/>
  <c r="AA69" i="3"/>
  <c r="AE71" i="3"/>
  <c r="S74" i="3"/>
  <c r="V76" i="3"/>
  <c r="AB77" i="3"/>
  <c r="AE79" i="3"/>
  <c r="AB82" i="3"/>
  <c r="U84" i="3"/>
  <c r="AC88" i="3"/>
  <c r="AA89" i="3"/>
  <c r="AA90" i="3"/>
  <c r="W92" i="3"/>
  <c r="X93" i="3"/>
  <c r="U95" i="3"/>
  <c r="U97" i="3"/>
  <c r="T98" i="3"/>
  <c r="T100" i="3"/>
  <c r="AD100" i="3"/>
  <c r="X101" i="3"/>
  <c r="W103" i="3"/>
  <c r="W106" i="3"/>
  <c r="T108" i="3"/>
  <c r="U112" i="3"/>
  <c r="W116" i="3"/>
  <c r="U117" i="3"/>
  <c r="X120" i="3"/>
  <c r="S122" i="3"/>
  <c r="U124" i="3"/>
  <c r="S125" i="3"/>
  <c r="AB125" i="3"/>
  <c r="S133" i="3"/>
  <c r="AB133" i="3"/>
  <c r="W135" i="3"/>
  <c r="Z136" i="3"/>
  <c r="AC140" i="3"/>
  <c r="AA141" i="3"/>
  <c r="W143" i="3"/>
  <c r="Z144" i="3"/>
  <c r="U154" i="3"/>
  <c r="V155" i="3"/>
  <c r="V157" i="3"/>
  <c r="AI167" i="3"/>
  <c r="Q167" i="3"/>
  <c r="AE167" i="3"/>
  <c r="Z167" i="3"/>
  <c r="AI170" i="3"/>
  <c r="U170" i="3"/>
  <c r="AC170" i="3"/>
  <c r="Q170" i="3"/>
  <c r="AE170" i="3" s="1"/>
  <c r="AA170" i="3"/>
  <c r="Z170" i="3"/>
  <c r="AI177" i="3"/>
  <c r="Y177" i="3"/>
  <c r="AE183" i="3"/>
  <c r="S35" i="3"/>
  <c r="Q42" i="3"/>
  <c r="U42" i="3" s="1"/>
  <c r="AA44" i="3"/>
  <c r="AE47" i="3"/>
  <c r="AA50" i="3"/>
  <c r="U52" i="3"/>
  <c r="AC53" i="3"/>
  <c r="Q58" i="3"/>
  <c r="T62" i="3"/>
  <c r="X63" i="3"/>
  <c r="AA66" i="3"/>
  <c r="T68" i="3"/>
  <c r="AD68" i="3"/>
  <c r="AC69" i="3"/>
  <c r="T74" i="3"/>
  <c r="S75" i="3"/>
  <c r="W76" i="3"/>
  <c r="S77" i="3"/>
  <c r="AC77" i="3"/>
  <c r="Q82" i="3"/>
  <c r="AC82" i="3"/>
  <c r="V84" i="3"/>
  <c r="S85" i="3"/>
  <c r="Q88" i="3"/>
  <c r="AB88" i="3" s="1"/>
  <c r="AD88" i="3"/>
  <c r="AB89" i="3"/>
  <c r="AC90" i="3"/>
  <c r="X92" i="3"/>
  <c r="AA93" i="3"/>
  <c r="Z95" i="3"/>
  <c r="W97" i="3"/>
  <c r="U98" i="3"/>
  <c r="S99" i="3"/>
  <c r="U100" i="3"/>
  <c r="AE100" i="3"/>
  <c r="AA101" i="3"/>
  <c r="Z103" i="3"/>
  <c r="T105" i="3"/>
  <c r="Z106" i="3"/>
  <c r="V107" i="3"/>
  <c r="W108" i="3"/>
  <c r="X112" i="3"/>
  <c r="Q115" i="3"/>
  <c r="T115" i="3" s="1"/>
  <c r="AC115" i="3"/>
  <c r="AA116" i="3"/>
  <c r="V117" i="3"/>
  <c r="Q119" i="3"/>
  <c r="AB119" i="3" s="1"/>
  <c r="AA119" i="3"/>
  <c r="AB120" i="3"/>
  <c r="T122" i="3"/>
  <c r="S123" i="3"/>
  <c r="W124" i="3"/>
  <c r="T125" i="3"/>
  <c r="AC125" i="3"/>
  <c r="T133" i="3"/>
  <c r="AC133" i="3"/>
  <c r="Z135" i="3"/>
  <c r="AA136" i="3"/>
  <c r="U138" i="3"/>
  <c r="U139" i="3"/>
  <c r="S140" i="3"/>
  <c r="AD140" i="3"/>
  <c r="AC141" i="3"/>
  <c r="Z143" i="3"/>
  <c r="AA144" i="3"/>
  <c r="AB154" i="3"/>
  <c r="AA155" i="3"/>
  <c r="W157" i="3"/>
  <c r="Y158" i="3"/>
  <c r="W167" i="3"/>
  <c r="S170" i="3"/>
  <c r="AB177" i="3"/>
  <c r="AB50" i="3"/>
  <c r="V52" i="3"/>
  <c r="AC63" i="3"/>
  <c r="AC66" i="3"/>
  <c r="U68" i="3"/>
  <c r="AE68" i="3"/>
  <c r="AD69" i="3"/>
  <c r="U74" i="3"/>
  <c r="Z76" i="3"/>
  <c r="W84" i="3"/>
  <c r="AD89" i="3"/>
  <c r="Z92" i="3"/>
  <c r="AA95" i="3"/>
  <c r="AA97" i="3"/>
  <c r="V98" i="3"/>
  <c r="V100" i="3"/>
  <c r="AB101" i="3"/>
  <c r="AC103" i="3"/>
  <c r="AB105" i="3"/>
  <c r="AA106" i="3"/>
  <c r="X107" i="3"/>
  <c r="AB108" i="3"/>
  <c r="Q111" i="3"/>
  <c r="Z112" i="3"/>
  <c r="S115" i="3"/>
  <c r="AD115" i="3"/>
  <c r="AB116" i="3"/>
  <c r="X117" i="3"/>
  <c r="S119" i="3"/>
  <c r="AC119" i="3"/>
  <c r="U122" i="3"/>
  <c r="V123" i="3"/>
  <c r="Z124" i="3"/>
  <c r="U125" i="3"/>
  <c r="AD125" i="3"/>
  <c r="U133" i="3"/>
  <c r="AD133" i="3"/>
  <c r="AE135" i="3"/>
  <c r="AC136" i="3"/>
  <c r="V138" i="3"/>
  <c r="V139" i="3"/>
  <c r="T140" i="3"/>
  <c r="AE140" i="3"/>
  <c r="AE143" i="3"/>
  <c r="AC144" i="3"/>
  <c r="AA146" i="3"/>
  <c r="AC154" i="3"/>
  <c r="AC155" i="3"/>
  <c r="X157" i="3"/>
  <c r="AI168" i="3"/>
  <c r="Z168" i="3"/>
  <c r="Q168" i="3"/>
  <c r="AA168" i="3" s="1"/>
  <c r="T170" i="3"/>
  <c r="V68" i="3"/>
  <c r="X74" i="3"/>
  <c r="AA76" i="3"/>
  <c r="X98" i="3"/>
  <c r="AB106" i="3"/>
  <c r="AE108" i="3"/>
  <c r="AC116" i="3"/>
  <c r="V122" i="3"/>
  <c r="V125" i="3"/>
  <c r="AE125" i="3"/>
  <c r="V133" i="3"/>
  <c r="AD155" i="3"/>
  <c r="Z157" i="3"/>
  <c r="S168" i="3"/>
  <c r="W170" i="3"/>
  <c r="AE173" i="3"/>
  <c r="Z173" i="3"/>
  <c r="X173" i="3"/>
  <c r="V173" i="3"/>
  <c r="U173" i="3"/>
  <c r="AD173" i="3"/>
  <c r="S173" i="3"/>
  <c r="AC173" i="3"/>
  <c r="Q173" i="3"/>
  <c r="T173" i="3" s="1"/>
  <c r="S162" i="3"/>
  <c r="AB164" i="3"/>
  <c r="T175" i="3"/>
  <c r="AC175" i="3"/>
  <c r="Z178" i="3"/>
  <c r="V179" i="3"/>
  <c r="AD182" i="3"/>
  <c r="S186" i="3"/>
  <c r="U188" i="3"/>
  <c r="Q191" i="3"/>
  <c r="AE191" i="3"/>
  <c r="Q194" i="3"/>
  <c r="S194" i="3" s="1"/>
  <c r="Q195" i="3"/>
  <c r="AB195" i="3" s="1"/>
  <c r="W196" i="3"/>
  <c r="V197" i="3"/>
  <c r="W199" i="3"/>
  <c r="T201" i="3"/>
  <c r="AA202" i="3"/>
  <c r="U203" i="3"/>
  <c r="AA204" i="3"/>
  <c r="X205" i="3"/>
  <c r="W207" i="3"/>
  <c r="Z210" i="3"/>
  <c r="V213" i="3"/>
  <c r="Q215" i="3"/>
  <c r="AE215" i="3"/>
  <c r="AB217" i="3"/>
  <c r="AC218" i="3"/>
  <c r="X219" i="3"/>
  <c r="Q223" i="3"/>
  <c r="AB223" i="3" s="1"/>
  <c r="S224" i="3"/>
  <c r="Z227" i="3"/>
  <c r="AB230" i="3"/>
  <c r="AD233" i="3"/>
  <c r="Z235" i="3"/>
  <c r="Q241" i="3"/>
  <c r="AE241" i="3" s="1"/>
  <c r="AC241" i="3"/>
  <c r="S243" i="3"/>
  <c r="AC243" i="3"/>
  <c r="Y245" i="3"/>
  <c r="AC246" i="3"/>
  <c r="AB247" i="3"/>
  <c r="Z248" i="3"/>
  <c r="AB249" i="3"/>
  <c r="Q254" i="3"/>
  <c r="Q259" i="3"/>
  <c r="X262" i="3"/>
  <c r="W267" i="3"/>
  <c r="AD268" i="3"/>
  <c r="AE269" i="3"/>
  <c r="U272" i="3"/>
  <c r="AC275" i="3"/>
  <c r="W277" i="3"/>
  <c r="S280" i="3"/>
  <c r="AD280" i="3"/>
  <c r="Z287" i="3"/>
  <c r="S289" i="3"/>
  <c r="AC292" i="3"/>
  <c r="AE292" i="3"/>
  <c r="W292" i="3"/>
  <c r="AI300" i="3"/>
  <c r="T300" i="3"/>
  <c r="Q300" i="3"/>
  <c r="S300" i="3" s="1"/>
  <c r="AC300" i="3"/>
  <c r="AB300" i="3"/>
  <c r="U162" i="3"/>
  <c r="AC164" i="3"/>
  <c r="U175" i="3"/>
  <c r="AD175" i="3"/>
  <c r="AA178" i="3"/>
  <c r="U186" i="3"/>
  <c r="V188" i="3"/>
  <c r="S191" i="3"/>
  <c r="U194" i="3"/>
  <c r="S195" i="3"/>
  <c r="AC195" i="3"/>
  <c r="X196" i="3"/>
  <c r="X197" i="3"/>
  <c r="X199" i="3"/>
  <c r="AB202" i="3"/>
  <c r="AC205" i="3"/>
  <c r="X207" i="3"/>
  <c r="W211" i="3"/>
  <c r="S215" i="3"/>
  <c r="AD218" i="3"/>
  <c r="AA219" i="3"/>
  <c r="S223" i="3"/>
  <c r="T224" i="3"/>
  <c r="AA227" i="3"/>
  <c r="AA231" i="3"/>
  <c r="V233" i="3"/>
  <c r="S241" i="3"/>
  <c r="AD241" i="3"/>
  <c r="T243" i="3"/>
  <c r="AD243" i="3"/>
  <c r="AB245" i="3"/>
  <c r="AD247" i="3"/>
  <c r="AC249" i="3"/>
  <c r="U254" i="3"/>
  <c r="W259" i="3"/>
  <c r="X260" i="3"/>
  <c r="X265" i="3"/>
  <c r="AI287" i="3"/>
  <c r="V191" i="3"/>
  <c r="T195" i="3"/>
  <c r="AD195" i="3"/>
  <c r="AC219" i="3"/>
  <c r="T223" i="3"/>
  <c r="X224" i="3"/>
  <c r="AE243" i="3"/>
  <c r="AB248" i="3"/>
  <c r="Z254" i="3"/>
  <c r="AA259" i="3"/>
  <c r="Z162" i="3"/>
  <c r="AE164" i="3"/>
  <c r="Z172" i="3"/>
  <c r="W175" i="3"/>
  <c r="AA179" i="3"/>
  <c r="U180" i="3"/>
  <c r="AC187" i="3"/>
  <c r="X188" i="3"/>
  <c r="AC189" i="3"/>
  <c r="W191" i="3"/>
  <c r="AA192" i="3"/>
  <c r="Z194" i="3"/>
  <c r="U195" i="3"/>
  <c r="AE195" i="3"/>
  <c r="AC196" i="3"/>
  <c r="AD197" i="3"/>
  <c r="S202" i="3"/>
  <c r="AD202" i="3"/>
  <c r="Z203" i="3"/>
  <c r="T204" i="3"/>
  <c r="AD204" i="3"/>
  <c r="Y206" i="3"/>
  <c r="AA207" i="3"/>
  <c r="AA211" i="3"/>
  <c r="X212" i="3"/>
  <c r="W215" i="3"/>
  <c r="T216" i="3"/>
  <c r="T218" i="3"/>
  <c r="W223" i="3"/>
  <c r="AA224" i="3"/>
  <c r="S227" i="3"/>
  <c r="AD232" i="3"/>
  <c r="AE232" i="3"/>
  <c r="AE235" i="3"/>
  <c r="T239" i="3"/>
  <c r="U240" i="3"/>
  <c r="U241" i="3"/>
  <c r="V242" i="3"/>
  <c r="V243" i="3"/>
  <c r="Q246" i="3"/>
  <c r="AE246" i="3" s="1"/>
  <c r="S247" i="3"/>
  <c r="Q248" i="3"/>
  <c r="AA248" i="3" s="1"/>
  <c r="AC248" i="3"/>
  <c r="X252" i="3"/>
  <c r="AC254" i="3"/>
  <c r="W256" i="3"/>
  <c r="AB259" i="3"/>
  <c r="AB260" i="3"/>
  <c r="Q263" i="3"/>
  <c r="W264" i="3"/>
  <c r="AE267" i="3"/>
  <c r="S269" i="3"/>
  <c r="Y271" i="3"/>
  <c r="Z272" i="3"/>
  <c r="AB273" i="3"/>
  <c r="V276" i="3"/>
  <c r="W280" i="3"/>
  <c r="S281" i="3"/>
  <c r="Q288" i="3"/>
  <c r="AD292" i="3"/>
  <c r="X175" i="3"/>
  <c r="AA188" i="3"/>
  <c r="X191" i="3"/>
  <c r="AA194" i="3"/>
  <c r="V195" i="3"/>
  <c r="AD196" i="3"/>
  <c r="AA203" i="3"/>
  <c r="Z215" i="3"/>
  <c r="T219" i="3"/>
  <c r="X223" i="3"/>
  <c r="Z233" i="3"/>
  <c r="V241" i="3"/>
  <c r="Y242" i="3"/>
  <c r="S246" i="3"/>
  <c r="S248" i="3"/>
  <c r="AE248" i="3"/>
  <c r="AE259" i="3"/>
  <c r="AC260" i="3"/>
  <c r="V263" i="3"/>
  <c r="T269" i="3"/>
  <c r="Z271" i="3"/>
  <c r="AA272" i="3"/>
  <c r="W276" i="3"/>
  <c r="X280" i="3"/>
  <c r="T281" i="3"/>
  <c r="AD283" i="3"/>
  <c r="S288" i="3"/>
  <c r="AB303" i="3"/>
  <c r="AC303" i="3"/>
  <c r="X303" i="3"/>
  <c r="W303" i="3"/>
  <c r="U303" i="3"/>
  <c r="AC172" i="3"/>
  <c r="Z175" i="3"/>
  <c r="Q178" i="3"/>
  <c r="AB188" i="3"/>
  <c r="Y190" i="3"/>
  <c r="Z191" i="3"/>
  <c r="T193" i="3"/>
  <c r="AC194" i="3"/>
  <c r="W195" i="3"/>
  <c r="AE196" i="3"/>
  <c r="Q203" i="3"/>
  <c r="AE203" i="3" s="1"/>
  <c r="AB203" i="3"/>
  <c r="Y214" i="3"/>
  <c r="AA215" i="3"/>
  <c r="U219" i="3"/>
  <c r="Y222" i="3"/>
  <c r="AA223" i="3"/>
  <c r="Q233" i="3"/>
  <c r="X233" i="3" s="1"/>
  <c r="AA233" i="3"/>
  <c r="X241" i="3"/>
  <c r="AD242" i="3"/>
  <c r="U246" i="3"/>
  <c r="T248" i="3"/>
  <c r="Q251" i="3"/>
  <c r="AE251" i="3" s="1"/>
  <c r="S255" i="3"/>
  <c r="Y263" i="3"/>
  <c r="S268" i="3"/>
  <c r="W269" i="3"/>
  <c r="AC272" i="3"/>
  <c r="Q274" i="3"/>
  <c r="Z274" i="3" s="1"/>
  <c r="AD276" i="3"/>
  <c r="Z280" i="3"/>
  <c r="W281" i="3"/>
  <c r="Z288" i="3"/>
  <c r="AE162" i="3"/>
  <c r="V164" i="3"/>
  <c r="Q172" i="3"/>
  <c r="T172" i="3" s="1"/>
  <c r="AE172" i="3"/>
  <c r="Q175" i="3"/>
  <c r="AA175" i="3"/>
  <c r="S178" i="3"/>
  <c r="S188" i="3"/>
  <c r="AC188" i="3"/>
  <c r="AA191" i="3"/>
  <c r="AD194" i="3"/>
  <c r="Z195" i="3"/>
  <c r="U196" i="3"/>
  <c r="Q199" i="3"/>
  <c r="V202" i="3"/>
  <c r="S203" i="3"/>
  <c r="AC203" i="3"/>
  <c r="W204" i="3"/>
  <c r="U205" i="3"/>
  <c r="Q207" i="3"/>
  <c r="Z207" i="3" s="1"/>
  <c r="S208" i="3"/>
  <c r="AC215" i="3"/>
  <c r="Z218" i="3"/>
  <c r="V219" i="3"/>
  <c r="AE223" i="3"/>
  <c r="W227" i="3"/>
  <c r="Q231" i="3"/>
  <c r="AD231" i="3" s="1"/>
  <c r="S233" i="3"/>
  <c r="AB233" i="3"/>
  <c r="X236" i="3"/>
  <c r="Z241" i="3"/>
  <c r="Z243" i="3"/>
  <c r="Z246" i="3"/>
  <c r="Z247" i="3"/>
  <c r="U248" i="3"/>
  <c r="V249" i="3"/>
  <c r="W251" i="3"/>
  <c r="W255" i="3"/>
  <c r="Z263" i="3"/>
  <c r="Q267" i="3"/>
  <c r="Z267" i="3" s="1"/>
  <c r="W268" i="3"/>
  <c r="X269" i="3"/>
  <c r="AE272" i="3"/>
  <c r="AE276" i="3"/>
  <c r="AA280" i="3"/>
  <c r="AA288" i="3"/>
  <c r="AD191" i="3"/>
  <c r="AA195" i="3"/>
  <c r="AD215" i="3"/>
  <c r="W219" i="3"/>
  <c r="AA241" i="3"/>
  <c r="AA246" i="3"/>
  <c r="AI263" i="3"/>
  <c r="AB269" i="3"/>
  <c r="AC280" i="3"/>
  <c r="Z305" i="3"/>
  <c r="AI305" i="3"/>
  <c r="Y305" i="3"/>
  <c r="Q305" i="3"/>
  <c r="AB333" i="3"/>
  <c r="AD353" i="3"/>
  <c r="AD357" i="3"/>
  <c r="AC407" i="3"/>
  <c r="AC423" i="3"/>
  <c r="Y329" i="3"/>
  <c r="Q333" i="3"/>
  <c r="AC333" i="3" s="1"/>
  <c r="V337" i="3"/>
  <c r="AD344" i="3"/>
  <c r="Q352" i="3"/>
  <c r="Q353" i="3"/>
  <c r="AE354" i="3"/>
  <c r="Q356" i="3"/>
  <c r="S357" i="3"/>
  <c r="Q359" i="3"/>
  <c r="T368" i="3"/>
  <c r="W369" i="3"/>
  <c r="AE372" i="3"/>
  <c r="X374" i="3"/>
  <c r="Z397" i="3"/>
  <c r="U400" i="3"/>
  <c r="Z401" i="3"/>
  <c r="S407" i="3"/>
  <c r="AD407" i="3"/>
  <c r="S423" i="3"/>
  <c r="AD423" i="3"/>
  <c r="AC296" i="3"/>
  <c r="Z298" i="3"/>
  <c r="AD301" i="3"/>
  <c r="AA306" i="3"/>
  <c r="U308" i="3"/>
  <c r="X309" i="3"/>
  <c r="AB310" i="3"/>
  <c r="AC311" i="3"/>
  <c r="W316" i="3"/>
  <c r="X322" i="3"/>
  <c r="Q324" i="3"/>
  <c r="AE324" i="3" s="1"/>
  <c r="S325" i="3"/>
  <c r="V326" i="3"/>
  <c r="W327" i="3"/>
  <c r="Q331" i="3"/>
  <c r="S331" i="3" s="1"/>
  <c r="S333" i="3"/>
  <c r="S334" i="3"/>
  <c r="W335" i="3"/>
  <c r="W336" i="3"/>
  <c r="W337" i="3"/>
  <c r="AC338" i="3"/>
  <c r="X341" i="3"/>
  <c r="AA342" i="3"/>
  <c r="V343" i="3"/>
  <c r="S344" i="3"/>
  <c r="AE344" i="3"/>
  <c r="Z347" i="3"/>
  <c r="S352" i="3"/>
  <c r="T353" i="3"/>
  <c r="S354" i="3"/>
  <c r="S356" i="3"/>
  <c r="T357" i="3"/>
  <c r="V358" i="3"/>
  <c r="X359" i="3"/>
  <c r="AB360" i="3"/>
  <c r="AE361" i="3"/>
  <c r="AD363" i="3"/>
  <c r="AD364" i="3"/>
  <c r="U368" i="3"/>
  <c r="X369" i="3"/>
  <c r="T371" i="3"/>
  <c r="T372" i="3"/>
  <c r="AC379" i="3"/>
  <c r="AC380" i="3"/>
  <c r="Z383" i="3"/>
  <c r="V384" i="3"/>
  <c r="W385" i="3"/>
  <c r="Z386" i="3"/>
  <c r="AA387" i="3"/>
  <c r="W388" i="3"/>
  <c r="X389" i="3"/>
  <c r="AA391" i="3"/>
  <c r="X392" i="3"/>
  <c r="W399" i="3"/>
  <c r="V400" i="3"/>
  <c r="T407" i="3"/>
  <c r="AE407" i="3"/>
  <c r="V411" i="3"/>
  <c r="U412" i="3"/>
  <c r="Z413" i="3"/>
  <c r="V415" i="3"/>
  <c r="U416" i="3"/>
  <c r="T423" i="3"/>
  <c r="AE423" i="3"/>
  <c r="W428" i="3"/>
  <c r="U291" i="3"/>
  <c r="AE293" i="3"/>
  <c r="Q296" i="3"/>
  <c r="Z296" i="3" s="1"/>
  <c r="AE296" i="3"/>
  <c r="Z308" i="3"/>
  <c r="AA309" i="3"/>
  <c r="AD310" i="3"/>
  <c r="AE311" i="3"/>
  <c r="T315" i="3"/>
  <c r="Z316" i="3"/>
  <c r="AC317" i="3"/>
  <c r="Q319" i="3"/>
  <c r="AB319" i="3" s="1"/>
  <c r="Z322" i="3"/>
  <c r="T324" i="3"/>
  <c r="U325" i="3"/>
  <c r="W326" i="3"/>
  <c r="X327" i="3"/>
  <c r="V331" i="3"/>
  <c r="T333" i="3"/>
  <c r="Y334" i="3"/>
  <c r="Z335" i="3"/>
  <c r="AA336" i="3"/>
  <c r="X337" i="3"/>
  <c r="AI338" i="3"/>
  <c r="Z341" i="3"/>
  <c r="W343" i="3"/>
  <c r="T344" i="3"/>
  <c r="Q349" i="3"/>
  <c r="AB349" i="3" s="1"/>
  <c r="S350" i="3"/>
  <c r="Q351" i="3"/>
  <c r="T352" i="3"/>
  <c r="U353" i="3"/>
  <c r="T354" i="3"/>
  <c r="Q355" i="3"/>
  <c r="AE355" i="3" s="1"/>
  <c r="T356" i="3"/>
  <c r="U357" i="3"/>
  <c r="W358" i="3"/>
  <c r="Z359" i="3"/>
  <c r="AE364" i="3"/>
  <c r="V368" i="3"/>
  <c r="Y369" i="3"/>
  <c r="U371" i="3"/>
  <c r="V373" i="3"/>
  <c r="S376" i="3"/>
  <c r="V377" i="3"/>
  <c r="Q379" i="3"/>
  <c r="U379" i="3" s="1"/>
  <c r="AD379" i="3"/>
  <c r="AD380" i="3"/>
  <c r="AA383" i="3"/>
  <c r="W384" i="3"/>
  <c r="X385" i="3"/>
  <c r="AB387" i="3"/>
  <c r="X388" i="3"/>
  <c r="AD389" i="3"/>
  <c r="Q391" i="3"/>
  <c r="AB391" i="3" s="1"/>
  <c r="AE392" i="3"/>
  <c r="Y394" i="3"/>
  <c r="V395" i="3"/>
  <c r="AA399" i="3"/>
  <c r="W400" i="3"/>
  <c r="U407" i="3"/>
  <c r="W411" i="3"/>
  <c r="V412" i="3"/>
  <c r="W415" i="3"/>
  <c r="V416" i="3"/>
  <c r="AB418" i="3"/>
  <c r="U423" i="3"/>
  <c r="W427" i="3"/>
  <c r="X428" i="3"/>
  <c r="S307" i="3"/>
  <c r="AB308" i="3"/>
  <c r="AC309" i="3"/>
  <c r="AE310" i="3"/>
  <c r="AA315" i="3"/>
  <c r="AD317" i="3"/>
  <c r="U319" i="3"/>
  <c r="U324" i="3"/>
  <c r="V325" i="3"/>
  <c r="Z327" i="3"/>
  <c r="S330" i="3"/>
  <c r="X331" i="3"/>
  <c r="U333" i="3"/>
  <c r="AA337" i="3"/>
  <c r="AA341" i="3"/>
  <c r="Z343" i="3"/>
  <c r="U344" i="3"/>
  <c r="X352" i="3"/>
  <c r="V353" i="3"/>
  <c r="V354" i="3"/>
  <c r="X356" i="3"/>
  <c r="V357" i="3"/>
  <c r="X358" i="3"/>
  <c r="W368" i="3"/>
  <c r="V372" i="3"/>
  <c r="AB383" i="3"/>
  <c r="X384" i="3"/>
  <c r="AD385" i="3"/>
  <c r="Q387" i="3"/>
  <c r="AC387" i="3"/>
  <c r="AB388" i="3"/>
  <c r="S391" i="3"/>
  <c r="AC391" i="3"/>
  <c r="AI392" i="3"/>
  <c r="Z394" i="3"/>
  <c r="W395" i="3"/>
  <c r="W396" i="3"/>
  <c r="AB399" i="3"/>
  <c r="X400" i="3"/>
  <c r="V407" i="3"/>
  <c r="U408" i="3"/>
  <c r="AB410" i="3"/>
  <c r="AA411" i="3"/>
  <c r="W412" i="3"/>
  <c r="AA415" i="3"/>
  <c r="W416" i="3"/>
  <c r="U420" i="3"/>
  <c r="V423" i="3"/>
  <c r="U424" i="3"/>
  <c r="AA427" i="3"/>
  <c r="AC428" i="3"/>
  <c r="W324" i="3"/>
  <c r="AD326" i="3"/>
  <c r="Z331" i="3"/>
  <c r="W333" i="3"/>
  <c r="AI334" i="3"/>
  <c r="AC337" i="3"/>
  <c r="AB341" i="3"/>
  <c r="AB343" i="3"/>
  <c r="V344" i="3"/>
  <c r="Z352" i="3"/>
  <c r="Z353" i="3"/>
  <c r="W354" i="3"/>
  <c r="Z356" i="3"/>
  <c r="AA357" i="3"/>
  <c r="AC358" i="3"/>
  <c r="AB367" i="3"/>
  <c r="AB368" i="3"/>
  <c r="W372" i="3"/>
  <c r="AE385" i="3"/>
  <c r="AC399" i="3"/>
  <c r="AC400" i="3"/>
  <c r="S403" i="3"/>
  <c r="W407" i="3"/>
  <c r="W408" i="3"/>
  <c r="AB411" i="3"/>
  <c r="X412" i="3"/>
  <c r="AB415" i="3"/>
  <c r="AC416" i="3"/>
  <c r="V420" i="3"/>
  <c r="W423" i="3"/>
  <c r="V424" i="3"/>
  <c r="AB427" i="3"/>
  <c r="AD428" i="3"/>
  <c r="AC291" i="3"/>
  <c r="W296" i="3"/>
  <c r="Q306" i="3"/>
  <c r="AE306" i="3" s="1"/>
  <c r="Q311" i="3"/>
  <c r="AE316" i="3"/>
  <c r="T318" i="3"/>
  <c r="S323" i="3"/>
  <c r="Z324" i="3"/>
  <c r="AA325" i="3"/>
  <c r="AE326" i="3"/>
  <c r="AE327" i="3"/>
  <c r="Y330" i="3"/>
  <c r="X333" i="3"/>
  <c r="AE335" i="3"/>
  <c r="S337" i="3"/>
  <c r="AD337" i="3"/>
  <c r="V339" i="3"/>
  <c r="Q341" i="3"/>
  <c r="AC341" i="3"/>
  <c r="Q343" i="3"/>
  <c r="AA343" i="3" s="1"/>
  <c r="AC343" i="3"/>
  <c r="W344" i="3"/>
  <c r="AB345" i="3"/>
  <c r="S348" i="3"/>
  <c r="V349" i="3"/>
  <c r="X350" i="3"/>
  <c r="Z351" i="3"/>
  <c r="AA352" i="3"/>
  <c r="AB353" i="3"/>
  <c r="X354" i="3"/>
  <c r="Z355" i="3"/>
  <c r="AA356" i="3"/>
  <c r="AB357" i="3"/>
  <c r="AD358" i="3"/>
  <c r="S360" i="3"/>
  <c r="W361" i="3"/>
  <c r="W362" i="3"/>
  <c r="U363" i="3"/>
  <c r="V364" i="3"/>
  <c r="X365" i="3"/>
  <c r="Q367" i="3"/>
  <c r="Z367" i="3" s="1"/>
  <c r="AC367" i="3"/>
  <c r="AC368" i="3"/>
  <c r="AA371" i="3"/>
  <c r="AB372" i="3"/>
  <c r="AD373" i="3"/>
  <c r="T375" i="3"/>
  <c r="AA376" i="3"/>
  <c r="AE377" i="3"/>
  <c r="V379" i="3"/>
  <c r="V380" i="3"/>
  <c r="W381" i="3"/>
  <c r="S383" i="3"/>
  <c r="AD383" i="3"/>
  <c r="AC384" i="3"/>
  <c r="T387" i="3"/>
  <c r="X390" i="3"/>
  <c r="V391" i="3"/>
  <c r="AI394" i="3"/>
  <c r="AB395" i="3"/>
  <c r="AC396" i="3"/>
  <c r="S399" i="3"/>
  <c r="AD399" i="3"/>
  <c r="AD400" i="3"/>
  <c r="AA407" i="3"/>
  <c r="AC411" i="3"/>
  <c r="AC412" i="3"/>
  <c r="AC415" i="3"/>
  <c r="AD416" i="3"/>
  <c r="AA423" i="3"/>
  <c r="AC427" i="3"/>
  <c r="AE428" i="3"/>
  <c r="AE291" i="3"/>
  <c r="X296" i="3"/>
  <c r="Q298" i="3"/>
  <c r="X298" i="3" s="1"/>
  <c r="V301" i="3"/>
  <c r="AB302" i="3"/>
  <c r="S306" i="3"/>
  <c r="S309" i="3"/>
  <c r="T310" i="3"/>
  <c r="U311" i="3"/>
  <c r="AA314" i="3"/>
  <c r="Q316" i="3"/>
  <c r="AB316" i="3" s="1"/>
  <c r="W318" i="3"/>
  <c r="Z319" i="3"/>
  <c r="Q322" i="3"/>
  <c r="AA322" i="3" s="1"/>
  <c r="T323" i="3"/>
  <c r="AB324" i="3"/>
  <c r="Z333" i="3"/>
  <c r="X339" i="3"/>
  <c r="S341" i="3"/>
  <c r="S343" i="3"/>
  <c r="AD343" i="3"/>
  <c r="AA344" i="3"/>
  <c r="AC345" i="3"/>
  <c r="Q347" i="3"/>
  <c r="AD347" i="3" s="1"/>
  <c r="X348" i="3"/>
  <c r="Z349" i="3"/>
  <c r="AD351" i="3"/>
  <c r="AB352" i="3"/>
  <c r="AC353" i="3"/>
  <c r="AB354" i="3"/>
  <c r="AD355" i="3"/>
  <c r="AB356" i="3"/>
  <c r="AC357" i="3"/>
  <c r="AE358" i="3"/>
  <c r="T360" i="3"/>
  <c r="AA361" i="3"/>
  <c r="Z363" i="3"/>
  <c r="W364" i="3"/>
  <c r="S367" i="3"/>
  <c r="AD367" i="3"/>
  <c r="AB371" i="3"/>
  <c r="AC372" i="3"/>
  <c r="AE373" i="3"/>
  <c r="AA375" i="3"/>
  <c r="AB376" i="3"/>
  <c r="Z379" i="3"/>
  <c r="W380" i="3"/>
  <c r="X381" i="3"/>
  <c r="AD384" i="3"/>
  <c r="U387" i="3"/>
  <c r="W391" i="3"/>
  <c r="AC395" i="3"/>
  <c r="AD396" i="3"/>
  <c r="T399" i="3"/>
  <c r="AE399" i="3"/>
  <c r="AE400" i="3"/>
  <c r="W403" i="3"/>
  <c r="AB407" i="3"/>
  <c r="AD408" i="3"/>
  <c r="S411" i="3"/>
  <c r="AD411" i="3"/>
  <c r="AD412" i="3"/>
  <c r="S415" i="3"/>
  <c r="AD415" i="3"/>
  <c r="X420" i="3"/>
  <c r="AB423" i="3"/>
  <c r="AD427" i="3"/>
  <c r="W13" i="2"/>
  <c r="X13" i="2"/>
  <c r="Q31" i="2"/>
  <c r="AE31" i="2" s="1"/>
  <c r="W49" i="2"/>
  <c r="Q55" i="2"/>
  <c r="AC55" i="2" s="1"/>
  <c r="Q66" i="2"/>
  <c r="AD66" i="2"/>
  <c r="AI72" i="2"/>
  <c r="AB6" i="2"/>
  <c r="AE6" i="2"/>
  <c r="S12" i="2"/>
  <c r="Z13" i="2"/>
  <c r="Y23" i="2"/>
  <c r="T45" i="2"/>
  <c r="X49" i="2"/>
  <c r="Z53" i="2"/>
  <c r="S55" i="2"/>
  <c r="S61" i="2"/>
  <c r="W63" i="2"/>
  <c r="Q65" i="2"/>
  <c r="AB65" i="2" s="1"/>
  <c r="T66" i="2"/>
  <c r="AI73" i="2"/>
  <c r="AA73" i="2"/>
  <c r="U73" i="2"/>
  <c r="AI74" i="2"/>
  <c r="AE74" i="2"/>
  <c r="V74" i="2"/>
  <c r="AB74" i="2"/>
  <c r="AC74" i="2"/>
  <c r="W79" i="2"/>
  <c r="AD91" i="2"/>
  <c r="AE91" i="2"/>
  <c r="AA94" i="2"/>
  <c r="AE94" i="2"/>
  <c r="X94" i="2"/>
  <c r="W94" i="2"/>
  <c r="AD107" i="2"/>
  <c r="W107" i="2"/>
  <c r="AB114" i="2"/>
  <c r="W114" i="2"/>
  <c r="U125" i="2"/>
  <c r="W6" i="2"/>
  <c r="AA12" i="2"/>
  <c r="AC13" i="2"/>
  <c r="AI17" i="2"/>
  <c r="AC17" i="2"/>
  <c r="Q17" i="2"/>
  <c r="V17" i="2" s="1"/>
  <c r="X17" i="2"/>
  <c r="AE17" i="2"/>
  <c r="AI21" i="2"/>
  <c r="AE21" i="2"/>
  <c r="V21" i="2"/>
  <c r="S21" i="2"/>
  <c r="AC21" i="2"/>
  <c r="V31" i="2"/>
  <c r="AI41" i="2"/>
  <c r="Z41" i="2"/>
  <c r="T41" i="2"/>
  <c r="AE41" i="2"/>
  <c r="W45" i="2"/>
  <c r="AI47" i="2"/>
  <c r="W47" i="2"/>
  <c r="T47" i="2"/>
  <c r="AE47" i="2"/>
  <c r="V55" i="2"/>
  <c r="AI59" i="2"/>
  <c r="U61" i="2"/>
  <c r="S65" i="2"/>
  <c r="U66" i="2"/>
  <c r="Y67" i="2"/>
  <c r="Q73" i="2"/>
  <c r="AB73" i="2" s="1"/>
  <c r="Q74" i="2"/>
  <c r="S74" i="2" s="1"/>
  <c r="AD74" i="2"/>
  <c r="AI85" i="2"/>
  <c r="AA85" i="2"/>
  <c r="U85" i="2"/>
  <c r="AD85" i="2"/>
  <c r="W87" i="2"/>
  <c r="W91" i="2"/>
  <c r="U94" i="2"/>
  <c r="AC105" i="2"/>
  <c r="AA110" i="2"/>
  <c r="U110" i="2"/>
  <c r="T110" i="2"/>
  <c r="AD110" i="2"/>
  <c r="AC110" i="2"/>
  <c r="X125" i="2"/>
  <c r="X31" i="2"/>
  <c r="AA60" i="2"/>
  <c r="S60" i="2"/>
  <c r="AA102" i="2"/>
  <c r="AE102" i="2"/>
  <c r="W102" i="2"/>
  <c r="AI109" i="2"/>
  <c r="AD109" i="2"/>
  <c r="Z109" i="2"/>
  <c r="AE109" i="2"/>
  <c r="U109" i="2"/>
  <c r="T109" i="2"/>
  <c r="AE127" i="2"/>
  <c r="W127" i="2"/>
  <c r="Y132" i="2"/>
  <c r="V132" i="2"/>
  <c r="W132" i="2"/>
  <c r="Q132" i="2"/>
  <c r="T132" i="2" s="1"/>
  <c r="AI146" i="2"/>
  <c r="V146" i="2"/>
  <c r="AA146" i="2"/>
  <c r="W146" i="2"/>
  <c r="T146" i="2"/>
  <c r="Q146" i="2"/>
  <c r="Z146" i="2" s="1"/>
  <c r="AI154" i="2"/>
  <c r="Z154" i="2"/>
  <c r="U154" i="2"/>
  <c r="S154" i="2"/>
  <c r="Q154" i="2"/>
  <c r="AC154" i="2" s="1"/>
  <c r="AD154" i="2"/>
  <c r="AA154" i="2"/>
  <c r="W154" i="2"/>
  <c r="V154" i="2"/>
  <c r="Z31" i="2"/>
  <c r="AI49" i="2"/>
  <c r="AD49" i="2"/>
  <c r="Z49" i="2"/>
  <c r="W99" i="2"/>
  <c r="T102" i="2"/>
  <c r="Q109" i="2"/>
  <c r="AB109" i="2" s="1"/>
  <c r="X132" i="2"/>
  <c r="U146" i="2"/>
  <c r="AE154" i="2"/>
  <c r="AB10" i="2"/>
  <c r="W10" i="2"/>
  <c r="AD55" i="2"/>
  <c r="AI13" i="2"/>
  <c r="U13" i="2"/>
  <c r="AA13" i="2"/>
  <c r="Q13" i="2"/>
  <c r="AD13" i="2" s="1"/>
  <c r="AB18" i="2"/>
  <c r="W18" i="2"/>
  <c r="AI4" i="2"/>
  <c r="AA4" i="2"/>
  <c r="S13" i="2"/>
  <c r="AB22" i="2"/>
  <c r="Z45" i="2"/>
  <c r="AE49" i="2"/>
  <c r="AI53" i="2"/>
  <c r="V53" i="2"/>
  <c r="AB53" i="2"/>
  <c r="Q53" i="2"/>
  <c r="AD53" i="2" s="1"/>
  <c r="AA55" i="2"/>
  <c r="T60" i="2"/>
  <c r="Z65" i="2"/>
  <c r="X66" i="2"/>
  <c r="X68" i="2"/>
  <c r="W75" i="2"/>
  <c r="AI93" i="2"/>
  <c r="AD93" i="2"/>
  <c r="S93" i="2"/>
  <c r="AB93" i="2"/>
  <c r="Q93" i="2"/>
  <c r="AE93" i="2" s="1"/>
  <c r="Z93" i="2"/>
  <c r="W93" i="2"/>
  <c r="S4" i="2"/>
  <c r="AC10" i="2"/>
  <c r="T13" i="2"/>
  <c r="AE18" i="2"/>
  <c r="AI25" i="2"/>
  <c r="W25" i="2"/>
  <c r="AD25" i="2"/>
  <c r="AE25" i="2"/>
  <c r="AA31" i="2"/>
  <c r="AC43" i="2"/>
  <c r="AB43" i="2"/>
  <c r="Q43" i="2"/>
  <c r="X43" i="2"/>
  <c r="AE43" i="2"/>
  <c r="Q49" i="2"/>
  <c r="AB49" i="2" s="1"/>
  <c r="S53" i="2"/>
  <c r="S58" i="2"/>
  <c r="X60" i="2"/>
  <c r="Z66" i="2"/>
  <c r="AI68" i="2"/>
  <c r="AI70" i="2"/>
  <c r="X70" i="2"/>
  <c r="AE70" i="2"/>
  <c r="AC70" i="2"/>
  <c r="V73" i="2"/>
  <c r="W74" i="2"/>
  <c r="AI81" i="2"/>
  <c r="AC81" i="2"/>
  <c r="Q81" i="2"/>
  <c r="W81" i="2"/>
  <c r="AE81" i="2"/>
  <c r="T93" i="2"/>
  <c r="S109" i="2"/>
  <c r="Y128" i="2"/>
  <c r="AC146" i="2"/>
  <c r="AA2" i="2"/>
  <c r="AC2" i="2"/>
  <c r="U2" i="2"/>
  <c r="AI5" i="2"/>
  <c r="AB5" i="2"/>
  <c r="S5" i="2"/>
  <c r="X5" i="2"/>
  <c r="AC5" i="2"/>
  <c r="AE10" i="2"/>
  <c r="V13" i="2"/>
  <c r="W17" i="2"/>
  <c r="W21" i="2"/>
  <c r="W22" i="2"/>
  <c r="Q25" i="2"/>
  <c r="AA25" i="2" s="1"/>
  <c r="AB26" i="2"/>
  <c r="U26" i="2"/>
  <c r="W41" i="2"/>
  <c r="S43" i="2"/>
  <c r="V47" i="2"/>
  <c r="T49" i="2"/>
  <c r="U50" i="2"/>
  <c r="T53" i="2"/>
  <c r="AI60" i="2"/>
  <c r="AI62" i="2"/>
  <c r="AE62" i="2"/>
  <c r="S62" i="2"/>
  <c r="AC62" i="2"/>
  <c r="AI69" i="2"/>
  <c r="AD69" i="2"/>
  <c r="Q69" i="2"/>
  <c r="T69" i="2" s="1"/>
  <c r="Z69" i="2"/>
  <c r="Q70" i="2"/>
  <c r="U70" i="2" s="1"/>
  <c r="AD70" i="2"/>
  <c r="Z73" i="2"/>
  <c r="X74" i="2"/>
  <c r="S81" i="2"/>
  <c r="AA82" i="2"/>
  <c r="X82" i="2"/>
  <c r="U82" i="2"/>
  <c r="AA90" i="2"/>
  <c r="AB90" i="2"/>
  <c r="X90" i="2"/>
  <c r="V90" i="2"/>
  <c r="U90" i="2"/>
  <c r="AI101" i="2"/>
  <c r="AE101" i="2"/>
  <c r="S101" i="2"/>
  <c r="Q101" i="2"/>
  <c r="AC101" i="2" s="1"/>
  <c r="AA101" i="2"/>
  <c r="Z101" i="2"/>
  <c r="AD102" i="2"/>
  <c r="V109" i="2"/>
  <c r="AE110" i="2"/>
  <c r="AA118" i="2"/>
  <c r="U118" i="2"/>
  <c r="AI121" i="2"/>
  <c r="AE121" i="2"/>
  <c r="W121" i="2"/>
  <c r="V121" i="2"/>
  <c r="T121" i="2"/>
  <c r="S121" i="2"/>
  <c r="AI132" i="2"/>
  <c r="AD146" i="2"/>
  <c r="AC31" i="2"/>
  <c r="W31" i="2"/>
  <c r="AD31" i="2"/>
  <c r="S31" i="2"/>
  <c r="AI45" i="2"/>
  <c r="V45" i="2"/>
  <c r="Q45" i="2"/>
  <c r="S45" i="2" s="1"/>
  <c r="AE45" i="2"/>
  <c r="AI55" i="2"/>
  <c r="X55" i="2"/>
  <c r="T55" i="2"/>
  <c r="AI61" i="2"/>
  <c r="AA61" i="2"/>
  <c r="AI66" i="2"/>
  <c r="AE66" i="2"/>
  <c r="V66" i="2"/>
  <c r="AB66" i="2"/>
  <c r="S66" i="2"/>
  <c r="AC66" i="2"/>
  <c r="V93" i="2"/>
  <c r="AA109" i="2"/>
  <c r="AI125" i="2"/>
  <c r="W125" i="2"/>
  <c r="AE125" i="2"/>
  <c r="V125" i="2"/>
  <c r="AB125" i="2"/>
  <c r="S125" i="2"/>
  <c r="AD140" i="2"/>
  <c r="AA140" i="2"/>
  <c r="S140" i="2"/>
  <c r="Z140" i="2"/>
  <c r="W140" i="2"/>
  <c r="AI147" i="2"/>
  <c r="AI16" i="2"/>
  <c r="Q61" i="2"/>
  <c r="AB61" i="2" s="1"/>
  <c r="AI65" i="2"/>
  <c r="AA65" i="2"/>
  <c r="T65" i="2"/>
  <c r="AA93" i="2"/>
  <c r="Q125" i="2"/>
  <c r="AC125" i="2" s="1"/>
  <c r="Q140" i="2"/>
  <c r="AA113" i="2"/>
  <c r="AD117" i="2"/>
  <c r="AI129" i="2"/>
  <c r="AD129" i="2"/>
  <c r="X133" i="2"/>
  <c r="S133" i="2"/>
  <c r="S164" i="2"/>
  <c r="AI164" i="2"/>
  <c r="X166" i="2"/>
  <c r="S166" i="2"/>
  <c r="Y166" i="2"/>
  <c r="AD166" i="2"/>
  <c r="AA182" i="2"/>
  <c r="Q184" i="2"/>
  <c r="T184" i="2" s="1"/>
  <c r="U188" i="2"/>
  <c r="S199" i="2"/>
  <c r="Z204" i="2"/>
  <c r="AE220" i="2"/>
  <c r="Z225" i="2"/>
  <c r="AC225" i="2"/>
  <c r="X225" i="2"/>
  <c r="AA225" i="2"/>
  <c r="S233" i="2"/>
  <c r="W246" i="2"/>
  <c r="X262" i="2"/>
  <c r="S264" i="2"/>
  <c r="U279" i="2"/>
  <c r="Z9" i="2"/>
  <c r="AA29" i="2"/>
  <c r="X33" i="2"/>
  <c r="AD35" i="2"/>
  <c r="W37" i="2"/>
  <c r="AA39" i="2"/>
  <c r="Z51" i="2"/>
  <c r="V58" i="2"/>
  <c r="AE58" i="2"/>
  <c r="AB77" i="2"/>
  <c r="X78" i="2"/>
  <c r="W89" i="2"/>
  <c r="AC97" i="2"/>
  <c r="AA105" i="2"/>
  <c r="AE106" i="2"/>
  <c r="Q113" i="2"/>
  <c r="AC113" i="2" s="1"/>
  <c r="AB113" i="2"/>
  <c r="Q117" i="2"/>
  <c r="AC117" i="2" s="1"/>
  <c r="AE117" i="2"/>
  <c r="V123" i="2"/>
  <c r="AE126" i="2"/>
  <c r="Q129" i="2"/>
  <c r="AB129" i="2" s="1"/>
  <c r="AC129" i="2"/>
  <c r="Q133" i="2"/>
  <c r="U133" i="2" s="1"/>
  <c r="AI138" i="2"/>
  <c r="V138" i="2"/>
  <c r="AC138" i="2"/>
  <c r="S138" i="2"/>
  <c r="AD138" i="2"/>
  <c r="AD144" i="2"/>
  <c r="AA144" i="2"/>
  <c r="S144" i="2"/>
  <c r="AD148" i="2"/>
  <c r="Z148" i="2"/>
  <c r="U164" i="2"/>
  <c r="X165" i="2"/>
  <c r="AI165" i="2"/>
  <c r="Q165" i="2"/>
  <c r="Q166" i="2"/>
  <c r="AC166" i="2" s="1"/>
  <c r="AE166" i="2"/>
  <c r="W184" i="2"/>
  <c r="W188" i="2"/>
  <c r="Z191" i="2"/>
  <c r="AA191" i="2"/>
  <c r="U191" i="2"/>
  <c r="W191" i="2"/>
  <c r="W199" i="2"/>
  <c r="Z222" i="2"/>
  <c r="T225" i="2"/>
  <c r="AI227" i="2"/>
  <c r="AE227" i="2"/>
  <c r="X233" i="2"/>
  <c r="U237" i="2"/>
  <c r="X239" i="2"/>
  <c r="AE239" i="2"/>
  <c r="AA246" i="2"/>
  <c r="T250" i="2"/>
  <c r="V264" i="2"/>
  <c r="W274" i="2"/>
  <c r="Z276" i="2"/>
  <c r="U276" i="2"/>
  <c r="AD276" i="2"/>
  <c r="V276" i="2"/>
  <c r="Z279" i="2"/>
  <c r="AB283" i="2"/>
  <c r="Z286" i="2"/>
  <c r="AI288" i="2"/>
  <c r="AB288" i="2"/>
  <c r="S288" i="2"/>
  <c r="AD288" i="2"/>
  <c r="Q288" i="2"/>
  <c r="X288" i="2" s="1"/>
  <c r="Z288" i="2"/>
  <c r="Q289" i="2"/>
  <c r="V293" i="2"/>
  <c r="AI298" i="2"/>
  <c r="Z298" i="2"/>
  <c r="T298" i="2"/>
  <c r="AC298" i="2"/>
  <c r="U298" i="2"/>
  <c r="U299" i="2"/>
  <c r="AA302" i="2"/>
  <c r="V164" i="2"/>
  <c r="AC172" i="2"/>
  <c r="Q172" i="2"/>
  <c r="Z175" i="2"/>
  <c r="X175" i="2"/>
  <c r="T175" i="2"/>
  <c r="S177" i="2"/>
  <c r="AA177" i="2"/>
  <c r="X179" i="2"/>
  <c r="Z183" i="2"/>
  <c r="X183" i="2"/>
  <c r="S183" i="2"/>
  <c r="Z184" i="2"/>
  <c r="Z188" i="2"/>
  <c r="Z221" i="2"/>
  <c r="AA221" i="2"/>
  <c r="T221" i="2"/>
  <c r="S221" i="2"/>
  <c r="AB222" i="2"/>
  <c r="AI254" i="2"/>
  <c r="W254" i="2"/>
  <c r="X254" i="2"/>
  <c r="AA263" i="2"/>
  <c r="AB263" i="2"/>
  <c r="U263" i="2"/>
  <c r="AC263" i="2"/>
  <c r="T263" i="2"/>
  <c r="AI270" i="2"/>
  <c r="Q270" i="2"/>
  <c r="AA270" i="2"/>
  <c r="X270" i="2"/>
  <c r="AI278" i="2"/>
  <c r="X278" i="2"/>
  <c r="Q278" i="2"/>
  <c r="AB278" i="2" s="1"/>
  <c r="AA278" i="2"/>
  <c r="AC283" i="2"/>
  <c r="X289" i="2"/>
  <c r="AI291" i="2"/>
  <c r="AD291" i="2"/>
  <c r="U291" i="2"/>
  <c r="AA291" i="2"/>
  <c r="Q291" i="2"/>
  <c r="AC291" i="2" s="1"/>
  <c r="X291" i="2"/>
  <c r="T291" i="2"/>
  <c r="X293" i="2"/>
  <c r="Z194" i="2"/>
  <c r="V194" i="2"/>
  <c r="Z215" i="2"/>
  <c r="X215" i="2"/>
  <c r="AA215" i="2"/>
  <c r="Z289" i="2"/>
  <c r="S291" i="2"/>
  <c r="Z299" i="2"/>
  <c r="T113" i="2"/>
  <c r="AD113" i="2"/>
  <c r="X130" i="2"/>
  <c r="AE130" i="2"/>
  <c r="W130" i="2"/>
  <c r="AE136" i="2"/>
  <c r="V136" i="2"/>
  <c r="AC160" i="2"/>
  <c r="W160" i="2"/>
  <c r="Q160" i="2"/>
  <c r="AE160" i="2" s="1"/>
  <c r="X162" i="2"/>
  <c r="AE162" i="2"/>
  <c r="Q162" i="2"/>
  <c r="U162" i="2" s="1"/>
  <c r="AA162" i="2"/>
  <c r="Y163" i="2"/>
  <c r="X163" i="2"/>
  <c r="W164" i="2"/>
  <c r="Y167" i="2"/>
  <c r="S167" i="2"/>
  <c r="V172" i="2"/>
  <c r="AA174" i="2"/>
  <c r="Z174" i="2"/>
  <c r="U174" i="2"/>
  <c r="S175" i="2"/>
  <c r="S179" i="2"/>
  <c r="U183" i="2"/>
  <c r="AD200" i="2"/>
  <c r="Z200" i="2"/>
  <c r="Z202" i="2"/>
  <c r="V202" i="2"/>
  <c r="AD202" i="2"/>
  <c r="Z206" i="2"/>
  <c r="AA206" i="2"/>
  <c r="S206" i="2"/>
  <c r="AB226" i="2"/>
  <c r="V226" i="2"/>
  <c r="AA228" i="2"/>
  <c r="Q228" i="2"/>
  <c r="V228" i="2" s="1"/>
  <c r="AI240" i="2"/>
  <c r="Q240" i="2"/>
  <c r="T240" i="2" s="1"/>
  <c r="W243" i="2"/>
  <c r="X243" i="2"/>
  <c r="W249" i="2"/>
  <c r="Q249" i="2"/>
  <c r="AA249" i="2" s="1"/>
  <c r="AI249" i="2"/>
  <c r="X249" i="2"/>
  <c r="AD252" i="2"/>
  <c r="X252" i="2"/>
  <c r="V252" i="2"/>
  <c r="Q254" i="2"/>
  <c r="T254" i="2" s="1"/>
  <c r="Q263" i="2"/>
  <c r="S270" i="2"/>
  <c r="S278" i="2"/>
  <c r="T9" i="2"/>
  <c r="AC9" i="2"/>
  <c r="T29" i="2"/>
  <c r="AB33" i="2"/>
  <c r="T35" i="2"/>
  <c r="AA37" i="2"/>
  <c r="T39" i="2"/>
  <c r="AE39" i="2"/>
  <c r="T51" i="2"/>
  <c r="AC51" i="2"/>
  <c r="Z58" i="2"/>
  <c r="Z64" i="2"/>
  <c r="T77" i="2"/>
  <c r="AD78" i="2"/>
  <c r="W86" i="2"/>
  <c r="T97" i="2"/>
  <c r="AD98" i="2"/>
  <c r="T105" i="2"/>
  <c r="W111" i="2"/>
  <c r="U113" i="2"/>
  <c r="AE113" i="2"/>
  <c r="V117" i="2"/>
  <c r="V122" i="2"/>
  <c r="V129" i="2"/>
  <c r="U130" i="2"/>
  <c r="Y133" i="2"/>
  <c r="Q136" i="2"/>
  <c r="AC136" i="2" s="1"/>
  <c r="U138" i="2"/>
  <c r="Y141" i="2"/>
  <c r="Z144" i="2"/>
  <c r="W148" i="2"/>
  <c r="S160" i="2"/>
  <c r="S162" i="2"/>
  <c r="S163" i="2"/>
  <c r="Y165" i="2"/>
  <c r="V166" i="2"/>
  <c r="T167" i="2"/>
  <c r="W172" i="2"/>
  <c r="Q174" i="2"/>
  <c r="AD174" i="2" s="1"/>
  <c r="U175" i="2"/>
  <c r="W177" i="2"/>
  <c r="T181" i="2"/>
  <c r="W183" i="2"/>
  <c r="AC191" i="2"/>
  <c r="S194" i="2"/>
  <c r="Q200" i="2"/>
  <c r="AC200" i="2" s="1"/>
  <c r="V206" i="2"/>
  <c r="AD208" i="2"/>
  <c r="AE208" i="2"/>
  <c r="Q208" i="2"/>
  <c r="AC208" i="2" s="1"/>
  <c r="X221" i="2"/>
  <c r="X223" i="2"/>
  <c r="Q226" i="2"/>
  <c r="Z226" i="2" s="1"/>
  <c r="Y228" i="2"/>
  <c r="AC238" i="2"/>
  <c r="V238" i="2"/>
  <c r="Z238" i="2"/>
  <c r="Q238" i="2"/>
  <c r="AA238" i="2" s="1"/>
  <c r="Z240" i="2"/>
  <c r="T243" i="2"/>
  <c r="Z254" i="2"/>
  <c r="V263" i="2"/>
  <c r="AI265" i="2"/>
  <c r="Z265" i="2"/>
  <c r="Q265" i="2"/>
  <c r="T265" i="2" s="1"/>
  <c r="W270" i="2"/>
  <c r="Z272" i="2"/>
  <c r="S272" i="2"/>
  <c r="AA272" i="2"/>
  <c r="V272" i="2"/>
  <c r="AB275" i="2"/>
  <c r="X276" i="2"/>
  <c r="W278" i="2"/>
  <c r="W288" i="2"/>
  <c r="S297" i="2"/>
  <c r="V298" i="2"/>
  <c r="AD299" i="2"/>
  <c r="AI303" i="2"/>
  <c r="AD303" i="2"/>
  <c r="S303" i="2"/>
  <c r="AA303" i="2"/>
  <c r="W303" i="2"/>
  <c r="Q303" i="2"/>
  <c r="V303" i="2" s="1"/>
  <c r="AE305" i="2"/>
  <c r="X305" i="2"/>
  <c r="S305" i="2"/>
  <c r="T305" i="2"/>
  <c r="AD305" i="2"/>
  <c r="Z190" i="2"/>
  <c r="V190" i="2"/>
  <c r="Z218" i="2"/>
  <c r="V218" i="2"/>
  <c r="AA220" i="2"/>
  <c r="S220" i="2"/>
  <c r="W220" i="2"/>
  <c r="Z263" i="2"/>
  <c r="Z278" i="2"/>
  <c r="W291" i="2"/>
  <c r="AI294" i="2"/>
  <c r="U294" i="2"/>
  <c r="AB294" i="2"/>
  <c r="Q294" i="2"/>
  <c r="Z294" i="2"/>
  <c r="T294" i="2"/>
  <c r="AD313" i="2"/>
  <c r="AB313" i="2"/>
  <c r="V313" i="2"/>
  <c r="S313" i="2"/>
  <c r="Z182" i="2"/>
  <c r="S182" i="2"/>
  <c r="Z186" i="2"/>
  <c r="S186" i="2"/>
  <c r="AD204" i="2"/>
  <c r="AE204" i="2"/>
  <c r="W204" i="2"/>
  <c r="U204" i="2"/>
  <c r="AA218" i="2"/>
  <c r="Q220" i="2"/>
  <c r="Z220" i="2" s="1"/>
  <c r="AI222" i="2"/>
  <c r="W222" i="2"/>
  <c r="V222" i="2"/>
  <c r="Y246" i="2"/>
  <c r="X246" i="2"/>
  <c r="S246" i="2"/>
  <c r="AB246" i="2"/>
  <c r="U246" i="2"/>
  <c r="AE254" i="2"/>
  <c r="AI262" i="2"/>
  <c r="AA262" i="2"/>
  <c r="W262" i="2"/>
  <c r="AD263" i="2"/>
  <c r="AE278" i="2"/>
  <c r="AI286" i="2"/>
  <c r="AA286" i="2"/>
  <c r="W286" i="2"/>
  <c r="X286" i="2"/>
  <c r="Z291" i="2"/>
  <c r="AI299" i="2"/>
  <c r="V299" i="2"/>
  <c r="AC299" i="2"/>
  <c r="S299" i="2"/>
  <c r="AB299" i="2"/>
  <c r="W299" i="2"/>
  <c r="AI302" i="2"/>
  <c r="V302" i="2"/>
  <c r="AD302" i="2"/>
  <c r="S302" i="2"/>
  <c r="Z302" i="2"/>
  <c r="Q302" i="2"/>
  <c r="X302" i="2" s="1"/>
  <c r="AA158" i="2"/>
  <c r="AC164" i="2"/>
  <c r="Q164" i="2"/>
  <c r="Y164" i="2" s="1"/>
  <c r="X164" i="2"/>
  <c r="AE164" i="2"/>
  <c r="AB175" i="2"/>
  <c r="AB177" i="2"/>
  <c r="AE179" i="2"/>
  <c r="V182" i="2"/>
  <c r="AD184" i="2"/>
  <c r="AC184" i="2"/>
  <c r="U184" i="2"/>
  <c r="V186" i="2"/>
  <c r="AD188" i="2"/>
  <c r="Q188" i="2"/>
  <c r="AC188" i="2" s="1"/>
  <c r="AA190" i="2"/>
  <c r="Z199" i="2"/>
  <c r="AE199" i="2"/>
  <c r="X199" i="2"/>
  <c r="U199" i="2"/>
  <c r="Q204" i="2"/>
  <c r="AC204" i="2" s="1"/>
  <c r="AD218" i="2"/>
  <c r="Y220" i="2"/>
  <c r="Q222" i="2"/>
  <c r="AA222" i="2" s="1"/>
  <c r="Z233" i="2"/>
  <c r="U233" i="2"/>
  <c r="Q262" i="2"/>
  <c r="S262" i="2" s="1"/>
  <c r="Z264" i="2"/>
  <c r="X264" i="2"/>
  <c r="AD264" i="2"/>
  <c r="W264" i="2"/>
  <c r="AI274" i="2"/>
  <c r="S274" i="2"/>
  <c r="X274" i="2"/>
  <c r="AA279" i="2"/>
  <c r="V279" i="2"/>
  <c r="Q279" i="2"/>
  <c r="AC279" i="2" s="1"/>
  <c r="Q286" i="2"/>
  <c r="AE293" i="2"/>
  <c r="T293" i="2"/>
  <c r="AA293" i="2"/>
  <c r="AC175" i="2"/>
  <c r="U222" i="2"/>
  <c r="Z237" i="2"/>
  <c r="AA237" i="2"/>
  <c r="T237" i="2"/>
  <c r="S237" i="2"/>
  <c r="S251" i="2"/>
  <c r="Q274" i="2"/>
  <c r="AB274" i="2" s="1"/>
  <c r="S286" i="2"/>
  <c r="Q293" i="2"/>
  <c r="Z293" i="2" s="1"/>
  <c r="X294" i="2"/>
  <c r="T299" i="2"/>
  <c r="U302" i="2"/>
  <c r="AB134" i="2"/>
  <c r="AD150" i="2"/>
  <c r="Z152" i="2"/>
  <c r="W158" i="2"/>
  <c r="AC171" i="2"/>
  <c r="AE176" i="2"/>
  <c r="AA187" i="2"/>
  <c r="AD214" i="2"/>
  <c r="V214" i="2"/>
  <c r="Z245" i="2"/>
  <c r="AA245" i="2"/>
  <c r="Y248" i="2"/>
  <c r="V248" i="2"/>
  <c r="AE248" i="2"/>
  <c r="Z256" i="2"/>
  <c r="V256" i="2"/>
  <c r="S256" i="2"/>
  <c r="AI258" i="2"/>
  <c r="S258" i="2"/>
  <c r="AI266" i="2"/>
  <c r="Z266" i="2"/>
  <c r="T266" i="2"/>
  <c r="AA267" i="2"/>
  <c r="V267" i="2"/>
  <c r="Q267" i="2"/>
  <c r="T267" i="2" s="1"/>
  <c r="AI269" i="2"/>
  <c r="Z269" i="2"/>
  <c r="AI277" i="2"/>
  <c r="Q277" i="2"/>
  <c r="W280" i="2"/>
  <c r="S280" i="2"/>
  <c r="AI284" i="2"/>
  <c r="X284" i="2"/>
  <c r="AD284" i="2"/>
  <c r="U284" i="2"/>
  <c r="AB284" i="2"/>
  <c r="AB292" i="2"/>
  <c r="V292" i="2"/>
  <c r="AE301" i="2"/>
  <c r="AA301" i="2"/>
  <c r="T301" i="2"/>
  <c r="U134" i="2"/>
  <c r="AE134" i="2"/>
  <c r="T142" i="2"/>
  <c r="AD142" i="2"/>
  <c r="T150" i="2"/>
  <c r="V156" i="2"/>
  <c r="AC158" i="2"/>
  <c r="X173" i="2"/>
  <c r="AD192" i="2"/>
  <c r="W192" i="2"/>
  <c r="Z207" i="2"/>
  <c r="AE207" i="2"/>
  <c r="AA207" i="2"/>
  <c r="AA210" i="2"/>
  <c r="AC214" i="2"/>
  <c r="AA219" i="2"/>
  <c r="AC219" i="2"/>
  <c r="V230" i="2"/>
  <c r="Q230" i="2"/>
  <c r="AC230" i="2" s="1"/>
  <c r="AB234" i="2"/>
  <c r="Z234" i="2"/>
  <c r="U234" i="2"/>
  <c r="AE234" i="2"/>
  <c r="Z241" i="2"/>
  <c r="X241" i="2"/>
  <c r="X245" i="2"/>
  <c r="AB248" i="2"/>
  <c r="AI250" i="2"/>
  <c r="S250" i="2"/>
  <c r="AB250" i="2"/>
  <c r="V251" i="2"/>
  <c r="AD251" i="2"/>
  <c r="Z251" i="2"/>
  <c r="W256" i="2"/>
  <c r="X258" i="2"/>
  <c r="W266" i="2"/>
  <c r="Z267" i="2"/>
  <c r="X269" i="2"/>
  <c r="AA271" i="2"/>
  <c r="Q271" i="2"/>
  <c r="AB271" i="2" s="1"/>
  <c r="AA275" i="2"/>
  <c r="T275" i="2"/>
  <c r="AD275" i="2"/>
  <c r="Z277" i="2"/>
  <c r="X280" i="2"/>
  <c r="T284" i="2"/>
  <c r="AI285" i="2"/>
  <c r="Q285" i="2"/>
  <c r="Z285" i="2" s="1"/>
  <c r="U287" i="2"/>
  <c r="Y292" i="2"/>
  <c r="V301" i="2"/>
  <c r="X203" i="2"/>
  <c r="AA260" i="2"/>
  <c r="AB268" i="2"/>
  <c r="AD273" i="2"/>
  <c r="Z282" i="2"/>
  <c r="Z283" i="2"/>
  <c r="V295" i="2"/>
  <c r="X297" i="2"/>
  <c r="AI306" i="2"/>
  <c r="AD306" i="2"/>
  <c r="AC306" i="2"/>
  <c r="AB306" i="2"/>
  <c r="AA306" i="2"/>
  <c r="V306" i="2"/>
  <c r="U195" i="2"/>
  <c r="W196" i="2"/>
  <c r="AD198" i="2"/>
  <c r="Z212" i="2"/>
  <c r="AB242" i="2"/>
  <c r="AC242" i="2"/>
  <c r="AE260" i="2"/>
  <c r="AE268" i="2"/>
  <c r="AD283" i="2"/>
  <c r="X290" i="2"/>
  <c r="AA295" i="2"/>
  <c r="AB297" i="2"/>
  <c r="T306" i="2"/>
  <c r="Q307" i="2"/>
  <c r="AA307" i="2"/>
  <c r="S309" i="2"/>
  <c r="AB310" i="2"/>
  <c r="AC314" i="2"/>
  <c r="W315" i="2"/>
  <c r="S318" i="2"/>
  <c r="AA319" i="2"/>
  <c r="Q322" i="2"/>
  <c r="T322" i="2" s="1"/>
  <c r="X323" i="2"/>
  <c r="S325" i="2"/>
  <c r="S326" i="2"/>
  <c r="Y327" i="2"/>
  <c r="S330" i="2"/>
  <c r="W331" i="2"/>
  <c r="S333" i="2"/>
  <c r="AA334" i="2"/>
  <c r="AA335" i="2"/>
  <c r="S339" i="2"/>
  <c r="AD377" i="2"/>
  <c r="AE380" i="2"/>
  <c r="AD390" i="2"/>
  <c r="Z396" i="2"/>
  <c r="Z400" i="2"/>
  <c r="AE418" i="2"/>
  <c r="AE426" i="2"/>
  <c r="U428" i="2"/>
  <c r="AB319" i="2"/>
  <c r="AI390" i="2"/>
  <c r="Q418" i="2"/>
  <c r="AA418" i="2" s="1"/>
  <c r="Q423" i="2"/>
  <c r="T425" i="2"/>
  <c r="Z428" i="2"/>
  <c r="T307" i="2"/>
  <c r="AC307" i="2"/>
  <c r="V309" i="2"/>
  <c r="S310" i="2"/>
  <c r="AD310" i="2"/>
  <c r="Z311" i="2"/>
  <c r="S314" i="2"/>
  <c r="Z315" i="2"/>
  <c r="T317" i="2"/>
  <c r="V318" i="2"/>
  <c r="S319" i="2"/>
  <c r="AD319" i="2"/>
  <c r="U322" i="2"/>
  <c r="AA323" i="2"/>
  <c r="X325" i="2"/>
  <c r="Q327" i="2"/>
  <c r="AA327" i="2" s="1"/>
  <c r="AC327" i="2"/>
  <c r="V329" i="2"/>
  <c r="AA330" i="2"/>
  <c r="AE335" i="2"/>
  <c r="W339" i="2"/>
  <c r="T343" i="2"/>
  <c r="Y344" i="2"/>
  <c r="U346" i="2"/>
  <c r="Z347" i="2"/>
  <c r="AA349" i="2"/>
  <c r="Q353" i="2"/>
  <c r="AA353" i="2" s="1"/>
  <c r="Y355" i="2"/>
  <c r="S357" i="2"/>
  <c r="Z359" i="2"/>
  <c r="S364" i="2"/>
  <c r="W365" i="2"/>
  <c r="S367" i="2"/>
  <c r="AD373" i="2"/>
  <c r="S375" i="2"/>
  <c r="S380" i="2"/>
  <c r="U381" i="2"/>
  <c r="Y382" i="2"/>
  <c r="AC384" i="2"/>
  <c r="V388" i="2"/>
  <c r="Q390" i="2"/>
  <c r="T390" i="2" s="1"/>
  <c r="T392" i="2"/>
  <c r="AD392" i="2"/>
  <c r="AD393" i="2"/>
  <c r="AA394" i="2"/>
  <c r="V395" i="2"/>
  <c r="S396" i="2"/>
  <c r="AB396" i="2"/>
  <c r="AD398" i="2"/>
  <c r="S400" i="2"/>
  <c r="AB400" i="2"/>
  <c r="T402" i="2"/>
  <c r="AE402" i="2"/>
  <c r="AE404" i="2"/>
  <c r="Z406" i="2"/>
  <c r="AB408" i="2"/>
  <c r="AC409" i="2"/>
  <c r="AA412" i="2"/>
  <c r="AB413" i="2"/>
  <c r="W414" i="2"/>
  <c r="Z415" i="2"/>
  <c r="Z416" i="2"/>
  <c r="S418" i="2"/>
  <c r="Q419" i="2"/>
  <c r="AB419" i="2" s="1"/>
  <c r="V420" i="2"/>
  <c r="AE420" i="2"/>
  <c r="W422" i="2"/>
  <c r="T423" i="2"/>
  <c r="U424" i="2"/>
  <c r="U425" i="2"/>
  <c r="V426" i="2"/>
  <c r="Q427" i="2"/>
  <c r="T427" i="2" s="1"/>
  <c r="AA428" i="2"/>
  <c r="U307" i="2"/>
  <c r="AD307" i="2"/>
  <c r="X309" i="2"/>
  <c r="U310" i="2"/>
  <c r="AA311" i="2"/>
  <c r="T314" i="2"/>
  <c r="Q315" i="2"/>
  <c r="AC315" i="2" s="1"/>
  <c r="AA315" i="2"/>
  <c r="X317" i="2"/>
  <c r="Z318" i="2"/>
  <c r="T319" i="2"/>
  <c r="AE319" i="2"/>
  <c r="V322" i="2"/>
  <c r="Q323" i="2"/>
  <c r="V323" i="2" s="1"/>
  <c r="AA325" i="2"/>
  <c r="X326" i="2"/>
  <c r="S327" i="2"/>
  <c r="AD327" i="2"/>
  <c r="Y329" i="2"/>
  <c r="AC330" i="2"/>
  <c r="Q335" i="2"/>
  <c r="AD335" i="2" s="1"/>
  <c r="S338" i="2"/>
  <c r="X346" i="2"/>
  <c r="V353" i="2"/>
  <c r="AD357" i="2"/>
  <c r="U364" i="2"/>
  <c r="Z367" i="2"/>
  <c r="T380" i="2"/>
  <c r="V381" i="2"/>
  <c r="T396" i="2"/>
  <c r="AC396" i="2"/>
  <c r="T400" i="2"/>
  <c r="AD400" i="2"/>
  <c r="AA406" i="2"/>
  <c r="AD409" i="2"/>
  <c r="AC413" i="2"/>
  <c r="AB416" i="2"/>
  <c r="V418" i="2"/>
  <c r="X419" i="2"/>
  <c r="W420" i="2"/>
  <c r="X422" i="2"/>
  <c r="X423" i="2"/>
  <c r="V424" i="2"/>
  <c r="V425" i="2"/>
  <c r="W426" i="2"/>
  <c r="X427" i="2"/>
  <c r="AB428" i="2"/>
  <c r="V307" i="2"/>
  <c r="AE307" i="2"/>
  <c r="Z309" i="2"/>
  <c r="V310" i="2"/>
  <c r="Q311" i="2"/>
  <c r="AB311" i="2" s="1"/>
  <c r="U314" i="2"/>
  <c r="S315" i="2"/>
  <c r="AB315" i="2"/>
  <c r="AA317" i="2"/>
  <c r="AA318" i="2"/>
  <c r="U319" i="2"/>
  <c r="X322" i="2"/>
  <c r="S323" i="2"/>
  <c r="AD323" i="2"/>
  <c r="U327" i="2"/>
  <c r="AE327" i="2"/>
  <c r="AA329" i="2"/>
  <c r="AE331" i="2"/>
  <c r="S335" i="2"/>
  <c r="W336" i="2"/>
  <c r="AA339" i="2"/>
  <c r="V352" i="2"/>
  <c r="AE353" i="2"/>
  <c r="W364" i="2"/>
  <c r="AA367" i="2"/>
  <c r="AE372" i="2"/>
  <c r="AI375" i="2"/>
  <c r="U377" i="2"/>
  <c r="Q379" i="2"/>
  <c r="Z379" i="2" s="1"/>
  <c r="U380" i="2"/>
  <c r="W381" i="2"/>
  <c r="W390" i="2"/>
  <c r="V392" i="2"/>
  <c r="AI394" i="2"/>
  <c r="AA395" i="2"/>
  <c r="U396" i="2"/>
  <c r="AD396" i="2"/>
  <c r="U400" i="2"/>
  <c r="Q403" i="2"/>
  <c r="AC410" i="2"/>
  <c r="AD410" i="2"/>
  <c r="S412" i="2"/>
  <c r="AD412" i="2"/>
  <c r="AD413" i="2"/>
  <c r="Q416" i="2"/>
  <c r="AE416" i="2" s="1"/>
  <c r="AC416" i="2"/>
  <c r="W418" i="2"/>
  <c r="Z419" i="2"/>
  <c r="X420" i="2"/>
  <c r="U421" i="2"/>
  <c r="Z423" i="2"/>
  <c r="W424" i="2"/>
  <c r="X425" i="2"/>
  <c r="X426" i="2"/>
  <c r="Z427" i="2"/>
  <c r="AD428" i="2"/>
  <c r="W307" i="2"/>
  <c r="AA309" i="2"/>
  <c r="X310" i="2"/>
  <c r="S311" i="2"/>
  <c r="AC311" i="2"/>
  <c r="V314" i="2"/>
  <c r="AD315" i="2"/>
  <c r="AD317" i="2"/>
  <c r="W319" i="2"/>
  <c r="Z322" i="2"/>
  <c r="T323" i="2"/>
  <c r="AE323" i="2"/>
  <c r="AA326" i="2"/>
  <c r="V327" i="2"/>
  <c r="AI327" i="2"/>
  <c r="Q331" i="2"/>
  <c r="AA331" i="2" s="1"/>
  <c r="S334" i="2"/>
  <c r="U335" i="2"/>
  <c r="Y336" i="2"/>
  <c r="AC339" i="2"/>
  <c r="Z343" i="2"/>
  <c r="S345" i="2"/>
  <c r="AE347" i="2"/>
  <c r="S350" i="2"/>
  <c r="S360" i="2"/>
  <c r="AA364" i="2"/>
  <c r="V377" i="2"/>
  <c r="S379" i="2"/>
  <c r="W380" i="2"/>
  <c r="AC381" i="2"/>
  <c r="Z388" i="2"/>
  <c r="X390" i="2"/>
  <c r="AB395" i="2"/>
  <c r="V396" i="2"/>
  <c r="AE396" i="2"/>
  <c r="V400" i="2"/>
  <c r="AE406" i="2"/>
  <c r="AD414" i="2"/>
  <c r="X418" i="2"/>
  <c r="Z420" i="2"/>
  <c r="AB423" i="2"/>
  <c r="AB425" i="2"/>
  <c r="X307" i="2"/>
  <c r="AB309" i="2"/>
  <c r="Z310" i="2"/>
  <c r="T311" i="2"/>
  <c r="AD311" i="2"/>
  <c r="Z314" i="2"/>
  <c r="U315" i="2"/>
  <c r="X319" i="2"/>
  <c r="S321" i="2"/>
  <c r="AB326" i="2"/>
  <c r="W327" i="2"/>
  <c r="U331" i="2"/>
  <c r="U334" i="2"/>
  <c r="W335" i="2"/>
  <c r="AE336" i="2"/>
  <c r="AE339" i="2"/>
  <c r="X342" i="2"/>
  <c r="AC352" i="2"/>
  <c r="AA360" i="2"/>
  <c r="AE364" i="2"/>
  <c r="U373" i="2"/>
  <c r="Y374" i="2"/>
  <c r="W377" i="2"/>
  <c r="Y379" i="2"/>
  <c r="AA380" i="2"/>
  <c r="AD381" i="2"/>
  <c r="S384" i="2"/>
  <c r="W385" i="2"/>
  <c r="Q388" i="2"/>
  <c r="X388" i="2" s="1"/>
  <c r="AA388" i="2"/>
  <c r="Y390" i="2"/>
  <c r="Q395" i="2"/>
  <c r="AC395" i="2"/>
  <c r="W396" i="2"/>
  <c r="W400" i="2"/>
  <c r="Z403" i="2"/>
  <c r="Q406" i="2"/>
  <c r="T406" i="2" s="1"/>
  <c r="T409" i="2"/>
  <c r="Q414" i="2"/>
  <c r="AB414" i="2" s="1"/>
  <c r="AE414" i="2"/>
  <c r="Z418" i="2"/>
  <c r="Q420" i="2"/>
  <c r="AA420" i="2"/>
  <c r="AD422" i="2"/>
  <c r="AA424" i="2"/>
  <c r="AC425" i="2"/>
  <c r="AA426" i="2"/>
  <c r="Q428" i="2"/>
  <c r="V429" i="2"/>
  <c r="Z307" i="2"/>
  <c r="Q309" i="2"/>
  <c r="AD309" i="2"/>
  <c r="AA310" i="2"/>
  <c r="U311" i="2"/>
  <c r="AE311" i="2"/>
  <c r="AA314" i="2"/>
  <c r="V315" i="2"/>
  <c r="Q318" i="2"/>
  <c r="X318" i="2" s="1"/>
  <c r="AD318" i="2"/>
  <c r="Z319" i="2"/>
  <c r="AB322" i="2"/>
  <c r="W323" i="2"/>
  <c r="Q326" i="2"/>
  <c r="AC326" i="2" s="1"/>
  <c r="V331" i="2"/>
  <c r="X334" i="2"/>
  <c r="Z335" i="2"/>
  <c r="Q339" i="2"/>
  <c r="U339" i="2" s="1"/>
  <c r="AC343" i="2"/>
  <c r="AA345" i="2"/>
  <c r="S347" i="2"/>
  <c r="Y350" i="2"/>
  <c r="AD352" i="2"/>
  <c r="W366" i="2"/>
  <c r="S372" i="2"/>
  <c r="V373" i="2"/>
  <c r="AE374" i="2"/>
  <c r="U376" i="2"/>
  <c r="AB380" i="2"/>
  <c r="AE381" i="2"/>
  <c r="U384" i="2"/>
  <c r="AC385" i="2"/>
  <c r="S388" i="2"/>
  <c r="AC388" i="2"/>
  <c r="AC389" i="2"/>
  <c r="Z392" i="2"/>
  <c r="V393" i="2"/>
  <c r="S395" i="2"/>
  <c r="AD395" i="2"/>
  <c r="X396" i="2"/>
  <c r="Z399" i="2"/>
  <c r="X400" i="2"/>
  <c r="AA402" i="2"/>
  <c r="Z404" i="2"/>
  <c r="V406" i="2"/>
  <c r="Q407" i="2"/>
  <c r="V408" i="2"/>
  <c r="V410" i="2"/>
  <c r="Q411" i="2"/>
  <c r="W412" i="2"/>
  <c r="S414" i="2"/>
  <c r="V416" i="2"/>
  <c r="AD418" i="2"/>
  <c r="S420" i="2"/>
  <c r="AB420" i="2"/>
  <c r="Q422" i="2"/>
  <c r="AC422" i="2" s="1"/>
  <c r="AE422" i="2"/>
  <c r="Q424" i="2"/>
  <c r="Z424" i="2" s="1"/>
  <c r="AD424" i="2"/>
  <c r="AD425" i="2"/>
  <c r="AD426" i="2"/>
  <c r="S428" i="2"/>
  <c r="T3" i="3"/>
  <c r="AB3" i="3"/>
  <c r="Y8" i="3"/>
  <c r="AI8" i="3"/>
  <c r="V12" i="3"/>
  <c r="AC12" i="3"/>
  <c r="Y17" i="3"/>
  <c r="AD41" i="3"/>
  <c r="AC41" i="3"/>
  <c r="U41" i="3"/>
  <c r="T41" i="3"/>
  <c r="AA41" i="3"/>
  <c r="S41" i="3"/>
  <c r="Z41" i="3"/>
  <c r="Q41" i="3"/>
  <c r="V41" i="3" s="1"/>
  <c r="X41" i="3"/>
  <c r="AE41" i="3"/>
  <c r="W41" i="3"/>
  <c r="AD57" i="3"/>
  <c r="AB57" i="3"/>
  <c r="S57" i="3"/>
  <c r="Z57" i="3"/>
  <c r="Q57" i="3"/>
  <c r="U57" i="3" s="1"/>
  <c r="X57" i="3"/>
  <c r="AE57" i="3"/>
  <c r="W57" i="3"/>
  <c r="U3" i="3"/>
  <c r="AC3" i="3"/>
  <c r="Y7" i="3"/>
  <c r="AI7" i="3"/>
  <c r="AB58" i="3"/>
  <c r="S58" i="3"/>
  <c r="U2" i="3"/>
  <c r="AC2" i="3"/>
  <c r="V3" i="3"/>
  <c r="AD3" i="3"/>
  <c r="W4" i="3"/>
  <c r="AE4" i="3"/>
  <c r="X5" i="3"/>
  <c r="Y6" i="3"/>
  <c r="Q7" i="3"/>
  <c r="AE7" i="3" s="1"/>
  <c r="Z7" i="3"/>
  <c r="S8" i="3"/>
  <c r="AA8" i="3"/>
  <c r="T9" i="3"/>
  <c r="AB14" i="3"/>
  <c r="X19" i="3"/>
  <c r="AE19" i="3"/>
  <c r="W19" i="3"/>
  <c r="AC19" i="3"/>
  <c r="U19" i="3"/>
  <c r="T19" i="3"/>
  <c r="Q19" i="3"/>
  <c r="AA19" i="3" s="1"/>
  <c r="AD25" i="3"/>
  <c r="AC25" i="3"/>
  <c r="U25" i="3"/>
  <c r="S25" i="3"/>
  <c r="Z25" i="3"/>
  <c r="Q25" i="3"/>
  <c r="AA25" i="3" s="1"/>
  <c r="X25" i="3"/>
  <c r="AI41" i="3"/>
  <c r="AI57" i="3"/>
  <c r="V2" i="3"/>
  <c r="AD2" i="3"/>
  <c r="W3" i="3"/>
  <c r="AE3" i="3"/>
  <c r="X4" i="3"/>
  <c r="Y5" i="3"/>
  <c r="AI5" i="3"/>
  <c r="S7" i="3"/>
  <c r="AA7" i="3"/>
  <c r="T8" i="3"/>
  <c r="AB8" i="3"/>
  <c r="X11" i="3"/>
  <c r="AE11" i="3"/>
  <c r="W11" i="3"/>
  <c r="AC11" i="3"/>
  <c r="U11" i="3"/>
  <c r="AB11" i="3"/>
  <c r="T11" i="3"/>
  <c r="Z11" i="3"/>
  <c r="Q11" i="3"/>
  <c r="AA22" i="3"/>
  <c r="S22" i="3"/>
  <c r="Z22" i="3"/>
  <c r="Q22" i="3"/>
  <c r="AB22" i="3" s="1"/>
  <c r="X22" i="3"/>
  <c r="AE22" i="3"/>
  <c r="W22" i="3"/>
  <c r="AC22" i="3"/>
  <c r="U22" i="3"/>
  <c r="AD33" i="3"/>
  <c r="V33" i="3"/>
  <c r="AC33" i="3"/>
  <c r="U33" i="3"/>
  <c r="AB33" i="3"/>
  <c r="T33" i="3"/>
  <c r="AA33" i="3"/>
  <c r="S33" i="3"/>
  <c r="Z33" i="3"/>
  <c r="Q33" i="3"/>
  <c r="X33" i="3"/>
  <c r="AE33" i="3"/>
  <c r="W33" i="3"/>
  <c r="X3" i="3"/>
  <c r="Y4" i="3"/>
  <c r="AI4" i="3"/>
  <c r="T7" i="3"/>
  <c r="AB7" i="3"/>
  <c r="U8" i="3"/>
  <c r="AC8" i="3"/>
  <c r="AD49" i="3"/>
  <c r="V49" i="3"/>
  <c r="AC49" i="3"/>
  <c r="U49" i="3"/>
  <c r="AB49" i="3"/>
  <c r="AA49" i="3"/>
  <c r="S49" i="3"/>
  <c r="Z49" i="3"/>
  <c r="Q49" i="3"/>
  <c r="T49" i="3" s="1"/>
  <c r="X49" i="3"/>
  <c r="AE49" i="3"/>
  <c r="W49" i="3"/>
  <c r="Y3" i="3"/>
  <c r="AI3" i="3"/>
  <c r="AD17" i="3"/>
  <c r="AC17" i="3"/>
  <c r="U17" i="3"/>
  <c r="S17" i="3"/>
  <c r="Z17" i="3"/>
  <c r="Q17" i="3"/>
  <c r="AB17" i="3" s="1"/>
  <c r="X17" i="3"/>
  <c r="Y2" i="3"/>
  <c r="AI2" i="3"/>
  <c r="Q3" i="3"/>
  <c r="Z3" i="3"/>
  <c r="V7" i="3"/>
  <c r="AD7" i="3"/>
  <c r="W8" i="3"/>
  <c r="AE8" i="3"/>
  <c r="AA14" i="3"/>
  <c r="S14" i="3"/>
  <c r="Z14" i="3"/>
  <c r="Q14" i="3"/>
  <c r="V14" i="3" s="1"/>
  <c r="X14" i="3"/>
  <c r="AE14" i="3"/>
  <c r="W14" i="3"/>
  <c r="AC14" i="3"/>
  <c r="U14" i="3"/>
  <c r="T17" i="3"/>
  <c r="Q2" i="3"/>
  <c r="S3" i="3"/>
  <c r="T4" i="3"/>
  <c r="U5" i="3"/>
  <c r="W7" i="3"/>
  <c r="AD9" i="3"/>
  <c r="V9" i="3"/>
  <c r="AC9" i="3"/>
  <c r="X9" i="3"/>
  <c r="AA9" i="3"/>
  <c r="AA11" i="3"/>
  <c r="AB12" i="3"/>
  <c r="T14" i="3"/>
  <c r="W17" i="3"/>
  <c r="Y27" i="3"/>
  <c r="AI27" i="3"/>
  <c r="Y35" i="3"/>
  <c r="AI35" i="3"/>
  <c r="Y43" i="3"/>
  <c r="AI43" i="3"/>
  <c r="AI51" i="3"/>
  <c r="Y59" i="3"/>
  <c r="AI59" i="3"/>
  <c r="W65" i="3"/>
  <c r="AE65" i="3"/>
  <c r="X66" i="3"/>
  <c r="Y67" i="3"/>
  <c r="AI67" i="3"/>
  <c r="W73" i="3"/>
  <c r="Y75" i="3"/>
  <c r="AI75" i="3"/>
  <c r="W81" i="3"/>
  <c r="AE81" i="3"/>
  <c r="Y83" i="3"/>
  <c r="AI83" i="3"/>
  <c r="Y10" i="3"/>
  <c r="AI10" i="3"/>
  <c r="T13" i="3"/>
  <c r="AB13" i="3"/>
  <c r="V15" i="3"/>
  <c r="AD15" i="3"/>
  <c r="W16" i="3"/>
  <c r="Y18" i="3"/>
  <c r="AI18" i="3"/>
  <c r="V23" i="3"/>
  <c r="AD23" i="3"/>
  <c r="W24" i="3"/>
  <c r="AE24" i="3"/>
  <c r="Y26" i="3"/>
  <c r="AI26" i="3"/>
  <c r="Q27" i="3"/>
  <c r="AA27" i="3" s="1"/>
  <c r="Z27" i="3"/>
  <c r="U30" i="3"/>
  <c r="AC30" i="3"/>
  <c r="V31" i="3"/>
  <c r="AD31" i="3"/>
  <c r="W32" i="3"/>
  <c r="AE32" i="3"/>
  <c r="Y34" i="3"/>
  <c r="AI34" i="3"/>
  <c r="Q35" i="3"/>
  <c r="Z35" i="3"/>
  <c r="S36" i="3"/>
  <c r="V39" i="3"/>
  <c r="AD39" i="3"/>
  <c r="W40" i="3"/>
  <c r="AE40" i="3"/>
  <c r="Y42" i="3"/>
  <c r="AI42" i="3"/>
  <c r="Q43" i="3"/>
  <c r="Z43" i="3"/>
  <c r="U46" i="3"/>
  <c r="AC46" i="3"/>
  <c r="V47" i="3"/>
  <c r="AD47" i="3"/>
  <c r="Y50" i="3"/>
  <c r="AI50" i="3"/>
  <c r="Q51" i="3"/>
  <c r="Y51" i="3" s="1"/>
  <c r="Z51" i="3"/>
  <c r="AC54" i="3"/>
  <c r="V55" i="3"/>
  <c r="AD55" i="3"/>
  <c r="W56" i="3"/>
  <c r="AE56" i="3"/>
  <c r="Y58" i="3"/>
  <c r="AI58" i="3"/>
  <c r="Q59" i="3"/>
  <c r="Z59" i="3" s="1"/>
  <c r="AC62" i="3"/>
  <c r="V63" i="3"/>
  <c r="AD63" i="3"/>
  <c r="W64" i="3"/>
  <c r="AE64" i="3"/>
  <c r="X65" i="3"/>
  <c r="Y66" i="3"/>
  <c r="AI66" i="3"/>
  <c r="Q67" i="3"/>
  <c r="Z67" i="3"/>
  <c r="AB69" i="3"/>
  <c r="AC70" i="3"/>
  <c r="V71" i="3"/>
  <c r="AD71" i="3"/>
  <c r="W72" i="3"/>
  <c r="AE72" i="3"/>
  <c r="X73" i="3"/>
  <c r="Y74" i="3"/>
  <c r="AI74" i="3"/>
  <c r="Q75" i="3"/>
  <c r="Z75" i="3"/>
  <c r="U78" i="3"/>
  <c r="AC78" i="3"/>
  <c r="V79" i="3"/>
  <c r="AD79" i="3"/>
  <c r="W80" i="3"/>
  <c r="AE80" i="3"/>
  <c r="Y82" i="3"/>
  <c r="AI82" i="3"/>
  <c r="Q83" i="3"/>
  <c r="Z83" i="3"/>
  <c r="S84" i="3"/>
  <c r="AB84" i="3"/>
  <c r="X110" i="3"/>
  <c r="AE110" i="3"/>
  <c r="W110" i="3"/>
  <c r="AD110" i="3"/>
  <c r="V110" i="3"/>
  <c r="AC110" i="3"/>
  <c r="U110" i="3"/>
  <c r="AB110" i="3"/>
  <c r="T110" i="3"/>
  <c r="AA110" i="3"/>
  <c r="S110" i="3"/>
  <c r="Z110" i="3"/>
  <c r="Q110" i="3"/>
  <c r="X142" i="3"/>
  <c r="W142" i="3"/>
  <c r="V142" i="3"/>
  <c r="AC142" i="3"/>
  <c r="AB142" i="3"/>
  <c r="T142" i="3"/>
  <c r="AA142" i="3"/>
  <c r="S142" i="3"/>
  <c r="Z142" i="3"/>
  <c r="Q142" i="3"/>
  <c r="AE142" i="3" s="1"/>
  <c r="Y65" i="3"/>
  <c r="AI65" i="3"/>
  <c r="Y73" i="3"/>
  <c r="AI73" i="3"/>
  <c r="Y81" i="3"/>
  <c r="AI81" i="3"/>
  <c r="X102" i="3"/>
  <c r="AE102" i="3"/>
  <c r="W102" i="3"/>
  <c r="AD102" i="3"/>
  <c r="AC102" i="3"/>
  <c r="AA102" i="3"/>
  <c r="S102" i="3"/>
  <c r="Z102" i="3"/>
  <c r="Q102" i="3"/>
  <c r="U102" i="3" s="1"/>
  <c r="AE111" i="3"/>
  <c r="AB111" i="3"/>
  <c r="X150" i="3"/>
  <c r="AE150" i="3"/>
  <c r="W150" i="3"/>
  <c r="AC150" i="3"/>
  <c r="U150" i="3"/>
  <c r="AB150" i="3"/>
  <c r="T150" i="3"/>
  <c r="AA150" i="3"/>
  <c r="S150" i="3"/>
  <c r="Z150" i="3"/>
  <c r="Q150" i="3"/>
  <c r="AD150" i="3" s="1"/>
  <c r="X15" i="3"/>
  <c r="Y16" i="3"/>
  <c r="AI16" i="3"/>
  <c r="X23" i="3"/>
  <c r="Y24" i="3"/>
  <c r="AI24" i="3"/>
  <c r="T27" i="3"/>
  <c r="AB27" i="3"/>
  <c r="AC28" i="3"/>
  <c r="W30" i="3"/>
  <c r="X31" i="3"/>
  <c r="Y32" i="3"/>
  <c r="AI32" i="3"/>
  <c r="T35" i="3"/>
  <c r="AB35" i="3"/>
  <c r="W38" i="3"/>
  <c r="AE38" i="3"/>
  <c r="X39" i="3"/>
  <c r="Y40" i="3"/>
  <c r="AI40" i="3"/>
  <c r="AA42" i="3"/>
  <c r="T43" i="3"/>
  <c r="AB43" i="3"/>
  <c r="W46" i="3"/>
  <c r="AE46" i="3"/>
  <c r="AI48" i="3"/>
  <c r="T51" i="3"/>
  <c r="AB51" i="3"/>
  <c r="W54" i="3"/>
  <c r="X55" i="3"/>
  <c r="Y56" i="3"/>
  <c r="AI56" i="3"/>
  <c r="T59" i="3"/>
  <c r="AB59" i="3"/>
  <c r="W62" i="3"/>
  <c r="Y64" i="3"/>
  <c r="AI64" i="3"/>
  <c r="Q65" i="3"/>
  <c r="Z65" i="3"/>
  <c r="T67" i="3"/>
  <c r="AB67" i="3"/>
  <c r="W70" i="3"/>
  <c r="Y72" i="3"/>
  <c r="AI72" i="3"/>
  <c r="Q73" i="3"/>
  <c r="AE73" i="3" s="1"/>
  <c r="Z73" i="3"/>
  <c r="T75" i="3"/>
  <c r="AB75" i="3"/>
  <c r="W78" i="3"/>
  <c r="AE78" i="3"/>
  <c r="Y80" i="3"/>
  <c r="AI80" i="3"/>
  <c r="Q81" i="3"/>
  <c r="X81" i="3" s="1"/>
  <c r="Z81" i="3"/>
  <c r="T83" i="3"/>
  <c r="AB83" i="3"/>
  <c r="Z87" i="3"/>
  <c r="Y102" i="3"/>
  <c r="U103" i="3"/>
  <c r="AA103" i="3"/>
  <c r="AI110" i="3"/>
  <c r="AI142" i="3"/>
  <c r="Y150" i="3"/>
  <c r="W13" i="3"/>
  <c r="Y15" i="3"/>
  <c r="AI15" i="3"/>
  <c r="Q16" i="3"/>
  <c r="AE16" i="3" s="1"/>
  <c r="Z16" i="3"/>
  <c r="AI23" i="3"/>
  <c r="U27" i="3"/>
  <c r="AC27" i="3"/>
  <c r="V28" i="3"/>
  <c r="X30" i="3"/>
  <c r="Y31" i="3"/>
  <c r="AI31" i="3"/>
  <c r="U35" i="3"/>
  <c r="AC35" i="3"/>
  <c r="X38" i="3"/>
  <c r="Y39" i="3"/>
  <c r="AI39" i="3"/>
  <c r="T42" i="3"/>
  <c r="AB42" i="3"/>
  <c r="U43" i="3"/>
  <c r="AC43" i="3"/>
  <c r="X46" i="3"/>
  <c r="Y47" i="3"/>
  <c r="AI47" i="3"/>
  <c r="Q48" i="3"/>
  <c r="W48" i="3" s="1"/>
  <c r="Z48" i="3"/>
  <c r="U51" i="3"/>
  <c r="AC51" i="3"/>
  <c r="AD52" i="3"/>
  <c r="W53" i="3"/>
  <c r="X54" i="3"/>
  <c r="Y55" i="3"/>
  <c r="AI55" i="3"/>
  <c r="U59" i="3"/>
  <c r="AC59" i="3"/>
  <c r="Y63" i="3"/>
  <c r="AI63" i="3"/>
  <c r="Q64" i="3"/>
  <c r="X64" i="3" s="1"/>
  <c r="S65" i="3"/>
  <c r="AA65" i="3"/>
  <c r="U67" i="3"/>
  <c r="AC67" i="3"/>
  <c r="X70" i="3"/>
  <c r="Y71" i="3"/>
  <c r="AI71" i="3"/>
  <c r="Q72" i="3"/>
  <c r="S72" i="3" s="1"/>
  <c r="Z72" i="3"/>
  <c r="S73" i="3"/>
  <c r="AA73" i="3"/>
  <c r="U75" i="3"/>
  <c r="AC75" i="3"/>
  <c r="X78" i="3"/>
  <c r="Y79" i="3"/>
  <c r="AI79" i="3"/>
  <c r="Q80" i="3"/>
  <c r="V80" i="3" s="1"/>
  <c r="Z80" i="3"/>
  <c r="S81" i="3"/>
  <c r="AA81" i="3"/>
  <c r="U83" i="3"/>
  <c r="AC83" i="3"/>
  <c r="AI102" i="3"/>
  <c r="X134" i="3"/>
  <c r="AE134" i="3"/>
  <c r="W134" i="3"/>
  <c r="AD134" i="3"/>
  <c r="V134" i="3"/>
  <c r="AC134" i="3"/>
  <c r="AA134" i="3"/>
  <c r="S134" i="3"/>
  <c r="Z134" i="3"/>
  <c r="Q134" i="3"/>
  <c r="U134" i="3" s="1"/>
  <c r="AI150" i="3"/>
  <c r="V27" i="3"/>
  <c r="AD27" i="3"/>
  <c r="AI30" i="3"/>
  <c r="V35" i="3"/>
  <c r="AD35" i="3"/>
  <c r="Y38" i="3"/>
  <c r="AI38" i="3"/>
  <c r="V43" i="3"/>
  <c r="AD43" i="3"/>
  <c r="Y46" i="3"/>
  <c r="AI46" i="3"/>
  <c r="V51" i="3"/>
  <c r="AD51" i="3"/>
  <c r="Y54" i="3"/>
  <c r="AI54" i="3"/>
  <c r="V59" i="3"/>
  <c r="AD59" i="3"/>
  <c r="Y62" i="3"/>
  <c r="AI62" i="3"/>
  <c r="T65" i="3"/>
  <c r="AB65" i="3"/>
  <c r="V67" i="3"/>
  <c r="AD67" i="3"/>
  <c r="Y70" i="3"/>
  <c r="AI70" i="3"/>
  <c r="T73" i="3"/>
  <c r="AB73" i="3"/>
  <c r="V75" i="3"/>
  <c r="AD75" i="3"/>
  <c r="Y78" i="3"/>
  <c r="AI78" i="3"/>
  <c r="T81" i="3"/>
  <c r="AB81" i="3"/>
  <c r="V83" i="3"/>
  <c r="AD83" i="3"/>
  <c r="Z111" i="3"/>
  <c r="X118" i="3"/>
  <c r="AE118" i="3"/>
  <c r="W118" i="3"/>
  <c r="AD118" i="3"/>
  <c r="V118" i="3"/>
  <c r="AC118" i="3"/>
  <c r="T118" i="3"/>
  <c r="AA118" i="3"/>
  <c r="S118" i="3"/>
  <c r="Z118" i="3"/>
  <c r="Q118" i="3"/>
  <c r="U118" i="3" s="1"/>
  <c r="AD10" i="3"/>
  <c r="X12" i="3"/>
  <c r="Y13" i="3"/>
  <c r="AI13" i="3"/>
  <c r="T16" i="3"/>
  <c r="AB16" i="3"/>
  <c r="V18" i="3"/>
  <c r="AD18" i="3"/>
  <c r="X20" i="3"/>
  <c r="Y21" i="3"/>
  <c r="AI21" i="3"/>
  <c r="S23" i="3"/>
  <c r="AA23" i="3"/>
  <c r="T24" i="3"/>
  <c r="AB24" i="3"/>
  <c r="V26" i="3"/>
  <c r="AD26" i="3"/>
  <c r="W27" i="3"/>
  <c r="AE27" i="3"/>
  <c r="X28" i="3"/>
  <c r="Y29" i="3"/>
  <c r="Q30" i="3"/>
  <c r="Y30" i="3" s="1"/>
  <c r="S31" i="3"/>
  <c r="AA31" i="3"/>
  <c r="T32" i="3"/>
  <c r="AB32" i="3"/>
  <c r="V34" i="3"/>
  <c r="AD34" i="3"/>
  <c r="W35" i="3"/>
  <c r="AE35" i="3"/>
  <c r="X36" i="3"/>
  <c r="Y37" i="3"/>
  <c r="Q38" i="3"/>
  <c r="AC38" i="3" s="1"/>
  <c r="Z38" i="3"/>
  <c r="S39" i="3"/>
  <c r="AA39" i="3"/>
  <c r="T40" i="3"/>
  <c r="AB40" i="3"/>
  <c r="V42" i="3"/>
  <c r="AD42" i="3"/>
  <c r="W43" i="3"/>
  <c r="AE43" i="3"/>
  <c r="X44" i="3"/>
  <c r="Y45" i="3"/>
  <c r="Q46" i="3"/>
  <c r="Z46" i="3"/>
  <c r="S47" i="3"/>
  <c r="T48" i="3"/>
  <c r="V50" i="3"/>
  <c r="AD50" i="3"/>
  <c r="W51" i="3"/>
  <c r="AE51" i="3"/>
  <c r="X52" i="3"/>
  <c r="Y53" i="3"/>
  <c r="AI53" i="3"/>
  <c r="Q54" i="3"/>
  <c r="U54" i="3" s="1"/>
  <c r="Z54" i="3"/>
  <c r="AA55" i="3"/>
  <c r="T56" i="3"/>
  <c r="AB56" i="3"/>
  <c r="V58" i="3"/>
  <c r="AD58" i="3"/>
  <c r="W59" i="3"/>
  <c r="AE59" i="3"/>
  <c r="X60" i="3"/>
  <c r="Y61" i="3"/>
  <c r="AI61" i="3"/>
  <c r="Q62" i="3"/>
  <c r="Z62" i="3" s="1"/>
  <c r="S63" i="3"/>
  <c r="AA63" i="3"/>
  <c r="T64" i="3"/>
  <c r="AB64" i="3"/>
  <c r="U65" i="3"/>
  <c r="AC65" i="3"/>
  <c r="V66" i="3"/>
  <c r="AD66" i="3"/>
  <c r="W67" i="3"/>
  <c r="AE67" i="3"/>
  <c r="X68" i="3"/>
  <c r="Y69" i="3"/>
  <c r="AI69" i="3"/>
  <c r="Q70" i="3"/>
  <c r="AE70" i="3" s="1"/>
  <c r="Z70" i="3"/>
  <c r="S71" i="3"/>
  <c r="AA71" i="3"/>
  <c r="T72" i="3"/>
  <c r="AB72" i="3"/>
  <c r="U73" i="3"/>
  <c r="AC73" i="3"/>
  <c r="V74" i="3"/>
  <c r="AD74" i="3"/>
  <c r="W75" i="3"/>
  <c r="AE75" i="3"/>
  <c r="X76" i="3"/>
  <c r="Y77" i="3"/>
  <c r="AI77" i="3"/>
  <c r="Q78" i="3"/>
  <c r="Z78" i="3"/>
  <c r="S79" i="3"/>
  <c r="AA79" i="3"/>
  <c r="T80" i="3"/>
  <c r="AB80" i="3"/>
  <c r="U81" i="3"/>
  <c r="AC81" i="3"/>
  <c r="V82" i="3"/>
  <c r="AD82" i="3"/>
  <c r="W83" i="3"/>
  <c r="AE83" i="3"/>
  <c r="X94" i="3"/>
  <c r="W94" i="3"/>
  <c r="AD94" i="3"/>
  <c r="AC94" i="3"/>
  <c r="U94" i="3"/>
  <c r="S94" i="3"/>
  <c r="Z94" i="3"/>
  <c r="Q94" i="3"/>
  <c r="V94" i="3" s="1"/>
  <c r="Y118" i="3"/>
  <c r="AI134" i="3"/>
  <c r="X158" i="3"/>
  <c r="AE158" i="3"/>
  <c r="W158" i="3"/>
  <c r="AD158" i="3"/>
  <c r="V158" i="3"/>
  <c r="AC158" i="3"/>
  <c r="U158" i="3"/>
  <c r="AB158" i="3"/>
  <c r="T158" i="3"/>
  <c r="AA158" i="3"/>
  <c r="S158" i="3"/>
  <c r="Z158" i="3"/>
  <c r="Q158" i="3"/>
  <c r="X166" i="3"/>
  <c r="AE166" i="3"/>
  <c r="W166" i="3"/>
  <c r="V166" i="3"/>
  <c r="U166" i="3"/>
  <c r="T166" i="3"/>
  <c r="AA166" i="3"/>
  <c r="S166" i="3"/>
  <c r="Z166" i="3"/>
  <c r="Q166" i="3"/>
  <c r="AD166" i="3" s="1"/>
  <c r="W10" i="3"/>
  <c r="Y12" i="3"/>
  <c r="Q13" i="3"/>
  <c r="S13" i="3" s="1"/>
  <c r="T15" i="3"/>
  <c r="AH15" i="3" s="1"/>
  <c r="AJ15" i="3" s="1"/>
  <c r="U16" i="3"/>
  <c r="W18" i="3"/>
  <c r="Y20" i="3"/>
  <c r="Q21" i="3"/>
  <c r="U21" i="3" s="1"/>
  <c r="T23" i="3"/>
  <c r="U24" i="3"/>
  <c r="W26" i="3"/>
  <c r="Y28" i="3"/>
  <c r="S30" i="3"/>
  <c r="T31" i="3"/>
  <c r="U32" i="3"/>
  <c r="W34" i="3"/>
  <c r="Y36" i="3"/>
  <c r="S38" i="3"/>
  <c r="T39" i="3"/>
  <c r="U40" i="3"/>
  <c r="W42" i="3"/>
  <c r="Y44" i="3"/>
  <c r="S46" i="3"/>
  <c r="W50" i="3"/>
  <c r="Y52" i="3"/>
  <c r="Q53" i="3"/>
  <c r="AD53" i="3" s="1"/>
  <c r="S54" i="3"/>
  <c r="T55" i="3"/>
  <c r="U56" i="3"/>
  <c r="W58" i="3"/>
  <c r="Y60" i="3"/>
  <c r="Q61" i="3"/>
  <c r="Z61" i="3" s="1"/>
  <c r="S62" i="3"/>
  <c r="T63" i="3"/>
  <c r="U64" i="3"/>
  <c r="V65" i="3"/>
  <c r="W66" i="3"/>
  <c r="Y68" i="3"/>
  <c r="Q69" i="3"/>
  <c r="U69" i="3" s="1"/>
  <c r="S70" i="3"/>
  <c r="T71" i="3"/>
  <c r="U72" i="3"/>
  <c r="V73" i="3"/>
  <c r="W74" i="3"/>
  <c r="Y76" i="3"/>
  <c r="Q77" i="3"/>
  <c r="S78" i="3"/>
  <c r="T79" i="3"/>
  <c r="U80" i="3"/>
  <c r="V81" i="3"/>
  <c r="W82" i="3"/>
  <c r="X86" i="3"/>
  <c r="AE86" i="3"/>
  <c r="W86" i="3"/>
  <c r="AD86" i="3"/>
  <c r="V86" i="3"/>
  <c r="AC86" i="3"/>
  <c r="U86" i="3"/>
  <c r="AB86" i="3"/>
  <c r="T86" i="3"/>
  <c r="AA86" i="3"/>
  <c r="S86" i="3"/>
  <c r="Z86" i="3"/>
  <c r="Q86" i="3"/>
  <c r="AI118" i="3"/>
  <c r="X126" i="3"/>
  <c r="AE126" i="3"/>
  <c r="W126" i="3"/>
  <c r="AD126" i="3"/>
  <c r="V126" i="3"/>
  <c r="AC126" i="3"/>
  <c r="U126" i="3"/>
  <c r="AB126" i="3"/>
  <c r="T126" i="3"/>
  <c r="AA126" i="3"/>
  <c r="S126" i="3"/>
  <c r="Z126" i="3"/>
  <c r="Q126" i="3"/>
  <c r="X198" i="3"/>
  <c r="W198" i="3"/>
  <c r="V198" i="3"/>
  <c r="AC198" i="3"/>
  <c r="U198" i="3"/>
  <c r="AB198" i="3"/>
  <c r="T198" i="3"/>
  <c r="AA198" i="3"/>
  <c r="S198" i="3"/>
  <c r="Q198" i="3"/>
  <c r="AE198" i="3" s="1"/>
  <c r="Y85" i="3"/>
  <c r="AI85" i="3"/>
  <c r="AC89" i="3"/>
  <c r="AD90" i="3"/>
  <c r="AE91" i="3"/>
  <c r="Y93" i="3"/>
  <c r="AI93" i="3"/>
  <c r="W99" i="3"/>
  <c r="X100" i="3"/>
  <c r="Y101" i="3"/>
  <c r="AI101" i="3"/>
  <c r="T104" i="3"/>
  <c r="AB104" i="3"/>
  <c r="U105" i="3"/>
  <c r="AC105" i="3"/>
  <c r="V106" i="3"/>
  <c r="AD106" i="3"/>
  <c r="W107" i="3"/>
  <c r="AE107" i="3"/>
  <c r="X108" i="3"/>
  <c r="Y109" i="3"/>
  <c r="AI109" i="3"/>
  <c r="S111" i="3"/>
  <c r="AA111" i="3"/>
  <c r="T112" i="3"/>
  <c r="AB112" i="3"/>
  <c r="U113" i="3"/>
  <c r="AC113" i="3"/>
  <c r="V114" i="3"/>
  <c r="AD114" i="3"/>
  <c r="W115" i="3"/>
  <c r="AE115" i="3"/>
  <c r="X116" i="3"/>
  <c r="Y117" i="3"/>
  <c r="AI117" i="3"/>
  <c r="U121" i="3"/>
  <c r="AC121" i="3"/>
  <c r="AD122" i="3"/>
  <c r="W123" i="3"/>
  <c r="X124" i="3"/>
  <c r="Y125" i="3"/>
  <c r="T128" i="3"/>
  <c r="U129" i="3"/>
  <c r="V130" i="3"/>
  <c r="AD130" i="3"/>
  <c r="W131" i="3"/>
  <c r="X132" i="3"/>
  <c r="Y133" i="3"/>
  <c r="AI133" i="3"/>
  <c r="S135" i="3"/>
  <c r="AA135" i="3"/>
  <c r="T136" i="3"/>
  <c r="AB136" i="3"/>
  <c r="U137" i="3"/>
  <c r="AD138" i="3"/>
  <c r="W139" i="3"/>
  <c r="AE139" i="3"/>
  <c r="X140" i="3"/>
  <c r="Y141" i="3"/>
  <c r="AI141" i="3"/>
  <c r="S143" i="3"/>
  <c r="AA143" i="3"/>
  <c r="T144" i="3"/>
  <c r="AB144" i="3"/>
  <c r="U145" i="3"/>
  <c r="AC145" i="3"/>
  <c r="AD146" i="3"/>
  <c r="W147" i="3"/>
  <c r="AE147" i="3"/>
  <c r="X148" i="3"/>
  <c r="Y149" i="3"/>
  <c r="AI149" i="3"/>
  <c r="S151" i="3"/>
  <c r="AA151" i="3"/>
  <c r="T152" i="3"/>
  <c r="AB152" i="3"/>
  <c r="AC153" i="3"/>
  <c r="V154" i="3"/>
  <c r="AD154" i="3"/>
  <c r="W155" i="3"/>
  <c r="AE155" i="3"/>
  <c r="X156" i="3"/>
  <c r="Y157" i="3"/>
  <c r="AI157" i="3"/>
  <c r="S159" i="3"/>
  <c r="AA159" i="3"/>
  <c r="T160" i="3"/>
  <c r="AB160" i="3"/>
  <c r="AC161" i="3"/>
  <c r="V162" i="3"/>
  <c r="AD162" i="3"/>
  <c r="W163" i="3"/>
  <c r="AE163" i="3"/>
  <c r="Y165" i="3"/>
  <c r="S167" i="3"/>
  <c r="AA167" i="3"/>
  <c r="T168" i="3"/>
  <c r="AB168" i="3"/>
  <c r="V170" i="3"/>
  <c r="AD170" i="3"/>
  <c r="Y198" i="3"/>
  <c r="AE199" i="3"/>
  <c r="AA199" i="3"/>
  <c r="AC238" i="3"/>
  <c r="Z238" i="3"/>
  <c r="X258" i="3"/>
  <c r="AE258" i="3"/>
  <c r="W258" i="3"/>
  <c r="AD258" i="3"/>
  <c r="V258" i="3"/>
  <c r="AC258" i="3"/>
  <c r="U258" i="3"/>
  <c r="AB258" i="3"/>
  <c r="T258" i="3"/>
  <c r="AA258" i="3"/>
  <c r="S258" i="3"/>
  <c r="Z258" i="3"/>
  <c r="Q258" i="3"/>
  <c r="AI258" i="3"/>
  <c r="Y258" i="3"/>
  <c r="Y84" i="3"/>
  <c r="Q85" i="3"/>
  <c r="Z85" i="3"/>
  <c r="X91" i="3"/>
  <c r="Y92" i="3"/>
  <c r="AI92" i="3"/>
  <c r="Q93" i="3"/>
  <c r="Z93" i="3"/>
  <c r="T95" i="3"/>
  <c r="AB95" i="3"/>
  <c r="U96" i="3"/>
  <c r="AC96" i="3"/>
  <c r="V97" i="3"/>
  <c r="AD97" i="3"/>
  <c r="W98" i="3"/>
  <c r="AE98" i="3"/>
  <c r="Y100" i="3"/>
  <c r="Z101" i="3"/>
  <c r="T103" i="3"/>
  <c r="AB103" i="3"/>
  <c r="U104" i="3"/>
  <c r="AC104" i="3"/>
  <c r="V105" i="3"/>
  <c r="AD105" i="3"/>
  <c r="AE106" i="3"/>
  <c r="Y108" i="3"/>
  <c r="AI108" i="3"/>
  <c r="AC112" i="3"/>
  <c r="V113" i="3"/>
  <c r="AD113" i="3"/>
  <c r="W114" i="3"/>
  <c r="AE114" i="3"/>
  <c r="X115" i="3"/>
  <c r="Y116" i="3"/>
  <c r="AI116" i="3"/>
  <c r="U120" i="3"/>
  <c r="AC120" i="3"/>
  <c r="AD121" i="3"/>
  <c r="W122" i="3"/>
  <c r="AE122" i="3"/>
  <c r="X123" i="3"/>
  <c r="Y124" i="3"/>
  <c r="AI124" i="3"/>
  <c r="AB127" i="3"/>
  <c r="U128" i="3"/>
  <c r="AC128" i="3"/>
  <c r="V129" i="3"/>
  <c r="AD129" i="3"/>
  <c r="X131" i="3"/>
  <c r="Y132" i="3"/>
  <c r="AI132" i="3"/>
  <c r="W138" i="3"/>
  <c r="AE138" i="3"/>
  <c r="X139" i="3"/>
  <c r="Y140" i="3"/>
  <c r="AI140" i="3"/>
  <c r="Q141" i="3"/>
  <c r="V141" i="3" s="1"/>
  <c r="Z141" i="3"/>
  <c r="T143" i="3"/>
  <c r="W146" i="3"/>
  <c r="AE146" i="3"/>
  <c r="X147" i="3"/>
  <c r="AI148" i="3"/>
  <c r="T151" i="3"/>
  <c r="AB151" i="3"/>
  <c r="V153" i="3"/>
  <c r="AD153" i="3"/>
  <c r="W154" i="3"/>
  <c r="AE154" i="3"/>
  <c r="X155" i="3"/>
  <c r="Y156" i="3"/>
  <c r="AI156" i="3"/>
  <c r="T159" i="3"/>
  <c r="AB159" i="3"/>
  <c r="V161" i="3"/>
  <c r="AD161" i="3"/>
  <c r="Y164" i="3"/>
  <c r="AI164" i="3"/>
  <c r="T167" i="3"/>
  <c r="AB167" i="3"/>
  <c r="U168" i="3"/>
  <c r="AC168" i="3"/>
  <c r="AD169" i="3"/>
  <c r="X174" i="3"/>
  <c r="AE174" i="3"/>
  <c r="W174" i="3"/>
  <c r="AC174" i="3"/>
  <c r="U174" i="3"/>
  <c r="AB174" i="3"/>
  <c r="T174" i="3"/>
  <c r="AA174" i="3"/>
  <c r="S174" i="3"/>
  <c r="Z174" i="3"/>
  <c r="Q174" i="3"/>
  <c r="AA177" i="3"/>
  <c r="S177" i="3"/>
  <c r="Z177" i="3"/>
  <c r="Q177" i="3"/>
  <c r="T177" i="3" s="1"/>
  <c r="X177" i="3"/>
  <c r="AE177" i="3"/>
  <c r="W177" i="3"/>
  <c r="AD177" i="3"/>
  <c r="V177" i="3"/>
  <c r="AC177" i="3"/>
  <c r="U177" i="3"/>
  <c r="AI198" i="3"/>
  <c r="X214" i="3"/>
  <c r="AE214" i="3"/>
  <c r="W214" i="3"/>
  <c r="AD214" i="3"/>
  <c r="V214" i="3"/>
  <c r="U214" i="3"/>
  <c r="AB214" i="3"/>
  <c r="S214" i="3"/>
  <c r="Z214" i="3"/>
  <c r="Q214" i="3"/>
  <c r="T214" i="3" s="1"/>
  <c r="W89" i="3"/>
  <c r="AE89" i="3"/>
  <c r="Y91" i="3"/>
  <c r="AI91" i="3"/>
  <c r="Y99" i="3"/>
  <c r="AI99" i="3"/>
  <c r="V104" i="3"/>
  <c r="AD104" i="3"/>
  <c r="W105" i="3"/>
  <c r="AE105" i="3"/>
  <c r="X106" i="3"/>
  <c r="Y107" i="3"/>
  <c r="AI107" i="3"/>
  <c r="Z108" i="3"/>
  <c r="U111" i="3"/>
  <c r="AC111" i="3"/>
  <c r="V112" i="3"/>
  <c r="AD112" i="3"/>
  <c r="W113" i="3"/>
  <c r="AE113" i="3"/>
  <c r="X114" i="3"/>
  <c r="Y115" i="3"/>
  <c r="Z116" i="3"/>
  <c r="W121" i="3"/>
  <c r="AE121" i="3"/>
  <c r="Y123" i="3"/>
  <c r="AI123" i="3"/>
  <c r="V128" i="3"/>
  <c r="W129" i="3"/>
  <c r="AE129" i="3"/>
  <c r="X130" i="3"/>
  <c r="Y131" i="3"/>
  <c r="AI131" i="3"/>
  <c r="Q132" i="3"/>
  <c r="AB132" i="3" s="1"/>
  <c r="Z132" i="3"/>
  <c r="U135" i="3"/>
  <c r="AC135" i="3"/>
  <c r="V136" i="3"/>
  <c r="AD136" i="3"/>
  <c r="W137" i="3"/>
  <c r="AE137" i="3"/>
  <c r="X138" i="3"/>
  <c r="Y139" i="3"/>
  <c r="Q140" i="3"/>
  <c r="U143" i="3"/>
  <c r="AC143" i="3"/>
  <c r="V144" i="3"/>
  <c r="AD144" i="3"/>
  <c r="W145" i="3"/>
  <c r="X146" i="3"/>
  <c r="Y147" i="3"/>
  <c r="AI147" i="3"/>
  <c r="Q148" i="3"/>
  <c r="AB148" i="3" s="1"/>
  <c r="U151" i="3"/>
  <c r="AC151" i="3"/>
  <c r="W153" i="3"/>
  <c r="X154" i="3"/>
  <c r="Y155" i="3"/>
  <c r="AI155" i="3"/>
  <c r="Q156" i="3"/>
  <c r="Z156" i="3" s="1"/>
  <c r="U159" i="3"/>
  <c r="AC159" i="3"/>
  <c r="V160" i="3"/>
  <c r="AD160" i="3"/>
  <c r="W161" i="3"/>
  <c r="AE161" i="3"/>
  <c r="X162" i="3"/>
  <c r="Y163" i="3"/>
  <c r="Q164" i="3"/>
  <c r="AD164" i="3" s="1"/>
  <c r="Z164" i="3"/>
  <c r="U167" i="3"/>
  <c r="AC167" i="3"/>
  <c r="V168" i="3"/>
  <c r="AD168" i="3"/>
  <c r="W169" i="3"/>
  <c r="AE169" i="3"/>
  <c r="X170" i="3"/>
  <c r="AC171" i="3"/>
  <c r="U171" i="3"/>
  <c r="Z171" i="3"/>
  <c r="X171" i="3"/>
  <c r="AE171" i="3"/>
  <c r="W171" i="3"/>
  <c r="AD171" i="3"/>
  <c r="V174" i="3"/>
  <c r="X206" i="3"/>
  <c r="AE206" i="3"/>
  <c r="W206" i="3"/>
  <c r="AD206" i="3"/>
  <c r="V206" i="3"/>
  <c r="U206" i="3"/>
  <c r="AA206" i="3"/>
  <c r="S206" i="3"/>
  <c r="Z206" i="3"/>
  <c r="Q206" i="3"/>
  <c r="AB206" i="3" s="1"/>
  <c r="X215" i="3"/>
  <c r="V215" i="3"/>
  <c r="U215" i="3"/>
  <c r="T85" i="3"/>
  <c r="AB85" i="3"/>
  <c r="V87" i="3"/>
  <c r="AD87" i="3"/>
  <c r="W88" i="3"/>
  <c r="AE88" i="3"/>
  <c r="X89" i="3"/>
  <c r="Y90" i="3"/>
  <c r="AI90" i="3"/>
  <c r="Q91" i="3"/>
  <c r="W91" i="3" s="1"/>
  <c r="Z91" i="3"/>
  <c r="S92" i="3"/>
  <c r="T93" i="3"/>
  <c r="AB93" i="3"/>
  <c r="V95" i="3"/>
  <c r="AD95" i="3"/>
  <c r="W96" i="3"/>
  <c r="AE96" i="3"/>
  <c r="X97" i="3"/>
  <c r="Y98" i="3"/>
  <c r="AI98" i="3"/>
  <c r="Q99" i="3"/>
  <c r="AE99" i="3" s="1"/>
  <c r="Z99" i="3"/>
  <c r="V103" i="3"/>
  <c r="AD103" i="3"/>
  <c r="W104" i="3"/>
  <c r="AE104" i="3"/>
  <c r="X105" i="3"/>
  <c r="Y106" i="3"/>
  <c r="Q107" i="3"/>
  <c r="U107" i="3" s="1"/>
  <c r="Z107" i="3"/>
  <c r="S108" i="3"/>
  <c r="AA108" i="3"/>
  <c r="V111" i="3"/>
  <c r="AD111" i="3"/>
  <c r="W112" i="3"/>
  <c r="AE112" i="3"/>
  <c r="X113" i="3"/>
  <c r="Y114" i="3"/>
  <c r="T117" i="3"/>
  <c r="AB117" i="3"/>
  <c r="W120" i="3"/>
  <c r="AE120" i="3"/>
  <c r="Y122" i="3"/>
  <c r="Q123" i="3"/>
  <c r="AE123" i="3" s="1"/>
  <c r="Z123" i="3"/>
  <c r="S124" i="3"/>
  <c r="AA124" i="3"/>
  <c r="V127" i="3"/>
  <c r="AD127" i="3"/>
  <c r="W128" i="3"/>
  <c r="AE128" i="3"/>
  <c r="X129" i="3"/>
  <c r="Y130" i="3"/>
  <c r="AI130" i="3"/>
  <c r="Q131" i="3"/>
  <c r="AB131" i="3" s="1"/>
  <c r="Z131" i="3"/>
  <c r="S132" i="3"/>
  <c r="AA132" i="3"/>
  <c r="V135" i="3"/>
  <c r="AD135" i="3"/>
  <c r="W136" i="3"/>
  <c r="AE136" i="3"/>
  <c r="X137" i="3"/>
  <c r="Y138" i="3"/>
  <c r="T141" i="3"/>
  <c r="AD143" i="3"/>
  <c r="W144" i="3"/>
  <c r="AE144" i="3"/>
  <c r="X145" i="3"/>
  <c r="Y146" i="3"/>
  <c r="Q147" i="3"/>
  <c r="T149" i="3"/>
  <c r="AB149" i="3"/>
  <c r="V151" i="3"/>
  <c r="AD151" i="3"/>
  <c r="X153" i="3"/>
  <c r="Y154" i="3"/>
  <c r="AI154" i="3"/>
  <c r="V159" i="3"/>
  <c r="AD159" i="3"/>
  <c r="W160" i="3"/>
  <c r="AE160" i="3"/>
  <c r="X161" i="3"/>
  <c r="Y162" i="3"/>
  <c r="S164" i="3"/>
  <c r="V167" i="3"/>
  <c r="AD167" i="3"/>
  <c r="W168" i="3"/>
  <c r="AE168" i="3"/>
  <c r="X169" i="3"/>
  <c r="Y170" i="3"/>
  <c r="Y174" i="3"/>
  <c r="AE182" i="3"/>
  <c r="W182" i="3"/>
  <c r="AC182" i="3"/>
  <c r="AB182" i="3"/>
  <c r="AA182" i="3"/>
  <c r="S182" i="3"/>
  <c r="Z182" i="3"/>
  <c r="Q182" i="3"/>
  <c r="X182" i="3" s="1"/>
  <c r="U85" i="3"/>
  <c r="AC85" i="3"/>
  <c r="W87" i="3"/>
  <c r="AE87" i="3"/>
  <c r="X88" i="3"/>
  <c r="Y89" i="3"/>
  <c r="AI89" i="3"/>
  <c r="Q90" i="3"/>
  <c r="AE90" i="3" s="1"/>
  <c r="S91" i="3"/>
  <c r="AA91" i="3"/>
  <c r="T92" i="3"/>
  <c r="AB92" i="3"/>
  <c r="U93" i="3"/>
  <c r="AC93" i="3"/>
  <c r="W95" i="3"/>
  <c r="AE95" i="3"/>
  <c r="X96" i="3"/>
  <c r="Y97" i="3"/>
  <c r="AI97" i="3"/>
  <c r="Y105" i="3"/>
  <c r="AI105" i="3"/>
  <c r="Y113" i="3"/>
  <c r="AI113" i="3"/>
  <c r="AI121" i="3"/>
  <c r="Y129" i="3"/>
  <c r="AI129" i="3"/>
  <c r="Y137" i="3"/>
  <c r="AI137" i="3"/>
  <c r="Z138" i="3"/>
  <c r="Y145" i="3"/>
  <c r="AI145" i="3"/>
  <c r="Z146" i="3"/>
  <c r="Y153" i="3"/>
  <c r="AI153" i="3"/>
  <c r="Z154" i="3"/>
  <c r="Y161" i="3"/>
  <c r="AI161" i="3"/>
  <c r="Y169" i="3"/>
  <c r="AI169" i="3"/>
  <c r="X87" i="3"/>
  <c r="Y88" i="3"/>
  <c r="T91" i="3"/>
  <c r="AB91" i="3"/>
  <c r="V93" i="3"/>
  <c r="AD93" i="3"/>
  <c r="X95" i="3"/>
  <c r="Y96" i="3"/>
  <c r="Q97" i="3"/>
  <c r="S98" i="3"/>
  <c r="T99" i="3"/>
  <c r="AB99" i="3"/>
  <c r="AD101" i="3"/>
  <c r="X103" i="3"/>
  <c r="Y104" i="3"/>
  <c r="AI104" i="3"/>
  <c r="Q105" i="3"/>
  <c r="Z105" i="3"/>
  <c r="U108" i="3"/>
  <c r="AC108" i="3"/>
  <c r="V109" i="3"/>
  <c r="AD109" i="3"/>
  <c r="X111" i="3"/>
  <c r="Y112" i="3"/>
  <c r="Q113" i="3"/>
  <c r="Z113" i="3"/>
  <c r="Y120" i="3"/>
  <c r="AI120" i="3"/>
  <c r="Q121" i="3"/>
  <c r="V121" i="3" s="1"/>
  <c r="T123" i="3"/>
  <c r="AB123" i="3"/>
  <c r="X127" i="3"/>
  <c r="Y128" i="3"/>
  <c r="AI128" i="3"/>
  <c r="Q129" i="3"/>
  <c r="AC129" i="3" s="1"/>
  <c r="Z129" i="3"/>
  <c r="AC132" i="3"/>
  <c r="X135" i="3"/>
  <c r="Y136" i="3"/>
  <c r="Q137" i="3"/>
  <c r="T137" i="3" s="1"/>
  <c r="Z137" i="3"/>
  <c r="X143" i="3"/>
  <c r="Y144" i="3"/>
  <c r="Q145" i="3"/>
  <c r="AB145" i="3" s="1"/>
  <c r="Z145" i="3"/>
  <c r="S146" i="3"/>
  <c r="V149" i="3"/>
  <c r="X151" i="3"/>
  <c r="Y152" i="3"/>
  <c r="Q153" i="3"/>
  <c r="U153" i="3" s="1"/>
  <c r="Z153" i="3"/>
  <c r="S154" i="3"/>
  <c r="U156" i="3"/>
  <c r="X159" i="3"/>
  <c r="Y160" i="3"/>
  <c r="Q161" i="3"/>
  <c r="T161" i="3" s="1"/>
  <c r="Z161" i="3"/>
  <c r="X167" i="3"/>
  <c r="Y168" i="3"/>
  <c r="Q169" i="3"/>
  <c r="AB169" i="3" s="1"/>
  <c r="Z169" i="3"/>
  <c r="Y182" i="3"/>
  <c r="X190" i="3"/>
  <c r="W190" i="3"/>
  <c r="AD190" i="3"/>
  <c r="V190" i="3"/>
  <c r="AC190" i="3"/>
  <c r="T190" i="3"/>
  <c r="AA190" i="3"/>
  <c r="S190" i="3"/>
  <c r="Z190" i="3"/>
  <c r="Q190" i="3"/>
  <c r="AB190" i="3" s="1"/>
  <c r="X222" i="3"/>
  <c r="W222" i="3"/>
  <c r="AD222" i="3"/>
  <c r="AC222" i="3"/>
  <c r="U222" i="3"/>
  <c r="T222" i="3"/>
  <c r="AA222" i="3"/>
  <c r="S222" i="3"/>
  <c r="Z222" i="3"/>
  <c r="Q222" i="3"/>
  <c r="AB222" i="3" s="1"/>
  <c r="W85" i="3"/>
  <c r="Y87" i="3"/>
  <c r="U91" i="3"/>
  <c r="W93" i="3"/>
  <c r="Y95" i="3"/>
  <c r="U99" i="3"/>
  <c r="W101" i="3"/>
  <c r="Y103" i="3"/>
  <c r="Q104" i="3"/>
  <c r="S105" i="3"/>
  <c r="V108" i="3"/>
  <c r="Y111" i="3"/>
  <c r="S113" i="3"/>
  <c r="V116" i="3"/>
  <c r="W117" i="3"/>
  <c r="Y119" i="3"/>
  <c r="Q120" i="3"/>
  <c r="S121" i="3"/>
  <c r="U123" i="3"/>
  <c r="V124" i="3"/>
  <c r="Y127" i="3"/>
  <c r="Q128" i="3"/>
  <c r="X128" i="3" s="1"/>
  <c r="S129" i="3"/>
  <c r="T130" i="3"/>
  <c r="U131" i="3"/>
  <c r="V132" i="3"/>
  <c r="Y135" i="3"/>
  <c r="S137" i="3"/>
  <c r="S145" i="3"/>
  <c r="Y151" i="3"/>
  <c r="S153" i="3"/>
  <c r="Y159" i="3"/>
  <c r="S161" i="3"/>
  <c r="T162" i="3"/>
  <c r="Y167" i="3"/>
  <c r="S169" i="3"/>
  <c r="X172" i="3"/>
  <c r="Y173" i="3"/>
  <c r="AI173" i="3"/>
  <c r="T176" i="3"/>
  <c r="AB176" i="3"/>
  <c r="V178" i="3"/>
  <c r="AD178" i="3"/>
  <c r="Y181" i="3"/>
  <c r="AI181" i="3"/>
  <c r="AC185" i="3"/>
  <c r="V186" i="3"/>
  <c r="AD186" i="3"/>
  <c r="AE187" i="3"/>
  <c r="Y189" i="3"/>
  <c r="AI189" i="3"/>
  <c r="T192" i="3"/>
  <c r="AB192" i="3"/>
  <c r="U193" i="3"/>
  <c r="AC193" i="3"/>
  <c r="Y197" i="3"/>
  <c r="AI197" i="3"/>
  <c r="T200" i="3"/>
  <c r="AB200" i="3"/>
  <c r="U201" i="3"/>
  <c r="AI205" i="3"/>
  <c r="AB208" i="3"/>
  <c r="U209" i="3"/>
  <c r="AC209" i="3"/>
  <c r="AI213" i="3"/>
  <c r="AB216" i="3"/>
  <c r="U217" i="3"/>
  <c r="AC217" i="3"/>
  <c r="Y221" i="3"/>
  <c r="AI221" i="3"/>
  <c r="AA229" i="3"/>
  <c r="S229" i="3"/>
  <c r="Z229" i="3"/>
  <c r="Q229" i="3"/>
  <c r="X229" i="3" s="1"/>
  <c r="AE229" i="3"/>
  <c r="W229" i="3"/>
  <c r="AD229" i="3"/>
  <c r="V229" i="3"/>
  <c r="AC229" i="3"/>
  <c r="U229" i="3"/>
  <c r="T259" i="3"/>
  <c r="S259" i="3"/>
  <c r="Y172" i="3"/>
  <c r="AI172" i="3"/>
  <c r="U176" i="3"/>
  <c r="AC176" i="3"/>
  <c r="W178" i="3"/>
  <c r="AE178" i="3"/>
  <c r="X179" i="3"/>
  <c r="Y180" i="3"/>
  <c r="AI180" i="3"/>
  <c r="Q181" i="3"/>
  <c r="AE181" i="3" s="1"/>
  <c r="Z181" i="3"/>
  <c r="AC184" i="3"/>
  <c r="AD185" i="3"/>
  <c r="W186" i="3"/>
  <c r="AE186" i="3"/>
  <c r="X187" i="3"/>
  <c r="Y188" i="3"/>
  <c r="AI188" i="3"/>
  <c r="Q189" i="3"/>
  <c r="Z189" i="3"/>
  <c r="T191" i="3"/>
  <c r="AB191" i="3"/>
  <c r="U192" i="3"/>
  <c r="AC192" i="3"/>
  <c r="V193" i="3"/>
  <c r="AD193" i="3"/>
  <c r="W194" i="3"/>
  <c r="AE194" i="3"/>
  <c r="X195" i="3"/>
  <c r="AI196" i="3"/>
  <c r="Q197" i="3"/>
  <c r="Z197" i="3"/>
  <c r="T199" i="3"/>
  <c r="AB199" i="3"/>
  <c r="U200" i="3"/>
  <c r="AC200" i="3"/>
  <c r="V201" i="3"/>
  <c r="AD201" i="3"/>
  <c r="W202" i="3"/>
  <c r="AE202" i="3"/>
  <c r="X203" i="3"/>
  <c r="AI204" i="3"/>
  <c r="Q205" i="3"/>
  <c r="AD205" i="3" s="1"/>
  <c r="Z205" i="3"/>
  <c r="T207" i="3"/>
  <c r="AB207" i="3"/>
  <c r="AC208" i="3"/>
  <c r="AD209" i="3"/>
  <c r="W210" i="3"/>
  <c r="AE210" i="3"/>
  <c r="X211" i="3"/>
  <c r="Y212" i="3"/>
  <c r="AI212" i="3"/>
  <c r="Q213" i="3"/>
  <c r="AE213" i="3" s="1"/>
  <c r="AB215" i="3"/>
  <c r="AC216" i="3"/>
  <c r="V217" i="3"/>
  <c r="W218" i="3"/>
  <c r="AE218" i="3"/>
  <c r="Y220" i="3"/>
  <c r="AI220" i="3"/>
  <c r="Q221" i="3"/>
  <c r="AE221" i="3" s="1"/>
  <c r="Z221" i="3"/>
  <c r="U224" i="3"/>
  <c r="X225" i="3"/>
  <c r="T229" i="3"/>
  <c r="X234" i="3"/>
  <c r="W234" i="3"/>
  <c r="U234" i="3"/>
  <c r="T234" i="3"/>
  <c r="Z234" i="3"/>
  <c r="Q234" i="3"/>
  <c r="AE234" i="3" s="1"/>
  <c r="V176" i="3"/>
  <c r="AD176" i="3"/>
  <c r="X178" i="3"/>
  <c r="Y179" i="3"/>
  <c r="Q180" i="3"/>
  <c r="X180" i="3" s="1"/>
  <c r="S181" i="3"/>
  <c r="AA181" i="3"/>
  <c r="AD184" i="3"/>
  <c r="W185" i="3"/>
  <c r="X186" i="3"/>
  <c r="Y187" i="3"/>
  <c r="Q188" i="3"/>
  <c r="Z188" i="3"/>
  <c r="S189" i="3"/>
  <c r="AA189" i="3"/>
  <c r="U191" i="3"/>
  <c r="AC191" i="3"/>
  <c r="AD192" i="3"/>
  <c r="W193" i="3"/>
  <c r="X194" i="3"/>
  <c r="Y195" i="3"/>
  <c r="Q196" i="3"/>
  <c r="V196" i="3" s="1"/>
  <c r="S197" i="3"/>
  <c r="AA197" i="3"/>
  <c r="U199" i="3"/>
  <c r="AC199" i="3"/>
  <c r="V200" i="3"/>
  <c r="AD200" i="3"/>
  <c r="X202" i="3"/>
  <c r="Y203" i="3"/>
  <c r="Q204" i="3"/>
  <c r="AB204" i="3" s="1"/>
  <c r="S205" i="3"/>
  <c r="AA205" i="3"/>
  <c r="U207" i="3"/>
  <c r="AC207" i="3"/>
  <c r="V208" i="3"/>
  <c r="W209" i="3"/>
  <c r="X210" i="3"/>
  <c r="Y211" i="3"/>
  <c r="Q212" i="3"/>
  <c r="AD212" i="3" s="1"/>
  <c r="Z212" i="3"/>
  <c r="S213" i="3"/>
  <c r="AA213" i="3"/>
  <c r="V216" i="3"/>
  <c r="AD216" i="3"/>
  <c r="W217" i="3"/>
  <c r="AE217" i="3"/>
  <c r="X218" i="3"/>
  <c r="Y219" i="3"/>
  <c r="AI219" i="3"/>
  <c r="Q220" i="3"/>
  <c r="AB220" i="3" s="1"/>
  <c r="Z220" i="3"/>
  <c r="S221" i="3"/>
  <c r="AA221" i="3"/>
  <c r="U223" i="3"/>
  <c r="AC223" i="3"/>
  <c r="V224" i="3"/>
  <c r="AD224" i="3"/>
  <c r="Y229" i="3"/>
  <c r="V234" i="3"/>
  <c r="Z259" i="3"/>
  <c r="AA172" i="3"/>
  <c r="AB173" i="3"/>
  <c r="W176" i="3"/>
  <c r="AE176" i="3"/>
  <c r="Y178" i="3"/>
  <c r="AI178" i="3"/>
  <c r="AB181" i="3"/>
  <c r="W184" i="3"/>
  <c r="AE184" i="3"/>
  <c r="X185" i="3"/>
  <c r="Y186" i="3"/>
  <c r="AI186" i="3"/>
  <c r="Z187" i="3"/>
  <c r="W192" i="3"/>
  <c r="Y194" i="3"/>
  <c r="AI194" i="3"/>
  <c r="T197" i="3"/>
  <c r="AB197" i="3"/>
  <c r="V199" i="3"/>
  <c r="AD199" i="3"/>
  <c r="W200" i="3"/>
  <c r="AE200" i="3"/>
  <c r="X201" i="3"/>
  <c r="Y202" i="3"/>
  <c r="T205" i="3"/>
  <c r="AB205" i="3"/>
  <c r="V207" i="3"/>
  <c r="AD207" i="3"/>
  <c r="W208" i="3"/>
  <c r="X209" i="3"/>
  <c r="T213" i="3"/>
  <c r="AB213" i="3"/>
  <c r="W216" i="3"/>
  <c r="X217" i="3"/>
  <c r="Y218" i="3"/>
  <c r="Q219" i="3"/>
  <c r="S219" i="3" s="1"/>
  <c r="S220" i="3"/>
  <c r="AA220" i="3"/>
  <c r="T221" i="3"/>
  <c r="AB221" i="3"/>
  <c r="V223" i="3"/>
  <c r="AD223" i="3"/>
  <c r="AE224" i="3"/>
  <c r="AB229" i="3"/>
  <c r="Y234" i="3"/>
  <c r="Y185" i="3"/>
  <c r="AI185" i="3"/>
  <c r="Z186" i="3"/>
  <c r="AI193" i="3"/>
  <c r="Y201" i="3"/>
  <c r="AI201" i="3"/>
  <c r="Y209" i="3"/>
  <c r="AI209" i="3"/>
  <c r="Y217" i="3"/>
  <c r="AI217" i="3"/>
  <c r="AE225" i="3"/>
  <c r="W225" i="3"/>
  <c r="Z225" i="3"/>
  <c r="Q225" i="3"/>
  <c r="AB225" i="3" s="1"/>
  <c r="AI225" i="3"/>
  <c r="Y225" i="3"/>
  <c r="AC225" i="3"/>
  <c r="AE226" i="3"/>
  <c r="AC226" i="3"/>
  <c r="T226" i="3"/>
  <c r="AA226" i="3"/>
  <c r="S226" i="3"/>
  <c r="Z226" i="3"/>
  <c r="Q226" i="3"/>
  <c r="W226" i="3" s="1"/>
  <c r="AI229" i="3"/>
  <c r="V235" i="3"/>
  <c r="U235" i="3"/>
  <c r="AB235" i="3"/>
  <c r="AA237" i="3"/>
  <c r="S237" i="3"/>
  <c r="Z237" i="3"/>
  <c r="Q237" i="3"/>
  <c r="T237" i="3" s="1"/>
  <c r="X237" i="3"/>
  <c r="AE237" i="3"/>
  <c r="W237" i="3"/>
  <c r="AD237" i="3"/>
  <c r="V237" i="3"/>
  <c r="AC237" i="3"/>
  <c r="Y176" i="3"/>
  <c r="AI176" i="3"/>
  <c r="V181" i="3"/>
  <c r="AD181" i="3"/>
  <c r="Y184" i="3"/>
  <c r="AI184" i="3"/>
  <c r="Q185" i="3"/>
  <c r="V185" i="3" s="1"/>
  <c r="Z185" i="3"/>
  <c r="AD189" i="3"/>
  <c r="Y192" i="3"/>
  <c r="AI192" i="3"/>
  <c r="Q193" i="3"/>
  <c r="Y193" i="3" s="1"/>
  <c r="Z193" i="3"/>
  <c r="Y200" i="3"/>
  <c r="AI200" i="3"/>
  <c r="Q201" i="3"/>
  <c r="AB201" i="3" s="1"/>
  <c r="Z201" i="3"/>
  <c r="Y208" i="3"/>
  <c r="AI208" i="3"/>
  <c r="Q209" i="3"/>
  <c r="AE209" i="3" s="1"/>
  <c r="Z209" i="3"/>
  <c r="Y216" i="3"/>
  <c r="AI216" i="3"/>
  <c r="Q217" i="3"/>
  <c r="Z217" i="3" s="1"/>
  <c r="S218" i="3"/>
  <c r="V221" i="3"/>
  <c r="AD221" i="3"/>
  <c r="Y224" i="3"/>
  <c r="AI224" i="3"/>
  <c r="S225" i="3"/>
  <c r="AD225" i="3"/>
  <c r="AI234" i="3"/>
  <c r="AA245" i="3"/>
  <c r="S245" i="3"/>
  <c r="Z245" i="3"/>
  <c r="Q245" i="3"/>
  <c r="X245" i="3"/>
  <c r="AE245" i="3"/>
  <c r="W245" i="3"/>
  <c r="AD245" i="3"/>
  <c r="V245" i="3"/>
  <c r="AC245" i="3"/>
  <c r="U245" i="3"/>
  <c r="X250" i="3"/>
  <c r="AE250" i="3"/>
  <c r="W250" i="3"/>
  <c r="AD250" i="3"/>
  <c r="V250" i="3"/>
  <c r="AC250" i="3"/>
  <c r="AB250" i="3"/>
  <c r="Z250" i="3"/>
  <c r="Q250" i="3"/>
  <c r="U250" i="3" s="1"/>
  <c r="AE278" i="3"/>
  <c r="W278" i="3"/>
  <c r="AD278" i="3"/>
  <c r="V278" i="3"/>
  <c r="AC278" i="3"/>
  <c r="U278" i="3"/>
  <c r="T278" i="3"/>
  <c r="AA278" i="3"/>
  <c r="S278" i="3"/>
  <c r="Z278" i="3"/>
  <c r="Q278" i="3"/>
  <c r="Y278" i="3" s="1"/>
  <c r="AI278" i="3"/>
  <c r="X278" i="3"/>
  <c r="AC320" i="3"/>
  <c r="U320" i="3"/>
  <c r="AB320" i="3"/>
  <c r="T320" i="3"/>
  <c r="AA320" i="3"/>
  <c r="S320" i="3"/>
  <c r="Z320" i="3"/>
  <c r="Q320" i="3"/>
  <c r="AE320" i="3"/>
  <c r="W320" i="3"/>
  <c r="AD320" i="3"/>
  <c r="V320" i="3"/>
  <c r="AI320" i="3"/>
  <c r="Y320" i="3"/>
  <c r="X320" i="3"/>
  <c r="V172" i="3"/>
  <c r="W173" i="3"/>
  <c r="Y175" i="3"/>
  <c r="Q176" i="3"/>
  <c r="T178" i="3"/>
  <c r="V180" i="3"/>
  <c r="W181" i="3"/>
  <c r="Y183" i="3"/>
  <c r="Q184" i="3"/>
  <c r="X184" i="3" s="1"/>
  <c r="S185" i="3"/>
  <c r="T186" i="3"/>
  <c r="W189" i="3"/>
  <c r="Y191" i="3"/>
  <c r="Q192" i="3"/>
  <c r="X192" i="3" s="1"/>
  <c r="S193" i="3"/>
  <c r="T194" i="3"/>
  <c r="W197" i="3"/>
  <c r="Y199" i="3"/>
  <c r="Q200" i="3"/>
  <c r="S201" i="3"/>
  <c r="W205" i="3"/>
  <c r="Y207" i="3"/>
  <c r="Q208" i="3"/>
  <c r="AA208" i="3" s="1"/>
  <c r="S209" i="3"/>
  <c r="W213" i="3"/>
  <c r="Y215" i="3"/>
  <c r="Q216" i="3"/>
  <c r="AA216" i="3" s="1"/>
  <c r="S217" i="3"/>
  <c r="V220" i="3"/>
  <c r="W221" i="3"/>
  <c r="Q224" i="3"/>
  <c r="AB224" i="3" s="1"/>
  <c r="T225" i="3"/>
  <c r="Y226" i="3"/>
  <c r="X242" i="3"/>
  <c r="AE242" i="3"/>
  <c r="W242" i="3"/>
  <c r="AC242" i="3"/>
  <c r="U242" i="3"/>
  <c r="AB242" i="3"/>
  <c r="T242" i="3"/>
  <c r="S242" i="3"/>
  <c r="Z242" i="3"/>
  <c r="Q242" i="3"/>
  <c r="AA242" i="3" s="1"/>
  <c r="T245" i="3"/>
  <c r="Y250" i="3"/>
  <c r="V230" i="3"/>
  <c r="AD230" i="3"/>
  <c r="W231" i="3"/>
  <c r="AE231" i="3"/>
  <c r="X232" i="3"/>
  <c r="Y233" i="3"/>
  <c r="AI233" i="3"/>
  <c r="AA235" i="3"/>
  <c r="V238" i="3"/>
  <c r="AD238" i="3"/>
  <c r="W239" i="3"/>
  <c r="AE239" i="3"/>
  <c r="X240" i="3"/>
  <c r="Y241" i="3"/>
  <c r="AI241" i="3"/>
  <c r="AD246" i="3"/>
  <c r="W247" i="3"/>
  <c r="AE247" i="3"/>
  <c r="X248" i="3"/>
  <c r="Y249" i="3"/>
  <c r="AI249" i="3"/>
  <c r="S251" i="3"/>
  <c r="AA251" i="3"/>
  <c r="T252" i="3"/>
  <c r="AB252" i="3"/>
  <c r="AC253" i="3"/>
  <c r="V254" i="3"/>
  <c r="AD254" i="3"/>
  <c r="X256" i="3"/>
  <c r="Y257" i="3"/>
  <c r="AI257" i="3"/>
  <c r="X261" i="3"/>
  <c r="AB266" i="3"/>
  <c r="AE270" i="3"/>
  <c r="W270" i="3"/>
  <c r="AD270" i="3"/>
  <c r="V270" i="3"/>
  <c r="AB270" i="3"/>
  <c r="T270" i="3"/>
  <c r="AA270" i="3"/>
  <c r="S270" i="3"/>
  <c r="Z270" i="3"/>
  <c r="Q270" i="3"/>
  <c r="AD393" i="3"/>
  <c r="V393" i="3"/>
  <c r="AC393" i="3"/>
  <c r="U393" i="3"/>
  <c r="AB393" i="3"/>
  <c r="T393" i="3"/>
  <c r="AA393" i="3"/>
  <c r="Z393" i="3"/>
  <c r="Y393" i="3"/>
  <c r="X393" i="3"/>
  <c r="W393" i="3"/>
  <c r="AI393" i="3"/>
  <c r="AE393" i="3"/>
  <c r="Q393" i="3"/>
  <c r="S393" i="3"/>
  <c r="T227" i="3"/>
  <c r="AB227" i="3"/>
  <c r="U228" i="3"/>
  <c r="AC228" i="3"/>
  <c r="W230" i="3"/>
  <c r="AE230" i="3"/>
  <c r="X231" i="3"/>
  <c r="Y232" i="3"/>
  <c r="AI232" i="3"/>
  <c r="AC236" i="3"/>
  <c r="W238" i="3"/>
  <c r="AE238" i="3"/>
  <c r="X239" i="3"/>
  <c r="Y240" i="3"/>
  <c r="AI240" i="3"/>
  <c r="U244" i="3"/>
  <c r="AC244" i="3"/>
  <c r="W246" i="3"/>
  <c r="X247" i="3"/>
  <c r="Y248" i="3"/>
  <c r="AI248" i="3"/>
  <c r="Q249" i="3"/>
  <c r="Z249" i="3"/>
  <c r="T251" i="3"/>
  <c r="AB251" i="3"/>
  <c r="U252" i="3"/>
  <c r="AC252" i="3"/>
  <c r="V253" i="3"/>
  <c r="AD253" i="3"/>
  <c r="W254" i="3"/>
  <c r="AE254" i="3"/>
  <c r="X255" i="3"/>
  <c r="Y256" i="3"/>
  <c r="AI256" i="3"/>
  <c r="Q257" i="3"/>
  <c r="Z257" i="3"/>
  <c r="Y261" i="3"/>
  <c r="AC266" i="3"/>
  <c r="U270" i="3"/>
  <c r="AD271" i="3"/>
  <c r="X279" i="3"/>
  <c r="AE279" i="3"/>
  <c r="W279" i="3"/>
  <c r="AD279" i="3"/>
  <c r="V279" i="3"/>
  <c r="AC279" i="3"/>
  <c r="U279" i="3"/>
  <c r="AB279" i="3"/>
  <c r="T279" i="3"/>
  <c r="AA279" i="3"/>
  <c r="S279" i="3"/>
  <c r="AC227" i="3"/>
  <c r="AD228" i="3"/>
  <c r="X230" i="3"/>
  <c r="Y231" i="3"/>
  <c r="AI231" i="3"/>
  <c r="V236" i="3"/>
  <c r="AD236" i="3"/>
  <c r="X238" i="3"/>
  <c r="Y239" i="3"/>
  <c r="AI239" i="3"/>
  <c r="Q240" i="3"/>
  <c r="T240" i="3" s="1"/>
  <c r="Z240" i="3"/>
  <c r="V244" i="3"/>
  <c r="AD244" i="3"/>
  <c r="Y247" i="3"/>
  <c r="AI247" i="3"/>
  <c r="U251" i="3"/>
  <c r="AC251" i="3"/>
  <c r="W253" i="3"/>
  <c r="AE253" i="3"/>
  <c r="X254" i="3"/>
  <c r="Y255" i="3"/>
  <c r="AI255" i="3"/>
  <c r="Q256" i="3"/>
  <c r="AE256" i="3" s="1"/>
  <c r="S257" i="3"/>
  <c r="AA257" i="3"/>
  <c r="U259" i="3"/>
  <c r="AC259" i="3"/>
  <c r="V260" i="3"/>
  <c r="AD260" i="3"/>
  <c r="AE262" i="3"/>
  <c r="W262" i="3"/>
  <c r="AD262" i="3"/>
  <c r="V262" i="3"/>
  <c r="T262" i="3"/>
  <c r="AA262" i="3"/>
  <c r="S262" i="3"/>
  <c r="Q262" i="3"/>
  <c r="Y262" i="3" s="1"/>
  <c r="X270" i="3"/>
  <c r="Q279" i="3"/>
  <c r="AE286" i="3"/>
  <c r="W286" i="3"/>
  <c r="AD286" i="3"/>
  <c r="AC286" i="3"/>
  <c r="U286" i="3"/>
  <c r="AB286" i="3"/>
  <c r="T286" i="3"/>
  <c r="AA286" i="3"/>
  <c r="S286" i="3"/>
  <c r="Z286" i="3"/>
  <c r="Q286" i="3"/>
  <c r="V286" i="3" s="1"/>
  <c r="AE294" i="3"/>
  <c r="W294" i="3"/>
  <c r="AD294" i="3"/>
  <c r="V294" i="3"/>
  <c r="AC294" i="3"/>
  <c r="AB294" i="3"/>
  <c r="T294" i="3"/>
  <c r="AA294" i="3"/>
  <c r="S294" i="3"/>
  <c r="Z294" i="3"/>
  <c r="Q294" i="3"/>
  <c r="U294" i="3" s="1"/>
  <c r="AE228" i="3"/>
  <c r="Y230" i="3"/>
  <c r="AI230" i="3"/>
  <c r="Z231" i="3"/>
  <c r="W236" i="3"/>
  <c r="Y238" i="3"/>
  <c r="AI238" i="3"/>
  <c r="W244" i="3"/>
  <c r="AE244" i="3"/>
  <c r="Y246" i="3"/>
  <c r="AI246" i="3"/>
  <c r="V251" i="3"/>
  <c r="AD251" i="3"/>
  <c r="W252" i="3"/>
  <c r="AE252" i="3"/>
  <c r="X253" i="3"/>
  <c r="Y254" i="3"/>
  <c r="AI254" i="3"/>
  <c r="Q255" i="3"/>
  <c r="V255" i="3" s="1"/>
  <c r="Z255" i="3"/>
  <c r="S256" i="3"/>
  <c r="AA256" i="3"/>
  <c r="T257" i="3"/>
  <c r="AB257" i="3"/>
  <c r="V259" i="3"/>
  <c r="AD259" i="3"/>
  <c r="W260" i="3"/>
  <c r="AE260" i="3"/>
  <c r="U262" i="3"/>
  <c r="Y270" i="3"/>
  <c r="Y279" i="3"/>
  <c r="X286" i="3"/>
  <c r="X294" i="3"/>
  <c r="X299" i="3"/>
  <c r="AE299" i="3"/>
  <c r="W299" i="3"/>
  <c r="AD299" i="3"/>
  <c r="V299" i="3"/>
  <c r="AC299" i="3"/>
  <c r="U299" i="3"/>
  <c r="Z299" i="3"/>
  <c r="Q299" i="3"/>
  <c r="S299" i="3" s="1"/>
  <c r="AI299" i="3"/>
  <c r="AB299" i="3"/>
  <c r="Y299" i="3"/>
  <c r="T299" i="3"/>
  <c r="X314" i="3"/>
  <c r="Z314" i="3"/>
  <c r="Y253" i="3"/>
  <c r="AI253" i="3"/>
  <c r="AB256" i="3"/>
  <c r="U257" i="3"/>
  <c r="AC257" i="3"/>
  <c r="AD261" i="3"/>
  <c r="AA261" i="3"/>
  <c r="AI261" i="3"/>
  <c r="AA266" i="3"/>
  <c r="Z266" i="3"/>
  <c r="Q266" i="3"/>
  <c r="Y266" i="3" s="1"/>
  <c r="X266" i="3"/>
  <c r="W266" i="3"/>
  <c r="AD266" i="3"/>
  <c r="V266" i="3"/>
  <c r="AC270" i="3"/>
  <c r="X271" i="3"/>
  <c r="AE271" i="3"/>
  <c r="W271" i="3"/>
  <c r="AC271" i="3"/>
  <c r="U271" i="3"/>
  <c r="AB271" i="3"/>
  <c r="T271" i="3"/>
  <c r="AA271" i="3"/>
  <c r="S271" i="3"/>
  <c r="Z279" i="3"/>
  <c r="X287" i="3"/>
  <c r="AE287" i="3"/>
  <c r="W287" i="3"/>
  <c r="AD287" i="3"/>
  <c r="V287" i="3"/>
  <c r="AC287" i="3"/>
  <c r="U287" i="3"/>
  <c r="AB287" i="3"/>
  <c r="T287" i="3"/>
  <c r="AA287" i="3"/>
  <c r="S287" i="3"/>
  <c r="X295" i="3"/>
  <c r="AE295" i="3"/>
  <c r="W295" i="3"/>
  <c r="AD295" i="3"/>
  <c r="U295" i="3"/>
  <c r="AA295" i="3"/>
  <c r="Y228" i="3"/>
  <c r="AI228" i="3"/>
  <c r="S230" i="3"/>
  <c r="AA230" i="3"/>
  <c r="T231" i="3"/>
  <c r="AB231" i="3"/>
  <c r="U232" i="3"/>
  <c r="AC232" i="3"/>
  <c r="X235" i="3"/>
  <c r="Y236" i="3"/>
  <c r="AI236" i="3"/>
  <c r="Y244" i="3"/>
  <c r="AI244" i="3"/>
  <c r="AD249" i="3"/>
  <c r="X251" i="3"/>
  <c r="Y252" i="3"/>
  <c r="AI252" i="3"/>
  <c r="Q253" i="3"/>
  <c r="T253" i="3" s="1"/>
  <c r="Z253" i="3"/>
  <c r="S254" i="3"/>
  <c r="AA254" i="3"/>
  <c r="AB255" i="3"/>
  <c r="U256" i="3"/>
  <c r="AC256" i="3"/>
  <c r="V257" i="3"/>
  <c r="AD257" i="3"/>
  <c r="X259" i="3"/>
  <c r="Y260" i="3"/>
  <c r="AI260" i="3"/>
  <c r="Q261" i="3"/>
  <c r="AE261" i="3" s="1"/>
  <c r="T266" i="3"/>
  <c r="Q271" i="3"/>
  <c r="Q295" i="3"/>
  <c r="Z295" i="3" s="1"/>
  <c r="Y227" i="3"/>
  <c r="Q228" i="3"/>
  <c r="T228" i="3" s="1"/>
  <c r="T230" i="3"/>
  <c r="U231" i="3"/>
  <c r="V232" i="3"/>
  <c r="Y235" i="3"/>
  <c r="Q236" i="3"/>
  <c r="AB236" i="3" s="1"/>
  <c r="T238" i="3"/>
  <c r="U239" i="3"/>
  <c r="V240" i="3"/>
  <c r="W241" i="3"/>
  <c r="Y243" i="3"/>
  <c r="Q244" i="3"/>
  <c r="S244" i="3" s="1"/>
  <c r="T246" i="3"/>
  <c r="U247" i="3"/>
  <c r="V248" i="3"/>
  <c r="W249" i="3"/>
  <c r="Y251" i="3"/>
  <c r="Q252" i="3"/>
  <c r="AD252" i="3" s="1"/>
  <c r="S253" i="3"/>
  <c r="T254" i="3"/>
  <c r="U255" i="3"/>
  <c r="V256" i="3"/>
  <c r="W257" i="3"/>
  <c r="Y259" i="3"/>
  <c r="Q260" i="3"/>
  <c r="U260" i="3" s="1"/>
  <c r="AC262" i="3"/>
  <c r="X263" i="3"/>
  <c r="AE263" i="3"/>
  <c r="W263" i="3"/>
  <c r="AC263" i="3"/>
  <c r="U263" i="3"/>
  <c r="AB263" i="3"/>
  <c r="T263" i="3"/>
  <c r="AA263" i="3"/>
  <c r="S263" i="3"/>
  <c r="U266" i="3"/>
  <c r="AI270" i="3"/>
  <c r="V271" i="3"/>
  <c r="AI286" i="3"/>
  <c r="Y287" i="3"/>
  <c r="AC328" i="3"/>
  <c r="U328" i="3"/>
  <c r="AB328" i="3"/>
  <c r="T328" i="3"/>
  <c r="AA328" i="3"/>
  <c r="S328" i="3"/>
  <c r="Z328" i="3"/>
  <c r="Q328" i="3"/>
  <c r="X328" i="3" s="1"/>
  <c r="W328" i="3"/>
  <c r="AD328" i="3"/>
  <c r="AI328" i="3"/>
  <c r="Y328" i="3"/>
  <c r="T264" i="3"/>
  <c r="AB264" i="3"/>
  <c r="AC265" i="3"/>
  <c r="X268" i="3"/>
  <c r="Y269" i="3"/>
  <c r="AI269" i="3"/>
  <c r="T272" i="3"/>
  <c r="AB272" i="3"/>
  <c r="AC273" i="3"/>
  <c r="V274" i="3"/>
  <c r="AD274" i="3"/>
  <c r="W275" i="3"/>
  <c r="AE275" i="3"/>
  <c r="X276" i="3"/>
  <c r="Y277" i="3"/>
  <c r="AI277" i="3"/>
  <c r="T280" i="3"/>
  <c r="AB280" i="3"/>
  <c r="U281" i="3"/>
  <c r="AC281" i="3"/>
  <c r="AD282" i="3"/>
  <c r="X284" i="3"/>
  <c r="Y285" i="3"/>
  <c r="AI285" i="3"/>
  <c r="T288" i="3"/>
  <c r="AB288" i="3"/>
  <c r="U289" i="3"/>
  <c r="AC289" i="3"/>
  <c r="V290" i="3"/>
  <c r="AD290" i="3"/>
  <c r="X292" i="3"/>
  <c r="Y293" i="3"/>
  <c r="AI293" i="3"/>
  <c r="T296" i="3"/>
  <c r="AB296" i="3"/>
  <c r="AC312" i="3"/>
  <c r="U312" i="3"/>
  <c r="T312" i="3"/>
  <c r="AA312" i="3"/>
  <c r="S312" i="3"/>
  <c r="Z312" i="3"/>
  <c r="Q312" i="3"/>
  <c r="AE312" i="3" s="1"/>
  <c r="W312" i="3"/>
  <c r="AD312" i="3"/>
  <c r="U264" i="3"/>
  <c r="AC264" i="3"/>
  <c r="V265" i="3"/>
  <c r="AD265" i="3"/>
  <c r="X267" i="3"/>
  <c r="AI268" i="3"/>
  <c r="Q269" i="3"/>
  <c r="Z269" i="3"/>
  <c r="V273" i="3"/>
  <c r="AD273" i="3"/>
  <c r="W274" i="3"/>
  <c r="AE274" i="3"/>
  <c r="X275" i="3"/>
  <c r="Y276" i="3"/>
  <c r="AI276" i="3"/>
  <c r="Q277" i="3"/>
  <c r="Z277" i="3"/>
  <c r="V281" i="3"/>
  <c r="AD281" i="3"/>
  <c r="W282" i="3"/>
  <c r="X283" i="3"/>
  <c r="Y284" i="3"/>
  <c r="AI284" i="3"/>
  <c r="Q285" i="3"/>
  <c r="Z285" i="3" s="1"/>
  <c r="U288" i="3"/>
  <c r="AC288" i="3"/>
  <c r="AD289" i="3"/>
  <c r="W290" i="3"/>
  <c r="AE290" i="3"/>
  <c r="X291" i="3"/>
  <c r="Y292" i="3"/>
  <c r="AI292" i="3"/>
  <c r="Q293" i="3"/>
  <c r="Z293" i="3"/>
  <c r="AE297" i="3"/>
  <c r="X312" i="3"/>
  <c r="AC321" i="3"/>
  <c r="U321" i="3"/>
  <c r="T321" i="3"/>
  <c r="AA321" i="3"/>
  <c r="X321" i="3"/>
  <c r="AE321" i="3"/>
  <c r="W321" i="3"/>
  <c r="V329" i="3"/>
  <c r="AC329" i="3"/>
  <c r="U329" i="3"/>
  <c r="AB329" i="3"/>
  <c r="T329" i="3"/>
  <c r="S329" i="3"/>
  <c r="X329" i="3"/>
  <c r="W329" i="3"/>
  <c r="U375" i="3"/>
  <c r="Z375" i="3"/>
  <c r="V264" i="3"/>
  <c r="AD264" i="3"/>
  <c r="W265" i="3"/>
  <c r="AE265" i="3"/>
  <c r="Y267" i="3"/>
  <c r="AI267" i="3"/>
  <c r="Q268" i="3"/>
  <c r="V268" i="3" s="1"/>
  <c r="AA269" i="3"/>
  <c r="V272" i="3"/>
  <c r="AD272" i="3"/>
  <c r="W273" i="3"/>
  <c r="AE273" i="3"/>
  <c r="X274" i="3"/>
  <c r="Y275" i="3"/>
  <c r="AI275" i="3"/>
  <c r="Q276" i="3"/>
  <c r="Z276" i="3"/>
  <c r="S277" i="3"/>
  <c r="AA277" i="3"/>
  <c r="AE281" i="3"/>
  <c r="X282" i="3"/>
  <c r="Y283" i="3"/>
  <c r="AI283" i="3"/>
  <c r="Q284" i="3"/>
  <c r="Z284" i="3" s="1"/>
  <c r="S285" i="3"/>
  <c r="AA285" i="3"/>
  <c r="V288" i="3"/>
  <c r="AD288" i="3"/>
  <c r="W289" i="3"/>
  <c r="AE289" i="3"/>
  <c r="X290" i="3"/>
  <c r="Y291" i="3"/>
  <c r="AI291" i="3"/>
  <c r="Q292" i="3"/>
  <c r="T292" i="3" s="1"/>
  <c r="Z292" i="3"/>
  <c r="AA293" i="3"/>
  <c r="V296" i="3"/>
  <c r="AD296" i="3"/>
  <c r="AD313" i="3"/>
  <c r="V313" i="3"/>
  <c r="AC313" i="3"/>
  <c r="U313" i="3"/>
  <c r="AB313" i="3"/>
  <c r="T313" i="3"/>
  <c r="AA313" i="3"/>
  <c r="S313" i="3"/>
  <c r="X313" i="3"/>
  <c r="AE313" i="3"/>
  <c r="W313" i="3"/>
  <c r="Q321" i="3"/>
  <c r="Z321" i="3" s="1"/>
  <c r="Q329" i="3"/>
  <c r="AA329" i="3" s="1"/>
  <c r="X332" i="3"/>
  <c r="AD332" i="3"/>
  <c r="V332" i="3"/>
  <c r="AC332" i="3"/>
  <c r="U332" i="3"/>
  <c r="T332" i="3"/>
  <c r="Z332" i="3"/>
  <c r="Q332" i="3"/>
  <c r="AB332" i="3" s="1"/>
  <c r="Y332" i="3"/>
  <c r="W332" i="3"/>
  <c r="S332" i="3"/>
  <c r="AI332" i="3"/>
  <c r="AE332" i="3"/>
  <c r="X426" i="3"/>
  <c r="AE426" i="3"/>
  <c r="W426" i="3"/>
  <c r="AD426" i="3"/>
  <c r="V426" i="3"/>
  <c r="AC426" i="3"/>
  <c r="AB426" i="3"/>
  <c r="AA426" i="3"/>
  <c r="Y426" i="3"/>
  <c r="T426" i="3"/>
  <c r="S426" i="3"/>
  <c r="Q426" i="3"/>
  <c r="U426" i="3" s="1"/>
  <c r="AI426" i="3"/>
  <c r="X273" i="3"/>
  <c r="Y274" i="3"/>
  <c r="AI274" i="3"/>
  <c r="Q275" i="3"/>
  <c r="Z275" i="3"/>
  <c r="S276" i="3"/>
  <c r="AA276" i="3"/>
  <c r="T277" i="3"/>
  <c r="AB277" i="3"/>
  <c r="Y282" i="3"/>
  <c r="AI282" i="3"/>
  <c r="Q283" i="3"/>
  <c r="V283" i="3" s="1"/>
  <c r="Z283" i="3"/>
  <c r="S284" i="3"/>
  <c r="AA284" i="3"/>
  <c r="W288" i="3"/>
  <c r="AE288" i="3"/>
  <c r="AI290" i="3"/>
  <c r="Q291" i="3"/>
  <c r="W291" i="3" s="1"/>
  <c r="Z291" i="3"/>
  <c r="S292" i="3"/>
  <c r="AA292" i="3"/>
  <c r="T293" i="3"/>
  <c r="AB293" i="3"/>
  <c r="U304" i="3"/>
  <c r="AB304" i="3"/>
  <c r="T304" i="3"/>
  <c r="AA304" i="3"/>
  <c r="S304" i="3"/>
  <c r="Z304" i="3"/>
  <c r="Q304" i="3"/>
  <c r="Y304" i="3" s="1"/>
  <c r="AE304" i="3"/>
  <c r="AD304" i="3"/>
  <c r="V304" i="3"/>
  <c r="AA348" i="3"/>
  <c r="T348" i="3"/>
  <c r="X264" i="3"/>
  <c r="Y265" i="3"/>
  <c r="AI265" i="3"/>
  <c r="S267" i="3"/>
  <c r="AA267" i="3"/>
  <c r="T268" i="3"/>
  <c r="U269" i="3"/>
  <c r="AC269" i="3"/>
  <c r="Y273" i="3"/>
  <c r="AI273" i="3"/>
  <c r="T276" i="3"/>
  <c r="AB276" i="3"/>
  <c r="U277" i="3"/>
  <c r="AC277" i="3"/>
  <c r="Y281" i="3"/>
  <c r="AI281" i="3"/>
  <c r="Q282" i="3"/>
  <c r="AE282" i="3" s="1"/>
  <c r="Z282" i="3"/>
  <c r="S283" i="3"/>
  <c r="T284" i="3"/>
  <c r="AB284" i="3"/>
  <c r="U285" i="3"/>
  <c r="AC285" i="3"/>
  <c r="X288" i="3"/>
  <c r="AI289" i="3"/>
  <c r="Q290" i="3"/>
  <c r="Z290" i="3" s="1"/>
  <c r="U293" i="3"/>
  <c r="AC293" i="3"/>
  <c r="AD297" i="3"/>
  <c r="V297" i="3"/>
  <c r="U297" i="3"/>
  <c r="AB297" i="3"/>
  <c r="S297" i="3"/>
  <c r="X297" i="3"/>
  <c r="Y264" i="3"/>
  <c r="Q265" i="3"/>
  <c r="S265" i="3" s="1"/>
  <c r="U268" i="3"/>
  <c r="V269" i="3"/>
  <c r="Y272" i="3"/>
  <c r="Q273" i="3"/>
  <c r="T273" i="3" s="1"/>
  <c r="S274" i="3"/>
  <c r="T275" i="3"/>
  <c r="U276" i="3"/>
  <c r="V277" i="3"/>
  <c r="Y280" i="3"/>
  <c r="Q281" i="3"/>
  <c r="AA281" i="3" s="1"/>
  <c r="S282" i="3"/>
  <c r="T283" i="3"/>
  <c r="U284" i="3"/>
  <c r="Y288" i="3"/>
  <c r="Q289" i="3"/>
  <c r="X289" i="3" s="1"/>
  <c r="S290" i="3"/>
  <c r="T291" i="3"/>
  <c r="U292" i="3"/>
  <c r="V293" i="3"/>
  <c r="Y296" i="3"/>
  <c r="Q297" i="3"/>
  <c r="W297" i="3" s="1"/>
  <c r="AD305" i="3"/>
  <c r="V305" i="3"/>
  <c r="AC305" i="3"/>
  <c r="U305" i="3"/>
  <c r="AB305" i="3"/>
  <c r="T305" i="3"/>
  <c r="AA305" i="3"/>
  <c r="S305" i="3"/>
  <c r="X305" i="3"/>
  <c r="AE305" i="3"/>
  <c r="W305" i="3"/>
  <c r="AI329" i="3"/>
  <c r="Y307" i="3"/>
  <c r="AI307" i="3"/>
  <c r="Y315" i="3"/>
  <c r="AI315" i="3"/>
  <c r="AI323" i="3"/>
  <c r="X340" i="3"/>
  <c r="AD340" i="3"/>
  <c r="V340" i="3"/>
  <c r="AC340" i="3"/>
  <c r="U340" i="3"/>
  <c r="AB340" i="3"/>
  <c r="T340" i="3"/>
  <c r="Z340" i="3"/>
  <c r="Q340" i="3"/>
  <c r="Y298" i="3"/>
  <c r="AI298" i="3"/>
  <c r="T301" i="3"/>
  <c r="AB301" i="3"/>
  <c r="U302" i="3"/>
  <c r="V303" i="3"/>
  <c r="AD303" i="3"/>
  <c r="Y306" i="3"/>
  <c r="AI306" i="3"/>
  <c r="Q307" i="3"/>
  <c r="T307" i="3" s="1"/>
  <c r="Z307" i="3"/>
  <c r="S308" i="3"/>
  <c r="AA308" i="3"/>
  <c r="T309" i="3"/>
  <c r="AB309" i="3"/>
  <c r="U310" i="3"/>
  <c r="AC310" i="3"/>
  <c r="V311" i="3"/>
  <c r="AD311" i="3"/>
  <c r="Y314" i="3"/>
  <c r="AI314" i="3"/>
  <c r="Q315" i="3"/>
  <c r="AB315" i="3" s="1"/>
  <c r="Z315" i="3"/>
  <c r="S316" i="3"/>
  <c r="AA316" i="3"/>
  <c r="U318" i="3"/>
  <c r="AC318" i="3"/>
  <c r="V319" i="3"/>
  <c r="AD319" i="3"/>
  <c r="Y322" i="3"/>
  <c r="AI322" i="3"/>
  <c r="Q323" i="3"/>
  <c r="AB323" i="3" s="1"/>
  <c r="Z323" i="3"/>
  <c r="S324" i="3"/>
  <c r="AA324" i="3"/>
  <c r="AB325" i="3"/>
  <c r="V327" i="3"/>
  <c r="AD327" i="3"/>
  <c r="AD330" i="3"/>
  <c r="V330" i="3"/>
  <c r="T330" i="3"/>
  <c r="AA330" i="3"/>
  <c r="Q330" i="3"/>
  <c r="Z330" i="3" s="1"/>
  <c r="U334" i="3"/>
  <c r="W338" i="3"/>
  <c r="S340" i="3"/>
  <c r="AD346" i="3"/>
  <c r="V346" i="3"/>
  <c r="T346" i="3"/>
  <c r="AA346" i="3"/>
  <c r="S346" i="3"/>
  <c r="Z346" i="3"/>
  <c r="Q346" i="3"/>
  <c r="AB346" i="3" s="1"/>
  <c r="X346" i="3"/>
  <c r="W366" i="3"/>
  <c r="AD366" i="3"/>
  <c r="V366" i="3"/>
  <c r="AC366" i="3"/>
  <c r="AB366" i="3"/>
  <c r="AA366" i="3"/>
  <c r="Z366" i="3"/>
  <c r="Y366" i="3"/>
  <c r="X366" i="3"/>
  <c r="Q366" i="3"/>
  <c r="U366" i="3" s="1"/>
  <c r="X414" i="3"/>
  <c r="AE414" i="3"/>
  <c r="W414" i="3"/>
  <c r="AD414" i="3"/>
  <c r="V414" i="3"/>
  <c r="AC414" i="3"/>
  <c r="Y414" i="3"/>
  <c r="T414" i="3"/>
  <c r="S414" i="3"/>
  <c r="Q414" i="3"/>
  <c r="U414" i="3" s="1"/>
  <c r="AB414" i="3"/>
  <c r="T298" i="3"/>
  <c r="AB298" i="3"/>
  <c r="V300" i="3"/>
  <c r="AD300" i="3"/>
  <c r="W301" i="3"/>
  <c r="AE301" i="3"/>
  <c r="X302" i="3"/>
  <c r="Y303" i="3"/>
  <c r="AI303" i="3"/>
  <c r="T306" i="3"/>
  <c r="AB306" i="3"/>
  <c r="U307" i="3"/>
  <c r="AC307" i="3"/>
  <c r="V308" i="3"/>
  <c r="AD308" i="3"/>
  <c r="W309" i="3"/>
  <c r="AE309" i="3"/>
  <c r="X310" i="3"/>
  <c r="Y311" i="3"/>
  <c r="AI311" i="3"/>
  <c r="T314" i="3"/>
  <c r="AB314" i="3"/>
  <c r="U315" i="3"/>
  <c r="AC315" i="3"/>
  <c r="V316" i="3"/>
  <c r="AD316" i="3"/>
  <c r="W317" i="3"/>
  <c r="AE317" i="3"/>
  <c r="Y319" i="3"/>
  <c r="AI319" i="3"/>
  <c r="T322" i="3"/>
  <c r="AB322" i="3"/>
  <c r="U323" i="3"/>
  <c r="AC323" i="3"/>
  <c r="V324" i="3"/>
  <c r="AD324" i="3"/>
  <c r="W325" i="3"/>
  <c r="AE325" i="3"/>
  <c r="X326" i="3"/>
  <c r="Y327" i="3"/>
  <c r="AI327" i="3"/>
  <c r="W330" i="3"/>
  <c r="AA340" i="3"/>
  <c r="Y346" i="3"/>
  <c r="U298" i="3"/>
  <c r="AC298" i="3"/>
  <c r="W300" i="3"/>
  <c r="AE300" i="3"/>
  <c r="X301" i="3"/>
  <c r="Y302" i="3"/>
  <c r="AI302" i="3"/>
  <c r="Q303" i="3"/>
  <c r="AE303" i="3" s="1"/>
  <c r="U306" i="3"/>
  <c r="AC306" i="3"/>
  <c r="V307" i="3"/>
  <c r="AD307" i="3"/>
  <c r="W308" i="3"/>
  <c r="AE308" i="3"/>
  <c r="Y310" i="3"/>
  <c r="AI310" i="3"/>
  <c r="V315" i="3"/>
  <c r="AD315" i="3"/>
  <c r="Y318" i="3"/>
  <c r="AI318" i="3"/>
  <c r="V323" i="3"/>
  <c r="AD323" i="3"/>
  <c r="Y326" i="3"/>
  <c r="AI326" i="3"/>
  <c r="AE340" i="3"/>
  <c r="Z342" i="3"/>
  <c r="Q342" i="3"/>
  <c r="X342" i="3"/>
  <c r="AE342" i="3"/>
  <c r="W342" i="3"/>
  <c r="AD342" i="3"/>
  <c r="V342" i="3"/>
  <c r="AB342" i="3"/>
  <c r="T342" i="3"/>
  <c r="V363" i="3"/>
  <c r="AB363" i="3"/>
  <c r="AE370" i="3"/>
  <c r="W370" i="3"/>
  <c r="AD370" i="3"/>
  <c r="AC370" i="3"/>
  <c r="AB370" i="3"/>
  <c r="AA370" i="3"/>
  <c r="S370" i="3"/>
  <c r="AI370" i="3"/>
  <c r="Z370" i="3"/>
  <c r="Y370" i="3"/>
  <c r="Q370" i="3"/>
  <c r="U370" i="3" s="1"/>
  <c r="V298" i="3"/>
  <c r="AD298" i="3"/>
  <c r="X300" i="3"/>
  <c r="Y301" i="3"/>
  <c r="AI301" i="3"/>
  <c r="Q302" i="3"/>
  <c r="AE302" i="3" s="1"/>
  <c r="Z302" i="3"/>
  <c r="AA303" i="3"/>
  <c r="V306" i="3"/>
  <c r="AD306" i="3"/>
  <c r="W307" i="3"/>
  <c r="AE307" i="3"/>
  <c r="X308" i="3"/>
  <c r="Y309" i="3"/>
  <c r="AI309" i="3"/>
  <c r="Q310" i="3"/>
  <c r="Z310" i="3"/>
  <c r="S311" i="3"/>
  <c r="AA311" i="3"/>
  <c r="V314" i="3"/>
  <c r="AD314" i="3"/>
  <c r="W315" i="3"/>
  <c r="AE315" i="3"/>
  <c r="X316" i="3"/>
  <c r="Y317" i="3"/>
  <c r="AI317" i="3"/>
  <c r="Q318" i="3"/>
  <c r="X318" i="3" s="1"/>
  <c r="Z318" i="3"/>
  <c r="S319" i="3"/>
  <c r="AA319" i="3"/>
  <c r="V322" i="3"/>
  <c r="AD322" i="3"/>
  <c r="W323" i="3"/>
  <c r="AE323" i="3"/>
  <c r="X324" i="3"/>
  <c r="Y325" i="3"/>
  <c r="AI325" i="3"/>
  <c r="Q326" i="3"/>
  <c r="T326" i="3" s="1"/>
  <c r="S327" i="3"/>
  <c r="AA327" i="3"/>
  <c r="AC330" i="3"/>
  <c r="AE331" i="3"/>
  <c r="AI340" i="3"/>
  <c r="S342" i="3"/>
  <c r="X402" i="3"/>
  <c r="AE402" i="3"/>
  <c r="W402" i="3"/>
  <c r="AD402" i="3"/>
  <c r="V402" i="3"/>
  <c r="AC402" i="3"/>
  <c r="U402" i="3"/>
  <c r="Z402" i="3"/>
  <c r="Y402" i="3"/>
  <c r="S402" i="3"/>
  <c r="Q402" i="3"/>
  <c r="AA402" i="3" s="1"/>
  <c r="W298" i="3"/>
  <c r="Y300" i="3"/>
  <c r="Q301" i="3"/>
  <c r="T303" i="3"/>
  <c r="W306" i="3"/>
  <c r="Y308" i="3"/>
  <c r="Q309" i="3"/>
  <c r="S310" i="3"/>
  <c r="T311" i="3"/>
  <c r="W314" i="3"/>
  <c r="Y316" i="3"/>
  <c r="Q317" i="3"/>
  <c r="AB317" i="3" s="1"/>
  <c r="S318" i="3"/>
  <c r="T319" i="3"/>
  <c r="W322" i="3"/>
  <c r="Y324" i="3"/>
  <c r="Q325" i="3"/>
  <c r="AC325" i="3" s="1"/>
  <c r="S326" i="3"/>
  <c r="T327" i="3"/>
  <c r="Z334" i="3"/>
  <c r="Q334" i="3"/>
  <c r="AA334" i="3" s="1"/>
  <c r="X334" i="3"/>
  <c r="AE334" i="3"/>
  <c r="W334" i="3"/>
  <c r="AD334" i="3"/>
  <c r="V334" i="3"/>
  <c r="AB334" i="3"/>
  <c r="T334" i="3"/>
  <c r="AD338" i="3"/>
  <c r="V338" i="3"/>
  <c r="AB338" i="3"/>
  <c r="S338" i="3"/>
  <c r="Q338" i="3"/>
  <c r="AA338" i="3" s="1"/>
  <c r="X338" i="3"/>
  <c r="AI402" i="3"/>
  <c r="Y331" i="3"/>
  <c r="AI331" i="3"/>
  <c r="AA333" i="3"/>
  <c r="U335" i="3"/>
  <c r="AC335" i="3"/>
  <c r="V336" i="3"/>
  <c r="AD336" i="3"/>
  <c r="Y339" i="3"/>
  <c r="AI339" i="3"/>
  <c r="AI347" i="3"/>
  <c r="Y351" i="3"/>
  <c r="AI351" i="3"/>
  <c r="Y355" i="3"/>
  <c r="AI355" i="3"/>
  <c r="Y359" i="3"/>
  <c r="AI359" i="3"/>
  <c r="AE382" i="3"/>
  <c r="W382" i="3"/>
  <c r="AD382" i="3"/>
  <c r="V382" i="3"/>
  <c r="AC382" i="3"/>
  <c r="U382" i="3"/>
  <c r="AB382" i="3"/>
  <c r="T382" i="3"/>
  <c r="AA382" i="3"/>
  <c r="S382" i="3"/>
  <c r="AA331" i="3"/>
  <c r="X336" i="3"/>
  <c r="Y337" i="3"/>
  <c r="AI337" i="3"/>
  <c r="S339" i="3"/>
  <c r="AA339" i="3"/>
  <c r="X344" i="3"/>
  <c r="Y345" i="3"/>
  <c r="AI345" i="3"/>
  <c r="S347" i="3"/>
  <c r="AA347" i="3"/>
  <c r="U348" i="3"/>
  <c r="AC348" i="3"/>
  <c r="W349" i="3"/>
  <c r="AE349" i="3"/>
  <c r="Y350" i="3"/>
  <c r="AI350" i="3"/>
  <c r="S351" i="3"/>
  <c r="AA351" i="3"/>
  <c r="U352" i="3"/>
  <c r="AC352" i="3"/>
  <c r="W353" i="3"/>
  <c r="AE353" i="3"/>
  <c r="AI354" i="3"/>
  <c r="S355" i="3"/>
  <c r="AA355" i="3"/>
  <c r="U356" i="3"/>
  <c r="AC356" i="3"/>
  <c r="W357" i="3"/>
  <c r="AE357" i="3"/>
  <c r="AI358" i="3"/>
  <c r="S359" i="3"/>
  <c r="AA359" i="3"/>
  <c r="U360" i="3"/>
  <c r="AC360" i="3"/>
  <c r="AE362" i="3"/>
  <c r="AC362" i="3"/>
  <c r="AC365" i="3"/>
  <c r="U365" i="3"/>
  <c r="AB365" i="3"/>
  <c r="T365" i="3"/>
  <c r="AA365" i="3"/>
  <c r="S365" i="3"/>
  <c r="Z365" i="3"/>
  <c r="Q365" i="3"/>
  <c r="AI365" i="3"/>
  <c r="AC369" i="3"/>
  <c r="U369" i="3"/>
  <c r="AB369" i="3"/>
  <c r="T369" i="3"/>
  <c r="AA369" i="3"/>
  <c r="Z369" i="3"/>
  <c r="Q369" i="3"/>
  <c r="AE369" i="3" s="1"/>
  <c r="AI369" i="3"/>
  <c r="AE374" i="3"/>
  <c r="W374" i="3"/>
  <c r="AD374" i="3"/>
  <c r="V374" i="3"/>
  <c r="AC374" i="3"/>
  <c r="AB374" i="3"/>
  <c r="T374" i="3"/>
  <c r="AA374" i="3"/>
  <c r="S374" i="3"/>
  <c r="X382" i="3"/>
  <c r="T391" i="3"/>
  <c r="T331" i="3"/>
  <c r="AB331" i="3"/>
  <c r="V333" i="3"/>
  <c r="AD333" i="3"/>
  <c r="X335" i="3"/>
  <c r="Y336" i="3"/>
  <c r="AI336" i="3"/>
  <c r="Q337" i="3"/>
  <c r="AB337" i="3" s="1"/>
  <c r="T339" i="3"/>
  <c r="AB339" i="3"/>
  <c r="V341" i="3"/>
  <c r="AD341" i="3"/>
  <c r="X343" i="3"/>
  <c r="Y344" i="3"/>
  <c r="AI344" i="3"/>
  <c r="Q345" i="3"/>
  <c r="Z345" i="3" s="1"/>
  <c r="T347" i="3"/>
  <c r="V348" i="3"/>
  <c r="AD348" i="3"/>
  <c r="X349" i="3"/>
  <c r="Q350" i="3"/>
  <c r="V350" i="3" s="1"/>
  <c r="Z350" i="3"/>
  <c r="T351" i="3"/>
  <c r="AB351" i="3"/>
  <c r="V352" i="3"/>
  <c r="AD352" i="3"/>
  <c r="X353" i="3"/>
  <c r="Q354" i="3"/>
  <c r="Y354" i="3" s="1"/>
  <c r="Z354" i="3"/>
  <c r="T355" i="3"/>
  <c r="AB355" i="3"/>
  <c r="V356" i="3"/>
  <c r="AD356" i="3"/>
  <c r="X357" i="3"/>
  <c r="Q358" i="3"/>
  <c r="U358" i="3" s="1"/>
  <c r="Z358" i="3"/>
  <c r="T359" i="3"/>
  <c r="AB359" i="3"/>
  <c r="V360" i="3"/>
  <c r="AD360" i="3"/>
  <c r="X361" i="3"/>
  <c r="Q362" i="3"/>
  <c r="U362" i="3" s="1"/>
  <c r="Z362" i="3"/>
  <c r="V365" i="3"/>
  <c r="V369" i="3"/>
  <c r="Q374" i="3"/>
  <c r="U374" i="3" s="1"/>
  <c r="Y382" i="3"/>
  <c r="AE390" i="3"/>
  <c r="W390" i="3"/>
  <c r="AD390" i="3"/>
  <c r="V390" i="3"/>
  <c r="AC390" i="3"/>
  <c r="U390" i="3"/>
  <c r="AB390" i="3"/>
  <c r="T390" i="3"/>
  <c r="AA390" i="3"/>
  <c r="S390" i="3"/>
  <c r="U331" i="3"/>
  <c r="AC331" i="3"/>
  <c r="AE333" i="3"/>
  <c r="Y335" i="3"/>
  <c r="AI335" i="3"/>
  <c r="Q336" i="3"/>
  <c r="AC336" i="3" s="1"/>
  <c r="U339" i="3"/>
  <c r="AC339" i="3"/>
  <c r="W341" i="3"/>
  <c r="AE341" i="3"/>
  <c r="Y343" i="3"/>
  <c r="AI343" i="3"/>
  <c r="Q344" i="3"/>
  <c r="Z344" i="3"/>
  <c r="S345" i="3"/>
  <c r="U347" i="3"/>
  <c r="AC347" i="3"/>
  <c r="W348" i="3"/>
  <c r="AE348" i="3"/>
  <c r="Y349" i="3"/>
  <c r="AI349" i="3"/>
  <c r="U351" i="3"/>
  <c r="AC351" i="3"/>
  <c r="W352" i="3"/>
  <c r="AE352" i="3"/>
  <c r="Y353" i="3"/>
  <c r="AI353" i="3"/>
  <c r="AA354" i="3"/>
  <c r="U355" i="3"/>
  <c r="AC355" i="3"/>
  <c r="W356" i="3"/>
  <c r="AE356" i="3"/>
  <c r="Y357" i="3"/>
  <c r="AI357" i="3"/>
  <c r="S358" i="3"/>
  <c r="AA358" i="3"/>
  <c r="U359" i="3"/>
  <c r="AC359" i="3"/>
  <c r="W360" i="3"/>
  <c r="AE360" i="3"/>
  <c r="Y361" i="3"/>
  <c r="AI361" i="3"/>
  <c r="S362" i="3"/>
  <c r="AA362" i="3"/>
  <c r="AE378" i="3"/>
  <c r="W378" i="3"/>
  <c r="AD378" i="3"/>
  <c r="V378" i="3"/>
  <c r="AC378" i="3"/>
  <c r="AB378" i="3"/>
  <c r="AA378" i="3"/>
  <c r="S378" i="3"/>
  <c r="Z382" i="3"/>
  <c r="Q357" i="3"/>
  <c r="T358" i="3"/>
  <c r="V359" i="3"/>
  <c r="AD359" i="3"/>
  <c r="X360" i="3"/>
  <c r="Q361" i="3"/>
  <c r="T362" i="3"/>
  <c r="AB362" i="3"/>
  <c r="Q378" i="3"/>
  <c r="Z378" i="3" s="1"/>
  <c r="AE386" i="3"/>
  <c r="W386" i="3"/>
  <c r="AD386" i="3"/>
  <c r="V386" i="3"/>
  <c r="AC386" i="3"/>
  <c r="U386" i="3"/>
  <c r="AB386" i="3"/>
  <c r="T386" i="3"/>
  <c r="AA386" i="3"/>
  <c r="S386" i="3"/>
  <c r="X422" i="3"/>
  <c r="AE422" i="3"/>
  <c r="W422" i="3"/>
  <c r="AD422" i="3"/>
  <c r="V422" i="3"/>
  <c r="AC422" i="3"/>
  <c r="U422" i="3"/>
  <c r="AB422" i="3"/>
  <c r="AA422" i="3"/>
  <c r="Z422" i="3"/>
  <c r="Y422" i="3"/>
  <c r="T422" i="3"/>
  <c r="S422" i="3"/>
  <c r="W331" i="3"/>
  <c r="Y333" i="3"/>
  <c r="S335" i="3"/>
  <c r="W339" i="3"/>
  <c r="Y341" i="3"/>
  <c r="W347" i="3"/>
  <c r="Y348" i="3"/>
  <c r="S349" i="3"/>
  <c r="U350" i="3"/>
  <c r="W351" i="3"/>
  <c r="Y352" i="3"/>
  <c r="S353" i="3"/>
  <c r="U354" i="3"/>
  <c r="W355" i="3"/>
  <c r="Y356" i="3"/>
  <c r="W359" i="3"/>
  <c r="Y360" i="3"/>
  <c r="AI382" i="3"/>
  <c r="X398" i="3"/>
  <c r="AE398" i="3"/>
  <c r="W398" i="3"/>
  <c r="AD398" i="3"/>
  <c r="V398" i="3"/>
  <c r="U398" i="3"/>
  <c r="AA398" i="3"/>
  <c r="Z398" i="3"/>
  <c r="T398" i="3"/>
  <c r="S398" i="3"/>
  <c r="Q398" i="3"/>
  <c r="Y398" i="3" s="1"/>
  <c r="X406" i="3"/>
  <c r="AE406" i="3"/>
  <c r="W406" i="3"/>
  <c r="AD406" i="3"/>
  <c r="V406" i="3"/>
  <c r="AC406" i="3"/>
  <c r="U406" i="3"/>
  <c r="AA406" i="3"/>
  <c r="Z406" i="3"/>
  <c r="Y406" i="3"/>
  <c r="T406" i="3"/>
  <c r="S406" i="3"/>
  <c r="Q406" i="3"/>
  <c r="AE410" i="3"/>
  <c r="W410" i="3"/>
  <c r="AD410" i="3"/>
  <c r="AC410" i="3"/>
  <c r="AA410" i="3"/>
  <c r="Z410" i="3"/>
  <c r="Y410" i="3"/>
  <c r="T410" i="3"/>
  <c r="S410" i="3"/>
  <c r="Q410" i="3"/>
  <c r="U410" i="3" s="1"/>
  <c r="X418" i="3"/>
  <c r="AE418" i="3"/>
  <c r="W418" i="3"/>
  <c r="AD418" i="3"/>
  <c r="V418" i="3"/>
  <c r="AC418" i="3"/>
  <c r="Y418" i="3"/>
  <c r="T418" i="3"/>
  <c r="S418" i="3"/>
  <c r="Q418" i="3"/>
  <c r="AA418" i="3" s="1"/>
  <c r="Y373" i="3"/>
  <c r="AI373" i="3"/>
  <c r="Y377" i="3"/>
  <c r="AI377" i="3"/>
  <c r="Y381" i="3"/>
  <c r="AI381" i="3"/>
  <c r="Y385" i="3"/>
  <c r="AI385" i="3"/>
  <c r="Y389" i="3"/>
  <c r="AI389" i="3"/>
  <c r="AD421" i="3"/>
  <c r="V421" i="3"/>
  <c r="AC421" i="3"/>
  <c r="U421" i="3"/>
  <c r="AB421" i="3"/>
  <c r="T421" i="3"/>
  <c r="AA421" i="3"/>
  <c r="S421" i="3"/>
  <c r="AI421" i="3"/>
  <c r="AD425" i="3"/>
  <c r="V425" i="3"/>
  <c r="AC425" i="3"/>
  <c r="U425" i="3"/>
  <c r="AB425" i="3"/>
  <c r="T425" i="3"/>
  <c r="AA425" i="3"/>
  <c r="S425" i="3"/>
  <c r="AI425" i="3"/>
  <c r="AD429" i="3"/>
  <c r="V429" i="3"/>
  <c r="AC429" i="3"/>
  <c r="AB429" i="3"/>
  <c r="T429" i="3"/>
  <c r="AA429" i="3"/>
  <c r="S429" i="3"/>
  <c r="AI429" i="3"/>
  <c r="X364" i="3"/>
  <c r="X368" i="3"/>
  <c r="AD371" i="3"/>
  <c r="Q373" i="3"/>
  <c r="Z373" i="3"/>
  <c r="V375" i="3"/>
  <c r="AD375" i="3"/>
  <c r="X376" i="3"/>
  <c r="Q377" i="3"/>
  <c r="AD377" i="3" s="1"/>
  <c r="Z377" i="3"/>
  <c r="Q381" i="3"/>
  <c r="Z381" i="3"/>
  <c r="Q385" i="3"/>
  <c r="V385" i="3" s="1"/>
  <c r="Q389" i="3"/>
  <c r="AE389" i="3" s="1"/>
  <c r="AB397" i="3"/>
  <c r="AA397" i="3"/>
  <c r="S397" i="3"/>
  <c r="AI397" i="3"/>
  <c r="AD401" i="3"/>
  <c r="V401" i="3"/>
  <c r="AC401" i="3"/>
  <c r="U401" i="3"/>
  <c r="AB401" i="3"/>
  <c r="T401" i="3"/>
  <c r="AA401" i="3"/>
  <c r="S401" i="3"/>
  <c r="AI401" i="3"/>
  <c r="AI405" i="3"/>
  <c r="AD409" i="3"/>
  <c r="V409" i="3"/>
  <c r="AC409" i="3"/>
  <c r="AB409" i="3"/>
  <c r="AA409" i="3"/>
  <c r="S409" i="3"/>
  <c r="AI409" i="3"/>
  <c r="AD413" i="3"/>
  <c r="AC413" i="3"/>
  <c r="AB413" i="3"/>
  <c r="AA413" i="3"/>
  <c r="AI413" i="3"/>
  <c r="AD417" i="3"/>
  <c r="V417" i="3"/>
  <c r="AC417" i="3"/>
  <c r="U417" i="3"/>
  <c r="AB417" i="3"/>
  <c r="T417" i="3"/>
  <c r="AA417" i="3"/>
  <c r="S417" i="3"/>
  <c r="AI417" i="3"/>
  <c r="Q421" i="3"/>
  <c r="Q425" i="3"/>
  <c r="Q429" i="3"/>
  <c r="AE429" i="3" s="1"/>
  <c r="W363" i="3"/>
  <c r="AE363" i="3"/>
  <c r="Y364" i="3"/>
  <c r="AI364" i="3"/>
  <c r="W367" i="3"/>
  <c r="AE367" i="3"/>
  <c r="Y368" i="3"/>
  <c r="AI368" i="3"/>
  <c r="W371" i="3"/>
  <c r="AE371" i="3"/>
  <c r="Y372" i="3"/>
  <c r="AI372" i="3"/>
  <c r="S373" i="3"/>
  <c r="AA373" i="3"/>
  <c r="W375" i="3"/>
  <c r="AE375" i="3"/>
  <c r="Y376" i="3"/>
  <c r="AI376" i="3"/>
  <c r="S377" i="3"/>
  <c r="AA377" i="3"/>
  <c r="W379" i="3"/>
  <c r="AE379" i="3"/>
  <c r="Y380" i="3"/>
  <c r="AI380" i="3"/>
  <c r="S381" i="3"/>
  <c r="AA381" i="3"/>
  <c r="W383" i="3"/>
  <c r="AE383" i="3"/>
  <c r="Y384" i="3"/>
  <c r="AI384" i="3"/>
  <c r="S385" i="3"/>
  <c r="AA385" i="3"/>
  <c r="W387" i="3"/>
  <c r="AE387" i="3"/>
  <c r="Y388" i="3"/>
  <c r="AI388" i="3"/>
  <c r="S389" i="3"/>
  <c r="AA389" i="3"/>
  <c r="Y392" i="3"/>
  <c r="Q397" i="3"/>
  <c r="T397" i="3" s="1"/>
  <c r="Q401" i="3"/>
  <c r="Q405" i="3"/>
  <c r="AE405" i="3" s="1"/>
  <c r="Q409" i="3"/>
  <c r="Z409" i="3" s="1"/>
  <c r="Q413" i="3"/>
  <c r="V413" i="3" s="1"/>
  <c r="Q417" i="3"/>
  <c r="W421" i="3"/>
  <c r="W425" i="3"/>
  <c r="W429" i="3"/>
  <c r="X363" i="3"/>
  <c r="Q364" i="3"/>
  <c r="Z364" i="3"/>
  <c r="X367" i="3"/>
  <c r="Q368" i="3"/>
  <c r="AE368" i="3" s="1"/>
  <c r="Z368" i="3"/>
  <c r="X371" i="3"/>
  <c r="Q372" i="3"/>
  <c r="Z372" i="3" s="1"/>
  <c r="T373" i="3"/>
  <c r="AB373" i="3"/>
  <c r="X375" i="3"/>
  <c r="Q376" i="3"/>
  <c r="T377" i="3"/>
  <c r="AB377" i="3"/>
  <c r="X379" i="3"/>
  <c r="Q380" i="3"/>
  <c r="Z380" i="3" s="1"/>
  <c r="T381" i="3"/>
  <c r="AB381" i="3"/>
  <c r="X383" i="3"/>
  <c r="Q384" i="3"/>
  <c r="Z384" i="3"/>
  <c r="T385" i="3"/>
  <c r="AB385" i="3"/>
  <c r="X387" i="3"/>
  <c r="Q388" i="3"/>
  <c r="Z388" i="3" s="1"/>
  <c r="T389" i="3"/>
  <c r="AB389" i="3"/>
  <c r="Q392" i="3"/>
  <c r="Z392" i="3" s="1"/>
  <c r="AA392" i="3"/>
  <c r="W397" i="3"/>
  <c r="W401" i="3"/>
  <c r="W405" i="3"/>
  <c r="W409" i="3"/>
  <c r="W413" i="3"/>
  <c r="W417" i="3"/>
  <c r="X421" i="3"/>
  <c r="X425" i="3"/>
  <c r="X429" i="3"/>
  <c r="Y363" i="3"/>
  <c r="S364" i="3"/>
  <c r="Y367" i="3"/>
  <c r="Y371" i="3"/>
  <c r="S372" i="3"/>
  <c r="U373" i="3"/>
  <c r="Y375" i="3"/>
  <c r="U377" i="3"/>
  <c r="Y379" i="3"/>
  <c r="S380" i="3"/>
  <c r="U381" i="3"/>
  <c r="Y383" i="3"/>
  <c r="S384" i="3"/>
  <c r="U385" i="3"/>
  <c r="Y387" i="3"/>
  <c r="U389" i="3"/>
  <c r="Y391" i="3"/>
  <c r="S392" i="3"/>
  <c r="AC392" i="3"/>
  <c r="X397" i="3"/>
  <c r="X401" i="3"/>
  <c r="X405" i="3"/>
  <c r="X409" i="3"/>
  <c r="X413" i="3"/>
  <c r="X417" i="3"/>
  <c r="Y421" i="3"/>
  <c r="Y425" i="3"/>
  <c r="Y429" i="3"/>
  <c r="X394" i="3"/>
  <c r="AE394" i="3"/>
  <c r="W394" i="3"/>
  <c r="AD394" i="3"/>
  <c r="V394" i="3"/>
  <c r="AB394" i="3"/>
  <c r="Y397" i="3"/>
  <c r="Y401" i="3"/>
  <c r="Y405" i="3"/>
  <c r="Y409" i="3"/>
  <c r="Y413" i="3"/>
  <c r="Y417" i="3"/>
  <c r="Z421" i="3"/>
  <c r="Z425" i="3"/>
  <c r="Z429" i="3"/>
  <c r="Y396" i="3"/>
  <c r="AI396" i="3"/>
  <c r="Y400" i="3"/>
  <c r="AI400" i="3"/>
  <c r="Y404" i="3"/>
  <c r="AI404" i="3"/>
  <c r="Y408" i="3"/>
  <c r="AI408" i="3"/>
  <c r="Y412" i="3"/>
  <c r="AI412" i="3"/>
  <c r="Y416" i="3"/>
  <c r="AI416" i="3"/>
  <c r="Y420" i="3"/>
  <c r="AI420" i="3"/>
  <c r="Y424" i="3"/>
  <c r="AI424" i="3"/>
  <c r="Y428" i="3"/>
  <c r="AI428" i="3"/>
  <c r="X395" i="3"/>
  <c r="Q396" i="3"/>
  <c r="Z396" i="3" s="1"/>
  <c r="X399" i="3"/>
  <c r="Q400" i="3"/>
  <c r="Z400" i="3"/>
  <c r="X403" i="3"/>
  <c r="Q404" i="3"/>
  <c r="U404" i="3" s="1"/>
  <c r="Z404" i="3"/>
  <c r="X407" i="3"/>
  <c r="Q408" i="3"/>
  <c r="Z408" i="3" s="1"/>
  <c r="X411" i="3"/>
  <c r="Q412" i="3"/>
  <c r="Z412" i="3"/>
  <c r="X415" i="3"/>
  <c r="Q416" i="3"/>
  <c r="Z416" i="3" s="1"/>
  <c r="X419" i="3"/>
  <c r="Q420" i="3"/>
  <c r="Z420" i="3"/>
  <c r="X423" i="3"/>
  <c r="Q424" i="3"/>
  <c r="Z424" i="3"/>
  <c r="X427" i="3"/>
  <c r="Q428" i="3"/>
  <c r="Z428" i="3"/>
  <c r="Y395" i="3"/>
  <c r="AI395" i="3"/>
  <c r="S396" i="3"/>
  <c r="AA396" i="3"/>
  <c r="Y399" i="3"/>
  <c r="AI399" i="3"/>
  <c r="S400" i="3"/>
  <c r="AA400" i="3"/>
  <c r="Y403" i="3"/>
  <c r="AI403" i="3"/>
  <c r="S404" i="3"/>
  <c r="Y407" i="3"/>
  <c r="AI407" i="3"/>
  <c r="S408" i="3"/>
  <c r="AA408" i="3"/>
  <c r="Y411" i="3"/>
  <c r="AI411" i="3"/>
  <c r="S412" i="3"/>
  <c r="AA412" i="3"/>
  <c r="Y415" i="3"/>
  <c r="AI415" i="3"/>
  <c r="S416" i="3"/>
  <c r="AA416" i="3"/>
  <c r="Y419" i="3"/>
  <c r="AI419" i="3"/>
  <c r="S420" i="3"/>
  <c r="AA420" i="3"/>
  <c r="Y423" i="3"/>
  <c r="AI423" i="3"/>
  <c r="S424" i="3"/>
  <c r="AA424" i="3"/>
  <c r="Y427" i="3"/>
  <c r="AI427" i="3"/>
  <c r="S428" i="3"/>
  <c r="AA428" i="3"/>
  <c r="Q395" i="3"/>
  <c r="T396" i="3"/>
  <c r="Q399" i="3"/>
  <c r="T400" i="3"/>
  <c r="Q403" i="3"/>
  <c r="AB403" i="3" s="1"/>
  <c r="Q407" i="3"/>
  <c r="T408" i="3"/>
  <c r="Q411" i="3"/>
  <c r="T412" i="3"/>
  <c r="Q415" i="3"/>
  <c r="T416" i="3"/>
  <c r="Q419" i="3"/>
  <c r="T420" i="3"/>
  <c r="Q423" i="3"/>
  <c r="T424" i="3"/>
  <c r="Q427" i="3"/>
  <c r="T428" i="3"/>
  <c r="AB9" i="23"/>
  <c r="AD9" i="23" s="1"/>
  <c r="S11" i="23"/>
  <c r="AC11" i="23"/>
  <c r="Q12" i="23"/>
  <c r="W13" i="23"/>
  <c r="S15" i="23"/>
  <c r="AC15" i="23"/>
  <c r="W17" i="23"/>
  <c r="U18" i="23"/>
  <c r="AC19" i="23"/>
  <c r="S23" i="23"/>
  <c r="AC23" i="23"/>
  <c r="U26" i="23"/>
  <c r="S27" i="23"/>
  <c r="V32" i="23"/>
  <c r="V36" i="23"/>
  <c r="AC52" i="23"/>
  <c r="S52" i="23"/>
  <c r="Q52" i="23"/>
  <c r="W52" i="23"/>
  <c r="N52" i="23"/>
  <c r="R52" i="23" s="1"/>
  <c r="U52" i="23"/>
  <c r="T52" i="23"/>
  <c r="V2" i="23"/>
  <c r="T3" i="23"/>
  <c r="V6" i="23"/>
  <c r="T7" i="23"/>
  <c r="V10" i="23"/>
  <c r="T11" i="23"/>
  <c r="R12" i="23"/>
  <c r="V14" i="23"/>
  <c r="T15" i="23"/>
  <c r="V18" i="23"/>
  <c r="T19" i="23"/>
  <c r="V22" i="23"/>
  <c r="T23" i="23"/>
  <c r="T27" i="23"/>
  <c r="V52" i="23"/>
  <c r="AC56" i="23"/>
  <c r="S56" i="23"/>
  <c r="Y56" i="23"/>
  <c r="Q56" i="23"/>
  <c r="P56" i="23"/>
  <c r="N56" i="23"/>
  <c r="X56" i="23" s="1"/>
  <c r="U56" i="23"/>
  <c r="T56" i="23"/>
  <c r="U19" i="23"/>
  <c r="N22" i="23"/>
  <c r="U22" i="23" s="1"/>
  <c r="W22" i="23"/>
  <c r="U23" i="23"/>
  <c r="N26" i="23"/>
  <c r="V26" i="23" s="1"/>
  <c r="U27" i="23"/>
  <c r="AC44" i="23"/>
  <c r="R44" i="23"/>
  <c r="Y44" i="23"/>
  <c r="Q44" i="23"/>
  <c r="X44" i="23"/>
  <c r="W44" i="23"/>
  <c r="N44" i="23"/>
  <c r="P44" i="23" s="1"/>
  <c r="U44" i="23"/>
  <c r="AC60" i="23"/>
  <c r="S60" i="23"/>
  <c r="Q60" i="23"/>
  <c r="X60" i="23"/>
  <c r="P60" i="23"/>
  <c r="W60" i="23"/>
  <c r="N60" i="23"/>
  <c r="R60" i="23" s="1"/>
  <c r="U60" i="23"/>
  <c r="V3" i="23"/>
  <c r="V7" i="23"/>
  <c r="V11" i="23"/>
  <c r="V15" i="23"/>
  <c r="V19" i="23"/>
  <c r="V23" i="23"/>
  <c r="W27" i="23"/>
  <c r="V44" i="23"/>
  <c r="AC64" i="23"/>
  <c r="S64" i="23"/>
  <c r="R64" i="23"/>
  <c r="Y64" i="23"/>
  <c r="Q64" i="23"/>
  <c r="X64" i="23"/>
  <c r="P64" i="23"/>
  <c r="W64" i="23"/>
  <c r="N64" i="23"/>
  <c r="U64" i="23"/>
  <c r="T64" i="23"/>
  <c r="Q2" i="23"/>
  <c r="Y2" i="23"/>
  <c r="N3" i="23"/>
  <c r="W3" i="23"/>
  <c r="U4" i="23"/>
  <c r="Q6" i="23"/>
  <c r="Y6" i="23"/>
  <c r="N7" i="23"/>
  <c r="W7" i="23"/>
  <c r="U8" i="23"/>
  <c r="Q10" i="23"/>
  <c r="Y10" i="23"/>
  <c r="N11" i="23"/>
  <c r="W11" i="23"/>
  <c r="Y14" i="23"/>
  <c r="N15" i="23"/>
  <c r="U15" i="23" s="1"/>
  <c r="W15" i="23"/>
  <c r="U16" i="23"/>
  <c r="AC17" i="23"/>
  <c r="Q18" i="23"/>
  <c r="Y18" i="23"/>
  <c r="N19" i="23"/>
  <c r="S19" i="23" s="1"/>
  <c r="W19" i="23"/>
  <c r="U20" i="23"/>
  <c r="AC21" i="23"/>
  <c r="Q22" i="23"/>
  <c r="N23" i="23"/>
  <c r="W23" i="23" s="1"/>
  <c r="U24" i="23"/>
  <c r="S25" i="23"/>
  <c r="AC25" i="23"/>
  <c r="Q26" i="23"/>
  <c r="Y26" i="23"/>
  <c r="N27" i="23"/>
  <c r="X27" i="23"/>
  <c r="Y28" i="23"/>
  <c r="Q28" i="23"/>
  <c r="T28" i="23"/>
  <c r="X28" i="23"/>
  <c r="AC48" i="23"/>
  <c r="S48" i="23"/>
  <c r="R48" i="23"/>
  <c r="Y48" i="23"/>
  <c r="Q48" i="23"/>
  <c r="X48" i="23"/>
  <c r="P48" i="23"/>
  <c r="W48" i="23"/>
  <c r="N48" i="23"/>
  <c r="U48" i="23"/>
  <c r="T48" i="23"/>
  <c r="V64" i="23"/>
  <c r="R2" i="23"/>
  <c r="P3" i="23"/>
  <c r="X3" i="23"/>
  <c r="V4" i="23"/>
  <c r="R6" i="23"/>
  <c r="P7" i="23"/>
  <c r="X7" i="23"/>
  <c r="V8" i="23"/>
  <c r="R10" i="23"/>
  <c r="P11" i="23"/>
  <c r="X11" i="23"/>
  <c r="V12" i="23"/>
  <c r="P15" i="23"/>
  <c r="X15" i="23"/>
  <c r="V16" i="23"/>
  <c r="R18" i="23"/>
  <c r="P19" i="23"/>
  <c r="X19" i="23"/>
  <c r="V20" i="23"/>
  <c r="P23" i="23"/>
  <c r="X23" i="23"/>
  <c r="V24" i="23"/>
  <c r="R26" i="23"/>
  <c r="P27" i="23"/>
  <c r="Y27" i="23"/>
  <c r="U107" i="23"/>
  <c r="T107" i="23"/>
  <c r="AC107" i="23"/>
  <c r="S107" i="23"/>
  <c r="Q107" i="23"/>
  <c r="X107" i="23"/>
  <c r="P107" i="23"/>
  <c r="N107" i="23"/>
  <c r="Y107" i="23" s="1"/>
  <c r="V107" i="23"/>
  <c r="Y11" i="23"/>
  <c r="Q15" i="23"/>
  <c r="Y15" i="23"/>
  <c r="S18" i="23"/>
  <c r="AC18" i="23"/>
  <c r="Q19" i="23"/>
  <c r="Y19" i="23"/>
  <c r="S22" i="23"/>
  <c r="AC22" i="23"/>
  <c r="Q23" i="23"/>
  <c r="Y23" i="23"/>
  <c r="S26" i="23"/>
  <c r="AC26" i="23"/>
  <c r="Q27" i="23"/>
  <c r="AC32" i="23"/>
  <c r="S32" i="23"/>
  <c r="R32" i="23"/>
  <c r="Y32" i="23"/>
  <c r="Q32" i="23"/>
  <c r="X32" i="23"/>
  <c r="P32" i="23"/>
  <c r="U32" i="23"/>
  <c r="T32" i="23"/>
  <c r="AC36" i="23"/>
  <c r="S36" i="23"/>
  <c r="R36" i="23"/>
  <c r="Y36" i="23"/>
  <c r="Q36" i="23"/>
  <c r="X36" i="23"/>
  <c r="P36" i="23"/>
  <c r="U36" i="23"/>
  <c r="T36" i="23"/>
  <c r="AC40" i="23"/>
  <c r="S40" i="23"/>
  <c r="R40" i="23"/>
  <c r="Q40" i="23"/>
  <c r="X40" i="23"/>
  <c r="P40" i="23"/>
  <c r="W40" i="23"/>
  <c r="N40" i="23"/>
  <c r="Y40" i="23" s="1"/>
  <c r="U40" i="23"/>
  <c r="T40" i="23"/>
  <c r="P4" i="23"/>
  <c r="P8" i="23"/>
  <c r="P12" i="23"/>
  <c r="P16" i="23"/>
  <c r="P20" i="23"/>
  <c r="AB20" i="23" s="1"/>
  <c r="AD20" i="23" s="1"/>
  <c r="P24" i="23"/>
  <c r="R27" i="23"/>
  <c r="AC27" i="23"/>
  <c r="W30" i="23"/>
  <c r="N30" i="23"/>
  <c r="U30" i="23"/>
  <c r="T30" i="23"/>
  <c r="Y30" i="23"/>
  <c r="X30" i="23"/>
  <c r="P30" i="23"/>
  <c r="N32" i="23"/>
  <c r="N36" i="23"/>
  <c r="V40" i="23"/>
  <c r="U79" i="23"/>
  <c r="T79" i="23"/>
  <c r="AC79" i="23"/>
  <c r="S79" i="23"/>
  <c r="R79" i="23"/>
  <c r="Y79" i="23"/>
  <c r="Q79" i="23"/>
  <c r="X79" i="23"/>
  <c r="P79" i="23"/>
  <c r="W79" i="23"/>
  <c r="N79" i="23"/>
  <c r="V79" i="23"/>
  <c r="R29" i="23"/>
  <c r="V31" i="23"/>
  <c r="R33" i="23"/>
  <c r="P34" i="23"/>
  <c r="X34" i="23"/>
  <c r="V35" i="23"/>
  <c r="P38" i="23"/>
  <c r="V39" i="23"/>
  <c r="R41" i="23"/>
  <c r="P42" i="23"/>
  <c r="X42" i="23"/>
  <c r="V43" i="23"/>
  <c r="R45" i="23"/>
  <c r="P46" i="23"/>
  <c r="X46" i="23"/>
  <c r="V47" i="23"/>
  <c r="R49" i="23"/>
  <c r="X50" i="23"/>
  <c r="V51" i="23"/>
  <c r="AB51" i="23" s="1"/>
  <c r="AD51" i="23" s="1"/>
  <c r="P54" i="23"/>
  <c r="X54" i="23"/>
  <c r="V55" i="23"/>
  <c r="R57" i="23"/>
  <c r="P58" i="23"/>
  <c r="X58" i="23"/>
  <c r="V59" i="23"/>
  <c r="P62" i="23"/>
  <c r="V63" i="23"/>
  <c r="R65" i="23"/>
  <c r="X66" i="23"/>
  <c r="X67" i="23"/>
  <c r="P67" i="23"/>
  <c r="W67" i="23"/>
  <c r="N70" i="23"/>
  <c r="Y70" i="23"/>
  <c r="Q34" i="23"/>
  <c r="Y34" i="23"/>
  <c r="Q38" i="23"/>
  <c r="Q42" i="23"/>
  <c r="Y42" i="23"/>
  <c r="S45" i="23"/>
  <c r="AC45" i="23"/>
  <c r="Q46" i="23"/>
  <c r="Y46" i="23"/>
  <c r="S49" i="23"/>
  <c r="AC49" i="23"/>
  <c r="Q50" i="23"/>
  <c r="Y50" i="23"/>
  <c r="AC53" i="23"/>
  <c r="Q54" i="23"/>
  <c r="Y54" i="23"/>
  <c r="S57" i="23"/>
  <c r="AC57" i="23"/>
  <c r="Q58" i="23"/>
  <c r="S61" i="23"/>
  <c r="AC61" i="23"/>
  <c r="Q62" i="23"/>
  <c r="Y62" i="23"/>
  <c r="S65" i="23"/>
  <c r="AC65" i="23"/>
  <c r="Q66" i="23"/>
  <c r="Y66" i="23"/>
  <c r="P70" i="23"/>
  <c r="AC70" i="23"/>
  <c r="U87" i="23"/>
  <c r="AC87" i="23"/>
  <c r="S87" i="23"/>
  <c r="R87" i="23"/>
  <c r="Q87" i="23"/>
  <c r="X87" i="23"/>
  <c r="P87" i="23"/>
  <c r="W87" i="23"/>
  <c r="N87" i="23"/>
  <c r="V87" i="23" s="1"/>
  <c r="U99" i="23"/>
  <c r="T99" i="23"/>
  <c r="AC99" i="23"/>
  <c r="S99" i="23"/>
  <c r="R99" i="23"/>
  <c r="Y99" i="23"/>
  <c r="Q99" i="23"/>
  <c r="X99" i="23"/>
  <c r="P99" i="23"/>
  <c r="W99" i="23"/>
  <c r="N99" i="23"/>
  <c r="U75" i="23"/>
  <c r="T75" i="23"/>
  <c r="AC75" i="23"/>
  <c r="Y75" i="23"/>
  <c r="Q75" i="23"/>
  <c r="X75" i="23"/>
  <c r="P75" i="23"/>
  <c r="N75" i="23"/>
  <c r="R75" i="23" s="1"/>
  <c r="U91" i="23"/>
  <c r="T91" i="23"/>
  <c r="AC91" i="23"/>
  <c r="S91" i="23"/>
  <c r="Y91" i="23"/>
  <c r="Q91" i="23"/>
  <c r="X91" i="23"/>
  <c r="P91" i="23"/>
  <c r="W91" i="23"/>
  <c r="N91" i="23"/>
  <c r="R91" i="23" s="1"/>
  <c r="V29" i="23"/>
  <c r="V33" i="23"/>
  <c r="T34" i="23"/>
  <c r="V41" i="23"/>
  <c r="T42" i="23"/>
  <c r="V45" i="23"/>
  <c r="T46" i="23"/>
  <c r="V49" i="23"/>
  <c r="T54" i="23"/>
  <c r="V57" i="23"/>
  <c r="T58" i="23"/>
  <c r="V61" i="23"/>
  <c r="V65" i="23"/>
  <c r="S75" i="23"/>
  <c r="U83" i="23"/>
  <c r="T83" i="23"/>
  <c r="AC83" i="23"/>
  <c r="S83" i="23"/>
  <c r="Q83" i="23"/>
  <c r="X83" i="23"/>
  <c r="P83" i="23"/>
  <c r="W83" i="23"/>
  <c r="N83" i="23"/>
  <c r="R83" i="23" s="1"/>
  <c r="V91" i="23"/>
  <c r="U111" i="23"/>
  <c r="T111" i="23"/>
  <c r="AC111" i="23"/>
  <c r="S111" i="23"/>
  <c r="Q111" i="23"/>
  <c r="X111" i="23"/>
  <c r="W111" i="23"/>
  <c r="N111" i="23"/>
  <c r="Y111" i="23" s="1"/>
  <c r="U115" i="23"/>
  <c r="T115" i="23"/>
  <c r="AC115" i="23"/>
  <c r="S115" i="23"/>
  <c r="R115" i="23"/>
  <c r="Y115" i="23"/>
  <c r="Q115" i="23"/>
  <c r="X115" i="23"/>
  <c r="P115" i="23"/>
  <c r="W115" i="23"/>
  <c r="N115" i="23"/>
  <c r="N29" i="23"/>
  <c r="S31" i="23"/>
  <c r="N33" i="23"/>
  <c r="U34" i="23"/>
  <c r="S35" i="23"/>
  <c r="N37" i="23"/>
  <c r="Y37" i="23" s="1"/>
  <c r="U38" i="23"/>
  <c r="S39" i="23"/>
  <c r="N41" i="23"/>
  <c r="W41" i="23"/>
  <c r="U42" i="23"/>
  <c r="S43" i="23"/>
  <c r="N45" i="23"/>
  <c r="W45" i="23"/>
  <c r="U46" i="23"/>
  <c r="S47" i="23"/>
  <c r="N49" i="23"/>
  <c r="W49" i="23"/>
  <c r="U50" i="23"/>
  <c r="N53" i="23"/>
  <c r="P53" i="23" s="1"/>
  <c r="W53" i="23"/>
  <c r="U54" i="23"/>
  <c r="S55" i="23"/>
  <c r="N57" i="23"/>
  <c r="W57" i="23" s="1"/>
  <c r="U58" i="23"/>
  <c r="S59" i="23"/>
  <c r="N61" i="23"/>
  <c r="P61" i="23" s="1"/>
  <c r="W61" i="23"/>
  <c r="U62" i="23"/>
  <c r="S63" i="23"/>
  <c r="N65" i="23"/>
  <c r="W65" i="23"/>
  <c r="U66" i="23"/>
  <c r="T67" i="23"/>
  <c r="R71" i="23"/>
  <c r="X71" i="23"/>
  <c r="P71" i="23"/>
  <c r="Y71" i="23"/>
  <c r="V75" i="23"/>
  <c r="V83" i="23"/>
  <c r="V34" i="23"/>
  <c r="V38" i="23"/>
  <c r="V42" i="23"/>
  <c r="V46" i="23"/>
  <c r="V50" i="23"/>
  <c r="V58" i="23"/>
  <c r="V62" i="23"/>
  <c r="U119" i="23"/>
  <c r="T119" i="23"/>
  <c r="AC119" i="23"/>
  <c r="S119" i="23"/>
  <c r="R119" i="23"/>
  <c r="Q119" i="23"/>
  <c r="X119" i="23"/>
  <c r="P119" i="23"/>
  <c r="W119" i="23"/>
  <c r="N119" i="23"/>
  <c r="Y119" i="23" s="1"/>
  <c r="N34" i="23"/>
  <c r="N38" i="23"/>
  <c r="R38" i="23" s="1"/>
  <c r="Q41" i="23"/>
  <c r="N42" i="23"/>
  <c r="Q45" i="23"/>
  <c r="N46" i="23"/>
  <c r="Q49" i="23"/>
  <c r="N50" i="23"/>
  <c r="W50" i="23" s="1"/>
  <c r="Q53" i="23"/>
  <c r="N54" i="23"/>
  <c r="R54" i="23" s="1"/>
  <c r="Q57" i="23"/>
  <c r="N58" i="23"/>
  <c r="R58" i="23" s="1"/>
  <c r="Q61" i="23"/>
  <c r="N62" i="23"/>
  <c r="T62" i="23" s="1"/>
  <c r="Q65" i="23"/>
  <c r="N66" i="23"/>
  <c r="W66" i="23" s="1"/>
  <c r="T70" i="23"/>
  <c r="R70" i="23"/>
  <c r="X70" i="23"/>
  <c r="T95" i="23"/>
  <c r="AC95" i="23"/>
  <c r="S95" i="23"/>
  <c r="X95" i="23"/>
  <c r="P95" i="23"/>
  <c r="W95" i="23"/>
  <c r="N95" i="23"/>
  <c r="R95" i="23" s="1"/>
  <c r="AB96" i="23"/>
  <c r="AD96" i="23" s="1"/>
  <c r="U103" i="23"/>
  <c r="T103" i="23"/>
  <c r="AC103" i="23"/>
  <c r="S103" i="23"/>
  <c r="Y103" i="23"/>
  <c r="Q103" i="23"/>
  <c r="P103" i="23"/>
  <c r="N103" i="23"/>
  <c r="R103" i="23" s="1"/>
  <c r="V119" i="23"/>
  <c r="V123" i="23"/>
  <c r="V127" i="23"/>
  <c r="V135" i="23"/>
  <c r="V139" i="23"/>
  <c r="V143" i="23"/>
  <c r="Q74" i="23"/>
  <c r="Y74" i="23"/>
  <c r="Q78" i="23"/>
  <c r="Y78" i="23"/>
  <c r="Q82" i="23"/>
  <c r="Y82" i="23"/>
  <c r="Q86" i="23"/>
  <c r="Y86" i="23"/>
  <c r="Q90" i="23"/>
  <c r="Y90" i="23"/>
  <c r="Q98" i="23"/>
  <c r="Y98" i="23"/>
  <c r="Q102" i="23"/>
  <c r="Y102" i="23"/>
  <c r="Q106" i="23"/>
  <c r="Q110" i="23"/>
  <c r="Q114" i="23"/>
  <c r="Y114" i="23"/>
  <c r="Q118" i="23"/>
  <c r="N123" i="23"/>
  <c r="W123" i="23"/>
  <c r="S125" i="23"/>
  <c r="AC125" i="23"/>
  <c r="Q126" i="23"/>
  <c r="Y126" i="23"/>
  <c r="N127" i="23"/>
  <c r="W127" i="23"/>
  <c r="S129" i="23"/>
  <c r="AC129" i="23"/>
  <c r="Q130" i="23"/>
  <c r="Y130" i="23"/>
  <c r="N131" i="23"/>
  <c r="W131" i="23" s="1"/>
  <c r="S133" i="23"/>
  <c r="AC133" i="23"/>
  <c r="Q134" i="23"/>
  <c r="N135" i="23"/>
  <c r="W135" i="23"/>
  <c r="S137" i="23"/>
  <c r="AC137" i="23"/>
  <c r="Q138" i="23"/>
  <c r="Y138" i="23"/>
  <c r="N139" i="23"/>
  <c r="W139" i="23"/>
  <c r="S141" i="23"/>
  <c r="AC141" i="23"/>
  <c r="Q142" i="23"/>
  <c r="Y142" i="23"/>
  <c r="N143" i="23"/>
  <c r="W143" i="23" s="1"/>
  <c r="AC145" i="23"/>
  <c r="Q146" i="23"/>
  <c r="Y146" i="23"/>
  <c r="W184" i="23"/>
  <c r="V196" i="23"/>
  <c r="T69" i="23"/>
  <c r="V72" i="23"/>
  <c r="T73" i="23"/>
  <c r="R74" i="23"/>
  <c r="V76" i="23"/>
  <c r="R78" i="23"/>
  <c r="V80" i="23"/>
  <c r="T81" i="23"/>
  <c r="R82" i="23"/>
  <c r="V84" i="23"/>
  <c r="T85" i="23"/>
  <c r="R86" i="23"/>
  <c r="V88" i="23"/>
  <c r="T89" i="23"/>
  <c r="R90" i="23"/>
  <c r="T97" i="23"/>
  <c r="R98" i="23"/>
  <c r="T101" i="23"/>
  <c r="R102" i="23"/>
  <c r="T105" i="23"/>
  <c r="R106" i="23"/>
  <c r="T109" i="23"/>
  <c r="R110" i="23"/>
  <c r="T113" i="23"/>
  <c r="T117" i="23"/>
  <c r="T121" i="23"/>
  <c r="R122" i="23"/>
  <c r="P123" i="23"/>
  <c r="X123" i="23"/>
  <c r="T125" i="23"/>
  <c r="R126" i="23"/>
  <c r="P127" i="23"/>
  <c r="X127" i="23"/>
  <c r="V128" i="23"/>
  <c r="T129" i="23"/>
  <c r="R130" i="23"/>
  <c r="P131" i="23"/>
  <c r="X131" i="23"/>
  <c r="V132" i="23"/>
  <c r="T133" i="23"/>
  <c r="R134" i="23"/>
  <c r="P135" i="23"/>
  <c r="X135" i="23"/>
  <c r="V136" i="23"/>
  <c r="T137" i="23"/>
  <c r="R138" i="23"/>
  <c r="P139" i="23"/>
  <c r="X139" i="23"/>
  <c r="V140" i="23"/>
  <c r="T141" i="23"/>
  <c r="R142" i="23"/>
  <c r="P143" i="23"/>
  <c r="X143" i="23"/>
  <c r="V144" i="23"/>
  <c r="AB165" i="23"/>
  <c r="AD165" i="23" s="1"/>
  <c r="S114" i="23"/>
  <c r="AC114" i="23"/>
  <c r="S118" i="23"/>
  <c r="AC118" i="23"/>
  <c r="W120" i="23"/>
  <c r="AC122" i="23"/>
  <c r="Q123" i="23"/>
  <c r="Y123" i="23"/>
  <c r="S126" i="23"/>
  <c r="AC126" i="23"/>
  <c r="Q127" i="23"/>
  <c r="Y127" i="23"/>
  <c r="W128" i="23"/>
  <c r="U129" i="23"/>
  <c r="S130" i="23"/>
  <c r="AC130" i="23"/>
  <c r="Q131" i="23"/>
  <c r="Y131" i="23"/>
  <c r="U133" i="23"/>
  <c r="S134" i="23"/>
  <c r="AC134" i="23"/>
  <c r="Q135" i="23"/>
  <c r="Y135" i="23"/>
  <c r="U137" i="23"/>
  <c r="S138" i="23"/>
  <c r="AC138" i="23"/>
  <c r="Q139" i="23"/>
  <c r="Y139" i="23"/>
  <c r="U141" i="23"/>
  <c r="S142" i="23"/>
  <c r="AC142" i="23"/>
  <c r="Q143" i="23"/>
  <c r="Y143" i="23"/>
  <c r="U145" i="23"/>
  <c r="S146" i="23"/>
  <c r="AC146" i="23"/>
  <c r="P72" i="23"/>
  <c r="T74" i="23"/>
  <c r="P76" i="23"/>
  <c r="T78" i="23"/>
  <c r="P80" i="23"/>
  <c r="T82" i="23"/>
  <c r="P84" i="23"/>
  <c r="T86" i="23"/>
  <c r="T90" i="23"/>
  <c r="T94" i="23"/>
  <c r="T98" i="23"/>
  <c r="T102" i="23"/>
  <c r="T106" i="23"/>
  <c r="T110" i="23"/>
  <c r="P112" i="23"/>
  <c r="T114" i="23"/>
  <c r="T118" i="23"/>
  <c r="V121" i="23"/>
  <c r="T122" i="23"/>
  <c r="R123" i="23"/>
  <c r="V125" i="23"/>
  <c r="T126" i="23"/>
  <c r="R127" i="23"/>
  <c r="T130" i="23"/>
  <c r="R131" i="23"/>
  <c r="V133" i="23"/>
  <c r="T134" i="23"/>
  <c r="R135" i="23"/>
  <c r="T138" i="23"/>
  <c r="R139" i="23"/>
  <c r="V141" i="23"/>
  <c r="T142" i="23"/>
  <c r="V145" i="23"/>
  <c r="T146" i="23"/>
  <c r="Y88" i="23"/>
  <c r="W97" i="23"/>
  <c r="U98" i="23"/>
  <c r="Y100" i="23"/>
  <c r="W101" i="23"/>
  <c r="U102" i="23"/>
  <c r="U106" i="23"/>
  <c r="U110" i="23"/>
  <c r="U114" i="23"/>
  <c r="U118" i="23"/>
  <c r="U122" i="23"/>
  <c r="S123" i="23"/>
  <c r="AC123" i="23"/>
  <c r="U126" i="23"/>
  <c r="S127" i="23"/>
  <c r="AC127" i="23"/>
  <c r="N129" i="23"/>
  <c r="P129" i="23" s="1"/>
  <c r="W129" i="23"/>
  <c r="U130" i="23"/>
  <c r="AC131" i="23"/>
  <c r="N133" i="23"/>
  <c r="W133" i="23"/>
  <c r="S135" i="23"/>
  <c r="AC135" i="23"/>
  <c r="N137" i="23"/>
  <c r="Y137" i="23" s="1"/>
  <c r="U138" i="23"/>
  <c r="S139" i="23"/>
  <c r="AC139" i="23"/>
  <c r="N141" i="23"/>
  <c r="Y141" i="23" s="1"/>
  <c r="W141" i="23"/>
  <c r="U142" i="23"/>
  <c r="S143" i="23"/>
  <c r="AC143" i="23"/>
  <c r="N145" i="23"/>
  <c r="S145" i="23" s="1"/>
  <c r="W145" i="23"/>
  <c r="U146" i="23"/>
  <c r="V94" i="23"/>
  <c r="V98" i="23"/>
  <c r="P101" i="23"/>
  <c r="V102" i="23"/>
  <c r="V106" i="23"/>
  <c r="V114" i="23"/>
  <c r="V118" i="23"/>
  <c r="V122" i="23"/>
  <c r="T123" i="23"/>
  <c r="V126" i="23"/>
  <c r="T127" i="23"/>
  <c r="V130" i="23"/>
  <c r="T131" i="23"/>
  <c r="V134" i="23"/>
  <c r="T135" i="23"/>
  <c r="V138" i="23"/>
  <c r="T139" i="23"/>
  <c r="V142" i="23"/>
  <c r="V146" i="23"/>
  <c r="Q89" i="23"/>
  <c r="N94" i="23"/>
  <c r="Y94" i="23" s="1"/>
  <c r="N98" i="23"/>
  <c r="N102" i="23"/>
  <c r="N106" i="23"/>
  <c r="S106" i="23" s="1"/>
  <c r="N110" i="23"/>
  <c r="P110" i="23" s="1"/>
  <c r="N114" i="23"/>
  <c r="W114" i="23" s="1"/>
  <c r="N118" i="23"/>
  <c r="W118" i="23" s="1"/>
  <c r="Q121" i="23"/>
  <c r="N122" i="23"/>
  <c r="Q122" i="23" s="1"/>
  <c r="Q125" i="23"/>
  <c r="N126" i="23"/>
  <c r="S128" i="23"/>
  <c r="AB128" i="23" s="1"/>
  <c r="AD128" i="23" s="1"/>
  <c r="Q129" i="23"/>
  <c r="N130" i="23"/>
  <c r="S132" i="23"/>
  <c r="Q133" i="23"/>
  <c r="N134" i="23"/>
  <c r="W134" i="23" s="1"/>
  <c r="S136" i="23"/>
  <c r="Q137" i="23"/>
  <c r="N138" i="23"/>
  <c r="S140" i="23"/>
  <c r="Q141" i="23"/>
  <c r="N142" i="23"/>
  <c r="S144" i="23"/>
  <c r="Q145" i="23"/>
  <c r="N146" i="23"/>
  <c r="P146" i="23" s="1"/>
  <c r="W147" i="23"/>
  <c r="R148" i="23"/>
  <c r="X148" i="23"/>
  <c r="P148" i="23"/>
  <c r="Y148" i="23"/>
  <c r="W160" i="23"/>
  <c r="T150" i="23"/>
  <c r="AB150" i="23" s="1"/>
  <c r="AD150" i="23" s="1"/>
  <c r="R151" i="23"/>
  <c r="P152" i="23"/>
  <c r="X152" i="23"/>
  <c r="T154" i="23"/>
  <c r="AB154" i="23" s="1"/>
  <c r="AD154" i="23" s="1"/>
  <c r="R155" i="23"/>
  <c r="P156" i="23"/>
  <c r="X156" i="23"/>
  <c r="T158" i="23"/>
  <c r="R159" i="23"/>
  <c r="P160" i="23"/>
  <c r="X160" i="23"/>
  <c r="T162" i="23"/>
  <c r="R163" i="23"/>
  <c r="P164" i="23"/>
  <c r="X164" i="23"/>
  <c r="T166" i="23"/>
  <c r="AB166" i="23" s="1"/>
  <c r="AD166" i="23" s="1"/>
  <c r="R167" i="23"/>
  <c r="P168" i="23"/>
  <c r="X168" i="23"/>
  <c r="T170" i="23"/>
  <c r="R171" i="23"/>
  <c r="P172" i="23"/>
  <c r="X172" i="23"/>
  <c r="T174" i="23"/>
  <c r="AB174" i="23" s="1"/>
  <c r="AD174" i="23" s="1"/>
  <c r="R175" i="23"/>
  <c r="P176" i="23"/>
  <c r="X176" i="23"/>
  <c r="V177" i="23"/>
  <c r="R179" i="23"/>
  <c r="P180" i="23"/>
  <c r="X180" i="23"/>
  <c r="V181" i="23"/>
  <c r="R183" i="23"/>
  <c r="V185" i="23"/>
  <c r="R187" i="23"/>
  <c r="V189" i="23"/>
  <c r="R191" i="23"/>
  <c r="V193" i="23"/>
  <c r="V197" i="23"/>
  <c r="R232" i="23"/>
  <c r="Y232" i="23"/>
  <c r="P232" i="23"/>
  <c r="S175" i="23"/>
  <c r="AC175" i="23"/>
  <c r="Q176" i="23"/>
  <c r="Y176" i="23"/>
  <c r="S179" i="23"/>
  <c r="AC179" i="23"/>
  <c r="Q180" i="23"/>
  <c r="Y180" i="23"/>
  <c r="W181" i="23"/>
  <c r="S183" i="23"/>
  <c r="AC183" i="23"/>
  <c r="W185" i="23"/>
  <c r="S187" i="23"/>
  <c r="AC187" i="23"/>
  <c r="N189" i="23"/>
  <c r="T189" i="23" s="1"/>
  <c r="S191" i="23"/>
  <c r="AC191" i="23"/>
  <c r="Y192" i="23"/>
  <c r="N193" i="23"/>
  <c r="S193" i="23" s="1"/>
  <c r="W193" i="23"/>
  <c r="S195" i="23"/>
  <c r="AC195" i="23"/>
  <c r="Q196" i="23"/>
  <c r="Y196" i="23"/>
  <c r="N197" i="23"/>
  <c r="W197" i="23"/>
  <c r="T201" i="23"/>
  <c r="R201" i="23"/>
  <c r="X201" i="23"/>
  <c r="P201" i="23"/>
  <c r="AC201" i="23"/>
  <c r="Q211" i="23"/>
  <c r="S224" i="23"/>
  <c r="Y224" i="23"/>
  <c r="T151" i="23"/>
  <c r="R152" i="23"/>
  <c r="T155" i="23"/>
  <c r="R156" i="23"/>
  <c r="T159" i="23"/>
  <c r="R160" i="23"/>
  <c r="T163" i="23"/>
  <c r="R164" i="23"/>
  <c r="T167" i="23"/>
  <c r="R168" i="23"/>
  <c r="T171" i="23"/>
  <c r="R172" i="23"/>
  <c r="T175" i="23"/>
  <c r="R176" i="23"/>
  <c r="P177" i="23"/>
  <c r="T179" i="23"/>
  <c r="P181" i="23"/>
  <c r="T183" i="23"/>
  <c r="R184" i="23"/>
  <c r="P185" i="23"/>
  <c r="X185" i="23"/>
  <c r="T187" i="23"/>
  <c r="R188" i="23"/>
  <c r="P189" i="23"/>
  <c r="X189" i="23"/>
  <c r="T191" i="23"/>
  <c r="R192" i="23"/>
  <c r="P193" i="23"/>
  <c r="X193" i="23"/>
  <c r="T195" i="23"/>
  <c r="R196" i="23"/>
  <c r="P197" i="23"/>
  <c r="X197" i="23"/>
  <c r="W198" i="23"/>
  <c r="X199" i="23"/>
  <c r="P199" i="23"/>
  <c r="W199" i="23"/>
  <c r="N201" i="23"/>
  <c r="W158" i="23"/>
  <c r="S180" i="23"/>
  <c r="AC180" i="23"/>
  <c r="U183" i="23"/>
  <c r="S184" i="23"/>
  <c r="AC184" i="23"/>
  <c r="Q185" i="23"/>
  <c r="Y185" i="23"/>
  <c r="W186" i="23"/>
  <c r="U187" i="23"/>
  <c r="S188" i="23"/>
  <c r="AC188" i="23"/>
  <c r="Q189" i="23"/>
  <c r="Y189" i="23"/>
  <c r="W190" i="23"/>
  <c r="U191" i="23"/>
  <c r="S192" i="23"/>
  <c r="AC192" i="23"/>
  <c r="Q193" i="23"/>
  <c r="Y193" i="23"/>
  <c r="U195" i="23"/>
  <c r="S196" i="23"/>
  <c r="AC196" i="23"/>
  <c r="Q197" i="23"/>
  <c r="Y197" i="23"/>
  <c r="N198" i="23"/>
  <c r="X198" i="23"/>
  <c r="N199" i="23"/>
  <c r="Y199" i="23"/>
  <c r="Q201" i="23"/>
  <c r="V151" i="23"/>
  <c r="V155" i="23"/>
  <c r="V159" i="23"/>
  <c r="T160" i="23"/>
  <c r="V163" i="23"/>
  <c r="V167" i="23"/>
  <c r="V171" i="23"/>
  <c r="V175" i="23"/>
  <c r="T176" i="23"/>
  <c r="V179" i="23"/>
  <c r="T180" i="23"/>
  <c r="V183" i="23"/>
  <c r="V187" i="23"/>
  <c r="R189" i="23"/>
  <c r="V191" i="23"/>
  <c r="V195" i="23"/>
  <c r="R197" i="23"/>
  <c r="W211" i="23"/>
  <c r="Y228" i="23"/>
  <c r="Q228" i="23"/>
  <c r="P228" i="23"/>
  <c r="T261" i="23"/>
  <c r="AC261" i="23"/>
  <c r="S261" i="23"/>
  <c r="R261" i="23"/>
  <c r="Y261" i="23"/>
  <c r="Q261" i="23"/>
  <c r="W261" i="23"/>
  <c r="N261" i="23"/>
  <c r="X261" i="23"/>
  <c r="V261" i="23"/>
  <c r="U261" i="23"/>
  <c r="P261" i="23"/>
  <c r="AC193" i="23"/>
  <c r="N195" i="23"/>
  <c r="R195" i="23" s="1"/>
  <c r="W195" i="23"/>
  <c r="S197" i="23"/>
  <c r="AC197" i="23"/>
  <c r="U240" i="23"/>
  <c r="T240" i="23"/>
  <c r="P151" i="23"/>
  <c r="AB151" i="23" s="1"/>
  <c r="AD151" i="23" s="1"/>
  <c r="P155" i="23"/>
  <c r="P159" i="23"/>
  <c r="P163" i="23"/>
  <c r="P167" i="23"/>
  <c r="P171" i="23"/>
  <c r="P175" i="23"/>
  <c r="P183" i="23"/>
  <c r="P187" i="23"/>
  <c r="P191" i="23"/>
  <c r="P195" i="23"/>
  <c r="S236" i="23"/>
  <c r="R236" i="23"/>
  <c r="Y236" i="23"/>
  <c r="T249" i="23"/>
  <c r="AC249" i="23"/>
  <c r="R249" i="23"/>
  <c r="X249" i="23"/>
  <c r="W249" i="23"/>
  <c r="V249" i="23"/>
  <c r="U249" i="23"/>
  <c r="P249" i="23"/>
  <c r="N249" i="23"/>
  <c r="Y249" i="23" s="1"/>
  <c r="V205" i="23"/>
  <c r="V209" i="23"/>
  <c r="V213" i="23"/>
  <c r="V217" i="23"/>
  <c r="V225" i="23"/>
  <c r="V229" i="23"/>
  <c r="V233" i="23"/>
  <c r="V237" i="23"/>
  <c r="V241" i="23"/>
  <c r="R243" i="23"/>
  <c r="R247" i="23"/>
  <c r="S252" i="23"/>
  <c r="Y252" i="23"/>
  <c r="U281" i="23"/>
  <c r="T281" i="23"/>
  <c r="AC281" i="23"/>
  <c r="S281" i="23"/>
  <c r="R281" i="23"/>
  <c r="Y281" i="23"/>
  <c r="Q281" i="23"/>
  <c r="X281" i="23"/>
  <c r="P281" i="23"/>
  <c r="W281" i="23"/>
  <c r="N281" i="23"/>
  <c r="T297" i="23"/>
  <c r="R297" i="23"/>
  <c r="X297" i="23"/>
  <c r="Y297" i="23"/>
  <c r="W297" i="23"/>
  <c r="U297" i="23"/>
  <c r="Q297" i="23"/>
  <c r="N297" i="23"/>
  <c r="P297" i="23" s="1"/>
  <c r="AC219" i="23"/>
  <c r="N221" i="23"/>
  <c r="V221" i="23" s="1"/>
  <c r="W221" i="23"/>
  <c r="S223" i="23"/>
  <c r="AC223" i="23"/>
  <c r="N225" i="23"/>
  <c r="T225" i="23" s="1"/>
  <c r="W225" i="23"/>
  <c r="S227" i="23"/>
  <c r="AC227" i="23"/>
  <c r="N229" i="23"/>
  <c r="W229" i="23" s="1"/>
  <c r="U230" i="23"/>
  <c r="S231" i="23"/>
  <c r="AC231" i="23"/>
  <c r="N233" i="23"/>
  <c r="T233" i="23" s="1"/>
  <c r="U234" i="23"/>
  <c r="S235" i="23"/>
  <c r="AC235" i="23"/>
  <c r="N237" i="23"/>
  <c r="W237" i="23" s="1"/>
  <c r="U238" i="23"/>
  <c r="S239" i="23"/>
  <c r="AC239" i="23"/>
  <c r="N241" i="23"/>
  <c r="S241" i="23" s="1"/>
  <c r="U242" i="23"/>
  <c r="S243" i="23"/>
  <c r="AC243" i="23"/>
  <c r="N245" i="23"/>
  <c r="V245" i="23" s="1"/>
  <c r="W245" i="23"/>
  <c r="U246" i="23"/>
  <c r="S247" i="23"/>
  <c r="AC247" i="23"/>
  <c r="AC257" i="23"/>
  <c r="S257" i="23"/>
  <c r="Y257" i="23"/>
  <c r="Q257" i="23"/>
  <c r="N257" i="23"/>
  <c r="W257" i="23" s="1"/>
  <c r="Y258" i="23"/>
  <c r="Q258" i="23"/>
  <c r="P258" i="23"/>
  <c r="N258" i="23"/>
  <c r="X258" i="23" s="1"/>
  <c r="U258" i="23"/>
  <c r="U273" i="23"/>
  <c r="T273" i="23"/>
  <c r="AC273" i="23"/>
  <c r="S273" i="23"/>
  <c r="R273" i="23"/>
  <c r="Y273" i="23"/>
  <c r="Q273" i="23"/>
  <c r="X273" i="23"/>
  <c r="P273" i="23"/>
  <c r="W273" i="23"/>
  <c r="N273" i="23"/>
  <c r="V281" i="23"/>
  <c r="U285" i="23"/>
  <c r="T285" i="23"/>
  <c r="AC285" i="23"/>
  <c r="S285" i="23"/>
  <c r="R285" i="23"/>
  <c r="Y285" i="23"/>
  <c r="Q285" i="23"/>
  <c r="X285" i="23"/>
  <c r="P285" i="23"/>
  <c r="W285" i="23"/>
  <c r="N285" i="23"/>
  <c r="AC297" i="23"/>
  <c r="V202" i="23"/>
  <c r="P205" i="23"/>
  <c r="X205" i="23"/>
  <c r="V206" i="23"/>
  <c r="T207" i="23"/>
  <c r="P209" i="23"/>
  <c r="X209" i="23"/>
  <c r="V210" i="23"/>
  <c r="T211" i="23"/>
  <c r="P213" i="23"/>
  <c r="X213" i="23"/>
  <c r="V214" i="23"/>
  <c r="AB214" i="23" s="1"/>
  <c r="AD214" i="23" s="1"/>
  <c r="T215" i="23"/>
  <c r="P217" i="23"/>
  <c r="X217" i="23"/>
  <c r="V218" i="23"/>
  <c r="T219" i="23"/>
  <c r="P221" i="23"/>
  <c r="V222" i="23"/>
  <c r="T223" i="23"/>
  <c r="P225" i="23"/>
  <c r="X225" i="23"/>
  <c r="V226" i="23"/>
  <c r="T227" i="23"/>
  <c r="P229" i="23"/>
  <c r="T231" i="23"/>
  <c r="P233" i="23"/>
  <c r="X233" i="23"/>
  <c r="T235" i="23"/>
  <c r="P237" i="23"/>
  <c r="X237" i="23"/>
  <c r="V238" i="23"/>
  <c r="T239" i="23"/>
  <c r="P241" i="23"/>
  <c r="X241" i="23"/>
  <c r="V242" i="23"/>
  <c r="T243" i="23"/>
  <c r="P245" i="23"/>
  <c r="X245" i="23"/>
  <c r="V246" i="23"/>
  <c r="T247" i="23"/>
  <c r="V273" i="23"/>
  <c r="V285" i="23"/>
  <c r="Y217" i="23"/>
  <c r="Q221" i="23"/>
  <c r="Y221" i="23"/>
  <c r="W222" i="23"/>
  <c r="U223" i="23"/>
  <c r="Q225" i="23"/>
  <c r="Y225" i="23"/>
  <c r="U227" i="23"/>
  <c r="Y229" i="23"/>
  <c r="N230" i="23"/>
  <c r="W230" i="23"/>
  <c r="U231" i="23"/>
  <c r="Q233" i="23"/>
  <c r="Y233" i="23"/>
  <c r="N234" i="23"/>
  <c r="X234" i="23" s="1"/>
  <c r="W234" i="23"/>
  <c r="U235" i="23"/>
  <c r="Q237" i="23"/>
  <c r="Y237" i="23"/>
  <c r="N238" i="23"/>
  <c r="W238" i="23"/>
  <c r="U239" i="23"/>
  <c r="Q241" i="23"/>
  <c r="N242" i="23"/>
  <c r="W242" i="23"/>
  <c r="U243" i="23"/>
  <c r="Q245" i="23"/>
  <c r="Y245" i="23"/>
  <c r="N246" i="23"/>
  <c r="Y246" i="23" s="1"/>
  <c r="U247" i="23"/>
  <c r="R250" i="23"/>
  <c r="Y250" i="23"/>
  <c r="Q250" i="23"/>
  <c r="X250" i="23"/>
  <c r="P250" i="23"/>
  <c r="U257" i="23"/>
  <c r="T258" i="23"/>
  <c r="U269" i="23"/>
  <c r="T269" i="23"/>
  <c r="AC269" i="23"/>
  <c r="R269" i="23"/>
  <c r="X269" i="23"/>
  <c r="P269" i="23"/>
  <c r="W269" i="23"/>
  <c r="N269" i="23"/>
  <c r="S269" i="23" s="1"/>
  <c r="P202" i="23"/>
  <c r="X202" i="23"/>
  <c r="V203" i="23"/>
  <c r="R205" i="23"/>
  <c r="P206" i="23"/>
  <c r="X206" i="23"/>
  <c r="V207" i="23"/>
  <c r="R209" i="23"/>
  <c r="V211" i="23"/>
  <c r="R213" i="23"/>
  <c r="V215" i="23"/>
  <c r="R217" i="23"/>
  <c r="V219" i="23"/>
  <c r="R221" i="23"/>
  <c r="P222" i="23"/>
  <c r="V223" i="23"/>
  <c r="R225" i="23"/>
  <c r="V227" i="23"/>
  <c r="R229" i="23"/>
  <c r="V231" i="23"/>
  <c r="R233" i="23"/>
  <c r="V235" i="23"/>
  <c r="R237" i="23"/>
  <c r="V239" i="23"/>
  <c r="R241" i="23"/>
  <c r="V243" i="23"/>
  <c r="R245" i="23"/>
  <c r="V247" i="23"/>
  <c r="T253" i="23"/>
  <c r="AC253" i="23"/>
  <c r="R253" i="23"/>
  <c r="Y253" i="23"/>
  <c r="W253" i="23"/>
  <c r="N253" i="23"/>
  <c r="S253" i="23" s="1"/>
  <c r="R254" i="23"/>
  <c r="Y254" i="23"/>
  <c r="X254" i="23"/>
  <c r="P254" i="23"/>
  <c r="N254" i="23"/>
  <c r="Q254" i="23" s="1"/>
  <c r="U254" i="23"/>
  <c r="V256" i="23"/>
  <c r="U265" i="23"/>
  <c r="T265" i="23"/>
  <c r="AC265" i="23"/>
  <c r="S265" i="23"/>
  <c r="R265" i="23"/>
  <c r="Y265" i="23"/>
  <c r="Q265" i="23"/>
  <c r="X265" i="23"/>
  <c r="P265" i="23"/>
  <c r="W265" i="23"/>
  <c r="N265" i="23"/>
  <c r="U289" i="23"/>
  <c r="T289" i="23"/>
  <c r="AC289" i="23"/>
  <c r="S289" i="23"/>
  <c r="R289" i="23"/>
  <c r="Y289" i="23"/>
  <c r="Q289" i="23"/>
  <c r="X289" i="23"/>
  <c r="P289" i="23"/>
  <c r="W289" i="23"/>
  <c r="N289" i="23"/>
  <c r="T313" i="23"/>
  <c r="R313" i="23"/>
  <c r="X313" i="23"/>
  <c r="P313" i="23"/>
  <c r="Y313" i="23"/>
  <c r="W313" i="23"/>
  <c r="V313" i="23"/>
  <c r="U313" i="23"/>
  <c r="S313" i="23"/>
  <c r="Q313" i="23"/>
  <c r="N313" i="23"/>
  <c r="S256" i="23"/>
  <c r="Q256" i="23"/>
  <c r="P203" i="23"/>
  <c r="P207" i="23"/>
  <c r="P211" i="23"/>
  <c r="AB211" i="23" s="1"/>
  <c r="AD211" i="23" s="1"/>
  <c r="P215" i="23"/>
  <c r="P219" i="23"/>
  <c r="P223" i="23"/>
  <c r="P227" i="23"/>
  <c r="P231" i="23"/>
  <c r="P235" i="23"/>
  <c r="P239" i="23"/>
  <c r="P243" i="23"/>
  <c r="P247" i="23"/>
  <c r="T250" i="23"/>
  <c r="U253" i="23"/>
  <c r="T254" i="23"/>
  <c r="U277" i="23"/>
  <c r="T277" i="23"/>
  <c r="AC277" i="23"/>
  <c r="S277" i="23"/>
  <c r="R277" i="23"/>
  <c r="Y277" i="23"/>
  <c r="Q277" i="23"/>
  <c r="X277" i="23"/>
  <c r="P277" i="23"/>
  <c r="W277" i="23"/>
  <c r="N277" i="23"/>
  <c r="U262" i="23"/>
  <c r="U266" i="23"/>
  <c r="AC267" i="23"/>
  <c r="Q268" i="23"/>
  <c r="Y268" i="23"/>
  <c r="U270" i="23"/>
  <c r="S271" i="23"/>
  <c r="AC271" i="23"/>
  <c r="Q272" i="23"/>
  <c r="Y272" i="23"/>
  <c r="U274" i="23"/>
  <c r="S275" i="23"/>
  <c r="AC275" i="23"/>
  <c r="Q276" i="23"/>
  <c r="Y276" i="23"/>
  <c r="S279" i="23"/>
  <c r="AC279" i="23"/>
  <c r="Q280" i="23"/>
  <c r="Y280" i="23"/>
  <c r="U282" i="23"/>
  <c r="S283" i="23"/>
  <c r="AC283" i="23"/>
  <c r="U286" i="23"/>
  <c r="S287" i="23"/>
  <c r="AC287" i="23"/>
  <c r="U290" i="23"/>
  <c r="T293" i="23"/>
  <c r="R293" i="23"/>
  <c r="X293" i="23"/>
  <c r="P293" i="23"/>
  <c r="AC293" i="23"/>
  <c r="R302" i="23"/>
  <c r="T309" i="23"/>
  <c r="R309" i="23"/>
  <c r="X309" i="23"/>
  <c r="P309" i="23"/>
  <c r="AC309" i="23"/>
  <c r="V262" i="23"/>
  <c r="V266" i="23"/>
  <c r="V270" i="23"/>
  <c r="V274" i="23"/>
  <c r="V278" i="23"/>
  <c r="V282" i="23"/>
  <c r="V286" i="23"/>
  <c r="V290" i="23"/>
  <c r="N262" i="23"/>
  <c r="W262" i="23"/>
  <c r="N266" i="23"/>
  <c r="R266" i="23" s="1"/>
  <c r="W266" i="23"/>
  <c r="N270" i="23"/>
  <c r="W270" i="23"/>
  <c r="N274" i="23"/>
  <c r="R274" i="23" s="1"/>
  <c r="W274" i="23"/>
  <c r="N278" i="23"/>
  <c r="U278" i="23" s="1"/>
  <c r="W278" i="23"/>
  <c r="N282" i="23"/>
  <c r="W282" i="23"/>
  <c r="N286" i="23"/>
  <c r="W286" i="23"/>
  <c r="N290" i="23"/>
  <c r="W290" i="23"/>
  <c r="T305" i="23"/>
  <c r="R305" i="23"/>
  <c r="X305" i="23"/>
  <c r="P305" i="23"/>
  <c r="AC305" i="23"/>
  <c r="Y312" i="23"/>
  <c r="U331" i="23"/>
  <c r="AC331" i="23"/>
  <c r="S331" i="23"/>
  <c r="W331" i="23"/>
  <c r="V331" i="23"/>
  <c r="T331" i="23"/>
  <c r="R331" i="23"/>
  <c r="Q331" i="23"/>
  <c r="P331" i="23"/>
  <c r="Y331" i="23"/>
  <c r="N331" i="23"/>
  <c r="W342" i="23"/>
  <c r="N342" i="23"/>
  <c r="U342" i="23"/>
  <c r="AC342" i="23"/>
  <c r="S342" i="23"/>
  <c r="R342" i="23"/>
  <c r="Y342" i="23"/>
  <c r="Q342" i="23"/>
  <c r="X342" i="23"/>
  <c r="V342" i="23"/>
  <c r="T342" i="23"/>
  <c r="P342" i="23"/>
  <c r="T252" i="23"/>
  <c r="V255" i="23"/>
  <c r="T256" i="23"/>
  <c r="V259" i="23"/>
  <c r="T260" i="23"/>
  <c r="AB260" i="23" s="1"/>
  <c r="AD260" i="23" s="1"/>
  <c r="P262" i="23"/>
  <c r="X262" i="23"/>
  <c r="V263" i="23"/>
  <c r="T264" i="23"/>
  <c r="P266" i="23"/>
  <c r="X266" i="23"/>
  <c r="T268" i="23"/>
  <c r="P270" i="23"/>
  <c r="X270" i="23"/>
  <c r="T272" i="23"/>
  <c r="P274" i="23"/>
  <c r="X274" i="23"/>
  <c r="V275" i="23"/>
  <c r="T276" i="23"/>
  <c r="P278" i="23"/>
  <c r="X278" i="23"/>
  <c r="V279" i="23"/>
  <c r="T280" i="23"/>
  <c r="P282" i="23"/>
  <c r="X282" i="23"/>
  <c r="V283" i="23"/>
  <c r="P286" i="23"/>
  <c r="X286" i="23"/>
  <c r="V287" i="23"/>
  <c r="P290" i="23"/>
  <c r="X290" i="23"/>
  <c r="X291" i="23"/>
  <c r="P291" i="23"/>
  <c r="T291" i="23"/>
  <c r="Y291" i="23"/>
  <c r="N305" i="23"/>
  <c r="S309" i="23"/>
  <c r="X331" i="23"/>
  <c r="Q262" i="23"/>
  <c r="Y262" i="23"/>
  <c r="Q266" i="23"/>
  <c r="Y266" i="23"/>
  <c r="U268" i="23"/>
  <c r="Q270" i="23"/>
  <c r="Y270" i="23"/>
  <c r="U272" i="23"/>
  <c r="Q274" i="23"/>
  <c r="Y274" i="23"/>
  <c r="U276" i="23"/>
  <c r="Q278" i="23"/>
  <c r="Y278" i="23"/>
  <c r="N279" i="23"/>
  <c r="W279" i="23"/>
  <c r="U280" i="23"/>
  <c r="Q282" i="23"/>
  <c r="Y282" i="23"/>
  <c r="N283" i="23"/>
  <c r="W283" i="23"/>
  <c r="U284" i="23"/>
  <c r="AB284" i="23" s="1"/>
  <c r="Q286" i="23"/>
  <c r="Y286" i="23"/>
  <c r="N287" i="23"/>
  <c r="W287" i="23"/>
  <c r="U288" i="23"/>
  <c r="Q290" i="23"/>
  <c r="Y290" i="23"/>
  <c r="N291" i="23"/>
  <c r="U293" i="23"/>
  <c r="T301" i="23"/>
  <c r="R301" i="23"/>
  <c r="X301" i="23"/>
  <c r="P301" i="23"/>
  <c r="AC301" i="23"/>
  <c r="Q305" i="23"/>
  <c r="U309" i="23"/>
  <c r="P255" i="23"/>
  <c r="P259" i="23"/>
  <c r="P279" i="23"/>
  <c r="R282" i="23"/>
  <c r="P283" i="23"/>
  <c r="R286" i="23"/>
  <c r="P287" i="23"/>
  <c r="R290" i="23"/>
  <c r="Q291" i="23"/>
  <c r="AC291" i="23"/>
  <c r="V293" i="23"/>
  <c r="S305" i="23"/>
  <c r="V309" i="23"/>
  <c r="S282" i="23"/>
  <c r="S286" i="23"/>
  <c r="S290" i="23"/>
  <c r="R292" i="23"/>
  <c r="V294" i="23"/>
  <c r="T295" i="23"/>
  <c r="V298" i="23"/>
  <c r="T299" i="23"/>
  <c r="R300" i="23"/>
  <c r="V302" i="23"/>
  <c r="T303" i="23"/>
  <c r="R304" i="23"/>
  <c r="V306" i="23"/>
  <c r="AB306" i="23" s="1"/>
  <c r="AD306" i="23" s="1"/>
  <c r="T307" i="23"/>
  <c r="R308" i="23"/>
  <c r="T311" i="23"/>
  <c r="R312" i="23"/>
  <c r="V314" i="23"/>
  <c r="T315" i="23"/>
  <c r="R316" i="23"/>
  <c r="AB316" i="23" s="1"/>
  <c r="P317" i="23"/>
  <c r="X317" i="23"/>
  <c r="V318" i="23"/>
  <c r="T319" i="23"/>
  <c r="R320" i="23"/>
  <c r="P321" i="23"/>
  <c r="X321" i="23"/>
  <c r="V322" i="23"/>
  <c r="T323" i="23"/>
  <c r="P325" i="23"/>
  <c r="X325" i="23"/>
  <c r="V326" i="23"/>
  <c r="T327" i="23"/>
  <c r="P329" i="23"/>
  <c r="X329" i="23"/>
  <c r="N330" i="23"/>
  <c r="W330" i="23" s="1"/>
  <c r="Y330" i="23"/>
  <c r="P332" i="23"/>
  <c r="T333" i="23"/>
  <c r="AC336" i="23"/>
  <c r="S336" i="23"/>
  <c r="Y336" i="23"/>
  <c r="Q336" i="23"/>
  <c r="X336" i="23"/>
  <c r="R337" i="23"/>
  <c r="R341" i="23"/>
  <c r="U343" i="23"/>
  <c r="AC343" i="23"/>
  <c r="S343" i="23"/>
  <c r="Y343" i="23"/>
  <c r="Q343" i="23"/>
  <c r="X343" i="23"/>
  <c r="P343" i="23"/>
  <c r="W343" i="23"/>
  <c r="N343" i="23"/>
  <c r="U363" i="23"/>
  <c r="T363" i="23"/>
  <c r="S363" i="23"/>
  <c r="AC363" i="23"/>
  <c r="AD363" i="23" s="1"/>
  <c r="R363" i="23"/>
  <c r="Y363" i="23"/>
  <c r="Q363" i="23"/>
  <c r="X363" i="23"/>
  <c r="P363" i="23"/>
  <c r="W363" i="23"/>
  <c r="N363" i="23"/>
  <c r="U428" i="23"/>
  <c r="T428" i="23"/>
  <c r="S428" i="23"/>
  <c r="AC428" i="23"/>
  <c r="AD428" i="23" s="1"/>
  <c r="R428" i="23"/>
  <c r="Y428" i="23"/>
  <c r="Q428" i="23"/>
  <c r="X428" i="23"/>
  <c r="P428" i="23"/>
  <c r="W428" i="23"/>
  <c r="N428" i="23"/>
  <c r="V428" i="23"/>
  <c r="U335" i="23"/>
  <c r="AC335" i="23"/>
  <c r="S335" i="23"/>
  <c r="X335" i="23"/>
  <c r="W338" i="23"/>
  <c r="N338" i="23"/>
  <c r="U338" i="23"/>
  <c r="AC338" i="23"/>
  <c r="S338" i="23"/>
  <c r="Y338" i="23"/>
  <c r="Q338" i="23"/>
  <c r="U355" i="23"/>
  <c r="T355" i="23"/>
  <c r="S355" i="23"/>
  <c r="Y355" i="23"/>
  <c r="Q355" i="23"/>
  <c r="X355" i="23"/>
  <c r="P355" i="23"/>
  <c r="W355" i="23"/>
  <c r="N355" i="23"/>
  <c r="V295" i="23"/>
  <c r="V299" i="23"/>
  <c r="V303" i="23"/>
  <c r="V307" i="23"/>
  <c r="V311" i="23"/>
  <c r="V315" i="23"/>
  <c r="R317" i="23"/>
  <c r="V319" i="23"/>
  <c r="T320" i="23"/>
  <c r="R321" i="23"/>
  <c r="P322" i="23"/>
  <c r="X322" i="23"/>
  <c r="V323" i="23"/>
  <c r="T324" i="23"/>
  <c r="R325" i="23"/>
  <c r="P326" i="23"/>
  <c r="X326" i="23"/>
  <c r="V327" i="23"/>
  <c r="T328" i="23"/>
  <c r="Q330" i="23"/>
  <c r="AC330" i="23"/>
  <c r="T332" i="23"/>
  <c r="W334" i="23"/>
  <c r="N334" i="23"/>
  <c r="U334" i="23"/>
  <c r="Y334" i="23"/>
  <c r="N335" i="23"/>
  <c r="Y335" i="23"/>
  <c r="P336" i="23"/>
  <c r="V337" i="23"/>
  <c r="P338" i="23"/>
  <c r="T343" i="23"/>
  <c r="W353" i="23"/>
  <c r="N353" i="23"/>
  <c r="U353" i="23" s="1"/>
  <c r="AC353" i="23"/>
  <c r="AD353" i="23" s="1"/>
  <c r="R353" i="23"/>
  <c r="Q353" i="23"/>
  <c r="R355" i="23"/>
  <c r="S321" i="23"/>
  <c r="AC321" i="23"/>
  <c r="S325" i="23"/>
  <c r="AC325" i="23"/>
  <c r="AC329" i="23"/>
  <c r="U332" i="23"/>
  <c r="P335" i="23"/>
  <c r="R338" i="23"/>
  <c r="U339" i="23"/>
  <c r="AC339" i="23"/>
  <c r="Y339" i="23"/>
  <c r="Q339" i="23"/>
  <c r="X339" i="23"/>
  <c r="P339" i="23"/>
  <c r="W339" i="23"/>
  <c r="N339" i="23"/>
  <c r="V339" i="23" s="1"/>
  <c r="Y345" i="23"/>
  <c r="Q345" i="23"/>
  <c r="W345" i="23"/>
  <c r="N345" i="23"/>
  <c r="U345" i="23"/>
  <c r="T345" i="23"/>
  <c r="AC345" i="23"/>
  <c r="S345" i="23"/>
  <c r="V355" i="23"/>
  <c r="P295" i="23"/>
  <c r="P299" i="23"/>
  <c r="AB299" i="23" s="1"/>
  <c r="P303" i="23"/>
  <c r="P307" i="23"/>
  <c r="P311" i="23"/>
  <c r="P315" i="23"/>
  <c r="T317" i="23"/>
  <c r="P319" i="23"/>
  <c r="T321" i="23"/>
  <c r="P323" i="23"/>
  <c r="T325" i="23"/>
  <c r="P327" i="23"/>
  <c r="T329" i="23"/>
  <c r="S330" i="23"/>
  <c r="W333" i="23"/>
  <c r="N333" i="23"/>
  <c r="P333" i="23" s="1"/>
  <c r="Q335" i="23"/>
  <c r="T336" i="23"/>
  <c r="T338" i="23"/>
  <c r="R339" i="23"/>
  <c r="P345" i="23"/>
  <c r="W346" i="23"/>
  <c r="N346" i="23"/>
  <c r="U346" i="23"/>
  <c r="AC346" i="23"/>
  <c r="S346" i="23"/>
  <c r="R346" i="23"/>
  <c r="Y346" i="23"/>
  <c r="Q346" i="23"/>
  <c r="Y351" i="23"/>
  <c r="Q351" i="23"/>
  <c r="N351" i="23"/>
  <c r="R351" i="23" s="1"/>
  <c r="U351" i="23"/>
  <c r="S351" i="23"/>
  <c r="AC355" i="23"/>
  <c r="AD355" i="23" s="1"/>
  <c r="W328" i="23"/>
  <c r="R335" i="23"/>
  <c r="V338" i="23"/>
  <c r="U347" i="23"/>
  <c r="S347" i="23"/>
  <c r="Y347" i="23"/>
  <c r="Q347" i="23"/>
  <c r="X347" i="23"/>
  <c r="P347" i="23"/>
  <c r="W347" i="23"/>
  <c r="N347" i="23"/>
  <c r="U371" i="23"/>
  <c r="T371" i="23"/>
  <c r="S371" i="23"/>
  <c r="AC371" i="23"/>
  <c r="AD371" i="23" s="1"/>
  <c r="R371" i="23"/>
  <c r="Y371" i="23"/>
  <c r="Q371" i="23"/>
  <c r="X371" i="23"/>
  <c r="P371" i="23"/>
  <c r="W371" i="23"/>
  <c r="N371" i="23"/>
  <c r="AC332" i="23"/>
  <c r="S332" i="23"/>
  <c r="Y332" i="23"/>
  <c r="Q332" i="23"/>
  <c r="X332" i="23"/>
  <c r="T335" i="23"/>
  <c r="Y337" i="23"/>
  <c r="Q337" i="23"/>
  <c r="W337" i="23"/>
  <c r="N337" i="23"/>
  <c r="U337" i="23"/>
  <c r="AC337" i="23"/>
  <c r="S337" i="23"/>
  <c r="X338" i="23"/>
  <c r="Y341" i="23"/>
  <c r="Q341" i="23"/>
  <c r="W341" i="23"/>
  <c r="N341" i="23"/>
  <c r="U341" i="23"/>
  <c r="T341" i="23"/>
  <c r="AC341" i="23"/>
  <c r="S341" i="23"/>
  <c r="R347" i="23"/>
  <c r="V371" i="23"/>
  <c r="U340" i="23"/>
  <c r="U344" i="23"/>
  <c r="V348" i="23"/>
  <c r="U349" i="23"/>
  <c r="T350" i="23"/>
  <c r="V356" i="23"/>
  <c r="U357" i="23"/>
  <c r="T358" i="23"/>
  <c r="S359" i="23"/>
  <c r="Q361" i="23"/>
  <c r="Y361" i="23"/>
  <c r="V364" i="23"/>
  <c r="U365" i="23"/>
  <c r="T366" i="23"/>
  <c r="S367" i="23"/>
  <c r="Q369" i="23"/>
  <c r="Y369" i="23"/>
  <c r="V372" i="23"/>
  <c r="U373" i="23"/>
  <c r="T374" i="23"/>
  <c r="S375" i="23"/>
  <c r="Q377" i="23"/>
  <c r="Y377" i="23"/>
  <c r="U412" i="23"/>
  <c r="T412" i="23"/>
  <c r="S412" i="23"/>
  <c r="AC412" i="23"/>
  <c r="AD412" i="23" s="1"/>
  <c r="R412" i="23"/>
  <c r="Y412" i="23"/>
  <c r="Q412" i="23"/>
  <c r="X412" i="23"/>
  <c r="P412" i="23"/>
  <c r="W412" i="23"/>
  <c r="N412" i="23"/>
  <c r="V340" i="23"/>
  <c r="V344" i="23"/>
  <c r="V349" i="23"/>
  <c r="V357" i="23"/>
  <c r="T359" i="23"/>
  <c r="R361" i="23"/>
  <c r="AC361" i="23"/>
  <c r="AD361" i="23" s="1"/>
  <c r="V365" i="23"/>
  <c r="T367" i="23"/>
  <c r="R369" i="23"/>
  <c r="AC369" i="23"/>
  <c r="AD369" i="23" s="1"/>
  <c r="V373" i="23"/>
  <c r="T375" i="23"/>
  <c r="R377" i="23"/>
  <c r="AC377" i="23"/>
  <c r="AD377" i="23" s="1"/>
  <c r="U396" i="23"/>
  <c r="T396" i="23"/>
  <c r="S396" i="23"/>
  <c r="AC396" i="23"/>
  <c r="AD396" i="23" s="1"/>
  <c r="R396" i="23"/>
  <c r="Y396" i="23"/>
  <c r="Q396" i="23"/>
  <c r="X396" i="23"/>
  <c r="P396" i="23"/>
  <c r="W396" i="23"/>
  <c r="N396" i="23"/>
  <c r="U420" i="23"/>
  <c r="T420" i="23"/>
  <c r="S420" i="23"/>
  <c r="AC420" i="23"/>
  <c r="AD420" i="23" s="1"/>
  <c r="R420" i="23"/>
  <c r="Y420" i="23"/>
  <c r="Q420" i="23"/>
  <c r="X420" i="23"/>
  <c r="P420" i="23"/>
  <c r="W420" i="23"/>
  <c r="N420" i="23"/>
  <c r="N340" i="23"/>
  <c r="W340" i="23"/>
  <c r="N344" i="23"/>
  <c r="X344" i="23" s="1"/>
  <c r="W344" i="23"/>
  <c r="P348" i="23"/>
  <c r="X348" i="23"/>
  <c r="N349" i="23"/>
  <c r="W349" i="23"/>
  <c r="V350" i="23"/>
  <c r="P356" i="23"/>
  <c r="X356" i="23"/>
  <c r="N357" i="23"/>
  <c r="W357" i="23"/>
  <c r="V358" i="23"/>
  <c r="U359" i="23"/>
  <c r="S361" i="23"/>
  <c r="P364" i="23"/>
  <c r="X364" i="23"/>
  <c r="N365" i="23"/>
  <c r="T365" i="23" s="1"/>
  <c r="W365" i="23"/>
  <c r="V366" i="23"/>
  <c r="U367" i="23"/>
  <c r="S369" i="23"/>
  <c r="P372" i="23"/>
  <c r="X372" i="23"/>
  <c r="N373" i="23"/>
  <c r="W373" i="23"/>
  <c r="V374" i="23"/>
  <c r="U375" i="23"/>
  <c r="S377" i="23"/>
  <c r="U380" i="23"/>
  <c r="X380" i="23"/>
  <c r="P380" i="23"/>
  <c r="W380" i="23"/>
  <c r="N380" i="23"/>
  <c r="V359" i="23"/>
  <c r="V367" i="23"/>
  <c r="V375" i="23"/>
  <c r="T377" i="23"/>
  <c r="Q340" i="23"/>
  <c r="Y340" i="23"/>
  <c r="Q344" i="23"/>
  <c r="Y344" i="23"/>
  <c r="R348" i="23"/>
  <c r="AC348" i="23"/>
  <c r="AD348" i="23" s="1"/>
  <c r="Q349" i="23"/>
  <c r="Y349" i="23"/>
  <c r="P350" i="23"/>
  <c r="X350" i="23"/>
  <c r="V352" i="23"/>
  <c r="T354" i="23"/>
  <c r="R356" i="23"/>
  <c r="AC356" i="23"/>
  <c r="AD356" i="23" s="1"/>
  <c r="Q357" i="23"/>
  <c r="Y357" i="23"/>
  <c r="P358" i="23"/>
  <c r="X358" i="23"/>
  <c r="N359" i="23"/>
  <c r="W359" i="23"/>
  <c r="V360" i="23"/>
  <c r="U361" i="23"/>
  <c r="T362" i="23"/>
  <c r="R364" i="23"/>
  <c r="AC364" i="23"/>
  <c r="AD364" i="23" s="1"/>
  <c r="Q365" i="23"/>
  <c r="Y365" i="23"/>
  <c r="P366" i="23"/>
  <c r="X366" i="23"/>
  <c r="N367" i="23"/>
  <c r="W367" i="23"/>
  <c r="V368" i="23"/>
  <c r="U369" i="23"/>
  <c r="T370" i="23"/>
  <c r="R372" i="23"/>
  <c r="AC372" i="23"/>
  <c r="AD372" i="23" s="1"/>
  <c r="Q373" i="23"/>
  <c r="Y373" i="23"/>
  <c r="P374" i="23"/>
  <c r="X374" i="23"/>
  <c r="N375" i="23"/>
  <c r="W375" i="23"/>
  <c r="U377" i="23"/>
  <c r="R380" i="23"/>
  <c r="P359" i="23"/>
  <c r="X359" i="23"/>
  <c r="V361" i="23"/>
  <c r="P367" i="23"/>
  <c r="X367" i="23"/>
  <c r="V369" i="23"/>
  <c r="P375" i="23"/>
  <c r="X375" i="23"/>
  <c r="V377" i="23"/>
  <c r="U388" i="23"/>
  <c r="T388" i="23"/>
  <c r="S388" i="23"/>
  <c r="AC388" i="23"/>
  <c r="AD388" i="23" s="1"/>
  <c r="R388" i="23"/>
  <c r="Y388" i="23"/>
  <c r="Q388" i="23"/>
  <c r="X388" i="23"/>
  <c r="P388" i="23"/>
  <c r="W388" i="23"/>
  <c r="N388" i="23"/>
  <c r="S340" i="23"/>
  <c r="S344" i="23"/>
  <c r="R350" i="23"/>
  <c r="P352" i="23"/>
  <c r="R358" i="23"/>
  <c r="Q359" i="23"/>
  <c r="P360" i="23"/>
  <c r="N361" i="23"/>
  <c r="R366" i="23"/>
  <c r="Q367" i="23"/>
  <c r="P368" i="23"/>
  <c r="N369" i="23"/>
  <c r="R374" i="23"/>
  <c r="Q375" i="23"/>
  <c r="N377" i="23"/>
  <c r="W378" i="23"/>
  <c r="N378" i="23"/>
  <c r="AC378" i="23"/>
  <c r="AD378" i="23" s="1"/>
  <c r="X378" i="23"/>
  <c r="T380" i="23"/>
  <c r="V388" i="23"/>
  <c r="U404" i="23"/>
  <c r="T404" i="23"/>
  <c r="S404" i="23"/>
  <c r="AC404" i="23"/>
  <c r="AD404" i="23" s="1"/>
  <c r="R404" i="23"/>
  <c r="Y404" i="23"/>
  <c r="Q404" i="23"/>
  <c r="X404" i="23"/>
  <c r="P404" i="23"/>
  <c r="W404" i="23"/>
  <c r="N404" i="23"/>
  <c r="V381" i="23"/>
  <c r="U382" i="23"/>
  <c r="T383" i="23"/>
  <c r="S384" i="23"/>
  <c r="R385" i="23"/>
  <c r="AC385" i="23"/>
  <c r="AD385" i="23" s="1"/>
  <c r="Q386" i="23"/>
  <c r="Y386" i="23"/>
  <c r="P387" i="23"/>
  <c r="X387" i="23"/>
  <c r="V389" i="23"/>
  <c r="U390" i="23"/>
  <c r="T391" i="23"/>
  <c r="S392" i="23"/>
  <c r="R393" i="23"/>
  <c r="AC393" i="23"/>
  <c r="AD393" i="23" s="1"/>
  <c r="Q394" i="23"/>
  <c r="Y394" i="23"/>
  <c r="P395" i="23"/>
  <c r="X395" i="23"/>
  <c r="V397" i="23"/>
  <c r="U398" i="23"/>
  <c r="T399" i="23"/>
  <c r="S400" i="23"/>
  <c r="R401" i="23"/>
  <c r="AC401" i="23"/>
  <c r="AD401" i="23" s="1"/>
  <c r="Q402" i="23"/>
  <c r="Y402" i="23"/>
  <c r="X403" i="23"/>
  <c r="V405" i="23"/>
  <c r="U406" i="23"/>
  <c r="T407" i="23"/>
  <c r="S408" i="23"/>
  <c r="R409" i="23"/>
  <c r="AC409" i="23"/>
  <c r="AD409" i="23" s="1"/>
  <c r="Q410" i="23"/>
  <c r="Y410" i="23"/>
  <c r="P411" i="23"/>
  <c r="X411" i="23"/>
  <c r="V413" i="23"/>
  <c r="U414" i="23"/>
  <c r="T415" i="23"/>
  <c r="S416" i="23"/>
  <c r="R417" i="23"/>
  <c r="AC417" i="23"/>
  <c r="AD417" i="23" s="1"/>
  <c r="Q418" i="23"/>
  <c r="Y418" i="23"/>
  <c r="P419" i="23"/>
  <c r="X419" i="23"/>
  <c r="V421" i="23"/>
  <c r="U422" i="23"/>
  <c r="T423" i="23"/>
  <c r="S424" i="23"/>
  <c r="R425" i="23"/>
  <c r="AC425" i="23"/>
  <c r="AD425" i="23" s="1"/>
  <c r="Q426" i="23"/>
  <c r="Y426" i="23"/>
  <c r="P427" i="23"/>
  <c r="X427" i="23"/>
  <c r="V429" i="23"/>
  <c r="Q379" i="23"/>
  <c r="Y379" i="23"/>
  <c r="N381" i="23"/>
  <c r="W381" i="23"/>
  <c r="V382" i="23"/>
  <c r="U383" i="23"/>
  <c r="T384" i="23"/>
  <c r="S385" i="23"/>
  <c r="R386" i="23"/>
  <c r="AC386" i="23"/>
  <c r="AD386" i="23" s="1"/>
  <c r="Q387" i="23"/>
  <c r="Y387" i="23"/>
  <c r="N389" i="23"/>
  <c r="W389" i="23"/>
  <c r="V390" i="23"/>
  <c r="U391" i="23"/>
  <c r="T392" i="23"/>
  <c r="S393" i="23"/>
  <c r="R394" i="23"/>
  <c r="AC394" i="23"/>
  <c r="AD394" i="23" s="1"/>
  <c r="Q395" i="23"/>
  <c r="Y395" i="23"/>
  <c r="N397" i="23"/>
  <c r="W397" i="23"/>
  <c r="V398" i="23"/>
  <c r="U399" i="23"/>
  <c r="T400" i="23"/>
  <c r="S401" i="23"/>
  <c r="R402" i="23"/>
  <c r="AC402" i="23"/>
  <c r="AD402" i="23" s="1"/>
  <c r="Q403" i="23"/>
  <c r="Y403" i="23"/>
  <c r="N405" i="23"/>
  <c r="V406" i="23"/>
  <c r="U407" i="23"/>
  <c r="T408" i="23"/>
  <c r="S409" i="23"/>
  <c r="R410" i="23"/>
  <c r="AC410" i="23"/>
  <c r="AD410" i="23" s="1"/>
  <c r="Q411" i="23"/>
  <c r="Y411" i="23"/>
  <c r="N413" i="23"/>
  <c r="W413" i="23"/>
  <c r="V414" i="23"/>
  <c r="U415" i="23"/>
  <c r="T416" i="23"/>
  <c r="S417" i="23"/>
  <c r="R418" i="23"/>
  <c r="AC418" i="23"/>
  <c r="AD418" i="23" s="1"/>
  <c r="Q419" i="23"/>
  <c r="Y419" i="23"/>
  <c r="N421" i="23"/>
  <c r="W421" i="23"/>
  <c r="V422" i="23"/>
  <c r="U423" i="23"/>
  <c r="T424" i="23"/>
  <c r="S425" i="23"/>
  <c r="R426" i="23"/>
  <c r="AC426" i="23"/>
  <c r="AD426" i="23" s="1"/>
  <c r="Q427" i="23"/>
  <c r="Y427" i="23"/>
  <c r="N429" i="23"/>
  <c r="W429" i="23"/>
  <c r="V383" i="23"/>
  <c r="U384" i="23"/>
  <c r="T385" i="23"/>
  <c r="S386" i="23"/>
  <c r="V391" i="23"/>
  <c r="U392" i="23"/>
  <c r="T393" i="23"/>
  <c r="S394" i="23"/>
  <c r="V399" i="23"/>
  <c r="U400" i="23"/>
  <c r="T401" i="23"/>
  <c r="S402" i="23"/>
  <c r="V407" i="23"/>
  <c r="U408" i="23"/>
  <c r="S410" i="23"/>
  <c r="V415" i="23"/>
  <c r="U416" i="23"/>
  <c r="S418" i="23"/>
  <c r="V423" i="23"/>
  <c r="U424" i="23"/>
  <c r="T425" i="23"/>
  <c r="S426" i="23"/>
  <c r="R427" i="23"/>
  <c r="AC427" i="23"/>
  <c r="AD427" i="23" s="1"/>
  <c r="P429" i="23"/>
  <c r="X429" i="23"/>
  <c r="N383" i="23"/>
  <c r="W383" i="23"/>
  <c r="V384" i="23"/>
  <c r="U385" i="23"/>
  <c r="T386" i="23"/>
  <c r="V392" i="23"/>
  <c r="U393" i="23"/>
  <c r="T394" i="23"/>
  <c r="V400" i="23"/>
  <c r="U401" i="23"/>
  <c r="T402" i="23"/>
  <c r="N407" i="23"/>
  <c r="W407" i="23"/>
  <c r="V408" i="23"/>
  <c r="T410" i="23"/>
  <c r="N415" i="23"/>
  <c r="W415" i="23"/>
  <c r="V416" i="23"/>
  <c r="T418" i="23"/>
  <c r="N423" i="23"/>
  <c r="W423" i="23"/>
  <c r="V424" i="23"/>
  <c r="U425" i="23"/>
  <c r="T426" i="23"/>
  <c r="S427" i="23"/>
  <c r="Q429" i="23"/>
  <c r="Y429" i="23"/>
  <c r="V385" i="23"/>
  <c r="U386" i="23"/>
  <c r="N392" i="23"/>
  <c r="W392" i="23"/>
  <c r="V393" i="23"/>
  <c r="U394" i="23"/>
  <c r="N400" i="23"/>
  <c r="W400" i="23"/>
  <c r="V401" i="23"/>
  <c r="U402" i="23"/>
  <c r="P407" i="23"/>
  <c r="X407" i="23"/>
  <c r="N408" i="23"/>
  <c r="W408" i="23"/>
  <c r="V409" i="23"/>
  <c r="U410" i="23"/>
  <c r="T411" i="23"/>
  <c r="R413" i="23"/>
  <c r="AC413" i="23"/>
  <c r="AD413" i="23" s="1"/>
  <c r="Q414" i="23"/>
  <c r="Y414" i="23"/>
  <c r="P415" i="23"/>
  <c r="X415" i="23"/>
  <c r="N416" i="23"/>
  <c r="W416" i="23"/>
  <c r="V417" i="23"/>
  <c r="U418" i="23"/>
  <c r="T419" i="23"/>
  <c r="R421" i="23"/>
  <c r="AC421" i="23"/>
  <c r="AD421" i="23" s="1"/>
  <c r="Q422" i="23"/>
  <c r="Y422" i="23"/>
  <c r="P423" i="23"/>
  <c r="X423" i="23"/>
  <c r="N424" i="23"/>
  <c r="W424" i="23"/>
  <c r="V425" i="23"/>
  <c r="U426" i="23"/>
  <c r="T427" i="23"/>
  <c r="R429" i="23"/>
  <c r="AC429" i="23"/>
  <c r="AD429" i="23" s="1"/>
  <c r="V386" i="23"/>
  <c r="V394" i="23"/>
  <c r="V402" i="23"/>
  <c r="V410" i="23"/>
  <c r="Q415" i="23"/>
  <c r="Y415" i="23"/>
  <c r="P416" i="23"/>
  <c r="X416" i="23"/>
  <c r="V418" i="23"/>
  <c r="V426" i="23"/>
  <c r="U427" i="23"/>
  <c r="S429" i="23"/>
  <c r="R383" i="23"/>
  <c r="Q384" i="23"/>
  <c r="P385" i="23"/>
  <c r="N386" i="23"/>
  <c r="R391" i="23"/>
  <c r="Q392" i="23"/>
  <c r="P393" i="23"/>
  <c r="N394" i="23"/>
  <c r="R399" i="23"/>
  <c r="Q400" i="23"/>
  <c r="P401" i="23"/>
  <c r="N402" i="23"/>
  <c r="R407" i="23"/>
  <c r="Q408" i="23"/>
  <c r="P409" i="23"/>
  <c r="N410" i="23"/>
  <c r="R415" i="23"/>
  <c r="Q416" i="23"/>
  <c r="P417" i="23"/>
  <c r="N418" i="23"/>
  <c r="R423" i="23"/>
  <c r="Q424" i="23"/>
  <c r="P425" i="23"/>
  <c r="N426" i="23"/>
  <c r="W143" i="4"/>
  <c r="S143" i="4"/>
  <c r="R143" i="4"/>
  <c r="S214" i="4"/>
  <c r="Z214" i="4"/>
  <c r="U214" i="4"/>
  <c r="X4" i="4"/>
  <c r="AB11" i="4"/>
  <c r="AG15" i="4"/>
  <c r="W15" i="4"/>
  <c r="V15" i="4"/>
  <c r="Z15" i="4"/>
  <c r="R16" i="4"/>
  <c r="P20" i="4"/>
  <c r="P25" i="4"/>
  <c r="AC25" i="4"/>
  <c r="AC40" i="4"/>
  <c r="U40" i="4"/>
  <c r="T40" i="4"/>
  <c r="Z40" i="4"/>
  <c r="R40" i="4"/>
  <c r="P43" i="4"/>
  <c r="S43" i="4" s="1"/>
  <c r="AC43" i="4"/>
  <c r="S48" i="4"/>
  <c r="AC52" i="4"/>
  <c r="U52" i="4"/>
  <c r="T52" i="4"/>
  <c r="Z52" i="4"/>
  <c r="R52" i="4"/>
  <c r="P55" i="4"/>
  <c r="AC55" i="4"/>
  <c r="S60" i="4"/>
  <c r="AC64" i="4"/>
  <c r="U64" i="4"/>
  <c r="AB64" i="4"/>
  <c r="R64" i="4"/>
  <c r="P67" i="4"/>
  <c r="U67" i="4" s="1"/>
  <c r="AC67" i="4"/>
  <c r="AG79" i="4"/>
  <c r="W79" i="4"/>
  <c r="AB79" i="4"/>
  <c r="T79" i="4"/>
  <c r="AA79" i="4"/>
  <c r="S120" i="4"/>
  <c r="X120" i="4"/>
  <c r="AB206" i="4"/>
  <c r="U206" i="4"/>
  <c r="AC206" i="4"/>
  <c r="Z206" i="4"/>
  <c r="P206" i="4"/>
  <c r="AG206" i="4"/>
  <c r="Y206" i="4"/>
  <c r="X206" i="4"/>
  <c r="W206" i="4"/>
  <c r="V206" i="4"/>
  <c r="R206" i="4"/>
  <c r="AC20" i="4"/>
  <c r="U20" i="4"/>
  <c r="AB20" i="4"/>
  <c r="T20" i="4"/>
  <c r="Z226" i="4"/>
  <c r="V226" i="4"/>
  <c r="AA226" i="4"/>
  <c r="AG195" i="4"/>
  <c r="T195" i="4"/>
  <c r="AC195" i="4"/>
  <c r="AB195" i="4"/>
  <c r="R195" i="4"/>
  <c r="P195" i="4"/>
  <c r="S195" i="4" s="1"/>
  <c r="Z195" i="4"/>
  <c r="Y195" i="4"/>
  <c r="U2" i="4"/>
  <c r="AC2" i="4"/>
  <c r="P4" i="4"/>
  <c r="W4" i="4" s="1"/>
  <c r="Y4" i="4"/>
  <c r="W5" i="4"/>
  <c r="AG5" i="4"/>
  <c r="U6" i="4"/>
  <c r="AC6" i="4"/>
  <c r="W8" i="4"/>
  <c r="S11" i="4"/>
  <c r="AC11" i="4"/>
  <c r="W12" i="4"/>
  <c r="P15" i="4"/>
  <c r="Y15" i="4" s="1"/>
  <c r="AA15" i="4"/>
  <c r="S16" i="4"/>
  <c r="AG16" i="4"/>
  <c r="AG19" i="4"/>
  <c r="W19" i="4"/>
  <c r="V19" i="4"/>
  <c r="Z19" i="4"/>
  <c r="R20" i="4"/>
  <c r="AC24" i="4"/>
  <c r="U24" i="4"/>
  <c r="Z24" i="4"/>
  <c r="T25" i="4"/>
  <c r="AA29" i="4"/>
  <c r="S29" i="4"/>
  <c r="Z29" i="4"/>
  <c r="R29" i="4"/>
  <c r="AB29" i="4"/>
  <c r="AG35" i="4"/>
  <c r="W35" i="4"/>
  <c r="V35" i="4"/>
  <c r="AB35" i="4"/>
  <c r="T35" i="4"/>
  <c r="AA35" i="4"/>
  <c r="X39" i="4"/>
  <c r="P40" i="4"/>
  <c r="AB40" i="4" s="1"/>
  <c r="AG40" i="4"/>
  <c r="X51" i="4"/>
  <c r="P52" i="4"/>
  <c r="AA52" i="4" s="1"/>
  <c r="AG52" i="4"/>
  <c r="R55" i="4"/>
  <c r="Y56" i="4"/>
  <c r="P64" i="4"/>
  <c r="Z64" i="4" s="1"/>
  <c r="AG64" i="4"/>
  <c r="R67" i="4"/>
  <c r="AC76" i="4"/>
  <c r="U76" i="4"/>
  <c r="AB76" i="4"/>
  <c r="T76" i="4"/>
  <c r="Z76" i="4"/>
  <c r="R76" i="4"/>
  <c r="P79" i="4"/>
  <c r="V79" i="4" s="1"/>
  <c r="AC79" i="4"/>
  <c r="X80" i="4"/>
  <c r="W84" i="4"/>
  <c r="Y91" i="4"/>
  <c r="AG91" i="4"/>
  <c r="W91" i="4"/>
  <c r="V91" i="4"/>
  <c r="AC91" i="4"/>
  <c r="U91" i="4"/>
  <c r="AB91" i="4"/>
  <c r="T91" i="4"/>
  <c r="V108" i="4"/>
  <c r="AA108" i="4"/>
  <c r="P108" i="4"/>
  <c r="T108" i="4" s="1"/>
  <c r="Y108" i="4"/>
  <c r="X108" i="4"/>
  <c r="W108" i="4"/>
  <c r="U111" i="4"/>
  <c r="AA129" i="4"/>
  <c r="U129" i="4"/>
  <c r="S129" i="4"/>
  <c r="U137" i="4"/>
  <c r="V140" i="4"/>
  <c r="AB140" i="4"/>
  <c r="AA140" i="4"/>
  <c r="S140" i="4"/>
  <c r="Z140" i="4"/>
  <c r="R140" i="4"/>
  <c r="P140" i="4"/>
  <c r="T140" i="4" s="1"/>
  <c r="AG140" i="4"/>
  <c r="AC140" i="4"/>
  <c r="Y140" i="4"/>
  <c r="X140" i="4"/>
  <c r="T156" i="4"/>
  <c r="AA156" i="4"/>
  <c r="Z156" i="4"/>
  <c r="R156" i="4"/>
  <c r="Y156" i="4"/>
  <c r="P156" i="4"/>
  <c r="V156" i="4" s="1"/>
  <c r="AG156" i="4"/>
  <c r="AC156" i="4"/>
  <c r="X156" i="4"/>
  <c r="W156" i="4"/>
  <c r="AA206" i="4"/>
  <c r="AG43" i="4"/>
  <c r="W43" i="4"/>
  <c r="V43" i="4"/>
  <c r="AB43" i="4"/>
  <c r="T43" i="4"/>
  <c r="R4" i="4"/>
  <c r="Z4" i="4"/>
  <c r="X5" i="4"/>
  <c r="AA9" i="4"/>
  <c r="S9" i="4"/>
  <c r="Z9" i="4"/>
  <c r="AA13" i="4"/>
  <c r="S13" i="4"/>
  <c r="Z13" i="4"/>
  <c r="R13" i="4"/>
  <c r="AB13" i="4"/>
  <c r="AB15" i="4"/>
  <c r="S20" i="4"/>
  <c r="AG20" i="4"/>
  <c r="U25" i="4"/>
  <c r="AG25" i="4"/>
  <c r="S40" i="4"/>
  <c r="AG47" i="4"/>
  <c r="W47" i="4"/>
  <c r="V47" i="4"/>
  <c r="T47" i="4"/>
  <c r="AA47" i="4"/>
  <c r="S55" i="4"/>
  <c r="U57" i="4"/>
  <c r="AG59" i="4"/>
  <c r="W59" i="4"/>
  <c r="V59" i="4"/>
  <c r="T59" i="4"/>
  <c r="AA59" i="4"/>
  <c r="Y63" i="4"/>
  <c r="S64" i="4"/>
  <c r="S67" i="4"/>
  <c r="U69" i="4"/>
  <c r="AG71" i="4"/>
  <c r="V71" i="4"/>
  <c r="AB71" i="4"/>
  <c r="AA71" i="4"/>
  <c r="R79" i="4"/>
  <c r="Y80" i="4"/>
  <c r="AG92" i="4"/>
  <c r="AB92" i="4"/>
  <c r="AA92" i="4"/>
  <c r="Z92" i="4"/>
  <c r="AF119" i="4"/>
  <c r="AH119" i="4" s="1"/>
  <c r="W120" i="4"/>
  <c r="U154" i="4"/>
  <c r="AB154" i="4"/>
  <c r="Z235" i="4"/>
  <c r="R235" i="4"/>
  <c r="AG235" i="4"/>
  <c r="W235" i="4"/>
  <c r="U235" i="4"/>
  <c r="P235" i="4"/>
  <c r="T235" i="4" s="1"/>
  <c r="AA235" i="4"/>
  <c r="AB235" i="4"/>
  <c r="AG2" i="4"/>
  <c r="U3" i="4"/>
  <c r="AC3" i="4"/>
  <c r="S4" i="4"/>
  <c r="AA4" i="4"/>
  <c r="P5" i="4"/>
  <c r="U5" i="4" s="1"/>
  <c r="Y5" i="4"/>
  <c r="W6" i="4"/>
  <c r="AG6" i="4"/>
  <c r="U7" i="4"/>
  <c r="P9" i="4"/>
  <c r="R9" i="4" s="1"/>
  <c r="AC9" i="4"/>
  <c r="U11" i="4"/>
  <c r="P13" i="4"/>
  <c r="AC13" i="4"/>
  <c r="S15" i="4"/>
  <c r="AC15" i="4"/>
  <c r="W16" i="4"/>
  <c r="R19" i="4"/>
  <c r="AB19" i="4"/>
  <c r="V20" i="4"/>
  <c r="AG23" i="4"/>
  <c r="W23" i="4"/>
  <c r="V23" i="4"/>
  <c r="Z23" i="4"/>
  <c r="R24" i="4"/>
  <c r="V25" i="4"/>
  <c r="AC28" i="4"/>
  <c r="U28" i="4"/>
  <c r="AB28" i="4"/>
  <c r="T28" i="4"/>
  <c r="Z28" i="4"/>
  <c r="T29" i="4"/>
  <c r="AC32" i="4"/>
  <c r="U32" i="4"/>
  <c r="AB32" i="4"/>
  <c r="T32" i="4"/>
  <c r="Z32" i="4"/>
  <c r="R32" i="4"/>
  <c r="R35" i="4"/>
  <c r="V40" i="4"/>
  <c r="U43" i="4"/>
  <c r="AC44" i="4"/>
  <c r="U44" i="4"/>
  <c r="AB44" i="4"/>
  <c r="T44" i="4"/>
  <c r="Z44" i="4"/>
  <c r="R44" i="4"/>
  <c r="P47" i="4"/>
  <c r="AB47" i="4" s="1"/>
  <c r="AC47" i="4"/>
  <c r="X48" i="4"/>
  <c r="V52" i="4"/>
  <c r="U55" i="4"/>
  <c r="AC56" i="4"/>
  <c r="U56" i="4"/>
  <c r="AB56" i="4"/>
  <c r="T56" i="4"/>
  <c r="Z56" i="4"/>
  <c r="R56" i="4"/>
  <c r="P59" i="4"/>
  <c r="X59" i="4" s="1"/>
  <c r="AC59" i="4"/>
  <c r="X60" i="4"/>
  <c r="V64" i="4"/>
  <c r="AC68" i="4"/>
  <c r="U68" i="4"/>
  <c r="AB68" i="4"/>
  <c r="T68" i="4"/>
  <c r="Z68" i="4"/>
  <c r="R68" i="4"/>
  <c r="P71" i="4"/>
  <c r="W71" i="4" s="1"/>
  <c r="AC71" i="4"/>
  <c r="X72" i="4"/>
  <c r="S76" i="4"/>
  <c r="S79" i="4"/>
  <c r="U81" i="4"/>
  <c r="AG83" i="4"/>
  <c r="W83" i="4"/>
  <c r="V83" i="4"/>
  <c r="AC83" i="4"/>
  <c r="AB83" i="4"/>
  <c r="T83" i="4"/>
  <c r="AA83" i="4"/>
  <c r="Y84" i="4"/>
  <c r="AG87" i="4"/>
  <c r="W87" i="4"/>
  <c r="V87" i="4"/>
  <c r="AC87" i="4"/>
  <c r="U87" i="4"/>
  <c r="AB87" i="4"/>
  <c r="T87" i="4"/>
  <c r="R91" i="4"/>
  <c r="P92" i="4"/>
  <c r="S92" i="4" s="1"/>
  <c r="S108" i="4"/>
  <c r="V132" i="4"/>
  <c r="AB132" i="4"/>
  <c r="T132" i="4"/>
  <c r="Z132" i="4"/>
  <c r="R132" i="4"/>
  <c r="AA132" i="4"/>
  <c r="X132" i="4"/>
  <c r="W132" i="4"/>
  <c r="U132" i="4"/>
  <c r="S132" i="4"/>
  <c r="W140" i="4"/>
  <c r="S146" i="4"/>
  <c r="AA146" i="4"/>
  <c r="S154" i="4"/>
  <c r="AA43" i="4"/>
  <c r="AA55" i="4"/>
  <c r="AG67" i="4"/>
  <c r="W67" i="4"/>
  <c r="V67" i="4"/>
  <c r="AB67" i="4"/>
  <c r="T67" i="4"/>
  <c r="X2" i="4"/>
  <c r="T4" i="4"/>
  <c r="AB4" i="4"/>
  <c r="R5" i="4"/>
  <c r="Z5" i="4"/>
  <c r="X6" i="4"/>
  <c r="AC8" i="4"/>
  <c r="U8" i="4"/>
  <c r="AB8" i="4"/>
  <c r="T8" i="4"/>
  <c r="Z8" i="4"/>
  <c r="T9" i="4"/>
  <c r="AB12" i="4"/>
  <c r="T12" i="4"/>
  <c r="T13" i="4"/>
  <c r="T15" i="4"/>
  <c r="S17" i="4"/>
  <c r="Z17" i="4"/>
  <c r="R17" i="4"/>
  <c r="AB17" i="4"/>
  <c r="W20" i="4"/>
  <c r="AA23" i="4"/>
  <c r="AG39" i="4"/>
  <c r="W39" i="4"/>
  <c r="V39" i="4"/>
  <c r="AB39" i="4"/>
  <c r="T39" i="4"/>
  <c r="AA39" i="4"/>
  <c r="W40" i="4"/>
  <c r="X43" i="4"/>
  <c r="R47" i="4"/>
  <c r="AG51" i="4"/>
  <c r="W51" i="4"/>
  <c r="V51" i="4"/>
  <c r="T51" i="4"/>
  <c r="AA51" i="4"/>
  <c r="W52" i="4"/>
  <c r="AG63" i="4"/>
  <c r="W63" i="4"/>
  <c r="V63" i="4"/>
  <c r="AB63" i="4"/>
  <c r="T63" i="4"/>
  <c r="AA63" i="4"/>
  <c r="W64" i="4"/>
  <c r="X67" i="4"/>
  <c r="W69" i="4"/>
  <c r="U79" i="4"/>
  <c r="AC80" i="4"/>
  <c r="AB80" i="4"/>
  <c r="T80" i="4"/>
  <c r="R80" i="4"/>
  <c r="V116" i="4"/>
  <c r="AB116" i="4"/>
  <c r="T116" i="4"/>
  <c r="Y116" i="4"/>
  <c r="W116" i="4"/>
  <c r="AG116" i="4"/>
  <c r="AC116" i="4"/>
  <c r="R116" i="4"/>
  <c r="AA25" i="4"/>
  <c r="S25" i="4"/>
  <c r="Z25" i="4"/>
  <c r="R25" i="4"/>
  <c r="AG55" i="4"/>
  <c r="W55" i="4"/>
  <c r="V55" i="4"/>
  <c r="AB55" i="4"/>
  <c r="T55" i="4"/>
  <c r="P2" i="4"/>
  <c r="V2" i="4" s="1"/>
  <c r="Y2" i="4"/>
  <c r="W3" i="4"/>
  <c r="AG3" i="4"/>
  <c r="U4" i="4"/>
  <c r="AC4" i="4"/>
  <c r="S5" i="4"/>
  <c r="AA5" i="4"/>
  <c r="P6" i="4"/>
  <c r="Y6" i="4"/>
  <c r="P8" i="4"/>
  <c r="AA8" i="4"/>
  <c r="U9" i="4"/>
  <c r="AG9" i="4"/>
  <c r="P12" i="4"/>
  <c r="S12" i="4" s="1"/>
  <c r="AA12" i="4"/>
  <c r="U13" i="4"/>
  <c r="AG13" i="4"/>
  <c r="U15" i="4"/>
  <c r="P17" i="4"/>
  <c r="T19" i="4"/>
  <c r="X20" i="4"/>
  <c r="AA21" i="4"/>
  <c r="S21" i="4"/>
  <c r="Z21" i="4"/>
  <c r="R21" i="4"/>
  <c r="AB21" i="4"/>
  <c r="V24" i="4"/>
  <c r="X25" i="4"/>
  <c r="AG27" i="4"/>
  <c r="W27" i="4"/>
  <c r="V27" i="4"/>
  <c r="Z27" i="4"/>
  <c r="V29" i="4"/>
  <c r="AG31" i="4"/>
  <c r="W31" i="4"/>
  <c r="V31" i="4"/>
  <c r="Z31" i="4"/>
  <c r="U35" i="4"/>
  <c r="AC36" i="4"/>
  <c r="U36" i="4"/>
  <c r="AB36" i="4"/>
  <c r="T36" i="4"/>
  <c r="Z36" i="4"/>
  <c r="R36" i="4"/>
  <c r="P39" i="4"/>
  <c r="U39" i="4" s="1"/>
  <c r="AC39" i="4"/>
  <c r="X40" i="4"/>
  <c r="Y43" i="4"/>
  <c r="S47" i="4"/>
  <c r="P51" i="4"/>
  <c r="S51" i="4" s="1"/>
  <c r="AC51" i="4"/>
  <c r="Y55" i="4"/>
  <c r="S59" i="4"/>
  <c r="P63" i="4"/>
  <c r="X63" i="4" s="1"/>
  <c r="AC63" i="4"/>
  <c r="X64" i="4"/>
  <c r="Y67" i="4"/>
  <c r="S71" i="4"/>
  <c r="AG75" i="4"/>
  <c r="W75" i="4"/>
  <c r="V75" i="4"/>
  <c r="AB75" i="4"/>
  <c r="T75" i="4"/>
  <c r="AA75" i="4"/>
  <c r="W76" i="4"/>
  <c r="X79" i="4"/>
  <c r="P80" i="4"/>
  <c r="Z80" i="4" s="1"/>
  <c r="AG80" i="4"/>
  <c r="AC88" i="4"/>
  <c r="U88" i="4"/>
  <c r="AB88" i="4"/>
  <c r="T88" i="4"/>
  <c r="AA88" i="4"/>
  <c r="S88" i="4"/>
  <c r="Z88" i="4"/>
  <c r="R88" i="4"/>
  <c r="X91" i="4"/>
  <c r="X92" i="4"/>
  <c r="Y95" i="4"/>
  <c r="P95" i="4"/>
  <c r="X95" i="4" s="1"/>
  <c r="AG95" i="4"/>
  <c r="W95" i="4"/>
  <c r="V95" i="4"/>
  <c r="AC95" i="4"/>
  <c r="U95" i="4"/>
  <c r="AB95" i="4"/>
  <c r="T95" i="4"/>
  <c r="AG96" i="4"/>
  <c r="W96" i="4"/>
  <c r="AC96" i="4"/>
  <c r="U96" i="4"/>
  <c r="AB96" i="4"/>
  <c r="T96" i="4"/>
  <c r="AA96" i="4"/>
  <c r="S96" i="4"/>
  <c r="Z96" i="4"/>
  <c r="R96" i="4"/>
  <c r="AC108" i="4"/>
  <c r="P116" i="4"/>
  <c r="Z116" i="4" s="1"/>
  <c r="X139" i="4"/>
  <c r="Z20" i="4"/>
  <c r="AB25" i="4"/>
  <c r="AA67" i="4"/>
  <c r="R2" i="4"/>
  <c r="T5" i="4"/>
  <c r="R6" i="4"/>
  <c r="AG7" i="4"/>
  <c r="W7" i="4"/>
  <c r="V7" i="4"/>
  <c r="Z7" i="4"/>
  <c r="R8" i="4"/>
  <c r="V9" i="4"/>
  <c r="AG11" i="4"/>
  <c r="W11" i="4"/>
  <c r="V11" i="4"/>
  <c r="Z11" i="4"/>
  <c r="R12" i="4"/>
  <c r="V13" i="4"/>
  <c r="X15" i="4"/>
  <c r="AC16" i="4"/>
  <c r="U16" i="4"/>
  <c r="AB16" i="4"/>
  <c r="T16" i="4"/>
  <c r="Z16" i="4"/>
  <c r="T17" i="4"/>
  <c r="Y20" i="4"/>
  <c r="Y25" i="4"/>
  <c r="X35" i="4"/>
  <c r="R39" i="4"/>
  <c r="Y40" i="4"/>
  <c r="Z43" i="4"/>
  <c r="U47" i="4"/>
  <c r="AC48" i="4"/>
  <c r="U48" i="4"/>
  <c r="AB48" i="4"/>
  <c r="T48" i="4"/>
  <c r="Z48" i="4"/>
  <c r="R48" i="4"/>
  <c r="R51" i="4"/>
  <c r="Y52" i="4"/>
  <c r="Z55" i="4"/>
  <c r="U59" i="4"/>
  <c r="AC60" i="4"/>
  <c r="U60" i="4"/>
  <c r="AB60" i="4"/>
  <c r="T60" i="4"/>
  <c r="Z60" i="4"/>
  <c r="R60" i="4"/>
  <c r="R63" i="4"/>
  <c r="Y64" i="4"/>
  <c r="Z67" i="4"/>
  <c r="U71" i="4"/>
  <c r="AC72" i="4"/>
  <c r="U72" i="4"/>
  <c r="AB72" i="4"/>
  <c r="T72" i="4"/>
  <c r="Z72" i="4"/>
  <c r="R72" i="4"/>
  <c r="Y79" i="4"/>
  <c r="S80" i="4"/>
  <c r="AC84" i="4"/>
  <c r="U84" i="4"/>
  <c r="AB84" i="4"/>
  <c r="T84" i="4"/>
  <c r="AA84" i="4"/>
  <c r="S84" i="4"/>
  <c r="Z84" i="4"/>
  <c r="R84" i="4"/>
  <c r="Z91" i="4"/>
  <c r="Y92" i="4"/>
  <c r="X116" i="4"/>
  <c r="V124" i="4"/>
  <c r="AB124" i="4"/>
  <c r="T124" i="4"/>
  <c r="Z124" i="4"/>
  <c r="R124" i="4"/>
  <c r="Y124" i="4"/>
  <c r="W124" i="4"/>
  <c r="U124" i="4"/>
  <c r="S124" i="4"/>
  <c r="AG124" i="4"/>
  <c r="P124" i="4"/>
  <c r="AB139" i="4"/>
  <c r="S139" i="4"/>
  <c r="R139" i="4"/>
  <c r="V201" i="4"/>
  <c r="AB201" i="4"/>
  <c r="V205" i="4"/>
  <c r="AC205" i="4"/>
  <c r="T205" i="4"/>
  <c r="AB205" i="4"/>
  <c r="S205" i="4"/>
  <c r="Z205" i="4"/>
  <c r="P205" i="4"/>
  <c r="AA205" i="4" s="1"/>
  <c r="R205" i="4"/>
  <c r="AG205" i="4"/>
  <c r="Y205" i="4"/>
  <c r="X205" i="4"/>
  <c r="W205" i="4"/>
  <c r="U205" i="4"/>
  <c r="X33" i="4"/>
  <c r="X37" i="4"/>
  <c r="X41" i="4"/>
  <c r="X45" i="4"/>
  <c r="X49" i="4"/>
  <c r="X53" i="4"/>
  <c r="X57" i="4"/>
  <c r="X61" i="4"/>
  <c r="X65" i="4"/>
  <c r="X69" i="4"/>
  <c r="X73" i="4"/>
  <c r="X77" i="4"/>
  <c r="X81" i="4"/>
  <c r="X85" i="4"/>
  <c r="X89" i="4"/>
  <c r="X93" i="4"/>
  <c r="X97" i="4"/>
  <c r="X100" i="4"/>
  <c r="X104" i="4"/>
  <c r="Z110" i="4"/>
  <c r="S112" i="4"/>
  <c r="AG112" i="4"/>
  <c r="AB118" i="4"/>
  <c r="Z131" i="4"/>
  <c r="W144" i="4"/>
  <c r="X147" i="4"/>
  <c r="X169" i="4"/>
  <c r="U169" i="4"/>
  <c r="AA189" i="4"/>
  <c r="S189" i="4"/>
  <c r="R189" i="4"/>
  <c r="V189" i="4"/>
  <c r="AG189" i="4"/>
  <c r="T189" i="4"/>
  <c r="AC189" i="4"/>
  <c r="P189" i="4"/>
  <c r="Z189" i="4" s="1"/>
  <c r="U220" i="4"/>
  <c r="S220" i="4"/>
  <c r="Z225" i="4"/>
  <c r="X225" i="4"/>
  <c r="W225" i="4"/>
  <c r="AG225" i="4"/>
  <c r="T225" i="4"/>
  <c r="P225" i="4"/>
  <c r="V225" i="4" s="1"/>
  <c r="AC225" i="4"/>
  <c r="AB225" i="4"/>
  <c r="AA225" i="4"/>
  <c r="AG243" i="4"/>
  <c r="W243" i="4"/>
  <c r="AA243" i="4"/>
  <c r="U243" i="4"/>
  <c r="T243" i="4"/>
  <c r="P243" i="4"/>
  <c r="V243" i="4" s="1"/>
  <c r="Z98" i="4"/>
  <c r="R98" i="4"/>
  <c r="Y98" i="4"/>
  <c r="Y100" i="4"/>
  <c r="T101" i="4"/>
  <c r="Y101" i="4"/>
  <c r="Z102" i="4"/>
  <c r="Y104" i="4"/>
  <c r="AB105" i="4"/>
  <c r="T105" i="4"/>
  <c r="Z105" i="4"/>
  <c r="R105" i="4"/>
  <c r="AA105" i="4"/>
  <c r="U112" i="4"/>
  <c r="U127" i="4"/>
  <c r="X144" i="4"/>
  <c r="U147" i="4"/>
  <c r="AA147" i="4"/>
  <c r="AC148" i="4"/>
  <c r="V152" i="4"/>
  <c r="AB152" i="4"/>
  <c r="T152" i="4"/>
  <c r="AA152" i="4"/>
  <c r="S152" i="4"/>
  <c r="Z152" i="4"/>
  <c r="R152" i="4"/>
  <c r="Y152" i="4"/>
  <c r="P152" i="4"/>
  <c r="AC152" i="4" s="1"/>
  <c r="V213" i="4"/>
  <c r="Z213" i="4"/>
  <c r="R213" i="4"/>
  <c r="U213" i="4"/>
  <c r="AG213" i="4"/>
  <c r="T213" i="4"/>
  <c r="AB213" i="4"/>
  <c r="P213" i="4"/>
  <c r="AA213" i="4"/>
  <c r="Y213" i="4"/>
  <c r="X213" i="4"/>
  <c r="W213" i="4"/>
  <c r="V217" i="4"/>
  <c r="Z217" i="4"/>
  <c r="AC217" i="4"/>
  <c r="AB217" i="4"/>
  <c r="P217" i="4"/>
  <c r="R217" i="4" s="1"/>
  <c r="Y217" i="4"/>
  <c r="AA217" i="4"/>
  <c r="X217" i="4"/>
  <c r="W217" i="4"/>
  <c r="X10" i="4"/>
  <c r="X18" i="4"/>
  <c r="X30" i="4"/>
  <c r="AF30" i="4" s="1"/>
  <c r="AH30" i="4" s="1"/>
  <c r="R33" i="4"/>
  <c r="Z33" i="4"/>
  <c r="X34" i="4"/>
  <c r="R37" i="4"/>
  <c r="Z37" i="4"/>
  <c r="R41" i="4"/>
  <c r="Z41" i="4"/>
  <c r="R45" i="4"/>
  <c r="Z45" i="4"/>
  <c r="R49" i="4"/>
  <c r="Z49" i="4"/>
  <c r="X50" i="4"/>
  <c r="R53" i="4"/>
  <c r="Z53" i="4"/>
  <c r="R57" i="4"/>
  <c r="Z57" i="4"/>
  <c r="R61" i="4"/>
  <c r="Z61" i="4"/>
  <c r="X62" i="4"/>
  <c r="R65" i="4"/>
  <c r="Z65" i="4"/>
  <c r="R69" i="4"/>
  <c r="Z69" i="4"/>
  <c r="R73" i="4"/>
  <c r="Z73" i="4"/>
  <c r="R77" i="4"/>
  <c r="Z77" i="4"/>
  <c r="R81" i="4"/>
  <c r="Z81" i="4"/>
  <c r="R85" i="4"/>
  <c r="Z85" i="4"/>
  <c r="R89" i="4"/>
  <c r="Z89" i="4"/>
  <c r="R93" i="4"/>
  <c r="Z93" i="4"/>
  <c r="R97" i="4"/>
  <c r="Z97" i="4"/>
  <c r="P98" i="4"/>
  <c r="AA98" i="4"/>
  <c r="P100" i="4"/>
  <c r="AB100" i="4" s="1"/>
  <c r="Z100" i="4"/>
  <c r="P101" i="4"/>
  <c r="X101" i="4" s="1"/>
  <c r="Z101" i="4"/>
  <c r="P102" i="4"/>
  <c r="T102" i="4" s="1"/>
  <c r="AA102" i="4"/>
  <c r="P104" i="4"/>
  <c r="Z104" i="4"/>
  <c r="P105" i="4"/>
  <c r="Y105" i="4" s="1"/>
  <c r="AC105" i="4"/>
  <c r="AB109" i="4"/>
  <c r="T109" i="4"/>
  <c r="Z109" i="4"/>
  <c r="R109" i="4"/>
  <c r="AA109" i="4"/>
  <c r="W112" i="4"/>
  <c r="AF123" i="4"/>
  <c r="AH123" i="4" s="1"/>
  <c r="T128" i="4"/>
  <c r="Z128" i="4"/>
  <c r="AC128" i="4"/>
  <c r="V136" i="4"/>
  <c r="AB136" i="4"/>
  <c r="T136" i="4"/>
  <c r="Z136" i="4"/>
  <c r="R136" i="4"/>
  <c r="AC136" i="4"/>
  <c r="Y144" i="4"/>
  <c r="R147" i="4"/>
  <c r="AF147" i="4" s="1"/>
  <c r="AH147" i="4" s="1"/>
  <c r="W150" i="4"/>
  <c r="V150" i="4"/>
  <c r="U152" i="4"/>
  <c r="V155" i="4"/>
  <c r="AB155" i="4"/>
  <c r="AC168" i="4"/>
  <c r="U168" i="4"/>
  <c r="T168" i="4"/>
  <c r="X168" i="4"/>
  <c r="V168" i="4"/>
  <c r="AG168" i="4"/>
  <c r="S168" i="4"/>
  <c r="R168" i="4"/>
  <c r="P168" i="4"/>
  <c r="Y168" i="4" s="1"/>
  <c r="AA173" i="4"/>
  <c r="S173" i="4"/>
  <c r="R173" i="4"/>
  <c r="V173" i="4"/>
  <c r="AG173" i="4"/>
  <c r="U173" i="4"/>
  <c r="T173" i="4"/>
  <c r="AC173" i="4"/>
  <c r="P173" i="4"/>
  <c r="X173" i="4" s="1"/>
  <c r="Y189" i="4"/>
  <c r="Y196" i="4"/>
  <c r="S213" i="4"/>
  <c r="T217" i="4"/>
  <c r="Z219" i="4"/>
  <c r="R219" i="4"/>
  <c r="V219" i="4"/>
  <c r="X219" i="4"/>
  <c r="W219" i="4"/>
  <c r="AG219" i="4"/>
  <c r="T219" i="4"/>
  <c r="P219" i="4"/>
  <c r="S219" i="4" s="1"/>
  <c r="AC219" i="4"/>
  <c r="AB219" i="4"/>
  <c r="Y219" i="4"/>
  <c r="U225" i="4"/>
  <c r="AA229" i="4"/>
  <c r="S229" i="4"/>
  <c r="Z229" i="4"/>
  <c r="Y229" i="4"/>
  <c r="W229" i="4"/>
  <c r="AG229" i="4"/>
  <c r="U229" i="4"/>
  <c r="P229" i="4"/>
  <c r="R229" i="4" s="1"/>
  <c r="Z231" i="4"/>
  <c r="AG231" i="4"/>
  <c r="W231" i="4"/>
  <c r="Y231" i="4"/>
  <c r="P231" i="4"/>
  <c r="V231" i="4" s="1"/>
  <c r="AB231" i="4"/>
  <c r="AA231" i="4"/>
  <c r="R261" i="4"/>
  <c r="Y261" i="4"/>
  <c r="P261" i="4"/>
  <c r="U261" i="4" s="1"/>
  <c r="AG261" i="4"/>
  <c r="AC261" i="4"/>
  <c r="X261" i="4"/>
  <c r="AA264" i="4"/>
  <c r="S264" i="4"/>
  <c r="R264" i="4"/>
  <c r="V277" i="4"/>
  <c r="AC277" i="4"/>
  <c r="AA277" i="4"/>
  <c r="S277" i="4"/>
  <c r="Z277" i="4"/>
  <c r="R277" i="4"/>
  <c r="Y277" i="4"/>
  <c r="P277" i="4"/>
  <c r="U277" i="4" s="1"/>
  <c r="AG277" i="4"/>
  <c r="AB277" i="4"/>
  <c r="X277" i="4"/>
  <c r="W277" i="4"/>
  <c r="T277" i="4"/>
  <c r="P10" i="4"/>
  <c r="P30" i="4"/>
  <c r="S33" i="4"/>
  <c r="S37" i="4"/>
  <c r="S41" i="4"/>
  <c r="S45" i="4"/>
  <c r="S49" i="4"/>
  <c r="S53" i="4"/>
  <c r="S57" i="4"/>
  <c r="S61" i="4"/>
  <c r="S65" i="4"/>
  <c r="S69" i="4"/>
  <c r="S73" i="4"/>
  <c r="S77" i="4"/>
  <c r="S81" i="4"/>
  <c r="S85" i="4"/>
  <c r="S89" i="4"/>
  <c r="S93" i="4"/>
  <c r="S97" i="4"/>
  <c r="AA97" i="4"/>
  <c r="S98" i="4"/>
  <c r="AB98" i="4"/>
  <c r="R100" i="4"/>
  <c r="AA100" i="4"/>
  <c r="R101" i="4"/>
  <c r="AA101" i="4"/>
  <c r="S102" i="4"/>
  <c r="AB102" i="4"/>
  <c r="R104" i="4"/>
  <c r="AA104" i="4"/>
  <c r="S105" i="4"/>
  <c r="P109" i="4"/>
  <c r="U109" i="4" s="1"/>
  <c r="AC109" i="4"/>
  <c r="AB113" i="4"/>
  <c r="T113" i="4"/>
  <c r="Z113" i="4"/>
  <c r="R113" i="4"/>
  <c r="AA113" i="4"/>
  <c r="V120" i="4"/>
  <c r="AB120" i="4"/>
  <c r="T120" i="4"/>
  <c r="Z120" i="4"/>
  <c r="R120" i="4"/>
  <c r="AC120" i="4"/>
  <c r="P128" i="4"/>
  <c r="V128" i="4" s="1"/>
  <c r="AG128" i="4"/>
  <c r="W152" i="4"/>
  <c r="AF155" i="4"/>
  <c r="AH155" i="4" s="1"/>
  <c r="W168" i="4"/>
  <c r="W173" i="4"/>
  <c r="AG179" i="4"/>
  <c r="W179" i="4"/>
  <c r="V179" i="4"/>
  <c r="X179" i="4"/>
  <c r="T179" i="4"/>
  <c r="AC179" i="4"/>
  <c r="S179" i="4"/>
  <c r="AB179" i="4"/>
  <c r="R179" i="4"/>
  <c r="AA179" i="4"/>
  <c r="P179" i="4"/>
  <c r="AC184" i="4"/>
  <c r="U184" i="4"/>
  <c r="AB184" i="4"/>
  <c r="T184" i="4"/>
  <c r="V184" i="4"/>
  <c r="AG184" i="4"/>
  <c r="AA184" i="4"/>
  <c r="P184" i="4"/>
  <c r="Y184" i="4" s="1"/>
  <c r="Y187" i="4"/>
  <c r="X187" i="4"/>
  <c r="AB189" i="4"/>
  <c r="AA196" i="4"/>
  <c r="AC199" i="4"/>
  <c r="AC213" i="4"/>
  <c r="AG217" i="4"/>
  <c r="Z224" i="4"/>
  <c r="V241" i="4"/>
  <c r="AA241" i="4"/>
  <c r="S241" i="4"/>
  <c r="Z241" i="4"/>
  <c r="R241" i="4"/>
  <c r="AB241" i="4"/>
  <c r="X241" i="4"/>
  <c r="W241" i="4"/>
  <c r="T241" i="4"/>
  <c r="AG241" i="4"/>
  <c r="AC241" i="4"/>
  <c r="Y241" i="4"/>
  <c r="U241" i="4"/>
  <c r="W261" i="4"/>
  <c r="V112" i="4"/>
  <c r="AB112" i="4"/>
  <c r="T112" i="4"/>
  <c r="Z112" i="4"/>
  <c r="V144" i="4"/>
  <c r="AB144" i="4"/>
  <c r="T144" i="4"/>
  <c r="AA144" i="4"/>
  <c r="S144" i="4"/>
  <c r="Z144" i="4"/>
  <c r="R144" i="4"/>
  <c r="V148" i="4"/>
  <c r="AB148" i="4"/>
  <c r="Z148" i="4"/>
  <c r="Y148" i="4"/>
  <c r="P148" i="4"/>
  <c r="X148" i="4" s="1"/>
  <c r="U151" i="4"/>
  <c r="S151" i="4"/>
  <c r="W192" i="4"/>
  <c r="W197" i="4"/>
  <c r="Z207" i="4"/>
  <c r="R207" i="4"/>
  <c r="U207" i="4"/>
  <c r="AC207" i="4"/>
  <c r="T207" i="4"/>
  <c r="AA207" i="4"/>
  <c r="P207" i="4"/>
  <c r="S207" i="4" s="1"/>
  <c r="Y210" i="4"/>
  <c r="X215" i="4"/>
  <c r="AC236" i="4"/>
  <c r="Y236" i="4"/>
  <c r="V265" i="4"/>
  <c r="S265" i="4"/>
  <c r="Z265" i="4"/>
  <c r="Y265" i="4"/>
  <c r="P265" i="4"/>
  <c r="AA265" i="4" s="1"/>
  <c r="X265" i="4"/>
  <c r="W265" i="4"/>
  <c r="U265" i="4"/>
  <c r="T265" i="4"/>
  <c r="Y331" i="4"/>
  <c r="P331" i="4"/>
  <c r="V331" i="4" s="1"/>
  <c r="AG331" i="4"/>
  <c r="W331" i="4"/>
  <c r="AC331" i="4"/>
  <c r="S331" i="4"/>
  <c r="AB331" i="4"/>
  <c r="AA331" i="4"/>
  <c r="Z331" i="4"/>
  <c r="X117" i="4"/>
  <c r="X121" i="4"/>
  <c r="X125" i="4"/>
  <c r="X129" i="4"/>
  <c r="X133" i="4"/>
  <c r="X137" i="4"/>
  <c r="X141" i="4"/>
  <c r="X145" i="4"/>
  <c r="X149" i="4"/>
  <c r="X153" i="4"/>
  <c r="Z157" i="4"/>
  <c r="R157" i="4"/>
  <c r="Y157" i="4"/>
  <c r="V159" i="4"/>
  <c r="Y159" i="4"/>
  <c r="AB160" i="4"/>
  <c r="T160" i="4"/>
  <c r="Y160" i="4"/>
  <c r="Z161" i="4"/>
  <c r="R161" i="4"/>
  <c r="Y161" i="4"/>
  <c r="X162" i="4"/>
  <c r="Y163" i="4"/>
  <c r="AB164" i="4"/>
  <c r="T164" i="4"/>
  <c r="Y164" i="4"/>
  <c r="Z165" i="4"/>
  <c r="R165" i="4"/>
  <c r="Y165" i="4"/>
  <c r="AG167" i="4"/>
  <c r="W167" i="4"/>
  <c r="V167" i="4"/>
  <c r="Z167" i="4"/>
  <c r="AC172" i="4"/>
  <c r="U172" i="4"/>
  <c r="AB172" i="4"/>
  <c r="T172" i="4"/>
  <c r="Z172" i="4"/>
  <c r="AA177" i="4"/>
  <c r="S177" i="4"/>
  <c r="Z177" i="4"/>
  <c r="R177" i="4"/>
  <c r="AB177" i="4"/>
  <c r="AG183" i="4"/>
  <c r="W183" i="4"/>
  <c r="V183" i="4"/>
  <c r="Z183" i="4"/>
  <c r="AC188" i="4"/>
  <c r="U188" i="4"/>
  <c r="AB188" i="4"/>
  <c r="T188" i="4"/>
  <c r="Z188" i="4"/>
  <c r="S193" i="4"/>
  <c r="Z193" i="4"/>
  <c r="R193" i="4"/>
  <c r="AB193" i="4"/>
  <c r="AC200" i="4"/>
  <c r="U200" i="4"/>
  <c r="T200" i="4"/>
  <c r="Z200" i="4"/>
  <c r="R200" i="4"/>
  <c r="AC204" i="4"/>
  <c r="U204" i="4"/>
  <c r="AB204" i="4"/>
  <c r="T204" i="4"/>
  <c r="Z204" i="4"/>
  <c r="R204" i="4"/>
  <c r="V209" i="4"/>
  <c r="AC209" i="4"/>
  <c r="T209" i="4"/>
  <c r="P209" i="4"/>
  <c r="R209" i="4" s="1"/>
  <c r="P183" i="4"/>
  <c r="T183" i="4" s="1"/>
  <c r="AA183" i="4"/>
  <c r="P188" i="4"/>
  <c r="AA188" i="4"/>
  <c r="P193" i="4"/>
  <c r="AA193" i="4" s="1"/>
  <c r="AC193" i="4"/>
  <c r="P200" i="4"/>
  <c r="X200" i="4" s="1"/>
  <c r="AG200" i="4"/>
  <c r="P204" i="4"/>
  <c r="AA204" i="4" s="1"/>
  <c r="AG204" i="4"/>
  <c r="AG227" i="4"/>
  <c r="W227" i="4"/>
  <c r="V227" i="4"/>
  <c r="S227" i="4"/>
  <c r="AC227" i="4"/>
  <c r="P227" i="4"/>
  <c r="Z227" i="4" s="1"/>
  <c r="AC228" i="4"/>
  <c r="V228" i="4"/>
  <c r="V257" i="4"/>
  <c r="AA257" i="4"/>
  <c r="S257" i="4"/>
  <c r="Z257" i="4"/>
  <c r="R257" i="4"/>
  <c r="Y257" i="4"/>
  <c r="P257" i="4"/>
  <c r="AC257" i="4"/>
  <c r="X257" i="4"/>
  <c r="W257" i="4"/>
  <c r="U257" i="4"/>
  <c r="T257" i="4"/>
  <c r="V269" i="4"/>
  <c r="AC269" i="4"/>
  <c r="U269" i="4"/>
  <c r="AA269" i="4"/>
  <c r="S269" i="4"/>
  <c r="Z269" i="4"/>
  <c r="R269" i="4"/>
  <c r="Y269" i="4"/>
  <c r="P269" i="4"/>
  <c r="T269" i="4"/>
  <c r="AG269" i="4"/>
  <c r="AB269" i="4"/>
  <c r="V293" i="4"/>
  <c r="AB293" i="4"/>
  <c r="T293" i="4"/>
  <c r="Z293" i="4"/>
  <c r="R293" i="4"/>
  <c r="Y293" i="4"/>
  <c r="U293" i="4"/>
  <c r="AG293" i="4"/>
  <c r="P293" i="4"/>
  <c r="AC293" i="4"/>
  <c r="W293" i="4"/>
  <c r="X106" i="4"/>
  <c r="X110" i="4"/>
  <c r="X114" i="4"/>
  <c r="R117" i="4"/>
  <c r="Z117" i="4"/>
  <c r="X118" i="4"/>
  <c r="R121" i="4"/>
  <c r="Z121" i="4"/>
  <c r="X122" i="4"/>
  <c r="R125" i="4"/>
  <c r="Z125" i="4"/>
  <c r="X126" i="4"/>
  <c r="R129" i="4"/>
  <c r="Z129" i="4"/>
  <c r="X130" i="4"/>
  <c r="R133" i="4"/>
  <c r="Z133" i="4"/>
  <c r="X134" i="4"/>
  <c r="Z137" i="4"/>
  <c r="X138" i="4"/>
  <c r="R141" i="4"/>
  <c r="Z141" i="4"/>
  <c r="X142" i="4"/>
  <c r="R145" i="4"/>
  <c r="Z145" i="4"/>
  <c r="X146" i="4"/>
  <c r="R149" i="4"/>
  <c r="Z149" i="4"/>
  <c r="X150" i="4"/>
  <c r="R153" i="4"/>
  <c r="Z153" i="4"/>
  <c r="X154" i="4"/>
  <c r="S157" i="4"/>
  <c r="AB157" i="4"/>
  <c r="R159" i="4"/>
  <c r="AA159" i="4"/>
  <c r="R160" i="4"/>
  <c r="AA160" i="4"/>
  <c r="S161" i="4"/>
  <c r="AB161" i="4"/>
  <c r="R162" i="4"/>
  <c r="R163" i="4"/>
  <c r="AA163" i="4"/>
  <c r="R164" i="4"/>
  <c r="AA164" i="4"/>
  <c r="S165" i="4"/>
  <c r="AB165" i="4"/>
  <c r="R167" i="4"/>
  <c r="AB167" i="4"/>
  <c r="AG171" i="4"/>
  <c r="W171" i="4"/>
  <c r="V171" i="4"/>
  <c r="Z171" i="4"/>
  <c r="R172" i="4"/>
  <c r="AC176" i="4"/>
  <c r="U176" i="4"/>
  <c r="AB176" i="4"/>
  <c r="T176" i="4"/>
  <c r="Z176" i="4"/>
  <c r="T177" i="4"/>
  <c r="S181" i="4"/>
  <c r="R181" i="4"/>
  <c r="R183" i="4"/>
  <c r="AB183" i="4"/>
  <c r="AG187" i="4"/>
  <c r="W187" i="4"/>
  <c r="V187" i="4"/>
  <c r="Z187" i="4"/>
  <c r="R188" i="4"/>
  <c r="AC192" i="4"/>
  <c r="U192" i="4"/>
  <c r="AB192" i="4"/>
  <c r="T192" i="4"/>
  <c r="Z192" i="4"/>
  <c r="T193" i="4"/>
  <c r="AA197" i="4"/>
  <c r="S197" i="4"/>
  <c r="Z197" i="4"/>
  <c r="AB197" i="4"/>
  <c r="S200" i="4"/>
  <c r="S204" i="4"/>
  <c r="AB210" i="4"/>
  <c r="T210" i="4"/>
  <c r="U210" i="4"/>
  <c r="AC210" i="4"/>
  <c r="S210" i="4"/>
  <c r="Z210" i="4"/>
  <c r="P210" i="4"/>
  <c r="T227" i="4"/>
  <c r="R228" i="4"/>
  <c r="V233" i="4"/>
  <c r="AA233" i="4"/>
  <c r="S233" i="4"/>
  <c r="Z233" i="4"/>
  <c r="R233" i="4"/>
  <c r="W233" i="4"/>
  <c r="U233" i="4"/>
  <c r="AG233" i="4"/>
  <c r="P233" i="4"/>
  <c r="AB233" i="4" s="1"/>
  <c r="AB257" i="4"/>
  <c r="W269" i="4"/>
  <c r="V304" i="4"/>
  <c r="AB304" i="4"/>
  <c r="R106" i="4"/>
  <c r="R110" i="4"/>
  <c r="R114" i="4"/>
  <c r="T117" i="4"/>
  <c r="R118" i="4"/>
  <c r="T121" i="4"/>
  <c r="R122" i="4"/>
  <c r="T125" i="4"/>
  <c r="R126" i="4"/>
  <c r="T129" i="4"/>
  <c r="R130" i="4"/>
  <c r="T133" i="4"/>
  <c r="R134" i="4"/>
  <c r="T137" i="4"/>
  <c r="R138" i="4"/>
  <c r="T141" i="4"/>
  <c r="R142" i="4"/>
  <c r="T145" i="4"/>
  <c r="R146" i="4"/>
  <c r="T149" i="4"/>
  <c r="R150" i="4"/>
  <c r="T153" i="4"/>
  <c r="R154" i="4"/>
  <c r="U157" i="4"/>
  <c r="T159" i="4"/>
  <c r="AC159" i="4"/>
  <c r="U160" i="4"/>
  <c r="U161" i="4"/>
  <c r="T163" i="4"/>
  <c r="AC163" i="4"/>
  <c r="U164" i="4"/>
  <c r="U165" i="4"/>
  <c r="T167" i="4"/>
  <c r="AA169" i="4"/>
  <c r="S169" i="4"/>
  <c r="Z169" i="4"/>
  <c r="R169" i="4"/>
  <c r="AB169" i="4"/>
  <c r="R171" i="4"/>
  <c r="AB171" i="4"/>
  <c r="V172" i="4"/>
  <c r="AG175" i="4"/>
  <c r="W175" i="4"/>
  <c r="V175" i="4"/>
  <c r="Z175" i="4"/>
  <c r="R176" i="4"/>
  <c r="V177" i="4"/>
  <c r="AC180" i="4"/>
  <c r="U180" i="4"/>
  <c r="AB180" i="4"/>
  <c r="T180" i="4"/>
  <c r="Z180" i="4"/>
  <c r="T181" i="4"/>
  <c r="AA185" i="4"/>
  <c r="S185" i="4"/>
  <c r="Z185" i="4"/>
  <c r="R185" i="4"/>
  <c r="AB185" i="4"/>
  <c r="R187" i="4"/>
  <c r="AB187" i="4"/>
  <c r="V188" i="4"/>
  <c r="AG191" i="4"/>
  <c r="W191" i="4"/>
  <c r="V191" i="4"/>
  <c r="Z191" i="4"/>
  <c r="R192" i="4"/>
  <c r="V193" i="4"/>
  <c r="AC196" i="4"/>
  <c r="U196" i="4"/>
  <c r="AB196" i="4"/>
  <c r="T196" i="4"/>
  <c r="Z196" i="4"/>
  <c r="T197" i="4"/>
  <c r="AG199" i="4"/>
  <c r="W199" i="4"/>
  <c r="V199" i="4"/>
  <c r="AB199" i="4"/>
  <c r="T199" i="4"/>
  <c r="AA199" i="4"/>
  <c r="W200" i="4"/>
  <c r="AG203" i="4"/>
  <c r="W203" i="4"/>
  <c r="V203" i="4"/>
  <c r="AB203" i="4"/>
  <c r="T203" i="4"/>
  <c r="AA203" i="4"/>
  <c r="W204" i="4"/>
  <c r="X209" i="4"/>
  <c r="V210" i="4"/>
  <c r="Z211" i="4"/>
  <c r="R211" i="4"/>
  <c r="U211" i="4"/>
  <c r="T211" i="4"/>
  <c r="AA211" i="4"/>
  <c r="P211" i="4"/>
  <c r="Y211" i="4" s="1"/>
  <c r="Z223" i="4"/>
  <c r="R223" i="4"/>
  <c r="U223" i="4"/>
  <c r="AG223" i="4"/>
  <c r="T223" i="4"/>
  <c r="AB223" i="4"/>
  <c r="P223" i="4"/>
  <c r="AA223" i="4" s="1"/>
  <c r="X224" i="4"/>
  <c r="X227" i="4"/>
  <c r="X233" i="4"/>
  <c r="V252" i="4"/>
  <c r="S252" i="4"/>
  <c r="X201" i="4"/>
  <c r="V245" i="4"/>
  <c r="Z245" i="4"/>
  <c r="R245" i="4"/>
  <c r="AC245" i="4"/>
  <c r="Z247" i="4"/>
  <c r="R247" i="4"/>
  <c r="AG247" i="4"/>
  <c r="W247" i="4"/>
  <c r="V247" i="4"/>
  <c r="AB247" i="4"/>
  <c r="T259" i="4"/>
  <c r="T267" i="4"/>
  <c r="Z279" i="4"/>
  <c r="R279" i="4"/>
  <c r="Y279" i="4"/>
  <c r="P279" i="4"/>
  <c r="S279" i="4" s="1"/>
  <c r="AG279" i="4"/>
  <c r="W279" i="4"/>
  <c r="V279" i="4"/>
  <c r="AC279" i="4"/>
  <c r="V283" i="4"/>
  <c r="V285" i="4"/>
  <c r="Z285" i="4"/>
  <c r="R285" i="4"/>
  <c r="S285" i="4"/>
  <c r="AB285" i="4"/>
  <c r="P285" i="4"/>
  <c r="X285" i="4" s="1"/>
  <c r="Y285" i="4"/>
  <c r="W285" i="4"/>
  <c r="V249" i="4"/>
  <c r="AA249" i="4"/>
  <c r="S249" i="4"/>
  <c r="Z249" i="4"/>
  <c r="R249" i="4"/>
  <c r="AC249" i="4"/>
  <c r="AG251" i="4"/>
  <c r="W251" i="4"/>
  <c r="V251" i="4"/>
  <c r="AB251" i="4"/>
  <c r="R255" i="4"/>
  <c r="AG255" i="4"/>
  <c r="W255" i="4"/>
  <c r="V255" i="4"/>
  <c r="AC255" i="4"/>
  <c r="U255" i="4"/>
  <c r="Z263" i="4"/>
  <c r="R263" i="4"/>
  <c r="AG263" i="4"/>
  <c r="W263" i="4"/>
  <c r="V263" i="4"/>
  <c r="AC263" i="4"/>
  <c r="U263" i="4"/>
  <c r="V273" i="4"/>
  <c r="AC273" i="4"/>
  <c r="Z273" i="4"/>
  <c r="R273" i="4"/>
  <c r="Y273" i="4"/>
  <c r="P273" i="4"/>
  <c r="U273" i="4" s="1"/>
  <c r="U283" i="4"/>
  <c r="AC283" i="4"/>
  <c r="X198" i="4"/>
  <c r="R201" i="4"/>
  <c r="Z201" i="4"/>
  <c r="X202" i="4"/>
  <c r="AC232" i="4"/>
  <c r="U232" i="4"/>
  <c r="V237" i="4"/>
  <c r="AA237" i="4"/>
  <c r="S237" i="4"/>
  <c r="Z237" i="4"/>
  <c r="R237" i="4"/>
  <c r="AC237" i="4"/>
  <c r="Z239" i="4"/>
  <c r="R239" i="4"/>
  <c r="AG239" i="4"/>
  <c r="W239" i="4"/>
  <c r="V239" i="4"/>
  <c r="AB239" i="4"/>
  <c r="T245" i="4"/>
  <c r="P249" i="4"/>
  <c r="AG249" i="4"/>
  <c r="P251" i="4"/>
  <c r="X251" i="4" s="1"/>
  <c r="AC251" i="4"/>
  <c r="P255" i="4"/>
  <c r="Z255" i="4" s="1"/>
  <c r="Y259" i="4"/>
  <c r="P263" i="4"/>
  <c r="Y267" i="4"/>
  <c r="T273" i="4"/>
  <c r="P275" i="4"/>
  <c r="W275" i="4" s="1"/>
  <c r="AG275" i="4"/>
  <c r="X276" i="4"/>
  <c r="T279" i="4"/>
  <c r="R280" i="4"/>
  <c r="AA299" i="4"/>
  <c r="U299" i="4"/>
  <c r="P198" i="4"/>
  <c r="U198" i="4" s="1"/>
  <c r="S201" i="4"/>
  <c r="P202" i="4"/>
  <c r="T202" i="4" s="1"/>
  <c r="Z215" i="4"/>
  <c r="R215" i="4"/>
  <c r="V215" i="4"/>
  <c r="AA215" i="4"/>
  <c r="V221" i="4"/>
  <c r="Z221" i="4"/>
  <c r="AA221" i="4"/>
  <c r="U245" i="4"/>
  <c r="T247" i="4"/>
  <c r="T249" i="4"/>
  <c r="S251" i="4"/>
  <c r="V253" i="4"/>
  <c r="AA253" i="4"/>
  <c r="Y253" i="4"/>
  <c r="P253" i="4"/>
  <c r="U253" i="4" s="1"/>
  <c r="S255" i="4"/>
  <c r="S263" i="4"/>
  <c r="W273" i="4"/>
  <c r="X279" i="4"/>
  <c r="AA285" i="4"/>
  <c r="V305" i="4"/>
  <c r="AC305" i="4"/>
  <c r="U305" i="4"/>
  <c r="T305" i="4"/>
  <c r="AA305" i="4"/>
  <c r="Z305" i="4"/>
  <c r="R305" i="4"/>
  <c r="AG305" i="4"/>
  <c r="P305" i="4"/>
  <c r="AB305" i="4" s="1"/>
  <c r="Z271" i="4"/>
  <c r="R271" i="4"/>
  <c r="Y271" i="4"/>
  <c r="P271" i="4"/>
  <c r="AG271" i="4"/>
  <c r="W271" i="4"/>
  <c r="V271" i="4"/>
  <c r="AC271" i="4"/>
  <c r="X272" i="4"/>
  <c r="X273" i="4"/>
  <c r="AA279" i="4"/>
  <c r="AG285" i="4"/>
  <c r="Z303" i="4"/>
  <c r="W249" i="4"/>
  <c r="U251" i="4"/>
  <c r="X252" i="4"/>
  <c r="X255" i="4"/>
  <c r="Z259" i="4"/>
  <c r="R259" i="4"/>
  <c r="AG259" i="4"/>
  <c r="W259" i="4"/>
  <c r="V259" i="4"/>
  <c r="AC259" i="4"/>
  <c r="U259" i="4"/>
  <c r="X263" i="4"/>
  <c r="Z267" i="4"/>
  <c r="R267" i="4"/>
  <c r="AG267" i="4"/>
  <c r="W267" i="4"/>
  <c r="V267" i="4"/>
  <c r="AC267" i="4"/>
  <c r="U267" i="4"/>
  <c r="AB273" i="4"/>
  <c r="X281" i="4"/>
  <c r="S281" i="4"/>
  <c r="AA303" i="4"/>
  <c r="S303" i="4"/>
  <c r="W270" i="4"/>
  <c r="AG270" i="4"/>
  <c r="W274" i="4"/>
  <c r="AG274" i="4"/>
  <c r="W278" i="4"/>
  <c r="AG278" i="4"/>
  <c r="W297" i="4"/>
  <c r="V301" i="4"/>
  <c r="AB301" i="4"/>
  <c r="T301" i="4"/>
  <c r="AA301" i="4"/>
  <c r="S301" i="4"/>
  <c r="Z301" i="4"/>
  <c r="R301" i="4"/>
  <c r="AC388" i="4"/>
  <c r="AA388" i="4"/>
  <c r="P388" i="4"/>
  <c r="U388" i="4" s="1"/>
  <c r="Y388" i="4"/>
  <c r="W388" i="4"/>
  <c r="V388" i="4"/>
  <c r="AG388" i="4"/>
  <c r="AB388" i="4"/>
  <c r="T388" i="4"/>
  <c r="S388" i="4"/>
  <c r="X214" i="4"/>
  <c r="X218" i="4"/>
  <c r="X222" i="4"/>
  <c r="X230" i="4"/>
  <c r="X242" i="4"/>
  <c r="X250" i="4"/>
  <c r="X258" i="4"/>
  <c r="X266" i="4"/>
  <c r="X270" i="4"/>
  <c r="Y332" i="4"/>
  <c r="AB332" i="4"/>
  <c r="AA332" i="4"/>
  <c r="S332" i="4"/>
  <c r="P234" i="4"/>
  <c r="AB234" i="4" s="1"/>
  <c r="P238" i="4"/>
  <c r="AB238" i="4" s="1"/>
  <c r="P242" i="4"/>
  <c r="R242" i="4" s="1"/>
  <c r="Y242" i="4"/>
  <c r="U244" i="4"/>
  <c r="AC244" i="4"/>
  <c r="P246" i="4"/>
  <c r="AA246" i="4" s="1"/>
  <c r="Y246" i="4"/>
  <c r="U248" i="4"/>
  <c r="AC248" i="4"/>
  <c r="P250" i="4"/>
  <c r="T250" i="4" s="1"/>
  <c r="Y250" i="4"/>
  <c r="U252" i="4"/>
  <c r="AC252" i="4"/>
  <c r="P254" i="4"/>
  <c r="Y254" i="4"/>
  <c r="U256" i="4"/>
  <c r="AC256" i="4"/>
  <c r="P258" i="4"/>
  <c r="V258" i="4" s="1"/>
  <c r="Y258" i="4"/>
  <c r="U260" i="4"/>
  <c r="AC260" i="4"/>
  <c r="P262" i="4"/>
  <c r="Z262" i="4" s="1"/>
  <c r="U264" i="4"/>
  <c r="AC264" i="4"/>
  <c r="P266" i="4"/>
  <c r="Y266" i="4"/>
  <c r="U268" i="4"/>
  <c r="AC268" i="4"/>
  <c r="P270" i="4"/>
  <c r="Y270" i="4"/>
  <c r="U272" i="4"/>
  <c r="AC272" i="4"/>
  <c r="P274" i="4"/>
  <c r="V274" i="4" s="1"/>
  <c r="Y274" i="4"/>
  <c r="U276" i="4"/>
  <c r="AC276" i="4"/>
  <c r="P278" i="4"/>
  <c r="AB278" i="4" s="1"/>
  <c r="Y278" i="4"/>
  <c r="U280" i="4"/>
  <c r="U281" i="4"/>
  <c r="AG281" i="4"/>
  <c r="V282" i="4"/>
  <c r="V289" i="4"/>
  <c r="AB289" i="4"/>
  <c r="T289" i="4"/>
  <c r="Z289" i="4"/>
  <c r="R289" i="4"/>
  <c r="AC289" i="4"/>
  <c r="X300" i="4"/>
  <c r="U301" i="4"/>
  <c r="X304" i="4"/>
  <c r="Y323" i="4"/>
  <c r="P323" i="4"/>
  <c r="AG323" i="4"/>
  <c r="W323" i="4"/>
  <c r="X323" i="4"/>
  <c r="V323" i="4"/>
  <c r="U323" i="4"/>
  <c r="T323" i="4"/>
  <c r="AC323" i="4"/>
  <c r="S323" i="4"/>
  <c r="AB323" i="4"/>
  <c r="AA323" i="4"/>
  <c r="Z323" i="4"/>
  <c r="R323" i="4"/>
  <c r="R332" i="4"/>
  <c r="AB297" i="4"/>
  <c r="T297" i="4"/>
  <c r="Z297" i="4"/>
  <c r="AC297" i="4"/>
  <c r="T214" i="4"/>
  <c r="T218" i="4"/>
  <c r="T222" i="4"/>
  <c r="T226" i="4"/>
  <c r="T230" i="4"/>
  <c r="T234" i="4"/>
  <c r="T238" i="4"/>
  <c r="T242" i="4"/>
  <c r="T246" i="4"/>
  <c r="T254" i="4"/>
  <c r="T258" i="4"/>
  <c r="T262" i="4"/>
  <c r="T266" i="4"/>
  <c r="T270" i="4"/>
  <c r="T274" i="4"/>
  <c r="T278" i="4"/>
  <c r="Y280" i="4"/>
  <c r="Y281" i="4"/>
  <c r="AB282" i="4"/>
  <c r="T282" i="4"/>
  <c r="Y282" i="4"/>
  <c r="Z283" i="4"/>
  <c r="R283" i="4"/>
  <c r="Y283" i="4"/>
  <c r="R288" i="4"/>
  <c r="P297" i="4"/>
  <c r="U297" i="4" s="1"/>
  <c r="AG297" i="4"/>
  <c r="Y301" i="4"/>
  <c r="AC317" i="4"/>
  <c r="T317" i="4"/>
  <c r="AA317" i="4"/>
  <c r="P317" i="4"/>
  <c r="Y317" i="4" s="1"/>
  <c r="AG317" i="4"/>
  <c r="Z317" i="4"/>
  <c r="X317" i="4"/>
  <c r="W317" i="4"/>
  <c r="V317" i="4"/>
  <c r="AC396" i="4"/>
  <c r="U396" i="4"/>
  <c r="Z396" i="4"/>
  <c r="P396" i="4"/>
  <c r="X396" i="4" s="1"/>
  <c r="Y396" i="4"/>
  <c r="W396" i="4"/>
  <c r="AG396" i="4"/>
  <c r="AB396" i="4"/>
  <c r="T396" i="4"/>
  <c r="S396" i="4"/>
  <c r="W308" i="4"/>
  <c r="AB309" i="4"/>
  <c r="T309" i="4"/>
  <c r="AA309" i="4"/>
  <c r="S309" i="4"/>
  <c r="Y309" i="4"/>
  <c r="P309" i="4"/>
  <c r="W312" i="4"/>
  <c r="AB313" i="4"/>
  <c r="T313" i="4"/>
  <c r="AA313" i="4"/>
  <c r="Y313" i="4"/>
  <c r="P313" i="4"/>
  <c r="V314" i="4"/>
  <c r="V370" i="4"/>
  <c r="AC370" i="4"/>
  <c r="AB370" i="4"/>
  <c r="T370" i="4"/>
  <c r="AA370" i="4"/>
  <c r="Z370" i="4"/>
  <c r="X370" i="4"/>
  <c r="W370" i="4"/>
  <c r="R370" i="4"/>
  <c r="AG370" i="4"/>
  <c r="Y370" i="4"/>
  <c r="P370" i="4"/>
  <c r="S370" i="4" s="1"/>
  <c r="V287" i="4"/>
  <c r="V291" i="4"/>
  <c r="X294" i="4"/>
  <c r="V295" i="4"/>
  <c r="X298" i="4"/>
  <c r="V299" i="4"/>
  <c r="X302" i="4"/>
  <c r="V303" i="4"/>
  <c r="X306" i="4"/>
  <c r="V307" i="4"/>
  <c r="X308" i="4"/>
  <c r="R309" i="4"/>
  <c r="AG309" i="4"/>
  <c r="R313" i="4"/>
  <c r="AG313" i="4"/>
  <c r="X314" i="4"/>
  <c r="Y316" i="4"/>
  <c r="P319" i="4"/>
  <c r="Y319" i="4" s="1"/>
  <c r="AG319" i="4"/>
  <c r="W319" i="4"/>
  <c r="V319" i="4"/>
  <c r="U319" i="4"/>
  <c r="AC319" i="4"/>
  <c r="S319" i="4"/>
  <c r="Y320" i="4"/>
  <c r="W307" i="4"/>
  <c r="AG307" i="4"/>
  <c r="Y308" i="4"/>
  <c r="U309" i="4"/>
  <c r="AA310" i="4"/>
  <c r="Y312" i="4"/>
  <c r="U313" i="4"/>
  <c r="AA314" i="4"/>
  <c r="P327" i="4"/>
  <c r="Y327" i="4" s="1"/>
  <c r="AG327" i="4"/>
  <c r="W327" i="4"/>
  <c r="V327" i="4"/>
  <c r="U327" i="4"/>
  <c r="AC327" i="4"/>
  <c r="S327" i="4"/>
  <c r="X287" i="4"/>
  <c r="X291" i="4"/>
  <c r="X295" i="4"/>
  <c r="X299" i="4"/>
  <c r="R302" i="4"/>
  <c r="X303" i="4"/>
  <c r="X307" i="4"/>
  <c r="V309" i="4"/>
  <c r="V313" i="4"/>
  <c r="T319" i="4"/>
  <c r="Y406" i="4"/>
  <c r="P406" i="4"/>
  <c r="U406" i="4" s="1"/>
  <c r="AB406" i="4"/>
  <c r="AA406" i="4"/>
  <c r="R406" i="4"/>
  <c r="Z406" i="4"/>
  <c r="X406" i="4"/>
  <c r="W406" i="4"/>
  <c r="V406" i="4"/>
  <c r="AG406" i="4"/>
  <c r="V308" i="4"/>
  <c r="AC308" i="4"/>
  <c r="AA308" i="4"/>
  <c r="AB308" i="4"/>
  <c r="W309" i="4"/>
  <c r="R310" i="4"/>
  <c r="P310" i="4"/>
  <c r="AB310" i="4" s="1"/>
  <c r="AG310" i="4"/>
  <c r="W310" i="4"/>
  <c r="AC310" i="4"/>
  <c r="AC312" i="4"/>
  <c r="U312" i="4"/>
  <c r="W313" i="4"/>
  <c r="Z314" i="4"/>
  <c r="R314" i="4"/>
  <c r="Y314" i="4"/>
  <c r="P314" i="4"/>
  <c r="U314" i="4" s="1"/>
  <c r="AG314" i="4"/>
  <c r="W314" i="4"/>
  <c r="AC314" i="4"/>
  <c r="AG316" i="4"/>
  <c r="W316" i="4"/>
  <c r="AC316" i="4"/>
  <c r="AA316" i="4"/>
  <c r="T286" i="4"/>
  <c r="R287" i="4"/>
  <c r="T290" i="4"/>
  <c r="R291" i="4"/>
  <c r="T294" i="4"/>
  <c r="R295" i="4"/>
  <c r="T298" i="4"/>
  <c r="R299" i="4"/>
  <c r="T302" i="4"/>
  <c r="R303" i="4"/>
  <c r="T306" i="4"/>
  <c r="R307" i="4"/>
  <c r="P308" i="4"/>
  <c r="R308" i="4" s="1"/>
  <c r="AG308" i="4"/>
  <c r="X309" i="4"/>
  <c r="S310" i="4"/>
  <c r="P312" i="4"/>
  <c r="R312" i="4" s="1"/>
  <c r="AG312" i="4"/>
  <c r="X313" i="4"/>
  <c r="S314" i="4"/>
  <c r="P316" i="4"/>
  <c r="X316" i="4" s="1"/>
  <c r="AA327" i="4"/>
  <c r="X332" i="4"/>
  <c r="AC406" i="4"/>
  <c r="U311" i="4"/>
  <c r="AC311" i="4"/>
  <c r="U315" i="4"/>
  <c r="AC315" i="4"/>
  <c r="P318" i="4"/>
  <c r="AA318" i="4" s="1"/>
  <c r="AB318" i="4"/>
  <c r="T320" i="4"/>
  <c r="Y322" i="4"/>
  <c r="P322" i="4"/>
  <c r="X322" i="4" s="1"/>
  <c r="AB322" i="4"/>
  <c r="T324" i="4"/>
  <c r="AA326" i="4"/>
  <c r="S326" i="4"/>
  <c r="Y326" i="4"/>
  <c r="P326" i="4"/>
  <c r="AB326" i="4" s="1"/>
  <c r="T328" i="4"/>
  <c r="AA330" i="4"/>
  <c r="S330" i="4"/>
  <c r="Y330" i="4"/>
  <c r="P330" i="4"/>
  <c r="AB330" i="4" s="1"/>
  <c r="T332" i="4"/>
  <c r="AA334" i="4"/>
  <c r="S334" i="4"/>
  <c r="Y334" i="4"/>
  <c r="P334" i="4"/>
  <c r="AG334" i="4"/>
  <c r="W334" i="4"/>
  <c r="AC334" i="4"/>
  <c r="V335" i="4"/>
  <c r="AG336" i="4"/>
  <c r="W336" i="4"/>
  <c r="AC336" i="4"/>
  <c r="U336" i="4"/>
  <c r="AA336" i="4"/>
  <c r="S336" i="4"/>
  <c r="AB336" i="4"/>
  <c r="W337" i="4"/>
  <c r="Y338" i="4"/>
  <c r="P338" i="4"/>
  <c r="Z338" i="4" s="1"/>
  <c r="AG338" i="4"/>
  <c r="W338" i="4"/>
  <c r="AC338" i="4"/>
  <c r="V339" i="4"/>
  <c r="AG340" i="4"/>
  <c r="W340" i="4"/>
  <c r="AC340" i="4"/>
  <c r="U340" i="4"/>
  <c r="AA340" i="4"/>
  <c r="S340" i="4"/>
  <c r="AB340" i="4"/>
  <c r="W341" i="4"/>
  <c r="AA342" i="4"/>
  <c r="S342" i="4"/>
  <c r="P342" i="4"/>
  <c r="Y342" i="4" s="1"/>
  <c r="AG342" i="4"/>
  <c r="W342" i="4"/>
  <c r="AC342" i="4"/>
  <c r="V343" i="4"/>
  <c r="AG344" i="4"/>
  <c r="W344" i="4"/>
  <c r="AC344" i="4"/>
  <c r="U344" i="4"/>
  <c r="AA344" i="4"/>
  <c r="S344" i="4"/>
  <c r="AB344" i="4"/>
  <c r="Y346" i="4"/>
  <c r="P346" i="4"/>
  <c r="AG346" i="4"/>
  <c r="W346" i="4"/>
  <c r="AC346" i="4"/>
  <c r="V347" i="4"/>
  <c r="AG348" i="4"/>
  <c r="W348" i="4"/>
  <c r="AC348" i="4"/>
  <c r="U348" i="4"/>
  <c r="AA348" i="4"/>
  <c r="S348" i="4"/>
  <c r="AB348" i="4"/>
  <c r="W349" i="4"/>
  <c r="AA350" i="4"/>
  <c r="P350" i="4"/>
  <c r="X350" i="4" s="1"/>
  <c r="AG350" i="4"/>
  <c r="W350" i="4"/>
  <c r="AC350" i="4"/>
  <c r="V351" i="4"/>
  <c r="AG352" i="4"/>
  <c r="W352" i="4"/>
  <c r="AC352" i="4"/>
  <c r="U352" i="4"/>
  <c r="AA352" i="4"/>
  <c r="S352" i="4"/>
  <c r="AB352" i="4"/>
  <c r="W353" i="4"/>
  <c r="S354" i="4"/>
  <c r="P354" i="4"/>
  <c r="X354" i="4" s="1"/>
  <c r="AG354" i="4"/>
  <c r="W354" i="4"/>
  <c r="AC354" i="4"/>
  <c r="AG356" i="4"/>
  <c r="AC356" i="4"/>
  <c r="U356" i="4"/>
  <c r="AA356" i="4"/>
  <c r="AB356" i="4"/>
  <c r="W357" i="4"/>
  <c r="P358" i="4"/>
  <c r="S358" i="4" s="1"/>
  <c r="AG358" i="4"/>
  <c r="W358" i="4"/>
  <c r="AC358" i="4"/>
  <c r="AC359" i="4"/>
  <c r="T363" i="4"/>
  <c r="AA363" i="4"/>
  <c r="S363" i="4"/>
  <c r="R363" i="4"/>
  <c r="Y363" i="4"/>
  <c r="P363" i="4"/>
  <c r="Z363" i="4" s="1"/>
  <c r="W363" i="4"/>
  <c r="V363" i="4"/>
  <c r="AB386" i="4"/>
  <c r="U386" i="4"/>
  <c r="AC386" i="4"/>
  <c r="S386" i="4"/>
  <c r="AA386" i="4"/>
  <c r="Z386" i="4"/>
  <c r="P386" i="4"/>
  <c r="T386" i="4" s="1"/>
  <c r="AG386" i="4"/>
  <c r="W386" i="4"/>
  <c r="V386" i="4"/>
  <c r="Y394" i="4"/>
  <c r="P394" i="4"/>
  <c r="AB394" i="4" s="1"/>
  <c r="S394" i="4"/>
  <c r="AA394" i="4"/>
  <c r="R394" i="4"/>
  <c r="Z394" i="4"/>
  <c r="W394" i="4"/>
  <c r="V394" i="4"/>
  <c r="AG394" i="4"/>
  <c r="AC394" i="4"/>
  <c r="U394" i="4"/>
  <c r="T394" i="4"/>
  <c r="V328" i="4"/>
  <c r="V332" i="4"/>
  <c r="X335" i="4"/>
  <c r="X337" i="4"/>
  <c r="X339" i="4"/>
  <c r="X347" i="4"/>
  <c r="X349" i="4"/>
  <c r="X355" i="4"/>
  <c r="X357" i="4"/>
  <c r="AB369" i="4"/>
  <c r="Z369" i="4"/>
  <c r="T369" i="4"/>
  <c r="P402" i="4"/>
  <c r="Y402" i="4" s="1"/>
  <c r="AB402" i="4"/>
  <c r="S402" i="4"/>
  <c r="AA402" i="4"/>
  <c r="R402" i="4"/>
  <c r="Z402" i="4"/>
  <c r="X402" i="4"/>
  <c r="W402" i="4"/>
  <c r="V402" i="4"/>
  <c r="AG402" i="4"/>
  <c r="AC402" i="4"/>
  <c r="U402" i="4"/>
  <c r="T402" i="4"/>
  <c r="W311" i="4"/>
  <c r="AG311" i="4"/>
  <c r="W315" i="4"/>
  <c r="AG315" i="4"/>
  <c r="AC321" i="4"/>
  <c r="U321" i="4"/>
  <c r="AA321" i="4"/>
  <c r="S321" i="4"/>
  <c r="Z321" i="4"/>
  <c r="X324" i="4"/>
  <c r="AC325" i="4"/>
  <c r="U325" i="4"/>
  <c r="AA325" i="4"/>
  <c r="S325" i="4"/>
  <c r="Z325" i="4"/>
  <c r="AC329" i="4"/>
  <c r="U329" i="4"/>
  <c r="S329" i="4"/>
  <c r="Z329" i="4"/>
  <c r="AC333" i="4"/>
  <c r="U333" i="4"/>
  <c r="AA333" i="4"/>
  <c r="S333" i="4"/>
  <c r="Z333" i="4"/>
  <c r="Z339" i="4"/>
  <c r="Z341" i="4"/>
  <c r="Z343" i="4"/>
  <c r="Z345" i="4"/>
  <c r="Z347" i="4"/>
  <c r="Z349" i="4"/>
  <c r="Z351" i="4"/>
  <c r="Z353" i="4"/>
  <c r="Z357" i="4"/>
  <c r="R369" i="4"/>
  <c r="Y390" i="4"/>
  <c r="P390" i="4"/>
  <c r="S390" i="4" s="1"/>
  <c r="AB390" i="4"/>
  <c r="AA390" i="4"/>
  <c r="R390" i="4"/>
  <c r="W390" i="4"/>
  <c r="V390" i="4"/>
  <c r="T390" i="4"/>
  <c r="AG390" i="4"/>
  <c r="P398" i="4"/>
  <c r="AC398" i="4" s="1"/>
  <c r="V398" i="4"/>
  <c r="AG398" i="4"/>
  <c r="V366" i="4"/>
  <c r="AC366" i="4"/>
  <c r="U366" i="4"/>
  <c r="AB366" i="4"/>
  <c r="T366" i="4"/>
  <c r="AA366" i="4"/>
  <c r="S366" i="4"/>
  <c r="Z366" i="4"/>
  <c r="X366" i="4"/>
  <c r="W366" i="4"/>
  <c r="R366" i="4"/>
  <c r="S369" i="4"/>
  <c r="AC404" i="4"/>
  <c r="AA404" i="4"/>
  <c r="R404" i="4"/>
  <c r="Z404" i="4"/>
  <c r="P404" i="4"/>
  <c r="S404" i="4" s="1"/>
  <c r="Y404" i="4"/>
  <c r="W404" i="4"/>
  <c r="V404" i="4"/>
  <c r="AG404" i="4"/>
  <c r="AB404" i="4"/>
  <c r="AG320" i="4"/>
  <c r="W320" i="4"/>
  <c r="AC320" i="4"/>
  <c r="AG324" i="4"/>
  <c r="W324" i="4"/>
  <c r="AC324" i="4"/>
  <c r="U324" i="4"/>
  <c r="Z324" i="4"/>
  <c r="AG328" i="4"/>
  <c r="W328" i="4"/>
  <c r="AC328" i="4"/>
  <c r="U328" i="4"/>
  <c r="Z328" i="4"/>
  <c r="AG332" i="4"/>
  <c r="W332" i="4"/>
  <c r="AC332" i="4"/>
  <c r="U332" i="4"/>
  <c r="Z332" i="4"/>
  <c r="Y335" i="4"/>
  <c r="P335" i="4"/>
  <c r="AG335" i="4"/>
  <c r="W335" i="4"/>
  <c r="AC335" i="4"/>
  <c r="U335" i="4"/>
  <c r="AB335" i="4"/>
  <c r="AC337" i="4"/>
  <c r="U337" i="4"/>
  <c r="AA337" i="4"/>
  <c r="Y337" i="4"/>
  <c r="P337" i="4"/>
  <c r="S337" i="4" s="1"/>
  <c r="P339" i="4"/>
  <c r="Y339" i="4" s="1"/>
  <c r="AG339" i="4"/>
  <c r="W339" i="4"/>
  <c r="AC339" i="4"/>
  <c r="U339" i="4"/>
  <c r="AB339" i="4"/>
  <c r="U341" i="4"/>
  <c r="AA341" i="4"/>
  <c r="S341" i="4"/>
  <c r="Y341" i="4"/>
  <c r="P341" i="4"/>
  <c r="X341" i="4" s="1"/>
  <c r="Y343" i="4"/>
  <c r="P343" i="4"/>
  <c r="U343" i="4" s="1"/>
  <c r="AG343" i="4"/>
  <c r="W343" i="4"/>
  <c r="AC343" i="4"/>
  <c r="AB343" i="4"/>
  <c r="AC345" i="4"/>
  <c r="Y345" i="4"/>
  <c r="P345" i="4"/>
  <c r="AA345" i="4" s="1"/>
  <c r="Y347" i="4"/>
  <c r="P347" i="4"/>
  <c r="AG347" i="4"/>
  <c r="W347" i="4"/>
  <c r="AC347" i="4"/>
  <c r="U347" i="4"/>
  <c r="AB347" i="4"/>
  <c r="AC349" i="4"/>
  <c r="U349" i="4"/>
  <c r="AA349" i="4"/>
  <c r="S349" i="4"/>
  <c r="Y349" i="4"/>
  <c r="P349" i="4"/>
  <c r="AB349" i="4" s="1"/>
  <c r="Y351" i="4"/>
  <c r="P351" i="4"/>
  <c r="X351" i="4" s="1"/>
  <c r="AG351" i="4"/>
  <c r="W351" i="4"/>
  <c r="AC351" i="4"/>
  <c r="U351" i="4"/>
  <c r="AB351" i="4"/>
  <c r="AC353" i="4"/>
  <c r="U353" i="4"/>
  <c r="AA353" i="4"/>
  <c r="S353" i="4"/>
  <c r="Y353" i="4"/>
  <c r="P353" i="4"/>
  <c r="Y355" i="4"/>
  <c r="P355" i="4"/>
  <c r="V355" i="4" s="1"/>
  <c r="AG355" i="4"/>
  <c r="W355" i="4"/>
  <c r="AC355" i="4"/>
  <c r="U355" i="4"/>
  <c r="AB355" i="4"/>
  <c r="AC357" i="4"/>
  <c r="U357" i="4"/>
  <c r="AA357" i="4"/>
  <c r="S357" i="4"/>
  <c r="Y357" i="4"/>
  <c r="P357" i="4"/>
  <c r="AB359" i="4"/>
  <c r="T359" i="4"/>
  <c r="AA359" i="4"/>
  <c r="S359" i="4"/>
  <c r="Z359" i="4"/>
  <c r="Y359" i="4"/>
  <c r="P359" i="4"/>
  <c r="R359" i="4"/>
  <c r="X359" i="4"/>
  <c r="V385" i="4"/>
  <c r="AC385" i="4"/>
  <c r="S385" i="4"/>
  <c r="AA385" i="4"/>
  <c r="R385" i="4"/>
  <c r="Z385" i="4"/>
  <c r="P385" i="4"/>
  <c r="U385" i="4" s="1"/>
  <c r="AG385" i="4"/>
  <c r="X385" i="4"/>
  <c r="W385" i="4"/>
  <c r="AG387" i="4"/>
  <c r="AA387" i="4"/>
  <c r="Z387" i="4"/>
  <c r="U387" i="4"/>
  <c r="T387" i="4"/>
  <c r="AC387" i="4"/>
  <c r="S387" i="4"/>
  <c r="AB387" i="4"/>
  <c r="P387" i="4"/>
  <c r="Y387" i="4" s="1"/>
  <c r="X387" i="4"/>
  <c r="W387" i="4"/>
  <c r="V387" i="4"/>
  <c r="AB367" i="4"/>
  <c r="T367" i="4"/>
  <c r="AA367" i="4"/>
  <c r="S367" i="4"/>
  <c r="Z367" i="4"/>
  <c r="R367" i="4"/>
  <c r="Y367" i="4"/>
  <c r="P367" i="4"/>
  <c r="W367" i="4" s="1"/>
  <c r="AB371" i="4"/>
  <c r="T371" i="4"/>
  <c r="AA371" i="4"/>
  <c r="Z371" i="4"/>
  <c r="R371" i="4"/>
  <c r="Y371" i="4"/>
  <c r="P371" i="4"/>
  <c r="V374" i="4"/>
  <c r="AC374" i="4"/>
  <c r="U374" i="4"/>
  <c r="AB374" i="4"/>
  <c r="T374" i="4"/>
  <c r="AA374" i="4"/>
  <c r="S374" i="4"/>
  <c r="AC392" i="4"/>
  <c r="U392" i="4"/>
  <c r="AA392" i="4"/>
  <c r="R392" i="4"/>
  <c r="Z392" i="4"/>
  <c r="P392" i="4"/>
  <c r="Y392" i="4" s="1"/>
  <c r="X392" i="4"/>
  <c r="W392" i="4"/>
  <c r="V392" i="4"/>
  <c r="AC400" i="4"/>
  <c r="R400" i="4"/>
  <c r="Z400" i="4"/>
  <c r="P400" i="4"/>
  <c r="Y400" i="4"/>
  <c r="W400" i="4"/>
  <c r="V400" i="4"/>
  <c r="V367" i="4"/>
  <c r="V371" i="4"/>
  <c r="R374" i="4"/>
  <c r="Z375" i="4"/>
  <c r="U375" i="4"/>
  <c r="T375" i="4"/>
  <c r="P375" i="4"/>
  <c r="AB375" i="4" s="1"/>
  <c r="V377" i="4"/>
  <c r="AC377" i="4"/>
  <c r="T377" i="4"/>
  <c r="AB377" i="4"/>
  <c r="R377" i="4"/>
  <c r="Z377" i="4"/>
  <c r="P377" i="4"/>
  <c r="S377" i="4" s="1"/>
  <c r="T378" i="4"/>
  <c r="AC378" i="4"/>
  <c r="AA378" i="4"/>
  <c r="Z378" i="4"/>
  <c r="P378" i="4"/>
  <c r="U378" i="4" s="1"/>
  <c r="Z379" i="4"/>
  <c r="R379" i="4"/>
  <c r="U379" i="4"/>
  <c r="AC379" i="4"/>
  <c r="T379" i="4"/>
  <c r="AB379" i="4"/>
  <c r="S379" i="4"/>
  <c r="AA379" i="4"/>
  <c r="P379" i="4"/>
  <c r="X379" i="4" s="1"/>
  <c r="V381" i="4"/>
  <c r="T381" i="4"/>
  <c r="AA381" i="4"/>
  <c r="Z381" i="4"/>
  <c r="P381" i="4"/>
  <c r="AC381" i="4" s="1"/>
  <c r="AB382" i="4"/>
  <c r="T382" i="4"/>
  <c r="U382" i="4"/>
  <c r="AC382" i="4"/>
  <c r="S382" i="4"/>
  <c r="AA382" i="4"/>
  <c r="R382" i="4"/>
  <c r="Z382" i="4"/>
  <c r="P382" i="4"/>
  <c r="V382" i="4" s="1"/>
  <c r="Z383" i="4"/>
  <c r="R383" i="4"/>
  <c r="U383" i="4"/>
  <c r="AC383" i="4"/>
  <c r="T383" i="4"/>
  <c r="AB383" i="4"/>
  <c r="S383" i="4"/>
  <c r="AA383" i="4"/>
  <c r="P383" i="4"/>
  <c r="S392" i="4"/>
  <c r="S400" i="4"/>
  <c r="V362" i="4"/>
  <c r="AC362" i="4"/>
  <c r="U362" i="4"/>
  <c r="AB362" i="4"/>
  <c r="T362" i="4"/>
  <c r="AA362" i="4"/>
  <c r="S362" i="4"/>
  <c r="X367" i="4"/>
  <c r="X369" i="4"/>
  <c r="X374" i="4"/>
  <c r="W375" i="4"/>
  <c r="W377" i="4"/>
  <c r="W378" i="4"/>
  <c r="W379" i="4"/>
  <c r="W381" i="4"/>
  <c r="W382" i="4"/>
  <c r="W383" i="4"/>
  <c r="AB392" i="4"/>
  <c r="AB400" i="4"/>
  <c r="W360" i="4"/>
  <c r="AG360" i="4"/>
  <c r="U361" i="4"/>
  <c r="AC361" i="4"/>
  <c r="W364" i="4"/>
  <c r="AG364" i="4"/>
  <c r="U365" i="4"/>
  <c r="AC365" i="4"/>
  <c r="W368" i="4"/>
  <c r="AG368" i="4"/>
  <c r="U369" i="4"/>
  <c r="AC369" i="4"/>
  <c r="W372" i="4"/>
  <c r="AG372" i="4"/>
  <c r="U373" i="4"/>
  <c r="AC373" i="4"/>
  <c r="Z384" i="4"/>
  <c r="X360" i="4"/>
  <c r="V361" i="4"/>
  <c r="X364" i="4"/>
  <c r="V365" i="4"/>
  <c r="V369" i="4"/>
  <c r="X372" i="4"/>
  <c r="V373" i="4"/>
  <c r="S389" i="4"/>
  <c r="AB389" i="4"/>
  <c r="R389" i="4"/>
  <c r="P389" i="4"/>
  <c r="Z389" i="4" s="1"/>
  <c r="AG391" i="4"/>
  <c r="W391" i="4"/>
  <c r="R391" i="4"/>
  <c r="P391" i="4"/>
  <c r="S391" i="4" s="1"/>
  <c r="AC391" i="4"/>
  <c r="AA393" i="4"/>
  <c r="S393" i="4"/>
  <c r="R393" i="4"/>
  <c r="Z393" i="4"/>
  <c r="P393" i="4"/>
  <c r="V393" i="4" s="1"/>
  <c r="AG395" i="4"/>
  <c r="R395" i="4"/>
  <c r="Z395" i="4"/>
  <c r="P395" i="4"/>
  <c r="AB395" i="4" s="1"/>
  <c r="AA397" i="4"/>
  <c r="AB397" i="4"/>
  <c r="Z397" i="4"/>
  <c r="P397" i="4"/>
  <c r="S397" i="4" s="1"/>
  <c r="AG399" i="4"/>
  <c r="W399" i="4"/>
  <c r="AA399" i="4"/>
  <c r="R399" i="4"/>
  <c r="Z399" i="4"/>
  <c r="P399" i="4"/>
  <c r="AC399" i="4"/>
  <c r="AA401" i="4"/>
  <c r="S401" i="4"/>
  <c r="AB401" i="4"/>
  <c r="R401" i="4"/>
  <c r="Z401" i="4"/>
  <c r="P401" i="4"/>
  <c r="AG403" i="4"/>
  <c r="W403" i="4"/>
  <c r="Z403" i="4"/>
  <c r="P403" i="4"/>
  <c r="AA403" i="4" s="1"/>
  <c r="AA405" i="4"/>
  <c r="AB405" i="4"/>
  <c r="R405" i="4"/>
  <c r="P405" i="4"/>
  <c r="X405" i="4" s="1"/>
  <c r="W361" i="4"/>
  <c r="AG361" i="4"/>
  <c r="W365" i="4"/>
  <c r="AG365" i="4"/>
  <c r="P368" i="4"/>
  <c r="S368" i="4" s="1"/>
  <c r="Y368" i="4"/>
  <c r="W369" i="4"/>
  <c r="AG369" i="4"/>
  <c r="W373" i="4"/>
  <c r="AG373" i="4"/>
  <c r="S384" i="4"/>
  <c r="T389" i="4"/>
  <c r="AG389" i="4"/>
  <c r="T393" i="4"/>
  <c r="AG393" i="4"/>
  <c r="T397" i="4"/>
  <c r="AG397" i="4"/>
  <c r="S399" i="4"/>
  <c r="T401" i="4"/>
  <c r="AG401" i="4"/>
  <c r="T405" i="4"/>
  <c r="AG405" i="4"/>
  <c r="R360" i="4"/>
  <c r="R364" i="4"/>
  <c r="R368" i="4"/>
  <c r="R372" i="4"/>
  <c r="U389" i="4"/>
  <c r="T391" i="4"/>
  <c r="U393" i="4"/>
  <c r="T395" i="4"/>
  <c r="U397" i="4"/>
  <c r="T399" i="4"/>
  <c r="U401" i="4"/>
  <c r="T403" i="4"/>
  <c r="U405" i="4"/>
  <c r="AG407" i="4"/>
  <c r="W407" i="4"/>
  <c r="Y407" i="4"/>
  <c r="AC408" i="4"/>
  <c r="U408" i="4"/>
  <c r="AA409" i="4"/>
  <c r="Y409" i="4"/>
  <c r="Y410" i="4"/>
  <c r="P410" i="4"/>
  <c r="Z410" i="4"/>
  <c r="AG411" i="4"/>
  <c r="AC412" i="4"/>
  <c r="U412" i="4"/>
  <c r="Y412" i="4"/>
  <c r="AA413" i="4"/>
  <c r="P414" i="4"/>
  <c r="S414" i="4" s="1"/>
  <c r="Z414" i="4"/>
  <c r="AG415" i="4"/>
  <c r="W415" i="4"/>
  <c r="Y415" i="4"/>
  <c r="AC416" i="4"/>
  <c r="U416" i="4"/>
  <c r="Y416" i="4"/>
  <c r="AA417" i="4"/>
  <c r="S417" i="4"/>
  <c r="Y417" i="4"/>
  <c r="Y418" i="4"/>
  <c r="P418" i="4"/>
  <c r="U418" i="4" s="1"/>
  <c r="AG419" i="4"/>
  <c r="W419" i="4"/>
  <c r="Y419" i="4"/>
  <c r="AC420" i="4"/>
  <c r="U420" i="4"/>
  <c r="Y422" i="4"/>
  <c r="P422" i="4"/>
  <c r="U422" i="4" s="1"/>
  <c r="Z422" i="4"/>
  <c r="AG423" i="4"/>
  <c r="W423" i="4"/>
  <c r="Y423" i="4"/>
  <c r="AC424" i="4"/>
  <c r="U424" i="4"/>
  <c r="Y424" i="4"/>
  <c r="AA425" i="4"/>
  <c r="S425" i="4"/>
  <c r="Y425" i="4"/>
  <c r="Y426" i="4"/>
  <c r="P426" i="4"/>
  <c r="W426" i="4" s="1"/>
  <c r="AG427" i="4"/>
  <c r="W427" i="4"/>
  <c r="Y427" i="4"/>
  <c r="AC428" i="4"/>
  <c r="U428" i="4"/>
  <c r="Y428" i="4"/>
  <c r="AA429" i="4"/>
  <c r="Y429" i="4"/>
  <c r="P407" i="4"/>
  <c r="Z407" i="4"/>
  <c r="P408" i="4"/>
  <c r="Z408" i="4"/>
  <c r="P409" i="4"/>
  <c r="U409" i="4" s="1"/>
  <c r="Z409" i="4"/>
  <c r="R410" i="4"/>
  <c r="AA410" i="4"/>
  <c r="P411" i="4"/>
  <c r="V411" i="4" s="1"/>
  <c r="Z411" i="4"/>
  <c r="P412" i="4"/>
  <c r="Z412" i="4"/>
  <c r="P413" i="4"/>
  <c r="S413" i="4" s="1"/>
  <c r="Z413" i="4"/>
  <c r="R414" i="4"/>
  <c r="P415" i="4"/>
  <c r="Z415" i="4"/>
  <c r="P416" i="4"/>
  <c r="Z416" i="4"/>
  <c r="P417" i="4"/>
  <c r="Z417" i="4"/>
  <c r="R418" i="4"/>
  <c r="AA418" i="4"/>
  <c r="P419" i="4"/>
  <c r="V419" i="4" s="1"/>
  <c r="P420" i="4"/>
  <c r="Z420" i="4"/>
  <c r="P421" i="4"/>
  <c r="S421" i="4" s="1"/>
  <c r="Z421" i="4"/>
  <c r="R422" i="4"/>
  <c r="AA422" i="4"/>
  <c r="P423" i="4"/>
  <c r="Z423" i="4"/>
  <c r="P424" i="4"/>
  <c r="Z424" i="4"/>
  <c r="P425" i="4"/>
  <c r="Z425" i="4"/>
  <c r="R426" i="4"/>
  <c r="AA426" i="4"/>
  <c r="P427" i="4"/>
  <c r="S427" i="4" s="1"/>
  <c r="Z427" i="4"/>
  <c r="P428" i="4"/>
  <c r="Z428" i="4"/>
  <c r="P429" i="4"/>
  <c r="U429" i="4" s="1"/>
  <c r="Z429" i="4"/>
  <c r="R407" i="4"/>
  <c r="AA407" i="4"/>
  <c r="AA408" i="4"/>
  <c r="R409" i="4"/>
  <c r="AB409" i="4"/>
  <c r="S410" i="4"/>
  <c r="AB410" i="4"/>
  <c r="AA411" i="4"/>
  <c r="AA412" i="4"/>
  <c r="R413" i="4"/>
  <c r="AB413" i="4"/>
  <c r="R415" i="4"/>
  <c r="AA415" i="4"/>
  <c r="R416" i="4"/>
  <c r="AA416" i="4"/>
  <c r="R417" i="4"/>
  <c r="AB417" i="4"/>
  <c r="AB418" i="4"/>
  <c r="AA419" i="4"/>
  <c r="R420" i="4"/>
  <c r="AA420" i="4"/>
  <c r="R421" i="4"/>
  <c r="AB421" i="4"/>
  <c r="S422" i="4"/>
  <c r="AB422" i="4"/>
  <c r="R423" i="4"/>
  <c r="AA423" i="4"/>
  <c r="R424" i="4"/>
  <c r="AA424" i="4"/>
  <c r="R425" i="4"/>
  <c r="AB425" i="4"/>
  <c r="AB426" i="4"/>
  <c r="R427" i="4"/>
  <c r="AA427" i="4"/>
  <c r="R428" i="4"/>
  <c r="AA428" i="4"/>
  <c r="R429" i="4"/>
  <c r="AB429" i="4"/>
  <c r="AD6" i="6"/>
  <c r="AL6" i="6"/>
  <c r="AL14" i="6"/>
  <c r="AK22" i="6"/>
  <c r="AS22" i="6"/>
  <c r="AO22" i="6"/>
  <c r="AN22" i="6"/>
  <c r="AM22" i="6"/>
  <c r="AD22" i="6"/>
  <c r="AA2" i="6"/>
  <c r="AI2" i="6"/>
  <c r="AS2" i="6"/>
  <c r="AB3" i="6"/>
  <c r="AJ3" i="6"/>
  <c r="AK4" i="6"/>
  <c r="AD5" i="6"/>
  <c r="AL5" i="6"/>
  <c r="V6" i="6"/>
  <c r="AE6" i="6"/>
  <c r="AM6" i="6"/>
  <c r="X7" i="6"/>
  <c r="AF7" i="6"/>
  <c r="AN7" i="6"/>
  <c r="Y8" i="6"/>
  <c r="AG8" i="6"/>
  <c r="AO8" i="6"/>
  <c r="Z9" i="6"/>
  <c r="AH9" i="6"/>
  <c r="AI10" i="6"/>
  <c r="AS10" i="6"/>
  <c r="AB11" i="6"/>
  <c r="AJ11" i="6"/>
  <c r="AC12" i="6"/>
  <c r="AK12" i="6"/>
  <c r="AD13" i="6"/>
  <c r="AL13" i="6"/>
  <c r="V14" i="6"/>
  <c r="AD14" i="6" s="1"/>
  <c r="AE14" i="6"/>
  <c r="AM14" i="6"/>
  <c r="X15" i="6"/>
  <c r="AF15" i="6"/>
  <c r="AN15" i="6"/>
  <c r="Y16" i="6"/>
  <c r="AG16" i="6"/>
  <c r="AO16" i="6"/>
  <c r="AH17" i="6"/>
  <c r="AA18" i="6"/>
  <c r="AI18" i="6"/>
  <c r="AS18" i="6"/>
  <c r="AB19" i="6"/>
  <c r="AJ19" i="6"/>
  <c r="AC20" i="6"/>
  <c r="AK20" i="6"/>
  <c r="AD21" i="6"/>
  <c r="AL21" i="6"/>
  <c r="V22" i="6"/>
  <c r="AE22" i="6" s="1"/>
  <c r="AK38" i="6"/>
  <c r="AC38" i="6"/>
  <c r="AJ38" i="6"/>
  <c r="AB38" i="6"/>
  <c r="AS38" i="6"/>
  <c r="AH38" i="6"/>
  <c r="AG38" i="6"/>
  <c r="Y38" i="6"/>
  <c r="AN38" i="6"/>
  <c r="AF38" i="6"/>
  <c r="X38" i="6"/>
  <c r="AM38" i="6"/>
  <c r="AE38" i="6"/>
  <c r="V38" i="6"/>
  <c r="AI38" i="6" s="1"/>
  <c r="AD4" i="6"/>
  <c r="AL4" i="6"/>
  <c r="X6" i="6"/>
  <c r="AF6" i="6"/>
  <c r="AN6" i="6"/>
  <c r="AD12" i="6"/>
  <c r="AL12" i="6"/>
  <c r="X14" i="6"/>
  <c r="AF14" i="6"/>
  <c r="AN14" i="6"/>
  <c r="AL20" i="6"/>
  <c r="X22" i="6"/>
  <c r="AF22" i="6"/>
  <c r="AK46" i="6"/>
  <c r="AC46" i="6"/>
  <c r="AB46" i="6"/>
  <c r="AS46" i="6"/>
  <c r="AI46" i="6"/>
  <c r="AH46" i="6"/>
  <c r="Z46" i="6"/>
  <c r="AO46" i="6"/>
  <c r="AG46" i="6"/>
  <c r="Y46" i="6"/>
  <c r="AN46" i="6"/>
  <c r="AF46" i="6"/>
  <c r="X46" i="6"/>
  <c r="AM46" i="6"/>
  <c r="AE46" i="6"/>
  <c r="V46" i="6"/>
  <c r="AA46" i="6" s="1"/>
  <c r="AN92" i="6"/>
  <c r="AF92" i="6"/>
  <c r="X92" i="6"/>
  <c r="AM92" i="6"/>
  <c r="AE92" i="6"/>
  <c r="V92" i="6"/>
  <c r="AA92" i="6" s="1"/>
  <c r="AK92" i="6"/>
  <c r="AC92" i="6"/>
  <c r="AJ92" i="6"/>
  <c r="AB92" i="6"/>
  <c r="AS92" i="6"/>
  <c r="AI92" i="6"/>
  <c r="AL92" i="6"/>
  <c r="AH92" i="6"/>
  <c r="AD92" i="6"/>
  <c r="Z92" i="6"/>
  <c r="AC2" i="6"/>
  <c r="AK2" i="6"/>
  <c r="AD3" i="6"/>
  <c r="AL3" i="6"/>
  <c r="V4" i="6"/>
  <c r="AC4" i="6" s="1"/>
  <c r="AE4" i="6"/>
  <c r="AM4" i="6"/>
  <c r="X5" i="6"/>
  <c r="AF5" i="6"/>
  <c r="AN5" i="6"/>
  <c r="Y6" i="6"/>
  <c r="AG6" i="6"/>
  <c r="AO6" i="6"/>
  <c r="Z7" i="6"/>
  <c r="AH7" i="6"/>
  <c r="AA8" i="6"/>
  <c r="AI8" i="6"/>
  <c r="AS8" i="6"/>
  <c r="AB9" i="6"/>
  <c r="AJ9" i="6"/>
  <c r="AC10" i="6"/>
  <c r="AL11" i="6"/>
  <c r="V12" i="6"/>
  <c r="AE12" i="6"/>
  <c r="X13" i="6"/>
  <c r="AF13" i="6"/>
  <c r="AN13" i="6"/>
  <c r="Y14" i="6"/>
  <c r="AG14" i="6"/>
  <c r="AO14" i="6"/>
  <c r="Z15" i="6"/>
  <c r="AH15" i="6"/>
  <c r="AI16" i="6"/>
  <c r="AS16" i="6"/>
  <c r="AB17" i="6"/>
  <c r="AC18" i="6"/>
  <c r="AK18" i="6"/>
  <c r="AL19" i="6"/>
  <c r="V20" i="6"/>
  <c r="AD20" i="6" s="1"/>
  <c r="AE20" i="6"/>
  <c r="AM20" i="6"/>
  <c r="Y22" i="6"/>
  <c r="AG22" i="6"/>
  <c r="AK30" i="6"/>
  <c r="AB30" i="6"/>
  <c r="AS30" i="6"/>
  <c r="AI30" i="6"/>
  <c r="AA30" i="6"/>
  <c r="Z30" i="6"/>
  <c r="AO30" i="6"/>
  <c r="AG30" i="6"/>
  <c r="AF30" i="6"/>
  <c r="AM30" i="6"/>
  <c r="V30" i="6"/>
  <c r="Y30" i="6" s="1"/>
  <c r="AD46" i="6"/>
  <c r="AD2" i="6"/>
  <c r="AL2" i="6"/>
  <c r="V3" i="6"/>
  <c r="AE3" i="6"/>
  <c r="AM3" i="6"/>
  <c r="X4" i="6"/>
  <c r="AF4" i="6"/>
  <c r="AN4" i="6"/>
  <c r="Y5" i="6"/>
  <c r="AG5" i="6"/>
  <c r="AO5" i="6"/>
  <c r="Z6" i="6"/>
  <c r="AH6" i="6"/>
  <c r="AA7" i="6"/>
  <c r="AI7" i="6"/>
  <c r="AS7" i="6"/>
  <c r="AB8" i="6"/>
  <c r="AC9" i="6"/>
  <c r="AK9" i="6"/>
  <c r="AD10" i="6"/>
  <c r="AL10" i="6"/>
  <c r="V11" i="6"/>
  <c r="AC11" i="6" s="1"/>
  <c r="AM11" i="6"/>
  <c r="X12" i="6"/>
  <c r="AF12" i="6"/>
  <c r="AN12" i="6"/>
  <c r="Y13" i="6"/>
  <c r="AG13" i="6"/>
  <c r="AO13" i="6"/>
  <c r="Z14" i="6"/>
  <c r="AH14" i="6"/>
  <c r="AA15" i="6"/>
  <c r="AI15" i="6"/>
  <c r="AS15" i="6"/>
  <c r="AB16" i="6"/>
  <c r="AJ16" i="6"/>
  <c r="AK17" i="6"/>
  <c r="AD18" i="6"/>
  <c r="AL18" i="6"/>
  <c r="V19" i="6"/>
  <c r="AD19" i="6" s="1"/>
  <c r="AE19" i="6"/>
  <c r="AM19" i="6"/>
  <c r="X20" i="6"/>
  <c r="AF20" i="6"/>
  <c r="AN20" i="6"/>
  <c r="Z22" i="6"/>
  <c r="AH22" i="6"/>
  <c r="AD30" i="6"/>
  <c r="AL46" i="6"/>
  <c r="AK54" i="6"/>
  <c r="AC54" i="6"/>
  <c r="AJ54" i="6"/>
  <c r="AB54" i="6"/>
  <c r="AS54" i="6"/>
  <c r="AI54" i="6"/>
  <c r="AA54" i="6"/>
  <c r="AG54" i="6"/>
  <c r="Y54" i="6"/>
  <c r="AN54" i="6"/>
  <c r="AF54" i="6"/>
  <c r="X54" i="6"/>
  <c r="AM54" i="6"/>
  <c r="AE54" i="6"/>
  <c r="V54" i="6"/>
  <c r="AO54" i="6" s="1"/>
  <c r="V2" i="6"/>
  <c r="AE2" i="6"/>
  <c r="AM2" i="6"/>
  <c r="X3" i="6"/>
  <c r="AF3" i="6"/>
  <c r="AN3" i="6"/>
  <c r="Y4" i="6"/>
  <c r="AG4" i="6"/>
  <c r="AO4" i="6"/>
  <c r="Z5" i="6"/>
  <c r="AH5" i="6"/>
  <c r="AA6" i="6"/>
  <c r="AI6" i="6"/>
  <c r="AS6" i="6"/>
  <c r="AB7" i="6"/>
  <c r="AJ7" i="6"/>
  <c r="AK8" i="6"/>
  <c r="AL9" i="6"/>
  <c r="V10" i="6"/>
  <c r="Z10" i="6" s="1"/>
  <c r="AE10" i="6"/>
  <c r="AM10" i="6"/>
  <c r="X11" i="6"/>
  <c r="AF11" i="6"/>
  <c r="AN11" i="6"/>
  <c r="Y12" i="6"/>
  <c r="AG12" i="6"/>
  <c r="AO12" i="6"/>
  <c r="Z13" i="6"/>
  <c r="AH13" i="6"/>
  <c r="AA14" i="6"/>
  <c r="AI14" i="6"/>
  <c r="AS14" i="6"/>
  <c r="AB15" i="6"/>
  <c r="AJ15" i="6"/>
  <c r="AK16" i="6"/>
  <c r="AL17" i="6"/>
  <c r="V18" i="6"/>
  <c r="AB18" i="6" s="1"/>
  <c r="AE18" i="6"/>
  <c r="AM18" i="6"/>
  <c r="X19" i="6"/>
  <c r="AF19" i="6"/>
  <c r="AN19" i="6"/>
  <c r="Y20" i="6"/>
  <c r="AG20" i="6"/>
  <c r="AO20" i="6"/>
  <c r="AA22" i="6"/>
  <c r="AI22" i="6"/>
  <c r="AL30" i="6"/>
  <c r="AK62" i="6"/>
  <c r="AS62" i="6"/>
  <c r="AI62" i="6"/>
  <c r="Y62" i="6"/>
  <c r="AN62" i="6"/>
  <c r="AF62" i="6"/>
  <c r="AE62" i="6"/>
  <c r="V62" i="6"/>
  <c r="AO62" i="6" s="1"/>
  <c r="AK78" i="6"/>
  <c r="AJ78" i="6"/>
  <c r="AB78" i="6"/>
  <c r="AS78" i="6"/>
  <c r="AI78" i="6"/>
  <c r="AA78" i="6"/>
  <c r="AH78" i="6"/>
  <c r="AO78" i="6"/>
  <c r="AG78" i="6"/>
  <c r="Y78" i="6"/>
  <c r="AN78" i="6"/>
  <c r="AF78" i="6"/>
  <c r="X78" i="6"/>
  <c r="AM78" i="6"/>
  <c r="V78" i="6"/>
  <c r="Z78" i="6" s="1"/>
  <c r="X2" i="6"/>
  <c r="AF2" i="6"/>
  <c r="AN2" i="6"/>
  <c r="Y3" i="6"/>
  <c r="AG3" i="6"/>
  <c r="AO3" i="6"/>
  <c r="Z4" i="6"/>
  <c r="AH4" i="6"/>
  <c r="AA5" i="6"/>
  <c r="AI5" i="6"/>
  <c r="AS5" i="6"/>
  <c r="AB6" i="6"/>
  <c r="AJ6" i="6"/>
  <c r="AC7" i="6"/>
  <c r="AK7" i="6"/>
  <c r="AL8" i="6"/>
  <c r="V9" i="6"/>
  <c r="AG9" i="6" s="1"/>
  <c r="AE9" i="6"/>
  <c r="AM9" i="6"/>
  <c r="X10" i="6"/>
  <c r="AF10" i="6"/>
  <c r="AN10" i="6"/>
  <c r="Y11" i="6"/>
  <c r="AG11" i="6"/>
  <c r="AO11" i="6"/>
  <c r="Z12" i="6"/>
  <c r="AH12" i="6"/>
  <c r="AA13" i="6"/>
  <c r="AI13" i="6"/>
  <c r="AS13" i="6"/>
  <c r="AB14" i="6"/>
  <c r="AJ14" i="6"/>
  <c r="AC15" i="6"/>
  <c r="AK15" i="6"/>
  <c r="AD16" i="6"/>
  <c r="AL16" i="6"/>
  <c r="V17" i="6"/>
  <c r="AI17" i="6" s="1"/>
  <c r="AE17" i="6"/>
  <c r="AM17" i="6"/>
  <c r="X18" i="6"/>
  <c r="AF18" i="6"/>
  <c r="AN18" i="6"/>
  <c r="Y19" i="6"/>
  <c r="AG19" i="6"/>
  <c r="AO19" i="6"/>
  <c r="Z20" i="6"/>
  <c r="AH20" i="6"/>
  <c r="AA21" i="6"/>
  <c r="AI21" i="6"/>
  <c r="AB22" i="6"/>
  <c r="AJ22" i="6"/>
  <c r="AL54" i="6"/>
  <c r="AD62" i="6"/>
  <c r="AD78" i="6"/>
  <c r="Y2" i="6"/>
  <c r="AG2" i="6"/>
  <c r="Z3" i="6"/>
  <c r="AA4" i="6"/>
  <c r="AI4" i="6"/>
  <c r="AB5" i="6"/>
  <c r="AC6" i="6"/>
  <c r="AD7" i="6"/>
  <c r="V8" i="6"/>
  <c r="AJ8" i="6" s="1"/>
  <c r="AE8" i="6"/>
  <c r="X9" i="6"/>
  <c r="AF9" i="6"/>
  <c r="Y10" i="6"/>
  <c r="AG10" i="6"/>
  <c r="Z11" i="6"/>
  <c r="AA12" i="6"/>
  <c r="AI12" i="6"/>
  <c r="AB13" i="6"/>
  <c r="AC14" i="6"/>
  <c r="AD15" i="6"/>
  <c r="X17" i="6"/>
  <c r="AF17" i="6"/>
  <c r="Y18" i="6"/>
  <c r="AG18" i="6"/>
  <c r="Z19" i="6"/>
  <c r="AA20" i="6"/>
  <c r="AI20" i="6"/>
  <c r="AC22" i="6"/>
  <c r="AL22" i="6"/>
  <c r="AL62" i="6"/>
  <c r="AK70" i="6"/>
  <c r="AC70" i="6"/>
  <c r="AJ70" i="6"/>
  <c r="AB70" i="6"/>
  <c r="AS70" i="6"/>
  <c r="AI70" i="6"/>
  <c r="AA70" i="6"/>
  <c r="AH70" i="6"/>
  <c r="Z70" i="6"/>
  <c r="AO70" i="6"/>
  <c r="AG70" i="6"/>
  <c r="Y70" i="6"/>
  <c r="AN70" i="6"/>
  <c r="AF70" i="6"/>
  <c r="AM70" i="6"/>
  <c r="AE70" i="6"/>
  <c r="V70" i="6"/>
  <c r="AD70" i="6" s="1"/>
  <c r="AL78" i="6"/>
  <c r="X23" i="6"/>
  <c r="AF23" i="6"/>
  <c r="AN23" i="6"/>
  <c r="Y24" i="6"/>
  <c r="AG24" i="6"/>
  <c r="Z25" i="6"/>
  <c r="AH25" i="6"/>
  <c r="AI26" i="6"/>
  <c r="AS26" i="6"/>
  <c r="AJ27" i="6"/>
  <c r="AC28" i="6"/>
  <c r="AK28" i="6"/>
  <c r="AD29" i="6"/>
  <c r="AL29" i="6"/>
  <c r="X31" i="6"/>
  <c r="AF31" i="6"/>
  <c r="AN31" i="6"/>
  <c r="Y32" i="6"/>
  <c r="AG32" i="6"/>
  <c r="AH33" i="6"/>
  <c r="AI34" i="6"/>
  <c r="AS34" i="6"/>
  <c r="AB35" i="6"/>
  <c r="AJ35" i="6"/>
  <c r="AK36" i="6"/>
  <c r="AD37" i="6"/>
  <c r="AL37" i="6"/>
  <c r="X39" i="6"/>
  <c r="AF39" i="6"/>
  <c r="AN39" i="6"/>
  <c r="Y40" i="6"/>
  <c r="AG40" i="6"/>
  <c r="AO40" i="6"/>
  <c r="Z41" i="6"/>
  <c r="AH41" i="6"/>
  <c r="AI42" i="6"/>
  <c r="AS42" i="6"/>
  <c r="AB43" i="6"/>
  <c r="AJ43" i="6"/>
  <c r="AC44" i="6"/>
  <c r="AD45" i="6"/>
  <c r="AL45" i="6"/>
  <c r="X47" i="6"/>
  <c r="AF47" i="6"/>
  <c r="AN47" i="6"/>
  <c r="Y48" i="6"/>
  <c r="AG48" i="6"/>
  <c r="AO48" i="6"/>
  <c r="Z49" i="6"/>
  <c r="AH49" i="6"/>
  <c r="AA50" i="6"/>
  <c r="AI50" i="6"/>
  <c r="AS50" i="6"/>
  <c r="AB51" i="6"/>
  <c r="AJ51" i="6"/>
  <c r="AK52" i="6"/>
  <c r="AD53" i="6"/>
  <c r="AL53" i="6"/>
  <c r="X55" i="6"/>
  <c r="AF55" i="6"/>
  <c r="AN55" i="6"/>
  <c r="Y56" i="6"/>
  <c r="AG56" i="6"/>
  <c r="AO56" i="6"/>
  <c r="Z57" i="6"/>
  <c r="AA58" i="6"/>
  <c r="AI58" i="6"/>
  <c r="AS58" i="6"/>
  <c r="AB59" i="6"/>
  <c r="AJ59" i="6"/>
  <c r="AC60" i="6"/>
  <c r="AK60" i="6"/>
  <c r="AD61" i="6"/>
  <c r="AL61" i="6"/>
  <c r="X63" i="6"/>
  <c r="AF63" i="6"/>
  <c r="AN63" i="6"/>
  <c r="Y64" i="6"/>
  <c r="AG64" i="6"/>
  <c r="AO64" i="6"/>
  <c r="Z65" i="6"/>
  <c r="AA66" i="6"/>
  <c r="AI66" i="6"/>
  <c r="AS66" i="6"/>
  <c r="AB67" i="6"/>
  <c r="AJ67" i="6"/>
  <c r="AC68" i="6"/>
  <c r="AK68" i="6"/>
  <c r="AD69" i="6"/>
  <c r="AL69" i="6"/>
  <c r="X71" i="6"/>
  <c r="AF71" i="6"/>
  <c r="AN71" i="6"/>
  <c r="Y72" i="6"/>
  <c r="AG72" i="6"/>
  <c r="AO72" i="6"/>
  <c r="AH73" i="6"/>
  <c r="AA74" i="6"/>
  <c r="AI74" i="6"/>
  <c r="AS74" i="6"/>
  <c r="AK76" i="6"/>
  <c r="AD77" i="6"/>
  <c r="AL77" i="6"/>
  <c r="X79" i="6"/>
  <c r="AF79" i="6"/>
  <c r="AN79" i="6"/>
  <c r="Y80" i="6"/>
  <c r="AG80" i="6"/>
  <c r="AO80" i="6"/>
  <c r="Z81" i="6"/>
  <c r="AA82" i="6"/>
  <c r="AI82" i="6"/>
  <c r="AS82" i="6"/>
  <c r="AK120" i="6"/>
  <c r="AC120" i="6"/>
  <c r="AS120" i="6"/>
  <c r="AI120" i="6"/>
  <c r="AA120" i="6"/>
  <c r="Z120" i="6"/>
  <c r="AO120" i="6"/>
  <c r="AG120" i="6"/>
  <c r="Y120" i="6"/>
  <c r="AN120" i="6"/>
  <c r="AF120" i="6"/>
  <c r="X120" i="6"/>
  <c r="AM120" i="6"/>
  <c r="AE120" i="6"/>
  <c r="V120" i="6"/>
  <c r="AH120" i="6" s="1"/>
  <c r="AK166" i="6"/>
  <c r="AC166" i="6"/>
  <c r="AJ166" i="6"/>
  <c r="AB166" i="6"/>
  <c r="AS166" i="6"/>
  <c r="AI166" i="6"/>
  <c r="AA166" i="6"/>
  <c r="Z166" i="6"/>
  <c r="AG166" i="6"/>
  <c r="Y166" i="6"/>
  <c r="AF166" i="6"/>
  <c r="X166" i="6"/>
  <c r="AM166" i="6"/>
  <c r="AE166" i="6"/>
  <c r="V166" i="6"/>
  <c r="AH166" i="6" s="1"/>
  <c r="AL166" i="6"/>
  <c r="AD166" i="6"/>
  <c r="AG23" i="6"/>
  <c r="AO23" i="6"/>
  <c r="AH24" i="6"/>
  <c r="AI25" i="6"/>
  <c r="AS25" i="6"/>
  <c r="AB26" i="6"/>
  <c r="AK27" i="6"/>
  <c r="AD28" i="6"/>
  <c r="AL28" i="6"/>
  <c r="V29" i="6"/>
  <c r="AA29" i="6" s="1"/>
  <c r="AE29" i="6"/>
  <c r="AM29" i="6"/>
  <c r="Y31" i="6"/>
  <c r="AG31" i="6"/>
  <c r="AO31" i="6"/>
  <c r="AS33" i="6"/>
  <c r="AB34" i="6"/>
  <c r="AC35" i="6"/>
  <c r="AK35" i="6"/>
  <c r="AD36" i="6"/>
  <c r="AL36" i="6"/>
  <c r="V37" i="6"/>
  <c r="AE37" i="6"/>
  <c r="AM37" i="6"/>
  <c r="Y39" i="6"/>
  <c r="AG39" i="6"/>
  <c r="AO39" i="6"/>
  <c r="Z40" i="6"/>
  <c r="AH40" i="6"/>
  <c r="AA41" i="6"/>
  <c r="AI41" i="6"/>
  <c r="AS41" i="6"/>
  <c r="AD44" i="6"/>
  <c r="AL44" i="6"/>
  <c r="Y47" i="6"/>
  <c r="AG47" i="6"/>
  <c r="AO47" i="6"/>
  <c r="AD52" i="6"/>
  <c r="AL52" i="6"/>
  <c r="AE53" i="6"/>
  <c r="Y55" i="6"/>
  <c r="AG55" i="6"/>
  <c r="AO55" i="6"/>
  <c r="AD60" i="6"/>
  <c r="AL60" i="6"/>
  <c r="Y63" i="6"/>
  <c r="AG63" i="6"/>
  <c r="AO63" i="6"/>
  <c r="AD68" i="6"/>
  <c r="AL68" i="6"/>
  <c r="Y71" i="6"/>
  <c r="AG71" i="6"/>
  <c r="AO71" i="6"/>
  <c r="AL76" i="6"/>
  <c r="Y79" i="6"/>
  <c r="AG79" i="6"/>
  <c r="AO79" i="6"/>
  <c r="Z80" i="6"/>
  <c r="AI81" i="6"/>
  <c r="AS81" i="6"/>
  <c r="AJ82" i="6"/>
  <c r="AK96" i="6"/>
  <c r="AC96" i="6"/>
  <c r="AJ96" i="6"/>
  <c r="AB96" i="6"/>
  <c r="AS96" i="6"/>
  <c r="AI96" i="6"/>
  <c r="AA96" i="6"/>
  <c r="AO96" i="6"/>
  <c r="AG96" i="6"/>
  <c r="Y96" i="6"/>
  <c r="AN96" i="6"/>
  <c r="AF96" i="6"/>
  <c r="X96" i="6"/>
  <c r="AM96" i="6"/>
  <c r="AE96" i="6"/>
  <c r="V96" i="6"/>
  <c r="AK104" i="6"/>
  <c r="AJ104" i="6"/>
  <c r="AB104" i="6"/>
  <c r="AS104" i="6"/>
  <c r="AI104" i="6"/>
  <c r="AA104" i="6"/>
  <c r="AO104" i="6"/>
  <c r="AG104" i="6"/>
  <c r="Y104" i="6"/>
  <c r="AN104" i="6"/>
  <c r="AF104" i="6"/>
  <c r="X104" i="6"/>
  <c r="AM104" i="6"/>
  <c r="AE104" i="6"/>
  <c r="V104" i="6"/>
  <c r="AH104" i="6" s="1"/>
  <c r="AD120" i="6"/>
  <c r="AH23" i="6"/>
  <c r="AI24" i="6"/>
  <c r="AS24" i="6"/>
  <c r="AB25" i="6"/>
  <c r="AJ25" i="6"/>
  <c r="AC26" i="6"/>
  <c r="AK26" i="6"/>
  <c r="AD27" i="6"/>
  <c r="V28" i="6"/>
  <c r="AJ28" i="6" s="1"/>
  <c r="AE28" i="6"/>
  <c r="AM28" i="6"/>
  <c r="X29" i="6"/>
  <c r="AF29" i="6"/>
  <c r="AN29" i="6"/>
  <c r="Z31" i="6"/>
  <c r="AH31" i="6"/>
  <c r="AA32" i="6"/>
  <c r="AS32" i="6"/>
  <c r="AB33" i="6"/>
  <c r="AC34" i="6"/>
  <c r="AK34" i="6"/>
  <c r="AL35" i="6"/>
  <c r="V36" i="6"/>
  <c r="AC36" i="6" s="1"/>
  <c r="AE36" i="6"/>
  <c r="AM36" i="6"/>
  <c r="X37" i="6"/>
  <c r="AF37" i="6"/>
  <c r="AN37" i="6"/>
  <c r="Z39" i="6"/>
  <c r="AH39" i="6"/>
  <c r="AI40" i="6"/>
  <c r="AS40" i="6"/>
  <c r="AB41" i="6"/>
  <c r="AJ41" i="6"/>
  <c r="AC42" i="6"/>
  <c r="AK42" i="6"/>
  <c r="AL43" i="6"/>
  <c r="V44" i="6"/>
  <c r="AK44" i="6" s="1"/>
  <c r="AE44" i="6"/>
  <c r="AM44" i="6"/>
  <c r="X45" i="6"/>
  <c r="AF45" i="6"/>
  <c r="AN45" i="6"/>
  <c r="Z47" i="6"/>
  <c r="AH47" i="6"/>
  <c r="AA48" i="6"/>
  <c r="AI48" i="6"/>
  <c r="AS48" i="6"/>
  <c r="AB49" i="6"/>
  <c r="AC50" i="6"/>
  <c r="AK50" i="6"/>
  <c r="AD51" i="6"/>
  <c r="AL51" i="6"/>
  <c r="V52" i="6"/>
  <c r="AJ52" i="6" s="1"/>
  <c r="AM52" i="6"/>
  <c r="X53" i="6"/>
  <c r="AF53" i="6"/>
  <c r="AN53" i="6"/>
  <c r="Z55" i="6"/>
  <c r="AH55" i="6"/>
  <c r="AA56" i="6"/>
  <c r="AI56" i="6"/>
  <c r="AS56" i="6"/>
  <c r="AB57" i="6"/>
  <c r="AC58" i="6"/>
  <c r="AK58" i="6"/>
  <c r="AD59" i="6"/>
  <c r="AL59" i="6"/>
  <c r="V60" i="6"/>
  <c r="AB60" i="6" s="1"/>
  <c r="AM60" i="6"/>
  <c r="X61" i="6"/>
  <c r="AF61" i="6"/>
  <c r="AN61" i="6"/>
  <c r="Z63" i="6"/>
  <c r="AH63" i="6"/>
  <c r="AA64" i="6"/>
  <c r="AI64" i="6"/>
  <c r="AS64" i="6"/>
  <c r="AB65" i="6"/>
  <c r="AC66" i="6"/>
  <c r="AK66" i="6"/>
  <c r="AD67" i="6"/>
  <c r="AL67" i="6"/>
  <c r="V68" i="6"/>
  <c r="AE68" i="6"/>
  <c r="AM68" i="6"/>
  <c r="X69" i="6"/>
  <c r="AF69" i="6"/>
  <c r="AN69" i="6"/>
  <c r="Z71" i="6"/>
  <c r="AH71" i="6"/>
  <c r="AA72" i="6"/>
  <c r="AI72" i="6"/>
  <c r="AS72" i="6"/>
  <c r="AB73" i="6"/>
  <c r="AJ73" i="6"/>
  <c r="AC74" i="6"/>
  <c r="AK74" i="6"/>
  <c r="AD75" i="6"/>
  <c r="V76" i="6"/>
  <c r="AJ76" i="6" s="1"/>
  <c r="AE76" i="6"/>
  <c r="AM76" i="6"/>
  <c r="X77" i="6"/>
  <c r="AF77" i="6"/>
  <c r="AN77" i="6"/>
  <c r="Z79" i="6"/>
  <c r="AH79" i="6"/>
  <c r="AA80" i="6"/>
  <c r="AI80" i="6"/>
  <c r="AS80" i="6"/>
  <c r="AC82" i="6"/>
  <c r="AK82" i="6"/>
  <c r="AN83" i="6"/>
  <c r="AM83" i="6"/>
  <c r="AL83" i="6"/>
  <c r="AS83" i="6"/>
  <c r="AD83" i="6"/>
  <c r="AO83" i="6"/>
  <c r="Z96" i="6"/>
  <c r="AD104" i="6"/>
  <c r="AL120" i="6"/>
  <c r="AI23" i="6"/>
  <c r="AS23" i="6"/>
  <c r="AB24" i="6"/>
  <c r="AC25" i="6"/>
  <c r="AK25" i="6"/>
  <c r="AD26" i="6"/>
  <c r="AL26" i="6"/>
  <c r="V27" i="6"/>
  <c r="AI27" i="6" s="1"/>
  <c r="AM27" i="6"/>
  <c r="X28" i="6"/>
  <c r="AF28" i="6"/>
  <c r="AN28" i="6"/>
  <c r="AG29" i="6"/>
  <c r="AO29" i="6"/>
  <c r="AA31" i="6"/>
  <c r="AI31" i="6"/>
  <c r="AS31" i="6"/>
  <c r="AB32" i="6"/>
  <c r="AJ32" i="6"/>
  <c r="AC33" i="6"/>
  <c r="AK33" i="6"/>
  <c r="AD34" i="6"/>
  <c r="AL34" i="6"/>
  <c r="V35" i="6"/>
  <c r="AH35" i="6" s="1"/>
  <c r="AM35" i="6"/>
  <c r="X36" i="6"/>
  <c r="AF36" i="6"/>
  <c r="AN36" i="6"/>
  <c r="Y37" i="6"/>
  <c r="AG37" i="6"/>
  <c r="AO37" i="6"/>
  <c r="AA39" i="6"/>
  <c r="AI39" i="6"/>
  <c r="AS39" i="6"/>
  <c r="AB40" i="6"/>
  <c r="AJ40" i="6"/>
  <c r="AC41" i="6"/>
  <c r="AK41" i="6"/>
  <c r="AD42" i="6"/>
  <c r="AL42" i="6"/>
  <c r="V43" i="6"/>
  <c r="AE43" i="6" s="1"/>
  <c r="AM43" i="6"/>
  <c r="X44" i="6"/>
  <c r="AF44" i="6"/>
  <c r="AN44" i="6"/>
  <c r="Y45" i="6"/>
  <c r="AG45" i="6"/>
  <c r="AO45" i="6"/>
  <c r="AA47" i="6"/>
  <c r="AI47" i="6"/>
  <c r="AS47" i="6"/>
  <c r="AB48" i="6"/>
  <c r="AJ48" i="6"/>
  <c r="AC49" i="6"/>
  <c r="AK49" i="6"/>
  <c r="AD50" i="6"/>
  <c r="AL50" i="6"/>
  <c r="V51" i="6"/>
  <c r="Z51" i="6" s="1"/>
  <c r="AE51" i="6"/>
  <c r="AM51" i="6"/>
  <c r="X52" i="6"/>
  <c r="AF52" i="6"/>
  <c r="AN52" i="6"/>
  <c r="Y53" i="6"/>
  <c r="AG53" i="6"/>
  <c r="AO53" i="6"/>
  <c r="AA55" i="6"/>
  <c r="AI55" i="6"/>
  <c r="AS55" i="6"/>
  <c r="AB56" i="6"/>
  <c r="AJ56" i="6"/>
  <c r="AK57" i="6"/>
  <c r="AD58" i="6"/>
  <c r="AL58" i="6"/>
  <c r="AE59" i="6"/>
  <c r="AM59" i="6"/>
  <c r="X60" i="6"/>
  <c r="AF60" i="6"/>
  <c r="AN60" i="6"/>
  <c r="AO61" i="6"/>
  <c r="AA63" i="6"/>
  <c r="AI63" i="6"/>
  <c r="AS63" i="6"/>
  <c r="AK65" i="6"/>
  <c r="AD66" i="6"/>
  <c r="X68" i="6"/>
  <c r="AF68" i="6"/>
  <c r="AN68" i="6"/>
  <c r="AA71" i="6"/>
  <c r="AI71" i="6"/>
  <c r="AS71" i="6"/>
  <c r="AK73" i="6"/>
  <c r="AD74" i="6"/>
  <c r="AL74" i="6"/>
  <c r="AE75" i="6"/>
  <c r="X76" i="6"/>
  <c r="AF76" i="6"/>
  <c r="AN76" i="6"/>
  <c r="AO77" i="6"/>
  <c r="AA79" i="6"/>
  <c r="AI79" i="6"/>
  <c r="AS79" i="6"/>
  <c r="AJ80" i="6"/>
  <c r="AC81" i="6"/>
  <c r="AK81" i="6"/>
  <c r="AD82" i="6"/>
  <c r="AG84" i="6"/>
  <c r="Y84" i="6"/>
  <c r="AF84" i="6"/>
  <c r="X84" i="6"/>
  <c r="AE84" i="6"/>
  <c r="V84" i="6"/>
  <c r="AN84" i="6" s="1"/>
  <c r="AK84" i="6"/>
  <c r="AC84" i="6"/>
  <c r="AB84" i="6"/>
  <c r="AS84" i="6"/>
  <c r="AD96" i="6"/>
  <c r="AL104" i="6"/>
  <c r="AB23" i="6"/>
  <c r="AJ23" i="6"/>
  <c r="AC24" i="6"/>
  <c r="AK24" i="6"/>
  <c r="AD25" i="6"/>
  <c r="AL25" i="6"/>
  <c r="V26" i="6"/>
  <c r="AA26" i="6" s="1"/>
  <c r="AM26" i="6"/>
  <c r="X27" i="6"/>
  <c r="AF27" i="6"/>
  <c r="AN27" i="6"/>
  <c r="Y28" i="6"/>
  <c r="AG28" i="6"/>
  <c r="AO28" i="6"/>
  <c r="AH29" i="6"/>
  <c r="AB31" i="6"/>
  <c r="AJ31" i="6"/>
  <c r="AC32" i="6"/>
  <c r="AK32" i="6"/>
  <c r="AL33" i="6"/>
  <c r="V34" i="6"/>
  <c r="AJ34" i="6" s="1"/>
  <c r="AE34" i="6"/>
  <c r="AM34" i="6"/>
  <c r="X35" i="6"/>
  <c r="AF35" i="6"/>
  <c r="AN35" i="6"/>
  <c r="AG36" i="6"/>
  <c r="AO36" i="6"/>
  <c r="Z37" i="6"/>
  <c r="AH37" i="6"/>
  <c r="AB39" i="6"/>
  <c r="AJ39" i="6"/>
  <c r="AC40" i="6"/>
  <c r="AK40" i="6"/>
  <c r="AD41" i="6"/>
  <c r="V42" i="6"/>
  <c r="AJ42" i="6" s="1"/>
  <c r="AE42" i="6"/>
  <c r="X43" i="6"/>
  <c r="AF43" i="6"/>
  <c r="AN43" i="6"/>
  <c r="AG44" i="6"/>
  <c r="AO44" i="6"/>
  <c r="Z45" i="6"/>
  <c r="AH45" i="6"/>
  <c r="AB47" i="6"/>
  <c r="AJ47" i="6"/>
  <c r="AC48" i="6"/>
  <c r="AK48" i="6"/>
  <c r="AL49" i="6"/>
  <c r="V50" i="6"/>
  <c r="AG50" i="6" s="1"/>
  <c r="AE50" i="6"/>
  <c r="X51" i="6"/>
  <c r="AF51" i="6"/>
  <c r="AN51" i="6"/>
  <c r="Y52" i="6"/>
  <c r="AG52" i="6"/>
  <c r="AO52" i="6"/>
  <c r="Z53" i="6"/>
  <c r="AH53" i="6"/>
  <c r="AB55" i="6"/>
  <c r="AJ55" i="6"/>
  <c r="AC56" i="6"/>
  <c r="AK56" i="6"/>
  <c r="AL57" i="6"/>
  <c r="V58" i="6"/>
  <c r="Z58" i="6" s="1"/>
  <c r="AM58" i="6"/>
  <c r="X59" i="6"/>
  <c r="AF59" i="6"/>
  <c r="AN59" i="6"/>
  <c r="Y60" i="6"/>
  <c r="AG60" i="6"/>
  <c r="AO60" i="6"/>
  <c r="AH61" i="6"/>
  <c r="AB63" i="6"/>
  <c r="AJ63" i="6"/>
  <c r="AL65" i="6"/>
  <c r="V66" i="6"/>
  <c r="Z66" i="6" s="1"/>
  <c r="AE66" i="6"/>
  <c r="AM66" i="6"/>
  <c r="Y68" i="6"/>
  <c r="AG68" i="6"/>
  <c r="AO68" i="6"/>
  <c r="Z69" i="6"/>
  <c r="AB71" i="6"/>
  <c r="AJ71" i="6"/>
  <c r="AD73" i="6"/>
  <c r="V74" i="6"/>
  <c r="AB74" i="6" s="1"/>
  <c r="AE74" i="6"/>
  <c r="AM74" i="6"/>
  <c r="X75" i="6"/>
  <c r="Y76" i="6"/>
  <c r="AG76" i="6"/>
  <c r="AO76" i="6"/>
  <c r="AB79" i="6"/>
  <c r="AJ79" i="6"/>
  <c r="AK80" i="6"/>
  <c r="V82" i="6"/>
  <c r="AL82" i="6" s="1"/>
  <c r="AE82" i="6"/>
  <c r="AM82" i="6"/>
  <c r="Z84" i="6"/>
  <c r="AH96" i="6"/>
  <c r="AK128" i="6"/>
  <c r="AC128" i="6"/>
  <c r="AJ128" i="6"/>
  <c r="AS128" i="6"/>
  <c r="AA128" i="6"/>
  <c r="AH128" i="6"/>
  <c r="AO128" i="6"/>
  <c r="AG128" i="6"/>
  <c r="Y128" i="6"/>
  <c r="AN128" i="6"/>
  <c r="AF128" i="6"/>
  <c r="X128" i="6"/>
  <c r="AM128" i="6"/>
  <c r="V128" i="6"/>
  <c r="Z128" i="6" s="1"/>
  <c r="AC23" i="6"/>
  <c r="AK23" i="6"/>
  <c r="AD24" i="6"/>
  <c r="AL24" i="6"/>
  <c r="V25" i="6"/>
  <c r="AG25" i="6" s="1"/>
  <c r="AE25" i="6"/>
  <c r="AM25" i="6"/>
  <c r="X26" i="6"/>
  <c r="AF26" i="6"/>
  <c r="AN26" i="6"/>
  <c r="Y27" i="6"/>
  <c r="AG27" i="6"/>
  <c r="AO27" i="6"/>
  <c r="Z28" i="6"/>
  <c r="AH28" i="6"/>
  <c r="AS29" i="6"/>
  <c r="AC31" i="6"/>
  <c r="AK31" i="6"/>
  <c r="AD32" i="6"/>
  <c r="AL32" i="6"/>
  <c r="V33" i="6"/>
  <c r="AO33" i="6" s="1"/>
  <c r="AE33" i="6"/>
  <c r="AM33" i="6"/>
  <c r="X34" i="6"/>
  <c r="AF34" i="6"/>
  <c r="AN34" i="6"/>
  <c r="Y35" i="6"/>
  <c r="AG35" i="6"/>
  <c r="AO35" i="6"/>
  <c r="Z36" i="6"/>
  <c r="AH36" i="6"/>
  <c r="AA37" i="6"/>
  <c r="AI37" i="6"/>
  <c r="AS37" i="6"/>
  <c r="AC39" i="6"/>
  <c r="AK39" i="6"/>
  <c r="AD40" i="6"/>
  <c r="AL40" i="6"/>
  <c r="V41" i="6"/>
  <c r="AL41" i="6" s="1"/>
  <c r="AE41" i="6"/>
  <c r="X42" i="6"/>
  <c r="AF42" i="6"/>
  <c r="Y43" i="6"/>
  <c r="AG43" i="6"/>
  <c r="AH44" i="6"/>
  <c r="AA45" i="6"/>
  <c r="AI45" i="6"/>
  <c r="AC47" i="6"/>
  <c r="AK47" i="6"/>
  <c r="AD48" i="6"/>
  <c r="V49" i="6"/>
  <c r="AE49" i="6"/>
  <c r="X50" i="6"/>
  <c r="AF50" i="6"/>
  <c r="Y51" i="6"/>
  <c r="AG51" i="6"/>
  <c r="AH52" i="6"/>
  <c r="AA53" i="6"/>
  <c r="AI53" i="6"/>
  <c r="AC55" i="6"/>
  <c r="AK55" i="6"/>
  <c r="AD56" i="6"/>
  <c r="V57" i="6"/>
  <c r="AJ57" i="6" s="1"/>
  <c r="AE57" i="6"/>
  <c r="X58" i="6"/>
  <c r="AF58" i="6"/>
  <c r="Y59" i="6"/>
  <c r="AG59" i="6"/>
  <c r="Z60" i="6"/>
  <c r="AH60" i="6"/>
  <c r="AA61" i="6"/>
  <c r="AI61" i="6"/>
  <c r="AC63" i="6"/>
  <c r="AK63" i="6"/>
  <c r="AD64" i="6"/>
  <c r="V65" i="6"/>
  <c r="X65" i="6" s="1"/>
  <c r="AE65" i="6"/>
  <c r="X66" i="6"/>
  <c r="AF66" i="6"/>
  <c r="Y67" i="6"/>
  <c r="AG67" i="6"/>
  <c r="Z68" i="6"/>
  <c r="AH68" i="6"/>
  <c r="AA69" i="6"/>
  <c r="AI69" i="6"/>
  <c r="AC71" i="6"/>
  <c r="AK71" i="6"/>
  <c r="AD72" i="6"/>
  <c r="V73" i="6"/>
  <c r="AI73" i="6" s="1"/>
  <c r="AE73" i="6"/>
  <c r="X74" i="6"/>
  <c r="AF74" i="6"/>
  <c r="Z76" i="6"/>
  <c r="AH76" i="6"/>
  <c r="AA77" i="6"/>
  <c r="AI77" i="6"/>
  <c r="AC79" i="6"/>
  <c r="AK79" i="6"/>
  <c r="AD80" i="6"/>
  <c r="V81" i="6"/>
  <c r="AL81" i="6" s="1"/>
  <c r="AE81" i="6"/>
  <c r="X82" i="6"/>
  <c r="AF82" i="6"/>
  <c r="AN82" i="6"/>
  <c r="AD84" i="6"/>
  <c r="AK88" i="6"/>
  <c r="AC88" i="6"/>
  <c r="AJ88" i="6"/>
  <c r="AB88" i="6"/>
  <c r="AS88" i="6"/>
  <c r="AI88" i="6"/>
  <c r="AA88" i="6"/>
  <c r="AO88" i="6"/>
  <c r="AG88" i="6"/>
  <c r="AN88" i="6"/>
  <c r="AF88" i="6"/>
  <c r="X88" i="6"/>
  <c r="AE88" i="6"/>
  <c r="V88" i="6"/>
  <c r="Z88" i="6" s="1"/>
  <c r="AL96" i="6"/>
  <c r="AK112" i="6"/>
  <c r="AJ112" i="6"/>
  <c r="AB112" i="6"/>
  <c r="AS112" i="6"/>
  <c r="AA112" i="6"/>
  <c r="AH112" i="6"/>
  <c r="AG112" i="6"/>
  <c r="Y112" i="6"/>
  <c r="AN112" i="6"/>
  <c r="AF112" i="6"/>
  <c r="X112" i="6"/>
  <c r="AM112" i="6"/>
  <c r="AE112" i="6"/>
  <c r="V112" i="6"/>
  <c r="AI112" i="6" s="1"/>
  <c r="AD128" i="6"/>
  <c r="AK136" i="6"/>
  <c r="AC136" i="6"/>
  <c r="AJ136" i="6"/>
  <c r="AB136" i="6"/>
  <c r="AS136" i="6"/>
  <c r="AI136" i="6"/>
  <c r="AA136" i="6"/>
  <c r="AH136" i="6"/>
  <c r="AO136" i="6"/>
  <c r="AG136" i="6"/>
  <c r="Y136" i="6"/>
  <c r="AN136" i="6"/>
  <c r="AF136" i="6"/>
  <c r="AM136" i="6"/>
  <c r="V136" i="6"/>
  <c r="AL136" i="6" s="1"/>
  <c r="AD23" i="6"/>
  <c r="V24" i="6"/>
  <c r="AN24" i="6" s="1"/>
  <c r="AE24" i="6"/>
  <c r="X25" i="6"/>
  <c r="AF25" i="6"/>
  <c r="Y26" i="6"/>
  <c r="AG26" i="6"/>
  <c r="Z27" i="6"/>
  <c r="AA28" i="6"/>
  <c r="AI28" i="6"/>
  <c r="AB29" i="6"/>
  <c r="AD31" i="6"/>
  <c r="V32" i="6"/>
  <c r="Z32" i="6" s="1"/>
  <c r="AE32" i="6"/>
  <c r="X33" i="6"/>
  <c r="AF33" i="6"/>
  <c r="Y34" i="6"/>
  <c r="AG34" i="6"/>
  <c r="Z35" i="6"/>
  <c r="AI36" i="6"/>
  <c r="AB37" i="6"/>
  <c r="AD39" i="6"/>
  <c r="V40" i="6"/>
  <c r="X40" i="6" s="1"/>
  <c r="AE40" i="6"/>
  <c r="X41" i="6"/>
  <c r="AF41" i="6"/>
  <c r="AA44" i="6"/>
  <c r="AD47" i="6"/>
  <c r="AA52" i="6"/>
  <c r="AI52" i="6"/>
  <c r="AD55" i="6"/>
  <c r="AA60" i="6"/>
  <c r="AI60" i="6"/>
  <c r="AD63" i="6"/>
  <c r="AA68" i="6"/>
  <c r="AI68" i="6"/>
  <c r="AD71" i="6"/>
  <c r="AA76" i="6"/>
  <c r="AI76" i="6"/>
  <c r="AD79" i="6"/>
  <c r="AH84" i="6"/>
  <c r="AL128" i="6"/>
  <c r="AB85" i="6"/>
  <c r="AJ85" i="6"/>
  <c r="AC86" i="6"/>
  <c r="AK86" i="6"/>
  <c r="AD87" i="6"/>
  <c r="AL87" i="6"/>
  <c r="X89" i="6"/>
  <c r="AF89" i="6"/>
  <c r="AN89" i="6"/>
  <c r="Y90" i="6"/>
  <c r="AG90" i="6"/>
  <c r="AO90" i="6"/>
  <c r="Z91" i="6"/>
  <c r="AH91" i="6"/>
  <c r="AB93" i="6"/>
  <c r="AJ93" i="6"/>
  <c r="AC94" i="6"/>
  <c r="AK94" i="6"/>
  <c r="AD95" i="6"/>
  <c r="AL95" i="6"/>
  <c r="X97" i="6"/>
  <c r="AF97" i="6"/>
  <c r="AN97" i="6"/>
  <c r="Y98" i="6"/>
  <c r="AG98" i="6"/>
  <c r="AO98" i="6"/>
  <c r="AA100" i="6"/>
  <c r="AI100" i="6"/>
  <c r="AS100" i="6"/>
  <c r="AB101" i="6"/>
  <c r="AJ101" i="6"/>
  <c r="AC102" i="6"/>
  <c r="AK102" i="6"/>
  <c r="AD103" i="6"/>
  <c r="X105" i="6"/>
  <c r="AF105" i="6"/>
  <c r="AN105" i="6"/>
  <c r="Y106" i="6"/>
  <c r="AO106" i="6"/>
  <c r="AA108" i="6"/>
  <c r="AI108" i="6"/>
  <c r="AS108" i="6"/>
  <c r="AB109" i="6"/>
  <c r="AJ109" i="6"/>
  <c r="AC110" i="6"/>
  <c r="AK110" i="6"/>
  <c r="AD111" i="6"/>
  <c r="AL111" i="6"/>
  <c r="X113" i="6"/>
  <c r="AF113" i="6"/>
  <c r="AN113" i="6"/>
  <c r="Y114" i="6"/>
  <c r="AG114" i="6"/>
  <c r="Z115" i="6"/>
  <c r="AH115" i="6"/>
  <c r="AA116" i="6"/>
  <c r="AI116" i="6"/>
  <c r="AS116" i="6"/>
  <c r="AB117" i="6"/>
  <c r="AJ117" i="6"/>
  <c r="AC118" i="6"/>
  <c r="AK118" i="6"/>
  <c r="AD119" i="6"/>
  <c r="AL119" i="6"/>
  <c r="X121" i="6"/>
  <c r="AF121" i="6"/>
  <c r="AN121" i="6"/>
  <c r="Y122" i="6"/>
  <c r="AG122" i="6"/>
  <c r="AO122" i="6"/>
  <c r="AH123" i="6"/>
  <c r="AA124" i="6"/>
  <c r="AI124" i="6"/>
  <c r="AS124" i="6"/>
  <c r="AB125" i="6"/>
  <c r="AJ125" i="6"/>
  <c r="AC126" i="6"/>
  <c r="AK126" i="6"/>
  <c r="AD127" i="6"/>
  <c r="AL127" i="6"/>
  <c r="X129" i="6"/>
  <c r="AF129" i="6"/>
  <c r="AN129" i="6"/>
  <c r="Y130" i="6"/>
  <c r="AG130" i="6"/>
  <c r="AO130" i="6"/>
  <c r="Z131" i="6"/>
  <c r="AS132" i="6"/>
  <c r="AB133" i="6"/>
  <c r="AJ133" i="6"/>
  <c r="AC134" i="6"/>
  <c r="AK134" i="6"/>
  <c r="AL135" i="6"/>
  <c r="X137" i="6"/>
  <c r="AF137" i="6"/>
  <c r="AN137" i="6"/>
  <c r="Y138" i="6"/>
  <c r="AG138" i="6"/>
  <c r="AO138" i="6"/>
  <c r="Z139" i="6"/>
  <c r="AH139" i="6"/>
  <c r="AI140" i="6"/>
  <c r="AS140" i="6"/>
  <c r="AB141" i="6"/>
  <c r="AJ141" i="6"/>
  <c r="AC85" i="6"/>
  <c r="AK85" i="6"/>
  <c r="AD86" i="6"/>
  <c r="AL86" i="6"/>
  <c r="V87" i="6"/>
  <c r="AE87" i="6"/>
  <c r="AM87" i="6"/>
  <c r="Y89" i="6"/>
  <c r="AG89" i="6"/>
  <c r="AO89" i="6"/>
  <c r="AH90" i="6"/>
  <c r="AI91" i="6"/>
  <c r="AS91" i="6"/>
  <c r="AC93" i="6"/>
  <c r="AK93" i="6"/>
  <c r="AD94" i="6"/>
  <c r="AL94" i="6"/>
  <c r="V95" i="6"/>
  <c r="AO95" i="6" s="1"/>
  <c r="AM95" i="6"/>
  <c r="Y97" i="6"/>
  <c r="AG97" i="6"/>
  <c r="AO97" i="6"/>
  <c r="Z98" i="6"/>
  <c r="AH98" i="6"/>
  <c r="AS99" i="6"/>
  <c r="AC101" i="6"/>
  <c r="AK101" i="6"/>
  <c r="AL102" i="6"/>
  <c r="V103" i="6"/>
  <c r="AK103" i="6" s="1"/>
  <c r="AE103" i="6"/>
  <c r="AM103" i="6"/>
  <c r="Y105" i="6"/>
  <c r="AG105" i="6"/>
  <c r="AO105" i="6"/>
  <c r="Z106" i="6"/>
  <c r="AI107" i="6"/>
  <c r="AS107" i="6"/>
  <c r="AB108" i="6"/>
  <c r="AJ108" i="6"/>
  <c r="AC109" i="6"/>
  <c r="AK109" i="6"/>
  <c r="AD110" i="6"/>
  <c r="AL110" i="6"/>
  <c r="V111" i="6"/>
  <c r="AC111" i="6" s="1"/>
  <c r="AE111" i="6"/>
  <c r="AM111" i="6"/>
  <c r="Y113" i="6"/>
  <c r="AG113" i="6"/>
  <c r="AO113" i="6"/>
  <c r="Z114" i="6"/>
  <c r="AI115" i="6"/>
  <c r="AS115" i="6"/>
  <c r="AB116" i="6"/>
  <c r="AC117" i="6"/>
  <c r="AK117" i="6"/>
  <c r="AL118" i="6"/>
  <c r="V119" i="6"/>
  <c r="Y119" i="6" s="1"/>
  <c r="AE119" i="6"/>
  <c r="AM119" i="6"/>
  <c r="Y121" i="6"/>
  <c r="AG121" i="6"/>
  <c r="AO121" i="6"/>
  <c r="Z122" i="6"/>
  <c r="AH122" i="6"/>
  <c r="AA123" i="6"/>
  <c r="AI123" i="6"/>
  <c r="AS123" i="6"/>
  <c r="AJ124" i="6"/>
  <c r="AC125" i="6"/>
  <c r="AK125" i="6"/>
  <c r="AD126" i="6"/>
  <c r="AL126" i="6"/>
  <c r="V127" i="6"/>
  <c r="AE127" i="6" s="1"/>
  <c r="AM127" i="6"/>
  <c r="Y129" i="6"/>
  <c r="AG129" i="6"/>
  <c r="AO129" i="6"/>
  <c r="Z130" i="6"/>
  <c r="AA131" i="6"/>
  <c r="AI131" i="6"/>
  <c r="AS131" i="6"/>
  <c r="AJ132" i="6"/>
  <c r="AC133" i="6"/>
  <c r="AK133" i="6"/>
  <c r="AD134" i="6"/>
  <c r="AL134" i="6"/>
  <c r="V135" i="6"/>
  <c r="AD135" i="6" s="1"/>
  <c r="AE135" i="6"/>
  <c r="AM135" i="6"/>
  <c r="Y137" i="6"/>
  <c r="AG137" i="6"/>
  <c r="AO137" i="6"/>
  <c r="AH138" i="6"/>
  <c r="AA139" i="6"/>
  <c r="AI139" i="6"/>
  <c r="AS139" i="6"/>
  <c r="AC141" i="6"/>
  <c r="AK141" i="6"/>
  <c r="AK142" i="6"/>
  <c r="AB142" i="6"/>
  <c r="AS142" i="6"/>
  <c r="AI142" i="6"/>
  <c r="AO142" i="6"/>
  <c r="Y142" i="6"/>
  <c r="AM142" i="6"/>
  <c r="AE142" i="6"/>
  <c r="V142" i="6"/>
  <c r="AN142" i="6" s="1"/>
  <c r="AF150" i="6"/>
  <c r="AK190" i="6"/>
  <c r="AJ190" i="6"/>
  <c r="AB190" i="6"/>
  <c r="AS190" i="6"/>
  <c r="AI190" i="6"/>
  <c r="AA190" i="6"/>
  <c r="AH190" i="6"/>
  <c r="Z190" i="6"/>
  <c r="AG190" i="6"/>
  <c r="Y190" i="6"/>
  <c r="AF190" i="6"/>
  <c r="AM190" i="6"/>
  <c r="AE190" i="6"/>
  <c r="V190" i="6"/>
  <c r="AL190" i="6" s="1"/>
  <c r="AD85" i="6"/>
  <c r="AL85" i="6"/>
  <c r="V86" i="6"/>
  <c r="AJ86" i="6" s="1"/>
  <c r="AE86" i="6"/>
  <c r="AM86" i="6"/>
  <c r="X87" i="6"/>
  <c r="AF87" i="6"/>
  <c r="AN87" i="6"/>
  <c r="Z89" i="6"/>
  <c r="AH89" i="6"/>
  <c r="AA90" i="6"/>
  <c r="AS90" i="6"/>
  <c r="AJ91" i="6"/>
  <c r="AD93" i="6"/>
  <c r="AL93" i="6"/>
  <c r="V94" i="6"/>
  <c r="AE94" i="6"/>
  <c r="AM94" i="6"/>
  <c r="X95" i="6"/>
  <c r="AF95" i="6"/>
  <c r="AN95" i="6"/>
  <c r="Z97" i="6"/>
  <c r="AH97" i="6"/>
  <c r="AA98" i="6"/>
  <c r="AI98" i="6"/>
  <c r="AS98" i="6"/>
  <c r="AB99" i="6"/>
  <c r="AK100" i="6"/>
  <c r="AD101" i="6"/>
  <c r="AL101" i="6"/>
  <c r="V102" i="6"/>
  <c r="AD102" i="6" s="1"/>
  <c r="AE102" i="6"/>
  <c r="AM102" i="6"/>
  <c r="X103" i="6"/>
  <c r="AF103" i="6"/>
  <c r="AN103" i="6"/>
  <c r="Z105" i="6"/>
  <c r="AH105" i="6"/>
  <c r="AI106" i="6"/>
  <c r="AS106" i="6"/>
  <c r="AB107" i="6"/>
  <c r="AK108" i="6"/>
  <c r="AD109" i="6"/>
  <c r="AL109" i="6"/>
  <c r="V110" i="6"/>
  <c r="X110" i="6" s="1"/>
  <c r="AE110" i="6"/>
  <c r="AM110" i="6"/>
  <c r="X111" i="6"/>
  <c r="AF111" i="6"/>
  <c r="AN111" i="6"/>
  <c r="Z113" i="6"/>
  <c r="AH113" i="6"/>
  <c r="AI114" i="6"/>
  <c r="AS114" i="6"/>
  <c r="AB115" i="6"/>
  <c r="AJ115" i="6"/>
  <c r="AK116" i="6"/>
  <c r="AD117" i="6"/>
  <c r="AL117" i="6"/>
  <c r="V118" i="6"/>
  <c r="X118" i="6" s="1"/>
  <c r="AE118" i="6"/>
  <c r="AM118" i="6"/>
  <c r="X119" i="6"/>
  <c r="AF119" i="6"/>
  <c r="AN119" i="6"/>
  <c r="Z121" i="6"/>
  <c r="AH121" i="6"/>
  <c r="AA122" i="6"/>
  <c r="AS122" i="6"/>
  <c r="AB123" i="6"/>
  <c r="AJ123" i="6"/>
  <c r="AC124" i="6"/>
  <c r="AD125" i="6"/>
  <c r="AL125" i="6"/>
  <c r="V126" i="6"/>
  <c r="AM126" i="6" s="1"/>
  <c r="AE126" i="6"/>
  <c r="X127" i="6"/>
  <c r="AF127" i="6"/>
  <c r="AN127" i="6"/>
  <c r="Z129" i="6"/>
  <c r="AH129" i="6"/>
  <c r="AS130" i="6"/>
  <c r="AB131" i="6"/>
  <c r="AC132" i="6"/>
  <c r="AK132" i="6"/>
  <c r="AD133" i="6"/>
  <c r="AL133" i="6"/>
  <c r="V134" i="6"/>
  <c r="AB134" i="6" s="1"/>
  <c r="AE134" i="6"/>
  <c r="AM134" i="6"/>
  <c r="X135" i="6"/>
  <c r="AF135" i="6"/>
  <c r="AN135" i="6"/>
  <c r="Z137" i="6"/>
  <c r="AH137" i="6"/>
  <c r="AI138" i="6"/>
  <c r="AS138" i="6"/>
  <c r="AB139" i="6"/>
  <c r="AJ139" i="6"/>
  <c r="AC140" i="6"/>
  <c r="AK140" i="6"/>
  <c r="AD141" i="6"/>
  <c r="AL141" i="6"/>
  <c r="X142" i="6"/>
  <c r="AS148" i="6"/>
  <c r="AA148" i="6"/>
  <c r="AH148" i="6"/>
  <c r="Z148" i="6"/>
  <c r="AG148" i="6"/>
  <c r="AN148" i="6"/>
  <c r="AF148" i="6"/>
  <c r="X148" i="6"/>
  <c r="AM148" i="6"/>
  <c r="AE148" i="6"/>
  <c r="V148" i="6"/>
  <c r="AO148" i="6" s="1"/>
  <c r="AK148" i="6"/>
  <c r="AC148" i="6"/>
  <c r="AL167" i="6"/>
  <c r="AK174" i="6"/>
  <c r="AC174" i="6"/>
  <c r="AJ174" i="6"/>
  <c r="AB174" i="6"/>
  <c r="AS174" i="6"/>
  <c r="AI174" i="6"/>
  <c r="AA174" i="6"/>
  <c r="Z174" i="6"/>
  <c r="AO174" i="6"/>
  <c r="AG174" i="6"/>
  <c r="Y174" i="6"/>
  <c r="AN174" i="6"/>
  <c r="AF174" i="6"/>
  <c r="X174" i="6"/>
  <c r="AM174" i="6"/>
  <c r="AE174" i="6"/>
  <c r="V174" i="6"/>
  <c r="AD174" i="6" s="1"/>
  <c r="AD190" i="6"/>
  <c r="AL100" i="6"/>
  <c r="AD108" i="6"/>
  <c r="AL116" i="6"/>
  <c r="AD124" i="6"/>
  <c r="AL124" i="6"/>
  <c r="AD140" i="6"/>
  <c r="AL140" i="6"/>
  <c r="AE141" i="6"/>
  <c r="X85" i="6"/>
  <c r="AF85" i="6"/>
  <c r="AN85" i="6"/>
  <c r="Y86" i="6"/>
  <c r="AG86" i="6"/>
  <c r="AO86" i="6"/>
  <c r="Z87" i="6"/>
  <c r="AH87" i="6"/>
  <c r="AB89" i="6"/>
  <c r="AJ89" i="6"/>
  <c r="AC90" i="6"/>
  <c r="AK90" i="6"/>
  <c r="AD91" i="6"/>
  <c r="AL91" i="6"/>
  <c r="X93" i="6"/>
  <c r="AF93" i="6"/>
  <c r="AN93" i="6"/>
  <c r="Y94" i="6"/>
  <c r="AG94" i="6"/>
  <c r="AO94" i="6"/>
  <c r="AH95" i="6"/>
  <c r="AB97" i="6"/>
  <c r="AJ97" i="6"/>
  <c r="AC98" i="6"/>
  <c r="AK98" i="6"/>
  <c r="AD99" i="6"/>
  <c r="V100" i="6"/>
  <c r="Z100" i="6" s="1"/>
  <c r="AM100" i="6"/>
  <c r="X101" i="6"/>
  <c r="AF101" i="6"/>
  <c r="AN101" i="6"/>
  <c r="Y102" i="6"/>
  <c r="AG102" i="6"/>
  <c r="AO102" i="6"/>
  <c r="Z103" i="6"/>
  <c r="AH103" i="6"/>
  <c r="AB105" i="6"/>
  <c r="AJ105" i="6"/>
  <c r="AC106" i="6"/>
  <c r="AK106" i="6"/>
  <c r="AD107" i="6"/>
  <c r="AL107" i="6"/>
  <c r="V108" i="6"/>
  <c r="Z108" i="6" s="1"/>
  <c r="AE108" i="6"/>
  <c r="AM108" i="6"/>
  <c r="X109" i="6"/>
  <c r="AF109" i="6"/>
  <c r="AN109" i="6"/>
  <c r="Y110" i="6"/>
  <c r="AG110" i="6"/>
  <c r="AO110" i="6"/>
  <c r="AH111" i="6"/>
  <c r="AB113" i="6"/>
  <c r="AJ113" i="6"/>
  <c r="AC114" i="6"/>
  <c r="AK114" i="6"/>
  <c r="AD115" i="6"/>
  <c r="AL115" i="6"/>
  <c r="V116" i="6"/>
  <c r="AJ116" i="6" s="1"/>
  <c r="AE116" i="6"/>
  <c r="AM116" i="6"/>
  <c r="X117" i="6"/>
  <c r="AF117" i="6"/>
  <c r="AN117" i="6"/>
  <c r="Y118" i="6"/>
  <c r="AG118" i="6"/>
  <c r="AO118" i="6"/>
  <c r="Z119" i="6"/>
  <c r="AH119" i="6"/>
  <c r="AB121" i="6"/>
  <c r="AJ121" i="6"/>
  <c r="AC122" i="6"/>
  <c r="AK122" i="6"/>
  <c r="AD123" i="6"/>
  <c r="V124" i="6"/>
  <c r="Z124" i="6" s="1"/>
  <c r="AE124" i="6"/>
  <c r="AM124" i="6"/>
  <c r="X125" i="6"/>
  <c r="AF125" i="6"/>
  <c r="AN125" i="6"/>
  <c r="AG126" i="6"/>
  <c r="AO126" i="6"/>
  <c r="AH127" i="6"/>
  <c r="AB129" i="6"/>
  <c r="AJ129" i="6"/>
  <c r="AK130" i="6"/>
  <c r="AL131" i="6"/>
  <c r="V132" i="6"/>
  <c r="AI132" i="6" s="1"/>
  <c r="AE132" i="6"/>
  <c r="X133" i="6"/>
  <c r="AF133" i="6"/>
  <c r="AN133" i="6"/>
  <c r="Y134" i="6"/>
  <c r="AG134" i="6"/>
  <c r="AO134" i="6"/>
  <c r="Z135" i="6"/>
  <c r="AH135" i="6"/>
  <c r="AB137" i="6"/>
  <c r="AJ137" i="6"/>
  <c r="AC138" i="6"/>
  <c r="AK138" i="6"/>
  <c r="AD139" i="6"/>
  <c r="AL139" i="6"/>
  <c r="V140" i="6"/>
  <c r="Z140" i="6" s="1"/>
  <c r="AM140" i="6"/>
  <c r="X141" i="6"/>
  <c r="AF141" i="6"/>
  <c r="AN141" i="6"/>
  <c r="AD142" i="6"/>
  <c r="AD148" i="6"/>
  <c r="AL151" i="6"/>
  <c r="AK158" i="6"/>
  <c r="AC158" i="6"/>
  <c r="AJ158" i="6"/>
  <c r="AB158" i="6"/>
  <c r="AS158" i="6"/>
  <c r="AH158" i="6"/>
  <c r="AO158" i="6"/>
  <c r="AG158" i="6"/>
  <c r="Y158" i="6"/>
  <c r="AN158" i="6"/>
  <c r="AF158" i="6"/>
  <c r="X158" i="6"/>
  <c r="AM158" i="6"/>
  <c r="V158" i="6"/>
  <c r="AI158" i="6" s="1"/>
  <c r="AL174" i="6"/>
  <c r="Y85" i="6"/>
  <c r="AG85" i="6"/>
  <c r="AO85" i="6"/>
  <c r="Z86" i="6"/>
  <c r="AH86" i="6"/>
  <c r="AA87" i="6"/>
  <c r="AI87" i="6"/>
  <c r="AS87" i="6"/>
  <c r="AC89" i="6"/>
  <c r="AK89" i="6"/>
  <c r="AD90" i="6"/>
  <c r="AL90" i="6"/>
  <c r="V91" i="6"/>
  <c r="AA91" i="6" s="1"/>
  <c r="AE91" i="6"/>
  <c r="AM91" i="6"/>
  <c r="Y93" i="6"/>
  <c r="AG93" i="6"/>
  <c r="AO93" i="6"/>
  <c r="Z94" i="6"/>
  <c r="AH94" i="6"/>
  <c r="AA95" i="6"/>
  <c r="AI95" i="6"/>
  <c r="AS95" i="6"/>
  <c r="AC97" i="6"/>
  <c r="AK97" i="6"/>
  <c r="AD98" i="6"/>
  <c r="AL98" i="6"/>
  <c r="V99" i="6"/>
  <c r="Z99" i="6" s="1"/>
  <c r="AE99" i="6"/>
  <c r="AM99" i="6"/>
  <c r="X100" i="6"/>
  <c r="AF100" i="6"/>
  <c r="AN100" i="6"/>
  <c r="Y101" i="6"/>
  <c r="AG101" i="6"/>
  <c r="AO101" i="6"/>
  <c r="Z102" i="6"/>
  <c r="AH102" i="6"/>
  <c r="AA103" i="6"/>
  <c r="AI103" i="6"/>
  <c r="AS103" i="6"/>
  <c r="AC105" i="6"/>
  <c r="AK105" i="6"/>
  <c r="AD106" i="6"/>
  <c r="AL106" i="6"/>
  <c r="V107" i="6"/>
  <c r="Z107" i="6" s="1"/>
  <c r="AE107" i="6"/>
  <c r="AM107" i="6"/>
  <c r="X108" i="6"/>
  <c r="AF108" i="6"/>
  <c r="AN108" i="6"/>
  <c r="Y109" i="6"/>
  <c r="AG109" i="6"/>
  <c r="AO109" i="6"/>
  <c r="Z110" i="6"/>
  <c r="AH110" i="6"/>
  <c r="AA111" i="6"/>
  <c r="AS111" i="6"/>
  <c r="AC113" i="6"/>
  <c r="AK113" i="6"/>
  <c r="AD114" i="6"/>
  <c r="AL114" i="6"/>
  <c r="V115" i="6"/>
  <c r="AC115" i="6" s="1"/>
  <c r="AE115" i="6"/>
  <c r="AM115" i="6"/>
  <c r="X116" i="6"/>
  <c r="AF116" i="6"/>
  <c r="Y117" i="6"/>
  <c r="AG117" i="6"/>
  <c r="AO117" i="6"/>
  <c r="Z118" i="6"/>
  <c r="AH118" i="6"/>
  <c r="AA119" i="6"/>
  <c r="AI119" i="6"/>
  <c r="AS119" i="6"/>
  <c r="AC121" i="6"/>
  <c r="AK121" i="6"/>
  <c r="AD122" i="6"/>
  <c r="AL122" i="6"/>
  <c r="V123" i="6"/>
  <c r="Z123" i="6" s="1"/>
  <c r="AE123" i="6"/>
  <c r="AM123" i="6"/>
  <c r="X124" i="6"/>
  <c r="AF124" i="6"/>
  <c r="AN124" i="6"/>
  <c r="AG125" i="6"/>
  <c r="AO125" i="6"/>
  <c r="AH126" i="6"/>
  <c r="AA127" i="6"/>
  <c r="AS127" i="6"/>
  <c r="AC129" i="6"/>
  <c r="AK129" i="6"/>
  <c r="AD130" i="6"/>
  <c r="AL130" i="6"/>
  <c r="V131" i="6"/>
  <c r="AH131" i="6" s="1"/>
  <c r="AM131" i="6"/>
  <c r="X132" i="6"/>
  <c r="AF132" i="6"/>
  <c r="AN132" i="6"/>
  <c r="Y133" i="6"/>
  <c r="AG133" i="6"/>
  <c r="AO133" i="6"/>
  <c r="Z134" i="6"/>
  <c r="AH134" i="6"/>
  <c r="AA135" i="6"/>
  <c r="AI135" i="6"/>
  <c r="AS135" i="6"/>
  <c r="AK137" i="6"/>
  <c r="X140" i="6"/>
  <c r="AF140" i="6"/>
  <c r="Y141" i="6"/>
  <c r="AJ148" i="6"/>
  <c r="Z85" i="6"/>
  <c r="AA86" i="6"/>
  <c r="AI86" i="6"/>
  <c r="AB87" i="6"/>
  <c r="AD89" i="6"/>
  <c r="V90" i="6"/>
  <c r="Z90" i="6" s="1"/>
  <c r="X91" i="6"/>
  <c r="AF91" i="6"/>
  <c r="Z93" i="6"/>
  <c r="AA94" i="6"/>
  <c r="AI94" i="6"/>
  <c r="AB95" i="6"/>
  <c r="AD97" i="6"/>
  <c r="V98" i="6"/>
  <c r="AE98" i="6"/>
  <c r="X99" i="6"/>
  <c r="AF99" i="6"/>
  <c r="Y100" i="6"/>
  <c r="AG100" i="6"/>
  <c r="Z101" i="6"/>
  <c r="AA102" i="6"/>
  <c r="AI102" i="6"/>
  <c r="AB103" i="6"/>
  <c r="AD105" i="6"/>
  <c r="V106" i="6"/>
  <c r="AG106" i="6" s="1"/>
  <c r="X107" i="6"/>
  <c r="AF107" i="6"/>
  <c r="Y108" i="6"/>
  <c r="AG108" i="6"/>
  <c r="Z109" i="6"/>
  <c r="AA110" i="6"/>
  <c r="AI110" i="6"/>
  <c r="AB111" i="6"/>
  <c r="AD113" i="6"/>
  <c r="V114" i="6"/>
  <c r="AA114" i="6" s="1"/>
  <c r="AE114" i="6"/>
  <c r="X115" i="6"/>
  <c r="AF115" i="6"/>
  <c r="Y116" i="6"/>
  <c r="AG116" i="6"/>
  <c r="Z117" i="6"/>
  <c r="AA118" i="6"/>
  <c r="AI118" i="6"/>
  <c r="AB119" i="6"/>
  <c r="AD121" i="6"/>
  <c r="V122" i="6"/>
  <c r="AI122" i="6" s="1"/>
  <c r="AE122" i="6"/>
  <c r="X123" i="6"/>
  <c r="AF123" i="6"/>
  <c r="Y124" i="6"/>
  <c r="AG124" i="6"/>
  <c r="Z125" i="6"/>
  <c r="AA126" i="6"/>
  <c r="AI126" i="6"/>
  <c r="AB127" i="6"/>
  <c r="AD129" i="6"/>
  <c r="V130" i="6"/>
  <c r="AB130" i="6" s="1"/>
  <c r="AE130" i="6"/>
  <c r="X131" i="6"/>
  <c r="AF131" i="6"/>
  <c r="Y132" i="6"/>
  <c r="AG132" i="6"/>
  <c r="Z133" i="6"/>
  <c r="AA134" i="6"/>
  <c r="AI134" i="6"/>
  <c r="AB135" i="6"/>
  <c r="AD137" i="6"/>
  <c r="V138" i="6"/>
  <c r="AD138" i="6" s="1"/>
  <c r="AE138" i="6"/>
  <c r="X139" i="6"/>
  <c r="AF139" i="6"/>
  <c r="Y140" i="6"/>
  <c r="AG140" i="6"/>
  <c r="Z141" i="6"/>
  <c r="AL142" i="6"/>
  <c r="AL148" i="6"/>
  <c r="AK150" i="6"/>
  <c r="AJ150" i="6"/>
  <c r="AS150" i="6"/>
  <c r="AI150" i="6"/>
  <c r="AA150" i="6"/>
  <c r="AH150" i="6"/>
  <c r="AO150" i="6"/>
  <c r="AG150" i="6"/>
  <c r="Y150" i="6"/>
  <c r="V150" i="6"/>
  <c r="Z150" i="6" s="1"/>
  <c r="AK182" i="6"/>
  <c r="AC182" i="6"/>
  <c r="AJ182" i="6"/>
  <c r="AB182" i="6"/>
  <c r="AS182" i="6"/>
  <c r="AI182" i="6"/>
  <c r="AH182" i="6"/>
  <c r="Z182" i="6"/>
  <c r="AO182" i="6"/>
  <c r="AG182" i="6"/>
  <c r="Y182" i="6"/>
  <c r="AN182" i="6"/>
  <c r="AF182" i="6"/>
  <c r="X182" i="6"/>
  <c r="AM182" i="6"/>
  <c r="AE182" i="6"/>
  <c r="V182" i="6"/>
  <c r="AL182" i="6" s="1"/>
  <c r="AK198" i="6"/>
  <c r="AC198" i="6"/>
  <c r="AB198" i="6"/>
  <c r="AS198" i="6"/>
  <c r="AI198" i="6"/>
  <c r="AH198" i="6"/>
  <c r="Z198" i="6"/>
  <c r="AO198" i="6"/>
  <c r="AG198" i="6"/>
  <c r="Y198" i="6"/>
  <c r="AN198" i="6"/>
  <c r="AF198" i="6"/>
  <c r="AM198" i="6"/>
  <c r="AE198" i="6"/>
  <c r="V198" i="6"/>
  <c r="AA198" i="6" s="1"/>
  <c r="X143" i="6"/>
  <c r="AF143" i="6"/>
  <c r="AN143" i="6"/>
  <c r="Y144" i="6"/>
  <c r="AG144" i="6"/>
  <c r="AA146" i="6"/>
  <c r="AS146" i="6"/>
  <c r="AB147" i="6"/>
  <c r="AD149" i="6"/>
  <c r="AL149" i="6"/>
  <c r="X151" i="6"/>
  <c r="AF151" i="6"/>
  <c r="AN151" i="6"/>
  <c r="Y152" i="6"/>
  <c r="AG152" i="6"/>
  <c r="AO152" i="6"/>
  <c r="AI154" i="6"/>
  <c r="AS154" i="6"/>
  <c r="AB155" i="6"/>
  <c r="AC156" i="6"/>
  <c r="AK156" i="6"/>
  <c r="AD157" i="6"/>
  <c r="AL157" i="6"/>
  <c r="X159" i="6"/>
  <c r="AF159" i="6"/>
  <c r="AN159" i="6"/>
  <c r="Y160" i="6"/>
  <c r="AG160" i="6"/>
  <c r="Z161" i="6"/>
  <c r="AI162" i="6"/>
  <c r="AS162" i="6"/>
  <c r="AB163" i="6"/>
  <c r="AC164" i="6"/>
  <c r="AK164" i="6"/>
  <c r="AD165" i="6"/>
  <c r="AL165" i="6"/>
  <c r="X167" i="6"/>
  <c r="AF167" i="6"/>
  <c r="AN167" i="6"/>
  <c r="Y168" i="6"/>
  <c r="AG168" i="6"/>
  <c r="Z169" i="6"/>
  <c r="AH169" i="6"/>
  <c r="AA170" i="6"/>
  <c r="AI170" i="6"/>
  <c r="AS170" i="6"/>
  <c r="AB171" i="6"/>
  <c r="AJ171" i="6"/>
  <c r="AK172" i="6"/>
  <c r="AD173" i="6"/>
  <c r="AL173" i="6"/>
  <c r="X175" i="6"/>
  <c r="AF175" i="6"/>
  <c r="AN175" i="6"/>
  <c r="AG176" i="6"/>
  <c r="AO176" i="6"/>
  <c r="Z177" i="6"/>
  <c r="AH177" i="6"/>
  <c r="AA178" i="6"/>
  <c r="AI178" i="6"/>
  <c r="AS178" i="6"/>
  <c r="AB179" i="6"/>
  <c r="AJ179" i="6"/>
  <c r="AC180" i="6"/>
  <c r="AK180" i="6"/>
  <c r="AD181" i="6"/>
  <c r="AL181" i="6"/>
  <c r="X183" i="6"/>
  <c r="AF183" i="6"/>
  <c r="AN183" i="6"/>
  <c r="Y184" i="6"/>
  <c r="AO184" i="6"/>
  <c r="Z185" i="6"/>
  <c r="AH185" i="6"/>
  <c r="AA186" i="6"/>
  <c r="AI186" i="6"/>
  <c r="AS186" i="6"/>
  <c r="AB187" i="6"/>
  <c r="AJ187" i="6"/>
  <c r="AK188" i="6"/>
  <c r="AD189" i="6"/>
  <c r="AL189" i="6"/>
  <c r="X191" i="6"/>
  <c r="AF191" i="6"/>
  <c r="AN191" i="6"/>
  <c r="Y192" i="6"/>
  <c r="AG192" i="6"/>
  <c r="AO192" i="6"/>
  <c r="Z193" i="6"/>
  <c r="AH193" i="6"/>
  <c r="AI194" i="6"/>
  <c r="AS194" i="6"/>
  <c r="AB195" i="6"/>
  <c r="AJ195" i="6"/>
  <c r="AK196" i="6"/>
  <c r="AD197" i="6"/>
  <c r="AL197" i="6"/>
  <c r="AK228" i="6"/>
  <c r="AB228" i="6"/>
  <c r="AS228" i="6"/>
  <c r="AI228" i="6"/>
  <c r="AA228" i="6"/>
  <c r="AH228" i="6"/>
  <c r="Z228" i="6"/>
  <c r="AG228" i="6"/>
  <c r="Y228" i="6"/>
  <c r="AN228" i="6"/>
  <c r="AF228" i="6"/>
  <c r="X228" i="6"/>
  <c r="AM228" i="6"/>
  <c r="V228" i="6"/>
  <c r="AD228" i="6" s="1"/>
  <c r="AL156" i="6"/>
  <c r="AD164" i="6"/>
  <c r="AL164" i="6"/>
  <c r="AL172" i="6"/>
  <c r="AD180" i="6"/>
  <c r="AD188" i="6"/>
  <c r="AL188" i="6"/>
  <c r="AL196" i="6"/>
  <c r="AK204" i="6"/>
  <c r="AC204" i="6"/>
  <c r="AJ204" i="6"/>
  <c r="AB204" i="6"/>
  <c r="AS204" i="6"/>
  <c r="AA204" i="6"/>
  <c r="AO204" i="6"/>
  <c r="AG204" i="6"/>
  <c r="Y204" i="6"/>
  <c r="AN204" i="6"/>
  <c r="AF204" i="6"/>
  <c r="X204" i="6"/>
  <c r="AE204" i="6"/>
  <c r="V204" i="6"/>
  <c r="AI204" i="6" s="1"/>
  <c r="AK280" i="6"/>
  <c r="AC280" i="6"/>
  <c r="AS280" i="6"/>
  <c r="AH280" i="6"/>
  <c r="AO280" i="6"/>
  <c r="Y280" i="6"/>
  <c r="AN280" i="6"/>
  <c r="AF280" i="6"/>
  <c r="X280" i="6"/>
  <c r="AM280" i="6"/>
  <c r="V280" i="6"/>
  <c r="AA280" i="6" s="1"/>
  <c r="AL280" i="6"/>
  <c r="Z143" i="6"/>
  <c r="AH143" i="6"/>
  <c r="AA144" i="6"/>
  <c r="AI144" i="6"/>
  <c r="AS144" i="6"/>
  <c r="AB145" i="6"/>
  <c r="AJ145" i="6"/>
  <c r="AC146" i="6"/>
  <c r="AK146" i="6"/>
  <c r="AL147" i="6"/>
  <c r="X149" i="6"/>
  <c r="AF149" i="6"/>
  <c r="AN149" i="6"/>
  <c r="Z151" i="6"/>
  <c r="AH151" i="6"/>
  <c r="AA152" i="6"/>
  <c r="AS152" i="6"/>
  <c r="AB153" i="6"/>
  <c r="AJ153" i="6"/>
  <c r="AC154" i="6"/>
  <c r="AK154" i="6"/>
  <c r="AL155" i="6"/>
  <c r="V156" i="6"/>
  <c r="AJ156" i="6" s="1"/>
  <c r="AE156" i="6"/>
  <c r="AM156" i="6"/>
  <c r="X157" i="6"/>
  <c r="AF157" i="6"/>
  <c r="AN157" i="6"/>
  <c r="Z159" i="6"/>
  <c r="AH159" i="6"/>
  <c r="AA160" i="6"/>
  <c r="AS160" i="6"/>
  <c r="AB161" i="6"/>
  <c r="AK162" i="6"/>
  <c r="AD163" i="6"/>
  <c r="AL163" i="6"/>
  <c r="V164" i="6"/>
  <c r="AE164" i="6" s="1"/>
  <c r="AM164" i="6"/>
  <c r="X165" i="6"/>
  <c r="AF165" i="6"/>
  <c r="AN165" i="6"/>
  <c r="AH167" i="6"/>
  <c r="AA168" i="6"/>
  <c r="AI168" i="6"/>
  <c r="AS168" i="6"/>
  <c r="AB169" i="6"/>
  <c r="AJ169" i="6"/>
  <c r="AK170" i="6"/>
  <c r="AL171" i="6"/>
  <c r="V172" i="6"/>
  <c r="AC172" i="6" s="1"/>
  <c r="AE172" i="6"/>
  <c r="AM172" i="6"/>
  <c r="X173" i="6"/>
  <c r="AF173" i="6"/>
  <c r="AN173" i="6"/>
  <c r="Z175" i="6"/>
  <c r="AH175" i="6"/>
  <c r="AI176" i="6"/>
  <c r="AS176" i="6"/>
  <c r="AC178" i="6"/>
  <c r="AK178" i="6"/>
  <c r="AL179" i="6"/>
  <c r="V180" i="6"/>
  <c r="AL180" i="6" s="1"/>
  <c r="AE180" i="6"/>
  <c r="AM180" i="6"/>
  <c r="X181" i="6"/>
  <c r="AF181" i="6"/>
  <c r="AN181" i="6"/>
  <c r="Z183" i="6"/>
  <c r="AH183" i="6"/>
  <c r="AI184" i="6"/>
  <c r="AS184" i="6"/>
  <c r="AB185" i="6"/>
  <c r="AJ185" i="6"/>
  <c r="AK186" i="6"/>
  <c r="AD187" i="6"/>
  <c r="V188" i="6"/>
  <c r="AC188" i="6" s="1"/>
  <c r="AE188" i="6"/>
  <c r="AM188" i="6"/>
  <c r="X189" i="6"/>
  <c r="AF189" i="6"/>
  <c r="AN189" i="6"/>
  <c r="Z191" i="6"/>
  <c r="AH191" i="6"/>
  <c r="AA192" i="6"/>
  <c r="AI192" i="6"/>
  <c r="AS192" i="6"/>
  <c r="AB193" i="6"/>
  <c r="AJ193" i="6"/>
  <c r="AC194" i="6"/>
  <c r="AK194" i="6"/>
  <c r="AD195" i="6"/>
  <c r="AL195" i="6"/>
  <c r="V196" i="6"/>
  <c r="AJ196" i="6" s="1"/>
  <c r="AE196" i="6"/>
  <c r="AM196" i="6"/>
  <c r="AF197" i="6"/>
  <c r="AN197" i="6"/>
  <c r="Z199" i="6"/>
  <c r="AH199" i="6"/>
  <c r="AA200" i="6"/>
  <c r="Z204" i="6"/>
  <c r="AL228" i="6"/>
  <c r="AK288" i="6"/>
  <c r="AC288" i="6"/>
  <c r="AJ288" i="6"/>
  <c r="AB288" i="6"/>
  <c r="AS288" i="6"/>
  <c r="AI288" i="6"/>
  <c r="AA288" i="6"/>
  <c r="AH288" i="6"/>
  <c r="AO288" i="6"/>
  <c r="AG288" i="6"/>
  <c r="Y288" i="6"/>
  <c r="AN288" i="6"/>
  <c r="AF288" i="6"/>
  <c r="X288" i="6"/>
  <c r="AM288" i="6"/>
  <c r="AE288" i="6"/>
  <c r="V288" i="6"/>
  <c r="Z288" i="6" s="1"/>
  <c r="AL288" i="6"/>
  <c r="AD288" i="6"/>
  <c r="AA143" i="6"/>
  <c r="AI143" i="6"/>
  <c r="AS143" i="6"/>
  <c r="AB144" i="6"/>
  <c r="AJ144" i="6"/>
  <c r="AK145" i="6"/>
  <c r="AD146" i="6"/>
  <c r="AL146" i="6"/>
  <c r="V147" i="6"/>
  <c r="AD147" i="6" s="1"/>
  <c r="AE147" i="6"/>
  <c r="AM147" i="6"/>
  <c r="Y149" i="6"/>
  <c r="AG149" i="6"/>
  <c r="AO149" i="6"/>
  <c r="AA151" i="6"/>
  <c r="AI151" i="6"/>
  <c r="AS151" i="6"/>
  <c r="AB152" i="6"/>
  <c r="AJ152" i="6"/>
  <c r="AC153" i="6"/>
  <c r="AK153" i="6"/>
  <c r="AD154" i="6"/>
  <c r="AL154" i="6"/>
  <c r="V155" i="6"/>
  <c r="AC155" i="6" s="1"/>
  <c r="AM155" i="6"/>
  <c r="X156" i="6"/>
  <c r="AF156" i="6"/>
  <c r="AN156" i="6"/>
  <c r="Y157" i="6"/>
  <c r="AG157" i="6"/>
  <c r="AO157" i="6"/>
  <c r="AA159" i="6"/>
  <c r="AI159" i="6"/>
  <c r="AS159" i="6"/>
  <c r="AJ160" i="6"/>
  <c r="AC161" i="6"/>
  <c r="AK161" i="6"/>
  <c r="AL162" i="6"/>
  <c r="V163" i="6"/>
  <c r="AC163" i="6" s="1"/>
  <c r="AE163" i="6"/>
  <c r="AM163" i="6"/>
  <c r="X164" i="6"/>
  <c r="AF164" i="6"/>
  <c r="AN164" i="6"/>
  <c r="Y165" i="6"/>
  <c r="AG165" i="6"/>
  <c r="AO165" i="6"/>
  <c r="AA167" i="6"/>
  <c r="AI167" i="6"/>
  <c r="AS167" i="6"/>
  <c r="AC169" i="6"/>
  <c r="AK169" i="6"/>
  <c r="AL170" i="6"/>
  <c r="V171" i="6"/>
  <c r="AC171" i="6" s="1"/>
  <c r="AE171" i="6"/>
  <c r="AM171" i="6"/>
  <c r="AF172" i="6"/>
  <c r="AN172" i="6"/>
  <c r="Y173" i="6"/>
  <c r="AG173" i="6"/>
  <c r="AO173" i="6"/>
  <c r="AA175" i="6"/>
  <c r="AI175" i="6"/>
  <c r="AS175" i="6"/>
  <c r="AB176" i="6"/>
  <c r="AK177" i="6"/>
  <c r="AD178" i="6"/>
  <c r="AL178" i="6"/>
  <c r="V179" i="6"/>
  <c r="AD179" i="6" s="1"/>
  <c r="AE179" i="6"/>
  <c r="AM179" i="6"/>
  <c r="X180" i="6"/>
  <c r="AF180" i="6"/>
  <c r="AN180" i="6"/>
  <c r="Y181" i="6"/>
  <c r="AG181" i="6"/>
  <c r="AO181" i="6"/>
  <c r="AA183" i="6"/>
  <c r="AI183" i="6"/>
  <c r="AS183" i="6"/>
  <c r="AB184" i="6"/>
  <c r="AK185" i="6"/>
  <c r="AD186" i="6"/>
  <c r="AL186" i="6"/>
  <c r="V187" i="6"/>
  <c r="AC187" i="6" s="1"/>
  <c r="AE187" i="6"/>
  <c r="AM187" i="6"/>
  <c r="X188" i="6"/>
  <c r="AF188" i="6"/>
  <c r="AN188" i="6"/>
  <c r="Y189" i="6"/>
  <c r="AG189" i="6"/>
  <c r="AO189" i="6"/>
  <c r="AA191" i="6"/>
  <c r="AI191" i="6"/>
  <c r="AS191" i="6"/>
  <c r="AB192" i="6"/>
  <c r="AJ192" i="6"/>
  <c r="AC193" i="6"/>
  <c r="AK193" i="6"/>
  <c r="AL194" i="6"/>
  <c r="V195" i="6"/>
  <c r="AO195" i="6" s="1"/>
  <c r="AE195" i="6"/>
  <c r="AM195" i="6"/>
  <c r="X196" i="6"/>
  <c r="AF196" i="6"/>
  <c r="AN196" i="6"/>
  <c r="Y197" i="6"/>
  <c r="AG197" i="6"/>
  <c r="AA199" i="6"/>
  <c r="AI199" i="6"/>
  <c r="AS199" i="6"/>
  <c r="AB200" i="6"/>
  <c r="AD204" i="6"/>
  <c r="AG208" i="6"/>
  <c r="Y208" i="6"/>
  <c r="AN208" i="6"/>
  <c r="AF208" i="6"/>
  <c r="X208" i="6"/>
  <c r="AM208" i="6"/>
  <c r="AE208" i="6"/>
  <c r="V208" i="6"/>
  <c r="AO208" i="6" s="1"/>
  <c r="AK208" i="6"/>
  <c r="AC208" i="6"/>
  <c r="AJ208" i="6"/>
  <c r="AB208" i="6"/>
  <c r="AS208" i="6"/>
  <c r="AI208" i="6"/>
  <c r="AA208" i="6"/>
  <c r="AK236" i="6"/>
  <c r="AC236" i="6"/>
  <c r="AS236" i="6"/>
  <c r="AI236" i="6"/>
  <c r="Z236" i="6"/>
  <c r="AG236" i="6"/>
  <c r="Y236" i="6"/>
  <c r="AN236" i="6"/>
  <c r="AF236" i="6"/>
  <c r="X236" i="6"/>
  <c r="AM236" i="6"/>
  <c r="AE236" i="6"/>
  <c r="V236" i="6"/>
  <c r="AO236" i="6" s="1"/>
  <c r="AK244" i="6"/>
  <c r="AJ244" i="6"/>
  <c r="AS244" i="6"/>
  <c r="AI244" i="6"/>
  <c r="AA244" i="6"/>
  <c r="AO244" i="6"/>
  <c r="AG244" i="6"/>
  <c r="Y244" i="6"/>
  <c r="AN244" i="6"/>
  <c r="AF244" i="6"/>
  <c r="AM244" i="6"/>
  <c r="AE244" i="6"/>
  <c r="V244" i="6"/>
  <c r="AH244" i="6" s="1"/>
  <c r="AB143" i="6"/>
  <c r="AJ143" i="6"/>
  <c r="AK144" i="6"/>
  <c r="AD145" i="6"/>
  <c r="AL145" i="6"/>
  <c r="V146" i="6"/>
  <c r="AO146" i="6" s="1"/>
  <c r="AE146" i="6"/>
  <c r="AM146" i="6"/>
  <c r="X147" i="6"/>
  <c r="AF147" i="6"/>
  <c r="AN147" i="6"/>
  <c r="Z149" i="6"/>
  <c r="AH149" i="6"/>
  <c r="AB151" i="6"/>
  <c r="AJ151" i="6"/>
  <c r="AK152" i="6"/>
  <c r="AD153" i="6"/>
  <c r="AL153" i="6"/>
  <c r="V154" i="6"/>
  <c r="AA154" i="6" s="1"/>
  <c r="AE154" i="6"/>
  <c r="AM154" i="6"/>
  <c r="AF155" i="6"/>
  <c r="AN155" i="6"/>
  <c r="Y156" i="6"/>
  <c r="AG156" i="6"/>
  <c r="AO156" i="6"/>
  <c r="Z157" i="6"/>
  <c r="AH157" i="6"/>
  <c r="AB159" i="6"/>
  <c r="AJ159" i="6"/>
  <c r="AC160" i="6"/>
  <c r="AK160" i="6"/>
  <c r="AD161" i="6"/>
  <c r="V162" i="6"/>
  <c r="AA162" i="6" s="1"/>
  <c r="AM162" i="6"/>
  <c r="X163" i="6"/>
  <c r="AF163" i="6"/>
  <c r="AN163" i="6"/>
  <c r="Y164" i="6"/>
  <c r="AG164" i="6"/>
  <c r="AO164" i="6"/>
  <c r="Z165" i="6"/>
  <c r="AH165" i="6"/>
  <c r="AB167" i="6"/>
  <c r="AJ167" i="6"/>
  <c r="AC168" i="6"/>
  <c r="AK168" i="6"/>
  <c r="AL169" i="6"/>
  <c r="V170" i="6"/>
  <c r="X170" i="6" s="1"/>
  <c r="AE170" i="6"/>
  <c r="AM170" i="6"/>
  <c r="X171" i="6"/>
  <c r="AF171" i="6"/>
  <c r="AN171" i="6"/>
  <c r="Y172" i="6"/>
  <c r="AG172" i="6"/>
  <c r="AO172" i="6"/>
  <c r="Z173" i="6"/>
  <c r="AH173" i="6"/>
  <c r="AB175" i="6"/>
  <c r="AJ175" i="6"/>
  <c r="AK176" i="6"/>
  <c r="AD177" i="6"/>
  <c r="AL177" i="6"/>
  <c r="V178" i="6"/>
  <c r="AB178" i="6" s="1"/>
  <c r="AE178" i="6"/>
  <c r="AM178" i="6"/>
  <c r="X179" i="6"/>
  <c r="AF179" i="6"/>
  <c r="AN179" i="6"/>
  <c r="Y180" i="6"/>
  <c r="AG180" i="6"/>
  <c r="AO180" i="6"/>
  <c r="Z181" i="6"/>
  <c r="AH181" i="6"/>
  <c r="AB183" i="6"/>
  <c r="AJ183" i="6"/>
  <c r="AK184" i="6"/>
  <c r="AL185" i="6"/>
  <c r="V186" i="6"/>
  <c r="AJ186" i="6" s="1"/>
  <c r="AE186" i="6"/>
  <c r="AM186" i="6"/>
  <c r="X187" i="6"/>
  <c r="AF187" i="6"/>
  <c r="AN187" i="6"/>
  <c r="Y188" i="6"/>
  <c r="AG188" i="6"/>
  <c r="Z189" i="6"/>
  <c r="AH189" i="6"/>
  <c r="AB191" i="6"/>
  <c r="AJ191" i="6"/>
  <c r="AC192" i="6"/>
  <c r="AK192" i="6"/>
  <c r="AD193" i="6"/>
  <c r="AL193" i="6"/>
  <c r="V194" i="6"/>
  <c r="AJ194" i="6" s="1"/>
  <c r="AE194" i="6"/>
  <c r="AM194" i="6"/>
  <c r="X195" i="6"/>
  <c r="AF195" i="6"/>
  <c r="Y196" i="6"/>
  <c r="AG196" i="6"/>
  <c r="AO196" i="6"/>
  <c r="Z197" i="6"/>
  <c r="AH197" i="6"/>
  <c r="AB199" i="6"/>
  <c r="AJ199" i="6"/>
  <c r="AH204" i="6"/>
  <c r="Z208" i="6"/>
  <c r="AD236" i="6"/>
  <c r="AD244" i="6"/>
  <c r="AC143" i="6"/>
  <c r="AK143" i="6"/>
  <c r="AL144" i="6"/>
  <c r="V145" i="6"/>
  <c r="AN145" i="6" s="1"/>
  <c r="AE145" i="6"/>
  <c r="AM145" i="6"/>
  <c r="X146" i="6"/>
  <c r="AF146" i="6"/>
  <c r="AN146" i="6"/>
  <c r="Y147" i="6"/>
  <c r="AG147" i="6"/>
  <c r="AO147" i="6"/>
  <c r="AA149" i="6"/>
  <c r="AI149" i="6"/>
  <c r="AS149" i="6"/>
  <c r="AC151" i="6"/>
  <c r="AK151" i="6"/>
  <c r="AD152" i="6"/>
  <c r="AL152" i="6"/>
  <c r="V153" i="6"/>
  <c r="AH153" i="6" s="1"/>
  <c r="AE153" i="6"/>
  <c r="AM153" i="6"/>
  <c r="X154" i="6"/>
  <c r="AF154" i="6"/>
  <c r="AN154" i="6"/>
  <c r="Y155" i="6"/>
  <c r="AG155" i="6"/>
  <c r="AO155" i="6"/>
  <c r="Z156" i="6"/>
  <c r="AH156" i="6"/>
  <c r="AA157" i="6"/>
  <c r="AI157" i="6"/>
  <c r="AS157" i="6"/>
  <c r="AC159" i="6"/>
  <c r="AK159" i="6"/>
  <c r="AL160" i="6"/>
  <c r="V161" i="6"/>
  <c r="AA161" i="6" s="1"/>
  <c r="AE161" i="6"/>
  <c r="AM161" i="6"/>
  <c r="X162" i="6"/>
  <c r="AF162" i="6"/>
  <c r="AN162" i="6"/>
  <c r="Y163" i="6"/>
  <c r="AG163" i="6"/>
  <c r="AO163" i="6"/>
  <c r="Z164" i="6"/>
  <c r="AH164" i="6"/>
  <c r="AA165" i="6"/>
  <c r="AI165" i="6"/>
  <c r="AS165" i="6"/>
  <c r="AC167" i="6"/>
  <c r="AK167" i="6"/>
  <c r="AD168" i="6"/>
  <c r="AL168" i="6"/>
  <c r="V169" i="6"/>
  <c r="AA169" i="6" s="1"/>
  <c r="AE169" i="6"/>
  <c r="AM169" i="6"/>
  <c r="AF170" i="6"/>
  <c r="AN170" i="6"/>
  <c r="Y171" i="6"/>
  <c r="AG171" i="6"/>
  <c r="AO171" i="6"/>
  <c r="Z172" i="6"/>
  <c r="AH172" i="6"/>
  <c r="AA173" i="6"/>
  <c r="AI173" i="6"/>
  <c r="AS173" i="6"/>
  <c r="AC175" i="6"/>
  <c r="AK175" i="6"/>
  <c r="AL176" i="6"/>
  <c r="V177" i="6"/>
  <c r="AB177" i="6" s="1"/>
  <c r="AE177" i="6"/>
  <c r="AM177" i="6"/>
  <c r="X178" i="6"/>
  <c r="AF178" i="6"/>
  <c r="AN178" i="6"/>
  <c r="Y179" i="6"/>
  <c r="AG179" i="6"/>
  <c r="AO179" i="6"/>
  <c r="Z180" i="6"/>
  <c r="AH180" i="6"/>
  <c r="AA181" i="6"/>
  <c r="AI181" i="6"/>
  <c r="AS181" i="6"/>
  <c r="AC183" i="6"/>
  <c r="AK183" i="6"/>
  <c r="V185" i="6"/>
  <c r="AC185" i="6" s="1"/>
  <c r="AE185" i="6"/>
  <c r="AM185" i="6"/>
  <c r="AF186" i="6"/>
  <c r="AN186" i="6"/>
  <c r="Y187" i="6"/>
  <c r="AG187" i="6"/>
  <c r="AO187" i="6"/>
  <c r="Z188" i="6"/>
  <c r="AH188" i="6"/>
  <c r="AA189" i="6"/>
  <c r="AI189" i="6"/>
  <c r="AS189" i="6"/>
  <c r="AD192" i="6"/>
  <c r="AM193" i="6"/>
  <c r="Z196" i="6"/>
  <c r="AH196" i="6"/>
  <c r="AS197" i="6"/>
  <c r="AN200" i="6"/>
  <c r="AM200" i="6"/>
  <c r="AK200" i="6"/>
  <c r="AS200" i="6"/>
  <c r="AD200" i="6"/>
  <c r="AL204" i="6"/>
  <c r="AK212" i="6"/>
  <c r="AC212" i="6"/>
  <c r="AJ212" i="6"/>
  <c r="AB212" i="6"/>
  <c r="AS212" i="6"/>
  <c r="AI212" i="6"/>
  <c r="AA212" i="6"/>
  <c r="AO212" i="6"/>
  <c r="AG212" i="6"/>
  <c r="Y212" i="6"/>
  <c r="AN212" i="6"/>
  <c r="AF212" i="6"/>
  <c r="X212" i="6"/>
  <c r="AM212" i="6"/>
  <c r="AE212" i="6"/>
  <c r="V212" i="6"/>
  <c r="AK220" i="6"/>
  <c r="AJ220" i="6"/>
  <c r="AB220" i="6"/>
  <c r="AS220" i="6"/>
  <c r="AI220" i="6"/>
  <c r="AA220" i="6"/>
  <c r="AH220" i="6"/>
  <c r="AO220" i="6"/>
  <c r="AG220" i="6"/>
  <c r="Y220" i="6"/>
  <c r="AN220" i="6"/>
  <c r="AF220" i="6"/>
  <c r="AM220" i="6"/>
  <c r="AE220" i="6"/>
  <c r="V220" i="6"/>
  <c r="Z220" i="6" s="1"/>
  <c r="AD143" i="6"/>
  <c r="V144" i="6"/>
  <c r="Z144" i="6" s="1"/>
  <c r="AE144" i="6"/>
  <c r="X145" i="6"/>
  <c r="AF145" i="6"/>
  <c r="Y146" i="6"/>
  <c r="AG146" i="6"/>
  <c r="Z147" i="6"/>
  <c r="AB149" i="6"/>
  <c r="AD151" i="6"/>
  <c r="V152" i="6"/>
  <c r="Z152" i="6" s="1"/>
  <c r="X153" i="6"/>
  <c r="AF153" i="6"/>
  <c r="Y154" i="6"/>
  <c r="AG154" i="6"/>
  <c r="Z155" i="6"/>
  <c r="AA156" i="6"/>
  <c r="AI156" i="6"/>
  <c r="AB157" i="6"/>
  <c r="AD159" i="6"/>
  <c r="V160" i="6"/>
  <c r="X160" i="6" s="1"/>
  <c r="X161" i="6"/>
  <c r="AF161" i="6"/>
  <c r="Y162" i="6"/>
  <c r="AG162" i="6"/>
  <c r="Z163" i="6"/>
  <c r="AA164" i="6"/>
  <c r="AI164" i="6"/>
  <c r="AB165" i="6"/>
  <c r="AD167" i="6"/>
  <c r="V168" i="6"/>
  <c r="AH168" i="6" s="1"/>
  <c r="AE168" i="6"/>
  <c r="X169" i="6"/>
  <c r="AF169" i="6"/>
  <c r="Y170" i="6"/>
  <c r="AG170" i="6"/>
  <c r="Z171" i="6"/>
  <c r="AA172" i="6"/>
  <c r="AI172" i="6"/>
  <c r="AB173" i="6"/>
  <c r="AD175" i="6"/>
  <c r="V176" i="6"/>
  <c r="X176" i="6" s="1"/>
  <c r="AE176" i="6"/>
  <c r="X177" i="6"/>
  <c r="AF177" i="6"/>
  <c r="Y178" i="6"/>
  <c r="AG178" i="6"/>
  <c r="Z179" i="6"/>
  <c r="AA180" i="6"/>
  <c r="AI180" i="6"/>
  <c r="AB181" i="6"/>
  <c r="AD183" i="6"/>
  <c r="V184" i="6"/>
  <c r="X184" i="6" s="1"/>
  <c r="AE184" i="6"/>
  <c r="AF185" i="6"/>
  <c r="Y186" i="6"/>
  <c r="AG186" i="6"/>
  <c r="Z187" i="6"/>
  <c r="AA188" i="6"/>
  <c r="AB189" i="6"/>
  <c r="AD191" i="6"/>
  <c r="V192" i="6"/>
  <c r="Z192" i="6" s="1"/>
  <c r="AE192" i="6"/>
  <c r="X193" i="6"/>
  <c r="AF193" i="6"/>
  <c r="Y194" i="6"/>
  <c r="AG194" i="6"/>
  <c r="AA196" i="6"/>
  <c r="AI196" i="6"/>
  <c r="AB197" i="6"/>
  <c r="AD199" i="6"/>
  <c r="V200" i="6"/>
  <c r="AC200" i="6" s="1"/>
  <c r="AE200" i="6"/>
  <c r="AH208" i="6"/>
  <c r="Z212" i="6"/>
  <c r="AD220" i="6"/>
  <c r="AK252" i="6"/>
  <c r="AC252" i="6"/>
  <c r="AJ252" i="6"/>
  <c r="AS252" i="6"/>
  <c r="AI252" i="6"/>
  <c r="AH252" i="6"/>
  <c r="AO252" i="6"/>
  <c r="AG252" i="6"/>
  <c r="Y252" i="6"/>
  <c r="AN252" i="6"/>
  <c r="AF252" i="6"/>
  <c r="AM252" i="6"/>
  <c r="AE252" i="6"/>
  <c r="V252" i="6"/>
  <c r="AB252" i="6" s="1"/>
  <c r="AB201" i="6"/>
  <c r="AJ201" i="6"/>
  <c r="AC202" i="6"/>
  <c r="AK202" i="6"/>
  <c r="AD203" i="6"/>
  <c r="AL203" i="6"/>
  <c r="X205" i="6"/>
  <c r="AF205" i="6"/>
  <c r="AN205" i="6"/>
  <c r="AG206" i="6"/>
  <c r="AO206" i="6"/>
  <c r="AH207" i="6"/>
  <c r="AB209" i="6"/>
  <c r="AJ209" i="6"/>
  <c r="AK210" i="6"/>
  <c r="AD211" i="6"/>
  <c r="AL211" i="6"/>
  <c r="AF213" i="6"/>
  <c r="AN213" i="6"/>
  <c r="Y214" i="6"/>
  <c r="AG214" i="6"/>
  <c r="AO214" i="6"/>
  <c r="Z215" i="6"/>
  <c r="AH215" i="6"/>
  <c r="AS216" i="6"/>
  <c r="AB217" i="6"/>
  <c r="AJ217" i="6"/>
  <c r="AC218" i="6"/>
  <c r="AK218" i="6"/>
  <c r="AD219" i="6"/>
  <c r="AL219" i="6"/>
  <c r="X221" i="6"/>
  <c r="AF221" i="6"/>
  <c r="AN221" i="6"/>
  <c r="AG222" i="6"/>
  <c r="AO222" i="6"/>
  <c r="AH223" i="6"/>
  <c r="AA224" i="6"/>
  <c r="AI224" i="6"/>
  <c r="AS224" i="6"/>
  <c r="AB225" i="6"/>
  <c r="AJ225" i="6"/>
  <c r="AK226" i="6"/>
  <c r="AL227" i="6"/>
  <c r="X229" i="6"/>
  <c r="AF229" i="6"/>
  <c r="AN229" i="6"/>
  <c r="Y230" i="6"/>
  <c r="AG230" i="6"/>
  <c r="AO230" i="6"/>
  <c r="AI232" i="6"/>
  <c r="AS232" i="6"/>
  <c r="AB233" i="6"/>
  <c r="AJ233" i="6"/>
  <c r="AD235" i="6"/>
  <c r="X237" i="6"/>
  <c r="AF237" i="6"/>
  <c r="AN237" i="6"/>
  <c r="AG238" i="6"/>
  <c r="Z239" i="6"/>
  <c r="AH239" i="6"/>
  <c r="AA240" i="6"/>
  <c r="AS240" i="6"/>
  <c r="AB241" i="6"/>
  <c r="AJ241" i="6"/>
  <c r="AC242" i="6"/>
  <c r="AK242" i="6"/>
  <c r="X245" i="6"/>
  <c r="AF245" i="6"/>
  <c r="AN245" i="6"/>
  <c r="Y246" i="6"/>
  <c r="AG246" i="6"/>
  <c r="AO246" i="6"/>
  <c r="Z247" i="6"/>
  <c r="AH247" i="6"/>
  <c r="AI248" i="6"/>
  <c r="AS248" i="6"/>
  <c r="AB249" i="6"/>
  <c r="AJ249" i="6"/>
  <c r="AK250" i="6"/>
  <c r="X253" i="6"/>
  <c r="AF253" i="6"/>
  <c r="AN253" i="6"/>
  <c r="Y254" i="6"/>
  <c r="AG254" i="6"/>
  <c r="AO254" i="6"/>
  <c r="AH255" i="6"/>
  <c r="AA256" i="6"/>
  <c r="AS256" i="6"/>
  <c r="AB257" i="6"/>
  <c r="AJ257" i="6"/>
  <c r="AC258" i="6"/>
  <c r="AK258" i="6"/>
  <c r="AN259" i="6"/>
  <c r="AL259" i="6"/>
  <c r="AJ259" i="6"/>
  <c r="AS259" i="6"/>
  <c r="AD259" i="6"/>
  <c r="AO259" i="6"/>
  <c r="AJ263" i="6"/>
  <c r="AB263" i="6"/>
  <c r="AS263" i="6"/>
  <c r="AI263" i="6"/>
  <c r="AA263" i="6"/>
  <c r="AH263" i="6"/>
  <c r="Z263" i="6"/>
  <c r="AO263" i="6"/>
  <c r="AG263" i="6"/>
  <c r="Y263" i="6"/>
  <c r="AN263" i="6"/>
  <c r="AF263" i="6"/>
  <c r="X263" i="6"/>
  <c r="AM263" i="6"/>
  <c r="AE263" i="6"/>
  <c r="V263" i="6"/>
  <c r="AE264" i="6"/>
  <c r="AC201" i="6"/>
  <c r="AK201" i="6"/>
  <c r="AD202" i="6"/>
  <c r="AL202" i="6"/>
  <c r="V203" i="6"/>
  <c r="AA203" i="6" s="1"/>
  <c r="AM203" i="6"/>
  <c r="Y205" i="6"/>
  <c r="AG205" i="6"/>
  <c r="AO205" i="6"/>
  <c r="Z206" i="6"/>
  <c r="AH206" i="6"/>
  <c r="AA207" i="6"/>
  <c r="AI207" i="6"/>
  <c r="AS207" i="6"/>
  <c r="AC209" i="6"/>
  <c r="AK209" i="6"/>
  <c r="AD210" i="6"/>
  <c r="AL210" i="6"/>
  <c r="V211" i="6"/>
  <c r="AE211" i="6"/>
  <c r="AM211" i="6"/>
  <c r="Y213" i="6"/>
  <c r="AG213" i="6"/>
  <c r="AO213" i="6"/>
  <c r="AH214" i="6"/>
  <c r="AA215" i="6"/>
  <c r="AI215" i="6"/>
  <c r="AS215" i="6"/>
  <c r="AC217" i="6"/>
  <c r="AK217" i="6"/>
  <c r="AL218" i="6"/>
  <c r="V219" i="6"/>
  <c r="AC219" i="6" s="1"/>
  <c r="AE219" i="6"/>
  <c r="AM219" i="6"/>
  <c r="Y221" i="6"/>
  <c r="AG221" i="6"/>
  <c r="AO221" i="6"/>
  <c r="AH222" i="6"/>
  <c r="AA223" i="6"/>
  <c r="AI223" i="6"/>
  <c r="AS223" i="6"/>
  <c r="AJ224" i="6"/>
  <c r="AC225" i="6"/>
  <c r="AK225" i="6"/>
  <c r="AD226" i="6"/>
  <c r="AL226" i="6"/>
  <c r="V227" i="6"/>
  <c r="AM227" i="6" s="1"/>
  <c r="AE227" i="6"/>
  <c r="Y229" i="6"/>
  <c r="AG229" i="6"/>
  <c r="AO229" i="6"/>
  <c r="Z230" i="6"/>
  <c r="AI231" i="6"/>
  <c r="AS231" i="6"/>
  <c r="AC233" i="6"/>
  <c r="AK233" i="6"/>
  <c r="AD234" i="6"/>
  <c r="V235" i="6"/>
  <c r="AO235" i="6" s="1"/>
  <c r="AE235" i="6"/>
  <c r="AM235" i="6"/>
  <c r="Y237" i="6"/>
  <c r="AG237" i="6"/>
  <c r="AO237" i="6"/>
  <c r="Z238" i="6"/>
  <c r="AI239" i="6"/>
  <c r="AS239" i="6"/>
  <c r="AB240" i="6"/>
  <c r="AJ240" i="6"/>
  <c r="AC241" i="6"/>
  <c r="AK241" i="6"/>
  <c r="AL242" i="6"/>
  <c r="V243" i="6"/>
  <c r="AE243" i="6" s="1"/>
  <c r="Y245" i="6"/>
  <c r="AG245" i="6"/>
  <c r="AO245" i="6"/>
  <c r="Z246" i="6"/>
  <c r="AI247" i="6"/>
  <c r="AS247" i="6"/>
  <c r="AB248" i="6"/>
  <c r="AJ248" i="6"/>
  <c r="AC249" i="6"/>
  <c r="AK249" i="6"/>
  <c r="V251" i="6"/>
  <c r="AO251" i="6" s="1"/>
  <c r="Y253" i="6"/>
  <c r="AG253" i="6"/>
  <c r="AO253" i="6"/>
  <c r="Z254" i="6"/>
  <c r="AA255" i="6"/>
  <c r="AS255" i="6"/>
  <c r="AJ256" i="6"/>
  <c r="AL258" i="6"/>
  <c r="AL264" i="6"/>
  <c r="AK272" i="6"/>
  <c r="AB272" i="6"/>
  <c r="AS272" i="6"/>
  <c r="AI272" i="6"/>
  <c r="AH272" i="6"/>
  <c r="AG272" i="6"/>
  <c r="Y272" i="6"/>
  <c r="AN272" i="6"/>
  <c r="AF272" i="6"/>
  <c r="AM272" i="6"/>
  <c r="AE272" i="6"/>
  <c r="V272" i="6"/>
  <c r="AA272" i="6" s="1"/>
  <c r="AD201" i="6"/>
  <c r="AL201" i="6"/>
  <c r="V202" i="6"/>
  <c r="AN202" i="6" s="1"/>
  <c r="AE202" i="6"/>
  <c r="AM202" i="6"/>
  <c r="X203" i="6"/>
  <c r="AF203" i="6"/>
  <c r="AN203" i="6"/>
  <c r="Z205" i="6"/>
  <c r="AH205" i="6"/>
  <c r="AA206" i="6"/>
  <c r="AI206" i="6"/>
  <c r="AS206" i="6"/>
  <c r="AB207" i="6"/>
  <c r="AJ207" i="6"/>
  <c r="AD209" i="6"/>
  <c r="AL209" i="6"/>
  <c r="V210" i="6"/>
  <c r="AB210" i="6" s="1"/>
  <c r="AE210" i="6"/>
  <c r="AM210" i="6"/>
  <c r="X211" i="6"/>
  <c r="AF211" i="6"/>
  <c r="AN211" i="6"/>
  <c r="AH213" i="6"/>
  <c r="AA214" i="6"/>
  <c r="AS214" i="6"/>
  <c r="AJ215" i="6"/>
  <c r="AC216" i="6"/>
  <c r="AK216" i="6"/>
  <c r="AD217" i="6"/>
  <c r="AL217" i="6"/>
  <c r="V218" i="6"/>
  <c r="AN218" i="6" s="1"/>
  <c r="AE218" i="6"/>
  <c r="AM218" i="6"/>
  <c r="X219" i="6"/>
  <c r="AF219" i="6"/>
  <c r="AN219" i="6"/>
  <c r="Z221" i="6"/>
  <c r="AH221" i="6"/>
  <c r="AI222" i="6"/>
  <c r="AS222" i="6"/>
  <c r="AB223" i="6"/>
  <c r="AJ223" i="6"/>
  <c r="AC224" i="6"/>
  <c r="AK224" i="6"/>
  <c r="AD225" i="6"/>
  <c r="AL225" i="6"/>
  <c r="V226" i="6"/>
  <c r="AF226" i="6" s="1"/>
  <c r="AE226" i="6"/>
  <c r="AM226" i="6"/>
  <c r="X227" i="6"/>
  <c r="AF227" i="6"/>
  <c r="AN227" i="6"/>
  <c r="Z229" i="6"/>
  <c r="AH229" i="6"/>
  <c r="AI230" i="6"/>
  <c r="AS230" i="6"/>
  <c r="AK232" i="6"/>
  <c r="AD233" i="6"/>
  <c r="AL233" i="6"/>
  <c r="V234" i="6"/>
  <c r="AK234" i="6" s="1"/>
  <c r="AE234" i="6"/>
  <c r="AM234" i="6"/>
  <c r="X235" i="6"/>
  <c r="AF235" i="6"/>
  <c r="AN235" i="6"/>
  <c r="Z237" i="6"/>
  <c r="AH237" i="6"/>
  <c r="AA238" i="6"/>
  <c r="AI238" i="6"/>
  <c r="AS238" i="6"/>
  <c r="AC240" i="6"/>
  <c r="AK240" i="6"/>
  <c r="AD241" i="6"/>
  <c r="AL241" i="6"/>
  <c r="V242" i="6"/>
  <c r="AN242" i="6" s="1"/>
  <c r="AE242" i="6"/>
  <c r="AM242" i="6"/>
  <c r="X243" i="6"/>
  <c r="AF243" i="6"/>
  <c r="AN243" i="6"/>
  <c r="Z245" i="6"/>
  <c r="AH245" i="6"/>
  <c r="AA246" i="6"/>
  <c r="AI246" i="6"/>
  <c r="AS246" i="6"/>
  <c r="AC248" i="6"/>
  <c r="AK248" i="6"/>
  <c r="AD249" i="6"/>
  <c r="AL249" i="6"/>
  <c r="V250" i="6"/>
  <c r="AN250" i="6" s="1"/>
  <c r="AE250" i="6"/>
  <c r="AM250" i="6"/>
  <c r="X251" i="6"/>
  <c r="AF251" i="6"/>
  <c r="AN251" i="6"/>
  <c r="Z253" i="6"/>
  <c r="AH253" i="6"/>
  <c r="AI254" i="6"/>
  <c r="AS254" i="6"/>
  <c r="AB255" i="6"/>
  <c r="AJ255" i="6"/>
  <c r="AC256" i="6"/>
  <c r="AK256" i="6"/>
  <c r="AD257" i="6"/>
  <c r="AL257" i="6"/>
  <c r="V258" i="6"/>
  <c r="AH258" i="6" s="1"/>
  <c r="AE258" i="6"/>
  <c r="AM258" i="6"/>
  <c r="AD272" i="6"/>
  <c r="AL281" i="6"/>
  <c r="AL289" i="6"/>
  <c r="AD216" i="6"/>
  <c r="AL216" i="6"/>
  <c r="AL224" i="6"/>
  <c r="AD232" i="6"/>
  <c r="AL232" i="6"/>
  <c r="AD240" i="6"/>
  <c r="AL240" i="6"/>
  <c r="AL248" i="6"/>
  <c r="AD256" i="6"/>
  <c r="AL256" i="6"/>
  <c r="X201" i="6"/>
  <c r="AF201" i="6"/>
  <c r="AN201" i="6"/>
  <c r="Y202" i="6"/>
  <c r="AG202" i="6"/>
  <c r="AO202" i="6"/>
  <c r="Z203" i="6"/>
  <c r="AB205" i="6"/>
  <c r="AJ205" i="6"/>
  <c r="AC206" i="6"/>
  <c r="AK206" i="6"/>
  <c r="AD207" i="6"/>
  <c r="AL207" i="6"/>
  <c r="X209" i="6"/>
  <c r="AF209" i="6"/>
  <c r="AN209" i="6"/>
  <c r="Y210" i="6"/>
  <c r="AG210" i="6"/>
  <c r="AO210" i="6"/>
  <c r="Z211" i="6"/>
  <c r="AH211" i="6"/>
  <c r="AB213" i="6"/>
  <c r="AJ213" i="6"/>
  <c r="AC214" i="6"/>
  <c r="AK214" i="6"/>
  <c r="AD215" i="6"/>
  <c r="AL215" i="6"/>
  <c r="V216" i="6"/>
  <c r="Z216" i="6" s="1"/>
  <c r="AE216" i="6"/>
  <c r="AM216" i="6"/>
  <c r="X217" i="6"/>
  <c r="AF217" i="6"/>
  <c r="AN217" i="6"/>
  <c r="Y218" i="6"/>
  <c r="AG218" i="6"/>
  <c r="AO218" i="6"/>
  <c r="Z219" i="6"/>
  <c r="AH219" i="6"/>
  <c r="AB221" i="6"/>
  <c r="AJ221" i="6"/>
  <c r="AC222" i="6"/>
  <c r="AK222" i="6"/>
  <c r="AL223" i="6"/>
  <c r="V224" i="6"/>
  <c r="AB224" i="6" s="1"/>
  <c r="AE224" i="6"/>
  <c r="AM224" i="6"/>
  <c r="X225" i="6"/>
  <c r="AF225" i="6"/>
  <c r="AN225" i="6"/>
  <c r="Y226" i="6"/>
  <c r="AG226" i="6"/>
  <c r="AO226" i="6"/>
  <c r="Z227" i="6"/>
  <c r="AH227" i="6"/>
  <c r="AB229" i="6"/>
  <c r="AJ229" i="6"/>
  <c r="AL231" i="6"/>
  <c r="V232" i="6"/>
  <c r="Z232" i="6" s="1"/>
  <c r="AE232" i="6"/>
  <c r="AM232" i="6"/>
  <c r="X233" i="6"/>
  <c r="AF233" i="6"/>
  <c r="AN233" i="6"/>
  <c r="Y234" i="6"/>
  <c r="AG234" i="6"/>
  <c r="AO234" i="6"/>
  <c r="Z235" i="6"/>
  <c r="AH235" i="6"/>
  <c r="AB237" i="6"/>
  <c r="AC238" i="6"/>
  <c r="AK238" i="6"/>
  <c r="AL239" i="6"/>
  <c r="V240" i="6"/>
  <c r="AO240" i="6" s="1"/>
  <c r="AE240" i="6"/>
  <c r="AM240" i="6"/>
  <c r="X241" i="6"/>
  <c r="AF241" i="6"/>
  <c r="AN241" i="6"/>
  <c r="Y242" i="6"/>
  <c r="AG242" i="6"/>
  <c r="AO242" i="6"/>
  <c r="Z243" i="6"/>
  <c r="AH243" i="6"/>
  <c r="AB245" i="6"/>
  <c r="AJ245" i="6"/>
  <c r="AK246" i="6"/>
  <c r="V248" i="6"/>
  <c r="AA248" i="6" s="1"/>
  <c r="AE248" i="6"/>
  <c r="X249" i="6"/>
  <c r="AF249" i="6"/>
  <c r="AN249" i="6"/>
  <c r="Y250" i="6"/>
  <c r="AG250" i="6"/>
  <c r="AO250" i="6"/>
  <c r="Z251" i="6"/>
  <c r="AH251" i="6"/>
  <c r="AB253" i="6"/>
  <c r="AJ253" i="6"/>
  <c r="AC254" i="6"/>
  <c r="AK254" i="6"/>
  <c r="AD255" i="6"/>
  <c r="AL255" i="6"/>
  <c r="V256" i="6"/>
  <c r="AH256" i="6" s="1"/>
  <c r="AE256" i="6"/>
  <c r="AM256" i="6"/>
  <c r="X257" i="6"/>
  <c r="AF257" i="6"/>
  <c r="AN257" i="6"/>
  <c r="Y258" i="6"/>
  <c r="AG258" i="6"/>
  <c r="AO258" i="6"/>
  <c r="AH259" i="6"/>
  <c r="AL263" i="6"/>
  <c r="Y201" i="6"/>
  <c r="AG201" i="6"/>
  <c r="AO201" i="6"/>
  <c r="Z202" i="6"/>
  <c r="AH202" i="6"/>
  <c r="AS203" i="6"/>
  <c r="AC205" i="6"/>
  <c r="AK205" i="6"/>
  <c r="AL206" i="6"/>
  <c r="V207" i="6"/>
  <c r="AC207" i="6" s="1"/>
  <c r="AE207" i="6"/>
  <c r="AM207" i="6"/>
  <c r="Y209" i="6"/>
  <c r="AG209" i="6"/>
  <c r="AO209" i="6"/>
  <c r="Z210" i="6"/>
  <c r="AH210" i="6"/>
  <c r="AA211" i="6"/>
  <c r="AI211" i="6"/>
  <c r="AS211" i="6"/>
  <c r="AC213" i="6"/>
  <c r="AK213" i="6"/>
  <c r="AD214" i="6"/>
  <c r="V215" i="6"/>
  <c r="AG215" i="6" s="1"/>
  <c r="AE215" i="6"/>
  <c r="AM215" i="6"/>
  <c r="X216" i="6"/>
  <c r="AF216" i="6"/>
  <c r="AN216" i="6"/>
  <c r="Y217" i="6"/>
  <c r="AG217" i="6"/>
  <c r="AO217" i="6"/>
  <c r="Z218" i="6"/>
  <c r="AH218" i="6"/>
  <c r="AA219" i="6"/>
  <c r="AI219" i="6"/>
  <c r="AS219" i="6"/>
  <c r="AC221" i="6"/>
  <c r="AK221" i="6"/>
  <c r="AD222" i="6"/>
  <c r="AL222" i="6"/>
  <c r="V223" i="6"/>
  <c r="AK223" i="6" s="1"/>
  <c r="AE223" i="6"/>
  <c r="AM223" i="6"/>
  <c r="X224" i="6"/>
  <c r="AF224" i="6"/>
  <c r="Y225" i="6"/>
  <c r="AG225" i="6"/>
  <c r="AO225" i="6"/>
  <c r="Z226" i="6"/>
  <c r="AH226" i="6"/>
  <c r="AA227" i="6"/>
  <c r="AI227" i="6"/>
  <c r="AS227" i="6"/>
  <c r="AC229" i="6"/>
  <c r="AK229" i="6"/>
  <c r="AL230" i="6"/>
  <c r="V231" i="6"/>
  <c r="AK231" i="6" s="1"/>
  <c r="AM231" i="6"/>
  <c r="X232" i="6"/>
  <c r="AN232" i="6"/>
  <c r="Y233" i="6"/>
  <c r="AG233" i="6"/>
  <c r="AO233" i="6"/>
  <c r="Z234" i="6"/>
  <c r="AH234" i="6"/>
  <c r="AA235" i="6"/>
  <c r="AI235" i="6"/>
  <c r="AS235" i="6"/>
  <c r="AC237" i="6"/>
  <c r="AK237" i="6"/>
  <c r="AD238" i="6"/>
  <c r="AL238" i="6"/>
  <c r="V239" i="6"/>
  <c r="Y239" i="6" s="1"/>
  <c r="AM239" i="6"/>
  <c r="X240" i="6"/>
  <c r="AF240" i="6"/>
  <c r="AN240" i="6"/>
  <c r="Y241" i="6"/>
  <c r="AG241" i="6"/>
  <c r="AO241" i="6"/>
  <c r="Z242" i="6"/>
  <c r="AH242" i="6"/>
  <c r="AA243" i="6"/>
  <c r="AI243" i="6"/>
  <c r="AS243" i="6"/>
  <c r="AC245" i="6"/>
  <c r="AK245" i="6"/>
  <c r="AD246" i="6"/>
  <c r="V247" i="6"/>
  <c r="AJ247" i="6" s="1"/>
  <c r="AE247" i="6"/>
  <c r="AM247" i="6"/>
  <c r="X248" i="6"/>
  <c r="AF248" i="6"/>
  <c r="AN248" i="6"/>
  <c r="Y249" i="6"/>
  <c r="AG249" i="6"/>
  <c r="AO249" i="6"/>
  <c r="Z250" i="6"/>
  <c r="AH250" i="6"/>
  <c r="AA251" i="6"/>
  <c r="AI251" i="6"/>
  <c r="AS251" i="6"/>
  <c r="AC253" i="6"/>
  <c r="AK253" i="6"/>
  <c r="AL254" i="6"/>
  <c r="X256" i="6"/>
  <c r="AF256" i="6"/>
  <c r="AN256" i="6"/>
  <c r="AK264" i="6"/>
  <c r="AB264" i="6"/>
  <c r="AS264" i="6"/>
  <c r="AI264" i="6"/>
  <c r="AA264" i="6"/>
  <c r="AH264" i="6"/>
  <c r="AG264" i="6"/>
  <c r="AN264" i="6"/>
  <c r="AF264" i="6"/>
  <c r="Z201" i="6"/>
  <c r="AA202" i="6"/>
  <c r="AI202" i="6"/>
  <c r="AB203" i="6"/>
  <c r="AD205" i="6"/>
  <c r="V206" i="6"/>
  <c r="X206" i="6" s="1"/>
  <c r="AE206" i="6"/>
  <c r="X207" i="6"/>
  <c r="AF207" i="6"/>
  <c r="Z209" i="6"/>
  <c r="AA210" i="6"/>
  <c r="AI210" i="6"/>
  <c r="AB211" i="6"/>
  <c r="AD213" i="6"/>
  <c r="V214" i="6"/>
  <c r="AI214" i="6" s="1"/>
  <c r="X215" i="6"/>
  <c r="AF215" i="6"/>
  <c r="Y216" i="6"/>
  <c r="AG216" i="6"/>
  <c r="Z217" i="6"/>
  <c r="AA218" i="6"/>
  <c r="AI218" i="6"/>
  <c r="AB219" i="6"/>
  <c r="AD221" i="6"/>
  <c r="V222" i="6"/>
  <c r="X222" i="6" s="1"/>
  <c r="AE222" i="6"/>
  <c r="X223" i="6"/>
  <c r="AF223" i="6"/>
  <c r="Y224" i="6"/>
  <c r="AG224" i="6"/>
  <c r="Z225" i="6"/>
  <c r="AA226" i="6"/>
  <c r="AI226" i="6"/>
  <c r="AB227" i="6"/>
  <c r="AD229" i="6"/>
  <c r="V230" i="6"/>
  <c r="AB230" i="6" s="1"/>
  <c r="AE230" i="6"/>
  <c r="X231" i="6"/>
  <c r="AF231" i="6"/>
  <c r="Y232" i="6"/>
  <c r="AG232" i="6"/>
  <c r="Z233" i="6"/>
  <c r="AA234" i="6"/>
  <c r="AI234" i="6"/>
  <c r="AB235" i="6"/>
  <c r="AD237" i="6"/>
  <c r="V238" i="6"/>
  <c r="AF238" i="6" s="1"/>
  <c r="AE238" i="6"/>
  <c r="X239" i="6"/>
  <c r="AF239" i="6"/>
  <c r="Y240" i="6"/>
  <c r="AG240" i="6"/>
  <c r="Z241" i="6"/>
  <c r="AA242" i="6"/>
  <c r="AI242" i="6"/>
  <c r="AB243" i="6"/>
  <c r="AD245" i="6"/>
  <c r="V246" i="6"/>
  <c r="AH246" i="6" s="1"/>
  <c r="X247" i="6"/>
  <c r="AF247" i="6"/>
  <c r="Y248" i="6"/>
  <c r="AG248" i="6"/>
  <c r="Z249" i="6"/>
  <c r="AA250" i="6"/>
  <c r="AI250" i="6"/>
  <c r="AB251" i="6"/>
  <c r="AD253" i="6"/>
  <c r="V254" i="6"/>
  <c r="AM254" i="6" s="1"/>
  <c r="AE254" i="6"/>
  <c r="X255" i="6"/>
  <c r="AF255" i="6"/>
  <c r="Y256" i="6"/>
  <c r="AG256" i="6"/>
  <c r="Z257" i="6"/>
  <c r="AA258" i="6"/>
  <c r="AI258" i="6"/>
  <c r="AB259" i="6"/>
  <c r="AK259" i="6"/>
  <c r="V264" i="6"/>
  <c r="Z264" i="6" s="1"/>
  <c r="AO319" i="6"/>
  <c r="AG319" i="6"/>
  <c r="Y319" i="6"/>
  <c r="AS322" i="6"/>
  <c r="AI322" i="6"/>
  <c r="AA322" i="6"/>
  <c r="AH322" i="6"/>
  <c r="Z322" i="6"/>
  <c r="AG322" i="6"/>
  <c r="AN322" i="6"/>
  <c r="AF322" i="6"/>
  <c r="AK322" i="6"/>
  <c r="AC322" i="6"/>
  <c r="AM322" i="6"/>
  <c r="AL322" i="6"/>
  <c r="AJ322" i="6"/>
  <c r="AE322" i="6"/>
  <c r="AD322" i="6"/>
  <c r="AB322" i="6"/>
  <c r="V322" i="6"/>
  <c r="Y322" i="6" s="1"/>
  <c r="AL271" i="6"/>
  <c r="AD279" i="6"/>
  <c r="AL279" i="6"/>
  <c r="AD287" i="6"/>
  <c r="AL287" i="6"/>
  <c r="AS292" i="6"/>
  <c r="AI292" i="6"/>
  <c r="AA292" i="6"/>
  <c r="AO292" i="6"/>
  <c r="AG292" i="6"/>
  <c r="Y292" i="6"/>
  <c r="AM292" i="6"/>
  <c r="V292" i="6"/>
  <c r="AE292" i="6" s="1"/>
  <c r="AK292" i="6"/>
  <c r="AC292" i="6"/>
  <c r="AL292" i="6"/>
  <c r="AK294" i="6"/>
  <c r="AC294" i="6"/>
  <c r="AS294" i="6"/>
  <c r="AI294" i="6"/>
  <c r="AA294" i="6"/>
  <c r="AO294" i="6"/>
  <c r="AG294" i="6"/>
  <c r="Y294" i="6"/>
  <c r="AM294" i="6"/>
  <c r="AE294" i="6"/>
  <c r="V294" i="6"/>
  <c r="AL294" i="6"/>
  <c r="AO299" i="6"/>
  <c r="AG299" i="6"/>
  <c r="AB260" i="6"/>
  <c r="AD262" i="6"/>
  <c r="Y265" i="6"/>
  <c r="AG265" i="6"/>
  <c r="AO265" i="6"/>
  <c r="Z266" i="6"/>
  <c r="AH266" i="6"/>
  <c r="AI267" i="6"/>
  <c r="AS267" i="6"/>
  <c r="AB268" i="6"/>
  <c r="AC269" i="6"/>
  <c r="AK269" i="6"/>
  <c r="AD270" i="6"/>
  <c r="AL270" i="6"/>
  <c r="V271" i="6"/>
  <c r="Y271" i="6" s="1"/>
  <c r="AE271" i="6"/>
  <c r="AM271" i="6"/>
  <c r="Y273" i="6"/>
  <c r="AG273" i="6"/>
  <c r="AO273" i="6"/>
  <c r="Z274" i="6"/>
  <c r="AH274" i="6"/>
  <c r="AS275" i="6"/>
  <c r="AB276" i="6"/>
  <c r="AJ276" i="6"/>
  <c r="AC277" i="6"/>
  <c r="AK277" i="6"/>
  <c r="AD278" i="6"/>
  <c r="AL278" i="6"/>
  <c r="V279" i="6"/>
  <c r="AO279" i="6" s="1"/>
  <c r="AE279" i="6"/>
  <c r="AM279" i="6"/>
  <c r="Z282" i="6"/>
  <c r="AH282" i="6"/>
  <c r="AC285" i="6"/>
  <c r="AK285" i="6"/>
  <c r="AD286" i="6"/>
  <c r="AL286" i="6"/>
  <c r="V287" i="6"/>
  <c r="AJ287" i="6" s="1"/>
  <c r="AE287" i="6"/>
  <c r="AM287" i="6"/>
  <c r="Y289" i="6"/>
  <c r="AG289" i="6"/>
  <c r="AO289" i="6"/>
  <c r="Z290" i="6"/>
  <c r="AH290" i="6"/>
  <c r="AE291" i="6"/>
  <c r="X292" i="6"/>
  <c r="AN292" i="6"/>
  <c r="AE293" i="6"/>
  <c r="X294" i="6"/>
  <c r="AN294" i="6"/>
  <c r="AO298" i="6"/>
  <c r="AG298" i="6"/>
  <c r="Y298" i="6"/>
  <c r="AN298" i="6"/>
  <c r="AF298" i="6"/>
  <c r="X298" i="6"/>
  <c r="AM298" i="6"/>
  <c r="AE298" i="6"/>
  <c r="V298" i="6"/>
  <c r="Z298" i="6" s="1"/>
  <c r="AK298" i="6"/>
  <c r="AC298" i="6"/>
  <c r="AB298" i="6"/>
  <c r="AS298" i="6"/>
  <c r="AI298" i="6"/>
  <c r="AN311" i="6"/>
  <c r="X311" i="6"/>
  <c r="AC260" i="6"/>
  <c r="AK260" i="6"/>
  <c r="AD261" i="6"/>
  <c r="AM262" i="6"/>
  <c r="Z265" i="6"/>
  <c r="AH265" i="6"/>
  <c r="AD269" i="6"/>
  <c r="AL269" i="6"/>
  <c r="X271" i="6"/>
  <c r="AF271" i="6"/>
  <c r="AN271" i="6"/>
  <c r="Z273" i="6"/>
  <c r="AH273" i="6"/>
  <c r="AA274" i="6"/>
  <c r="AD277" i="6"/>
  <c r="AL277" i="6"/>
  <c r="X279" i="6"/>
  <c r="AF279" i="6"/>
  <c r="AN279" i="6"/>
  <c r="AH281" i="6"/>
  <c r="AD285" i="6"/>
  <c r="X287" i="6"/>
  <c r="AF287" i="6"/>
  <c r="AN287" i="6"/>
  <c r="Z292" i="6"/>
  <c r="Z294" i="6"/>
  <c r="AL260" i="6"/>
  <c r="V261" i="6"/>
  <c r="X261" i="6" s="1"/>
  <c r="X262" i="6"/>
  <c r="AF262" i="6"/>
  <c r="AA265" i="6"/>
  <c r="AI265" i="6"/>
  <c r="AS265" i="6"/>
  <c r="AB266" i="6"/>
  <c r="AJ266" i="6"/>
  <c r="AK267" i="6"/>
  <c r="AL268" i="6"/>
  <c r="V269" i="6"/>
  <c r="AE269" i="6"/>
  <c r="AM269" i="6"/>
  <c r="X270" i="6"/>
  <c r="AF270" i="6"/>
  <c r="AN270" i="6"/>
  <c r="AG271" i="6"/>
  <c r="AA273" i="6"/>
  <c r="AI273" i="6"/>
  <c r="AS273" i="6"/>
  <c r="AB274" i="6"/>
  <c r="AJ274" i="6"/>
  <c r="AD276" i="6"/>
  <c r="AL276" i="6"/>
  <c r="V277" i="6"/>
  <c r="AB277" i="6" s="1"/>
  <c r="AE277" i="6"/>
  <c r="AM277" i="6"/>
  <c r="X278" i="6"/>
  <c r="AF278" i="6"/>
  <c r="AN278" i="6"/>
  <c r="Y279" i="6"/>
  <c r="AG279" i="6"/>
  <c r="AA281" i="6"/>
  <c r="AS281" i="6"/>
  <c r="AB282" i="6"/>
  <c r="AJ282" i="6"/>
  <c r="AC283" i="6"/>
  <c r="AK283" i="6"/>
  <c r="AD284" i="6"/>
  <c r="AL284" i="6"/>
  <c r="V285" i="6"/>
  <c r="AE285" i="6" s="1"/>
  <c r="AM285" i="6"/>
  <c r="X286" i="6"/>
  <c r="AF286" i="6"/>
  <c r="AN286" i="6"/>
  <c r="Y287" i="6"/>
  <c r="AG287" i="6"/>
  <c r="AO287" i="6"/>
  <c r="AA289" i="6"/>
  <c r="AI289" i="6"/>
  <c r="AS289" i="6"/>
  <c r="AB290" i="6"/>
  <c r="AJ290" i="6"/>
  <c r="AB292" i="6"/>
  <c r="AB294" i="6"/>
  <c r="AD298" i="6"/>
  <c r="AK318" i="6"/>
  <c r="AC318" i="6"/>
  <c r="AJ318" i="6"/>
  <c r="AB318" i="6"/>
  <c r="AS318" i="6"/>
  <c r="AI318" i="6"/>
  <c r="Z318" i="6"/>
  <c r="AO318" i="6"/>
  <c r="AG318" i="6"/>
  <c r="AN318" i="6"/>
  <c r="AF318" i="6"/>
  <c r="AM318" i="6"/>
  <c r="AE318" i="6"/>
  <c r="V318" i="6"/>
  <c r="AA318" i="6" s="1"/>
  <c r="V260" i="6"/>
  <c r="AD260" i="6" s="1"/>
  <c r="AE260" i="6"/>
  <c r="AM260" i="6"/>
  <c r="AF261" i="6"/>
  <c r="AN261" i="6"/>
  <c r="Y262" i="6"/>
  <c r="AG262" i="6"/>
  <c r="AO262" i="6"/>
  <c r="AB265" i="6"/>
  <c r="AJ265" i="6"/>
  <c r="AK266" i="6"/>
  <c r="AL267" i="6"/>
  <c r="V268" i="6"/>
  <c r="X268" i="6" s="1"/>
  <c r="AE268" i="6"/>
  <c r="AM268" i="6"/>
  <c r="X269" i="6"/>
  <c r="AF269" i="6"/>
  <c r="AN269" i="6"/>
  <c r="Y270" i="6"/>
  <c r="AG270" i="6"/>
  <c r="AO270" i="6"/>
  <c r="Z271" i="6"/>
  <c r="AH271" i="6"/>
  <c r="AB273" i="6"/>
  <c r="AJ273" i="6"/>
  <c r="AC274" i="6"/>
  <c r="AK274" i="6"/>
  <c r="AL275" i="6"/>
  <c r="V276" i="6"/>
  <c r="AM276" i="6"/>
  <c r="X277" i="6"/>
  <c r="AF277" i="6"/>
  <c r="AN277" i="6"/>
  <c r="Y278" i="6"/>
  <c r="AG278" i="6"/>
  <c r="AO278" i="6"/>
  <c r="Z279" i="6"/>
  <c r="AH279" i="6"/>
  <c r="AJ281" i="6"/>
  <c r="AC282" i="6"/>
  <c r="AK282" i="6"/>
  <c r="AD283" i="6"/>
  <c r="V284" i="6"/>
  <c r="AE284" i="6"/>
  <c r="X285" i="6"/>
  <c r="AF285" i="6"/>
  <c r="AN285" i="6"/>
  <c r="Y286" i="6"/>
  <c r="AG286" i="6"/>
  <c r="AO286" i="6"/>
  <c r="Z287" i="6"/>
  <c r="AH287" i="6"/>
  <c r="AB289" i="6"/>
  <c r="AJ289" i="6"/>
  <c r="AC290" i="6"/>
  <c r="AK290" i="6"/>
  <c r="AD292" i="6"/>
  <c r="AD294" i="6"/>
  <c r="AH298" i="6"/>
  <c r="AD318" i="6"/>
  <c r="X260" i="6"/>
  <c r="AF260" i="6"/>
  <c r="AN260" i="6"/>
  <c r="Y261" i="6"/>
  <c r="AG261" i="6"/>
  <c r="AO261" i="6"/>
  <c r="Z262" i="6"/>
  <c r="AH262" i="6"/>
  <c r="AC265" i="6"/>
  <c r="AK265" i="6"/>
  <c r="AD266" i="6"/>
  <c r="V267" i="6"/>
  <c r="X267" i="6" s="1"/>
  <c r="AE267" i="6"/>
  <c r="AF268" i="6"/>
  <c r="Y269" i="6"/>
  <c r="AG269" i="6"/>
  <c r="AO269" i="6"/>
  <c r="Z270" i="6"/>
  <c r="AA271" i="6"/>
  <c r="AI271" i="6"/>
  <c r="AS271" i="6"/>
  <c r="AC273" i="6"/>
  <c r="AK273" i="6"/>
  <c r="AD274" i="6"/>
  <c r="V275" i="6"/>
  <c r="AA275" i="6" s="1"/>
  <c r="X276" i="6"/>
  <c r="AF276" i="6"/>
  <c r="Y277" i="6"/>
  <c r="AG277" i="6"/>
  <c r="AO277" i="6"/>
  <c r="Z278" i="6"/>
  <c r="AA279" i="6"/>
  <c r="AI279" i="6"/>
  <c r="AS279" i="6"/>
  <c r="AC281" i="6"/>
  <c r="AK281" i="6"/>
  <c r="AD282" i="6"/>
  <c r="Y285" i="6"/>
  <c r="AG285" i="6"/>
  <c r="AO285" i="6"/>
  <c r="Z286" i="6"/>
  <c r="AI287" i="6"/>
  <c r="AS287" i="6"/>
  <c r="AC289" i="6"/>
  <c r="AK289" i="6"/>
  <c r="AD290" i="6"/>
  <c r="AL290" i="6"/>
  <c r="AF292" i="6"/>
  <c r="AF294" i="6"/>
  <c r="AL298" i="6"/>
  <c r="AK302" i="6"/>
  <c r="AB302" i="6"/>
  <c r="AS302" i="6"/>
  <c r="AA302" i="6"/>
  <c r="Y302" i="6"/>
  <c r="AF302" i="6"/>
  <c r="AM302" i="6"/>
  <c r="V302" i="6"/>
  <c r="AO302" i="6" s="1"/>
  <c r="AK310" i="6"/>
  <c r="AJ310" i="6"/>
  <c r="AB310" i="6"/>
  <c r="AS310" i="6"/>
  <c r="AI310" i="6"/>
  <c r="AA310" i="6"/>
  <c r="AH310" i="6"/>
  <c r="Z310" i="6"/>
  <c r="AO310" i="6"/>
  <c r="AG310" i="6"/>
  <c r="Y310" i="6"/>
  <c r="AN310" i="6"/>
  <c r="AF310" i="6"/>
  <c r="AM310" i="6"/>
  <c r="V310" i="6"/>
  <c r="AC310" i="6" s="1"/>
  <c r="Y260" i="6"/>
  <c r="AG260" i="6"/>
  <c r="Z261" i="6"/>
  <c r="AI262" i="6"/>
  <c r="AD265" i="6"/>
  <c r="Z269" i="6"/>
  <c r="AB271" i="6"/>
  <c r="AD273" i="6"/>
  <c r="Z277" i="6"/>
  <c r="AB279" i="6"/>
  <c r="AD281" i="6"/>
  <c r="Z285" i="6"/>
  <c r="AB287" i="6"/>
  <c r="AD289" i="6"/>
  <c r="AE290" i="6"/>
  <c r="AH292" i="6"/>
  <c r="AH294" i="6"/>
  <c r="AB291" i="6"/>
  <c r="AJ291" i="6"/>
  <c r="AD293" i="6"/>
  <c r="AL293" i="6"/>
  <c r="X295" i="6"/>
  <c r="AF295" i="6"/>
  <c r="AN295" i="6"/>
  <c r="Y296" i="6"/>
  <c r="AG296" i="6"/>
  <c r="AO296" i="6"/>
  <c r="Z297" i="6"/>
  <c r="AH297" i="6"/>
  <c r="AB299" i="6"/>
  <c r="AJ299" i="6"/>
  <c r="AC300" i="6"/>
  <c r="AK300" i="6"/>
  <c r="AD301" i="6"/>
  <c r="AL301" i="6"/>
  <c r="X303" i="6"/>
  <c r="AF303" i="6"/>
  <c r="AN303" i="6"/>
  <c r="AO304" i="6"/>
  <c r="Z305" i="6"/>
  <c r="AH305" i="6"/>
  <c r="AI306" i="6"/>
  <c r="AS306" i="6"/>
  <c r="AC308" i="6"/>
  <c r="AK308" i="6"/>
  <c r="AD309" i="6"/>
  <c r="AL309" i="6"/>
  <c r="Y312" i="6"/>
  <c r="AG312" i="6"/>
  <c r="AO312" i="6"/>
  <c r="Z313" i="6"/>
  <c r="AH313" i="6"/>
  <c r="AA314" i="6"/>
  <c r="AS314" i="6"/>
  <c r="AJ315" i="6"/>
  <c r="AK316" i="6"/>
  <c r="AD317" i="6"/>
  <c r="AL317" i="6"/>
  <c r="Y320" i="6"/>
  <c r="AO320" i="6"/>
  <c r="Z321" i="6"/>
  <c r="AH321" i="6"/>
  <c r="AI329" i="6"/>
  <c r="Z296" i="6"/>
  <c r="AH296" i="6"/>
  <c r="AD300" i="6"/>
  <c r="AL300" i="6"/>
  <c r="AH304" i="6"/>
  <c r="AI305" i="6"/>
  <c r="AB306" i="6"/>
  <c r="AJ306" i="6"/>
  <c r="AL308" i="6"/>
  <c r="AH312" i="6"/>
  <c r="AB314" i="6"/>
  <c r="AJ314" i="6"/>
  <c r="AD316" i="6"/>
  <c r="AL316" i="6"/>
  <c r="AH320" i="6"/>
  <c r="AA321" i="6"/>
  <c r="AI321" i="6"/>
  <c r="AK324" i="6"/>
  <c r="AC324" i="6"/>
  <c r="AJ324" i="6"/>
  <c r="AB324" i="6"/>
  <c r="AS324" i="6"/>
  <c r="AI324" i="6"/>
  <c r="AA324" i="6"/>
  <c r="AM324" i="6"/>
  <c r="AE324" i="6"/>
  <c r="V324" i="6"/>
  <c r="Z324" i="6" s="1"/>
  <c r="AL329" i="6"/>
  <c r="AH337" i="6"/>
  <c r="AO337" i="6"/>
  <c r="AG337" i="6"/>
  <c r="Y337" i="6"/>
  <c r="AN337" i="6"/>
  <c r="AF337" i="6"/>
  <c r="X337" i="6"/>
  <c r="AM337" i="6"/>
  <c r="V337" i="6"/>
  <c r="Z337" i="6" s="1"/>
  <c r="AL337" i="6"/>
  <c r="AK337" i="6"/>
  <c r="AC337" i="6"/>
  <c r="AJ337" i="6"/>
  <c r="AB337" i="6"/>
  <c r="AK340" i="6"/>
  <c r="AC340" i="6"/>
  <c r="AB340" i="6"/>
  <c r="AS340" i="6"/>
  <c r="AI340" i="6"/>
  <c r="AA340" i="6"/>
  <c r="Z340" i="6"/>
  <c r="AO340" i="6"/>
  <c r="AG340" i="6"/>
  <c r="Y340" i="6"/>
  <c r="AN340" i="6"/>
  <c r="AF340" i="6"/>
  <c r="X340" i="6"/>
  <c r="AM340" i="6"/>
  <c r="AE340" i="6"/>
  <c r="V340" i="6"/>
  <c r="AH340" i="6" s="1"/>
  <c r="AD291" i="6"/>
  <c r="AL291" i="6"/>
  <c r="X293" i="6"/>
  <c r="AF293" i="6"/>
  <c r="AN293" i="6"/>
  <c r="Z295" i="6"/>
  <c r="AH295" i="6"/>
  <c r="AA296" i="6"/>
  <c r="AI296" i="6"/>
  <c r="AS296" i="6"/>
  <c r="AB297" i="6"/>
  <c r="AD299" i="6"/>
  <c r="AL299" i="6"/>
  <c r="V300" i="6"/>
  <c r="AJ300" i="6" s="1"/>
  <c r="AE300" i="6"/>
  <c r="AM300" i="6"/>
  <c r="X301" i="6"/>
  <c r="AF301" i="6"/>
  <c r="AN301" i="6"/>
  <c r="Z303" i="6"/>
  <c r="AH303" i="6"/>
  <c r="AA304" i="6"/>
  <c r="AI304" i="6"/>
  <c r="AS304" i="6"/>
  <c r="AB305" i="6"/>
  <c r="AJ305" i="6"/>
  <c r="AC306" i="6"/>
  <c r="AK306" i="6"/>
  <c r="AD307" i="6"/>
  <c r="AL307" i="6"/>
  <c r="V308" i="6"/>
  <c r="AD308" i="6" s="1"/>
  <c r="AE308" i="6"/>
  <c r="AM308" i="6"/>
  <c r="X309" i="6"/>
  <c r="AF309" i="6"/>
  <c r="AN309" i="6"/>
  <c r="Z311" i="6"/>
  <c r="AH311" i="6"/>
  <c r="AA312" i="6"/>
  <c r="AI312" i="6"/>
  <c r="AS312" i="6"/>
  <c r="AB313" i="6"/>
  <c r="AJ313" i="6"/>
  <c r="AC314" i="6"/>
  <c r="AK314" i="6"/>
  <c r="AD315" i="6"/>
  <c r="AL315" i="6"/>
  <c r="V316" i="6"/>
  <c r="AC316" i="6" s="1"/>
  <c r="AM316" i="6"/>
  <c r="X317" i="6"/>
  <c r="AF317" i="6"/>
  <c r="AN317" i="6"/>
  <c r="Z319" i="6"/>
  <c r="AH319" i="6"/>
  <c r="AI320" i="6"/>
  <c r="AS320" i="6"/>
  <c r="AB321" i="6"/>
  <c r="X324" i="6"/>
  <c r="AN333" i="6"/>
  <c r="X333" i="6"/>
  <c r="AL306" i="6"/>
  <c r="AD314" i="6"/>
  <c r="AL314" i="6"/>
  <c r="AE315" i="6"/>
  <c r="AS332" i="6"/>
  <c r="AF332" i="6"/>
  <c r="V332" i="6"/>
  <c r="AL332" i="6" s="1"/>
  <c r="AS346" i="6"/>
  <c r="AI346" i="6"/>
  <c r="AE346" i="6"/>
  <c r="V346" i="6"/>
  <c r="AA346" i="6" s="1"/>
  <c r="AF346" i="6"/>
  <c r="AO346" i="6"/>
  <c r="AD346" i="6"/>
  <c r="AN346" i="6"/>
  <c r="AC346" i="6"/>
  <c r="AL346" i="6"/>
  <c r="AB346" i="6"/>
  <c r="AK346" i="6"/>
  <c r="Z346" i="6"/>
  <c r="AJ346" i="6"/>
  <c r="Y346" i="6"/>
  <c r="AH346" i="6"/>
  <c r="X346" i="6"/>
  <c r="X291" i="6"/>
  <c r="AF291" i="6"/>
  <c r="AN291" i="6"/>
  <c r="Z293" i="6"/>
  <c r="AH293" i="6"/>
  <c r="AB295" i="6"/>
  <c r="AC296" i="6"/>
  <c r="AK296" i="6"/>
  <c r="AL297" i="6"/>
  <c r="X299" i="6"/>
  <c r="AF299" i="6"/>
  <c r="AN299" i="6"/>
  <c r="AG300" i="6"/>
  <c r="Z301" i="6"/>
  <c r="AH301" i="6"/>
  <c r="AB303" i="6"/>
  <c r="AJ303" i="6"/>
  <c r="AC304" i="6"/>
  <c r="AK304" i="6"/>
  <c r="AD305" i="6"/>
  <c r="AL305" i="6"/>
  <c r="V306" i="6"/>
  <c r="AA306" i="6" s="1"/>
  <c r="AE306" i="6"/>
  <c r="AM306" i="6"/>
  <c r="Y308" i="6"/>
  <c r="AG308" i="6"/>
  <c r="AO308" i="6"/>
  <c r="Z309" i="6"/>
  <c r="AH309" i="6"/>
  <c r="AC312" i="6"/>
  <c r="AK312" i="6"/>
  <c r="AD313" i="6"/>
  <c r="AL313" i="6"/>
  <c r="V314" i="6"/>
  <c r="Z314" i="6" s="1"/>
  <c r="AE314" i="6"/>
  <c r="AG316" i="6"/>
  <c r="Z317" i="6"/>
  <c r="AH317" i="6"/>
  <c r="AC320" i="6"/>
  <c r="AK320" i="6"/>
  <c r="AO321" i="6"/>
  <c r="AN321" i="6"/>
  <c r="AM321" i="6"/>
  <c r="AD321" i="6"/>
  <c r="AL321" i="6"/>
  <c r="AD324" i="6"/>
  <c r="Y332" i="6"/>
  <c r="AG346" i="6"/>
  <c r="AD296" i="6"/>
  <c r="AL296" i="6"/>
  <c r="AH300" i="6"/>
  <c r="AL304" i="6"/>
  <c r="AE305" i="6"/>
  <c r="X306" i="6"/>
  <c r="AF306" i="6"/>
  <c r="AH308" i="6"/>
  <c r="AD312" i="6"/>
  <c r="AL312" i="6"/>
  <c r="X314" i="6"/>
  <c r="AF314" i="6"/>
  <c r="AN314" i="6"/>
  <c r="Z316" i="6"/>
  <c r="AH316" i="6"/>
  <c r="AI317" i="6"/>
  <c r="AS317" i="6"/>
  <c r="AD320" i="6"/>
  <c r="AL320" i="6"/>
  <c r="AE321" i="6"/>
  <c r="AH329" i="6"/>
  <c r="Z329" i="6"/>
  <c r="AO329" i="6"/>
  <c r="AG329" i="6"/>
  <c r="Y329" i="6"/>
  <c r="AN329" i="6"/>
  <c r="AF329" i="6"/>
  <c r="AM329" i="6"/>
  <c r="AE329" i="6"/>
  <c r="V329" i="6"/>
  <c r="AD329" i="6" s="1"/>
  <c r="AK329" i="6"/>
  <c r="AC329" i="6"/>
  <c r="AJ329" i="6"/>
  <c r="AB329" i="6"/>
  <c r="AD332" i="6"/>
  <c r="AI341" i="6"/>
  <c r="Z341" i="6"/>
  <c r="AN341" i="6"/>
  <c r="AL387" i="6"/>
  <c r="AK387" i="6"/>
  <c r="AB387" i="6"/>
  <c r="AJ387" i="6"/>
  <c r="AI387" i="6"/>
  <c r="Z387" i="6"/>
  <c r="AS387" i="6"/>
  <c r="AG387" i="6"/>
  <c r="AO387" i="6"/>
  <c r="AF387" i="6"/>
  <c r="V387" i="6"/>
  <c r="X387" i="6" s="1"/>
  <c r="AN387" i="6"/>
  <c r="AM387" i="6"/>
  <c r="AH387" i="6"/>
  <c r="AC387" i="6"/>
  <c r="Y387" i="6"/>
  <c r="AE387" i="6"/>
  <c r="Z291" i="6"/>
  <c r="AB293" i="6"/>
  <c r="AD295" i="6"/>
  <c r="V296" i="6"/>
  <c r="AE296" i="6"/>
  <c r="X297" i="6"/>
  <c r="AF297" i="6"/>
  <c r="Z299" i="6"/>
  <c r="AA300" i="6"/>
  <c r="AI300" i="6"/>
  <c r="AB301" i="6"/>
  <c r="AD303" i="6"/>
  <c r="V304" i="6"/>
  <c r="AJ304" i="6" s="1"/>
  <c r="X305" i="6"/>
  <c r="AF305" i="6"/>
  <c r="Y306" i="6"/>
  <c r="AG306" i="6"/>
  <c r="AA308" i="6"/>
  <c r="AI308" i="6"/>
  <c r="AB309" i="6"/>
  <c r="AD311" i="6"/>
  <c r="V312" i="6"/>
  <c r="Z312" i="6" s="1"/>
  <c r="AE312" i="6"/>
  <c r="X313" i="6"/>
  <c r="AF313" i="6"/>
  <c r="Y314" i="6"/>
  <c r="AG314" i="6"/>
  <c r="Z315" i="6"/>
  <c r="AA316" i="6"/>
  <c r="AI316" i="6"/>
  <c r="AB317" i="6"/>
  <c r="AD319" i="6"/>
  <c r="V320" i="6"/>
  <c r="AJ320" i="6" s="1"/>
  <c r="AE320" i="6"/>
  <c r="X321" i="6"/>
  <c r="AF321" i="6"/>
  <c r="AS321" i="6"/>
  <c r="AG324" i="6"/>
  <c r="AA329" i="6"/>
  <c r="AG332" i="6"/>
  <c r="AD323" i="6"/>
  <c r="AL323" i="6"/>
  <c r="X325" i="6"/>
  <c r="AF325" i="6"/>
  <c r="AN325" i="6"/>
  <c r="Y326" i="6"/>
  <c r="AG326" i="6"/>
  <c r="AA328" i="6"/>
  <c r="AS328" i="6"/>
  <c r="AC330" i="6"/>
  <c r="AK330" i="6"/>
  <c r="AD331" i="6"/>
  <c r="AL331" i="6"/>
  <c r="Y334" i="6"/>
  <c r="AG334" i="6"/>
  <c r="AO334" i="6"/>
  <c r="AS336" i="6"/>
  <c r="AC338" i="6"/>
  <c r="AK338" i="6"/>
  <c r="AD339" i="6"/>
  <c r="AL339" i="6"/>
  <c r="Y342" i="6"/>
  <c r="AG342" i="6"/>
  <c r="AD343" i="6"/>
  <c r="AJ347" i="6"/>
  <c r="AB347" i="6"/>
  <c r="AN347" i="6"/>
  <c r="AF347" i="6"/>
  <c r="X347" i="6"/>
  <c r="AG347" i="6"/>
  <c r="AS347" i="6"/>
  <c r="AF351" i="6"/>
  <c r="X351" i="6"/>
  <c r="AM351" i="6"/>
  <c r="AE351" i="6"/>
  <c r="V351" i="6"/>
  <c r="AB351" i="6" s="1"/>
  <c r="AS351" i="6"/>
  <c r="AI351" i="6"/>
  <c r="AA351" i="6"/>
  <c r="AL351" i="6"/>
  <c r="AC355" i="6"/>
  <c r="AK356" i="6"/>
  <c r="AC356" i="6"/>
  <c r="AJ356" i="6"/>
  <c r="AB356" i="6"/>
  <c r="AO356" i="6"/>
  <c r="AG356" i="6"/>
  <c r="Y356" i="6"/>
  <c r="AN356" i="6"/>
  <c r="AF356" i="6"/>
  <c r="X356" i="6"/>
  <c r="AL356" i="6"/>
  <c r="AJ363" i="6"/>
  <c r="AB363" i="6"/>
  <c r="AS363" i="6"/>
  <c r="AI363" i="6"/>
  <c r="AH363" i="6"/>
  <c r="AN363" i="6"/>
  <c r="AF363" i="6"/>
  <c r="X363" i="6"/>
  <c r="AM363" i="6"/>
  <c r="AE363" i="6"/>
  <c r="V363" i="6"/>
  <c r="AA363" i="6" s="1"/>
  <c r="AJ364" i="6"/>
  <c r="AB364" i="6"/>
  <c r="AS364" i="6"/>
  <c r="AI364" i="6"/>
  <c r="AN364" i="6"/>
  <c r="AD364" i="6"/>
  <c r="AM364" i="6"/>
  <c r="AC364" i="6"/>
  <c r="AL364" i="6"/>
  <c r="AA364" i="6"/>
  <c r="AH364" i="6"/>
  <c r="Y364" i="6"/>
  <c r="AG364" i="6"/>
  <c r="X364" i="6"/>
  <c r="AG384" i="6"/>
  <c r="Y384" i="6"/>
  <c r="AN384" i="6"/>
  <c r="AF384" i="6"/>
  <c r="X384" i="6"/>
  <c r="AM384" i="6"/>
  <c r="AE384" i="6"/>
  <c r="V384" i="6"/>
  <c r="Z384" i="6" s="1"/>
  <c r="AK384" i="6"/>
  <c r="AC384" i="6"/>
  <c r="AJ384" i="6"/>
  <c r="AB384" i="6"/>
  <c r="AD384" i="6"/>
  <c r="AA384" i="6"/>
  <c r="AL384" i="6"/>
  <c r="AD330" i="6"/>
  <c r="AL330" i="6"/>
  <c r="AD338" i="6"/>
  <c r="AL338" i="6"/>
  <c r="AK348" i="6"/>
  <c r="AC348" i="6"/>
  <c r="AO348" i="6"/>
  <c r="AG348" i="6"/>
  <c r="Y348" i="6"/>
  <c r="AF348" i="6"/>
  <c r="AS348" i="6"/>
  <c r="AO360" i="6"/>
  <c r="AG360" i="6"/>
  <c r="Y360" i="6"/>
  <c r="AN360" i="6"/>
  <c r="AF360" i="6"/>
  <c r="X360" i="6"/>
  <c r="AM360" i="6"/>
  <c r="AE360" i="6"/>
  <c r="V360" i="6"/>
  <c r="AK360" i="6"/>
  <c r="AC360" i="6"/>
  <c r="AJ360" i="6"/>
  <c r="AB360" i="6"/>
  <c r="AS360" i="6"/>
  <c r="AO368" i="6"/>
  <c r="AN368" i="6"/>
  <c r="AF368" i="6"/>
  <c r="X368" i="6"/>
  <c r="AM368" i="6"/>
  <c r="V368" i="6"/>
  <c r="AJ368" i="6" s="1"/>
  <c r="AS368" i="6"/>
  <c r="AD368" i="6"/>
  <c r="AC368" i="6"/>
  <c r="AL368" i="6"/>
  <c r="AB368" i="6"/>
  <c r="AI368" i="6"/>
  <c r="Y368" i="6"/>
  <c r="AB379" i="6"/>
  <c r="AS379" i="6"/>
  <c r="AI379" i="6"/>
  <c r="AA379" i="6"/>
  <c r="AH379" i="6"/>
  <c r="Z379" i="6"/>
  <c r="AN379" i="6"/>
  <c r="AF379" i="6"/>
  <c r="AM379" i="6"/>
  <c r="AE379" i="6"/>
  <c r="V379" i="6"/>
  <c r="AG379" i="6" s="1"/>
  <c r="AL379" i="6"/>
  <c r="AK379" i="6"/>
  <c r="AC379" i="6"/>
  <c r="Y379" i="6"/>
  <c r="AN343" i="6"/>
  <c r="AF343" i="6"/>
  <c r="AJ343" i="6"/>
  <c r="AB343" i="6"/>
  <c r="AG343" i="6"/>
  <c r="AS343" i="6"/>
  <c r="Y323" i="6"/>
  <c r="AG323" i="6"/>
  <c r="AO323" i="6"/>
  <c r="AA325" i="6"/>
  <c r="AI325" i="6"/>
  <c r="AS325" i="6"/>
  <c r="AC327" i="6"/>
  <c r="AK327" i="6"/>
  <c r="AL328" i="6"/>
  <c r="X330" i="6"/>
  <c r="AF330" i="6"/>
  <c r="AN330" i="6"/>
  <c r="Y331" i="6"/>
  <c r="AG331" i="6"/>
  <c r="AO331" i="6"/>
  <c r="AA333" i="6"/>
  <c r="AI333" i="6"/>
  <c r="AS333" i="6"/>
  <c r="AC335" i="6"/>
  <c r="AK335" i="6"/>
  <c r="AD336" i="6"/>
  <c r="AL336" i="6"/>
  <c r="X338" i="6"/>
  <c r="AF338" i="6"/>
  <c r="AN338" i="6"/>
  <c r="Y339" i="6"/>
  <c r="AG339" i="6"/>
  <c r="AO339" i="6"/>
  <c r="AB342" i="6"/>
  <c r="AJ342" i="6"/>
  <c r="V343" i="6"/>
  <c r="X343" i="6" s="1"/>
  <c r="AH343" i="6"/>
  <c r="Y344" i="6"/>
  <c r="AF344" i="6"/>
  <c r="AS344" i="6"/>
  <c r="Z347" i="6"/>
  <c r="AK347" i="6"/>
  <c r="X348" i="6"/>
  <c r="AI348" i="6"/>
  <c r="AC351" i="6"/>
  <c r="AO352" i="6"/>
  <c r="AG352" i="6"/>
  <c r="Y352" i="6"/>
  <c r="AF352" i="6"/>
  <c r="X352" i="6"/>
  <c r="AK352" i="6"/>
  <c r="AC352" i="6"/>
  <c r="AB352" i="6"/>
  <c r="AL352" i="6"/>
  <c r="AA356" i="6"/>
  <c r="AS356" i="6"/>
  <c r="AA360" i="6"/>
  <c r="AD363" i="6"/>
  <c r="AE364" i="6"/>
  <c r="AG368" i="6"/>
  <c r="AN376" i="6"/>
  <c r="AF376" i="6"/>
  <c r="X376" i="6"/>
  <c r="AM376" i="6"/>
  <c r="AE376" i="6"/>
  <c r="V376" i="6"/>
  <c r="AH376" i="6" s="1"/>
  <c r="AK376" i="6"/>
  <c r="AC376" i="6"/>
  <c r="AB376" i="6"/>
  <c r="AA376" i="6"/>
  <c r="Z376" i="6"/>
  <c r="AL376" i="6"/>
  <c r="AO379" i="6"/>
  <c r="AS384" i="6"/>
  <c r="AH323" i="6"/>
  <c r="AB325" i="6"/>
  <c r="AJ325" i="6"/>
  <c r="AC326" i="6"/>
  <c r="AK326" i="6"/>
  <c r="AL327" i="6"/>
  <c r="V328" i="6"/>
  <c r="AI328" i="6" s="1"/>
  <c r="AE328" i="6"/>
  <c r="AM328" i="6"/>
  <c r="Y330" i="6"/>
  <c r="Z331" i="6"/>
  <c r="AH331" i="6"/>
  <c r="AB333" i="6"/>
  <c r="AJ333" i="6"/>
  <c r="AK334" i="6"/>
  <c r="AD335" i="6"/>
  <c r="AL335" i="6"/>
  <c r="V336" i="6"/>
  <c r="AN336" i="6" s="1"/>
  <c r="AE336" i="6"/>
  <c r="AM336" i="6"/>
  <c r="Y338" i="6"/>
  <c r="AG338" i="6"/>
  <c r="AO338" i="6"/>
  <c r="Z339" i="6"/>
  <c r="AH339" i="6"/>
  <c r="Y343" i="6"/>
  <c r="AI343" i="6"/>
  <c r="V344" i="6"/>
  <c r="AB344" i="6" s="1"/>
  <c r="AA347" i="6"/>
  <c r="AL347" i="6"/>
  <c r="Z348" i="6"/>
  <c r="AJ348" i="6"/>
  <c r="AD351" i="6"/>
  <c r="V352" i="6"/>
  <c r="AH352" i="6" s="1"/>
  <c r="AD356" i="6"/>
  <c r="AD360" i="6"/>
  <c r="AG363" i="6"/>
  <c r="AF364" i="6"/>
  <c r="AH368" i="6"/>
  <c r="AB371" i="6"/>
  <c r="AS371" i="6"/>
  <c r="AM371" i="6"/>
  <c r="V371" i="6"/>
  <c r="AI371" i="6" s="1"/>
  <c r="AK371" i="6"/>
  <c r="AF371" i="6"/>
  <c r="Y371" i="6"/>
  <c r="AK380" i="6"/>
  <c r="AC380" i="6"/>
  <c r="AJ380" i="6"/>
  <c r="AS380" i="6"/>
  <c r="AI380" i="6"/>
  <c r="AO380" i="6"/>
  <c r="AG380" i="6"/>
  <c r="Y380" i="6"/>
  <c r="AF380" i="6"/>
  <c r="X380" i="6"/>
  <c r="AL380" i="6"/>
  <c r="AH380" i="6"/>
  <c r="AE380" i="6"/>
  <c r="V380" i="6"/>
  <c r="AB380" i="6" s="1"/>
  <c r="AA323" i="6"/>
  <c r="AI323" i="6"/>
  <c r="AS323" i="6"/>
  <c r="AK325" i="6"/>
  <c r="AD326" i="6"/>
  <c r="V327" i="6"/>
  <c r="AD327" i="6" s="1"/>
  <c r="X328" i="6"/>
  <c r="AF328" i="6"/>
  <c r="AN328" i="6"/>
  <c r="Z330" i="6"/>
  <c r="AH330" i="6"/>
  <c r="AA331" i="6"/>
  <c r="AI331" i="6"/>
  <c r="AS331" i="6"/>
  <c r="AL334" i="6"/>
  <c r="Z338" i="6"/>
  <c r="AH338" i="6"/>
  <c r="AS342" i="6"/>
  <c r="AD342" i="6"/>
  <c r="Z343" i="6"/>
  <c r="AK343" i="6"/>
  <c r="AA348" i="6"/>
  <c r="AL348" i="6"/>
  <c r="AJ355" i="6"/>
  <c r="AB355" i="6"/>
  <c r="AS355" i="6"/>
  <c r="AI355" i="6"/>
  <c r="AA355" i="6"/>
  <c r="AN355" i="6"/>
  <c r="AF355" i="6"/>
  <c r="X355" i="6"/>
  <c r="AM355" i="6"/>
  <c r="AE355" i="6"/>
  <c r="V355" i="6"/>
  <c r="AD355" i="6" s="1"/>
  <c r="AL355" i="6"/>
  <c r="AE356" i="6"/>
  <c r="AH360" i="6"/>
  <c r="AK363" i="6"/>
  <c r="AK368" i="6"/>
  <c r="AB396" i="6"/>
  <c r="AS396" i="6"/>
  <c r="AA396" i="6"/>
  <c r="AN396" i="6"/>
  <c r="AF396" i="6"/>
  <c r="X396" i="6"/>
  <c r="AM396" i="6"/>
  <c r="AE396" i="6"/>
  <c r="V396" i="6"/>
  <c r="AI396" i="6" s="1"/>
  <c r="Z396" i="6"/>
  <c r="AO396" i="6"/>
  <c r="Y396" i="6"/>
  <c r="AK396" i="6"/>
  <c r="AG396" i="6"/>
  <c r="AD396" i="6"/>
  <c r="AB323" i="6"/>
  <c r="AD325" i="6"/>
  <c r="V326" i="6"/>
  <c r="AH326" i="6" s="1"/>
  <c r="AF327" i="6"/>
  <c r="Y328" i="6"/>
  <c r="AG328" i="6"/>
  <c r="AA330" i="6"/>
  <c r="AI330" i="6"/>
  <c r="AB331" i="6"/>
  <c r="AD333" i="6"/>
  <c r="V334" i="6"/>
  <c r="X334" i="6" s="1"/>
  <c r="AE334" i="6"/>
  <c r="X335" i="6"/>
  <c r="AF335" i="6"/>
  <c r="Y336" i="6"/>
  <c r="AG336" i="6"/>
  <c r="AA338" i="6"/>
  <c r="AI338" i="6"/>
  <c r="AB339" i="6"/>
  <c r="AD341" i="6"/>
  <c r="V342" i="6"/>
  <c r="X342" i="6" s="1"/>
  <c r="AN342" i="6"/>
  <c r="AA343" i="6"/>
  <c r="AL343" i="6"/>
  <c r="AJ344" i="6"/>
  <c r="AD347" i="6"/>
  <c r="AO347" i="6"/>
  <c r="AB348" i="6"/>
  <c r="AM348" i="6"/>
  <c r="AH351" i="6"/>
  <c r="AA352" i="6"/>
  <c r="AS352" i="6"/>
  <c r="Y355" i="6"/>
  <c r="AO355" i="6"/>
  <c r="AH356" i="6"/>
  <c r="AI360" i="6"/>
  <c r="AL363" i="6"/>
  <c r="AO364" i="6"/>
  <c r="AH369" i="6"/>
  <c r="Z369" i="6"/>
  <c r="AO369" i="6"/>
  <c r="AG369" i="6"/>
  <c r="Y369" i="6"/>
  <c r="AN369" i="6"/>
  <c r="AF369" i="6"/>
  <c r="X369" i="6"/>
  <c r="AK369" i="6"/>
  <c r="AC369" i="6"/>
  <c r="AJ369" i="6"/>
  <c r="AI369" i="6"/>
  <c r="AE369" i="6"/>
  <c r="AB369" i="6"/>
  <c r="AS369" i="6"/>
  <c r="AA369" i="6"/>
  <c r="AS376" i="6"/>
  <c r="AM380" i="6"/>
  <c r="AL396" i="6"/>
  <c r="AH350" i="6"/>
  <c r="AL354" i="6"/>
  <c r="Z358" i="6"/>
  <c r="AH358" i="6"/>
  <c r="AA359" i="6"/>
  <c r="AS359" i="6"/>
  <c r="AD362" i="6"/>
  <c r="AK365" i="6"/>
  <c r="AC365" i="6"/>
  <c r="AJ365" i="6"/>
  <c r="AB365" i="6"/>
  <c r="AF365" i="6"/>
  <c r="AM401" i="6"/>
  <c r="AE401" i="6"/>
  <c r="V401" i="6"/>
  <c r="AO401" i="6"/>
  <c r="AN401" i="6"/>
  <c r="AD401" i="6"/>
  <c r="AL401" i="6"/>
  <c r="AC401" i="6"/>
  <c r="AI401" i="6"/>
  <c r="Z401" i="6"/>
  <c r="AS401" i="6"/>
  <c r="AH401" i="6"/>
  <c r="Y401" i="6"/>
  <c r="AK401" i="6"/>
  <c r="AJ401" i="6"/>
  <c r="AG401" i="6"/>
  <c r="AB401" i="6"/>
  <c r="AA401" i="6"/>
  <c r="AS427" i="6"/>
  <c r="AI427" i="6"/>
  <c r="AG427" i="6"/>
  <c r="Y427" i="6"/>
  <c r="AN427" i="6"/>
  <c r="AF427" i="6"/>
  <c r="X427" i="6"/>
  <c r="AM427" i="6"/>
  <c r="AE427" i="6"/>
  <c r="V427" i="6"/>
  <c r="AA427" i="6" s="1"/>
  <c r="AK427" i="6"/>
  <c r="AJ427" i="6"/>
  <c r="AH427" i="6"/>
  <c r="AD427" i="6"/>
  <c r="AC427" i="6"/>
  <c r="AB427" i="6"/>
  <c r="AL427" i="6"/>
  <c r="AD345" i="6"/>
  <c r="AL345" i="6"/>
  <c r="Z349" i="6"/>
  <c r="AH349" i="6"/>
  <c r="AI350" i="6"/>
  <c r="AS350" i="6"/>
  <c r="AD353" i="6"/>
  <c r="AL353" i="6"/>
  <c r="V354" i="6"/>
  <c r="AC354" i="6" s="1"/>
  <c r="AE354" i="6"/>
  <c r="AM354" i="6"/>
  <c r="Z357" i="6"/>
  <c r="AH357" i="6"/>
  <c r="AI358" i="6"/>
  <c r="AS358" i="6"/>
  <c r="AB359" i="6"/>
  <c r="AD361" i="6"/>
  <c r="AL361" i="6"/>
  <c r="V362" i="6"/>
  <c r="AJ362" i="6" s="1"/>
  <c r="AE362" i="6"/>
  <c r="AM362" i="6"/>
  <c r="V365" i="6"/>
  <c r="AG365" i="6"/>
  <c r="AS365" i="6"/>
  <c r="AE366" i="6"/>
  <c r="AJ370" i="6"/>
  <c r="AK372" i="6"/>
  <c r="AC372" i="6"/>
  <c r="AJ372" i="6"/>
  <c r="AB372" i="6"/>
  <c r="AS372" i="6"/>
  <c r="AI372" i="6"/>
  <c r="AA372" i="6"/>
  <c r="AN372" i="6"/>
  <c r="AF372" i="6"/>
  <c r="X372" i="6"/>
  <c r="AL372" i="6"/>
  <c r="Z400" i="6"/>
  <c r="AE400" i="6"/>
  <c r="AC400" i="6"/>
  <c r="X401" i="6"/>
  <c r="AD359" i="6"/>
  <c r="AL359" i="6"/>
  <c r="AS421" i="6"/>
  <c r="AA421" i="6"/>
  <c r="AG421" i="6"/>
  <c r="Y421" i="6"/>
  <c r="AE421" i="6"/>
  <c r="AN421" i="6"/>
  <c r="AD421" i="6"/>
  <c r="AC421" i="6"/>
  <c r="AL421" i="6"/>
  <c r="AB421" i="6"/>
  <c r="AK421" i="6"/>
  <c r="AJ421" i="6"/>
  <c r="X421" i="6"/>
  <c r="AH421" i="6"/>
  <c r="V421" i="6"/>
  <c r="Z421" i="6" s="1"/>
  <c r="AF421" i="6"/>
  <c r="AD350" i="6"/>
  <c r="AL350" i="6"/>
  <c r="Z354" i="6"/>
  <c r="AH354" i="6"/>
  <c r="AD358" i="6"/>
  <c r="AL358" i="6"/>
  <c r="V359" i="6"/>
  <c r="AJ359" i="6" s="1"/>
  <c r="AE359" i="6"/>
  <c r="AM359" i="6"/>
  <c r="AH362" i="6"/>
  <c r="Z365" i="6"/>
  <c r="AL365" i="6"/>
  <c r="AD349" i="6"/>
  <c r="V350" i="6"/>
  <c r="Y350" i="6" s="1"/>
  <c r="AE350" i="6"/>
  <c r="Z353" i="6"/>
  <c r="AI354" i="6"/>
  <c r="AD357" i="6"/>
  <c r="V358" i="6"/>
  <c r="AA358" i="6" s="1"/>
  <c r="AE358" i="6"/>
  <c r="X359" i="6"/>
  <c r="AF359" i="6"/>
  <c r="Z361" i="6"/>
  <c r="AA362" i="6"/>
  <c r="AI362" i="6"/>
  <c r="AA365" i="6"/>
  <c r="AM365" i="6"/>
  <c r="AD372" i="6"/>
  <c r="AB398" i="6"/>
  <c r="AA398" i="6"/>
  <c r="AN398" i="6"/>
  <c r="X398" i="6"/>
  <c r="AJ398" i="6"/>
  <c r="AD370" i="6"/>
  <c r="AL370" i="6"/>
  <c r="Y373" i="6"/>
  <c r="AG373" i="6"/>
  <c r="AO373" i="6"/>
  <c r="AC377" i="6"/>
  <c r="AK377" i="6"/>
  <c r="AD378" i="6"/>
  <c r="AL378" i="6"/>
  <c r="AC385" i="6"/>
  <c r="AK385" i="6"/>
  <c r="AD386" i="6"/>
  <c r="AL386" i="6"/>
  <c r="AN393" i="6"/>
  <c r="AF393" i="6"/>
  <c r="X393" i="6"/>
  <c r="AK393" i="6"/>
  <c r="AC393" i="6"/>
  <c r="AJ393" i="6"/>
  <c r="AB393" i="6"/>
  <c r="AL393" i="6"/>
  <c r="AD377" i="6"/>
  <c r="AL377" i="6"/>
  <c r="AE378" i="6"/>
  <c r="AD385" i="6"/>
  <c r="AL385" i="6"/>
  <c r="AE386" i="6"/>
  <c r="AM392" i="6"/>
  <c r="V392" i="6"/>
  <c r="AO392" i="6" s="1"/>
  <c r="AS392" i="6"/>
  <c r="AA392" i="6"/>
  <c r="AG392" i="6"/>
  <c r="V393" i="6"/>
  <c r="Z393" i="6" s="1"/>
  <c r="AM393" i="6"/>
  <c r="AL398" i="6"/>
  <c r="AC366" i="6"/>
  <c r="AK366" i="6"/>
  <c r="AD367" i="6"/>
  <c r="Y370" i="6"/>
  <c r="AG370" i="6"/>
  <c r="AO370" i="6"/>
  <c r="AJ373" i="6"/>
  <c r="AC374" i="6"/>
  <c r="AK374" i="6"/>
  <c r="AD375" i="6"/>
  <c r="AL375" i="6"/>
  <c r="X377" i="6"/>
  <c r="AF377" i="6"/>
  <c r="AN377" i="6"/>
  <c r="Y378" i="6"/>
  <c r="AG378" i="6"/>
  <c r="AO378" i="6"/>
  <c r="AB381" i="6"/>
  <c r="AJ381" i="6"/>
  <c r="AC382" i="6"/>
  <c r="AK382" i="6"/>
  <c r="AD383" i="6"/>
  <c r="AL383" i="6"/>
  <c r="X385" i="6"/>
  <c r="AF385" i="6"/>
  <c r="AN385" i="6"/>
  <c r="Y386" i="6"/>
  <c r="AG386" i="6"/>
  <c r="AO386" i="6"/>
  <c r="AS388" i="6"/>
  <c r="AI388" i="6"/>
  <c r="AM388" i="6"/>
  <c r="AE388" i="6"/>
  <c r="V388" i="6"/>
  <c r="AA388" i="6" s="1"/>
  <c r="AG388" i="6"/>
  <c r="AD390" i="6"/>
  <c r="AN390" i="6"/>
  <c r="AA391" i="6"/>
  <c r="Y392" i="6"/>
  <c r="AS393" i="6"/>
  <c r="AH397" i="6"/>
  <c r="AD366" i="6"/>
  <c r="V367" i="6"/>
  <c r="AL367" i="6" s="1"/>
  <c r="AE367" i="6"/>
  <c r="Z370" i="6"/>
  <c r="AH370" i="6"/>
  <c r="AC373" i="6"/>
  <c r="AK373" i="6"/>
  <c r="AD374" i="6"/>
  <c r="V375" i="6"/>
  <c r="AM375" i="6" s="1"/>
  <c r="AE375" i="6"/>
  <c r="Y377" i="6"/>
  <c r="AG377" i="6"/>
  <c r="AO377" i="6"/>
  <c r="Z378" i="6"/>
  <c r="AH378" i="6"/>
  <c r="AC381" i="6"/>
  <c r="AK381" i="6"/>
  <c r="AD382" i="6"/>
  <c r="V383" i="6"/>
  <c r="AE383" i="6"/>
  <c r="Y385" i="6"/>
  <c r="AG385" i="6"/>
  <c r="AO385" i="6"/>
  <c r="Z386" i="6"/>
  <c r="AH386" i="6"/>
  <c r="X388" i="6"/>
  <c r="AH388" i="6"/>
  <c r="AB389" i="6"/>
  <c r="AN389" i="6"/>
  <c r="AF389" i="6"/>
  <c r="X389" i="6"/>
  <c r="AS389" i="6"/>
  <c r="AM391" i="6"/>
  <c r="Z392" i="6"/>
  <c r="AK392" i="6"/>
  <c r="AD393" i="6"/>
  <c r="AA370" i="6"/>
  <c r="AI370" i="6"/>
  <c r="AD373" i="6"/>
  <c r="Z377" i="6"/>
  <c r="AA378" i="6"/>
  <c r="AI378" i="6"/>
  <c r="AD381" i="6"/>
  <c r="Z385" i="6"/>
  <c r="AA386" i="6"/>
  <c r="AI386" i="6"/>
  <c r="AK390" i="6"/>
  <c r="AC390" i="6"/>
  <c r="AG390" i="6"/>
  <c r="Y390" i="6"/>
  <c r="AF390" i="6"/>
  <c r="AS390" i="6"/>
  <c r="AC391" i="6"/>
  <c r="AB392" i="6"/>
  <c r="AL392" i="6"/>
  <c r="AE393" i="6"/>
  <c r="AK397" i="6"/>
  <c r="AC397" i="6"/>
  <c r="AJ397" i="6"/>
  <c r="AB397" i="6"/>
  <c r="AO397" i="6"/>
  <c r="AG397" i="6"/>
  <c r="Y397" i="6"/>
  <c r="AN397" i="6"/>
  <c r="AF397" i="6"/>
  <c r="X397" i="6"/>
  <c r="AL397" i="6"/>
  <c r="Z391" i="6"/>
  <c r="AH391" i="6"/>
  <c r="AC394" i="6"/>
  <c r="AK394" i="6"/>
  <c r="AD395" i="6"/>
  <c r="Y398" i="6"/>
  <c r="AG398" i="6"/>
  <c r="Z399" i="6"/>
  <c r="AC402" i="6"/>
  <c r="AL402" i="6"/>
  <c r="X403" i="6"/>
  <c r="AH403" i="6"/>
  <c r="AS403" i="6"/>
  <c r="AC404" i="6"/>
  <c r="AL404" i="6"/>
  <c r="X405" i="6"/>
  <c r="AG405" i="6"/>
  <c r="AC406" i="6"/>
  <c r="AL406" i="6"/>
  <c r="X407" i="6"/>
  <c r="AM409" i="6"/>
  <c r="V409" i="6"/>
  <c r="AB409" i="6" s="1"/>
  <c r="AF409" i="6"/>
  <c r="AO409" i="6"/>
  <c r="AO411" i="6"/>
  <c r="Y411" i="6"/>
  <c r="AE411" i="6"/>
  <c r="AN411" i="6"/>
  <c r="AA412" i="6"/>
  <c r="AS413" i="6"/>
  <c r="AI413" i="6"/>
  <c r="AA413" i="6"/>
  <c r="AO413" i="6"/>
  <c r="AG413" i="6"/>
  <c r="AE413" i="6"/>
  <c r="AD414" i="6"/>
  <c r="AN414" i="6"/>
  <c r="AK419" i="6"/>
  <c r="Y420" i="6"/>
  <c r="AJ420" i="6"/>
  <c r="AJ422" i="6"/>
  <c r="AB422" i="6"/>
  <c r="AH422" i="6"/>
  <c r="Z422" i="6"/>
  <c r="AF422" i="6"/>
  <c r="AS422" i="6"/>
  <c r="AE423" i="6"/>
  <c r="AJ429" i="6"/>
  <c r="AD394" i="6"/>
  <c r="AL394" i="6"/>
  <c r="AH398" i="6"/>
  <c r="AD402" i="6"/>
  <c r="Z403" i="6"/>
  <c r="AI403" i="6"/>
  <c r="AD404" i="6"/>
  <c r="Y405" i="6"/>
  <c r="AH405" i="6"/>
  <c r="AD406" i="6"/>
  <c r="Y407" i="6"/>
  <c r="AH407" i="6"/>
  <c r="AS407" i="6"/>
  <c r="AE414" i="6"/>
  <c r="AD415" i="6"/>
  <c r="AM417" i="6"/>
  <c r="AE417" i="6"/>
  <c r="V417" i="6"/>
  <c r="AK417" i="6"/>
  <c r="AC417" i="6"/>
  <c r="AG417" i="6"/>
  <c r="AS417" i="6"/>
  <c r="AA420" i="6"/>
  <c r="AK420" i="6"/>
  <c r="AK423" i="6"/>
  <c r="AC423" i="6"/>
  <c r="AS423" i="6"/>
  <c r="AI423" i="6"/>
  <c r="AA423" i="6"/>
  <c r="AF423" i="6"/>
  <c r="AN402" i="6"/>
  <c r="AF402" i="6"/>
  <c r="X402" i="6"/>
  <c r="AE402" i="6"/>
  <c r="AO402" i="6"/>
  <c r="AA403" i="6"/>
  <c r="AJ403" i="6"/>
  <c r="AH404" i="6"/>
  <c r="Z404" i="6"/>
  <c r="AE404" i="6"/>
  <c r="AN404" i="6"/>
  <c r="Z405" i="6"/>
  <c r="AJ405" i="6"/>
  <c r="AJ406" i="6"/>
  <c r="AB406" i="6"/>
  <c r="AE406" i="6"/>
  <c r="AN406" i="6"/>
  <c r="Z407" i="6"/>
  <c r="AI407" i="6"/>
  <c r="AJ414" i="6"/>
  <c r="AB414" i="6"/>
  <c r="AH414" i="6"/>
  <c r="Z414" i="6"/>
  <c r="AF414" i="6"/>
  <c r="AS414" i="6"/>
  <c r="AE415" i="6"/>
  <c r="AB420" i="6"/>
  <c r="AL420" i="6"/>
  <c r="AE424" i="6"/>
  <c r="AK415" i="6"/>
  <c r="AC415" i="6"/>
  <c r="AS415" i="6"/>
  <c r="AF415" i="6"/>
  <c r="AE429" i="6"/>
  <c r="V429" i="6"/>
  <c r="AM429" i="6" s="1"/>
  <c r="AK429" i="6"/>
  <c r="AC429" i="6"/>
  <c r="AS429" i="6"/>
  <c r="AI429" i="6"/>
  <c r="AA429" i="6"/>
  <c r="AH429" i="6"/>
  <c r="Z429" i="6"/>
  <c r="AO429" i="6"/>
  <c r="AG429" i="6"/>
  <c r="Y429" i="6"/>
  <c r="AD391" i="6"/>
  <c r="Y394" i="6"/>
  <c r="AG394" i="6"/>
  <c r="AC398" i="6"/>
  <c r="AK398" i="6"/>
  <c r="AK399" i="6"/>
  <c r="AC399" i="6"/>
  <c r="AE399" i="6"/>
  <c r="AN399" i="6"/>
  <c r="Y402" i="6"/>
  <c r="AH402" i="6"/>
  <c r="AS402" i="6"/>
  <c r="AC403" i="6"/>
  <c r="AL403" i="6"/>
  <c r="X404" i="6"/>
  <c r="AG404" i="6"/>
  <c r="AS404" i="6"/>
  <c r="AC405" i="6"/>
  <c r="AL405" i="6"/>
  <c r="X406" i="6"/>
  <c r="AG406" i="6"/>
  <c r="AB407" i="6"/>
  <c r="AL407" i="6"/>
  <c r="AA409" i="6"/>
  <c r="AJ409" i="6"/>
  <c r="AN410" i="6"/>
  <c r="AF410" i="6"/>
  <c r="X410" i="6"/>
  <c r="AE410" i="6"/>
  <c r="AO410" i="6"/>
  <c r="AA411" i="6"/>
  <c r="AJ411" i="6"/>
  <c r="AH412" i="6"/>
  <c r="Z412" i="6"/>
  <c r="AE412" i="6"/>
  <c r="AN412" i="6"/>
  <c r="Z413" i="6"/>
  <c r="AK413" i="6"/>
  <c r="X414" i="6"/>
  <c r="AI414" i="6"/>
  <c r="V415" i="6"/>
  <c r="Z415" i="6" s="1"/>
  <c r="AG415" i="6"/>
  <c r="Z417" i="6"/>
  <c r="AJ417" i="6"/>
  <c r="AF419" i="6"/>
  <c r="AD420" i="6"/>
  <c r="AO420" i="6"/>
  <c r="AA422" i="6"/>
  <c r="AL422" i="6"/>
  <c r="Y423" i="6"/>
  <c r="AJ423" i="6"/>
  <c r="X424" i="6"/>
  <c r="X429" i="6"/>
  <c r="AD398" i="6"/>
  <c r="Z402" i="6"/>
  <c r="AI402" i="6"/>
  <c r="AD403" i="6"/>
  <c r="Y404" i="6"/>
  <c r="AI404" i="6"/>
  <c r="AD405" i="6"/>
  <c r="AH406" i="6"/>
  <c r="AS406" i="6"/>
  <c r="AD407" i="6"/>
  <c r="Y414" i="6"/>
  <c r="AK414" i="6"/>
  <c r="AA417" i="6"/>
  <c r="AO419" i="6"/>
  <c r="AG419" i="6"/>
  <c r="Y419" i="6"/>
  <c r="AM419" i="6"/>
  <c r="AE419" i="6"/>
  <c r="V419" i="6"/>
  <c r="AH419" i="6"/>
  <c r="AE420" i="6"/>
  <c r="AC422" i="6"/>
  <c r="AM422" i="6"/>
  <c r="Z423" i="6"/>
  <c r="AL423" i="6"/>
  <c r="AB429" i="6"/>
  <c r="AA402" i="6"/>
  <c r="AJ402" i="6"/>
  <c r="AO403" i="6"/>
  <c r="AG403" i="6"/>
  <c r="Y403" i="6"/>
  <c r="AE403" i="6"/>
  <c r="AN403" i="6"/>
  <c r="AA404" i="6"/>
  <c r="AJ404" i="6"/>
  <c r="AS405" i="6"/>
  <c r="AI405" i="6"/>
  <c r="AA405" i="6"/>
  <c r="AE405" i="6"/>
  <c r="AN405" i="6"/>
  <c r="Z406" i="6"/>
  <c r="AI406" i="6"/>
  <c r="AK407" i="6"/>
  <c r="AN407" i="6"/>
  <c r="AA414" i="6"/>
  <c r="AL414" i="6"/>
  <c r="Y415" i="6"/>
  <c r="AJ415" i="6"/>
  <c r="AH420" i="6"/>
  <c r="Z420" i="6"/>
  <c r="AN420" i="6"/>
  <c r="AF420" i="6"/>
  <c r="X420" i="6"/>
  <c r="AG420" i="6"/>
  <c r="Z424" i="6"/>
  <c r="AD429" i="6"/>
  <c r="AD418" i="6"/>
  <c r="AL418" i="6"/>
  <c r="AK425" i="6"/>
  <c r="AD426" i="6"/>
  <c r="AL426" i="6"/>
  <c r="X428" i="6"/>
  <c r="AF428" i="6"/>
  <c r="AD425" i="6"/>
  <c r="AL425" i="6"/>
  <c r="Y428" i="6"/>
  <c r="AG428" i="6"/>
  <c r="AO428" i="6"/>
  <c r="AD400" i="6"/>
  <c r="AD408" i="6"/>
  <c r="AD416" i="6"/>
  <c r="X418" i="6"/>
  <c r="AF418" i="6"/>
  <c r="AD424" i="6"/>
  <c r="V425" i="6"/>
  <c r="AC425" i="6" s="1"/>
  <c r="AE425" i="6"/>
  <c r="X426" i="6"/>
  <c r="AF426" i="6"/>
  <c r="AH428" i="6"/>
  <c r="AJ428" i="6"/>
  <c r="AD428" i="6"/>
  <c r="W7" i="2"/>
  <c r="AE7" i="2"/>
  <c r="W11" i="2"/>
  <c r="AE15" i="2"/>
  <c r="V2" i="2"/>
  <c r="AD2" i="2"/>
  <c r="X3" i="2"/>
  <c r="Q4" i="2"/>
  <c r="Z4" i="2"/>
  <c r="V6" i="2"/>
  <c r="AD6" i="2"/>
  <c r="X7" i="2"/>
  <c r="Q8" i="2"/>
  <c r="S8" i="2" s="1"/>
  <c r="Z8" i="2"/>
  <c r="V10" i="2"/>
  <c r="AD10" i="2"/>
  <c r="X11" i="2"/>
  <c r="Q12" i="2"/>
  <c r="AC12" i="2" s="1"/>
  <c r="Z12" i="2"/>
  <c r="AB13" i="2"/>
  <c r="V14" i="2"/>
  <c r="AD14" i="2"/>
  <c r="X15" i="2"/>
  <c r="Q16" i="2"/>
  <c r="AE16" i="2" s="1"/>
  <c r="Z16" i="2"/>
  <c r="AB17" i="2"/>
  <c r="V18" i="2"/>
  <c r="X19" i="2"/>
  <c r="Q20" i="2"/>
  <c r="AA20" i="2" s="1"/>
  <c r="Z20" i="2"/>
  <c r="V22" i="2"/>
  <c r="AD22" i="2"/>
  <c r="X23" i="2"/>
  <c r="Q24" i="2"/>
  <c r="U24" i="2" s="1"/>
  <c r="Z24" i="2"/>
  <c r="T25" i="2"/>
  <c r="AD26" i="2"/>
  <c r="X27" i="2"/>
  <c r="Q28" i="2"/>
  <c r="AC28" i="2" s="1"/>
  <c r="Z28" i="2"/>
  <c r="V30" i="2"/>
  <c r="AD30" i="2"/>
  <c r="Q32" i="2"/>
  <c r="U32" i="2" s="1"/>
  <c r="Z32" i="2"/>
  <c r="V34" i="2"/>
  <c r="AD34" i="2"/>
  <c r="X35" i="2"/>
  <c r="Q36" i="2"/>
  <c r="S36" i="2" s="1"/>
  <c r="Z36" i="2"/>
  <c r="V38" i="2"/>
  <c r="AD38" i="2"/>
  <c r="Q40" i="2"/>
  <c r="AC40" i="2" s="1"/>
  <c r="Z40" i="2"/>
  <c r="AD42" i="2"/>
  <c r="Q44" i="2"/>
  <c r="Z44" i="2"/>
  <c r="AD46" i="2"/>
  <c r="Q48" i="2"/>
  <c r="AC48" i="2" s="1"/>
  <c r="Z48" i="2"/>
  <c r="V50" i="2"/>
  <c r="Q52" i="2"/>
  <c r="Z52" i="2"/>
  <c r="AD54" i="2"/>
  <c r="Q56" i="2"/>
  <c r="AB56" i="2" s="1"/>
  <c r="AA56" i="2"/>
  <c r="T59" i="2"/>
  <c r="AE59" i="2"/>
  <c r="AE60" i="2"/>
  <c r="W60" i="2"/>
  <c r="AD60" i="2"/>
  <c r="V60" i="2"/>
  <c r="U60" i="2"/>
  <c r="AC63" i="2"/>
  <c r="U63" i="2"/>
  <c r="T63" i="2"/>
  <c r="AA63" i="2"/>
  <c r="S63" i="2"/>
  <c r="Z63" i="2"/>
  <c r="Q63" i="2"/>
  <c r="Y63" i="2" s="1"/>
  <c r="AI63" i="2"/>
  <c r="AD67" i="2"/>
  <c r="AE68" i="2"/>
  <c r="W68" i="2"/>
  <c r="AD68" i="2"/>
  <c r="V68" i="2"/>
  <c r="AC68" i="2"/>
  <c r="U68" i="2"/>
  <c r="AB68" i="2"/>
  <c r="Z68" i="2"/>
  <c r="Q68" i="2"/>
  <c r="T68" i="2" s="1"/>
  <c r="AE71" i="2"/>
  <c r="X72" i="2"/>
  <c r="Y100" i="2"/>
  <c r="X104" i="2"/>
  <c r="AE104" i="2"/>
  <c r="W104" i="2"/>
  <c r="AD104" i="2"/>
  <c r="V104" i="2"/>
  <c r="AC104" i="2"/>
  <c r="AB104" i="2"/>
  <c r="S104" i="2"/>
  <c r="Z104" i="2"/>
  <c r="Q104" i="2"/>
  <c r="T104" i="2" s="1"/>
  <c r="X108" i="2"/>
  <c r="W108" i="2"/>
  <c r="AD108" i="2"/>
  <c r="V108" i="2"/>
  <c r="S108" i="2"/>
  <c r="Z108" i="2"/>
  <c r="Q108" i="2"/>
  <c r="AC108" i="2" s="1"/>
  <c r="Y116" i="2"/>
  <c r="Y120" i="2"/>
  <c r="Z131" i="2"/>
  <c r="Q131" i="2"/>
  <c r="AB131" i="2" s="1"/>
  <c r="Y131" i="2"/>
  <c r="AI131" i="2"/>
  <c r="X131" i="2"/>
  <c r="W131" i="2"/>
  <c r="V131" i="2"/>
  <c r="AD131" i="2"/>
  <c r="AC131" i="2"/>
  <c r="T131" i="2"/>
  <c r="S131" i="2"/>
  <c r="Y27" i="2"/>
  <c r="AI27" i="2"/>
  <c r="AA28" i="2"/>
  <c r="AC29" i="2"/>
  <c r="W30" i="2"/>
  <c r="Y31" i="2"/>
  <c r="AI31" i="2"/>
  <c r="S32" i="2"/>
  <c r="AA32" i="2"/>
  <c r="U33" i="2"/>
  <c r="AC33" i="2"/>
  <c r="W34" i="2"/>
  <c r="Y35" i="2"/>
  <c r="AI35" i="2"/>
  <c r="AA36" i="2"/>
  <c r="U37" i="2"/>
  <c r="AC37" i="2"/>
  <c r="W38" i="2"/>
  <c r="AE38" i="2"/>
  <c r="Y39" i="2"/>
  <c r="AI39" i="2"/>
  <c r="W42" i="2"/>
  <c r="AE42" i="2"/>
  <c r="Y43" i="2"/>
  <c r="AI43" i="2"/>
  <c r="S44" i="2"/>
  <c r="AA44" i="2"/>
  <c r="U45" i="2"/>
  <c r="AC45" i="2"/>
  <c r="W46" i="2"/>
  <c r="AE46" i="2"/>
  <c r="Y47" i="2"/>
  <c r="S48" i="2"/>
  <c r="AA48" i="2"/>
  <c r="U49" i="2"/>
  <c r="AC49" i="2"/>
  <c r="W50" i="2"/>
  <c r="AE50" i="2"/>
  <c r="Y51" i="2"/>
  <c r="S52" i="2"/>
  <c r="AA52" i="2"/>
  <c r="U53" i="2"/>
  <c r="AC53" i="2"/>
  <c r="W54" i="2"/>
  <c r="AE54" i="2"/>
  <c r="Y55" i="2"/>
  <c r="S56" i="2"/>
  <c r="Q59" i="2"/>
  <c r="V59" i="2" s="1"/>
  <c r="Q60" i="2"/>
  <c r="Z60" i="2" s="1"/>
  <c r="AD61" i="2"/>
  <c r="V61" i="2"/>
  <c r="S68" i="2"/>
  <c r="Y72" i="2"/>
  <c r="Y104" i="2"/>
  <c r="Y108" i="2"/>
  <c r="X124" i="2"/>
  <c r="AE124" i="2"/>
  <c r="AD124" i="2"/>
  <c r="V124" i="2"/>
  <c r="AC124" i="2"/>
  <c r="U124" i="2"/>
  <c r="T124" i="2"/>
  <c r="AA124" i="2"/>
  <c r="S124" i="2"/>
  <c r="Z124" i="2"/>
  <c r="Q124" i="2"/>
  <c r="Y124" i="2" s="1"/>
  <c r="AA131" i="2"/>
  <c r="AI7" i="2"/>
  <c r="AI19" i="2"/>
  <c r="AI23" i="2"/>
  <c r="X2" i="2"/>
  <c r="Q3" i="2"/>
  <c r="Z3" i="2"/>
  <c r="T4" i="2"/>
  <c r="AB4" i="2"/>
  <c r="X6" i="2"/>
  <c r="Q7" i="2"/>
  <c r="Z7" i="2"/>
  <c r="T8" i="2"/>
  <c r="AB8" i="2"/>
  <c r="X10" i="2"/>
  <c r="Q11" i="2"/>
  <c r="Z11" i="2" s="1"/>
  <c r="T12" i="2"/>
  <c r="X14" i="2"/>
  <c r="Q15" i="2"/>
  <c r="Z15" i="2"/>
  <c r="X18" i="2"/>
  <c r="Q19" i="2"/>
  <c r="Z19" i="2" s="1"/>
  <c r="T20" i="2"/>
  <c r="AB20" i="2"/>
  <c r="Q23" i="2"/>
  <c r="Z23" i="2"/>
  <c r="AB24" i="2"/>
  <c r="X26" i="2"/>
  <c r="Q27" i="2"/>
  <c r="Z27" i="2"/>
  <c r="T28" i="2"/>
  <c r="AB28" i="2"/>
  <c r="X30" i="2"/>
  <c r="T32" i="2"/>
  <c r="X38" i="2"/>
  <c r="T40" i="2"/>
  <c r="AB40" i="2"/>
  <c r="V41" i="2"/>
  <c r="AD41" i="2"/>
  <c r="X42" i="2"/>
  <c r="T44" i="2"/>
  <c r="AB44" i="2"/>
  <c r="X46" i="2"/>
  <c r="T48" i="2"/>
  <c r="X50" i="2"/>
  <c r="T52" i="2"/>
  <c r="AB52" i="2"/>
  <c r="X54" i="2"/>
  <c r="Z55" i="2"/>
  <c r="AD56" i="2"/>
  <c r="AA72" i="2"/>
  <c r="AD75" i="2"/>
  <c r="AC75" i="2"/>
  <c r="U75" i="2"/>
  <c r="AB75" i="2"/>
  <c r="S75" i="2"/>
  <c r="Z75" i="2"/>
  <c r="Q75" i="2"/>
  <c r="T75" i="2" s="1"/>
  <c r="X75" i="2"/>
  <c r="AE84" i="2"/>
  <c r="W84" i="2"/>
  <c r="AD84" i="2"/>
  <c r="V84" i="2"/>
  <c r="U84" i="2"/>
  <c r="AB84" i="2"/>
  <c r="AA84" i="2"/>
  <c r="Z84" i="2"/>
  <c r="Q84" i="2"/>
  <c r="Y84" i="2" s="1"/>
  <c r="AE88" i="2"/>
  <c r="W88" i="2"/>
  <c r="AD88" i="2"/>
  <c r="V88" i="2"/>
  <c r="AC88" i="2"/>
  <c r="AA88" i="2"/>
  <c r="S88" i="2"/>
  <c r="Z88" i="2"/>
  <c r="Q88" i="2"/>
  <c r="X88" i="2" s="1"/>
  <c r="AI108" i="2"/>
  <c r="AI3" i="2"/>
  <c r="Y15" i="2"/>
  <c r="Y19" i="2"/>
  <c r="Y2" i="2"/>
  <c r="AI2" i="2"/>
  <c r="AI6" i="2"/>
  <c r="S7" i="2"/>
  <c r="U8" i="2"/>
  <c r="AC8" i="2"/>
  <c r="S11" i="2"/>
  <c r="AA11" i="2"/>
  <c r="U12" i="2"/>
  <c r="AI14" i="2"/>
  <c r="S15" i="2"/>
  <c r="AA15" i="2"/>
  <c r="U16" i="2"/>
  <c r="AC16" i="2"/>
  <c r="AI18" i="2"/>
  <c r="S19" i="2"/>
  <c r="AA19" i="2"/>
  <c r="U20" i="2"/>
  <c r="AC20" i="2"/>
  <c r="Y22" i="2"/>
  <c r="AI22" i="2"/>
  <c r="S23" i="2"/>
  <c r="AA23" i="2"/>
  <c r="AC24" i="2"/>
  <c r="Y26" i="2"/>
  <c r="AI26" i="2"/>
  <c r="S27" i="2"/>
  <c r="AA27" i="2"/>
  <c r="U28" i="2"/>
  <c r="Y30" i="2"/>
  <c r="AI30" i="2"/>
  <c r="AC32" i="2"/>
  <c r="Y34" i="2"/>
  <c r="AI34" i="2"/>
  <c r="U36" i="2"/>
  <c r="AC36" i="2"/>
  <c r="Y38" i="2"/>
  <c r="AI38" i="2"/>
  <c r="Y42" i="2"/>
  <c r="AI42" i="2"/>
  <c r="U44" i="2"/>
  <c r="AC44" i="2"/>
  <c r="Y46" i="2"/>
  <c r="AI46" i="2"/>
  <c r="U48" i="2"/>
  <c r="Y50" i="2"/>
  <c r="AI50" i="2"/>
  <c r="U52" i="2"/>
  <c r="AC52" i="2"/>
  <c r="Y54" i="2"/>
  <c r="AI54" i="2"/>
  <c r="AE56" i="2"/>
  <c r="X57" i="2"/>
  <c r="AE57" i="2"/>
  <c r="W57" i="2"/>
  <c r="AA57" i="2"/>
  <c r="AC67" i="2"/>
  <c r="U67" i="2"/>
  <c r="AB67" i="2"/>
  <c r="T67" i="2"/>
  <c r="AA67" i="2"/>
  <c r="S67" i="2"/>
  <c r="Z67" i="2"/>
  <c r="Q67" i="2"/>
  <c r="AI67" i="2"/>
  <c r="AC71" i="2"/>
  <c r="U71" i="2"/>
  <c r="S71" i="2"/>
  <c r="Z71" i="2"/>
  <c r="Q71" i="2"/>
  <c r="AB71" i="2" s="1"/>
  <c r="X71" i="2"/>
  <c r="X76" i="2"/>
  <c r="W76" i="2"/>
  <c r="AD76" i="2"/>
  <c r="V76" i="2"/>
  <c r="AB76" i="2"/>
  <c r="S76" i="2"/>
  <c r="Z76" i="2"/>
  <c r="Q76" i="2"/>
  <c r="AE76" i="2" s="1"/>
  <c r="AC92" i="2"/>
  <c r="Q92" i="2"/>
  <c r="U92" i="2" s="1"/>
  <c r="Y11" i="2"/>
  <c r="U4" i="2"/>
  <c r="AC4" i="2"/>
  <c r="Y6" i="2"/>
  <c r="Y10" i="2"/>
  <c r="AI10" i="2"/>
  <c r="T3" i="2"/>
  <c r="AB3" i="2"/>
  <c r="V4" i="2"/>
  <c r="AD4" i="2"/>
  <c r="Q6" i="2"/>
  <c r="U6" i="2" s="1"/>
  <c r="Z6" i="2"/>
  <c r="T7" i="2"/>
  <c r="AB7" i="2"/>
  <c r="V8" i="2"/>
  <c r="AD8" i="2"/>
  <c r="Q10" i="2"/>
  <c r="Z10" i="2"/>
  <c r="T11" i="2"/>
  <c r="AB11" i="2"/>
  <c r="V12" i="2"/>
  <c r="AD12" i="2"/>
  <c r="Q14" i="2"/>
  <c r="AB14" i="2" s="1"/>
  <c r="Z14" i="2"/>
  <c r="T15" i="2"/>
  <c r="AB15" i="2"/>
  <c r="AD16" i="2"/>
  <c r="Q18" i="2"/>
  <c r="AC18" i="2" s="1"/>
  <c r="Z18" i="2"/>
  <c r="V20" i="2"/>
  <c r="AD20" i="2"/>
  <c r="Q22" i="2"/>
  <c r="AE22" i="2" s="1"/>
  <c r="Z22" i="2"/>
  <c r="T23" i="2"/>
  <c r="AB23" i="2"/>
  <c r="AD24" i="2"/>
  <c r="Q26" i="2"/>
  <c r="W26" i="2" s="1"/>
  <c r="Z26" i="2"/>
  <c r="T27" i="2"/>
  <c r="AB27" i="2"/>
  <c r="AD28" i="2"/>
  <c r="Q30" i="2"/>
  <c r="AE30" i="2" s="1"/>
  <c r="Z30" i="2"/>
  <c r="V32" i="2"/>
  <c r="AD32" i="2"/>
  <c r="Q34" i="2"/>
  <c r="AC34" i="2" s="1"/>
  <c r="Z34" i="2"/>
  <c r="V36" i="2"/>
  <c r="AD36" i="2"/>
  <c r="Q38" i="2"/>
  <c r="AC38" i="2" s="1"/>
  <c r="Z38" i="2"/>
  <c r="V40" i="2"/>
  <c r="AD40" i="2"/>
  <c r="Q42" i="2"/>
  <c r="U42" i="2" s="1"/>
  <c r="Z42" i="2"/>
  <c r="V44" i="2"/>
  <c r="AD44" i="2"/>
  <c r="Q46" i="2"/>
  <c r="AC46" i="2" s="1"/>
  <c r="Z46" i="2"/>
  <c r="AD48" i="2"/>
  <c r="Q50" i="2"/>
  <c r="AD50" i="2" s="1"/>
  <c r="Z50" i="2"/>
  <c r="V52" i="2"/>
  <c r="AD52" i="2"/>
  <c r="Q54" i="2"/>
  <c r="U54" i="2" s="1"/>
  <c r="AB55" i="2"/>
  <c r="W56" i="2"/>
  <c r="Q57" i="2"/>
  <c r="Y57" i="2" s="1"/>
  <c r="AB57" i="2"/>
  <c r="V67" i="2"/>
  <c r="AA68" i="2"/>
  <c r="V71" i="2"/>
  <c r="Y75" i="2"/>
  <c r="Y76" i="2"/>
  <c r="AI84" i="2"/>
  <c r="AI88" i="2"/>
  <c r="Y92" i="2"/>
  <c r="X96" i="2"/>
  <c r="AE96" i="2"/>
  <c r="W96" i="2"/>
  <c r="AD96" i="2"/>
  <c r="V96" i="2"/>
  <c r="AC96" i="2"/>
  <c r="U96" i="2"/>
  <c r="AB96" i="2"/>
  <c r="T96" i="2"/>
  <c r="AA96" i="2"/>
  <c r="S96" i="2"/>
  <c r="Z96" i="2"/>
  <c r="Q96" i="2"/>
  <c r="X112" i="2"/>
  <c r="AE112" i="2"/>
  <c r="W112" i="2"/>
  <c r="AD112" i="2"/>
  <c r="V112" i="2"/>
  <c r="AB112" i="2"/>
  <c r="T112" i="2"/>
  <c r="AA112" i="2"/>
  <c r="S112" i="2"/>
  <c r="Z112" i="2"/>
  <c r="Q112" i="2"/>
  <c r="AC112" i="2" s="1"/>
  <c r="AA143" i="2"/>
  <c r="S143" i="2"/>
  <c r="Z143" i="2"/>
  <c r="Q143" i="2"/>
  <c r="T143" i="2" s="1"/>
  <c r="AE143" i="2"/>
  <c r="W143" i="2"/>
  <c r="AD143" i="2"/>
  <c r="V143" i="2"/>
  <c r="AI143" i="2"/>
  <c r="AC143" i="2"/>
  <c r="Y143" i="2"/>
  <c r="X143" i="2"/>
  <c r="Y3" i="2"/>
  <c r="Y7" i="2"/>
  <c r="AI11" i="2"/>
  <c r="S3" i="2"/>
  <c r="AA3" i="2"/>
  <c r="AA7" i="2"/>
  <c r="Q2" i="2"/>
  <c r="Z2" i="2"/>
  <c r="S2" i="2"/>
  <c r="U3" i="2"/>
  <c r="AC3" i="2"/>
  <c r="W4" i="2"/>
  <c r="AE4" i="2"/>
  <c r="Y5" i="2"/>
  <c r="S6" i="2"/>
  <c r="AA6" i="2"/>
  <c r="U7" i="2"/>
  <c r="AC7" i="2"/>
  <c r="W8" i="2"/>
  <c r="AE8" i="2"/>
  <c r="Y9" i="2"/>
  <c r="S10" i="2"/>
  <c r="AA10" i="2"/>
  <c r="U11" i="2"/>
  <c r="W12" i="2"/>
  <c r="AE12" i="2"/>
  <c r="Y13" i="2"/>
  <c r="S14" i="2"/>
  <c r="AA14" i="2"/>
  <c r="U15" i="2"/>
  <c r="AC15" i="2"/>
  <c r="W16" i="2"/>
  <c r="Y17" i="2"/>
  <c r="S18" i="2"/>
  <c r="AA18" i="2"/>
  <c r="U19" i="2"/>
  <c r="AC19" i="2"/>
  <c r="W20" i="2"/>
  <c r="AE20" i="2"/>
  <c r="Y21" i="2"/>
  <c r="S22" i="2"/>
  <c r="AA22" i="2"/>
  <c r="U23" i="2"/>
  <c r="AC23" i="2"/>
  <c r="W24" i="2"/>
  <c r="AE24" i="2"/>
  <c r="Y25" i="2"/>
  <c r="AA26" i="2"/>
  <c r="U27" i="2"/>
  <c r="AC27" i="2"/>
  <c r="W28" i="2"/>
  <c r="AE28" i="2"/>
  <c r="Y29" i="2"/>
  <c r="S30" i="2"/>
  <c r="AA30" i="2"/>
  <c r="W32" i="2"/>
  <c r="Y33" i="2"/>
  <c r="S34" i="2"/>
  <c r="AA34" i="2"/>
  <c r="U35" i="2"/>
  <c r="W36" i="2"/>
  <c r="AE36" i="2"/>
  <c r="Y37" i="2"/>
  <c r="S38" i="2"/>
  <c r="AA38" i="2"/>
  <c r="U39" i="2"/>
  <c r="W40" i="2"/>
  <c r="AE40" i="2"/>
  <c r="Y41" i="2"/>
  <c r="S42" i="2"/>
  <c r="AA42" i="2"/>
  <c r="U43" i="2"/>
  <c r="W44" i="2"/>
  <c r="AE44" i="2"/>
  <c r="Y45" i="2"/>
  <c r="S46" i="2"/>
  <c r="AA46" i="2"/>
  <c r="W48" i="2"/>
  <c r="AE48" i="2"/>
  <c r="Y49" i="2"/>
  <c r="S50" i="2"/>
  <c r="AA50" i="2"/>
  <c r="W52" i="2"/>
  <c r="AE52" i="2"/>
  <c r="Y53" i="2"/>
  <c r="S54" i="2"/>
  <c r="AA54" i="2"/>
  <c r="U55" i="2"/>
  <c r="X56" i="2"/>
  <c r="AI56" i="2"/>
  <c r="S57" i="2"/>
  <c r="AC57" i="2"/>
  <c r="Y59" i="2"/>
  <c r="AD63" i="2"/>
  <c r="AE64" i="2"/>
  <c r="W64" i="2"/>
  <c r="AD64" i="2"/>
  <c r="V64" i="2"/>
  <c r="AC64" i="2"/>
  <c r="U64" i="2"/>
  <c r="AB64" i="2"/>
  <c r="T64" i="2"/>
  <c r="AI64" i="2"/>
  <c r="W67" i="2"/>
  <c r="W71" i="2"/>
  <c r="AI76" i="2"/>
  <c r="AI92" i="2"/>
  <c r="Y96" i="2"/>
  <c r="Y112" i="2"/>
  <c r="X128" i="2"/>
  <c r="AE128" i="2"/>
  <c r="W128" i="2"/>
  <c r="AD128" i="2"/>
  <c r="V128" i="2"/>
  <c r="AC128" i="2"/>
  <c r="S128" i="2"/>
  <c r="Q128" i="2"/>
  <c r="AA128" i="2" s="1"/>
  <c r="AI15" i="2"/>
  <c r="V3" i="2"/>
  <c r="AD3" i="2"/>
  <c r="X4" i="2"/>
  <c r="T6" i="2"/>
  <c r="V7" i="2"/>
  <c r="X8" i="2"/>
  <c r="T10" i="2"/>
  <c r="V11" i="2"/>
  <c r="X12" i="2"/>
  <c r="T14" i="2"/>
  <c r="V15" i="2"/>
  <c r="AD15" i="2"/>
  <c r="X16" i="2"/>
  <c r="T18" i="2"/>
  <c r="V19" i="2"/>
  <c r="AD19" i="2"/>
  <c r="X20" i="2"/>
  <c r="T22" i="2"/>
  <c r="V23" i="2"/>
  <c r="AD23" i="2"/>
  <c r="X24" i="2"/>
  <c r="T26" i="2"/>
  <c r="V27" i="2"/>
  <c r="AD27" i="2"/>
  <c r="X28" i="2"/>
  <c r="T30" i="2"/>
  <c r="X32" i="2"/>
  <c r="T34" i="2"/>
  <c r="X36" i="2"/>
  <c r="T38" i="2"/>
  <c r="X44" i="2"/>
  <c r="T46" i="2"/>
  <c r="X48" i="2"/>
  <c r="T50" i="2"/>
  <c r="X52" i="2"/>
  <c r="T54" i="2"/>
  <c r="T57" i="2"/>
  <c r="AD57" i="2"/>
  <c r="X67" i="2"/>
  <c r="Y71" i="2"/>
  <c r="W72" i="2"/>
  <c r="AD72" i="2"/>
  <c r="V72" i="2"/>
  <c r="U72" i="2"/>
  <c r="AB72" i="2"/>
  <c r="Z72" i="2"/>
  <c r="Q72" i="2"/>
  <c r="AC72" i="2" s="1"/>
  <c r="X80" i="2"/>
  <c r="W80" i="2"/>
  <c r="AD80" i="2"/>
  <c r="V80" i="2"/>
  <c r="U80" i="2"/>
  <c r="AB80" i="2"/>
  <c r="T80" i="2"/>
  <c r="S80" i="2"/>
  <c r="Z80" i="2"/>
  <c r="Q80" i="2"/>
  <c r="AE80" i="2" s="1"/>
  <c r="W3" i="2"/>
  <c r="Y4" i="2"/>
  <c r="Y8" i="2"/>
  <c r="Y16" i="2"/>
  <c r="W19" i="2"/>
  <c r="Y20" i="2"/>
  <c r="W23" i="2"/>
  <c r="Y24" i="2"/>
  <c r="W27" i="2"/>
  <c r="Y28" i="2"/>
  <c r="Y32" i="2"/>
  <c r="Y36" i="2"/>
  <c r="Y40" i="2"/>
  <c r="Y44" i="2"/>
  <c r="Y48" i="2"/>
  <c r="Y52" i="2"/>
  <c r="AC56" i="2"/>
  <c r="U56" i="2"/>
  <c r="Z56" i="2"/>
  <c r="AD71" i="2"/>
  <c r="X100" i="2"/>
  <c r="AE100" i="2"/>
  <c r="W100" i="2"/>
  <c r="AD100" i="2"/>
  <c r="U100" i="2"/>
  <c r="AB100" i="2"/>
  <c r="T100" i="2"/>
  <c r="AA100" i="2"/>
  <c r="S100" i="2"/>
  <c r="Z100" i="2"/>
  <c r="Q100" i="2"/>
  <c r="V100" i="2" s="1"/>
  <c r="X116" i="2"/>
  <c r="W116" i="2"/>
  <c r="AD116" i="2"/>
  <c r="V116" i="2"/>
  <c r="AC116" i="2"/>
  <c r="T116" i="2"/>
  <c r="S116" i="2"/>
  <c r="Z116" i="2"/>
  <c r="Q116" i="2"/>
  <c r="U116" i="2" s="1"/>
  <c r="X120" i="2"/>
  <c r="AE120" i="2"/>
  <c r="W120" i="2"/>
  <c r="AD120" i="2"/>
  <c r="V120" i="2"/>
  <c r="AC120" i="2"/>
  <c r="U120" i="2"/>
  <c r="AA120" i="2"/>
  <c r="S120" i="2"/>
  <c r="Z120" i="2"/>
  <c r="Q120" i="2"/>
  <c r="AB120" i="2" s="1"/>
  <c r="X79" i="2"/>
  <c r="X83" i="2"/>
  <c r="X87" i="2"/>
  <c r="X91" i="2"/>
  <c r="X95" i="2"/>
  <c r="AB97" i="2"/>
  <c r="T101" i="2"/>
  <c r="AB105" i="2"/>
  <c r="X107" i="2"/>
  <c r="X111" i="2"/>
  <c r="X115" i="2"/>
  <c r="X119" i="2"/>
  <c r="AB121" i="2"/>
  <c r="X123" i="2"/>
  <c r="X127" i="2"/>
  <c r="T129" i="2"/>
  <c r="U136" i="2"/>
  <c r="T136" i="2"/>
  <c r="X136" i="2"/>
  <c r="AD136" i="2"/>
  <c r="X137" i="2"/>
  <c r="AE137" i="2"/>
  <c r="W137" i="2"/>
  <c r="AD137" i="2"/>
  <c r="S137" i="2"/>
  <c r="Z137" i="2"/>
  <c r="Q137" i="2"/>
  <c r="AA137" i="2" s="1"/>
  <c r="U145" i="2"/>
  <c r="AB147" i="2"/>
  <c r="T147" i="2"/>
  <c r="AA147" i="2"/>
  <c r="S147" i="2"/>
  <c r="Z147" i="2"/>
  <c r="Q147" i="2"/>
  <c r="Y147" i="2" s="1"/>
  <c r="X147" i="2"/>
  <c r="AE147" i="2"/>
  <c r="W147" i="2"/>
  <c r="AD147" i="2"/>
  <c r="V147" i="2"/>
  <c r="AC147" i="2"/>
  <c r="U147" i="2"/>
  <c r="Y79" i="2"/>
  <c r="AI79" i="2"/>
  <c r="AI83" i="2"/>
  <c r="Y87" i="2"/>
  <c r="AI87" i="2"/>
  <c r="Y91" i="2"/>
  <c r="AI91" i="2"/>
  <c r="Y95" i="2"/>
  <c r="AI95" i="2"/>
  <c r="Y99" i="2"/>
  <c r="AI99" i="2"/>
  <c r="Y103" i="2"/>
  <c r="AI103" i="2"/>
  <c r="Y107" i="2"/>
  <c r="AI107" i="2"/>
  <c r="Y111" i="2"/>
  <c r="AI111" i="2"/>
  <c r="Y115" i="2"/>
  <c r="AI115" i="2"/>
  <c r="Y119" i="2"/>
  <c r="AI119" i="2"/>
  <c r="Y123" i="2"/>
  <c r="AI123" i="2"/>
  <c r="Y127" i="2"/>
  <c r="AI127" i="2"/>
  <c r="AA135" i="2"/>
  <c r="S135" i="2"/>
  <c r="Q135" i="2"/>
  <c r="AB135" i="2" s="1"/>
  <c r="AD135" i="2"/>
  <c r="V135" i="2"/>
  <c r="Y145" i="2"/>
  <c r="Q79" i="2"/>
  <c r="AE79" i="2" s="1"/>
  <c r="Z79" i="2"/>
  <c r="Q83" i="2"/>
  <c r="AB83" i="2" s="1"/>
  <c r="Z83" i="2"/>
  <c r="Q87" i="2"/>
  <c r="AD87" i="2" s="1"/>
  <c r="Z87" i="2"/>
  <c r="Q91" i="2"/>
  <c r="Z91" i="2"/>
  <c r="Q95" i="2"/>
  <c r="Z95" i="2"/>
  <c r="Q99" i="2"/>
  <c r="T99" i="2" s="1"/>
  <c r="X102" i="2"/>
  <c r="Q103" i="2"/>
  <c r="AB103" i="2" s="1"/>
  <c r="Z103" i="2"/>
  <c r="X106" i="2"/>
  <c r="Q107" i="2"/>
  <c r="AE107" i="2" s="1"/>
  <c r="Z107" i="2"/>
  <c r="X110" i="2"/>
  <c r="Q111" i="2"/>
  <c r="Z111" i="2" s="1"/>
  <c r="Q115" i="2"/>
  <c r="AD115" i="2" s="1"/>
  <c r="Z115" i="2"/>
  <c r="X118" i="2"/>
  <c r="Q119" i="2"/>
  <c r="AC119" i="2" s="1"/>
  <c r="Z119" i="2"/>
  <c r="X122" i="2"/>
  <c r="Q123" i="2"/>
  <c r="Z123" i="2" s="1"/>
  <c r="X126" i="2"/>
  <c r="Q127" i="2"/>
  <c r="AD127" i="2" s="1"/>
  <c r="Z127" i="2"/>
  <c r="Y130" i="2"/>
  <c r="AC132" i="2"/>
  <c r="AB132" i="2"/>
  <c r="S136" i="2"/>
  <c r="AI136" i="2"/>
  <c r="Y58" i="2"/>
  <c r="W61" i="2"/>
  <c r="AE61" i="2"/>
  <c r="Y62" i="2"/>
  <c r="W65" i="2"/>
  <c r="AE65" i="2"/>
  <c r="Y66" i="2"/>
  <c r="W69" i="2"/>
  <c r="AE69" i="2"/>
  <c r="Y70" i="2"/>
  <c r="AE73" i="2"/>
  <c r="Y74" i="2"/>
  <c r="W77" i="2"/>
  <c r="AE77" i="2"/>
  <c r="Y78" i="2"/>
  <c r="AI78" i="2"/>
  <c r="S79" i="2"/>
  <c r="AA79" i="2"/>
  <c r="Y82" i="2"/>
  <c r="AI82" i="2"/>
  <c r="S83" i="2"/>
  <c r="AA83" i="2"/>
  <c r="Y86" i="2"/>
  <c r="AI86" i="2"/>
  <c r="S87" i="2"/>
  <c r="AA87" i="2"/>
  <c r="Y90" i="2"/>
  <c r="AI90" i="2"/>
  <c r="S91" i="2"/>
  <c r="AA91" i="2"/>
  <c r="Y94" i="2"/>
  <c r="AI94" i="2"/>
  <c r="S95" i="2"/>
  <c r="AA95" i="2"/>
  <c r="Y98" i="2"/>
  <c r="AI98" i="2"/>
  <c r="S99" i="2"/>
  <c r="AA99" i="2"/>
  <c r="Y102" i="2"/>
  <c r="AI102" i="2"/>
  <c r="S103" i="2"/>
  <c r="AA103" i="2"/>
  <c r="Y106" i="2"/>
  <c r="AI106" i="2"/>
  <c r="S107" i="2"/>
  <c r="AA107" i="2"/>
  <c r="Y110" i="2"/>
  <c r="AI110" i="2"/>
  <c r="S111" i="2"/>
  <c r="AA111" i="2"/>
  <c r="Y114" i="2"/>
  <c r="AI114" i="2"/>
  <c r="S115" i="2"/>
  <c r="AA115" i="2"/>
  <c r="AI118" i="2"/>
  <c r="S119" i="2"/>
  <c r="AA119" i="2"/>
  <c r="AI122" i="2"/>
  <c r="S123" i="2"/>
  <c r="AA123" i="2"/>
  <c r="Y126" i="2"/>
  <c r="AI126" i="2"/>
  <c r="S127" i="2"/>
  <c r="AA127" i="2"/>
  <c r="Z130" i="2"/>
  <c r="AI135" i="2"/>
  <c r="X141" i="2"/>
  <c r="W141" i="2"/>
  <c r="AD141" i="2"/>
  <c r="AA141" i="2"/>
  <c r="S141" i="2"/>
  <c r="Q141" i="2"/>
  <c r="AB141" i="2" s="1"/>
  <c r="AC145" i="2"/>
  <c r="X61" i="2"/>
  <c r="X65" i="2"/>
  <c r="X69" i="2"/>
  <c r="X77" i="2"/>
  <c r="Q78" i="2"/>
  <c r="Z78" i="2"/>
  <c r="T79" i="2"/>
  <c r="AB79" i="2"/>
  <c r="X81" i="2"/>
  <c r="Q82" i="2"/>
  <c r="Z82" i="2"/>
  <c r="T83" i="2"/>
  <c r="Q86" i="2"/>
  <c r="U86" i="2" s="1"/>
  <c r="Z86" i="2"/>
  <c r="T87" i="2"/>
  <c r="AB87" i="2"/>
  <c r="X89" i="2"/>
  <c r="Q90" i="2"/>
  <c r="Z90" i="2"/>
  <c r="T91" i="2"/>
  <c r="AB91" i="2"/>
  <c r="X93" i="2"/>
  <c r="Q94" i="2"/>
  <c r="V94" i="2" s="1"/>
  <c r="Z94" i="2"/>
  <c r="T95" i="2"/>
  <c r="AB95" i="2"/>
  <c r="X97" i="2"/>
  <c r="Q98" i="2"/>
  <c r="T98" i="2" s="1"/>
  <c r="Z98" i="2"/>
  <c r="X101" i="2"/>
  <c r="Q102" i="2"/>
  <c r="Z102" i="2" s="1"/>
  <c r="T103" i="2"/>
  <c r="X105" i="2"/>
  <c r="Q106" i="2"/>
  <c r="Z106" i="2"/>
  <c r="X109" i="2"/>
  <c r="Q110" i="2"/>
  <c r="Z110" i="2"/>
  <c r="T111" i="2"/>
  <c r="X113" i="2"/>
  <c r="Q114" i="2"/>
  <c r="U114" i="2" s="1"/>
  <c r="Z114" i="2"/>
  <c r="T115" i="2"/>
  <c r="AB115" i="2"/>
  <c r="Q118" i="2"/>
  <c r="Y118" i="2" s="1"/>
  <c r="Z118" i="2"/>
  <c r="T119" i="2"/>
  <c r="AB119" i="2"/>
  <c r="X121" i="2"/>
  <c r="Q122" i="2"/>
  <c r="Y122" i="2" s="1"/>
  <c r="Z122" i="2"/>
  <c r="T123" i="2"/>
  <c r="AB123" i="2"/>
  <c r="Q126" i="2"/>
  <c r="Z126" i="2"/>
  <c r="T127" i="2"/>
  <c r="AB127" i="2"/>
  <c r="Q130" i="2"/>
  <c r="T130" i="2" s="1"/>
  <c r="S132" i="2"/>
  <c r="AD132" i="2"/>
  <c r="W135" i="2"/>
  <c r="W136" i="2"/>
  <c r="AB137" i="2"/>
  <c r="AB139" i="2"/>
  <c r="T139" i="2"/>
  <c r="S139" i="2"/>
  <c r="Z139" i="2"/>
  <c r="Q139" i="2"/>
  <c r="AE139" i="2"/>
  <c r="W139" i="2"/>
  <c r="AD139" i="2"/>
  <c r="V139" i="2"/>
  <c r="T141" i="2"/>
  <c r="Y61" i="2"/>
  <c r="Y65" i="2"/>
  <c r="Y69" i="2"/>
  <c r="Y73" i="2"/>
  <c r="Y77" i="2"/>
  <c r="S78" i="2"/>
  <c r="U79" i="2"/>
  <c r="AC79" i="2"/>
  <c r="Y81" i="2"/>
  <c r="S82" i="2"/>
  <c r="U83" i="2"/>
  <c r="Y85" i="2"/>
  <c r="S86" i="2"/>
  <c r="U87" i="2"/>
  <c r="AC87" i="2"/>
  <c r="Y89" i="2"/>
  <c r="S90" i="2"/>
  <c r="U91" i="2"/>
  <c r="AC91" i="2"/>
  <c r="Y93" i="2"/>
  <c r="S94" i="2"/>
  <c r="U95" i="2"/>
  <c r="AC95" i="2"/>
  <c r="Y97" i="2"/>
  <c r="S98" i="2"/>
  <c r="U99" i="2"/>
  <c r="AC99" i="2"/>
  <c r="Y101" i="2"/>
  <c r="S102" i="2"/>
  <c r="U103" i="2"/>
  <c r="AC103" i="2"/>
  <c r="Y105" i="2"/>
  <c r="S106" i="2"/>
  <c r="U107" i="2"/>
  <c r="AC107" i="2"/>
  <c r="Y109" i="2"/>
  <c r="S110" i="2"/>
  <c r="U111" i="2"/>
  <c r="AC111" i="2"/>
  <c r="Y113" i="2"/>
  <c r="S114" i="2"/>
  <c r="U115" i="2"/>
  <c r="AC115" i="2"/>
  <c r="Y117" i="2"/>
  <c r="S118" i="2"/>
  <c r="U119" i="2"/>
  <c r="Y121" i="2"/>
  <c r="S122" i="2"/>
  <c r="U123" i="2"/>
  <c r="AC123" i="2"/>
  <c r="Y125" i="2"/>
  <c r="S126" i="2"/>
  <c r="U127" i="2"/>
  <c r="AC127" i="2"/>
  <c r="Y129" i="2"/>
  <c r="S130" i="2"/>
  <c r="U132" i="2"/>
  <c r="AE132" i="2"/>
  <c r="AE133" i="2"/>
  <c r="W133" i="2"/>
  <c r="AD133" i="2"/>
  <c r="V133" i="2"/>
  <c r="AA133" i="2"/>
  <c r="X135" i="2"/>
  <c r="Y136" i="2"/>
  <c r="AC137" i="2"/>
  <c r="U141" i="2"/>
  <c r="V79" i="2"/>
  <c r="V83" i="2"/>
  <c r="V87" i="2"/>
  <c r="V91" i="2"/>
  <c r="V95" i="2"/>
  <c r="V99" i="2"/>
  <c r="V103" i="2"/>
  <c r="V107" i="2"/>
  <c r="V111" i="2"/>
  <c r="V115" i="2"/>
  <c r="V127" i="2"/>
  <c r="X145" i="2"/>
  <c r="W145" i="2"/>
  <c r="AD145" i="2"/>
  <c r="V145" i="2"/>
  <c r="AA145" i="2"/>
  <c r="S145" i="2"/>
  <c r="Z145" i="2"/>
  <c r="Q145" i="2"/>
  <c r="T145" i="2" s="1"/>
  <c r="Y149" i="2"/>
  <c r="AI149" i="2"/>
  <c r="U151" i="2"/>
  <c r="Y153" i="2"/>
  <c r="AI153" i="2"/>
  <c r="U155" i="2"/>
  <c r="AC155" i="2"/>
  <c r="Y157" i="2"/>
  <c r="AI157" i="2"/>
  <c r="U159" i="2"/>
  <c r="AC159" i="2"/>
  <c r="Y161" i="2"/>
  <c r="AI161" i="2"/>
  <c r="V168" i="2"/>
  <c r="AD169" i="2"/>
  <c r="V169" i="2"/>
  <c r="Z169" i="2"/>
  <c r="U170" i="2"/>
  <c r="V178" i="2"/>
  <c r="Y180" i="2"/>
  <c r="X193" i="2"/>
  <c r="AE193" i="2"/>
  <c r="AD193" i="2"/>
  <c r="V193" i="2"/>
  <c r="AC193" i="2"/>
  <c r="AB193" i="2"/>
  <c r="T193" i="2"/>
  <c r="S193" i="2"/>
  <c r="Z193" i="2"/>
  <c r="Q193" i="2"/>
  <c r="W193" i="2" s="1"/>
  <c r="AE197" i="2"/>
  <c r="W197" i="2"/>
  <c r="AD197" i="2"/>
  <c r="V197" i="2"/>
  <c r="AC197" i="2"/>
  <c r="U197" i="2"/>
  <c r="AB197" i="2"/>
  <c r="S197" i="2"/>
  <c r="Z197" i="2"/>
  <c r="Q197" i="2"/>
  <c r="X197" i="2" s="1"/>
  <c r="X205" i="2"/>
  <c r="V205" i="2"/>
  <c r="U205" i="2"/>
  <c r="AB205" i="2"/>
  <c r="AA205" i="2"/>
  <c r="S205" i="2"/>
  <c r="Z205" i="2"/>
  <c r="Q205" i="2"/>
  <c r="T205" i="2" s="1"/>
  <c r="X232" i="2"/>
  <c r="AE232" i="2"/>
  <c r="W232" i="2"/>
  <c r="AC232" i="2"/>
  <c r="AB232" i="2"/>
  <c r="AA232" i="2"/>
  <c r="S232" i="2"/>
  <c r="AI232" i="2"/>
  <c r="Z232" i="2"/>
  <c r="Y232" i="2"/>
  <c r="Q232" i="2"/>
  <c r="V232" i="2" s="1"/>
  <c r="X140" i="2"/>
  <c r="X144" i="2"/>
  <c r="AB146" i="2"/>
  <c r="X148" i="2"/>
  <c r="Q149" i="2"/>
  <c r="X149" i="2" s="1"/>
  <c r="Z149" i="2"/>
  <c r="AB150" i="2"/>
  <c r="AD151" i="2"/>
  <c r="X152" i="2"/>
  <c r="Q153" i="2"/>
  <c r="Z153" i="2"/>
  <c r="V155" i="2"/>
  <c r="AD155" i="2"/>
  <c r="X156" i="2"/>
  <c r="Q157" i="2"/>
  <c r="X157" i="2" s="1"/>
  <c r="Z157" i="2"/>
  <c r="AB158" i="2"/>
  <c r="V159" i="2"/>
  <c r="AD159" i="2"/>
  <c r="X160" i="2"/>
  <c r="Q161" i="2"/>
  <c r="Z161" i="2"/>
  <c r="T162" i="2"/>
  <c r="AD165" i="2"/>
  <c r="V165" i="2"/>
  <c r="Z165" i="2"/>
  <c r="Z167" i="2"/>
  <c r="Q167" i="2"/>
  <c r="AA167" i="2"/>
  <c r="W168" i="2"/>
  <c r="Q169" i="2"/>
  <c r="S169" i="2" s="1"/>
  <c r="AE170" i="2"/>
  <c r="U172" i="2"/>
  <c r="AI172" i="2"/>
  <c r="AI173" i="2"/>
  <c r="Y178" i="2"/>
  <c r="Z180" i="2"/>
  <c r="Y193" i="2"/>
  <c r="Y197" i="2"/>
  <c r="X217" i="2"/>
  <c r="AE217" i="2"/>
  <c r="W217" i="2"/>
  <c r="AD217" i="2"/>
  <c r="V217" i="2"/>
  <c r="U217" i="2"/>
  <c r="AB217" i="2"/>
  <c r="T217" i="2"/>
  <c r="AA217" i="2"/>
  <c r="S217" i="2"/>
  <c r="Z217" i="2"/>
  <c r="Q217" i="2"/>
  <c r="AC217" i="2" s="1"/>
  <c r="Y140" i="2"/>
  <c r="AI140" i="2"/>
  <c r="Y144" i="2"/>
  <c r="AI144" i="2"/>
  <c r="Y148" i="2"/>
  <c r="AI148" i="2"/>
  <c r="S149" i="2"/>
  <c r="AA149" i="2"/>
  <c r="U150" i="2"/>
  <c r="W151" i="2"/>
  <c r="AE151" i="2"/>
  <c r="Y152" i="2"/>
  <c r="AI152" i="2"/>
  <c r="S153" i="2"/>
  <c r="AA153" i="2"/>
  <c r="W155" i="2"/>
  <c r="Y156" i="2"/>
  <c r="AI156" i="2"/>
  <c r="S157" i="2"/>
  <c r="AA157" i="2"/>
  <c r="W159" i="2"/>
  <c r="AE159" i="2"/>
  <c r="Y160" i="2"/>
  <c r="AI160" i="2"/>
  <c r="S161" i="2"/>
  <c r="AA161" i="2"/>
  <c r="Z163" i="2"/>
  <c r="Q163" i="2"/>
  <c r="AE163" i="2" s="1"/>
  <c r="AA163" i="2"/>
  <c r="X168" i="2"/>
  <c r="AI168" i="2"/>
  <c r="AB169" i="2"/>
  <c r="W170" i="2"/>
  <c r="AI170" i="2"/>
  <c r="Z178" i="2"/>
  <c r="X181" i="2"/>
  <c r="AD181" i="2"/>
  <c r="AC181" i="2"/>
  <c r="AA181" i="2"/>
  <c r="S181" i="2"/>
  <c r="Z181" i="2"/>
  <c r="Q181" i="2"/>
  <c r="AE181" i="2" s="1"/>
  <c r="AI193" i="2"/>
  <c r="AI197" i="2"/>
  <c r="AI205" i="2"/>
  <c r="Y217" i="2"/>
  <c r="X151" i="2"/>
  <c r="X159" i="2"/>
  <c r="Y170" i="2"/>
  <c r="AD180" i="2"/>
  <c r="AB180" i="2"/>
  <c r="T180" i="2"/>
  <c r="AA180" i="2"/>
  <c r="S180" i="2"/>
  <c r="X180" i="2"/>
  <c r="AE180" i="2"/>
  <c r="X189" i="2"/>
  <c r="W189" i="2"/>
  <c r="AD189" i="2"/>
  <c r="V189" i="2"/>
  <c r="U189" i="2"/>
  <c r="T189" i="2"/>
  <c r="AA189" i="2"/>
  <c r="S189" i="2"/>
  <c r="Z189" i="2"/>
  <c r="Q189" i="2"/>
  <c r="Y189" i="2" s="1"/>
  <c r="W213" i="2"/>
  <c r="AD213" i="2"/>
  <c r="V213" i="2"/>
  <c r="AC213" i="2"/>
  <c r="U213" i="2"/>
  <c r="AB213" i="2"/>
  <c r="S213" i="2"/>
  <c r="Z213" i="2"/>
  <c r="Q213" i="2"/>
  <c r="Y213" i="2" s="1"/>
  <c r="Y151" i="2"/>
  <c r="AI151" i="2"/>
  <c r="Y155" i="2"/>
  <c r="AI155" i="2"/>
  <c r="Y159" i="2"/>
  <c r="AI159" i="2"/>
  <c r="Z168" i="2"/>
  <c r="Z170" i="2"/>
  <c r="X178" i="2"/>
  <c r="AE178" i="2"/>
  <c r="W178" i="2"/>
  <c r="AB178" i="2"/>
  <c r="X134" i="2"/>
  <c r="X138" i="2"/>
  <c r="T140" i="2"/>
  <c r="AB140" i="2"/>
  <c r="X142" i="2"/>
  <c r="T144" i="2"/>
  <c r="AB144" i="2"/>
  <c r="X146" i="2"/>
  <c r="T148" i="2"/>
  <c r="AB148" i="2"/>
  <c r="V149" i="2"/>
  <c r="AD149" i="2"/>
  <c r="X150" i="2"/>
  <c r="Q151" i="2"/>
  <c r="AC151" i="2" s="1"/>
  <c r="Z151" i="2"/>
  <c r="T152" i="2"/>
  <c r="AB152" i="2"/>
  <c r="V153" i="2"/>
  <c r="AD153" i="2"/>
  <c r="X154" i="2"/>
  <c r="Q155" i="2"/>
  <c r="X155" i="2" s="1"/>
  <c r="Z155" i="2"/>
  <c r="T156" i="2"/>
  <c r="AB156" i="2"/>
  <c r="V157" i="2"/>
  <c r="AD157" i="2"/>
  <c r="X158" i="2"/>
  <c r="Q159" i="2"/>
  <c r="Z159" i="2"/>
  <c r="T160" i="2"/>
  <c r="AB160" i="2"/>
  <c r="V161" i="2"/>
  <c r="AD161" i="2"/>
  <c r="Y162" i="2"/>
  <c r="U163" i="2"/>
  <c r="AD163" i="2"/>
  <c r="AB164" i="2"/>
  <c r="T164" i="2"/>
  <c r="Z164" i="2"/>
  <c r="U165" i="2"/>
  <c r="AE165" i="2"/>
  <c r="Z166" i="2"/>
  <c r="V167" i="2"/>
  <c r="AE167" i="2"/>
  <c r="Q168" i="2"/>
  <c r="AB168" i="2" s="1"/>
  <c r="AA168" i="2"/>
  <c r="W169" i="2"/>
  <c r="Q170" i="2"/>
  <c r="AD170" i="2" s="1"/>
  <c r="AA170" i="2"/>
  <c r="Z172" i="2"/>
  <c r="AB176" i="2"/>
  <c r="T176" i="2"/>
  <c r="AA176" i="2"/>
  <c r="S176" i="2"/>
  <c r="X176" i="2"/>
  <c r="AD176" i="2"/>
  <c r="V177" i="2"/>
  <c r="AC177" i="2"/>
  <c r="Z177" i="2"/>
  <c r="Q177" i="2"/>
  <c r="T177" i="2" s="1"/>
  <c r="AE177" i="2"/>
  <c r="Q178" i="2"/>
  <c r="T178" i="2" s="1"/>
  <c r="AD178" i="2"/>
  <c r="U180" i="2"/>
  <c r="Y181" i="2"/>
  <c r="AI189" i="2"/>
  <c r="AI213" i="2"/>
  <c r="Y138" i="2"/>
  <c r="U140" i="2"/>
  <c r="AC140" i="2"/>
  <c r="U144" i="2"/>
  <c r="AC144" i="2"/>
  <c r="Y146" i="2"/>
  <c r="U148" i="2"/>
  <c r="AC148" i="2"/>
  <c r="W149" i="2"/>
  <c r="AE149" i="2"/>
  <c r="Y150" i="2"/>
  <c r="S151" i="2"/>
  <c r="AA151" i="2"/>
  <c r="U152" i="2"/>
  <c r="AC152" i="2"/>
  <c r="W153" i="2"/>
  <c r="AE153" i="2"/>
  <c r="Y154" i="2"/>
  <c r="S155" i="2"/>
  <c r="U156" i="2"/>
  <c r="W157" i="2"/>
  <c r="AE157" i="2"/>
  <c r="Y158" i="2"/>
  <c r="S159" i="2"/>
  <c r="AA159" i="2"/>
  <c r="U160" i="2"/>
  <c r="W161" i="2"/>
  <c r="AE161" i="2"/>
  <c r="V163" i="2"/>
  <c r="W165" i="2"/>
  <c r="W167" i="2"/>
  <c r="S168" i="2"/>
  <c r="AC168" i="2"/>
  <c r="X169" i="2"/>
  <c r="AI169" i="2"/>
  <c r="S170" i="2"/>
  <c r="AB170" i="2"/>
  <c r="X174" i="2"/>
  <c r="AE174" i="2"/>
  <c r="W174" i="2"/>
  <c r="AB174" i="2"/>
  <c r="T174" i="2"/>
  <c r="AC174" i="2"/>
  <c r="S178" i="2"/>
  <c r="AI178" i="2"/>
  <c r="V180" i="2"/>
  <c r="AB181" i="2"/>
  <c r="X224" i="2"/>
  <c r="W224" i="2"/>
  <c r="V224" i="2"/>
  <c r="AC224" i="2"/>
  <c r="AB224" i="2"/>
  <c r="T224" i="2"/>
  <c r="AI224" i="2"/>
  <c r="AA224" i="2"/>
  <c r="Z224" i="2"/>
  <c r="Y224" i="2"/>
  <c r="S224" i="2"/>
  <c r="Q224" i="2"/>
  <c r="AD224" i="2" s="1"/>
  <c r="V140" i="2"/>
  <c r="V144" i="2"/>
  <c r="V148" i="2"/>
  <c r="T151" i="2"/>
  <c r="T155" i="2"/>
  <c r="T159" i="2"/>
  <c r="W163" i="2"/>
  <c r="U168" i="2"/>
  <c r="AD168" i="2"/>
  <c r="Y169" i="2"/>
  <c r="T170" i="2"/>
  <c r="AC170" i="2"/>
  <c r="AB172" i="2"/>
  <c r="T172" i="2"/>
  <c r="AA172" i="2"/>
  <c r="S172" i="2"/>
  <c r="X172" i="2"/>
  <c r="AD172" i="2"/>
  <c r="AD173" i="2"/>
  <c r="V173" i="2"/>
  <c r="AC173" i="2"/>
  <c r="U173" i="2"/>
  <c r="Z173" i="2"/>
  <c r="Q173" i="2"/>
  <c r="Y173" i="2" s="1"/>
  <c r="AE173" i="2"/>
  <c r="U178" i="2"/>
  <c r="W180" i="2"/>
  <c r="X185" i="2"/>
  <c r="W185" i="2"/>
  <c r="AD185" i="2"/>
  <c r="V185" i="2"/>
  <c r="T185" i="2"/>
  <c r="AA185" i="2"/>
  <c r="S185" i="2"/>
  <c r="Z185" i="2"/>
  <c r="Q185" i="2"/>
  <c r="AB185" i="2" s="1"/>
  <c r="X201" i="2"/>
  <c r="AD201" i="2"/>
  <c r="V201" i="2"/>
  <c r="AC201" i="2"/>
  <c r="U201" i="2"/>
  <c r="T201" i="2"/>
  <c r="Z201" i="2"/>
  <c r="Q201" i="2"/>
  <c r="AE201" i="2" s="1"/>
  <c r="X209" i="2"/>
  <c r="AE209" i="2"/>
  <c r="W209" i="2"/>
  <c r="AD209" i="2"/>
  <c r="AC209" i="2"/>
  <c r="U209" i="2"/>
  <c r="AB209" i="2"/>
  <c r="T209" i="2"/>
  <c r="AA209" i="2"/>
  <c r="S209" i="2"/>
  <c r="Z209" i="2"/>
  <c r="Q209" i="2"/>
  <c r="Y209" i="2" s="1"/>
  <c r="V171" i="2"/>
  <c r="AD171" i="2"/>
  <c r="V175" i="2"/>
  <c r="AD175" i="2"/>
  <c r="V179" i="2"/>
  <c r="AB182" i="2"/>
  <c r="V183" i="2"/>
  <c r="AD183" i="2"/>
  <c r="T186" i="2"/>
  <c r="AB186" i="2"/>
  <c r="V187" i="2"/>
  <c r="AD187" i="2"/>
  <c r="X188" i="2"/>
  <c r="T190" i="2"/>
  <c r="V191" i="2"/>
  <c r="AD191" i="2"/>
  <c r="X192" i="2"/>
  <c r="T194" i="2"/>
  <c r="AB194" i="2"/>
  <c r="V195" i="2"/>
  <c r="X196" i="2"/>
  <c r="AB198" i="2"/>
  <c r="V199" i="2"/>
  <c r="AD199" i="2"/>
  <c r="X200" i="2"/>
  <c r="T202" i="2"/>
  <c r="V203" i="2"/>
  <c r="X204" i="2"/>
  <c r="V207" i="2"/>
  <c r="AD207" i="2"/>
  <c r="X208" i="2"/>
  <c r="AD211" i="2"/>
  <c r="X212" i="2"/>
  <c r="AB214" i="2"/>
  <c r="V215" i="2"/>
  <c r="AD215" i="2"/>
  <c r="X216" i="2"/>
  <c r="AB218" i="2"/>
  <c r="V219" i="2"/>
  <c r="X220" i="2"/>
  <c r="AC220" i="2"/>
  <c r="U220" i="2"/>
  <c r="AB220" i="2"/>
  <c r="T220" i="2"/>
  <c r="AD220" i="2"/>
  <c r="X228" i="2"/>
  <c r="AE228" i="2"/>
  <c r="W228" i="2"/>
  <c r="AD228" i="2"/>
  <c r="AC228" i="2"/>
  <c r="U228" i="2"/>
  <c r="AB228" i="2"/>
  <c r="T228" i="2"/>
  <c r="AC182" i="2"/>
  <c r="Y184" i="2"/>
  <c r="AI184" i="2"/>
  <c r="Y188" i="2"/>
  <c r="AI188" i="2"/>
  <c r="AC190" i="2"/>
  <c r="Y192" i="2"/>
  <c r="AI192" i="2"/>
  <c r="Y196" i="2"/>
  <c r="AI196" i="2"/>
  <c r="Y200" i="2"/>
  <c r="AI200" i="2"/>
  <c r="Y204" i="2"/>
  <c r="AI204" i="2"/>
  <c r="U206" i="2"/>
  <c r="Y208" i="2"/>
  <c r="AI208" i="2"/>
  <c r="U210" i="2"/>
  <c r="Y212" i="2"/>
  <c r="AI212" i="2"/>
  <c r="Y216" i="2"/>
  <c r="AI216" i="2"/>
  <c r="Y171" i="2"/>
  <c r="AI171" i="2"/>
  <c r="Y175" i="2"/>
  <c r="AI175" i="2"/>
  <c r="Y179" i="2"/>
  <c r="AI179" i="2"/>
  <c r="W182" i="2"/>
  <c r="AE182" i="2"/>
  <c r="Y183" i="2"/>
  <c r="AI183" i="2"/>
  <c r="S184" i="2"/>
  <c r="AA184" i="2"/>
  <c r="W186" i="2"/>
  <c r="AE186" i="2"/>
  <c r="Y187" i="2"/>
  <c r="AI187" i="2"/>
  <c r="S188" i="2"/>
  <c r="AA188" i="2"/>
  <c r="W190" i="2"/>
  <c r="Y191" i="2"/>
  <c r="AI191" i="2"/>
  <c r="S192" i="2"/>
  <c r="AA192" i="2"/>
  <c r="W194" i="2"/>
  <c r="AE194" i="2"/>
  <c r="AI195" i="2"/>
  <c r="S196" i="2"/>
  <c r="AA196" i="2"/>
  <c r="W198" i="2"/>
  <c r="AE198" i="2"/>
  <c r="AI199" i="2"/>
  <c r="S200" i="2"/>
  <c r="AA200" i="2"/>
  <c r="W202" i="2"/>
  <c r="AI203" i="2"/>
  <c r="S204" i="2"/>
  <c r="AA204" i="2"/>
  <c r="W206" i="2"/>
  <c r="AE206" i="2"/>
  <c r="AI207" i="2"/>
  <c r="S208" i="2"/>
  <c r="AA208" i="2"/>
  <c r="W210" i="2"/>
  <c r="Y211" i="2"/>
  <c r="AI211" i="2"/>
  <c r="S212" i="2"/>
  <c r="AA212" i="2"/>
  <c r="W214" i="2"/>
  <c r="AE214" i="2"/>
  <c r="Y215" i="2"/>
  <c r="AI215" i="2"/>
  <c r="S216" i="2"/>
  <c r="AA216" i="2"/>
  <c r="W218" i="2"/>
  <c r="Y219" i="2"/>
  <c r="V220" i="2"/>
  <c r="Q171" i="2"/>
  <c r="Q175" i="2"/>
  <c r="Q179" i="2"/>
  <c r="Z179" i="2" s="1"/>
  <c r="Q183" i="2"/>
  <c r="AE183" i="2" s="1"/>
  <c r="AB184" i="2"/>
  <c r="Q187" i="2"/>
  <c r="U187" i="2" s="1"/>
  <c r="T188" i="2"/>
  <c r="AB188" i="2"/>
  <c r="Q191" i="2"/>
  <c r="T192" i="2"/>
  <c r="AB192" i="2"/>
  <c r="Q195" i="2"/>
  <c r="AD195" i="2" s="1"/>
  <c r="T196" i="2"/>
  <c r="AB196" i="2"/>
  <c r="X198" i="2"/>
  <c r="Q199" i="2"/>
  <c r="Y199" i="2" s="1"/>
  <c r="T200" i="2"/>
  <c r="AB200" i="2"/>
  <c r="X202" i="2"/>
  <c r="Q203" i="2"/>
  <c r="AE203" i="2" s="1"/>
  <c r="T204" i="2"/>
  <c r="AB204" i="2"/>
  <c r="X206" i="2"/>
  <c r="Q207" i="2"/>
  <c r="X207" i="2" s="1"/>
  <c r="T208" i="2"/>
  <c r="AB208" i="2"/>
  <c r="X210" i="2"/>
  <c r="Q211" i="2"/>
  <c r="AC211" i="2" s="1"/>
  <c r="T212" i="2"/>
  <c r="AB212" i="2"/>
  <c r="X214" i="2"/>
  <c r="Q215" i="2"/>
  <c r="AE215" i="2" s="1"/>
  <c r="T216" i="2"/>
  <c r="AB216" i="2"/>
  <c r="X218" i="2"/>
  <c r="Q219" i="2"/>
  <c r="T219" i="2" s="1"/>
  <c r="Z219" i="2"/>
  <c r="AC223" i="2"/>
  <c r="U223" i="2"/>
  <c r="AA223" i="2"/>
  <c r="S223" i="2"/>
  <c r="Z223" i="2"/>
  <c r="Q223" i="2"/>
  <c r="Y223" i="2" s="1"/>
  <c r="Y182" i="2"/>
  <c r="AI182" i="2"/>
  <c r="Y186" i="2"/>
  <c r="AI186" i="2"/>
  <c r="AI190" i="2"/>
  <c r="Y194" i="2"/>
  <c r="AI194" i="2"/>
  <c r="Y198" i="2"/>
  <c r="AI198" i="2"/>
  <c r="Y202" i="2"/>
  <c r="AI202" i="2"/>
  <c r="Y206" i="2"/>
  <c r="AI206" i="2"/>
  <c r="U208" i="2"/>
  <c r="AI210" i="2"/>
  <c r="U212" i="2"/>
  <c r="AC212" i="2"/>
  <c r="Y214" i="2"/>
  <c r="AI214" i="2"/>
  <c r="U216" i="2"/>
  <c r="AC216" i="2"/>
  <c r="AI218" i="2"/>
  <c r="V227" i="2"/>
  <c r="AC227" i="2"/>
  <c r="U227" i="2"/>
  <c r="T227" i="2"/>
  <c r="S227" i="2"/>
  <c r="Z227" i="2"/>
  <c r="Q227" i="2"/>
  <c r="AB227" i="2" s="1"/>
  <c r="Q182" i="2"/>
  <c r="T182" i="2" s="1"/>
  <c r="V184" i="2"/>
  <c r="Q186" i="2"/>
  <c r="AD186" i="2" s="1"/>
  <c r="V188" i="2"/>
  <c r="Q190" i="2"/>
  <c r="Y190" i="2" s="1"/>
  <c r="V192" i="2"/>
  <c r="Q194" i="2"/>
  <c r="AA194" i="2" s="1"/>
  <c r="V196" i="2"/>
  <c r="Q198" i="2"/>
  <c r="AA198" i="2" s="1"/>
  <c r="V200" i="2"/>
  <c r="Q202" i="2"/>
  <c r="U202" i="2" s="1"/>
  <c r="V204" i="2"/>
  <c r="Q206" i="2"/>
  <c r="AB206" i="2" s="1"/>
  <c r="V208" i="2"/>
  <c r="Q210" i="2"/>
  <c r="AD210" i="2" s="1"/>
  <c r="V212" i="2"/>
  <c r="Q214" i="2"/>
  <c r="S214" i="2" s="1"/>
  <c r="V216" i="2"/>
  <c r="Q218" i="2"/>
  <c r="T218" i="2" s="1"/>
  <c r="W227" i="2"/>
  <c r="Y231" i="2"/>
  <c r="AI231" i="2"/>
  <c r="Y235" i="2"/>
  <c r="AI235" i="2"/>
  <c r="S236" i="2"/>
  <c r="AA236" i="2"/>
  <c r="Y239" i="2"/>
  <c r="AI239" i="2"/>
  <c r="S240" i="2"/>
  <c r="AA240" i="2"/>
  <c r="AI243" i="2"/>
  <c r="S244" i="2"/>
  <c r="AA244" i="2"/>
  <c r="S247" i="2"/>
  <c r="AB247" i="2"/>
  <c r="U249" i="2"/>
  <c r="Q253" i="2"/>
  <c r="T253" i="2" s="1"/>
  <c r="Q255" i="2"/>
  <c r="AB255" i="2" s="1"/>
  <c r="AD255" i="2"/>
  <c r="Q257" i="2"/>
  <c r="Q259" i="2"/>
  <c r="AB259" i="2" s="1"/>
  <c r="AD259" i="2"/>
  <c r="W261" i="2"/>
  <c r="T261" i="2"/>
  <c r="AA261" i="2"/>
  <c r="AI261" i="2"/>
  <c r="X222" i="2"/>
  <c r="V225" i="2"/>
  <c r="AD225" i="2"/>
  <c r="X226" i="2"/>
  <c r="V229" i="2"/>
  <c r="X230" i="2"/>
  <c r="Q231" i="2"/>
  <c r="W231" i="2" s="1"/>
  <c r="Z231" i="2"/>
  <c r="V233" i="2"/>
  <c r="X234" i="2"/>
  <c r="Q235" i="2"/>
  <c r="W235" i="2" s="1"/>
  <c r="T236" i="2"/>
  <c r="AD237" i="2"/>
  <c r="X238" i="2"/>
  <c r="Q239" i="2"/>
  <c r="AD239" i="2" s="1"/>
  <c r="Z239" i="2"/>
  <c r="AB240" i="2"/>
  <c r="AD241" i="2"/>
  <c r="X242" i="2"/>
  <c r="Q243" i="2"/>
  <c r="AE243" i="2" s="1"/>
  <c r="Z243" i="2"/>
  <c r="AB244" i="2"/>
  <c r="V245" i="2"/>
  <c r="AD245" i="2"/>
  <c r="AC247" i="2"/>
  <c r="V249" i="2"/>
  <c r="AE249" i="2"/>
  <c r="AD250" i="2"/>
  <c r="V250" i="2"/>
  <c r="Z250" i="2"/>
  <c r="U251" i="2"/>
  <c r="AI251" i="2"/>
  <c r="U253" i="2"/>
  <c r="AI253" i="2"/>
  <c r="S254" i="2"/>
  <c r="T255" i="2"/>
  <c r="AI255" i="2"/>
  <c r="U257" i="2"/>
  <c r="AI257" i="2"/>
  <c r="AI259" i="2"/>
  <c r="Q261" i="2"/>
  <c r="S261" i="2" s="1"/>
  <c r="AB282" i="2"/>
  <c r="X282" i="2"/>
  <c r="W221" i="2"/>
  <c r="Y222" i="2"/>
  <c r="W225" i="2"/>
  <c r="Y226" i="2"/>
  <c r="AI226" i="2"/>
  <c r="W229" i="2"/>
  <c r="Y230" i="2"/>
  <c r="AI230" i="2"/>
  <c r="S231" i="2"/>
  <c r="AA231" i="2"/>
  <c r="W233" i="2"/>
  <c r="AE233" i="2"/>
  <c r="Y234" i="2"/>
  <c r="AI234" i="2"/>
  <c r="S235" i="2"/>
  <c r="U236" i="2"/>
  <c r="AC236" i="2"/>
  <c r="AE237" i="2"/>
  <c r="Y238" i="2"/>
  <c r="AI238" i="2"/>
  <c r="S239" i="2"/>
  <c r="AA239" i="2"/>
  <c r="U240" i="2"/>
  <c r="AC240" i="2"/>
  <c r="W241" i="2"/>
  <c r="AE241" i="2"/>
  <c r="Y242" i="2"/>
  <c r="AI242" i="2"/>
  <c r="S243" i="2"/>
  <c r="AA243" i="2"/>
  <c r="AC244" i="2"/>
  <c r="W245" i="2"/>
  <c r="AE245" i="2"/>
  <c r="AD246" i="2"/>
  <c r="V246" i="2"/>
  <c r="Z246" i="2"/>
  <c r="AD247" i="2"/>
  <c r="Z248" i="2"/>
  <c r="Q248" i="2"/>
  <c r="AA248" i="2"/>
  <c r="AA250" i="2"/>
  <c r="V253" i="2"/>
  <c r="V257" i="2"/>
  <c r="U259" i="2"/>
  <c r="AB270" i="2"/>
  <c r="T270" i="2"/>
  <c r="T290" i="2"/>
  <c r="S290" i="2"/>
  <c r="Y290" i="2"/>
  <c r="T231" i="2"/>
  <c r="AB231" i="2"/>
  <c r="T235" i="2"/>
  <c r="AB235" i="2"/>
  <c r="V236" i="2"/>
  <c r="AD236" i="2"/>
  <c r="T239" i="2"/>
  <c r="AB239" i="2"/>
  <c r="V240" i="2"/>
  <c r="AD240" i="2"/>
  <c r="V244" i="2"/>
  <c r="AD244" i="2"/>
  <c r="V247" i="2"/>
  <c r="AE247" i="2"/>
  <c r="X253" i="2"/>
  <c r="V255" i="2"/>
  <c r="X257" i="2"/>
  <c r="V259" i="2"/>
  <c r="X261" i="2"/>
  <c r="Z262" i="2"/>
  <c r="Y221" i="2"/>
  <c r="AI221" i="2"/>
  <c r="S222" i="2"/>
  <c r="Y225" i="2"/>
  <c r="AI225" i="2"/>
  <c r="Y229" i="2"/>
  <c r="AI229" i="2"/>
  <c r="U231" i="2"/>
  <c r="AI233" i="2"/>
  <c r="U235" i="2"/>
  <c r="AC235" i="2"/>
  <c r="AE236" i="2"/>
  <c r="Y237" i="2"/>
  <c r="AI237" i="2"/>
  <c r="S238" i="2"/>
  <c r="U239" i="2"/>
  <c r="AC239" i="2"/>
  <c r="W240" i="2"/>
  <c r="Y241" i="2"/>
  <c r="AI241" i="2"/>
  <c r="U243" i="2"/>
  <c r="AC243" i="2"/>
  <c r="W244" i="2"/>
  <c r="AI245" i="2"/>
  <c r="W247" i="2"/>
  <c r="AI247" i="2"/>
  <c r="Y253" i="2"/>
  <c r="Y255" i="2"/>
  <c r="Y257" i="2"/>
  <c r="Y259" i="2"/>
  <c r="Y261" i="2"/>
  <c r="Q221" i="2"/>
  <c r="AE221" i="2" s="1"/>
  <c r="Q225" i="2"/>
  <c r="AE225" i="2" s="1"/>
  <c r="T226" i="2"/>
  <c r="Q229" i="2"/>
  <c r="X229" i="2" s="1"/>
  <c r="T230" i="2"/>
  <c r="V231" i="2"/>
  <c r="Q233" i="2"/>
  <c r="AB233" i="2" s="1"/>
  <c r="T234" i="2"/>
  <c r="V235" i="2"/>
  <c r="Q237" i="2"/>
  <c r="AC237" i="2" s="1"/>
  <c r="T238" i="2"/>
  <c r="V239" i="2"/>
  <c r="Q241" i="2"/>
  <c r="V241" i="2" s="1"/>
  <c r="T242" i="2"/>
  <c r="V243" i="2"/>
  <c r="X244" i="2"/>
  <c r="Q245" i="2"/>
  <c r="Y245" i="2" s="1"/>
  <c r="T246" i="2"/>
  <c r="AC246" i="2"/>
  <c r="U248" i="2"/>
  <c r="AD248" i="2"/>
  <c r="AB249" i="2"/>
  <c r="Z249" i="2"/>
  <c r="X251" i="2"/>
  <c r="AE251" i="2"/>
  <c r="W251" i="2"/>
  <c r="AA251" i="2"/>
  <c r="Z253" i="2"/>
  <c r="Z255" i="2"/>
  <c r="Z257" i="2"/>
  <c r="Z261" i="2"/>
  <c r="AB262" i="2"/>
  <c r="AB286" i="2"/>
  <c r="T286" i="2"/>
  <c r="AA290" i="2"/>
  <c r="Y236" i="2"/>
  <c r="Y240" i="2"/>
  <c r="Y244" i="2"/>
  <c r="Z247" i="2"/>
  <c r="AE253" i="2"/>
  <c r="W253" i="2"/>
  <c r="AB253" i="2"/>
  <c r="AA253" i="2"/>
  <c r="S253" i="2"/>
  <c r="AD253" i="2"/>
  <c r="AA255" i="2"/>
  <c r="S255" i="2"/>
  <c r="X255" i="2"/>
  <c r="AE255" i="2"/>
  <c r="W255" i="2"/>
  <c r="AE257" i="2"/>
  <c r="W257" i="2"/>
  <c r="AB257" i="2"/>
  <c r="T257" i="2"/>
  <c r="AA257" i="2"/>
  <c r="S257" i="2"/>
  <c r="AD257" i="2"/>
  <c r="AA259" i="2"/>
  <c r="X259" i="2"/>
  <c r="AE259" i="2"/>
  <c r="W259" i="2"/>
  <c r="AC259" i="2"/>
  <c r="Y252" i="2"/>
  <c r="AI252" i="2"/>
  <c r="U254" i="2"/>
  <c r="AC254" i="2"/>
  <c r="AI256" i="2"/>
  <c r="U258" i="2"/>
  <c r="AC258" i="2"/>
  <c r="Y260" i="2"/>
  <c r="AI260" i="2"/>
  <c r="U262" i="2"/>
  <c r="AC262" i="2"/>
  <c r="W263" i="2"/>
  <c r="AE263" i="2"/>
  <c r="Y264" i="2"/>
  <c r="AI264" i="2"/>
  <c r="S265" i="2"/>
  <c r="AA265" i="2"/>
  <c r="U266" i="2"/>
  <c r="AC266" i="2"/>
  <c r="W267" i="2"/>
  <c r="AE267" i="2"/>
  <c r="Y268" i="2"/>
  <c r="AI268" i="2"/>
  <c r="S269" i="2"/>
  <c r="AA269" i="2"/>
  <c r="U270" i="2"/>
  <c r="AC270" i="2"/>
  <c r="W271" i="2"/>
  <c r="AE271" i="2"/>
  <c r="Y272" i="2"/>
  <c r="AI272" i="2"/>
  <c r="S273" i="2"/>
  <c r="AA273" i="2"/>
  <c r="U274" i="2"/>
  <c r="W275" i="2"/>
  <c r="AE275" i="2"/>
  <c r="Y276" i="2"/>
  <c r="AI276" i="2"/>
  <c r="S277" i="2"/>
  <c r="AA277" i="2"/>
  <c r="U278" i="2"/>
  <c r="W279" i="2"/>
  <c r="AE279" i="2"/>
  <c r="Y280" i="2"/>
  <c r="AI280" i="2"/>
  <c r="S281" i="2"/>
  <c r="AA281" i="2"/>
  <c r="U282" i="2"/>
  <c r="AC282" i="2"/>
  <c r="W283" i="2"/>
  <c r="AE283" i="2"/>
  <c r="Y284" i="2"/>
  <c r="S285" i="2"/>
  <c r="AA285" i="2"/>
  <c r="U286" i="2"/>
  <c r="AC286" i="2"/>
  <c r="W287" i="2"/>
  <c r="AE287" i="2"/>
  <c r="Y288" i="2"/>
  <c r="S289" i="2"/>
  <c r="AA289" i="2"/>
  <c r="U290" i="2"/>
  <c r="Q252" i="2"/>
  <c r="S252" i="2" s="1"/>
  <c r="V254" i="2"/>
  <c r="AD254" i="2"/>
  <c r="Q256" i="2"/>
  <c r="U256" i="2" s="1"/>
  <c r="V258" i="2"/>
  <c r="AD258" i="2"/>
  <c r="Q260" i="2"/>
  <c r="V262" i="2"/>
  <c r="AD262" i="2"/>
  <c r="X263" i="2"/>
  <c r="Q264" i="2"/>
  <c r="AA264" i="2" s="1"/>
  <c r="V266" i="2"/>
  <c r="AD266" i="2"/>
  <c r="X267" i="2"/>
  <c r="Q268" i="2"/>
  <c r="U268" i="2" s="1"/>
  <c r="T269" i="2"/>
  <c r="AB269" i="2"/>
  <c r="V270" i="2"/>
  <c r="AD270" i="2"/>
  <c r="X271" i="2"/>
  <c r="Q272" i="2"/>
  <c r="T273" i="2"/>
  <c r="AB273" i="2"/>
  <c r="V274" i="2"/>
  <c r="AD274" i="2"/>
  <c r="X275" i="2"/>
  <c r="Q276" i="2"/>
  <c r="T277" i="2"/>
  <c r="AB277" i="2"/>
  <c r="V278" i="2"/>
  <c r="AD278" i="2"/>
  <c r="X279" i="2"/>
  <c r="Q280" i="2"/>
  <c r="AE280" i="2" s="1"/>
  <c r="T281" i="2"/>
  <c r="AB281" i="2"/>
  <c r="V282" i="2"/>
  <c r="AD282" i="2"/>
  <c r="X283" i="2"/>
  <c r="AB285" i="2"/>
  <c r="V286" i="2"/>
  <c r="AD286" i="2"/>
  <c r="T289" i="2"/>
  <c r="AB289" i="2"/>
  <c r="Y263" i="2"/>
  <c r="AI263" i="2"/>
  <c r="U265" i="2"/>
  <c r="AC265" i="2"/>
  <c r="Y267" i="2"/>
  <c r="AI267" i="2"/>
  <c r="U269" i="2"/>
  <c r="AC269" i="2"/>
  <c r="Y271" i="2"/>
  <c r="AI271" i="2"/>
  <c r="U273" i="2"/>
  <c r="AC273" i="2"/>
  <c r="Y275" i="2"/>
  <c r="AI275" i="2"/>
  <c r="U277" i="2"/>
  <c r="AC277" i="2"/>
  <c r="Y279" i="2"/>
  <c r="AI279" i="2"/>
  <c r="U281" i="2"/>
  <c r="AC281" i="2"/>
  <c r="Y283" i="2"/>
  <c r="AI283" i="2"/>
  <c r="U285" i="2"/>
  <c r="Y287" i="2"/>
  <c r="AI287" i="2"/>
  <c r="U289" i="2"/>
  <c r="AC289" i="2"/>
  <c r="AB300" i="2"/>
  <c r="T300" i="2"/>
  <c r="Z300" i="2"/>
  <c r="Q300" i="2"/>
  <c r="AA300" i="2" s="1"/>
  <c r="X300" i="2"/>
  <c r="AE300" i="2"/>
  <c r="W300" i="2"/>
  <c r="AD277" i="2"/>
  <c r="V281" i="2"/>
  <c r="AD281" i="2"/>
  <c r="V285" i="2"/>
  <c r="AD285" i="2"/>
  <c r="V289" i="2"/>
  <c r="AD289" i="2"/>
  <c r="AC296" i="2"/>
  <c r="U296" i="2"/>
  <c r="AB296" i="2"/>
  <c r="T296" i="2"/>
  <c r="AA296" i="2"/>
  <c r="S296" i="2"/>
  <c r="Z296" i="2"/>
  <c r="Q296" i="2"/>
  <c r="X296" i="2"/>
  <c r="AE296" i="2"/>
  <c r="W296" i="2"/>
  <c r="V300" i="2"/>
  <c r="Y254" i="2"/>
  <c r="Y262" i="2"/>
  <c r="S263" i="2"/>
  <c r="W265" i="2"/>
  <c r="Y266" i="2"/>
  <c r="S267" i="2"/>
  <c r="W269" i="2"/>
  <c r="AE269" i="2"/>
  <c r="Y270" i="2"/>
  <c r="S271" i="2"/>
  <c r="W273" i="2"/>
  <c r="AE273" i="2"/>
  <c r="Y274" i="2"/>
  <c r="S275" i="2"/>
  <c r="W277" i="2"/>
  <c r="AE277" i="2"/>
  <c r="Y278" i="2"/>
  <c r="S279" i="2"/>
  <c r="W281" i="2"/>
  <c r="AE281" i="2"/>
  <c r="Y282" i="2"/>
  <c r="S283" i="2"/>
  <c r="W285" i="2"/>
  <c r="Y286" i="2"/>
  <c r="S287" i="2"/>
  <c r="W289" i="2"/>
  <c r="AE289" i="2"/>
  <c r="AE290" i="2"/>
  <c r="W290" i="2"/>
  <c r="Z290" i="2"/>
  <c r="AC292" i="2"/>
  <c r="U292" i="2"/>
  <c r="AA292" i="2"/>
  <c r="S292" i="2"/>
  <c r="X292" i="2"/>
  <c r="AE292" i="2"/>
  <c r="W292" i="2"/>
  <c r="AI292" i="2"/>
  <c r="V296" i="2"/>
  <c r="X298" i="2"/>
  <c r="AD298" i="2"/>
  <c r="AA298" i="2"/>
  <c r="Y300" i="2"/>
  <c r="Y265" i="2"/>
  <c r="Y269" i="2"/>
  <c r="Y273" i="2"/>
  <c r="Y277" i="2"/>
  <c r="Y281" i="2"/>
  <c r="Y285" i="2"/>
  <c r="Y289" i="2"/>
  <c r="AD296" i="2"/>
  <c r="AI300" i="2"/>
  <c r="V304" i="2"/>
  <c r="AC304" i="2"/>
  <c r="U304" i="2"/>
  <c r="AB304" i="2"/>
  <c r="T304" i="2"/>
  <c r="AA304" i="2"/>
  <c r="Z304" i="2"/>
  <c r="Q304" i="2"/>
  <c r="Y304" i="2" s="1"/>
  <c r="X304" i="2"/>
  <c r="AE304" i="2"/>
  <c r="W304" i="2"/>
  <c r="Y293" i="2"/>
  <c r="AI293" i="2"/>
  <c r="Y297" i="2"/>
  <c r="AI297" i="2"/>
  <c r="Y301" i="2"/>
  <c r="AI301" i="2"/>
  <c r="Y305" i="2"/>
  <c r="AI305" i="2"/>
  <c r="W308" i="2"/>
  <c r="AE308" i="2"/>
  <c r="Y309" i="2"/>
  <c r="AI309" i="2"/>
  <c r="W312" i="2"/>
  <c r="Y313" i="2"/>
  <c r="AI313" i="2"/>
  <c r="W316" i="2"/>
  <c r="AI317" i="2"/>
  <c r="AC319" i="2"/>
  <c r="W320" i="2"/>
  <c r="AI321" i="2"/>
  <c r="AC323" i="2"/>
  <c r="W324" i="2"/>
  <c r="AI325" i="2"/>
  <c r="T328" i="2"/>
  <c r="S337" i="2"/>
  <c r="Z341" i="2"/>
  <c r="Q341" i="2"/>
  <c r="AA341" i="2" s="1"/>
  <c r="X341" i="2"/>
  <c r="AE341" i="2"/>
  <c r="W341" i="2"/>
  <c r="AD341" i="2"/>
  <c r="V341" i="2"/>
  <c r="AC341" i="2"/>
  <c r="Y348" i="2"/>
  <c r="X308" i="2"/>
  <c r="X312" i="2"/>
  <c r="Q313" i="2"/>
  <c r="T313" i="2" s="1"/>
  <c r="Z313" i="2"/>
  <c r="AB314" i="2"/>
  <c r="X316" i="2"/>
  <c r="Q317" i="2"/>
  <c r="Z317" i="2"/>
  <c r="T318" i="2"/>
  <c r="X320" i="2"/>
  <c r="Q321" i="2"/>
  <c r="Z321" i="2" s="1"/>
  <c r="Q325" i="2"/>
  <c r="V325" i="2" s="1"/>
  <c r="Z325" i="2"/>
  <c r="U328" i="2"/>
  <c r="Y337" i="2"/>
  <c r="Y340" i="2"/>
  <c r="S341" i="2"/>
  <c r="X344" i="2"/>
  <c r="AE344" i="2"/>
  <c r="AD344" i="2"/>
  <c r="V344" i="2"/>
  <c r="AC344" i="2"/>
  <c r="U344" i="2"/>
  <c r="AB344" i="2"/>
  <c r="T344" i="2"/>
  <c r="AA344" i="2"/>
  <c r="S344" i="2"/>
  <c r="Z344" i="2"/>
  <c r="Q344" i="2"/>
  <c r="W344" i="2" s="1"/>
  <c r="X351" i="2"/>
  <c r="Y351" i="2"/>
  <c r="AI351" i="2"/>
  <c r="W351" i="2"/>
  <c r="AE351" i="2"/>
  <c r="V351" i="2"/>
  <c r="AD351" i="2"/>
  <c r="U351" i="2"/>
  <c r="AC351" i="2"/>
  <c r="T351" i="2"/>
  <c r="S351" i="2"/>
  <c r="AA351" i="2"/>
  <c r="Q351" i="2"/>
  <c r="AB351" i="2" s="1"/>
  <c r="Y308" i="2"/>
  <c r="AI308" i="2"/>
  <c r="AI312" i="2"/>
  <c r="Y316" i="2"/>
  <c r="AI316" i="2"/>
  <c r="Y320" i="2"/>
  <c r="AI320" i="2"/>
  <c r="Y324" i="2"/>
  <c r="AI324" i="2"/>
  <c r="Q308" i="2"/>
  <c r="AC308" i="2" s="1"/>
  <c r="Z308" i="2"/>
  <c r="Q312" i="2"/>
  <c r="T312" i="2" s="1"/>
  <c r="Z312" i="2"/>
  <c r="Q316" i="2"/>
  <c r="AE316" i="2" s="1"/>
  <c r="Z316" i="2"/>
  <c r="Q320" i="2"/>
  <c r="AE320" i="2" s="1"/>
  <c r="Z320" i="2"/>
  <c r="Q324" i="2"/>
  <c r="AA324" i="2" s="1"/>
  <c r="Z324" i="2"/>
  <c r="Y328" i="2"/>
  <c r="AD358" i="2"/>
  <c r="V358" i="2"/>
  <c r="AB358" i="2"/>
  <c r="AI358" i="2"/>
  <c r="W358" i="2"/>
  <c r="U358" i="2"/>
  <c r="AE358" i="2"/>
  <c r="S358" i="2"/>
  <c r="Q358" i="2"/>
  <c r="T358" i="2" s="1"/>
  <c r="Y291" i="2"/>
  <c r="U293" i="2"/>
  <c r="AC293" i="2"/>
  <c r="W294" i="2"/>
  <c r="AE294" i="2"/>
  <c r="Y295" i="2"/>
  <c r="U297" i="2"/>
  <c r="AC297" i="2"/>
  <c r="W298" i="2"/>
  <c r="AE298" i="2"/>
  <c r="Y299" i="2"/>
  <c r="U301" i="2"/>
  <c r="AC301" i="2"/>
  <c r="W302" i="2"/>
  <c r="Y303" i="2"/>
  <c r="U305" i="2"/>
  <c r="AC305" i="2"/>
  <c r="W306" i="2"/>
  <c r="AE306" i="2"/>
  <c r="Y307" i="2"/>
  <c r="S308" i="2"/>
  <c r="AA308" i="2"/>
  <c r="U309" i="2"/>
  <c r="AC309" i="2"/>
  <c r="W310" i="2"/>
  <c r="AE310" i="2"/>
  <c r="Y311" i="2"/>
  <c r="S312" i="2"/>
  <c r="AA312" i="2"/>
  <c r="U313" i="2"/>
  <c r="W314" i="2"/>
  <c r="AE314" i="2"/>
  <c r="Y315" i="2"/>
  <c r="S316" i="2"/>
  <c r="AA316" i="2"/>
  <c r="U317" i="2"/>
  <c r="AC317" i="2"/>
  <c r="W318" i="2"/>
  <c r="AE318" i="2"/>
  <c r="Y319" i="2"/>
  <c r="S320" i="2"/>
  <c r="AA320" i="2"/>
  <c r="W322" i="2"/>
  <c r="AE322" i="2"/>
  <c r="Y323" i="2"/>
  <c r="S324" i="2"/>
  <c r="U325" i="2"/>
  <c r="AC325" i="2"/>
  <c r="W326" i="2"/>
  <c r="AE326" i="2"/>
  <c r="AB327" i="2"/>
  <c r="T327" i="2"/>
  <c r="Z327" i="2"/>
  <c r="AB328" i="2"/>
  <c r="Z329" i="2"/>
  <c r="Q329" i="2"/>
  <c r="AD329" i="2" s="1"/>
  <c r="X329" i="2"/>
  <c r="W329" i="2"/>
  <c r="AC329" i="2"/>
  <c r="U329" i="2"/>
  <c r="AB329" i="2"/>
  <c r="AI341" i="2"/>
  <c r="AA358" i="2"/>
  <c r="T308" i="2"/>
  <c r="AB312" i="2"/>
  <c r="T316" i="2"/>
  <c r="AB316" i="2"/>
  <c r="T320" i="2"/>
  <c r="AB320" i="2"/>
  <c r="T324" i="2"/>
  <c r="AB324" i="2"/>
  <c r="AC328" i="2"/>
  <c r="V332" i="2"/>
  <c r="Q332" i="2"/>
  <c r="Y332" i="2" s="1"/>
  <c r="W293" i="2"/>
  <c r="Y294" i="2"/>
  <c r="W297" i="2"/>
  <c r="Y298" i="2"/>
  <c r="W301" i="2"/>
  <c r="Y302" i="2"/>
  <c r="W305" i="2"/>
  <c r="Y306" i="2"/>
  <c r="U308" i="2"/>
  <c r="W309" i="2"/>
  <c r="Y310" i="2"/>
  <c r="U312" i="2"/>
  <c r="AC312" i="2"/>
  <c r="W313" i="2"/>
  <c r="Y314" i="2"/>
  <c r="U316" i="2"/>
  <c r="W317" i="2"/>
  <c r="Y318" i="2"/>
  <c r="U320" i="2"/>
  <c r="AC320" i="2"/>
  <c r="W321" i="2"/>
  <c r="Y322" i="2"/>
  <c r="AC324" i="2"/>
  <c r="W325" i="2"/>
  <c r="Y326" i="2"/>
  <c r="Z333" i="2"/>
  <c r="Q333" i="2"/>
  <c r="V333" i="2" s="1"/>
  <c r="X333" i="2"/>
  <c r="AE333" i="2"/>
  <c r="W333" i="2"/>
  <c r="AD333" i="2"/>
  <c r="U333" i="2"/>
  <c r="T333" i="2"/>
  <c r="AD336" i="2"/>
  <c r="U336" i="2"/>
  <c r="AA336" i="2"/>
  <c r="S336" i="2"/>
  <c r="Z336" i="2"/>
  <c r="Q336" i="2"/>
  <c r="X336" i="2" s="1"/>
  <c r="V308" i="2"/>
  <c r="V312" i="2"/>
  <c r="V316" i="2"/>
  <c r="V320" i="2"/>
  <c r="V324" i="2"/>
  <c r="AD328" i="2"/>
  <c r="V328" i="2"/>
  <c r="S328" i="2"/>
  <c r="Z328" i="2"/>
  <c r="Q328" i="2"/>
  <c r="X328" i="2" s="1"/>
  <c r="AI328" i="2"/>
  <c r="Z337" i="2"/>
  <c r="Q337" i="2"/>
  <c r="AC337" i="2" s="1"/>
  <c r="X337" i="2"/>
  <c r="AE337" i="2"/>
  <c r="W337" i="2"/>
  <c r="AD337" i="2"/>
  <c r="V337" i="2"/>
  <c r="U337" i="2"/>
  <c r="X340" i="2"/>
  <c r="AD340" i="2"/>
  <c r="V340" i="2"/>
  <c r="AC340" i="2"/>
  <c r="U340" i="2"/>
  <c r="AB340" i="2"/>
  <c r="T340" i="2"/>
  <c r="AA340" i="2"/>
  <c r="S340" i="2"/>
  <c r="Z340" i="2"/>
  <c r="Q340" i="2"/>
  <c r="W340" i="2" s="1"/>
  <c r="X348" i="2"/>
  <c r="W348" i="2"/>
  <c r="AD348" i="2"/>
  <c r="AC348" i="2"/>
  <c r="U348" i="2"/>
  <c r="T348" i="2"/>
  <c r="S348" i="2"/>
  <c r="Z348" i="2"/>
  <c r="Q348" i="2"/>
  <c r="AA348" i="2" s="1"/>
  <c r="X371" i="2"/>
  <c r="W371" i="2"/>
  <c r="AD371" i="2"/>
  <c r="V371" i="2"/>
  <c r="U371" i="2"/>
  <c r="AE386" i="2"/>
  <c r="W386" i="2"/>
  <c r="AD386" i="2"/>
  <c r="V386" i="2"/>
  <c r="AC386" i="2"/>
  <c r="S386" i="2"/>
  <c r="Z386" i="2"/>
  <c r="Q386" i="2"/>
  <c r="AB386" i="2" s="1"/>
  <c r="Y389" i="2"/>
  <c r="AE389" i="2"/>
  <c r="U389" i="2"/>
  <c r="T389" i="2"/>
  <c r="X331" i="2"/>
  <c r="V334" i="2"/>
  <c r="AD334" i="2"/>
  <c r="X335" i="2"/>
  <c r="V338" i="2"/>
  <c r="AD338" i="2"/>
  <c r="X339" i="2"/>
  <c r="V342" i="2"/>
  <c r="X343" i="2"/>
  <c r="T345" i="2"/>
  <c r="AB345" i="2"/>
  <c r="V346" i="2"/>
  <c r="AD346" i="2"/>
  <c r="X347" i="2"/>
  <c r="T349" i="2"/>
  <c r="W350" i="2"/>
  <c r="W352" i="2"/>
  <c r="S353" i="2"/>
  <c r="AC353" i="2"/>
  <c r="AI354" i="2"/>
  <c r="S355" i="2"/>
  <c r="AB355" i="2"/>
  <c r="X356" i="2"/>
  <c r="AI356" i="2"/>
  <c r="U357" i="2"/>
  <c r="X362" i="2"/>
  <c r="Y366" i="2"/>
  <c r="W367" i="2"/>
  <c r="AD367" i="2"/>
  <c r="AC367" i="2"/>
  <c r="Q371" i="2"/>
  <c r="AB371" i="2" s="1"/>
  <c r="Y386" i="2"/>
  <c r="Y391" i="2"/>
  <c r="U391" i="2"/>
  <c r="T391" i="2"/>
  <c r="AB391" i="2"/>
  <c r="S391" i="2"/>
  <c r="W330" i="2"/>
  <c r="AE330" i="2"/>
  <c r="Y331" i="2"/>
  <c r="AI331" i="2"/>
  <c r="W334" i="2"/>
  <c r="AE334" i="2"/>
  <c r="Y335" i="2"/>
  <c r="AI335" i="2"/>
  <c r="Y339" i="2"/>
  <c r="AI339" i="2"/>
  <c r="W342" i="2"/>
  <c r="Y343" i="2"/>
  <c r="AI343" i="2"/>
  <c r="U345" i="2"/>
  <c r="AC345" i="2"/>
  <c r="W346" i="2"/>
  <c r="AE346" i="2"/>
  <c r="AI347" i="2"/>
  <c r="AC349" i="2"/>
  <c r="X352" i="2"/>
  <c r="U353" i="2"/>
  <c r="AD353" i="2"/>
  <c r="T355" i="2"/>
  <c r="AC355" i="2"/>
  <c r="V357" i="2"/>
  <c r="X359" i="2"/>
  <c r="AE359" i="2"/>
  <c r="W359" i="2"/>
  <c r="AD359" i="2"/>
  <c r="V359" i="2"/>
  <c r="AB359" i="2"/>
  <c r="T359" i="2"/>
  <c r="AI359" i="2"/>
  <c r="Y362" i="2"/>
  <c r="X363" i="2"/>
  <c r="AE363" i="2"/>
  <c r="W363" i="2"/>
  <c r="AD363" i="2"/>
  <c r="V363" i="2"/>
  <c r="AC363" i="2"/>
  <c r="U363" i="2"/>
  <c r="AB363" i="2"/>
  <c r="T363" i="2"/>
  <c r="AE366" i="2"/>
  <c r="Q367" i="2"/>
  <c r="X367" i="2" s="1"/>
  <c r="S371" i="2"/>
  <c r="Y375" i="2"/>
  <c r="X382" i="2"/>
  <c r="U382" i="2"/>
  <c r="AB382" i="2"/>
  <c r="AA382" i="2"/>
  <c r="S382" i="2"/>
  <c r="Z382" i="2"/>
  <c r="Q382" i="2"/>
  <c r="AC382" i="2" s="1"/>
  <c r="AI386" i="2"/>
  <c r="AD354" i="2"/>
  <c r="Z354" i="2"/>
  <c r="Z356" i="2"/>
  <c r="Q356" i="2"/>
  <c r="Y356" i="2" s="1"/>
  <c r="AA356" i="2"/>
  <c r="W357" i="2"/>
  <c r="AI357" i="2"/>
  <c r="Y371" i="2"/>
  <c r="AD378" i="2"/>
  <c r="V378" i="2"/>
  <c r="AA378" i="2"/>
  <c r="Z378" i="2"/>
  <c r="Q378" i="2"/>
  <c r="AB378" i="2" s="1"/>
  <c r="Z383" i="2"/>
  <c r="Q383" i="2"/>
  <c r="AE383" i="2" s="1"/>
  <c r="X383" i="2"/>
  <c r="W383" i="2"/>
  <c r="AD383" i="2"/>
  <c r="V383" i="2"/>
  <c r="AC383" i="2"/>
  <c r="U383" i="2"/>
  <c r="AB383" i="2"/>
  <c r="T383" i="2"/>
  <c r="AA391" i="2"/>
  <c r="Y330" i="2"/>
  <c r="AI330" i="2"/>
  <c r="S331" i="2"/>
  <c r="Y334" i="2"/>
  <c r="AI334" i="2"/>
  <c r="AI338" i="2"/>
  <c r="Y342" i="2"/>
  <c r="AI342" i="2"/>
  <c r="W345" i="2"/>
  <c r="AE345" i="2"/>
  <c r="Y346" i="2"/>
  <c r="AI346" i="2"/>
  <c r="AE349" i="2"/>
  <c r="AD350" i="2"/>
  <c r="Z350" i="2"/>
  <c r="Z352" i="2"/>
  <c r="Q352" i="2"/>
  <c r="AE352" i="2" s="1"/>
  <c r="W353" i="2"/>
  <c r="Q354" i="2"/>
  <c r="X354" i="2" s="1"/>
  <c r="AA354" i="2"/>
  <c r="V355" i="2"/>
  <c r="AE355" i="2"/>
  <c r="S356" i="2"/>
  <c r="X357" i="2"/>
  <c r="Y367" i="2"/>
  <c r="AD374" i="2"/>
  <c r="V374" i="2"/>
  <c r="AC374" i="2"/>
  <c r="AB374" i="2"/>
  <c r="S374" i="2"/>
  <c r="Z374" i="2"/>
  <c r="Q374" i="2"/>
  <c r="T374" i="2" s="1"/>
  <c r="W378" i="2"/>
  <c r="S383" i="2"/>
  <c r="Y393" i="2"/>
  <c r="AC393" i="2"/>
  <c r="T393" i="2"/>
  <c r="Q330" i="2"/>
  <c r="X330" i="2" s="1"/>
  <c r="Z330" i="2"/>
  <c r="T331" i="2"/>
  <c r="Q334" i="2"/>
  <c r="Z334" i="2"/>
  <c r="T335" i="2"/>
  <c r="AB335" i="2"/>
  <c r="Q338" i="2"/>
  <c r="T338" i="2" s="1"/>
  <c r="Z338" i="2"/>
  <c r="T339" i="2"/>
  <c r="AB339" i="2"/>
  <c r="Q342" i="2"/>
  <c r="AE342" i="2" s="1"/>
  <c r="Z342" i="2"/>
  <c r="X345" i="2"/>
  <c r="Q346" i="2"/>
  <c r="Z346" i="2"/>
  <c r="X349" i="2"/>
  <c r="Q350" i="2"/>
  <c r="AE350" i="2" s="1"/>
  <c r="AA350" i="2"/>
  <c r="S352" i="2"/>
  <c r="AB352" i="2"/>
  <c r="X353" i="2"/>
  <c r="AI353" i="2"/>
  <c r="S354" i="2"/>
  <c r="AB354" i="2"/>
  <c r="W355" i="2"/>
  <c r="AI355" i="2"/>
  <c r="AD370" i="2"/>
  <c r="V370" i="2"/>
  <c r="AB370" i="2"/>
  <c r="AA370" i="2"/>
  <c r="S370" i="2"/>
  <c r="Z370" i="2"/>
  <c r="Q370" i="2"/>
  <c r="T370" i="2" s="1"/>
  <c r="AA371" i="2"/>
  <c r="X378" i="2"/>
  <c r="Y383" i="2"/>
  <c r="Y345" i="2"/>
  <c r="AI345" i="2"/>
  <c r="Y349" i="2"/>
  <c r="AI349" i="2"/>
  <c r="T354" i="2"/>
  <c r="AC354" i="2"/>
  <c r="AB357" i="2"/>
  <c r="T357" i="2"/>
  <c r="AD366" i="2"/>
  <c r="V366" i="2"/>
  <c r="AA366" i="2"/>
  <c r="S366" i="2"/>
  <c r="Z366" i="2"/>
  <c r="Q366" i="2"/>
  <c r="AC366" i="2" s="1"/>
  <c r="W370" i="2"/>
  <c r="AI371" i="2"/>
  <c r="X374" i="2"/>
  <c r="Y378" i="2"/>
  <c r="X379" i="2"/>
  <c r="AE379" i="2"/>
  <c r="W379" i="2"/>
  <c r="AD379" i="2"/>
  <c r="V379" i="2"/>
  <c r="AC379" i="2"/>
  <c r="U379" i="2"/>
  <c r="T379" i="2"/>
  <c r="AI382" i="2"/>
  <c r="AA383" i="2"/>
  <c r="T330" i="2"/>
  <c r="T334" i="2"/>
  <c r="V335" i="2"/>
  <c r="V339" i="2"/>
  <c r="T342" i="2"/>
  <c r="V343" i="2"/>
  <c r="Q345" i="2"/>
  <c r="T346" i="2"/>
  <c r="V347" i="2"/>
  <c r="Q349" i="2"/>
  <c r="W349" i="2" s="1"/>
  <c r="T350" i="2"/>
  <c r="AC350" i="2"/>
  <c r="AB353" i="2"/>
  <c r="T353" i="2"/>
  <c r="Z353" i="2"/>
  <c r="U354" i="2"/>
  <c r="AE354" i="2"/>
  <c r="Z355" i="2"/>
  <c r="V356" i="2"/>
  <c r="AE356" i="2"/>
  <c r="Q357" i="2"/>
  <c r="AE357" i="2" s="1"/>
  <c r="AC357" i="2"/>
  <c r="AD362" i="2"/>
  <c r="V362" i="2"/>
  <c r="U362" i="2"/>
  <c r="T362" i="2"/>
  <c r="S362" i="2"/>
  <c r="Z362" i="2"/>
  <c r="Q362" i="2"/>
  <c r="AC362" i="2" s="1"/>
  <c r="X370" i="2"/>
  <c r="X375" i="2"/>
  <c r="AE375" i="2"/>
  <c r="W375" i="2"/>
  <c r="AD375" i="2"/>
  <c r="V375" i="2"/>
  <c r="AC375" i="2"/>
  <c r="U375" i="2"/>
  <c r="AB375" i="2"/>
  <c r="T375" i="2"/>
  <c r="AE378" i="2"/>
  <c r="AI383" i="2"/>
  <c r="V360" i="2"/>
  <c r="AD360" i="2"/>
  <c r="X361" i="2"/>
  <c r="V364" i="2"/>
  <c r="AD364" i="2"/>
  <c r="X365" i="2"/>
  <c r="V368" i="2"/>
  <c r="AD368" i="2"/>
  <c r="X369" i="2"/>
  <c r="X373" i="2"/>
  <c r="V376" i="2"/>
  <c r="AD376" i="2"/>
  <c r="X377" i="2"/>
  <c r="AD380" i="2"/>
  <c r="X381" i="2"/>
  <c r="V384" i="2"/>
  <c r="AD384" i="2"/>
  <c r="X385" i="2"/>
  <c r="T387" i="2"/>
  <c r="AB387" i="2"/>
  <c r="Y361" i="2"/>
  <c r="AI361" i="2"/>
  <c r="Y365" i="2"/>
  <c r="AI365" i="2"/>
  <c r="Y369" i="2"/>
  <c r="AI369" i="2"/>
  <c r="Y373" i="2"/>
  <c r="AI373" i="2"/>
  <c r="Y377" i="2"/>
  <c r="AI377" i="2"/>
  <c r="Y381" i="2"/>
  <c r="AI381" i="2"/>
  <c r="Y385" i="2"/>
  <c r="AI385" i="2"/>
  <c r="AC387" i="2"/>
  <c r="AE400" i="2"/>
  <c r="AC400" i="2"/>
  <c r="AA408" i="2"/>
  <c r="X408" i="2"/>
  <c r="AE408" i="2"/>
  <c r="X360" i="2"/>
  <c r="Q361" i="2"/>
  <c r="U361" i="2" s="1"/>
  <c r="Z361" i="2"/>
  <c r="X364" i="2"/>
  <c r="Q365" i="2"/>
  <c r="AC365" i="2" s="1"/>
  <c r="Z365" i="2"/>
  <c r="X368" i="2"/>
  <c r="Q369" i="2"/>
  <c r="Z369" i="2"/>
  <c r="X372" i="2"/>
  <c r="Q373" i="2"/>
  <c r="Z373" i="2"/>
  <c r="X376" i="2"/>
  <c r="Q377" i="2"/>
  <c r="T377" i="2" s="1"/>
  <c r="X380" i="2"/>
  <c r="Q381" i="2"/>
  <c r="Z381" i="2"/>
  <c r="X384" i="2"/>
  <c r="Q385" i="2"/>
  <c r="Z385" i="2" s="1"/>
  <c r="V387" i="2"/>
  <c r="Z390" i="2"/>
  <c r="AC394" i="2"/>
  <c r="U394" i="2"/>
  <c r="Z394" i="2"/>
  <c r="V428" i="2"/>
  <c r="AC428" i="2"/>
  <c r="Y360" i="2"/>
  <c r="AI360" i="2"/>
  <c r="S361" i="2"/>
  <c r="AA361" i="2"/>
  <c r="Y364" i="2"/>
  <c r="AI364" i="2"/>
  <c r="S365" i="2"/>
  <c r="AA365" i="2"/>
  <c r="Y368" i="2"/>
  <c r="AI368" i="2"/>
  <c r="S369" i="2"/>
  <c r="AA369" i="2"/>
  <c r="Y372" i="2"/>
  <c r="AI372" i="2"/>
  <c r="S373" i="2"/>
  <c r="AA373" i="2"/>
  <c r="Y376" i="2"/>
  <c r="AI376" i="2"/>
  <c r="S377" i="2"/>
  <c r="AA377" i="2"/>
  <c r="AI380" i="2"/>
  <c r="S381" i="2"/>
  <c r="AA381" i="2"/>
  <c r="Y384" i="2"/>
  <c r="AI384" i="2"/>
  <c r="S385" i="2"/>
  <c r="AA385" i="2"/>
  <c r="W387" i="2"/>
  <c r="Q360" i="2"/>
  <c r="AE360" i="2" s="1"/>
  <c r="Q364" i="2"/>
  <c r="T365" i="2"/>
  <c r="Q368" i="2"/>
  <c r="AA368" i="2" s="1"/>
  <c r="T369" i="2"/>
  <c r="Q372" i="2"/>
  <c r="AD372" i="2" s="1"/>
  <c r="T373" i="2"/>
  <c r="Q376" i="2"/>
  <c r="S376" i="2" s="1"/>
  <c r="Q380" i="2"/>
  <c r="AC380" i="2" s="1"/>
  <c r="T381" i="2"/>
  <c r="Q384" i="2"/>
  <c r="Z384" i="2"/>
  <c r="T385" i="2"/>
  <c r="X387" i="2"/>
  <c r="AI387" i="2"/>
  <c r="X389" i="2"/>
  <c r="S390" i="2"/>
  <c r="AB390" i="2"/>
  <c r="X391" i="2"/>
  <c r="X393" i="2"/>
  <c r="S394" i="2"/>
  <c r="AB394" i="2"/>
  <c r="X395" i="2"/>
  <c r="AA416" i="2"/>
  <c r="T428" i="2"/>
  <c r="Y387" i="2"/>
  <c r="AB412" i="2"/>
  <c r="AE424" i="2"/>
  <c r="AC424" i="2"/>
  <c r="T384" i="2"/>
  <c r="Q387" i="2"/>
  <c r="AD387" i="2" s="1"/>
  <c r="AA389" i="2"/>
  <c r="S389" i="2"/>
  <c r="Z389" i="2"/>
  <c r="V390" i="2"/>
  <c r="AE390" i="2"/>
  <c r="AE391" i="2"/>
  <c r="W391" i="2"/>
  <c r="Z391" i="2"/>
  <c r="AA393" i="2"/>
  <c r="S393" i="2"/>
  <c r="Z393" i="2"/>
  <c r="V394" i="2"/>
  <c r="AE394" i="2"/>
  <c r="AE395" i="2"/>
  <c r="W395" i="2"/>
  <c r="Z395" i="2"/>
  <c r="AB424" i="2"/>
  <c r="W397" i="2"/>
  <c r="AE397" i="2"/>
  <c r="AI398" i="2"/>
  <c r="S399" i="2"/>
  <c r="AA399" i="2"/>
  <c r="W401" i="2"/>
  <c r="Y402" i="2"/>
  <c r="AI402" i="2"/>
  <c r="S403" i="2"/>
  <c r="AA403" i="2"/>
  <c r="W405" i="2"/>
  <c r="Y406" i="2"/>
  <c r="AI406" i="2"/>
  <c r="S407" i="2"/>
  <c r="AA407" i="2"/>
  <c r="W409" i="2"/>
  <c r="AE409" i="2"/>
  <c r="Y410" i="2"/>
  <c r="AI410" i="2"/>
  <c r="S411" i="2"/>
  <c r="AA411" i="2"/>
  <c r="W413" i="2"/>
  <c r="Y414" i="2"/>
  <c r="AI414" i="2"/>
  <c r="S415" i="2"/>
  <c r="AA415" i="2"/>
  <c r="W417" i="2"/>
  <c r="AE417" i="2"/>
  <c r="Y418" i="2"/>
  <c r="AI418" i="2"/>
  <c r="AA419" i="2"/>
  <c r="W421" i="2"/>
  <c r="AE421" i="2"/>
  <c r="Y422" i="2"/>
  <c r="AI422" i="2"/>
  <c r="S423" i="2"/>
  <c r="AA423" i="2"/>
  <c r="W425" i="2"/>
  <c r="AE425" i="2"/>
  <c r="Y426" i="2"/>
  <c r="AI426" i="2"/>
  <c r="S427" i="2"/>
  <c r="AA427" i="2"/>
  <c r="W429" i="2"/>
  <c r="X397" i="2"/>
  <c r="T399" i="2"/>
  <c r="X401" i="2"/>
  <c r="T403" i="2"/>
  <c r="AB403" i="2"/>
  <c r="X405" i="2"/>
  <c r="T407" i="2"/>
  <c r="AB407" i="2"/>
  <c r="T411" i="2"/>
  <c r="AB411" i="2"/>
  <c r="T415" i="2"/>
  <c r="AB415" i="2"/>
  <c r="X429" i="2"/>
  <c r="Y397" i="2"/>
  <c r="AI397" i="2"/>
  <c r="U399" i="2"/>
  <c r="AC399" i="2"/>
  <c r="Y401" i="2"/>
  <c r="AI401" i="2"/>
  <c r="U403" i="2"/>
  <c r="AC403" i="2"/>
  <c r="Y405" i="2"/>
  <c r="AI405" i="2"/>
  <c r="S406" i="2"/>
  <c r="U407" i="2"/>
  <c r="AC407" i="2"/>
  <c r="Y409" i="2"/>
  <c r="AI409" i="2"/>
  <c r="U411" i="2"/>
  <c r="AC411" i="2"/>
  <c r="Y413" i="2"/>
  <c r="AI413" i="2"/>
  <c r="U415" i="2"/>
  <c r="AC415" i="2"/>
  <c r="Y417" i="2"/>
  <c r="AI417" i="2"/>
  <c r="U419" i="2"/>
  <c r="AC419" i="2"/>
  <c r="Y421" i="2"/>
  <c r="AI421" i="2"/>
  <c r="U423" i="2"/>
  <c r="AC423" i="2"/>
  <c r="Y425" i="2"/>
  <c r="AI425" i="2"/>
  <c r="U427" i="2"/>
  <c r="AC427" i="2"/>
  <c r="W428" i="2"/>
  <c r="AE428" i="2"/>
  <c r="Y429" i="2"/>
  <c r="AI429" i="2"/>
  <c r="Q397" i="2"/>
  <c r="V397" i="2" s="1"/>
  <c r="Z397" i="2"/>
  <c r="V399" i="2"/>
  <c r="AD399" i="2"/>
  <c r="Q401" i="2"/>
  <c r="AE401" i="2" s="1"/>
  <c r="Z401" i="2"/>
  <c r="V403" i="2"/>
  <c r="AD403" i="2"/>
  <c r="Q405" i="2"/>
  <c r="AE405" i="2" s="1"/>
  <c r="Z405" i="2"/>
  <c r="AB406" i="2"/>
  <c r="V407" i="2"/>
  <c r="AD407" i="2"/>
  <c r="Q409" i="2"/>
  <c r="U409" i="2" s="1"/>
  <c r="T410" i="2"/>
  <c r="AB410" i="2"/>
  <c r="V411" i="2"/>
  <c r="AD411" i="2"/>
  <c r="Q413" i="2"/>
  <c r="V413" i="2" s="1"/>
  <c r="Z413" i="2"/>
  <c r="V415" i="2"/>
  <c r="AD415" i="2"/>
  <c r="Q417" i="2"/>
  <c r="Z417" i="2"/>
  <c r="T418" i="2"/>
  <c r="AB418" i="2"/>
  <c r="V419" i="2"/>
  <c r="Q421" i="2"/>
  <c r="Z421" i="2" s="1"/>
  <c r="T422" i="2"/>
  <c r="AB422" i="2"/>
  <c r="V423" i="2"/>
  <c r="AD423" i="2"/>
  <c r="Q425" i="2"/>
  <c r="Z425" i="2"/>
  <c r="T426" i="2"/>
  <c r="AB426" i="2"/>
  <c r="V427" i="2"/>
  <c r="AD427" i="2"/>
  <c r="X428" i="2"/>
  <c r="Q429" i="2"/>
  <c r="AA429" i="2" s="1"/>
  <c r="Z429" i="2"/>
  <c r="Y388" i="2"/>
  <c r="Y392" i="2"/>
  <c r="Y396" i="2"/>
  <c r="S397" i="2"/>
  <c r="W399" i="2"/>
  <c r="AE399" i="2"/>
  <c r="Y400" i="2"/>
  <c r="S401" i="2"/>
  <c r="U402" i="2"/>
  <c r="W403" i="2"/>
  <c r="AE403" i="2"/>
  <c r="Y404" i="2"/>
  <c r="U406" i="2"/>
  <c r="W407" i="2"/>
  <c r="AE407" i="2"/>
  <c r="Y408" i="2"/>
  <c r="S409" i="2"/>
  <c r="U410" i="2"/>
  <c r="W411" i="2"/>
  <c r="AE411" i="2"/>
  <c r="Y412" i="2"/>
  <c r="S413" i="2"/>
  <c r="U414" i="2"/>
  <c r="W415" i="2"/>
  <c r="AE415" i="2"/>
  <c r="Y416" i="2"/>
  <c r="S417" i="2"/>
  <c r="U418" i="2"/>
  <c r="W419" i="2"/>
  <c r="Y420" i="2"/>
  <c r="S421" i="2"/>
  <c r="U422" i="2"/>
  <c r="W423" i="2"/>
  <c r="AE423" i="2"/>
  <c r="Y424" i="2"/>
  <c r="S425" i="2"/>
  <c r="U426" i="2"/>
  <c r="W427" i="2"/>
  <c r="AE427" i="2"/>
  <c r="Y428" i="2"/>
  <c r="S429" i="2"/>
  <c r="Y403" i="2"/>
  <c r="Y407" i="2"/>
  <c r="Y411" i="2"/>
  <c r="Y415" i="2"/>
  <c r="Y419" i="2"/>
  <c r="Y423" i="2"/>
  <c r="Y427" i="2"/>
  <c r="Y403" i="4" l="1"/>
  <c r="U403" i="4"/>
  <c r="S403" i="4"/>
  <c r="P403" i="23"/>
  <c r="S403" i="23"/>
  <c r="AB402" i="3"/>
  <c r="T402" i="3"/>
  <c r="AE403" i="3"/>
  <c r="Z403" i="3"/>
  <c r="AB402" i="2"/>
  <c r="AH402" i="2" s="1"/>
  <c r="AJ402" i="2" s="1"/>
  <c r="AD354" i="6"/>
  <c r="AH396" i="6"/>
  <c r="AJ396" i="6"/>
  <c r="AC325" i="6"/>
  <c r="AM352" i="6"/>
  <c r="AO343" i="6"/>
  <c r="AD267" i="6"/>
  <c r="AC275" i="6"/>
  <c r="AC267" i="6"/>
  <c r="Y281" i="6"/>
  <c r="AJ268" i="6"/>
  <c r="X264" i="6"/>
  <c r="AL246" i="6"/>
  <c r="AD258" i="6"/>
  <c r="AE251" i="6"/>
  <c r="AI240" i="6"/>
  <c r="AL235" i="6"/>
  <c r="AH231" i="6"/>
  <c r="AD227" i="6"/>
  <c r="AO200" i="6"/>
  <c r="Z244" i="6"/>
  <c r="AH236" i="6"/>
  <c r="AI280" i="6"/>
  <c r="AM204" i="6"/>
  <c r="AR204" i="6" s="1"/>
  <c r="AT204" i="6" s="1"/>
  <c r="Y200" i="6"/>
  <c r="Z382" i="6"/>
  <c r="AC362" i="6"/>
  <c r="AO391" i="6"/>
  <c r="AO388" i="6"/>
  <c r="AJ316" i="6"/>
  <c r="X341" i="6"/>
  <c r="AR341" i="6" s="1"/>
  <c r="AT341" i="6" s="1"/>
  <c r="AE341" i="6"/>
  <c r="AA342" i="6"/>
  <c r="X218" i="6"/>
  <c r="Z256" i="6"/>
  <c r="AN255" i="6"/>
  <c r="X331" i="6"/>
  <c r="AC231" i="6"/>
  <c r="AB275" i="6"/>
  <c r="AC195" i="6"/>
  <c r="AG274" i="6"/>
  <c r="AH392" i="6"/>
  <c r="X281" i="6"/>
  <c r="Z200" i="6"/>
  <c r="AA341" i="6"/>
  <c r="Y275" i="6"/>
  <c r="AI201" i="6"/>
  <c r="AO231" i="6"/>
  <c r="AN275" i="6"/>
  <c r="AE266" i="6"/>
  <c r="AI398" i="6"/>
  <c r="Z350" i="6"/>
  <c r="X327" i="6"/>
  <c r="AE371" i="6"/>
  <c r="AJ371" i="6"/>
  <c r="Y376" i="6"/>
  <c r="AN352" i="6"/>
  <c r="AJ326" i="6"/>
  <c r="Z368" i="6"/>
  <c r="AE368" i="6"/>
  <c r="AJ340" i="6"/>
  <c r="AE275" i="6"/>
  <c r="AC266" i="6"/>
  <c r="AR266" i="6" s="1"/>
  <c r="AT266" i="6" s="1"/>
  <c r="AA298" i="6"/>
  <c r="AR298" i="6" s="1"/>
  <c r="AT298" i="6" s="1"/>
  <c r="AL262" i="6"/>
  <c r="AC264" i="6"/>
  <c r="AD230" i="6"/>
  <c r="X272" i="6"/>
  <c r="AJ232" i="6"/>
  <c r="AJ216" i="6"/>
  <c r="AE203" i="6"/>
  <c r="AR203" i="6" s="1"/>
  <c r="AT203" i="6" s="1"/>
  <c r="AC234" i="6"/>
  <c r="AR234" i="6" s="1"/>
  <c r="AT234" i="6" s="1"/>
  <c r="AC226" i="6"/>
  <c r="X252" i="6"/>
  <c r="AB280" i="6"/>
  <c r="Z389" i="6"/>
  <c r="Y341" i="6"/>
  <c r="Y207" i="6"/>
  <c r="X300" i="6"/>
  <c r="Z328" i="6"/>
  <c r="AM275" i="6"/>
  <c r="AO290" i="6"/>
  <c r="AJ203" i="6"/>
  <c r="AE286" i="6"/>
  <c r="AA233" i="6"/>
  <c r="X242" i="6"/>
  <c r="AH267" i="6"/>
  <c r="AE333" i="6"/>
  <c r="AR333" i="6" s="1"/>
  <c r="AT333" i="6" s="1"/>
  <c r="X290" i="6"/>
  <c r="AE265" i="6"/>
  <c r="AM197" i="6"/>
  <c r="AN282" i="6"/>
  <c r="AI376" i="6"/>
  <c r="AJ264" i="6"/>
  <c r="AN223" i="6"/>
  <c r="Z398" i="6"/>
  <c r="AG393" i="6"/>
  <c r="AI359" i="6"/>
  <c r="AE327" i="6"/>
  <c r="AG376" i="6"/>
  <c r="AH355" i="6"/>
  <c r="AB326" i="6"/>
  <c r="AJ351" i="6"/>
  <c r="Z327" i="6"/>
  <c r="AG304" i="6"/>
  <c r="AB281" i="6"/>
  <c r="AI281" i="6"/>
  <c r="Z281" i="6"/>
  <c r="AI275" i="6"/>
  <c r="AC232" i="6"/>
  <c r="AJ272" i="6"/>
  <c r="AB232" i="6"/>
  <c r="AR232" i="6" s="1"/>
  <c r="AT232" i="6" s="1"/>
  <c r="Z207" i="6"/>
  <c r="AJ236" i="6"/>
  <c r="AJ280" i="6"/>
  <c r="AI389" i="6"/>
  <c r="AO358" i="6"/>
  <c r="AG375" i="6"/>
  <c r="AC388" i="6"/>
  <c r="Z240" i="6"/>
  <c r="AR240" i="6" s="1"/>
  <c r="AT240" i="6" s="1"/>
  <c r="X238" i="6"/>
  <c r="Y195" i="6"/>
  <c r="X375" i="6"/>
  <c r="AJ230" i="6"/>
  <c r="AL245" i="6"/>
  <c r="AA393" i="6"/>
  <c r="AO393" i="6"/>
  <c r="AA354" i="6"/>
  <c r="AR354" i="6" s="1"/>
  <c r="AT354" i="6" s="1"/>
  <c r="AA350" i="6"/>
  <c r="AO371" i="6"/>
  <c r="Z371" i="6"/>
  <c r="AO376" i="6"/>
  <c r="Z363" i="6"/>
  <c r="AN306" i="6"/>
  <c r="AD306" i="6"/>
  <c r="AR306" i="6" s="1"/>
  <c r="AT306" i="6" s="1"/>
  <c r="AA320" i="6"/>
  <c r="Z304" i="6"/>
  <c r="AE262" i="6"/>
  <c r="AA267" i="6"/>
  <c r="AD271" i="6"/>
  <c r="AB247" i="6"/>
  <c r="AJ239" i="6"/>
  <c r="AJ231" i="6"/>
  <c r="AC272" i="6"/>
  <c r="AJ200" i="6"/>
  <c r="AB244" i="6"/>
  <c r="AJ228" i="6"/>
  <c r="AC196" i="6"/>
  <c r="X367" i="6"/>
  <c r="AJ367" i="6"/>
  <c r="X392" i="6"/>
  <c r="AN247" i="6"/>
  <c r="X230" i="6"/>
  <c r="AC257" i="6"/>
  <c r="AO282" i="6"/>
  <c r="AD392" i="6"/>
  <c r="AM230" i="6"/>
  <c r="AI336" i="6"/>
  <c r="AN358" i="6"/>
  <c r="Y358" i="6"/>
  <c r="AJ392" i="6"/>
  <c r="AC396" i="6"/>
  <c r="AL342" i="6"/>
  <c r="AL326" i="6"/>
  <c r="Z380" i="6"/>
  <c r="AC371" i="6"/>
  <c r="AH371" i="6"/>
  <c r="AR371" i="6" s="1"/>
  <c r="AT371" i="6" s="1"/>
  <c r="AC334" i="6"/>
  <c r="AC344" i="6"/>
  <c r="AD340" i="6"/>
  <c r="AH318" i="6"/>
  <c r="AB231" i="6"/>
  <c r="AA239" i="6"/>
  <c r="AL251" i="6"/>
  <c r="AC228" i="6"/>
  <c r="AN362" i="6"/>
  <c r="AO389" i="6"/>
  <c r="AM199" i="6"/>
  <c r="X320" i="6"/>
  <c r="AO328" i="6"/>
  <c r="AN234" i="6"/>
  <c r="AG275" i="6"/>
  <c r="AO203" i="6"/>
  <c r="AO325" i="6"/>
  <c r="Y203" i="6"/>
  <c r="AK227" i="6"/>
  <c r="AH232" i="6"/>
  <c r="AG255" i="6"/>
  <c r="AC255" i="6"/>
  <c r="AF200" i="6"/>
  <c r="AF222" i="6"/>
  <c r="AM367" i="6"/>
  <c r="AD371" i="6"/>
  <c r="AA371" i="6"/>
  <c r="AK344" i="6"/>
  <c r="AE304" i="6"/>
  <c r="AD268" i="6"/>
  <c r="AN262" i="6"/>
  <c r="AJ298" i="6"/>
  <c r="AO281" i="6"/>
  <c r="AR281" i="6" s="1"/>
  <c r="AT281" i="6" s="1"/>
  <c r="AL247" i="6"/>
  <c r="AD239" i="6"/>
  <c r="AD231" i="6"/>
  <c r="AD242" i="6"/>
  <c r="AH238" i="6"/>
  <c r="AL234" i="6"/>
  <c r="AA231" i="6"/>
  <c r="Z255" i="6"/>
  <c r="AR255" i="6" s="1"/>
  <c r="AT255" i="6" s="1"/>
  <c r="Z280" i="6"/>
  <c r="AO351" i="6"/>
  <c r="X316" i="6"/>
  <c r="AJ327" i="6"/>
  <c r="AB300" i="6"/>
  <c r="AH275" i="6"/>
  <c r="AJ226" i="6"/>
  <c r="AR226" i="6" s="1"/>
  <c r="AT226" i="6" s="1"/>
  <c r="AH200" i="6"/>
  <c r="AL325" i="6"/>
  <c r="AJ271" i="6"/>
  <c r="AO314" i="6"/>
  <c r="AJ278" i="6"/>
  <c r="AC227" i="6"/>
  <c r="AO227" i="6"/>
  <c r="X378" i="6"/>
  <c r="AO353" i="6"/>
  <c r="AR353" i="6" s="1"/>
  <c r="AT353" i="6" s="1"/>
  <c r="AE377" i="6"/>
  <c r="AG362" i="6"/>
  <c r="AO223" i="6"/>
  <c r="X275" i="6"/>
  <c r="AA334" i="6"/>
  <c r="AO372" i="6"/>
  <c r="AN281" i="6"/>
  <c r="AO398" i="6"/>
  <c r="AG371" i="6"/>
  <c r="AH324" i="6"/>
  <c r="AD275" i="6"/>
  <c r="AK275" i="6"/>
  <c r="AC230" i="6"/>
  <c r="AH230" i="6"/>
  <c r="Z222" i="6"/>
  <c r="AD218" i="6"/>
  <c r="AR218" i="6" s="1"/>
  <c r="AT218" i="6" s="1"/>
  <c r="AA232" i="6"/>
  <c r="AC210" i="6"/>
  <c r="AL200" i="6"/>
  <c r="AI200" i="6"/>
  <c r="AE280" i="6"/>
  <c r="AD196" i="6"/>
  <c r="AG200" i="6"/>
  <c r="AR200" i="6" s="1"/>
  <c r="AT200" i="6" s="1"/>
  <c r="X362" i="6"/>
  <c r="AO327" i="6"/>
  <c r="X326" i="6"/>
  <c r="Z326" i="6"/>
  <c r="Y231" i="6"/>
  <c r="AJ275" i="6"/>
  <c r="AC203" i="6"/>
  <c r="AJ227" i="6"/>
  <c r="AR227" i="6" s="1"/>
  <c r="AT227" i="6" s="1"/>
  <c r="AN210" i="6"/>
  <c r="AR210" i="6" s="1"/>
  <c r="AT210" i="6" s="1"/>
  <c r="AC323" i="6"/>
  <c r="AN246" i="6"/>
  <c r="AB234" i="6"/>
  <c r="AA391" i="4"/>
  <c r="AA389" i="4"/>
  <c r="AC341" i="4"/>
  <c r="R386" i="4"/>
  <c r="S338" i="4"/>
  <c r="S312" i="4"/>
  <c r="X319" i="4"/>
  <c r="Y238" i="4"/>
  <c r="U285" i="4"/>
  <c r="AA273" i="4"/>
  <c r="AA245" i="4"/>
  <c r="R197" i="4"/>
  <c r="X231" i="4"/>
  <c r="X229" i="4"/>
  <c r="Y235" i="4"/>
  <c r="V195" i="4"/>
  <c r="Z358" i="4"/>
  <c r="V378" i="4"/>
  <c r="U202" i="4"/>
  <c r="R262" i="4"/>
  <c r="S223" i="4"/>
  <c r="AB240" i="4"/>
  <c r="T251" i="4"/>
  <c r="S199" i="4"/>
  <c r="AB226" i="4"/>
  <c r="AA212" i="4"/>
  <c r="U197" i="4"/>
  <c r="AA200" i="4"/>
  <c r="X358" i="4"/>
  <c r="Z258" i="4"/>
  <c r="V376" i="4"/>
  <c r="Z264" i="4"/>
  <c r="S290" i="4"/>
  <c r="R290" i="4"/>
  <c r="R317" i="4"/>
  <c r="AB316" i="4"/>
  <c r="AA312" i="4"/>
  <c r="X312" i="4"/>
  <c r="AA238" i="4"/>
  <c r="AA275" i="4"/>
  <c r="W252" i="4"/>
  <c r="AA343" i="4"/>
  <c r="Y354" i="4"/>
  <c r="S350" i="4"/>
  <c r="W345" i="4"/>
  <c r="Y275" i="4"/>
  <c r="AA195" i="4"/>
  <c r="AB329" i="4"/>
  <c r="AC234" i="4"/>
  <c r="S222" i="4"/>
  <c r="Z238" i="4"/>
  <c r="T275" i="4"/>
  <c r="R226" i="4"/>
  <c r="S238" i="4"/>
  <c r="Y252" i="4"/>
  <c r="T325" i="4"/>
  <c r="AB275" i="4"/>
  <c r="Y233" i="4"/>
  <c r="AA247" i="4"/>
  <c r="X284" i="4"/>
  <c r="R381" i="4"/>
  <c r="Z320" i="4"/>
  <c r="X320" i="4"/>
  <c r="W356" i="4"/>
  <c r="Y318" i="4"/>
  <c r="U316" i="4"/>
  <c r="X246" i="4"/>
  <c r="Z388" i="4"/>
  <c r="R275" i="4"/>
  <c r="R227" i="4"/>
  <c r="AC235" i="4"/>
  <c r="Y284" i="4"/>
  <c r="S221" i="4"/>
  <c r="AA209" i="4"/>
  <c r="U326" i="4"/>
  <c r="Z202" i="4"/>
  <c r="X389" i="4"/>
  <c r="Y228" i="4"/>
  <c r="X203" i="4"/>
  <c r="AB227" i="4"/>
  <c r="U231" i="4"/>
  <c r="X368" i="4"/>
  <c r="S378" i="4"/>
  <c r="X386" i="4"/>
  <c r="AA354" i="4"/>
  <c r="AA319" i="4"/>
  <c r="T327" i="4"/>
  <c r="AA248" i="4"/>
  <c r="X305" i="4"/>
  <c r="Z253" i="4"/>
  <c r="R221" i="4"/>
  <c r="U275" i="4"/>
  <c r="Z275" i="4"/>
  <c r="R251" i="4"/>
  <c r="U209" i="4"/>
  <c r="AA227" i="4"/>
  <c r="AB200" i="4"/>
  <c r="R231" i="4"/>
  <c r="S217" i="4"/>
  <c r="X342" i="4"/>
  <c r="Z272" i="4"/>
  <c r="AA234" i="4"/>
  <c r="R300" i="4"/>
  <c r="Z208" i="4"/>
  <c r="S211" i="4"/>
  <c r="U377" i="4"/>
  <c r="U238" i="4"/>
  <c r="AB280" i="4"/>
  <c r="AB314" i="4"/>
  <c r="X207" i="4"/>
  <c r="X228" i="4"/>
  <c r="AF228" i="4" s="1"/>
  <c r="AH228" i="4" s="1"/>
  <c r="S381" i="4"/>
  <c r="Z390" i="4"/>
  <c r="Z355" i="4"/>
  <c r="AA329" i="4"/>
  <c r="V316" i="4"/>
  <c r="X238" i="4"/>
  <c r="AC275" i="4"/>
  <c r="U331" i="4"/>
  <c r="U217" i="4"/>
  <c r="U381" i="4"/>
  <c r="AB228" i="4"/>
  <c r="X245" i="4"/>
  <c r="R234" i="4"/>
  <c r="AA222" i="4"/>
  <c r="X280" i="4"/>
  <c r="X345" i="4"/>
  <c r="AF276" i="4"/>
  <c r="AH276" i="4" s="1"/>
  <c r="AA300" i="4"/>
  <c r="V275" i="4"/>
  <c r="S247" i="4"/>
  <c r="X331" i="4"/>
  <c r="S235" i="4"/>
  <c r="X356" i="4"/>
  <c r="Z322" i="4"/>
  <c r="AB342" i="4"/>
  <c r="AB253" i="4"/>
  <c r="S198" i="4"/>
  <c r="Y223" i="4"/>
  <c r="AA339" i="4"/>
  <c r="Y222" i="4"/>
  <c r="AB230" i="4"/>
  <c r="AF230" i="4" s="1"/>
  <c r="AH230" i="4" s="1"/>
  <c r="AA375" i="4"/>
  <c r="X343" i="4"/>
  <c r="S356" i="4"/>
  <c r="S322" i="4"/>
  <c r="X327" i="4"/>
  <c r="AB209" i="4"/>
  <c r="R331" i="4"/>
  <c r="X235" i="4"/>
  <c r="X195" i="4"/>
  <c r="U240" i="4"/>
  <c r="AA289" i="4"/>
  <c r="AC282" i="4"/>
  <c r="S218" i="4"/>
  <c r="AC221" i="4"/>
  <c r="W280" i="23"/>
  <c r="V280" i="23"/>
  <c r="R258" i="23"/>
  <c r="U208" i="23"/>
  <c r="X240" i="23"/>
  <c r="W254" i="23"/>
  <c r="W258" i="23"/>
  <c r="S339" i="23"/>
  <c r="U273" i="3"/>
  <c r="AH273" i="3" s="1"/>
  <c r="AJ273" i="3" s="1"/>
  <c r="AB398" i="3"/>
  <c r="T325" i="3"/>
  <c r="V252" i="3"/>
  <c r="S234" i="3"/>
  <c r="AH234" i="3" s="1"/>
  <c r="AJ234" i="3" s="1"/>
  <c r="AD217" i="3"/>
  <c r="AE388" i="3"/>
  <c r="V396" i="3"/>
  <c r="S315" i="3"/>
  <c r="AH315" i="3" s="1"/>
  <c r="AJ315" i="3" s="1"/>
  <c r="S260" i="3"/>
  <c r="V203" i="3"/>
  <c r="S273" i="3"/>
  <c r="AB290" i="3"/>
  <c r="AD203" i="3"/>
  <c r="V302" i="3"/>
  <c r="AA228" i="3"/>
  <c r="AA268" i="3"/>
  <c r="X372" i="3"/>
  <c r="AC398" i="3"/>
  <c r="Z336" i="3"/>
  <c r="Z268" i="3"/>
  <c r="S321" i="3"/>
  <c r="S295" i="3"/>
  <c r="AE208" i="3"/>
  <c r="AD208" i="3"/>
  <c r="AA234" i="3"/>
  <c r="AC206" i="3"/>
  <c r="Z198" i="3"/>
  <c r="X325" i="3"/>
  <c r="AA367" i="3"/>
  <c r="AB326" i="3"/>
  <c r="U372" i="3"/>
  <c r="AA298" i="3"/>
  <c r="V367" i="3"/>
  <c r="S196" i="3"/>
  <c r="AD255" i="3"/>
  <c r="U338" i="3"/>
  <c r="AA218" i="3"/>
  <c r="T233" i="3"/>
  <c r="U238" i="3"/>
  <c r="Z204" i="3"/>
  <c r="T317" i="3"/>
  <c r="AA300" i="3"/>
  <c r="Y289" i="3"/>
  <c r="AA332" i="3"/>
  <c r="AE283" i="3"/>
  <c r="T295" i="3"/>
  <c r="AE266" i="3"/>
  <c r="V228" i="3"/>
  <c r="U226" i="3"/>
  <c r="U216" i="3"/>
  <c r="Y204" i="3"/>
  <c r="AA265" i="3"/>
  <c r="AE255" i="3"/>
  <c r="AE338" i="3"/>
  <c r="Z317" i="3"/>
  <c r="U227" i="3"/>
  <c r="U300" i="3"/>
  <c r="U397" i="3"/>
  <c r="V370" i="3"/>
  <c r="AC297" i="3"/>
  <c r="AE329" i="3"/>
  <c r="Z297" i="3"/>
  <c r="V246" i="3"/>
  <c r="AB278" i="3"/>
  <c r="AH278" i="3" s="1"/>
  <c r="AJ278" i="3" s="1"/>
  <c r="AE216" i="3"/>
  <c r="AC234" i="3"/>
  <c r="V209" i="3"/>
  <c r="AC201" i="3"/>
  <c r="T302" i="3"/>
  <c r="AE207" i="3"/>
  <c r="AB209" i="3"/>
  <c r="S212" i="3"/>
  <c r="T217" i="3"/>
  <c r="AD302" i="3"/>
  <c r="X370" i="3"/>
  <c r="AB282" i="3"/>
  <c r="AD397" i="3"/>
  <c r="Y362" i="3"/>
  <c r="Z326" i="3"/>
  <c r="AD329" i="3"/>
  <c r="V282" i="3"/>
  <c r="V295" i="3"/>
  <c r="X246" i="3"/>
  <c r="AB244" i="3"/>
  <c r="AH244" i="3" s="1"/>
  <c r="AJ244" i="3" s="1"/>
  <c r="V292" i="3"/>
  <c r="U316" i="3"/>
  <c r="AH316" i="3" s="1"/>
  <c r="AJ316" i="3" s="1"/>
  <c r="T220" i="3"/>
  <c r="V227" i="3"/>
  <c r="AE211" i="3"/>
  <c r="AD285" i="3"/>
  <c r="T337" i="3"/>
  <c r="Z196" i="3"/>
  <c r="AA274" i="3"/>
  <c r="T336" i="3"/>
  <c r="AH336" i="3" s="1"/>
  <c r="AJ336" i="3" s="1"/>
  <c r="T244" i="3"/>
  <c r="T236" i="3"/>
  <c r="X226" i="3"/>
  <c r="T206" i="3"/>
  <c r="S236" i="3"/>
  <c r="AB285" i="3"/>
  <c r="S298" i="3"/>
  <c r="AB196" i="3"/>
  <c r="AE343" i="3"/>
  <c r="S239" i="3"/>
  <c r="AB336" i="3"/>
  <c r="Z208" i="3"/>
  <c r="S266" i="3"/>
  <c r="Y213" i="3"/>
  <c r="AC283" i="3"/>
  <c r="V231" i="3"/>
  <c r="S231" i="3"/>
  <c r="AA236" i="3"/>
  <c r="U218" i="3"/>
  <c r="U337" i="3"/>
  <c r="AA201" i="3"/>
  <c r="Z357" i="2"/>
  <c r="U367" i="2"/>
  <c r="Y203" i="2"/>
  <c r="T232" i="2"/>
  <c r="AE205" i="2"/>
  <c r="AC338" i="2"/>
  <c r="T222" i="2"/>
  <c r="X313" i="2"/>
  <c r="U218" i="2"/>
  <c r="Z252" i="2"/>
  <c r="AB221" i="2"/>
  <c r="U372" i="2"/>
  <c r="AA256" i="2"/>
  <c r="U303" i="2"/>
  <c r="AD324" i="2"/>
  <c r="AC221" i="2"/>
  <c r="S378" i="2"/>
  <c r="AE329" i="2"/>
  <c r="X358" i="2"/>
  <c r="AD229" i="2"/>
  <c r="AE218" i="2"/>
  <c r="AE202" i="2"/>
  <c r="AC210" i="2"/>
  <c r="AD203" i="2"/>
  <c r="Y352" i="2"/>
  <c r="T245" i="2"/>
  <c r="U264" i="2"/>
  <c r="AE222" i="2"/>
  <c r="AA313" i="2"/>
  <c r="Z274" i="2"/>
  <c r="AE340" i="2"/>
  <c r="AD388" i="2"/>
  <c r="T268" i="2"/>
  <c r="AB219" i="2"/>
  <c r="AD235" i="2"/>
  <c r="U323" i="2"/>
  <c r="AE238" i="2"/>
  <c r="Z331" i="2"/>
  <c r="AA280" i="2"/>
  <c r="AC267" i="2"/>
  <c r="V367" i="2"/>
  <c r="AD342" i="2"/>
  <c r="AB336" i="2"/>
  <c r="Z358" i="2"/>
  <c r="U300" i="2"/>
  <c r="Y207" i="2"/>
  <c r="AC198" i="2"/>
  <c r="U232" i="2"/>
  <c r="U397" i="2"/>
  <c r="AE332" i="2"/>
  <c r="S342" i="2"/>
  <c r="AE376" i="2"/>
  <c r="AD326" i="2"/>
  <c r="X211" i="2"/>
  <c r="S293" i="2"/>
  <c r="S202" i="2"/>
  <c r="AE388" i="2"/>
  <c r="U365" i="2"/>
  <c r="T203" i="2"/>
  <c r="AA397" i="2"/>
  <c r="T229" i="2"/>
  <c r="AB303" i="2"/>
  <c r="S198" i="2"/>
  <c r="AE200" i="2"/>
  <c r="AA390" i="2"/>
  <c r="Y256" i="2"/>
  <c r="Y195" i="2"/>
  <c r="Z326" i="2"/>
  <c r="V326" i="2"/>
  <c r="AC203" i="2"/>
  <c r="AH203" i="2" s="1"/>
  <c r="AJ203" i="2" s="1"/>
  <c r="AE223" i="2"/>
  <c r="U226" i="2"/>
  <c r="AB293" i="2"/>
  <c r="AC234" i="2"/>
  <c r="AH234" i="2" s="1"/>
  <c r="AJ234" i="2" s="1"/>
  <c r="AC287" i="2"/>
  <c r="AD267" i="2"/>
  <c r="Z244" i="2"/>
  <c r="T303" i="2"/>
  <c r="U280" i="2"/>
  <c r="Z376" i="2"/>
  <c r="S359" i="2"/>
  <c r="AB366" i="2"/>
  <c r="V354" i="2"/>
  <c r="AE371" i="2"/>
  <c r="AC336" i="2"/>
  <c r="T329" i="2"/>
  <c r="S201" i="2"/>
  <c r="AB360" i="2"/>
  <c r="X338" i="2"/>
  <c r="AB325" i="2"/>
  <c r="Z339" i="2"/>
  <c r="AE274" i="2"/>
  <c r="AC245" i="2"/>
  <c r="AB211" i="2"/>
  <c r="AD295" i="2"/>
  <c r="Z268" i="2"/>
  <c r="AA226" i="2"/>
  <c r="AA229" i="2"/>
  <c r="U318" i="2"/>
  <c r="AC241" i="2"/>
  <c r="AB338" i="2"/>
  <c r="Z351" i="2"/>
  <c r="AA274" i="2"/>
  <c r="V382" i="2"/>
  <c r="AE210" i="2"/>
  <c r="Y227" i="2"/>
  <c r="V209" i="2"/>
  <c r="AA201" i="2"/>
  <c r="T213" i="2"/>
  <c r="AC205" i="2"/>
  <c r="AB318" i="2"/>
  <c r="AE368" i="2"/>
  <c r="AA372" i="2"/>
  <c r="AA333" i="2"/>
  <c r="S207" i="2"/>
  <c r="AH207" i="2" s="1"/>
  <c r="AJ207" i="2" s="1"/>
  <c r="T215" i="2"/>
  <c r="T297" i="2"/>
  <c r="AH297" i="2" s="1"/>
  <c r="AJ297" i="2" s="1"/>
  <c r="V297" i="2"/>
  <c r="AC229" i="2"/>
  <c r="U229" i="2"/>
  <c r="AA322" i="2"/>
  <c r="AC295" i="2"/>
  <c r="AC233" i="2"/>
  <c r="AD300" i="2"/>
  <c r="W328" i="2"/>
  <c r="Y338" i="2"/>
  <c r="AE338" i="2"/>
  <c r="AE348" i="2"/>
  <c r="T223" i="2"/>
  <c r="U342" i="2"/>
  <c r="AB368" i="2"/>
  <c r="AC331" i="2"/>
  <c r="Z280" i="2"/>
  <c r="T233" i="2"/>
  <c r="AC199" i="2"/>
  <c r="T262" i="2"/>
  <c r="U221" i="2"/>
  <c r="AB350" i="2"/>
  <c r="AD265" i="2"/>
  <c r="S234" i="2"/>
  <c r="AC376" i="2"/>
  <c r="T325" i="2"/>
  <c r="U230" i="2"/>
  <c r="AA202" i="2"/>
  <c r="AB199" i="2"/>
  <c r="U350" i="2"/>
  <c r="V372" i="2"/>
  <c r="AA357" i="2"/>
  <c r="W338" i="2"/>
  <c r="AB367" i="2"/>
  <c r="T371" i="2"/>
  <c r="AB223" i="2"/>
  <c r="W205" i="2"/>
  <c r="AD331" i="2"/>
  <c r="AA233" i="2"/>
  <c r="AA230" i="2"/>
  <c r="X235" i="2"/>
  <c r="AB195" i="2"/>
  <c r="AE299" i="2"/>
  <c r="AB342" i="2"/>
  <c r="AD169" i="6"/>
  <c r="AH145" i="6"/>
  <c r="AL123" i="6"/>
  <c r="AJ107" i="6"/>
  <c r="X190" i="6"/>
  <c r="AA99" i="6"/>
  <c r="AH99" i="6"/>
  <c r="AM50" i="6"/>
  <c r="AA84" i="6"/>
  <c r="AH32" i="6"/>
  <c r="Z24" i="6"/>
  <c r="AJ62" i="6"/>
  <c r="AD17" i="6"/>
  <c r="AM12" i="6"/>
  <c r="AJ12" i="6"/>
  <c r="AR12" i="6" s="1"/>
  <c r="AT12" i="6" s="1"/>
  <c r="Y92" i="6"/>
  <c r="AO178" i="6"/>
  <c r="X80" i="6"/>
  <c r="AL88" i="6"/>
  <c r="AO159" i="6"/>
  <c r="X144" i="6"/>
  <c r="Y99" i="6"/>
  <c r="Z74" i="6"/>
  <c r="AR74" i="6" s="1"/>
  <c r="AT74" i="6" s="1"/>
  <c r="AO91" i="6"/>
  <c r="AO123" i="6"/>
  <c r="AH117" i="6"/>
  <c r="AL150" i="6"/>
  <c r="AE160" i="6"/>
  <c r="AD176" i="6"/>
  <c r="AJ176" i="6"/>
  <c r="AJ168" i="6"/>
  <c r="AD155" i="6"/>
  <c r="AG184" i="6"/>
  <c r="AJ163" i="6"/>
  <c r="AE90" i="6"/>
  <c r="AI90" i="6"/>
  <c r="AJ140" i="6"/>
  <c r="AA115" i="6"/>
  <c r="AR115" i="6" s="1"/>
  <c r="AT115" i="6" s="1"/>
  <c r="AA140" i="6"/>
  <c r="AA132" i="6"/>
  <c r="AB128" i="6"/>
  <c r="AD43" i="6"/>
  <c r="AC62" i="6"/>
  <c r="AG92" i="6"/>
  <c r="AJ46" i="6"/>
  <c r="AN115" i="6"/>
  <c r="AC99" i="6"/>
  <c r="AN21" i="6"/>
  <c r="AA11" i="6"/>
  <c r="AM21" i="6"/>
  <c r="AE189" i="6"/>
  <c r="X64" i="6"/>
  <c r="AM97" i="6"/>
  <c r="AE137" i="6"/>
  <c r="AR137" i="6" s="1"/>
  <c r="AT137" i="6" s="1"/>
  <c r="AM64" i="6"/>
  <c r="AR64" i="6" s="1"/>
  <c r="AT64" i="6" s="1"/>
  <c r="AA9" i="6"/>
  <c r="AH108" i="6"/>
  <c r="AD33" i="6"/>
  <c r="AC27" i="6"/>
  <c r="AA34" i="6"/>
  <c r="AD8" i="6"/>
  <c r="AC78" i="6"/>
  <c r="AR78" i="6" s="1"/>
  <c r="AT78" i="6" s="1"/>
  <c r="AD11" i="6"/>
  <c r="AB106" i="6"/>
  <c r="AG131" i="6"/>
  <c r="AH132" i="6"/>
  <c r="AH144" i="6"/>
  <c r="AA179" i="6"/>
  <c r="X134" i="6"/>
  <c r="AE151" i="6"/>
  <c r="AR151" i="6" s="1"/>
  <c r="AT151" i="6" s="1"/>
  <c r="AH176" i="6"/>
  <c r="AN9" i="6"/>
  <c r="AN25" i="6"/>
  <c r="X155" i="6"/>
  <c r="AB160" i="6"/>
  <c r="AA176" i="6"/>
  <c r="AD156" i="6"/>
  <c r="AA158" i="6"/>
  <c r="AL108" i="6"/>
  <c r="AN102" i="6"/>
  <c r="X102" i="6"/>
  <c r="AD57" i="6"/>
  <c r="AJ84" i="6"/>
  <c r="AC73" i="6"/>
  <c r="AJ33" i="6"/>
  <c r="AE78" i="6"/>
  <c r="AG62" i="6"/>
  <c r="AD9" i="6"/>
  <c r="AJ17" i="6"/>
  <c r="AA38" i="6"/>
  <c r="Z184" i="6"/>
  <c r="AN73" i="6"/>
  <c r="X194" i="6"/>
  <c r="AK99" i="6"/>
  <c r="AH56" i="6"/>
  <c r="AI125" i="6"/>
  <c r="AA125" i="6"/>
  <c r="AJ69" i="6"/>
  <c r="AA184" i="6"/>
  <c r="AC162" i="6"/>
  <c r="AJ147" i="6"/>
  <c r="AO190" i="6"/>
  <c r="AH130" i="6"/>
  <c r="AJ100" i="6"/>
  <c r="AD150" i="6"/>
  <c r="AC65" i="6"/>
  <c r="AJ81" i="6"/>
  <c r="AJ65" i="6"/>
  <c r="AO32" i="6"/>
  <c r="AO24" i="6"/>
  <c r="Z62" i="6"/>
  <c r="AH186" i="6"/>
  <c r="AI89" i="6"/>
  <c r="AA89" i="6"/>
  <c r="Z194" i="6"/>
  <c r="AJ102" i="6"/>
  <c r="AO99" i="6"/>
  <c r="AF48" i="6"/>
  <c r="AH51" i="6"/>
  <c r="AR51" i="6" s="1"/>
  <c r="AT51" i="6" s="1"/>
  <c r="AH10" i="6"/>
  <c r="AN150" i="6"/>
  <c r="AM45" i="6"/>
  <c r="AN176" i="6"/>
  <c r="Y95" i="6"/>
  <c r="AB50" i="6"/>
  <c r="AD158" i="6"/>
  <c r="AD144" i="6"/>
  <c r="AE106" i="6"/>
  <c r="AA130" i="6"/>
  <c r="AB100" i="6"/>
  <c r="Z136" i="6"/>
  <c r="AH62" i="6"/>
  <c r="AC8" i="6"/>
  <c r="AJ106" i="6"/>
  <c r="AJ114" i="6"/>
  <c r="AN99" i="6"/>
  <c r="AA17" i="6"/>
  <c r="Z178" i="6"/>
  <c r="AO73" i="6"/>
  <c r="AC137" i="6"/>
  <c r="AJ29" i="6"/>
  <c r="AO51" i="6"/>
  <c r="AO160" i="6"/>
  <c r="AL132" i="6"/>
  <c r="AI32" i="6"/>
  <c r="AA25" i="6"/>
  <c r="AH81" i="6"/>
  <c r="AC52" i="6"/>
  <c r="X70" i="6"/>
  <c r="AM62" i="6"/>
  <c r="AA10" i="6"/>
  <c r="AM113" i="6"/>
  <c r="X168" i="6"/>
  <c r="AH116" i="6"/>
  <c r="AD136" i="6"/>
  <c r="AD162" i="6"/>
  <c r="AI152" i="6"/>
  <c r="AM150" i="6"/>
  <c r="AB150" i="6"/>
  <c r="AI127" i="6"/>
  <c r="AM132" i="6"/>
  <c r="Z127" i="6"/>
  <c r="AD132" i="6"/>
  <c r="AC116" i="6"/>
  <c r="AC108" i="6"/>
  <c r="AC100" i="6"/>
  <c r="AB91" i="6"/>
  <c r="AR91" i="6" s="1"/>
  <c r="AT91" i="6" s="1"/>
  <c r="AI99" i="6"/>
  <c r="AE95" i="6"/>
  <c r="X136" i="6"/>
  <c r="AO112" i="6"/>
  <c r="AM42" i="6"/>
  <c r="AE60" i="6"/>
  <c r="AA33" i="6"/>
  <c r="AB27" i="6"/>
  <c r="X62" i="6"/>
  <c r="X81" i="6"/>
  <c r="AB102" i="6"/>
  <c r="AO132" i="6"/>
  <c r="AB186" i="6"/>
  <c r="AH88" i="6"/>
  <c r="AR361" i="6"/>
  <c r="AT361" i="6" s="1"/>
  <c r="R102" i="4"/>
  <c r="Z12" i="4"/>
  <c r="S109" i="4"/>
  <c r="X109" i="4"/>
  <c r="Y37" i="4"/>
  <c r="Z70" i="4"/>
  <c r="W53" i="4"/>
  <c r="V114" i="4"/>
  <c r="X151" i="4"/>
  <c r="AF146" i="4"/>
  <c r="AH146" i="4" s="1"/>
  <c r="Z173" i="4"/>
  <c r="AF18" i="4"/>
  <c r="AH18" i="4" s="1"/>
  <c r="W2" i="4"/>
  <c r="AF2" i="4" s="1"/>
  <c r="AH2" i="4" s="1"/>
  <c r="X152" i="4"/>
  <c r="AB151" i="4"/>
  <c r="U125" i="4"/>
  <c r="Z90" i="4"/>
  <c r="V82" i="4"/>
  <c r="AF82" i="4" s="1"/>
  <c r="AH82" i="4" s="1"/>
  <c r="R151" i="4"/>
  <c r="AA38" i="4"/>
  <c r="Z150" i="4"/>
  <c r="AB108" i="4"/>
  <c r="Y125" i="4"/>
  <c r="U148" i="4"/>
  <c r="X12" i="4"/>
  <c r="S39" i="4"/>
  <c r="U51" i="4"/>
  <c r="Y48" i="4"/>
  <c r="AA151" i="4"/>
  <c r="X82" i="4"/>
  <c r="AB149" i="4"/>
  <c r="R148" i="4"/>
  <c r="R128" i="4"/>
  <c r="AB51" i="4"/>
  <c r="W114" i="4"/>
  <c r="S70" i="4"/>
  <c r="AF70" i="4" s="1"/>
  <c r="AH70" i="4" s="1"/>
  <c r="AA53" i="4"/>
  <c r="S184" i="4"/>
  <c r="AB101" i="4"/>
  <c r="T92" i="4"/>
  <c r="T71" i="4"/>
  <c r="AB9" i="4"/>
  <c r="U183" i="4"/>
  <c r="AC73" i="4"/>
  <c r="AA7" i="4"/>
  <c r="R99" i="4"/>
  <c r="T148" i="4"/>
  <c r="AB173" i="4"/>
  <c r="AB128" i="4"/>
  <c r="AC92" i="4"/>
  <c r="T64" i="4"/>
  <c r="X71" i="4"/>
  <c r="S3" i="4"/>
  <c r="Z3" i="4"/>
  <c r="S180" i="4"/>
  <c r="X189" i="4"/>
  <c r="W92" i="4"/>
  <c r="U190" i="4"/>
  <c r="R38" i="4"/>
  <c r="Y183" i="4"/>
  <c r="AF236" i="4"/>
  <c r="AH236" i="4" s="1"/>
  <c r="AF74" i="4"/>
  <c r="AH74" i="4" s="1"/>
  <c r="AF307" i="4"/>
  <c r="AH307" i="4" s="1"/>
  <c r="AF325" i="4"/>
  <c r="AF214" i="4"/>
  <c r="AF115" i="4"/>
  <c r="AH115" i="4" s="1"/>
  <c r="AF86" i="4"/>
  <c r="AH86" i="4" s="1"/>
  <c r="AF220" i="4"/>
  <c r="AH220" i="4" s="1"/>
  <c r="AF186" i="4"/>
  <c r="AH186" i="4" s="1"/>
  <c r="AF90" i="4"/>
  <c r="AH90" i="4" s="1"/>
  <c r="AF54" i="4"/>
  <c r="AH54" i="4" s="1"/>
  <c r="AF58" i="4"/>
  <c r="AH58" i="4" s="1"/>
  <c r="AF240" i="4"/>
  <c r="AH240" i="4" s="1"/>
  <c r="AF174" i="4"/>
  <c r="AH174" i="4" s="1"/>
  <c r="AF131" i="4"/>
  <c r="AH131" i="4" s="1"/>
  <c r="AF292" i="4"/>
  <c r="AH292" i="4" s="1"/>
  <c r="X114" i="23"/>
  <c r="R114" i="23"/>
  <c r="X38" i="23"/>
  <c r="T145" i="23"/>
  <c r="X52" i="23"/>
  <c r="R141" i="23"/>
  <c r="V95" i="23"/>
  <c r="X141" i="23"/>
  <c r="AB141" i="23" s="1"/>
  <c r="AD141" i="23" s="1"/>
  <c r="Q105" i="23"/>
  <c r="U17" i="23"/>
  <c r="W117" i="23"/>
  <c r="U94" i="23"/>
  <c r="W38" i="23"/>
  <c r="Q94" i="23"/>
  <c r="P145" i="23"/>
  <c r="U95" i="23"/>
  <c r="V53" i="23"/>
  <c r="S53" i="23"/>
  <c r="AB124" i="23"/>
  <c r="AD124" i="23" s="1"/>
  <c r="AB104" i="23"/>
  <c r="AD104" i="23" s="1"/>
  <c r="V17" i="23"/>
  <c r="AB17" i="23" s="1"/>
  <c r="AD17" i="23" s="1"/>
  <c r="X100" i="23"/>
  <c r="AD316" i="23"/>
  <c r="AB117" i="23"/>
  <c r="AD117" i="23" s="1"/>
  <c r="AB76" i="23"/>
  <c r="AD76" i="23" s="1"/>
  <c r="AB31" i="23"/>
  <c r="AD31" i="23" s="1"/>
  <c r="AB248" i="23"/>
  <c r="AD248" i="23" s="1"/>
  <c r="AB153" i="23"/>
  <c r="AD153" i="23" s="1"/>
  <c r="AB200" i="23"/>
  <c r="AD200" i="23" s="1"/>
  <c r="AB169" i="23"/>
  <c r="AD169" i="23" s="1"/>
  <c r="AB296" i="23"/>
  <c r="AD296" i="23" s="1"/>
  <c r="AB16" i="23"/>
  <c r="AD16" i="23" s="1"/>
  <c r="AB178" i="23"/>
  <c r="AD178" i="23" s="1"/>
  <c r="AB116" i="23"/>
  <c r="AD116" i="23" s="1"/>
  <c r="AB327" i="23"/>
  <c r="AD327" i="23" s="1"/>
  <c r="AB307" i="23"/>
  <c r="AD307" i="23" s="1"/>
  <c r="AB279" i="23"/>
  <c r="AD279" i="23" s="1"/>
  <c r="AB140" i="23"/>
  <c r="AD140" i="23" s="1"/>
  <c r="AB105" i="23"/>
  <c r="AD105" i="23" s="1"/>
  <c r="AB63" i="23"/>
  <c r="AD63" i="23" s="1"/>
  <c r="AB294" i="23"/>
  <c r="AD294" i="23" s="1"/>
  <c r="AB226" i="23"/>
  <c r="AD226" i="23" s="1"/>
  <c r="AB310" i="23"/>
  <c r="AD310" i="23" s="1"/>
  <c r="AB208" i="23"/>
  <c r="AD208" i="23" s="1"/>
  <c r="AB204" i="23"/>
  <c r="AD204" i="23" s="1"/>
  <c r="X193" i="3"/>
  <c r="Z64" i="3"/>
  <c r="V102" i="3"/>
  <c r="V57" i="3"/>
  <c r="V194" i="3"/>
  <c r="X37" i="3"/>
  <c r="AD64" i="3"/>
  <c r="X48" i="3"/>
  <c r="AA173" i="3"/>
  <c r="AB194" i="3"/>
  <c r="AB180" i="3"/>
  <c r="Z128" i="3"/>
  <c r="U70" i="3"/>
  <c r="T61" i="3"/>
  <c r="X90" i="3"/>
  <c r="U53" i="3"/>
  <c r="AH53" i="3" s="1"/>
  <c r="AJ53" i="3" s="1"/>
  <c r="V53" i="3"/>
  <c r="T131" i="3"/>
  <c r="AE127" i="3"/>
  <c r="AB94" i="3"/>
  <c r="AB118" i="3"/>
  <c r="AE53" i="3"/>
  <c r="Y48" i="3"/>
  <c r="AE48" i="3"/>
  <c r="X7" i="3"/>
  <c r="U172" i="3"/>
  <c r="AE180" i="3"/>
  <c r="S59" i="3"/>
  <c r="AA107" i="3"/>
  <c r="U164" i="3"/>
  <c r="V62" i="3"/>
  <c r="U61" i="3"/>
  <c r="AE193" i="3"/>
  <c r="U184" i="3"/>
  <c r="V169" i="3"/>
  <c r="V145" i="3"/>
  <c r="AD142" i="3"/>
  <c r="T107" i="3"/>
  <c r="U60" i="3"/>
  <c r="AB53" i="3"/>
  <c r="T20" i="3"/>
  <c r="V99" i="3"/>
  <c r="Z184" i="3"/>
  <c r="AD128" i="3"/>
  <c r="AD137" i="3"/>
  <c r="X62" i="3"/>
  <c r="V150" i="3"/>
  <c r="AD141" i="3"/>
  <c r="AB115" i="3"/>
  <c r="AD99" i="3"/>
  <c r="AE60" i="3"/>
  <c r="Z37" i="3"/>
  <c r="AA62" i="3"/>
  <c r="T88" i="3"/>
  <c r="AE69" i="3"/>
  <c r="V137" i="3"/>
  <c r="X164" i="3"/>
  <c r="AH10" i="3"/>
  <c r="AJ10" i="3" s="1"/>
  <c r="AE54" i="3"/>
  <c r="S21" i="3"/>
  <c r="AA36" i="3"/>
  <c r="U36" i="3"/>
  <c r="AB21" i="3"/>
  <c r="AA59" i="3"/>
  <c r="AH59" i="3" s="1"/>
  <c r="AJ59" i="3" s="1"/>
  <c r="AA180" i="3"/>
  <c r="T70" i="3"/>
  <c r="Z20" i="3"/>
  <c r="AA47" i="3"/>
  <c r="AB184" i="3"/>
  <c r="W90" i="3"/>
  <c r="AE62" i="3"/>
  <c r="T57" i="3"/>
  <c r="AB172" i="3"/>
  <c r="T145" i="3"/>
  <c r="AD62" i="3"/>
  <c r="Z88" i="3"/>
  <c r="U48" i="3"/>
  <c r="AA169" i="3"/>
  <c r="AC23" i="3"/>
  <c r="X121" i="3"/>
  <c r="AH121" i="3" s="1"/>
  <c r="AJ121" i="3" s="1"/>
  <c r="AE94" i="3"/>
  <c r="U38" i="3"/>
  <c r="AA17" i="3"/>
  <c r="U187" i="3"/>
  <c r="AA48" i="3"/>
  <c r="AA38" i="3"/>
  <c r="V115" i="3"/>
  <c r="AH349" i="3"/>
  <c r="AJ349" i="3" s="1"/>
  <c r="AH247" i="3"/>
  <c r="AJ247" i="3" s="1"/>
  <c r="AH217" i="3"/>
  <c r="AH173" i="3"/>
  <c r="AJ173" i="3" s="1"/>
  <c r="AH105" i="3"/>
  <c r="AJ105" i="3" s="1"/>
  <c r="AH154" i="3"/>
  <c r="AJ154" i="3" s="1"/>
  <c r="AH125" i="3"/>
  <c r="AJ125" i="3" s="1"/>
  <c r="AH55" i="3"/>
  <c r="AJ55" i="3" s="1"/>
  <c r="AH6" i="3"/>
  <c r="AJ6" i="3" s="1"/>
  <c r="AH243" i="3"/>
  <c r="AJ243" i="3" s="1"/>
  <c r="AH172" i="3"/>
  <c r="AJ172" i="3" s="1"/>
  <c r="AH204" i="3"/>
  <c r="AJ204" i="3" s="1"/>
  <c r="AH130" i="3"/>
  <c r="AJ130" i="3" s="1"/>
  <c r="AH165" i="3"/>
  <c r="AH218" i="3"/>
  <c r="AJ218" i="3" s="1"/>
  <c r="AH171" i="3"/>
  <c r="AJ171" i="3" s="1"/>
  <c r="AH5" i="3"/>
  <c r="AJ5" i="3" s="1"/>
  <c r="AH239" i="3"/>
  <c r="AJ239" i="3" s="1"/>
  <c r="U190" i="2"/>
  <c r="U177" i="2"/>
  <c r="T173" i="2"/>
  <c r="T72" i="2"/>
  <c r="Z128" i="2"/>
  <c r="V92" i="2"/>
  <c r="Y14" i="2"/>
  <c r="V75" i="2"/>
  <c r="U59" i="2"/>
  <c r="AE11" i="2"/>
  <c r="U179" i="2"/>
  <c r="T118" i="2"/>
  <c r="AA117" i="2"/>
  <c r="AA17" i="2"/>
  <c r="X37" i="2"/>
  <c r="X62" i="2"/>
  <c r="AA8" i="2"/>
  <c r="X21" i="2"/>
  <c r="AC109" i="2"/>
  <c r="AC189" i="2"/>
  <c r="AE168" i="2"/>
  <c r="U112" i="2"/>
  <c r="Z54" i="2"/>
  <c r="AD92" i="2"/>
  <c r="U76" i="2"/>
  <c r="AB162" i="2"/>
  <c r="S16" i="2"/>
  <c r="AB45" i="2"/>
  <c r="W109" i="2"/>
  <c r="AE99" i="2"/>
  <c r="W53" i="2"/>
  <c r="Z37" i="2"/>
  <c r="T122" i="2"/>
  <c r="X39" i="2"/>
  <c r="AA74" i="2"/>
  <c r="U21" i="2"/>
  <c r="AB39" i="2"/>
  <c r="X194" i="2"/>
  <c r="AD179" i="2"/>
  <c r="Z162" i="2"/>
  <c r="AA173" i="2"/>
  <c r="U137" i="2"/>
  <c r="V137" i="2"/>
  <c r="AB136" i="2"/>
  <c r="AC100" i="2"/>
  <c r="T128" i="2"/>
  <c r="W92" i="2"/>
  <c r="AA71" i="2"/>
  <c r="U40" i="2"/>
  <c r="U88" i="2"/>
  <c r="AA108" i="2"/>
  <c r="U117" i="2"/>
  <c r="AA45" i="2"/>
  <c r="S25" i="2"/>
  <c r="AD99" i="2"/>
  <c r="AE114" i="2"/>
  <c r="T74" i="2"/>
  <c r="U41" i="2"/>
  <c r="U169" i="2"/>
  <c r="U186" i="2"/>
  <c r="AD177" i="2"/>
  <c r="X117" i="2"/>
  <c r="AE92" i="2"/>
  <c r="T71" i="2"/>
  <c r="U108" i="2"/>
  <c r="AA132" i="2"/>
  <c r="S49" i="2"/>
  <c r="AA114" i="2"/>
  <c r="AA125" i="2"/>
  <c r="AB133" i="2"/>
  <c r="AD103" i="2"/>
  <c r="AD123" i="2"/>
  <c r="V170" i="2"/>
  <c r="Z92" i="2"/>
  <c r="X92" i="2"/>
  <c r="AA40" i="2"/>
  <c r="X98" i="2"/>
  <c r="Z133" i="2"/>
  <c r="T125" i="2"/>
  <c r="AE146" i="2"/>
  <c r="AC187" i="2"/>
  <c r="AD119" i="2"/>
  <c r="Z29" i="2"/>
  <c r="AA16" i="2"/>
  <c r="AA169" i="2"/>
  <c r="Z132" i="2"/>
  <c r="Z99" i="2"/>
  <c r="Z135" i="2"/>
  <c r="AB116" i="2"/>
  <c r="S92" i="2"/>
  <c r="X22" i="2"/>
  <c r="S59" i="2"/>
  <c r="V119" i="2"/>
  <c r="S72" i="2"/>
  <c r="Z187" i="2"/>
  <c r="AD122" i="2"/>
  <c r="AD73" i="2"/>
  <c r="AE184" i="2"/>
  <c r="X190" i="2"/>
  <c r="V151" i="2"/>
  <c r="X103" i="2"/>
  <c r="AC11" i="2"/>
  <c r="AA92" i="2"/>
  <c r="AA59" i="2"/>
  <c r="V102" i="2"/>
  <c r="U22" i="2"/>
  <c r="AC102" i="2"/>
  <c r="T31" i="2"/>
  <c r="AD62" i="2"/>
  <c r="T17" i="2"/>
  <c r="S85" i="2"/>
  <c r="S332" i="2"/>
  <c r="T285" i="2"/>
  <c r="Y134" i="2"/>
  <c r="T89" i="2"/>
  <c r="AH35" i="2"/>
  <c r="AJ35" i="2" s="1"/>
  <c r="AB47" i="2"/>
  <c r="AB36" i="2"/>
  <c r="U131" i="2"/>
  <c r="AG407" i="6"/>
  <c r="AM390" i="6"/>
  <c r="AO330" i="6"/>
  <c r="AD328" i="6"/>
  <c r="Z325" i="6"/>
  <c r="AR325" i="6" s="1"/>
  <c r="AT325" i="6" s="1"/>
  <c r="Z332" i="6"/>
  <c r="AA337" i="6"/>
  <c r="AE302" i="6"/>
  <c r="X213" i="6"/>
  <c r="AJ142" i="6"/>
  <c r="AA414" i="4"/>
  <c r="Y414" i="4"/>
  <c r="AF355" i="4"/>
  <c r="AH355" i="4" s="1"/>
  <c r="AF342" i="4"/>
  <c r="AH342" i="4" s="1"/>
  <c r="AA322" i="4"/>
  <c r="AF322" i="4" s="1"/>
  <c r="AH322" i="4" s="1"/>
  <c r="AF272" i="4"/>
  <c r="AH272" i="4" s="1"/>
  <c r="X256" i="4"/>
  <c r="AF142" i="4"/>
  <c r="AH142" i="4" s="1"/>
  <c r="AF106" i="4"/>
  <c r="AH106" i="4" s="1"/>
  <c r="AA181" i="4"/>
  <c r="AF207" i="4"/>
  <c r="AH207" i="4" s="1"/>
  <c r="AH296" i="4"/>
  <c r="U189" i="4"/>
  <c r="AF189" i="4" s="1"/>
  <c r="AH189" i="4" s="1"/>
  <c r="AA137" i="4"/>
  <c r="AB292" i="23"/>
  <c r="AD292" i="23" s="1"/>
  <c r="W233" i="23"/>
  <c r="AB233" i="23" s="1"/>
  <c r="AD233" i="23" s="1"/>
  <c r="AB133" i="23"/>
  <c r="AD133" i="23" s="1"/>
  <c r="AB121" i="23"/>
  <c r="AD121" i="23" s="1"/>
  <c r="Q100" i="23"/>
  <c r="AB113" i="23"/>
  <c r="AD113" i="23" s="1"/>
  <c r="AB41" i="23"/>
  <c r="AD41" i="23" s="1"/>
  <c r="AB35" i="23"/>
  <c r="AD35" i="23" s="1"/>
  <c r="W107" i="23"/>
  <c r="AB25" i="23"/>
  <c r="AD25" i="23" s="1"/>
  <c r="Q14" i="23"/>
  <c r="T267" i="3"/>
  <c r="AH246" i="3"/>
  <c r="AJ246" i="3" s="1"/>
  <c r="T210" i="3"/>
  <c r="V226" i="3"/>
  <c r="T182" i="3"/>
  <c r="AB143" i="3"/>
  <c r="AH133" i="3"/>
  <c r="AH21" i="3"/>
  <c r="AJ21" i="3" s="1"/>
  <c r="AB134" i="3"/>
  <c r="U142" i="3"/>
  <c r="AH4" i="3"/>
  <c r="AJ4" i="3" s="1"/>
  <c r="AB258" i="2"/>
  <c r="S146" i="2"/>
  <c r="T36" i="3"/>
  <c r="AA130" i="4"/>
  <c r="X111" i="4"/>
  <c r="AA48" i="4"/>
  <c r="AN413" i="6"/>
  <c r="AE349" i="6"/>
  <c r="AC134" i="2"/>
  <c r="AO283" i="6"/>
  <c r="AH284" i="2"/>
  <c r="AJ284" i="2" s="1"/>
  <c r="U247" i="2"/>
  <c r="T247" i="2"/>
  <c r="T92" i="2"/>
  <c r="T36" i="2"/>
  <c r="AB16" i="2"/>
  <c r="U29" i="2"/>
  <c r="AH29" i="2" s="1"/>
  <c r="AJ29" i="2" s="1"/>
  <c r="AE407" i="6"/>
  <c r="Y406" i="6"/>
  <c r="AO390" i="6"/>
  <c r="AR382" i="6"/>
  <c r="AT382" i="6" s="1"/>
  <c r="AG330" i="6"/>
  <c r="AR330" i="6" s="1"/>
  <c r="AT330" i="6" s="1"/>
  <c r="AD297" i="6"/>
  <c r="AR297" i="6" s="1"/>
  <c r="AT297" i="6" s="1"/>
  <c r="AR319" i="6"/>
  <c r="AT319" i="6" s="1"/>
  <c r="AJ302" i="6"/>
  <c r="AM261" i="6"/>
  <c r="X322" i="6"/>
  <c r="Y125" i="6"/>
  <c r="AG142" i="6"/>
  <c r="AM41" i="6"/>
  <c r="AH325" i="4"/>
  <c r="Y310" i="4"/>
  <c r="AF10" i="4"/>
  <c r="AH10" i="4" s="1"/>
  <c r="R243" i="4"/>
  <c r="U135" i="4"/>
  <c r="T24" i="4"/>
  <c r="AB346" i="23"/>
  <c r="AD346" i="23" s="1"/>
  <c r="AB311" i="23"/>
  <c r="AD311" i="23" s="1"/>
  <c r="AB198" i="23"/>
  <c r="AD198" i="23" s="1"/>
  <c r="AB232" i="23"/>
  <c r="AD232" i="23" s="1"/>
  <c r="AB170" i="23"/>
  <c r="AD170" i="23" s="1"/>
  <c r="AB132" i="23"/>
  <c r="AD132" i="23" s="1"/>
  <c r="R143" i="23"/>
  <c r="AB72" i="23"/>
  <c r="AD72" i="23" s="1"/>
  <c r="T93" i="23"/>
  <c r="AB43" i="23"/>
  <c r="AD43" i="23" s="1"/>
  <c r="T87" i="23"/>
  <c r="AH364" i="3"/>
  <c r="AJ364" i="3" s="1"/>
  <c r="AH310" i="3"/>
  <c r="AJ310" i="3" s="1"/>
  <c r="AB268" i="3"/>
  <c r="Z256" i="3"/>
  <c r="AH256" i="3" s="1"/>
  <c r="AJ256" i="3" s="1"/>
  <c r="Y223" i="3"/>
  <c r="AH209" i="3"/>
  <c r="AJ209" i="3" s="1"/>
  <c r="AH194" i="3"/>
  <c r="AJ194" i="3" s="1"/>
  <c r="AH183" i="3"/>
  <c r="AJ183" i="3" s="1"/>
  <c r="S250" i="3"/>
  <c r="Y210" i="3"/>
  <c r="AH98" i="3"/>
  <c r="AJ98" i="3" s="1"/>
  <c r="V143" i="3"/>
  <c r="AC214" i="3"/>
  <c r="AJ165" i="3"/>
  <c r="AH3" i="3"/>
  <c r="AJ3" i="3" s="1"/>
  <c r="AD347" i="2"/>
  <c r="T255" i="23"/>
  <c r="AB255" i="23" s="1"/>
  <c r="AD255" i="23" s="1"/>
  <c r="S286" i="4"/>
  <c r="AF286" i="4" s="1"/>
  <c r="AH286" i="4" s="1"/>
  <c r="Y413" i="6"/>
  <c r="AA241" i="6"/>
  <c r="AC426" i="6"/>
  <c r="AB379" i="2"/>
  <c r="X332" i="2"/>
  <c r="Y258" i="2"/>
  <c r="Y247" i="2"/>
  <c r="AH247" i="2" s="1"/>
  <c r="AJ247" i="2" s="1"/>
  <c r="U181" i="2"/>
  <c r="V16" i="2"/>
  <c r="AB92" i="2"/>
  <c r="T16" i="2"/>
  <c r="AB428" i="6"/>
  <c r="AH415" i="6"/>
  <c r="AO316" i="6"/>
  <c r="AM346" i="6"/>
  <c r="AR346" i="6" s="1"/>
  <c r="AT346" i="6" s="1"/>
  <c r="X302" i="6"/>
  <c r="AE261" i="6"/>
  <c r="AE246" i="6"/>
  <c r="AJ237" i="6"/>
  <c r="AF407" i="4"/>
  <c r="R387" i="4"/>
  <c r="U345" i="4"/>
  <c r="X286" i="4"/>
  <c r="AF266" i="4"/>
  <c r="AH266" i="4" s="1"/>
  <c r="AF224" i="4"/>
  <c r="AH224" i="4" s="1"/>
  <c r="AF171" i="4"/>
  <c r="AH171" i="4" s="1"/>
  <c r="AF154" i="4"/>
  <c r="AH154" i="4" s="1"/>
  <c r="AF122" i="4"/>
  <c r="AH122" i="4" s="1"/>
  <c r="AF27" i="4"/>
  <c r="AH27" i="4" s="1"/>
  <c r="Y135" i="4"/>
  <c r="AB24" i="4"/>
  <c r="U195" i="4"/>
  <c r="AB243" i="23"/>
  <c r="AD243" i="23" s="1"/>
  <c r="W246" i="23"/>
  <c r="T143" i="23"/>
  <c r="AB143" i="23" s="1"/>
  <c r="AD143" i="23" s="1"/>
  <c r="AB101" i="23"/>
  <c r="AD101" i="23" s="1"/>
  <c r="AB109" i="23"/>
  <c r="AD109" i="23" s="1"/>
  <c r="AB8" i="23"/>
  <c r="AD8" i="23" s="1"/>
  <c r="T60" i="23"/>
  <c r="V285" i="3"/>
  <c r="AH275" i="3"/>
  <c r="AJ275" i="3" s="1"/>
  <c r="Z426" i="3"/>
  <c r="AH231" i="3"/>
  <c r="AJ231" i="3" s="1"/>
  <c r="U267" i="3"/>
  <c r="AA250" i="3"/>
  <c r="U182" i="3"/>
  <c r="AH182" i="3" s="1"/>
  <c r="AJ182" i="3" s="1"/>
  <c r="AH37" i="3"/>
  <c r="AJ37" i="3" s="1"/>
  <c r="Y23" i="3"/>
  <c r="V182" i="23"/>
  <c r="AB267" i="23"/>
  <c r="AD267" i="23" s="1"/>
  <c r="S251" i="23"/>
  <c r="AB77" i="23"/>
  <c r="AD77" i="23" s="1"/>
  <c r="U208" i="4"/>
  <c r="AF178" i="4"/>
  <c r="AH178" i="4" s="1"/>
  <c r="AA134" i="4"/>
  <c r="AF134" i="4" s="1"/>
  <c r="AH134" i="4" s="1"/>
  <c r="AB31" i="4"/>
  <c r="Y34" i="4"/>
  <c r="X413" i="6"/>
  <c r="AM398" i="6"/>
  <c r="AF349" i="6"/>
  <c r="AJ345" i="6"/>
  <c r="AG290" i="6"/>
  <c r="AR290" i="6" s="1"/>
  <c r="AT290" i="6" s="1"/>
  <c r="Y103" i="4"/>
  <c r="Y399" i="2"/>
  <c r="AE285" i="2"/>
  <c r="AC285" i="2"/>
  <c r="X415" i="6"/>
  <c r="AI415" i="6"/>
  <c r="Z345" i="6"/>
  <c r="AA380" i="6"/>
  <c r="AR380" i="6" s="1"/>
  <c r="AT380" i="6" s="1"/>
  <c r="AL295" i="6"/>
  <c r="AH203" i="6"/>
  <c r="Z213" i="6"/>
  <c r="AH142" i="6"/>
  <c r="R411" i="4"/>
  <c r="AF364" i="4"/>
  <c r="AH364" i="4" s="1"/>
  <c r="AF299" i="4"/>
  <c r="AH299" i="4" s="1"/>
  <c r="AF226" i="4"/>
  <c r="AH226" i="4" s="1"/>
  <c r="R137" i="4"/>
  <c r="Z261" i="4"/>
  <c r="S256" i="4"/>
  <c r="AB303" i="23"/>
  <c r="AD303" i="23" s="1"/>
  <c r="Y353" i="23"/>
  <c r="AB300" i="23"/>
  <c r="AD300" i="23" s="1"/>
  <c r="AD284" i="23"/>
  <c r="AB210" i="23"/>
  <c r="AD210" i="23" s="1"/>
  <c r="R180" i="23"/>
  <c r="Y108" i="23"/>
  <c r="AB84" i="23"/>
  <c r="AD84" i="23" s="1"/>
  <c r="P111" i="23"/>
  <c r="AB4" i="23"/>
  <c r="AD4" i="23" s="1"/>
  <c r="Y22" i="23"/>
  <c r="T261" i="3"/>
  <c r="T250" i="3"/>
  <c r="AH116" i="3"/>
  <c r="AJ116" i="3" s="1"/>
  <c r="Z223" i="3"/>
  <c r="AH70" i="3"/>
  <c r="AJ70" i="3" s="1"/>
  <c r="AH77" i="3"/>
  <c r="AJ77" i="3" s="1"/>
  <c r="AH47" i="3"/>
  <c r="AJ47" i="3" s="1"/>
  <c r="AA379" i="2"/>
  <c r="AC398" i="2"/>
  <c r="S249" i="2"/>
  <c r="Y182" i="23"/>
  <c r="U384" i="4"/>
  <c r="X31" i="4"/>
  <c r="AC103" i="4"/>
  <c r="AE391" i="6"/>
  <c r="Z408" i="6"/>
  <c r="AR83" i="6"/>
  <c r="AT83" i="6" s="1"/>
  <c r="Y251" i="23"/>
  <c r="T347" i="2"/>
  <c r="Y347" i="2"/>
  <c r="W236" i="2"/>
  <c r="Y142" i="2"/>
  <c r="Z428" i="6"/>
  <c r="AR416" i="6"/>
  <c r="AT416" i="6" s="1"/>
  <c r="Y393" i="6"/>
  <c r="AR393" i="6" s="1"/>
  <c r="AT393" i="6" s="1"/>
  <c r="Y316" i="6"/>
  <c r="AJ295" i="6"/>
  <c r="AJ297" i="6"/>
  <c r="Y295" i="6"/>
  <c r="AO271" i="6"/>
  <c r="AR271" i="6" s="1"/>
  <c r="AT271" i="6" s="1"/>
  <c r="Z195" i="6"/>
  <c r="AN116" i="6"/>
  <c r="AA142" i="6"/>
  <c r="AR50" i="6"/>
  <c r="AT50" i="6" s="1"/>
  <c r="AF360" i="4"/>
  <c r="AH360" i="4" s="1"/>
  <c r="AF258" i="4"/>
  <c r="AH258" i="4" s="1"/>
  <c r="AF222" i="4"/>
  <c r="AH222" i="4" s="1"/>
  <c r="AF268" i="4"/>
  <c r="AH268" i="4" s="1"/>
  <c r="AF232" i="4"/>
  <c r="AH232" i="4" s="1"/>
  <c r="S282" i="4"/>
  <c r="AB181" i="4"/>
  <c r="AF162" i="4"/>
  <c r="AH162" i="4" s="1"/>
  <c r="AF62" i="4"/>
  <c r="AH62" i="4" s="1"/>
  <c r="AF7" i="4"/>
  <c r="AH7" i="4" s="1"/>
  <c r="AD299" i="23"/>
  <c r="S329" i="23"/>
  <c r="AB324" i="23"/>
  <c r="AD324" i="23" s="1"/>
  <c r="AB271" i="23"/>
  <c r="AD271" i="23" s="1"/>
  <c r="AB203" i="23"/>
  <c r="AD203" i="23" s="1"/>
  <c r="AB186" i="23"/>
  <c r="AD186" i="23" s="1"/>
  <c r="AB188" i="23"/>
  <c r="W81" i="23"/>
  <c r="AB81" i="23" s="1"/>
  <c r="AD81" i="23" s="1"/>
  <c r="S81" i="23"/>
  <c r="AB65" i="23"/>
  <c r="AD65" i="23" s="1"/>
  <c r="AB49" i="23"/>
  <c r="AD49" i="23" s="1"/>
  <c r="AB13" i="23"/>
  <c r="AD13" i="23" s="1"/>
  <c r="Z385" i="3"/>
  <c r="AH385" i="3" s="1"/>
  <c r="AJ385" i="3" s="1"/>
  <c r="AH375" i="3"/>
  <c r="AJ375" i="3" s="1"/>
  <c r="Y347" i="3"/>
  <c r="AJ217" i="3"/>
  <c r="AH178" i="3"/>
  <c r="AJ178" i="3" s="1"/>
  <c r="AH211" i="3"/>
  <c r="AJ211" i="3" s="1"/>
  <c r="AH195" i="3"/>
  <c r="AJ195" i="3" s="1"/>
  <c r="AH113" i="3"/>
  <c r="AJ113" i="3" s="1"/>
  <c r="AH78" i="3"/>
  <c r="AJ78" i="3" s="1"/>
  <c r="AH46" i="3"/>
  <c r="AJ46" i="3" s="1"/>
  <c r="V17" i="3"/>
  <c r="AA142" i="2"/>
  <c r="S29" i="2"/>
  <c r="V112" i="23"/>
  <c r="AB112" i="23" s="1"/>
  <c r="AD112" i="23" s="1"/>
  <c r="AF212" i="4"/>
  <c r="AH212" i="4" s="1"/>
  <c r="Y16" i="4"/>
  <c r="U416" i="2"/>
  <c r="X236" i="2"/>
  <c r="AB154" i="2"/>
  <c r="S26" i="2"/>
  <c r="AH21" i="2"/>
  <c r="AJ21" i="2" s="1"/>
  <c r="AR399" i="6"/>
  <c r="AT399" i="6" s="1"/>
  <c r="AA406" i="6"/>
  <c r="AM314" i="6"/>
  <c r="AG302" i="6"/>
  <c r="AO295" i="6"/>
  <c r="AR295" i="6" s="1"/>
  <c r="AT295" i="6" s="1"/>
  <c r="AI203" i="6"/>
  <c r="AN195" i="6"/>
  <c r="AR21" i="6"/>
  <c r="AT21" i="6" s="1"/>
  <c r="AF423" i="4"/>
  <c r="AH423" i="4" s="1"/>
  <c r="R419" i="4"/>
  <c r="AB414" i="4"/>
  <c r="AF295" i="4"/>
  <c r="AH295" i="4" s="1"/>
  <c r="U370" i="4"/>
  <c r="U282" i="4"/>
  <c r="AF31" i="4"/>
  <c r="AH31" i="4" s="1"/>
  <c r="AB318" i="23"/>
  <c r="AD318" i="23" s="1"/>
  <c r="AB308" i="23"/>
  <c r="AD308" i="23" s="1"/>
  <c r="AB264" i="23"/>
  <c r="AD264" i="23" s="1"/>
  <c r="AB147" i="23"/>
  <c r="AD147" i="23" s="1"/>
  <c r="AB80" i="23"/>
  <c r="AD80" i="23" s="1"/>
  <c r="AB39" i="23"/>
  <c r="AD39" i="23" s="1"/>
  <c r="AH341" i="3"/>
  <c r="AJ341" i="3" s="1"/>
  <c r="AH333" i="3"/>
  <c r="AJ333" i="3" s="1"/>
  <c r="T256" i="3"/>
  <c r="Y237" i="3"/>
  <c r="AH237" i="3" s="1"/>
  <c r="AJ237" i="3" s="1"/>
  <c r="AD210" i="3"/>
  <c r="AH164" i="3"/>
  <c r="AJ164" i="3" s="1"/>
  <c r="AH157" i="3"/>
  <c r="AH29" i="3"/>
  <c r="AJ29" i="3" s="1"/>
  <c r="AC89" i="2"/>
  <c r="AB173" i="23"/>
  <c r="AD173" i="23" s="1"/>
  <c r="X321" i="4"/>
  <c r="AE408" i="6"/>
  <c r="AH345" i="6"/>
  <c r="T101" i="3"/>
  <c r="U101" i="3"/>
  <c r="T249" i="2"/>
  <c r="AD249" i="2"/>
  <c r="T154" i="2"/>
  <c r="Z47" i="2"/>
  <c r="AM415" i="6"/>
  <c r="AO421" i="6"/>
  <c r="AR421" i="6" s="1"/>
  <c r="AT421" i="6" s="1"/>
  <c r="AM332" i="6"/>
  <c r="AE316" i="6"/>
  <c r="Z302" i="6"/>
  <c r="AK261" i="6"/>
  <c r="AE214" i="6"/>
  <c r="AE239" i="6"/>
  <c r="X172" i="6"/>
  <c r="Z405" i="4"/>
  <c r="AB393" i="4"/>
  <c r="AA377" i="4"/>
  <c r="AF294" i="4"/>
  <c r="AH294" i="4" s="1"/>
  <c r="R396" i="4"/>
  <c r="AH214" i="4"/>
  <c r="S305" i="4"/>
  <c r="AF114" i="4"/>
  <c r="AH114" i="4" s="1"/>
  <c r="AC231" i="4"/>
  <c r="S137" i="4"/>
  <c r="AF143" i="4"/>
  <c r="AH143" i="4" s="1"/>
  <c r="S353" i="23"/>
  <c r="R329" i="23"/>
  <c r="AB288" i="23"/>
  <c r="AD288" i="23" s="1"/>
  <c r="AB263" i="23"/>
  <c r="AD263" i="23" s="1"/>
  <c r="V251" i="23"/>
  <c r="AB190" i="23"/>
  <c r="AD190" i="23" s="1"/>
  <c r="AB136" i="23"/>
  <c r="AD136" i="23" s="1"/>
  <c r="S131" i="23"/>
  <c r="AB85" i="23"/>
  <c r="AD85" i="23" s="1"/>
  <c r="AB45" i="23"/>
  <c r="AD45" i="23" s="1"/>
  <c r="AB24" i="23"/>
  <c r="AD24" i="23" s="1"/>
  <c r="R22" i="23"/>
  <c r="AB22" i="23" s="1"/>
  <c r="AD22" i="23" s="1"/>
  <c r="R14" i="23"/>
  <c r="AH384" i="3"/>
  <c r="AH390" i="3"/>
  <c r="AJ390" i="3" s="1"/>
  <c r="AB347" i="3"/>
  <c r="S302" i="3"/>
  <c r="AH235" i="3"/>
  <c r="AJ235" i="3" s="1"/>
  <c r="AH215" i="3"/>
  <c r="AJ215" i="3" s="1"/>
  <c r="AH175" i="3"/>
  <c r="AJ175" i="3" s="1"/>
  <c r="AH162" i="3"/>
  <c r="AJ162" i="3" s="1"/>
  <c r="AA214" i="3"/>
  <c r="AH214" i="3" s="1"/>
  <c r="AJ214" i="3" s="1"/>
  <c r="AH45" i="3"/>
  <c r="AJ45" i="3" s="1"/>
  <c r="V100" i="23"/>
  <c r="T144" i="23"/>
  <c r="S138" i="4"/>
  <c r="AF138" i="4" s="1"/>
  <c r="AH138" i="4" s="1"/>
  <c r="X391" i="6"/>
  <c r="AL408" i="6"/>
  <c r="AG325" i="6"/>
  <c r="AH343" i="2"/>
  <c r="X240" i="2"/>
  <c r="AH45" i="2"/>
  <c r="AJ45" i="2" s="1"/>
  <c r="AB427" i="2"/>
  <c r="Y380" i="2"/>
  <c r="AH294" i="2"/>
  <c r="AJ294" i="2" s="1"/>
  <c r="AH268" i="2"/>
  <c r="AE240" i="2"/>
  <c r="X184" i="2"/>
  <c r="Y12" i="2"/>
  <c r="AB48" i="2"/>
  <c r="U93" i="2"/>
  <c r="AB305" i="2"/>
  <c r="AH305" i="2" s="1"/>
  <c r="AJ305" i="2" s="1"/>
  <c r="T274" i="2"/>
  <c r="AE419" i="2"/>
  <c r="U255" i="2"/>
  <c r="T42" i="2"/>
  <c r="U31" i="2"/>
  <c r="AH31" i="2" s="1"/>
  <c r="AJ31" i="2" s="1"/>
  <c r="AH17" i="2"/>
  <c r="AJ17" i="2" s="1"/>
  <c r="AA414" i="2"/>
  <c r="U390" i="2"/>
  <c r="AH335" i="2"/>
  <c r="AJ335" i="2" s="1"/>
  <c r="AH319" i="2"/>
  <c r="AJ319" i="2" s="1"/>
  <c r="AH282" i="2"/>
  <c r="AJ282" i="2" s="1"/>
  <c r="AH266" i="2"/>
  <c r="AJ266" i="2" s="1"/>
  <c r="AC274" i="2"/>
  <c r="AC255" i="2"/>
  <c r="AC83" i="2"/>
  <c r="U135" i="2"/>
  <c r="AB12" i="2"/>
  <c r="AD419" i="2"/>
  <c r="S419" i="2"/>
  <c r="AE302" i="2"/>
  <c r="V48" i="2"/>
  <c r="T419" i="2"/>
  <c r="X350" i="2"/>
  <c r="U324" i="2"/>
  <c r="AB107" i="2"/>
  <c r="AE135" i="2"/>
  <c r="AE72" i="2"/>
  <c r="T19" i="2"/>
  <c r="T24" i="2"/>
  <c r="S33" i="2"/>
  <c r="S40" i="2"/>
  <c r="AD232" i="2"/>
  <c r="T107" i="2"/>
  <c r="AH66" i="2"/>
  <c r="AJ66" i="2" s="1"/>
  <c r="AC93" i="2"/>
  <c r="AH9" i="2"/>
  <c r="AJ9" i="2" s="1"/>
  <c r="V24" i="2"/>
  <c r="AH420" i="2"/>
  <c r="AJ420" i="2" s="1"/>
  <c r="AH400" i="2"/>
  <c r="AJ400" i="2" s="1"/>
  <c r="AB404" i="2"/>
  <c r="AH428" i="2"/>
  <c r="AJ428" i="2" s="1"/>
  <c r="U378" i="2"/>
  <c r="AH327" i="2"/>
  <c r="AJ327" i="2" s="1"/>
  <c r="AH307" i="2"/>
  <c r="AJ307" i="2" s="1"/>
  <c r="V221" i="2"/>
  <c r="AH174" i="2"/>
  <c r="AJ174" i="2" s="1"/>
  <c r="AH158" i="2"/>
  <c r="AJ158" i="2" s="1"/>
  <c r="AH140" i="2"/>
  <c r="AJ140" i="2" s="1"/>
  <c r="V181" i="2"/>
  <c r="AH125" i="2"/>
  <c r="AJ125" i="2" s="1"/>
  <c r="X40" i="2"/>
  <c r="AH43" i="2"/>
  <c r="AJ43" i="2" s="1"/>
  <c r="AB19" i="2"/>
  <c r="T76" i="2"/>
  <c r="V56" i="2"/>
  <c r="AB323" i="2"/>
  <c r="AH323" i="2" s="1"/>
  <c r="AJ323" i="2" s="1"/>
  <c r="AA254" i="2"/>
  <c r="AA398" i="2"/>
  <c r="AC426" i="2"/>
  <c r="AH412" i="2"/>
  <c r="AJ412" i="2" s="1"/>
  <c r="AH395" i="2"/>
  <c r="AJ395" i="2" s="1"/>
  <c r="V385" i="2"/>
  <c r="AC390" i="2"/>
  <c r="AH375" i="2"/>
  <c r="AJ375" i="2" s="1"/>
  <c r="AH299" i="2"/>
  <c r="AJ299" i="2" s="1"/>
  <c r="X287" i="2"/>
  <c r="AB265" i="2"/>
  <c r="AH98" i="2"/>
  <c r="AJ98" i="2" s="1"/>
  <c r="AH82" i="2"/>
  <c r="AJ82" i="2" s="1"/>
  <c r="V65" i="2"/>
  <c r="X84" i="2"/>
  <c r="AC59" i="2"/>
  <c r="AE398" i="2"/>
  <c r="AB291" i="2"/>
  <c r="AE142" i="2"/>
  <c r="U398" i="2"/>
  <c r="V380" i="2"/>
  <c r="AB333" i="2"/>
  <c r="W332" i="2"/>
  <c r="AH293" i="2"/>
  <c r="AJ293" i="2" s="1"/>
  <c r="Y312" i="2"/>
  <c r="AE265" i="2"/>
  <c r="Z235" i="2"/>
  <c r="AH74" i="2"/>
  <c r="AJ74" i="2" s="1"/>
  <c r="T135" i="2"/>
  <c r="AB117" i="2"/>
  <c r="AD65" i="2"/>
  <c r="AC76" i="2"/>
  <c r="T84" i="2"/>
  <c r="AH4" i="2"/>
  <c r="AJ4" i="2" s="1"/>
  <c r="T108" i="2"/>
  <c r="T404" i="2"/>
  <c r="S228" i="2"/>
  <c r="AH228" i="2" s="1"/>
  <c r="AJ228" i="2" s="1"/>
  <c r="V330" i="2"/>
  <c r="U386" i="2"/>
  <c r="AC278" i="2"/>
  <c r="AE244" i="2"/>
  <c r="V261" i="2"/>
  <c r="AB261" i="2"/>
  <c r="AH156" i="2"/>
  <c r="AJ156" i="2" s="1"/>
  <c r="T117" i="2"/>
  <c r="AB62" i="2"/>
  <c r="AE295" i="2"/>
  <c r="AB58" i="2"/>
  <c r="AB398" i="2"/>
  <c r="X398" i="2"/>
  <c r="AH396" i="2"/>
  <c r="AJ396" i="2" s="1"/>
  <c r="U387" i="2"/>
  <c r="AJ343" i="2"/>
  <c r="AB348" i="2"/>
  <c r="U244" i="2"/>
  <c r="AA235" i="2"/>
  <c r="AH250" i="2"/>
  <c r="AJ250" i="2" s="1"/>
  <c r="AD231" i="2"/>
  <c r="AH133" i="2"/>
  <c r="AJ133" i="2" s="1"/>
  <c r="X85" i="2"/>
  <c r="W73" i="2"/>
  <c r="AB287" i="2"/>
  <c r="AD230" i="2"/>
  <c r="AE288" i="2"/>
  <c r="V62" i="2"/>
  <c r="AC85" i="2"/>
  <c r="Y398" i="2"/>
  <c r="AH426" i="2"/>
  <c r="AJ426" i="2" s="1"/>
  <c r="AB385" i="2"/>
  <c r="T278" i="2"/>
  <c r="AD205" i="2"/>
  <c r="AH78" i="2"/>
  <c r="AH113" i="2"/>
  <c r="AJ113" i="2" s="1"/>
  <c r="AE75" i="2"/>
  <c r="AH39" i="2"/>
  <c r="AJ39" i="2" s="1"/>
  <c r="AH5" i="2"/>
  <c r="AJ5" i="2" s="1"/>
  <c r="AH51" i="2"/>
  <c r="AJ51" i="2" s="1"/>
  <c r="AA287" i="2"/>
  <c r="AB392" i="2"/>
  <c r="AC392" i="2"/>
  <c r="AB295" i="2"/>
  <c r="AH357" i="2"/>
  <c r="AJ357" i="2" s="1"/>
  <c r="AH408" i="2"/>
  <c r="AJ408" i="2" s="1"/>
  <c r="Z398" i="2"/>
  <c r="AH295" i="2"/>
  <c r="AJ295" i="2" s="1"/>
  <c r="AE229" i="2"/>
  <c r="AA193" i="2"/>
  <c r="AB111" i="2"/>
  <c r="X73" i="2"/>
  <c r="V141" i="2"/>
  <c r="AH127" i="2"/>
  <c r="AH58" i="2"/>
  <c r="AJ58" i="2" s="1"/>
  <c r="AA76" i="2"/>
  <c r="AA75" i="2"/>
  <c r="T56" i="2"/>
  <c r="AH55" i="2"/>
  <c r="AJ55" i="2" s="1"/>
  <c r="AH37" i="2"/>
  <c r="AJ37" i="2" s="1"/>
  <c r="S398" i="2"/>
  <c r="AB230" i="2"/>
  <c r="V291" i="2"/>
  <c r="AR410" i="6"/>
  <c r="AT410" i="6" s="1"/>
  <c r="AR422" i="6"/>
  <c r="AT422" i="6" s="1"/>
  <c r="AR386" i="6"/>
  <c r="AT386" i="6" s="1"/>
  <c r="AR370" i="6"/>
  <c r="AT370" i="6" s="1"/>
  <c r="AR335" i="6"/>
  <c r="AT335" i="6" s="1"/>
  <c r="AO300" i="6"/>
  <c r="AR291" i="6"/>
  <c r="AT291" i="6" s="1"/>
  <c r="AR273" i="6"/>
  <c r="AT273" i="6" s="1"/>
  <c r="AD248" i="6"/>
  <c r="AR199" i="6"/>
  <c r="AT199" i="6" s="1"/>
  <c r="AE158" i="6"/>
  <c r="Z111" i="6"/>
  <c r="Z95" i="6"/>
  <c r="AR95" i="6" s="1"/>
  <c r="AT95" i="6" s="1"/>
  <c r="AR90" i="6"/>
  <c r="AT90" i="6" s="1"/>
  <c r="Z52" i="6"/>
  <c r="AR75" i="6"/>
  <c r="AT75" i="6" s="1"/>
  <c r="AA23" i="6"/>
  <c r="Z23" i="6"/>
  <c r="AR23" i="6" s="1"/>
  <c r="AT23" i="6" s="1"/>
  <c r="AR8" i="6"/>
  <c r="AT8" i="6" s="1"/>
  <c r="AE394" i="6"/>
  <c r="AL381" i="6"/>
  <c r="AR381" i="6" s="1"/>
  <c r="AT381" i="6" s="1"/>
  <c r="AM421" i="6"/>
  <c r="AI421" i="6"/>
  <c r="AR400" i="6"/>
  <c r="AT400" i="6" s="1"/>
  <c r="AR315" i="6"/>
  <c r="AT315" i="6" s="1"/>
  <c r="AE310" i="6"/>
  <c r="AA287" i="6"/>
  <c r="AR258" i="6"/>
  <c r="AT258" i="6" s="1"/>
  <c r="AR242" i="6"/>
  <c r="AT242" i="6" s="1"/>
  <c r="AR202" i="6"/>
  <c r="AT202" i="6" s="1"/>
  <c r="Z252" i="6"/>
  <c r="X185" i="6"/>
  <c r="AN140" i="6"/>
  <c r="AE131" i="6"/>
  <c r="Y126" i="6"/>
  <c r="AR86" i="6"/>
  <c r="AT86" i="6" s="1"/>
  <c r="AI44" i="6"/>
  <c r="Z112" i="6"/>
  <c r="AE58" i="6"/>
  <c r="Z54" i="6"/>
  <c r="AL391" i="6"/>
  <c r="AM395" i="6"/>
  <c r="AO395" i="6"/>
  <c r="AN323" i="6"/>
  <c r="AE323" i="6"/>
  <c r="AO307" i="6"/>
  <c r="AA307" i="6"/>
  <c r="AR426" i="6"/>
  <c r="AT426" i="6" s="1"/>
  <c r="AR423" i="6"/>
  <c r="AT423" i="6" s="1"/>
  <c r="AR412" i="6"/>
  <c r="AT412" i="6" s="1"/>
  <c r="AR390" i="6"/>
  <c r="AT390" i="6" s="1"/>
  <c r="AR331" i="6"/>
  <c r="AT331" i="6" s="1"/>
  <c r="AN373" i="6"/>
  <c r="Y300" i="6"/>
  <c r="AR283" i="6"/>
  <c r="AT283" i="6" s="1"/>
  <c r="AR265" i="6"/>
  <c r="AT265" i="6" s="1"/>
  <c r="X244" i="6"/>
  <c r="AR134" i="6"/>
  <c r="AT134" i="6" s="1"/>
  <c r="AR98" i="6"/>
  <c r="AT98" i="6" s="1"/>
  <c r="AA36" i="6"/>
  <c r="AR25" i="6"/>
  <c r="AT25" i="6" s="1"/>
  <c r="AR72" i="6"/>
  <c r="AT72" i="6" s="1"/>
  <c r="AH54" i="6"/>
  <c r="AA389" i="6"/>
  <c r="Z418" i="6"/>
  <c r="AJ391" i="6"/>
  <c r="X411" i="6"/>
  <c r="AA415" i="6"/>
  <c r="AL395" i="6"/>
  <c r="AJ389" i="6"/>
  <c r="AR374" i="6"/>
  <c r="AT374" i="6" s="1"/>
  <c r="AR357" i="6"/>
  <c r="AT357" i="6" s="1"/>
  <c r="AN380" i="6"/>
  <c r="AJ352" i="6"/>
  <c r="AR352" i="6" s="1"/>
  <c r="AT352" i="6" s="1"/>
  <c r="X329" i="6"/>
  <c r="AR329" i="6" s="1"/>
  <c r="AT329" i="6" s="1"/>
  <c r="X310" i="6"/>
  <c r="AR310" i="6" s="1"/>
  <c r="AT310" i="6" s="1"/>
  <c r="AF232" i="6"/>
  <c r="AN224" i="6"/>
  <c r="AL214" i="6"/>
  <c r="AA252" i="6"/>
  <c r="AI188" i="6"/>
  <c r="AE162" i="6"/>
  <c r="AR162" i="6" s="1"/>
  <c r="AT162" i="6" s="1"/>
  <c r="X197" i="6"/>
  <c r="Z126" i="6"/>
  <c r="AR94" i="6"/>
  <c r="AT94" i="6" s="1"/>
  <c r="Z29" i="6"/>
  <c r="AE26" i="6"/>
  <c r="Y29" i="6"/>
  <c r="AR9" i="6"/>
  <c r="AT9" i="6" s="1"/>
  <c r="AJ395" i="6"/>
  <c r="X395" i="6"/>
  <c r="AH395" i="6"/>
  <c r="AB394" i="6"/>
  <c r="AN394" i="6"/>
  <c r="AI411" i="6"/>
  <c r="AG411" i="6"/>
  <c r="AR378" i="6"/>
  <c r="AT378" i="6" s="1"/>
  <c r="Z307" i="6"/>
  <c r="AR307" i="6" s="1"/>
  <c r="AT307" i="6" s="1"/>
  <c r="AR308" i="6"/>
  <c r="AT308" i="6" s="1"/>
  <c r="Y318" i="6"/>
  <c r="AR289" i="6"/>
  <c r="AT289" i="6" s="1"/>
  <c r="AO188" i="6"/>
  <c r="AR188" i="6" s="1"/>
  <c r="AT188" i="6" s="1"/>
  <c r="AO197" i="6"/>
  <c r="AI111" i="6"/>
  <c r="AR102" i="6"/>
  <c r="AT102" i="6" s="1"/>
  <c r="AI29" i="6"/>
  <c r="AN166" i="6"/>
  <c r="AR16" i="6"/>
  <c r="AT16" i="6" s="1"/>
  <c r="AB413" i="6"/>
  <c r="AD413" i="6"/>
  <c r="AA366" i="6"/>
  <c r="AC408" i="6"/>
  <c r="AL113" i="6"/>
  <c r="AN56" i="6"/>
  <c r="AR383" i="6"/>
  <c r="AT383" i="6" s="1"/>
  <c r="AB373" i="6"/>
  <c r="AR365" i="6"/>
  <c r="AT365" i="6" s="1"/>
  <c r="AR339" i="6"/>
  <c r="AT339" i="6" s="1"/>
  <c r="AR282" i="6"/>
  <c r="AT282" i="6" s="1"/>
  <c r="AR274" i="6"/>
  <c r="AT274" i="6" s="1"/>
  <c r="AR259" i="6"/>
  <c r="AT259" i="6" s="1"/>
  <c r="AD280" i="6"/>
  <c r="AA182" i="6"/>
  <c r="AE150" i="6"/>
  <c r="Z44" i="6"/>
  <c r="Y44" i="6"/>
  <c r="Y36" i="6"/>
  <c r="AR80" i="6"/>
  <c r="AT80" i="6" s="1"/>
  <c r="AB395" i="6"/>
  <c r="AK321" i="6"/>
  <c r="AG321" i="6"/>
  <c r="AC321" i="6"/>
  <c r="Y321" i="6"/>
  <c r="AN313" i="6"/>
  <c r="AR313" i="6" s="1"/>
  <c r="AT313" i="6" s="1"/>
  <c r="AG345" i="6"/>
  <c r="AN345" i="6"/>
  <c r="AE159" i="6"/>
  <c r="AR159" i="6" s="1"/>
  <c r="AT159" i="6" s="1"/>
  <c r="Z394" i="6"/>
  <c r="AG389" i="6"/>
  <c r="AR401" i="6"/>
  <c r="AT401" i="6" s="1"/>
  <c r="AG344" i="6"/>
  <c r="AD304" i="6"/>
  <c r="AE337" i="6"/>
  <c r="AR296" i="6"/>
  <c r="AT296" i="6" s="1"/>
  <c r="AN302" i="6"/>
  <c r="AM248" i="6"/>
  <c r="AE152" i="6"/>
  <c r="AE140" i="6"/>
  <c r="AI84" i="6"/>
  <c r="AG395" i="6"/>
  <c r="AN48" i="6"/>
  <c r="S398" i="4"/>
  <c r="AF329" i="4"/>
  <c r="AH329" i="4" s="1"/>
  <c r="R327" i="4"/>
  <c r="AF110" i="4"/>
  <c r="AH110" i="4" s="1"/>
  <c r="AF153" i="4"/>
  <c r="AH153" i="4" s="1"/>
  <c r="AF121" i="4"/>
  <c r="AH121" i="4" s="1"/>
  <c r="AF144" i="4"/>
  <c r="AH144" i="4" s="1"/>
  <c r="Y102" i="4"/>
  <c r="S87" i="4"/>
  <c r="Y87" i="4"/>
  <c r="S308" i="4"/>
  <c r="AF65" i="4"/>
  <c r="AH65" i="4" s="1"/>
  <c r="R328" i="4"/>
  <c r="S284" i="4"/>
  <c r="U247" i="4"/>
  <c r="Y127" i="4"/>
  <c r="U166" i="4"/>
  <c r="AF166" i="4" s="1"/>
  <c r="AH166" i="4" s="1"/>
  <c r="V50" i="4"/>
  <c r="AF50" i="4" s="1"/>
  <c r="AH50" i="4" s="1"/>
  <c r="U38" i="4"/>
  <c r="AF99" i="4"/>
  <c r="AH99" i="4" s="1"/>
  <c r="V76" i="4"/>
  <c r="AC403" i="4"/>
  <c r="AF373" i="4"/>
  <c r="AH373" i="4" s="1"/>
  <c r="AF334" i="4"/>
  <c r="AH334" i="4" s="1"/>
  <c r="AF315" i="4"/>
  <c r="AH315" i="4" s="1"/>
  <c r="AF290" i="4"/>
  <c r="AH290" i="4" s="1"/>
  <c r="V297" i="4"/>
  <c r="AF244" i="4"/>
  <c r="AH244" i="4" s="1"/>
  <c r="AF238" i="4"/>
  <c r="AH238" i="4" s="1"/>
  <c r="AF215" i="4"/>
  <c r="AH215" i="4" s="1"/>
  <c r="AF191" i="4"/>
  <c r="AH191" i="4" s="1"/>
  <c r="AF204" i="4"/>
  <c r="AH204" i="4" s="1"/>
  <c r="AC233" i="4"/>
  <c r="AF71" i="4"/>
  <c r="AH71" i="4" s="1"/>
  <c r="U284" i="4"/>
  <c r="W81" i="4"/>
  <c r="AB81" i="4"/>
  <c r="R22" i="4"/>
  <c r="S375" i="4"/>
  <c r="U308" i="4"/>
  <c r="AF304" i="4"/>
  <c r="AH304" i="4" s="1"/>
  <c r="AF210" i="4"/>
  <c r="AH210" i="4" s="1"/>
  <c r="AF159" i="4"/>
  <c r="AH159" i="4" s="1"/>
  <c r="AF149" i="4"/>
  <c r="AH149" i="4" s="1"/>
  <c r="AF117" i="4"/>
  <c r="AH117" i="4" s="1"/>
  <c r="R265" i="4"/>
  <c r="W195" i="4"/>
  <c r="AF195" i="4" s="1"/>
  <c r="AH195" i="4" s="1"/>
  <c r="AF43" i="4"/>
  <c r="AH43" i="4" s="1"/>
  <c r="AF380" i="4"/>
  <c r="AH380" i="4" s="1"/>
  <c r="Z218" i="4"/>
  <c r="AF218" i="4" s="1"/>
  <c r="AH218" i="4" s="1"/>
  <c r="AA281" i="4"/>
  <c r="Z281" i="4"/>
  <c r="AF281" i="4" s="1"/>
  <c r="AH281" i="4" s="1"/>
  <c r="X208" i="4"/>
  <c r="AF208" i="4" s="1"/>
  <c r="AH208" i="4" s="1"/>
  <c r="S66" i="4"/>
  <c r="T38" i="4"/>
  <c r="AF38" i="4" s="1"/>
  <c r="AH38" i="4" s="1"/>
  <c r="U404" i="4"/>
  <c r="X398" i="4"/>
  <c r="AF311" i="4"/>
  <c r="AH311" i="4" s="1"/>
  <c r="AF287" i="4"/>
  <c r="AH287" i="4" s="1"/>
  <c r="AA396" i="4"/>
  <c r="AF199" i="4"/>
  <c r="AH199" i="4" s="1"/>
  <c r="Z209" i="4"/>
  <c r="Y243" i="4"/>
  <c r="Z243" i="4"/>
  <c r="U12" i="4"/>
  <c r="AF3" i="4"/>
  <c r="AF4" i="4"/>
  <c r="AH4" i="4" s="1"/>
  <c r="AF111" i="4"/>
  <c r="AH111" i="4" s="1"/>
  <c r="X260" i="4"/>
  <c r="AF260" i="4" s="1"/>
  <c r="AH260" i="4" s="1"/>
  <c r="V166" i="4"/>
  <c r="X19" i="4"/>
  <c r="AF19" i="4" s="1"/>
  <c r="AH19" i="4" s="1"/>
  <c r="Z419" i="4"/>
  <c r="AF419" i="4" s="1"/>
  <c r="AH419" i="4" s="1"/>
  <c r="AA421" i="4"/>
  <c r="R403" i="4"/>
  <c r="AB381" i="4"/>
  <c r="Z398" i="4"/>
  <c r="Z316" i="4"/>
  <c r="V396" i="4"/>
  <c r="S209" i="4"/>
  <c r="AF209" i="4" s="1"/>
  <c r="AH209" i="4" s="1"/>
  <c r="T331" i="4"/>
  <c r="R184" i="4"/>
  <c r="T231" i="4"/>
  <c r="AF89" i="4"/>
  <c r="AH89" i="4" s="1"/>
  <c r="AF73" i="4"/>
  <c r="AH73" i="4" s="1"/>
  <c r="AB243" i="4"/>
  <c r="U80" i="4"/>
  <c r="AB59" i="4"/>
  <c r="AF59" i="4" s="1"/>
  <c r="AH59" i="4" s="1"/>
  <c r="U108" i="4"/>
  <c r="R324" i="4"/>
  <c r="AF324" i="4" s="1"/>
  <c r="AH324" i="4" s="1"/>
  <c r="AF376" i="4"/>
  <c r="AH376" i="4" s="1"/>
  <c r="Y321" i="4"/>
  <c r="X288" i="4"/>
  <c r="AF288" i="4" s="1"/>
  <c r="AH288" i="4" s="1"/>
  <c r="X221" i="4"/>
  <c r="W42" i="4"/>
  <c r="AF42" i="4" s="1"/>
  <c r="AH42" i="4" s="1"/>
  <c r="AF26" i="4"/>
  <c r="AH26" i="4" s="1"/>
  <c r="W14" i="4"/>
  <c r="AF14" i="4" s="1"/>
  <c r="AH14" i="4" s="1"/>
  <c r="U46" i="4"/>
  <c r="AA11" i="4"/>
  <c r="AF11" i="4" s="1"/>
  <c r="AH11" i="4" s="1"/>
  <c r="X87" i="4"/>
  <c r="X404" i="4"/>
  <c r="R398" i="4"/>
  <c r="X390" i="4"/>
  <c r="X394" i="4"/>
  <c r="AF394" i="4" s="1"/>
  <c r="AH394" i="4" s="1"/>
  <c r="AF354" i="4"/>
  <c r="AH354" i="4" s="1"/>
  <c r="S316" i="4"/>
  <c r="AF248" i="4"/>
  <c r="AH248" i="4" s="1"/>
  <c r="X388" i="4"/>
  <c r="AF247" i="4"/>
  <c r="AH247" i="4" s="1"/>
  <c r="AF175" i="4"/>
  <c r="AH175" i="4" s="1"/>
  <c r="AF257" i="4"/>
  <c r="AH257" i="4" s="1"/>
  <c r="S243" i="4"/>
  <c r="AB156" i="4"/>
  <c r="W384" i="4"/>
  <c r="AF216" i="4"/>
  <c r="AH216" i="4" s="1"/>
  <c r="AF107" i="4"/>
  <c r="AH107" i="4" s="1"/>
  <c r="AC182" i="4"/>
  <c r="T182" i="4"/>
  <c r="R182" i="4"/>
  <c r="Y158" i="4"/>
  <c r="S158" i="4"/>
  <c r="AF194" i="4"/>
  <c r="AH194" i="4" s="1"/>
  <c r="Y180" i="4"/>
  <c r="X66" i="4"/>
  <c r="AA398" i="4"/>
  <c r="AF298" i="4"/>
  <c r="AH298" i="4" s="1"/>
  <c r="AF252" i="4"/>
  <c r="AH252" i="4" s="1"/>
  <c r="AF130" i="4"/>
  <c r="AH130" i="4" s="1"/>
  <c r="AF151" i="4"/>
  <c r="AH151" i="4" s="1"/>
  <c r="AF41" i="4"/>
  <c r="AH41" i="4" s="1"/>
  <c r="AF127" i="4"/>
  <c r="AH127" i="4" s="1"/>
  <c r="AF83" i="4"/>
  <c r="AH83" i="4" s="1"/>
  <c r="AF32" i="4"/>
  <c r="AH32" i="4" s="1"/>
  <c r="AF28" i="4"/>
  <c r="AH28" i="4" s="1"/>
  <c r="AF23" i="4"/>
  <c r="AH23" i="4" s="1"/>
  <c r="AF135" i="4"/>
  <c r="AH135" i="4" s="1"/>
  <c r="R344" i="4"/>
  <c r="T344" i="4"/>
  <c r="Y344" i="4"/>
  <c r="AF170" i="4"/>
  <c r="AH170" i="4" s="1"/>
  <c r="R190" i="4"/>
  <c r="AF190" i="4" s="1"/>
  <c r="AH190" i="4" s="1"/>
  <c r="R46" i="4"/>
  <c r="Z34" i="4"/>
  <c r="AF34" i="4" s="1"/>
  <c r="AH34" i="4" s="1"/>
  <c r="X22" i="4"/>
  <c r="AF22" i="4" s="1"/>
  <c r="AH22" i="4" s="1"/>
  <c r="AB341" i="23"/>
  <c r="AD341" i="23" s="1"/>
  <c r="AB337" i="23"/>
  <c r="AD337" i="23" s="1"/>
  <c r="AB323" i="23"/>
  <c r="AD323" i="23" s="1"/>
  <c r="AB336" i="23"/>
  <c r="AD336" i="23" s="1"/>
  <c r="AB302" i="23"/>
  <c r="AD302" i="23" s="1"/>
  <c r="AB259" i="23"/>
  <c r="AD259" i="23" s="1"/>
  <c r="AB268" i="23"/>
  <c r="AD268" i="23" s="1"/>
  <c r="Y241" i="23"/>
  <c r="W241" i="23"/>
  <c r="AB142" i="23"/>
  <c r="AD142" i="23" s="1"/>
  <c r="AB130" i="23"/>
  <c r="AD130" i="23" s="1"/>
  <c r="AB86" i="23"/>
  <c r="AD86" i="23" s="1"/>
  <c r="V54" i="23"/>
  <c r="Y314" i="23"/>
  <c r="AB314" i="23" s="1"/>
  <c r="AD314" i="23" s="1"/>
  <c r="V120" i="23"/>
  <c r="AB120" i="23" s="1"/>
  <c r="AD120" i="23" s="1"/>
  <c r="Q219" i="23"/>
  <c r="Y69" i="23"/>
  <c r="R69" i="23"/>
  <c r="AB295" i="23"/>
  <c r="AD295" i="23" s="1"/>
  <c r="AB320" i="23"/>
  <c r="AD320" i="23" s="1"/>
  <c r="AB280" i="23"/>
  <c r="AD280" i="23" s="1"/>
  <c r="AB240" i="23"/>
  <c r="AD240" i="23" s="1"/>
  <c r="AD188" i="23"/>
  <c r="AB102" i="23"/>
  <c r="AD102" i="23" s="1"/>
  <c r="R111" i="23"/>
  <c r="AB111" i="23" s="1"/>
  <c r="AD111" i="23" s="1"/>
  <c r="AB2" i="23"/>
  <c r="AD2" i="23" s="1"/>
  <c r="P312" i="23"/>
  <c r="U312" i="23"/>
  <c r="AB220" i="23"/>
  <c r="AD220" i="23" s="1"/>
  <c r="Y162" i="23"/>
  <c r="Y59" i="23"/>
  <c r="AB59" i="23" s="1"/>
  <c r="AD59" i="23" s="1"/>
  <c r="R144" i="23"/>
  <c r="Y73" i="23"/>
  <c r="AB73" i="23" s="1"/>
  <c r="AD73" i="23" s="1"/>
  <c r="AB286" i="23"/>
  <c r="AD286" i="23" s="1"/>
  <c r="Q269" i="23"/>
  <c r="AB158" i="23"/>
  <c r="AD158" i="23" s="1"/>
  <c r="AB82" i="23"/>
  <c r="AD82" i="23" s="1"/>
  <c r="AB71" i="23"/>
  <c r="AD71" i="23" s="1"/>
  <c r="AB14" i="23"/>
  <c r="AD14" i="23" s="1"/>
  <c r="R218" i="23"/>
  <c r="AB218" i="23" s="1"/>
  <c r="AD218" i="23" s="1"/>
  <c r="W125" i="23"/>
  <c r="R125" i="23"/>
  <c r="V162" i="23"/>
  <c r="W55" i="23"/>
  <c r="X55" i="23"/>
  <c r="AB328" i="23"/>
  <c r="AD328" i="23" s="1"/>
  <c r="AB272" i="23"/>
  <c r="AD272" i="23" s="1"/>
  <c r="Y269" i="23"/>
  <c r="AB236" i="23"/>
  <c r="AD236" i="23" s="1"/>
  <c r="AB171" i="23"/>
  <c r="AD171" i="23" s="1"/>
  <c r="AB224" i="23"/>
  <c r="AD224" i="23" s="1"/>
  <c r="AB88" i="23"/>
  <c r="AD88" i="23" s="1"/>
  <c r="AB98" i="23"/>
  <c r="AD98" i="23" s="1"/>
  <c r="Q95" i="23"/>
  <c r="AB33" i="23"/>
  <c r="AD33" i="23" s="1"/>
  <c r="T348" i="23"/>
  <c r="W206" i="23"/>
  <c r="S206" i="23"/>
  <c r="AB5" i="23"/>
  <c r="AD5" i="23" s="1"/>
  <c r="AB334" i="23"/>
  <c r="AD334" i="23" s="1"/>
  <c r="U330" i="23"/>
  <c r="AB330" i="23" s="1"/>
  <c r="AD330" i="23" s="1"/>
  <c r="Q253" i="23"/>
  <c r="AB253" i="23" s="1"/>
  <c r="AD253" i="23" s="1"/>
  <c r="AB238" i="23"/>
  <c r="AD238" i="23" s="1"/>
  <c r="AB167" i="23"/>
  <c r="AD167" i="23" s="1"/>
  <c r="AB199" i="23"/>
  <c r="AD199" i="23" s="1"/>
  <c r="AB185" i="23"/>
  <c r="AD185" i="23" s="1"/>
  <c r="AB172" i="23"/>
  <c r="AD172" i="23" s="1"/>
  <c r="AB164" i="23"/>
  <c r="AD164" i="23" s="1"/>
  <c r="AB156" i="23"/>
  <c r="AD156" i="23" s="1"/>
  <c r="Y83" i="23"/>
  <c r="W58" i="23"/>
  <c r="AB3" i="23"/>
  <c r="AD3" i="23" s="1"/>
  <c r="AB28" i="23"/>
  <c r="AD28" i="23" s="1"/>
  <c r="AB6" i="23"/>
  <c r="AD6" i="23" s="1"/>
  <c r="Y60" i="23"/>
  <c r="U304" i="23"/>
  <c r="AB212" i="23"/>
  <c r="AD212" i="23" s="1"/>
  <c r="AB157" i="23"/>
  <c r="AD157" i="23" s="1"/>
  <c r="X219" i="23"/>
  <c r="AB92" i="23"/>
  <c r="AD92" i="23" s="1"/>
  <c r="R89" i="23"/>
  <c r="X159" i="23"/>
  <c r="AB301" i="23"/>
  <c r="AD301" i="23" s="1"/>
  <c r="AB235" i="23"/>
  <c r="AD235" i="23" s="1"/>
  <c r="AB192" i="23"/>
  <c r="AD192" i="23" s="1"/>
  <c r="AB184" i="23"/>
  <c r="AD184" i="23" s="1"/>
  <c r="AB179" i="23"/>
  <c r="AD179" i="23" s="1"/>
  <c r="AB144" i="23"/>
  <c r="AD144" i="23" s="1"/>
  <c r="AB89" i="23"/>
  <c r="AD89" i="23" s="1"/>
  <c r="W137" i="23"/>
  <c r="AB114" i="23"/>
  <c r="AD114" i="23" s="1"/>
  <c r="AB78" i="23"/>
  <c r="AD78" i="23" s="1"/>
  <c r="W75" i="23"/>
  <c r="Y87" i="23"/>
  <c r="AB87" i="23" s="1"/>
  <c r="AD87" i="23" s="1"/>
  <c r="AB29" i="23"/>
  <c r="AD29" i="23" s="1"/>
  <c r="AB18" i="23"/>
  <c r="AD18" i="23" s="1"/>
  <c r="T298" i="23"/>
  <c r="AB298" i="23" s="1"/>
  <c r="AD298" i="23" s="1"/>
  <c r="V93" i="23"/>
  <c r="AB93" i="23" s="1"/>
  <c r="AD93" i="23" s="1"/>
  <c r="T68" i="23"/>
  <c r="Q68" i="23"/>
  <c r="R68" i="23"/>
  <c r="X47" i="23"/>
  <c r="AB47" i="23" s="1"/>
  <c r="AD47" i="23" s="1"/>
  <c r="AB326" i="23"/>
  <c r="AD326" i="23" s="1"/>
  <c r="AB276" i="23"/>
  <c r="AD276" i="23" s="1"/>
  <c r="AB138" i="23"/>
  <c r="AD138" i="23" s="1"/>
  <c r="AB126" i="23"/>
  <c r="AD126" i="23" s="1"/>
  <c r="AB90" i="23"/>
  <c r="AD90" i="23" s="1"/>
  <c r="R107" i="23"/>
  <c r="Q304" i="23"/>
  <c r="AB304" i="23" s="1"/>
  <c r="AD304" i="23" s="1"/>
  <c r="AB149" i="23"/>
  <c r="AD149" i="23" s="1"/>
  <c r="AB21" i="23"/>
  <c r="AD21" i="23" s="1"/>
  <c r="AB191" i="23"/>
  <c r="AD191" i="23" s="1"/>
  <c r="AB181" i="23"/>
  <c r="AD181" i="23" s="1"/>
  <c r="AB196" i="23"/>
  <c r="AD196" i="23" s="1"/>
  <c r="R94" i="23"/>
  <c r="AB74" i="23"/>
  <c r="AD74" i="23" s="1"/>
  <c r="AB10" i="23"/>
  <c r="AD10" i="23" s="1"/>
  <c r="AB216" i="23"/>
  <c r="AD216" i="23" s="1"/>
  <c r="AB194" i="23"/>
  <c r="AD194" i="23" s="1"/>
  <c r="V108" i="23"/>
  <c r="AB108" i="23" s="1"/>
  <c r="AD108" i="23" s="1"/>
  <c r="T55" i="23"/>
  <c r="AB55" i="23" s="1"/>
  <c r="AD55" i="23" s="1"/>
  <c r="AH427" i="3"/>
  <c r="AJ427" i="3" s="1"/>
  <c r="AJ384" i="3"/>
  <c r="AH372" i="3"/>
  <c r="AJ372" i="3" s="1"/>
  <c r="AH353" i="3"/>
  <c r="AJ353" i="3" s="1"/>
  <c r="T378" i="3"/>
  <c r="AH352" i="3"/>
  <c r="AJ352" i="3" s="1"/>
  <c r="AH334" i="3"/>
  <c r="AJ334" i="3" s="1"/>
  <c r="AC346" i="3"/>
  <c r="AH296" i="3"/>
  <c r="AJ296" i="3" s="1"/>
  <c r="Z180" i="3"/>
  <c r="AH179" i="3"/>
  <c r="AJ179" i="3" s="1"/>
  <c r="AH138" i="3"/>
  <c r="AJ138" i="3" s="1"/>
  <c r="AH155" i="3"/>
  <c r="AJ155" i="3" s="1"/>
  <c r="AH139" i="3"/>
  <c r="AJ139" i="3" s="1"/>
  <c r="AJ133" i="3"/>
  <c r="AH112" i="3"/>
  <c r="AJ112" i="3" s="1"/>
  <c r="AH100" i="3"/>
  <c r="AJ100" i="3" s="1"/>
  <c r="AH44" i="3"/>
  <c r="AJ44" i="3" s="1"/>
  <c r="S379" i="3"/>
  <c r="AA379" i="3"/>
  <c r="Z119" i="3"/>
  <c r="AH119" i="3" s="1"/>
  <c r="AJ119" i="3" s="1"/>
  <c r="AH415" i="3"/>
  <c r="AJ415" i="3" s="1"/>
  <c r="AH360" i="3"/>
  <c r="AJ360" i="3" s="1"/>
  <c r="AH288" i="3"/>
  <c r="AJ288" i="3" s="1"/>
  <c r="AH227" i="3"/>
  <c r="AJ227" i="3" s="1"/>
  <c r="AH191" i="3"/>
  <c r="AJ191" i="3" s="1"/>
  <c r="AH87" i="3"/>
  <c r="AJ87" i="3" s="1"/>
  <c r="AH89" i="3"/>
  <c r="AJ89" i="3" s="1"/>
  <c r="AH97" i="3"/>
  <c r="AJ97" i="3" s="1"/>
  <c r="AH160" i="3"/>
  <c r="AJ160" i="3" s="1"/>
  <c r="AH144" i="3"/>
  <c r="AJ144" i="3" s="1"/>
  <c r="AH106" i="3"/>
  <c r="AJ106" i="3" s="1"/>
  <c r="AH12" i="3"/>
  <c r="AJ12" i="3" s="1"/>
  <c r="AH83" i="3"/>
  <c r="AJ83" i="3" s="1"/>
  <c r="AH75" i="3"/>
  <c r="AJ75" i="3" s="1"/>
  <c r="AH67" i="3"/>
  <c r="AJ67" i="3" s="1"/>
  <c r="AH9" i="3"/>
  <c r="AJ9" i="3" s="1"/>
  <c r="U233" i="3"/>
  <c r="AA404" i="3"/>
  <c r="S368" i="3"/>
  <c r="AH367" i="3"/>
  <c r="AJ367" i="3" s="1"/>
  <c r="AH335" i="3"/>
  <c r="AJ335" i="3" s="1"/>
  <c r="AH386" i="3"/>
  <c r="AJ386" i="3" s="1"/>
  <c r="Z338" i="3"/>
  <c r="S303" i="3"/>
  <c r="AA299" i="3"/>
  <c r="AH299" i="3" s="1"/>
  <c r="AJ299" i="3" s="1"/>
  <c r="AH393" i="3"/>
  <c r="AJ393" i="3" s="1"/>
  <c r="U237" i="3"/>
  <c r="AH200" i="3"/>
  <c r="AJ200" i="3" s="1"/>
  <c r="AH146" i="3"/>
  <c r="AJ146" i="3" s="1"/>
  <c r="AH123" i="3"/>
  <c r="AJ123" i="3" s="1"/>
  <c r="Y121" i="3"/>
  <c r="AH127" i="3"/>
  <c r="AJ127" i="3" s="1"/>
  <c r="AH115" i="3"/>
  <c r="AJ115" i="3" s="1"/>
  <c r="AH60" i="3"/>
  <c r="AJ60" i="3" s="1"/>
  <c r="AH20" i="3"/>
  <c r="AJ20" i="3" s="1"/>
  <c r="AA88" i="3"/>
  <c r="AH88" i="3" s="1"/>
  <c r="AJ88" i="3" s="1"/>
  <c r="AH420" i="3"/>
  <c r="AJ420" i="3" s="1"/>
  <c r="AH412" i="3"/>
  <c r="AJ412" i="3" s="1"/>
  <c r="AH423" i="3"/>
  <c r="AJ423" i="3" s="1"/>
  <c r="AH343" i="3"/>
  <c r="AJ343" i="3" s="1"/>
  <c r="AE346" i="3"/>
  <c r="Z303" i="3"/>
  <c r="AH314" i="3"/>
  <c r="AJ314" i="3" s="1"/>
  <c r="X330" i="3"/>
  <c r="AH309" i="3"/>
  <c r="AJ309" i="3" s="1"/>
  <c r="AH313" i="3"/>
  <c r="AJ313" i="3" s="1"/>
  <c r="AH280" i="3"/>
  <c r="AJ280" i="3" s="1"/>
  <c r="AH248" i="3"/>
  <c r="AJ248" i="3" s="1"/>
  <c r="AH238" i="3"/>
  <c r="AJ238" i="3" s="1"/>
  <c r="Z262" i="3"/>
  <c r="AH180" i="3"/>
  <c r="AJ180" i="3" s="1"/>
  <c r="AH223" i="3"/>
  <c r="AJ223" i="3" s="1"/>
  <c r="AB234" i="3"/>
  <c r="Z121" i="3"/>
  <c r="AH103" i="3"/>
  <c r="AJ103" i="3" s="1"/>
  <c r="AH96" i="3"/>
  <c r="AJ96" i="3" s="1"/>
  <c r="AH26" i="3"/>
  <c r="AJ26" i="3" s="1"/>
  <c r="T404" i="3"/>
  <c r="AH411" i="3"/>
  <c r="AJ411" i="3" s="1"/>
  <c r="AH394" i="3"/>
  <c r="AJ394" i="3" s="1"/>
  <c r="AH383" i="3"/>
  <c r="AJ383" i="3" s="1"/>
  <c r="T338" i="3"/>
  <c r="AH338" i="3" s="1"/>
  <c r="AJ338" i="3" s="1"/>
  <c r="AH342" i="3"/>
  <c r="AJ342" i="3" s="1"/>
  <c r="AH325" i="3"/>
  <c r="AJ325" i="3" s="1"/>
  <c r="AH269" i="3"/>
  <c r="AJ269" i="3" s="1"/>
  <c r="AH264" i="3"/>
  <c r="AJ264" i="3" s="1"/>
  <c r="AH260" i="3"/>
  <c r="AJ260" i="3" s="1"/>
  <c r="AH252" i="3"/>
  <c r="AJ252" i="3" s="1"/>
  <c r="AH242" i="3"/>
  <c r="AJ242" i="3" s="1"/>
  <c r="AH216" i="3"/>
  <c r="AJ216" i="3" s="1"/>
  <c r="AH170" i="3"/>
  <c r="AJ170" i="3" s="1"/>
  <c r="AH163" i="3"/>
  <c r="AJ163" i="3" s="1"/>
  <c r="AH147" i="3"/>
  <c r="AJ147" i="3" s="1"/>
  <c r="AH136" i="3"/>
  <c r="AJ136" i="3" s="1"/>
  <c r="AH114" i="3"/>
  <c r="AJ114" i="3" s="1"/>
  <c r="AH68" i="3"/>
  <c r="AJ68" i="3" s="1"/>
  <c r="AH18" i="3"/>
  <c r="AJ18" i="3" s="1"/>
  <c r="AE322" i="3"/>
  <c r="AH322" i="3" s="1"/>
  <c r="AJ322" i="3" s="1"/>
  <c r="AH399" i="3"/>
  <c r="AJ399" i="3" s="1"/>
  <c r="AH344" i="3"/>
  <c r="AJ344" i="3" s="1"/>
  <c r="Z414" i="3"/>
  <c r="AH203" i="3"/>
  <c r="AJ203" i="3" s="1"/>
  <c r="AH199" i="3"/>
  <c r="AJ199" i="3" s="1"/>
  <c r="AH188" i="3"/>
  <c r="AJ188" i="3" s="1"/>
  <c r="AH95" i="3"/>
  <c r="AJ95" i="3" s="1"/>
  <c r="AJ157" i="3"/>
  <c r="AH152" i="3"/>
  <c r="AJ152" i="3" s="1"/>
  <c r="AH104" i="3"/>
  <c r="AJ104" i="3" s="1"/>
  <c r="AH76" i="3"/>
  <c r="AJ76" i="3" s="1"/>
  <c r="AH27" i="3"/>
  <c r="AJ27" i="3" s="1"/>
  <c r="AH11" i="3"/>
  <c r="AJ11" i="3" s="1"/>
  <c r="AE319" i="3"/>
  <c r="AC319" i="3"/>
  <c r="X40" i="3"/>
  <c r="AH387" i="3"/>
  <c r="AJ387" i="3" s="1"/>
  <c r="AH371" i="3"/>
  <c r="AJ371" i="3" s="1"/>
  <c r="AH363" i="3"/>
  <c r="AJ363" i="3" s="1"/>
  <c r="AA350" i="3"/>
  <c r="S369" i="3"/>
  <c r="AH357" i="3"/>
  <c r="AJ357" i="3" s="1"/>
  <c r="AH306" i="3"/>
  <c r="AJ306" i="3" s="1"/>
  <c r="AA414" i="3"/>
  <c r="AH301" i="3"/>
  <c r="AJ301" i="3" s="1"/>
  <c r="AH274" i="3"/>
  <c r="AJ274" i="3" s="1"/>
  <c r="AH272" i="3"/>
  <c r="AJ272" i="3" s="1"/>
  <c r="AH232" i="3"/>
  <c r="AJ232" i="3" s="1"/>
  <c r="AH186" i="3"/>
  <c r="AJ186" i="3" s="1"/>
  <c r="AB226" i="3"/>
  <c r="AH226" i="3" s="1"/>
  <c r="AJ226" i="3" s="1"/>
  <c r="AH187" i="3"/>
  <c r="AJ187" i="3" s="1"/>
  <c r="AH168" i="3"/>
  <c r="AJ168" i="3" s="1"/>
  <c r="AH140" i="3"/>
  <c r="AJ140" i="3" s="1"/>
  <c r="AH52" i="3"/>
  <c r="AJ52" i="3" s="1"/>
  <c r="AH43" i="3"/>
  <c r="AJ43" i="3" s="1"/>
  <c r="AH35" i="3"/>
  <c r="AJ35" i="3" s="1"/>
  <c r="AB41" i="3"/>
  <c r="AH41" i="3" s="1"/>
  <c r="AJ41" i="3" s="1"/>
  <c r="AB241" i="3"/>
  <c r="T241" i="3"/>
  <c r="AH424" i="3"/>
  <c r="AJ424" i="3" s="1"/>
  <c r="AH407" i="3"/>
  <c r="AJ407" i="3" s="1"/>
  <c r="AH395" i="3"/>
  <c r="AJ395" i="3" s="1"/>
  <c r="Z389" i="3"/>
  <c r="AH354" i="3"/>
  <c r="AJ354" i="3" s="1"/>
  <c r="AH331" i="3"/>
  <c r="AJ331" i="3" s="1"/>
  <c r="AH307" i="3"/>
  <c r="AJ307" i="3" s="1"/>
  <c r="AA283" i="3"/>
  <c r="AH329" i="3"/>
  <c r="AJ329" i="3" s="1"/>
  <c r="T255" i="3"/>
  <c r="AH255" i="3" s="1"/>
  <c r="AJ255" i="3" s="1"/>
  <c r="AH202" i="3"/>
  <c r="AJ202" i="3" s="1"/>
  <c r="AH101" i="3"/>
  <c r="AJ101" i="3" s="1"/>
  <c r="AH122" i="3"/>
  <c r="AJ122" i="3" s="1"/>
  <c r="AH107" i="3"/>
  <c r="AJ107" i="3" s="1"/>
  <c r="AH126" i="3"/>
  <c r="AJ126" i="3" s="1"/>
  <c r="T94" i="3"/>
  <c r="AH28" i="3"/>
  <c r="AJ28" i="3" s="1"/>
  <c r="Z311" i="3"/>
  <c r="X311" i="3"/>
  <c r="AE391" i="3"/>
  <c r="Z391" i="3"/>
  <c r="AH391" i="3" s="1"/>
  <c r="AJ391" i="3" s="1"/>
  <c r="AH384" i="2"/>
  <c r="AJ384" i="2" s="1"/>
  <c r="U370" i="2"/>
  <c r="AA374" i="2"/>
  <c r="AH359" i="2"/>
  <c r="AJ359" i="2" s="1"/>
  <c r="AH345" i="2"/>
  <c r="AJ345" i="2" s="1"/>
  <c r="AB337" i="2"/>
  <c r="T336" i="2"/>
  <c r="AB308" i="2"/>
  <c r="AH308" i="2" s="1"/>
  <c r="AJ308" i="2" s="1"/>
  <c r="AC358" i="2"/>
  <c r="AB341" i="2"/>
  <c r="AH249" i="2"/>
  <c r="AJ249" i="2" s="1"/>
  <c r="U185" i="2"/>
  <c r="AH160" i="2"/>
  <c r="AJ160" i="2" s="1"/>
  <c r="AH144" i="2"/>
  <c r="AJ144" i="2" s="1"/>
  <c r="AH154" i="2"/>
  <c r="AJ154" i="2" s="1"/>
  <c r="U193" i="2"/>
  <c r="AH85" i="2"/>
  <c r="AJ85" i="2" s="1"/>
  <c r="Z141" i="2"/>
  <c r="AC80" i="2"/>
  <c r="AH72" i="2"/>
  <c r="AJ72" i="2" s="1"/>
  <c r="AH64" i="2"/>
  <c r="AJ64" i="2" s="1"/>
  <c r="AH96" i="2"/>
  <c r="AJ96" i="2" s="1"/>
  <c r="AB88" i="2"/>
  <c r="AH20" i="2"/>
  <c r="AJ20" i="2" s="1"/>
  <c r="AB124" i="2"/>
  <c r="AE108" i="2"/>
  <c r="AB63" i="2"/>
  <c r="T326" i="2"/>
  <c r="U326" i="2"/>
  <c r="AH326" i="2" s="1"/>
  <c r="AJ326" i="2" s="1"/>
  <c r="T315" i="2"/>
  <c r="AA129" i="2"/>
  <c r="AH129" i="2" s="1"/>
  <c r="AJ129" i="2" s="1"/>
  <c r="AC302" i="2"/>
  <c r="T61" i="2"/>
  <c r="AH61" i="2" s="1"/>
  <c r="AJ61" i="2" s="1"/>
  <c r="AD101" i="2"/>
  <c r="U101" i="2"/>
  <c r="AH363" i="2"/>
  <c r="AJ363" i="2" s="1"/>
  <c r="AC370" i="2"/>
  <c r="AB356" i="2"/>
  <c r="AB377" i="2"/>
  <c r="AH306" i="2"/>
  <c r="AJ306" i="2" s="1"/>
  <c r="AC321" i="2"/>
  <c r="Y321" i="2"/>
  <c r="AD304" i="2"/>
  <c r="S259" i="2"/>
  <c r="AE261" i="2"/>
  <c r="AH220" i="2"/>
  <c r="AJ220" i="2" s="1"/>
  <c r="AH175" i="2"/>
  <c r="AJ175" i="2" s="1"/>
  <c r="AH177" i="2"/>
  <c r="AJ177" i="2" s="1"/>
  <c r="AH164" i="2"/>
  <c r="AJ164" i="2" s="1"/>
  <c r="AH150" i="2"/>
  <c r="AJ150" i="2" s="1"/>
  <c r="AH165" i="2"/>
  <c r="AJ165" i="2" s="1"/>
  <c r="AH105" i="2"/>
  <c r="AJ105" i="2" s="1"/>
  <c r="AH97" i="2"/>
  <c r="AJ97" i="2" s="1"/>
  <c r="AH73" i="2"/>
  <c r="AJ73" i="2" s="1"/>
  <c r="AH2" i="2"/>
  <c r="AJ2" i="2" s="1"/>
  <c r="AH12" i="2"/>
  <c r="AJ12" i="2" s="1"/>
  <c r="AH47" i="2"/>
  <c r="AJ47" i="2" s="1"/>
  <c r="AH33" i="2"/>
  <c r="AJ33" i="2" s="1"/>
  <c r="AC414" i="2"/>
  <c r="AC322" i="2"/>
  <c r="Z303" i="2"/>
  <c r="AE303" i="2"/>
  <c r="AB238" i="2"/>
  <c r="AH238" i="2" s="1"/>
  <c r="AJ238" i="2" s="1"/>
  <c r="AD226" i="2"/>
  <c r="AA362" i="2"/>
  <c r="AH379" i="2"/>
  <c r="AJ379" i="2" s="1"/>
  <c r="U374" i="2"/>
  <c r="U321" i="2"/>
  <c r="AE313" i="2"/>
  <c r="AH274" i="2"/>
  <c r="AJ274" i="2" s="1"/>
  <c r="AH270" i="2"/>
  <c r="AJ270" i="2" s="1"/>
  <c r="AH262" i="2"/>
  <c r="AJ262" i="2" s="1"/>
  <c r="AH242" i="2"/>
  <c r="AJ242" i="2" s="1"/>
  <c r="AD221" i="2"/>
  <c r="AH221" i="2" s="1"/>
  <c r="AJ221" i="2" s="1"/>
  <c r="AA197" i="2"/>
  <c r="U143" i="2"/>
  <c r="AB108" i="2"/>
  <c r="V311" i="2"/>
  <c r="X311" i="2"/>
  <c r="X414" i="2"/>
  <c r="Z70" i="2"/>
  <c r="T70" i="2"/>
  <c r="AB70" i="2"/>
  <c r="AE367" i="2"/>
  <c r="AH286" i="2"/>
  <c r="AJ286" i="2" s="1"/>
  <c r="AH24" i="2"/>
  <c r="AJ24" i="2" s="1"/>
  <c r="AB388" i="2"/>
  <c r="T388" i="2"/>
  <c r="AC318" i="2"/>
  <c r="AH318" i="2" s="1"/>
  <c r="AJ318" i="2" s="1"/>
  <c r="AC406" i="2"/>
  <c r="AH406" i="2" s="1"/>
  <c r="AJ406" i="2" s="1"/>
  <c r="AC226" i="2"/>
  <c r="AB166" i="2"/>
  <c r="W166" i="2"/>
  <c r="AH424" i="2"/>
  <c r="AJ424" i="2" s="1"/>
  <c r="AH404" i="2"/>
  <c r="AJ404" i="2" s="1"/>
  <c r="AH398" i="2"/>
  <c r="AJ398" i="2" s="1"/>
  <c r="AE429" i="2"/>
  <c r="AE413" i="2"/>
  <c r="AH394" i="2"/>
  <c r="AJ394" i="2" s="1"/>
  <c r="AB362" i="2"/>
  <c r="AC378" i="2"/>
  <c r="T367" i="2"/>
  <c r="AC371" i="2"/>
  <c r="AH301" i="2"/>
  <c r="AJ301" i="2" s="1"/>
  <c r="AB332" i="2"/>
  <c r="AH251" i="2"/>
  <c r="AJ251" i="2" s="1"/>
  <c r="T259" i="2"/>
  <c r="AE224" i="2"/>
  <c r="AH138" i="2"/>
  <c r="AJ138" i="2" s="1"/>
  <c r="AH109" i="2"/>
  <c r="AJ109" i="2" s="1"/>
  <c r="AB145" i="2"/>
  <c r="AH89" i="2"/>
  <c r="AJ89" i="2" s="1"/>
  <c r="AA80" i="2"/>
  <c r="AH80" i="2" s="1"/>
  <c r="AJ80" i="2" s="1"/>
  <c r="AH92" i="2"/>
  <c r="AJ92" i="2" s="1"/>
  <c r="V63" i="2"/>
  <c r="AE131" i="2"/>
  <c r="AE315" i="2"/>
  <c r="V288" i="2"/>
  <c r="AB69" i="2"/>
  <c r="AC69" i="2"/>
  <c r="U332" i="2"/>
  <c r="AH310" i="2"/>
  <c r="AJ310" i="2" s="1"/>
  <c r="Y325" i="2"/>
  <c r="S300" i="2"/>
  <c r="Y233" i="2"/>
  <c r="AH148" i="2"/>
  <c r="AJ148" i="2" s="1"/>
  <c r="AH134" i="2"/>
  <c r="AJ134" i="2" s="1"/>
  <c r="AH173" i="2"/>
  <c r="AJ173" i="2" s="1"/>
  <c r="AH121" i="2"/>
  <c r="AJ121" i="2" s="1"/>
  <c r="AH41" i="2"/>
  <c r="AJ41" i="2" s="1"/>
  <c r="W124" i="2"/>
  <c r="T279" i="2"/>
  <c r="AH279" i="2" s="1"/>
  <c r="AJ279" i="2" s="1"/>
  <c r="AD162" i="2"/>
  <c r="V162" i="2"/>
  <c r="AB81" i="2"/>
  <c r="U81" i="2"/>
  <c r="AA81" i="2"/>
  <c r="Z409" i="2"/>
  <c r="Z387" i="2"/>
  <c r="AH339" i="2"/>
  <c r="AJ339" i="2" s="1"/>
  <c r="Z371" i="2"/>
  <c r="AH334" i="2"/>
  <c r="AJ334" i="2" s="1"/>
  <c r="AH329" i="2"/>
  <c r="AJ329" i="2" s="1"/>
  <c r="AH314" i="2"/>
  <c r="AJ314" i="2" s="1"/>
  <c r="AH298" i="2"/>
  <c r="AJ298" i="2" s="1"/>
  <c r="AH258" i="2"/>
  <c r="AJ258" i="2" s="1"/>
  <c r="AH278" i="2"/>
  <c r="AJ278" i="2" s="1"/>
  <c r="AH245" i="2"/>
  <c r="AJ245" i="2" s="1"/>
  <c r="AB202" i="2"/>
  <c r="AH209" i="2"/>
  <c r="AJ209" i="2" s="1"/>
  <c r="AH152" i="2"/>
  <c r="AJ152" i="2" s="1"/>
  <c r="AH146" i="2"/>
  <c r="AJ146" i="2" s="1"/>
  <c r="AH93" i="2"/>
  <c r="AJ93" i="2" s="1"/>
  <c r="AH77" i="2"/>
  <c r="AJ77" i="2" s="1"/>
  <c r="AA116" i="2"/>
  <c r="Y18" i="2"/>
  <c r="AH8" i="2"/>
  <c r="AJ8" i="2" s="1"/>
  <c r="AH49" i="2"/>
  <c r="AJ49" i="2" s="1"/>
  <c r="U104" i="2"/>
  <c r="AC222" i="2"/>
  <c r="AH222" i="2" s="1"/>
  <c r="AJ222" i="2" s="1"/>
  <c r="AB279" i="2"/>
  <c r="AB25" i="2"/>
  <c r="AC25" i="2"/>
  <c r="AD223" i="2"/>
  <c r="AH416" i="2"/>
  <c r="AJ416" i="2" s="1"/>
  <c r="AH347" i="2"/>
  <c r="AJ347" i="2" s="1"/>
  <c r="AC313" i="2"/>
  <c r="AH309" i="2"/>
  <c r="AJ309" i="2" s="1"/>
  <c r="Z259" i="2"/>
  <c r="AH226" i="2"/>
  <c r="AJ226" i="2" s="1"/>
  <c r="AB210" i="2"/>
  <c r="AH181" i="2"/>
  <c r="AJ181" i="2" s="1"/>
  <c r="Y205" i="2"/>
  <c r="AJ78" i="2"/>
  <c r="AH123" i="2"/>
  <c r="AJ123" i="2" s="1"/>
  <c r="AH65" i="2"/>
  <c r="AJ65" i="2" s="1"/>
  <c r="AB128" i="2"/>
  <c r="AB143" i="2"/>
  <c r="AH143" i="2" s="1"/>
  <c r="AJ143" i="2" s="1"/>
  <c r="T88" i="2"/>
  <c r="AH53" i="2"/>
  <c r="AJ53" i="2" s="1"/>
  <c r="AC271" i="2"/>
  <c r="T271" i="2"/>
  <c r="AE13" i="2"/>
  <c r="AH13" i="2" s="1"/>
  <c r="AJ13" i="2" s="1"/>
  <c r="AE380" i="3"/>
  <c r="T380" i="3"/>
  <c r="AH377" i="3"/>
  <c r="AJ377" i="3" s="1"/>
  <c r="S413" i="3"/>
  <c r="V405" i="3"/>
  <c r="AH421" i="3"/>
  <c r="AJ421" i="3" s="1"/>
  <c r="U418" i="3"/>
  <c r="V410" i="3"/>
  <c r="AH356" i="3"/>
  <c r="AJ356" i="3" s="1"/>
  <c r="AH327" i="3"/>
  <c r="AJ327" i="3" s="1"/>
  <c r="T370" i="3"/>
  <c r="AH370" i="3" s="1"/>
  <c r="AJ370" i="3" s="1"/>
  <c r="AE366" i="3"/>
  <c r="U326" i="3"/>
  <c r="AH300" i="3"/>
  <c r="AJ300" i="3" s="1"/>
  <c r="Y323" i="3"/>
  <c r="AH323" i="3" s="1"/>
  <c r="AJ323" i="3" s="1"/>
  <c r="T297" i="3"/>
  <c r="AH348" i="3"/>
  <c r="AJ348" i="3" s="1"/>
  <c r="V312" i="3"/>
  <c r="AH254" i="3"/>
  <c r="AJ254" i="3" s="1"/>
  <c r="AB295" i="3"/>
  <c r="AH287" i="3"/>
  <c r="AJ287" i="3" s="1"/>
  <c r="Z261" i="3"/>
  <c r="AH279" i="3"/>
  <c r="AJ279" i="3" s="1"/>
  <c r="AA225" i="3"/>
  <c r="AH197" i="3"/>
  <c r="AJ197" i="3" s="1"/>
  <c r="AE185" i="3"/>
  <c r="AC224" i="3"/>
  <c r="U185" i="3"/>
  <c r="U190" i="3"/>
  <c r="AE153" i="3"/>
  <c r="AH153" i="3" s="1"/>
  <c r="AJ153" i="3" s="1"/>
  <c r="AE145" i="3"/>
  <c r="U132" i="3"/>
  <c r="T132" i="3"/>
  <c r="Y148" i="3"/>
  <c r="AH151" i="3"/>
  <c r="AJ151" i="3" s="1"/>
  <c r="AH135" i="3"/>
  <c r="AJ135" i="3" s="1"/>
  <c r="AH82" i="3"/>
  <c r="AJ82" i="3" s="1"/>
  <c r="AH84" i="3"/>
  <c r="AJ84" i="3" s="1"/>
  <c r="T69" i="3"/>
  <c r="AH2" i="3"/>
  <c r="AJ2" i="3" s="1"/>
  <c r="AC57" i="3"/>
  <c r="AD405" i="3"/>
  <c r="AC397" i="3"/>
  <c r="U361" i="3"/>
  <c r="AD361" i="3"/>
  <c r="T361" i="3"/>
  <c r="T366" i="3"/>
  <c r="AB289" i="3"/>
  <c r="T289" i="3"/>
  <c r="T290" i="3"/>
  <c r="AC290" i="3"/>
  <c r="S291" i="3"/>
  <c r="AD291" i="3"/>
  <c r="V291" i="3"/>
  <c r="AH276" i="3"/>
  <c r="AJ276" i="3" s="1"/>
  <c r="AH426" i="3"/>
  <c r="AJ426" i="3" s="1"/>
  <c r="AH332" i="3"/>
  <c r="AJ332" i="3" s="1"/>
  <c r="V289" i="3"/>
  <c r="Y268" i="3"/>
  <c r="AH268" i="3" s="1"/>
  <c r="AJ268" i="3" s="1"/>
  <c r="AB312" i="3"/>
  <c r="AH312" i="3" s="1"/>
  <c r="AJ312" i="3" s="1"/>
  <c r="V328" i="3"/>
  <c r="AH230" i="3"/>
  <c r="AJ230" i="3" s="1"/>
  <c r="S261" i="3"/>
  <c r="AH286" i="3"/>
  <c r="AJ286" i="3" s="1"/>
  <c r="AB261" i="3"/>
  <c r="AA240" i="3"/>
  <c r="AB240" i="3"/>
  <c r="AH270" i="3"/>
  <c r="AJ270" i="3" s="1"/>
  <c r="AB228" i="3"/>
  <c r="AE201" i="3"/>
  <c r="T196" i="3"/>
  <c r="AA196" i="3"/>
  <c r="AH207" i="3"/>
  <c r="AJ207" i="3" s="1"/>
  <c r="V225" i="3"/>
  <c r="AH176" i="3"/>
  <c r="AJ176" i="3" s="1"/>
  <c r="AA193" i="3"/>
  <c r="AH93" i="3"/>
  <c r="AJ93" i="3" s="1"/>
  <c r="AH174" i="3"/>
  <c r="AJ174" i="3" s="1"/>
  <c r="AH50" i="3"/>
  <c r="AJ50" i="3" s="1"/>
  <c r="AB38" i="3"/>
  <c r="T38" i="3"/>
  <c r="AH38" i="3" s="1"/>
  <c r="AJ38" i="3" s="1"/>
  <c r="AH32" i="3"/>
  <c r="AJ32" i="3" s="1"/>
  <c r="AH118" i="3"/>
  <c r="AJ118" i="3" s="1"/>
  <c r="AH81" i="3"/>
  <c r="AJ81" i="3" s="1"/>
  <c r="Z148" i="3"/>
  <c r="T102" i="3"/>
  <c r="AB25" i="3"/>
  <c r="T25" i="3"/>
  <c r="V392" i="3"/>
  <c r="AH392" i="3" s="1"/>
  <c r="AJ392" i="3" s="1"/>
  <c r="AD392" i="3"/>
  <c r="AH381" i="3"/>
  <c r="AJ381" i="3" s="1"/>
  <c r="T413" i="3"/>
  <c r="S405" i="3"/>
  <c r="V397" i="3"/>
  <c r="U429" i="3"/>
  <c r="AH359" i="3"/>
  <c r="AJ359" i="3" s="1"/>
  <c r="AH355" i="3"/>
  <c r="AJ355" i="3" s="1"/>
  <c r="AH351" i="3"/>
  <c r="AJ351" i="3" s="1"/>
  <c r="AH347" i="3"/>
  <c r="AJ347" i="3" s="1"/>
  <c r="AE337" i="3"/>
  <c r="AH340" i="3"/>
  <c r="AJ340" i="3" s="1"/>
  <c r="AB330" i="3"/>
  <c r="AB265" i="3"/>
  <c r="T265" i="3"/>
  <c r="AH267" i="3"/>
  <c r="AJ267" i="3" s="1"/>
  <c r="W304" i="3"/>
  <c r="AH277" i="3"/>
  <c r="AJ277" i="3" s="1"/>
  <c r="AB321" i="3"/>
  <c r="AC295" i="3"/>
  <c r="W228" i="3"/>
  <c r="U253" i="3"/>
  <c r="AH245" i="3"/>
  <c r="AJ245" i="3" s="1"/>
  <c r="AH225" i="3"/>
  <c r="AJ225" i="3" s="1"/>
  <c r="AB219" i="3"/>
  <c r="AE219" i="3"/>
  <c r="AD219" i="3"/>
  <c r="W201" i="3"/>
  <c r="Y196" i="3"/>
  <c r="AH259" i="3"/>
  <c r="AJ259" i="3" s="1"/>
  <c r="T184" i="3"/>
  <c r="AA128" i="3"/>
  <c r="S128" i="3"/>
  <c r="V222" i="3"/>
  <c r="AH92" i="3"/>
  <c r="AJ92" i="3" s="1"/>
  <c r="AD220" i="3"/>
  <c r="AH220" i="3" s="1"/>
  <c r="AJ220" i="3" s="1"/>
  <c r="AC169" i="3"/>
  <c r="AB128" i="3"/>
  <c r="AA94" i="3"/>
  <c r="AH94" i="3" s="1"/>
  <c r="AJ94" i="3" s="1"/>
  <c r="AH64" i="3"/>
  <c r="AJ64" i="3" s="1"/>
  <c r="AB54" i="3"/>
  <c r="V54" i="3"/>
  <c r="T134" i="3"/>
  <c r="AH134" i="3" s="1"/>
  <c r="AJ134" i="3" s="1"/>
  <c r="AH73" i="3"/>
  <c r="AJ73" i="3" s="1"/>
  <c r="AB102" i="3"/>
  <c r="AH36" i="3"/>
  <c r="AJ36" i="3" s="1"/>
  <c r="Z19" i="3"/>
  <c r="AE17" i="3"/>
  <c r="AH17" i="3" s="1"/>
  <c r="AJ17" i="3" s="1"/>
  <c r="T409" i="3"/>
  <c r="AA405" i="3"/>
  <c r="AH401" i="3"/>
  <c r="AJ401" i="3" s="1"/>
  <c r="AC302" i="3"/>
  <c r="AH305" i="3"/>
  <c r="AJ305" i="3" s="1"/>
  <c r="AC304" i="3"/>
  <c r="Y290" i="3"/>
  <c r="U265" i="3"/>
  <c r="U261" i="3"/>
  <c r="U236" i="3"/>
  <c r="AH185" i="3"/>
  <c r="AJ185" i="3" s="1"/>
  <c r="W224" i="3"/>
  <c r="V212" i="3"/>
  <c r="AC212" i="3"/>
  <c r="T212" i="3"/>
  <c r="W212" i="3"/>
  <c r="AE212" i="3"/>
  <c r="V184" i="3"/>
  <c r="U221" i="3"/>
  <c r="X221" i="3"/>
  <c r="AH109" i="3"/>
  <c r="AJ109" i="3" s="1"/>
  <c r="AH149" i="3"/>
  <c r="AJ149" i="3" s="1"/>
  <c r="U169" i="3"/>
  <c r="AH159" i="3"/>
  <c r="AJ159" i="3" s="1"/>
  <c r="AC137" i="3"/>
  <c r="AD198" i="3"/>
  <c r="AH198" i="3" s="1"/>
  <c r="AJ198" i="3" s="1"/>
  <c r="AB166" i="3"/>
  <c r="AH31" i="3"/>
  <c r="AJ31" i="3" s="1"/>
  <c r="AH65" i="3"/>
  <c r="AJ65" i="3" s="1"/>
  <c r="AH42" i="3"/>
  <c r="AJ42" i="3" s="1"/>
  <c r="AH150" i="3"/>
  <c r="AJ150" i="3" s="1"/>
  <c r="AH110" i="3"/>
  <c r="AJ110" i="3" s="1"/>
  <c r="U62" i="3"/>
  <c r="AH62" i="3" s="1"/>
  <c r="AJ62" i="3" s="1"/>
  <c r="AH49" i="3"/>
  <c r="AJ49" i="3" s="1"/>
  <c r="AH22" i="3"/>
  <c r="AJ22" i="3" s="1"/>
  <c r="AH7" i="3"/>
  <c r="AJ7" i="3" s="1"/>
  <c r="AH58" i="3"/>
  <c r="AJ58" i="3" s="1"/>
  <c r="Z13" i="3"/>
  <c r="AE419" i="3"/>
  <c r="AB419" i="3"/>
  <c r="S419" i="3"/>
  <c r="AD419" i="3"/>
  <c r="T419" i="3"/>
  <c r="V403" i="3"/>
  <c r="AD403" i="3"/>
  <c r="T403" i="3"/>
  <c r="AE376" i="3"/>
  <c r="U376" i="3"/>
  <c r="V376" i="3"/>
  <c r="AB392" i="3"/>
  <c r="U413" i="3"/>
  <c r="T405" i="3"/>
  <c r="X410" i="3"/>
  <c r="AH410" i="3" s="1"/>
  <c r="AJ410" i="3" s="1"/>
  <c r="U378" i="3"/>
  <c r="AH378" i="3" s="1"/>
  <c r="AJ378" i="3" s="1"/>
  <c r="AH362" i="3"/>
  <c r="AJ362" i="3" s="1"/>
  <c r="Y358" i="3"/>
  <c r="AH358" i="3" s="1"/>
  <c r="AJ358" i="3" s="1"/>
  <c r="AH382" i="3"/>
  <c r="AJ382" i="3" s="1"/>
  <c r="Z337" i="3"/>
  <c r="AH337" i="3" s="1"/>
  <c r="AJ337" i="3" s="1"/>
  <c r="AH324" i="3"/>
  <c r="AJ324" i="3" s="1"/>
  <c r="AH308" i="3"/>
  <c r="AJ308" i="3" s="1"/>
  <c r="AC282" i="3"/>
  <c r="U282" i="3"/>
  <c r="T282" i="3"/>
  <c r="AE284" i="3"/>
  <c r="W284" i="3"/>
  <c r="AE328" i="3"/>
  <c r="AH263" i="3"/>
  <c r="AJ263" i="3" s="1"/>
  <c r="AH271" i="3"/>
  <c r="AJ271" i="3" s="1"/>
  <c r="AC261" i="3"/>
  <c r="AE236" i="3"/>
  <c r="AB262" i="3"/>
  <c r="AE192" i="3"/>
  <c r="AB129" i="3"/>
  <c r="T129" i="3"/>
  <c r="V156" i="3"/>
  <c r="AE156" i="3"/>
  <c r="AD145" i="3"/>
  <c r="AH258" i="3"/>
  <c r="AJ258" i="3" s="1"/>
  <c r="AH143" i="3"/>
  <c r="AJ143" i="3" s="1"/>
  <c r="AE131" i="3"/>
  <c r="AH131" i="3" s="1"/>
  <c r="AJ131" i="3" s="1"/>
  <c r="AH80" i="3"/>
  <c r="AJ80" i="3" s="1"/>
  <c r="AH63" i="3"/>
  <c r="AJ63" i="3" s="1"/>
  <c r="Z30" i="3"/>
  <c r="AD72" i="3"/>
  <c r="V72" i="3"/>
  <c r="AC48" i="3"/>
  <c r="S48" i="3"/>
  <c r="AD48" i="3"/>
  <c r="AE30" i="3"/>
  <c r="AH142" i="3"/>
  <c r="AJ142" i="3" s="1"/>
  <c r="AH33" i="3"/>
  <c r="AJ33" i="3" s="1"/>
  <c r="AB19" i="3"/>
  <c r="AA57" i="3"/>
  <c r="X408" i="3"/>
  <c r="V408" i="3"/>
  <c r="U409" i="3"/>
  <c r="AB405" i="3"/>
  <c r="AH398" i="3"/>
  <c r="AJ398" i="3" s="1"/>
  <c r="AH422" i="3"/>
  <c r="AJ422" i="3" s="1"/>
  <c r="AH369" i="3"/>
  <c r="AJ369" i="3" s="1"/>
  <c r="AH402" i="3"/>
  <c r="AJ402" i="3" s="1"/>
  <c r="AB318" i="3"/>
  <c r="V318" i="3"/>
  <c r="AH298" i="3"/>
  <c r="AJ298" i="3" s="1"/>
  <c r="AH293" i="3"/>
  <c r="AJ293" i="3" s="1"/>
  <c r="X281" i="3"/>
  <c r="V321" i="3"/>
  <c r="T285" i="3"/>
  <c r="AE285" i="3"/>
  <c r="W283" i="3"/>
  <c r="AH283" i="3" s="1"/>
  <c r="AJ283" i="3" s="1"/>
  <c r="AH266" i="3"/>
  <c r="AJ266" i="3" s="1"/>
  <c r="V261" i="3"/>
  <c r="AH294" i="3"/>
  <c r="AJ294" i="3" s="1"/>
  <c r="U249" i="3"/>
  <c r="T249" i="3"/>
  <c r="AA249" i="3"/>
  <c r="S249" i="3"/>
  <c r="AH181" i="3"/>
  <c r="AJ181" i="3" s="1"/>
  <c r="Z213" i="3"/>
  <c r="AH213" i="3" s="1"/>
  <c r="AJ213" i="3" s="1"/>
  <c r="V189" i="3"/>
  <c r="U189" i="3"/>
  <c r="AB189" i="3"/>
  <c r="T208" i="3"/>
  <c r="AE222" i="3"/>
  <c r="AE190" i="3"/>
  <c r="AH91" i="3"/>
  <c r="AJ91" i="3" s="1"/>
  <c r="AH85" i="3"/>
  <c r="AJ85" i="3" s="1"/>
  <c r="AH206" i="3"/>
  <c r="AJ206" i="3" s="1"/>
  <c r="AH177" i="3"/>
  <c r="AJ177" i="3" s="1"/>
  <c r="X99" i="3"/>
  <c r="AH99" i="3" s="1"/>
  <c r="AJ99" i="3" s="1"/>
  <c r="AD61" i="3"/>
  <c r="V61" i="3"/>
  <c r="AB61" i="3"/>
  <c r="S61" i="3"/>
  <c r="AC166" i="3"/>
  <c r="AH158" i="3"/>
  <c r="AJ158" i="3" s="1"/>
  <c r="AH71" i="3"/>
  <c r="AJ71" i="3" s="1"/>
  <c r="AH40" i="3"/>
  <c r="AJ40" i="3" s="1"/>
  <c r="AH24" i="3"/>
  <c r="AJ24" i="3" s="1"/>
  <c r="AA161" i="3"/>
  <c r="AE13" i="3"/>
  <c r="Z69" i="3"/>
  <c r="AB48" i="3"/>
  <c r="AH400" i="3"/>
  <c r="AJ400" i="3" s="1"/>
  <c r="V428" i="3"/>
  <c r="U428" i="3"/>
  <c r="U396" i="3"/>
  <c r="AE396" i="3"/>
  <c r="T388" i="3"/>
  <c r="AD388" i="3"/>
  <c r="AH389" i="3"/>
  <c r="AJ389" i="3" s="1"/>
  <c r="AH373" i="3"/>
  <c r="AJ373" i="3" s="1"/>
  <c r="U405" i="3"/>
  <c r="AH429" i="3"/>
  <c r="AJ429" i="3" s="1"/>
  <c r="Z418" i="3"/>
  <c r="AA368" i="3"/>
  <c r="AH368" i="3" s="1"/>
  <c r="AJ368" i="3" s="1"/>
  <c r="Z374" i="3"/>
  <c r="Y374" i="3"/>
  <c r="U345" i="3"/>
  <c r="V345" i="3"/>
  <c r="T345" i="3"/>
  <c r="AH365" i="3"/>
  <c r="AJ365" i="3" s="1"/>
  <c r="AA317" i="3"/>
  <c r="V317" i="3"/>
  <c r="AH311" i="3"/>
  <c r="AJ311" i="3" s="1"/>
  <c r="AD321" i="3"/>
  <c r="AH251" i="3"/>
  <c r="AJ251" i="3" s="1"/>
  <c r="AH193" i="3"/>
  <c r="AJ193" i="3" s="1"/>
  <c r="AH320" i="3"/>
  <c r="AJ320" i="3" s="1"/>
  <c r="AH229" i="3"/>
  <c r="AJ229" i="3" s="1"/>
  <c r="AB90" i="3"/>
  <c r="V90" i="3"/>
  <c r="AH124" i="3"/>
  <c r="AJ124" i="3" s="1"/>
  <c r="AH117" i="3"/>
  <c r="AJ117" i="3" s="1"/>
  <c r="AH108" i="3"/>
  <c r="AJ108" i="3" s="1"/>
  <c r="AH79" i="3"/>
  <c r="AJ79" i="3" s="1"/>
  <c r="AH66" i="3"/>
  <c r="AJ66" i="3" s="1"/>
  <c r="AH16" i="3"/>
  <c r="AJ16" i="3" s="1"/>
  <c r="AA137" i="3"/>
  <c r="AB141" i="3"/>
  <c r="AD14" i="3"/>
  <c r="AH14" i="3" s="1"/>
  <c r="AJ14" i="3" s="1"/>
  <c r="AH8" i="3"/>
  <c r="AJ8" i="3" s="1"/>
  <c r="AE416" i="3"/>
  <c r="X416" i="3"/>
  <c r="AH417" i="3"/>
  <c r="AJ417" i="3" s="1"/>
  <c r="AC405" i="3"/>
  <c r="AH425" i="3"/>
  <c r="AJ425" i="3" s="1"/>
  <c r="AH406" i="3"/>
  <c r="AJ406" i="3" s="1"/>
  <c r="AH339" i="3"/>
  <c r="AJ339" i="3" s="1"/>
  <c r="AC350" i="3"/>
  <c r="AH350" i="3" s="1"/>
  <c r="AJ350" i="3" s="1"/>
  <c r="AC326" i="3"/>
  <c r="AA297" i="3"/>
  <c r="AH292" i="3"/>
  <c r="AJ292" i="3" s="1"/>
  <c r="Z281" i="3"/>
  <c r="AH257" i="3"/>
  <c r="AJ257" i="3" s="1"/>
  <c r="AA282" i="3"/>
  <c r="V192" i="3"/>
  <c r="AA253" i="3"/>
  <c r="U208" i="3"/>
  <c r="Y205" i="3"/>
  <c r="AH205" i="3" s="1"/>
  <c r="AJ205" i="3" s="1"/>
  <c r="T120" i="3"/>
  <c r="AA120" i="3"/>
  <c r="AH167" i="3"/>
  <c r="AJ167" i="3" s="1"/>
  <c r="U161" i="3"/>
  <c r="AH111" i="3"/>
  <c r="AJ111" i="3" s="1"/>
  <c r="AH86" i="3"/>
  <c r="AJ86" i="3" s="1"/>
  <c r="AH74" i="3"/>
  <c r="AJ74" i="3" s="1"/>
  <c r="AH56" i="3"/>
  <c r="AJ56" i="3" s="1"/>
  <c r="AH39" i="3"/>
  <c r="AJ39" i="3" s="1"/>
  <c r="AH34" i="3"/>
  <c r="AJ34" i="3" s="1"/>
  <c r="AH23" i="3"/>
  <c r="AJ23" i="3" s="1"/>
  <c r="AA51" i="3"/>
  <c r="S51" i="3"/>
  <c r="Z120" i="3"/>
  <c r="V25" i="3"/>
  <c r="AH25" i="3" s="1"/>
  <c r="AJ25" i="3" s="1"/>
  <c r="AB321" i="23"/>
  <c r="AD321" i="23" s="1"/>
  <c r="Q283" i="23"/>
  <c r="U283" i="23"/>
  <c r="AB305" i="23"/>
  <c r="AD305" i="23" s="1"/>
  <c r="X283" i="23"/>
  <c r="S249" i="23"/>
  <c r="AB193" i="23"/>
  <c r="AD193" i="23" s="1"/>
  <c r="W94" i="23"/>
  <c r="W106" i="23"/>
  <c r="Q333" i="23"/>
  <c r="AB319" i="23"/>
  <c r="AD319" i="23" s="1"/>
  <c r="AB266" i="23"/>
  <c r="AD266" i="23" s="1"/>
  <c r="AB239" i="23"/>
  <c r="AD239" i="23" s="1"/>
  <c r="AB207" i="23"/>
  <c r="AD207" i="23" s="1"/>
  <c r="AB313" i="23"/>
  <c r="AD313" i="23" s="1"/>
  <c r="AB222" i="23"/>
  <c r="AD222" i="23" s="1"/>
  <c r="Q230" i="23"/>
  <c r="T230" i="23"/>
  <c r="V230" i="23"/>
  <c r="AB285" i="23"/>
  <c r="AD285" i="23" s="1"/>
  <c r="AB258" i="23"/>
  <c r="AD258" i="23" s="1"/>
  <c r="AB163" i="23"/>
  <c r="AD163" i="23" s="1"/>
  <c r="T221" i="23"/>
  <c r="V129" i="23"/>
  <c r="AB129" i="23" s="1"/>
  <c r="AD129" i="23" s="1"/>
  <c r="S122" i="23"/>
  <c r="AB123" i="23"/>
  <c r="AD123" i="23" s="1"/>
  <c r="Y122" i="23"/>
  <c r="Y106" i="23"/>
  <c r="V131" i="23"/>
  <c r="AB131" i="23" s="1"/>
  <c r="AD131" i="23" s="1"/>
  <c r="W103" i="23"/>
  <c r="Y95" i="23"/>
  <c r="V66" i="23"/>
  <c r="P66" i="23"/>
  <c r="P50" i="23"/>
  <c r="AB42" i="23"/>
  <c r="AD42" i="23" s="1"/>
  <c r="AB34" i="23"/>
  <c r="AD34" i="23" s="1"/>
  <c r="AB79" i="23"/>
  <c r="AD79" i="23" s="1"/>
  <c r="AB30" i="23"/>
  <c r="AD30" i="23" s="1"/>
  <c r="AB32" i="23"/>
  <c r="AD32" i="23" s="1"/>
  <c r="AB107" i="23"/>
  <c r="AD107" i="23" s="1"/>
  <c r="AB23" i="23"/>
  <c r="AD23" i="23" s="1"/>
  <c r="AB15" i="23"/>
  <c r="AD15" i="23" s="1"/>
  <c r="AB7" i="23"/>
  <c r="AD7" i="23" s="1"/>
  <c r="T44" i="23"/>
  <c r="R56" i="23"/>
  <c r="P52" i="23"/>
  <c r="AB344" i="23"/>
  <c r="AD344" i="23" s="1"/>
  <c r="AB345" i="23"/>
  <c r="AD345" i="23" s="1"/>
  <c r="Y333" i="23"/>
  <c r="AB332" i="23"/>
  <c r="AD332" i="23" s="1"/>
  <c r="AB291" i="23"/>
  <c r="AD291" i="23" s="1"/>
  <c r="AB309" i="23"/>
  <c r="AD309" i="23" s="1"/>
  <c r="AB293" i="23"/>
  <c r="AD293" i="23" s="1"/>
  <c r="AB265" i="23"/>
  <c r="AD265" i="23" s="1"/>
  <c r="X242" i="23"/>
  <c r="T242" i="23"/>
  <c r="X229" i="23"/>
  <c r="X221" i="23"/>
  <c r="R257" i="23"/>
  <c r="S297" i="23"/>
  <c r="AB252" i="23"/>
  <c r="AD252" i="23" s="1"/>
  <c r="Q249" i="23"/>
  <c r="AB249" i="23" s="1"/>
  <c r="AD249" i="23" s="1"/>
  <c r="AB195" i="23"/>
  <c r="AD195" i="23" s="1"/>
  <c r="AB159" i="23"/>
  <c r="AD159" i="23" s="1"/>
  <c r="AB176" i="23"/>
  <c r="AD176" i="23" s="1"/>
  <c r="AB168" i="23"/>
  <c r="AD168" i="23" s="1"/>
  <c r="AB160" i="23"/>
  <c r="AD160" i="23" s="1"/>
  <c r="AB152" i="23"/>
  <c r="AD152" i="23" s="1"/>
  <c r="AB148" i="23"/>
  <c r="AD148" i="23" s="1"/>
  <c r="W62" i="23"/>
  <c r="W54" i="23"/>
  <c r="AB54" i="23" s="1"/>
  <c r="AD54" i="23" s="1"/>
  <c r="S44" i="23"/>
  <c r="AB315" i="23"/>
  <c r="AD315" i="23" s="1"/>
  <c r="AB322" i="23"/>
  <c r="AD322" i="23" s="1"/>
  <c r="AB343" i="23"/>
  <c r="AD343" i="23" s="1"/>
  <c r="AB282" i="23"/>
  <c r="AD282" i="23" s="1"/>
  <c r="AB274" i="23"/>
  <c r="AD274" i="23" s="1"/>
  <c r="AB331" i="23"/>
  <c r="AD331" i="23" s="1"/>
  <c r="AB277" i="23"/>
  <c r="AD277" i="23" s="1"/>
  <c r="AB231" i="23"/>
  <c r="AD231" i="23" s="1"/>
  <c r="AB269" i="23"/>
  <c r="AD269" i="23" s="1"/>
  <c r="Q229" i="23"/>
  <c r="AB229" i="23" s="1"/>
  <c r="AD229" i="23" s="1"/>
  <c r="AB245" i="23"/>
  <c r="AD245" i="23" s="1"/>
  <c r="AB237" i="23"/>
  <c r="AD237" i="23" s="1"/>
  <c r="AB213" i="23"/>
  <c r="AD213" i="23" s="1"/>
  <c r="AB205" i="23"/>
  <c r="AD205" i="23" s="1"/>
  <c r="AB155" i="23"/>
  <c r="AD155" i="23" s="1"/>
  <c r="AB228" i="23"/>
  <c r="AD228" i="23" s="1"/>
  <c r="V137" i="23"/>
  <c r="AB137" i="23" s="1"/>
  <c r="AD137" i="23" s="1"/>
  <c r="AB135" i="23"/>
  <c r="AD135" i="23" s="1"/>
  <c r="Y118" i="23"/>
  <c r="X103" i="23"/>
  <c r="Y129" i="23"/>
  <c r="AB115" i="23"/>
  <c r="AD115" i="23" s="1"/>
  <c r="AB83" i="23"/>
  <c r="AD83" i="23" s="1"/>
  <c r="T38" i="23"/>
  <c r="AB91" i="23"/>
  <c r="AD91" i="23" s="1"/>
  <c r="Y61" i="23"/>
  <c r="Y53" i="23"/>
  <c r="AB340" i="23"/>
  <c r="AD340" i="23" s="1"/>
  <c r="T351" i="23"/>
  <c r="AB339" i="23"/>
  <c r="AD339" i="23" s="1"/>
  <c r="AB335" i="23"/>
  <c r="AD335" i="23" s="1"/>
  <c r="AB325" i="23"/>
  <c r="AD325" i="23" s="1"/>
  <c r="AB287" i="23"/>
  <c r="AD287" i="23" s="1"/>
  <c r="S365" i="23"/>
  <c r="AB227" i="23"/>
  <c r="AD227" i="23" s="1"/>
  <c r="V297" i="23"/>
  <c r="AB187" i="23"/>
  <c r="AD187" i="23" s="1"/>
  <c r="R234" i="23"/>
  <c r="AB197" i="23"/>
  <c r="AD197" i="23" s="1"/>
  <c r="R118" i="23"/>
  <c r="AB118" i="23" s="1"/>
  <c r="AD118" i="23" s="1"/>
  <c r="V37" i="23"/>
  <c r="AB70" i="23"/>
  <c r="AD70" i="23" s="1"/>
  <c r="X62" i="23"/>
  <c r="W56" i="23"/>
  <c r="Y52" i="23"/>
  <c r="X349" i="23"/>
  <c r="T349" i="23"/>
  <c r="AB317" i="23"/>
  <c r="AD317" i="23" s="1"/>
  <c r="AB290" i="23"/>
  <c r="AD290" i="23" s="1"/>
  <c r="AB262" i="23"/>
  <c r="AD262" i="23" s="1"/>
  <c r="AB342" i="23"/>
  <c r="AD342" i="23" s="1"/>
  <c r="AB275" i="23"/>
  <c r="AD275" i="23" s="1"/>
  <c r="AB223" i="23"/>
  <c r="AD223" i="23" s="1"/>
  <c r="AB256" i="23"/>
  <c r="AD256" i="23" s="1"/>
  <c r="S254" i="23"/>
  <c r="V254" i="23"/>
  <c r="V234" i="23"/>
  <c r="AB273" i="23"/>
  <c r="AD273" i="23" s="1"/>
  <c r="T257" i="23"/>
  <c r="AB183" i="23"/>
  <c r="AD183" i="23" s="1"/>
  <c r="R246" i="23"/>
  <c r="AB246" i="23" s="1"/>
  <c r="AD246" i="23" s="1"/>
  <c r="W189" i="23"/>
  <c r="AB189" i="23" s="1"/>
  <c r="AD189" i="23" s="1"/>
  <c r="V110" i="23"/>
  <c r="AB100" i="23"/>
  <c r="AD100" i="23" s="1"/>
  <c r="R146" i="23"/>
  <c r="AB127" i="23"/>
  <c r="AD127" i="23" s="1"/>
  <c r="T66" i="23"/>
  <c r="T50" i="23"/>
  <c r="AB99" i="23"/>
  <c r="AD99" i="23" s="1"/>
  <c r="Y58" i="23"/>
  <c r="AB58" i="23" s="1"/>
  <c r="AD58" i="23" s="1"/>
  <c r="AB62" i="23"/>
  <c r="AD62" i="23" s="1"/>
  <c r="AB46" i="23"/>
  <c r="AD46" i="23" s="1"/>
  <c r="AB12" i="23"/>
  <c r="AD12" i="23" s="1"/>
  <c r="AB40" i="23"/>
  <c r="AD40" i="23" s="1"/>
  <c r="AB27" i="23"/>
  <c r="AD27" i="23" s="1"/>
  <c r="AB19" i="23"/>
  <c r="AD19" i="23" s="1"/>
  <c r="AB11" i="23"/>
  <c r="AD11" i="23" s="1"/>
  <c r="AB64" i="23"/>
  <c r="AD64" i="23" s="1"/>
  <c r="W26" i="23"/>
  <c r="AB26" i="23" s="1"/>
  <c r="AD26" i="23" s="1"/>
  <c r="AB338" i="23"/>
  <c r="AD338" i="23" s="1"/>
  <c r="AB270" i="23"/>
  <c r="AD270" i="23" s="1"/>
  <c r="AB250" i="23"/>
  <c r="AD250" i="23" s="1"/>
  <c r="AB281" i="23"/>
  <c r="AD281" i="23" s="1"/>
  <c r="AB175" i="23"/>
  <c r="AD175" i="23" s="1"/>
  <c r="AB177" i="23"/>
  <c r="AD177" i="23" s="1"/>
  <c r="AB201" i="23"/>
  <c r="AD201" i="23" s="1"/>
  <c r="AB180" i="23"/>
  <c r="AD180" i="23" s="1"/>
  <c r="AB139" i="23"/>
  <c r="AD139" i="23" s="1"/>
  <c r="AB95" i="23"/>
  <c r="AD95" i="23" s="1"/>
  <c r="X57" i="23"/>
  <c r="T57" i="23"/>
  <c r="AB67" i="23"/>
  <c r="AD67" i="23" s="1"/>
  <c r="R61" i="23"/>
  <c r="R53" i="23"/>
  <c r="AB53" i="23" s="1"/>
  <c r="AD53" i="23" s="1"/>
  <c r="R37" i="23"/>
  <c r="AB48" i="23"/>
  <c r="AD48" i="23" s="1"/>
  <c r="W351" i="23"/>
  <c r="AB278" i="23"/>
  <c r="AD278" i="23" s="1"/>
  <c r="AB247" i="23"/>
  <c r="AD247" i="23" s="1"/>
  <c r="AB215" i="23"/>
  <c r="AD215" i="23" s="1"/>
  <c r="AB289" i="23"/>
  <c r="AD289" i="23" s="1"/>
  <c r="AB202" i="23"/>
  <c r="AD202" i="23" s="1"/>
  <c r="AB241" i="23"/>
  <c r="AD241" i="23" s="1"/>
  <c r="AB225" i="23"/>
  <c r="AD225" i="23" s="1"/>
  <c r="AB217" i="23"/>
  <c r="AD217" i="23" s="1"/>
  <c r="AB209" i="23"/>
  <c r="AD209" i="23" s="1"/>
  <c r="AB261" i="23"/>
  <c r="AD261" i="23" s="1"/>
  <c r="AB145" i="23"/>
  <c r="AD145" i="23" s="1"/>
  <c r="U134" i="23"/>
  <c r="AB97" i="23"/>
  <c r="AD97" i="23" s="1"/>
  <c r="Y134" i="23"/>
  <c r="Y110" i="23"/>
  <c r="AB119" i="23"/>
  <c r="AD119" i="23" s="1"/>
  <c r="AB75" i="23"/>
  <c r="AD75" i="23" s="1"/>
  <c r="Y38" i="23"/>
  <c r="AB36" i="23"/>
  <c r="AD36" i="23" s="1"/>
  <c r="W146" i="23"/>
  <c r="AB146" i="23" s="1"/>
  <c r="AD146" i="23" s="1"/>
  <c r="AB60" i="23"/>
  <c r="AD60" i="23" s="1"/>
  <c r="AF425" i="4"/>
  <c r="AH425" i="4" s="1"/>
  <c r="AF417" i="4"/>
  <c r="AH417" i="4" s="1"/>
  <c r="AB424" i="4"/>
  <c r="V424" i="4"/>
  <c r="S424" i="4"/>
  <c r="X424" i="4"/>
  <c r="S420" i="4"/>
  <c r="X420" i="4"/>
  <c r="S412" i="4"/>
  <c r="X412" i="4"/>
  <c r="X408" i="4"/>
  <c r="W408" i="4"/>
  <c r="S408" i="4"/>
  <c r="S409" i="4"/>
  <c r="AF409" i="4" s="1"/>
  <c r="AH409" i="4" s="1"/>
  <c r="X427" i="4"/>
  <c r="AF365" i="4"/>
  <c r="AH365" i="4" s="1"/>
  <c r="AF381" i="4"/>
  <c r="AH381" i="4" s="1"/>
  <c r="AB378" i="4"/>
  <c r="X400" i="4"/>
  <c r="U400" i="4"/>
  <c r="AF367" i="4"/>
  <c r="AH367" i="4" s="1"/>
  <c r="AF387" i="4"/>
  <c r="AH387" i="4" s="1"/>
  <c r="AF335" i="4"/>
  <c r="AH335" i="4" s="1"/>
  <c r="AB229" i="4"/>
  <c r="V229" i="4"/>
  <c r="T229" i="4"/>
  <c r="X414" i="4"/>
  <c r="U414" i="4"/>
  <c r="AC414" i="4"/>
  <c r="Y411" i="4"/>
  <c r="AB368" i="4"/>
  <c r="V368" i="4"/>
  <c r="AF374" i="4"/>
  <c r="AH374" i="4" s="1"/>
  <c r="R337" i="4"/>
  <c r="AF337" i="4" s="1"/>
  <c r="AH337" i="4" s="1"/>
  <c r="Z337" i="4"/>
  <c r="AF333" i="4"/>
  <c r="AH333" i="4" s="1"/>
  <c r="AF321" i="4"/>
  <c r="AH321" i="4" s="1"/>
  <c r="X338" i="4"/>
  <c r="AB338" i="4"/>
  <c r="AA338" i="4"/>
  <c r="U234" i="4"/>
  <c r="Y234" i="4"/>
  <c r="X234" i="4"/>
  <c r="AF282" i="4"/>
  <c r="AH282" i="4" s="1"/>
  <c r="AF203" i="4"/>
  <c r="AH203" i="4" s="1"/>
  <c r="AF45" i="4"/>
  <c r="AH45" i="4" s="1"/>
  <c r="AC17" i="4"/>
  <c r="W17" i="4"/>
  <c r="AA17" i="4"/>
  <c r="AH3" i="4"/>
  <c r="AF40" i="4"/>
  <c r="AH40" i="4" s="1"/>
  <c r="AF428" i="4"/>
  <c r="AH428" i="4" s="1"/>
  <c r="AF416" i="4"/>
  <c r="AH416" i="4" s="1"/>
  <c r="R412" i="4"/>
  <c r="R408" i="4"/>
  <c r="T415" i="4"/>
  <c r="S415" i="4"/>
  <c r="U415" i="4"/>
  <c r="AB415" i="4"/>
  <c r="W411" i="4"/>
  <c r="Y408" i="4"/>
  <c r="AF372" i="4"/>
  <c r="AH372" i="4" s="1"/>
  <c r="S405" i="4"/>
  <c r="AF405" i="4" s="1"/>
  <c r="AH405" i="4" s="1"/>
  <c r="R397" i="4"/>
  <c r="AF397" i="4" s="1"/>
  <c r="AH397" i="4" s="1"/>
  <c r="AA395" i="4"/>
  <c r="AF389" i="4"/>
  <c r="AH389" i="4" s="1"/>
  <c r="R378" i="4"/>
  <c r="X375" i="4"/>
  <c r="V375" i="4"/>
  <c r="R375" i="4"/>
  <c r="AC375" i="4"/>
  <c r="AF347" i="4"/>
  <c r="AH347" i="4" s="1"/>
  <c r="S345" i="4"/>
  <c r="AF345" i="4" s="1"/>
  <c r="AH345" i="4" s="1"/>
  <c r="AF404" i="4"/>
  <c r="AH404" i="4" s="1"/>
  <c r="W262" i="4"/>
  <c r="AC262" i="4"/>
  <c r="V262" i="4"/>
  <c r="U262" i="4"/>
  <c r="S262" i="4"/>
  <c r="AA262" i="4"/>
  <c r="Y262" i="4"/>
  <c r="AB262" i="4"/>
  <c r="X262" i="4"/>
  <c r="U254" i="4"/>
  <c r="S254" i="4"/>
  <c r="X254" i="4"/>
  <c r="Z246" i="4"/>
  <c r="V246" i="4"/>
  <c r="S246" i="4"/>
  <c r="AF75" i="4"/>
  <c r="AH75" i="4" s="1"/>
  <c r="S52" i="4"/>
  <c r="X52" i="4"/>
  <c r="AB52" i="4"/>
  <c r="Y421" i="4"/>
  <c r="Y413" i="4"/>
  <c r="Y391" i="4"/>
  <c r="X391" i="4"/>
  <c r="AF391" i="4" s="1"/>
  <c r="AH391" i="4" s="1"/>
  <c r="Z391" i="4"/>
  <c r="AF362" i="4"/>
  <c r="AH362" i="4" s="1"/>
  <c r="AF383" i="4"/>
  <c r="AH383" i="4" s="1"/>
  <c r="AF377" i="4"/>
  <c r="AH377" i="4" s="1"/>
  <c r="Z368" i="4"/>
  <c r="AA400" i="4"/>
  <c r="AF357" i="4"/>
  <c r="AH357" i="4" s="1"/>
  <c r="AF339" i="4"/>
  <c r="AH339" i="4" s="1"/>
  <c r="U346" i="4"/>
  <c r="AA346" i="4"/>
  <c r="S346" i="4"/>
  <c r="S278" i="4"/>
  <c r="U278" i="4"/>
  <c r="X278" i="4"/>
  <c r="AA270" i="4"/>
  <c r="S270" i="4"/>
  <c r="AF427" i="4"/>
  <c r="AH427" i="4" s="1"/>
  <c r="AH407" i="4"/>
  <c r="AF422" i="4"/>
  <c r="AH422" i="4" s="1"/>
  <c r="AF410" i="4"/>
  <c r="AH410" i="4" s="1"/>
  <c r="S429" i="4"/>
  <c r="AF429" i="4" s="1"/>
  <c r="AH429" i="4" s="1"/>
  <c r="Z426" i="4"/>
  <c r="Z418" i="4"/>
  <c r="AF399" i="4"/>
  <c r="AH399" i="4" s="1"/>
  <c r="AF361" i="4"/>
  <c r="AH361" i="4" s="1"/>
  <c r="AB385" i="4"/>
  <c r="V350" i="4"/>
  <c r="T350" i="4"/>
  <c r="Y350" i="4"/>
  <c r="AF320" i="4"/>
  <c r="AH320" i="4" s="1"/>
  <c r="AF332" i="4"/>
  <c r="AH332" i="4" s="1"/>
  <c r="AB270" i="4"/>
  <c r="AF98" i="4"/>
  <c r="AH98" i="4" s="1"/>
  <c r="T385" i="4"/>
  <c r="AF385" i="4" s="1"/>
  <c r="AH385" i="4" s="1"/>
  <c r="AF351" i="4"/>
  <c r="AH351" i="4" s="1"/>
  <c r="AF349" i="4"/>
  <c r="AH349" i="4" s="1"/>
  <c r="AF369" i="4"/>
  <c r="AH369" i="4" s="1"/>
  <c r="U317" i="4"/>
  <c r="AB317" i="4"/>
  <c r="S317" i="4"/>
  <c r="AA293" i="4"/>
  <c r="X293" i="4"/>
  <c r="S293" i="4"/>
  <c r="AF108" i="4"/>
  <c r="AH108" i="4" s="1"/>
  <c r="S426" i="4"/>
  <c r="AF426" i="4" s="1"/>
  <c r="AH426" i="4" s="1"/>
  <c r="S418" i="4"/>
  <c r="AF418" i="4" s="1"/>
  <c r="AH418" i="4" s="1"/>
  <c r="W421" i="4"/>
  <c r="V421" i="4"/>
  <c r="X413" i="4"/>
  <c r="U413" i="4"/>
  <c r="Y420" i="4"/>
  <c r="AF420" i="4" s="1"/>
  <c r="AH420" i="4" s="1"/>
  <c r="AC395" i="4"/>
  <c r="AF393" i="4"/>
  <c r="AH393" i="4" s="1"/>
  <c r="AF379" i="4"/>
  <c r="AH379" i="4" s="1"/>
  <c r="R353" i="4"/>
  <c r="AB353" i="4"/>
  <c r="X353" i="4"/>
  <c r="AF341" i="4"/>
  <c r="AH341" i="4" s="1"/>
  <c r="U358" i="4"/>
  <c r="AF358" i="4" s="1"/>
  <c r="AH358" i="4" s="1"/>
  <c r="AA358" i="4"/>
  <c r="Y358" i="4"/>
  <c r="U318" i="4"/>
  <c r="X318" i="4"/>
  <c r="S318" i="4"/>
  <c r="AF112" i="4"/>
  <c r="AH112" i="4" s="1"/>
  <c r="X395" i="4"/>
  <c r="V395" i="4"/>
  <c r="U395" i="4"/>
  <c r="S395" i="4"/>
  <c r="W395" i="4"/>
  <c r="U371" i="4"/>
  <c r="S371" i="4"/>
  <c r="X371" i="4"/>
  <c r="V202" i="4"/>
  <c r="S202" i="4"/>
  <c r="AB202" i="4"/>
  <c r="T206" i="4"/>
  <c r="S206" i="4"/>
  <c r="AF384" i="4"/>
  <c r="AH384" i="4" s="1"/>
  <c r="AF382" i="4"/>
  <c r="AH382" i="4" s="1"/>
  <c r="AF392" i="4"/>
  <c r="AH392" i="4" s="1"/>
  <c r="AF359" i="4"/>
  <c r="AH359" i="4" s="1"/>
  <c r="U398" i="4"/>
  <c r="T398" i="4"/>
  <c r="AB398" i="4"/>
  <c r="AF308" i="4"/>
  <c r="AH308" i="4" s="1"/>
  <c r="X310" i="4"/>
  <c r="AF323" i="4"/>
  <c r="AH323" i="4" s="1"/>
  <c r="R388" i="4"/>
  <c r="AF388" i="4" s="1"/>
  <c r="AH388" i="4" s="1"/>
  <c r="AF267" i="4"/>
  <c r="AH267" i="4" s="1"/>
  <c r="AF259" i="4"/>
  <c r="AH259" i="4" s="1"/>
  <c r="S253" i="4"/>
  <c r="AF221" i="4"/>
  <c r="AH221" i="4" s="1"/>
  <c r="S273" i="4"/>
  <c r="AF273" i="4" s="1"/>
  <c r="AH273" i="4" s="1"/>
  <c r="Z251" i="4"/>
  <c r="AF251" i="4" s="1"/>
  <c r="AH251" i="4" s="1"/>
  <c r="AC285" i="4"/>
  <c r="U279" i="4"/>
  <c r="AF279" i="4" s="1"/>
  <c r="AH279" i="4" s="1"/>
  <c r="AC211" i="4"/>
  <c r="AF176" i="4"/>
  <c r="AH176" i="4" s="1"/>
  <c r="AF197" i="4"/>
  <c r="AH197" i="4" s="1"/>
  <c r="AF163" i="4"/>
  <c r="AH163" i="4" s="1"/>
  <c r="AF137" i="4"/>
  <c r="AH137" i="4" s="1"/>
  <c r="AF269" i="4"/>
  <c r="AH269" i="4" s="1"/>
  <c r="U193" i="4"/>
  <c r="X193" i="4"/>
  <c r="AF165" i="4"/>
  <c r="AH165" i="4" s="1"/>
  <c r="AF161" i="4"/>
  <c r="AH161" i="4" s="1"/>
  <c r="AF157" i="4"/>
  <c r="AH157" i="4" s="1"/>
  <c r="AC265" i="4"/>
  <c r="AF265" i="4" s="1"/>
  <c r="AH265" i="4" s="1"/>
  <c r="U128" i="4"/>
  <c r="Y128" i="4"/>
  <c r="S128" i="4"/>
  <c r="AF113" i="4"/>
  <c r="AH113" i="4" s="1"/>
  <c r="AF104" i="4"/>
  <c r="AH104" i="4" s="1"/>
  <c r="AB261" i="4"/>
  <c r="S261" i="4"/>
  <c r="AF57" i="4"/>
  <c r="AH57" i="4" s="1"/>
  <c r="AF217" i="4"/>
  <c r="AH217" i="4" s="1"/>
  <c r="X243" i="4"/>
  <c r="Y225" i="4"/>
  <c r="AF256" i="4"/>
  <c r="AH256" i="4" s="1"/>
  <c r="AF205" i="4"/>
  <c r="AH205" i="4" s="1"/>
  <c r="AF8" i="4"/>
  <c r="AH8" i="4" s="1"/>
  <c r="AF96" i="4"/>
  <c r="AH96" i="4" s="1"/>
  <c r="AF21" i="4"/>
  <c r="AH21" i="4" s="1"/>
  <c r="S116" i="4"/>
  <c r="AC12" i="4"/>
  <c r="AF12" i="4" s="1"/>
  <c r="AH12" i="4" s="1"/>
  <c r="X102" i="4"/>
  <c r="AF102" i="4" s="1"/>
  <c r="AH102" i="4" s="1"/>
  <c r="V235" i="4"/>
  <c r="AF235" i="4" s="1"/>
  <c r="AH235" i="4" s="1"/>
  <c r="AF67" i="4"/>
  <c r="AH67" i="4" s="1"/>
  <c r="AF16" i="4"/>
  <c r="AH16" i="4" s="1"/>
  <c r="U390" i="4"/>
  <c r="AF390" i="4" s="1"/>
  <c r="AH390" i="4" s="1"/>
  <c r="AF386" i="4"/>
  <c r="AH386" i="4" s="1"/>
  <c r="AF328" i="4"/>
  <c r="AH328" i="4" s="1"/>
  <c r="AF291" i="4"/>
  <c r="AH291" i="4" s="1"/>
  <c r="Z310" i="4"/>
  <c r="S406" i="4"/>
  <c r="R297" i="4"/>
  <c r="AF297" i="4" s="1"/>
  <c r="AH297" i="4" s="1"/>
  <c r="V198" i="4"/>
  <c r="W198" i="4"/>
  <c r="Z198" i="4"/>
  <c r="AF285" i="4"/>
  <c r="AH285" i="4" s="1"/>
  <c r="AF169" i="4"/>
  <c r="AH169" i="4" s="1"/>
  <c r="AF150" i="4"/>
  <c r="AH150" i="4" s="1"/>
  <c r="AF118" i="4"/>
  <c r="AH118" i="4" s="1"/>
  <c r="AF125" i="4"/>
  <c r="AH125" i="4" s="1"/>
  <c r="AA261" i="4"/>
  <c r="AB168" i="4"/>
  <c r="AF85" i="4"/>
  <c r="AH85" i="4" s="1"/>
  <c r="AF69" i="4"/>
  <c r="AH69" i="4" s="1"/>
  <c r="R225" i="4"/>
  <c r="AF72" i="4"/>
  <c r="AH72" i="4" s="1"/>
  <c r="R95" i="4"/>
  <c r="S95" i="4"/>
  <c r="Z95" i="4"/>
  <c r="AF25" i="4"/>
  <c r="AH25" i="4" s="1"/>
  <c r="AF80" i="4"/>
  <c r="AH80" i="4" s="1"/>
  <c r="AF5" i="4"/>
  <c r="AH5" i="4" s="1"/>
  <c r="AF68" i="4"/>
  <c r="AH68" i="4" s="1"/>
  <c r="U92" i="4"/>
  <c r="AF9" i="4"/>
  <c r="AH9" i="4" s="1"/>
  <c r="AF401" i="4"/>
  <c r="AH401" i="4" s="1"/>
  <c r="S343" i="4"/>
  <c r="R343" i="4"/>
  <c r="W398" i="4"/>
  <c r="Y398" i="4"/>
  <c r="X363" i="4"/>
  <c r="AB363" i="4"/>
  <c r="AF306" i="4"/>
  <c r="AH306" i="4" s="1"/>
  <c r="AF314" i="4"/>
  <c r="AH314" i="4" s="1"/>
  <c r="V312" i="4"/>
  <c r="T406" i="4"/>
  <c r="AF319" i="4"/>
  <c r="AH319" i="4" s="1"/>
  <c r="AF309" i="4"/>
  <c r="AH309" i="4" s="1"/>
  <c r="W305" i="4"/>
  <c r="AF305" i="4" s="1"/>
  <c r="AH305" i="4" s="1"/>
  <c r="AF239" i="4"/>
  <c r="AH239" i="4" s="1"/>
  <c r="AF263" i="4"/>
  <c r="AH263" i="4" s="1"/>
  <c r="AF249" i="4"/>
  <c r="AH249" i="4" s="1"/>
  <c r="AF245" i="4"/>
  <c r="AH245" i="4" s="1"/>
  <c r="V223" i="4"/>
  <c r="AF223" i="4" s="1"/>
  <c r="AH223" i="4" s="1"/>
  <c r="AF187" i="4"/>
  <c r="AH187" i="4" s="1"/>
  <c r="AF188" i="4"/>
  <c r="AH188" i="4" s="1"/>
  <c r="AF181" i="4"/>
  <c r="AH181" i="4" s="1"/>
  <c r="AF167" i="4"/>
  <c r="AH167" i="4" s="1"/>
  <c r="AF145" i="4"/>
  <c r="AH145" i="4" s="1"/>
  <c r="AF177" i="4"/>
  <c r="AH177" i="4" s="1"/>
  <c r="S148" i="4"/>
  <c r="AF179" i="4"/>
  <c r="AH179" i="4" s="1"/>
  <c r="AF120" i="4"/>
  <c r="AH120" i="4" s="1"/>
  <c r="V261" i="4"/>
  <c r="AA168" i="4"/>
  <c r="AF109" i="4"/>
  <c r="AH109" i="4" s="1"/>
  <c r="AF53" i="4"/>
  <c r="AH53" i="4" s="1"/>
  <c r="AF152" i="4"/>
  <c r="AH152" i="4" s="1"/>
  <c r="AF105" i="4"/>
  <c r="AH105" i="4" s="1"/>
  <c r="U116" i="4"/>
  <c r="AF47" i="4"/>
  <c r="AH47" i="4" s="1"/>
  <c r="AF132" i="4"/>
  <c r="AH132" i="4" s="1"/>
  <c r="AF91" i="4"/>
  <c r="AH91" i="4" s="1"/>
  <c r="R15" i="4"/>
  <c r="AF15" i="4" s="1"/>
  <c r="AH15" i="4" s="1"/>
  <c r="S156" i="4"/>
  <c r="AF156" i="4" s="1"/>
  <c r="AH156" i="4" s="1"/>
  <c r="AF76" i="4"/>
  <c r="AH76" i="4" s="1"/>
  <c r="AF366" i="4"/>
  <c r="AH366" i="4" s="1"/>
  <c r="R326" i="4"/>
  <c r="X326" i="4"/>
  <c r="AF303" i="4"/>
  <c r="AH303" i="4" s="1"/>
  <c r="AF370" i="4"/>
  <c r="AH370" i="4" s="1"/>
  <c r="V310" i="4"/>
  <c r="S274" i="4"/>
  <c r="U274" i="4"/>
  <c r="U250" i="4"/>
  <c r="S250" i="4"/>
  <c r="U242" i="4"/>
  <c r="S242" i="4"/>
  <c r="S271" i="4"/>
  <c r="X271" i="4"/>
  <c r="AF192" i="4"/>
  <c r="AH192" i="4" s="1"/>
  <c r="AF180" i="4"/>
  <c r="AH180" i="4" s="1"/>
  <c r="AF133" i="4"/>
  <c r="AH133" i="4" s="1"/>
  <c r="AA148" i="4"/>
  <c r="X184" i="4"/>
  <c r="AF184" i="4" s="1"/>
  <c r="AH184" i="4" s="1"/>
  <c r="AF264" i="4"/>
  <c r="AH264" i="4" s="1"/>
  <c r="T261" i="4"/>
  <c r="AF97" i="4"/>
  <c r="AH97" i="4" s="1"/>
  <c r="AF81" i="4"/>
  <c r="AH81" i="4" s="1"/>
  <c r="AF37" i="4"/>
  <c r="AH37" i="4" s="1"/>
  <c r="AF139" i="4"/>
  <c r="AH139" i="4" s="1"/>
  <c r="AF60" i="4"/>
  <c r="AH60" i="4" s="1"/>
  <c r="AF36" i="4"/>
  <c r="AH36" i="4" s="1"/>
  <c r="W211" i="4"/>
  <c r="AF211" i="4" s="1"/>
  <c r="AH211" i="4" s="1"/>
  <c r="AF56" i="4"/>
  <c r="AH56" i="4" s="1"/>
  <c r="R92" i="4"/>
  <c r="AF29" i="4"/>
  <c r="AH29" i="4" s="1"/>
  <c r="AF64" i="4"/>
  <c r="AH64" i="4" s="1"/>
  <c r="AF302" i="4"/>
  <c r="AH302" i="4" s="1"/>
  <c r="AC313" i="4"/>
  <c r="Z313" i="4"/>
  <c r="AF283" i="4"/>
  <c r="AH283" i="4" s="1"/>
  <c r="AF185" i="4"/>
  <c r="AH185" i="4" s="1"/>
  <c r="AF172" i="4"/>
  <c r="AH172" i="4" s="1"/>
  <c r="X183" i="4"/>
  <c r="S183" i="4"/>
  <c r="AF193" i="4"/>
  <c r="AH193" i="4" s="1"/>
  <c r="AF277" i="4"/>
  <c r="AH277" i="4" s="1"/>
  <c r="AF136" i="4"/>
  <c r="AH136" i="4" s="1"/>
  <c r="AF213" i="4"/>
  <c r="AH213" i="4" s="1"/>
  <c r="AF51" i="4"/>
  <c r="AH51" i="4" s="1"/>
  <c r="AF24" i="4"/>
  <c r="AH24" i="4" s="1"/>
  <c r="AF13" i="4"/>
  <c r="AH13" i="4" s="1"/>
  <c r="AF140" i="4"/>
  <c r="AH140" i="4" s="1"/>
  <c r="AF356" i="4"/>
  <c r="AH356" i="4" s="1"/>
  <c r="AF352" i="4"/>
  <c r="AH352" i="4" s="1"/>
  <c r="AF348" i="4"/>
  <c r="AH348" i="4" s="1"/>
  <c r="AF340" i="4"/>
  <c r="AH340" i="4" s="1"/>
  <c r="AF336" i="4"/>
  <c r="AH336" i="4" s="1"/>
  <c r="Z330" i="4"/>
  <c r="X330" i="4"/>
  <c r="AF330" i="4" s="1"/>
  <c r="AH330" i="4" s="1"/>
  <c r="AB312" i="4"/>
  <c r="AF289" i="4"/>
  <c r="AH289" i="4" s="1"/>
  <c r="AB242" i="4"/>
  <c r="AF237" i="4"/>
  <c r="AH237" i="4" s="1"/>
  <c r="AF126" i="4"/>
  <c r="AH126" i="4" s="1"/>
  <c r="AF160" i="4"/>
  <c r="AH160" i="4" s="1"/>
  <c r="AF141" i="4"/>
  <c r="AH141" i="4" s="1"/>
  <c r="AF200" i="4"/>
  <c r="AH200" i="4" s="1"/>
  <c r="AF331" i="4"/>
  <c r="AH331" i="4" s="1"/>
  <c r="AF231" i="4"/>
  <c r="AH231" i="4" s="1"/>
  <c r="AF173" i="4"/>
  <c r="AH173" i="4" s="1"/>
  <c r="U101" i="4"/>
  <c r="S101" i="4"/>
  <c r="AF93" i="4"/>
  <c r="AH93" i="4" s="1"/>
  <c r="AF77" i="4"/>
  <c r="AH77" i="4" s="1"/>
  <c r="AF49" i="4"/>
  <c r="AH49" i="4" s="1"/>
  <c r="AF124" i="4"/>
  <c r="AH124" i="4" s="1"/>
  <c r="AF48" i="4"/>
  <c r="AH48" i="4" s="1"/>
  <c r="AF6" i="4"/>
  <c r="AH6" i="4" s="1"/>
  <c r="AF88" i="4"/>
  <c r="AH88" i="4" s="1"/>
  <c r="AF55" i="4"/>
  <c r="AH55" i="4" s="1"/>
  <c r="AF20" i="4"/>
  <c r="AH20" i="4" s="1"/>
  <c r="AF52" i="4"/>
  <c r="AH52" i="4" s="1"/>
  <c r="AF402" i="4"/>
  <c r="AH402" i="4" s="1"/>
  <c r="AF327" i="4"/>
  <c r="AH327" i="4" s="1"/>
  <c r="S313" i="4"/>
  <c r="AF313" i="4" s="1"/>
  <c r="AH313" i="4" s="1"/>
  <c r="X274" i="4"/>
  <c r="AF301" i="4"/>
  <c r="AH301" i="4" s="1"/>
  <c r="U271" i="4"/>
  <c r="R253" i="4"/>
  <c r="AF253" i="4" s="1"/>
  <c r="AH253" i="4" s="1"/>
  <c r="AF280" i="4"/>
  <c r="AH280" i="4" s="1"/>
  <c r="X275" i="4"/>
  <c r="S275" i="4"/>
  <c r="AF275" i="4" s="1"/>
  <c r="AH275" i="4" s="1"/>
  <c r="Y255" i="4"/>
  <c r="T255" i="4"/>
  <c r="AF201" i="4"/>
  <c r="AH201" i="4" s="1"/>
  <c r="AF196" i="4"/>
  <c r="AH196" i="4" s="1"/>
  <c r="AF233" i="4"/>
  <c r="AH233" i="4" s="1"/>
  <c r="AF164" i="4"/>
  <c r="AH164" i="4" s="1"/>
  <c r="AF129" i="4"/>
  <c r="AH129" i="4" s="1"/>
  <c r="AF227" i="4"/>
  <c r="AH227" i="4" s="1"/>
  <c r="AF241" i="4"/>
  <c r="AH241" i="4" s="1"/>
  <c r="AF100" i="4"/>
  <c r="AH100" i="4" s="1"/>
  <c r="AA219" i="4"/>
  <c r="AF219" i="4" s="1"/>
  <c r="AH219" i="4" s="1"/>
  <c r="AF61" i="4"/>
  <c r="AH61" i="4" s="1"/>
  <c r="AF33" i="4"/>
  <c r="AH33" i="4" s="1"/>
  <c r="AF84" i="4"/>
  <c r="AH84" i="4" s="1"/>
  <c r="AF39" i="4"/>
  <c r="AH39" i="4" s="1"/>
  <c r="S63" i="4"/>
  <c r="U63" i="4"/>
  <c r="AF17" i="4"/>
  <c r="AH17" i="4" s="1"/>
  <c r="AF44" i="4"/>
  <c r="AH44" i="4" s="1"/>
  <c r="AF35" i="4"/>
  <c r="AH35" i="4" s="1"/>
  <c r="AF79" i="4"/>
  <c r="AH79" i="4" s="1"/>
  <c r="AR405" i="6"/>
  <c r="AT405" i="6" s="1"/>
  <c r="AA367" i="6"/>
  <c r="AB367" i="6"/>
  <c r="AH367" i="6"/>
  <c r="AR385" i="6"/>
  <c r="AT385" i="6" s="1"/>
  <c r="AI392" i="6"/>
  <c r="AD334" i="6"/>
  <c r="AR368" i="6"/>
  <c r="AT368" i="6" s="1"/>
  <c r="AO384" i="6"/>
  <c r="AR384" i="6" s="1"/>
  <c r="AT384" i="6" s="1"/>
  <c r="AH327" i="6"/>
  <c r="AD387" i="6"/>
  <c r="AK332" i="6"/>
  <c r="AO284" i="6"/>
  <c r="Y284" i="6"/>
  <c r="AK284" i="6"/>
  <c r="AI284" i="6"/>
  <c r="Z284" i="6"/>
  <c r="AK276" i="6"/>
  <c r="AA276" i="6"/>
  <c r="AH260" i="6"/>
  <c r="AA260" i="6"/>
  <c r="AI277" i="6"/>
  <c r="AA277" i="6"/>
  <c r="AD224" i="6"/>
  <c r="AO211" i="6"/>
  <c r="Y211" i="6"/>
  <c r="AO238" i="6"/>
  <c r="Z231" i="6"/>
  <c r="AA216" i="6"/>
  <c r="AR213" i="6"/>
  <c r="AT213" i="6" s="1"/>
  <c r="AR169" i="6"/>
  <c r="AT169" i="6" s="1"/>
  <c r="AR179" i="6"/>
  <c r="AT179" i="6" s="1"/>
  <c r="AC144" i="6"/>
  <c r="AC177" i="6"/>
  <c r="AD170" i="6"/>
  <c r="AR288" i="6"/>
  <c r="AT288" i="6" s="1"/>
  <c r="AC186" i="6"/>
  <c r="AD171" i="6"/>
  <c r="AR171" i="6" s="1"/>
  <c r="AT171" i="6" s="1"/>
  <c r="AD172" i="6"/>
  <c r="AO228" i="6"/>
  <c r="AR167" i="6"/>
  <c r="AT167" i="6" s="1"/>
  <c r="AI146" i="6"/>
  <c r="AR146" i="6" s="1"/>
  <c r="AT146" i="6" s="1"/>
  <c r="AR182" i="6"/>
  <c r="AT182" i="6" s="1"/>
  <c r="AD131" i="6"/>
  <c r="AR93" i="6"/>
  <c r="AT93" i="6" s="1"/>
  <c r="AD116" i="6"/>
  <c r="AH174" i="6"/>
  <c r="AI148" i="6"/>
  <c r="AJ131" i="6"/>
  <c r="AB124" i="6"/>
  <c r="AR129" i="6"/>
  <c r="AT129" i="6" s="1"/>
  <c r="AR67" i="6"/>
  <c r="AT67" i="6" s="1"/>
  <c r="AD81" i="6"/>
  <c r="AR59" i="6"/>
  <c r="AT59" i="6" s="1"/>
  <c r="AR45" i="6"/>
  <c r="AT45" i="6" s="1"/>
  <c r="AR79" i="6"/>
  <c r="AT79" i="6" s="1"/>
  <c r="AR63" i="6"/>
  <c r="AT63" i="6" s="1"/>
  <c r="AN58" i="6"/>
  <c r="AC17" i="6"/>
  <c r="AJ30" i="6"/>
  <c r="AN66" i="6"/>
  <c r="AN42" i="6"/>
  <c r="AC419" i="6"/>
  <c r="Z419" i="6"/>
  <c r="AL429" i="6"/>
  <c r="AR429" i="6" s="1"/>
  <c r="AT429" i="6" s="1"/>
  <c r="AN415" i="6"/>
  <c r="AE409" i="6"/>
  <c r="AR409" i="6" s="1"/>
  <c r="AT409" i="6" s="1"/>
  <c r="AN375" i="6"/>
  <c r="AI375" i="6"/>
  <c r="Z375" i="6"/>
  <c r="AR366" i="6"/>
  <c r="AT366" i="6" s="1"/>
  <c r="AR369" i="6"/>
  <c r="AT369" i="6" s="1"/>
  <c r="Z344" i="6"/>
  <c r="AE326" i="6"/>
  <c r="AR396" i="6"/>
  <c r="AT396" i="6" s="1"/>
  <c r="AM327" i="6"/>
  <c r="AR338" i="6"/>
  <c r="AT338" i="6" s="1"/>
  <c r="X379" i="6"/>
  <c r="AR364" i="6"/>
  <c r="AT364" i="6" s="1"/>
  <c r="AH332" i="6"/>
  <c r="AG320" i="6"/>
  <c r="AI314" i="6"/>
  <c r="AI302" i="6"/>
  <c r="Y268" i="6"/>
  <c r="AC268" i="6"/>
  <c r="Z268" i="6"/>
  <c r="AJ261" i="6"/>
  <c r="AI261" i="6"/>
  <c r="AB261" i="6"/>
  <c r="AA261" i="6"/>
  <c r="AL261" i="6"/>
  <c r="AO322" i="6"/>
  <c r="AR322" i="6" s="1"/>
  <c r="AT322" i="6" s="1"/>
  <c r="AR257" i="6"/>
  <c r="AT257" i="6" s="1"/>
  <c r="AC246" i="6"/>
  <c r="AR246" i="6" s="1"/>
  <c r="AT246" i="6" s="1"/>
  <c r="AB239" i="6"/>
  <c r="AR239" i="6" s="1"/>
  <c r="AT239" i="6" s="1"/>
  <c r="AB256" i="6"/>
  <c r="AM251" i="6"/>
  <c r="Z223" i="6"/>
  <c r="AJ235" i="6"/>
  <c r="AR235" i="6" s="1"/>
  <c r="AT235" i="6" s="1"/>
  <c r="X220" i="6"/>
  <c r="X186" i="6"/>
  <c r="AR147" i="6"/>
  <c r="AT147" i="6" s="1"/>
  <c r="AA236" i="6"/>
  <c r="AR180" i="6"/>
  <c r="AT180" i="6" s="1"/>
  <c r="AE155" i="6"/>
  <c r="AR189" i="6"/>
  <c r="AT189" i="6" s="1"/>
  <c r="AE228" i="6"/>
  <c r="AR143" i="6"/>
  <c r="AT143" i="6" s="1"/>
  <c r="AJ198" i="6"/>
  <c r="AE100" i="6"/>
  <c r="AR174" i="6"/>
  <c r="AT174" i="6" s="1"/>
  <c r="AC142" i="6"/>
  <c r="AO135" i="6"/>
  <c r="Y135" i="6"/>
  <c r="AR121" i="6"/>
  <c r="AT121" i="6" s="1"/>
  <c r="AE136" i="6"/>
  <c r="AM88" i="6"/>
  <c r="AR68" i="6"/>
  <c r="AT68" i="6" s="1"/>
  <c r="AE52" i="6"/>
  <c r="AR52" i="6" s="1"/>
  <c r="AT52" i="6" s="1"/>
  <c r="AR37" i="6"/>
  <c r="AT37" i="6" s="1"/>
  <c r="AR96" i="6"/>
  <c r="AT96" i="6" s="1"/>
  <c r="AO166" i="6"/>
  <c r="Z73" i="6"/>
  <c r="AH65" i="6"/>
  <c r="AR55" i="6"/>
  <c r="AT55" i="6" s="1"/>
  <c r="AA62" i="6"/>
  <c r="AR20" i="6"/>
  <c r="AT20" i="6" s="1"/>
  <c r="AR4" i="6"/>
  <c r="AT4" i="6" s="1"/>
  <c r="AC30" i="6"/>
  <c r="AO38" i="6"/>
  <c r="AR7" i="6"/>
  <c r="AT7" i="6" s="1"/>
  <c r="AM40" i="6"/>
  <c r="AR428" i="6"/>
  <c r="AT428" i="6" s="1"/>
  <c r="AR424" i="6"/>
  <c r="AT424" i="6" s="1"/>
  <c r="AR406" i="6"/>
  <c r="AT406" i="6" s="1"/>
  <c r="AO415" i="6"/>
  <c r="AL362" i="6"/>
  <c r="AJ379" i="6"/>
  <c r="AR363" i="6"/>
  <c r="AT363" i="6" s="1"/>
  <c r="AO326" i="6"/>
  <c r="AA332" i="6"/>
  <c r="AN267" i="6"/>
  <c r="Z267" i="6"/>
  <c r="AO267" i="6"/>
  <c r="AR279" i="6"/>
  <c r="AT279" i="6" s="1"/>
  <c r="AR294" i="6"/>
  <c r="AT294" i="6" s="1"/>
  <c r="Y264" i="6"/>
  <c r="AD254" i="6"/>
  <c r="AR249" i="6"/>
  <c r="AT249" i="6" s="1"/>
  <c r="AK230" i="6"/>
  <c r="AD223" i="6"/>
  <c r="AA254" i="6"/>
  <c r="X250" i="6"/>
  <c r="AJ250" i="6"/>
  <c r="AO272" i="6"/>
  <c r="AM243" i="6"/>
  <c r="Z214" i="6"/>
  <c r="AR214" i="6" s="1"/>
  <c r="AT214" i="6" s="1"/>
  <c r="AR263" i="6"/>
  <c r="AT263" i="6" s="1"/>
  <c r="AI256" i="6"/>
  <c r="Y238" i="6"/>
  <c r="AR238" i="6" s="1"/>
  <c r="AT238" i="6" s="1"/>
  <c r="AR163" i="6"/>
  <c r="AT163" i="6" s="1"/>
  <c r="AC152" i="6"/>
  <c r="AD194" i="6"/>
  <c r="AR181" i="6"/>
  <c r="AT181" i="6" s="1"/>
  <c r="AJ177" i="6"/>
  <c r="AR177" i="6" s="1"/>
  <c r="AT177" i="6" s="1"/>
  <c r="AC170" i="6"/>
  <c r="AR170" i="6" s="1"/>
  <c r="AT170" i="6" s="1"/>
  <c r="AN215" i="6"/>
  <c r="AH161" i="6"/>
  <c r="AR141" i="6"/>
  <c r="AT141" i="6" s="1"/>
  <c r="AC130" i="6"/>
  <c r="Y148" i="6"/>
  <c r="AR119" i="6"/>
  <c r="AT119" i="6" s="1"/>
  <c r="AC190" i="6"/>
  <c r="Y127" i="6"/>
  <c r="AC127" i="6"/>
  <c r="AR113" i="6"/>
  <c r="AT113" i="6" s="1"/>
  <c r="AR89" i="6"/>
  <c r="AT89" i="6" s="1"/>
  <c r="AI128" i="6"/>
  <c r="AO84" i="6"/>
  <c r="AL66" i="6"/>
  <c r="AR66" i="6" s="1"/>
  <c r="AT66" i="6" s="1"/>
  <c r="AC57" i="6"/>
  <c r="Z43" i="6"/>
  <c r="AI43" i="6"/>
  <c r="AO100" i="6"/>
  <c r="AB120" i="6"/>
  <c r="AH57" i="6"/>
  <c r="AR47" i="6"/>
  <c r="AT47" i="6" s="1"/>
  <c r="AR70" i="6"/>
  <c r="AT70" i="6" s="1"/>
  <c r="AR18" i="6"/>
  <c r="AT18" i="6" s="1"/>
  <c r="AR2" i="6"/>
  <c r="AT2" i="6" s="1"/>
  <c r="AR3" i="6"/>
  <c r="AT3" i="6" s="1"/>
  <c r="AE30" i="6"/>
  <c r="AR46" i="6"/>
  <c r="AT46" i="6" s="1"/>
  <c r="AR22" i="6"/>
  <c r="AT22" i="6" s="1"/>
  <c r="Z38" i="6"/>
  <c r="AR38" i="6" s="1"/>
  <c r="AT38" i="6" s="1"/>
  <c r="AE392" i="6"/>
  <c r="AR355" i="6"/>
  <c r="AT355" i="6" s="1"/>
  <c r="AH344" i="6"/>
  <c r="AD376" i="6"/>
  <c r="AN351" i="6"/>
  <c r="AM334" i="6"/>
  <c r="AR299" i="6"/>
  <c r="AT299" i="6" s="1"/>
  <c r="AE332" i="6"/>
  <c r="AI332" i="6"/>
  <c r="AR340" i="6"/>
  <c r="AT340" i="6" s="1"/>
  <c r="AO324" i="6"/>
  <c r="Z320" i="6"/>
  <c r="Y304" i="6"/>
  <c r="AR286" i="6"/>
  <c r="AT286" i="6" s="1"/>
  <c r="AR287" i="6"/>
  <c r="AT287" i="6" s="1"/>
  <c r="AD206" i="6"/>
  <c r="AR241" i="6"/>
  <c r="AT241" i="6" s="1"/>
  <c r="AR219" i="6"/>
  <c r="AT219" i="6" s="1"/>
  <c r="Z272" i="6"/>
  <c r="AR253" i="6"/>
  <c r="AT253" i="6" s="1"/>
  <c r="Y206" i="6"/>
  <c r="AR212" i="6"/>
  <c r="AT212" i="6" s="1"/>
  <c r="AR178" i="6"/>
  <c r="AT178" i="6" s="1"/>
  <c r="AC244" i="6"/>
  <c r="AR244" i="6" s="1"/>
  <c r="AT244" i="6" s="1"/>
  <c r="AR173" i="6"/>
  <c r="AT173" i="6" s="1"/>
  <c r="AG280" i="6"/>
  <c r="AO168" i="6"/>
  <c r="Z145" i="6"/>
  <c r="AR123" i="6"/>
  <c r="AT123" i="6" s="1"/>
  <c r="Z158" i="6"/>
  <c r="AR158" i="6" s="1"/>
  <c r="AT158" i="6" s="1"/>
  <c r="AR133" i="6"/>
  <c r="AT133" i="6" s="1"/>
  <c r="AL99" i="6"/>
  <c r="AA138" i="6"/>
  <c r="AI130" i="6"/>
  <c r="Z138" i="6"/>
  <c r="AR105" i="6"/>
  <c r="AT105" i="6" s="1"/>
  <c r="AN32" i="6"/>
  <c r="X32" i="6"/>
  <c r="AR136" i="6"/>
  <c r="AT136" i="6" s="1"/>
  <c r="AC112" i="6"/>
  <c r="AR112" i="6" s="1"/>
  <c r="AT112" i="6" s="1"/>
  <c r="AR34" i="6"/>
  <c r="AT34" i="6" s="1"/>
  <c r="AL73" i="6"/>
  <c r="AE35" i="6"/>
  <c r="AR28" i="6"/>
  <c r="AT28" i="6" s="1"/>
  <c r="AJ24" i="6"/>
  <c r="AM138" i="6"/>
  <c r="AJ120" i="6"/>
  <c r="AR120" i="6" s="1"/>
  <c r="AT120" i="6" s="1"/>
  <c r="AA42" i="6"/>
  <c r="AR42" i="6" s="1"/>
  <c r="AT42" i="6" s="1"/>
  <c r="AR39" i="6"/>
  <c r="AT39" i="6" s="1"/>
  <c r="AR19" i="6"/>
  <c r="AT19" i="6" s="1"/>
  <c r="AN41" i="6"/>
  <c r="AR41" i="6" s="1"/>
  <c r="AT41" i="6" s="1"/>
  <c r="AH30" i="6"/>
  <c r="AR5" i="6"/>
  <c r="AT5" i="6" s="1"/>
  <c r="AF425" i="6"/>
  <c r="AO425" i="6"/>
  <c r="AN425" i="6"/>
  <c r="Y425" i="6"/>
  <c r="AI425" i="6"/>
  <c r="AR420" i="6"/>
  <c r="AT420" i="6" s="1"/>
  <c r="AR407" i="6"/>
  <c r="AT407" i="6" s="1"/>
  <c r="AR397" i="6"/>
  <c r="AT397" i="6" s="1"/>
  <c r="AR377" i="6"/>
  <c r="AT377" i="6" s="1"/>
  <c r="AN350" i="6"/>
  <c r="AK350" i="6"/>
  <c r="AB350" i="6"/>
  <c r="Z362" i="6"/>
  <c r="AO427" i="6"/>
  <c r="AM342" i="6"/>
  <c r="X344" i="6"/>
  <c r="AE344" i="6"/>
  <c r="AN344" i="6"/>
  <c r="AD344" i="6"/>
  <c r="AL344" i="6"/>
  <c r="AA344" i="6"/>
  <c r="AA387" i="6"/>
  <c r="AR317" i="6"/>
  <c r="AT317" i="6" s="1"/>
  <c r="Z275" i="6"/>
  <c r="AO275" i="6"/>
  <c r="AO332" i="6"/>
  <c r="AL285" i="6"/>
  <c r="AR207" i="6"/>
  <c r="AT207" i="6" s="1"/>
  <c r="AO264" i="6"/>
  <c r="AR233" i="6"/>
  <c r="AT233" i="6" s="1"/>
  <c r="AB215" i="6"/>
  <c r="AH254" i="6"/>
  <c r="AL250" i="6"/>
  <c r="AA247" i="6"/>
  <c r="AO243" i="6"/>
  <c r="AG243" i="6"/>
  <c r="Y243" i="6"/>
  <c r="AK243" i="6"/>
  <c r="AC243" i="6"/>
  <c r="AR245" i="6"/>
  <c r="AT245" i="6" s="1"/>
  <c r="Y222" i="6"/>
  <c r="AD160" i="6"/>
  <c r="AA153" i="6"/>
  <c r="AO153" i="6"/>
  <c r="AD185" i="6"/>
  <c r="AB236" i="6"/>
  <c r="AR208" i="6"/>
  <c r="AT208" i="6" s="1"/>
  <c r="AB168" i="6"/>
  <c r="AR165" i="6"/>
  <c r="AT165" i="6" s="1"/>
  <c r="AJ161" i="6"/>
  <c r="Y176" i="6"/>
  <c r="Z153" i="6"/>
  <c r="AO144" i="6"/>
  <c r="AC150" i="6"/>
  <c r="AR150" i="6" s="1"/>
  <c r="AT150" i="6" s="1"/>
  <c r="AR125" i="6"/>
  <c r="AT125" i="6" s="1"/>
  <c r="AD100" i="6"/>
  <c r="AJ99" i="6"/>
  <c r="AH107" i="6"/>
  <c r="AL103" i="6"/>
  <c r="AR103" i="6" s="1"/>
  <c r="AT103" i="6" s="1"/>
  <c r="AR97" i="6"/>
  <c r="AT97" i="6" s="1"/>
  <c r="AM84" i="6"/>
  <c r="AR60" i="6"/>
  <c r="AT60" i="6" s="1"/>
  <c r="AA40" i="6"/>
  <c r="AR40" i="6" s="1"/>
  <c r="AT40" i="6" s="1"/>
  <c r="AC104" i="6"/>
  <c r="AC76" i="6"/>
  <c r="AR31" i="6"/>
  <c r="AT31" i="6" s="1"/>
  <c r="AB62" i="6"/>
  <c r="X30" i="6"/>
  <c r="AR6" i="6"/>
  <c r="AT6" i="6" s="1"/>
  <c r="AA419" i="6"/>
  <c r="AR403" i="6"/>
  <c r="AT403" i="6" s="1"/>
  <c r="AJ388" i="6"/>
  <c r="AD388" i="6"/>
  <c r="AN392" i="6"/>
  <c r="AR372" i="6"/>
  <c r="AT372" i="6" s="1"/>
  <c r="Z427" i="6"/>
  <c r="AE342" i="6"/>
  <c r="AJ328" i="6"/>
  <c r="AC328" i="6"/>
  <c r="AJ376" i="6"/>
  <c r="AR360" i="6"/>
  <c r="AT360" i="6" s="1"/>
  <c r="AR356" i="6"/>
  <c r="AT356" i="6" s="1"/>
  <c r="X332" i="6"/>
  <c r="AB332" i="6"/>
  <c r="AR309" i="6"/>
  <c r="AT309" i="6" s="1"/>
  <c r="AR293" i="6"/>
  <c r="AT293" i="6" s="1"/>
  <c r="AC302" i="6"/>
  <c r="X318" i="6"/>
  <c r="AR278" i="6"/>
  <c r="AT278" i="6" s="1"/>
  <c r="AM344" i="6"/>
  <c r="AR292" i="6"/>
  <c r="AT292" i="6" s="1"/>
  <c r="AC261" i="6"/>
  <c r="AE231" i="6"/>
  <c r="AR225" i="6"/>
  <c r="AT225" i="6" s="1"/>
  <c r="AR201" i="6"/>
  <c r="AT201" i="6" s="1"/>
  <c r="AA230" i="6"/>
  <c r="AH261" i="6"/>
  <c r="AD250" i="6"/>
  <c r="AB216" i="6"/>
  <c r="AD251" i="6"/>
  <c r="AR251" i="6" s="1"/>
  <c r="AT251" i="6" s="1"/>
  <c r="AL243" i="6"/>
  <c r="AR237" i="6"/>
  <c r="AT237" i="6" s="1"/>
  <c r="AL192" i="6"/>
  <c r="AL184" i="6"/>
  <c r="AR196" i="6"/>
  <c r="AT196" i="6" s="1"/>
  <c r="AR164" i="6"/>
  <c r="AT164" i="6" s="1"/>
  <c r="AC145" i="6"/>
  <c r="AL187" i="6"/>
  <c r="AR157" i="6"/>
  <c r="AT157" i="6" s="1"/>
  <c r="AA194" i="6"/>
  <c r="AR194" i="6" s="1"/>
  <c r="AT194" i="6" s="1"/>
  <c r="AR191" i="6"/>
  <c r="AT191" i="6" s="1"/>
  <c r="X198" i="6"/>
  <c r="AR139" i="6"/>
  <c r="AT139" i="6" s="1"/>
  <c r="AB122" i="6"/>
  <c r="AN122" i="6"/>
  <c r="AL138" i="6"/>
  <c r="AC131" i="6"/>
  <c r="Y131" i="6"/>
  <c r="AR117" i="6"/>
  <c r="AT117" i="6" s="1"/>
  <c r="AD118" i="6"/>
  <c r="AR118" i="6" s="1"/>
  <c r="AT118" i="6" s="1"/>
  <c r="AH114" i="6"/>
  <c r="AA107" i="6"/>
  <c r="AO87" i="6"/>
  <c r="AC87" i="6"/>
  <c r="AO114" i="6"/>
  <c r="Y88" i="6"/>
  <c r="AE27" i="6"/>
  <c r="AB81" i="6"/>
  <c r="AR77" i="6"/>
  <c r="AT77" i="6" s="1"/>
  <c r="AR69" i="6"/>
  <c r="AT69" i="6" s="1"/>
  <c r="Z104" i="6"/>
  <c r="AR104" i="6" s="1"/>
  <c r="AT104" i="6" s="1"/>
  <c r="AJ26" i="6"/>
  <c r="AR26" i="6" s="1"/>
  <c r="AT26" i="6" s="1"/>
  <c r="AK10" i="6"/>
  <c r="AR15" i="6"/>
  <c r="AT15" i="6" s="1"/>
  <c r="AR402" i="6"/>
  <c r="AT402" i="6" s="1"/>
  <c r="X417" i="6"/>
  <c r="AD417" i="6"/>
  <c r="AC358" i="6"/>
  <c r="AJ358" i="6"/>
  <c r="AR348" i="6"/>
  <c r="AT348" i="6" s="1"/>
  <c r="AJ334" i="6"/>
  <c r="AR343" i="6"/>
  <c r="AT343" i="6" s="1"/>
  <c r="AR347" i="6"/>
  <c r="AT347" i="6" s="1"/>
  <c r="AB312" i="6"/>
  <c r="AN312" i="6"/>
  <c r="AE352" i="6"/>
  <c r="AJ332" i="6"/>
  <c r="AR301" i="6"/>
  <c r="AT301" i="6" s="1"/>
  <c r="AR303" i="6"/>
  <c r="AT303" i="6" s="1"/>
  <c r="AR269" i="6"/>
  <c r="AT269" i="6" s="1"/>
  <c r="AI285" i="6"/>
  <c r="AA285" i="6"/>
  <c r="AR262" i="6"/>
  <c r="AT262" i="6" s="1"/>
  <c r="AN324" i="6"/>
  <c r="AR324" i="6" s="1"/>
  <c r="AT324" i="6" s="1"/>
  <c r="AJ260" i="6"/>
  <c r="AJ254" i="6"/>
  <c r="AB254" i="6"/>
  <c r="X254" i="6"/>
  <c r="AR217" i="6"/>
  <c r="AT217" i="6" s="1"/>
  <c r="AO260" i="6"/>
  <c r="AA222" i="6"/>
  <c r="AD243" i="6"/>
  <c r="AR229" i="6"/>
  <c r="AT229" i="6" s="1"/>
  <c r="AR205" i="6"/>
  <c r="AT205" i="6" s="1"/>
  <c r="AC220" i="6"/>
  <c r="AD184" i="6"/>
  <c r="AC184" i="6"/>
  <c r="AL161" i="6"/>
  <c r="AH154" i="6"/>
  <c r="Z154" i="6"/>
  <c r="AR149" i="6"/>
  <c r="AT149" i="6" s="1"/>
  <c r="AJ243" i="6"/>
  <c r="AR183" i="6"/>
  <c r="AT183" i="6" s="1"/>
  <c r="AJ155" i="6"/>
  <c r="AM192" i="6"/>
  <c r="AR109" i="6"/>
  <c r="AT109" i="6" s="1"/>
  <c r="AR85" i="6"/>
  <c r="AT85" i="6" s="1"/>
  <c r="AR110" i="6"/>
  <c r="AT110" i="6" s="1"/>
  <c r="AB140" i="6"/>
  <c r="AH106" i="6"/>
  <c r="AN49" i="6"/>
  <c r="X49" i="6"/>
  <c r="Y82" i="6"/>
  <c r="Z82" i="6"/>
  <c r="AD49" i="6"/>
  <c r="AR61" i="6"/>
  <c r="AT61" i="6" s="1"/>
  <c r="AD35" i="6"/>
  <c r="AL27" i="6"/>
  <c r="AA24" i="6"/>
  <c r="Z33" i="6"/>
  <c r="AN30" i="6"/>
  <c r="AO92" i="6"/>
  <c r="AR92" i="6" s="1"/>
  <c r="AT92" i="6" s="1"/>
  <c r="AR418" i="6"/>
  <c r="AT418" i="6" s="1"/>
  <c r="AL417" i="6"/>
  <c r="AR414" i="6"/>
  <c r="AT414" i="6" s="1"/>
  <c r="AR404" i="6"/>
  <c r="AT404" i="6" s="1"/>
  <c r="AB415" i="6"/>
  <c r="Z359" i="6"/>
  <c r="AO359" i="6"/>
  <c r="AC342" i="6"/>
  <c r="AA336" i="6"/>
  <c r="AK336" i="6"/>
  <c r="Z336" i="6"/>
  <c r="AO344" i="6"/>
  <c r="AB334" i="6"/>
  <c r="AR305" i="6"/>
  <c r="AT305" i="6" s="1"/>
  <c r="AN332" i="6"/>
  <c r="AC332" i="6"/>
  <c r="AE276" i="6"/>
  <c r="AR276" i="6" s="1"/>
  <c r="AT276" i="6" s="1"/>
  <c r="AR270" i="6"/>
  <c r="AT270" i="6" s="1"/>
  <c r="AR311" i="6"/>
  <c r="AT311" i="6" s="1"/>
  <c r="AR264" i="6"/>
  <c r="AT264" i="6" s="1"/>
  <c r="AR248" i="6"/>
  <c r="AT248" i="6" s="1"/>
  <c r="AD247" i="6"/>
  <c r="AR209" i="6"/>
  <c r="AT209" i="6" s="1"/>
  <c r="AC250" i="6"/>
  <c r="AR221" i="6"/>
  <c r="AT221" i="6" s="1"/>
  <c r="AI216" i="6"/>
  <c r="AR193" i="6"/>
  <c r="AT193" i="6" s="1"/>
  <c r="AR187" i="6"/>
  <c r="AT187" i="6" s="1"/>
  <c r="AC176" i="6"/>
  <c r="AJ184" i="6"/>
  <c r="AR156" i="6"/>
  <c r="AT156" i="6" s="1"/>
  <c r="AI160" i="6"/>
  <c r="AJ251" i="6"/>
  <c r="AR175" i="6"/>
  <c r="AT175" i="6" s="1"/>
  <c r="AJ138" i="6"/>
  <c r="AN138" i="6"/>
  <c r="AR101" i="6"/>
  <c r="AT101" i="6" s="1"/>
  <c r="AK124" i="6"/>
  <c r="AR124" i="6" s="1"/>
  <c r="AT124" i="6" s="1"/>
  <c r="AA106" i="6"/>
  <c r="AN190" i="6"/>
  <c r="AB132" i="6"/>
  <c r="AR132" i="6" s="1"/>
  <c r="AT132" i="6" s="1"/>
  <c r="AE128" i="6"/>
  <c r="AR128" i="6" s="1"/>
  <c r="AT128" i="6" s="1"/>
  <c r="AD65" i="6"/>
  <c r="AR65" i="6" s="1"/>
  <c r="AT65" i="6" s="1"/>
  <c r="AR53" i="6"/>
  <c r="AT53" i="6" s="1"/>
  <c r="AJ49" i="6"/>
  <c r="AD76" i="6"/>
  <c r="AI33" i="6"/>
  <c r="AR71" i="6"/>
  <c r="AT71" i="6" s="1"/>
  <c r="AE11" i="6"/>
  <c r="AR13" i="6"/>
  <c r="AT13" i="6" s="1"/>
  <c r="AR14" i="6"/>
  <c r="AT14" i="6" s="1"/>
  <c r="AO108" i="6"/>
  <c r="AR108" i="6" s="1"/>
  <c r="AT108" i="6" s="1"/>
  <c r="Z17" i="6"/>
  <c r="AO10" i="6"/>
  <c r="AH387" i="2"/>
  <c r="AJ387" i="2" s="1"/>
  <c r="AD361" i="2"/>
  <c r="AC361" i="2"/>
  <c r="AH255" i="2"/>
  <c r="AJ255" i="2" s="1"/>
  <c r="AH422" i="2"/>
  <c r="AJ422" i="2" s="1"/>
  <c r="AC417" i="2"/>
  <c r="U417" i="2"/>
  <c r="X417" i="2"/>
  <c r="AB417" i="2"/>
  <c r="T417" i="2"/>
  <c r="AD417" i="2"/>
  <c r="AH410" i="2"/>
  <c r="AJ410" i="2" s="1"/>
  <c r="AH423" i="2"/>
  <c r="AJ423" i="2" s="1"/>
  <c r="AH407" i="2"/>
  <c r="AJ407" i="2" s="1"/>
  <c r="T372" i="2"/>
  <c r="AB372" i="2"/>
  <c r="AH354" i="2"/>
  <c r="AJ354" i="2" s="1"/>
  <c r="AH331" i="2"/>
  <c r="AJ331" i="2" s="1"/>
  <c r="AD382" i="2"/>
  <c r="AH391" i="2"/>
  <c r="AJ391" i="2" s="1"/>
  <c r="AC332" i="2"/>
  <c r="Y358" i="2"/>
  <c r="AH358" i="2" s="1"/>
  <c r="AJ358" i="2" s="1"/>
  <c r="AH351" i="2"/>
  <c r="AJ351" i="2" s="1"/>
  <c r="AH344" i="2"/>
  <c r="AJ344" i="2" s="1"/>
  <c r="V317" i="2"/>
  <c r="AB317" i="2"/>
  <c r="AE328" i="2"/>
  <c r="S304" i="2"/>
  <c r="AH304" i="2" s="1"/>
  <c r="AJ304" i="2" s="1"/>
  <c r="AH292" i="2"/>
  <c r="AJ292" i="2" s="1"/>
  <c r="AC300" i="2"/>
  <c r="AC276" i="2"/>
  <c r="AB276" i="2"/>
  <c r="T276" i="2"/>
  <c r="V237" i="2"/>
  <c r="U261" i="2"/>
  <c r="X219" i="2"/>
  <c r="W219" i="2"/>
  <c r="T211" i="2"/>
  <c r="S211" i="2"/>
  <c r="X195" i="2"/>
  <c r="AC195" i="2"/>
  <c r="AB187" i="2"/>
  <c r="X187" i="2"/>
  <c r="AE187" i="2"/>
  <c r="AB171" i="2"/>
  <c r="X171" i="2"/>
  <c r="W171" i="2"/>
  <c r="AH216" i="2"/>
  <c r="AJ216" i="2" s="1"/>
  <c r="AH200" i="2"/>
  <c r="AJ200" i="2" s="1"/>
  <c r="AH184" i="2"/>
  <c r="AJ184" i="2" s="1"/>
  <c r="V211" i="2"/>
  <c r="AB201" i="2"/>
  <c r="AC185" i="2"/>
  <c r="AA155" i="2"/>
  <c r="Z214" i="2"/>
  <c r="X167" i="2"/>
  <c r="AC167" i="2"/>
  <c r="AB167" i="2"/>
  <c r="AB102" i="2"/>
  <c r="U102" i="2"/>
  <c r="U128" i="2"/>
  <c r="AH128" i="2" s="1"/>
  <c r="AJ128" i="2" s="1"/>
  <c r="V28" i="2"/>
  <c r="AH67" i="2"/>
  <c r="AJ67" i="2" s="1"/>
  <c r="AH63" i="2"/>
  <c r="AJ63" i="2" s="1"/>
  <c r="AC60" i="2"/>
  <c r="V54" i="2"/>
  <c r="V46" i="2"/>
  <c r="AD18" i="2"/>
  <c r="AH18" i="2" s="1"/>
  <c r="AJ18" i="2" s="1"/>
  <c r="AB54" i="2"/>
  <c r="AH54" i="2" s="1"/>
  <c r="AJ54" i="2" s="1"/>
  <c r="AH236" i="2"/>
  <c r="AJ236" i="2" s="1"/>
  <c r="AE190" i="2"/>
  <c r="U161" i="2"/>
  <c r="AB161" i="2"/>
  <c r="Y83" i="2"/>
  <c r="AH381" i="2"/>
  <c r="AJ381" i="2" s="1"/>
  <c r="AH373" i="2"/>
  <c r="AJ373" i="2" s="1"/>
  <c r="AH365" i="2"/>
  <c r="AJ365" i="2" s="1"/>
  <c r="AC369" i="2"/>
  <c r="V369" i="2"/>
  <c r="AA338" i="2"/>
  <c r="U338" i="2"/>
  <c r="AA405" i="2"/>
  <c r="U349" i="2"/>
  <c r="AB349" i="2"/>
  <c r="AH340" i="2"/>
  <c r="AJ340" i="2" s="1"/>
  <c r="AC333" i="2"/>
  <c r="AH333" i="2" s="1"/>
  <c r="AJ333" i="2" s="1"/>
  <c r="AH263" i="2"/>
  <c r="AJ263" i="2" s="1"/>
  <c r="AC256" i="2"/>
  <c r="AB256" i="2"/>
  <c r="X256" i="2"/>
  <c r="AH246" i="2"/>
  <c r="AJ246" i="2" s="1"/>
  <c r="AH290" i="2"/>
  <c r="AJ290" i="2" s="1"/>
  <c r="AC261" i="2"/>
  <c r="Y243" i="2"/>
  <c r="AC218" i="2"/>
  <c r="S218" i="2"/>
  <c r="X186" i="2"/>
  <c r="AC206" i="2"/>
  <c r="T198" i="2"/>
  <c r="AH172" i="2"/>
  <c r="AJ172" i="2" s="1"/>
  <c r="AB130" i="2"/>
  <c r="T114" i="2"/>
  <c r="AC114" i="2"/>
  <c r="X99" i="2"/>
  <c r="AE116" i="2"/>
  <c r="AH6" i="2"/>
  <c r="AJ6" i="2" s="1"/>
  <c r="AH27" i="2"/>
  <c r="AJ27" i="2" s="1"/>
  <c r="AH11" i="2"/>
  <c r="AJ11" i="2" s="1"/>
  <c r="AC84" i="2"/>
  <c r="X34" i="2"/>
  <c r="AC135" i="2"/>
  <c r="AH135" i="2" s="1"/>
  <c r="AJ135" i="2" s="1"/>
  <c r="AB59" i="2"/>
  <c r="AH59" i="2" s="1"/>
  <c r="AJ59" i="2" s="1"/>
  <c r="AB38" i="2"/>
  <c r="AH38" i="2" s="1"/>
  <c r="AJ38" i="2" s="1"/>
  <c r="AH91" i="2"/>
  <c r="AJ91" i="2" s="1"/>
  <c r="AC421" i="2"/>
  <c r="X421" i="2"/>
  <c r="AD421" i="2"/>
  <c r="AB421" i="2"/>
  <c r="T421" i="2"/>
  <c r="AH427" i="2"/>
  <c r="AJ427" i="2" s="1"/>
  <c r="AH411" i="2"/>
  <c r="AJ411" i="2" s="1"/>
  <c r="T368" i="2"/>
  <c r="U368" i="2"/>
  <c r="AA417" i="2"/>
  <c r="Z377" i="2"/>
  <c r="T366" i="2"/>
  <c r="AH370" i="2"/>
  <c r="AJ370" i="2" s="1"/>
  <c r="Z368" i="2"/>
  <c r="S346" i="2"/>
  <c r="AC346" i="2"/>
  <c r="AH374" i="2"/>
  <c r="AJ374" i="2" s="1"/>
  <c r="V350" i="2"/>
  <c r="AH355" i="2"/>
  <c r="AJ355" i="2" s="1"/>
  <c r="AD330" i="2"/>
  <c r="V348" i="2"/>
  <c r="T337" i="2"/>
  <c r="AH337" i="2" s="1"/>
  <c r="AJ337" i="2" s="1"/>
  <c r="AA328" i="2"/>
  <c r="Z332" i="2"/>
  <c r="AD332" i="2"/>
  <c r="X324" i="2"/>
  <c r="T341" i="2"/>
  <c r="AE312" i="2"/>
  <c r="AC280" i="2"/>
  <c r="AB280" i="2"/>
  <c r="T280" i="2"/>
  <c r="AE264" i="2"/>
  <c r="AB264" i="2"/>
  <c r="T264" i="2"/>
  <c r="AH281" i="2"/>
  <c r="AJ281" i="2" s="1"/>
  <c r="AH277" i="2"/>
  <c r="AJ277" i="2" s="1"/>
  <c r="AH273" i="2"/>
  <c r="AJ273" i="2" s="1"/>
  <c r="AH269" i="2"/>
  <c r="AJ269" i="2" s="1"/>
  <c r="AH265" i="2"/>
  <c r="AJ265" i="2" s="1"/>
  <c r="AH259" i="2"/>
  <c r="AJ259" i="2" s="1"/>
  <c r="AH253" i="2"/>
  <c r="AJ253" i="2" s="1"/>
  <c r="AH239" i="2"/>
  <c r="AJ239" i="2" s="1"/>
  <c r="AH235" i="2"/>
  <c r="AJ235" i="2" s="1"/>
  <c r="AD227" i="2"/>
  <c r="AH204" i="2"/>
  <c r="AJ204" i="2" s="1"/>
  <c r="AH188" i="2"/>
  <c r="AJ188" i="2" s="1"/>
  <c r="U198" i="2"/>
  <c r="U182" i="2"/>
  <c r="T210" i="2"/>
  <c r="AB190" i="2"/>
  <c r="AH190" i="2" s="1"/>
  <c r="AJ190" i="2" s="1"/>
  <c r="U224" i="2"/>
  <c r="AA213" i="2"/>
  <c r="AE213" i="2"/>
  <c r="AE189" i="2"/>
  <c r="AE155" i="2"/>
  <c r="AH205" i="2"/>
  <c r="AJ205" i="2" s="1"/>
  <c r="T197" i="2"/>
  <c r="AA178" i="2"/>
  <c r="AB99" i="2"/>
  <c r="AB94" i="2"/>
  <c r="T94" i="2"/>
  <c r="AC94" i="2"/>
  <c r="AH136" i="2"/>
  <c r="AJ136" i="2" s="1"/>
  <c r="Y168" i="2"/>
  <c r="AH50" i="2"/>
  <c r="AJ50" i="2" s="1"/>
  <c r="AH10" i="2"/>
  <c r="AJ10" i="2" s="1"/>
  <c r="AH112" i="2"/>
  <c r="AJ112" i="2" s="1"/>
  <c r="AH75" i="2"/>
  <c r="AJ75" i="2" s="1"/>
  <c r="AB32" i="2"/>
  <c r="AH40" i="2"/>
  <c r="AJ40" i="2" s="1"/>
  <c r="S28" i="2"/>
  <c r="AH131" i="2"/>
  <c r="AJ131" i="2" s="1"/>
  <c r="AB46" i="2"/>
  <c r="AH76" i="2"/>
  <c r="AJ76" i="2" s="1"/>
  <c r="AH71" i="2"/>
  <c r="AJ71" i="2" s="1"/>
  <c r="AH23" i="2"/>
  <c r="AJ23" i="2" s="1"/>
  <c r="AC401" i="2"/>
  <c r="U401" i="2"/>
  <c r="AB401" i="2"/>
  <c r="T401" i="2"/>
  <c r="AC356" i="2"/>
  <c r="T382" i="2"/>
  <c r="V336" i="2"/>
  <c r="AH312" i="2"/>
  <c r="AJ312" i="2" s="1"/>
  <c r="AH285" i="2"/>
  <c r="AJ285" i="2" s="1"/>
  <c r="U225" i="2"/>
  <c r="S225" i="2"/>
  <c r="AH240" i="2"/>
  <c r="AJ240" i="2" s="1"/>
  <c r="AH159" i="2"/>
  <c r="AJ159" i="2" s="1"/>
  <c r="X213" i="2"/>
  <c r="AH213" i="2" s="1"/>
  <c r="AJ213" i="2" s="1"/>
  <c r="X161" i="2"/>
  <c r="AC139" i="2"/>
  <c r="Y139" i="2"/>
  <c r="AB126" i="2"/>
  <c r="AC126" i="2"/>
  <c r="U126" i="2"/>
  <c r="AH126" i="2" s="1"/>
  <c r="AJ126" i="2" s="1"/>
  <c r="AB106" i="2"/>
  <c r="T106" i="2"/>
  <c r="U106" i="2"/>
  <c r="AJ127" i="2"/>
  <c r="AH119" i="2"/>
  <c r="AJ119" i="2" s="1"/>
  <c r="AH111" i="2"/>
  <c r="AJ111" i="2" s="1"/>
  <c r="AH103" i="2"/>
  <c r="AJ103" i="2" s="1"/>
  <c r="AH95" i="2"/>
  <c r="AJ95" i="2" s="1"/>
  <c r="AH87" i="2"/>
  <c r="AJ87" i="2" s="1"/>
  <c r="AH79" i="2"/>
  <c r="AJ79" i="2" s="1"/>
  <c r="AB151" i="2"/>
  <c r="AH151" i="2" s="1"/>
  <c r="AJ151" i="2" s="1"/>
  <c r="AE32" i="2"/>
  <c r="AH15" i="2"/>
  <c r="AJ15" i="2" s="1"/>
  <c r="AC397" i="2"/>
  <c r="T397" i="2"/>
  <c r="AB397" i="2"/>
  <c r="U352" i="2"/>
  <c r="T352" i="2"/>
  <c r="AH107" i="2"/>
  <c r="AJ107" i="2" s="1"/>
  <c r="AH415" i="2"/>
  <c r="AJ415" i="2" s="1"/>
  <c r="AH399" i="2"/>
  <c r="AJ399" i="2" s="1"/>
  <c r="AA413" i="2"/>
  <c r="AH413" i="2" s="1"/>
  <c r="AJ413" i="2" s="1"/>
  <c r="AC364" i="2"/>
  <c r="AB364" i="2"/>
  <c r="T364" i="2"/>
  <c r="U366" i="2"/>
  <c r="T356" i="2"/>
  <c r="T378" i="2"/>
  <c r="AH378" i="2" s="1"/>
  <c r="AJ378" i="2" s="1"/>
  <c r="AB369" i="2"/>
  <c r="AA386" i="2"/>
  <c r="AA332" i="2"/>
  <c r="AB346" i="2"/>
  <c r="X321" i="2"/>
  <c r="AD321" i="2"/>
  <c r="V321" i="2"/>
  <c r="AB321" i="2"/>
  <c r="T321" i="2"/>
  <c r="AA321" i="2"/>
  <c r="U341" i="2"/>
  <c r="AE324" i="2"/>
  <c r="AE325" i="2"/>
  <c r="AH325" i="2" s="1"/>
  <c r="AJ325" i="2" s="1"/>
  <c r="AC252" i="2"/>
  <c r="U252" i="2"/>
  <c r="T252" i="2"/>
  <c r="AH289" i="2"/>
  <c r="AJ289" i="2" s="1"/>
  <c r="AC231" i="2"/>
  <c r="AH231" i="2" s="1"/>
  <c r="AJ231" i="2" s="1"/>
  <c r="AA227" i="2"/>
  <c r="Y218" i="2"/>
  <c r="Y210" i="2"/>
  <c r="Z229" i="2"/>
  <c r="AH229" i="2" s="1"/>
  <c r="AJ229" i="2" s="1"/>
  <c r="AB215" i="2"/>
  <c r="S215" i="2"/>
  <c r="AC215" i="2"/>
  <c r="T199" i="2"/>
  <c r="AH199" i="2" s="1"/>
  <c r="AJ199" i="2" s="1"/>
  <c r="AA199" i="2"/>
  <c r="AB191" i="2"/>
  <c r="T191" i="2"/>
  <c r="AE191" i="2"/>
  <c r="AB183" i="2"/>
  <c r="T183" i="2"/>
  <c r="AC183" i="2"/>
  <c r="AH208" i="2"/>
  <c r="AJ208" i="2" s="1"/>
  <c r="AH192" i="2"/>
  <c r="AJ192" i="2" s="1"/>
  <c r="AE185" i="2"/>
  <c r="AC178" i="2"/>
  <c r="T168" i="2"/>
  <c r="AB189" i="2"/>
  <c r="AH189" i="2" s="1"/>
  <c r="AJ189" i="2" s="1"/>
  <c r="AH149" i="2"/>
  <c r="AJ149" i="2" s="1"/>
  <c r="AC153" i="2"/>
  <c r="U153" i="2"/>
  <c r="T153" i="2"/>
  <c r="AH232" i="2"/>
  <c r="AJ232" i="2" s="1"/>
  <c r="AB155" i="2"/>
  <c r="AE145" i="2"/>
  <c r="AH145" i="2" s="1"/>
  <c r="AJ145" i="2" s="1"/>
  <c r="AB118" i="2"/>
  <c r="AD118" i="2"/>
  <c r="V118" i="2"/>
  <c r="AB86" i="2"/>
  <c r="T86" i="2"/>
  <c r="AE86" i="2"/>
  <c r="AD86" i="2"/>
  <c r="X114" i="2"/>
  <c r="AH3" i="2"/>
  <c r="AJ3" i="2" s="1"/>
  <c r="AH7" i="2"/>
  <c r="AJ7" i="2" s="1"/>
  <c r="S84" i="2"/>
  <c r="AH44" i="2"/>
  <c r="AJ44" i="2" s="1"/>
  <c r="AA104" i="2"/>
  <c r="AH104" i="2" s="1"/>
  <c r="AJ104" i="2" s="1"/>
  <c r="V57" i="2"/>
  <c r="AH57" i="2" s="1"/>
  <c r="AJ57" i="2" s="1"/>
  <c r="V42" i="2"/>
  <c r="AH42" i="2" s="1"/>
  <c r="AJ42" i="2" s="1"/>
  <c r="AB30" i="2"/>
  <c r="AH30" i="2" s="1"/>
  <c r="AJ30" i="2" s="1"/>
  <c r="AC405" i="2"/>
  <c r="U405" i="2"/>
  <c r="AD405" i="2"/>
  <c r="AB405" i="2"/>
  <c r="T405" i="2"/>
  <c r="AH244" i="2"/>
  <c r="AJ244" i="2" s="1"/>
  <c r="AH147" i="2"/>
  <c r="AJ147" i="2" s="1"/>
  <c r="AH425" i="2"/>
  <c r="AJ425" i="2" s="1"/>
  <c r="AC429" i="2"/>
  <c r="U429" i="2"/>
  <c r="AB429" i="2"/>
  <c r="T429" i="2"/>
  <c r="AH393" i="2"/>
  <c r="AJ393" i="2" s="1"/>
  <c r="AH389" i="2"/>
  <c r="AJ389" i="2" s="1"/>
  <c r="T361" i="2"/>
  <c r="AH369" i="2"/>
  <c r="AJ369" i="2" s="1"/>
  <c r="AC342" i="2"/>
  <c r="AA342" i="2"/>
  <c r="AH383" i="2"/>
  <c r="AJ383" i="2" s="1"/>
  <c r="T386" i="2"/>
  <c r="X386" i="2"/>
  <c r="AH336" i="2"/>
  <c r="AJ336" i="2" s="1"/>
  <c r="AC316" i="2"/>
  <c r="AH316" i="2" s="1"/>
  <c r="AJ316" i="2" s="1"/>
  <c r="T332" i="2"/>
  <c r="AH320" i="2"/>
  <c r="AJ320" i="2" s="1"/>
  <c r="Y317" i="2"/>
  <c r="AH283" i="2"/>
  <c r="AJ283" i="2" s="1"/>
  <c r="AH275" i="2"/>
  <c r="AJ275" i="2" s="1"/>
  <c r="AH267" i="2"/>
  <c r="AJ267" i="2" s="1"/>
  <c r="AH296" i="2"/>
  <c r="AJ296" i="2" s="1"/>
  <c r="AH257" i="2"/>
  <c r="AJ257" i="2" s="1"/>
  <c r="AH254" i="2"/>
  <c r="AJ254" i="2" s="1"/>
  <c r="V223" i="2"/>
  <c r="AH223" i="2" s="1"/>
  <c r="AJ223" i="2" s="1"/>
  <c r="X182" i="2"/>
  <c r="AC202" i="2"/>
  <c r="AH202" i="2" s="1"/>
  <c r="AJ202" i="2" s="1"/>
  <c r="AC194" i="2"/>
  <c r="AC186" i="2"/>
  <c r="AE219" i="2"/>
  <c r="T214" i="2"/>
  <c r="AH214" i="2" s="1"/>
  <c r="AJ214" i="2" s="1"/>
  <c r="W201" i="2"/>
  <c r="AH201" i="2" s="1"/>
  <c r="AJ201" i="2" s="1"/>
  <c r="AH170" i="2"/>
  <c r="AJ170" i="2" s="1"/>
  <c r="AH176" i="2"/>
  <c r="AJ176" i="2" s="1"/>
  <c r="AH217" i="2"/>
  <c r="AJ217" i="2" s="1"/>
  <c r="AC169" i="2"/>
  <c r="T169" i="2"/>
  <c r="AB157" i="2"/>
  <c r="T157" i="2"/>
  <c r="U139" i="2"/>
  <c r="AH110" i="2"/>
  <c r="AJ110" i="2" s="1"/>
  <c r="AH132" i="2"/>
  <c r="AJ132" i="2" s="1"/>
  <c r="AE141" i="2"/>
  <c r="Y137" i="2"/>
  <c r="T137" i="2"/>
  <c r="T120" i="2"/>
  <c r="AH120" i="2" s="1"/>
  <c r="AJ120" i="2" s="1"/>
  <c r="AH100" i="2"/>
  <c r="AJ100" i="2" s="1"/>
  <c r="Y60" i="2"/>
  <c r="AH22" i="2"/>
  <c r="AJ22" i="2" s="1"/>
  <c r="AH19" i="2"/>
  <c r="AJ19" i="2" s="1"/>
  <c r="AH48" i="2"/>
  <c r="AJ48" i="2" s="1"/>
  <c r="AE34" i="2"/>
  <c r="T206" i="2"/>
  <c r="AH206" i="2" s="1"/>
  <c r="AJ206" i="2" s="1"/>
  <c r="AB122" i="2"/>
  <c r="AC122" i="2"/>
  <c r="T90" i="2"/>
  <c r="AD90" i="2"/>
  <c r="AC90" i="2"/>
  <c r="AH115" i="2"/>
  <c r="AJ115" i="2" s="1"/>
  <c r="S405" i="2"/>
  <c r="AH418" i="2"/>
  <c r="AJ418" i="2" s="1"/>
  <c r="AH419" i="2"/>
  <c r="AJ419" i="2" s="1"/>
  <c r="AH403" i="2"/>
  <c r="AJ403" i="2" s="1"/>
  <c r="T376" i="2"/>
  <c r="AB376" i="2"/>
  <c r="AA376" i="2"/>
  <c r="W360" i="2"/>
  <c r="U360" i="2"/>
  <c r="T360" i="2"/>
  <c r="AA409" i="2"/>
  <c r="AH409" i="2" s="1"/>
  <c r="AJ409" i="2" s="1"/>
  <c r="AH362" i="2"/>
  <c r="AJ362" i="2" s="1"/>
  <c r="AA352" i="2"/>
  <c r="AH353" i="2"/>
  <c r="AJ353" i="2" s="1"/>
  <c r="AC272" i="2"/>
  <c r="AB272" i="2"/>
  <c r="T272" i="2"/>
  <c r="AB260" i="2"/>
  <c r="X260" i="2"/>
  <c r="W260" i="2"/>
  <c r="AB241" i="2"/>
  <c r="T241" i="2"/>
  <c r="AJ268" i="2"/>
  <c r="T248" i="2"/>
  <c r="S248" i="2"/>
  <c r="W237" i="2"/>
  <c r="AD233" i="2"/>
  <c r="AH233" i="2" s="1"/>
  <c r="AJ233" i="2" s="1"/>
  <c r="AD243" i="2"/>
  <c r="AH243" i="2" s="1"/>
  <c r="AJ243" i="2" s="1"/>
  <c r="T179" i="2"/>
  <c r="AC179" i="2"/>
  <c r="AA179" i="2"/>
  <c r="AH212" i="2"/>
  <c r="AJ212" i="2" s="1"/>
  <c r="AH196" i="2"/>
  <c r="AJ196" i="2" s="1"/>
  <c r="U194" i="2"/>
  <c r="AH180" i="2"/>
  <c r="AJ180" i="2" s="1"/>
  <c r="AC163" i="2"/>
  <c r="AB163" i="2"/>
  <c r="AH193" i="2"/>
  <c r="AJ193" i="2" s="1"/>
  <c r="AA139" i="2"/>
  <c r="AA130" i="2"/>
  <c r="AH130" i="2" s="1"/>
  <c r="AJ130" i="2" s="1"/>
  <c r="AE14" i="2"/>
  <c r="AC14" i="2"/>
  <c r="AH68" i="2"/>
  <c r="AJ68" i="2" s="1"/>
  <c r="AH52" i="2"/>
  <c r="AJ52" i="2" s="1"/>
  <c r="AH108" i="2"/>
  <c r="AJ108" i="2" s="1"/>
  <c r="AB60" i="2"/>
  <c r="V26" i="2"/>
  <c r="AF403" i="4" l="1"/>
  <c r="AH403" i="4" s="1"/>
  <c r="AR236" i="6"/>
  <c r="AT236" i="6" s="1"/>
  <c r="AR277" i="6"/>
  <c r="AT277" i="6" s="1"/>
  <c r="AR398" i="6"/>
  <c r="AT398" i="6" s="1"/>
  <c r="AR327" i="6"/>
  <c r="AT327" i="6" s="1"/>
  <c r="AR334" i="6"/>
  <c r="AT334" i="6" s="1"/>
  <c r="AR351" i="6"/>
  <c r="AT351" i="6" s="1"/>
  <c r="AR195" i="6"/>
  <c r="AT195" i="6" s="1"/>
  <c r="AR316" i="6"/>
  <c r="AT316" i="6" s="1"/>
  <c r="AR285" i="6"/>
  <c r="AT285" i="6" s="1"/>
  <c r="AR230" i="6"/>
  <c r="AT230" i="6" s="1"/>
  <c r="AR376" i="6"/>
  <c r="AT376" i="6" s="1"/>
  <c r="AR321" i="6"/>
  <c r="AT321" i="6" s="1"/>
  <c r="AR280" i="6"/>
  <c r="AT280" i="6" s="1"/>
  <c r="AR197" i="6"/>
  <c r="AT197" i="6" s="1"/>
  <c r="AR252" i="6"/>
  <c r="AT252" i="6" s="1"/>
  <c r="AF344" i="4"/>
  <c r="AH344" i="4" s="1"/>
  <c r="AF300" i="4"/>
  <c r="AH300" i="4" s="1"/>
  <c r="AF326" i="4"/>
  <c r="AH326" i="4" s="1"/>
  <c r="AB221" i="23"/>
  <c r="AD221" i="23" s="1"/>
  <c r="AB329" i="23"/>
  <c r="AD329" i="23" s="1"/>
  <c r="AH379" i="3"/>
  <c r="AJ379" i="3" s="1"/>
  <c r="AH297" i="3"/>
  <c r="AJ297" i="3" s="1"/>
  <c r="AH302" i="3"/>
  <c r="AJ302" i="3" s="1"/>
  <c r="AH201" i="3"/>
  <c r="AJ201" i="3" s="1"/>
  <c r="AH295" i="3"/>
  <c r="AJ295" i="3" s="1"/>
  <c r="AH303" i="3"/>
  <c r="AJ303" i="3" s="1"/>
  <c r="AH346" i="3"/>
  <c r="AJ346" i="3" s="1"/>
  <c r="AH233" i="3"/>
  <c r="AJ233" i="3" s="1"/>
  <c r="AH210" i="3"/>
  <c r="AJ210" i="3" s="1"/>
  <c r="AH322" i="2"/>
  <c r="AJ322" i="2" s="1"/>
  <c r="AH291" i="2"/>
  <c r="AJ291" i="2" s="1"/>
  <c r="AH385" i="2"/>
  <c r="AJ385" i="2" s="1"/>
  <c r="AH287" i="2"/>
  <c r="AJ287" i="2" s="1"/>
  <c r="AH390" i="2"/>
  <c r="AJ390" i="2" s="1"/>
  <c r="AH356" i="2"/>
  <c r="AJ356" i="2" s="1"/>
  <c r="AH224" i="2"/>
  <c r="AJ224" i="2" s="1"/>
  <c r="AH377" i="2"/>
  <c r="AJ377" i="2" s="1"/>
  <c r="AH288" i="2"/>
  <c r="AJ288" i="2" s="1"/>
  <c r="AH302" i="2"/>
  <c r="AJ302" i="2" s="1"/>
  <c r="AR192" i="6"/>
  <c r="AT192" i="6" s="1"/>
  <c r="AR168" i="6"/>
  <c r="AT168" i="6" s="1"/>
  <c r="AR152" i="6"/>
  <c r="AT152" i="6" s="1"/>
  <c r="AR166" i="6"/>
  <c r="AT166" i="6" s="1"/>
  <c r="AR54" i="6"/>
  <c r="AT54" i="6" s="1"/>
  <c r="AR116" i="6"/>
  <c r="AT116" i="6" s="1"/>
  <c r="AR11" i="6"/>
  <c r="AT11" i="6" s="1"/>
  <c r="AR153" i="6"/>
  <c r="AT153" i="6" s="1"/>
  <c r="AR48" i="6"/>
  <c r="AT48" i="6" s="1"/>
  <c r="AR56" i="6"/>
  <c r="AT56" i="6" s="1"/>
  <c r="AR29" i="6"/>
  <c r="AT29" i="6" s="1"/>
  <c r="AR58" i="6"/>
  <c r="AT58" i="6" s="1"/>
  <c r="AR99" i="6"/>
  <c r="AT99" i="6" s="1"/>
  <c r="AR190" i="6"/>
  <c r="AT190" i="6" s="1"/>
  <c r="AR160" i="6"/>
  <c r="AT160" i="6" s="1"/>
  <c r="AR140" i="6"/>
  <c r="AT140" i="6" s="1"/>
  <c r="AR314" i="6"/>
  <c r="AT314" i="6" s="1"/>
  <c r="AR328" i="6"/>
  <c r="AT328" i="6" s="1"/>
  <c r="AR247" i="6"/>
  <c r="AT247" i="6" s="1"/>
  <c r="AR342" i="6"/>
  <c r="AT342" i="6" s="1"/>
  <c r="AR81" i="6"/>
  <c r="AT81" i="6" s="1"/>
  <c r="AR222" i="6"/>
  <c r="AT222" i="6" s="1"/>
  <c r="AR272" i="6"/>
  <c r="AT272" i="6" s="1"/>
  <c r="AR36" i="6"/>
  <c r="AT36" i="6" s="1"/>
  <c r="AR408" i="6"/>
  <c r="AT408" i="6" s="1"/>
  <c r="AR373" i="6"/>
  <c r="AT373" i="6" s="1"/>
  <c r="AR142" i="6"/>
  <c r="AT142" i="6" s="1"/>
  <c r="AR114" i="6"/>
  <c r="AT114" i="6" s="1"/>
  <c r="AR216" i="6"/>
  <c r="AT216" i="6" s="1"/>
  <c r="AR127" i="6"/>
  <c r="AT127" i="6" s="1"/>
  <c r="AR186" i="6"/>
  <c r="AT186" i="6" s="1"/>
  <c r="AR172" i="6"/>
  <c r="AT172" i="6" s="1"/>
  <c r="AR413" i="6"/>
  <c r="AT413" i="6" s="1"/>
  <c r="AR224" i="6"/>
  <c r="AT224" i="6" s="1"/>
  <c r="AR389" i="6"/>
  <c r="AT389" i="6" s="1"/>
  <c r="AR337" i="6"/>
  <c r="AT337" i="6" s="1"/>
  <c r="AR24" i="6"/>
  <c r="AT24" i="6" s="1"/>
  <c r="AR106" i="6"/>
  <c r="AT106" i="6" s="1"/>
  <c r="AR155" i="6"/>
  <c r="AT155" i="6" s="1"/>
  <c r="AR88" i="6"/>
  <c r="AT88" i="6" s="1"/>
  <c r="AR198" i="6"/>
  <c r="AT198" i="6" s="1"/>
  <c r="AR62" i="6"/>
  <c r="AT62" i="6" s="1"/>
  <c r="AR185" i="6"/>
  <c r="AT185" i="6" s="1"/>
  <c r="AR391" i="6"/>
  <c r="AT391" i="6" s="1"/>
  <c r="AR349" i="6"/>
  <c r="AT349" i="6" s="1"/>
  <c r="AF63" i="4"/>
  <c r="AH63" i="4" s="1"/>
  <c r="AF350" i="4"/>
  <c r="AH350" i="4" s="1"/>
  <c r="AF395" i="4"/>
  <c r="AH395" i="4" s="1"/>
  <c r="AF87" i="4"/>
  <c r="AH87" i="4" s="1"/>
  <c r="AF363" i="4"/>
  <c r="AH363" i="4" s="1"/>
  <c r="AF128" i="4"/>
  <c r="AH128" i="4" s="1"/>
  <c r="AF158" i="4"/>
  <c r="AH158" i="4" s="1"/>
  <c r="AF243" i="4"/>
  <c r="AH243" i="4" s="1"/>
  <c r="AF116" i="4"/>
  <c r="AH116" i="4" s="1"/>
  <c r="AF206" i="4"/>
  <c r="AH206" i="4" s="1"/>
  <c r="AF46" i="4"/>
  <c r="AH46" i="4" s="1"/>
  <c r="AF396" i="4"/>
  <c r="AH396" i="4" s="1"/>
  <c r="AF103" i="4"/>
  <c r="AH103" i="4" s="1"/>
  <c r="AB162" i="23"/>
  <c r="AD162" i="23" s="1"/>
  <c r="AB125" i="23"/>
  <c r="AD125" i="23" s="1"/>
  <c r="AB68" i="23"/>
  <c r="AD68" i="23" s="1"/>
  <c r="AB254" i="23"/>
  <c r="AD254" i="23" s="1"/>
  <c r="AB61" i="23"/>
  <c r="AD61" i="23" s="1"/>
  <c r="AB94" i="23"/>
  <c r="AD94" i="23" s="1"/>
  <c r="AB312" i="23"/>
  <c r="AD312" i="23" s="1"/>
  <c r="AB182" i="23"/>
  <c r="AD182" i="23" s="1"/>
  <c r="AB56" i="23"/>
  <c r="AD56" i="23" s="1"/>
  <c r="AB69" i="23"/>
  <c r="AD69" i="23" s="1"/>
  <c r="AH161" i="3"/>
  <c r="AJ161" i="3" s="1"/>
  <c r="AH141" i="3"/>
  <c r="AJ141" i="3" s="1"/>
  <c r="AH137" i="3"/>
  <c r="AJ137" i="3" s="1"/>
  <c r="AH145" i="3"/>
  <c r="AJ145" i="3" s="1"/>
  <c r="AH169" i="3"/>
  <c r="AJ169" i="3" s="1"/>
  <c r="AH408" i="3"/>
  <c r="AJ408" i="3" s="1"/>
  <c r="AH250" i="3"/>
  <c r="AJ250" i="3" s="1"/>
  <c r="AH192" i="3"/>
  <c r="AJ192" i="3" s="1"/>
  <c r="AH189" i="3"/>
  <c r="AJ189" i="3" s="1"/>
  <c r="AH57" i="3"/>
  <c r="AJ57" i="3" s="1"/>
  <c r="AH319" i="3"/>
  <c r="AJ319" i="3" s="1"/>
  <c r="AH290" i="3"/>
  <c r="AJ290" i="3" s="1"/>
  <c r="AH148" i="3"/>
  <c r="AJ148" i="3" s="1"/>
  <c r="AH156" i="3"/>
  <c r="AJ156" i="3" s="1"/>
  <c r="AH132" i="3"/>
  <c r="AJ132" i="3" s="1"/>
  <c r="AH414" i="3"/>
  <c r="AJ414" i="3" s="1"/>
  <c r="AH418" i="3"/>
  <c r="AJ418" i="3" s="1"/>
  <c r="AH318" i="3"/>
  <c r="AJ318" i="3" s="1"/>
  <c r="AH153" i="2"/>
  <c r="AJ153" i="2" s="1"/>
  <c r="AH16" i="2"/>
  <c r="AJ16" i="2" s="1"/>
  <c r="AH36" i="2"/>
  <c r="AJ36" i="2" s="1"/>
  <c r="AH118" i="2"/>
  <c r="AJ118" i="2" s="1"/>
  <c r="AH106" i="2"/>
  <c r="AJ106" i="2" s="1"/>
  <c r="AH117" i="2"/>
  <c r="AJ117" i="2" s="1"/>
  <c r="AH56" i="2"/>
  <c r="AJ56" i="2" s="1"/>
  <c r="AH142" i="2"/>
  <c r="AJ142" i="2" s="1"/>
  <c r="AH248" i="2"/>
  <c r="AJ248" i="2" s="1"/>
  <c r="AH94" i="2"/>
  <c r="AJ94" i="2" s="1"/>
  <c r="AH169" i="2"/>
  <c r="AJ169" i="2" s="1"/>
  <c r="AR87" i="6"/>
  <c r="AT87" i="6" s="1"/>
  <c r="AR131" i="6"/>
  <c r="AT131" i="6" s="1"/>
  <c r="AR215" i="6"/>
  <c r="AT215" i="6" s="1"/>
  <c r="AF378" i="4"/>
  <c r="AH378" i="4" s="1"/>
  <c r="AH54" i="3"/>
  <c r="AJ54" i="3" s="1"/>
  <c r="AH70" i="2"/>
  <c r="AJ70" i="2" s="1"/>
  <c r="AH102" i="2"/>
  <c r="AJ102" i="2" s="1"/>
  <c r="AR359" i="6"/>
  <c r="AT359" i="6" s="1"/>
  <c r="AR33" i="6"/>
  <c r="AT33" i="6" s="1"/>
  <c r="AR154" i="6"/>
  <c r="AT154" i="6" s="1"/>
  <c r="AR107" i="6"/>
  <c r="AT107" i="6" s="1"/>
  <c r="AR318" i="6"/>
  <c r="AT318" i="6" s="1"/>
  <c r="AR388" i="6"/>
  <c r="AT388" i="6" s="1"/>
  <c r="AR32" i="6"/>
  <c r="AT32" i="6" s="1"/>
  <c r="AR57" i="6"/>
  <c r="AT57" i="6" s="1"/>
  <c r="AF310" i="4"/>
  <c r="AH310" i="4" s="1"/>
  <c r="AF234" i="4"/>
  <c r="AH234" i="4" s="1"/>
  <c r="AB44" i="23"/>
  <c r="AD44" i="23" s="1"/>
  <c r="AH282" i="3"/>
  <c r="AJ282" i="3" s="1"/>
  <c r="AH388" i="2"/>
  <c r="AJ388" i="2" s="1"/>
  <c r="AH414" i="2"/>
  <c r="AJ414" i="2" s="1"/>
  <c r="AB219" i="23"/>
  <c r="AD219" i="23" s="1"/>
  <c r="AR395" i="6"/>
  <c r="AT395" i="6" s="1"/>
  <c r="AR394" i="6"/>
  <c r="AT394" i="6" s="1"/>
  <c r="AR111" i="6"/>
  <c r="AT111" i="6" s="1"/>
  <c r="AH230" i="2"/>
  <c r="AJ230" i="2" s="1"/>
  <c r="AR415" i="6"/>
  <c r="AT415" i="6" s="1"/>
  <c r="AR260" i="6"/>
  <c r="AT260" i="6" s="1"/>
  <c r="AR206" i="6"/>
  <c r="AT206" i="6" s="1"/>
  <c r="AH380" i="2"/>
  <c r="AJ380" i="2" s="1"/>
  <c r="AH155" i="2"/>
  <c r="AJ155" i="2" s="1"/>
  <c r="AH116" i="2"/>
  <c r="AJ116" i="2" s="1"/>
  <c r="AH83" i="2"/>
  <c r="AJ83" i="2" s="1"/>
  <c r="AR145" i="6"/>
  <c r="AT145" i="6" s="1"/>
  <c r="AR148" i="6"/>
  <c r="AT148" i="6" s="1"/>
  <c r="AR144" i="6"/>
  <c r="AT144" i="6" s="1"/>
  <c r="AR211" i="6"/>
  <c r="AT211" i="6" s="1"/>
  <c r="AH285" i="3"/>
  <c r="AJ285" i="3" s="1"/>
  <c r="AR84" i="6"/>
  <c r="AT84" i="6" s="1"/>
  <c r="AR345" i="6"/>
  <c r="AT345" i="6" s="1"/>
  <c r="AH26" i="2"/>
  <c r="AJ26" i="2" s="1"/>
  <c r="AH185" i="2"/>
  <c r="AJ185" i="2" s="1"/>
  <c r="AH348" i="2"/>
  <c r="AJ348" i="2" s="1"/>
  <c r="AH360" i="2"/>
  <c r="AJ360" i="2" s="1"/>
  <c r="AH84" i="2"/>
  <c r="AJ84" i="2" s="1"/>
  <c r="AH227" i="2"/>
  <c r="AJ227" i="2" s="1"/>
  <c r="AH330" i="2"/>
  <c r="AJ330" i="2" s="1"/>
  <c r="AH338" i="2"/>
  <c r="AJ338" i="2" s="1"/>
  <c r="AH276" i="2"/>
  <c r="AJ276" i="2" s="1"/>
  <c r="AR176" i="6"/>
  <c r="AT176" i="6" s="1"/>
  <c r="AR184" i="6"/>
  <c r="AT184" i="6" s="1"/>
  <c r="AR231" i="6"/>
  <c r="AT231" i="6" s="1"/>
  <c r="AR100" i="6"/>
  <c r="AT100" i="6" s="1"/>
  <c r="AR362" i="6"/>
  <c r="AT362" i="6" s="1"/>
  <c r="AR138" i="6"/>
  <c r="AT138" i="6" s="1"/>
  <c r="AR135" i="6"/>
  <c r="AT135" i="6" s="1"/>
  <c r="AR228" i="6"/>
  <c r="AT228" i="6" s="1"/>
  <c r="AF312" i="4"/>
  <c r="AH312" i="4" s="1"/>
  <c r="AF412" i="4"/>
  <c r="AH412" i="4" s="1"/>
  <c r="AB134" i="23"/>
  <c r="AD134" i="23" s="1"/>
  <c r="AB37" i="23"/>
  <c r="AD37" i="23" s="1"/>
  <c r="AB103" i="23"/>
  <c r="AD103" i="23" s="1"/>
  <c r="AH19" i="3"/>
  <c r="AJ19" i="3" s="1"/>
  <c r="AH262" i="3"/>
  <c r="AJ262" i="3" s="1"/>
  <c r="AH224" i="3"/>
  <c r="AJ224" i="3" s="1"/>
  <c r="AH228" i="3"/>
  <c r="AJ228" i="3" s="1"/>
  <c r="AH330" i="3"/>
  <c r="AJ330" i="3" s="1"/>
  <c r="AH397" i="3"/>
  <c r="AJ397" i="3" s="1"/>
  <c r="AH313" i="2"/>
  <c r="AJ313" i="2" s="1"/>
  <c r="AR411" i="6"/>
  <c r="AT411" i="6" s="1"/>
  <c r="AH332" i="2"/>
  <c r="AJ332" i="2" s="1"/>
  <c r="AB38" i="23"/>
  <c r="AD38" i="23" s="1"/>
  <c r="AH404" i="3"/>
  <c r="AJ404" i="3" s="1"/>
  <c r="AH62" i="2"/>
  <c r="AJ62" i="2" s="1"/>
  <c r="AB251" i="23"/>
  <c r="AD251" i="23" s="1"/>
  <c r="AH197" i="2"/>
  <c r="AJ197" i="2" s="1"/>
  <c r="AH350" i="2"/>
  <c r="AJ350" i="2" s="1"/>
  <c r="AR17" i="6"/>
  <c r="AT17" i="6" s="1"/>
  <c r="AR76" i="6"/>
  <c r="AT76" i="6" s="1"/>
  <c r="AR427" i="6"/>
  <c r="AT427" i="6" s="1"/>
  <c r="AR320" i="6"/>
  <c r="AT320" i="6" s="1"/>
  <c r="AR223" i="6"/>
  <c r="AT223" i="6" s="1"/>
  <c r="AF255" i="4"/>
  <c r="AH255" i="4" s="1"/>
  <c r="AF413" i="4"/>
  <c r="AH413" i="4" s="1"/>
  <c r="AF411" i="4"/>
  <c r="AH411" i="4" s="1"/>
  <c r="AF414" i="4"/>
  <c r="AH414" i="4" s="1"/>
  <c r="AH253" i="3"/>
  <c r="AJ253" i="3" s="1"/>
  <c r="AH416" i="3"/>
  <c r="AJ416" i="3" s="1"/>
  <c r="AH317" i="3"/>
  <c r="AJ317" i="3" s="1"/>
  <c r="AH190" i="3"/>
  <c r="AJ190" i="3" s="1"/>
  <c r="AH88" i="2"/>
  <c r="AJ88" i="2" s="1"/>
  <c r="AH241" i="3"/>
  <c r="AJ241" i="3" s="1"/>
  <c r="AB206" i="23"/>
  <c r="AD206" i="23" s="1"/>
  <c r="AF316" i="4"/>
  <c r="AH316" i="4" s="1"/>
  <c r="AR323" i="6"/>
  <c r="AT323" i="6" s="1"/>
  <c r="AR44" i="6"/>
  <c r="AT44" i="6" s="1"/>
  <c r="AH137" i="2"/>
  <c r="AJ137" i="2" s="1"/>
  <c r="AH28" i="2"/>
  <c r="AJ28" i="2" s="1"/>
  <c r="AH392" i="2"/>
  <c r="AJ392" i="2" s="1"/>
  <c r="AH194" i="2"/>
  <c r="AJ194" i="2" s="1"/>
  <c r="AH386" i="2"/>
  <c r="AJ386" i="2" s="1"/>
  <c r="AH168" i="2"/>
  <c r="AJ168" i="2" s="1"/>
  <c r="AH161" i="2"/>
  <c r="AJ161" i="2" s="1"/>
  <c r="AH367" i="2"/>
  <c r="AJ367" i="2" s="1"/>
  <c r="AH166" i="2"/>
  <c r="AJ166" i="2" s="1"/>
  <c r="AH90" i="2"/>
  <c r="AJ90" i="2" s="1"/>
  <c r="AH300" i="2"/>
  <c r="AJ300" i="2" s="1"/>
  <c r="AH81" i="2"/>
  <c r="AJ81" i="2" s="1"/>
  <c r="AH124" i="2"/>
  <c r="AJ124" i="2" s="1"/>
  <c r="AH86" i="2"/>
  <c r="AJ86" i="2" s="1"/>
  <c r="AH364" i="2"/>
  <c r="AJ364" i="2" s="1"/>
  <c r="AH25" i="2"/>
  <c r="AJ25" i="2" s="1"/>
  <c r="AH162" i="2"/>
  <c r="AJ162" i="2" s="1"/>
  <c r="AH303" i="2"/>
  <c r="AJ303" i="2" s="1"/>
  <c r="AH186" i="2"/>
  <c r="AJ186" i="2" s="1"/>
  <c r="AH46" i="2"/>
  <c r="AJ46" i="2" s="1"/>
  <c r="AH261" i="2"/>
  <c r="AJ261" i="2" s="1"/>
  <c r="AH69" i="2"/>
  <c r="AJ69" i="2" s="1"/>
  <c r="AH371" i="2"/>
  <c r="AJ371" i="2" s="1"/>
  <c r="AH421" i="2"/>
  <c r="AJ421" i="2" s="1"/>
  <c r="AH271" i="2"/>
  <c r="AJ271" i="2" s="1"/>
  <c r="AH178" i="2"/>
  <c r="AJ178" i="2" s="1"/>
  <c r="AH324" i="2"/>
  <c r="AJ324" i="2" s="1"/>
  <c r="AH101" i="2"/>
  <c r="AJ101" i="2" s="1"/>
  <c r="AR336" i="6"/>
  <c r="AT336" i="6" s="1"/>
  <c r="AR350" i="6"/>
  <c r="AT350" i="6" s="1"/>
  <c r="AR43" i="6"/>
  <c r="AT43" i="6" s="1"/>
  <c r="AR35" i="6"/>
  <c r="AT35" i="6" s="1"/>
  <c r="AR27" i="6"/>
  <c r="AT27" i="6" s="1"/>
  <c r="AR392" i="6"/>
  <c r="AT392" i="6" s="1"/>
  <c r="AR268" i="6"/>
  <c r="AT268" i="6" s="1"/>
  <c r="AR375" i="6"/>
  <c r="AT375" i="6" s="1"/>
  <c r="AR126" i="6"/>
  <c r="AT126" i="6" s="1"/>
  <c r="AR243" i="6"/>
  <c r="AT243" i="6" s="1"/>
  <c r="AR304" i="6"/>
  <c r="AT304" i="6" s="1"/>
  <c r="AR10" i="6"/>
  <c r="AT10" i="6" s="1"/>
  <c r="AR358" i="6"/>
  <c r="AT358" i="6" s="1"/>
  <c r="AR122" i="6"/>
  <c r="AT122" i="6" s="1"/>
  <c r="AR302" i="6"/>
  <c r="AT302" i="6" s="1"/>
  <c r="AR256" i="6"/>
  <c r="AT256" i="6" s="1"/>
  <c r="AR326" i="6"/>
  <c r="AT326" i="6" s="1"/>
  <c r="AR82" i="6"/>
  <c r="AT82" i="6" s="1"/>
  <c r="AR312" i="6"/>
  <c r="AT312" i="6" s="1"/>
  <c r="AR419" i="6"/>
  <c r="AT419" i="6" s="1"/>
  <c r="AR300" i="6"/>
  <c r="AT300" i="6" s="1"/>
  <c r="AR49" i="6"/>
  <c r="AT49" i="6" s="1"/>
  <c r="AR261" i="6"/>
  <c r="AT261" i="6" s="1"/>
  <c r="AR161" i="6"/>
  <c r="AT161" i="6" s="1"/>
  <c r="AR387" i="6"/>
  <c r="AT387" i="6" s="1"/>
  <c r="AR130" i="6"/>
  <c r="AT130" i="6" s="1"/>
  <c r="AF148" i="4"/>
  <c r="AH148" i="4" s="1"/>
  <c r="AF168" i="4"/>
  <c r="AH168" i="4" s="1"/>
  <c r="AF271" i="4"/>
  <c r="AH271" i="4" s="1"/>
  <c r="AF371" i="4"/>
  <c r="AH371" i="4" s="1"/>
  <c r="AF368" i="4"/>
  <c r="AH368" i="4" s="1"/>
  <c r="AF95" i="4"/>
  <c r="AH95" i="4" s="1"/>
  <c r="AF261" i="4"/>
  <c r="AH261" i="4" s="1"/>
  <c r="AF293" i="4"/>
  <c r="AH293" i="4" s="1"/>
  <c r="AF346" i="4"/>
  <c r="AH346" i="4" s="1"/>
  <c r="AF338" i="4"/>
  <c r="AH338" i="4" s="1"/>
  <c r="AF101" i="4"/>
  <c r="AH101" i="4" s="1"/>
  <c r="AF183" i="4"/>
  <c r="AH183" i="4" s="1"/>
  <c r="AF406" i="4"/>
  <c r="AH406" i="4" s="1"/>
  <c r="AF421" i="4"/>
  <c r="AH421" i="4" s="1"/>
  <c r="AF284" i="4"/>
  <c r="AH284" i="4" s="1"/>
  <c r="AF398" i="4"/>
  <c r="AH398" i="4" s="1"/>
  <c r="AF415" i="4"/>
  <c r="AH415" i="4" s="1"/>
  <c r="AF400" i="4"/>
  <c r="AH400" i="4" s="1"/>
  <c r="AF424" i="4"/>
  <c r="AH424" i="4" s="1"/>
  <c r="AF66" i="4"/>
  <c r="AH66" i="4" s="1"/>
  <c r="AF202" i="4"/>
  <c r="AH202" i="4" s="1"/>
  <c r="AF274" i="4"/>
  <c r="AH274" i="4" s="1"/>
  <c r="AF343" i="4"/>
  <c r="AH343" i="4" s="1"/>
  <c r="AF229" i="4"/>
  <c r="AH229" i="4" s="1"/>
  <c r="AF182" i="4"/>
  <c r="AH182" i="4" s="1"/>
  <c r="AB257" i="23"/>
  <c r="AD257" i="23" s="1"/>
  <c r="AB110" i="23"/>
  <c r="AD110" i="23" s="1"/>
  <c r="AB57" i="23"/>
  <c r="AD57" i="23" s="1"/>
  <c r="AB283" i="23"/>
  <c r="AD283" i="23" s="1"/>
  <c r="AB242" i="23"/>
  <c r="AD242" i="23" s="1"/>
  <c r="AB333" i="23"/>
  <c r="AD333" i="23" s="1"/>
  <c r="AB122" i="23"/>
  <c r="AD122" i="23" s="1"/>
  <c r="AB106" i="23"/>
  <c r="AD106" i="23" s="1"/>
  <c r="AB52" i="23"/>
  <c r="AD52" i="23" s="1"/>
  <c r="AB297" i="23"/>
  <c r="AD297" i="23" s="1"/>
  <c r="AH208" i="3"/>
  <c r="AJ208" i="3" s="1"/>
  <c r="AH345" i="3"/>
  <c r="AJ345" i="3" s="1"/>
  <c r="AH129" i="3"/>
  <c r="AJ129" i="3" s="1"/>
  <c r="AH236" i="3"/>
  <c r="AJ236" i="3" s="1"/>
  <c r="AH240" i="3"/>
  <c r="AJ240" i="3" s="1"/>
  <c r="AH380" i="3"/>
  <c r="AJ380" i="3" s="1"/>
  <c r="AH374" i="3"/>
  <c r="AJ374" i="3" s="1"/>
  <c r="AH13" i="3"/>
  <c r="AJ13" i="3" s="1"/>
  <c r="AH326" i="3"/>
  <c r="AJ326" i="3" s="1"/>
  <c r="AH72" i="3"/>
  <c r="AJ72" i="3" s="1"/>
  <c r="AH102" i="3"/>
  <c r="AJ102" i="3" s="1"/>
  <c r="AH281" i="3"/>
  <c r="AJ281" i="3" s="1"/>
  <c r="AH409" i="3"/>
  <c r="AJ409" i="3" s="1"/>
  <c r="AH222" i="3"/>
  <c r="AJ222" i="3" s="1"/>
  <c r="AH321" i="3"/>
  <c r="AJ321" i="3" s="1"/>
  <c r="AH396" i="3"/>
  <c r="AJ396" i="3" s="1"/>
  <c r="AH30" i="3"/>
  <c r="AJ30" i="3" s="1"/>
  <c r="AH428" i="3"/>
  <c r="AJ428" i="3" s="1"/>
  <c r="AH284" i="3"/>
  <c r="AJ284" i="3" s="1"/>
  <c r="AH166" i="3"/>
  <c r="AJ166" i="3" s="1"/>
  <c r="AH221" i="3"/>
  <c r="AJ221" i="3" s="1"/>
  <c r="AH219" i="3"/>
  <c r="AJ219" i="3" s="1"/>
  <c r="AH304" i="3"/>
  <c r="AJ304" i="3" s="1"/>
  <c r="AH328" i="3"/>
  <c r="AJ328" i="3" s="1"/>
  <c r="AH99" i="2"/>
  <c r="AJ99" i="2" s="1"/>
  <c r="AH311" i="2"/>
  <c r="AJ311" i="2" s="1"/>
  <c r="AH122" i="2"/>
  <c r="AJ122" i="2" s="1"/>
  <c r="AH60" i="2"/>
  <c r="AJ60" i="2" s="1"/>
  <c r="AH341" i="2"/>
  <c r="AJ341" i="2" s="1"/>
  <c r="AH417" i="2"/>
  <c r="AJ417" i="2" s="1"/>
  <c r="AH401" i="2"/>
  <c r="AJ401" i="2" s="1"/>
  <c r="AH182" i="2"/>
  <c r="AJ182" i="2" s="1"/>
  <c r="AH34" i="2"/>
  <c r="AJ34" i="2" s="1"/>
  <c r="AH114" i="2"/>
  <c r="AJ114" i="2" s="1"/>
  <c r="AH317" i="2"/>
  <c r="AJ317" i="2" s="1"/>
  <c r="AH315" i="2"/>
  <c r="AJ315" i="2" s="1"/>
  <c r="AH241" i="2"/>
  <c r="AJ241" i="2" s="1"/>
  <c r="AH405" i="2"/>
  <c r="AJ405" i="2" s="1"/>
  <c r="AH361" i="2"/>
  <c r="AJ361" i="2" s="1"/>
  <c r="AH397" i="2"/>
  <c r="AJ397" i="2" s="1"/>
  <c r="AH167" i="2"/>
  <c r="AJ167" i="2" s="1"/>
  <c r="AH195" i="2"/>
  <c r="AJ195" i="2" s="1"/>
  <c r="AH352" i="2"/>
  <c r="AJ352" i="2" s="1"/>
  <c r="AH163" i="2"/>
  <c r="AJ163" i="2" s="1"/>
  <c r="AH32" i="2"/>
  <c r="AJ32" i="2" s="1"/>
  <c r="AH171" i="2"/>
  <c r="AJ171" i="2" s="1"/>
  <c r="AH372" i="2"/>
  <c r="AJ372" i="2" s="1"/>
  <c r="AH349" i="2"/>
  <c r="AJ349" i="2" s="1"/>
  <c r="AH139" i="2"/>
  <c r="AJ139" i="2" s="1"/>
  <c r="AH382" i="2"/>
  <c r="AJ382" i="2" s="1"/>
  <c r="AH328" i="2"/>
  <c r="AJ328" i="2" s="1"/>
  <c r="AH366" i="2"/>
  <c r="AJ366" i="2" s="1"/>
  <c r="AH14" i="2"/>
  <c r="AJ14" i="2" s="1"/>
  <c r="AH141" i="2"/>
  <c r="AJ141" i="2" s="1"/>
  <c r="AH157" i="2"/>
  <c r="AJ157" i="2" s="1"/>
  <c r="AH342" i="2"/>
  <c r="AJ342" i="2" s="1"/>
  <c r="AH429" i="2"/>
  <c r="AJ429" i="2" s="1"/>
  <c r="AH219" i="2"/>
  <c r="AJ219" i="2" s="1"/>
  <c r="AH120" i="3"/>
  <c r="AJ120" i="3" s="1"/>
  <c r="AH376" i="3"/>
  <c r="AJ376" i="3" s="1"/>
  <c r="AH419" i="3"/>
  <c r="AJ419" i="3" s="1"/>
  <c r="AH184" i="3"/>
  <c r="AJ184" i="3" s="1"/>
  <c r="AH196" i="3"/>
  <c r="AJ196" i="3" s="1"/>
  <c r="AH291" i="3"/>
  <c r="AJ291" i="3" s="1"/>
  <c r="AH361" i="3"/>
  <c r="AJ361" i="3" s="1"/>
  <c r="AH90" i="3"/>
  <c r="AJ90" i="3" s="1"/>
  <c r="AH388" i="3"/>
  <c r="AJ388" i="3" s="1"/>
  <c r="AH249" i="3"/>
  <c r="AJ249" i="3" s="1"/>
  <c r="AH69" i="3"/>
  <c r="AJ69" i="3" s="1"/>
  <c r="AH413" i="3"/>
  <c r="AJ413" i="3" s="1"/>
  <c r="AH212" i="3"/>
  <c r="AJ212" i="3" s="1"/>
  <c r="AH265" i="3"/>
  <c r="AJ265" i="3" s="1"/>
  <c r="AH51" i="3"/>
  <c r="AJ51" i="3" s="1"/>
  <c r="AH61" i="3"/>
  <c r="AJ61" i="3" s="1"/>
  <c r="AH403" i="3"/>
  <c r="AJ403" i="3" s="1"/>
  <c r="AH289" i="3"/>
  <c r="AJ289" i="3" s="1"/>
  <c r="AH48" i="3"/>
  <c r="AJ48" i="3" s="1"/>
  <c r="AH128" i="3"/>
  <c r="AJ128" i="3" s="1"/>
  <c r="AH405" i="3"/>
  <c r="AJ405" i="3" s="1"/>
  <c r="AH261" i="3"/>
  <c r="AJ261" i="3" s="1"/>
  <c r="AH366" i="3"/>
  <c r="AJ366" i="3" s="1"/>
  <c r="AB66" i="23"/>
  <c r="AD66" i="23" s="1"/>
  <c r="AB234" i="23"/>
  <c r="AD234" i="23" s="1"/>
  <c r="AB230" i="23"/>
  <c r="AD230" i="23" s="1"/>
  <c r="AB50" i="23"/>
  <c r="AD50" i="23" s="1"/>
  <c r="AF242" i="4"/>
  <c r="AH242" i="4" s="1"/>
  <c r="AF278" i="4"/>
  <c r="AH278" i="4" s="1"/>
  <c r="AF246" i="4"/>
  <c r="AH246" i="4" s="1"/>
  <c r="AF92" i="4"/>
  <c r="AH92" i="4" s="1"/>
  <c r="AF198" i="4"/>
  <c r="AH198" i="4" s="1"/>
  <c r="AF250" i="4"/>
  <c r="AH250" i="4" s="1"/>
  <c r="AF318" i="4"/>
  <c r="AH318" i="4" s="1"/>
  <c r="AF262" i="4"/>
  <c r="AH262" i="4" s="1"/>
  <c r="AF408" i="4"/>
  <c r="AH408" i="4" s="1"/>
  <c r="AF225" i="4"/>
  <c r="AH225" i="4" s="1"/>
  <c r="AF317" i="4"/>
  <c r="AH317" i="4" s="1"/>
  <c r="AF270" i="4"/>
  <c r="AH270" i="4" s="1"/>
  <c r="AF254" i="4"/>
  <c r="AH254" i="4" s="1"/>
  <c r="AF375" i="4"/>
  <c r="AH375" i="4" s="1"/>
  <c r="AF353" i="4"/>
  <c r="AH353" i="4" s="1"/>
  <c r="AR425" i="6"/>
  <c r="AT425" i="6" s="1"/>
  <c r="AR344" i="6"/>
  <c r="AT344" i="6" s="1"/>
  <c r="AR220" i="6"/>
  <c r="AT220" i="6" s="1"/>
  <c r="AR267" i="6"/>
  <c r="AT267" i="6" s="1"/>
  <c r="AR367" i="6"/>
  <c r="AT367" i="6" s="1"/>
  <c r="AR254" i="6"/>
  <c r="AT254" i="6" s="1"/>
  <c r="AR379" i="6"/>
  <c r="AT379" i="6" s="1"/>
  <c r="AR417" i="6"/>
  <c r="AT417" i="6" s="1"/>
  <c r="AR250" i="6"/>
  <c r="AT250" i="6" s="1"/>
  <c r="AR332" i="6"/>
  <c r="AT332" i="6" s="1"/>
  <c r="AR30" i="6"/>
  <c r="AT30" i="6" s="1"/>
  <c r="AR275" i="6"/>
  <c r="AT275" i="6" s="1"/>
  <c r="AR73" i="6"/>
  <c r="AT73" i="6" s="1"/>
  <c r="AR284" i="6"/>
  <c r="AT284" i="6" s="1"/>
  <c r="AH191" i="2"/>
  <c r="AJ191" i="2" s="1"/>
  <c r="AH225" i="2"/>
  <c r="AJ225" i="2" s="1"/>
  <c r="AH280" i="2"/>
  <c r="AJ280" i="2" s="1"/>
  <c r="AH187" i="2"/>
  <c r="AJ187" i="2" s="1"/>
  <c r="AH179" i="2"/>
  <c r="AJ179" i="2" s="1"/>
  <c r="AH237" i="2"/>
  <c r="AJ237" i="2" s="1"/>
  <c r="AH260" i="2"/>
  <c r="AJ260" i="2" s="1"/>
  <c r="AH368" i="2"/>
  <c r="AJ368" i="2" s="1"/>
  <c r="AH346" i="2"/>
  <c r="AJ346" i="2" s="1"/>
  <c r="AH376" i="2"/>
  <c r="AJ376" i="2" s="1"/>
  <c r="AH321" i="2"/>
  <c r="AJ321" i="2" s="1"/>
  <c r="AH198" i="2"/>
  <c r="AJ198" i="2" s="1"/>
  <c r="AH211" i="2"/>
  <c r="AJ211" i="2" s="1"/>
  <c r="AH272" i="2"/>
  <c r="AJ272" i="2" s="1"/>
  <c r="AH183" i="2"/>
  <c r="AJ183" i="2" s="1"/>
  <c r="AH215" i="2"/>
  <c r="AJ215" i="2" s="1"/>
  <c r="AH252" i="2"/>
  <c r="AJ252" i="2" s="1"/>
  <c r="AH210" i="2"/>
  <c r="AJ210" i="2" s="1"/>
  <c r="AH264" i="2"/>
  <c r="AJ264" i="2" s="1"/>
  <c r="AH256" i="2"/>
  <c r="AJ256" i="2" s="1"/>
  <c r="AH218" i="2"/>
  <c r="AJ218" i="2" s="1"/>
  <c r="AP4" i="11" l="1"/>
  <c r="AP3" i="11"/>
  <c r="AP4" i="10"/>
  <c r="AP3" i="10"/>
  <c r="AP20" i="8"/>
  <c r="AP19" i="8"/>
  <c r="AF11" i="8"/>
  <c r="AF10" i="8"/>
  <c r="AF9" i="8"/>
  <c r="AF8" i="8"/>
  <c r="AF7" i="8"/>
  <c r="AF6" i="8"/>
  <c r="AF5" i="8"/>
  <c r="AF4" i="8"/>
  <c r="AF3" i="8"/>
  <c r="AF3" i="11"/>
  <c r="AF11" i="11"/>
  <c r="AF10" i="11"/>
  <c r="AF9" i="11"/>
  <c r="AF8" i="11"/>
  <c r="AF7" i="11"/>
  <c r="AF6" i="11"/>
  <c r="AF5" i="11"/>
  <c r="AF4" i="11"/>
  <c r="AF11" i="10"/>
  <c r="AF10" i="10"/>
  <c r="AF9" i="10"/>
  <c r="AF8" i="10"/>
  <c r="AF6" i="10"/>
  <c r="AF5" i="10"/>
  <c r="AF4" i="10"/>
  <c r="AF7" i="10"/>
  <c r="AF3" i="10"/>
  <c r="AP5" i="11" l="1"/>
  <c r="AP5" i="10"/>
  <c r="AP21" i="8"/>
  <c r="AF12" i="8"/>
  <c r="AF12" i="11"/>
  <c r="D4" i="18"/>
  <c r="D8" i="18"/>
  <c r="D7" i="18"/>
  <c r="D6" i="18"/>
  <c r="D5" i="18"/>
  <c r="AF12" i="10" l="1"/>
  <c r="D29" i="18" l="1"/>
  <c r="D30" i="18"/>
  <c r="D31" i="18"/>
  <c r="D32" i="18"/>
  <c r="D28" i="18"/>
  <c r="D23" i="18"/>
  <c r="D24" i="18"/>
  <c r="D25" i="18"/>
  <c r="D26" i="18"/>
  <c r="D22" i="18"/>
  <c r="D17" i="18"/>
  <c r="D18" i="18"/>
  <c r="D19" i="18"/>
  <c r="D20" i="18"/>
  <c r="D16" i="18"/>
  <c r="D11" i="18"/>
  <c r="D12" i="18"/>
  <c r="D13" i="18"/>
  <c r="D14" i="18"/>
  <c r="D10" i="18"/>
  <c r="D35" i="17"/>
  <c r="D36" i="17"/>
  <c r="D37" i="17"/>
  <c r="D38" i="17"/>
  <c r="D22" i="17"/>
  <c r="D34" i="17"/>
  <c r="D29" i="17"/>
  <c r="D30" i="17"/>
  <c r="D31" i="17"/>
  <c r="D32" i="17"/>
  <c r="D28" i="17"/>
  <c r="D23" i="17"/>
  <c r="D24" i="17"/>
  <c r="D25" i="17"/>
  <c r="D26" i="17"/>
  <c r="D17" i="17"/>
  <c r="D18" i="17"/>
  <c r="D19" i="17"/>
  <c r="D20" i="17"/>
  <c r="D16" i="17"/>
  <c r="D11" i="17"/>
  <c r="D12" i="17"/>
  <c r="D13" i="17"/>
  <c r="D14" i="17"/>
  <c r="D10" i="17"/>
  <c r="D5" i="17"/>
  <c r="D6" i="17"/>
  <c r="D7" i="17"/>
  <c r="D8" i="17"/>
  <c r="D4" i="17"/>
  <c r="AF28" i="11" l="1"/>
  <c r="AF27" i="11"/>
  <c r="AF26" i="11"/>
  <c r="AF25" i="11"/>
  <c r="AF24" i="11"/>
  <c r="AF23" i="11"/>
  <c r="AF22" i="11"/>
  <c r="AF21" i="11"/>
  <c r="AF20" i="11"/>
  <c r="AF19" i="11"/>
  <c r="V5" i="11"/>
  <c r="V4" i="11"/>
  <c r="V3" i="11"/>
  <c r="L25" i="11"/>
  <c r="L24" i="11"/>
  <c r="L23" i="11"/>
  <c r="L22" i="11"/>
  <c r="L21" i="11"/>
  <c r="L20" i="11"/>
  <c r="L19" i="11"/>
  <c r="B24" i="11"/>
  <c r="B23" i="11"/>
  <c r="B22" i="11"/>
  <c r="B21" i="11"/>
  <c r="B20" i="11"/>
  <c r="B19" i="11"/>
  <c r="B6" i="11"/>
  <c r="AF28" i="10"/>
  <c r="AF27" i="10"/>
  <c r="AF26" i="10"/>
  <c r="AF25" i="10"/>
  <c r="AF24" i="10"/>
  <c r="AF23" i="10"/>
  <c r="AF22" i="10"/>
  <c r="AF21" i="10"/>
  <c r="AF20" i="10"/>
  <c r="AF19" i="10"/>
  <c r="V4" i="10"/>
  <c r="L25" i="10"/>
  <c r="L24" i="10"/>
  <c r="L23" i="10"/>
  <c r="L22" i="10"/>
  <c r="L21" i="10"/>
  <c r="L20" i="10"/>
  <c r="L19" i="10"/>
  <c r="B22" i="10"/>
  <c r="B21" i="10"/>
  <c r="B20" i="10"/>
  <c r="B19" i="10"/>
  <c r="B6" i="10"/>
  <c r="L6" i="8"/>
  <c r="L7" i="8" s="1"/>
  <c r="AF28" i="8"/>
  <c r="AF27" i="8"/>
  <c r="AF26" i="8"/>
  <c r="AF25" i="8"/>
  <c r="AF24" i="8"/>
  <c r="AF23" i="8"/>
  <c r="AF22" i="8"/>
  <c r="AF21" i="8"/>
  <c r="AF20" i="8"/>
  <c r="AF19" i="8"/>
  <c r="AP9" i="8"/>
  <c r="AP8" i="8"/>
  <c r="AP7" i="8"/>
  <c r="AP6" i="8"/>
  <c r="AP5" i="8"/>
  <c r="AP4" i="8"/>
  <c r="AP3" i="8"/>
  <c r="V5" i="8"/>
  <c r="V4" i="8"/>
  <c r="V3" i="8"/>
  <c r="B24" i="8"/>
  <c r="B23" i="8"/>
  <c r="B22" i="8"/>
  <c r="B21" i="8"/>
  <c r="B20" i="8"/>
  <c r="B19" i="8"/>
  <c r="B4" i="8"/>
  <c r="B3" i="8"/>
  <c r="AF29" i="11" l="1"/>
  <c r="V6" i="11"/>
  <c r="L26" i="11"/>
  <c r="L9" i="11"/>
  <c r="B25" i="11"/>
  <c r="AF29" i="8"/>
  <c r="AF29" i="10"/>
  <c r="B7" i="11"/>
  <c r="V6" i="10"/>
  <c r="V25" i="10"/>
  <c r="B7" i="10"/>
  <c r="L26" i="10"/>
  <c r="L9" i="10"/>
  <c r="B25" i="10"/>
  <c r="B26" i="10" s="1"/>
  <c r="AP10" i="8"/>
  <c r="V25" i="8"/>
  <c r="V6" i="8"/>
  <c r="L25" i="8"/>
  <c r="B25" i="8"/>
  <c r="B5"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8" minRefreshableVersion="5" saveData="1">
    <extLst>
      <ext xmlns:x15="http://schemas.microsoft.com/office/spreadsheetml/2010/11/main" uri="{DE250136-89BD-433C-8126-D09CA5730AF9}">
        <x15:connection id="Table1-d9022578-b209-4904-bdde-19fabee9b97e">
          <x15:rangePr sourceName="_xlcn.LinkedTable_Table11"/>
        </x15:connection>
      </ext>
    </extLst>
  </connection>
  <connection id="2" xr16:uid="{00000000-0015-0000-FFFF-FFFF01000000}" name="LinkedTable_Table10" type="102" refreshedVersion="8" minRefreshableVersion="5">
    <extLst>
      <ext xmlns:x15="http://schemas.microsoft.com/office/spreadsheetml/2010/11/main" uri="{DE250136-89BD-433C-8126-D09CA5730AF9}">
        <x15:connection id="Table10-00af910e-a6e6-4d82-8d25-288efa9e3d02">
          <x15:rangePr sourceName="_xlcn.LinkedTable_Table101"/>
        </x15:connection>
      </ext>
    </extLst>
  </connection>
  <connection id="3" xr16:uid="{00000000-0015-0000-FFFF-FFFF02000000}" name="LinkedTable_Table11" type="102" refreshedVersion="5" minRefreshableVersion="5" saveData="1">
    <extLst>
      <ext xmlns:x15="http://schemas.microsoft.com/office/spreadsheetml/2010/11/main" uri="{DE250136-89BD-433C-8126-D09CA5730AF9}">
        <x15:connection id="PT Q1-0c4e5f26-e665-41ae-ab83-f6635e07e910">
          <x15:rangePr sourceName="_xlcn.LinkedTable_Table111"/>
        </x15:connection>
      </ext>
    </extLst>
  </connection>
  <connection id="4" xr16:uid="{00000000-0015-0000-FFFF-FFFF03000000}" name="LinkedTable_Table2" type="102" refreshedVersion="8" minRefreshableVersion="5">
    <extLst>
      <ext xmlns:x15="http://schemas.microsoft.com/office/spreadsheetml/2010/11/main" uri="{DE250136-89BD-433C-8126-D09CA5730AF9}">
        <x15:connection id="Table2-adfa4a98-90b2-4a76-b132-4fb2e359caa5">
          <x15:rangePr sourceName="_xlcn.LinkedTable_Table21"/>
        </x15:connection>
      </ext>
    </extLst>
  </connection>
  <connection id="5" xr16:uid="{00000000-0015-0000-FFFF-FFFF04000000}" name="LinkedTable_Table4" type="102" refreshedVersion="8" minRefreshableVersion="5">
    <extLst>
      <ext xmlns:x15="http://schemas.microsoft.com/office/spreadsheetml/2010/11/main" uri="{DE250136-89BD-433C-8126-D09CA5730AF9}">
        <x15:connection id="Table4-bb45c785-5ec7-4ac8-a0cf-ba95a9553830">
          <x15:rangePr sourceName="_xlcn.LinkedTable_Table41"/>
        </x15:connection>
      </ext>
    </extLst>
  </connection>
  <connection id="6" xr16:uid="{00000000-0015-0000-FFFF-FFFF05000000}" name="LinkedTable_Table5" type="102" refreshedVersion="8" minRefreshableVersion="5">
    <extLst>
      <ext xmlns:x15="http://schemas.microsoft.com/office/spreadsheetml/2010/11/main" uri="{DE250136-89BD-433C-8126-D09CA5730AF9}">
        <x15:connection id="Table5-d0c9afc6-c098-4034-82a6-995fb82f1bda">
          <x15:rangePr sourceName="_xlcn.LinkedTable_Table51"/>
        </x15:connection>
      </ext>
    </extLst>
  </connection>
  <connection id="7" xr16:uid="{00000000-0015-0000-FFFF-FFFF06000000}" name="LinkedTable_Table7" type="102" refreshedVersion="8" minRefreshableVersion="5">
    <extLst>
      <ext xmlns:x15="http://schemas.microsoft.com/office/spreadsheetml/2010/11/main" uri="{DE250136-89BD-433C-8126-D09CA5730AF9}">
        <x15:connection id="Table7-c8f23314-d5ec-41e0-a324-6f60177d2bce">
          <x15:rangePr sourceName="_xlcn.LinkedTable_Table71"/>
        </x15:connection>
      </ext>
    </extLst>
  </connection>
  <connection id="8" xr16:uid="{00000000-0015-0000-FFFF-FFFF07000000}" keepAlive="1" name="ThisWorkbookDataModel" description="This connection is used by Excel for communication between the workbook and embedded PowerPivot data, and should not be manually edited or deleted."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<sst xmlns="http://schemas.openxmlformats.org/spreadsheetml/2006/main" count="18829" uniqueCount="656">
  <si>
    <t>RespondentID</t>
  </si>
  <si>
    <t>What are the biggest ongoing health concerns in THE COMMUNITY WHERE YOU LIVE? (Please check up to 3)</t>
  </si>
  <si>
    <t>What are the biggest ongoing health concerns for YOURSELF? (Please check up to 3)</t>
  </si>
  <si>
    <t>Which of the following is MOST needed to improve the health of your community? (Please check up to 3)</t>
  </si>
  <si>
    <t>What health screenings or education/information services are needed in your community? (Please check up to 3)</t>
  </si>
  <si>
    <t>Where do you and your family get most of your health information? (Check all that apply)</t>
  </si>
  <si>
    <t>I identify as:</t>
  </si>
  <si>
    <t>What is your age?</t>
  </si>
  <si>
    <t>County where you live:</t>
  </si>
  <si>
    <t>What race do you consider yourself?</t>
  </si>
  <si>
    <t>Are you Hispanic or Latino?</t>
  </si>
  <si>
    <t>What language do you speak when you are at home (select all that apply)</t>
  </si>
  <si>
    <t>What is your annual household income from all sources?</t>
  </si>
  <si>
    <t>What is your highest level of education?</t>
  </si>
  <si>
    <t>What is your current employment status?</t>
  </si>
  <si>
    <t>Do you currently have health insurance?</t>
  </si>
  <si>
    <t>Asthma/lung disease</t>
  </si>
  <si>
    <t>Cancer</t>
  </si>
  <si>
    <t>Heart disease &amp; stroke</t>
  </si>
  <si>
    <t>Safety</t>
  </si>
  <si>
    <t>HIV/AIDS &amp; Sexually Transmitted Diseases (STDs)</t>
  </si>
  <si>
    <t>Vaccine preventable diseases</t>
  </si>
  <si>
    <t>Child health &amp; wellness</t>
  </si>
  <si>
    <t>Women’s health &amp; wellness</t>
  </si>
  <si>
    <t>Diabetes</t>
  </si>
  <si>
    <t>Mental health depression/suicide</t>
  </si>
  <si>
    <t>Drugs &amp; alcohol abuse</t>
  </si>
  <si>
    <t>Environmental hazards</t>
  </si>
  <si>
    <t>Obesity/weight loss issues</t>
  </si>
  <si>
    <t>Cultural/religious beliefs</t>
  </si>
  <si>
    <t>Lack of availability of doctors</t>
  </si>
  <si>
    <t>Unable to pay co-pays/deductibles</t>
  </si>
  <si>
    <t>Don’t know how to find doctors</t>
  </si>
  <si>
    <t>Language barriers</t>
  </si>
  <si>
    <t>There are no barriers</t>
  </si>
  <si>
    <t>Don’t understand need to see a doctor</t>
  </si>
  <si>
    <t>No insurance</t>
  </si>
  <si>
    <t>Transportation</t>
  </si>
  <si>
    <t>Clean air &amp; water</t>
  </si>
  <si>
    <t>Mental health services</t>
  </si>
  <si>
    <t>Smoking cessation programs</t>
  </si>
  <si>
    <t>Drug &amp; alcohol rehabilitation services</t>
  </si>
  <si>
    <t>Recreation facilities</t>
  </si>
  <si>
    <t>Healthier food choices</t>
  </si>
  <si>
    <t>Safe childcare options</t>
  </si>
  <si>
    <t>Weight loss programs</t>
  </si>
  <si>
    <t>Job opportunities</t>
  </si>
  <si>
    <t>Safe places to walk/play</t>
  </si>
  <si>
    <t>Safe worksites</t>
  </si>
  <si>
    <t>Blood pressure</t>
  </si>
  <si>
    <t>Eating disorders</t>
  </si>
  <si>
    <t>Mental health/depression</t>
  </si>
  <si>
    <t>Emergency preparedness</t>
  </si>
  <si>
    <t>Nutrition</t>
  </si>
  <si>
    <t>Cholesterol</t>
  </si>
  <si>
    <t>Exercise/physical activity</t>
  </si>
  <si>
    <t>Prenatal care</t>
  </si>
  <si>
    <t>Dental screenings</t>
  </si>
  <si>
    <t>Heart disease</t>
  </si>
  <si>
    <t>Suicide prevention</t>
  </si>
  <si>
    <t>Vaccination/immunizations</t>
  </si>
  <si>
    <t>Disease outbreak information</t>
  </si>
  <si>
    <t>Importance of routine well checkups</t>
  </si>
  <si>
    <t>Drug and alcohol</t>
  </si>
  <si>
    <t>Doctor/health professional</t>
  </si>
  <si>
    <t>Library</t>
  </si>
  <si>
    <t>Social Media (Facebook, Twitter, etc.)</t>
  </si>
  <si>
    <t>Family or friends</t>
  </si>
  <si>
    <t>Newspaper/magazines</t>
  </si>
  <si>
    <t>Television</t>
  </si>
  <si>
    <t>Health Department</t>
  </si>
  <si>
    <t>Radio</t>
  </si>
  <si>
    <t>Worksite</t>
  </si>
  <si>
    <t>Hospital</t>
  </si>
  <si>
    <t>Religious organization</t>
  </si>
  <si>
    <t>Internet</t>
  </si>
  <si>
    <t>School/college</t>
  </si>
  <si>
    <t>Response</t>
  </si>
  <si>
    <t>Open-Ended Response</t>
  </si>
  <si>
    <t>Language</t>
  </si>
  <si>
    <t>Nassau</t>
  </si>
  <si>
    <t>No</t>
  </si>
  <si>
    <t>English</t>
  </si>
  <si>
    <t>Over $125,000</t>
  </si>
  <si>
    <t>College graduate</t>
  </si>
  <si>
    <t>Employed for wages</t>
  </si>
  <si>
    <t>Yes</t>
  </si>
  <si>
    <t>$0-$19,999</t>
  </si>
  <si>
    <t>Some college</t>
  </si>
  <si>
    <t>Student</t>
  </si>
  <si>
    <t>$20,000 to $34,999</t>
  </si>
  <si>
    <t>Black/African American</t>
  </si>
  <si>
    <t>Out of work and looking for work</t>
  </si>
  <si>
    <t>$50,000 to $74,999</t>
  </si>
  <si>
    <t>$75,000 to $125,000</t>
  </si>
  <si>
    <t>High school graduate</t>
  </si>
  <si>
    <t>Out of work, but not currently looking</t>
  </si>
  <si>
    <t>$35,000 to $49,999</t>
  </si>
  <si>
    <t>K-8 grade</t>
  </si>
  <si>
    <t>Retired</t>
  </si>
  <si>
    <t>Multi-racial</t>
  </si>
  <si>
    <t>Spanish</t>
  </si>
  <si>
    <t>Technical school</t>
  </si>
  <si>
    <t>Graduate school</t>
  </si>
  <si>
    <t>Some high school</t>
  </si>
  <si>
    <t>Self-employed</t>
  </si>
  <si>
    <t>Other (please specify)</t>
  </si>
  <si>
    <t>Other</t>
  </si>
  <si>
    <t>No, but I did in the past</t>
  </si>
  <si>
    <t>GED</t>
  </si>
  <si>
    <t>Williston Park, 11596</t>
  </si>
  <si>
    <t>Doctorate</t>
  </si>
  <si>
    <t>Plainview, 11803</t>
  </si>
  <si>
    <t>Floral Park, 11001</t>
  </si>
  <si>
    <t>Westbury, 11590</t>
  </si>
  <si>
    <t>Bethpage, 11714</t>
  </si>
  <si>
    <t>Massapequa, 11758</t>
  </si>
  <si>
    <t>Seaford, 11783</t>
  </si>
  <si>
    <t>Hicksville, 11801</t>
  </si>
  <si>
    <t>Farmingdale, 11735</t>
  </si>
  <si>
    <t>Wantagh, 11793</t>
  </si>
  <si>
    <t>Valley Stream, 11580</t>
  </si>
  <si>
    <t>Freeport, 11520</t>
  </si>
  <si>
    <t>Massapequa Park, 11762</t>
  </si>
  <si>
    <t>Hempstead, 11550</t>
  </si>
  <si>
    <t>New Hyde Park, 11040</t>
  </si>
  <si>
    <t>Levittown, 11756</t>
  </si>
  <si>
    <t>Bellmore, 11710</t>
  </si>
  <si>
    <t>East Meadow, 11554</t>
  </si>
  <si>
    <t>Lynbrook, 11563</t>
  </si>
  <si>
    <t>Rockville Centre, 11570</t>
  </si>
  <si>
    <t>Syosset, 11791</t>
  </si>
  <si>
    <t>Jericho, 11753</t>
  </si>
  <si>
    <t>None</t>
  </si>
  <si>
    <t>Suffolk</t>
  </si>
  <si>
    <t>Hindi</t>
  </si>
  <si>
    <t>Patchogue, 11772</t>
  </si>
  <si>
    <t>Deer Park, 11729</t>
  </si>
  <si>
    <t>Ronkonkoma, 11779</t>
  </si>
  <si>
    <t>Lindenhurst, 11757</t>
  </si>
  <si>
    <t>Brentwood, 11717</t>
  </si>
  <si>
    <t>Kings Park, 11754</t>
  </si>
  <si>
    <t>Selden, 11784</t>
  </si>
  <si>
    <t>Farmingville, 11738</t>
  </si>
  <si>
    <t>Central Islip, 11722</t>
  </si>
  <si>
    <t>Huntington, 11743</t>
  </si>
  <si>
    <t>East Northport, 11731</t>
  </si>
  <si>
    <t>East Islip, 11730</t>
  </si>
  <si>
    <t>Melville, 11747</t>
  </si>
  <si>
    <t>Babylon, 11704</t>
  </si>
  <si>
    <t>Stony Brook, 11790</t>
  </si>
  <si>
    <t>Dix Hills, 11746</t>
  </si>
  <si>
    <t>Shirley, 11967</t>
  </si>
  <si>
    <t>Bay Shore, 11706</t>
  </si>
  <si>
    <t>Smithtown, 11787</t>
  </si>
  <si>
    <t>West Islip, 11795</t>
  </si>
  <si>
    <t>Manorville, 11949</t>
  </si>
  <si>
    <t>Bohemia, 11716</t>
  </si>
  <si>
    <t>Riverhead, 11901</t>
  </si>
  <si>
    <t>Medford, 11763</t>
  </si>
  <si>
    <t>Commack, 11725</t>
  </si>
  <si>
    <t>Babylon, 11702</t>
  </si>
  <si>
    <t>Nesconset, 11767</t>
  </si>
  <si>
    <t>Coram, 11727</t>
  </si>
  <si>
    <t>Huntington Station, 11746</t>
  </si>
  <si>
    <t>Northport, 11768</t>
  </si>
  <si>
    <t>Islip, 11751</t>
  </si>
  <si>
    <t>Centereach, 11720</t>
  </si>
  <si>
    <t>Yaphank, 11980</t>
  </si>
  <si>
    <t>Middle Island, 11953</t>
  </si>
  <si>
    <t>Amityville, 11701</t>
  </si>
  <si>
    <t>North Babylon, 11703</t>
  </si>
  <si>
    <t>Port Jefferson Station, 11776</t>
  </si>
  <si>
    <t>Saint James, 11780</t>
  </si>
  <si>
    <t>Town and ZIP code where you live:</t>
  </si>
  <si>
    <t>Count of Selection</t>
  </si>
  <si>
    <t>Weight</t>
  </si>
  <si>
    <t>Asthma/lung disease3</t>
  </si>
  <si>
    <t>Cancer4</t>
  </si>
  <si>
    <t>Heart disease &amp; stroke5</t>
  </si>
  <si>
    <t>Safety6</t>
  </si>
  <si>
    <t>HIV/AIDS &amp; Sexually Transmitted Diseases (STDs)7</t>
  </si>
  <si>
    <t>Vaccine preventable diseases8</t>
  </si>
  <si>
    <t>Child health &amp; wellness9</t>
  </si>
  <si>
    <t>Women’s health &amp; wellness10</t>
  </si>
  <si>
    <t>Diabetes11</t>
  </si>
  <si>
    <t>Mental health depression/suicide12</t>
  </si>
  <si>
    <t>Drugs &amp; alcohol abuse13</t>
  </si>
  <si>
    <t>Environmental hazards14</t>
  </si>
  <si>
    <t>Obesity/weight loss issues15</t>
  </si>
  <si>
    <t>Observed</t>
  </si>
  <si>
    <t>Expected</t>
  </si>
  <si>
    <t>Column18</t>
  </si>
  <si>
    <t>Column1</t>
  </si>
  <si>
    <t>Column2</t>
  </si>
  <si>
    <t>Column3</t>
  </si>
  <si>
    <t>Column4</t>
  </si>
  <si>
    <t>Column5</t>
  </si>
  <si>
    <t>Cultural/religious beliefs5</t>
  </si>
  <si>
    <t>Lack of availability of doctors6</t>
  </si>
  <si>
    <t>Unable to pay co-pays/deductibles7</t>
  </si>
  <si>
    <t>Don’t know how to find doctors8</t>
  </si>
  <si>
    <t>Language barriers9</t>
  </si>
  <si>
    <t>There are no barriers10</t>
  </si>
  <si>
    <t>Don’t understand need to see a doctor11</t>
  </si>
  <si>
    <t>No insurance12</t>
  </si>
  <si>
    <t>Transportation13</t>
  </si>
  <si>
    <t>Column6</t>
  </si>
  <si>
    <t>Clean air &amp; water5</t>
  </si>
  <si>
    <t>Mental health services6</t>
  </si>
  <si>
    <t>Smoking cessation programs7</t>
  </si>
  <si>
    <t>Drug &amp; alcohol rehabilitation services8</t>
  </si>
  <si>
    <t>Recreation facilities9</t>
  </si>
  <si>
    <t>Transportation10</t>
  </si>
  <si>
    <t>Healthier food choices11</t>
  </si>
  <si>
    <t>Safe childcare options12</t>
  </si>
  <si>
    <t>Weight loss programs13</t>
  </si>
  <si>
    <t>Job opportunities14</t>
  </si>
  <si>
    <t>Safe places to walk/play15</t>
  </si>
  <si>
    <t>Safe worksites16</t>
  </si>
  <si>
    <t>Blood pressure5</t>
  </si>
  <si>
    <t>Eating disorders6</t>
  </si>
  <si>
    <t>Mental health/depression7</t>
  </si>
  <si>
    <t>Cancer8</t>
  </si>
  <si>
    <t>Emergency preparedness9</t>
  </si>
  <si>
    <t>Nutrition10</t>
  </si>
  <si>
    <t>Cholesterol11</t>
  </si>
  <si>
    <t>Exercise/physical activity12</t>
  </si>
  <si>
    <t>Prenatal care13</t>
  </si>
  <si>
    <t>Dental screenings14</t>
  </si>
  <si>
    <t>Heart disease15</t>
  </si>
  <si>
    <t>Suicide prevention16</t>
  </si>
  <si>
    <t>Diabetes17</t>
  </si>
  <si>
    <t>HIV/AIDS &amp; Sexually Transmitted Diseases (STDs)18</t>
  </si>
  <si>
    <t>Vaccination/immunizations19</t>
  </si>
  <si>
    <t>Disease outbreak information20</t>
  </si>
  <si>
    <t>Importance of routine well checkups21</t>
  </si>
  <si>
    <t>Drug and alcohol22</t>
  </si>
  <si>
    <t>Column22</t>
  </si>
  <si>
    <t>Asthma/lung disease2</t>
  </si>
  <si>
    <t>Cancer3</t>
  </si>
  <si>
    <t>Heart disease &amp; stroke4</t>
  </si>
  <si>
    <t>Safety5</t>
  </si>
  <si>
    <t>HIV/AIDS &amp; Sexually Transmitted Diseases (STDs)6</t>
  </si>
  <si>
    <t>Vaccine preventable diseases7</t>
  </si>
  <si>
    <t>Child health &amp; wellness8</t>
  </si>
  <si>
    <t>Women’s health &amp; wellness9</t>
  </si>
  <si>
    <t>Diabetes10</t>
  </si>
  <si>
    <t>Mental health depression/suicide11</t>
  </si>
  <si>
    <t>Drugs &amp; alcohol abuse12</t>
  </si>
  <si>
    <t>Environmental hazards13</t>
  </si>
  <si>
    <t>Obesity/weight loss issues14</t>
  </si>
  <si>
    <t>Transportation15</t>
  </si>
  <si>
    <t>Cancer16</t>
  </si>
  <si>
    <t>Response19</t>
  </si>
  <si>
    <t>Response20</t>
  </si>
  <si>
    <t>Response21</t>
  </si>
  <si>
    <t>Response22</t>
  </si>
  <si>
    <t>Response23</t>
  </si>
  <si>
    <t>Response24</t>
  </si>
  <si>
    <t>Response25</t>
  </si>
  <si>
    <t>Response26</t>
  </si>
  <si>
    <t>Response27</t>
  </si>
  <si>
    <t>Environmental Hazards</t>
  </si>
  <si>
    <t>Vaccine Preventable Diseases</t>
  </si>
  <si>
    <t>Grand Total</t>
  </si>
  <si>
    <t>Count of Respondents</t>
  </si>
  <si>
    <t>Child Health &amp; Wellness</t>
  </si>
  <si>
    <t>Drugs &amp; Alcohol Abuse</t>
  </si>
  <si>
    <t>Heart Disease &amp; Stroke</t>
  </si>
  <si>
    <t>HIV/AIDS &amp; STDs</t>
  </si>
  <si>
    <t>Mental Health Depression/Suicide</t>
  </si>
  <si>
    <t>Obesity/Weight Loss Issues</t>
  </si>
  <si>
    <t>Women’s Health &amp; Wellness</t>
  </si>
  <si>
    <t>Town, Zip Code</t>
  </si>
  <si>
    <t>Asthma/Lung Disease</t>
  </si>
  <si>
    <t>Column14</t>
  </si>
  <si>
    <t>Cultural/Religious Beliefs</t>
  </si>
  <si>
    <t>Don’t Know How to Find Doctors</t>
  </si>
  <si>
    <t>Don’t Understand Need to See a Doctor</t>
  </si>
  <si>
    <t>Lack of Availability of Doctors</t>
  </si>
  <si>
    <t>Language Barriers</t>
  </si>
  <si>
    <t>No Insurance</t>
  </si>
  <si>
    <t>There are no Barriers</t>
  </si>
  <si>
    <t>Unable to Pay Co-pays/Deductibles</t>
  </si>
  <si>
    <t>Clean Air &amp; Water</t>
  </si>
  <si>
    <t>Drug &amp; Alcohol Rehabilitation Services</t>
  </si>
  <si>
    <t>Healthier Food Choices</t>
  </si>
  <si>
    <t>Job Opportunities</t>
  </si>
  <si>
    <t>Mental Health Services</t>
  </si>
  <si>
    <t>Recreation Facilities</t>
  </si>
  <si>
    <t>Safe Childcare Options</t>
  </si>
  <si>
    <t>Safe Places to Walk/Play</t>
  </si>
  <si>
    <t>Safe Worksites</t>
  </si>
  <si>
    <t>Smoking Cessation Programs</t>
  </si>
  <si>
    <t>Weight Loss Programs</t>
  </si>
  <si>
    <t>Blood Pressure</t>
  </si>
  <si>
    <t>Dental Screenings</t>
  </si>
  <si>
    <t>Disease Outbreak Information</t>
  </si>
  <si>
    <t>Drug &amp; Alcohol</t>
  </si>
  <si>
    <t>Eating Disorders</t>
  </si>
  <si>
    <t>Emergency Preparedness</t>
  </si>
  <si>
    <t>Exercise/Physical Activity</t>
  </si>
  <si>
    <t>Heart Disease</t>
  </si>
  <si>
    <t>Importance of Routine Well Check Ups</t>
  </si>
  <si>
    <t>Mental Health/Depression</t>
  </si>
  <si>
    <t>Prenatal Care</t>
  </si>
  <si>
    <t>Suicide Prevention</t>
  </si>
  <si>
    <t>Vaccination Immunizations</t>
  </si>
  <si>
    <t>Doctor/Health Professional</t>
  </si>
  <si>
    <t>Family or Friends</t>
  </si>
  <si>
    <t>Newspaper/Magazines</t>
  </si>
  <si>
    <t>Religious Organization</t>
  </si>
  <si>
    <t>School/College</t>
  </si>
  <si>
    <t>Where do you and your family get most of your health information?</t>
  </si>
  <si>
    <t>County Count</t>
  </si>
  <si>
    <t>Total</t>
  </si>
  <si>
    <t>Percent of those who responded</t>
  </si>
  <si>
    <t>Income Count</t>
  </si>
  <si>
    <t>Gender Count</t>
  </si>
  <si>
    <t>Age Group Count</t>
  </si>
  <si>
    <t>18-24</t>
  </si>
  <si>
    <t>25-34</t>
  </si>
  <si>
    <t>35-44</t>
  </si>
  <si>
    <t>45-54</t>
  </si>
  <si>
    <t>55-64</t>
  </si>
  <si>
    <t>65+</t>
  </si>
  <si>
    <t>Insurance Count</t>
  </si>
  <si>
    <t>No, but did in past</t>
  </si>
  <si>
    <t>Race Count</t>
  </si>
  <si>
    <t>Employment Count</t>
  </si>
  <si>
    <t>Employed for Wages</t>
  </si>
  <si>
    <t>Military</t>
  </si>
  <si>
    <t>Out of work and looking</t>
  </si>
  <si>
    <t>Out of work, but not looking</t>
  </si>
  <si>
    <t>Education Count</t>
  </si>
  <si>
    <t>K-8th</t>
  </si>
  <si>
    <t>Question</t>
  </si>
  <si>
    <t>Answer</t>
  </si>
  <si>
    <t>Value</t>
  </si>
  <si>
    <t>Percentage</t>
  </si>
  <si>
    <t>Rank</t>
  </si>
  <si>
    <t>Queens</t>
  </si>
  <si>
    <t>Setauket, 11733</t>
  </si>
  <si>
    <t>Wading River, 11792</t>
  </si>
  <si>
    <t>Hauppauge, 11788</t>
  </si>
  <si>
    <t>Albertson, 11507</t>
  </si>
  <si>
    <t>Brookville, 11545</t>
  </si>
  <si>
    <t>Ridge, 11961</t>
  </si>
  <si>
    <t>Garden City, 11530</t>
  </si>
  <si>
    <t>What prevents you and your family from getting medical treatment? (Please check up to 3)</t>
  </si>
  <si>
    <t>Other (please specify)15</t>
  </si>
  <si>
    <t>Fear (e.g. not ready to face/discuss health problem;immigration status)</t>
  </si>
  <si>
    <t>Fear (e.g. not ready to face/discuss health problem; immigration status)</t>
  </si>
  <si>
    <t>Centerport, 11721</t>
  </si>
  <si>
    <t>Greenlawn, 11740</t>
  </si>
  <si>
    <t>Garden City South, 11530</t>
  </si>
  <si>
    <t>Do you have access to reliable internet in your home?</t>
  </si>
  <si>
    <t>What type of insurance do you have? (select all that apply)</t>
  </si>
  <si>
    <t>Private/Commercial</t>
  </si>
  <si>
    <t>Medicare</t>
  </si>
  <si>
    <t>Medicare,Private/Commercial</t>
  </si>
  <si>
    <t>Medicaid</t>
  </si>
  <si>
    <t>Medicare,No Insurance</t>
  </si>
  <si>
    <t>Medicaid,Medicare,Private/Commercial</t>
  </si>
  <si>
    <t>Medicaid,Medicare</t>
  </si>
  <si>
    <t>Medicaid,Private/Commercial</t>
  </si>
  <si>
    <t xml:space="preserve">What type of insurance do you have? </t>
  </si>
  <si>
    <t>OTHER</t>
  </si>
  <si>
    <t>Fear (e.g. not ready to face/discuss health problem;immigration status)14</t>
  </si>
  <si>
    <t>DENOMINATOR</t>
  </si>
  <si>
    <t>Q1 SUFFOLK</t>
  </si>
  <si>
    <t>Q2 SUFFOLK</t>
  </si>
  <si>
    <t>Q3 SUFFOLK</t>
  </si>
  <si>
    <t>Q4 SUFFOLK</t>
  </si>
  <si>
    <t>Q5 SUFFOLK</t>
  </si>
  <si>
    <t>Q6 SUFFOLK</t>
  </si>
  <si>
    <t>Q1 NASSAU</t>
  </si>
  <si>
    <t>Q2 NASSAU</t>
  </si>
  <si>
    <t>Q3 NASSAU</t>
  </si>
  <si>
    <t>Q4 NASSAU</t>
  </si>
  <si>
    <t>Q5 NASSAU</t>
  </si>
  <si>
    <t>Q6 NASSAU</t>
  </si>
  <si>
    <t>Insurance Type</t>
  </si>
  <si>
    <t>What prevents people you and your family from getting medical treatment? (Please check up to 3)</t>
  </si>
  <si>
    <t>Man</t>
  </si>
  <si>
    <t>Asian</t>
  </si>
  <si>
    <t>Not Hispanic or Latino</t>
  </si>
  <si>
    <t>Woman</t>
  </si>
  <si>
    <t>White</t>
  </si>
  <si>
    <t>Hispanic or Latino</t>
  </si>
  <si>
    <t>Two or more races</t>
  </si>
  <si>
    <t>Baiting Hollow, 11933</t>
  </si>
  <si>
    <t>Black or African American</t>
  </si>
  <si>
    <t>English, Italian</t>
  </si>
  <si>
    <t>English, Spanish</t>
  </si>
  <si>
    <t>English, Hindi</t>
  </si>
  <si>
    <t>Brightwaters, 11718</t>
  </si>
  <si>
    <t>Moriches, 11955</t>
  </si>
  <si>
    <t>Medicare, Private/Commercial</t>
  </si>
  <si>
    <t>Transgender</t>
  </si>
  <si>
    <t>American Indian and Alaska Native</t>
  </si>
  <si>
    <t>English, Korean</t>
  </si>
  <si>
    <t>Native Hawaiian and Other Pacific Islander</t>
  </si>
  <si>
    <t>Medicaid, Medicare</t>
  </si>
  <si>
    <t>Haitian Creole</t>
  </si>
  <si>
    <t>English, Chinese</t>
  </si>
  <si>
    <t>Babylon, 11703</t>
  </si>
  <si>
    <t>Medicaid, Private/Commercial</t>
  </si>
  <si>
    <t>English, Haitian Creole, French Creole</t>
  </si>
  <si>
    <t>Italian</t>
  </si>
  <si>
    <t>Unknown</t>
  </si>
  <si>
    <t>Franklin Square, 11010</t>
  </si>
  <si>
    <t>Roslyn, 11576</t>
  </si>
  <si>
    <t>West Hempstead, 11552</t>
  </si>
  <si>
    <t>0</t>
  </si>
  <si>
    <t>Do you have a smartphone</t>
  </si>
  <si>
    <t>Covid</t>
  </si>
  <si>
    <t>unknown</t>
  </si>
  <si>
    <t>Oceanside, 11572</t>
  </si>
  <si>
    <t>Mineola, 11501</t>
  </si>
  <si>
    <t>11429</t>
  </si>
  <si>
    <t>* 0 &amp; Blanks represent no response</t>
  </si>
  <si>
    <t>Gender Identity</t>
  </si>
  <si>
    <t>Ethnicity</t>
  </si>
  <si>
    <t>Race</t>
  </si>
  <si>
    <t>Income Range</t>
  </si>
  <si>
    <t>Age Group</t>
  </si>
  <si>
    <t>Highest Level of Education</t>
  </si>
  <si>
    <t>Employment</t>
  </si>
  <si>
    <t>Insurance status</t>
  </si>
  <si>
    <t>Other Gender</t>
  </si>
  <si>
    <t>Native Hawaiian/Pacific Islander</t>
  </si>
  <si>
    <t>American Indian/Alaska Native</t>
  </si>
  <si>
    <t>Other Race</t>
  </si>
  <si>
    <t>Income $0-$19,999</t>
  </si>
  <si>
    <t>Income $20,000 to $34,999</t>
  </si>
  <si>
    <t>Income $35,000 to $49,999</t>
  </si>
  <si>
    <t>income $50,000 to $74,999</t>
  </si>
  <si>
    <t>Income $75,000 to $125,000</t>
  </si>
  <si>
    <t>Income Over $125,000</t>
  </si>
  <si>
    <t>K-8 Grade</t>
  </si>
  <si>
    <t>High School</t>
  </si>
  <si>
    <t>Some High School</t>
  </si>
  <si>
    <t>College</t>
  </si>
  <si>
    <t>Some College</t>
  </si>
  <si>
    <t>Technical School</t>
  </si>
  <si>
    <t>Graduate School</t>
  </si>
  <si>
    <t>Out of Work and Looking</t>
  </si>
  <si>
    <t>Out of Work Not Looking</t>
  </si>
  <si>
    <t>Health Insurance Yes</t>
  </si>
  <si>
    <t>Health Insurance No</t>
  </si>
  <si>
    <t>Health Insurance In the Past</t>
  </si>
  <si>
    <t>Private/Commerical</t>
  </si>
  <si>
    <t>Not Insured</t>
  </si>
  <si>
    <t>Total Respondents</t>
  </si>
  <si>
    <t>Zip Code</t>
  </si>
  <si>
    <t>Suffolk County</t>
  </si>
  <si>
    <t>Nassau County</t>
  </si>
  <si>
    <t xml:space="preserve">Percentage </t>
  </si>
  <si>
    <t>Sum of Column Percentages</t>
  </si>
  <si>
    <t>To Paste into and copy for report</t>
  </si>
  <si>
    <r>
      <t>1.</t>
    </r>
    <r>
      <rPr>
        <sz val="7"/>
        <color theme="1"/>
        <rFont val="Times New Roman"/>
        <family val="1"/>
      </rPr>
      <t xml:space="preserve">       </t>
    </r>
    <r>
      <rPr>
        <sz val="11"/>
        <color theme="1"/>
        <rFont val="Calibri"/>
        <family val="2"/>
        <scheme val="minor"/>
      </rPr>
      <t xml:space="preserve">When asked: </t>
    </r>
    <r>
      <rPr>
        <b/>
        <i/>
        <sz val="11"/>
        <color theme="1"/>
        <rFont val="Calibri"/>
        <family val="2"/>
        <scheme val="minor"/>
      </rPr>
      <t>What are the biggest ongoing health concerns in THE COMMUNITY WHERE YOU LIVE?</t>
    </r>
  </si>
  <si>
    <r>
      <t>2.</t>
    </r>
    <r>
      <rPr>
        <sz val="7"/>
        <color theme="1"/>
        <rFont val="Times New Roman"/>
        <family val="1"/>
      </rPr>
      <t xml:space="preserve">       </t>
    </r>
    <r>
      <rPr>
        <sz val="11"/>
        <color theme="1"/>
        <rFont val="Calibri"/>
        <family val="2"/>
        <scheme val="minor"/>
      </rPr>
      <t xml:space="preserve">When asked: </t>
    </r>
    <r>
      <rPr>
        <b/>
        <i/>
        <sz val="11"/>
        <color theme="1"/>
        <rFont val="Calibri"/>
        <family val="2"/>
        <scheme val="minor"/>
      </rPr>
      <t>What are the biggest ongoing health concerns for YOURSELF?</t>
    </r>
  </si>
  <si>
    <r>
      <t>3.</t>
    </r>
    <r>
      <rPr>
        <b/>
        <i/>
        <sz val="7"/>
        <color theme="1"/>
        <rFont val="Times New Roman"/>
        <family val="1"/>
      </rPr>
      <t xml:space="preserve">       </t>
    </r>
    <r>
      <rPr>
        <sz val="11"/>
        <color theme="1"/>
        <rFont val="Calibri"/>
        <family val="2"/>
        <scheme val="minor"/>
      </rPr>
      <t xml:space="preserve">When asked: </t>
    </r>
    <r>
      <rPr>
        <b/>
        <i/>
        <sz val="11"/>
        <color theme="1"/>
        <rFont val="Calibri"/>
        <family val="2"/>
        <scheme val="minor"/>
      </rPr>
      <t>What prevents you and your family from getting medical treatment?</t>
    </r>
  </si>
  <si>
    <r>
      <t>4.</t>
    </r>
    <r>
      <rPr>
        <b/>
        <i/>
        <sz val="7"/>
        <color theme="1"/>
        <rFont val="Times New Roman"/>
        <family val="1"/>
      </rPr>
      <t xml:space="preserve">       </t>
    </r>
    <r>
      <rPr>
        <sz val="11"/>
        <color theme="1"/>
        <rFont val="Calibri"/>
        <family val="2"/>
        <scheme val="minor"/>
      </rPr>
      <t xml:space="preserve">When asked: </t>
    </r>
    <r>
      <rPr>
        <b/>
        <i/>
        <sz val="11"/>
        <color theme="1"/>
        <rFont val="Calibri"/>
        <family val="2"/>
        <scheme val="minor"/>
      </rPr>
      <t>Which is MOST needed to improve the health of your community?</t>
    </r>
  </si>
  <si>
    <r>
      <t>5.</t>
    </r>
    <r>
      <rPr>
        <sz val="7"/>
        <color theme="1"/>
        <rFont val="Times New Roman"/>
        <family val="1"/>
      </rPr>
      <t xml:space="preserve">      </t>
    </r>
    <r>
      <rPr>
        <sz val="11"/>
        <color theme="1"/>
        <rFont val="Calibri"/>
        <family val="2"/>
        <scheme val="minor"/>
      </rPr>
      <t xml:space="preserve">When asked: </t>
    </r>
    <r>
      <rPr>
        <b/>
        <i/>
        <sz val="11"/>
        <color theme="1"/>
        <rFont val="Calibri"/>
        <family val="2"/>
        <scheme val="minor"/>
      </rPr>
      <t>What health screenings or education/information services are needed in your community?</t>
    </r>
  </si>
  <si>
    <r>
      <t>6.</t>
    </r>
    <r>
      <rPr>
        <b/>
        <i/>
        <sz val="7"/>
        <color theme="1"/>
        <rFont val="Times New Roman"/>
        <family val="1"/>
      </rPr>
      <t xml:space="preserve">      </t>
    </r>
    <r>
      <rPr>
        <sz val="11"/>
        <color theme="1"/>
        <rFont val="Calibri"/>
        <family val="2"/>
        <scheme val="minor"/>
      </rPr>
      <t xml:space="preserve">Finally, when asked: </t>
    </r>
    <r>
      <rPr>
        <b/>
        <i/>
        <sz val="11"/>
        <color theme="1"/>
        <rFont val="Calibri"/>
        <family val="2"/>
        <scheme val="minor"/>
      </rPr>
      <t>Where do you and your family get most of your health information?</t>
    </r>
  </si>
  <si>
    <t xml:space="preserve">intentional and unintentional injury </t>
  </si>
  <si>
    <t>healthy lifestyle</t>
  </si>
  <si>
    <t xml:space="preserve">internet access and technology </t>
  </si>
  <si>
    <t xml:space="preserve">falls prevention for older adults </t>
  </si>
  <si>
    <t>35-44 years</t>
  </si>
  <si>
    <t>Lack of proper noise insulation in the apartment above me. New Carpet padding and new carpet needed. Noise from extreme stomping from tenant has caused chronic depression and anxiety, so much that I've been put on antidepressants for the past 9 months. Reported to JMD associate Avery Village Senior apartments, East Patchogue, NY 11772 631 475 7749 (Maintenance Staff Peter) and they dismissed me. This is an ongoing problem (mental fatigue) for more than 2 years. I'm under a doctors care and I'm 77 years old.</t>
  </si>
  <si>
    <t>I get medical treatment, medication does not help the noise and discussions with the tenant that lives above me (728 Lerea Lincoln) responds in a racist way, including Avery Village Staff.</t>
  </si>
  <si>
    <t>Avery Village Apartments had a superb community room, where we had various recreation events, clubs etc. but since covid, tenants are paralyzed in their apartments, mentally, emotionally and physically. We have no outlet for recreation because many of us are physically disabled and cannot out into the community of Patchogue. We had so much fun until covid, and now it feels like we're just waiting for death. We need help please! Many of us endure the same problem of mental anguish from upstairs tenants and constant noise 24/7.</t>
  </si>
  <si>
    <t>65+ years</t>
  </si>
  <si>
    <t>Elder care</t>
  </si>
  <si>
    <t>55-64 years</t>
  </si>
  <si>
    <t xml:space="preserve">The family Dr. does nothing but sends you to another Dr. At one time they did a lot more then sending you on another Dr. </t>
  </si>
  <si>
    <t>The family Dr do more then send you to another Dr. O⁰</t>
  </si>
  <si>
    <t>Non-binary / non-conforming</t>
  </si>
  <si>
    <t>18-24 years</t>
  </si>
  <si>
    <t>East Hampton, 11937</t>
  </si>
  <si>
    <t>25-34 years</t>
  </si>
  <si>
    <t>45-54 years</t>
  </si>
  <si>
    <t>Valley Stream, 11581</t>
  </si>
  <si>
    <t>Spanish, Chinese</t>
  </si>
  <si>
    <t xml:space="preserve">choosing a doctor </t>
  </si>
  <si>
    <t xml:space="preserve">rising crime will be epic in 3 years </t>
  </si>
  <si>
    <t xml:space="preserve">we both see various physicians regularly   </t>
  </si>
  <si>
    <t xml:space="preserve">Endocrine family history of thyroid cancer </t>
  </si>
  <si>
    <t>none</t>
  </si>
  <si>
    <t>n/a</t>
  </si>
  <si>
    <t xml:space="preserve">senior center </t>
  </si>
  <si>
    <t>Old Bethpage, 11804</t>
  </si>
  <si>
    <t>Affordable Living Arrangements</t>
  </si>
  <si>
    <t>People need to eat, drink &amp; smoke less, and exercise &amp; sleep more.</t>
  </si>
  <si>
    <t xml:space="preserve">None of the above. </t>
  </si>
  <si>
    <t xml:space="preserve">All of the above. </t>
  </si>
  <si>
    <t xml:space="preserve">Wherever possible </t>
  </si>
  <si>
    <t>No hospitals nearby</t>
  </si>
  <si>
    <t>spirometry</t>
  </si>
  <si>
    <t>Mattituck, 11952</t>
  </si>
  <si>
    <t xml:space="preserve">Homelessness </t>
  </si>
  <si>
    <t>Trauma care</t>
  </si>
  <si>
    <t xml:space="preserve">Elevator access to subway for seniors and disabled </t>
  </si>
  <si>
    <t>NIH</t>
  </si>
  <si>
    <t xml:space="preserve">A trauma hospital on the south shore of Queens/Nassau County.  We lost two hospitals nearby. One was perfect for flights to/from other scenes. </t>
  </si>
  <si>
    <t>Inwood, 11096</t>
  </si>
  <si>
    <t>Port Jefferson, 11777</t>
  </si>
  <si>
    <t>Great Neck, 11021</t>
  </si>
  <si>
    <t>respiratory sinus throat issues</t>
  </si>
  <si>
    <t xml:space="preserve">getting great doctor/dentists coverages  </t>
  </si>
  <si>
    <t xml:space="preserve">locally Sanfield / Common Point </t>
  </si>
  <si>
    <t>Cedarhurst, 11516</t>
  </si>
  <si>
    <t>Port Washington, 11050</t>
  </si>
  <si>
    <t xml:space="preserve">Aging </t>
  </si>
  <si>
    <t>Prefer not to respond</t>
  </si>
  <si>
    <t>Insurance issues; my insurance does not work for every medical situation</t>
  </si>
  <si>
    <t>English, Spanish, Other</t>
  </si>
  <si>
    <t xml:space="preserve">we are able to seek medical treatment </t>
  </si>
  <si>
    <t>Wyandanch, 11798</t>
  </si>
  <si>
    <t>English, Other</t>
  </si>
  <si>
    <t>Mastic Beach, 11951</t>
  </si>
  <si>
    <t>Education/Outreach</t>
  </si>
  <si>
    <t>East Patchogue, 11772</t>
  </si>
  <si>
    <t>Tics and what the county is doing about the deer population?</t>
  </si>
  <si>
    <t>Diseases relating to tick bites in relations to seniors. MAJOR up tic.</t>
  </si>
  <si>
    <t>Health care that woeks.</t>
  </si>
  <si>
    <t>Health department getting pro active.</t>
  </si>
  <si>
    <t>Mental health for teens</t>
  </si>
  <si>
    <t xml:space="preserve">Biggest challenge is teen mental health. There are not enough doctors. My fabulous Insurance from my employer, a Parma company, thinks a social worker is an adequate therapist in their plan. There are no adequate residential mental health facilities on Long Island or in NYS </t>
  </si>
  <si>
    <t>Truly Affordable housing for the young and old</t>
  </si>
  <si>
    <t>Teen and youth mental health</t>
  </si>
  <si>
    <t>Holbrook, 11741</t>
  </si>
  <si>
    <t xml:space="preserve">Maternal/ Child health </t>
  </si>
  <si>
    <t>East Norwich, 11732</t>
  </si>
  <si>
    <t>Na</t>
  </si>
  <si>
    <t>FQAD</t>
  </si>
  <si>
    <t xml:space="preserve">Research </t>
  </si>
  <si>
    <t>Oyster Bay, 11771</t>
  </si>
  <si>
    <t>Scheduling</t>
  </si>
  <si>
    <t>Calverton, 11933</t>
  </si>
  <si>
    <t>Closed Beaches</t>
  </si>
  <si>
    <t>Closed beaches</t>
  </si>
  <si>
    <t>Identify on the Suffolk County Health Dept web page all closed beaches on Long Island</t>
  </si>
  <si>
    <t>Web</t>
  </si>
  <si>
    <t>Hauppauge, 11760</t>
  </si>
  <si>
    <t>Baldwin, 11510</t>
  </si>
  <si>
    <t>Alzheimer</t>
  </si>
  <si>
    <t>Baldwin Harbor, 11510</t>
  </si>
  <si>
    <t>Sea Cliff, 11579</t>
  </si>
  <si>
    <t>Glen Head, 11545</t>
  </si>
  <si>
    <t>Roslyn Heights, 11577</t>
  </si>
  <si>
    <t>Don't know -- I have a PCP (PA)</t>
  </si>
  <si>
    <t>Noise and light pollution</t>
  </si>
  <si>
    <t xml:space="preserve">Bipolar </t>
  </si>
  <si>
    <t>I am a health care provider</t>
  </si>
  <si>
    <t>safe, affordable permanent housing</t>
  </si>
  <si>
    <t>Filthy hotels/motels. I guess you do not monitor them since it is NOT under the "Inspection and enforcement" listing.</t>
  </si>
  <si>
    <t>Molds that can cause respiratory problems.</t>
  </si>
  <si>
    <t>I'll prefer that we fix the problem rather than to burden the healthcare system on something that can be prevented.</t>
  </si>
  <si>
    <t>People who are in the catering field such as hotels/motels, restaurants, camps, etc. MUST be trained and certified/recertified every year. A ramdom inspection must be done at these location to ensure that they are following the protocols of the training.</t>
  </si>
  <si>
    <t>Proper way of handling and serving food. Proper way of cleaning a hotel/motel for the safety of the cleaner and the guest.</t>
  </si>
  <si>
    <t>All of the above.</t>
  </si>
  <si>
    <t>Pre diabetes</t>
  </si>
  <si>
    <t xml:space="preserve">accessibility to appropriate care throgh medicaid. claim denials. </t>
  </si>
  <si>
    <t xml:space="preserve">prevention programs. </t>
  </si>
  <si>
    <t xml:space="preserve">check 3, really ? chronic condition preventions, wellness bp, cholesterol, diabetes, dental, exercise activity, hd, well visit, mh are all very connected. </t>
  </si>
  <si>
    <t xml:space="preserve">patient community groups. </t>
  </si>
  <si>
    <t>Doctor wait times, rushed appointments, lack of collaborative care, lack of integrative treatment approaches in network</t>
  </si>
  <si>
    <t>Islip Terrace, 11752</t>
  </si>
  <si>
    <t>Getting covid and then long covid or death</t>
  </si>
  <si>
    <t>Wearing masks in indoor public places</t>
  </si>
  <si>
    <t>Informing public that covid is still here and to take precautions besides vaccines.</t>
  </si>
  <si>
    <t>Following epidemiologist and other true health professionals on Twitter who know how bad covid is right now worldwide.</t>
  </si>
  <si>
    <t>11004</t>
  </si>
  <si>
    <t>11302</t>
  </si>
  <si>
    <t>11362</t>
  </si>
  <si>
    <t>11427</t>
  </si>
  <si>
    <t>11432</t>
  </si>
  <si>
    <t>11691</t>
  </si>
  <si>
    <t>11693</t>
  </si>
  <si>
    <t>11694</t>
  </si>
  <si>
    <t>Health issues</t>
  </si>
  <si>
    <t>I feel my community has info regarding these all.</t>
  </si>
  <si>
    <t xml:space="preserve">Alzheimer's Disease </t>
  </si>
  <si>
    <t xml:space="preserve">mental health , </t>
  </si>
  <si>
    <t xml:space="preserve">Job opportunities for disabled people </t>
  </si>
  <si>
    <t>Drugs</t>
  </si>
  <si>
    <t>Covid-19</t>
  </si>
  <si>
    <t>Time</t>
  </si>
  <si>
    <t xml:space="preserve">indoor swimming pool </t>
  </si>
  <si>
    <t>taxes</t>
  </si>
  <si>
    <t>Good otherwise</t>
  </si>
  <si>
    <t xml:space="preserve">Lower taxes , lower more money to spend on your health </t>
  </si>
  <si>
    <t>none at this time</t>
  </si>
  <si>
    <t>Our insurance is not widely accepted given the small military population of the area and absence of a VA hospital</t>
  </si>
  <si>
    <t>Nutritional help</t>
  </si>
  <si>
    <t>Hemofilia</t>
  </si>
  <si>
    <t>no health concerns</t>
  </si>
  <si>
    <t>there exists adequate services</t>
  </si>
  <si>
    <t>time</t>
  </si>
  <si>
    <t>doctors fix the problem temporarily</t>
  </si>
  <si>
    <t>Autoimmune</t>
  </si>
  <si>
    <t>Smoking in senior housing that is prohibited but never enforced. Insecticide is sprayed all over common areas to disguise the ongoing smoking which the Town of Hempstead does not inforce regardless how many times you call and complain</t>
  </si>
  <si>
    <t xml:space="preserve">I receive medical treatment </t>
  </si>
  <si>
    <t>diet because of a genetic disease I have</t>
  </si>
  <si>
    <t>published research articles</t>
  </si>
  <si>
    <t>kids getting covid at school</t>
  </si>
  <si>
    <t>kids getting covid at school and bringing it home</t>
  </si>
  <si>
    <t>Info on how to protect from long covid</t>
  </si>
  <si>
    <t xml:space="preserve">we do not have trouble with this </t>
  </si>
  <si>
    <t xml:space="preserve">Autoimmune and neurological diseases </t>
  </si>
  <si>
    <t xml:space="preserve">Over reactive immune system changing allergy panels </t>
  </si>
  <si>
    <t xml:space="preserve">Doctors don’t know how to treat me.  </t>
  </si>
  <si>
    <t>covid</t>
  </si>
  <si>
    <t>education on long covid</t>
  </si>
  <si>
    <t>covid screening</t>
  </si>
  <si>
    <t>Peer reviewed journals</t>
  </si>
  <si>
    <t>Nothing</t>
  </si>
  <si>
    <t>Drug-free schools</t>
  </si>
  <si>
    <t>Noise and fume- ongoing industrial equipment</t>
  </si>
  <si>
    <t>Noise control</t>
  </si>
  <si>
    <t>Babylon, 11707</t>
  </si>
  <si>
    <t>Elmont, 11003</t>
  </si>
  <si>
    <t>Brookhaven, 11719</t>
  </si>
  <si>
    <t>East Setauket, 11733</t>
  </si>
  <si>
    <t>Glen Cove, 11542</t>
  </si>
  <si>
    <t>Old Field, 11733</t>
  </si>
  <si>
    <t>08750</t>
  </si>
  <si>
    <t>Eastport, 11941</t>
  </si>
  <si>
    <t>Hampton Bays, 11946</t>
  </si>
  <si>
    <t>English, Portuguese</t>
  </si>
  <si>
    <t>Medicaid, Medicare, Private/Commercial</t>
  </si>
  <si>
    <t>Have a Smartphone/Reliable Internet</t>
  </si>
  <si>
    <t>Have A Smartphone/Reliable Internet</t>
  </si>
  <si>
    <t>34-44 years</t>
  </si>
  <si>
    <t>There were 146 Nassau County respondents. Of those who took the survey a general description of their demographic characteristics are found below:</t>
  </si>
  <si>
    <t>There were 200 Suffolk County respondents. Of those who took the survey a general description of their demographic characteristics are found below:</t>
  </si>
  <si>
    <t>(2023 Federal poverty level for a family of 4 is $30,000. In 2022, about 14.3 percent of New York's population lived below the poverty line)</t>
  </si>
  <si>
    <t>(For 2021 the NY uninsured rate was 5.2%)</t>
  </si>
  <si>
    <t>Under 18</t>
  </si>
  <si>
    <t>11356</t>
  </si>
  <si>
    <t>11358</t>
  </si>
  <si>
    <t>11361</t>
  </si>
  <si>
    <t>11365</t>
  </si>
  <si>
    <t>8% of those surveyed were Hispanic or Latino</t>
  </si>
  <si>
    <t>28% of those surveyed were Hispanic or Latino</t>
  </si>
  <si>
    <t>(21% of those surveyed were Hispanic or Latino)</t>
  </si>
  <si>
    <t>Nassau County Ranking Jan-Dec 2023</t>
  </si>
  <si>
    <t>Suffolk County Ranking Jan-Dec 2023</t>
  </si>
  <si>
    <t>Jan-Dec 2023 Rank</t>
  </si>
  <si>
    <t>There were a total of 403 respondents to the CHAS Survey during January-December of 2023.</t>
  </si>
  <si>
    <t>There were a total of 403 respondents during January-December of 2023. Of those who took the survey a general description of their demographic characteristics are found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</si>
</sst>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0">
    <font>
      <sz val="11"/>
      <color theme="1"/>
      <name val="Calibri"/>
      <family val="2"/>
      <scheme val="minor"/>
    </font>
    <font>
      <sz val="11"/>
      <name val="Arial"/>
      <family val="2"/>
    </font>
    <font>
      <sz val="10"/>
      <name val="Segoe UI"/>
      <family val="2"/>
    </font>
    <font>
      <sz val="10"/>
      <name val="Segoe UI"/>
      <family val="2"/>
    </font>
    <font>
      <sz val="10"/>
      <color theme="1"/>
      <name val="Segoe UI"/>
      <family val="2"/>
    </font>
    <font>
      <b/>
      <sz val="10"/>
      <color theme="0"/>
      <name val="Segoe UI"/>
      <family val="2"/>
    </font>
    <font>
      <sz val="11"/>
      <color theme="0"/>
      <name val="Calibri"/>
      <family val="2"/>
      <scheme val="minor"/>
    </font>
    <font>
      <sz val="10"/>
      <color theme="0"/>
      <name val="Segoe UI"/>
      <family val="2"/>
    </font>
    <font>
      <b/>
      <sz val="24"/>
      <name val="Segoe UI"/>
      <family val="2"/>
    </font>
    <font>
      <b/>
      <sz val="10"/>
      <name val="Segoe UI"/>
      <family val="2"/>
    </font>
    <font>
      <sz val="11"/>
      <color theme="1"/>
      <name val="Calibri"/>
      <family val="2"/>
      <scheme val="minor"/>
    </font>
    <font>
      <b/>
      <sz val="16"/>
      <name val="Segoe UI"/>
      <family val="2"/>
    </font>
    <font>
      <i/>
      <sz val="10"/>
      <name val="Segoe UI"/>
      <family val="2"/>
    </font>
    <font>
      <b/>
      <sz val="14"/>
      <name val="Segoe UI"/>
      <family val="2"/>
    </font>
    <font>
      <sz val="10"/>
      <color theme="1"/>
      <name val="Calibri"/>
      <family val="2"/>
      <scheme val="minor"/>
    </font>
    <font>
      <sz val="11"/>
      <color rgb="FFFF0000"/>
      <name val="Calibri"/>
      <family val="2"/>
      <scheme val="minor"/>
    </font>
    <font>
      <sz val="11"/>
      <name val="Calibri"/>
      <family val="2"/>
      <scheme val="minor"/>
    </font>
    <font>
      <b/>
      <sz val="10"/>
      <color theme="0" tint="-4.9989318521683403E-2"/>
      <name val="Segoe UI"/>
      <family val="2"/>
    </font>
    <font>
      <sz val="10"/>
      <color theme="0" tint="-4.9989318521683403E-2"/>
      <name val="Segoe UI"/>
      <family val="2"/>
    </font>
    <font>
      <sz val="10"/>
      <color rgb="FFFF0000"/>
      <name val="Segoe UI"/>
      <family val="2"/>
    </font>
    <font>
      <b/>
      <sz val="10"/>
      <color rgb="FFFF0000"/>
      <name val="Segoe UI"/>
      <family val="2"/>
    </font>
    <font>
      <sz val="11"/>
      <color rgb="FF00B050"/>
      <name val="Calibri"/>
      <family val="2"/>
      <scheme val="minor"/>
    </font>
    <font>
      <sz val="11"/>
      <color theme="1"/>
      <name val="Calibri"/>
      <scheme val="minor"/>
    </font>
    <font>
      <sz val="10"/>
      <color theme="1"/>
      <name val="Segoe UI"/>
    </font>
    <font>
      <sz val="11"/>
      <color rgb="FFFF0000"/>
      <name val="Calibri"/>
      <scheme val="minor"/>
    </font>
    <font>
      <sz val="11"/>
      <name val="Calibri"/>
      <scheme val="minor"/>
    </font>
    <font>
      <sz val="10"/>
      <color rgb="FFFF0000"/>
      <name val="Segoe UI"/>
    </font>
    <font>
      <b/>
      <u/>
      <sz val="11"/>
      <color theme="1"/>
      <name val="Calibri"/>
      <family val="2"/>
      <scheme val="minor"/>
    </font>
    <font>
      <b/>
      <sz val="18"/>
      <color theme="1"/>
      <name val="Calibri"/>
      <family val="2"/>
      <scheme val="minor"/>
    </font>
    <font>
      <b/>
      <sz val="10"/>
      <color rgb="FF000000"/>
      <name val="Times New Roman"/>
      <family val="1"/>
    </font>
    <font>
      <sz val="10"/>
      <color rgb="FF000000"/>
      <name val="Times New Roman"/>
      <family val="1"/>
    </font>
    <font>
      <sz val="10"/>
      <color theme="1"/>
      <name val="Times New Roman"/>
      <family val="1"/>
    </font>
    <font>
      <b/>
      <sz val="10"/>
      <color theme="1"/>
      <name val="Times New Roman"/>
      <family val="1"/>
    </font>
    <font>
      <sz val="7"/>
      <color theme="1"/>
      <name val="Times New Roman"/>
      <family val="1"/>
    </font>
    <font>
      <b/>
      <i/>
      <sz val="11"/>
      <color theme="1"/>
      <name val="Calibri"/>
      <family val="2"/>
      <scheme val="minor"/>
    </font>
    <font>
      <sz val="12"/>
      <color theme="1"/>
      <name val="Calibri"/>
      <family val="2"/>
      <scheme val="minor"/>
    </font>
    <font>
      <b/>
      <i/>
      <sz val="7"/>
      <color theme="1"/>
      <name val="Times New Roman"/>
      <family val="1"/>
    </font>
    <font>
      <b/>
      <i/>
      <sz val="12"/>
      <color theme="1"/>
      <name val="Calibri"/>
      <family val="2"/>
      <scheme val="minor"/>
    </font>
    <font>
      <sz val="10"/>
      <color rgb="FF00B050"/>
      <name val="Segoe UI"/>
      <family val="2"/>
    </font>
    <font>
      <sz val="11"/>
      <color rgb="FF00B050"/>
      <name val="Calibri"/>
      <scheme val="minor"/>
    </font>
  </fonts>
  <fills count="7">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2"/>
        <bgColor indexed="64"/>
      </patternFill>
    </fill>
    <fill>
      <patternFill patternType="solid">
        <fgColor rgb="FF00B0F0"/>
        <bgColor indexed="64"/>
      </patternFill>
    </fill>
    <fill>
      <patternFill patternType="solid">
        <fgColor rgb="FFC5D9F1"/>
        <bgColor indexed="64"/>
      </patternFill>
    </fill>
  </fills>
  <borders count="36">
    <border>
      <left/>
      <right/>
      <top/>
      <bottom/>
      <diagonal/>
    </border>
    <border>
      <left style="thin">
        <color indexed="64"/>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top style="thin">
        <color theme="4" tint="0.39997558519241921"/>
      </top>
      <bottom/>
      <diagonal/>
    </border>
    <border>
      <left/>
      <right style="thin">
        <color indexed="64"/>
      </right>
      <top/>
      <bottom/>
      <diagonal/>
    </border>
    <border>
      <left style="thin">
        <color theme="4" tint="0.39997558519241921"/>
      </left>
      <right style="thin">
        <color indexed="64"/>
      </right>
      <top style="thin">
        <color theme="4" tint="0.39997558519241921"/>
      </top>
      <bottom style="thin">
        <color theme="4" tint="0.39997558519241921"/>
      </bottom>
      <diagonal/>
    </border>
    <border>
      <left/>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theme="4" tint="0.39997558519241921"/>
      </right>
      <top/>
      <bottom style="thin">
        <color theme="4" tint="0.39997558519241921"/>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s>
  <cellStyleXfs count="5">
    <xf numFmtId="0" fontId="0" fillId="0" borderId="0"/>
    <xf numFmtId="0" fontId="2" fillId="0" borderId="0"/>
    <xf numFmtId="0" fontId="3" fillId="0" borderId="0"/>
    <xf numFmtId="9" fontId="3" fillId="0" borderId="0" applyFont="0" applyFill="0" applyBorder="0" applyAlignment="0" applyProtection="0"/>
    <xf numFmtId="9" fontId="10" fillId="0" borderId="0" applyFont="0" applyFill="0" applyBorder="0" applyAlignment="0" applyProtection="0"/>
  </cellStyleXfs>
  <cellXfs count="200">
    <xf numFmtId="0" fontId="0" fillId="0" borderId="0" xfId="0"/>
    <xf numFmtId="0" fontId="1" fillId="0" borderId="0" xfId="0" applyFont="1"/>
    <xf numFmtId="0" fontId="5" fillId="2" borderId="4" xfId="0" applyFont="1" applyFill="1" applyBorder="1"/>
    <xf numFmtId="0" fontId="5" fillId="2" borderId="2" xfId="0" applyFont="1" applyFill="1" applyBorder="1"/>
    <xf numFmtId="0" fontId="5" fillId="2" borderId="3" xfId="0" applyFont="1" applyFill="1" applyBorder="1"/>
    <xf numFmtId="0" fontId="0" fillId="0" borderId="1" xfId="0" applyBorder="1"/>
    <xf numFmtId="0" fontId="0" fillId="3" borderId="2" xfId="0" applyFill="1" applyBorder="1"/>
    <xf numFmtId="0" fontId="0" fillId="0" borderId="2" xfId="0" applyBorder="1"/>
    <xf numFmtId="0" fontId="6" fillId="0" borderId="0" xfId="0" applyFont="1"/>
    <xf numFmtId="0" fontId="7" fillId="0" borderId="0" xfId="0" applyFont="1"/>
    <xf numFmtId="0" fontId="7" fillId="0" borderId="0" xfId="1" applyFont="1"/>
    <xf numFmtId="0" fontId="7" fillId="0" borderId="1" xfId="1" applyFont="1" applyBorder="1"/>
    <xf numFmtId="0" fontId="5" fillId="2" borderId="9" xfId="0" applyFont="1" applyFill="1" applyBorder="1"/>
    <xf numFmtId="0" fontId="0" fillId="0" borderId="8" xfId="0" applyBorder="1"/>
    <xf numFmtId="2" fontId="0" fillId="0" borderId="8" xfId="0" applyNumberFormat="1" applyBorder="1"/>
    <xf numFmtId="0" fontId="0" fillId="0" borderId="1" xfId="0" pivotButton="1" applyBorder="1"/>
    <xf numFmtId="2" fontId="0" fillId="0" borderId="0" xfId="0" applyNumberFormat="1"/>
    <xf numFmtId="0" fontId="0" fillId="0" borderId="1" xfId="0" applyBorder="1" applyAlignment="1">
      <alignment horizontal="left"/>
    </xf>
    <xf numFmtId="2" fontId="0" fillId="0" borderId="16" xfId="0" applyNumberFormat="1" applyBorder="1"/>
    <xf numFmtId="2" fontId="0" fillId="0" borderId="15" xfId="0" applyNumberFormat="1" applyBorder="1"/>
    <xf numFmtId="0" fontId="0" fillId="0" borderId="17" xfId="0" applyBorder="1" applyAlignment="1">
      <alignment horizontal="left"/>
    </xf>
    <xf numFmtId="0" fontId="0" fillId="0" borderId="12" xfId="0" applyBorder="1" applyAlignment="1">
      <alignment horizontal="left"/>
    </xf>
    <xf numFmtId="2" fontId="0" fillId="0" borderId="13" xfId="0" applyNumberFormat="1" applyBorder="1"/>
    <xf numFmtId="2" fontId="0" fillId="0" borderId="14" xfId="0" applyNumberFormat="1" applyBorder="1"/>
    <xf numFmtId="1" fontId="0" fillId="0" borderId="0" xfId="0" applyNumberFormat="1"/>
    <xf numFmtId="0" fontId="5" fillId="2" borderId="10" xfId="0" applyFont="1" applyFill="1" applyBorder="1"/>
    <xf numFmtId="0" fontId="5" fillId="2" borderId="11" xfId="0" applyFont="1" applyFill="1" applyBorder="1"/>
    <xf numFmtId="1" fontId="0" fillId="0" borderId="12" xfId="0" applyNumberFormat="1" applyBorder="1"/>
    <xf numFmtId="0" fontId="5" fillId="0" borderId="10" xfId="0" applyFont="1" applyBorder="1"/>
    <xf numFmtId="0" fontId="0" fillId="0" borderId="6" xfId="0" applyBorder="1"/>
    <xf numFmtId="0" fontId="2" fillId="0" borderId="1" xfId="0" applyFont="1" applyBorder="1"/>
    <xf numFmtId="0" fontId="2" fillId="0" borderId="21" xfId="0" applyFont="1" applyBorder="1"/>
    <xf numFmtId="0" fontId="2" fillId="0" borderId="23" xfId="0" applyFont="1" applyBorder="1"/>
    <xf numFmtId="9" fontId="9" fillId="0" borderId="24" xfId="4" applyFont="1" applyBorder="1"/>
    <xf numFmtId="0" fontId="0" fillId="0" borderId="24" xfId="0" applyBorder="1"/>
    <xf numFmtId="0" fontId="2" fillId="0" borderId="19" xfId="0" applyFont="1" applyBorder="1"/>
    <xf numFmtId="0" fontId="4" fillId="0" borderId="1" xfId="0" applyFont="1" applyBorder="1"/>
    <xf numFmtId="0" fontId="4" fillId="0" borderId="8" xfId="0" applyFont="1" applyBorder="1"/>
    <xf numFmtId="0" fontId="4" fillId="0" borderId="23" xfId="0" applyFont="1" applyBorder="1"/>
    <xf numFmtId="0" fontId="4" fillId="0" borderId="24" xfId="0" applyFont="1" applyBorder="1"/>
    <xf numFmtId="0" fontId="4" fillId="0" borderId="0" xfId="0" applyFont="1"/>
    <xf numFmtId="0" fontId="4" fillId="0" borderId="18" xfId="0" applyFont="1" applyBorder="1"/>
    <xf numFmtId="0" fontId="4" fillId="0" borderId="22" xfId="0" applyFont="1" applyBorder="1"/>
    <xf numFmtId="0" fontId="4" fillId="0" borderId="19" xfId="0" applyFont="1" applyBorder="1"/>
    <xf numFmtId="0" fontId="2" fillId="0" borderId="26" xfId="0" applyFont="1" applyBorder="1"/>
    <xf numFmtId="9" fontId="9" fillId="0" borderId="27" xfId="4" applyFont="1" applyBorder="1"/>
    <xf numFmtId="0" fontId="4" fillId="0" borderId="14" xfId="0" applyFont="1" applyBorder="1"/>
    <xf numFmtId="1" fontId="2" fillId="0" borderId="8" xfId="4" applyNumberFormat="1" applyFont="1" applyBorder="1"/>
    <xf numFmtId="0" fontId="14" fillId="0" borderId="0" xfId="0" applyFont="1"/>
    <xf numFmtId="0" fontId="9" fillId="0" borderId="12" xfId="0" applyFont="1" applyBorder="1"/>
    <xf numFmtId="0" fontId="9" fillId="0" borderId="13" xfId="0" applyFont="1" applyBorder="1"/>
    <xf numFmtId="0" fontId="9" fillId="0" borderId="14" xfId="0" applyFont="1" applyBorder="1"/>
    <xf numFmtId="0" fontId="12" fillId="0" borderId="12" xfId="0" applyFont="1" applyBorder="1"/>
    <xf numFmtId="0" fontId="2" fillId="0" borderId="14" xfId="0" applyFont="1" applyBorder="1"/>
    <xf numFmtId="0" fontId="2" fillId="0" borderId="0" xfId="0" applyFont="1"/>
    <xf numFmtId="2" fontId="2" fillId="0" borderId="0" xfId="0" applyNumberFormat="1" applyFont="1"/>
    <xf numFmtId="0" fontId="2" fillId="0" borderId="16" xfId="0" applyFont="1" applyBorder="1"/>
    <xf numFmtId="0" fontId="12" fillId="0" borderId="13" xfId="0" applyFont="1" applyBorder="1"/>
    <xf numFmtId="0" fontId="12" fillId="0" borderId="14" xfId="0" applyFont="1" applyBorder="1"/>
    <xf numFmtId="0" fontId="2" fillId="0" borderId="28" xfId="0" applyFont="1" applyBorder="1"/>
    <xf numFmtId="0" fontId="4" fillId="0" borderId="13" xfId="0" applyFont="1" applyBorder="1"/>
    <xf numFmtId="10" fontId="4" fillId="0" borderId="0" xfId="4" applyNumberFormat="1" applyFont="1"/>
    <xf numFmtId="2" fontId="4" fillId="0" borderId="0" xfId="0" applyNumberFormat="1" applyFont="1"/>
    <xf numFmtId="0" fontId="4" fillId="0" borderId="17" xfId="0" applyFont="1" applyBorder="1"/>
    <xf numFmtId="10" fontId="4" fillId="0" borderId="16" xfId="4" applyNumberFormat="1" applyFont="1" applyBorder="1"/>
    <xf numFmtId="0" fontId="4" fillId="0" borderId="15" xfId="0" applyFont="1" applyBorder="1"/>
    <xf numFmtId="4" fontId="0" fillId="0" borderId="0" xfId="0" applyNumberFormat="1"/>
    <xf numFmtId="4" fontId="0" fillId="0" borderId="13" xfId="0" applyNumberFormat="1" applyBorder="1"/>
    <xf numFmtId="0" fontId="7" fillId="0" borderId="1" xfId="0" applyFont="1" applyBorder="1"/>
    <xf numFmtId="0" fontId="5" fillId="0" borderId="0" xfId="0" applyFont="1"/>
    <xf numFmtId="0" fontId="5" fillId="0" borderId="1" xfId="0" applyFont="1" applyBorder="1"/>
    <xf numFmtId="0" fontId="5" fillId="0" borderId="11" xfId="0" applyFont="1" applyBorder="1"/>
    <xf numFmtId="0" fontId="5" fillId="0" borderId="20" xfId="0" applyFont="1" applyBorder="1"/>
    <xf numFmtId="0" fontId="0" fillId="0" borderId="0" xfId="0" applyAlignment="1">
      <alignment horizontal="left"/>
    </xf>
    <xf numFmtId="10" fontId="0" fillId="0" borderId="0" xfId="4" applyNumberFormat="1" applyFont="1"/>
    <xf numFmtId="1" fontId="0" fillId="0" borderId="0" xfId="4" applyNumberFormat="1" applyFont="1"/>
    <xf numFmtId="2" fontId="9" fillId="0" borderId="13" xfId="0" applyNumberFormat="1" applyFont="1" applyBorder="1"/>
    <xf numFmtId="2" fontId="4" fillId="0" borderId="13" xfId="0" applyNumberFormat="1" applyFont="1" applyBorder="1"/>
    <xf numFmtId="2" fontId="4" fillId="0" borderId="16" xfId="0" applyNumberFormat="1" applyFont="1" applyBorder="1"/>
    <xf numFmtId="2" fontId="12" fillId="0" borderId="13" xfId="0" applyNumberFormat="1" applyFont="1" applyBorder="1"/>
    <xf numFmtId="0" fontId="15" fillId="0" borderId="0" xfId="0" applyFont="1"/>
    <xf numFmtId="2" fontId="4" fillId="0" borderId="28" xfId="0" applyNumberFormat="1" applyFont="1" applyBorder="1"/>
    <xf numFmtId="0" fontId="16" fillId="0" borderId="0" xfId="0" applyFont="1"/>
    <xf numFmtId="0" fontId="16" fillId="0" borderId="1" xfId="0" applyFont="1" applyBorder="1"/>
    <xf numFmtId="0" fontId="17" fillId="2" borderId="0" xfId="0" applyFont="1" applyFill="1"/>
    <xf numFmtId="0" fontId="18" fillId="0" borderId="0" xfId="0" applyFont="1"/>
    <xf numFmtId="0" fontId="0" fillId="4" borderId="0" xfId="0" applyFill="1"/>
    <xf numFmtId="0" fontId="19" fillId="0" borderId="0" xfId="0" applyFont="1"/>
    <xf numFmtId="0" fontId="19" fillId="0" borderId="0" xfId="1" applyFont="1"/>
    <xf numFmtId="0" fontId="20" fillId="2" borderId="2" xfId="0" applyFont="1" applyFill="1" applyBorder="1"/>
    <xf numFmtId="0" fontId="20" fillId="2" borderId="10" xfId="0" applyFont="1" applyFill="1" applyBorder="1"/>
    <xf numFmtId="0" fontId="20" fillId="2" borderId="2" xfId="2" applyFont="1" applyFill="1" applyBorder="1"/>
    <xf numFmtId="0" fontId="20" fillId="0" borderId="0" xfId="1" applyFont="1"/>
    <xf numFmtId="0" fontId="20" fillId="0" borderId="0" xfId="0" applyFont="1"/>
    <xf numFmtId="0" fontId="9" fillId="0" borderId="0" xfId="0" applyFont="1"/>
    <xf numFmtId="10" fontId="7" fillId="0" borderId="0" xfId="4" applyNumberFormat="1" applyFont="1"/>
    <xf numFmtId="0" fontId="21" fillId="0" borderId="0" xfId="0" applyFont="1"/>
    <xf numFmtId="0" fontId="22" fillId="4" borderId="1" xfId="0" applyFont="1" applyFill="1" applyBorder="1"/>
    <xf numFmtId="0" fontId="22" fillId="4" borderId="0" xfId="0" applyFont="1" applyFill="1"/>
    <xf numFmtId="0" fontId="22" fillId="0" borderId="0" xfId="0" applyFont="1"/>
    <xf numFmtId="0" fontId="22" fillId="3" borderId="2" xfId="0" applyFont="1" applyFill="1" applyBorder="1"/>
    <xf numFmtId="0" fontId="22" fillId="5" borderId="0" xfId="0" applyFont="1" applyFill="1"/>
    <xf numFmtId="0" fontId="22" fillId="3" borderId="6" xfId="0" applyFont="1" applyFill="1" applyBorder="1"/>
    <xf numFmtId="0" fontId="22" fillId="4" borderId="5" xfId="0" applyFont="1" applyFill="1" applyBorder="1"/>
    <xf numFmtId="0" fontId="22" fillId="4" borderId="2" xfId="0" applyFont="1" applyFill="1" applyBorder="1"/>
    <xf numFmtId="0" fontId="22" fillId="4" borderId="7" xfId="0" applyFont="1" applyFill="1" applyBorder="1"/>
    <xf numFmtId="0" fontId="22" fillId="4" borderId="6" xfId="0" applyFont="1" applyFill="1" applyBorder="1"/>
    <xf numFmtId="0" fontId="0" fillId="4" borderId="1" xfId="0" applyFill="1" applyBorder="1"/>
    <xf numFmtId="0" fontId="22" fillId="0" borderId="6" xfId="0" applyFont="1" applyBorder="1"/>
    <xf numFmtId="0" fontId="22" fillId="0" borderId="2" xfId="0" applyFont="1" applyBorder="1"/>
    <xf numFmtId="0" fontId="4" fillId="3" borderId="2" xfId="2" applyFont="1" applyFill="1" applyBorder="1"/>
    <xf numFmtId="0" fontId="23" fillId="3" borderId="2" xfId="2" applyFont="1" applyFill="1" applyBorder="1"/>
    <xf numFmtId="0" fontId="23" fillId="3" borderId="6" xfId="2" applyFont="1" applyFill="1" applyBorder="1"/>
    <xf numFmtId="9" fontId="0" fillId="0" borderId="0" xfId="4" applyFont="1"/>
    <xf numFmtId="0" fontId="22" fillId="0" borderId="14" xfId="0" applyFont="1" applyBorder="1"/>
    <xf numFmtId="0" fontId="22" fillId="0" borderId="1" xfId="0" applyFont="1" applyBorder="1"/>
    <xf numFmtId="0" fontId="24" fillId="0" borderId="0" xfId="0" applyFont="1"/>
    <xf numFmtId="0" fontId="22" fillId="0" borderId="18" xfId="0" applyFont="1" applyBorder="1"/>
    <xf numFmtId="0" fontId="25" fillId="0" borderId="1" xfId="0" applyFont="1" applyBorder="1"/>
    <xf numFmtId="0" fontId="25" fillId="0" borderId="0" xfId="0" applyFont="1"/>
    <xf numFmtId="0" fontId="24" fillId="3" borderId="2" xfId="0" applyFont="1" applyFill="1" applyBorder="1"/>
    <xf numFmtId="0" fontId="24" fillId="3" borderId="6" xfId="0" applyFont="1" applyFill="1" applyBorder="1"/>
    <xf numFmtId="0" fontId="25" fillId="3" borderId="5" xfId="0" applyFont="1" applyFill="1" applyBorder="1"/>
    <xf numFmtId="0" fontId="25" fillId="3" borderId="2" xfId="0" applyFont="1" applyFill="1" applyBorder="1"/>
    <xf numFmtId="0" fontId="26" fillId="3" borderId="2" xfId="2" applyFont="1" applyFill="1" applyBorder="1"/>
    <xf numFmtId="0" fontId="25" fillId="3" borderId="7" xfId="0" applyFont="1" applyFill="1" applyBorder="1"/>
    <xf numFmtId="0" fontId="25" fillId="3" borderId="6" xfId="0" applyFont="1" applyFill="1" applyBorder="1"/>
    <xf numFmtId="0" fontId="26" fillId="3" borderId="6" xfId="2" applyFont="1" applyFill="1" applyBorder="1"/>
    <xf numFmtId="0" fontId="25" fillId="0" borderId="7" xfId="0" applyFont="1" applyBorder="1"/>
    <xf numFmtId="0" fontId="25" fillId="0" borderId="6" xfId="0" applyFont="1" applyBorder="1"/>
    <xf numFmtId="0" fontId="24" fillId="0" borderId="2" xfId="0" applyFont="1" applyBorder="1"/>
    <xf numFmtId="0" fontId="22" fillId="0" borderId="5" xfId="0" applyFont="1" applyBorder="1"/>
    <xf numFmtId="0" fontId="24" fillId="0" borderId="6" xfId="0" applyFont="1" applyBorder="1"/>
    <xf numFmtId="0" fontId="22" fillId="0" borderId="7" xfId="0" applyFont="1" applyBorder="1"/>
    <xf numFmtId="0" fontId="25" fillId="0" borderId="5" xfId="0" applyFont="1" applyBorder="1"/>
    <xf numFmtId="0" fontId="25" fillId="0" borderId="2" xfId="0" applyFont="1" applyBorder="1"/>
    <xf numFmtId="0" fontId="27" fillId="0" borderId="0" xfId="0" applyFont="1"/>
    <xf numFmtId="0" fontId="27" fillId="0" borderId="0" xfId="0" applyFont="1" applyAlignment="1">
      <alignment horizontal="center"/>
    </xf>
    <xf numFmtId="0" fontId="27" fillId="0" borderId="33" xfId="0" applyFont="1" applyBorder="1"/>
    <xf numFmtId="0" fontId="0" fillId="0" borderId="0" xfId="0" pivotButton="1"/>
    <xf numFmtId="164" fontId="0" fillId="0" borderId="0" xfId="0" applyNumberFormat="1"/>
    <xf numFmtId="0" fontId="28" fillId="0" borderId="0" xfId="0" applyFont="1"/>
    <xf numFmtId="0" fontId="29" fillId="6" borderId="29" xfId="0" applyFont="1" applyFill="1" applyBorder="1" applyAlignment="1">
      <alignment vertical="center"/>
    </xf>
    <xf numFmtId="0" fontId="29" fillId="6" borderId="25" xfId="0" applyFont="1" applyFill="1" applyBorder="1" applyAlignment="1">
      <alignment vertical="center"/>
    </xf>
    <xf numFmtId="0" fontId="29" fillId="6" borderId="30" xfId="0" applyFont="1" applyFill="1" applyBorder="1" applyAlignment="1">
      <alignment vertical="center"/>
    </xf>
    <xf numFmtId="0" fontId="30" fillId="6" borderId="31" xfId="0" applyFont="1" applyFill="1" applyBorder="1" applyAlignment="1">
      <alignment horizontal="right" vertical="center"/>
    </xf>
    <xf numFmtId="0" fontId="30" fillId="6" borderId="25" xfId="0" applyFont="1" applyFill="1" applyBorder="1" applyAlignment="1">
      <alignment vertical="center"/>
    </xf>
    <xf numFmtId="10" fontId="30" fillId="6" borderId="25" xfId="0" applyNumberFormat="1" applyFont="1" applyFill="1" applyBorder="1" applyAlignment="1">
      <alignment horizontal="right" vertical="center"/>
    </xf>
    <xf numFmtId="0" fontId="31" fillId="6" borderId="25" xfId="0" applyFont="1" applyFill="1" applyBorder="1" applyAlignment="1">
      <alignment vertical="center"/>
    </xf>
    <xf numFmtId="10" fontId="30" fillId="6" borderId="30" xfId="0" applyNumberFormat="1" applyFont="1" applyFill="1" applyBorder="1" applyAlignment="1">
      <alignment horizontal="right" vertical="center"/>
    </xf>
    <xf numFmtId="0" fontId="30" fillId="6" borderId="33" xfId="0" applyFont="1" applyFill="1" applyBorder="1" applyAlignment="1">
      <alignment horizontal="right" vertical="center"/>
    </xf>
    <xf numFmtId="0" fontId="30" fillId="6" borderId="32" xfId="0" applyFont="1" applyFill="1" applyBorder="1" applyAlignment="1">
      <alignment vertical="center"/>
    </xf>
    <xf numFmtId="10" fontId="30" fillId="6" borderId="32" xfId="0" applyNumberFormat="1" applyFont="1" applyFill="1" applyBorder="1" applyAlignment="1">
      <alignment horizontal="right" vertical="center"/>
    </xf>
    <xf numFmtId="0" fontId="31" fillId="6" borderId="32" xfId="0" applyFont="1" applyFill="1" applyBorder="1" applyAlignment="1">
      <alignment vertical="center"/>
    </xf>
    <xf numFmtId="10" fontId="30" fillId="6" borderId="24" xfId="0" applyNumberFormat="1" applyFont="1" applyFill="1" applyBorder="1" applyAlignment="1">
      <alignment horizontal="right" vertical="center"/>
    </xf>
    <xf numFmtId="0" fontId="30" fillId="6" borderId="34" xfId="0" applyFont="1" applyFill="1" applyBorder="1" applyAlignment="1">
      <alignment horizontal="right" vertical="center"/>
    </xf>
    <xf numFmtId="0" fontId="30" fillId="6" borderId="35" xfId="0" applyFont="1" applyFill="1" applyBorder="1" applyAlignment="1">
      <alignment vertical="center"/>
    </xf>
    <xf numFmtId="10" fontId="30" fillId="6" borderId="35" xfId="0" applyNumberFormat="1" applyFont="1" applyFill="1" applyBorder="1" applyAlignment="1">
      <alignment horizontal="right" vertical="center"/>
    </xf>
    <xf numFmtId="0" fontId="31" fillId="6" borderId="35" xfId="0" applyFont="1" applyFill="1" applyBorder="1" applyAlignment="1">
      <alignment vertical="center"/>
    </xf>
    <xf numFmtId="10" fontId="30" fillId="6" borderId="27" xfId="0" applyNumberFormat="1" applyFont="1" applyFill="1" applyBorder="1" applyAlignment="1">
      <alignment horizontal="right" vertical="center"/>
    </xf>
    <xf numFmtId="0" fontId="29" fillId="6" borderId="26" xfId="0" applyFont="1" applyFill="1" applyBorder="1" applyAlignment="1">
      <alignment vertical="center"/>
    </xf>
    <xf numFmtId="0" fontId="32" fillId="6" borderId="35" xfId="0" applyFont="1" applyFill="1" applyBorder="1" applyAlignment="1">
      <alignment vertical="center"/>
    </xf>
    <xf numFmtId="10" fontId="29" fillId="6" borderId="35" xfId="0" applyNumberFormat="1" applyFont="1" applyFill="1" applyBorder="1" applyAlignment="1">
      <alignment horizontal="right" vertical="center"/>
    </xf>
    <xf numFmtId="0" fontId="29" fillId="6" borderId="35" xfId="0" applyFont="1" applyFill="1" applyBorder="1" applyAlignment="1">
      <alignment vertical="center"/>
    </xf>
    <xf numFmtId="10" fontId="29" fillId="6" borderId="27" xfId="0" applyNumberFormat="1" applyFont="1" applyFill="1" applyBorder="1" applyAlignment="1">
      <alignment horizontal="right" vertical="center"/>
    </xf>
    <xf numFmtId="0" fontId="0" fillId="0" borderId="0" xfId="0" applyAlignment="1">
      <alignment horizontal="left" vertical="center" indent="4"/>
    </xf>
    <xf numFmtId="0" fontId="35" fillId="0" borderId="0" xfId="0" applyFont="1" applyAlignment="1">
      <alignment vertical="center"/>
    </xf>
    <xf numFmtId="0" fontId="29" fillId="6" borderId="31" xfId="0" applyFont="1" applyFill="1" applyBorder="1" applyAlignment="1">
      <alignment vertical="center"/>
    </xf>
    <xf numFmtId="0" fontId="29" fillId="6" borderId="33" xfId="0" applyFont="1" applyFill="1" applyBorder="1" applyAlignment="1">
      <alignment vertical="center"/>
    </xf>
    <xf numFmtId="0" fontId="29" fillId="6" borderId="34" xfId="0" applyFont="1" applyFill="1" applyBorder="1" applyAlignment="1">
      <alignment vertical="center"/>
    </xf>
    <xf numFmtId="0" fontId="34" fillId="0" borderId="0" xfId="0" applyFont="1" applyAlignment="1">
      <alignment horizontal="left" vertical="center" indent="4"/>
    </xf>
    <xf numFmtId="0" fontId="35" fillId="0" borderId="0" xfId="0" applyFont="1" applyAlignment="1">
      <alignment horizontal="left" vertical="center" indent="4"/>
    </xf>
    <xf numFmtId="0" fontId="37" fillId="0" borderId="0" xfId="0" applyFont="1" applyAlignment="1">
      <alignment horizontal="left" vertical="center" indent="4"/>
    </xf>
    <xf numFmtId="0" fontId="38" fillId="0" borderId="0" xfId="1" applyFont="1"/>
    <xf numFmtId="0" fontId="21" fillId="0" borderId="10" xfId="0" applyFont="1" applyBorder="1"/>
    <xf numFmtId="0" fontId="39" fillId="0" borderId="2" xfId="0" applyFont="1" applyBorder="1"/>
    <xf numFmtId="0" fontId="39" fillId="0" borderId="6" xfId="0" applyFont="1" applyBorder="1"/>
    <xf numFmtId="0" fontId="12" fillId="0" borderId="25" xfId="0" applyFont="1" applyBorder="1" applyAlignment="1">
      <alignment horizontal="center"/>
    </xf>
    <xf numFmtId="0" fontId="9" fillId="0" borderId="12" xfId="0" applyFont="1" applyBorder="1" applyAlignment="1">
      <alignment horizontal="center"/>
    </xf>
    <xf numFmtId="0" fontId="9" fillId="0" borderId="14" xfId="0" applyFont="1" applyBorder="1" applyAlignment="1">
      <alignment horizontal="center"/>
    </xf>
    <xf numFmtId="0" fontId="11" fillId="0" borderId="0" xfId="0" applyFont="1" applyAlignment="1">
      <alignment horizontal="center"/>
    </xf>
    <xf numFmtId="0" fontId="12" fillId="0" borderId="25" xfId="0" applyFont="1" applyBorder="1" applyAlignment="1">
      <alignment horizontal="center" wrapText="1"/>
    </xf>
    <xf numFmtId="0" fontId="9" fillId="0" borderId="18" xfId="0" applyFont="1" applyBorder="1" applyAlignment="1">
      <alignment horizontal="center"/>
    </xf>
    <xf numFmtId="0" fontId="13" fillId="0" borderId="0" xfId="0" applyFont="1" applyAlignment="1">
      <alignment horizontal="center"/>
    </xf>
    <xf numFmtId="0" fontId="27" fillId="0" borderId="23" xfId="0" applyFont="1" applyBorder="1" applyAlignment="1">
      <alignment horizontal="center"/>
    </xf>
    <xf numFmtId="0" fontId="27" fillId="0" borderId="32" xfId="0" applyFont="1" applyBorder="1" applyAlignment="1">
      <alignment horizontal="center"/>
    </xf>
    <xf numFmtId="0" fontId="27" fillId="0" borderId="24" xfId="0" applyFont="1" applyBorder="1" applyAlignment="1">
      <alignment horizontal="center"/>
    </xf>
    <xf numFmtId="0" fontId="9" fillId="0" borderId="0" xfId="0" applyFont="1" applyAlignment="1">
      <alignment horizontal="center" vertical="center"/>
    </xf>
    <xf numFmtId="0" fontId="8" fillId="0" borderId="0" xfId="0" applyFont="1" applyAlignment="1">
      <alignment horizontal="center"/>
    </xf>
    <xf numFmtId="0" fontId="9" fillId="0" borderId="0" xfId="0" applyFont="1" applyAlignment="1">
      <alignment horizontal="center"/>
    </xf>
    <xf numFmtId="0" fontId="12" fillId="0" borderId="0" xfId="0" applyFont="1" applyBorder="1" applyAlignment="1">
      <alignment horizontal="center" wrapText="1"/>
    </xf>
    <xf numFmtId="0" fontId="0" fillId="0" borderId="0" xfId="0" applyNumberFormat="1"/>
    <xf numFmtId="0" fontId="0" fillId="0" borderId="8" xfId="0" applyNumberFormat="1" applyBorder="1"/>
    <xf numFmtId="0" fontId="0" fillId="0" borderId="12" xfId="0" applyNumberFormat="1" applyBorder="1"/>
    <xf numFmtId="0" fontId="0" fillId="0" borderId="13" xfId="0" applyNumberFormat="1" applyBorder="1"/>
    <xf numFmtId="0" fontId="0" fillId="0" borderId="14" xfId="0" applyNumberFormat="1" applyBorder="1"/>
    <xf numFmtId="0" fontId="0" fillId="0" borderId="17" xfId="0" applyNumberFormat="1" applyBorder="1"/>
    <xf numFmtId="9" fontId="12" fillId="0" borderId="25" xfId="4" applyFont="1" applyBorder="1" applyAlignment="1">
      <alignment horizontal="center"/>
    </xf>
    <xf numFmtId="0" fontId="30" fillId="6" borderId="35" xfId="0" applyFont="1" applyFill="1" applyBorder="1" applyAlignment="1">
      <alignment vertical="center" wrapText="1"/>
    </xf>
    <xf numFmtId="0" fontId="31" fillId="6" borderId="35" xfId="0" applyFont="1" applyFill="1" applyBorder="1" applyAlignment="1">
      <alignment vertical="center" wrapText="1"/>
    </xf>
  </cellXfs>
  <cellStyles count="5">
    <cellStyle name="Normal" xfId="0" builtinId="0"/>
    <cellStyle name="Normal 2" xfId="2" xr:uid="{00000000-0005-0000-0000-000001000000}"/>
    <cellStyle name="Normal 3" xfId="1" xr:uid="{00000000-0005-0000-0000-000002000000}"/>
    <cellStyle name="Percent" xfId="4" builtinId="5"/>
    <cellStyle name="Percent 2" xfId="3" xr:uid="{00000000-0005-0000-0000-000004000000}"/>
  </cellStyles>
  <dxfs count="394">
    <dxf>
      <border>
        <left style="thin">
          <color indexed="64"/>
        </left>
      </border>
    </dxf>
    <dxf>
      <border>
        <right style="thin">
          <color indexed="64"/>
        </right>
      </border>
    </dxf>
    <dxf>
      <border>
        <left style="thin">
          <color indexed="64"/>
        </left>
        <top style="thin">
          <color indexed="64"/>
        </top>
        <bottom style="thin">
          <color indexed="64"/>
        </bottom>
      </border>
    </dxf>
    <dxf>
      <border>
        <left style="thin">
          <color indexed="64"/>
        </left>
      </border>
    </dxf>
    <dxf>
      <border>
        <left style="thin">
          <color indexed="64"/>
        </left>
      </border>
    </dxf>
    <dxf>
      <border>
        <right style="thin">
          <color indexed="64"/>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4" formatCode="#,##0.00"/>
    </dxf>
    <dxf>
      <border>
        <left style="thin">
          <color indexed="64"/>
        </left>
      </border>
    </dxf>
    <dxf>
      <border>
        <left style="thin">
          <color indexed="64"/>
        </left>
      </border>
    </dxf>
    <dxf>
      <border>
        <right style="thin">
          <color indexed="64"/>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rder>
    </dxf>
    <dxf>
      <border>
        <left style="thin">
          <color indexed="64"/>
        </left>
      </border>
    </dxf>
    <dxf>
      <border>
        <right style="thin">
          <color indexed="64"/>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2" formatCode="0.00"/>
    </dxf>
    <dxf>
      <border>
        <left style="thin">
          <color indexed="64"/>
        </left>
      </border>
    </dxf>
    <dxf>
      <border>
        <left style="thin">
          <color indexed="64"/>
        </left>
      </border>
    </dxf>
    <dxf>
      <border>
        <right style="thin">
          <color indexed="64"/>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2" formatCode="0.00"/>
    </dxf>
    <dxf>
      <border>
        <left style="thin">
          <color indexed="64"/>
        </left>
      </border>
    </dxf>
    <dxf>
      <border>
        <left style="thin">
          <color indexed="64"/>
        </left>
      </border>
    </dxf>
    <dxf>
      <border>
        <right style="thin">
          <color indexed="64"/>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rder>
    </dxf>
    <dxf>
      <border>
        <left style="thin">
          <color indexed="64"/>
        </left>
      </border>
    </dxf>
    <dxf>
      <border>
        <right style="thin">
          <color indexed="64"/>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thin">
          <color indexed="64"/>
        </left>
      </border>
    </dxf>
    <dxf>
      <border>
        <left style="thin">
          <color indexed="64"/>
        </left>
      </border>
    </dxf>
    <dxf>
      <border>
        <right style="thin">
          <color indexed="64"/>
        </right>
      </border>
    </dxf>
    <dxf>
      <border>
        <bottom style="thin">
          <color indexed="64"/>
        </bottom>
      </border>
    </dxf>
    <dxf>
      <border>
        <bottom style="thin">
          <color indexed="64"/>
        </bottom>
      </border>
    </dxf>
    <dxf>
      <border>
        <left style="thin">
          <color indexed="64"/>
        </left>
      </border>
    </dxf>
    <dxf>
      <border>
        <left style="thin">
          <color indexed="64"/>
        </lef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top style="thin">
          <color indexed="64"/>
        </top>
        <bottom style="thin">
          <color indexed="64"/>
        </bottom>
      </border>
    </dxf>
    <dxf>
      <border>
        <right style="thin">
          <color indexed="64"/>
        </right>
      </border>
    </dxf>
    <dxf>
      <border>
        <left style="thin">
          <color indexed="64"/>
        </left>
      </border>
    </dxf>
    <dxf>
      <numFmt numFmtId="4" formatCode="#,##0.0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left style="thin">
          <color indexed="64"/>
        </left>
      </border>
    </dxf>
    <dxf>
      <numFmt numFmtId="2" formatCode="0.0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bottom style="thin">
          <color indexed="64"/>
        </bottom>
      </border>
    </dxf>
    <dxf>
      <border>
        <bottom style="thin">
          <color indexed="64"/>
        </bottom>
      </border>
    </dxf>
    <dxf>
      <border>
        <right style="thin">
          <color indexed="64"/>
        </right>
      </border>
    </dxf>
    <dxf>
      <border>
        <left style="thin">
          <color indexed="64"/>
        </left>
      </border>
    </dxf>
    <dxf>
      <border>
        <left style="thin">
          <color indexed="64"/>
        </left>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11"/>
        <color rgb="FF00B050"/>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0"/>
        <color theme="0"/>
        <name val="Segoe UI"/>
        <scheme val="none"/>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thin">
          <color indexed="64"/>
        </left>
        <right/>
        <top style="thin">
          <color theme="4" tint="0.39997558519241921"/>
        </top>
        <bottom style="thin">
          <color theme="4" tint="0.39997558519241921"/>
        </bottom>
      </border>
    </dxf>
    <dxf>
      <fill>
        <patternFill patternType="none">
          <fgColor indexed="64"/>
          <bgColor auto="1"/>
        </patternFill>
      </fill>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strike val="0"/>
        <outline val="0"/>
        <shadow val="0"/>
        <u val="none"/>
        <vertAlign val="baseline"/>
        <color rgb="FFFF0000"/>
      </font>
      <fill>
        <patternFill patternType="none">
          <fgColor indexed="64"/>
          <bgColor auto="1"/>
        </patternFill>
      </fill>
    </dxf>
    <dxf>
      <font>
        <strike val="0"/>
        <outline val="0"/>
        <shadow val="0"/>
        <u val="none"/>
        <vertAlign val="baseline"/>
        <color rgb="FFFF0000"/>
      </font>
      <fill>
        <patternFill patternType="none">
          <fgColor indexed="64"/>
          <bgColor auto="1"/>
        </patternFill>
      </fill>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strike val="0"/>
        <outline val="0"/>
        <shadow val="0"/>
        <u val="none"/>
        <vertAlign val="baseline"/>
        <color rgb="FFFF0000"/>
      </font>
      <fill>
        <patternFill patternType="none">
          <fgColor indexed="64"/>
          <bgColor auto="1"/>
        </patternFill>
      </fill>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dxf>
    <dxf>
      <font>
        <b/>
        <i val="0"/>
        <strike val="0"/>
        <condense val="0"/>
        <extend val="0"/>
        <outline val="0"/>
        <shadow val="0"/>
        <u val="none"/>
        <vertAlign val="baseline"/>
        <sz val="10"/>
        <color theme="0"/>
        <name val="Segoe UI"/>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style="thin">
          <color indexed="64"/>
        </left>
        <right/>
        <top style="thin">
          <color theme="4" tint="0.39997558519241921"/>
        </top>
        <bottom style="thin">
          <color theme="4" tint="0.39997558519241921"/>
        </bottom>
        <vertical/>
        <horizontal/>
      </border>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color rgb="FFFF0000"/>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border diagonalUp="0" diagonalDown="0" outline="0">
        <left style="thin">
          <color indexed="64"/>
        </left>
        <right/>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0"/>
        <color theme="0"/>
        <name val="Segoe UI"/>
        <scheme val="none"/>
      </font>
      <numFmt numFmtId="0" formatCode="General"/>
      <fill>
        <patternFill patternType="solid">
          <fgColor theme="4"/>
          <bgColor theme="4"/>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style="thin">
          <color indexed="64"/>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rgb="FFFF0000"/>
        <name val="Segoe UI"/>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0"/>
        <color theme="0"/>
        <name val="Segoe UI"/>
        <scheme val="none"/>
      </font>
      <fill>
        <patternFill patternType="solid">
          <fgColor theme="4"/>
          <bgColor theme="4"/>
        </patternFill>
      </fil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numFmt numFmtId="0" formatCode="General"/>
      <border diagonalUp="0" diagonalDown="0">
        <left style="thin">
          <color indexed="64"/>
        </left>
        <right/>
        <top/>
        <bottom/>
      </border>
    </dxf>
    <dxf>
      <font>
        <strike val="0"/>
        <outline val="0"/>
        <shadow val="0"/>
        <u val="none"/>
        <vertAlign val="baseline"/>
        <sz val="11"/>
        <color theme="1"/>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rgb="FFFF0000"/>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border diagonalUp="0" diagonalDown="0" outline="0">
        <left style="thin">
          <color indexed="64"/>
        </left>
        <right/>
        <top/>
        <bottom/>
      </border>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0"/>
        <color theme="0"/>
        <name val="Segoe UI"/>
        <scheme val="none"/>
      </font>
      <fill>
        <patternFill patternType="none">
          <fgColor indexed="64"/>
          <bgColor indexed="65"/>
        </patternFill>
      </fill>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0" formatCode="General"/>
    </dxf>
    <dxf>
      <font>
        <strike val="0"/>
        <outline val="0"/>
        <shadow val="0"/>
        <u val="none"/>
        <vertAlign val="baseline"/>
        <sz val="11"/>
        <color theme="1"/>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numFmt numFmtId="0" formatCode="Genera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b val="0"/>
        <i val="0"/>
        <strike val="0"/>
        <condense val="0"/>
        <extend val="0"/>
        <outline val="0"/>
        <shadow val="0"/>
        <u val="none"/>
        <vertAlign val="baseline"/>
        <sz val="11"/>
        <color rgb="FFFF0000"/>
        <name val="Calibri"/>
        <scheme val="minor"/>
      </font>
      <fill>
        <patternFill patternType="none">
          <fgColor indexed="64"/>
          <bgColor indexed="65"/>
        </patternFill>
      </fill>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rgb="FFFF0000"/>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border diagonalUp="0" diagonalDown="0" outline="0">
        <left style="thin">
          <color indexed="64"/>
        </left>
        <right/>
        <top/>
        <bottom/>
      </border>
    </dxf>
    <dxf>
      <font>
        <strike val="0"/>
        <outline val="0"/>
        <shadow val="0"/>
        <u val="none"/>
        <vertAlign val="baseline"/>
        <sz val="11"/>
        <color theme="1"/>
        <name val="Calibri"/>
        <scheme val="minor"/>
      </font>
      <border diagonalUp="0" diagonalDown="0" outline="0">
        <left/>
        <right style="thin">
          <color indexed="64"/>
        </right>
        <top style="thin">
          <color auto="1"/>
        </top>
        <bottom style="thin">
          <color auto="1"/>
        </bottom>
      </border>
    </dxf>
    <dxf>
      <font>
        <strike val="0"/>
        <outline val="0"/>
        <shadow val="0"/>
        <u val="none"/>
        <vertAlign val="baseline"/>
        <sz val="11"/>
        <color theme="1"/>
        <name val="Calibri"/>
        <scheme val="minor"/>
      </font>
    </dxf>
    <dxf>
      <font>
        <b val="0"/>
        <i val="0"/>
        <strike val="0"/>
        <condense val="0"/>
        <extend val="0"/>
        <outline val="0"/>
        <shadow val="0"/>
        <u val="none"/>
        <vertAlign val="baseline"/>
        <sz val="10"/>
        <color theme="0"/>
        <name val="Segoe UI"/>
        <scheme val="none"/>
      </font>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6.xml"/><Relationship Id="rId21" Type="http://schemas.openxmlformats.org/officeDocument/2006/relationships/externalLink" Target="externalLinks/externalLink1.xml"/><Relationship Id="rId42" Type="http://schemas.microsoft.com/office/2007/relationships/slicerCache" Target="slicerCaches/slicerCache7.xml"/><Relationship Id="rId63" Type="http://schemas.microsoft.com/office/2007/relationships/slicerCache" Target="slicerCaches/slicerCache28.xml"/><Relationship Id="rId84" Type="http://schemas.microsoft.com/office/2007/relationships/slicerCache" Target="slicerCaches/slicerCache49.xml"/><Relationship Id="rId138" Type="http://schemas.openxmlformats.org/officeDocument/2006/relationships/customXml" Target="../customXml/item47.xml"/><Relationship Id="rId107" Type="http://schemas.openxmlformats.org/officeDocument/2006/relationships/customXml" Target="../customXml/item16.xml"/><Relationship Id="rId11" Type="http://schemas.openxmlformats.org/officeDocument/2006/relationships/worksheet" Target="worksheets/sheet11.xml"/><Relationship Id="rId32" Type="http://schemas.openxmlformats.org/officeDocument/2006/relationships/pivotCacheDefinition" Target="pivotCache/pivotCacheDefinition11.xml"/><Relationship Id="rId37" Type="http://schemas.microsoft.com/office/2007/relationships/slicerCache" Target="slicerCaches/slicerCache2.xml"/><Relationship Id="rId53" Type="http://schemas.microsoft.com/office/2007/relationships/slicerCache" Target="slicerCaches/slicerCache18.xml"/><Relationship Id="rId58" Type="http://schemas.microsoft.com/office/2007/relationships/slicerCache" Target="slicerCaches/slicerCache23.xml"/><Relationship Id="rId74" Type="http://schemas.microsoft.com/office/2007/relationships/slicerCache" Target="slicerCaches/slicerCache39.xml"/><Relationship Id="rId79" Type="http://schemas.microsoft.com/office/2007/relationships/slicerCache" Target="slicerCaches/slicerCache44.xml"/><Relationship Id="rId102" Type="http://schemas.openxmlformats.org/officeDocument/2006/relationships/customXml" Target="../customXml/item11.xml"/><Relationship Id="rId123" Type="http://schemas.openxmlformats.org/officeDocument/2006/relationships/customXml" Target="../customXml/item32.xml"/><Relationship Id="rId128" Type="http://schemas.openxmlformats.org/officeDocument/2006/relationships/customXml" Target="../customXml/item37.xml"/><Relationship Id="rId5" Type="http://schemas.openxmlformats.org/officeDocument/2006/relationships/worksheet" Target="worksheets/sheet5.xml"/><Relationship Id="rId90" Type="http://schemas.openxmlformats.org/officeDocument/2006/relationships/powerPivotData" Target="model/item.data"/><Relationship Id="rId95" Type="http://schemas.openxmlformats.org/officeDocument/2006/relationships/customXml" Target="../customXml/item4.xml"/><Relationship Id="rId22" Type="http://schemas.openxmlformats.org/officeDocument/2006/relationships/pivotCacheDefinition" Target="pivotCache/pivotCacheDefinition1.xml"/><Relationship Id="rId27" Type="http://schemas.openxmlformats.org/officeDocument/2006/relationships/pivotCacheDefinition" Target="pivotCache/pivotCacheDefinition6.xml"/><Relationship Id="rId43" Type="http://schemas.microsoft.com/office/2007/relationships/slicerCache" Target="slicerCaches/slicerCache8.xml"/><Relationship Id="rId48" Type="http://schemas.microsoft.com/office/2007/relationships/slicerCache" Target="slicerCaches/slicerCache13.xml"/><Relationship Id="rId64" Type="http://schemas.microsoft.com/office/2007/relationships/slicerCache" Target="slicerCaches/slicerCache29.xml"/><Relationship Id="rId69" Type="http://schemas.microsoft.com/office/2007/relationships/slicerCache" Target="slicerCaches/slicerCache34.xml"/><Relationship Id="rId113" Type="http://schemas.openxmlformats.org/officeDocument/2006/relationships/customXml" Target="../customXml/item22.xml"/><Relationship Id="rId118" Type="http://schemas.openxmlformats.org/officeDocument/2006/relationships/customXml" Target="../customXml/item27.xml"/><Relationship Id="rId134" Type="http://schemas.openxmlformats.org/officeDocument/2006/relationships/customXml" Target="../customXml/item43.xml"/><Relationship Id="rId139" Type="http://schemas.openxmlformats.org/officeDocument/2006/relationships/customXml" Target="../customXml/item48.xml"/><Relationship Id="rId80" Type="http://schemas.microsoft.com/office/2007/relationships/slicerCache" Target="slicerCaches/slicerCache45.xml"/><Relationship Id="rId85" Type="http://schemas.microsoft.com/office/2007/relationships/slicerCache" Target="slicerCaches/slicerCache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12.xml"/><Relationship Id="rId38" Type="http://schemas.microsoft.com/office/2007/relationships/slicerCache" Target="slicerCaches/slicerCache3.xml"/><Relationship Id="rId59" Type="http://schemas.microsoft.com/office/2007/relationships/slicerCache" Target="slicerCaches/slicerCache24.xml"/><Relationship Id="rId103" Type="http://schemas.openxmlformats.org/officeDocument/2006/relationships/customXml" Target="../customXml/item12.xml"/><Relationship Id="rId108" Type="http://schemas.openxmlformats.org/officeDocument/2006/relationships/customXml" Target="../customXml/item17.xml"/><Relationship Id="rId124" Type="http://schemas.openxmlformats.org/officeDocument/2006/relationships/customXml" Target="../customXml/item33.xml"/><Relationship Id="rId129" Type="http://schemas.openxmlformats.org/officeDocument/2006/relationships/customXml" Target="../customXml/item38.xml"/><Relationship Id="rId54" Type="http://schemas.microsoft.com/office/2007/relationships/slicerCache" Target="slicerCaches/slicerCache19.xml"/><Relationship Id="rId70" Type="http://schemas.microsoft.com/office/2007/relationships/slicerCache" Target="slicerCaches/slicerCache35.xml"/><Relationship Id="rId75" Type="http://schemas.microsoft.com/office/2007/relationships/slicerCache" Target="slicerCaches/slicerCache40.xml"/><Relationship Id="rId91" Type="http://schemas.openxmlformats.org/officeDocument/2006/relationships/calcChain" Target="calcChain.xml"/><Relationship Id="rId96" Type="http://schemas.openxmlformats.org/officeDocument/2006/relationships/customXml" Target="../customXml/item5.xml"/><Relationship Id="rId140" Type="http://schemas.openxmlformats.org/officeDocument/2006/relationships/customXml" Target="../customXml/item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2.xml"/><Relationship Id="rId28" Type="http://schemas.openxmlformats.org/officeDocument/2006/relationships/pivotCacheDefinition" Target="pivotCache/pivotCacheDefinition7.xml"/><Relationship Id="rId49" Type="http://schemas.microsoft.com/office/2007/relationships/slicerCache" Target="slicerCaches/slicerCache14.xml"/><Relationship Id="rId114" Type="http://schemas.openxmlformats.org/officeDocument/2006/relationships/customXml" Target="../customXml/item23.xml"/><Relationship Id="rId119" Type="http://schemas.openxmlformats.org/officeDocument/2006/relationships/customXml" Target="../customXml/item28.xml"/><Relationship Id="rId44" Type="http://schemas.microsoft.com/office/2007/relationships/slicerCache" Target="slicerCaches/slicerCache9.xml"/><Relationship Id="rId60" Type="http://schemas.microsoft.com/office/2007/relationships/slicerCache" Target="slicerCaches/slicerCache25.xml"/><Relationship Id="rId65" Type="http://schemas.microsoft.com/office/2007/relationships/slicerCache" Target="slicerCaches/slicerCache30.xml"/><Relationship Id="rId81" Type="http://schemas.microsoft.com/office/2007/relationships/slicerCache" Target="slicerCaches/slicerCache46.xml"/><Relationship Id="rId86" Type="http://schemas.openxmlformats.org/officeDocument/2006/relationships/theme" Target="theme/theme1.xml"/><Relationship Id="rId130" Type="http://schemas.openxmlformats.org/officeDocument/2006/relationships/customXml" Target="../customXml/item39.xml"/><Relationship Id="rId135" Type="http://schemas.openxmlformats.org/officeDocument/2006/relationships/customXml" Target="../customXml/item4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microsoft.com/office/2007/relationships/slicerCache" Target="slicerCaches/slicerCache4.xml"/><Relationship Id="rId109" Type="http://schemas.openxmlformats.org/officeDocument/2006/relationships/customXml" Target="../customXml/item18.xml"/><Relationship Id="rId34" Type="http://schemas.openxmlformats.org/officeDocument/2006/relationships/pivotCacheDefinition" Target="pivotCache/pivotCacheDefinition13.xml"/><Relationship Id="rId50" Type="http://schemas.microsoft.com/office/2007/relationships/slicerCache" Target="slicerCaches/slicerCache15.xml"/><Relationship Id="rId55" Type="http://schemas.microsoft.com/office/2007/relationships/slicerCache" Target="slicerCaches/slicerCache20.xml"/><Relationship Id="rId76" Type="http://schemas.microsoft.com/office/2007/relationships/slicerCache" Target="slicerCaches/slicerCache41.xml"/><Relationship Id="rId97" Type="http://schemas.openxmlformats.org/officeDocument/2006/relationships/customXml" Target="../customXml/item6.xml"/><Relationship Id="rId104" Type="http://schemas.openxmlformats.org/officeDocument/2006/relationships/customXml" Target="../customXml/item13.xml"/><Relationship Id="rId120" Type="http://schemas.openxmlformats.org/officeDocument/2006/relationships/customXml" Target="../customXml/item29.xml"/><Relationship Id="rId125" Type="http://schemas.openxmlformats.org/officeDocument/2006/relationships/customXml" Target="../customXml/item34.xml"/><Relationship Id="rId141" Type="http://schemas.openxmlformats.org/officeDocument/2006/relationships/customXml" Target="../customXml/item50.xml"/><Relationship Id="rId7" Type="http://schemas.openxmlformats.org/officeDocument/2006/relationships/worksheet" Target="worksheets/sheet7.xml"/><Relationship Id="rId71" Type="http://schemas.microsoft.com/office/2007/relationships/slicerCache" Target="slicerCaches/slicerCache36.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pivotCacheDefinition" Target="pivotCache/pivotCacheDefinition8.xml"/><Relationship Id="rId24" Type="http://schemas.openxmlformats.org/officeDocument/2006/relationships/pivotCacheDefinition" Target="pivotCache/pivotCacheDefinition3.xml"/><Relationship Id="rId40" Type="http://schemas.microsoft.com/office/2007/relationships/slicerCache" Target="slicerCaches/slicerCache5.xml"/><Relationship Id="rId45" Type="http://schemas.microsoft.com/office/2007/relationships/slicerCache" Target="slicerCaches/slicerCache10.xml"/><Relationship Id="rId66" Type="http://schemas.microsoft.com/office/2007/relationships/slicerCache" Target="slicerCaches/slicerCache31.xml"/><Relationship Id="rId87" Type="http://schemas.openxmlformats.org/officeDocument/2006/relationships/connections" Target="connections.xml"/><Relationship Id="rId110" Type="http://schemas.openxmlformats.org/officeDocument/2006/relationships/customXml" Target="../customXml/item19.xml"/><Relationship Id="rId115" Type="http://schemas.openxmlformats.org/officeDocument/2006/relationships/customXml" Target="../customXml/item24.xml"/><Relationship Id="rId131" Type="http://schemas.openxmlformats.org/officeDocument/2006/relationships/customXml" Target="../customXml/item40.xml"/><Relationship Id="rId136" Type="http://schemas.openxmlformats.org/officeDocument/2006/relationships/customXml" Target="../customXml/item45.xml"/><Relationship Id="rId61" Type="http://schemas.microsoft.com/office/2007/relationships/slicerCache" Target="slicerCaches/slicerCache26.xml"/><Relationship Id="rId82" Type="http://schemas.microsoft.com/office/2007/relationships/slicerCache" Target="slicerCaches/slicerCache4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9.xml"/><Relationship Id="rId35" Type="http://schemas.openxmlformats.org/officeDocument/2006/relationships/pivotCacheDefinition" Target="pivotCache/pivotCacheDefinition14.xml"/><Relationship Id="rId56" Type="http://schemas.microsoft.com/office/2007/relationships/slicerCache" Target="slicerCaches/slicerCache21.xml"/><Relationship Id="rId77" Type="http://schemas.microsoft.com/office/2007/relationships/slicerCache" Target="slicerCaches/slicerCache42.xml"/><Relationship Id="rId100" Type="http://schemas.openxmlformats.org/officeDocument/2006/relationships/customXml" Target="../customXml/item9.xml"/><Relationship Id="rId105" Type="http://schemas.openxmlformats.org/officeDocument/2006/relationships/customXml" Target="../customXml/item14.xml"/><Relationship Id="rId126" Type="http://schemas.openxmlformats.org/officeDocument/2006/relationships/customXml" Target="../customXml/item35.xml"/><Relationship Id="rId8" Type="http://schemas.openxmlformats.org/officeDocument/2006/relationships/worksheet" Target="worksheets/sheet8.xml"/><Relationship Id="rId51" Type="http://schemas.microsoft.com/office/2007/relationships/slicerCache" Target="slicerCaches/slicerCache16.xml"/><Relationship Id="rId72" Type="http://schemas.microsoft.com/office/2007/relationships/slicerCache" Target="slicerCaches/slicerCache37.xml"/><Relationship Id="rId93" Type="http://schemas.openxmlformats.org/officeDocument/2006/relationships/customXml" Target="../customXml/item2.xml"/><Relationship Id="rId98" Type="http://schemas.openxmlformats.org/officeDocument/2006/relationships/customXml" Target="../customXml/item7.xml"/><Relationship Id="rId121" Type="http://schemas.openxmlformats.org/officeDocument/2006/relationships/customXml" Target="../customXml/item30.xml"/><Relationship Id="rId142" Type="http://schemas.openxmlformats.org/officeDocument/2006/relationships/customXml" Target="../customXml/item51.xml"/><Relationship Id="rId3" Type="http://schemas.openxmlformats.org/officeDocument/2006/relationships/worksheet" Target="worksheets/sheet3.xml"/><Relationship Id="rId25" Type="http://schemas.openxmlformats.org/officeDocument/2006/relationships/pivotCacheDefinition" Target="pivotCache/pivotCacheDefinition4.xml"/><Relationship Id="rId46" Type="http://schemas.microsoft.com/office/2007/relationships/slicerCache" Target="slicerCaches/slicerCache11.xml"/><Relationship Id="rId67" Type="http://schemas.microsoft.com/office/2007/relationships/slicerCache" Target="slicerCaches/slicerCache32.xml"/><Relationship Id="rId116" Type="http://schemas.openxmlformats.org/officeDocument/2006/relationships/customXml" Target="../customXml/item25.xml"/><Relationship Id="rId137" Type="http://schemas.openxmlformats.org/officeDocument/2006/relationships/customXml" Target="../customXml/item46.xml"/><Relationship Id="rId20" Type="http://schemas.openxmlformats.org/officeDocument/2006/relationships/worksheet" Target="worksheets/sheet20.xml"/><Relationship Id="rId41" Type="http://schemas.microsoft.com/office/2007/relationships/slicerCache" Target="slicerCaches/slicerCache6.xml"/><Relationship Id="rId62" Type="http://schemas.microsoft.com/office/2007/relationships/slicerCache" Target="slicerCaches/slicerCache27.xml"/><Relationship Id="rId83" Type="http://schemas.microsoft.com/office/2007/relationships/slicerCache" Target="slicerCaches/slicerCache48.xml"/><Relationship Id="rId88" Type="http://schemas.openxmlformats.org/officeDocument/2006/relationships/styles" Target="styles.xml"/><Relationship Id="rId111" Type="http://schemas.openxmlformats.org/officeDocument/2006/relationships/customXml" Target="../customXml/item20.xml"/><Relationship Id="rId132" Type="http://schemas.openxmlformats.org/officeDocument/2006/relationships/customXml" Target="../customXml/item41.xml"/><Relationship Id="rId15" Type="http://schemas.openxmlformats.org/officeDocument/2006/relationships/worksheet" Target="worksheets/sheet15.xml"/><Relationship Id="rId36" Type="http://schemas.microsoft.com/office/2007/relationships/slicerCache" Target="slicerCaches/slicerCache1.xml"/><Relationship Id="rId57" Type="http://schemas.microsoft.com/office/2007/relationships/slicerCache" Target="slicerCaches/slicerCache22.xml"/><Relationship Id="rId106" Type="http://schemas.openxmlformats.org/officeDocument/2006/relationships/customXml" Target="../customXml/item15.xml"/><Relationship Id="rId127" Type="http://schemas.openxmlformats.org/officeDocument/2006/relationships/customXml" Target="../customXml/item36.xml"/><Relationship Id="rId10" Type="http://schemas.openxmlformats.org/officeDocument/2006/relationships/worksheet" Target="worksheets/sheet10.xml"/><Relationship Id="rId31" Type="http://schemas.openxmlformats.org/officeDocument/2006/relationships/pivotCacheDefinition" Target="pivotCache/pivotCacheDefinition10.xml"/><Relationship Id="rId52" Type="http://schemas.microsoft.com/office/2007/relationships/slicerCache" Target="slicerCaches/slicerCache17.xml"/><Relationship Id="rId73" Type="http://schemas.microsoft.com/office/2007/relationships/slicerCache" Target="slicerCaches/slicerCache38.xml"/><Relationship Id="rId78" Type="http://schemas.microsoft.com/office/2007/relationships/slicerCache" Target="slicerCaches/slicerCache43.xml"/><Relationship Id="rId94" Type="http://schemas.openxmlformats.org/officeDocument/2006/relationships/customXml" Target="../customXml/item3.xml"/><Relationship Id="rId99" Type="http://schemas.openxmlformats.org/officeDocument/2006/relationships/customXml" Target="../customXml/item8.xml"/><Relationship Id="rId101" Type="http://schemas.openxmlformats.org/officeDocument/2006/relationships/customXml" Target="../customXml/item10.xml"/><Relationship Id="rId122" Type="http://schemas.openxmlformats.org/officeDocument/2006/relationships/customXml" Target="../customXml/item31.xml"/><Relationship Id="rId143" Type="http://schemas.openxmlformats.org/officeDocument/2006/relationships/customXml" Target="../customXml/item5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pivotCacheDefinition" Target="pivotCache/pivotCacheDefinition5.xml"/><Relationship Id="rId47" Type="http://schemas.microsoft.com/office/2007/relationships/slicerCache" Target="slicerCaches/slicerCache12.xml"/><Relationship Id="rId68" Type="http://schemas.microsoft.com/office/2007/relationships/slicerCache" Target="slicerCaches/slicerCache33.xml"/><Relationship Id="rId89" Type="http://schemas.openxmlformats.org/officeDocument/2006/relationships/sharedStrings" Target="sharedStrings.xml"/><Relationship Id="rId112" Type="http://schemas.openxmlformats.org/officeDocument/2006/relationships/customXml" Target="../customXml/item21.xml"/><Relationship Id="rId133" Type="http://schemas.openxmlformats.org/officeDocument/2006/relationships/customXml" Target="../customXml/item42.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County</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024015748031496"/>
          <c:y val="0.19486111111111112"/>
          <c:w val="0.38563079615048118"/>
          <c:h val="0.64271799358413528"/>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310F-4E30-B57B-E166840E64D1}"/>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310F-4E30-B57B-E166840E64D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General!$A$3:$A$4</c:f>
              <c:strCache>
                <c:ptCount val="2"/>
                <c:pt idx="0">
                  <c:v>Nassau</c:v>
                </c:pt>
                <c:pt idx="1">
                  <c:v>Suffolk</c:v>
                </c:pt>
              </c:strCache>
            </c:strRef>
          </c:cat>
          <c:val>
            <c:numRef>
              <c:f>General!$B$3:$B$4</c:f>
              <c:numCache>
                <c:formatCode>General</c:formatCode>
                <c:ptCount val="2"/>
                <c:pt idx="0">
                  <c:v>146</c:v>
                </c:pt>
                <c:pt idx="1">
                  <c:v>200</c:v>
                </c:pt>
              </c:numCache>
            </c:numRef>
          </c:val>
          <c:extLst>
            <c:ext xmlns:c16="http://schemas.microsoft.com/office/drawing/2014/chart" uri="{C3380CC4-5D6E-409C-BE32-E72D297353CC}">
              <c16:uniqueId val="{00000004-310F-4E30-B57B-E166840E64D1}"/>
            </c:ext>
          </c:extLst>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Have a Smartphone/Reliable Internet</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3E8E-416E-9BC1-F9211B0CA063}"/>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3E8E-416E-9BC1-F9211B0CA063}"/>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3E8E-416E-9BC1-F9211B0CA063}"/>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General!$AO$19:$AO$20</c:f>
              <c:strCache>
                <c:ptCount val="2"/>
                <c:pt idx="0">
                  <c:v>Yes</c:v>
                </c:pt>
                <c:pt idx="1">
                  <c:v>No</c:v>
                </c:pt>
              </c:strCache>
            </c:strRef>
          </c:cat>
          <c:val>
            <c:numRef>
              <c:f>General!$AP$19:$AP$20</c:f>
              <c:numCache>
                <c:formatCode>General</c:formatCode>
                <c:ptCount val="2"/>
                <c:pt idx="0">
                  <c:v>249</c:v>
                </c:pt>
                <c:pt idx="1">
                  <c:v>17</c:v>
                </c:pt>
              </c:numCache>
            </c:numRef>
          </c:val>
          <c:extLst>
            <c:ext xmlns:c16="http://schemas.microsoft.com/office/drawing/2014/chart" uri="{C3380CC4-5D6E-409C-BE32-E72D297353CC}">
              <c16:uniqueId val="{00000006-3E8E-416E-9BC1-F9211B0CA063}"/>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29673775153105864"/>
          <c:y val="0.17490600837057529"/>
          <c:w val="0.38152449693788271"/>
          <c:h val="0.61868837341278282"/>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6A60-49C6-959C-47DCE11C9D88}"/>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6A60-49C6-959C-47DCE11C9D88}"/>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6A60-49C6-959C-47DCE11C9D88}"/>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6A60-49C6-959C-47DCE11C9D8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'!$A$3:$A$6</c:f>
              <c:strCache>
                <c:ptCount val="4"/>
                <c:pt idx="0">
                  <c:v>Man</c:v>
                </c:pt>
                <c:pt idx="1">
                  <c:v>Woman</c:v>
                </c:pt>
                <c:pt idx="2">
                  <c:v>Transgender</c:v>
                </c:pt>
                <c:pt idx="3">
                  <c:v>Other</c:v>
                </c:pt>
              </c:strCache>
            </c:strRef>
          </c:cat>
          <c:val>
            <c:numRef>
              <c:f>'Nassau '!$B$3:$B$6</c:f>
              <c:numCache>
                <c:formatCode>General</c:formatCode>
                <c:ptCount val="4"/>
                <c:pt idx="0">
                  <c:v>39</c:v>
                </c:pt>
                <c:pt idx="1">
                  <c:v>103</c:v>
                </c:pt>
                <c:pt idx="2">
                  <c:v>0</c:v>
                </c:pt>
                <c:pt idx="3">
                  <c:v>0</c:v>
                </c:pt>
              </c:numCache>
            </c:numRef>
          </c:val>
          <c:extLst>
            <c:ext xmlns:c16="http://schemas.microsoft.com/office/drawing/2014/chart" uri="{C3380CC4-5D6E-409C-BE32-E72D297353CC}">
              <c16:uniqueId val="{00000008-6A60-49C6-959C-47DCE11C9D88}"/>
            </c:ext>
          </c:extLst>
        </c:ser>
        <c:dLbls>
          <c:dLblPos val="inEnd"/>
          <c:showLegendKey val="0"/>
          <c:showVal val="0"/>
          <c:showCatName val="0"/>
          <c:showSerName val="0"/>
          <c:showPercent val="1"/>
          <c:showBubbleSize val="0"/>
          <c:showLeaderLines val="1"/>
        </c:dLbls>
        <c:firstSliceAng val="44"/>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660542432195975"/>
          <c:y val="0.13467592592592592"/>
          <c:w val="0.37567825896762902"/>
          <c:h val="0.6261304316127150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CB82-450E-AC43-4919F35C3EB7}"/>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CB82-450E-AC43-4919F35C3EB7}"/>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CB82-450E-AC43-4919F35C3EB7}"/>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CB82-450E-AC43-4919F35C3EB7}"/>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CB82-450E-AC43-4919F35C3EB7}"/>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CB82-450E-AC43-4919F35C3EB7}"/>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'!$A$19:$A$24</c:f>
              <c:strCache>
                <c:ptCount val="6"/>
                <c:pt idx="0">
                  <c:v>$0-$19,999</c:v>
                </c:pt>
                <c:pt idx="1">
                  <c:v>$20,000 to $34,999</c:v>
                </c:pt>
                <c:pt idx="2">
                  <c:v>$35,000 to $49,999</c:v>
                </c:pt>
                <c:pt idx="3">
                  <c:v>$50,000 to $74,999</c:v>
                </c:pt>
                <c:pt idx="4">
                  <c:v>$75,000 to $125,000</c:v>
                </c:pt>
                <c:pt idx="5">
                  <c:v>Over $125,000</c:v>
                </c:pt>
              </c:strCache>
            </c:strRef>
          </c:cat>
          <c:val>
            <c:numRef>
              <c:f>'Nassau '!$B$19:$B$24</c:f>
              <c:numCache>
                <c:formatCode>General</c:formatCode>
                <c:ptCount val="6"/>
                <c:pt idx="0">
                  <c:v>8</c:v>
                </c:pt>
                <c:pt idx="1">
                  <c:v>8</c:v>
                </c:pt>
                <c:pt idx="2">
                  <c:v>9</c:v>
                </c:pt>
                <c:pt idx="3">
                  <c:v>21</c:v>
                </c:pt>
                <c:pt idx="4">
                  <c:v>35</c:v>
                </c:pt>
                <c:pt idx="5">
                  <c:v>32</c:v>
                </c:pt>
              </c:numCache>
            </c:numRef>
          </c:val>
          <c:extLst>
            <c:ext xmlns:c16="http://schemas.microsoft.com/office/drawing/2014/chart" uri="{C3380CC4-5D6E-409C-BE32-E72D297353CC}">
              <c16:uniqueId val="{0000000C-CB82-450E-AC43-4919F35C3EB7}"/>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2654-4CD9-A84D-C4657B5501EC}"/>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2654-4CD9-A84D-C4657B5501EC}"/>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2654-4CD9-A84D-C4657B5501EC}"/>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2654-4CD9-A84D-C4657B5501EC}"/>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2654-4CD9-A84D-C4657B5501EC}"/>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2654-4CD9-A84D-C4657B5501E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'!$K$3:$K$8</c:f>
              <c:strCache>
                <c:ptCount val="6"/>
                <c:pt idx="0">
                  <c:v>18-24</c:v>
                </c:pt>
                <c:pt idx="1">
                  <c:v>25-34</c:v>
                </c:pt>
                <c:pt idx="2">
                  <c:v>35-44</c:v>
                </c:pt>
                <c:pt idx="3">
                  <c:v>45-54</c:v>
                </c:pt>
                <c:pt idx="4">
                  <c:v>55-64</c:v>
                </c:pt>
                <c:pt idx="5">
                  <c:v>65+</c:v>
                </c:pt>
              </c:strCache>
            </c:strRef>
          </c:cat>
          <c:val>
            <c:numRef>
              <c:f>'Nassau '!$L$3:$L$8</c:f>
              <c:numCache>
                <c:formatCode>General</c:formatCode>
                <c:ptCount val="6"/>
                <c:pt idx="0">
                  <c:v>9</c:v>
                </c:pt>
                <c:pt idx="1">
                  <c:v>7</c:v>
                </c:pt>
                <c:pt idx="2">
                  <c:v>7</c:v>
                </c:pt>
                <c:pt idx="3">
                  <c:v>16</c:v>
                </c:pt>
                <c:pt idx="4">
                  <c:v>26</c:v>
                </c:pt>
                <c:pt idx="5">
                  <c:v>78</c:v>
                </c:pt>
              </c:numCache>
            </c:numRef>
          </c:val>
          <c:extLst>
            <c:ext xmlns:c16="http://schemas.microsoft.com/office/drawing/2014/chart" uri="{C3380CC4-5D6E-409C-BE32-E72D297353CC}">
              <c16:uniqueId val="{0000000C-2654-4CD9-A84D-C4657B5501EC}"/>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sz="1400"/>
              <a:t>Employment Status</a:t>
            </a:r>
          </a:p>
        </c:rich>
      </c:tx>
      <c:layout>
        <c:manualLayout>
          <c:xMode val="edge"/>
          <c:yMode val="edge"/>
          <c:x val="0.33449300087489064"/>
          <c:y val="1.388888888888888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072462817147857"/>
          <c:y val="0.11152777777777778"/>
          <c:w val="0.36688429571303588"/>
          <c:h val="0.61147382618839308"/>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A378-4ED4-8580-C0B11E520B80}"/>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A378-4ED4-8580-C0B11E520B80}"/>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A378-4ED4-8580-C0B11E520B80}"/>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A378-4ED4-8580-C0B11E520B80}"/>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A378-4ED4-8580-C0B11E520B80}"/>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A378-4ED4-8580-C0B11E520B80}"/>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A378-4ED4-8580-C0B11E520B80}"/>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'!$K$19:$K$25</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'Nassau '!$L$19:$L$25</c:f>
              <c:numCache>
                <c:formatCode>General</c:formatCode>
                <c:ptCount val="7"/>
                <c:pt idx="0">
                  <c:v>48</c:v>
                </c:pt>
                <c:pt idx="1">
                  <c:v>4</c:v>
                </c:pt>
                <c:pt idx="2">
                  <c:v>5</c:v>
                </c:pt>
                <c:pt idx="3">
                  <c:v>75</c:v>
                </c:pt>
                <c:pt idx="4">
                  <c:v>0</c:v>
                </c:pt>
                <c:pt idx="5">
                  <c:v>3</c:v>
                </c:pt>
                <c:pt idx="6">
                  <c:v>2</c:v>
                </c:pt>
              </c:numCache>
            </c:numRef>
          </c:val>
          <c:extLst>
            <c:ext xmlns:c16="http://schemas.microsoft.com/office/drawing/2014/chart" uri="{C3380CC4-5D6E-409C-BE32-E72D297353CC}">
              <c16:uniqueId val="{0000000E-A378-4ED4-8580-C0B11E520B80}"/>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2.4527340332458444E-2"/>
          <c:y val="0.7276312335958004"/>
          <c:w val="0.95094531933508308"/>
          <c:h val="0.23070209973753281"/>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125174978127733"/>
          <c:y val="0.16876932050160395"/>
          <c:w val="0.38638538932633426"/>
          <c:h val="0.64397564887722381"/>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FC64-4AE8-BC1F-83CE2F57599D}"/>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FC64-4AE8-BC1F-83CE2F57599D}"/>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FC64-4AE8-BC1F-83CE2F57599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'!$U$3:$U$5</c:f>
              <c:strCache>
                <c:ptCount val="3"/>
                <c:pt idx="0">
                  <c:v>Yes</c:v>
                </c:pt>
                <c:pt idx="1">
                  <c:v>No</c:v>
                </c:pt>
                <c:pt idx="2">
                  <c:v>No, but did in past</c:v>
                </c:pt>
              </c:strCache>
            </c:strRef>
          </c:cat>
          <c:val>
            <c:numRef>
              <c:f>'Nassau '!$V$3:$V$5</c:f>
              <c:numCache>
                <c:formatCode>General</c:formatCode>
                <c:ptCount val="3"/>
                <c:pt idx="0">
                  <c:v>131</c:v>
                </c:pt>
                <c:pt idx="1">
                  <c:v>6</c:v>
                </c:pt>
                <c:pt idx="2">
                  <c:v>1</c:v>
                </c:pt>
              </c:numCache>
            </c:numRef>
          </c:val>
          <c:extLst>
            <c:ext xmlns:c16="http://schemas.microsoft.com/office/drawing/2014/chart" uri="{C3380CC4-5D6E-409C-BE32-E72D297353CC}">
              <c16:uniqueId val="{00000006-FC64-4AE8-BC1F-83CE2F57599D}"/>
            </c:ext>
          </c:extLst>
        </c:ser>
        <c:dLbls>
          <c:dLblPos val="inEnd"/>
          <c:showLegendKey val="0"/>
          <c:showVal val="0"/>
          <c:showCatName val="0"/>
          <c:showSerName val="0"/>
          <c:showPercent val="1"/>
          <c:showBubbleSize val="0"/>
          <c:showLeaderLines val="1"/>
        </c:dLbls>
        <c:firstSliceAng val="322"/>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Race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178587051618546"/>
          <c:y val="0.17591426071741031"/>
          <c:w val="0.35087292213473315"/>
          <c:h val="0.5847882035578886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F1C8-4220-8598-8F6038863207}"/>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F1C8-4220-8598-8F6038863207}"/>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F1C8-4220-8598-8F6038863207}"/>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F1C8-4220-8598-8F6038863207}"/>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F1C8-4220-8598-8F6038863207}"/>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F1C8-4220-8598-8F6038863207}"/>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'!$U$19:$U$24</c:f>
              <c:strCache>
                <c:ptCount val="6"/>
                <c:pt idx="0">
                  <c:v>White</c:v>
                </c:pt>
                <c:pt idx="1">
                  <c:v>Black/African American</c:v>
                </c:pt>
                <c:pt idx="2">
                  <c:v>Native Hawaiian and Other Pacific Islander</c:v>
                </c:pt>
                <c:pt idx="3">
                  <c:v>American Indian and Alaska Native</c:v>
                </c:pt>
                <c:pt idx="4">
                  <c:v>Multi-racial</c:v>
                </c:pt>
                <c:pt idx="5">
                  <c:v>Other</c:v>
                </c:pt>
              </c:strCache>
            </c:strRef>
          </c:cat>
          <c:val>
            <c:numRef>
              <c:f>'Nassau '!$V$19:$V$24</c:f>
              <c:numCache>
                <c:formatCode>General</c:formatCode>
                <c:ptCount val="6"/>
                <c:pt idx="0">
                  <c:v>114</c:v>
                </c:pt>
                <c:pt idx="1">
                  <c:v>6</c:v>
                </c:pt>
                <c:pt idx="2">
                  <c:v>1</c:v>
                </c:pt>
                <c:pt idx="3">
                  <c:v>0</c:v>
                </c:pt>
                <c:pt idx="4">
                  <c:v>4</c:v>
                </c:pt>
                <c:pt idx="5">
                  <c:v>4</c:v>
                </c:pt>
              </c:numCache>
            </c:numRef>
          </c:val>
          <c:extLst>
            <c:ext xmlns:c16="http://schemas.microsoft.com/office/drawing/2014/chart" uri="{C3380CC4-5D6E-409C-BE32-E72D297353CC}">
              <c16:uniqueId val="{0000000C-F1C8-4220-8598-8F6038863207}"/>
            </c:ext>
          </c:extLst>
        </c:ser>
        <c:dLbls>
          <c:dLblPos val="inEnd"/>
          <c:showLegendKey val="0"/>
          <c:showVal val="0"/>
          <c:showCatName val="0"/>
          <c:showSerName val="0"/>
          <c:showPercent val="1"/>
          <c:showBubbleSize val="0"/>
          <c:showLeaderLines val="1"/>
        </c:dLbls>
        <c:firstSliceAng val="19"/>
      </c:pieChart>
      <c:spPr>
        <a:noFill/>
        <a:ln>
          <a:noFill/>
        </a:ln>
        <a:effectLst/>
      </c:spPr>
    </c:plotArea>
    <c:legend>
      <c:legendPos val="b"/>
      <c:layout>
        <c:manualLayout>
          <c:xMode val="edge"/>
          <c:yMode val="edge"/>
          <c:x val="0.6955877145425422"/>
          <c:y val="7.7144118588354828E-3"/>
          <c:w val="0.30349273896566176"/>
          <c:h val="0.99228558814116452"/>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00462962962963"/>
          <c:w val="0.35021762904636922"/>
          <c:h val="0.5836960484106152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E99A-4196-88F5-4D18B2CD64CE}"/>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E99A-4196-88F5-4D18B2CD64CE}"/>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E99A-4196-88F5-4D18B2CD64CE}"/>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E99A-4196-88F5-4D18B2CD64CE}"/>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E99A-4196-88F5-4D18B2CD64CE}"/>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E99A-4196-88F5-4D18B2CD64CE}"/>
              </c:ext>
            </c:extLst>
          </c:dPt>
          <c:dPt>
            <c:idx val="6"/>
            <c:bubble3D val="0"/>
            <c:spPr>
              <a:solidFill>
                <a:schemeClr val="accent4">
                  <a:lumMod val="60000"/>
                  <a:lumOff val="4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E99A-4196-88F5-4D18B2CD64CE}"/>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E99A-4196-88F5-4D18B2CD64CE}"/>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E99A-4196-88F5-4D18B2CD64CE}"/>
              </c:ext>
            </c:extLst>
          </c:dPt>
          <c:dPt>
            <c:idx val="9"/>
            <c:bubble3D val="0"/>
            <c:spPr>
              <a:solidFill>
                <a:srgbClr val="FFFF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E99A-4196-88F5-4D18B2CD64CE}"/>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'!$AE$19:$AE$28</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'Nassau '!$AF$19:$AF$28</c:f>
              <c:numCache>
                <c:formatCode>General</c:formatCode>
                <c:ptCount val="10"/>
                <c:pt idx="0">
                  <c:v>1</c:v>
                </c:pt>
                <c:pt idx="1">
                  <c:v>0</c:v>
                </c:pt>
                <c:pt idx="2">
                  <c:v>24</c:v>
                </c:pt>
                <c:pt idx="3">
                  <c:v>3</c:v>
                </c:pt>
                <c:pt idx="4">
                  <c:v>19</c:v>
                </c:pt>
                <c:pt idx="5">
                  <c:v>47</c:v>
                </c:pt>
                <c:pt idx="6">
                  <c:v>36</c:v>
                </c:pt>
                <c:pt idx="7">
                  <c:v>2</c:v>
                </c:pt>
                <c:pt idx="8">
                  <c:v>0</c:v>
                </c:pt>
                <c:pt idx="9" formatCode="0">
                  <c:v>0</c:v>
                </c:pt>
              </c:numCache>
            </c:numRef>
          </c:val>
          <c:extLst>
            <c:ext xmlns:c16="http://schemas.microsoft.com/office/drawing/2014/chart" uri="{C3380CC4-5D6E-409C-BE32-E72D297353CC}">
              <c16:uniqueId val="{00000014-E99A-4196-88F5-4D18B2CD64CE}"/>
            </c:ext>
          </c:extLst>
        </c:ser>
        <c:dLbls>
          <c:dLblPos val="inEnd"/>
          <c:showLegendKey val="0"/>
          <c:showVal val="0"/>
          <c:showCatName val="0"/>
          <c:showSerName val="0"/>
          <c:showPercent val="1"/>
          <c:showBubbleSize val="0"/>
          <c:showLeaderLines val="1"/>
        </c:dLbls>
        <c:firstSliceAng val="98"/>
      </c:pieChart>
      <c:spPr>
        <a:noFill/>
        <a:ln>
          <a:noFill/>
        </a:ln>
        <a:effectLst/>
      </c:spPr>
    </c:plotArea>
    <c:legend>
      <c:legendPos val="b"/>
      <c:layout>
        <c:manualLayout>
          <c:xMode val="edge"/>
          <c:yMode val="edge"/>
          <c:x val="5.4854330708661414E-2"/>
          <c:y val="0.746149752114319"/>
          <c:w val="0.89029133858267717"/>
          <c:h val="0.22607247010790318"/>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a:t>
            </a:r>
            <a:r>
              <a:rPr lang="en-US" sz="1400" baseline="0"/>
              <a:t> Type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00462962962963"/>
          <c:w val="0.35021762904636922"/>
          <c:h val="0.5836960484106152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CD44-4162-BA6E-6EC6F37D484D}"/>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CD44-4162-BA6E-6EC6F37D484D}"/>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CD44-4162-BA6E-6EC6F37D484D}"/>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CD44-4162-BA6E-6EC6F37D484D}"/>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CD44-4162-BA6E-6EC6F37D484D}"/>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CD44-4162-BA6E-6EC6F37D484D}"/>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CD44-4162-BA6E-6EC6F37D484D}"/>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CD44-4162-BA6E-6EC6F37D484D}"/>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CD44-4162-BA6E-6EC6F37D484D}"/>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CD44-4162-BA6E-6EC6F37D484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'!$AE$3:$AE$11</c:f>
              <c:strCache>
                <c:ptCount val="9"/>
                <c:pt idx="0">
                  <c:v>Medicaid</c:v>
                </c:pt>
                <c:pt idx="1">
                  <c:v>Medicaid,Medicare</c:v>
                </c:pt>
                <c:pt idx="2">
                  <c:v>Medicaid,Medicare,Private/Commercial</c:v>
                </c:pt>
                <c:pt idx="3">
                  <c:v>Medicaid,Private/Commercial</c:v>
                </c:pt>
                <c:pt idx="4">
                  <c:v>Medicare</c:v>
                </c:pt>
                <c:pt idx="5">
                  <c:v>Medicare,No Insurance</c:v>
                </c:pt>
                <c:pt idx="6">
                  <c:v>Medicare,Private/Commercial</c:v>
                </c:pt>
                <c:pt idx="7">
                  <c:v>No Insurance</c:v>
                </c:pt>
                <c:pt idx="8">
                  <c:v>Private/Commercial</c:v>
                </c:pt>
              </c:strCache>
            </c:strRef>
          </c:cat>
          <c:val>
            <c:numRef>
              <c:f>'Nassau '!$AF$3:$AF$11</c:f>
              <c:numCache>
                <c:formatCode>General</c:formatCode>
                <c:ptCount val="9"/>
                <c:pt idx="0">
                  <c:v>4</c:v>
                </c:pt>
                <c:pt idx="1">
                  <c:v>0</c:v>
                </c:pt>
                <c:pt idx="2">
                  <c:v>0</c:v>
                </c:pt>
                <c:pt idx="3">
                  <c:v>0</c:v>
                </c:pt>
                <c:pt idx="4">
                  <c:v>4</c:v>
                </c:pt>
                <c:pt idx="5">
                  <c:v>0</c:v>
                </c:pt>
                <c:pt idx="6">
                  <c:v>0</c:v>
                </c:pt>
                <c:pt idx="7">
                  <c:v>5</c:v>
                </c:pt>
                <c:pt idx="8">
                  <c:v>54</c:v>
                </c:pt>
              </c:numCache>
            </c:numRef>
          </c:val>
          <c:extLst>
            <c:ext xmlns:c16="http://schemas.microsoft.com/office/drawing/2014/chart" uri="{C3380CC4-5D6E-409C-BE32-E72D297353CC}">
              <c16:uniqueId val="{00000014-CD44-4162-BA6E-6EC6F37D484D}"/>
            </c:ext>
          </c:extLst>
        </c:ser>
        <c:dLbls>
          <c:dLblPos val="inEnd"/>
          <c:showLegendKey val="0"/>
          <c:showVal val="0"/>
          <c:showCatName val="0"/>
          <c:showSerName val="0"/>
          <c:showPercent val="1"/>
          <c:showBubbleSize val="0"/>
          <c:showLeaderLines val="1"/>
        </c:dLbls>
        <c:firstSliceAng val="98"/>
      </c:pieChart>
      <c:spPr>
        <a:noFill/>
        <a:ln>
          <a:noFill/>
        </a:ln>
        <a:effectLst/>
      </c:spPr>
    </c:plotArea>
    <c:legend>
      <c:legendPos val="b"/>
      <c:layout>
        <c:manualLayout>
          <c:xMode val="edge"/>
          <c:yMode val="edge"/>
          <c:x val="5.4854330708661414E-2"/>
          <c:y val="0.746149752114319"/>
          <c:w val="0.89029133858267717"/>
          <c:h val="0.22607247010790318"/>
        </c:manualLayout>
      </c:layout>
      <c:overlay val="0"/>
      <c:spPr>
        <a:solidFill>
          <a:schemeClr val="lt1">
            <a:alpha val="78000"/>
          </a:schemeClr>
        </a:solid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Have a Smartphone/Reliable Internet</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C37F-41AD-B44D-DF5A20494940}"/>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C37F-41AD-B44D-DF5A20494940}"/>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C37F-41AD-B44D-DF5A20494940}"/>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'!$AO$3:$AO$4</c:f>
              <c:strCache>
                <c:ptCount val="2"/>
                <c:pt idx="0">
                  <c:v>Yes</c:v>
                </c:pt>
                <c:pt idx="1">
                  <c:v>No</c:v>
                </c:pt>
              </c:strCache>
            </c:strRef>
          </c:cat>
          <c:val>
            <c:numRef>
              <c:f>'Nassau '!$AP$3:$AP$4</c:f>
              <c:numCache>
                <c:formatCode>General</c:formatCode>
                <c:ptCount val="2"/>
                <c:pt idx="0">
                  <c:v>113</c:v>
                </c:pt>
                <c:pt idx="1">
                  <c:v>12</c:v>
                </c:pt>
              </c:numCache>
            </c:numRef>
          </c:val>
          <c:extLst>
            <c:ext xmlns:c16="http://schemas.microsoft.com/office/drawing/2014/chart" uri="{C3380CC4-5D6E-409C-BE32-E72D297353CC}">
              <c16:uniqueId val="{00000006-C37F-41AD-B44D-DF5A20494940}"/>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447965879265093"/>
          <c:y val="0.14340296004666084"/>
          <c:w val="0.37992979002624672"/>
          <c:h val="0.6332163167104112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0EC3-433F-A656-31E715631A01}"/>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0EC3-433F-A656-31E715631A01}"/>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0EC3-433F-A656-31E715631A01}"/>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0EC3-433F-A656-31E715631A01}"/>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0EC3-433F-A656-31E715631A01}"/>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0EC3-433F-A656-31E715631A0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General!$A$19:$A$24</c:f>
              <c:strCache>
                <c:ptCount val="6"/>
                <c:pt idx="0">
                  <c:v>$0-$19,999</c:v>
                </c:pt>
                <c:pt idx="1">
                  <c:v>$20,000 to $34,999</c:v>
                </c:pt>
                <c:pt idx="2">
                  <c:v>$35,000 to $49,999</c:v>
                </c:pt>
                <c:pt idx="3">
                  <c:v>$50,000 to $74,999</c:v>
                </c:pt>
                <c:pt idx="4">
                  <c:v>$75,000 to $125,000</c:v>
                </c:pt>
                <c:pt idx="5">
                  <c:v>Over $125,000</c:v>
                </c:pt>
              </c:strCache>
            </c:strRef>
          </c:cat>
          <c:val>
            <c:numRef>
              <c:f>General!$B$19:$B$24</c:f>
              <c:numCache>
                <c:formatCode>General</c:formatCode>
                <c:ptCount val="6"/>
                <c:pt idx="0">
                  <c:v>27</c:v>
                </c:pt>
                <c:pt idx="1">
                  <c:v>20</c:v>
                </c:pt>
                <c:pt idx="2">
                  <c:v>31</c:v>
                </c:pt>
                <c:pt idx="3">
                  <c:v>55</c:v>
                </c:pt>
                <c:pt idx="4">
                  <c:v>87</c:v>
                </c:pt>
                <c:pt idx="5">
                  <c:v>105</c:v>
                </c:pt>
              </c:numCache>
            </c:numRef>
          </c:val>
          <c:extLst>
            <c:ext xmlns:c16="http://schemas.microsoft.com/office/drawing/2014/chart" uri="{C3380CC4-5D6E-409C-BE32-E72D297353CC}">
              <c16:uniqueId val="{0000000C-0EC3-433F-A656-31E715631A01}"/>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18832020997378"/>
          <c:y val="0.18997156605424323"/>
          <c:w val="0.37451224846894138"/>
          <c:h val="0.6241870807815689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F9F5-48D9-9D42-C4B8A1A64662}"/>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F9F5-48D9-9D42-C4B8A1A64662}"/>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F9F5-48D9-9D42-C4B8A1A64662}"/>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F9F5-48D9-9D42-C4B8A1A6466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'!$A$3:$A$6</c:f>
              <c:strCache>
                <c:ptCount val="4"/>
                <c:pt idx="0">
                  <c:v>Man</c:v>
                </c:pt>
                <c:pt idx="1">
                  <c:v>Woman</c:v>
                </c:pt>
                <c:pt idx="2">
                  <c:v>Transgender</c:v>
                </c:pt>
                <c:pt idx="3">
                  <c:v>Other</c:v>
                </c:pt>
              </c:strCache>
            </c:strRef>
          </c:cat>
          <c:val>
            <c:numRef>
              <c:f>'Suffolk '!$B$3:$B$6</c:f>
              <c:numCache>
                <c:formatCode>General</c:formatCode>
                <c:ptCount val="4"/>
                <c:pt idx="0">
                  <c:v>59</c:v>
                </c:pt>
                <c:pt idx="1">
                  <c:v>131</c:v>
                </c:pt>
                <c:pt idx="2">
                  <c:v>0</c:v>
                </c:pt>
                <c:pt idx="3">
                  <c:v>0</c:v>
                </c:pt>
              </c:numCache>
            </c:numRef>
          </c:val>
          <c:extLst>
            <c:ext xmlns:c16="http://schemas.microsoft.com/office/drawing/2014/chart" uri="{C3380CC4-5D6E-409C-BE32-E72D297353CC}">
              <c16:uniqueId val="{00000008-F9F5-48D9-9D42-C4B8A1A64662}"/>
            </c:ext>
          </c:extLst>
        </c:ser>
        <c:dLbls>
          <c:dLblPos val="inEnd"/>
          <c:showLegendKey val="0"/>
          <c:showVal val="0"/>
          <c:showCatName val="0"/>
          <c:showSerName val="0"/>
          <c:showPercent val="1"/>
          <c:showBubbleSize val="0"/>
          <c:showLeaderLines val="1"/>
        </c:dLbls>
        <c:firstSliceAng val="42"/>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02C5-4507-8EC1-677F77569DF3}"/>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02C5-4507-8EC1-677F77569DF3}"/>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02C5-4507-8EC1-677F77569DF3}"/>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02C5-4507-8EC1-677F77569DF3}"/>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02C5-4507-8EC1-677F77569DF3}"/>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02C5-4507-8EC1-677F77569DF3}"/>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'!$A$19:$A$24</c:f>
              <c:strCache>
                <c:ptCount val="6"/>
                <c:pt idx="0">
                  <c:v>$0-$19,999</c:v>
                </c:pt>
                <c:pt idx="1">
                  <c:v>$20,000 to $34,999</c:v>
                </c:pt>
                <c:pt idx="2">
                  <c:v>$35,000 to $49,999</c:v>
                </c:pt>
                <c:pt idx="3">
                  <c:v>$50,000 to $74,999</c:v>
                </c:pt>
                <c:pt idx="4">
                  <c:v>$75,000 to $125,000</c:v>
                </c:pt>
                <c:pt idx="5">
                  <c:v>Over $125,000</c:v>
                </c:pt>
              </c:strCache>
            </c:strRef>
          </c:cat>
          <c:val>
            <c:numRef>
              <c:f>'Suffolk '!$B$19:$B$24</c:f>
              <c:numCache>
                <c:formatCode>General</c:formatCode>
                <c:ptCount val="6"/>
                <c:pt idx="0">
                  <c:v>18</c:v>
                </c:pt>
                <c:pt idx="1">
                  <c:v>7</c:v>
                </c:pt>
                <c:pt idx="2">
                  <c:v>19</c:v>
                </c:pt>
                <c:pt idx="3">
                  <c:v>23</c:v>
                </c:pt>
                <c:pt idx="4">
                  <c:v>46</c:v>
                </c:pt>
                <c:pt idx="5">
                  <c:v>63</c:v>
                </c:pt>
              </c:numCache>
            </c:numRef>
          </c:val>
          <c:extLst>
            <c:ext xmlns:c16="http://schemas.microsoft.com/office/drawing/2014/chart" uri="{C3380CC4-5D6E-409C-BE32-E72D297353CC}">
              <c16:uniqueId val="{0000000C-02C5-4507-8EC1-677F77569DF3}"/>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E124-45CB-9FFC-BD6B198CEAF9}"/>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E124-45CB-9FFC-BD6B198CEAF9}"/>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E124-45CB-9FFC-BD6B198CEAF9}"/>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E124-45CB-9FFC-BD6B198CEAF9}"/>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E124-45CB-9FFC-BD6B198CEAF9}"/>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E124-45CB-9FFC-BD6B198CEAF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'!$K$3:$K$8</c:f>
              <c:strCache>
                <c:ptCount val="6"/>
                <c:pt idx="0">
                  <c:v>18-24</c:v>
                </c:pt>
                <c:pt idx="1">
                  <c:v>25-34</c:v>
                </c:pt>
                <c:pt idx="2">
                  <c:v>35-44</c:v>
                </c:pt>
                <c:pt idx="3">
                  <c:v>45-54</c:v>
                </c:pt>
                <c:pt idx="4">
                  <c:v>55-64</c:v>
                </c:pt>
                <c:pt idx="5">
                  <c:v>65+</c:v>
                </c:pt>
              </c:strCache>
            </c:strRef>
          </c:cat>
          <c:val>
            <c:numRef>
              <c:f>'Suffolk '!$L$3:$L$8</c:f>
              <c:numCache>
                <c:formatCode>General</c:formatCode>
                <c:ptCount val="6"/>
                <c:pt idx="0">
                  <c:v>25</c:v>
                </c:pt>
                <c:pt idx="1">
                  <c:v>13</c:v>
                </c:pt>
                <c:pt idx="2">
                  <c:v>28</c:v>
                </c:pt>
                <c:pt idx="3">
                  <c:v>39</c:v>
                </c:pt>
                <c:pt idx="4">
                  <c:v>30</c:v>
                </c:pt>
                <c:pt idx="5">
                  <c:v>50</c:v>
                </c:pt>
              </c:numCache>
            </c:numRef>
          </c:val>
          <c:extLst>
            <c:ext xmlns:c16="http://schemas.microsoft.com/office/drawing/2014/chart" uri="{C3380CC4-5D6E-409C-BE32-E72D297353CC}">
              <c16:uniqueId val="{0000000C-E124-45CB-9FFC-BD6B198CEAF9}"/>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Employment</a:t>
            </a:r>
            <a:r>
              <a:rPr lang="en-US" sz="1400" baseline="0"/>
              <a:t> Status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129286964129483"/>
          <c:y val="0.13304206765820939"/>
          <c:w val="0.35741447944006999"/>
          <c:h val="0.5956907990667833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1E54-4754-932C-2FEFF44DA181}"/>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1E54-4754-932C-2FEFF44DA181}"/>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1E54-4754-932C-2FEFF44DA181}"/>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1E54-4754-932C-2FEFF44DA181}"/>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1E54-4754-932C-2FEFF44DA181}"/>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1E54-4754-932C-2FEFF44DA181}"/>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1E54-4754-932C-2FEFF44DA18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'!$K$19:$K$25</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'Suffolk '!$L$19:$L$25</c:f>
              <c:numCache>
                <c:formatCode>General</c:formatCode>
                <c:ptCount val="7"/>
                <c:pt idx="0">
                  <c:v>97</c:v>
                </c:pt>
                <c:pt idx="1">
                  <c:v>12</c:v>
                </c:pt>
                <c:pt idx="2">
                  <c:v>23</c:v>
                </c:pt>
                <c:pt idx="3">
                  <c:v>49</c:v>
                </c:pt>
                <c:pt idx="4">
                  <c:v>0</c:v>
                </c:pt>
                <c:pt idx="5">
                  <c:v>5</c:v>
                </c:pt>
                <c:pt idx="6">
                  <c:v>5</c:v>
                </c:pt>
              </c:numCache>
            </c:numRef>
          </c:val>
          <c:extLst>
            <c:ext xmlns:c16="http://schemas.microsoft.com/office/drawing/2014/chart" uri="{C3380CC4-5D6E-409C-BE32-E72D297353CC}">
              <c16:uniqueId val="{0000000E-1E54-4754-932C-2FEFF44DA181}"/>
            </c:ext>
          </c:extLst>
        </c:ser>
        <c:dLbls>
          <c:dLblPos val="inEnd"/>
          <c:showLegendKey val="0"/>
          <c:showVal val="0"/>
          <c:showCatName val="0"/>
          <c:showSerName val="0"/>
          <c:showPercent val="1"/>
          <c:showBubbleSize val="0"/>
          <c:showLeaderLines val="1"/>
        </c:dLbls>
        <c:firstSliceAng val="99"/>
      </c:pieChart>
      <c:spPr>
        <a:noFill/>
        <a:ln>
          <a:noFill/>
        </a:ln>
        <a:effectLst/>
      </c:spPr>
    </c:plotArea>
    <c:legend>
      <c:legendPos val="b"/>
      <c:layout>
        <c:manualLayout>
          <c:xMode val="edge"/>
          <c:yMode val="edge"/>
          <c:x val="6.5132545931758518E-2"/>
          <c:y val="0.74536818314377373"/>
          <c:w val="0.85862379702537184"/>
          <c:h val="0.24074292796733743"/>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96286089238845"/>
          <c:y val="0.16767378304516059"/>
          <c:w val="0.37796522309711283"/>
          <c:h val="0.62344779067565004"/>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4E70-4DA1-A925-C32AC6A5B812}"/>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4E70-4DA1-A925-C32AC6A5B812}"/>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4E70-4DA1-A925-C32AC6A5B812}"/>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70-4DA1-A925-C32AC6A5B81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'!$U$3:$U$5</c:f>
              <c:strCache>
                <c:ptCount val="3"/>
                <c:pt idx="0">
                  <c:v>Yes</c:v>
                </c:pt>
                <c:pt idx="1">
                  <c:v>No</c:v>
                </c:pt>
                <c:pt idx="2">
                  <c:v>No, but did in past</c:v>
                </c:pt>
              </c:strCache>
            </c:strRef>
          </c:cat>
          <c:val>
            <c:numRef>
              <c:f>'Suffolk '!$V$3:$V$5</c:f>
              <c:numCache>
                <c:formatCode>General</c:formatCode>
                <c:ptCount val="3"/>
                <c:pt idx="0">
                  <c:v>181</c:v>
                </c:pt>
                <c:pt idx="1">
                  <c:v>8</c:v>
                </c:pt>
                <c:pt idx="2">
                  <c:v>2</c:v>
                </c:pt>
              </c:numCache>
            </c:numRef>
          </c:val>
          <c:extLst>
            <c:ext xmlns:c16="http://schemas.microsoft.com/office/drawing/2014/chart" uri="{C3380CC4-5D6E-409C-BE32-E72D297353CC}">
              <c16:uniqueId val="{00000006-4E70-4DA1-A925-C32AC6A5B812}"/>
            </c:ext>
          </c:extLst>
        </c:ser>
        <c:dLbls>
          <c:dLblPos val="inEnd"/>
          <c:showLegendKey val="0"/>
          <c:showVal val="0"/>
          <c:showCatName val="0"/>
          <c:showSerName val="0"/>
          <c:showPercent val="1"/>
          <c:showBubbleSize val="0"/>
          <c:showLeaderLines val="1"/>
        </c:dLbls>
        <c:firstSliceAng val="318"/>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baseline="0">
                <a:solidFill>
                  <a:schemeClr val="dk1">
                    <a:lumMod val="65000"/>
                    <a:lumOff val="35000"/>
                  </a:schemeClr>
                </a:solidFill>
                <a:latin typeface="+mn-lt"/>
                <a:ea typeface="+mn-ea"/>
                <a:cs typeface="+mn-cs"/>
              </a:defRPr>
            </a:pPr>
            <a:r>
              <a:rPr lang="en-US" sz="1400"/>
              <a:t>Race</a:t>
            </a:r>
          </a:p>
        </c:rich>
      </c:tx>
      <c:overlay val="0"/>
      <c:spPr>
        <a:noFill/>
        <a:ln>
          <a:noFill/>
        </a:ln>
        <a:effectLst/>
      </c:spPr>
      <c:txPr>
        <a:bodyPr rot="0" spcFirstLastPara="1" vertOverflow="ellipsis" vert="horz" wrap="square" anchor="ctr" anchorCtr="1"/>
        <a:lstStyle/>
        <a:p>
          <a:pPr algn="ct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584908136482942"/>
          <c:y val="0.13619313210848646"/>
          <c:w val="0.37941316710411199"/>
          <c:h val="0.63235527850685336"/>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2AB5-48BB-BA94-44D7ED77D617}"/>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2AB5-48BB-BA94-44D7ED77D617}"/>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2AB5-48BB-BA94-44D7ED77D617}"/>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2AB5-48BB-BA94-44D7ED77D617}"/>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2AB5-48BB-BA94-44D7ED77D617}"/>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2AB5-48BB-BA94-44D7ED77D617}"/>
              </c:ext>
            </c:extLst>
          </c:dPt>
          <c:dLbls>
            <c:spPr>
              <a:noFill/>
              <a:ln>
                <a:noFill/>
              </a:ln>
              <a:effectLst/>
            </c:spPr>
            <c:txPr>
              <a:bodyPr rot="0" spcFirstLastPara="1" vertOverflow="overflow" horzOverflow="overflow"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'!$U$19:$U$24</c:f>
              <c:strCache>
                <c:ptCount val="6"/>
                <c:pt idx="0">
                  <c:v>White</c:v>
                </c:pt>
                <c:pt idx="1">
                  <c:v>Black/African American</c:v>
                </c:pt>
                <c:pt idx="2">
                  <c:v>Native Hawaiian and Other Pacific Islander</c:v>
                </c:pt>
                <c:pt idx="3">
                  <c:v>American Indian and Alaska Native</c:v>
                </c:pt>
                <c:pt idx="4">
                  <c:v>Multi-racial</c:v>
                </c:pt>
                <c:pt idx="5">
                  <c:v>Other</c:v>
                </c:pt>
              </c:strCache>
            </c:strRef>
          </c:cat>
          <c:val>
            <c:numRef>
              <c:f>'Suffolk '!$V$19:$V$24</c:f>
              <c:numCache>
                <c:formatCode>General</c:formatCode>
                <c:ptCount val="6"/>
                <c:pt idx="0">
                  <c:v>150</c:v>
                </c:pt>
                <c:pt idx="1">
                  <c:v>11</c:v>
                </c:pt>
                <c:pt idx="2">
                  <c:v>0</c:v>
                </c:pt>
                <c:pt idx="3">
                  <c:v>1</c:v>
                </c:pt>
                <c:pt idx="4">
                  <c:v>10</c:v>
                </c:pt>
                <c:pt idx="5">
                  <c:v>10</c:v>
                </c:pt>
              </c:numCache>
            </c:numRef>
          </c:val>
          <c:extLst>
            <c:ext xmlns:c16="http://schemas.microsoft.com/office/drawing/2014/chart" uri="{C3380CC4-5D6E-409C-BE32-E72D297353CC}">
              <c16:uniqueId val="{0000000C-2AB5-48BB-BA94-44D7ED77D617}"/>
            </c:ext>
          </c:extLst>
        </c:ser>
        <c:dLbls>
          <c:dLblPos val="inEnd"/>
          <c:showLegendKey val="0"/>
          <c:showVal val="0"/>
          <c:showCatName val="0"/>
          <c:showSerName val="0"/>
          <c:showPercent val="1"/>
          <c:showBubbleSize val="0"/>
          <c:showLeaderLines val="1"/>
        </c:dLbls>
        <c:firstSliceAng val="312"/>
      </c:pieChart>
      <c:spPr>
        <a:noFill/>
        <a:ln>
          <a:noFill/>
        </a:ln>
        <a:effectLst/>
      </c:spPr>
    </c:plotArea>
    <c:legend>
      <c:legendPos val="b"/>
      <c:layout>
        <c:manualLayout>
          <c:xMode val="edge"/>
          <c:yMode val="edge"/>
          <c:x val="0.7123267118370632"/>
          <c:y val="0"/>
          <c:w val="0.28396390878872046"/>
          <c:h val="0.97928607059045103"/>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467592592592592"/>
          <c:w val="0.34743985126859145"/>
          <c:h val="0.5790664187809857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F15A-47DF-AB78-E73967D95C11}"/>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F15A-47DF-AB78-E73967D95C11}"/>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F15A-47DF-AB78-E73967D95C11}"/>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F15A-47DF-AB78-E73967D95C11}"/>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F15A-47DF-AB78-E73967D95C11}"/>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F15A-47DF-AB78-E73967D95C11}"/>
              </c:ext>
            </c:extLst>
          </c:dPt>
          <c:dPt>
            <c:idx val="6"/>
            <c:bubble3D val="0"/>
            <c:spPr>
              <a:solidFill>
                <a:schemeClr val="accent4">
                  <a:lumMod val="60000"/>
                  <a:lumOff val="4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F15A-47DF-AB78-E73967D95C11}"/>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F15A-47DF-AB78-E73967D95C11}"/>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F15A-47DF-AB78-E73967D95C11}"/>
              </c:ext>
            </c:extLst>
          </c:dPt>
          <c:dPt>
            <c:idx val="9"/>
            <c:bubble3D val="0"/>
            <c:spPr>
              <a:solidFill>
                <a:srgbClr val="FFFF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F15A-47DF-AB78-E73967D95C1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'!$AE$19:$AE$28</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'Suffolk '!$AF$19:$AF$28</c:f>
              <c:numCache>
                <c:formatCode>General</c:formatCode>
                <c:ptCount val="10"/>
                <c:pt idx="0">
                  <c:v>1</c:v>
                </c:pt>
                <c:pt idx="1">
                  <c:v>23</c:v>
                </c:pt>
                <c:pt idx="2">
                  <c:v>31</c:v>
                </c:pt>
                <c:pt idx="3">
                  <c:v>0</c:v>
                </c:pt>
                <c:pt idx="4">
                  <c:v>26</c:v>
                </c:pt>
                <c:pt idx="5">
                  <c:v>43</c:v>
                </c:pt>
                <c:pt idx="6">
                  <c:v>0</c:v>
                </c:pt>
                <c:pt idx="7">
                  <c:v>12</c:v>
                </c:pt>
                <c:pt idx="8">
                  <c:v>0</c:v>
                </c:pt>
                <c:pt idx="9" formatCode="0">
                  <c:v>0</c:v>
                </c:pt>
              </c:numCache>
            </c:numRef>
          </c:val>
          <c:extLst>
            <c:ext xmlns:c16="http://schemas.microsoft.com/office/drawing/2014/chart" uri="{C3380CC4-5D6E-409C-BE32-E72D297353CC}">
              <c16:uniqueId val="{00000014-F15A-47DF-AB78-E73967D95C11}"/>
            </c:ext>
          </c:extLst>
        </c:ser>
        <c:dLbls>
          <c:dLblPos val="inEnd"/>
          <c:showLegendKey val="0"/>
          <c:showVal val="0"/>
          <c:showCatName val="0"/>
          <c:showSerName val="0"/>
          <c:showPercent val="1"/>
          <c:showBubbleSize val="0"/>
          <c:showLeaderLines val="1"/>
        </c:dLbls>
        <c:firstSliceAng val="81"/>
      </c:pieChart>
      <c:spPr>
        <a:noFill/>
        <a:ln>
          <a:noFill/>
        </a:ln>
        <a:effectLst/>
      </c:spPr>
    </c:plotArea>
    <c:legend>
      <c:legendPos val="b"/>
      <c:layout>
        <c:manualLayout>
          <c:xMode val="edge"/>
          <c:yMode val="edge"/>
          <c:x val="4.9298775153105864E-2"/>
          <c:y val="0.73689049285505992"/>
          <c:w val="0.90695800524934389"/>
          <c:h val="0.23533172936716243"/>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a:t>
            </a:r>
            <a:r>
              <a:rPr lang="en-US" sz="1400" baseline="0"/>
              <a:t> Type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00462962962963"/>
          <c:w val="0.35021762904636922"/>
          <c:h val="0.5836960484106152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58AA-4844-8FD7-CE7775263FE3}"/>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58AA-4844-8FD7-CE7775263FE3}"/>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58AA-4844-8FD7-CE7775263FE3}"/>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58AA-4844-8FD7-CE7775263FE3}"/>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58AA-4844-8FD7-CE7775263FE3}"/>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58AA-4844-8FD7-CE7775263FE3}"/>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58AA-4844-8FD7-CE7775263FE3}"/>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58AA-4844-8FD7-CE7775263FE3}"/>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58AA-4844-8FD7-CE7775263FE3}"/>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58AA-4844-8FD7-CE7775263FE3}"/>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'!$AE$3:$AE$11</c:f>
              <c:strCache>
                <c:ptCount val="9"/>
                <c:pt idx="0">
                  <c:v>Medicaid</c:v>
                </c:pt>
                <c:pt idx="1">
                  <c:v>Medicaid,Medicare</c:v>
                </c:pt>
                <c:pt idx="2">
                  <c:v>Medicaid,Medicare,Private/Commercial</c:v>
                </c:pt>
                <c:pt idx="3">
                  <c:v>Medicaid,Private/Commercial</c:v>
                </c:pt>
                <c:pt idx="4">
                  <c:v>Medicare</c:v>
                </c:pt>
                <c:pt idx="5">
                  <c:v>Medicare,No Insurance</c:v>
                </c:pt>
                <c:pt idx="6">
                  <c:v>Medicare,Private/Commercial</c:v>
                </c:pt>
                <c:pt idx="7">
                  <c:v>No Insurance</c:v>
                </c:pt>
                <c:pt idx="8">
                  <c:v>Private/Commercial</c:v>
                </c:pt>
              </c:strCache>
            </c:strRef>
          </c:cat>
          <c:val>
            <c:numRef>
              <c:f>'Suffolk '!$AF$3:$AF$11</c:f>
              <c:numCache>
                <c:formatCode>General</c:formatCode>
                <c:ptCount val="9"/>
                <c:pt idx="0">
                  <c:v>20</c:v>
                </c:pt>
                <c:pt idx="1">
                  <c:v>0</c:v>
                </c:pt>
                <c:pt idx="2">
                  <c:v>0</c:v>
                </c:pt>
                <c:pt idx="3">
                  <c:v>0</c:v>
                </c:pt>
                <c:pt idx="4">
                  <c:v>20</c:v>
                </c:pt>
                <c:pt idx="5">
                  <c:v>0</c:v>
                </c:pt>
                <c:pt idx="6">
                  <c:v>0</c:v>
                </c:pt>
                <c:pt idx="7">
                  <c:v>6</c:v>
                </c:pt>
                <c:pt idx="8">
                  <c:v>99</c:v>
                </c:pt>
              </c:numCache>
            </c:numRef>
          </c:val>
          <c:extLst>
            <c:ext xmlns:c16="http://schemas.microsoft.com/office/drawing/2014/chart" uri="{C3380CC4-5D6E-409C-BE32-E72D297353CC}">
              <c16:uniqueId val="{00000014-58AA-4844-8FD7-CE7775263FE3}"/>
            </c:ext>
          </c:extLst>
        </c:ser>
        <c:dLbls>
          <c:dLblPos val="inEnd"/>
          <c:showLegendKey val="0"/>
          <c:showVal val="0"/>
          <c:showCatName val="0"/>
          <c:showSerName val="0"/>
          <c:showPercent val="1"/>
          <c:showBubbleSize val="0"/>
          <c:showLeaderLines val="1"/>
        </c:dLbls>
        <c:firstSliceAng val="98"/>
      </c:pieChart>
      <c:spPr>
        <a:noFill/>
        <a:ln>
          <a:noFill/>
        </a:ln>
        <a:effectLst/>
      </c:spPr>
    </c:plotArea>
    <c:legend>
      <c:legendPos val="b"/>
      <c:layout>
        <c:manualLayout>
          <c:xMode val="edge"/>
          <c:yMode val="edge"/>
          <c:x val="5.4854330708661414E-2"/>
          <c:y val="0.746149752114319"/>
          <c:w val="0.89029133858267717"/>
          <c:h val="0.22607247010790318"/>
        </c:manualLayout>
      </c:layout>
      <c:overlay val="0"/>
      <c:spPr>
        <a:solidFill>
          <a:schemeClr val="lt1">
            <a:alpha val="78000"/>
          </a:schemeClr>
        </a:solid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Have</a:t>
            </a:r>
            <a:r>
              <a:rPr lang="en-US" sz="1400" baseline="0"/>
              <a:t> a Smartphone/Reliable Internet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734B-4CFA-AD57-E7FDC2FD0DDA}"/>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734B-4CFA-AD57-E7FDC2FD0DDA}"/>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734B-4CFA-AD57-E7FDC2FD0DD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'!$AO$3:$AO$4</c:f>
              <c:strCache>
                <c:ptCount val="2"/>
                <c:pt idx="0">
                  <c:v>Yes</c:v>
                </c:pt>
                <c:pt idx="1">
                  <c:v>No</c:v>
                </c:pt>
              </c:strCache>
            </c:strRef>
          </c:cat>
          <c:val>
            <c:numRef>
              <c:f>'Suffolk '!$AP$3:$AP$4</c:f>
              <c:numCache>
                <c:formatCode>General</c:formatCode>
                <c:ptCount val="2"/>
                <c:pt idx="0">
                  <c:v>105</c:v>
                </c:pt>
                <c:pt idx="1">
                  <c:v>4</c:v>
                </c:pt>
              </c:numCache>
            </c:numRef>
          </c:val>
          <c:extLst>
            <c:ext xmlns:c16="http://schemas.microsoft.com/office/drawing/2014/chart" uri="{C3380CC4-5D6E-409C-BE32-E72D297353CC}">
              <c16:uniqueId val="{00000006-734B-4CFA-AD57-E7FDC2FD0DDA}"/>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27252843394571"/>
          <c:y val="0.19471074677309172"/>
          <c:w val="0.3825660542432196"/>
          <c:h val="0.6288757056052924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F0DC-4700-9841-3DC00D0F026D}"/>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F0DC-4700-9841-3DC00D0F026D}"/>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F0DC-4700-9841-3DC00D0F026D}"/>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F0DC-4700-9841-3DC00D0F026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General!$K$3:$K$5</c:f>
              <c:strCache>
                <c:ptCount val="3"/>
                <c:pt idx="0">
                  <c:v>Man</c:v>
                </c:pt>
                <c:pt idx="1">
                  <c:v>Woman</c:v>
                </c:pt>
                <c:pt idx="2">
                  <c:v>Transgender</c:v>
                </c:pt>
              </c:strCache>
            </c:strRef>
          </c:cat>
          <c:val>
            <c:numRef>
              <c:f>General!$L$3:$L$6</c:f>
              <c:numCache>
                <c:formatCode>General</c:formatCode>
                <c:ptCount val="4"/>
                <c:pt idx="0">
                  <c:v>112</c:v>
                </c:pt>
                <c:pt idx="1">
                  <c:v>266</c:v>
                </c:pt>
                <c:pt idx="2">
                  <c:v>0</c:v>
                </c:pt>
                <c:pt idx="3">
                  <c:v>0</c:v>
                </c:pt>
              </c:numCache>
            </c:numRef>
          </c:val>
          <c:extLst>
            <c:ext xmlns:c16="http://schemas.microsoft.com/office/drawing/2014/chart" uri="{C3380CC4-5D6E-409C-BE32-E72D297353CC}">
              <c16:uniqueId val="{00000008-F0DC-4700-9841-3DC00D0F026D}"/>
            </c:ext>
          </c:extLst>
        </c:ser>
        <c:dLbls>
          <c:dLblPos val="inEnd"/>
          <c:showLegendKey val="0"/>
          <c:showVal val="0"/>
          <c:showCatName val="0"/>
          <c:showSerName val="0"/>
          <c:showPercent val="1"/>
          <c:showBubbleSize val="0"/>
          <c:showLeaderLines val="1"/>
        </c:dLbls>
        <c:firstSliceAng val="37"/>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0E29-4A9A-9012-F7A639F9E39D}"/>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0E29-4A9A-9012-F7A639F9E39D}"/>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0E29-4A9A-9012-F7A639F9E39D}"/>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0E29-4A9A-9012-F7A639F9E39D}"/>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0E29-4A9A-9012-F7A639F9E39D}"/>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0E29-4A9A-9012-F7A639F9E39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General!$K$19:$K$24</c:f>
              <c:strCache>
                <c:ptCount val="6"/>
                <c:pt idx="0">
                  <c:v>18-24</c:v>
                </c:pt>
                <c:pt idx="1">
                  <c:v>25-34</c:v>
                </c:pt>
                <c:pt idx="2">
                  <c:v>35-44</c:v>
                </c:pt>
                <c:pt idx="3">
                  <c:v>45-54</c:v>
                </c:pt>
                <c:pt idx="4">
                  <c:v>55-64</c:v>
                </c:pt>
                <c:pt idx="5">
                  <c:v>65+</c:v>
                </c:pt>
              </c:strCache>
            </c:strRef>
          </c:cat>
          <c:val>
            <c:numRef>
              <c:f>General!$L$19:$L$24</c:f>
              <c:numCache>
                <c:formatCode>General</c:formatCode>
                <c:ptCount val="6"/>
                <c:pt idx="0">
                  <c:v>35</c:v>
                </c:pt>
                <c:pt idx="1">
                  <c:v>25</c:v>
                </c:pt>
                <c:pt idx="2">
                  <c:v>40</c:v>
                </c:pt>
                <c:pt idx="3">
                  <c:v>57</c:v>
                </c:pt>
                <c:pt idx="4">
                  <c:v>62</c:v>
                </c:pt>
                <c:pt idx="5">
                  <c:v>150</c:v>
                </c:pt>
              </c:numCache>
            </c:numRef>
          </c:val>
          <c:extLst>
            <c:ext xmlns:c16="http://schemas.microsoft.com/office/drawing/2014/chart" uri="{C3380CC4-5D6E-409C-BE32-E72D297353CC}">
              <c16:uniqueId val="{0000000C-0E29-4A9A-9012-F7A639F9E39D}"/>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6A2C-45EB-AB58-C000836FD025}"/>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6A2C-45EB-AB58-C000836FD025}"/>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6A2C-45EB-AB58-C000836FD025}"/>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General!$U$3:$U$5</c:f>
              <c:strCache>
                <c:ptCount val="3"/>
                <c:pt idx="0">
                  <c:v>Yes</c:v>
                </c:pt>
                <c:pt idx="1">
                  <c:v>No</c:v>
                </c:pt>
                <c:pt idx="2">
                  <c:v>No, but did in past</c:v>
                </c:pt>
              </c:strCache>
            </c:strRef>
          </c:cat>
          <c:val>
            <c:numRef>
              <c:f>General!$V$3:$V$5</c:f>
              <c:numCache>
                <c:formatCode>General</c:formatCode>
                <c:ptCount val="3"/>
                <c:pt idx="0">
                  <c:v>348</c:v>
                </c:pt>
                <c:pt idx="1">
                  <c:v>16</c:v>
                </c:pt>
                <c:pt idx="2">
                  <c:v>3</c:v>
                </c:pt>
              </c:numCache>
            </c:numRef>
          </c:val>
          <c:extLst>
            <c:ext xmlns:c16="http://schemas.microsoft.com/office/drawing/2014/chart" uri="{C3380CC4-5D6E-409C-BE32-E72D297353CC}">
              <c16:uniqueId val="{00000006-6A2C-45EB-AB58-C000836FD025}"/>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Race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311461067366581"/>
          <c:y val="0.13085153015666856"/>
          <c:w val="0.38488188976377952"/>
          <c:h val="0.63485672538355387"/>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35F8-4A69-89CB-5350AAFECC0A}"/>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35F8-4A69-89CB-5350AAFECC0A}"/>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35F8-4A69-89CB-5350AAFECC0A}"/>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35F8-4A69-89CB-5350AAFECC0A}"/>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35F8-4A69-89CB-5350AAFECC0A}"/>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35F8-4A69-89CB-5350AAFECC0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General!$U$19:$U$24</c:f>
              <c:strCache>
                <c:ptCount val="6"/>
                <c:pt idx="0">
                  <c:v>White</c:v>
                </c:pt>
                <c:pt idx="1">
                  <c:v>Black/African American</c:v>
                </c:pt>
                <c:pt idx="2">
                  <c:v>Native Hawaiian and Other Pacific Islander</c:v>
                </c:pt>
                <c:pt idx="3">
                  <c:v>American Indian and Alaska Native</c:v>
                </c:pt>
                <c:pt idx="4">
                  <c:v>Multi-racial</c:v>
                </c:pt>
                <c:pt idx="5">
                  <c:v>Other</c:v>
                </c:pt>
              </c:strCache>
            </c:strRef>
          </c:cat>
          <c:val>
            <c:numRef>
              <c:f>General!$V$19:$V$24</c:f>
              <c:numCache>
                <c:formatCode>General</c:formatCode>
                <c:ptCount val="6"/>
                <c:pt idx="0">
                  <c:v>291</c:v>
                </c:pt>
                <c:pt idx="1">
                  <c:v>18</c:v>
                </c:pt>
                <c:pt idx="2">
                  <c:v>1</c:v>
                </c:pt>
                <c:pt idx="3">
                  <c:v>1</c:v>
                </c:pt>
                <c:pt idx="4">
                  <c:v>17</c:v>
                </c:pt>
                <c:pt idx="5">
                  <c:v>19</c:v>
                </c:pt>
              </c:numCache>
            </c:numRef>
          </c:val>
          <c:extLst>
            <c:ext xmlns:c16="http://schemas.microsoft.com/office/drawing/2014/chart" uri="{C3380CC4-5D6E-409C-BE32-E72D297353CC}">
              <c16:uniqueId val="{0000000C-35F8-4A69-89CB-5350AAFECC0A}"/>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0.71977688366440817"/>
          <c:y val="1.9951166249339191E-2"/>
          <c:w val="0.28022311633559183"/>
          <c:h val="0.95425778994447141"/>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Employment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3208836395450569"/>
          <c:y val="0.1344400699912511"/>
          <c:w val="0.34415682414698162"/>
          <c:h val="0.5735947069116360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BFFD-468B-AB5D-264E1A776B06}"/>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BFFD-468B-AB5D-264E1A776B06}"/>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BFFD-468B-AB5D-264E1A776B06}"/>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BFFD-468B-AB5D-264E1A776B06}"/>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BFFD-468B-AB5D-264E1A776B06}"/>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BFFD-468B-AB5D-264E1A776B06}"/>
              </c:ext>
            </c:extLst>
          </c:dPt>
          <c:dPt>
            <c:idx val="6"/>
            <c:bubble3D val="0"/>
            <c:spPr>
              <a:solidFill>
                <a:schemeClr val="accent1">
                  <a:lumMod val="60000"/>
                </a:schemeClr>
              </a:solidFill>
              <a:ln>
                <a:solidFill>
                  <a:schemeClr val="accent1"/>
                </a:solidFill>
              </a:ln>
              <a:effectLst>
                <a:outerShdw blurRad="317500" algn="ctr" rotWithShape="0">
                  <a:prstClr val="black">
                    <a:alpha val="25000"/>
                  </a:prstClr>
                </a:outerShdw>
              </a:effectLst>
            </c:spPr>
            <c:extLst>
              <c:ext xmlns:c16="http://schemas.microsoft.com/office/drawing/2014/chart" uri="{C3380CC4-5D6E-409C-BE32-E72D297353CC}">
                <c16:uniqueId val="{0000000D-BFFD-468B-AB5D-264E1A776B0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General!$AO$3:$AO$9</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General!$AP$3:$AP$9</c:f>
              <c:numCache>
                <c:formatCode>General</c:formatCode>
                <c:ptCount val="7"/>
                <c:pt idx="0">
                  <c:v>154</c:v>
                </c:pt>
                <c:pt idx="1">
                  <c:v>17</c:v>
                </c:pt>
                <c:pt idx="2">
                  <c:v>36</c:v>
                </c:pt>
                <c:pt idx="3">
                  <c:v>147</c:v>
                </c:pt>
                <c:pt idx="4">
                  <c:v>0</c:v>
                </c:pt>
                <c:pt idx="5">
                  <c:v>8</c:v>
                </c:pt>
                <c:pt idx="6">
                  <c:v>8</c:v>
                </c:pt>
              </c:numCache>
            </c:numRef>
          </c:val>
          <c:extLst>
            <c:ext xmlns:c16="http://schemas.microsoft.com/office/drawing/2014/chart" uri="{C3380CC4-5D6E-409C-BE32-E72D297353CC}">
              <c16:uniqueId val="{0000000E-BFFD-468B-AB5D-264E1A776B06}"/>
            </c:ext>
          </c:extLst>
        </c:ser>
        <c:dLbls>
          <c:dLblPos val="inEnd"/>
          <c:showLegendKey val="0"/>
          <c:showVal val="0"/>
          <c:showCatName val="0"/>
          <c:showSerName val="0"/>
          <c:showPercent val="1"/>
          <c:showBubbleSize val="0"/>
          <c:showLeaderLines val="1"/>
        </c:dLbls>
        <c:firstSliceAng val="111"/>
      </c:pieChart>
      <c:spPr>
        <a:noFill/>
        <a:ln>
          <a:noFill/>
        </a:ln>
        <a:effectLst/>
      </c:spPr>
    </c:plotArea>
    <c:legend>
      <c:legendPos val="b"/>
      <c:layout>
        <c:manualLayout>
          <c:xMode val="edge"/>
          <c:yMode val="edge"/>
          <c:x val="7.3465879265091863E-2"/>
          <c:y val="0.74073855351414408"/>
          <c:w val="0.85584601924759418"/>
          <c:h val="0.23148366870807816"/>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084273840769905"/>
          <c:y val="0.12951407115777194"/>
          <c:w val="0.36442585301837271"/>
          <c:h val="0.6073764216972878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0FDF-45E8-9CA6-8BB6DFB79066}"/>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0FDF-45E8-9CA6-8BB6DFB79066}"/>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0FDF-45E8-9CA6-8BB6DFB79066}"/>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0FDF-45E8-9CA6-8BB6DFB79066}"/>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0FDF-45E8-9CA6-8BB6DFB79066}"/>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0FDF-45E8-9CA6-8BB6DFB79066}"/>
              </c:ext>
            </c:extLst>
          </c:dPt>
          <c:dPt>
            <c:idx val="6"/>
            <c:bubble3D val="0"/>
            <c:spPr>
              <a:solidFill>
                <a:schemeClr val="accent4">
                  <a:lumMod val="60000"/>
                  <a:lumOff val="4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0FDF-45E8-9CA6-8BB6DFB79066}"/>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0FDF-45E8-9CA6-8BB6DFB79066}"/>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0FDF-45E8-9CA6-8BB6DFB79066}"/>
              </c:ext>
            </c:extLst>
          </c:dPt>
          <c:dPt>
            <c:idx val="9"/>
            <c:bubble3D val="0"/>
            <c:spPr>
              <a:solidFill>
                <a:srgbClr val="FFFF00"/>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0FDF-45E8-9CA6-8BB6DFB7906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General!$AE$19:$AE$28</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General!$AF$19:$AF$28</c:f>
              <c:numCache>
                <c:formatCode>General</c:formatCode>
                <c:ptCount val="10"/>
                <c:pt idx="0">
                  <c:v>2</c:v>
                </c:pt>
                <c:pt idx="1">
                  <c:v>32</c:v>
                </c:pt>
                <c:pt idx="2">
                  <c:v>59</c:v>
                </c:pt>
                <c:pt idx="3">
                  <c:v>3</c:v>
                </c:pt>
                <c:pt idx="4">
                  <c:v>52</c:v>
                </c:pt>
                <c:pt idx="5">
                  <c:v>101</c:v>
                </c:pt>
                <c:pt idx="6">
                  <c:v>97</c:v>
                </c:pt>
                <c:pt idx="7">
                  <c:v>14</c:v>
                </c:pt>
                <c:pt idx="8">
                  <c:v>0</c:v>
                </c:pt>
                <c:pt idx="9" formatCode="0">
                  <c:v>0</c:v>
                </c:pt>
              </c:numCache>
            </c:numRef>
          </c:val>
          <c:extLst>
            <c:ext xmlns:c16="http://schemas.microsoft.com/office/drawing/2014/chart" uri="{C3380CC4-5D6E-409C-BE32-E72D297353CC}">
              <c16:uniqueId val="{00000014-0FDF-45E8-9CA6-8BB6DFB79066}"/>
            </c:ext>
          </c:extLst>
        </c:ser>
        <c:dLbls>
          <c:dLblPos val="inEnd"/>
          <c:showLegendKey val="0"/>
          <c:showVal val="0"/>
          <c:showCatName val="0"/>
          <c:showSerName val="0"/>
          <c:showPercent val="1"/>
          <c:showBubbleSize val="0"/>
          <c:showLeaderLines val="1"/>
        </c:dLbls>
        <c:firstSliceAng val="92"/>
      </c:pieChart>
      <c:spPr>
        <a:noFill/>
        <a:ln>
          <a:noFill/>
        </a:ln>
        <a:effectLst/>
      </c:spPr>
    </c:plotArea>
    <c:legend>
      <c:legendPos val="b"/>
      <c:layout>
        <c:manualLayout>
          <c:xMode val="edge"/>
          <c:yMode val="edge"/>
          <c:x val="1.0409886264216971E-2"/>
          <c:y val="0.76003864100320795"/>
          <c:w val="0.97918022747156608"/>
          <c:h val="0.21218358121901426"/>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a:t>
            </a:r>
            <a:r>
              <a:rPr lang="en-US" sz="1400" baseline="0"/>
              <a:t> Type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00462962962963"/>
          <c:w val="0.35021762904636922"/>
          <c:h val="0.5836960484106152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FB8F-414B-A8EE-67F67609BD48}"/>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FB8F-414B-A8EE-67F67609BD48}"/>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FB8F-414B-A8EE-67F67609BD48}"/>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FB8F-414B-A8EE-67F67609BD48}"/>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FB8F-414B-A8EE-67F67609BD48}"/>
              </c:ext>
            </c:extLst>
          </c:dPt>
          <c:dPt>
            <c:idx val="5"/>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B-FB8F-414B-A8EE-67F67609BD48}"/>
              </c:ext>
            </c:extLst>
          </c:dPt>
          <c:dPt>
            <c:idx val="6"/>
            <c:bubble3D val="0"/>
            <c:spPr>
              <a:solidFill>
                <a:schemeClr val="accent1">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D-FB8F-414B-A8EE-67F67609BD48}"/>
              </c:ext>
            </c:extLst>
          </c:dPt>
          <c:dPt>
            <c:idx val="7"/>
            <c:bubble3D val="0"/>
            <c:spPr>
              <a:solidFill>
                <a:schemeClr val="accent2">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F-FB8F-414B-A8EE-67F67609BD48}"/>
              </c:ext>
            </c:extLst>
          </c:dPt>
          <c:dPt>
            <c:idx val="8"/>
            <c:bubble3D val="0"/>
            <c:spPr>
              <a:solidFill>
                <a:schemeClr val="accent3">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1-FB8F-414B-A8EE-67F67609BD48}"/>
              </c:ext>
            </c:extLst>
          </c:dPt>
          <c:dPt>
            <c:idx val="9"/>
            <c:bubble3D val="0"/>
            <c:spPr>
              <a:solidFill>
                <a:schemeClr val="accent4">
                  <a:lumMod val="60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13-FB8F-414B-A8EE-67F67609BD4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General!$AE$3:$AE$11</c:f>
              <c:strCache>
                <c:ptCount val="9"/>
                <c:pt idx="0">
                  <c:v>Medicaid</c:v>
                </c:pt>
                <c:pt idx="1">
                  <c:v>Medicaid,Medicare</c:v>
                </c:pt>
                <c:pt idx="2">
                  <c:v>Medicaid,Medicare,Private/Commercial</c:v>
                </c:pt>
                <c:pt idx="3">
                  <c:v>Medicaid,Private/Commercial</c:v>
                </c:pt>
                <c:pt idx="4">
                  <c:v>Medicare</c:v>
                </c:pt>
                <c:pt idx="5">
                  <c:v>Medicare,No Insurance</c:v>
                </c:pt>
                <c:pt idx="6">
                  <c:v>Medicare,Private/Commercial</c:v>
                </c:pt>
                <c:pt idx="7">
                  <c:v>No Insurance</c:v>
                </c:pt>
                <c:pt idx="8">
                  <c:v>Private/Commercial</c:v>
                </c:pt>
              </c:strCache>
            </c:strRef>
          </c:cat>
          <c:val>
            <c:numRef>
              <c:f>General!$AF$3:$AF$11</c:f>
              <c:numCache>
                <c:formatCode>General</c:formatCode>
                <c:ptCount val="9"/>
                <c:pt idx="0">
                  <c:v>28</c:v>
                </c:pt>
                <c:pt idx="1">
                  <c:v>0</c:v>
                </c:pt>
                <c:pt idx="2">
                  <c:v>0</c:v>
                </c:pt>
                <c:pt idx="3">
                  <c:v>0</c:v>
                </c:pt>
                <c:pt idx="4">
                  <c:v>28</c:v>
                </c:pt>
                <c:pt idx="5">
                  <c:v>0</c:v>
                </c:pt>
                <c:pt idx="6">
                  <c:v>0</c:v>
                </c:pt>
                <c:pt idx="7">
                  <c:v>12</c:v>
                </c:pt>
                <c:pt idx="8">
                  <c:v>163</c:v>
                </c:pt>
              </c:numCache>
            </c:numRef>
          </c:val>
          <c:extLst>
            <c:ext xmlns:c16="http://schemas.microsoft.com/office/drawing/2014/chart" uri="{C3380CC4-5D6E-409C-BE32-E72D297353CC}">
              <c16:uniqueId val="{00000014-FB8F-414B-A8EE-67F67609BD48}"/>
            </c:ext>
          </c:extLst>
        </c:ser>
        <c:dLbls>
          <c:dLblPos val="inEnd"/>
          <c:showLegendKey val="0"/>
          <c:showVal val="0"/>
          <c:showCatName val="0"/>
          <c:showSerName val="0"/>
          <c:showPercent val="1"/>
          <c:showBubbleSize val="0"/>
          <c:showLeaderLines val="1"/>
        </c:dLbls>
        <c:firstSliceAng val="98"/>
      </c:pieChart>
      <c:spPr>
        <a:noFill/>
        <a:ln>
          <a:noFill/>
        </a:ln>
        <a:effectLst/>
      </c:spPr>
    </c:plotArea>
    <c:legend>
      <c:legendPos val="b"/>
      <c:layout>
        <c:manualLayout>
          <c:xMode val="edge"/>
          <c:yMode val="edge"/>
          <c:x val="5.4854330708661414E-2"/>
          <c:y val="0.746149752114319"/>
          <c:w val="0.89029133858267717"/>
          <c:h val="0.22607247010790318"/>
        </c:manualLayout>
      </c:layout>
      <c:overlay val="0"/>
      <c:spPr>
        <a:solidFill>
          <a:schemeClr val="lt1">
            <a:alpha val="78000"/>
          </a:schemeClr>
        </a:solid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 Id="rId9"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editAs="oneCell">
    <xdr:from>
      <xdr:col>30</xdr:col>
      <xdr:colOff>0</xdr:colOff>
      <xdr:row>5</xdr:row>
      <xdr:rowOff>0</xdr:rowOff>
    </xdr:from>
    <xdr:to>
      <xdr:col>30</xdr:col>
      <xdr:colOff>152400</xdr:colOff>
      <xdr:row>5</xdr:row>
      <xdr:rowOff>152400</xdr:rowOff>
    </xdr:to>
    <xdr:sp macro="" textlink="">
      <xdr:nvSpPr>
        <xdr:cNvPr id="2" name="dimg_3" descr="Community Verified icon">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20237450" y="7493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0</xdr:colOff>
      <xdr:row>2</xdr:row>
      <xdr:rowOff>0</xdr:rowOff>
    </xdr:from>
    <xdr:to>
      <xdr:col>27</xdr:col>
      <xdr:colOff>152400</xdr:colOff>
      <xdr:row>2</xdr:row>
      <xdr:rowOff>152400</xdr:rowOff>
    </xdr:to>
    <xdr:sp macro="" textlink="">
      <xdr:nvSpPr>
        <xdr:cNvPr id="3" name="dimg_3" descr="Community Verified icon">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46958250" y="38735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30</xdr:col>
      <xdr:colOff>0</xdr:colOff>
      <xdr:row>6</xdr:row>
      <xdr:rowOff>0</xdr:rowOff>
    </xdr:from>
    <xdr:to>
      <xdr:col>30</xdr:col>
      <xdr:colOff>152400</xdr:colOff>
      <xdr:row>6</xdr:row>
      <xdr:rowOff>152400</xdr:rowOff>
    </xdr:to>
    <xdr:sp macro="" textlink="">
      <xdr:nvSpPr>
        <xdr:cNvPr id="4" name="dimg_3" descr="Community Verified icon">
          <a:extLst>
            <a:ext uri="{FF2B5EF4-FFF2-40B4-BE49-F238E27FC236}">
              <a16:creationId xmlns:a16="http://schemas.microsoft.com/office/drawing/2014/main" id="{E54E390D-A4C7-4AA2-955B-16CB3D7400F8}"/>
            </a:ext>
          </a:extLst>
        </xdr:cNvPr>
        <xdr:cNvSpPr>
          <a:spLocks noChangeAspect="1" noChangeArrowheads="1"/>
        </xdr:cNvSpPr>
      </xdr:nvSpPr>
      <xdr:spPr bwMode="auto">
        <a:xfrm>
          <a:off x="60036075" y="9429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0</xdr:colOff>
      <xdr:row>3</xdr:row>
      <xdr:rowOff>0</xdr:rowOff>
    </xdr:from>
    <xdr:to>
      <xdr:col>27</xdr:col>
      <xdr:colOff>152400</xdr:colOff>
      <xdr:row>3</xdr:row>
      <xdr:rowOff>152400</xdr:rowOff>
    </xdr:to>
    <xdr:sp macro="" textlink="">
      <xdr:nvSpPr>
        <xdr:cNvPr id="5" name="dimg_3" descr="Community Verified icon">
          <a:extLst>
            <a:ext uri="{FF2B5EF4-FFF2-40B4-BE49-F238E27FC236}">
              <a16:creationId xmlns:a16="http://schemas.microsoft.com/office/drawing/2014/main" id="{6C9939A0-89FE-49AE-8AA4-C35340334FB1}"/>
            </a:ext>
          </a:extLst>
        </xdr:cNvPr>
        <xdr:cNvSpPr>
          <a:spLocks noChangeAspect="1" noChangeArrowheads="1"/>
        </xdr:cNvSpPr>
      </xdr:nvSpPr>
      <xdr:spPr bwMode="auto">
        <a:xfrm>
          <a:off x="50225325" y="3714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30</xdr:col>
      <xdr:colOff>0</xdr:colOff>
      <xdr:row>5</xdr:row>
      <xdr:rowOff>0</xdr:rowOff>
    </xdr:from>
    <xdr:to>
      <xdr:col>30</xdr:col>
      <xdr:colOff>152400</xdr:colOff>
      <xdr:row>5</xdr:row>
      <xdr:rowOff>152400</xdr:rowOff>
    </xdr:to>
    <xdr:sp macro="" textlink="">
      <xdr:nvSpPr>
        <xdr:cNvPr id="6" name="dimg_3" descr="Community Verified icon">
          <a:extLst>
            <a:ext uri="{FF2B5EF4-FFF2-40B4-BE49-F238E27FC236}">
              <a16:creationId xmlns:a16="http://schemas.microsoft.com/office/drawing/2014/main" id="{5A514F74-2F95-498A-BB20-2ABF521D181B}"/>
            </a:ext>
          </a:extLst>
        </xdr:cNvPr>
        <xdr:cNvSpPr>
          <a:spLocks noChangeAspect="1" noChangeArrowheads="1"/>
        </xdr:cNvSpPr>
      </xdr:nvSpPr>
      <xdr:spPr bwMode="auto">
        <a:xfrm>
          <a:off x="60036075" y="9429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0</xdr:colOff>
      <xdr:row>2</xdr:row>
      <xdr:rowOff>0</xdr:rowOff>
    </xdr:from>
    <xdr:to>
      <xdr:col>27</xdr:col>
      <xdr:colOff>152400</xdr:colOff>
      <xdr:row>2</xdr:row>
      <xdr:rowOff>152400</xdr:rowOff>
    </xdr:to>
    <xdr:sp macro="" textlink="">
      <xdr:nvSpPr>
        <xdr:cNvPr id="7" name="dimg_3" descr="Community Verified icon">
          <a:extLst>
            <a:ext uri="{FF2B5EF4-FFF2-40B4-BE49-F238E27FC236}">
              <a16:creationId xmlns:a16="http://schemas.microsoft.com/office/drawing/2014/main" id="{AAF45F4D-EABA-4979-8E38-DFC4ECE72A6E}"/>
            </a:ext>
          </a:extLst>
        </xdr:cNvPr>
        <xdr:cNvSpPr>
          <a:spLocks noChangeAspect="1" noChangeArrowheads="1"/>
        </xdr:cNvSpPr>
      </xdr:nvSpPr>
      <xdr:spPr bwMode="auto">
        <a:xfrm>
          <a:off x="50225325" y="3714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161925</xdr:colOff>
      <xdr:row>1</xdr:row>
      <xdr:rowOff>114300</xdr:rowOff>
    </xdr:from>
    <xdr:to>
      <xdr:col>4</xdr:col>
      <xdr:colOff>781050</xdr:colOff>
      <xdr:row>10</xdr:row>
      <xdr:rowOff>57150</xdr:rowOff>
    </xdr:to>
    <mc:AlternateContent xmlns:mc="http://schemas.openxmlformats.org/markup-compatibility/2006">
      <mc:Choice xmlns:a14="http://schemas.microsoft.com/office/drawing/2010/main" Requires="a14">
        <xdr:graphicFrame macro="">
          <xdr:nvGraphicFramePr>
            <xdr:cNvPr id="2" name="I identify as: 2">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microsoft.com/office/drawing/2010/slicer">
              <sle:slicer xmlns:sle="http://schemas.microsoft.com/office/drawing/2010/slicer" name="I identify as: 2"/>
            </a:graphicData>
          </a:graphic>
        </xdr:graphicFrame>
      </mc:Choice>
      <mc:Fallback>
        <xdr:sp macro="" textlink="">
          <xdr:nvSpPr>
            <xdr:cNvPr id="0" name=""/>
            <xdr:cNvSpPr>
              <a:spLocks noTextEdit="1"/>
            </xdr:cNvSpPr>
          </xdr:nvSpPr>
          <xdr:spPr>
            <a:xfrm>
              <a:off x="4533900" y="590550"/>
              <a:ext cx="2009775" cy="16573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890587</xdr:colOff>
      <xdr:row>1</xdr:row>
      <xdr:rowOff>114299</xdr:rowOff>
    </xdr:from>
    <xdr:to>
      <xdr:col>5</xdr:col>
      <xdr:colOff>1576388</xdr:colOff>
      <xdr:row>10</xdr:row>
      <xdr:rowOff>54863</xdr:rowOff>
    </xdr:to>
    <mc:AlternateContent xmlns:mc="http://schemas.openxmlformats.org/markup-compatibility/2006">
      <mc:Choice xmlns:a14="http://schemas.microsoft.com/office/drawing/2010/main" Requires="a14">
        <xdr:graphicFrame macro="">
          <xdr:nvGraphicFramePr>
            <xdr:cNvPr id="3" name="County where you live: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microsoft.com/office/drawing/2010/slicer">
              <sle:slicer xmlns:sle="http://schemas.microsoft.com/office/drawing/2010/slicer" name="County where you live: 2"/>
            </a:graphicData>
          </a:graphic>
        </xdr:graphicFrame>
      </mc:Choice>
      <mc:Fallback>
        <xdr:sp macro="" textlink="">
          <xdr:nvSpPr>
            <xdr:cNvPr id="0" name=""/>
            <xdr:cNvSpPr>
              <a:spLocks noTextEdit="1"/>
            </xdr:cNvSpPr>
          </xdr:nvSpPr>
          <xdr:spPr>
            <a:xfrm>
              <a:off x="6653212" y="590549"/>
              <a:ext cx="2286001"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1685925</xdr:colOff>
      <xdr:row>1</xdr:row>
      <xdr:rowOff>114300</xdr:rowOff>
    </xdr:from>
    <xdr:to>
      <xdr:col>7</xdr:col>
      <xdr:colOff>0</xdr:colOff>
      <xdr:row>10</xdr:row>
      <xdr:rowOff>54864</xdr:rowOff>
    </xdr:to>
    <mc:AlternateContent xmlns:mc="http://schemas.openxmlformats.org/markup-compatibility/2006">
      <mc:Choice xmlns:a14="http://schemas.microsoft.com/office/drawing/2010/main" Requires="a14">
        <xdr:graphicFrame macro="">
          <xdr:nvGraphicFramePr>
            <xdr:cNvPr id="4" name="Are you Hispanic or Latino? 2">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Are you Hispanic or Latino? 2"/>
            </a:graphicData>
          </a:graphic>
        </xdr:graphicFrame>
      </mc:Choice>
      <mc:Fallback>
        <xdr:sp macro="" textlink="">
          <xdr:nvSpPr>
            <xdr:cNvPr id="0" name=""/>
            <xdr:cNvSpPr>
              <a:spLocks noTextEdit="1"/>
            </xdr:cNvSpPr>
          </xdr:nvSpPr>
          <xdr:spPr>
            <a:xfrm>
              <a:off x="9048750" y="590550"/>
              <a:ext cx="2762250"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12</xdr:row>
      <xdr:rowOff>114301</xdr:rowOff>
    </xdr:from>
    <xdr:to>
      <xdr:col>1</xdr:col>
      <xdr:colOff>1800224</xdr:colOff>
      <xdr:row>24</xdr:row>
      <xdr:rowOff>133351</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2">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What is your annual household income from all sources? 2"/>
            </a:graphicData>
          </a:graphic>
        </xdr:graphicFrame>
      </mc:Choice>
      <mc:Fallback xmlns="">
        <xdr:sp macro="" textlink="">
          <xdr:nvSpPr>
            <xdr:cNvPr id="0" name=""/>
            <xdr:cNvSpPr>
              <a:spLocks noTextEdit="1"/>
            </xdr:cNvSpPr>
          </xdr:nvSpPr>
          <xdr:spPr>
            <a:xfrm>
              <a:off x="152399" y="2686051"/>
              <a:ext cx="2257425" cy="2305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25</xdr:row>
      <xdr:rowOff>76201</xdr:rowOff>
    </xdr:from>
    <xdr:to>
      <xdr:col>1</xdr:col>
      <xdr:colOff>1781174</xdr:colOff>
      <xdr:row>37</xdr:row>
      <xdr:rowOff>76201</xdr:rowOff>
    </xdr:to>
    <mc:AlternateContent xmlns:mc="http://schemas.openxmlformats.org/markup-compatibility/2006" xmlns:a14="http://schemas.microsoft.com/office/drawing/2010/main">
      <mc:Choice Requires="a14">
        <xdr:graphicFrame macro="">
          <xdr:nvGraphicFramePr>
            <xdr:cNvPr id="6" name="What is your current employment status? 2">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microsoft.com/office/drawing/2010/slicer">
              <sle:slicer xmlns:sle="http://schemas.microsoft.com/office/drawing/2010/slicer" name="What is your current employment status? 2"/>
            </a:graphicData>
          </a:graphic>
        </xdr:graphicFrame>
      </mc:Choice>
      <mc:Fallback xmlns="">
        <xdr:sp macro="" textlink="">
          <xdr:nvSpPr>
            <xdr:cNvPr id="0" name=""/>
            <xdr:cNvSpPr>
              <a:spLocks noTextEdit="1"/>
            </xdr:cNvSpPr>
          </xdr:nvSpPr>
          <xdr:spPr>
            <a:xfrm>
              <a:off x="152399" y="5124451"/>
              <a:ext cx="2238375"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38</xdr:row>
      <xdr:rowOff>28574</xdr:rowOff>
    </xdr:from>
    <xdr:to>
      <xdr:col>1</xdr:col>
      <xdr:colOff>1781174</xdr:colOff>
      <xdr:row>55</xdr:row>
      <xdr:rowOff>104775</xdr:rowOff>
    </xdr:to>
    <mc:AlternateContent xmlns:mc="http://schemas.openxmlformats.org/markup-compatibility/2006" xmlns:a14="http://schemas.microsoft.com/office/drawing/2010/main">
      <mc:Choice Requires="a14">
        <xdr:graphicFrame macro="">
          <xdr:nvGraphicFramePr>
            <xdr:cNvPr id="7" name="What is your highest level of education? 2">
              <a:extLst>
                <a:ext uri="{FF2B5EF4-FFF2-40B4-BE49-F238E27FC236}">
                  <a16:creationId xmlns:a16="http://schemas.microsoft.com/office/drawing/2014/main" id="{00000000-0008-0000-0D00-000007000000}"/>
                </a:ext>
              </a:extLst>
            </xdr:cNvPr>
            <xdr:cNvGraphicFramePr/>
          </xdr:nvGraphicFramePr>
          <xdr:xfrm>
            <a:off x="0" y="0"/>
            <a:ext cx="0" cy="0"/>
          </xdr:xfrm>
          <a:graphic>
            <a:graphicData uri="http://schemas.microsoft.com/office/drawing/2010/slicer">
              <sle:slicer xmlns:sle="http://schemas.microsoft.com/office/drawing/2010/slicer" name="What is your highest level of education? 2"/>
            </a:graphicData>
          </a:graphic>
        </xdr:graphicFrame>
      </mc:Choice>
      <mc:Fallback xmlns="">
        <xdr:sp macro="" textlink="">
          <xdr:nvSpPr>
            <xdr:cNvPr id="0" name=""/>
            <xdr:cNvSpPr>
              <a:spLocks noTextEdit="1"/>
            </xdr:cNvSpPr>
          </xdr:nvSpPr>
          <xdr:spPr>
            <a:xfrm>
              <a:off x="133349" y="7553324"/>
              <a:ext cx="2257425" cy="35814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56</xdr:row>
      <xdr:rowOff>47624</xdr:rowOff>
    </xdr:from>
    <xdr:to>
      <xdr:col>1</xdr:col>
      <xdr:colOff>1781174</xdr:colOff>
      <xdr:row>78</xdr:row>
      <xdr:rowOff>85725</xdr:rowOff>
    </xdr:to>
    <mc:AlternateContent xmlns:mc="http://schemas.openxmlformats.org/markup-compatibility/2006" xmlns:a14="http://schemas.microsoft.com/office/drawing/2010/main">
      <mc:Choice Requires="a14">
        <xdr:graphicFrame macro="">
          <xdr:nvGraphicFramePr>
            <xdr:cNvPr id="8" name="What race do you consider yourself? 2">
              <a:extLst>
                <a:ext uri="{FF2B5EF4-FFF2-40B4-BE49-F238E27FC236}">
                  <a16:creationId xmlns:a16="http://schemas.microsoft.com/office/drawing/2014/main" id="{00000000-0008-0000-0D00-000008000000}"/>
                </a:ext>
              </a:extLst>
            </xdr:cNvPr>
            <xdr:cNvGraphicFramePr/>
          </xdr:nvGraphicFramePr>
          <xdr:xfrm>
            <a:off x="0" y="0"/>
            <a:ext cx="0" cy="0"/>
          </xdr:xfrm>
          <a:graphic>
            <a:graphicData uri="http://schemas.microsoft.com/office/drawing/2010/slicer">
              <sle:slicer xmlns:sle="http://schemas.microsoft.com/office/drawing/2010/slicer" name="What race do you consider yourself? 2"/>
            </a:graphicData>
          </a:graphic>
        </xdr:graphicFrame>
      </mc:Choice>
      <mc:Fallback xmlns="">
        <xdr:sp macro="" textlink="">
          <xdr:nvSpPr>
            <xdr:cNvPr id="0" name=""/>
            <xdr:cNvSpPr>
              <a:spLocks noTextEdit="1"/>
            </xdr:cNvSpPr>
          </xdr:nvSpPr>
          <xdr:spPr>
            <a:xfrm>
              <a:off x="133349" y="11001374"/>
              <a:ext cx="2257425" cy="42291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123824</xdr:colOff>
      <xdr:row>79</xdr:row>
      <xdr:rowOff>76201</xdr:rowOff>
    </xdr:from>
    <xdr:to>
      <xdr:col>1</xdr:col>
      <xdr:colOff>1733549</xdr:colOff>
      <xdr:row>87</xdr:row>
      <xdr:rowOff>38101</xdr:rowOff>
    </xdr:to>
    <mc:AlternateContent xmlns:mc="http://schemas.openxmlformats.org/markup-compatibility/2006" xmlns:a14="http://schemas.microsoft.com/office/drawing/2010/main">
      <mc:Choice Requires="a14">
        <xdr:graphicFrame macro="">
          <xdr:nvGraphicFramePr>
            <xdr:cNvPr id="9" name="Do you currently have health insurance? 2">
              <a:extLst>
                <a:ext uri="{FF2B5EF4-FFF2-40B4-BE49-F238E27FC236}">
                  <a16:creationId xmlns:a16="http://schemas.microsoft.com/office/drawing/2014/main" id="{00000000-0008-0000-0D00-000009000000}"/>
                </a:ext>
              </a:extLst>
            </xdr:cNvPr>
            <xdr:cNvGraphicFramePr/>
          </xdr:nvGraphicFramePr>
          <xdr:xfrm>
            <a:off x="0" y="0"/>
            <a:ext cx="0" cy="0"/>
          </xdr:xfrm>
          <a:graphic>
            <a:graphicData uri="http://schemas.microsoft.com/office/drawing/2010/slicer">
              <sle:slicer xmlns:sle="http://schemas.microsoft.com/office/drawing/2010/slicer" name="Do you currently have health insurance? 2"/>
            </a:graphicData>
          </a:graphic>
        </xdr:graphicFrame>
      </mc:Choice>
      <mc:Fallback xmlns="">
        <xdr:sp macro="" textlink="">
          <xdr:nvSpPr>
            <xdr:cNvPr id="0" name=""/>
            <xdr:cNvSpPr>
              <a:spLocks noTextEdit="1"/>
            </xdr:cNvSpPr>
          </xdr:nvSpPr>
          <xdr:spPr>
            <a:xfrm>
              <a:off x="123824" y="15411451"/>
              <a:ext cx="2219325"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114300</xdr:colOff>
      <xdr:row>1</xdr:row>
      <xdr:rowOff>123825</xdr:rowOff>
    </xdr:from>
    <xdr:to>
      <xdr:col>4</xdr:col>
      <xdr:colOff>885825</xdr:colOff>
      <xdr:row>10</xdr:row>
      <xdr:rowOff>64389</xdr:rowOff>
    </xdr:to>
    <mc:AlternateContent xmlns:mc="http://schemas.openxmlformats.org/markup-compatibility/2006">
      <mc:Choice xmlns:a14="http://schemas.microsoft.com/office/drawing/2010/main" Requires="a14">
        <xdr:graphicFrame macro="">
          <xdr:nvGraphicFramePr>
            <xdr:cNvPr id="2" name="I identify as: 3">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microsoft.com/office/drawing/2010/slicer">
              <sle:slicer xmlns:sle="http://schemas.microsoft.com/office/drawing/2010/slicer" name="I identify as: 3"/>
            </a:graphicData>
          </a:graphic>
        </xdr:graphicFrame>
      </mc:Choice>
      <mc:Fallback>
        <xdr:sp macro="" textlink="">
          <xdr:nvSpPr>
            <xdr:cNvPr id="0" name=""/>
            <xdr:cNvSpPr>
              <a:spLocks noTextEdit="1"/>
            </xdr:cNvSpPr>
          </xdr:nvSpPr>
          <xdr:spPr>
            <a:xfrm>
              <a:off x="4486275" y="600075"/>
              <a:ext cx="2162175"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990601</xdr:colOff>
      <xdr:row>1</xdr:row>
      <xdr:rowOff>123825</xdr:rowOff>
    </xdr:from>
    <xdr:to>
      <xdr:col>5</xdr:col>
      <xdr:colOff>2266950</xdr:colOff>
      <xdr:row>10</xdr:row>
      <xdr:rowOff>64389</xdr:rowOff>
    </xdr:to>
    <mc:AlternateContent xmlns:mc="http://schemas.openxmlformats.org/markup-compatibility/2006">
      <mc:Choice xmlns:a14="http://schemas.microsoft.com/office/drawing/2010/main" Requires="a14">
        <xdr:graphicFrame macro="">
          <xdr:nvGraphicFramePr>
            <xdr:cNvPr id="3" name="County where you live: 3">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microsoft.com/office/drawing/2010/slicer">
              <sle:slicer xmlns:sle="http://schemas.microsoft.com/office/drawing/2010/slicer" name="County where you live: 3"/>
            </a:graphicData>
          </a:graphic>
        </xdr:graphicFrame>
      </mc:Choice>
      <mc:Fallback>
        <xdr:sp macro="" textlink="">
          <xdr:nvSpPr>
            <xdr:cNvPr id="0" name=""/>
            <xdr:cNvSpPr>
              <a:spLocks noTextEdit="1"/>
            </xdr:cNvSpPr>
          </xdr:nvSpPr>
          <xdr:spPr>
            <a:xfrm>
              <a:off x="6753226" y="600075"/>
              <a:ext cx="2428874"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2371725</xdr:colOff>
      <xdr:row>1</xdr:row>
      <xdr:rowOff>123825</xdr:rowOff>
    </xdr:from>
    <xdr:to>
      <xdr:col>8</xdr:col>
      <xdr:colOff>19050</xdr:colOff>
      <xdr:row>10</xdr:row>
      <xdr:rowOff>64389</xdr:rowOff>
    </xdr:to>
    <mc:AlternateContent xmlns:mc="http://schemas.openxmlformats.org/markup-compatibility/2006">
      <mc:Choice xmlns:a14="http://schemas.microsoft.com/office/drawing/2010/main" Requires="a14">
        <xdr:graphicFrame macro="">
          <xdr:nvGraphicFramePr>
            <xdr:cNvPr id="4" name="Are you Hispanic or Latino?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microsoft.com/office/drawing/2010/slicer">
              <sle:slicer xmlns:sle="http://schemas.microsoft.com/office/drawing/2010/slicer" name="Are you Hispanic or Latino? 3"/>
            </a:graphicData>
          </a:graphic>
        </xdr:graphicFrame>
      </mc:Choice>
      <mc:Fallback>
        <xdr:sp macro="" textlink="">
          <xdr:nvSpPr>
            <xdr:cNvPr id="0" name=""/>
            <xdr:cNvSpPr>
              <a:spLocks noTextEdit="1"/>
            </xdr:cNvSpPr>
          </xdr:nvSpPr>
          <xdr:spPr>
            <a:xfrm>
              <a:off x="9286875" y="600075"/>
              <a:ext cx="2628900"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12</xdr:row>
      <xdr:rowOff>95250</xdr:rowOff>
    </xdr:from>
    <xdr:to>
      <xdr:col>1</xdr:col>
      <xdr:colOff>1819275</xdr:colOff>
      <xdr:row>24</xdr:row>
      <xdr:rowOff>85725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3">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What is your annual household income from all sources? 3"/>
            </a:graphicData>
          </a:graphic>
        </xdr:graphicFrame>
      </mc:Choice>
      <mc:Fallback xmlns="">
        <xdr:sp macro="" textlink="">
          <xdr:nvSpPr>
            <xdr:cNvPr id="0" name=""/>
            <xdr:cNvSpPr>
              <a:spLocks noTextEdit="1"/>
            </xdr:cNvSpPr>
          </xdr:nvSpPr>
          <xdr:spPr>
            <a:xfrm>
              <a:off x="104775" y="2667000"/>
              <a:ext cx="23241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25</xdr:row>
      <xdr:rowOff>57151</xdr:rowOff>
    </xdr:from>
    <xdr:to>
      <xdr:col>1</xdr:col>
      <xdr:colOff>1800225</xdr:colOff>
      <xdr:row>37</xdr:row>
      <xdr:rowOff>19051</xdr:rowOff>
    </xdr:to>
    <mc:AlternateContent xmlns:mc="http://schemas.openxmlformats.org/markup-compatibility/2006" xmlns:a14="http://schemas.microsoft.com/office/drawing/2010/main">
      <mc:Choice Requires="a14">
        <xdr:graphicFrame macro="">
          <xdr:nvGraphicFramePr>
            <xdr:cNvPr id="6" name="What is your current employment status? 3">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microsoft.com/office/drawing/2010/slicer">
              <sle:slicer xmlns:sle="http://schemas.microsoft.com/office/drawing/2010/slicer" name="What is your current employment status? 3"/>
            </a:graphicData>
          </a:graphic>
        </xdr:graphicFrame>
      </mc:Choice>
      <mc:Fallback xmlns="">
        <xdr:sp macro="" textlink="">
          <xdr:nvSpPr>
            <xdr:cNvPr id="0" name=""/>
            <xdr:cNvSpPr>
              <a:spLocks noTextEdit="1"/>
            </xdr:cNvSpPr>
          </xdr:nvSpPr>
          <xdr:spPr>
            <a:xfrm>
              <a:off x="104775" y="5105401"/>
              <a:ext cx="2305050" cy="2247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37</xdr:row>
      <xdr:rowOff>171451</xdr:rowOff>
    </xdr:from>
    <xdr:to>
      <xdr:col>1</xdr:col>
      <xdr:colOff>1781174</xdr:colOff>
      <xdr:row>55</xdr:row>
      <xdr:rowOff>85725</xdr:rowOff>
    </xdr:to>
    <mc:AlternateContent xmlns:mc="http://schemas.openxmlformats.org/markup-compatibility/2006" xmlns:a14="http://schemas.microsoft.com/office/drawing/2010/main">
      <mc:Choice Requires="a14">
        <xdr:graphicFrame macro="">
          <xdr:nvGraphicFramePr>
            <xdr:cNvPr id="7" name="What is your highest level of education? 3">
              <a:extLst>
                <a:ext uri="{FF2B5EF4-FFF2-40B4-BE49-F238E27FC236}">
                  <a16:creationId xmlns:a16="http://schemas.microsoft.com/office/drawing/2014/main" id="{00000000-0008-0000-0E00-000007000000}"/>
                </a:ext>
              </a:extLst>
            </xdr:cNvPr>
            <xdr:cNvGraphicFramePr/>
          </xdr:nvGraphicFramePr>
          <xdr:xfrm>
            <a:off x="0" y="0"/>
            <a:ext cx="0" cy="0"/>
          </xdr:xfrm>
          <a:graphic>
            <a:graphicData uri="http://schemas.microsoft.com/office/drawing/2010/slicer">
              <sle:slicer xmlns:sle="http://schemas.microsoft.com/office/drawing/2010/slicer" name="What is your highest level of education? 3"/>
            </a:graphicData>
          </a:graphic>
        </xdr:graphicFrame>
      </mc:Choice>
      <mc:Fallback xmlns="">
        <xdr:sp macro="" textlink="">
          <xdr:nvSpPr>
            <xdr:cNvPr id="0" name=""/>
            <xdr:cNvSpPr>
              <a:spLocks noTextEdit="1"/>
            </xdr:cNvSpPr>
          </xdr:nvSpPr>
          <xdr:spPr>
            <a:xfrm>
              <a:off x="133349" y="7505700"/>
              <a:ext cx="2257425" cy="3629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56</xdr:row>
      <xdr:rowOff>28574</xdr:rowOff>
    </xdr:from>
    <xdr:to>
      <xdr:col>1</xdr:col>
      <xdr:colOff>1752600</xdr:colOff>
      <xdr:row>77</xdr:row>
      <xdr:rowOff>161925</xdr:rowOff>
    </xdr:to>
    <mc:AlternateContent xmlns:mc="http://schemas.openxmlformats.org/markup-compatibility/2006" xmlns:a14="http://schemas.microsoft.com/office/drawing/2010/main">
      <mc:Choice Requires="a14">
        <xdr:graphicFrame macro="">
          <xdr:nvGraphicFramePr>
            <xdr:cNvPr id="8" name="What race do you consider yourself? 3">
              <a:extLst>
                <a:ext uri="{FF2B5EF4-FFF2-40B4-BE49-F238E27FC236}">
                  <a16:creationId xmlns:a16="http://schemas.microsoft.com/office/drawing/2014/main" id="{00000000-0008-0000-0E00-000008000000}"/>
                </a:ext>
              </a:extLst>
            </xdr:cNvPr>
            <xdr:cNvGraphicFramePr/>
          </xdr:nvGraphicFramePr>
          <xdr:xfrm>
            <a:off x="0" y="0"/>
            <a:ext cx="0" cy="0"/>
          </xdr:xfrm>
          <a:graphic>
            <a:graphicData uri="http://schemas.microsoft.com/office/drawing/2010/slicer">
              <sle:slicer xmlns:sle="http://schemas.microsoft.com/office/drawing/2010/slicer" name="What race do you consider yourself? 3"/>
            </a:graphicData>
          </a:graphic>
        </xdr:graphicFrame>
      </mc:Choice>
      <mc:Fallback xmlns="">
        <xdr:sp macro="" textlink="">
          <xdr:nvSpPr>
            <xdr:cNvPr id="0" name=""/>
            <xdr:cNvSpPr>
              <a:spLocks noTextEdit="1"/>
            </xdr:cNvSpPr>
          </xdr:nvSpPr>
          <xdr:spPr>
            <a:xfrm>
              <a:off x="133350" y="10982324"/>
              <a:ext cx="2228850" cy="41338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78</xdr:row>
      <xdr:rowOff>133350</xdr:rowOff>
    </xdr:from>
    <xdr:to>
      <xdr:col>1</xdr:col>
      <xdr:colOff>1752600</xdr:colOff>
      <xdr:row>86</xdr:row>
      <xdr:rowOff>85725</xdr:rowOff>
    </xdr:to>
    <mc:AlternateContent xmlns:mc="http://schemas.openxmlformats.org/markup-compatibility/2006" xmlns:a14="http://schemas.microsoft.com/office/drawing/2010/main">
      <mc:Choice Requires="a14">
        <xdr:graphicFrame macro="">
          <xdr:nvGraphicFramePr>
            <xdr:cNvPr id="9" name="Do you currently have health insurance? 3">
              <a:extLst>
                <a:ext uri="{FF2B5EF4-FFF2-40B4-BE49-F238E27FC236}">
                  <a16:creationId xmlns:a16="http://schemas.microsoft.com/office/drawing/2014/main" id="{00000000-0008-0000-0E00-000009000000}"/>
                </a:ext>
              </a:extLst>
            </xdr:cNvPr>
            <xdr:cNvGraphicFramePr/>
          </xdr:nvGraphicFramePr>
          <xdr:xfrm>
            <a:off x="0" y="0"/>
            <a:ext cx="0" cy="0"/>
          </xdr:xfrm>
          <a:graphic>
            <a:graphicData uri="http://schemas.microsoft.com/office/drawing/2010/slicer">
              <sle:slicer xmlns:sle="http://schemas.microsoft.com/office/drawing/2010/slicer" name="Do you currently have health insurance? 3"/>
            </a:graphicData>
          </a:graphic>
        </xdr:graphicFrame>
      </mc:Choice>
      <mc:Fallback xmlns="">
        <xdr:sp macro="" textlink="">
          <xdr:nvSpPr>
            <xdr:cNvPr id="0" name=""/>
            <xdr:cNvSpPr>
              <a:spLocks noTextEdit="1"/>
            </xdr:cNvSpPr>
          </xdr:nvSpPr>
          <xdr:spPr>
            <a:xfrm>
              <a:off x="133350" y="15278100"/>
              <a:ext cx="2228850"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508000</xdr:colOff>
      <xdr:row>1</xdr:row>
      <xdr:rowOff>98426</xdr:rowOff>
    </xdr:from>
    <xdr:to>
      <xdr:col>10</xdr:col>
      <xdr:colOff>819150</xdr:colOff>
      <xdr:row>10</xdr:row>
      <xdr:rowOff>38990</xdr:rowOff>
    </xdr:to>
    <mc:AlternateContent xmlns:mc="http://schemas.openxmlformats.org/markup-compatibility/2006">
      <mc:Choice xmlns:a14="http://schemas.microsoft.com/office/drawing/2010/main" Requires="a14">
        <xdr:graphicFrame macro="">
          <xdr:nvGraphicFramePr>
            <xdr:cNvPr id="2" name="Are you Hispanic or Latino? 4">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microsoft.com/office/drawing/2010/slicer">
              <sle:slicer xmlns:sle="http://schemas.microsoft.com/office/drawing/2010/slicer" name="Are you Hispanic or Latino? 4"/>
            </a:graphicData>
          </a:graphic>
        </xdr:graphicFrame>
      </mc:Choice>
      <mc:Fallback>
        <xdr:sp macro="" textlink="">
          <xdr:nvSpPr>
            <xdr:cNvPr id="0" name=""/>
            <xdr:cNvSpPr>
              <a:spLocks noTextEdit="1"/>
            </xdr:cNvSpPr>
          </xdr:nvSpPr>
          <xdr:spPr>
            <a:xfrm>
              <a:off x="9585325" y="574676"/>
              <a:ext cx="3149600"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104775</xdr:colOff>
      <xdr:row>1</xdr:row>
      <xdr:rowOff>98426</xdr:rowOff>
    </xdr:from>
    <xdr:to>
      <xdr:col>4</xdr:col>
      <xdr:colOff>838200</xdr:colOff>
      <xdr:row>10</xdr:row>
      <xdr:rowOff>38990</xdr:rowOff>
    </xdr:to>
    <mc:AlternateContent xmlns:mc="http://schemas.openxmlformats.org/markup-compatibility/2006">
      <mc:Choice xmlns:a14="http://schemas.microsoft.com/office/drawing/2010/main" Requires="a14">
        <xdr:graphicFrame macro="">
          <xdr:nvGraphicFramePr>
            <xdr:cNvPr id="3" name="I identify as: 4">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I identify as: 4"/>
            </a:graphicData>
          </a:graphic>
        </xdr:graphicFrame>
      </mc:Choice>
      <mc:Fallback>
        <xdr:sp macro="" textlink="">
          <xdr:nvSpPr>
            <xdr:cNvPr id="0" name=""/>
            <xdr:cNvSpPr>
              <a:spLocks noTextEdit="1"/>
            </xdr:cNvSpPr>
          </xdr:nvSpPr>
          <xdr:spPr>
            <a:xfrm>
              <a:off x="4476750" y="574676"/>
              <a:ext cx="2124075"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20638</xdr:colOff>
      <xdr:row>1</xdr:row>
      <xdr:rowOff>98425</xdr:rowOff>
    </xdr:from>
    <xdr:to>
      <xdr:col>8</xdr:col>
      <xdr:colOff>363538</xdr:colOff>
      <xdr:row>10</xdr:row>
      <xdr:rowOff>38989</xdr:rowOff>
    </xdr:to>
    <mc:AlternateContent xmlns:mc="http://schemas.openxmlformats.org/markup-compatibility/2006">
      <mc:Choice xmlns:a14="http://schemas.microsoft.com/office/drawing/2010/main" Requires="a14">
        <xdr:graphicFrame macro="">
          <xdr:nvGraphicFramePr>
            <xdr:cNvPr id="4" name="County where you live: 4">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County where you live: 4"/>
            </a:graphicData>
          </a:graphic>
        </xdr:graphicFrame>
      </mc:Choice>
      <mc:Fallback>
        <xdr:sp macro="" textlink="">
          <xdr:nvSpPr>
            <xdr:cNvPr id="0" name=""/>
            <xdr:cNvSpPr>
              <a:spLocks noTextEdit="1"/>
            </xdr:cNvSpPr>
          </xdr:nvSpPr>
          <xdr:spPr>
            <a:xfrm>
              <a:off x="6745288" y="574675"/>
              <a:ext cx="2695575"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12</xdr:row>
      <xdr:rowOff>114300</xdr:rowOff>
    </xdr:from>
    <xdr:to>
      <xdr:col>1</xdr:col>
      <xdr:colOff>1838324</xdr:colOff>
      <xdr:row>24</xdr:row>
      <xdr:rowOff>85725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What is your annual household income from all sources? 4"/>
            </a:graphicData>
          </a:graphic>
        </xdr:graphicFrame>
      </mc:Choice>
      <mc:Fallback xmlns="">
        <xdr:sp macro="" textlink="">
          <xdr:nvSpPr>
            <xdr:cNvPr id="0" name=""/>
            <xdr:cNvSpPr>
              <a:spLocks noTextEdit="1"/>
            </xdr:cNvSpPr>
          </xdr:nvSpPr>
          <xdr:spPr>
            <a:xfrm>
              <a:off x="133349" y="2686050"/>
              <a:ext cx="231457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25</xdr:row>
      <xdr:rowOff>38101</xdr:rowOff>
    </xdr:from>
    <xdr:to>
      <xdr:col>1</xdr:col>
      <xdr:colOff>1838324</xdr:colOff>
      <xdr:row>37</xdr:row>
      <xdr:rowOff>19051</xdr:rowOff>
    </xdr:to>
    <mc:AlternateContent xmlns:mc="http://schemas.openxmlformats.org/markup-compatibility/2006" xmlns:a14="http://schemas.microsoft.com/office/drawing/2010/main">
      <mc:Choice Requires="a14">
        <xdr:graphicFrame macro="">
          <xdr:nvGraphicFramePr>
            <xdr:cNvPr id="6" name="What is your current employment status? 4">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microsoft.com/office/drawing/2010/slicer">
              <sle:slicer xmlns:sle="http://schemas.microsoft.com/office/drawing/2010/slicer" name="What is your current employment status? 4"/>
            </a:graphicData>
          </a:graphic>
        </xdr:graphicFrame>
      </mc:Choice>
      <mc:Fallback xmlns="">
        <xdr:sp macro="" textlink="">
          <xdr:nvSpPr>
            <xdr:cNvPr id="0" name=""/>
            <xdr:cNvSpPr>
              <a:spLocks noTextEdit="1"/>
            </xdr:cNvSpPr>
          </xdr:nvSpPr>
          <xdr:spPr>
            <a:xfrm>
              <a:off x="152399" y="5086351"/>
              <a:ext cx="2295525" cy="2266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37</xdr:row>
      <xdr:rowOff>171450</xdr:rowOff>
    </xdr:from>
    <xdr:to>
      <xdr:col>1</xdr:col>
      <xdr:colOff>1847850</xdr:colOff>
      <xdr:row>55</xdr:row>
      <xdr:rowOff>76200</xdr:rowOff>
    </xdr:to>
    <mc:AlternateContent xmlns:mc="http://schemas.openxmlformats.org/markup-compatibility/2006" xmlns:a14="http://schemas.microsoft.com/office/drawing/2010/main">
      <mc:Choice Requires="a14">
        <xdr:graphicFrame macro="">
          <xdr:nvGraphicFramePr>
            <xdr:cNvPr id="7" name="What is your highest level of education? 4">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microsoft.com/office/drawing/2010/slicer">
              <sle:slicer xmlns:sle="http://schemas.microsoft.com/office/drawing/2010/slicer" name="What is your highest level of education? 4"/>
            </a:graphicData>
          </a:graphic>
        </xdr:graphicFrame>
      </mc:Choice>
      <mc:Fallback xmlns="">
        <xdr:sp macro="" textlink="">
          <xdr:nvSpPr>
            <xdr:cNvPr id="0" name=""/>
            <xdr:cNvSpPr>
              <a:spLocks noTextEdit="1"/>
            </xdr:cNvSpPr>
          </xdr:nvSpPr>
          <xdr:spPr>
            <a:xfrm>
              <a:off x="152400" y="7505700"/>
              <a:ext cx="2305050" cy="3333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180974</xdr:colOff>
      <xdr:row>56</xdr:row>
      <xdr:rowOff>19049</xdr:rowOff>
    </xdr:from>
    <xdr:to>
      <xdr:col>1</xdr:col>
      <xdr:colOff>1828799</xdr:colOff>
      <xdr:row>77</xdr:row>
      <xdr:rowOff>142875</xdr:rowOff>
    </xdr:to>
    <mc:AlternateContent xmlns:mc="http://schemas.openxmlformats.org/markup-compatibility/2006" xmlns:a14="http://schemas.microsoft.com/office/drawing/2010/main">
      <mc:Choice Requires="a14">
        <xdr:graphicFrame macro="">
          <xdr:nvGraphicFramePr>
            <xdr:cNvPr id="8" name="What race do you consider yourself? 4">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microsoft.com/office/drawing/2010/slicer">
              <sle:slicer xmlns:sle="http://schemas.microsoft.com/office/drawing/2010/slicer" name="What race do you consider yourself? 4"/>
            </a:graphicData>
          </a:graphic>
        </xdr:graphicFrame>
      </mc:Choice>
      <mc:Fallback xmlns="">
        <xdr:sp macro="" textlink="">
          <xdr:nvSpPr>
            <xdr:cNvPr id="0" name=""/>
            <xdr:cNvSpPr>
              <a:spLocks noTextEdit="1"/>
            </xdr:cNvSpPr>
          </xdr:nvSpPr>
          <xdr:spPr>
            <a:xfrm>
              <a:off x="180974" y="10972799"/>
              <a:ext cx="2257425" cy="41243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78</xdr:row>
      <xdr:rowOff>104775</xdr:rowOff>
    </xdr:from>
    <xdr:to>
      <xdr:col>1</xdr:col>
      <xdr:colOff>1800225</xdr:colOff>
      <xdr:row>86</xdr:row>
      <xdr:rowOff>57150</xdr:rowOff>
    </xdr:to>
    <mc:AlternateContent xmlns:mc="http://schemas.openxmlformats.org/markup-compatibility/2006" xmlns:a14="http://schemas.microsoft.com/office/drawing/2010/main">
      <mc:Choice Requires="a14">
        <xdr:graphicFrame macro="">
          <xdr:nvGraphicFramePr>
            <xdr:cNvPr id="9" name="Do you currently have health insurance? 4">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microsoft.com/office/drawing/2010/slicer">
              <sle:slicer xmlns:sle="http://schemas.microsoft.com/office/drawing/2010/slicer" name="Do you currently have health insurance? 4"/>
            </a:graphicData>
          </a:graphic>
        </xdr:graphicFrame>
      </mc:Choice>
      <mc:Fallback xmlns="">
        <xdr:sp macro="" textlink="">
          <xdr:nvSpPr>
            <xdr:cNvPr id="0" name=""/>
            <xdr:cNvSpPr>
              <a:spLocks noTextEdit="1"/>
            </xdr:cNvSpPr>
          </xdr:nvSpPr>
          <xdr:spPr>
            <a:xfrm>
              <a:off x="161925" y="15249525"/>
              <a:ext cx="2247900"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123825</xdr:colOff>
      <xdr:row>1</xdr:row>
      <xdr:rowOff>142876</xdr:rowOff>
    </xdr:from>
    <xdr:to>
      <xdr:col>4</xdr:col>
      <xdr:colOff>752475</xdr:colOff>
      <xdr:row>10</xdr:row>
      <xdr:rowOff>83440</xdr:rowOff>
    </xdr:to>
    <mc:AlternateContent xmlns:mc="http://schemas.openxmlformats.org/markup-compatibility/2006">
      <mc:Choice xmlns:a14="http://schemas.microsoft.com/office/drawing/2010/main" Requires="a14">
        <xdr:graphicFrame macro="">
          <xdr:nvGraphicFramePr>
            <xdr:cNvPr id="2" name="I identify as: 5">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microsoft.com/office/drawing/2010/slicer">
              <sle:slicer xmlns:sle="http://schemas.microsoft.com/office/drawing/2010/slicer" name="I identify as: 5"/>
            </a:graphicData>
          </a:graphic>
        </xdr:graphicFrame>
      </mc:Choice>
      <mc:Fallback>
        <xdr:sp macro="" textlink="">
          <xdr:nvSpPr>
            <xdr:cNvPr id="0" name=""/>
            <xdr:cNvSpPr>
              <a:spLocks noTextEdit="1"/>
            </xdr:cNvSpPr>
          </xdr:nvSpPr>
          <xdr:spPr>
            <a:xfrm>
              <a:off x="4495800" y="619126"/>
              <a:ext cx="2019300"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574674</xdr:colOff>
      <xdr:row>1</xdr:row>
      <xdr:rowOff>142876</xdr:rowOff>
    </xdr:from>
    <xdr:to>
      <xdr:col>10</xdr:col>
      <xdr:colOff>962024</xdr:colOff>
      <xdr:row>10</xdr:row>
      <xdr:rowOff>83440</xdr:rowOff>
    </xdr:to>
    <mc:AlternateContent xmlns:mc="http://schemas.openxmlformats.org/markup-compatibility/2006">
      <mc:Choice xmlns:a14="http://schemas.microsoft.com/office/drawing/2010/main" Requires="a14">
        <xdr:graphicFrame macro="">
          <xdr:nvGraphicFramePr>
            <xdr:cNvPr id="3" name="Are you Hispanic or Latino? 5">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Are you Hispanic or Latino? 5"/>
            </a:graphicData>
          </a:graphic>
        </xdr:graphicFrame>
      </mc:Choice>
      <mc:Fallback>
        <xdr:sp macro="" textlink="">
          <xdr:nvSpPr>
            <xdr:cNvPr id="0" name=""/>
            <xdr:cNvSpPr>
              <a:spLocks noTextEdit="1"/>
            </xdr:cNvSpPr>
          </xdr:nvSpPr>
          <xdr:spPr>
            <a:xfrm>
              <a:off x="9128124" y="619126"/>
              <a:ext cx="3178175"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906462</xdr:colOff>
      <xdr:row>1</xdr:row>
      <xdr:rowOff>142876</xdr:rowOff>
    </xdr:from>
    <xdr:to>
      <xdr:col>6</xdr:col>
      <xdr:colOff>420687</xdr:colOff>
      <xdr:row>10</xdr:row>
      <xdr:rowOff>83440</xdr:rowOff>
    </xdr:to>
    <mc:AlternateContent xmlns:mc="http://schemas.openxmlformats.org/markup-compatibility/2006">
      <mc:Choice xmlns:a14="http://schemas.microsoft.com/office/drawing/2010/main" Requires="a14">
        <xdr:graphicFrame macro="">
          <xdr:nvGraphicFramePr>
            <xdr:cNvPr id="4" name="County where you live: 5">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County where you live: 5"/>
            </a:graphicData>
          </a:graphic>
        </xdr:graphicFrame>
      </mc:Choice>
      <mc:Fallback>
        <xdr:sp macro="" textlink="">
          <xdr:nvSpPr>
            <xdr:cNvPr id="0" name=""/>
            <xdr:cNvSpPr>
              <a:spLocks noTextEdit="1"/>
            </xdr:cNvSpPr>
          </xdr:nvSpPr>
          <xdr:spPr>
            <a:xfrm>
              <a:off x="6669087" y="619126"/>
              <a:ext cx="2305050" cy="165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12</xdr:row>
      <xdr:rowOff>133350</xdr:rowOff>
    </xdr:from>
    <xdr:to>
      <xdr:col>1</xdr:col>
      <xdr:colOff>1838324</xdr:colOff>
      <xdr:row>24</xdr:row>
      <xdr:rowOff>104775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5">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What is your annual household income from all sources? 5"/>
            </a:graphicData>
          </a:graphic>
        </xdr:graphicFrame>
      </mc:Choice>
      <mc:Fallback xmlns="">
        <xdr:sp macro="" textlink="">
          <xdr:nvSpPr>
            <xdr:cNvPr id="0" name=""/>
            <xdr:cNvSpPr>
              <a:spLocks noTextEdit="1"/>
            </xdr:cNvSpPr>
          </xdr:nvSpPr>
          <xdr:spPr>
            <a:xfrm>
              <a:off x="133349" y="2705100"/>
              <a:ext cx="231457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123824</xdr:colOff>
      <xdr:row>25</xdr:row>
      <xdr:rowOff>1</xdr:rowOff>
    </xdr:from>
    <xdr:to>
      <xdr:col>1</xdr:col>
      <xdr:colOff>1828799</xdr:colOff>
      <xdr:row>36</xdr:row>
      <xdr:rowOff>133350</xdr:rowOff>
    </xdr:to>
    <mc:AlternateContent xmlns:mc="http://schemas.openxmlformats.org/markup-compatibility/2006" xmlns:a14="http://schemas.microsoft.com/office/drawing/2010/main">
      <mc:Choice Requires="a14">
        <xdr:graphicFrame macro="">
          <xdr:nvGraphicFramePr>
            <xdr:cNvPr id="6" name="What is your current employment status? 5">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What is your current employment status? 5"/>
            </a:graphicData>
          </a:graphic>
        </xdr:graphicFrame>
      </mc:Choice>
      <mc:Fallback xmlns="">
        <xdr:sp macro="" textlink="">
          <xdr:nvSpPr>
            <xdr:cNvPr id="0" name=""/>
            <xdr:cNvSpPr>
              <a:spLocks noTextEdit="1"/>
            </xdr:cNvSpPr>
          </xdr:nvSpPr>
          <xdr:spPr>
            <a:xfrm>
              <a:off x="123824" y="5048251"/>
              <a:ext cx="2314575" cy="22288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37</xdr:row>
      <xdr:rowOff>85725</xdr:rowOff>
    </xdr:from>
    <xdr:to>
      <xdr:col>1</xdr:col>
      <xdr:colOff>1819275</xdr:colOff>
      <xdr:row>54</xdr:row>
      <xdr:rowOff>161925</xdr:rowOff>
    </xdr:to>
    <mc:AlternateContent xmlns:mc="http://schemas.openxmlformats.org/markup-compatibility/2006" xmlns:a14="http://schemas.microsoft.com/office/drawing/2010/main">
      <mc:Choice Requires="a14">
        <xdr:graphicFrame macro="">
          <xdr:nvGraphicFramePr>
            <xdr:cNvPr id="7" name="What is your highest level of education? 5">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microsoft.com/office/drawing/2010/slicer">
              <sle:slicer xmlns:sle="http://schemas.microsoft.com/office/drawing/2010/slicer" name="What is your highest level of education? 5"/>
            </a:graphicData>
          </a:graphic>
        </xdr:graphicFrame>
      </mc:Choice>
      <mc:Fallback xmlns="">
        <xdr:sp macro="" textlink="">
          <xdr:nvSpPr>
            <xdr:cNvPr id="0" name=""/>
            <xdr:cNvSpPr>
              <a:spLocks noTextEdit="1"/>
            </xdr:cNvSpPr>
          </xdr:nvSpPr>
          <xdr:spPr>
            <a:xfrm>
              <a:off x="123825" y="7419975"/>
              <a:ext cx="2305050" cy="3314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55</xdr:row>
      <xdr:rowOff>104774</xdr:rowOff>
    </xdr:from>
    <xdr:to>
      <xdr:col>1</xdr:col>
      <xdr:colOff>1838324</xdr:colOff>
      <xdr:row>77</xdr:row>
      <xdr:rowOff>66675</xdr:rowOff>
    </xdr:to>
    <mc:AlternateContent xmlns:mc="http://schemas.openxmlformats.org/markup-compatibility/2006" xmlns:a14="http://schemas.microsoft.com/office/drawing/2010/main">
      <mc:Choice Requires="a14">
        <xdr:graphicFrame macro="">
          <xdr:nvGraphicFramePr>
            <xdr:cNvPr id="8" name="What race do you consider yourself? 5">
              <a:extLst>
                <a:ext uri="{FF2B5EF4-FFF2-40B4-BE49-F238E27FC236}">
                  <a16:creationId xmlns:a16="http://schemas.microsoft.com/office/drawing/2014/main" id="{00000000-0008-0000-1000-000008000000}"/>
                </a:ext>
              </a:extLst>
            </xdr:cNvPr>
            <xdr:cNvGraphicFramePr/>
          </xdr:nvGraphicFramePr>
          <xdr:xfrm>
            <a:off x="0" y="0"/>
            <a:ext cx="0" cy="0"/>
          </xdr:xfrm>
          <a:graphic>
            <a:graphicData uri="http://schemas.microsoft.com/office/drawing/2010/slicer">
              <sle:slicer xmlns:sle="http://schemas.microsoft.com/office/drawing/2010/slicer" name="What race do you consider yourself? 5"/>
            </a:graphicData>
          </a:graphic>
        </xdr:graphicFrame>
      </mc:Choice>
      <mc:Fallback xmlns="">
        <xdr:sp macro="" textlink="">
          <xdr:nvSpPr>
            <xdr:cNvPr id="0" name=""/>
            <xdr:cNvSpPr>
              <a:spLocks noTextEdit="1"/>
            </xdr:cNvSpPr>
          </xdr:nvSpPr>
          <xdr:spPr>
            <a:xfrm>
              <a:off x="152399" y="10868024"/>
              <a:ext cx="2295525" cy="41529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77</xdr:row>
      <xdr:rowOff>161926</xdr:rowOff>
    </xdr:from>
    <xdr:to>
      <xdr:col>1</xdr:col>
      <xdr:colOff>1838326</xdr:colOff>
      <xdr:row>85</xdr:row>
      <xdr:rowOff>104776</xdr:rowOff>
    </xdr:to>
    <mc:AlternateContent xmlns:mc="http://schemas.openxmlformats.org/markup-compatibility/2006" xmlns:a14="http://schemas.microsoft.com/office/drawing/2010/main">
      <mc:Choice Requires="a14">
        <xdr:graphicFrame macro="">
          <xdr:nvGraphicFramePr>
            <xdr:cNvPr id="9" name="Do you currently have health insurance? 5">
              <a:extLst>
                <a:ext uri="{FF2B5EF4-FFF2-40B4-BE49-F238E27FC236}">
                  <a16:creationId xmlns:a16="http://schemas.microsoft.com/office/drawing/2014/main" id="{00000000-0008-0000-1000-000009000000}"/>
                </a:ext>
              </a:extLst>
            </xdr:cNvPr>
            <xdr:cNvGraphicFramePr/>
          </xdr:nvGraphicFramePr>
          <xdr:xfrm>
            <a:off x="0" y="0"/>
            <a:ext cx="0" cy="0"/>
          </xdr:xfrm>
          <a:graphic>
            <a:graphicData uri="http://schemas.microsoft.com/office/drawing/2010/slicer">
              <sle:slicer xmlns:sle="http://schemas.microsoft.com/office/drawing/2010/slicer" name="Do you currently have health insurance? 5"/>
            </a:graphicData>
          </a:graphic>
        </xdr:graphicFrame>
      </mc:Choice>
      <mc:Fallback xmlns="">
        <xdr:sp macro="" textlink="">
          <xdr:nvSpPr>
            <xdr:cNvPr id="0" name=""/>
            <xdr:cNvSpPr>
              <a:spLocks noTextEdit="1"/>
            </xdr:cNvSpPr>
          </xdr:nvSpPr>
          <xdr:spPr>
            <a:xfrm>
              <a:off x="152400" y="15116176"/>
              <a:ext cx="2295526"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13</xdr:col>
      <xdr:colOff>152400</xdr:colOff>
      <xdr:row>1</xdr:row>
      <xdr:rowOff>152400</xdr:rowOff>
    </xdr:to>
    <xdr:sp macro="" textlink="">
      <xdr:nvSpPr>
        <xdr:cNvPr id="2" name="dimg_3" descr="Community Verified icon">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18840450" y="2032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xdr:row>
      <xdr:rowOff>0</xdr:rowOff>
    </xdr:from>
    <xdr:to>
      <xdr:col>13</xdr:col>
      <xdr:colOff>152400</xdr:colOff>
      <xdr:row>1</xdr:row>
      <xdr:rowOff>152400</xdr:rowOff>
    </xdr:to>
    <xdr:sp macro="" textlink="">
      <xdr:nvSpPr>
        <xdr:cNvPr id="3" name="dimg_3" descr="Community Verified icon">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18840450" y="2032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xdr:row>
      <xdr:rowOff>0</xdr:rowOff>
    </xdr:from>
    <xdr:to>
      <xdr:col>13</xdr:col>
      <xdr:colOff>152400</xdr:colOff>
      <xdr:row>1</xdr:row>
      <xdr:rowOff>152400</xdr:rowOff>
    </xdr:to>
    <xdr:sp macro="" textlink="">
      <xdr:nvSpPr>
        <xdr:cNvPr id="4" name="dimg_3" descr="Community Verified icon">
          <a:extLst>
            <a:ext uri="{FF2B5EF4-FFF2-40B4-BE49-F238E27FC236}">
              <a16:creationId xmlns:a16="http://schemas.microsoft.com/office/drawing/2014/main" id="{57C4EE7B-AE5C-4723-B831-7B4414DB5A7D}"/>
            </a:ext>
          </a:extLst>
        </xdr:cNvPr>
        <xdr:cNvSpPr>
          <a:spLocks noChangeAspect="1" noChangeArrowheads="1"/>
        </xdr:cNvSpPr>
      </xdr:nvSpPr>
      <xdr:spPr bwMode="auto">
        <a:xfrm>
          <a:off x="50225325" y="3714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152400</xdr:colOff>
      <xdr:row>6</xdr:row>
      <xdr:rowOff>152400</xdr:rowOff>
    </xdr:to>
    <xdr:sp macro="" textlink="">
      <xdr:nvSpPr>
        <xdr:cNvPr id="2" name="dimg_3" descr="Community Verified icon">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768350" y="12192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1</xdr:col>
      <xdr:colOff>152400</xdr:colOff>
      <xdr:row>6</xdr:row>
      <xdr:rowOff>152400</xdr:rowOff>
    </xdr:to>
    <xdr:sp macro="" textlink="">
      <xdr:nvSpPr>
        <xdr:cNvPr id="3" name="dimg_3" descr="Community Verified icon">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68350" y="12192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152400</xdr:colOff>
      <xdr:row>4</xdr:row>
      <xdr:rowOff>152400</xdr:rowOff>
    </xdr:to>
    <xdr:sp macro="" textlink="">
      <xdr:nvSpPr>
        <xdr:cNvPr id="4" name="dimg_3" descr="Community Verified icon">
          <a:extLst>
            <a:ext uri="{FF2B5EF4-FFF2-40B4-BE49-F238E27FC236}">
              <a16:creationId xmlns:a16="http://schemas.microsoft.com/office/drawing/2014/main" id="{AF995E40-2C3B-42FD-B0BD-44E41AD215F2}"/>
            </a:ext>
          </a:extLst>
        </xdr:cNvPr>
        <xdr:cNvSpPr>
          <a:spLocks noChangeAspect="1" noChangeArrowheads="1"/>
        </xdr:cNvSpPr>
      </xdr:nvSpPr>
      <xdr:spPr bwMode="auto">
        <a:xfrm>
          <a:off x="60036075" y="9429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161925</xdr:colOff>
      <xdr:row>1</xdr:row>
      <xdr:rowOff>4762</xdr:rowOff>
    </xdr:from>
    <xdr:to>
      <xdr:col>9</xdr:col>
      <xdr:colOff>466725</xdr:colOff>
      <xdr:row>15</xdr:row>
      <xdr:rowOff>52387</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166687</xdr:colOff>
      <xdr:row>17</xdr:row>
      <xdr:rowOff>4762</xdr:rowOff>
    </xdr:from>
    <xdr:to>
      <xdr:col>9</xdr:col>
      <xdr:colOff>471487</xdr:colOff>
      <xdr:row>31</xdr:row>
      <xdr:rowOff>52387</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147637</xdr:colOff>
      <xdr:row>1</xdr:row>
      <xdr:rowOff>14287</xdr:rowOff>
    </xdr:from>
    <xdr:to>
      <xdr:col>19</xdr:col>
      <xdr:colOff>452437</xdr:colOff>
      <xdr:row>15</xdr:row>
      <xdr:rowOff>61912</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147637</xdr:colOff>
      <xdr:row>17</xdr:row>
      <xdr:rowOff>4762</xdr:rowOff>
    </xdr:from>
    <xdr:to>
      <xdr:col>19</xdr:col>
      <xdr:colOff>452437</xdr:colOff>
      <xdr:row>31</xdr:row>
      <xdr:rowOff>52387</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185737</xdr:colOff>
      <xdr:row>1</xdr:row>
      <xdr:rowOff>4762</xdr:rowOff>
    </xdr:from>
    <xdr:to>
      <xdr:col>29</xdr:col>
      <xdr:colOff>490537</xdr:colOff>
      <xdr:row>15</xdr:row>
      <xdr:rowOff>42862</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176212</xdr:colOff>
      <xdr:row>17</xdr:row>
      <xdr:rowOff>4762</xdr:rowOff>
    </xdr:from>
    <xdr:to>
      <xdr:col>29</xdr:col>
      <xdr:colOff>481012</xdr:colOff>
      <xdr:row>31</xdr:row>
      <xdr:rowOff>52387</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110595</xdr:colOff>
      <xdr:row>1</xdr:row>
      <xdr:rowOff>176</xdr:rowOff>
    </xdr:from>
    <xdr:to>
      <xdr:col>49</xdr:col>
      <xdr:colOff>415395</xdr:colOff>
      <xdr:row>15</xdr:row>
      <xdr:rowOff>9701</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176212</xdr:colOff>
      <xdr:row>17</xdr:row>
      <xdr:rowOff>4762</xdr:rowOff>
    </xdr:from>
    <xdr:to>
      <xdr:col>39</xdr:col>
      <xdr:colOff>481012</xdr:colOff>
      <xdr:row>31</xdr:row>
      <xdr:rowOff>23812</xdr:rowOff>
    </xdr:to>
    <xdr:graphicFrame macro="">
      <xdr:nvGraphicFramePr>
        <xdr:cNvPr id="11" name="Chart 10">
          <a:extLst>
            <a:ext uri="{FF2B5EF4-FFF2-40B4-BE49-F238E27FC236}">
              <a16:creationId xmlns:a16="http://schemas.microsoft.com/office/drawing/2014/main" id="{00000000-0008-0000-0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141111</xdr:colOff>
      <xdr:row>1</xdr:row>
      <xdr:rowOff>14111</xdr:rowOff>
    </xdr:from>
    <xdr:to>
      <xdr:col>39</xdr:col>
      <xdr:colOff>445911</xdr:colOff>
      <xdr:row>14</xdr:row>
      <xdr:rowOff>194565</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42</xdr:col>
      <xdr:colOff>134055</xdr:colOff>
      <xdr:row>16</xdr:row>
      <xdr:rowOff>197556</xdr:rowOff>
    </xdr:from>
    <xdr:to>
      <xdr:col>49</xdr:col>
      <xdr:colOff>438855</xdr:colOff>
      <xdr:row>31</xdr:row>
      <xdr:rowOff>52212</xdr:rowOff>
    </xdr:to>
    <xdr:graphicFrame macro="">
      <xdr:nvGraphicFramePr>
        <xdr:cNvPr id="13" name="Chart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166687</xdr:colOff>
      <xdr:row>1</xdr:row>
      <xdr:rowOff>14287</xdr:rowOff>
    </xdr:from>
    <xdr:to>
      <xdr:col>9</xdr:col>
      <xdr:colOff>471487</xdr:colOff>
      <xdr:row>15</xdr:row>
      <xdr:rowOff>80962</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147637</xdr:colOff>
      <xdr:row>17</xdr:row>
      <xdr:rowOff>14287</xdr:rowOff>
    </xdr:from>
    <xdr:to>
      <xdr:col>9</xdr:col>
      <xdr:colOff>452437</xdr:colOff>
      <xdr:row>31</xdr:row>
      <xdr:rowOff>61912</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176212</xdr:colOff>
      <xdr:row>1</xdr:row>
      <xdr:rowOff>4762</xdr:rowOff>
    </xdr:from>
    <xdr:to>
      <xdr:col>19</xdr:col>
      <xdr:colOff>481012</xdr:colOff>
      <xdr:row>15</xdr:row>
      <xdr:rowOff>23812</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176212</xdr:colOff>
      <xdr:row>17</xdr:row>
      <xdr:rowOff>4762</xdr:rowOff>
    </xdr:from>
    <xdr:to>
      <xdr:col>19</xdr:col>
      <xdr:colOff>481012</xdr:colOff>
      <xdr:row>31</xdr:row>
      <xdr:rowOff>42862</xdr:rowOff>
    </xdr:to>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176212</xdr:colOff>
      <xdr:row>1</xdr:row>
      <xdr:rowOff>14287</xdr:rowOff>
    </xdr:from>
    <xdr:to>
      <xdr:col>29</xdr:col>
      <xdr:colOff>481012</xdr:colOff>
      <xdr:row>15</xdr:row>
      <xdr:rowOff>14287</xdr:rowOff>
    </xdr:to>
    <xdr:graphicFrame macro="">
      <xdr:nvGraphicFramePr>
        <xdr:cNvPr id="6" name="Chart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176212</xdr:colOff>
      <xdr:row>17</xdr:row>
      <xdr:rowOff>4762</xdr:rowOff>
    </xdr:from>
    <xdr:to>
      <xdr:col>29</xdr:col>
      <xdr:colOff>481012</xdr:colOff>
      <xdr:row>31</xdr:row>
      <xdr:rowOff>42862</xdr:rowOff>
    </xdr:to>
    <xdr:graphicFrame macro="">
      <xdr:nvGraphicFramePr>
        <xdr:cNvPr id="7" name="Chart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207962</xdr:colOff>
      <xdr:row>16</xdr:row>
      <xdr:rowOff>192087</xdr:rowOff>
    </xdr:from>
    <xdr:to>
      <xdr:col>39</xdr:col>
      <xdr:colOff>512762</xdr:colOff>
      <xdr:row>30</xdr:row>
      <xdr:rowOff>176212</xdr:rowOff>
    </xdr:to>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204304</xdr:colOff>
      <xdr:row>0</xdr:row>
      <xdr:rowOff>265043</xdr:rowOff>
    </xdr:from>
    <xdr:to>
      <xdr:col>39</xdr:col>
      <xdr:colOff>509104</xdr:colOff>
      <xdr:row>14</xdr:row>
      <xdr:rowOff>177385</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148167</xdr:colOff>
      <xdr:row>1</xdr:row>
      <xdr:rowOff>7056</xdr:rowOff>
    </xdr:from>
    <xdr:to>
      <xdr:col>49</xdr:col>
      <xdr:colOff>452967</xdr:colOff>
      <xdr:row>15</xdr:row>
      <xdr:rowOff>38101</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166687</xdr:colOff>
      <xdr:row>1</xdr:row>
      <xdr:rowOff>4762</xdr:rowOff>
    </xdr:from>
    <xdr:to>
      <xdr:col>9</xdr:col>
      <xdr:colOff>471487</xdr:colOff>
      <xdr:row>15</xdr:row>
      <xdr:rowOff>23812</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166687</xdr:colOff>
      <xdr:row>17</xdr:row>
      <xdr:rowOff>4762</xdr:rowOff>
    </xdr:from>
    <xdr:to>
      <xdr:col>9</xdr:col>
      <xdr:colOff>471487</xdr:colOff>
      <xdr:row>31</xdr:row>
      <xdr:rowOff>42862</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147637</xdr:colOff>
      <xdr:row>1</xdr:row>
      <xdr:rowOff>14287</xdr:rowOff>
    </xdr:from>
    <xdr:to>
      <xdr:col>19</xdr:col>
      <xdr:colOff>452437</xdr:colOff>
      <xdr:row>15</xdr:row>
      <xdr:rowOff>33337</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138112</xdr:colOff>
      <xdr:row>17</xdr:row>
      <xdr:rowOff>4762</xdr:rowOff>
    </xdr:from>
    <xdr:to>
      <xdr:col>19</xdr:col>
      <xdr:colOff>442912</xdr:colOff>
      <xdr:row>31</xdr:row>
      <xdr:rowOff>42862</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147637</xdr:colOff>
      <xdr:row>1</xdr:row>
      <xdr:rowOff>14287</xdr:rowOff>
    </xdr:from>
    <xdr:to>
      <xdr:col>29</xdr:col>
      <xdr:colOff>452437</xdr:colOff>
      <xdr:row>15</xdr:row>
      <xdr:rowOff>33337</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147637</xdr:colOff>
      <xdr:row>17</xdr:row>
      <xdr:rowOff>14287</xdr:rowOff>
    </xdr:from>
    <xdr:to>
      <xdr:col>29</xdr:col>
      <xdr:colOff>452437</xdr:colOff>
      <xdr:row>31</xdr:row>
      <xdr:rowOff>52387</xdr:rowOff>
    </xdr:to>
    <xdr:graphicFrame macro="">
      <xdr:nvGraphicFramePr>
        <xdr:cNvPr id="7" name="Chart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160337</xdr:colOff>
      <xdr:row>16</xdr:row>
      <xdr:rowOff>195262</xdr:rowOff>
    </xdr:from>
    <xdr:to>
      <xdr:col>39</xdr:col>
      <xdr:colOff>465137</xdr:colOff>
      <xdr:row>31</xdr:row>
      <xdr:rowOff>39687</xdr:rowOff>
    </xdr:to>
    <xdr:graphicFrame macro="">
      <xdr:nvGraphicFramePr>
        <xdr:cNvPr id="8" name="Chart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209550</xdr:colOff>
      <xdr:row>0</xdr:row>
      <xdr:rowOff>254000</xdr:rowOff>
    </xdr:from>
    <xdr:to>
      <xdr:col>39</xdr:col>
      <xdr:colOff>498889</xdr:colOff>
      <xdr:row>14</xdr:row>
      <xdr:rowOff>171588</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119944</xdr:colOff>
      <xdr:row>1</xdr:row>
      <xdr:rowOff>0</xdr:rowOff>
    </xdr:from>
    <xdr:to>
      <xdr:col>49</xdr:col>
      <xdr:colOff>424744</xdr:colOff>
      <xdr:row>15</xdr:row>
      <xdr:rowOff>31045</xdr:rowOff>
    </xdr:to>
    <xdr:graphicFrame macro="">
      <xdr:nvGraphicFramePr>
        <xdr:cNvPr id="10" name="Chart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6350</xdr:colOff>
      <xdr:row>1</xdr:row>
      <xdr:rowOff>177801</xdr:rowOff>
    </xdr:from>
    <xdr:to>
      <xdr:col>2</xdr:col>
      <xdr:colOff>523875</xdr:colOff>
      <xdr:row>10</xdr:row>
      <xdr:rowOff>47625</xdr:rowOff>
    </xdr:to>
    <mc:AlternateContent xmlns:mc="http://schemas.openxmlformats.org/markup-compatibility/2006" xmlns:a14="http://schemas.microsoft.com/office/drawing/2010/main">
      <mc:Choice Requires="a14">
        <xdr:graphicFrame macro="">
          <xdr:nvGraphicFramePr>
            <xdr:cNvPr id="2" name="County where you live: 6">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County where you live: 6"/>
            </a:graphicData>
          </a:graphic>
        </xdr:graphicFrame>
      </mc:Choice>
      <mc:Fallback xmlns="">
        <xdr:sp macro="" textlink="">
          <xdr:nvSpPr>
            <xdr:cNvPr id="0" name=""/>
            <xdr:cNvSpPr>
              <a:spLocks noTextEdit="1"/>
            </xdr:cNvSpPr>
          </xdr:nvSpPr>
          <xdr:spPr>
            <a:xfrm>
              <a:off x="615950" y="476251"/>
              <a:ext cx="1828800"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650875</xdr:colOff>
      <xdr:row>1</xdr:row>
      <xdr:rowOff>174626</xdr:rowOff>
    </xdr:from>
    <xdr:to>
      <xdr:col>6</xdr:col>
      <xdr:colOff>450850</xdr:colOff>
      <xdr:row>10</xdr:row>
      <xdr:rowOff>41276</xdr:rowOff>
    </xdr:to>
    <mc:AlternateContent xmlns:mc="http://schemas.openxmlformats.org/markup-compatibility/2006">
      <mc:Choice xmlns:a14="http://schemas.microsoft.com/office/drawing/2010/main" Requires="a14">
        <xdr:graphicFrame macro="">
          <xdr:nvGraphicFramePr>
            <xdr:cNvPr id="3" name="Town and ZIP code where you live:">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Town and ZIP code where you live:"/>
            </a:graphicData>
          </a:graphic>
        </xdr:graphicFrame>
      </mc:Choice>
      <mc:Fallback>
        <xdr:sp macro="" textlink="">
          <xdr:nvSpPr>
            <xdr:cNvPr id="0" name=""/>
            <xdr:cNvSpPr>
              <a:spLocks noTextEdit="1"/>
            </xdr:cNvSpPr>
          </xdr:nvSpPr>
          <xdr:spPr>
            <a:xfrm>
              <a:off x="3041650" y="469901"/>
              <a:ext cx="2790825" cy="1581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1165225</xdr:colOff>
      <xdr:row>1</xdr:row>
      <xdr:rowOff>114300</xdr:rowOff>
    </xdr:from>
    <xdr:to>
      <xdr:col>9</xdr:col>
      <xdr:colOff>57150</xdr:colOff>
      <xdr:row>9</xdr:row>
      <xdr:rowOff>104775</xdr:rowOff>
    </xdr:to>
    <mc:AlternateContent xmlns:mc="http://schemas.openxmlformats.org/markup-compatibility/2006">
      <mc:Choice xmlns:a14="http://schemas.microsoft.com/office/drawing/2010/main" Requires="a14">
        <xdr:graphicFrame macro="">
          <xdr:nvGraphicFramePr>
            <xdr:cNvPr id="11" name="Are you Hispanic or Latino? 1">
              <a:extLst>
                <a:ext uri="{FF2B5EF4-FFF2-40B4-BE49-F238E27FC236}">
                  <a16:creationId xmlns:a16="http://schemas.microsoft.com/office/drawing/2014/main" id="{00000000-0008-0000-0B00-00000B000000}"/>
                </a:ext>
              </a:extLst>
            </xdr:cNvPr>
            <xdr:cNvGraphicFramePr/>
          </xdr:nvGraphicFramePr>
          <xdr:xfrm>
            <a:off x="0" y="0"/>
            <a:ext cx="0" cy="0"/>
          </xdr:xfrm>
          <a:graphic>
            <a:graphicData uri="http://schemas.microsoft.com/office/drawing/2010/slicer">
              <sle:slicer xmlns:sle="http://schemas.microsoft.com/office/drawing/2010/slicer" name="Are you Hispanic or Latino? 1"/>
            </a:graphicData>
          </a:graphic>
        </xdr:graphicFrame>
      </mc:Choice>
      <mc:Fallback>
        <xdr:sp macro="" textlink="">
          <xdr:nvSpPr>
            <xdr:cNvPr id="0" name=""/>
            <xdr:cNvSpPr>
              <a:spLocks noTextEdit="1"/>
            </xdr:cNvSpPr>
          </xdr:nvSpPr>
          <xdr:spPr>
            <a:xfrm>
              <a:off x="8747125" y="590550"/>
              <a:ext cx="2454275" cy="1514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114300</xdr:colOff>
      <xdr:row>1</xdr:row>
      <xdr:rowOff>104775</xdr:rowOff>
    </xdr:from>
    <xdr:to>
      <xdr:col>4</xdr:col>
      <xdr:colOff>600075</xdr:colOff>
      <xdr:row>9</xdr:row>
      <xdr:rowOff>76200</xdr:rowOff>
    </xdr:to>
    <mc:AlternateContent xmlns:mc="http://schemas.openxmlformats.org/markup-compatibility/2006" xmlns:a14="http://schemas.microsoft.com/office/drawing/2010/main">
      <mc:Choice Requires="a14">
        <xdr:graphicFrame macro="">
          <xdr:nvGraphicFramePr>
            <xdr:cNvPr id="12" name="I identify as: 1">
              <a:extLst>
                <a:ext uri="{FF2B5EF4-FFF2-40B4-BE49-F238E27FC236}">
                  <a16:creationId xmlns:a16="http://schemas.microsoft.com/office/drawing/2014/main" id="{00000000-0008-0000-0B00-00000C000000}"/>
                </a:ext>
              </a:extLst>
            </xdr:cNvPr>
            <xdr:cNvGraphicFramePr/>
          </xdr:nvGraphicFramePr>
          <xdr:xfrm>
            <a:off x="0" y="0"/>
            <a:ext cx="0" cy="0"/>
          </xdr:xfrm>
          <a:graphic>
            <a:graphicData uri="http://schemas.microsoft.com/office/drawing/2010/slicer">
              <sle:slicer xmlns:sle="http://schemas.microsoft.com/office/drawing/2010/slicer" name="I identify as: 1"/>
            </a:graphicData>
          </a:graphic>
        </xdr:graphicFrame>
      </mc:Choice>
      <mc:Fallback xmlns="">
        <xdr:sp macro="" textlink="">
          <xdr:nvSpPr>
            <xdr:cNvPr id="0" name=""/>
            <xdr:cNvSpPr>
              <a:spLocks noTextEdit="1"/>
            </xdr:cNvSpPr>
          </xdr:nvSpPr>
          <xdr:spPr>
            <a:xfrm>
              <a:off x="4486275" y="581025"/>
              <a:ext cx="1228725" cy="1495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657225</xdr:colOff>
      <xdr:row>1</xdr:row>
      <xdr:rowOff>117475</xdr:rowOff>
    </xdr:from>
    <xdr:to>
      <xdr:col>6</xdr:col>
      <xdr:colOff>1047750</xdr:colOff>
      <xdr:row>9</xdr:row>
      <xdr:rowOff>79375</xdr:rowOff>
    </xdr:to>
    <mc:AlternateContent xmlns:mc="http://schemas.openxmlformats.org/markup-compatibility/2006">
      <mc:Choice xmlns:a14="http://schemas.microsoft.com/office/drawing/2010/main" Requires="a14">
        <xdr:graphicFrame macro="">
          <xdr:nvGraphicFramePr>
            <xdr:cNvPr id="13" name="County where you live: 1">
              <a:extLst>
                <a:ext uri="{FF2B5EF4-FFF2-40B4-BE49-F238E27FC236}">
                  <a16:creationId xmlns:a16="http://schemas.microsoft.com/office/drawing/2014/main" id="{00000000-0008-0000-0B00-00000D000000}"/>
                </a:ext>
              </a:extLst>
            </xdr:cNvPr>
            <xdr:cNvGraphicFramePr/>
          </xdr:nvGraphicFramePr>
          <xdr:xfrm>
            <a:off x="0" y="0"/>
            <a:ext cx="0" cy="0"/>
          </xdr:xfrm>
          <a:graphic>
            <a:graphicData uri="http://schemas.microsoft.com/office/drawing/2010/slicer">
              <sle:slicer xmlns:sle="http://schemas.microsoft.com/office/drawing/2010/slicer" name="County where you live: 1"/>
            </a:graphicData>
          </a:graphic>
        </xdr:graphicFrame>
      </mc:Choice>
      <mc:Fallback>
        <xdr:sp macro="" textlink="">
          <xdr:nvSpPr>
            <xdr:cNvPr id="0" name=""/>
            <xdr:cNvSpPr>
              <a:spLocks noTextEdit="1"/>
            </xdr:cNvSpPr>
          </xdr:nvSpPr>
          <xdr:spPr>
            <a:xfrm>
              <a:off x="6419850" y="593725"/>
              <a:ext cx="2209800"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12</xdr:row>
      <xdr:rowOff>114300</xdr:rowOff>
    </xdr:from>
    <xdr:to>
      <xdr:col>1</xdr:col>
      <xdr:colOff>1809749</xdr:colOff>
      <xdr:row>24</xdr:row>
      <xdr:rowOff>85725</xdr:rowOff>
    </xdr:to>
    <mc:AlternateContent xmlns:mc="http://schemas.openxmlformats.org/markup-compatibility/2006" xmlns:a14="http://schemas.microsoft.com/office/drawing/2010/main">
      <mc:Choice Requires="a14">
        <xdr:graphicFrame macro="">
          <xdr:nvGraphicFramePr>
            <xdr:cNvPr id="14" name="What is your annual household income from all sources?">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microsoft.com/office/drawing/2010/slicer">
              <sle:slicer xmlns:sle="http://schemas.microsoft.com/office/drawing/2010/slicer" name="What is your annual household income from all sources?"/>
            </a:graphicData>
          </a:graphic>
        </xdr:graphicFrame>
      </mc:Choice>
      <mc:Fallback xmlns="">
        <xdr:sp macro="" textlink="">
          <xdr:nvSpPr>
            <xdr:cNvPr id="0" name=""/>
            <xdr:cNvSpPr>
              <a:spLocks noTextEdit="1"/>
            </xdr:cNvSpPr>
          </xdr:nvSpPr>
          <xdr:spPr>
            <a:xfrm>
              <a:off x="161924" y="2686050"/>
              <a:ext cx="225742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24</xdr:row>
      <xdr:rowOff>171451</xdr:rowOff>
    </xdr:from>
    <xdr:to>
      <xdr:col>1</xdr:col>
      <xdr:colOff>1790699</xdr:colOff>
      <xdr:row>36</xdr:row>
      <xdr:rowOff>123825</xdr:rowOff>
    </xdr:to>
    <mc:AlternateContent xmlns:mc="http://schemas.openxmlformats.org/markup-compatibility/2006" xmlns:a14="http://schemas.microsoft.com/office/drawing/2010/main">
      <mc:Choice Requires="a14">
        <xdr:graphicFrame macro="">
          <xdr:nvGraphicFramePr>
            <xdr:cNvPr id="15" name="What is your current employment status?">
              <a:extLst>
                <a:ext uri="{FF2B5EF4-FFF2-40B4-BE49-F238E27FC236}">
                  <a16:creationId xmlns:a16="http://schemas.microsoft.com/office/drawing/2014/main" id="{00000000-0008-0000-0B00-00000F000000}"/>
                </a:ext>
              </a:extLst>
            </xdr:cNvPr>
            <xdr:cNvGraphicFramePr/>
          </xdr:nvGraphicFramePr>
          <xdr:xfrm>
            <a:off x="0" y="0"/>
            <a:ext cx="0" cy="0"/>
          </xdr:xfrm>
          <a:graphic>
            <a:graphicData uri="http://schemas.microsoft.com/office/drawing/2010/slicer">
              <sle:slicer xmlns:sle="http://schemas.microsoft.com/office/drawing/2010/slicer" name="What is your current employment status?"/>
            </a:graphicData>
          </a:graphic>
        </xdr:graphicFrame>
      </mc:Choice>
      <mc:Fallback xmlns="">
        <xdr:sp macro="" textlink="">
          <xdr:nvSpPr>
            <xdr:cNvPr id="0" name=""/>
            <xdr:cNvSpPr>
              <a:spLocks noTextEdit="1"/>
            </xdr:cNvSpPr>
          </xdr:nvSpPr>
          <xdr:spPr>
            <a:xfrm>
              <a:off x="161924" y="5029201"/>
              <a:ext cx="2238375" cy="22383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37</xdr:row>
      <xdr:rowOff>85725</xdr:rowOff>
    </xdr:from>
    <xdr:to>
      <xdr:col>1</xdr:col>
      <xdr:colOff>1781174</xdr:colOff>
      <xdr:row>54</xdr:row>
      <xdr:rowOff>152401</xdr:rowOff>
    </xdr:to>
    <mc:AlternateContent xmlns:mc="http://schemas.openxmlformats.org/markup-compatibility/2006" xmlns:a14="http://schemas.microsoft.com/office/drawing/2010/main">
      <mc:Choice Requires="a14">
        <xdr:graphicFrame macro="">
          <xdr:nvGraphicFramePr>
            <xdr:cNvPr id="18" name="What is your highest level of education?">
              <a:extLst>
                <a:ext uri="{FF2B5EF4-FFF2-40B4-BE49-F238E27FC236}">
                  <a16:creationId xmlns:a16="http://schemas.microsoft.com/office/drawing/2014/main" id="{00000000-0008-0000-0B00-000012000000}"/>
                </a:ext>
              </a:extLst>
            </xdr:cNvPr>
            <xdr:cNvGraphicFramePr/>
          </xdr:nvGraphicFramePr>
          <xdr:xfrm>
            <a:off x="0" y="0"/>
            <a:ext cx="0" cy="0"/>
          </xdr:xfrm>
          <a:graphic>
            <a:graphicData uri="http://schemas.microsoft.com/office/drawing/2010/slicer">
              <sle:slicer xmlns:sle="http://schemas.microsoft.com/office/drawing/2010/slicer" name="What is your highest level of education?"/>
            </a:graphicData>
          </a:graphic>
        </xdr:graphicFrame>
      </mc:Choice>
      <mc:Fallback xmlns="">
        <xdr:sp macro="" textlink="">
          <xdr:nvSpPr>
            <xdr:cNvPr id="0" name=""/>
            <xdr:cNvSpPr>
              <a:spLocks noTextEdit="1"/>
            </xdr:cNvSpPr>
          </xdr:nvSpPr>
          <xdr:spPr>
            <a:xfrm>
              <a:off x="152399" y="7419974"/>
              <a:ext cx="2238375" cy="3638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55</xdr:row>
      <xdr:rowOff>133349</xdr:rowOff>
    </xdr:from>
    <xdr:to>
      <xdr:col>1</xdr:col>
      <xdr:colOff>1800224</xdr:colOff>
      <xdr:row>77</xdr:row>
      <xdr:rowOff>85725</xdr:rowOff>
    </xdr:to>
    <mc:AlternateContent xmlns:mc="http://schemas.openxmlformats.org/markup-compatibility/2006" xmlns:a14="http://schemas.microsoft.com/office/drawing/2010/main">
      <mc:Choice Requires="a14">
        <xdr:graphicFrame macro="">
          <xdr:nvGraphicFramePr>
            <xdr:cNvPr id="19" name="What race do you consider yourself?">
              <a:extLst>
                <a:ext uri="{FF2B5EF4-FFF2-40B4-BE49-F238E27FC236}">
                  <a16:creationId xmlns:a16="http://schemas.microsoft.com/office/drawing/2014/main" id="{00000000-0008-0000-0B00-000013000000}"/>
                </a:ext>
              </a:extLst>
            </xdr:cNvPr>
            <xdr:cNvGraphicFramePr/>
          </xdr:nvGraphicFramePr>
          <xdr:xfrm>
            <a:off x="0" y="0"/>
            <a:ext cx="0" cy="0"/>
          </xdr:xfrm>
          <a:graphic>
            <a:graphicData uri="http://schemas.microsoft.com/office/drawing/2010/slicer">
              <sle:slicer xmlns:sle="http://schemas.microsoft.com/office/drawing/2010/slicer" name="What race do you consider yourself?"/>
            </a:graphicData>
          </a:graphic>
        </xdr:graphicFrame>
      </mc:Choice>
      <mc:Fallback xmlns="">
        <xdr:sp macro="" textlink="">
          <xdr:nvSpPr>
            <xdr:cNvPr id="0" name=""/>
            <xdr:cNvSpPr>
              <a:spLocks noTextEdit="1"/>
            </xdr:cNvSpPr>
          </xdr:nvSpPr>
          <xdr:spPr>
            <a:xfrm>
              <a:off x="152399" y="10896599"/>
              <a:ext cx="2257425" cy="41433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78</xdr:row>
      <xdr:rowOff>57151</xdr:rowOff>
    </xdr:from>
    <xdr:to>
      <xdr:col>1</xdr:col>
      <xdr:colOff>1790700</xdr:colOff>
      <xdr:row>85</xdr:row>
      <xdr:rowOff>171450</xdr:rowOff>
    </xdr:to>
    <mc:AlternateContent xmlns:mc="http://schemas.openxmlformats.org/markup-compatibility/2006" xmlns:a14="http://schemas.microsoft.com/office/drawing/2010/main">
      <mc:Choice Requires="a14">
        <xdr:graphicFrame macro="">
          <xdr:nvGraphicFramePr>
            <xdr:cNvPr id="20" name="Do you currently have health insurance?">
              <a:extLst>
                <a:ext uri="{FF2B5EF4-FFF2-40B4-BE49-F238E27FC236}">
                  <a16:creationId xmlns:a16="http://schemas.microsoft.com/office/drawing/2014/main" id="{00000000-0008-0000-0B00-000014000000}"/>
                </a:ext>
              </a:extLst>
            </xdr:cNvPr>
            <xdr:cNvGraphicFramePr/>
          </xdr:nvGraphicFramePr>
          <xdr:xfrm>
            <a:off x="0" y="0"/>
            <a:ext cx="0" cy="0"/>
          </xdr:xfrm>
          <a:graphic>
            <a:graphicData uri="http://schemas.microsoft.com/office/drawing/2010/slicer">
              <sle:slicer xmlns:sle="http://schemas.microsoft.com/office/drawing/2010/slicer" name="Do you currently have health insurance?"/>
            </a:graphicData>
          </a:graphic>
        </xdr:graphicFrame>
      </mc:Choice>
      <mc:Fallback xmlns="">
        <xdr:sp macro="" textlink="">
          <xdr:nvSpPr>
            <xdr:cNvPr id="0" name=""/>
            <xdr:cNvSpPr>
              <a:spLocks noTextEdit="1"/>
            </xdr:cNvSpPr>
          </xdr:nvSpPr>
          <xdr:spPr>
            <a:xfrm>
              <a:off x="152400" y="15201901"/>
              <a:ext cx="2247900" cy="14477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114301</xdr:colOff>
      <xdr:row>1</xdr:row>
      <xdr:rowOff>142875</xdr:rowOff>
    </xdr:from>
    <xdr:to>
      <xdr:col>4</xdr:col>
      <xdr:colOff>371475</xdr:colOff>
      <xdr:row>10</xdr:row>
      <xdr:rowOff>28575</xdr:rowOff>
    </xdr:to>
    <mc:AlternateContent xmlns:mc="http://schemas.openxmlformats.org/markup-compatibility/2006">
      <mc:Choice xmlns:a14="http://schemas.microsoft.com/office/drawing/2010/main" Requires="a14">
        <xdr:graphicFrame macro="">
          <xdr:nvGraphicFramePr>
            <xdr:cNvPr id="2" name="I identify as:">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microsoft.com/office/drawing/2010/slicer">
              <sle:slicer xmlns:sle="http://schemas.microsoft.com/office/drawing/2010/slicer" name="I identify as:"/>
            </a:graphicData>
          </a:graphic>
        </xdr:graphicFrame>
      </mc:Choice>
      <mc:Fallback>
        <xdr:sp macro="" textlink="">
          <xdr:nvSpPr>
            <xdr:cNvPr id="0" name=""/>
            <xdr:cNvSpPr>
              <a:spLocks noTextEdit="1"/>
            </xdr:cNvSpPr>
          </xdr:nvSpPr>
          <xdr:spPr>
            <a:xfrm>
              <a:off x="4486276" y="619125"/>
              <a:ext cx="1647824"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476250</xdr:colOff>
      <xdr:row>1</xdr:row>
      <xdr:rowOff>142875</xdr:rowOff>
    </xdr:from>
    <xdr:to>
      <xdr:col>6</xdr:col>
      <xdr:colOff>1076325</xdr:colOff>
      <xdr:row>10</xdr:row>
      <xdr:rowOff>28575</xdr:rowOff>
    </xdr:to>
    <mc:AlternateContent xmlns:mc="http://schemas.openxmlformats.org/markup-compatibility/2006">
      <mc:Choice xmlns:a14="http://schemas.microsoft.com/office/drawing/2010/main" Requires="a14">
        <xdr:graphicFrame macro="">
          <xdr:nvGraphicFramePr>
            <xdr:cNvPr id="3" name="County where you live:">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microsoft.com/office/drawing/2010/slicer">
              <sle:slicer xmlns:sle="http://schemas.microsoft.com/office/drawing/2010/slicer" name="County where you live:"/>
            </a:graphicData>
          </a:graphic>
        </xdr:graphicFrame>
      </mc:Choice>
      <mc:Fallback>
        <xdr:sp macro="" textlink="">
          <xdr:nvSpPr>
            <xdr:cNvPr id="0" name=""/>
            <xdr:cNvSpPr>
              <a:spLocks noTextEdit="1"/>
            </xdr:cNvSpPr>
          </xdr:nvSpPr>
          <xdr:spPr>
            <a:xfrm>
              <a:off x="6238875" y="619125"/>
              <a:ext cx="2419350"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1181100</xdr:colOff>
      <xdr:row>1</xdr:row>
      <xdr:rowOff>142875</xdr:rowOff>
    </xdr:from>
    <xdr:to>
      <xdr:col>9</xdr:col>
      <xdr:colOff>485775</xdr:colOff>
      <xdr:row>10</xdr:row>
      <xdr:rowOff>28575</xdr:rowOff>
    </xdr:to>
    <mc:AlternateContent xmlns:mc="http://schemas.openxmlformats.org/markup-compatibility/2006">
      <mc:Choice xmlns:a14="http://schemas.microsoft.com/office/drawing/2010/main" Requires="a14">
        <xdr:graphicFrame macro="">
          <xdr:nvGraphicFramePr>
            <xdr:cNvPr id="4" name="Are you Hispanic or Latino?">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microsoft.com/office/drawing/2010/slicer">
              <sle:slicer xmlns:sle="http://schemas.microsoft.com/office/drawing/2010/slicer" name="Are you Hispanic or Latino?"/>
            </a:graphicData>
          </a:graphic>
        </xdr:graphicFrame>
      </mc:Choice>
      <mc:Fallback>
        <xdr:sp macro="" textlink="">
          <xdr:nvSpPr>
            <xdr:cNvPr id="0" name=""/>
            <xdr:cNvSpPr>
              <a:spLocks noTextEdit="1"/>
            </xdr:cNvSpPr>
          </xdr:nvSpPr>
          <xdr:spPr>
            <a:xfrm>
              <a:off x="8763000" y="619125"/>
              <a:ext cx="2867025"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209550</xdr:colOff>
      <xdr:row>12</xdr:row>
      <xdr:rowOff>123825</xdr:rowOff>
    </xdr:from>
    <xdr:to>
      <xdr:col>1</xdr:col>
      <xdr:colOff>1771650</xdr:colOff>
      <xdr:row>24</xdr:row>
      <xdr:rowOff>133350</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1">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microsoft.com/office/drawing/2010/slicer">
              <sle:slicer xmlns:sle="http://schemas.microsoft.com/office/drawing/2010/slicer" name="What is your annual household income from all sources? 1"/>
            </a:graphicData>
          </a:graphic>
        </xdr:graphicFrame>
      </mc:Choice>
      <mc:Fallback xmlns="">
        <xdr:sp macro="" textlink="">
          <xdr:nvSpPr>
            <xdr:cNvPr id="0" name=""/>
            <xdr:cNvSpPr>
              <a:spLocks noTextEdit="1"/>
            </xdr:cNvSpPr>
          </xdr:nvSpPr>
          <xdr:spPr>
            <a:xfrm>
              <a:off x="209550" y="2695575"/>
              <a:ext cx="2171700" cy="22955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209549</xdr:colOff>
      <xdr:row>25</xdr:row>
      <xdr:rowOff>47626</xdr:rowOff>
    </xdr:from>
    <xdr:to>
      <xdr:col>1</xdr:col>
      <xdr:colOff>1762124</xdr:colOff>
      <xdr:row>37</xdr:row>
      <xdr:rowOff>0</xdr:rowOff>
    </xdr:to>
    <mc:AlternateContent xmlns:mc="http://schemas.openxmlformats.org/markup-compatibility/2006" xmlns:a14="http://schemas.microsoft.com/office/drawing/2010/main">
      <mc:Choice Requires="a14">
        <xdr:graphicFrame macro="">
          <xdr:nvGraphicFramePr>
            <xdr:cNvPr id="6" name="What is your current employment status? 1">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microsoft.com/office/drawing/2010/slicer">
              <sle:slicer xmlns:sle="http://schemas.microsoft.com/office/drawing/2010/slicer" name="What is your current employment status? 1"/>
            </a:graphicData>
          </a:graphic>
        </xdr:graphicFrame>
      </mc:Choice>
      <mc:Fallback xmlns="">
        <xdr:sp macro="" textlink="">
          <xdr:nvSpPr>
            <xdr:cNvPr id="0" name=""/>
            <xdr:cNvSpPr>
              <a:spLocks noTextEdit="1"/>
            </xdr:cNvSpPr>
          </xdr:nvSpPr>
          <xdr:spPr>
            <a:xfrm>
              <a:off x="209549" y="5095876"/>
              <a:ext cx="2162175" cy="22383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xdr:colOff>
      <xdr:row>37</xdr:row>
      <xdr:rowOff>142874</xdr:rowOff>
    </xdr:from>
    <xdr:to>
      <xdr:col>1</xdr:col>
      <xdr:colOff>1771650</xdr:colOff>
      <xdr:row>55</xdr:row>
      <xdr:rowOff>28576</xdr:rowOff>
    </xdr:to>
    <mc:AlternateContent xmlns:mc="http://schemas.openxmlformats.org/markup-compatibility/2006" xmlns:a14="http://schemas.microsoft.com/office/drawing/2010/main">
      <mc:Choice Requires="a14">
        <xdr:graphicFrame macro="">
          <xdr:nvGraphicFramePr>
            <xdr:cNvPr id="8" name="What is your highest level of education? 1">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microsoft.com/office/drawing/2010/slicer">
              <sle:slicer xmlns:sle="http://schemas.microsoft.com/office/drawing/2010/slicer" name="What is your highest level of education? 1"/>
            </a:graphicData>
          </a:graphic>
        </xdr:graphicFrame>
      </mc:Choice>
      <mc:Fallback xmlns="">
        <xdr:sp macro="" textlink="">
          <xdr:nvSpPr>
            <xdr:cNvPr id="0" name=""/>
            <xdr:cNvSpPr>
              <a:spLocks noTextEdit="1"/>
            </xdr:cNvSpPr>
          </xdr:nvSpPr>
          <xdr:spPr>
            <a:xfrm>
              <a:off x="190500" y="7477123"/>
              <a:ext cx="2190750" cy="362902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55</xdr:row>
      <xdr:rowOff>180975</xdr:rowOff>
    </xdr:from>
    <xdr:to>
      <xdr:col>1</xdr:col>
      <xdr:colOff>1752600</xdr:colOff>
      <xdr:row>77</xdr:row>
      <xdr:rowOff>95250</xdr:rowOff>
    </xdr:to>
    <mc:AlternateContent xmlns:mc="http://schemas.openxmlformats.org/markup-compatibility/2006" xmlns:a14="http://schemas.microsoft.com/office/drawing/2010/main">
      <mc:Choice Requires="a14">
        <xdr:graphicFrame macro="">
          <xdr:nvGraphicFramePr>
            <xdr:cNvPr id="9" name="What race do you consider yourself? 1">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microsoft.com/office/drawing/2010/slicer">
              <sle:slicer xmlns:sle="http://schemas.microsoft.com/office/drawing/2010/slicer" name="What race do you consider yourself? 1"/>
            </a:graphicData>
          </a:graphic>
        </xdr:graphicFrame>
      </mc:Choice>
      <mc:Fallback xmlns="">
        <xdr:sp macro="" textlink="">
          <xdr:nvSpPr>
            <xdr:cNvPr id="0" name=""/>
            <xdr:cNvSpPr>
              <a:spLocks noTextEdit="1"/>
            </xdr:cNvSpPr>
          </xdr:nvSpPr>
          <xdr:spPr>
            <a:xfrm>
              <a:off x="161925" y="10944225"/>
              <a:ext cx="2200275" cy="4105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78</xdr:row>
      <xdr:rowOff>66675</xdr:rowOff>
    </xdr:from>
    <xdr:to>
      <xdr:col>1</xdr:col>
      <xdr:colOff>1762125</xdr:colOff>
      <xdr:row>86</xdr:row>
      <xdr:rowOff>0</xdr:rowOff>
    </xdr:to>
    <mc:AlternateContent xmlns:mc="http://schemas.openxmlformats.org/markup-compatibility/2006" xmlns:a14="http://schemas.microsoft.com/office/drawing/2010/main">
      <mc:Choice Requires="a14">
        <xdr:graphicFrame macro="">
          <xdr:nvGraphicFramePr>
            <xdr:cNvPr id="10" name="Do you currently have health insurance? 1">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microsoft.com/office/drawing/2010/slicer">
              <sle:slicer xmlns:sle="http://schemas.microsoft.com/office/drawing/2010/slicer" name="Do you currently have health insurance? 1"/>
            </a:graphicData>
          </a:graphic>
        </xdr:graphicFrame>
      </mc:Choice>
      <mc:Fallback xmlns="">
        <xdr:sp macro="" textlink="">
          <xdr:nvSpPr>
            <xdr:cNvPr id="0" name=""/>
            <xdr:cNvSpPr>
              <a:spLocks noTextEdit="1"/>
            </xdr:cNvSpPr>
          </xdr:nvSpPr>
          <xdr:spPr>
            <a:xfrm>
              <a:off x="161924" y="15211425"/>
              <a:ext cx="2209801"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tricted/ACO%20Data/Nassau%20Suffolk%20PHIP%20Grant/2022/CHAS/Model/2022%20CHAS%20template%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Data"/>
      <sheetName val="Q1"/>
      <sheetName val="Q2"/>
      <sheetName val="Q3"/>
      <sheetName val="Q4"/>
      <sheetName val="Q5"/>
      <sheetName val="Q6"/>
      <sheetName val="General"/>
      <sheetName val="Nassau "/>
      <sheetName val="Suffolk "/>
      <sheetName val="Population Information"/>
      <sheetName val="PT Q1"/>
      <sheetName val="PT Q2"/>
      <sheetName val="PT Q3"/>
      <sheetName val="PT Q4"/>
      <sheetName val="PT Q5"/>
      <sheetName val="PT Q6"/>
      <sheetName val="Nassau Rank"/>
      <sheetName val="Suffolk Rank"/>
      <sheetName val="PASTE TO GET RANKS"/>
      <sheetName val="2022 CHAS template v2.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62998263886" createdVersion="5" refreshedVersion="8" minRefreshableVersion="3" recordCount="0" supportSubquery="1" supportAdvancedDrill="1" xr:uid="{00000000-000A-0000-FFFF-FFFF36010000}">
  <cacheSource type="external" connectionId="8"/>
  <cacheFields count="16">
    <cacheField name="[PT Q1].[Town and ZIP code where you live:].[Town and ZIP code where you live:]" caption="Town and ZIP code where you live:" numFmtId="0" hierarchy="40" level="1">
      <sharedItems count="126">
        <s v="0"/>
        <s v="08750"/>
        <s v="11004"/>
        <s v="11302"/>
        <s v="11356"/>
        <s v="11358"/>
        <s v="11361"/>
        <s v="11362"/>
        <s v="11365"/>
        <s v="11427"/>
        <s v="11429"/>
        <s v="11432"/>
        <s v="11691"/>
        <s v="11693"/>
        <s v="11694"/>
        <s v="Albertson, 11507"/>
        <s v="Amityville, 11701"/>
        <s v="Babylon, 11702"/>
        <s v="Babylon, 11703"/>
        <s v="Babylon, 11704"/>
        <s v="Babylon, 11707"/>
        <s v="Baiting Hollow, 11933"/>
        <s v="Baldwin Harbor, 11510"/>
        <s v="Baldwin, 11510"/>
        <s v="Bay Shore, 11706"/>
        <s v="Bellmore, 11710"/>
        <s v="Bethpage, 11714"/>
        <s v="Bohemia, 11716"/>
        <s v="Brentwood, 11717"/>
        <s v="Brightwaters, 11718"/>
        <s v="Brookhaven, 11719"/>
        <s v="Brookville, 11545"/>
        <s v="Calverton, 11933"/>
        <s v="Cedarhurst, 11516"/>
        <s v="Centereach, 11720"/>
        <s v="Centerport, 11721"/>
        <s v="Central Islip, 11722"/>
        <s v="Commack, 11725"/>
        <s v="Coram, 11727"/>
        <s v="Deer Park, 11729"/>
        <s v="Dix Hills, 11746"/>
        <s v="East Hampton, 11937"/>
        <s v="East Islip, 11730"/>
        <s v="East Meadow, 11554"/>
        <s v="East Northport, 11731"/>
        <s v="East Norwich, 11732"/>
        <s v="East Patchogue, 11772"/>
        <s v="East Setauket, 11733"/>
        <s v="Eastport, 11941"/>
        <s v="Elmont, 11003"/>
        <s v="Farmingdale, 11735"/>
        <s v="Farmingville, 11738"/>
        <s v="Floral Park, 11001"/>
        <s v="Franklin Square, 11010"/>
        <s v="Freeport, 11520"/>
        <s v="Garden City South, 11530"/>
        <s v="Garden City, 11530"/>
        <s v="Glen Cove, 11542"/>
        <s v="Glen Head, 11545"/>
        <s v="Great Neck, 11021"/>
        <s v="Greenlawn, 11740"/>
        <s v="Hampton Bays, 11946"/>
        <s v="Hauppauge, 11760"/>
        <s v="Hauppauge, 11788"/>
        <s v="Hempstead, 11550"/>
        <s v="Hicksville, 11801"/>
        <s v="Holbrook, 11741"/>
        <s v="Huntington Station, 11746"/>
        <s v="Huntington, 11743"/>
        <s v="Inwood, 11096"/>
        <s v="Islip Terrace, 11752"/>
        <s v="Islip, 11751"/>
        <s v="Jericho, 11753"/>
        <s v="Kings Park, 11754"/>
        <s v="Levittown, 11756"/>
        <s v="Lindenhurst, 11757"/>
        <s v="Lynbrook, 11563"/>
        <s v="Manorville, 11949"/>
        <s v="Massapequa Park, 11762"/>
        <s v="Massapequa, 11758"/>
        <s v="Mastic Beach, 11951"/>
        <s v="Mattituck, 11952"/>
        <s v="Medford, 11763"/>
        <s v="Melville, 11747"/>
        <s v="Middle Island, 11953"/>
        <s v="Mineola, 11501"/>
        <s v="Moriches, 11955"/>
        <s v="Nesconset, 11767"/>
        <s v="New Hyde Park, 11040"/>
        <s v="North Babylon, 11703"/>
        <s v="Northport, 11768"/>
        <s v="Oceanside, 11572"/>
        <s v="Old Bethpage, 11804"/>
        <s v="Old Field, 11733"/>
        <s v="Oyster Bay, 11771"/>
        <s v="Patchogue, 11772"/>
        <s v="Plainview, 11803"/>
        <s v="Port Jefferson Station, 11776"/>
        <s v="Port Jefferson, 11777"/>
        <s v="Port Washington, 11050"/>
        <s v="Ridge, 11961"/>
        <s v="Riverhead, 11901"/>
        <s v="Rockville Centre, 11570"/>
        <s v="Ronkonkoma, 11779"/>
        <s v="Roslyn Heights, 11577"/>
        <s v="Roslyn, 11576"/>
        <s v="Saint James, 11780"/>
        <s v="Sea Cliff, 11579"/>
        <s v="Seaford, 11783"/>
        <s v="Selden, 11784"/>
        <s v="Setauket, 11733"/>
        <s v="Shirley, 11967"/>
        <s v="Smithtown, 11787"/>
        <s v="Stony Brook, 11790"/>
        <s v="Syosset, 11791"/>
        <s v="unknown"/>
        <s v="Valley Stream, 11580"/>
        <s v="Valley Stream, 11581"/>
        <s v="Wading River, 11792"/>
        <s v="Wantagh, 11793"/>
        <s v="West Hempstead, 11552"/>
        <s v="West Islip, 11795"/>
        <s v="Westbury, 11590"/>
        <s v="Williston Park, 11596"/>
        <s v="Wyandanch, 11798"/>
        <s v="Yaphank, 11980"/>
      </sharedItems>
    </cacheField>
    <cacheField name="[Measures].[Sum of Women’s health  wellness10]" caption="Sum of Women’s health  wellness10" numFmtId="0" hierarchy="429" level="32767"/>
    <cacheField name="[Measures].[Count of RespondentID]" caption="Count of RespondentID" numFmtId="0" hierarchy="430" level="32767"/>
    <cacheField name="[Measures].[Sum of Asthmalung disease3]" caption="Sum of Asthmalung disease3" numFmtId="0" hierarchy="431" level="32767"/>
    <cacheField name="[Measures].[Sum of Cancer4]" caption="Sum of Cancer4" numFmtId="0" hierarchy="432" level="32767"/>
    <cacheField name="[Measures].[Sum of Heart disease  stroke5]" caption="Sum of Heart disease  stroke5" numFmtId="0" hierarchy="433" level="32767"/>
    <cacheField name="[Measures].[Sum of Safety6]" caption="Sum of Safety6" numFmtId="0" hierarchy="434" level="32767"/>
    <cacheField name="[Measures].[Sum of HIVAIDS  Sexually Transmitted Diseases (STDs)7]" caption="Sum of HIVAIDS  Sexually Transmitted Diseases (STDs)7" numFmtId="0" hierarchy="435" level="32767"/>
    <cacheField name="[Measures].[Sum of Vaccine preventable diseases8]" caption="Sum of Vaccine preventable diseases8" numFmtId="0" hierarchy="436" level="32767"/>
    <cacheField name="[Measures].[Sum of Child health  wellness9]" caption="Sum of Child health  wellness9" numFmtId="0" hierarchy="437" level="32767"/>
    <cacheField name="[Measures].[Sum of Diabetes11]" caption="Sum of Diabetes11" numFmtId="0" hierarchy="438" level="32767"/>
    <cacheField name="[Measures].[Sum of Mental health depressionsuicide12]" caption="Sum of Mental health depressionsuicide12" numFmtId="0" hierarchy="439" level="32767"/>
    <cacheField name="[Measures].[Sum of Drugs  alcohol abuse13]" caption="Sum of Drugs  alcohol abuse13" numFmtId="0" hierarchy="440" level="32767"/>
    <cacheField name="[Measures].[Sum of Environmental hazards14]" caption="Sum of Environmental hazards14" numFmtId="0" hierarchy="441" level="32767"/>
    <cacheField name="[Measures].[Sum of Obesityweight loss issues15]" caption="Sum of Obesityweight loss issues15" numFmtId="0" hierarchy="442" level="32767"/>
    <cacheField name="[PT Q1].[County where you live:].[County where you live:]" caption="County where you live:" numFmtId="0" hierarchy="39"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2"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fieldsUsage count="2">
        <fieldUsage x="-1"/>
        <fieldUsage x="15"/>
      </fieldsUsage>
    </cacheHierarchy>
    <cacheHierarchy uniqueName="[PT Q1].[Town and ZIP code where you live:]" caption="Town and ZIP code where you live:" attribute="1" defaultMemberUniqueName="[PT Q1].[Town and ZIP code where you live:].[All]" allUniqueName="[PT Q1].[Town and ZIP code where you live:].[All]" dimensionUniqueName="[PT Q1]" displayFolder="" count="2" memberValueDatatype="130" unbalanced="0">
      <fieldsUsage count="2">
        <fieldUsage x="-1"/>
        <fieldUsage x="0"/>
      </fieldsUsage>
    </cacheHierarchy>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2"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2"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2"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2"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2"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2"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oneField="1">
      <fieldsUsage count="1">
        <fieldUsage x="1"/>
      </fieldsUsage>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oneField="1">
      <fieldsUsage count="1">
        <fieldUsage x="2"/>
      </fieldsUsage>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oneField="1">
      <fieldsUsage count="1">
        <fieldUsage x="3"/>
      </fieldsUsage>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oneField="1">
      <fieldsUsage count="1">
        <fieldUsage x="4"/>
      </fieldsUsage>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oneField="1">
      <fieldsUsage count="1">
        <fieldUsage x="5"/>
      </fieldsUsage>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oneField="1">
      <fieldsUsage count="1">
        <fieldUsage x="6"/>
      </fieldsUsage>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oneField="1">
      <fieldsUsage count="1">
        <fieldUsage x="7"/>
      </fieldsUsage>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oneField="1">
      <fieldsUsage count="1">
        <fieldUsage x="8"/>
      </fieldsUsage>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oneField="1">
      <fieldsUsage count="1">
        <fieldUsage x="9"/>
      </fieldsUsage>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oneField="1">
      <fieldsUsage count="1">
        <fieldUsage x="10"/>
      </fieldsUsage>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oneField="1">
      <fieldsUsage count="1">
        <fieldUsage x="11"/>
      </fieldsUsage>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oneField="1">
      <fieldsUsage count="1">
        <fieldUsage x="12"/>
      </fieldsUsage>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oneField="1">
      <fieldsUsage count="1">
        <fieldUsage x="13"/>
      </fieldsUsage>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oneField="1">
      <fieldsUsage count="1">
        <fieldUsage x="14"/>
      </fieldsUsage>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44778703705" createdVersion="3" refreshedVersion="8" minRefreshableVersion="3" recordCount="0" supportSubquery="1" supportAdvancedDrill="1" xr:uid="{3A64E654-DD8B-4074-8E25-4705F395A088}">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licerData="1" pivotCacheId="693392555"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44814004628" createdVersion="3" refreshedVersion="8" minRefreshableVersion="3" recordCount="0" supportSubquery="1" supportAdvancedDrill="1" xr:uid="{07424D01-60B3-4D0B-8DDE-10F2FECD9EE8}">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2"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2"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2"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2"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2"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2"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2"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2"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069677"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45035648145" createdVersion="3" refreshedVersion="8" minRefreshableVersion="3" recordCount="0" supportSubquery="1" supportAdvancedDrill="1" xr:uid="{52513ED5-2BF7-4FDB-847E-37999A4790D0}">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2"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2"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2"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2"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2"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2"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2"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2"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297020632"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45060069446" createdVersion="3" refreshedVersion="8" minRefreshableVersion="3" recordCount="0" supportSubquery="1" supportAdvancedDrill="1" xr:uid="{769B2A02-8200-4811-AB7F-01C7042C02BA}">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2"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2"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2"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2"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2"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2"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2"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51787268"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45067824074" createdVersion="3" refreshedVersion="8" minRefreshableVersion="3" recordCount="0" supportSubquery="1" supportAdvancedDrill="1" xr:uid="{65470BA6-8BD1-482D-B384-870998F3F302}">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2"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7481639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63650578704" createdVersion="5" refreshedVersion="8" minRefreshableVersion="3" recordCount="0" supportSubquery="1" supportAdvancedDrill="1" xr:uid="{00000000-000A-0000-FFFF-FFFF01000000}">
  <cacheSource type="external" connectionId="8"/>
  <cacheFields count="23">
    <cacheField name="[Measures].[Count of RespondentID 2]" caption="Count of RespondentID 2" numFmtId="0" hierarchy="444" level="32767"/>
    <cacheField name="[PT Q2].[Town and ZIP code where you live:].[Town and ZIP code where you live:]" caption="Town and ZIP code where you live:" numFmtId="0" hierarchy="238" level="1">
      <sharedItems count="107">
        <s v="0"/>
        <s v="08750"/>
        <s v="11004"/>
        <s v="11302"/>
        <s v="11356"/>
        <s v="11362"/>
        <s v="11691"/>
        <s v="11693"/>
        <s v="11694"/>
        <s v="Albertson, 11507"/>
        <s v="Amityville, 11701"/>
        <s v="Babylon, 11702"/>
        <s v="Babylon, 11703"/>
        <s v="Babylon, 11704"/>
        <s v="Babylon, 11707"/>
        <s v="Baiting Hollow, 11933"/>
        <s v="Bay Shore, 11706"/>
        <s v="Bellmore, 11710"/>
        <s v="Bethpage, 11714"/>
        <s v="Bohemia, 11716"/>
        <s v="Brentwood, 11717"/>
        <s v="Brightwaters, 11718"/>
        <s v="Calverton, 11933"/>
        <s v="Cedarhurst, 11516"/>
        <s v="Centereach, 11720"/>
        <s v="Centerport, 11721"/>
        <s v="Commack, 11725"/>
        <s v="Coram, 11727"/>
        <s v="Deer Park, 11729"/>
        <s v="Dix Hills, 11746"/>
        <s v="East Hampton, 11937"/>
        <s v="East Islip, 11730"/>
        <s v="East Meadow, 11554"/>
        <s v="East Northport, 11731"/>
        <s v="East Norwich, 11732"/>
        <s v="East Patchogue, 11772"/>
        <s v="East Setauket, 11733"/>
        <s v="Eastport, 11941"/>
        <s v="Elmont, 11003"/>
        <s v="Farmingdale, 11735"/>
        <s v="Farmingville, 11738"/>
        <s v="Floral Park, 11001"/>
        <s v="Franklin Square, 11010"/>
        <s v="Freeport, 11520"/>
        <s v="Garden City, 11530"/>
        <s v="Glen Cove, 11542"/>
        <s v="Great Neck, 11021"/>
        <s v="Greenlawn, 11740"/>
        <s v="Hampton Bays, 11946"/>
        <s v="Hauppauge, 11760"/>
        <s v="Hauppauge, 11788"/>
        <s v="Hempstead, 11550"/>
        <s v="Hicksville, 11801"/>
        <s v="Holbrook, 11741"/>
        <s v="Huntington Station, 11746"/>
        <s v="Huntington, 11743"/>
        <s v="Inwood, 11096"/>
        <s v="Islip Terrace, 11752"/>
        <s v="Islip, 11751"/>
        <s v="Jericho, 11753"/>
        <s v="Kings Park, 11754"/>
        <s v="Levittown, 11756"/>
        <s v="Lindenhurst, 11757"/>
        <s v="Lynbrook, 11563"/>
        <s v="Manorville, 11949"/>
        <s v="Massapequa Park, 11762"/>
        <s v="Massapequa, 11758"/>
        <s v="Mattituck, 11952"/>
        <s v="Medford, 11763"/>
        <s v="Melville, 11747"/>
        <s v="Middle Island, 11953"/>
        <s v="Mineola, 11501"/>
        <s v="Moriches, 11955"/>
        <s v="Nesconset, 11767"/>
        <s v="New Hyde Park, 11040"/>
        <s v="North Babylon, 11703"/>
        <s v="Northport, 11768"/>
        <s v="Oceanside, 11572"/>
        <s v="Old Bethpage, 11804"/>
        <s v="Old Field, 11733"/>
        <s v="Oyster Bay, 11771"/>
        <s v="Patchogue, 11772"/>
        <s v="Plainview, 11803"/>
        <s v="Port Jefferson Station, 11776"/>
        <s v="Port Jefferson, 11777"/>
        <s v="Port Washington, 11050"/>
        <s v="Ridge, 11961"/>
        <s v="Riverhead, 11901"/>
        <s v="Rockville Centre, 11570"/>
        <s v="Ronkonkoma, 11779"/>
        <s v="Saint James, 11780"/>
        <s v="Seaford, 11783"/>
        <s v="Selden, 11784"/>
        <s v="Setauket, 11733"/>
        <s v="Shirley, 11967"/>
        <s v="Smithtown, 11787"/>
        <s v="Stony Brook, 11790"/>
        <s v="Syosset, 11791"/>
        <s v="unknown"/>
        <s v="Valley Stream, 11580"/>
        <s v="Wading River, 11792"/>
        <s v="Wantagh, 11793"/>
        <s v="West Islip, 11795"/>
        <s v="Westbury, 11590"/>
        <s v="Williston Park, 11596"/>
        <s v="Wyandanch, 11798"/>
        <s v="Yaphank, 11980"/>
      </sharedItems>
    </cacheField>
    <cacheField name="[Measures].[Sum of Asthmalung disease3 2]" caption="Sum of Asthmalung disease3 2" numFmtId="0" hierarchy="445" level="32767"/>
    <cacheField name="[Measures].[Sum of Cancer4 2]" caption="Sum of Cancer4 2" numFmtId="0" hierarchy="446" level="32767"/>
    <cacheField name="[Measures].[Sum of Child health  wellness9 2]" caption="Sum of Child health  wellness9 2" numFmtId="0" hierarchy="447" level="32767"/>
    <cacheField name="[Measures].[Sum of Diabetes11 2]" caption="Sum of Diabetes11 2" numFmtId="0" hierarchy="450" level="32767"/>
    <cacheField name="[Measures].[Sum of Drugs  alcohol abuse13 2]" caption="Sum of Drugs  alcohol abuse13 2" numFmtId="0" hierarchy="451" level="32767"/>
    <cacheField name="[Measures].[Sum of Environmental hazards14 2]" caption="Sum of Environmental hazards14 2" numFmtId="0" hierarchy="452" level="32767"/>
    <cacheField name="[Measures].[Sum of Heart disease  stroke5 2]" caption="Sum of Heart disease  stroke5 2" numFmtId="0" hierarchy="453" level="32767"/>
    <cacheField name="[Measures].[Sum of HIVAIDS  Sexually Transmitted Diseases (STDs)7 2]" caption="Sum of HIVAIDS  Sexually Transmitted Diseases (STDs)7 2" numFmtId="0" hierarchy="454" level="32767"/>
    <cacheField name="[Measures].[Sum of Mental health depressionsuicide12 2]" caption="Sum of Mental health depressionsuicide12 2" numFmtId="0" hierarchy="455" level="32767"/>
    <cacheField name="[Measures].[Sum of Obesityweight loss issues15 2]" caption="Sum of Obesityweight loss issues15 2" numFmtId="0" hierarchy="456" level="32767"/>
    <cacheField name="[Measures].[Sum of Safety6 2]" caption="Sum of Safety6 2" numFmtId="0" hierarchy="457" level="32767"/>
    <cacheField name="[Measures].[Sum of Vaccine preventable diseases8 2]" caption="Sum of Vaccine preventable diseases8 2" numFmtId="0" hierarchy="458" level="32767"/>
    <cacheField name="[Measures].[Sum of Women’s health  wellness10 2]" caption="Sum of Women’s health  wellness10 2" numFmtId="0" hierarchy="459" level="32767"/>
    <cacheField name="[PT Q2].[I identify as:].[I identify as:]" caption="I identify as:" numFmtId="0" hierarchy="235" level="1">
      <sharedItems containsSemiMixedTypes="0" containsNonDate="0" containsString="0"/>
    </cacheField>
    <cacheField name="[PT Q2].[County where you live:].[County where you live:]" caption="County where you live:" numFmtId="0" hierarchy="237" level="1">
      <sharedItems containsSemiMixedTypes="0" containsNonDate="0" containsString="0"/>
    </cacheField>
    <cacheField name="[PT Q2].[Are you Hispanic or Latino?].[Are you Hispanic or Latino?]" caption="Are you Hispanic or Latino?" numFmtId="0" hierarchy="240" level="1">
      <sharedItems containsSemiMixedTypes="0" containsNonDate="0" containsString="0"/>
    </cacheField>
    <cacheField name="[PT Q2].[What is your annual household income from all sources?].[What is your annual household income from all sources?]" caption="What is your annual household income from all sources?" numFmtId="0" hierarchy="242" level="1">
      <sharedItems containsSemiMixedTypes="0" containsNonDate="0" containsString="0"/>
    </cacheField>
    <cacheField name="[PT Q2].[What is your current employment status?].[What is your current employment status?]" caption="What is your current employment status?" numFmtId="0" hierarchy="244" level="1">
      <sharedItems containsSemiMixedTypes="0" containsNonDate="0" containsString="0"/>
    </cacheField>
    <cacheField name="[PT Q2].[What race do you consider yourself?].[What race do you consider yourself?]" caption="What race do you consider yourself?" numFmtId="0" hierarchy="239" level="1">
      <sharedItems containsSemiMixedTypes="0" containsNonDate="0" containsString="0"/>
    </cacheField>
    <cacheField name="[PT Q2].[Do you currently have health insurance?].[Do you currently have health insurance?]" caption="Do you currently have health insurance?" numFmtId="0" hierarchy="245" level="1">
      <sharedItems containsSemiMixedTypes="0" containsNonDate="0" containsString="0"/>
    </cacheField>
    <cacheField name="[PT Q2].[What is your highest level of education?].[What is your highest level of education?]" caption="What is your highest level of education?" numFmtId="0" hierarchy="243"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2" memberValueDatatype="130" unbalanced="0">
      <fieldsUsage count="2">
        <fieldUsage x="-1"/>
        <fieldUsage x="15"/>
      </fieldsUsage>
    </cacheHierarchy>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2" memberValueDatatype="130" unbalanced="0">
      <fieldsUsage count="2">
        <fieldUsage x="-1"/>
        <fieldUsage x="16"/>
      </fieldsUsage>
    </cacheHierarchy>
    <cacheHierarchy uniqueName="[PT Q2].[Town and ZIP code where you live:]" caption="Town and ZIP code where you live:" attribute="1" defaultMemberUniqueName="[PT Q2].[Town and ZIP code where you live:].[All]" allUniqueName="[PT Q2].[Town and ZIP code where you live:].[All]" dimensionUniqueName="[PT Q2]" displayFolder="" count="2" memberValueDatatype="130" unbalanced="0">
      <fieldsUsage count="2">
        <fieldUsage x="-1"/>
        <fieldUsage x="1"/>
      </fieldsUsage>
    </cacheHierarchy>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2" memberValueDatatype="130" unbalanced="0">
      <fieldsUsage count="2">
        <fieldUsage x="-1"/>
        <fieldUsage x="20"/>
      </fieldsUsage>
    </cacheHierarchy>
    <cacheHierarchy uniqueName="[PT Q2].[Are you Hispanic or Latino?]" caption="Are you Hispanic or Latino?" attribute="1" defaultMemberUniqueName="[PT Q2].[Are you Hispanic or Latino?].[All]" allUniqueName="[PT Q2].[Are you Hispanic or Latino?].[All]" dimensionUniqueName="[PT Q2]" displayFolder="" count="2" memberValueDatatype="130" unbalanced="0">
      <fieldsUsage count="2">
        <fieldUsage x="-1"/>
        <fieldUsage x="17"/>
      </fieldsUsage>
    </cacheHierarchy>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2" memberValueDatatype="130" unbalanced="0">
      <fieldsUsage count="2">
        <fieldUsage x="-1"/>
        <fieldUsage x="18"/>
      </fieldsUsage>
    </cacheHierarchy>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2" memberValueDatatype="130" unbalanced="0">
      <fieldsUsage count="2">
        <fieldUsage x="-1"/>
        <fieldUsage x="22"/>
      </fieldsUsage>
    </cacheHierarchy>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2" memberValueDatatype="130" unbalanced="0">
      <fieldsUsage count="2">
        <fieldUsage x="-1"/>
        <fieldUsage x="19"/>
      </fieldsUsage>
    </cacheHierarchy>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2" memberValueDatatype="130" unbalanced="0">
      <fieldsUsage count="2">
        <fieldUsage x="-1"/>
        <fieldUsage x="21"/>
      </fieldsUsage>
    </cacheHierarchy>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oneField="1">
      <fieldsUsage count="1">
        <fieldUsage x="0"/>
      </fieldsUsage>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oneField="1">
      <fieldsUsage count="1">
        <fieldUsage x="2"/>
      </fieldsUsage>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oneField="1">
      <fieldsUsage count="1">
        <fieldUsage x="3"/>
      </fieldsUsage>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oneField="1">
      <fieldsUsage count="1">
        <fieldUsage x="4"/>
      </fieldsUsage>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oneField="1">
      <fieldsUsage count="1">
        <fieldUsage x="5"/>
      </fieldsUsage>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oneField="1">
      <fieldsUsage count="1">
        <fieldUsage x="6"/>
      </fieldsUsage>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oneField="1">
      <fieldsUsage count="1">
        <fieldUsage x="7"/>
      </fieldsUsage>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oneField="1">
      <fieldsUsage count="1">
        <fieldUsage x="8"/>
      </fieldsUsage>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oneField="1">
      <fieldsUsage count="1">
        <fieldUsage x="9"/>
      </fieldsUsage>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oneField="1">
      <fieldsUsage count="1">
        <fieldUsage x="10"/>
      </fieldsUsage>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oneField="1">
      <fieldsUsage count="1">
        <fieldUsage x="11"/>
      </fieldsUsage>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oneField="1">
      <fieldsUsage count="1">
        <fieldUsage x="12"/>
      </fieldsUsage>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oneField="1">
      <fieldsUsage count="1">
        <fieldUsage x="13"/>
      </fieldsUsage>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oneField="1">
      <fieldsUsage count="1">
        <fieldUsage x="14"/>
      </fieldsUsage>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65055439816" createdVersion="5" refreshedVersion="8" minRefreshableVersion="3" recordCount="0" supportSubquery="1" supportAdvancedDrill="1" xr:uid="{00000000-000A-0000-FFFF-FFFF02000000}">
  <cacheSource type="external" connectionId="8"/>
  <cacheFields count="19">
    <cacheField name="[Measures].[Count of RespondentID 3]" caption="Count of RespondentID 3" numFmtId="0" hierarchy="461" level="32767"/>
    <cacheField name="[PT Q3].[Town and ZIP code where you live:].[Town and ZIP code where you live:]" caption="Town and ZIP code where you live:" numFmtId="0" hierarchy="282" level="1">
      <sharedItems count="109">
        <s v="0"/>
        <s v="08750"/>
        <s v="11004"/>
        <s v="11302"/>
        <s v="11356"/>
        <s v="11361"/>
        <s v="11362"/>
        <s v="11691"/>
        <s v="11693"/>
        <s v="11694"/>
        <s v="Albertson, 11507"/>
        <s v="Amityville, 11701"/>
        <s v="Babylon, 11702"/>
        <s v="Babylon, 11703"/>
        <s v="Babylon, 11704"/>
        <s v="Babylon, 11707"/>
        <s v="Baiting Hollow, 11933"/>
        <s v="Bay Shore, 11706"/>
        <s v="Bellmore, 11710"/>
        <s v="Bethpage, 11714"/>
        <s v="Bohemia, 11716"/>
        <s v="Brentwood, 11717"/>
        <s v="Brightwaters, 11718"/>
        <s v="Brookhaven, 11719"/>
        <s v="Calverton, 11933"/>
        <s v="Cedarhurst, 11516"/>
        <s v="Centereach, 11720"/>
        <s v="Centerport, 11721"/>
        <s v="Commack, 11725"/>
        <s v="Coram, 11727"/>
        <s v="Deer Park, 11729"/>
        <s v="Dix Hills, 11746"/>
        <s v="East Hampton, 11937"/>
        <s v="East Islip, 11730"/>
        <s v="East Meadow, 11554"/>
        <s v="East Northport, 11731"/>
        <s v="East Norwich, 11732"/>
        <s v="East Patchogue, 11772"/>
        <s v="East Setauket, 11733"/>
        <s v="Eastport, 11941"/>
        <s v="Elmont, 11003"/>
        <s v="Farmingdale, 11735"/>
        <s v="Farmingville, 11738"/>
        <s v="Floral Park, 11001"/>
        <s v="Franklin Square, 11010"/>
        <s v="Freeport, 11520"/>
        <s v="Garden City, 11530"/>
        <s v="Glen Cove, 11542"/>
        <s v="Great Neck, 11021"/>
        <s v="Greenlawn, 11740"/>
        <s v="Hampton Bays, 11946"/>
        <s v="Hauppauge, 11760"/>
        <s v="Hauppauge, 11788"/>
        <s v="Hempstead, 11550"/>
        <s v="Hicksville, 11801"/>
        <s v="Holbrook, 11741"/>
        <s v="Huntington Station, 11746"/>
        <s v="Huntington, 11743"/>
        <s v="Inwood, 11096"/>
        <s v="Islip Terrace, 11752"/>
        <s v="Islip, 11751"/>
        <s v="Jericho, 11753"/>
        <s v="Kings Park, 11754"/>
        <s v="Levittown, 11756"/>
        <s v="Lindenhurst, 11757"/>
        <s v="Lynbrook, 11563"/>
        <s v="Manorville, 11949"/>
        <s v="Massapequa Park, 11762"/>
        <s v="Massapequa, 11758"/>
        <s v="Mattituck, 11952"/>
        <s v="Medford, 11763"/>
        <s v="Melville, 11747"/>
        <s v="Middle Island, 11953"/>
        <s v="Mineola, 11501"/>
        <s v="Moriches, 11955"/>
        <s v="Nesconset, 11767"/>
        <s v="New Hyde Park, 11040"/>
        <s v="North Babylon, 11703"/>
        <s v="Northport, 11768"/>
        <s v="Oceanside, 11572"/>
        <s v="Old Bethpage, 11804"/>
        <s v="Old Field, 11733"/>
        <s v="Oyster Bay, 11771"/>
        <s v="Patchogue, 11772"/>
        <s v="Plainview, 11803"/>
        <s v="Port Jefferson Station, 11776"/>
        <s v="Port Jefferson, 11777"/>
        <s v="Port Washington, 11050"/>
        <s v="Ridge, 11961"/>
        <s v="Riverhead, 11901"/>
        <s v="Rockville Centre, 11570"/>
        <s v="Ronkonkoma, 11779"/>
        <s v="Saint James, 11780"/>
        <s v="Seaford, 11783"/>
        <s v="Selden, 11784"/>
        <s v="Setauket, 11733"/>
        <s v="Shirley, 11967"/>
        <s v="Smithtown, 11787"/>
        <s v="Stony Brook, 11790"/>
        <s v="Syosset, 11791"/>
        <s v="unknown"/>
        <s v="Valley Stream, 11580"/>
        <s v="Wading River, 11792"/>
        <s v="Wantagh, 11793"/>
        <s v="West Islip, 11795"/>
        <s v="Westbury, 11590"/>
        <s v="Williston Park, 11596"/>
        <s v="Wyandanch, 11798"/>
        <s v="Yaphank, 11980"/>
      </sharedItems>
    </cacheField>
    <cacheField name="[Measures].[Sum of Culturalreligious beliefs5]" caption="Sum of Culturalreligious beliefs5" numFmtId="0" hierarchy="462" level="32767"/>
    <cacheField name="[Measures].[Sum of Don’t know how to find doctors8]" caption="Sum of Don’t know how to find doctors8" numFmtId="0" hierarchy="463" level="32767"/>
    <cacheField name="[Measures].[Sum of Don’t understand need to see a doctor11]" caption="Sum of Don’t understand need to see a doctor11" numFmtId="0" hierarchy="464" level="32767"/>
    <cacheField name="[Measures].[Sum of Lack of availability of doctors6]" caption="Sum of Lack of availability of doctors6" numFmtId="0" hierarchy="465" level="32767"/>
    <cacheField name="[Measures].[Sum of Language barriers9]" caption="Sum of Language barriers9" numFmtId="0" hierarchy="466" level="32767"/>
    <cacheField name="[Measures].[Sum of No insurance12]" caption="Sum of No insurance12" numFmtId="0" hierarchy="467" level="32767"/>
    <cacheField name="[Measures].[Sum of There are no barriers10]" caption="Sum of There are no barriers10" numFmtId="0" hierarchy="468" level="32767"/>
    <cacheField name="[Measures].[Sum of Transportation13]" caption="Sum of Transportation13" numFmtId="0" hierarchy="469" level="32767"/>
    <cacheField name="[Measures].[Sum of Unable to pay co-paysdeductibles7]" caption="Sum of Unable to pay co-paysdeductibles7" numFmtId="0" hierarchy="470" level="32767"/>
    <cacheField name="[Measures].[Sum of Fear (eg not ready to facediscuss health problemimmigration status)14]" caption="Sum of Fear (eg not ready to facediscuss health problemimmigration status)14" numFmtId="0" hierarchy="519" level="32767"/>
    <cacheField name="[PT Q3].[I identify as:].[I identify as:]" caption="I identify as:" numFmtId="0" hierarchy="279" level="1">
      <sharedItems containsSemiMixedTypes="0" containsNonDate="0" containsString="0"/>
    </cacheField>
    <cacheField name="[PT Q3].[County where you live:].[County where you live:]" caption="County where you live:" numFmtId="0" hierarchy="281" level="1">
      <sharedItems containsSemiMixedTypes="0" containsNonDate="0" containsString="0"/>
    </cacheField>
    <cacheField name="[PT Q3].[Are you Hispanic or Latino?].[Are you Hispanic or Latino?]" caption="Are you Hispanic or Latino?" numFmtId="0" hierarchy="284" level="1">
      <sharedItems containsSemiMixedTypes="0" containsNonDate="0" containsString="0"/>
    </cacheField>
    <cacheField name="[PT Q3].[What is your current employment status?].[What is your current employment status?]" caption="What is your current employment status?" numFmtId="0" hierarchy="288" level="1">
      <sharedItems containsSemiMixedTypes="0" containsNonDate="0" containsString="0"/>
    </cacheField>
    <cacheField name="[PT Q3].[What is your highest level of education?].[What is your highest level of education?]" caption="What is your highest level of education?" numFmtId="0" hierarchy="287" level="1">
      <sharedItems containsSemiMixedTypes="0" containsNonDate="0" containsString="0"/>
    </cacheField>
    <cacheField name="[PT Q3].[What race do you consider yourself?].[What race do you consider yourself?]" caption="What race do you consider yourself?" numFmtId="0" hierarchy="283" level="1">
      <sharedItems containsSemiMixedTypes="0" containsNonDate="0" containsString="0"/>
    </cacheField>
    <cacheField name="[PT Q3].[Do you currently have health insurance?].[Do you currently have health insurance?]" caption="Do you currently have health insurance?" numFmtId="0" hierarchy="289"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2" memberValueDatatype="130" unbalanced="0">
      <fieldsUsage count="2">
        <fieldUsage x="-1"/>
        <fieldUsage x="12"/>
      </fieldsUsage>
    </cacheHierarchy>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2" memberValueDatatype="130" unbalanced="0">
      <fieldsUsage count="2">
        <fieldUsage x="-1"/>
        <fieldUsage x="13"/>
      </fieldsUsage>
    </cacheHierarchy>
    <cacheHierarchy uniqueName="[PT Q3].[Town and ZIP code where you live:]" caption="Town and ZIP code where you live:" attribute="1" defaultMemberUniqueName="[PT Q3].[Town and ZIP code where you live:].[All]" allUniqueName="[PT Q3].[Town and ZIP code where you live:].[All]" dimensionUniqueName="[PT Q3]" displayFolder="" count="2" memberValueDatatype="130" unbalanced="0">
      <fieldsUsage count="2">
        <fieldUsage x="-1"/>
        <fieldUsage x="1"/>
      </fieldsUsage>
    </cacheHierarchy>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2" memberValueDatatype="130" unbalanced="0">
      <fieldsUsage count="2">
        <fieldUsage x="-1"/>
        <fieldUsage x="17"/>
      </fieldsUsage>
    </cacheHierarchy>
    <cacheHierarchy uniqueName="[PT Q3].[Are you Hispanic or Latino?]" caption="Are you Hispanic or Latino?" attribute="1" defaultMemberUniqueName="[PT Q3].[Are you Hispanic or Latino?].[All]" allUniqueName="[PT Q3].[Are you Hispanic or Latino?].[All]" dimensionUniqueName="[PT Q3]" displayFolder="" count="2" memberValueDatatype="130" unbalanced="0">
      <fieldsUsage count="2">
        <fieldUsage x="-1"/>
        <fieldUsage x="14"/>
      </fieldsUsage>
    </cacheHierarchy>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2"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2" memberValueDatatype="130" unbalanced="0">
      <fieldsUsage count="2">
        <fieldUsage x="-1"/>
        <fieldUsage x="16"/>
      </fieldsUsage>
    </cacheHierarchy>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2" memberValueDatatype="130" unbalanced="0">
      <fieldsUsage count="2">
        <fieldUsage x="-1"/>
        <fieldUsage x="15"/>
      </fieldsUsage>
    </cacheHierarchy>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2" memberValueDatatype="130" unbalanced="0">
      <fieldsUsage count="2">
        <fieldUsage x="-1"/>
        <fieldUsage x="18"/>
      </fieldsUsage>
    </cacheHierarchy>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oneField="1">
      <fieldsUsage count="1">
        <fieldUsage x="0"/>
      </fieldsUsage>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oneField="1">
      <fieldsUsage count="1">
        <fieldUsage x="2"/>
      </fieldsUsage>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oneField="1">
      <fieldsUsage count="1">
        <fieldUsage x="3"/>
      </fieldsUsage>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oneField="1">
      <fieldsUsage count="1">
        <fieldUsage x="4"/>
      </fieldsUsage>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oneField="1">
      <fieldsUsage count="1">
        <fieldUsage x="5"/>
      </fieldsUsage>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oneField="1">
      <fieldsUsage count="1">
        <fieldUsage x="6"/>
      </fieldsUsage>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oneField="1">
      <fieldsUsage count="1">
        <fieldUsage x="7"/>
      </fieldsUsage>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oneField="1">
      <fieldsUsage count="1">
        <fieldUsage x="8"/>
      </fieldsUsage>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oneField="1">
      <fieldsUsage count="1">
        <fieldUsage x="9"/>
      </fieldsUsage>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oneField="1">
      <fieldsUsage count="1">
        <fieldUsage x="10"/>
      </fieldsUsage>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oneField="1">
      <fieldsUsage count="1">
        <fieldUsage x="11"/>
      </fieldsUsage>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74848379627" createdVersion="5" refreshedVersion="8" minRefreshableVersion="3" recordCount="0" supportSubquery="1" supportAdvancedDrill="1" xr:uid="{00000000-000A-0000-FFFF-FFFF03000000}">
  <cacheSource type="external" connectionId="8"/>
  <cacheFields count="15">
    <cacheField name="[PT Q4].[Town and ZIP code where you live:].[Town and ZIP code where you live:]" caption="Town and ZIP code where you live:" numFmtId="0" hierarchy="330" level="1">
      <sharedItems count="126">
        <s v="0"/>
        <s v="08750"/>
        <s v="11004"/>
        <s v="11302"/>
        <s v="11356"/>
        <s v="11358"/>
        <s v="11361"/>
        <s v="11362"/>
        <s v="11365"/>
        <s v="11427"/>
        <s v="11429"/>
        <s v="11432"/>
        <s v="11691"/>
        <s v="11693"/>
        <s v="11694"/>
        <s v="Albertson, 11507"/>
        <s v="Amityville, 11701"/>
        <s v="Babylon, 11702"/>
        <s v="Babylon, 11703"/>
        <s v="Babylon, 11704"/>
        <s v="Babylon, 11707"/>
        <s v="Baiting Hollow, 11933"/>
        <s v="Baldwin Harbor, 11510"/>
        <s v="Baldwin, 11510"/>
        <s v="Bay Shore, 11706"/>
        <s v="Bellmore, 11710"/>
        <s v="Bethpage, 11714"/>
        <s v="Bohemia, 11716"/>
        <s v="Brentwood, 11717"/>
        <s v="Brightwaters, 11718"/>
        <s v="Brookhaven, 11719"/>
        <s v="Brookville, 11545"/>
        <s v="Calverton, 11933"/>
        <s v="Cedarhurst, 11516"/>
        <s v="Centereach, 11720"/>
        <s v="Centerport, 11721"/>
        <s v="Central Islip, 11722"/>
        <s v="Commack, 11725"/>
        <s v="Coram, 11727"/>
        <s v="Deer Park, 11729"/>
        <s v="Dix Hills, 11746"/>
        <s v="East Hampton, 11937"/>
        <s v="East Islip, 11730"/>
        <s v="East Meadow, 11554"/>
        <s v="East Northport, 11731"/>
        <s v="East Norwich, 11732"/>
        <s v="East Patchogue, 11772"/>
        <s v="East Setauket, 11733"/>
        <s v="Eastport, 11941"/>
        <s v="Elmont, 11003"/>
        <s v="Farmingdale, 11735"/>
        <s v="Farmingville, 11738"/>
        <s v="Floral Park, 11001"/>
        <s v="Franklin Square, 11010"/>
        <s v="Freeport, 11520"/>
        <s v="Garden City South, 11530"/>
        <s v="Garden City, 11530"/>
        <s v="Glen Cove, 11542"/>
        <s v="Glen Head, 11545"/>
        <s v="Great Neck, 11021"/>
        <s v="Greenlawn, 11740"/>
        <s v="Hampton Bays, 11946"/>
        <s v="Hauppauge, 11760"/>
        <s v="Hauppauge, 11788"/>
        <s v="Hempstead, 11550"/>
        <s v="Hicksville, 11801"/>
        <s v="Holbrook, 11741"/>
        <s v="Huntington Station, 11746"/>
        <s v="Huntington, 11743"/>
        <s v="Inwood, 11096"/>
        <s v="Islip Terrace, 11752"/>
        <s v="Islip, 11751"/>
        <s v="Jericho, 11753"/>
        <s v="Kings Park, 11754"/>
        <s v="Levittown, 11756"/>
        <s v="Lindenhurst, 11757"/>
        <s v="Lynbrook, 11563"/>
        <s v="Manorville, 11949"/>
        <s v="Massapequa Park, 11762"/>
        <s v="Massapequa, 11758"/>
        <s v="Mastic Beach, 11951"/>
        <s v="Mattituck, 11952"/>
        <s v="Medford, 11763"/>
        <s v="Melville, 11747"/>
        <s v="Middle Island, 11953"/>
        <s v="Mineola, 11501"/>
        <s v="Moriches, 11955"/>
        <s v="Nesconset, 11767"/>
        <s v="New Hyde Park, 11040"/>
        <s v="North Babylon, 11703"/>
        <s v="Northport, 11768"/>
        <s v="Oceanside, 11572"/>
        <s v="Old Bethpage, 11804"/>
        <s v="Old Field, 11733"/>
        <s v="Oyster Bay, 11771"/>
        <s v="Patchogue, 11772"/>
        <s v="Plainview, 11803"/>
        <s v="Port Jefferson Station, 11776"/>
        <s v="Port Jefferson, 11777"/>
        <s v="Port Washington, 11050"/>
        <s v="Ridge, 11961"/>
        <s v="Riverhead, 11901"/>
        <s v="Rockville Centre, 11570"/>
        <s v="Ronkonkoma, 11779"/>
        <s v="Roslyn Heights, 11577"/>
        <s v="Roslyn, 11576"/>
        <s v="Saint James, 11780"/>
        <s v="Sea Cliff, 11579"/>
        <s v="Seaford, 11783"/>
        <s v="Selden, 11784"/>
        <s v="Setauket, 11733"/>
        <s v="Shirley, 11967"/>
        <s v="Smithtown, 11787"/>
        <s v="Stony Brook, 11790"/>
        <s v="Syosset, 11791"/>
        <s v="unknown"/>
        <s v="Valley Stream, 11580"/>
        <s v="Valley Stream, 11581"/>
        <s v="Wading River, 11792"/>
        <s v="Wantagh, 11793"/>
        <s v="West Hempstead, 11552"/>
        <s v="West Islip, 11795"/>
        <s v="Westbury, 11590"/>
        <s v="Williston Park, 11596"/>
        <s v="Wyandanch, 11798"/>
        <s v="Yaphank, 11980"/>
      </sharedItems>
    </cacheField>
    <cacheField name="[Measures].[Count of RespondentID 4]" caption="Count of RespondentID 4" numFmtId="0" hierarchy="472" level="32767"/>
    <cacheField name="[Measures].[Sum of Clean air  water5]" caption="Sum of Clean air  water5" numFmtId="0" hierarchy="473" level="32767"/>
    <cacheField name="[Measures].[Sum of Drug  alcohol rehabilitation services8]" caption="Sum of Drug  alcohol rehabilitation services8" numFmtId="0" hierarchy="474" level="32767"/>
    <cacheField name="[Measures].[Sum of Healthier food choices11]" caption="Sum of Healthier food choices11" numFmtId="0" hierarchy="475" level="32767"/>
    <cacheField name="[Measures].[Sum of Job opportunities14]" caption="Sum of Job opportunities14" numFmtId="0" hierarchy="476" level="32767"/>
    <cacheField name="[Measures].[Sum of Mental health services6]" caption="Sum of Mental health services6" numFmtId="0" hierarchy="477" level="32767"/>
    <cacheField name="[Measures].[Sum of Recreation facilities9]" caption="Sum of Recreation facilities9" numFmtId="0" hierarchy="478" level="32767"/>
    <cacheField name="[Measures].[Sum of Safe childcare options12]" caption="Sum of Safe childcare options12" numFmtId="0" hierarchy="479" level="32767"/>
    <cacheField name="[Measures].[Sum of Safe places to walkplay15]" caption="Sum of Safe places to walkplay15" numFmtId="0" hierarchy="480" level="32767"/>
    <cacheField name="[Measures].[Sum of Safe worksites16]" caption="Sum of Safe worksites16" numFmtId="0" hierarchy="481" level="32767"/>
    <cacheField name="[Measures].[Sum of Smoking cessation programs7]" caption="Sum of Smoking cessation programs7" numFmtId="0" hierarchy="482" level="32767"/>
    <cacheField name="[Measures].[Sum of Transportation10]" caption="Sum of Transportation10" numFmtId="0" hierarchy="483" level="32767"/>
    <cacheField name="[Measures].[Sum of Weight loss programs13]" caption="Sum of Weight loss programs13" numFmtId="0" hierarchy="484" level="32767"/>
    <cacheField name="[PT Q4].[County where you live:].[County where you live:]" caption="County where you live:" numFmtId="0" hierarchy="329"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2"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2" memberValueDatatype="130" unbalanced="0">
      <fieldsUsage count="2">
        <fieldUsage x="-1"/>
        <fieldUsage x="14"/>
      </fieldsUsage>
    </cacheHierarchy>
    <cacheHierarchy uniqueName="[PT Q4].[Town and ZIP code where you live:]" caption="Town and ZIP code where you live:" attribute="1" defaultMemberUniqueName="[PT Q4].[Town and ZIP code where you live:].[All]" allUniqueName="[PT Q4].[Town and ZIP code where you live:].[All]" dimensionUniqueName="[PT Q4]" displayFolder="" count="2" memberValueDatatype="130" unbalanced="0">
      <fieldsUsage count="2">
        <fieldUsage x="-1"/>
        <fieldUsage x="0"/>
      </fieldsUsage>
    </cacheHierarchy>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2"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2"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2"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2"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2"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2"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oneField="1">
      <fieldsUsage count="1">
        <fieldUsage x="1"/>
      </fieldsUsage>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oneField="1">
      <fieldsUsage count="1">
        <fieldUsage x="2"/>
      </fieldsUsage>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oneField="1">
      <fieldsUsage count="1">
        <fieldUsage x="3"/>
      </fieldsUsage>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oneField="1">
      <fieldsUsage count="1">
        <fieldUsage x="4"/>
      </fieldsUsage>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oneField="1">
      <fieldsUsage count="1">
        <fieldUsage x="5"/>
      </fieldsUsage>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oneField="1">
      <fieldsUsage count="1">
        <fieldUsage x="6"/>
      </fieldsUsage>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oneField="1">
      <fieldsUsage count="1">
        <fieldUsage x="7"/>
      </fieldsUsage>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oneField="1">
      <fieldsUsage count="1">
        <fieldUsage x="8"/>
      </fieldsUsage>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oneField="1">
      <fieldsUsage count="1">
        <fieldUsage x="9"/>
      </fieldsUsage>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oneField="1">
      <fieldsUsage count="1">
        <fieldUsage x="10"/>
      </fieldsUsage>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oneField="1">
      <fieldsUsage count="1">
        <fieldUsage x="11"/>
      </fieldsUsage>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oneField="1">
      <fieldsUsage count="1">
        <fieldUsage x="12"/>
      </fieldsUsage>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oneField="1">
      <fieldsUsage count="1">
        <fieldUsage x="13"/>
      </fieldsUsage>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75611574073" createdVersion="5" refreshedVersion="8" minRefreshableVersion="3" recordCount="0" supportSubquery="1" supportAdvancedDrill="1" xr:uid="{00000000-000A-0000-FFFF-FFFF04000000}">
  <cacheSource type="external" connectionId="8"/>
  <cacheFields count="20">
    <cacheField name="[PT Q5].[Town and ZIP code where you live:].[Town and ZIP code where you live:]" caption="Town and ZIP code where you live:" numFmtId="0" hierarchy="390" level="1">
      <sharedItems count="126">
        <s v="0"/>
        <s v="08750"/>
        <s v="11004"/>
        <s v="11302"/>
        <s v="11356"/>
        <s v="11358"/>
        <s v="11361"/>
        <s v="11362"/>
        <s v="11365"/>
        <s v="11427"/>
        <s v="11429"/>
        <s v="11432"/>
        <s v="11691"/>
        <s v="11693"/>
        <s v="11694"/>
        <s v="Albertson, 11507"/>
        <s v="Amityville, 11701"/>
        <s v="Babylon, 11702"/>
        <s v="Babylon, 11703"/>
        <s v="Babylon, 11704"/>
        <s v="Babylon, 11707"/>
        <s v="Baiting Hollow, 11933"/>
        <s v="Baldwin Harbor, 11510"/>
        <s v="Baldwin, 11510"/>
        <s v="Bay Shore, 11706"/>
        <s v="Bellmore, 11710"/>
        <s v="Bethpage, 11714"/>
        <s v="Bohemia, 11716"/>
        <s v="Brentwood, 11717"/>
        <s v="Brightwaters, 11718"/>
        <s v="Brookhaven, 11719"/>
        <s v="Brookville, 11545"/>
        <s v="Calverton, 11933"/>
        <s v="Cedarhurst, 11516"/>
        <s v="Centereach, 11720"/>
        <s v="Centerport, 11721"/>
        <s v="Central Islip, 11722"/>
        <s v="Commack, 11725"/>
        <s v="Coram, 11727"/>
        <s v="Deer Park, 11729"/>
        <s v="Dix Hills, 11746"/>
        <s v="East Hampton, 11937"/>
        <s v="East Islip, 11730"/>
        <s v="East Meadow, 11554"/>
        <s v="East Northport, 11731"/>
        <s v="East Norwich, 11732"/>
        <s v="East Patchogue, 11772"/>
        <s v="East Setauket, 11733"/>
        <s v="Eastport, 11941"/>
        <s v="Elmont, 11003"/>
        <s v="Farmingdale, 11735"/>
        <s v="Farmingville, 11738"/>
        <s v="Floral Park, 11001"/>
        <s v="Franklin Square, 11010"/>
        <s v="Freeport, 11520"/>
        <s v="Garden City South, 11530"/>
        <s v="Garden City, 11530"/>
        <s v="Glen Cove, 11542"/>
        <s v="Glen Head, 11545"/>
        <s v="Great Neck, 11021"/>
        <s v="Greenlawn, 11740"/>
        <s v="Hampton Bays, 11946"/>
        <s v="Hauppauge, 11760"/>
        <s v="Hauppauge, 11788"/>
        <s v="Hempstead, 11550"/>
        <s v="Hicksville, 11801"/>
        <s v="Holbrook, 11741"/>
        <s v="Huntington Station, 11746"/>
        <s v="Huntington, 11743"/>
        <s v="Inwood, 11096"/>
        <s v="Islip Terrace, 11752"/>
        <s v="Islip, 11751"/>
        <s v="Jericho, 11753"/>
        <s v="Kings Park, 11754"/>
        <s v="Levittown, 11756"/>
        <s v="Lindenhurst, 11757"/>
        <s v="Lynbrook, 11563"/>
        <s v="Manorville, 11949"/>
        <s v="Massapequa Park, 11762"/>
        <s v="Massapequa, 11758"/>
        <s v="Mastic Beach, 11951"/>
        <s v="Mattituck, 11952"/>
        <s v="Medford, 11763"/>
        <s v="Melville, 11747"/>
        <s v="Middle Island, 11953"/>
        <s v="Mineola, 11501"/>
        <s v="Moriches, 11955"/>
        <s v="Nesconset, 11767"/>
        <s v="New Hyde Park, 11040"/>
        <s v="North Babylon, 11703"/>
        <s v="Northport, 11768"/>
        <s v="Oceanside, 11572"/>
        <s v="Old Bethpage, 11804"/>
        <s v="Old Field, 11733"/>
        <s v="Oyster Bay, 11771"/>
        <s v="Patchogue, 11772"/>
        <s v="Plainview, 11803"/>
        <s v="Port Jefferson Station, 11776"/>
        <s v="Port Jefferson, 11777"/>
        <s v="Port Washington, 11050"/>
        <s v="Ridge, 11961"/>
        <s v="Riverhead, 11901"/>
        <s v="Rockville Centre, 11570"/>
        <s v="Ronkonkoma, 11779"/>
        <s v="Roslyn Heights, 11577"/>
        <s v="Roslyn, 11576"/>
        <s v="Saint James, 11780"/>
        <s v="Sea Cliff, 11579"/>
        <s v="Seaford, 11783"/>
        <s v="Selden, 11784"/>
        <s v="Setauket, 11733"/>
        <s v="Shirley, 11967"/>
        <s v="Smithtown, 11787"/>
        <s v="Stony Brook, 11790"/>
        <s v="Syosset, 11791"/>
        <s v="unknown"/>
        <s v="Valley Stream, 11580"/>
        <s v="Valley Stream, 11581"/>
        <s v="Wading River, 11792"/>
        <s v="Wantagh, 11793"/>
        <s v="West Hempstead, 11552"/>
        <s v="West Islip, 11795"/>
        <s v="Westbury, 11590"/>
        <s v="Williston Park, 11596"/>
        <s v="Wyandanch, 11798"/>
        <s v="Yaphank, 11980"/>
      </sharedItems>
    </cacheField>
    <cacheField name="[Measures].[Count of RespondentID 5]" caption="Count of RespondentID 5" numFmtId="0" hierarchy="486" level="32767"/>
    <cacheField name="[Measures].[Sum of Blood pressure5]" caption="Sum of Blood pressure5" numFmtId="0" hierarchy="487" level="32767"/>
    <cacheField name="[Measures].[Sum of Cancer8]" caption="Sum of Cancer8" numFmtId="0" hierarchy="488" level="32767"/>
    <cacheField name="[Measures].[Sum of Cholesterol11]" caption="Sum of Cholesterol11" numFmtId="0" hierarchy="489" level="32767"/>
    <cacheField name="[Measures].[Sum of Dental screenings14]" caption="Sum of Dental screenings14" numFmtId="0" hierarchy="490" level="32767"/>
    <cacheField name="[Measures].[Sum of Disease outbreak information20]" caption="Sum of Disease outbreak information20" numFmtId="0" hierarchy="491" level="32767"/>
    <cacheField name="[Measures].[Sum of Drug and alcohol22]" caption="Sum of Drug and alcohol22" numFmtId="0" hierarchy="492" level="32767"/>
    <cacheField name="[Measures].[Sum of Eating disorders6]" caption="Sum of Eating disorders6" numFmtId="0" hierarchy="493" level="32767"/>
    <cacheField name="[Measures].[Sum of Emergency preparedness9]" caption="Sum of Emergency preparedness9" numFmtId="0" hierarchy="494" level="32767"/>
    <cacheField name="[Measures].[Sum of Exercisephysical activity12]" caption="Sum of Exercisephysical activity12" numFmtId="0" hierarchy="495" level="32767"/>
    <cacheField name="[Measures].[Sum of Heart disease15]" caption="Sum of Heart disease15" numFmtId="0" hierarchy="496" level="32767"/>
    <cacheField name="[Measures].[Sum of HIVAIDS  Sexually Transmitted Diseases (STDs)18]" caption="Sum of HIVAIDS  Sexually Transmitted Diseases (STDs)18" numFmtId="0" hierarchy="497" level="32767"/>
    <cacheField name="[Measures].[Sum of Importance of routine well checkups21]" caption="Sum of Importance of routine well checkups21" numFmtId="0" hierarchy="498" level="32767"/>
    <cacheField name="[Measures].[Sum of Mental healthdepression7]" caption="Sum of Mental healthdepression7" numFmtId="0" hierarchy="499" level="32767"/>
    <cacheField name="[Measures].[Sum of Nutrition10]" caption="Sum of Nutrition10" numFmtId="0" hierarchy="500" level="32767"/>
    <cacheField name="[Measures].[Sum of Prenatal care13]" caption="Sum of Prenatal care13" numFmtId="0" hierarchy="501" level="32767"/>
    <cacheField name="[Measures].[Sum of Suicide prevention16]" caption="Sum of Suicide prevention16" numFmtId="0" hierarchy="502" level="32767"/>
    <cacheField name="[Measures].[Sum of Vaccinationimmunizations19]" caption="Sum of Vaccinationimmunizations19" numFmtId="0" hierarchy="503" level="32767"/>
    <cacheField name="[PT Q5].[County where you live:].[County where you live:]" caption="County where you live:" numFmtId="0" hierarchy="389"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2"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2" memberValueDatatype="130" unbalanced="0">
      <fieldsUsage count="2">
        <fieldUsage x="-1"/>
        <fieldUsage x="19"/>
      </fieldsUsage>
    </cacheHierarchy>
    <cacheHierarchy uniqueName="[PT Q5].[Town and ZIP code where you live:]" caption="Town and ZIP code where you live:" attribute="1" defaultMemberUniqueName="[PT Q5].[Town and ZIP code where you live:].[All]" allUniqueName="[PT Q5].[Town and ZIP code where you live:].[All]" dimensionUniqueName="[PT Q5]" displayFolder="" count="2" memberValueDatatype="130" unbalanced="0">
      <fieldsUsage count="2">
        <fieldUsage x="-1"/>
        <fieldUsage x="0"/>
      </fieldsUsage>
    </cacheHierarchy>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2"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2"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2"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2"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2"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2"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oneField="1">
      <fieldsUsage count="1">
        <fieldUsage x="1"/>
      </fieldsUsage>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oneField="1">
      <fieldsUsage count="1">
        <fieldUsage x="2"/>
      </fieldsUsage>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oneField="1">
      <fieldsUsage count="1">
        <fieldUsage x="3"/>
      </fieldsUsage>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oneField="1">
      <fieldsUsage count="1">
        <fieldUsage x="4"/>
      </fieldsUsage>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oneField="1">
      <fieldsUsage count="1">
        <fieldUsage x="5"/>
      </fieldsUsage>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oneField="1">
      <fieldsUsage count="1">
        <fieldUsage x="6"/>
      </fieldsUsage>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oneField="1">
      <fieldsUsage count="1">
        <fieldUsage x="7"/>
      </fieldsUsage>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oneField="1">
      <fieldsUsage count="1">
        <fieldUsage x="8"/>
      </fieldsUsage>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oneField="1">
      <fieldsUsage count="1">
        <fieldUsage x="9"/>
      </fieldsUsage>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oneField="1">
      <fieldsUsage count="1">
        <fieldUsage x="10"/>
      </fieldsUsage>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oneField="1">
      <fieldsUsage count="1">
        <fieldUsage x="11"/>
      </fieldsUsage>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oneField="1">
      <fieldsUsage count="1">
        <fieldUsage x="12"/>
      </fieldsUsage>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oneField="1">
      <fieldsUsage count="1">
        <fieldUsage x="13"/>
      </fieldsUsage>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oneField="1">
      <fieldsUsage count="1">
        <fieldUsage x="14"/>
      </fieldsUsage>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oneField="1">
      <fieldsUsage count="1">
        <fieldUsage x="15"/>
      </fieldsUsage>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oneField="1">
      <fieldsUsage count="1">
        <fieldUsage x="16"/>
      </fieldsUsage>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oneField="1">
      <fieldsUsage count="1">
        <fieldUsage x="17"/>
      </fieldsUsage>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oneField="1">
      <fieldsUsage count="1">
        <fieldUsage x="18"/>
      </fieldsUsage>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76416319447" createdVersion="5" refreshedVersion="8" minRefreshableVersion="3" recordCount="0" supportSubquery="1" supportAdvancedDrill="1" xr:uid="{00000000-000A-0000-FFFF-FFFF05000000}">
  <cacheSource type="external" connectionId="8"/>
  <cacheFields count="16">
    <cacheField name="[Measures].[Count of RespondentID 6]" caption="Count of RespondentID 6" numFmtId="0" hierarchy="505" level="32767"/>
    <cacheField name="[PT Q6].[Town and ZIP code where you live:].[Town and ZIP code where you live:]" caption="Town and ZIP code where you live:" numFmtId="0" hierarchy="418" level="1">
      <sharedItems count="125">
        <s v="0"/>
        <s v="08750"/>
        <s v="11004"/>
        <s v="11302"/>
        <s v="11356"/>
        <s v="11358"/>
        <s v="11361"/>
        <s v="11362"/>
        <s v="11365"/>
        <s v="11427"/>
        <s v="11429"/>
        <s v="11432"/>
        <s v="11691"/>
        <s v="11693"/>
        <s v="11694"/>
        <s v="Albertson, 11507"/>
        <s v="Amityville, 11701"/>
        <s v="Babylon, 11702"/>
        <s v="Babylon, 11703"/>
        <s v="Babylon, 11704"/>
        <s v="Babylon, 11707"/>
        <s v="Baiting Hollow, 11933"/>
        <s v="Baldwin Harbor, 11510"/>
        <s v="Baldwin, 11510"/>
        <s v="Bay Shore, 11706"/>
        <s v="Bellmore, 11710"/>
        <s v="Bethpage, 11714"/>
        <s v="Bohemia, 11716"/>
        <s v="Brentwood, 11717"/>
        <s v="Brightwaters, 11718"/>
        <s v="Brookhaven, 11719"/>
        <s v="Brookville, 11545"/>
        <s v="Calverton, 11933"/>
        <s v="Cedarhurst, 11516"/>
        <s v="Centereach, 11720"/>
        <s v="Centerport, 11721"/>
        <s v="Central Islip, 11722"/>
        <s v="Commack, 11725"/>
        <s v="Coram, 11727"/>
        <s v="Deer Park, 11729"/>
        <s v="Dix Hills, 11746"/>
        <s v="East Hampton, 11937"/>
        <s v="East Islip, 11730"/>
        <s v="East Meadow, 11554"/>
        <s v="East Northport, 11731"/>
        <s v="East Norwich, 11732"/>
        <s v="East Patchogue, 11772"/>
        <s v="East Setauket, 11733"/>
        <s v="Eastport, 11941"/>
        <s v="Elmont, 11003"/>
        <s v="Farmingdale, 11735"/>
        <s v="Farmingville, 11738"/>
        <s v="Floral Park, 11001"/>
        <s v="Franklin Square, 11010"/>
        <s v="Freeport, 11520"/>
        <s v="Garden City South, 11530"/>
        <s v="Garden City, 11530"/>
        <s v="Glen Cove, 11542"/>
        <s v="Glen Head, 11545"/>
        <s v="Great Neck, 11021"/>
        <s v="Greenlawn, 11740"/>
        <s v="Hampton Bays, 11946"/>
        <s v="Hauppauge, 11760"/>
        <s v="Hauppauge, 11788"/>
        <s v="Hempstead, 11550"/>
        <s v="Hicksville, 11801"/>
        <s v="Holbrook, 11741"/>
        <s v="Huntington Station, 11746"/>
        <s v="Huntington, 11743"/>
        <s v="Inwood, 11096"/>
        <s v="Islip Terrace, 11752"/>
        <s v="Islip, 11751"/>
        <s v="Jericho, 11753"/>
        <s v="Kings Park, 11754"/>
        <s v="Levittown, 11756"/>
        <s v="Lindenhurst, 11757"/>
        <s v="Lynbrook, 11563"/>
        <s v="Manorville, 11949"/>
        <s v="Massapequa Park, 11762"/>
        <s v="Massapequa, 11758"/>
        <s v="Mastic Beach, 11951"/>
        <s v="Mattituck, 11952"/>
        <s v="Medford, 11763"/>
        <s v="Melville, 11747"/>
        <s v="Middle Island, 11953"/>
        <s v="Mineola, 11501"/>
        <s v="Moriches, 11955"/>
        <s v="Nesconset, 11767"/>
        <s v="New Hyde Park, 11040"/>
        <s v="North Babylon, 11703"/>
        <s v="Northport, 11768"/>
        <s v="Oceanside, 11572"/>
        <s v="Old Bethpage, 11804"/>
        <s v="Old Field, 11733"/>
        <s v="Oyster Bay, 11771"/>
        <s v="Patchogue, 11772"/>
        <s v="Plainview, 11803"/>
        <s v="Port Jefferson Station, 11776"/>
        <s v="Port Jefferson, 11777"/>
        <s v="Port Washington, 11050"/>
        <s v="Ridge, 11961"/>
        <s v="Riverhead, 11901"/>
        <s v="Rockville Centre, 11570"/>
        <s v="Ronkonkoma, 11779"/>
        <s v="Roslyn Heights, 11577"/>
        <s v="Roslyn, 11576"/>
        <s v="Saint James, 11780"/>
        <s v="Sea Cliff, 11579"/>
        <s v="Seaford, 11783"/>
        <s v="Selden, 11784"/>
        <s v="Setauket, 11733"/>
        <s v="Shirley, 11967"/>
        <s v="Smithtown, 11787"/>
        <s v="Stony Brook, 11790"/>
        <s v="Syosset, 11791"/>
        <s v="Valley Stream, 11580"/>
        <s v="Valley Stream, 11581"/>
        <s v="Wading River, 11792"/>
        <s v="Wantagh, 11793"/>
        <s v="West Hempstead, 11552"/>
        <s v="West Islip, 11795"/>
        <s v="Westbury, 11590"/>
        <s v="Williston Park, 11596"/>
        <s v="Wyandanch, 11798"/>
        <s v="Yaphank, 11980"/>
      </sharedItems>
    </cacheField>
    <cacheField name="[Measures].[Count of Doctorhealth professional]" caption="Count of Doctorhealth professional" numFmtId="0" hierarchy="506" level="32767"/>
    <cacheField name="[Measures].[Count of Family or friends]" caption="Count of Family or friends" numFmtId="0" hierarchy="507" level="32767"/>
    <cacheField name="[Measures].[Count of Health Department]" caption="Count of Health Department" numFmtId="0" hierarchy="508" level="32767"/>
    <cacheField name="[Measures].[Count of Hospital]" caption="Count of Hospital" numFmtId="0" hierarchy="509" level="32767"/>
    <cacheField name="[Measures].[Count of Internet]" caption="Count of Internet" numFmtId="0" hierarchy="510" level="32767"/>
    <cacheField name="[Measures].[Count of Library]" caption="Count of Library" numFmtId="0" hierarchy="511" level="32767"/>
    <cacheField name="[Measures].[Count of Newspapermagazines]" caption="Count of Newspapermagazines" numFmtId="0" hierarchy="512" level="32767"/>
    <cacheField name="[Measures].[Count of Radio]" caption="Count of Radio" numFmtId="0" hierarchy="513" level="32767"/>
    <cacheField name="[Measures].[Count of Religious organization]" caption="Count of Religious organization" numFmtId="0" hierarchy="514" level="32767"/>
    <cacheField name="[Measures].[Count of Schoolcollege]" caption="Count of Schoolcollege" numFmtId="0" hierarchy="515" level="32767"/>
    <cacheField name="[Measures].[Count of Social Media (Facebook Twitter etc)]" caption="Count of Social Media (Facebook Twitter etc)" numFmtId="0" hierarchy="516" level="32767"/>
    <cacheField name="[Measures].[Count of Television]" caption="Count of Television" numFmtId="0" hierarchy="517" level="32767"/>
    <cacheField name="[Measures].[Count of Worksite]" caption="Count of Worksite" numFmtId="0" hierarchy="518" level="32767"/>
    <cacheField name="[PT Q6].[County where you live:].[County where you live:]" caption="County where you live:" numFmtId="0" hierarchy="417"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2"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2" memberValueDatatype="130" unbalanced="0">
      <fieldsUsage count="2">
        <fieldUsage x="-1"/>
        <fieldUsage x="15"/>
      </fieldsUsage>
    </cacheHierarchy>
    <cacheHierarchy uniqueName="[PT Q6].[Town and ZIP code where you live:]" caption="Town and ZIP code where you live:" attribute="1" defaultMemberUniqueName="[PT Q6].[Town and ZIP code where you live:].[All]" allUniqueName="[PT Q6].[Town and ZIP code where you live:].[All]" dimensionUniqueName="[PT Q6]" displayFolder="" count="2" memberValueDatatype="130" unbalanced="0">
      <fieldsUsage count="2">
        <fieldUsage x="-1"/>
        <fieldUsage x="1"/>
      </fieldsUsage>
    </cacheHierarchy>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2"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2"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2"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2"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2"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2"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oneField="1">
      <fieldsUsage count="1">
        <fieldUsage x="0"/>
      </fieldsUsage>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oneField="1">
      <fieldsUsage count="1">
        <fieldUsage x="2"/>
      </fieldsUsage>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oneField="1">
      <fieldsUsage count="1">
        <fieldUsage x="3"/>
      </fieldsUsage>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oneField="1">
      <fieldsUsage count="1">
        <fieldUsage x="4"/>
      </fieldsUsage>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oneField="1">
      <fieldsUsage count="1">
        <fieldUsage x="5"/>
      </fieldsUsage>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oneField="1">
      <fieldsUsage count="1">
        <fieldUsage x="6"/>
      </fieldsUsage>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oneField="1">
      <fieldsUsage count="1">
        <fieldUsage x="7"/>
      </fieldsUsage>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oneField="1">
      <fieldsUsage count="1">
        <fieldUsage x="8"/>
      </fieldsUsage>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oneField="1">
      <fieldsUsage count="1">
        <fieldUsage x="9"/>
      </fieldsUsage>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oneField="1">
      <fieldsUsage count="1">
        <fieldUsage x="10"/>
      </fieldsUsage>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oneField="1">
      <fieldsUsage count="1">
        <fieldUsage x="11"/>
      </fieldsUsage>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oneField="1">
      <fieldsUsage count="1">
        <fieldUsage x="12"/>
      </fieldsUsage>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oneField="1">
      <fieldsUsage count="1">
        <fieldUsage x="13"/>
      </fieldsUsage>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oneField="1">
      <fieldsUsage count="1">
        <fieldUsage x="14"/>
      </fieldsUsage>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89065162036" createdVersion="5" refreshedVersion="8" minRefreshableVersion="3" recordCount="0" supportSubquery="1" supportAdvancedDrill="1" xr:uid="{00000000-000A-0000-FFFF-FFFF45010000}">
  <cacheSource type="external" connectionId="8"/>
  <cacheFields count="43">
    <cacheField name="[Measures].[Woman]" caption="Woman" numFmtId="0" hierarchy="546" level="32767"/>
    <cacheField name="[Measures].[Man]" caption="Man" numFmtId="0" hierarchy="547" level="32767"/>
    <cacheField name="[Measures].[Transgender]" caption="Transgender" numFmtId="0" hierarchy="548" level="32767"/>
    <cacheField name="[Measures].[Other Gender]" caption="Other Gender" numFmtId="0" hierarchy="549" level="32767"/>
    <cacheField name="[Measures].[Ethnicity]" caption="Ethnicity" numFmtId="0" hierarchy="550" level="32767"/>
    <cacheField name="[Measures].[White]" caption="White" numFmtId="0" hierarchy="551" level="32767"/>
    <cacheField name="[Measures].[Black/African American]" caption="Black/African American" numFmtId="0" hierarchy="552" level="32767"/>
    <cacheField name="[Measures].[Native Hawaiian/Pacific Islander]" caption="Native Hawaiian/Pacific Islander" numFmtId="0" hierarchy="553" level="32767"/>
    <cacheField name="[Measures].[American Indian/Alaska Native]" caption="American Indian/Alaska Native" numFmtId="0" hierarchy="554" level="32767"/>
    <cacheField name="[Measures].[Multi-racial]" caption="Multi-racial" numFmtId="0" hierarchy="555" level="32767"/>
    <cacheField name="[Measures].[Other Race]" caption="Other Race" numFmtId="0" hierarchy="556" level="32767"/>
    <cacheField name="[Measures].[Income $0-$19,999]" caption="Income $0-$19,999" numFmtId="0" hierarchy="557" level="32767"/>
    <cacheField name="[Measures].[Income $20,000 to $34,999]" caption="Income $20,000 to $34,999" numFmtId="0" hierarchy="558" level="32767"/>
    <cacheField name="[Measures].[Income $35,000 to $49,999]" caption="Income $35,000 to $49,999" numFmtId="0" hierarchy="559" level="32767"/>
    <cacheField name="[Measures].[income $50,000 to $74,999]" caption="income $50,000 to $74,999" numFmtId="0" hierarchy="560" level="32767"/>
    <cacheField name="[Measures].[Income $75,000 to $125,000]" caption="Income $75,000 to $125,000" numFmtId="0" hierarchy="561" level="32767"/>
    <cacheField name="[Measures].[Income Over $125,000]" caption="Income Over $125,000" numFmtId="0" hierarchy="562" level="32767"/>
    <cacheField name="[Measures].[K-8 Grade]" caption="K-8 Grade" numFmtId="0" hierarchy="569" level="32767"/>
    <cacheField name="[Measures].[High School]" caption="High School" numFmtId="0" hierarchy="570" level="32767"/>
    <cacheField name="[Measures].[Some High School]" caption="Some High School" numFmtId="0" hierarchy="571" level="32767"/>
    <cacheField name="[Measures].[College]" caption="College" numFmtId="0" hierarchy="572" level="32767"/>
    <cacheField name="[Measures].[Some College]" caption="Some College" numFmtId="0" hierarchy="573" level="32767"/>
    <cacheField name="[Measures].[Technical School]" caption="Technical School" numFmtId="0" hierarchy="574" level="32767"/>
    <cacheField name="[Measures].[Graduate School]" caption="Graduate School" numFmtId="0" hierarchy="575" level="32767"/>
    <cacheField name="[Measures].[Doctorate]" caption="Doctorate" numFmtId="0" hierarchy="576" level="32767"/>
    <cacheField name="[Measures].[GED]" caption="GED" numFmtId="0" hierarchy="577" level="32767"/>
    <cacheField name="[Measures].[Employed for Wages]" caption="Employed for Wages" numFmtId="0" hierarchy="578" level="32767"/>
    <cacheField name="[Measures].[Self-employed]" caption="Self-employed" numFmtId="0" hierarchy="579" level="32767"/>
    <cacheField name="[Measures].[Student]" caption="Student" numFmtId="0" hierarchy="580" level="32767"/>
    <cacheField name="[Measures].[Retired]" caption="Retired" numFmtId="0" hierarchy="581" level="32767"/>
    <cacheField name="[Measures].[Military]" caption="Military" numFmtId="0" hierarchy="582" level="32767"/>
    <cacheField name="[Measures].[Out of Work and Looking]" caption="Out of Work and Looking" numFmtId="0" hierarchy="583" level="32767"/>
    <cacheField name="[Measures].[Out of Work Not Looking]" caption="Out of Work Not Looking" numFmtId="0" hierarchy="584" level="32767"/>
    <cacheField name="[Measures].[Health Insurance Yes]" caption="Health Insurance Yes" numFmtId="0" hierarchy="585" level="32767"/>
    <cacheField name="[Measures].[Health Insurance No]" caption="Health Insurance No" numFmtId="0" hierarchy="586" level="32767"/>
    <cacheField name="[Measures].[Health Insurance In the Past]" caption="Health Insurance In the Past" numFmtId="0" hierarchy="587" level="32767"/>
    <cacheField name="[Measures].[Medicare]" caption="Medicare" numFmtId="0" hierarchy="588" level="32767"/>
    <cacheField name="[Measures].[Medicaid]" caption="Medicaid" numFmtId="0" hierarchy="589" level="32767"/>
    <cacheField name="[Measures].[Private/Commerical]" caption="Private/Commerical" numFmtId="0" hierarchy="590" level="32767"/>
    <cacheField name="[Measures].[Not Insured]" caption="Not Insured" numFmtId="0" hierarchy="591" level="32767"/>
    <cacheField name="[PT Q1].[Town and ZIP code where you live:].[Town and ZIP code where you live:]" caption="Town and ZIP code where you live:" numFmtId="0" hierarchy="40" level="1">
      <sharedItems count="126">
        <s v="0"/>
        <s v="08750"/>
        <s v="11004"/>
        <s v="11302"/>
        <s v="11356"/>
        <s v="11358"/>
        <s v="11361"/>
        <s v="11362"/>
        <s v="11365"/>
        <s v="11427"/>
        <s v="11429"/>
        <s v="11432"/>
        <s v="11691"/>
        <s v="11693"/>
        <s v="11694"/>
        <s v="Albertson, 11507"/>
        <s v="Amityville, 11701"/>
        <s v="Babylon, 11702"/>
        <s v="Babylon, 11703"/>
        <s v="Babylon, 11704"/>
        <s v="Babylon, 11707"/>
        <s v="Baiting Hollow, 11933"/>
        <s v="Baldwin Harbor, 11510"/>
        <s v="Baldwin, 11510"/>
        <s v="Bay Shore, 11706"/>
        <s v="Bellmore, 11710"/>
        <s v="Bethpage, 11714"/>
        <s v="Bohemia, 11716"/>
        <s v="Brentwood, 11717"/>
        <s v="Brightwaters, 11718"/>
        <s v="Brookhaven, 11719"/>
        <s v="Brookville, 11545"/>
        <s v="Calverton, 11933"/>
        <s v="Cedarhurst, 11516"/>
        <s v="Centereach, 11720"/>
        <s v="Centerport, 11721"/>
        <s v="Central Islip, 11722"/>
        <s v="Commack, 11725"/>
        <s v="Coram, 11727"/>
        <s v="Deer Park, 11729"/>
        <s v="Dix Hills, 11746"/>
        <s v="East Hampton, 11937"/>
        <s v="East Islip, 11730"/>
        <s v="East Meadow, 11554"/>
        <s v="East Northport, 11731"/>
        <s v="East Norwich, 11732"/>
        <s v="East Patchogue, 11772"/>
        <s v="East Setauket, 11733"/>
        <s v="Eastport, 11941"/>
        <s v="Elmont, 11003"/>
        <s v="Farmingdale, 11735"/>
        <s v="Farmingville, 11738"/>
        <s v="Floral Park, 11001"/>
        <s v="Franklin Square, 11010"/>
        <s v="Freeport, 11520"/>
        <s v="Garden City South, 11530"/>
        <s v="Garden City, 11530"/>
        <s v="Glen Cove, 11542"/>
        <s v="Glen Head, 11545"/>
        <s v="Great Neck, 11021"/>
        <s v="Greenlawn, 11740"/>
        <s v="Hampton Bays, 11946"/>
        <s v="Hauppauge, 11760"/>
        <s v="Hauppauge, 11788"/>
        <s v="Hempstead, 11550"/>
        <s v="Hicksville, 11801"/>
        <s v="Holbrook, 11741"/>
        <s v="Huntington Station, 11746"/>
        <s v="Huntington, 11743"/>
        <s v="Inwood, 11096"/>
        <s v="Islip Terrace, 11752"/>
        <s v="Islip, 11751"/>
        <s v="Jericho, 11753"/>
        <s v="Kings Park, 11754"/>
        <s v="Levittown, 11756"/>
        <s v="Lindenhurst, 11757"/>
        <s v="Lynbrook, 11563"/>
        <s v="Manorville, 11949"/>
        <s v="Massapequa Park, 11762"/>
        <s v="Massapequa, 11758"/>
        <s v="Mastic Beach, 11951"/>
        <s v="Mattituck, 11952"/>
        <s v="Medford, 11763"/>
        <s v="Melville, 11747"/>
        <s v="Middle Island, 11953"/>
        <s v="Mineola, 11501"/>
        <s v="Moriches, 11955"/>
        <s v="Nesconset, 11767"/>
        <s v="New Hyde Park, 11040"/>
        <s v="North Babylon, 11703"/>
        <s v="Northport, 11768"/>
        <s v="Oceanside, 11572"/>
        <s v="Old Bethpage, 11804"/>
        <s v="Old Field, 11733"/>
        <s v="Oyster Bay, 11771"/>
        <s v="Patchogue, 11772"/>
        <s v="Plainview, 11803"/>
        <s v="Port Jefferson Station, 11776"/>
        <s v="Port Jefferson, 11777"/>
        <s v="Port Washington, 11050"/>
        <s v="Ridge, 11961"/>
        <s v="Riverhead, 11901"/>
        <s v="Rockville Centre, 11570"/>
        <s v="Ronkonkoma, 11779"/>
        <s v="Roslyn Heights, 11577"/>
        <s v="Roslyn, 11576"/>
        <s v="Saint James, 11780"/>
        <s v="Sea Cliff, 11579"/>
        <s v="Seaford, 11783"/>
        <s v="Selden, 11784"/>
        <s v="Setauket, 11733"/>
        <s v="Shirley, 11967"/>
        <s v="Smithtown, 11787"/>
        <s v="Stony Brook, 11790"/>
        <s v="Syosset, 11791"/>
        <s v="unknown"/>
        <s v="Valley Stream, 11580"/>
        <s v="Valley Stream, 11581"/>
        <s v="Wading River, 11792"/>
        <s v="Wantagh, 11793"/>
        <s v="West Hempstead, 11552"/>
        <s v="West Islip, 11795"/>
        <s v="Westbury, 11590"/>
        <s v="Williston Park, 11596"/>
        <s v="Wyandanch, 11798"/>
        <s v="Yaphank, 11980"/>
      </sharedItems>
    </cacheField>
    <cacheField name="[Measures].[Total Respondents]" caption="Total Respondents" numFmtId="0" hierarchy="545" level="32767"/>
    <cacheField name="[PT Q1].[County where you live:].[County where you live:]" caption="County where you live:" numFmtId="0" hierarchy="39" level="1">
      <sharedItems containsSemiMixedTypes="0" containsNonDate="0" containsString="0"/>
    </cacheField>
  </cacheFields>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fieldsUsage count="2">
        <fieldUsage x="-1"/>
        <fieldUsage x="42"/>
      </fieldsUsage>
    </cacheHierarchy>
    <cacheHierarchy uniqueName="[PT Q1].[Town and ZIP code where you live:]" caption="Town and ZIP code where you live:" attribute="1" defaultMemberUniqueName="[PT Q1].[Town and ZIP code where you live:].[All]" allUniqueName="[PT Q1].[Town and ZIP code where you live:].[All]" dimensionUniqueName="[PT Q1]" displayFolder="" count="2" memberValueDatatype="130" unbalanced="0">
      <fieldsUsage count="2">
        <fieldUsage x="-1"/>
        <fieldUsage x="40"/>
      </fieldsUsage>
    </cacheHierarchy>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oneField="1">
      <fieldsUsage count="1">
        <fieldUsage x="41"/>
      </fieldsUsage>
    </cacheHierarchy>
    <cacheHierarchy uniqueName="[Measures].[Woman]" caption="Woman" measure="1" displayFolder="" measureGroup="PT Q1" count="0" oneField="1">
      <fieldsUsage count="1">
        <fieldUsage x="0"/>
      </fieldsUsage>
    </cacheHierarchy>
    <cacheHierarchy uniqueName="[Measures].[Man]" caption="Man" measure="1" displayFolder="" measureGroup="PT Q1" count="0" oneField="1">
      <fieldsUsage count="1">
        <fieldUsage x="1"/>
      </fieldsUsage>
    </cacheHierarchy>
    <cacheHierarchy uniqueName="[Measures].[Transgender]" caption="Transgender" measure="1" displayFolder="" measureGroup="PT Q1" count="0" oneField="1">
      <fieldsUsage count="1">
        <fieldUsage x="2"/>
      </fieldsUsage>
    </cacheHierarchy>
    <cacheHierarchy uniqueName="[Measures].[Other Gender]" caption="Other Gender" measure="1" displayFolder="" measureGroup="PT Q1" count="0" oneField="1">
      <fieldsUsage count="1">
        <fieldUsage x="3"/>
      </fieldsUsage>
    </cacheHierarchy>
    <cacheHierarchy uniqueName="[Measures].[Ethnicity]" caption="Ethnicity" measure="1" displayFolder="" measureGroup="PT Q1" count="0" oneField="1">
      <fieldsUsage count="1">
        <fieldUsage x="4"/>
      </fieldsUsage>
    </cacheHierarchy>
    <cacheHierarchy uniqueName="[Measures].[White]" caption="White" measure="1" displayFolder="" measureGroup="PT Q1" count="0" oneField="1">
      <fieldsUsage count="1">
        <fieldUsage x="5"/>
      </fieldsUsage>
    </cacheHierarchy>
    <cacheHierarchy uniqueName="[Measures].[Black/African American]" caption="Black/African American" measure="1" displayFolder="" measureGroup="PT Q1" count="0" oneField="1">
      <fieldsUsage count="1">
        <fieldUsage x="6"/>
      </fieldsUsage>
    </cacheHierarchy>
    <cacheHierarchy uniqueName="[Measures].[Native Hawaiian/Pacific Islander]" caption="Native Hawaiian/Pacific Islander" measure="1" displayFolder="" measureGroup="PT Q1" count="0" oneField="1">
      <fieldsUsage count="1">
        <fieldUsage x="7"/>
      </fieldsUsage>
    </cacheHierarchy>
    <cacheHierarchy uniqueName="[Measures].[American Indian/Alaska Native]" caption="American Indian/Alaska Native" measure="1" displayFolder="" measureGroup="PT Q1" count="0" oneField="1">
      <fieldsUsage count="1">
        <fieldUsage x="8"/>
      </fieldsUsage>
    </cacheHierarchy>
    <cacheHierarchy uniqueName="[Measures].[Multi-racial]" caption="Multi-racial" measure="1" displayFolder="" measureGroup="PT Q1" count="0" oneField="1">
      <fieldsUsage count="1">
        <fieldUsage x="9"/>
      </fieldsUsage>
    </cacheHierarchy>
    <cacheHierarchy uniqueName="[Measures].[Other Race]" caption="Other Race" measure="1" displayFolder="" measureGroup="PT Q1" count="0" oneField="1">
      <fieldsUsage count="1">
        <fieldUsage x="10"/>
      </fieldsUsage>
    </cacheHierarchy>
    <cacheHierarchy uniqueName="[Measures].[Income $0-$19,999]" caption="Income $0-$19,999" measure="1" displayFolder="" measureGroup="PT Q1" count="0" oneField="1">
      <fieldsUsage count="1">
        <fieldUsage x="11"/>
      </fieldsUsage>
    </cacheHierarchy>
    <cacheHierarchy uniqueName="[Measures].[Income $20,000 to $34,999]" caption="Income $20,000 to $34,999" measure="1" displayFolder="" measureGroup="PT Q1" count="0" oneField="1">
      <fieldsUsage count="1">
        <fieldUsage x="12"/>
      </fieldsUsage>
    </cacheHierarchy>
    <cacheHierarchy uniqueName="[Measures].[Income $35,000 to $49,999]" caption="Income $35,000 to $49,999" measure="1" displayFolder="" measureGroup="PT Q1" count="0" oneField="1">
      <fieldsUsage count="1">
        <fieldUsage x="13"/>
      </fieldsUsage>
    </cacheHierarchy>
    <cacheHierarchy uniqueName="[Measures].[income $50,000 to $74,999]" caption="income $50,000 to $74,999" measure="1" displayFolder="" measureGroup="PT Q1" count="0" oneField="1">
      <fieldsUsage count="1">
        <fieldUsage x="14"/>
      </fieldsUsage>
    </cacheHierarchy>
    <cacheHierarchy uniqueName="[Measures].[Income $75,000 to $125,000]" caption="Income $75,000 to $125,000" measure="1" displayFolder="" measureGroup="PT Q1" count="0" oneField="1">
      <fieldsUsage count="1">
        <fieldUsage x="15"/>
      </fieldsUsage>
    </cacheHierarchy>
    <cacheHierarchy uniqueName="[Measures].[Income Over $125,000]" caption="Income Over $125,000" measure="1" displayFolder="" measureGroup="PT Q1" count="0" oneField="1">
      <fieldsUsage count="1">
        <fieldUsage x="16"/>
      </fieldsUsage>
    </cacheHierarchy>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oneField="1">
      <fieldsUsage count="1">
        <fieldUsage x="17"/>
      </fieldsUsage>
    </cacheHierarchy>
    <cacheHierarchy uniqueName="[Measures].[High School]" caption="High School" measure="1" displayFolder="" measureGroup="PT Q1" count="0" oneField="1">
      <fieldsUsage count="1">
        <fieldUsage x="18"/>
      </fieldsUsage>
    </cacheHierarchy>
    <cacheHierarchy uniqueName="[Measures].[Some High School]" caption="Some High School" measure="1" displayFolder="" measureGroup="PT Q1" count="0" oneField="1">
      <fieldsUsage count="1">
        <fieldUsage x="19"/>
      </fieldsUsage>
    </cacheHierarchy>
    <cacheHierarchy uniqueName="[Measures].[College]" caption="College" measure="1" displayFolder="" measureGroup="PT Q1" count="0" oneField="1">
      <fieldsUsage count="1">
        <fieldUsage x="20"/>
      </fieldsUsage>
    </cacheHierarchy>
    <cacheHierarchy uniqueName="[Measures].[Some College]" caption="Some College" measure="1" displayFolder="" measureGroup="PT Q1" count="0" oneField="1">
      <fieldsUsage count="1">
        <fieldUsage x="21"/>
      </fieldsUsage>
    </cacheHierarchy>
    <cacheHierarchy uniqueName="[Measures].[Technical School]" caption="Technical School" measure="1" displayFolder="" measureGroup="PT Q1" count="0" oneField="1">
      <fieldsUsage count="1">
        <fieldUsage x="22"/>
      </fieldsUsage>
    </cacheHierarchy>
    <cacheHierarchy uniqueName="[Measures].[Graduate School]" caption="Graduate School" measure="1" displayFolder="" measureGroup="PT Q1" count="0" oneField="1">
      <fieldsUsage count="1">
        <fieldUsage x="23"/>
      </fieldsUsage>
    </cacheHierarchy>
    <cacheHierarchy uniqueName="[Measures].[Doctorate]" caption="Doctorate" measure="1" displayFolder="" measureGroup="PT Q1" count="0" oneField="1">
      <fieldsUsage count="1">
        <fieldUsage x="24"/>
      </fieldsUsage>
    </cacheHierarchy>
    <cacheHierarchy uniqueName="[Measures].[GED]" caption="GED" measure="1" displayFolder="" measureGroup="PT Q1" count="0" oneField="1">
      <fieldsUsage count="1">
        <fieldUsage x="25"/>
      </fieldsUsage>
    </cacheHierarchy>
    <cacheHierarchy uniqueName="[Measures].[Employed for Wages]" caption="Employed for Wages" measure="1" displayFolder="" measureGroup="PT Q1" count="0" oneField="1">
      <fieldsUsage count="1">
        <fieldUsage x="26"/>
      </fieldsUsage>
    </cacheHierarchy>
    <cacheHierarchy uniqueName="[Measures].[Self-employed]" caption="Self-employed" measure="1" displayFolder="" measureGroup="PT Q1" count="0" oneField="1">
      <fieldsUsage count="1">
        <fieldUsage x="27"/>
      </fieldsUsage>
    </cacheHierarchy>
    <cacheHierarchy uniqueName="[Measures].[Student]" caption="Student" measure="1" displayFolder="" measureGroup="PT Q1" count="0" oneField="1">
      <fieldsUsage count="1">
        <fieldUsage x="28"/>
      </fieldsUsage>
    </cacheHierarchy>
    <cacheHierarchy uniqueName="[Measures].[Retired]" caption="Retired" measure="1" displayFolder="" measureGroup="PT Q1" count="0" oneField="1">
      <fieldsUsage count="1">
        <fieldUsage x="29"/>
      </fieldsUsage>
    </cacheHierarchy>
    <cacheHierarchy uniqueName="[Measures].[Military]" caption="Military" measure="1" displayFolder="" measureGroup="PT Q1" count="0" oneField="1">
      <fieldsUsage count="1">
        <fieldUsage x="30"/>
      </fieldsUsage>
    </cacheHierarchy>
    <cacheHierarchy uniqueName="[Measures].[Out of Work and Looking]" caption="Out of Work and Looking" measure="1" displayFolder="" measureGroup="PT Q1" count="0" oneField="1">
      <fieldsUsage count="1">
        <fieldUsage x="31"/>
      </fieldsUsage>
    </cacheHierarchy>
    <cacheHierarchy uniqueName="[Measures].[Out of Work Not Looking]" caption="Out of Work Not Looking" measure="1" displayFolder="" measureGroup="PT Q1" count="0" oneField="1">
      <fieldsUsage count="1">
        <fieldUsage x="32"/>
      </fieldsUsage>
    </cacheHierarchy>
    <cacheHierarchy uniqueName="[Measures].[Health Insurance Yes]" caption="Health Insurance Yes" measure="1" displayFolder="" measureGroup="PT Q1" count="0" oneField="1">
      <fieldsUsage count="1">
        <fieldUsage x="33"/>
      </fieldsUsage>
    </cacheHierarchy>
    <cacheHierarchy uniqueName="[Measures].[Health Insurance No]" caption="Health Insurance No" measure="1" displayFolder="" measureGroup="PT Q1" count="0" oneField="1">
      <fieldsUsage count="1">
        <fieldUsage x="34"/>
      </fieldsUsage>
    </cacheHierarchy>
    <cacheHierarchy uniqueName="[Measures].[Health Insurance In the Past]" caption="Health Insurance In the Past" measure="1" displayFolder="" measureGroup="PT Q1" count="0" oneField="1">
      <fieldsUsage count="1">
        <fieldUsage x="35"/>
      </fieldsUsage>
    </cacheHierarchy>
    <cacheHierarchy uniqueName="[Measures].[Medicare]" caption="Medicare" measure="1" displayFolder="" measureGroup="PT Q1" count="0" oneField="1">
      <fieldsUsage count="1">
        <fieldUsage x="36"/>
      </fieldsUsage>
    </cacheHierarchy>
    <cacheHierarchy uniqueName="[Measures].[Medicaid]" caption="Medicaid" measure="1" displayFolder="" measureGroup="PT Q1" count="0" oneField="1">
      <fieldsUsage count="1">
        <fieldUsage x="37"/>
      </fieldsUsage>
    </cacheHierarchy>
    <cacheHierarchy uniqueName="[Measures].[Private/Commerical]" caption="Private/Commerical" measure="1" displayFolder="" measureGroup="PT Q1" count="0" oneField="1">
      <fieldsUsage count="1">
        <fieldUsage x="38"/>
      </fieldsUsage>
    </cacheHierarchy>
    <cacheHierarchy uniqueName="[Measures].[Not Insured]" caption="Not Insured" measure="1" displayFolder="" measureGroup="PT Q1" count="0" oneField="1">
      <fieldsUsage count="1">
        <fieldUsage x="39"/>
      </fieldsUsage>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44734953706" createdVersion="3" refreshedVersion="8" minRefreshableVersion="3" recordCount="0" supportSubquery="1" supportAdvancedDrill="1" xr:uid="{D93EA2A4-E5DE-4042-ACEA-3F31594D7321}">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licerData="1" pivotCacheId="1367563386"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elissa Bauer" refreshedDate="45323.544758449076" createdVersion="3" refreshedVersion="8" minRefreshableVersion="3" recordCount="0" supportSubquery="1" supportAdvancedDrill="1" xr:uid="{E4665D79-83CE-4DE8-85DA-3DB1091B94B1}">
  <cacheSource type="external" connectionId="8">
    <extLst>
      <ext xmlns:x14="http://schemas.microsoft.com/office/spreadsheetml/2009/9/main" uri="{F057638F-6D5F-4e77-A914-E7F072B9BCA8}">
        <x14:sourceConnection name="ThisWorkbookDataModel"/>
      </ext>
    </extLst>
  </cacheSource>
  <cacheFields count="0"/>
  <cacheHierarchies count="600">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13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What type of insurance do you have?]" caption="What type of insurance do you have?" attribute="1" defaultMemberUniqueName="[PT Q1].[What type of insurance do you have?].[All]" allUniqueName="[PT Q1].[What type of insurance do you have?].[All]" dimensionUniqueName="[PT Q1]" displayFolder="" count="0" memberValueDatatype="130" unbalanced="0"/>
    <cacheHierarchy uniqueName="[PT Q1].[Do you have a smartphone]" caption="Do you have a smartphone" attribute="1" defaultMemberUniqueName="[PT Q1].[Do you have a smartphone].[All]" allUniqueName="[PT Q1].[Do you have a smartphone].[All]" dimensionUniqueName="[PT Q1]" displayFolder="" count="0" memberValueDatatype="130" unbalanced="0"/>
    <cacheHierarchy uniqueName="[PT Q1].[Woman Flag]" caption="Woman Flag" attribute="1" defaultMemberUniqueName="[PT Q1].[Woman Flag].[All]" allUniqueName="[PT Q1].[Woman Flag].[All]" dimensionUniqueName="[PT Q1]" displayFolder="" count="0" memberValueDatatype="20" unbalanced="0"/>
    <cacheHierarchy uniqueName="[PT Q1].[Man Flag]" caption="Man Flag" attribute="1" defaultMemberUniqueName="[PT Q1].[Man Flag].[All]" allUniqueName="[PT Q1].[Man Flag].[All]" dimensionUniqueName="[PT Q1]" displayFolder="" count="0" memberValueDatatype="20" unbalanced="0"/>
    <cacheHierarchy uniqueName="[PT Q1].[Transgender Flag]" caption="Transgender Flag" attribute="1" defaultMemberUniqueName="[PT Q1].[Transgender Flag].[All]" allUniqueName="[PT Q1].[Transgender Flag].[All]" dimensionUniqueName="[PT Q1]" displayFolder="" count="0" memberValueDatatype="20" unbalanced="0"/>
    <cacheHierarchy uniqueName="[PT Q1].[Other Gender Flag]" caption="Other Gender Flag" attribute="1" defaultMemberUniqueName="[PT Q1].[Other Gender Flag].[All]" allUniqueName="[PT Q1].[Other Gender Flag].[All]" dimensionUniqueName="[PT Q1]" displayFolder="" count="0" memberValueDatatype="20" unbalanced="0"/>
    <cacheHierarchy uniqueName="[PT Q1].[Hispanic Flag]" caption="Hispanic Flag" attribute="1" defaultMemberUniqueName="[PT Q1].[Hispanic Flag].[All]" allUniqueName="[PT Q1].[Hispanic Flag].[All]" dimensionUniqueName="[PT Q1]" displayFolder="" count="0" memberValueDatatype="20" unbalanced="0"/>
    <cacheHierarchy uniqueName="[PT Q1].[White Flag]" caption="White Flag" attribute="1" defaultMemberUniqueName="[PT Q1].[White Flag].[All]" allUniqueName="[PT Q1].[White Flag].[All]" dimensionUniqueName="[PT Q1]" displayFolder="" count="0" memberValueDatatype="20" unbalanced="0"/>
    <cacheHierarchy uniqueName="[PT Q1].[Black or African American Flag]" caption="Black or African American Flag" attribute="1" defaultMemberUniqueName="[PT Q1].[Black or African American Flag].[All]" allUniqueName="[PT Q1].[Black or African American Flag].[All]" dimensionUniqueName="[PT Q1]" displayFolder="" count="0" memberValueDatatype="20" unbalanced="0"/>
    <cacheHierarchy uniqueName="[PT Q1].[Native Hawaiian and Other Pacific Islander Flag]" caption="Native Hawaiian and Other Pacific Islander Flag" attribute="1" defaultMemberUniqueName="[PT Q1].[Native Hawaiian and Other Pacific Islander Flag].[All]" allUniqueName="[PT Q1].[Native Hawaiian and Other Pacific Islander Flag].[All]" dimensionUniqueName="[PT Q1]" displayFolder="" count="0" memberValueDatatype="20" unbalanced="0"/>
    <cacheHierarchy uniqueName="[PT Q1].[American Indian and Alaska Native Flag]" caption="American Indian and Alaska Native Flag" attribute="1" defaultMemberUniqueName="[PT Q1].[American Indian and Alaska Native Flag].[All]" allUniqueName="[PT Q1].[American Indian and Alaska Native Flag].[All]" dimensionUniqueName="[PT Q1]" displayFolder="" count="0" memberValueDatatype="20" unbalanced="0"/>
    <cacheHierarchy uniqueName="[PT Q1].[Two or more races Flag]" caption="Two or more races Flag" attribute="1" defaultMemberUniqueName="[PT Q1].[Two or more races Flag].[All]" allUniqueName="[PT Q1].[Two or more races Flag].[All]" dimensionUniqueName="[PT Q1]" displayFolder="" count="0" memberValueDatatype="20" unbalanced="0"/>
    <cacheHierarchy uniqueName="[PT Q1].[Other Race Flag]" caption="Other Race Flag" attribute="1" defaultMemberUniqueName="[PT Q1].[Other Race Flag].[All]" allUniqueName="[PT Q1].[Other Race Flag].[All]" dimensionUniqueName="[PT Q1]" displayFolder="" count="0" memberValueDatatype="20" unbalanced="0"/>
    <cacheHierarchy uniqueName="[PT Q1].[$0-$19,999 Flag]" caption="$0-$19,999 Flag" attribute="1" defaultMemberUniqueName="[PT Q1].[$0-$19,999 Flag].[All]" allUniqueName="[PT Q1].[$0-$19,999 Flag].[All]" dimensionUniqueName="[PT Q1]" displayFolder="" count="0" memberValueDatatype="20" unbalanced="0"/>
    <cacheHierarchy uniqueName="[PT Q1].[$20,000 to $34,999 Flag]" caption="$20,000 to $34,999 Flag" attribute="1" defaultMemberUniqueName="[PT Q1].[$20,000 to $34,999 Flag].[All]" allUniqueName="[PT Q1].[$20,000 to $34,999 Flag].[All]" dimensionUniqueName="[PT Q1]" displayFolder="" count="0" memberValueDatatype="20" unbalanced="0"/>
    <cacheHierarchy uniqueName="[PT Q1].[$35,000 to $49,999 Flag]" caption="$35,000 to $49,999 Flag" attribute="1" defaultMemberUniqueName="[PT Q1].[$35,000 to $49,999 Flag].[All]" allUniqueName="[PT Q1].[$35,000 to $49,999 Flag].[All]" dimensionUniqueName="[PT Q1]" displayFolder="" count="0" memberValueDatatype="20" unbalanced="0"/>
    <cacheHierarchy uniqueName="[PT Q1].[$50,000 to $74,999 Flag]" caption="$50,000 to $74,999 Flag" attribute="1" defaultMemberUniqueName="[PT Q1].[$50,000 to $74,999 Flag].[All]" allUniqueName="[PT Q1].[$50,000 to $74,999 Flag].[All]" dimensionUniqueName="[PT Q1]" displayFolder="" count="0" memberValueDatatype="20" unbalanced="0"/>
    <cacheHierarchy uniqueName="[PT Q1].[$75,000 to $125,000 Flag]" caption="$75,000 to $125,000 Flag" attribute="1" defaultMemberUniqueName="[PT Q1].[$75,000 to $125,000 Flag].[All]" allUniqueName="[PT Q1].[$75,000 to $125,000 Flag].[All]" dimensionUniqueName="[PT Q1]" displayFolder="" count="0" memberValueDatatype="20" unbalanced="0"/>
    <cacheHierarchy uniqueName="[PT Q1].[Over $125,000 Flag]" caption="Over $125,000 Flag" attribute="1" defaultMemberUniqueName="[PT Q1].[Over $125,000 Flag].[All]" allUniqueName="[PT Q1].[Over $125,000 Flag].[All]" dimensionUniqueName="[PT Q1]" displayFolder="" count="0" memberValueDatatype="20" unbalanced="0"/>
    <cacheHierarchy uniqueName="[PT Q1].[18 TO 24 Flag]" caption="18 TO 24 Flag" attribute="1" defaultMemberUniqueName="[PT Q1].[18 TO 24 Flag].[All]" allUniqueName="[PT Q1].[18 TO 24 Flag].[All]" dimensionUniqueName="[PT Q1]" displayFolder="" count="0" memberValueDatatype="20" unbalanced="0"/>
    <cacheHierarchy uniqueName="[PT Q1].[25 to 34 Flag]" caption="25 to 34 Flag" attribute="1" defaultMemberUniqueName="[PT Q1].[25 to 34 Flag].[All]" allUniqueName="[PT Q1].[25 to 34 Flag].[All]" dimensionUniqueName="[PT Q1]" displayFolder="" count="0" memberValueDatatype="20" unbalanced="0"/>
    <cacheHierarchy uniqueName="[PT Q1].[35 to 44 Flag]" caption="35 to 44 Flag" attribute="1" defaultMemberUniqueName="[PT Q1].[35 to 44 Flag].[All]" allUniqueName="[PT Q1].[35 to 44 Flag].[All]" dimensionUniqueName="[PT Q1]" displayFolder="" count="0" memberValueDatatype="20" unbalanced="0"/>
    <cacheHierarchy uniqueName="[PT Q1].[45 to 54 Flag]" caption="45 to 54 Flag" attribute="1" defaultMemberUniqueName="[PT Q1].[45 to 54 Flag].[All]" allUniqueName="[PT Q1].[45 to 54 Flag].[All]" dimensionUniqueName="[PT Q1]" displayFolder="" count="0" memberValueDatatype="20" unbalanced="0"/>
    <cacheHierarchy uniqueName="[PT Q1].[55 to 64 Flag]" caption="55 to 64 Flag" attribute="1" defaultMemberUniqueName="[PT Q1].[55 to 64 Flag].[All]" allUniqueName="[PT Q1].[55 to 64 Flag].[All]" dimensionUniqueName="[PT Q1]" displayFolder="" count="0" memberValueDatatype="20" unbalanced="0"/>
    <cacheHierarchy uniqueName="[PT Q1].[65 Plus Flag]" caption="65 Plus Flag" attribute="1" defaultMemberUniqueName="[PT Q1].[65 Plus Flag].[All]" allUniqueName="[PT Q1].[65 Plus Flag].[All]" dimensionUniqueName="[PT Q1]" displayFolder="" count="0" memberValueDatatype="20" unbalanced="0"/>
    <cacheHierarchy uniqueName="[PT Q1].[K-8 grade Flag]" caption="K-8 grade Flag" attribute="1" defaultMemberUniqueName="[PT Q1].[K-8 grade Flag].[All]" allUniqueName="[PT Q1].[K-8 grade Flag].[All]" dimensionUniqueName="[PT Q1]" displayFolder="" count="0" memberValueDatatype="20" unbalanced="0"/>
    <cacheHierarchy uniqueName="[PT Q1].[Some High School Flag]" caption="Some High School Flag" attribute="1" defaultMemberUniqueName="[PT Q1].[Some High School Flag].[All]" allUniqueName="[PT Q1].[Some High School Flag].[All]" dimensionUniqueName="[PT Q1]" displayFolder="" count="0" memberValueDatatype="20" unbalanced="0"/>
    <cacheHierarchy uniqueName="[PT Q1].[High School Graduate Flag]" caption="High School Graduate Flag" attribute="1" defaultMemberUniqueName="[PT Q1].[High School Graduate Flag].[All]" allUniqueName="[PT Q1].[High School Graduate Flag].[All]" dimensionUniqueName="[PT Q1]" displayFolder="" count="0" memberValueDatatype="20" unbalanced="0"/>
    <cacheHierarchy uniqueName="[PT Q1].[Technical School Flag]" caption="Technical School Flag" attribute="1" defaultMemberUniqueName="[PT Q1].[Technical School Flag].[All]" allUniqueName="[PT Q1].[Technical School Flag].[All]" dimensionUniqueName="[PT Q1]" displayFolder="" count="0" memberValueDatatype="20" unbalanced="0"/>
    <cacheHierarchy uniqueName="[PT Q1].[Some College Flag]" caption="Some College Flag" attribute="1" defaultMemberUniqueName="[PT Q1].[Some College Flag].[All]" allUniqueName="[PT Q1].[Some College Flag].[All]" dimensionUniqueName="[PT Q1]" displayFolder="" count="0" memberValueDatatype="20" unbalanced="0"/>
    <cacheHierarchy uniqueName="[PT Q1].[College Graduate Flag]" caption="College Graduate Flag" attribute="1" defaultMemberUniqueName="[PT Q1].[College Graduate Flag].[All]" allUniqueName="[PT Q1].[College Graduate Flag].[All]" dimensionUniqueName="[PT Q1]" displayFolder="" count="0" memberValueDatatype="20" unbalanced="0"/>
    <cacheHierarchy uniqueName="[PT Q1].[Graduate School Flag]" caption="Graduate School Flag" attribute="1" defaultMemberUniqueName="[PT Q1].[Graduate School Flag].[All]" allUniqueName="[PT Q1].[Graduate School Flag].[All]" dimensionUniqueName="[PT Q1]" displayFolder="" count="0" memberValueDatatype="20" unbalanced="0"/>
    <cacheHierarchy uniqueName="[PT Q1].[Doctorate Flag]" caption="Doctorate Flag" attribute="1" defaultMemberUniqueName="[PT Q1].[Doctorate Flag].[All]" allUniqueName="[PT Q1].[Doctorate Flag].[All]" dimensionUniqueName="[PT Q1]" displayFolder="" count="0" memberValueDatatype="20" unbalanced="0"/>
    <cacheHierarchy uniqueName="[PT Q1].[GED Flag]" caption="GED Flag" attribute="1" defaultMemberUniqueName="[PT Q1].[GED Flag].[All]" allUniqueName="[PT Q1].[GED Flag].[All]" dimensionUniqueName="[PT Q1]" displayFolder="" count="0" memberValueDatatype="20" unbalanced="0"/>
    <cacheHierarchy uniqueName="[PT Q1].[Employed for Wages Flag]" caption="Employed for Wages Flag" attribute="1" defaultMemberUniqueName="[PT Q1].[Employed for Wages Flag].[All]" allUniqueName="[PT Q1].[Employed for Wages Flag].[All]" dimensionUniqueName="[PT Q1]" displayFolder="" count="0" memberValueDatatype="20" unbalanced="0"/>
    <cacheHierarchy uniqueName="[PT Q1].[Self-employed Flag]" caption="Self-employed Flag" attribute="1" defaultMemberUniqueName="[PT Q1].[Self-employed Flag].[All]" allUniqueName="[PT Q1].[Self-employed Flag].[All]" dimensionUniqueName="[PT Q1]" displayFolder="" count="0" memberValueDatatype="20" unbalanced="0"/>
    <cacheHierarchy uniqueName="[PT Q1].[Student Flag]" caption="Student Flag" attribute="1" defaultMemberUniqueName="[PT Q1].[Student Flag].[All]" allUniqueName="[PT Q1].[Student Flag].[All]" dimensionUniqueName="[PT Q1]" displayFolder="" count="0" memberValueDatatype="20" unbalanced="0"/>
    <cacheHierarchy uniqueName="[PT Q1].[Retired Flag]" caption="Retired Flag" attribute="1" defaultMemberUniqueName="[PT Q1].[Retired Flag].[All]" allUniqueName="[PT Q1].[Retired Flag].[All]" dimensionUniqueName="[PT Q1]" displayFolder="" count="0" memberValueDatatype="20" unbalanced="0"/>
    <cacheHierarchy uniqueName="[PT Q1].[Military Flag]" caption="Military Flag" attribute="1" defaultMemberUniqueName="[PT Q1].[Military Flag].[All]" allUniqueName="[PT Q1].[Military Flag].[All]" dimensionUniqueName="[PT Q1]" displayFolder="" count="0" memberValueDatatype="20" unbalanced="0"/>
    <cacheHierarchy uniqueName="[PT Q1].[Out of Work and Looking Flag]" caption="Out of Work and Looking Flag" attribute="1" defaultMemberUniqueName="[PT Q1].[Out of Work and Looking Flag].[All]" allUniqueName="[PT Q1].[Out of Work and Looking Flag].[All]" dimensionUniqueName="[PT Q1]" displayFolder="" count="0" memberValueDatatype="20" unbalanced="0"/>
    <cacheHierarchy uniqueName="[PT Q1].[Out of Work Not Looking Flag]" caption="Out of Work Not Looking Flag" attribute="1" defaultMemberUniqueName="[PT Q1].[Out of Work Not Looking Flag].[All]" allUniqueName="[PT Q1].[Out of Work Not Looking Flag].[All]" dimensionUniqueName="[PT Q1]" displayFolder="" count="0" memberValueDatatype="20" unbalanced="0"/>
    <cacheHierarchy uniqueName="[PT Q1].[Health Insurance Yes Flag]" caption="Health Insurance Yes Flag" attribute="1" defaultMemberUniqueName="[PT Q1].[Health Insurance Yes Flag].[All]" allUniqueName="[PT Q1].[Health Insurance Yes Flag].[All]" dimensionUniqueName="[PT Q1]" displayFolder="" count="0" memberValueDatatype="20" unbalanced="0"/>
    <cacheHierarchy uniqueName="[PT Q1].[Health Insurance No Flag]" caption="Health Insurance No Flag" attribute="1" defaultMemberUniqueName="[PT Q1].[Health Insurance No Flag].[All]" allUniqueName="[PT Q1].[Health Insurance No Flag].[All]" dimensionUniqueName="[PT Q1]" displayFolder="" count="0" memberValueDatatype="20" unbalanced="0"/>
    <cacheHierarchy uniqueName="[PT Q1].[Health Insurance In the Past Flag]" caption="Health Insurance In the Past Flag" attribute="1" defaultMemberUniqueName="[PT Q1].[Health Insurance In the Past Flag].[All]" allUniqueName="[PT Q1].[Health Insurance In the Past Flag].[All]" dimensionUniqueName="[PT Q1]" displayFolder="" count="0" memberValueDatatype="20" unbalanced="0"/>
    <cacheHierarchy uniqueName="[PT Q1].[Medicare Flag]" caption="Medicare Flag" attribute="1" defaultMemberUniqueName="[PT Q1].[Medicare Flag].[All]" allUniqueName="[PT Q1].[Medicare Flag].[All]" dimensionUniqueName="[PT Q1]" displayFolder="" count="0" memberValueDatatype="20" unbalanced="0"/>
    <cacheHierarchy uniqueName="[PT Q1].[Medicaid Flag]" caption="Medicaid Flag" attribute="1" defaultMemberUniqueName="[PT Q1].[Medicaid Flag].[All]" allUniqueName="[PT Q1].[Medicaid Flag].[All]" dimensionUniqueName="[PT Q1]" displayFolder="" count="0" memberValueDatatype="20" unbalanced="0"/>
    <cacheHierarchy uniqueName="[PT Q1].[Private/Commercial Flag]" caption="Private/Commercial Flag" attribute="1" defaultMemberUniqueName="[PT Q1].[Private/Commercial Flag].[All]" allUniqueName="[PT Q1].[Private/Commercial Flag].[All]" dimensionUniqueName="[PT Q1]" displayFolder="" count="0" memberValueDatatype="20" unbalanced="0"/>
    <cacheHierarchy uniqueName="[PT Q1].[No Insurance Flag]" caption="No Insurance Flag" attribute="1" defaultMemberUniqueName="[PT Q1].[No Insurance Flag].[All]" allUniqueName="[PT Q1].[No Insurance Flag].[All]" dimensionUniqueName="[PT Q1]" displayFolder="" count="0" memberValueDatatype="20" unbalanced="0"/>
    <cacheHierarchy uniqueName="[PT Q1 1].[RespondentID]" caption="RespondentID" attribute="1" defaultMemberUniqueName="[PT Q1 1].[RespondentID].[All]" allUniqueName="[PT Q1 1].[RespondentID].[All]" dimensionUniqueName="[PT Q1 1]" displayFolder="" count="0" memberValueDatatype="5" unbalanced="0"/>
    <cacheHierarchy uniqueName="[PT Q1 1].[Asthma/lung disease]" caption="Asthma/lung disease" attribute="1" defaultMemberUniqueName="[PT Q1 1].[Asthma/lung disease].[All]" allUniqueName="[PT Q1 1].[Asthma/lung disease].[All]" dimensionUniqueName="[PT Q1 1]" displayFolder="" count="0" memberValueDatatype="130" unbalanced="0"/>
    <cacheHierarchy uniqueName="[PT Q1 1].[Cancer]" caption="Cancer" attribute="1" defaultMemberUniqueName="[PT Q1 1].[Cancer].[All]" allUniqueName="[PT Q1 1].[Cancer].[All]" dimensionUniqueName="[PT Q1 1]" displayFolder="" count="0" memberValueDatatype="130" unbalanced="0"/>
    <cacheHierarchy uniqueName="[PT Q1 1].[Heart disease &amp; stroke]" caption="Heart disease &amp; stroke" attribute="1" defaultMemberUniqueName="[PT Q1 1].[Heart disease &amp; stroke].[All]" allUniqueName="[PT Q1 1].[Heart disease &amp; stroke].[All]" dimensionUniqueName="[PT Q1 1]" displayFolder="" count="0" memberValueDatatype="130" unbalanced="0"/>
    <cacheHierarchy uniqueName="[PT Q1 1].[Safety]" caption="Safety" attribute="1" defaultMemberUniqueName="[PT Q1 1].[Safety].[All]" allUniqueName="[PT Q1 1].[Safety].[All]" dimensionUniqueName="[PT Q1 1]" displayFolder="" count="0" memberValueDatatype="130" unbalanced="0"/>
    <cacheHierarchy uniqueName="[PT Q1 1].[HIV/AIDS &amp; Sexually Transmitted Diseases (STDs)]" caption="HIV/AIDS &amp; Sexually Transmitted Diseases (STDs)" attribute="1" defaultMemberUniqueName="[PT Q1 1].[HIV/AIDS &amp; Sexually Transmitted Diseases (STDs)].[All]" allUniqueName="[PT Q1 1].[HIV/AIDS &amp; Sexually Transmitted Diseases (STDs)].[All]" dimensionUniqueName="[PT Q1 1]" displayFolder="" count="0" memberValueDatatype="130" unbalanced="0"/>
    <cacheHierarchy uniqueName="[PT Q1 1].[Vaccine preventable diseases]" caption="Vaccine preventable diseases" attribute="1" defaultMemberUniqueName="[PT Q1 1].[Vaccine preventable diseases].[All]" allUniqueName="[PT Q1 1].[Vaccine preventable diseases].[All]" dimensionUniqueName="[PT Q1 1]" displayFolder="" count="0" memberValueDatatype="130" unbalanced="0"/>
    <cacheHierarchy uniqueName="[PT Q1 1].[Child health &amp; wellness]" caption="Child health &amp; wellness" attribute="1" defaultMemberUniqueName="[PT Q1 1].[Child health &amp; wellness].[All]" allUniqueName="[PT Q1 1].[Child health &amp; wellness].[All]" dimensionUniqueName="[PT Q1 1]" displayFolder="" count="0" memberValueDatatype="130" unbalanced="0"/>
    <cacheHierarchy uniqueName="[PT Q1 1].[Women’s health &amp; wellness]" caption="Women’s health &amp; wellness" attribute="1" defaultMemberUniqueName="[PT Q1 1].[Women’s health &amp; wellness].[All]" allUniqueName="[PT Q1 1].[Women’s health &amp; wellness].[All]" dimensionUniqueName="[PT Q1 1]" displayFolder="" count="0" memberValueDatatype="130" unbalanced="0"/>
    <cacheHierarchy uniqueName="[PT Q1 1].[Diabetes]" caption="Diabetes" attribute="1" defaultMemberUniqueName="[PT Q1 1].[Diabetes].[All]" allUniqueName="[PT Q1 1].[Diabetes].[All]" dimensionUniqueName="[PT Q1 1]" displayFolder="" count="0" memberValueDatatype="130" unbalanced="0"/>
    <cacheHierarchy uniqueName="[PT Q1 1].[Mental health depression/suicide]" caption="Mental health depression/suicide" attribute="1" defaultMemberUniqueName="[PT Q1 1].[Mental health depression/suicide].[All]" allUniqueName="[PT Q1 1].[Mental health depression/suicide].[All]" dimensionUniqueName="[PT Q1 1]" displayFolder="" count="0" memberValueDatatype="130" unbalanced="0"/>
    <cacheHierarchy uniqueName="[PT Q1 1].[Drugs &amp; alcohol abuse]" caption="Drugs &amp; alcohol abuse" attribute="1" defaultMemberUniqueName="[PT Q1 1].[Drugs &amp; alcohol abuse].[All]" allUniqueName="[PT Q1 1].[Drugs &amp; alcohol abuse].[All]" dimensionUniqueName="[PT Q1 1]" displayFolder="" count="0" memberValueDatatype="130" unbalanced="0"/>
    <cacheHierarchy uniqueName="[PT Q1 1].[Environmental hazards]" caption="Environmental hazards" attribute="1" defaultMemberUniqueName="[PT Q1 1].[Environmental hazards].[All]" allUniqueName="[PT Q1 1].[Environmental hazards].[All]" dimensionUniqueName="[PT Q1 1]" displayFolder="" count="0" memberValueDatatype="130" unbalanced="0"/>
    <cacheHierarchy uniqueName="[PT Q1 1].[Obesity/weight loss issues]" caption="Obesity/weight loss issues" attribute="1" defaultMemberUniqueName="[PT Q1 1].[Obesity/weight loss issues].[All]" allUniqueName="[PT Q1 1].[Obesity/weight loss issues].[All]" dimensionUniqueName="[PT Q1 1]" displayFolder="" count="0" memberValueDatatype="130" unbalanced="0"/>
    <cacheHierarchy uniqueName="[PT Q1 1].[Column1]" caption="Column1" attribute="1" defaultMemberUniqueName="[PT Q1 1].[Column1].[All]" allUniqueName="[PT Q1 1].[Column1].[All]" dimensionUniqueName="[PT Q1 1]" displayFolder="" count="0" memberValueDatatype="130" unbalanced="0"/>
    <cacheHierarchy uniqueName="[PT Q1 1].[Count of Selection]" caption="Count of Selection" attribute="1" defaultMemberUniqueName="[PT Q1 1].[Count of Selection].[All]" allUniqueName="[PT Q1 1].[Count of Selection].[All]" dimensionUniqueName="[PT Q1 1]" displayFolder="" count="0" memberValueDatatype="20" unbalanced="0"/>
    <cacheHierarchy uniqueName="[PT Q1 1].[Weight]" caption="Weight" attribute="1" defaultMemberUniqueName="[PT Q1 1].[Weight].[All]" allUniqueName="[PT Q1 1].[Weight].[All]" dimensionUniqueName="[PT Q1 1]" displayFolder="" count="0" memberValueDatatype="130" unbalanced="0"/>
    <cacheHierarchy uniqueName="[PT Q1 1].[Column2]" caption="Column2" attribute="1" defaultMemberUniqueName="[PT Q1 1].[Column2].[All]" allUniqueName="[PT Q1 1].[Column2].[All]" dimensionUniqueName="[PT Q1 1]" displayFolder="" count="0" memberValueDatatype="130" unbalanced="0"/>
    <cacheHierarchy uniqueName="[PT Q1 1].[Asthma/lung disease3]" caption="Asthma/lung disease3" attribute="1" defaultMemberUniqueName="[PT Q1 1].[Asthma/lung disease3].[All]" allUniqueName="[PT Q1 1].[Asthma/lung disease3].[All]" dimensionUniqueName="[PT Q1 1]" displayFolder="" count="0" memberValueDatatype="5" unbalanced="0"/>
    <cacheHierarchy uniqueName="[PT Q1 1].[Cancer4]" caption="Cancer4" attribute="1" defaultMemberUniqueName="[PT Q1 1].[Cancer4].[All]" allUniqueName="[PT Q1 1].[Cancer4].[All]" dimensionUniqueName="[PT Q1 1]" displayFolder="" count="0" memberValueDatatype="5" unbalanced="0"/>
    <cacheHierarchy uniqueName="[PT Q1 1].[Heart disease &amp; stroke5]" caption="Heart disease &amp; stroke5" attribute="1" defaultMemberUniqueName="[PT Q1 1].[Heart disease &amp; stroke5].[All]" allUniqueName="[PT Q1 1].[Heart disease &amp; stroke5].[All]" dimensionUniqueName="[PT Q1 1]" displayFolder="" count="0" memberValueDatatype="5" unbalanced="0"/>
    <cacheHierarchy uniqueName="[PT Q1 1].[Safety6]" caption="Safety6" attribute="1" defaultMemberUniqueName="[PT Q1 1].[Safety6].[All]" allUniqueName="[PT Q1 1].[Safety6].[All]" dimensionUniqueName="[PT Q1 1]" displayFolder="" count="0" memberValueDatatype="5" unbalanced="0"/>
    <cacheHierarchy uniqueName="[PT Q1 1].[HIV/AIDS &amp; Sexually Transmitted Diseases (STDs)7]" caption="HIV/AIDS &amp; Sexually Transmitted Diseases (STDs)7" attribute="1" defaultMemberUniqueName="[PT Q1 1].[HIV/AIDS &amp; Sexually Transmitted Diseases (STDs)7].[All]" allUniqueName="[PT Q1 1].[HIV/AIDS &amp; Sexually Transmitted Diseases (STDs)7].[All]" dimensionUniqueName="[PT Q1 1]" displayFolder="" count="0" memberValueDatatype="5" unbalanced="0"/>
    <cacheHierarchy uniqueName="[PT Q1 1].[Vaccine preventable diseases8]" caption="Vaccine preventable diseases8" attribute="1" defaultMemberUniqueName="[PT Q1 1].[Vaccine preventable diseases8].[All]" allUniqueName="[PT Q1 1].[Vaccine preventable diseases8].[All]" dimensionUniqueName="[PT Q1 1]" displayFolder="" count="0" memberValueDatatype="5" unbalanced="0"/>
    <cacheHierarchy uniqueName="[PT Q1 1].[Child health &amp; wellness9]" caption="Child health &amp; wellness9" attribute="1" defaultMemberUniqueName="[PT Q1 1].[Child health &amp; wellness9].[All]" allUniqueName="[PT Q1 1].[Child health &amp; wellness9].[All]" dimensionUniqueName="[PT Q1 1]" displayFolder="" count="0" memberValueDatatype="5" unbalanced="0"/>
    <cacheHierarchy uniqueName="[PT Q1 1].[Women’s health &amp; wellness10]" caption="Women’s health &amp; wellness10" attribute="1" defaultMemberUniqueName="[PT Q1 1].[Women’s health &amp; wellness10].[All]" allUniqueName="[PT Q1 1].[Women’s health &amp; wellness10].[All]" dimensionUniqueName="[PT Q1 1]" displayFolder="" count="0" memberValueDatatype="5" unbalanced="0"/>
    <cacheHierarchy uniqueName="[PT Q1 1].[Diabetes11]" caption="Diabetes11" attribute="1" defaultMemberUniqueName="[PT Q1 1].[Diabetes11].[All]" allUniqueName="[PT Q1 1].[Diabetes11].[All]" dimensionUniqueName="[PT Q1 1]" displayFolder="" count="0" memberValueDatatype="5" unbalanced="0"/>
    <cacheHierarchy uniqueName="[PT Q1 1].[Mental health depression/suicide12]" caption="Mental health depression/suicide12" attribute="1" defaultMemberUniqueName="[PT Q1 1].[Mental health depression/suicide12].[All]" allUniqueName="[PT Q1 1].[Mental health depression/suicide12].[All]" dimensionUniqueName="[PT Q1 1]" displayFolder="" count="0" memberValueDatatype="5" unbalanced="0"/>
    <cacheHierarchy uniqueName="[PT Q1 1].[Drugs &amp; alcohol abuse13]" caption="Drugs &amp; alcohol abuse13" attribute="1" defaultMemberUniqueName="[PT Q1 1].[Drugs &amp; alcohol abuse13].[All]" allUniqueName="[PT Q1 1].[Drugs &amp; alcohol abuse13].[All]" dimensionUniqueName="[PT Q1 1]" displayFolder="" count="0" memberValueDatatype="5" unbalanced="0"/>
    <cacheHierarchy uniqueName="[PT Q1 1].[Environmental hazards14]" caption="Environmental hazards14" attribute="1" defaultMemberUniqueName="[PT Q1 1].[Environmental hazards14].[All]" allUniqueName="[PT Q1 1].[Environmental hazards14].[All]" dimensionUniqueName="[PT Q1 1]" displayFolder="" count="0" memberValueDatatype="5" unbalanced="0"/>
    <cacheHierarchy uniqueName="[PT Q1 1].[Obesity/weight loss issues15]" caption="Obesity/weight loss issues15" attribute="1" defaultMemberUniqueName="[PT Q1 1].[Obesity/weight loss issues15].[All]" allUniqueName="[PT Q1 1].[Obesity/weight loss issues15].[All]" dimensionUniqueName="[PT Q1 1]" displayFolder="" count="0" memberValueDatatype="5" unbalanced="0"/>
    <cacheHierarchy uniqueName="[PT Q1 1].[Column3]" caption="Column3" attribute="1" defaultMemberUniqueName="[PT Q1 1].[Column3].[All]" allUniqueName="[PT Q1 1].[Column3].[All]" dimensionUniqueName="[PT Q1 1]" displayFolder="" count="0" memberValueDatatype="130" unbalanced="0"/>
    <cacheHierarchy uniqueName="[PT Q1 1].[Column4]" caption="Column4" attribute="1" defaultMemberUniqueName="[PT Q1 1].[Column4].[All]" allUniqueName="[PT Q1 1].[Column4].[All]" dimensionUniqueName="[PT Q1 1]" displayFolder="" count="0" memberValueDatatype="130" unbalanced="0"/>
    <cacheHierarchy uniqueName="[PT Q1 1].[Observed]" caption="Observed" attribute="1" defaultMemberUniqueName="[PT Q1 1].[Observed].[All]" allUniqueName="[PT Q1 1].[Observed].[All]" dimensionUniqueName="[PT Q1 1]" displayFolder="" count="0" memberValueDatatype="5" unbalanced="0"/>
    <cacheHierarchy uniqueName="[PT Q1 1].[Expected]" caption="Expected" attribute="1" defaultMemberUniqueName="[PT Q1 1].[Expected].[All]" allUniqueName="[PT Q1 1].[Expected].[All]" dimensionUniqueName="[PT Q1 1]" displayFolder="" count="0" memberValueDatatype="20" unbalanced="0"/>
    <cacheHierarchy uniqueName="[PT Q1 1].[Column18]" caption="Column18" attribute="1" defaultMemberUniqueName="[PT Q1 1].[Column18].[All]" allUniqueName="[PT Q1 1].[Column18].[All]" dimensionUniqueName="[PT Q1 1]" displayFolder="" count="0" memberValueDatatype="130" unbalanced="0"/>
    <cacheHierarchy uniqueName="[PT Q1 1].[Column5]" caption="Column5" attribute="1" defaultMemberUniqueName="[PT Q1 1].[Column5].[All]" allUniqueName="[PT Q1 1].[Column5].[All]" dimensionUniqueName="[PT Q1 1]" displayFolder="" count="0" memberValueDatatype="130" unbalanced="0"/>
    <cacheHierarchy uniqueName="[PT Q1 1].[I identify as:]" caption="I identify as:" attribute="1" defaultMemberUniqueName="[PT Q1 1].[I identify as:].[All]" allUniqueName="[PT Q1 1].[I identify as:].[All]" dimensionUniqueName="[PT Q1 1]" displayFolder="" count="0" memberValueDatatype="130" unbalanced="0"/>
    <cacheHierarchy uniqueName="[PT Q1 1].[What is your age?]" caption="What is your age?" attribute="1" defaultMemberUniqueName="[PT Q1 1].[What is your age?].[All]" allUniqueName="[PT Q1 1].[What is your age?].[All]" dimensionUniqueName="[PT Q1 1]" displayFolder="" count="0" memberValueDatatype="20" unbalanced="0"/>
    <cacheHierarchy uniqueName="[PT Q1 1].[County where you live:]" caption="County where you live:" attribute="1" defaultMemberUniqueName="[PT Q1 1].[County where you live:].[All]" allUniqueName="[PT Q1 1].[County where you live:].[All]" dimensionUniqueName="[PT Q1 1]" displayFolder="" count="0" memberValueDatatype="130" unbalanced="0"/>
    <cacheHierarchy uniqueName="[PT Q1 1].[Town and ZIP code where you live:]" caption="Town and ZIP code where you live:" attribute="1" defaultMemberUniqueName="[PT Q1 1].[Town and ZIP code where you live:].[All]" allUniqueName="[PT Q1 1].[Town and ZIP code where you live:].[All]" dimensionUniqueName="[PT Q1 1]" displayFolder="" count="0" memberValueDatatype="130" unbalanced="0"/>
    <cacheHierarchy uniqueName="[PT Q1 1].[What race do you consider yourself?]" caption="What race do you consider yourself?" attribute="1" defaultMemberUniqueName="[PT Q1 1].[What race do you consider yourself?].[All]" allUniqueName="[PT Q1 1].[What race do you consider yourself?].[All]" dimensionUniqueName="[PT Q1 1]" displayFolder="" count="0" memberValueDatatype="130" unbalanced="0"/>
    <cacheHierarchy uniqueName="[PT Q1 1].[Are you Hispanic or Latino?]" caption="Are you Hispanic or Latino?" attribute="1" defaultMemberUniqueName="[PT Q1 1].[Are you Hispanic or Latino?].[All]" allUniqueName="[PT Q1 1].[Are you Hispanic or Latino?].[All]" dimensionUniqueName="[PT Q1 1]" displayFolder="" count="0" memberValueDatatype="130" unbalanced="0"/>
    <cacheHierarchy uniqueName="[PT Q1 1].[What language do you speak when you are at home (select all that apply)]" caption="What language do you speak when you are at home (select all that apply)" attribute="1" defaultMemberUniqueName="[PT Q1 1].[What language do you speak when you are at home (select all that apply)].[All]" allUniqueName="[PT Q1 1].[What language do you speak when you are at home (select all that apply)].[All]" dimensionUniqueName="[PT Q1 1]" displayFolder="" count="0" memberValueDatatype="130" unbalanced="0"/>
    <cacheHierarchy uniqueName="[PT Q1 1].[What is your annual household income from all sources?]" caption="What is your annual household income from all sources?" attribute="1" defaultMemberUniqueName="[PT Q1 1].[What is your annual household income from all sources?].[All]" allUniqueName="[PT Q1 1].[What is your annual household income from all sources?].[All]" dimensionUniqueName="[PT Q1 1]" displayFolder="" count="0" memberValueDatatype="130" unbalanced="0"/>
    <cacheHierarchy uniqueName="[PT Q1 1].[What is your highest level of education?]" caption="What is your highest level of education?" attribute="1" defaultMemberUniqueName="[PT Q1 1].[What is your highest level of education?].[All]" allUniqueName="[PT Q1 1].[What is your highest level of education?].[All]" dimensionUniqueName="[PT Q1 1]" displayFolder="" count="0" memberValueDatatype="130" unbalanced="0"/>
    <cacheHierarchy uniqueName="[PT Q1 1].[What is your current employment status?]" caption="What is your current employment status?" attribute="1" defaultMemberUniqueName="[PT Q1 1].[What is your current employment status?].[All]" allUniqueName="[PT Q1 1].[What is your current employment status?].[All]" dimensionUniqueName="[PT Q1 1]" displayFolder="" count="0" memberValueDatatype="130" unbalanced="0"/>
    <cacheHierarchy uniqueName="[PT Q1 1].[Do you currently have health insurance?]" caption="Do you currently have health insurance?" attribute="1" defaultMemberUniqueName="[PT Q1 1].[Do you currently have health insurance?].[All]" allUniqueName="[PT Q1 1].[Do you currently have health insurance?].[All]" dimensionUniqueName="[PT Q1 1]" displayFolder="" count="0" memberValueDatatype="130" unbalanced="0"/>
    <cacheHierarchy uniqueName="[PT Q1 1].[What type of insurance do you have?]" caption="What type of insurance do you have?" attribute="1" defaultMemberUniqueName="[PT Q1 1].[What type of insurance do you have?].[All]" allUniqueName="[PT Q1 1].[What type of insurance do you have?].[All]" dimensionUniqueName="[PT Q1 1]" displayFolder="" count="0" memberValueDatatype="130" unbalanced="0"/>
    <cacheHierarchy uniqueName="[PT Q1 1].[Do you have access to reliable internet in your home?]" caption="Do you have access to reliable internet in your home?" attribute="1" defaultMemberUniqueName="[PT Q1 1].[Do you have access to reliable internet in your home?].[All]" allUniqueName="[PT Q1 1].[Do you have access to reliable internet in your home?].[All]" dimensionUniqueName="[PT Q1 1]" displayFolder="" count="0" memberValueDatatype="130" unbalanced="0"/>
    <cacheHierarchy uniqueName="[PT Q1 1].[Female Flag]" caption="Female Flag" attribute="1" defaultMemberUniqueName="[PT Q1 1].[Female Flag].[All]" allUniqueName="[PT Q1 1].[Female Flag].[All]" dimensionUniqueName="[PT Q1 1]" displayFolder="" count="0" memberValueDatatype="20" unbalanced="0"/>
    <cacheHierarchy uniqueName="[PT Q1 1].[Male Flag]" caption="Male Flag" attribute="1" defaultMemberUniqueName="[PT Q1 1].[Male Flag].[All]" allUniqueName="[PT Q1 1].[Male Flag].[All]" dimensionUniqueName="[PT Q1 1]" displayFolder="" count="0" memberValueDatatype="20" unbalanced="0"/>
    <cacheHierarchy uniqueName="[PT Q1 1].[Other Flag]" caption="Other Flag" attribute="1" defaultMemberUniqueName="[PT Q1 1].[Other Flag].[All]" allUniqueName="[PT Q1 1].[Other Flag].[All]" dimensionUniqueName="[PT Q1 1]" displayFolder="" count="0" memberValueDatatype="20" unbalanced="0"/>
    <cacheHierarchy uniqueName="[PT Q1 1].[Hispanic Flag]" caption="Hispanic Flag" attribute="1" defaultMemberUniqueName="[PT Q1 1].[Hispanic Flag].[All]" allUniqueName="[PT Q1 1].[Hispanic Flag].[All]" dimensionUniqueName="[PT Q1 1]" displayFolder="" count="0" memberValueDatatype="20" unbalanced="0"/>
    <cacheHierarchy uniqueName="[PT Q1 1].[White/Caucasian Flag]" caption="White/Caucasian Flag" attribute="1" defaultMemberUniqueName="[PT Q1 1].[White/Caucasian Flag].[All]" allUniqueName="[PT Q1 1].[White/Caucasian Flag].[All]" dimensionUniqueName="[PT Q1 1]" displayFolder="" count="0" memberValueDatatype="20" unbalanced="0"/>
    <cacheHierarchy uniqueName="[PT Q1 1].[Black/African American Flag]" caption="Black/African American Flag" attribute="1" defaultMemberUniqueName="[PT Q1 1].[Black/African American Flag].[All]" allUniqueName="[PT Q1 1].[Black/African American Flag].[All]" dimensionUniqueName="[PT Q1 1]" displayFolder="" count="0" memberValueDatatype="20" unbalanced="0"/>
    <cacheHierarchy uniqueName="[PT Q1 1].[Asian/Pacific Islander Flag]" caption="Asian/Pacific Islander Flag" attribute="1" defaultMemberUniqueName="[PT Q1 1].[Asian/Pacific Islander Flag].[All]" allUniqueName="[PT Q1 1].[Asian/Pacific Islander Flag].[All]" dimensionUniqueName="[PT Q1 1]" displayFolder="" count="0" memberValueDatatype="20" unbalanced="0"/>
    <cacheHierarchy uniqueName="[PT Q1 1].[Native American Flag]" caption="Native American Flag" attribute="1" defaultMemberUniqueName="[PT Q1 1].[Native American Flag].[All]" allUniqueName="[PT Q1 1].[Native American Flag].[All]" dimensionUniqueName="[PT Q1 1]" displayFolder="" count="0" memberValueDatatype="20" unbalanced="0"/>
    <cacheHierarchy uniqueName="[PT Q1 1].[Multi-racial Flag]" caption="Multi-racial Flag" attribute="1" defaultMemberUniqueName="[PT Q1 1].[Multi-racial Flag].[All]" allUniqueName="[PT Q1 1].[Multi-racial Flag].[All]" dimensionUniqueName="[PT Q1 1]" displayFolder="" count="0" memberValueDatatype="20" unbalanced="0"/>
    <cacheHierarchy uniqueName="[PT Q1 1].[Other Race Flag]" caption="Other Race Flag" attribute="1" defaultMemberUniqueName="[PT Q1 1].[Other Race Flag].[All]" allUniqueName="[PT Q1 1].[Other Race Flag].[All]" dimensionUniqueName="[PT Q1 1]" displayFolder="" count="0" memberValueDatatype="20" unbalanced="0"/>
    <cacheHierarchy uniqueName="[PT Q1 1].[$0-$19,999 Flag]" caption="$0-$19,999 Flag" attribute="1" defaultMemberUniqueName="[PT Q1 1].[$0-$19,999 Flag].[All]" allUniqueName="[PT Q1 1].[$0-$19,999 Flag].[All]" dimensionUniqueName="[PT Q1 1]" displayFolder="" count="0" memberValueDatatype="20" unbalanced="0"/>
    <cacheHierarchy uniqueName="[PT Q1 1].[$20,000 to $34,999 Flag]" caption="$20,000 to $34,999 Flag" attribute="1" defaultMemberUniqueName="[PT Q1 1].[$20,000 to $34,999 Flag].[All]" allUniqueName="[PT Q1 1].[$20,000 to $34,999 Flag].[All]" dimensionUniqueName="[PT Q1 1]" displayFolder="" count="0" memberValueDatatype="20" unbalanced="0"/>
    <cacheHierarchy uniqueName="[PT Q1 1].[$35,000 to $49,999 Flag]" caption="$35,000 to $49,999 Flag" attribute="1" defaultMemberUniqueName="[PT Q1 1].[$35,000 to $49,999 Flag].[All]" allUniqueName="[PT Q1 1].[$35,000 to $49,999 Flag].[All]" dimensionUniqueName="[PT Q1 1]" displayFolder="" count="0" memberValueDatatype="20" unbalanced="0"/>
    <cacheHierarchy uniqueName="[PT Q1 1].[$50,000 to $74,999 Flag]" caption="$50,000 to $74,999 Flag" attribute="1" defaultMemberUniqueName="[PT Q1 1].[$50,000 to $74,999 Flag].[All]" allUniqueName="[PT Q1 1].[$50,000 to $74,999 Flag].[All]" dimensionUniqueName="[PT Q1 1]" displayFolder="" count="0" memberValueDatatype="20" unbalanced="0"/>
    <cacheHierarchy uniqueName="[PT Q1 1].[$75,000 to $125,000 Flag]" caption="$75,000 to $125,000 Flag" attribute="1" defaultMemberUniqueName="[PT Q1 1].[$75,000 to $125,000 Flag].[All]" allUniqueName="[PT Q1 1].[$75,000 to $125,000 Flag].[All]" dimensionUniqueName="[PT Q1 1]" displayFolder="" count="0" memberValueDatatype="20" unbalanced="0"/>
    <cacheHierarchy uniqueName="[PT Q1 1].[Over $125,000 Flag]" caption="Over $125,000 Flag" attribute="1" defaultMemberUniqueName="[PT Q1 1].[Over $125,000 Flag].[All]" allUniqueName="[PT Q1 1].[Over $125,000 Flag].[All]" dimensionUniqueName="[PT Q1 1]" displayFolder="" count="0" memberValueDatatype="20" unbalanced="0"/>
    <cacheHierarchy uniqueName="[PT Q1 1].[18-24 Flag]" caption="18-24 Flag" attribute="1" defaultMemberUniqueName="[PT Q1 1].[18-24 Flag].[All]" allUniqueName="[PT Q1 1].[18-24 Flag].[All]" dimensionUniqueName="[PT Q1 1]" displayFolder="" count="0" memberValueDatatype="20" unbalanced="0"/>
    <cacheHierarchy uniqueName="[PT Q1 1].[25-34 Flag]" caption="25-34 Flag" attribute="1" defaultMemberUniqueName="[PT Q1 1].[25-34 Flag].[All]" allUniqueName="[PT Q1 1].[25-34 Flag].[All]" dimensionUniqueName="[PT Q1 1]" displayFolder="" count="0" memberValueDatatype="20" unbalanced="0"/>
    <cacheHierarchy uniqueName="[PT Q1 1].[35-44 Flag]" caption="35-44 Flag" attribute="1" defaultMemberUniqueName="[PT Q1 1].[35-44 Flag].[All]" allUniqueName="[PT Q1 1].[35-44 Flag].[All]" dimensionUniqueName="[PT Q1 1]" displayFolder="" count="0" memberValueDatatype="20" unbalanced="0"/>
    <cacheHierarchy uniqueName="[PT Q1 1].[45-54 Flag]" caption="45-54 Flag" attribute="1" defaultMemberUniqueName="[PT Q1 1].[45-54 Flag].[All]" allUniqueName="[PT Q1 1].[45-54 Flag].[All]" dimensionUniqueName="[PT Q1 1]" displayFolder="" count="0" memberValueDatatype="20" unbalanced="0"/>
    <cacheHierarchy uniqueName="[PT Q1 1].[55-64 Flag]" caption="55-64 Flag" attribute="1" defaultMemberUniqueName="[PT Q1 1].[55-64 Flag].[All]" allUniqueName="[PT Q1 1].[55-64 Flag].[All]" dimensionUniqueName="[PT Q1 1]" displayFolder="" count="0" memberValueDatatype="20" unbalanced="0"/>
    <cacheHierarchy uniqueName="[PT Q1 1].[65+ Flag]" caption="65+ Flag" attribute="1" defaultMemberUniqueName="[PT Q1 1].[65+ Flag].[All]" allUniqueName="[PT Q1 1].[65+ Flag].[All]" dimensionUniqueName="[PT Q1 1]" displayFolder="" count="0" memberValueDatatype="20" unbalanced="0"/>
    <cacheHierarchy uniqueName="[PT Q1 1].[K-8th Flag]" caption="K-8th Flag" attribute="1" defaultMemberUniqueName="[PT Q1 1].[K-8th Flag].[All]" allUniqueName="[PT Q1 1].[K-8th Flag].[All]" dimensionUniqueName="[PT Q1 1]" displayFolder="" count="0" memberValueDatatype="20" unbalanced="0"/>
    <cacheHierarchy uniqueName="[PT Q1 1].[Some high school Flag]" caption="Some high school Flag" attribute="1" defaultMemberUniqueName="[PT Q1 1].[Some high school Flag].[All]" allUniqueName="[PT Q1 1].[Some high school Flag].[All]" dimensionUniqueName="[PT Q1 1]" displayFolder="" count="0" memberValueDatatype="20" unbalanced="0"/>
    <cacheHierarchy uniqueName="[PT Q1 1].[High school graduate Flag]" caption="High school graduate Flag" attribute="1" defaultMemberUniqueName="[PT Q1 1].[High school graduate Flag].[All]" allUniqueName="[PT Q1 1].[High school graduate Flag].[All]" dimensionUniqueName="[PT Q1 1]" displayFolder="" count="0" memberValueDatatype="20" unbalanced="0"/>
    <cacheHierarchy uniqueName="[PT Q1 1].[Technical school Flag]" caption="Technical school Flag" attribute="1" defaultMemberUniqueName="[PT Q1 1].[Technical school Flag].[All]" allUniqueName="[PT Q1 1].[Technical school Flag].[All]" dimensionUniqueName="[PT Q1 1]" displayFolder="" count="0" memberValueDatatype="20" unbalanced="0"/>
    <cacheHierarchy uniqueName="[PT Q1 1].[Some college Flag]" caption="Some college Flag" attribute="1" defaultMemberUniqueName="[PT Q1 1].[Some college Flag].[All]" allUniqueName="[PT Q1 1].[Some college Flag].[All]" dimensionUniqueName="[PT Q1 1]" displayFolder="" count="0" memberValueDatatype="20" unbalanced="0"/>
    <cacheHierarchy uniqueName="[PT Q1 1].[College graduate Flag]" caption="College graduate Flag" attribute="1" defaultMemberUniqueName="[PT Q1 1].[College graduate Flag].[All]" allUniqueName="[PT Q1 1].[College graduate Flag].[All]" dimensionUniqueName="[PT Q1 1]" displayFolder="" count="0" memberValueDatatype="20" unbalanced="0"/>
    <cacheHierarchy uniqueName="[PT Q1 1].[Graduate school Flag]" caption="Graduate school Flag" attribute="1" defaultMemberUniqueName="[PT Q1 1].[Graduate school Flag].[All]" allUniqueName="[PT Q1 1].[Graduate school Flag].[All]" dimensionUniqueName="[PT Q1 1]" displayFolder="" count="0" memberValueDatatype="20" unbalanced="0"/>
    <cacheHierarchy uniqueName="[PT Q1 1].[Doctorate Flag]" caption="Doctorate Flag" attribute="1" defaultMemberUniqueName="[PT Q1 1].[Doctorate Flag].[All]" allUniqueName="[PT Q1 1].[Doctorate Flag].[All]" dimensionUniqueName="[PT Q1 1]" displayFolder="" count="0" memberValueDatatype="20" unbalanced="0"/>
    <cacheHierarchy uniqueName="[PT Q1 1].[GED Flag]" caption="GED Flag" attribute="1" defaultMemberUniqueName="[PT Q1 1].[GED Flag].[All]" allUniqueName="[PT Q1 1].[GED Flag].[All]" dimensionUniqueName="[PT Q1 1]" displayFolder="" count="0" memberValueDatatype="20" unbalanced="0"/>
    <cacheHierarchy uniqueName="[PT Q1 1].[None Flag]" caption="None Flag" attribute="1" defaultMemberUniqueName="[PT Q1 1].[None Flag].[All]" allUniqueName="[PT Q1 1].[None Flag].[All]" dimensionUniqueName="[PT Q1 1]" displayFolder="" count="0" memberValueDatatype="20" unbalanced="0"/>
    <cacheHierarchy uniqueName="[PT Q1 1].[Employed for Wages Flag]" caption="Employed for Wages Flag" attribute="1" defaultMemberUniqueName="[PT Q1 1].[Employed for Wages Flag].[All]" allUniqueName="[PT Q1 1].[Employed for Wages Flag].[All]" dimensionUniqueName="[PT Q1 1]" displayFolder="" count="0" memberValueDatatype="20" unbalanced="0"/>
    <cacheHierarchy uniqueName="[PT Q1 1].[Self-employed Flag]" caption="Self-employed Flag" attribute="1" defaultMemberUniqueName="[PT Q1 1].[Self-employed Flag].[All]" allUniqueName="[PT Q1 1].[Self-employed Flag].[All]" dimensionUniqueName="[PT Q1 1]" displayFolder="" count="0" memberValueDatatype="20" unbalanced="0"/>
    <cacheHierarchy uniqueName="[PT Q1 1].[Student Flag]" caption="Student Flag" attribute="1" defaultMemberUniqueName="[PT Q1 1].[Student Flag].[All]" allUniqueName="[PT Q1 1].[Student Flag].[All]" dimensionUniqueName="[PT Q1 1]" displayFolder="" count="0" memberValueDatatype="20" unbalanced="0"/>
    <cacheHierarchy uniqueName="[PT Q1 1].[Retired Flag]" caption="Retired Flag" attribute="1" defaultMemberUniqueName="[PT Q1 1].[Retired Flag].[All]" allUniqueName="[PT Q1 1].[Retired Flag].[All]" dimensionUniqueName="[PT Q1 1]" displayFolder="" count="0" memberValueDatatype="20" unbalanced="0"/>
    <cacheHierarchy uniqueName="[PT Q1 1].[Military Flag]" caption="Military Flag" attribute="1" defaultMemberUniqueName="[PT Q1 1].[Military Flag].[All]" allUniqueName="[PT Q1 1].[Military Flag].[All]" dimensionUniqueName="[PT Q1 1]" displayFolder="" count="0" memberValueDatatype="20" unbalanced="0"/>
    <cacheHierarchy uniqueName="[PT Q1 1].[Out of work and looking for work Flag]" caption="Out of work and looking for work Flag" attribute="1" defaultMemberUniqueName="[PT Q1 1].[Out of work and looking for work Flag].[All]" allUniqueName="[PT Q1 1].[Out of work and looking for work Flag].[All]" dimensionUniqueName="[PT Q1 1]" displayFolder="" count="0" memberValueDatatype="20" unbalanced="0"/>
    <cacheHierarchy uniqueName="[PT Q1 1].[Out of work, but not currently looking Flag]" caption="Out of work, but not currently looking Flag" attribute="1" defaultMemberUniqueName="[PT Q1 1].[Out of work, but not currently looking Flag].[All]" allUniqueName="[PT Q1 1].[Out of work, but not currently looking Flag].[All]" dimensionUniqueName="[PT Q1 1]" displayFolder="" count="0" memberValueDatatype="20" unbalanced="0"/>
    <cacheHierarchy uniqueName="[PT Q1 1].[Currently Insured Flag]" caption="Currently Insured Flag" attribute="1" defaultMemberUniqueName="[PT Q1 1].[Currently Insured Flag].[All]" allUniqueName="[PT Q1 1].[Currently Insured Flag].[All]" dimensionUniqueName="[PT Q1 1]" displayFolder="" count="0" memberValueDatatype="20" unbalanced="0"/>
    <cacheHierarchy uniqueName="[PT Q1 1].[Previously Insured Flag]" caption="Previously Insured Flag" attribute="1" defaultMemberUniqueName="[PT Q1 1].[Previously Insured Flag].[All]" allUniqueName="[PT Q1 1].[Previously Insured Flag].[All]" dimensionUniqueName="[PT Q1 1]" displayFolder="" count="0" memberValueDatatype="20" unbalanced="0"/>
    <cacheHierarchy uniqueName="[PT Q1 1].[Not Insured Flag]" caption="Not Insured Flag" attribute="1" defaultMemberUniqueName="[PT Q1 1].[Not Insured Flag].[All]" allUniqueName="[PT Q1 1].[Not Insured Flag].[All]" dimensionUniqueName="[PT Q1 1]" displayFolder="" count="0" memberValueDatatype="20" unbalanced="0"/>
    <cacheHierarchy uniqueName="[PT Q1 1].[Medicaid Flag]" caption="Medicaid Flag" attribute="1" defaultMemberUniqueName="[PT Q1 1].[Medicaid Flag].[All]" allUniqueName="[PT Q1 1].[Medicaid Flag].[All]" dimensionUniqueName="[PT Q1 1]" displayFolder="" count="0" memberValueDatatype="20" unbalanced="0"/>
    <cacheHierarchy uniqueName="[PT Q1 1].[Medicaid,Medicare Flag]" caption="Medicaid,Medicare Flag" attribute="1" defaultMemberUniqueName="[PT Q1 1].[Medicaid,Medicare Flag].[All]" allUniqueName="[PT Q1 1].[Medicaid,Medicare Flag].[All]" dimensionUniqueName="[PT Q1 1]" displayFolder="" count="0" memberValueDatatype="20" unbalanced="0"/>
    <cacheHierarchy uniqueName="[PT Q1 1].[Medicaid,Medicare,Private/Commercial Flag]" caption="Medicaid,Medicare,Private/Commercial Flag" attribute="1" defaultMemberUniqueName="[PT Q1 1].[Medicaid,Medicare,Private/Commercial Flag].[All]" allUniqueName="[PT Q1 1].[Medicaid,Medicare,Private/Commercial Flag].[All]" dimensionUniqueName="[PT Q1 1]" displayFolder="" count="0" memberValueDatatype="20" unbalanced="0"/>
    <cacheHierarchy uniqueName="[PT Q1 1].[Medicaid,Private/Commercial Flag]" caption="Medicaid,Private/Commercial Flag" attribute="1" defaultMemberUniqueName="[PT Q1 1].[Medicaid,Private/Commercial Flag].[All]" allUniqueName="[PT Q1 1].[Medicaid,Private/Commercial Flag].[All]" dimensionUniqueName="[PT Q1 1]" displayFolder="" count="0" memberValueDatatype="20" unbalanced="0"/>
    <cacheHierarchy uniqueName="[PT Q1 1].[Medicare Flag]" caption="Medicare Flag" attribute="1" defaultMemberUniqueName="[PT Q1 1].[Medicare Flag].[All]" allUniqueName="[PT Q1 1].[Medicare Flag].[All]" dimensionUniqueName="[PT Q1 1]" displayFolder="" count="0" memberValueDatatype="20" unbalanced="0"/>
    <cacheHierarchy uniqueName="[PT Q1 1].[Medicare,No Insurance Flag]" caption="Medicare,No Insurance Flag" attribute="1" defaultMemberUniqueName="[PT Q1 1].[Medicare,No Insurance Flag].[All]" allUniqueName="[PT Q1 1].[Medicare,No Insurance Flag].[All]" dimensionUniqueName="[PT Q1 1]" displayFolder="" count="0" memberValueDatatype="20" unbalanced="0"/>
    <cacheHierarchy uniqueName="[PT Q1 1].[Medicare,Private/Commercial Flag]" caption="Medicare,Private/Commercial Flag" attribute="1" defaultMemberUniqueName="[PT Q1 1].[Medicare,Private/Commercial Flag].[All]" allUniqueName="[PT Q1 1].[Medicare,Private/Commercial Flag].[All]" dimensionUniqueName="[PT Q1 1]" displayFolder="" count="0" memberValueDatatype="20" unbalanced="0"/>
    <cacheHierarchy uniqueName="[PT Q1 1].[No Insurance Flag]" caption="No Insurance Flag" attribute="1" defaultMemberUniqueName="[PT Q1 1].[No Insurance Flag].[All]" allUniqueName="[PT Q1 1].[No Insurance Flag].[All]" dimensionUniqueName="[PT Q1 1]" displayFolder="" count="0" memberValueDatatype="20" unbalanced="0"/>
    <cacheHierarchy uniqueName="[PT Q1 1].[Private/Commercial Flag]" caption="Private/Commercial Flag" attribute="1" defaultMemberUniqueName="[PT Q1 1].[Private/Commercial Flag].[All]" allUniqueName="[PT Q1 1].[Private/Commercial Flag].[All]" dimensionUniqueName="[PT Q1 1]" displayFolder="" count="0" memberValueDatatype="20" unbalanced="0"/>
    <cacheHierarchy uniqueName="[PT Q1 1].[Reliable Internet Flag]" caption="Reliable Internet Flag" attribute="1" defaultMemberUniqueName="[PT Q1 1].[Reliable Internet Flag].[All]" allUniqueName="[PT Q1 1].[Reliable Internet Flag].[All]" dimensionUniqueName="[PT Q1 1]" displayFolder="" count="0" memberValueDatatype="2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OTHER]" caption="OTHER" attribute="1" defaultMemberUniqueName="[PT Q2].[OTHER].[All]" allUniqueName="[PT Q2].[OTHER].[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13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What type of insurance do you have?]" caption="What type of insurance do you have?" attribute="1" defaultMemberUniqueName="[PT Q2].[What type of insurance do you have?].[All]" allUniqueName="[PT Q2].[What type of insurance do you have?].[All]" dimensionUniqueName="[PT Q2]" displayFolder="" count="0" memberValueDatatype="130" unbalanced="0"/>
    <cacheHierarchy uniqueName="[PT Q2].[Do you have access to reliable internet in your home?]" caption="Do you have access to reliable internet in your home?" attribute="1" defaultMemberUniqueName="[PT Q2].[Do you have access to reliable internet in your home?].[All]" allUniqueName="[PT Q2].[Do you have access to reliable internet in your hom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immigration status)]" caption="Fear (e.g. not ready to face/discuss health problem; immigration status)" attribute="1" defaultMemberUniqueName="[PT Q3].[Fear (e.g. not ready to face/discuss health problem; immigration status)].[All]" allUniqueName="[PT Q3].[Fear (e.g. not ready to face/discuss health problem; immigration status)].[All]" dimensionUniqueName="[PT Q3]" displayFolder="" count="0" memberValueDatatype="130" unbalanced="0"/>
    <cacheHierarchy uniqueName="[PT Q3].[OTHER]" caption="OTHER" attribute="1" defaultMemberUniqueName="[PT Q3].[OTHER].[All]" allUniqueName="[PT Q3].[OTHER].[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immigration status)14]" caption="Fear (e.g. not ready to face/discuss health problem;immigration status)14" attribute="1" defaultMemberUniqueName="[PT Q3].[Fear (e.g. not ready to face/discuss health problem;immigration status)14].[All]" allUniqueName="[PT Q3].[Fear (e.g. not ready to face/discuss health problem;immigration status)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13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What type of insurance do you have?]" caption="What type of insurance do you have?" attribute="1" defaultMemberUniqueName="[PT Q3].[What type of insurance do you have?].[All]" allUniqueName="[PT Q3].[What type of insurance do you have?].[All]" dimensionUniqueName="[PT Q3]" displayFolder="" count="0" memberValueDatatype="130" unbalanced="0"/>
    <cacheHierarchy uniqueName="[PT Q3].[Do you have access to reliable internet in your home?]" caption="Do you have access to reliable internet in your home?" attribute="1" defaultMemberUniqueName="[PT Q3].[Do you have access to reliable internet in your home?].[All]" allUniqueName="[PT Q3].[Do you have access to reliable internet in your hom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OTHER]" caption="OTHER" attribute="1" defaultMemberUniqueName="[PT Q4].[OTHER].[All]" allUniqueName="[PT Q4].[OTHER].[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13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What type of insurance do you have?]" caption="What type of insurance do you have?" attribute="1" defaultMemberUniqueName="[PT Q4].[What type of insurance do you have?].[All]" allUniqueName="[PT Q4].[What type of insurance do you have?].[All]" dimensionUniqueName="[PT Q4]" displayFolder="" count="0" memberValueDatatype="130" unbalanced="0"/>
    <cacheHierarchy uniqueName="[PT Q4].[Do you have access to reliable internet in your home?]" caption="Do you have access to reliable internet in your home?" attribute="1" defaultMemberUniqueName="[PT Q4].[Do you have access to reliable internet in your home?].[All]" allUniqueName="[PT Q4].[Do you have access to reliable internet in your hom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OTHER]" caption="OTHER" attribute="1" defaultMemberUniqueName="[PT Q5].[OTHER].[All]" allUniqueName="[PT Q5].[OTHER].[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13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What type of insurance do you have?]" caption="What type of insurance do you have?" attribute="1" defaultMemberUniqueName="[PT Q5].[What type of insurance do you have?].[All]" allUniqueName="[PT Q5].[What type of insurance do you have?].[All]" dimensionUniqueName="[PT Q5]" displayFolder="" count="0" memberValueDatatype="130" unbalanced="0"/>
    <cacheHierarchy uniqueName="[PT Q5].[Do you have access to reliable internet in your home?]" caption="Do you have access to reliable internet in your home?" attribute="1" defaultMemberUniqueName="[PT Q5].[Do you have access to reliable internet in your home?].[All]" allUniqueName="[PT Q5].[Do you have access to reliable internet in your hom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13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What type of insurance do you have?]" caption="What type of insurance do you have?" attribute="1" defaultMemberUniqueName="[PT Q6].[What type of insurance do you have?].[All]" allUniqueName="[PT Q6].[What type of insurance do you have?].[All]" dimensionUniqueName="[PT Q6]" displayFolder="" count="0" memberValueDatatype="130" unbalanced="0"/>
    <cacheHierarchy uniqueName="[PT Q6].[Do you have access to reliable internet in your home?]" caption="Do you have access to reliable internet in your home?" attribute="1" defaultMemberUniqueName="[PT Q6].[Do you have access to reliable internet in your home?].[All]" allUniqueName="[PT Q6].[Do you have access to reliable internet in your hom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198"/>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198"/>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216"/>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217"/>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222"/>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207"/>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209"/>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224"/>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226"/>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227"/>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218"/>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220"/>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225"/>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228"/>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219"/>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221"/>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223"/>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24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248"/>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26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26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269"/>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26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26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27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26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27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26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292"/>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292"/>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309"/>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312"/>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315"/>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318"/>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310"/>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313"/>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316"/>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319"/>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320"/>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311"/>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314"/>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317"/>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340"/>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340"/>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363"/>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366"/>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369"/>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372"/>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378"/>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380"/>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364"/>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367"/>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370"/>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373"/>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376"/>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379"/>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365"/>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368"/>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371"/>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374"/>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377"/>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400"/>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401"/>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404"/>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407"/>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410"/>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412"/>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402"/>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405"/>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408"/>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411"/>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413"/>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403"/>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406"/>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409"/>
        </ext>
      </extLst>
    </cacheHierarchy>
    <cacheHierarchy uniqueName="[Measures].[Sum of Fear (eg not ready to facediscuss health problemimmigration status)14]" caption="Sum of Fear (eg not ready to facediscuss health problemimmigration status)14" measure="1" displayFolder="" measureGroup="PT Q3" count="0">
      <extLst>
        <ext xmlns:x15="http://schemas.microsoft.com/office/spreadsheetml/2010/11/main" uri="{B97F6D7D-B522-45F9-BDA1-12C45D357490}">
          <x15:cacheHierarchy aggregatedColumn="272"/>
        </ext>
      </extLst>
    </cacheHierarchy>
    <cacheHierarchy uniqueName="[Measures].[Sum of RespondentID 7]" caption="Sum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Women’s health  wellness10 3]" caption="Sum of Women’s health  wellness10 3" measure="1" displayFolder="" measureGroup="PT Q1 1" count="0">
      <extLst>
        <ext xmlns:x15="http://schemas.microsoft.com/office/spreadsheetml/2010/11/main" uri="{B97F6D7D-B522-45F9-BDA1-12C45D357490}">
          <x15:cacheHierarchy aggregatedColumn="121"/>
        </ext>
      </extLst>
    </cacheHierarchy>
    <cacheHierarchy uniqueName="[Measures].[Count of RespondentID 7]" caption="Count of RespondentID 7" measure="1" displayFolder="" measureGroup="PT Q1 1" count="0">
      <extLst>
        <ext xmlns:x15="http://schemas.microsoft.com/office/spreadsheetml/2010/11/main" uri="{B97F6D7D-B522-45F9-BDA1-12C45D357490}">
          <x15:cacheHierarchy aggregatedColumn="96"/>
        </ext>
      </extLst>
    </cacheHierarchy>
    <cacheHierarchy uniqueName="[Measures].[Sum of Asthmalung disease3 3]" caption="Sum of Asthmalung disease3 3" measure="1" displayFolder="" measureGroup="PT Q1 1" count="0">
      <extLst>
        <ext xmlns:x15="http://schemas.microsoft.com/office/spreadsheetml/2010/11/main" uri="{B97F6D7D-B522-45F9-BDA1-12C45D357490}">
          <x15:cacheHierarchy aggregatedColumn="114"/>
        </ext>
      </extLst>
    </cacheHierarchy>
    <cacheHierarchy uniqueName="[Measures].[Sum of Cancer4 3]" caption="Sum of Cancer4 3" measure="1" displayFolder="" measureGroup="PT Q1 1" count="0">
      <extLst>
        <ext xmlns:x15="http://schemas.microsoft.com/office/spreadsheetml/2010/11/main" uri="{B97F6D7D-B522-45F9-BDA1-12C45D357490}">
          <x15:cacheHierarchy aggregatedColumn="115"/>
        </ext>
      </extLst>
    </cacheHierarchy>
    <cacheHierarchy uniqueName="[Measures].[Sum of Heart disease  stroke5 3]" caption="Sum of Heart disease  stroke5 3" measure="1" displayFolder="" measureGroup="PT Q1 1" count="0">
      <extLst>
        <ext xmlns:x15="http://schemas.microsoft.com/office/spreadsheetml/2010/11/main" uri="{B97F6D7D-B522-45F9-BDA1-12C45D357490}">
          <x15:cacheHierarchy aggregatedColumn="116"/>
        </ext>
      </extLst>
    </cacheHierarchy>
    <cacheHierarchy uniqueName="[Measures].[Sum of Safety6 3]" caption="Sum of Safety6 3" measure="1" displayFolder="" measureGroup="PT Q1 1" count="0">
      <extLst>
        <ext xmlns:x15="http://schemas.microsoft.com/office/spreadsheetml/2010/11/main" uri="{B97F6D7D-B522-45F9-BDA1-12C45D357490}">
          <x15:cacheHierarchy aggregatedColumn="117"/>
        </ext>
      </extLst>
    </cacheHierarchy>
    <cacheHierarchy uniqueName="[Measures].[Sum of HIVAIDS  Sexually Transmitted Diseases (STDs)7 3]" caption="Sum of HIVAIDS  Sexually Transmitted Diseases (STDs)7 3" measure="1" displayFolder="" measureGroup="PT Q1 1" count="0">
      <extLst>
        <ext xmlns:x15="http://schemas.microsoft.com/office/spreadsheetml/2010/11/main" uri="{B97F6D7D-B522-45F9-BDA1-12C45D357490}">
          <x15:cacheHierarchy aggregatedColumn="118"/>
        </ext>
      </extLst>
    </cacheHierarchy>
    <cacheHierarchy uniqueName="[Measures].[Sum of Vaccine preventable diseases8 3]" caption="Sum of Vaccine preventable diseases8 3" measure="1" displayFolder="" measureGroup="PT Q1 1" count="0">
      <extLst>
        <ext xmlns:x15="http://schemas.microsoft.com/office/spreadsheetml/2010/11/main" uri="{B97F6D7D-B522-45F9-BDA1-12C45D357490}">
          <x15:cacheHierarchy aggregatedColumn="119"/>
        </ext>
      </extLst>
    </cacheHierarchy>
    <cacheHierarchy uniqueName="[Measures].[Sum of Child health  wellness9 3]" caption="Sum of Child health  wellness9 3" measure="1" displayFolder="" measureGroup="PT Q1 1" count="0">
      <extLst>
        <ext xmlns:x15="http://schemas.microsoft.com/office/spreadsheetml/2010/11/main" uri="{B97F6D7D-B522-45F9-BDA1-12C45D357490}">
          <x15:cacheHierarchy aggregatedColumn="120"/>
        </ext>
      </extLst>
    </cacheHierarchy>
    <cacheHierarchy uniqueName="[Measures].[Sum of Diabetes11 3]" caption="Sum of Diabetes11 3" measure="1" displayFolder="" measureGroup="PT Q1 1" count="0">
      <extLst>
        <ext xmlns:x15="http://schemas.microsoft.com/office/spreadsheetml/2010/11/main" uri="{B97F6D7D-B522-45F9-BDA1-12C45D357490}">
          <x15:cacheHierarchy aggregatedColumn="122"/>
        </ext>
      </extLst>
    </cacheHierarchy>
    <cacheHierarchy uniqueName="[Measures].[Sum of Mental health depressionsuicide12 3]" caption="Sum of Mental health depressionsuicide12 3" measure="1" displayFolder="" measureGroup="PT Q1 1" count="0">
      <extLst>
        <ext xmlns:x15="http://schemas.microsoft.com/office/spreadsheetml/2010/11/main" uri="{B97F6D7D-B522-45F9-BDA1-12C45D357490}">
          <x15:cacheHierarchy aggregatedColumn="123"/>
        </ext>
      </extLst>
    </cacheHierarchy>
    <cacheHierarchy uniqueName="[Measures].[Sum of Drugs  alcohol abuse13 3]" caption="Sum of Drugs  alcohol abuse13 3" measure="1" displayFolder="" measureGroup="PT Q1 1" count="0">
      <extLst>
        <ext xmlns:x15="http://schemas.microsoft.com/office/spreadsheetml/2010/11/main" uri="{B97F6D7D-B522-45F9-BDA1-12C45D357490}">
          <x15:cacheHierarchy aggregatedColumn="124"/>
        </ext>
      </extLst>
    </cacheHierarchy>
    <cacheHierarchy uniqueName="[Measures].[Sum of Environmental hazards14 3]" caption="Sum of Environmental hazards14 3" measure="1" displayFolder="" measureGroup="PT Q1 1" count="0">
      <extLst>
        <ext xmlns:x15="http://schemas.microsoft.com/office/spreadsheetml/2010/11/main" uri="{B97F6D7D-B522-45F9-BDA1-12C45D357490}">
          <x15:cacheHierarchy aggregatedColumn="125"/>
        </ext>
      </extLst>
    </cacheHierarchy>
    <cacheHierarchy uniqueName="[Measures].[Sum of Obesityweight loss issues15 3]" caption="Sum of Obesityweight loss issues15 3" measure="1" displayFolder="" measureGroup="PT Q1 1" count="0">
      <extLst>
        <ext xmlns:x15="http://schemas.microsoft.com/office/spreadsheetml/2010/11/main" uri="{B97F6D7D-B522-45F9-BDA1-12C45D357490}">
          <x15:cacheHierarchy aggregatedColumn="126"/>
        </ext>
      </extLst>
    </cacheHierarchy>
    <cacheHierarchy uniqueName="[Measures].[Sum of What is your age]" caption="Sum of What is your age" measure="1" displayFolder="" measureGroup="PT Q1 1" count="0">
      <extLst>
        <ext xmlns:x15="http://schemas.microsoft.com/office/spreadsheetml/2010/11/main" uri="{B97F6D7D-B522-45F9-BDA1-12C45D357490}">
          <x15:cacheHierarchy aggregatedColumn="134"/>
        </ext>
      </extLst>
    </cacheHierarchy>
    <cacheHierarchy uniqueName="[Measures].[Average of What is your age]" caption="Average of What is your age" measure="1" displayFolder="" measureGroup="PT Q1 1" count="0">
      <extLst>
        <ext xmlns:x15="http://schemas.microsoft.com/office/spreadsheetml/2010/11/main" uri="{B97F6D7D-B522-45F9-BDA1-12C45D357490}">
          <x15:cacheHierarchy aggregatedColumn="134"/>
        </ext>
      </extLst>
    </cacheHierarchy>
    <cacheHierarchy uniqueName="[Measures].[Count of What race do you consider yourself]" caption="Count of What race do you consider yourself" measure="1" displayFolder="" measureGroup="PT Q1 1" count="0">
      <extLst>
        <ext xmlns:x15="http://schemas.microsoft.com/office/spreadsheetml/2010/11/main" uri="{B97F6D7D-B522-45F9-BDA1-12C45D357490}">
          <x15:cacheHierarchy aggregatedColumn="137"/>
        </ext>
      </extLst>
    </cacheHierarchy>
    <cacheHierarchy uniqueName="[Measures].[Count of Do you currently have health insurance]" caption="Count of Do you currently have health insurance" measure="1" displayFolder="" measureGroup="PT Q1 1" count="0">
      <extLst>
        <ext xmlns:x15="http://schemas.microsoft.com/office/spreadsheetml/2010/11/main" uri="{B97F6D7D-B522-45F9-BDA1-12C45D357490}">
          <x15:cacheHierarchy aggregatedColumn="143"/>
        </ext>
      </extLst>
    </cacheHierarchy>
    <cacheHierarchy uniqueName="[Measures].[Count of What type of insurance do you have]" caption="Count of What type of insurance do you have" measure="1" displayFolder="" measureGroup="PT Q1 1" count="0">
      <extLst>
        <ext xmlns:x15="http://schemas.microsoft.com/office/spreadsheetml/2010/11/main" uri="{B97F6D7D-B522-45F9-BDA1-12C45D357490}">
          <x15:cacheHierarchy aggregatedColumn="144"/>
        </ext>
      </extLst>
    </cacheHierarchy>
    <cacheHierarchy uniqueName="[Measures].[Count of Do you have access to reliable internet in your home]" caption="Count of Do you have access to reliable internet in your home" measure="1" displayFolder="" measureGroup="PT Q1 1" count="0">
      <extLst>
        <ext xmlns:x15="http://schemas.microsoft.com/office/spreadsheetml/2010/11/main" uri="{B97F6D7D-B522-45F9-BDA1-12C45D357490}">
          <x15:cacheHierarchy aggregatedColumn="145"/>
        </ext>
      </extLst>
    </cacheHierarchy>
    <cacheHierarchy uniqueName="[Measures].[Sum of Female Flag]" caption="Sum of Female Flag" measure="1" displayFolder="" measureGroup="PT Q1 1" count="0">
      <extLst>
        <ext xmlns:x15="http://schemas.microsoft.com/office/spreadsheetml/2010/11/main" uri="{B97F6D7D-B522-45F9-BDA1-12C45D357490}">
          <x15:cacheHierarchy aggregatedColumn="146"/>
        </ext>
      </extLst>
    </cacheHierarchy>
    <cacheHierarchy uniqueName="[Measures].[Sum of Male Flag]" caption="Sum of Male Flag" measure="1" displayFolder="" measureGroup="PT Q1 1" count="0">
      <extLst>
        <ext xmlns:x15="http://schemas.microsoft.com/office/spreadsheetml/2010/11/main" uri="{B97F6D7D-B522-45F9-BDA1-12C45D357490}">
          <x15:cacheHierarchy aggregatedColumn="147"/>
        </ext>
      </extLst>
    </cacheHierarchy>
    <cacheHierarchy uniqueName="[Measures].[Sum of WhiteCaucasian Flag]" caption="Sum of WhiteCaucasian Flag" measure="1" displayFolder="" measureGroup="PT Q1 1" count="0">
      <extLst>
        <ext xmlns:x15="http://schemas.microsoft.com/office/spreadsheetml/2010/11/main" uri="{B97F6D7D-B522-45F9-BDA1-12C45D357490}">
          <x15:cacheHierarchy aggregatedColumn="150"/>
        </ext>
      </extLst>
    </cacheHierarchy>
    <cacheHierarchy uniqueName="[Measures].[Sum of BlackAfrican American Flag]" caption="Sum of BlackAfrican American Flag" measure="1" displayFolder="" measureGroup="PT Q1 1" count="0">
      <extLst>
        <ext xmlns:x15="http://schemas.microsoft.com/office/spreadsheetml/2010/11/main" uri="{B97F6D7D-B522-45F9-BDA1-12C45D357490}">
          <x15:cacheHierarchy aggregatedColumn="151"/>
        </ext>
      </extLst>
    </cacheHierarchy>
    <cacheHierarchy uniqueName="[Measures].[Total Respondents]" caption="Total Respondents" measure="1" displayFolder="" measureGroup="PT Q1" count="0"/>
    <cacheHierarchy uniqueName="[Measures].[Woman]" caption="Woman" measure="1" displayFolder="" measureGroup="PT Q1" count="0"/>
    <cacheHierarchy uniqueName="[Measures].[Man]" caption="Man" measure="1" displayFolder="" measureGroup="PT Q1" count="0"/>
    <cacheHierarchy uniqueName="[Measures].[Transgender]" caption="Transgender" measure="1" displayFolder="" measureGroup="PT Q1" count="0"/>
    <cacheHierarchy uniqueName="[Measures].[Other Gender]" caption="Other Gender" measure="1" displayFolder="" measureGroup="PT Q1" count="0"/>
    <cacheHierarchy uniqueName="[Measures].[Ethnicity]" caption="Ethnicity" measure="1" displayFolder="" measureGroup="PT Q1" count="0"/>
    <cacheHierarchy uniqueName="[Measures].[White]" caption="White" measure="1" displayFolder="" measureGroup="PT Q1" count="0"/>
    <cacheHierarchy uniqueName="[Measures].[Black/African American]" caption="Black/African American" measure="1" displayFolder="" measureGroup="PT Q1" count="0"/>
    <cacheHierarchy uniqueName="[Measures].[Native Hawaiian/Pacific Islander]" caption="Native Hawaiian/Pacific Islander" measure="1" displayFolder="" measureGroup="PT Q1" count="0"/>
    <cacheHierarchy uniqueName="[Measures].[American Indian/Alaska Native]" caption="American Indian/Alaska Native" measure="1" displayFolder="" measureGroup="PT Q1" count="0"/>
    <cacheHierarchy uniqueName="[Measures].[Multi-racial]" caption="Multi-racial" measure="1" displayFolder="" measureGroup="PT Q1" count="0"/>
    <cacheHierarchy uniqueName="[Measures].[Other Race]" caption="Other Race" measure="1" displayFolder="" measureGroup="PT Q1" count="0"/>
    <cacheHierarchy uniqueName="[Measures].[Income $0-$19,999]" caption="Income $0-$19,999" measure="1" displayFolder="" measureGroup="PT Q1" count="0"/>
    <cacheHierarchy uniqueName="[Measures].[Income $20,000 to $34,999]" caption="Income $20,000 to $34,999" measure="1" displayFolder="" measureGroup="PT Q1" count="0"/>
    <cacheHierarchy uniqueName="[Measures].[Income $35,000 to $49,999]" caption="Income $35,000 to $49,999" measure="1" displayFolder="" measureGroup="PT Q1" count="0"/>
    <cacheHierarchy uniqueName="[Measures].[income $50,000 to $74,999]" caption="income $50,000 to $74,999" measure="1" displayFolder="" measureGroup="PT Q1" count="0"/>
    <cacheHierarchy uniqueName="[Measures].[Income $75,000 to $125,000]" caption="Income $75,000 to $125,000" measure="1" displayFolder="" measureGroup="PT Q1" count="0"/>
    <cacheHierarchy uniqueName="[Measures].[Income Over $125,000]" caption="Income Over $125,000" measure="1" displayFolder="" measureGroup="PT Q1" count="0"/>
    <cacheHierarchy uniqueName="[Measures].[Age 18-24]" caption="Age 18-24" measure="1" displayFolder="" measureGroup="PT Q1" count="0"/>
    <cacheHierarchy uniqueName="[Measures].[Age 25 to 34]" caption="Age 25 to 34" measure="1" displayFolder="" measureGroup="PT Q1" count="0"/>
    <cacheHierarchy uniqueName="[Measures].[Age 35 to 44]" caption="Age 35 to 44" measure="1" displayFolder="" measureGroup="PT Q1" count="0"/>
    <cacheHierarchy uniqueName="[Measures].[Age 45 to 54]" caption="Age 45 to 54" measure="1" displayFolder="" measureGroup="PT Q1" count="0"/>
    <cacheHierarchy uniqueName="[Measures].[Age 55 to 64]" caption="Age 55 to 64" measure="1" displayFolder="" measureGroup="PT Q1" count="0"/>
    <cacheHierarchy uniqueName="[Measures].[Age 65+]" caption="Age 65+" measure="1" displayFolder="" measureGroup="PT Q1" count="0"/>
    <cacheHierarchy uniqueName="[Measures].[K-8 Grade]" caption="K-8 Grade" measure="1" displayFolder="" measureGroup="PT Q1" count="0"/>
    <cacheHierarchy uniqueName="[Measures].[High School]" caption="High School" measure="1" displayFolder="" measureGroup="PT Q1" count="0"/>
    <cacheHierarchy uniqueName="[Measures].[Some High School]" caption="Some High School" measure="1" displayFolder="" measureGroup="PT Q1" count="0"/>
    <cacheHierarchy uniqueName="[Measures].[College]" caption="College" measure="1" displayFolder="" measureGroup="PT Q1" count="0"/>
    <cacheHierarchy uniqueName="[Measures].[Some College]" caption="Some College" measure="1" displayFolder="" measureGroup="PT Q1" count="0"/>
    <cacheHierarchy uniqueName="[Measures].[Technical School]" caption="Technical School" measure="1" displayFolder="" measureGroup="PT Q1" count="0"/>
    <cacheHierarchy uniqueName="[Measures].[Graduate School]" caption="Graduate School" measure="1" displayFolder="" measureGroup="PT Q1" count="0"/>
    <cacheHierarchy uniqueName="[Measures].[Doctorate]" caption="Doctorate" measure="1" displayFolder="" measureGroup="PT Q1" count="0"/>
    <cacheHierarchy uniqueName="[Measures].[GED]" caption="GED" measure="1" displayFolder="" measureGroup="PT Q1" count="0"/>
    <cacheHierarchy uniqueName="[Measures].[Employed for Wages]" caption="Employed for Wages" measure="1" displayFolder="" measureGroup="PT Q1" count="0"/>
    <cacheHierarchy uniqueName="[Measures].[Self-employed]" caption="Self-employed" measure="1" displayFolder="" measureGroup="PT Q1" count="0"/>
    <cacheHierarchy uniqueName="[Measures].[Student]" caption="Student" measure="1" displayFolder="" measureGroup="PT Q1" count="0"/>
    <cacheHierarchy uniqueName="[Measures].[Retired]" caption="Retired" measure="1" displayFolder="" measureGroup="PT Q1" count="0"/>
    <cacheHierarchy uniqueName="[Measures].[Military]" caption="Military" measure="1" displayFolder="" measureGroup="PT Q1" count="0"/>
    <cacheHierarchy uniqueName="[Measures].[Out of Work and Looking]" caption="Out of Work and Looking" measure="1" displayFolder="" measureGroup="PT Q1" count="0"/>
    <cacheHierarchy uniqueName="[Measures].[Out of Work Not Looking]" caption="Out of Work Not Looking" measure="1" displayFolder="" measureGroup="PT Q1" count="0"/>
    <cacheHierarchy uniqueName="[Measures].[Health Insurance Yes]" caption="Health Insurance Yes" measure="1" displayFolder="" measureGroup="PT Q1" count="0"/>
    <cacheHierarchy uniqueName="[Measures].[Health Insurance No]" caption="Health Insurance No" measure="1" displayFolder="" measureGroup="PT Q1" count="0"/>
    <cacheHierarchy uniqueName="[Measures].[Health Insurance In the Past]" caption="Health Insurance In the Past" measure="1" displayFolder="" measureGroup="PT Q1" count="0"/>
    <cacheHierarchy uniqueName="[Measures].[Medicare]" caption="Medicare" measure="1" displayFolder="" measureGroup="PT Q1" count="0"/>
    <cacheHierarchy uniqueName="[Measures].[Medicaid]" caption="Medicaid" measure="1" displayFolder="" measureGroup="PT Q1" count="0"/>
    <cacheHierarchy uniqueName="[Measures].[Private/Commerical]" caption="Private/Commerical" measure="1" displayFolder="" measureGroup="PT Q1" count="0"/>
    <cacheHierarchy uniqueName="[Measures].[Not Insured]" caption="Not Insured" measure="1" displayFolder="" measureGroup="PT Q1" count="0"/>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PT Q1 1]" caption="__XL_Count PT Q1 1" measure="1" displayFolder="" measureGroup="PT Q1 1" count="0" hidden="1"/>
    <cacheHierarchy uniqueName="[Measures].[__XL_Count of Models]" caption="__XL_Count of Models" measure="1" displayFolder="" count="0" hidden="1"/>
  </cacheHierarchies>
  <kpis count="0"/>
  <dimensions count="8">
    <dimension measure="1" name="Measures" uniqueName="[Measures]" caption="Measures"/>
    <dimension name="PT Q1" uniqueName="[PT Q1]" caption="PT Q1"/>
    <dimension name="PT Q1 1" uniqueName="[PT Q1 1]" caption="PT Q1 1"/>
    <dimension name="PT Q2" uniqueName="[PT Q2]" caption="PT Q2"/>
    <dimension name="PT Q3" uniqueName="[PT Q3]" caption="PT Q3"/>
    <dimension name="PT Q4" uniqueName="[PT Q4]" caption="PT Q4"/>
    <dimension name="PT Q5" uniqueName="[PT Q5]" caption="PT Q5"/>
    <dimension name="PT Q6" uniqueName="[PT Q6]" caption="PT Q6"/>
  </dimensions>
  <measureGroups count="7">
    <measureGroup name="PT Q1" caption="PT Q1"/>
    <measureGroup name="PT Q1 1" caption="PT Q1 1"/>
    <measureGroup name="PT Q2" caption="PT Q2"/>
    <measureGroup name="PT Q3" caption="PT Q3"/>
    <measureGroup name="PT Q4" caption="PT Q4"/>
    <measureGroup name="PT Q5" caption="PT Q5"/>
    <measureGroup name="PT Q6" caption="PT Q6"/>
  </measureGroups>
  <maps count="7">
    <map measureGroup="0" dimension="1"/>
    <map measureGroup="1" dimension="2"/>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licerData="1" pivotCacheId="1762099411"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188" applyNumberFormats="0" applyBorderFormats="0" applyFontFormats="0" applyPatternFormats="0" applyAlignmentFormats="0" applyWidthHeightFormats="1" dataCaption="Values" tag="bb9c7d34-5bd4-4e12-a0b5-b25056707960" updatedVersion="8" minRefreshableVersion="3" useAutoFormatting="1" itemPrintTitles="1" createdVersion="5" indent="0" outline="1" outlineData="1" multipleFieldFilters="0" rowHeaderCaption="Zip Code">
  <location ref="B14:AQ141" firstHeaderRow="0" firstDataRow="1" firstDataCol="1"/>
  <pivotFields count="43">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Row" allDrilled="1" showAll="0" dataSourceSort="1" defaultAttributeDrillState="1">
      <items count="1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dataField="1" showAll="0"/>
    <pivotField allDrilled="1" showAll="0" dataSourceSort="1" defaultAttributeDrillState="1"/>
  </pivotFields>
  <rowFields count="1">
    <field x="40"/>
  </rowFields>
  <rowItems count="1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t="grand">
      <x/>
    </i>
  </rowItems>
  <colFields count="1">
    <field x="-2"/>
  </colFields>
  <colItems count="41">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colItems>
  <dataFields count="41">
    <dataField fld="41" subtotal="count" baseField="0" baseItem="0"/>
    <dataField fld="0" subtotal="count" baseField="40" baseItem="0" numFmtId="164"/>
    <dataField fld="1" subtotal="count" baseField="40" baseItem="0" numFmtId="164"/>
    <dataField fld="2" subtotal="count" baseField="40" baseItem="0" numFmtId="164"/>
    <dataField fld="3" subtotal="count" baseField="40" baseItem="0" numFmtId="164"/>
    <dataField fld="4" subtotal="count" baseField="40" baseItem="0" numFmtId="164"/>
    <dataField fld="5" subtotal="count" baseField="40" baseItem="0" numFmtId="164"/>
    <dataField fld="6" subtotal="count" baseField="40" baseItem="0" numFmtId="164"/>
    <dataField fld="7" subtotal="count" baseField="40" baseItem="0" numFmtId="164"/>
    <dataField fld="8" subtotal="count" baseField="40" baseItem="0" numFmtId="164"/>
    <dataField fld="9" subtotal="count" baseField="40" baseItem="0" numFmtId="164"/>
    <dataField fld="10" subtotal="count" baseField="40" baseItem="0" numFmtId="164"/>
    <dataField fld="11" subtotal="count" baseField="40" baseItem="0" numFmtId="164"/>
    <dataField fld="12" subtotal="count" baseField="40" baseItem="0" numFmtId="164"/>
    <dataField fld="13" subtotal="count" baseField="40" baseItem="0" numFmtId="164"/>
    <dataField fld="14" subtotal="count" baseField="40" baseItem="0" numFmtId="164"/>
    <dataField fld="15" subtotal="count" baseField="40" baseItem="0" numFmtId="164"/>
    <dataField fld="16" subtotal="count" baseField="40" baseItem="0" numFmtId="164"/>
    <dataField fld="17" subtotal="count" baseField="40" baseItem="0" numFmtId="164"/>
    <dataField fld="18" subtotal="count" baseField="40" baseItem="0" numFmtId="164"/>
    <dataField fld="19" subtotal="count" baseField="40" baseItem="0" numFmtId="164"/>
    <dataField fld="20" subtotal="count" baseField="40" baseItem="0" numFmtId="164"/>
    <dataField fld="21" subtotal="count" baseField="40" baseItem="0" numFmtId="164"/>
    <dataField fld="22" subtotal="count" baseField="40" baseItem="0" numFmtId="164"/>
    <dataField fld="23" subtotal="count" baseField="40" baseItem="0" numFmtId="164"/>
    <dataField fld="24" subtotal="count" baseField="40" baseItem="0" numFmtId="164"/>
    <dataField fld="25" subtotal="count" baseField="40" baseItem="0" numFmtId="164"/>
    <dataField fld="26" subtotal="count" baseField="40" baseItem="0" numFmtId="164"/>
    <dataField fld="27" subtotal="count" baseField="40" baseItem="0" numFmtId="164"/>
    <dataField fld="28" subtotal="count" baseField="40" baseItem="0" numFmtId="164"/>
    <dataField fld="29" subtotal="count" baseField="40" baseItem="0" numFmtId="164"/>
    <dataField fld="30" subtotal="count" baseField="40" baseItem="0" numFmtId="164"/>
    <dataField fld="31" subtotal="count" baseField="40" baseItem="0" numFmtId="164"/>
    <dataField fld="32" subtotal="count" baseField="40" baseItem="0" numFmtId="164"/>
    <dataField fld="33" subtotal="count" baseField="40" baseItem="0" numFmtId="164"/>
    <dataField fld="34" subtotal="count" baseField="40" baseItem="0" numFmtId="164"/>
    <dataField fld="35" subtotal="count" baseField="40" baseItem="0" numFmtId="164"/>
    <dataField fld="36" subtotal="count" baseField="40" baseItem="0" numFmtId="164"/>
    <dataField fld="37" subtotal="count" baseField="40" baseItem="0" numFmtId="164"/>
    <dataField fld="38" subtotal="count" baseField="40" baseItem="0" numFmtId="164"/>
    <dataField fld="39" subtotal="count" baseField="40" baseItem="0" numFmtId="164"/>
  </dataField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1]"/>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2" cacheId="134" applyNumberFormats="0" applyBorderFormats="0" applyFontFormats="0" applyPatternFormats="0" applyAlignmentFormats="0" applyWidthHeightFormats="1" dataCaption="Values" tag="0e8fed05-5922-4d42-8fdd-814cb035673a" updatedVersion="8" minRefreshableVersion="3" useAutoFormatting="1" subtotalHiddenItems="1" colGrandTotals="0" itemPrintTitles="1" createdVersion="5" indent="0" outline="1" outlineData="1" multipleFieldFilters="0" rowHeaderCaption="Town, Zip Code">
  <location ref="C13:Q140" firstHeaderRow="0" firstDataRow="1" firstDataCol="1"/>
  <pivotFields count="16">
    <pivotField name="Town, Zip Code" axis="axisRow" allDrilled="1" showAll="0" dataSourceSort="1" defaultAttributeDrillState="1">
      <items count="1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0"/>
  </rowFields>
  <rowItems count="1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spondents" fld="2" subtotal="count" baseField="0" baseItem="0"/>
    <dataField name="Asthma/Lung Disease" fld="3" baseField="0" baseItem="0" numFmtId="2"/>
    <dataField name="Cancer" fld="4" baseField="0" baseItem="0" numFmtId="2"/>
    <dataField name="Child Health &amp; Wellness" fld="9" baseField="0" baseItem="0" numFmtId="2"/>
    <dataField name="Diabetes" fld="10" baseField="0" baseItem="0" numFmtId="2"/>
    <dataField name="Drugs &amp; Alcohol Abuse" fld="12" baseField="0" baseItem="0" numFmtId="2"/>
    <dataField name="Environmental Hazards" fld="13" baseField="0" baseItem="1" numFmtId="2"/>
    <dataField name="Heart Disease &amp; Stroke" fld="5" baseField="0" baseItem="1" numFmtId="2"/>
    <dataField name="HIV/AIDS &amp; STDs" fld="7" baseField="0" baseItem="1" numFmtId="2"/>
    <dataField name="Mental Health Depression/Suicide" fld="11" baseField="0" baseItem="1" numFmtId="2"/>
    <dataField name="Obesity/Weight Loss Issues" fld="14" baseField="0" baseItem="1" numFmtId="2"/>
    <dataField name="Safety" fld="6" baseField="0" baseItem="1" numFmtId="2"/>
    <dataField name="Vaccine Preventable Diseases" fld="8" baseField="0" baseItem="1" numFmtId="2"/>
    <dataField name="Women’s Health &amp; Wellness" fld="1" baseField="0" baseItem="1" numFmtId="2"/>
  </dataFields>
  <formats count="15">
    <format dxfId="96">
      <pivotArea outline="0" fieldPosition="0">
        <references count="1">
          <reference field="4294967294" count="1">
            <x v="6"/>
          </reference>
        </references>
      </pivotArea>
    </format>
    <format dxfId="95">
      <pivotArea outline="0" fieldPosition="0">
        <references count="1">
          <reference field="4294967294" count="1">
            <x v="7"/>
          </reference>
        </references>
      </pivotArea>
    </format>
    <format dxfId="94">
      <pivotArea outline="0" fieldPosition="0">
        <references count="1">
          <reference field="4294967294" count="1">
            <x v="8"/>
          </reference>
        </references>
      </pivotArea>
    </format>
    <format dxfId="93">
      <pivotArea outline="0" fieldPosition="0">
        <references count="1">
          <reference field="4294967294" count="1">
            <x v="9"/>
          </reference>
        </references>
      </pivotArea>
    </format>
    <format dxfId="92">
      <pivotArea outline="0" fieldPosition="0">
        <references count="1">
          <reference field="4294967294" count="1">
            <x v="10"/>
          </reference>
        </references>
      </pivotArea>
    </format>
    <format dxfId="91">
      <pivotArea outline="0" fieldPosition="0">
        <references count="1">
          <reference field="4294967294" count="1">
            <x v="11"/>
          </reference>
        </references>
      </pivotArea>
    </format>
    <format dxfId="90">
      <pivotArea outline="0" fieldPosition="0">
        <references count="1">
          <reference field="4294967294" count="1">
            <x v="12"/>
          </reference>
        </references>
      </pivotArea>
    </format>
    <format dxfId="89">
      <pivotArea outline="0" fieldPosition="0">
        <references count="1">
          <reference field="4294967294" count="1">
            <x v="13"/>
          </reference>
        </references>
      </pivotArea>
    </format>
    <format dxfId="88">
      <pivotArea dataOnly="0" labelOnly="1" fieldPosition="0">
        <references count="1">
          <reference field="0" count="0"/>
        </references>
      </pivotArea>
    </format>
    <format dxfId="87">
      <pivotArea field="0" type="button" dataOnly="0" labelOnly="1" outline="0" axis="axisRow" fieldPosition="0"/>
    </format>
    <format dxfId="86">
      <pivotArea dataOnly="0" outline="0" fieldPosition="0">
        <references count="1">
          <reference field="4294967294" count="1">
            <x v="13"/>
          </reference>
        </references>
      </pivotArea>
    </format>
    <format dxfId="85">
      <pivotArea grandRow="1" outline="0" collapsedLevelsAreSubtotals="1" fieldPosition="0"/>
    </format>
    <format dxfId="84">
      <pivotArea dataOnly="0" labelOnly="1" grandRow="1" outline="0" fieldPosition="0"/>
    </format>
    <format dxfId="83">
      <pivotArea grandRow="1" outline="0" collapsedLevelsAreSubtotals="1" fieldPosition="0"/>
    </format>
    <format dxfId="82">
      <pivotArea dataOnly="0" labelOnly="1" grandRow="1" outline="0" fieldPosition="0"/>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caption="Town, Zip Code"/>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1]"/>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143" applyNumberFormats="0" applyBorderFormats="0" applyFontFormats="0" applyPatternFormats="0" applyAlignmentFormats="0" applyWidthHeightFormats="1" dataCaption="Values" tag="7adb301a-b132-4bb9-9b1f-b005493ea52c" updatedVersion="8" minRefreshableVersion="3" useAutoFormatting="1" subtotalHiddenItems="1" itemPrintTitles="1" createdVersion="5" indent="0" outline="1" outlineData="1" multipleFieldFilters="0" rowHeaderCaption="Town, Zip Code">
  <location ref="C13:Q121" firstHeaderRow="0" firstDataRow="1" firstDataCol="1"/>
  <pivotFields count="23">
    <pivotField dataField="1" showAll="0"/>
    <pivotField axis="axisRow" allDrilled="1" showAll="0" dataSourceSort="1" defaultAttributeDrillState="1">
      <items count="1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0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spondents" fld="0" subtotal="count" baseField="0" baseItem="3270240"/>
    <dataField name="Asthma/Lung Disease" fld="2" baseField="1" baseItem="0" numFmtId="2"/>
    <dataField name="Cancer" fld="3" baseField="1" baseItem="0" numFmtId="2"/>
    <dataField name="Child Health &amp; Wellness" fld="4" baseField="1" baseItem="0" numFmtId="2"/>
    <dataField name="Diabetes" fld="5" baseField="1" baseItem="0" numFmtId="2"/>
    <dataField name="Drugs &amp; Alcohol Abuse" fld="6" baseField="1" baseItem="0" numFmtId="2"/>
    <dataField name="Environmental Hazards" fld="7" baseField="1" baseItem="0" numFmtId="2"/>
    <dataField name="Heart Disease &amp; Stroke" fld="8" baseField="1" baseItem="0" numFmtId="2"/>
    <dataField name="HIV/AIDS &amp; STDs" fld="9" baseField="1" baseItem="0" numFmtId="2"/>
    <dataField name="Mental Health Depression/Suicide" fld="10" baseField="1" baseItem="0" numFmtId="2"/>
    <dataField name="Obesity/Weight Loss Issues" fld="11" baseField="1" baseItem="0" numFmtId="2"/>
    <dataField name="Safety" fld="12" baseField="1" baseItem="0" numFmtId="2"/>
    <dataField name="Vaccine Preventable Diseases" fld="13" baseField="1" baseItem="0" numFmtId="2"/>
    <dataField name="Women’s Health &amp; Wellness" fld="14" baseField="1" baseItem="0" numFmtId="2"/>
  </dataFields>
  <formats count="5">
    <format dxfId="81">
      <pivotArea field="1" type="button" dataOnly="0" labelOnly="1" outline="0" axis="axisRow" fieldPosition="0"/>
    </format>
    <format dxfId="80">
      <pivotArea dataOnly="0" labelOnly="1" fieldPosition="0">
        <references count="1">
          <reference field="1" count="0"/>
        </references>
      </pivotArea>
    </format>
    <format dxfId="79">
      <pivotArea dataOnly="0" outline="0" fieldPosition="0">
        <references count="1">
          <reference field="4294967294" count="1">
            <x v="13"/>
          </reference>
        </references>
      </pivotArea>
    </format>
    <format dxfId="78">
      <pivotArea grandRow="1" outline="0" collapsedLevelsAreSubtotals="1" fieldPosition="0"/>
    </format>
    <format dxfId="77">
      <pivotArea dataOnly="0" labelOnly="1" grandRow="1" outline="0" fieldPosition="0"/>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PT Q2].[I identify as:].&amp;[Man]"/>
        <member name="[PT Q2].[I identify as:].&amp;[Non-binary / non-conforming]"/>
        <member name="[PT Q2].[I identify as:].&amp;[Prefer not to respond]"/>
        <member name="[PT Q2].[I identify as:].&amp;[unknown]"/>
        <member name="[PT Q2].[I identify as:].&amp;[Woman]"/>
      </members>
    </pivotHierarchy>
    <pivotHierarchy dragToData="1"/>
    <pivotHierarchy multipleItemSelectionAllowed="1" dragToData="1">
      <members count="4" level="1">
        <member name="[PT Q2].[County where you live:].&amp;[Nassau]"/>
        <member name="[PT Q2].[County where you live:].&amp;[Queens]"/>
        <member name="[PT Q2].[County where you live:].&amp;[Suffolk]"/>
        <member name="[PT Q2].[County where you live:].&amp;[unknown]"/>
      </members>
    </pivotHierarchy>
    <pivotHierarchy dragToData="1"/>
    <pivotHierarchy multipleItemSelectionAllowed="1" dragToData="1">
      <members count="8" level="1">
        <member name="[PT Q2].[What race do you consider yourself?].&amp;[American Indian and Alaska Native]"/>
        <member name="[PT Q2].[What race do you consider yourself?].&amp;[Asian]"/>
        <member name="[PT Q2].[What race do you consider yourself?].&amp;[Black or African American]"/>
        <member name="[PT Q2].[What race do you consider yourself?].&amp;[Native Hawaiian and Other Pacific Islander]"/>
        <member name="[PT Q2].[What race do you consider yourself?].&amp;[Other (please specify)]"/>
        <member name="[PT Q2].[What race do you consider yourself?].&amp;[Two or more races]"/>
        <member name="[PT Q2].[What race do you consider yourself?].&amp;[unknown]"/>
        <member name="[PT Q2].[What race do you consider yourself?].&amp;[White]"/>
      </members>
    </pivotHierarchy>
    <pivotHierarchy multipleItemSelectionAllowed="1" dragToData="1">
      <members count="3" level="1">
        <member name="[PT Q2].[Are you Hispanic or Latino?].&amp;[Hispanic or Latino]"/>
        <member name="[PT Q2].[Are you Hispanic or Latino?].&amp;[Not Hispanic or Latino]"/>
        <member name="[PT Q2].[Are you Hispanic or Latino?].&amp;[Unknown]"/>
      </members>
    </pivotHierarchy>
    <pivotHierarchy dragToData="1"/>
    <pivotHierarchy multipleItemSelectionAllowed="1" dragToData="1">
      <members count="7" level="1">
        <member name="[PT Q2].[What is your annual household income from all sources?].&amp;[$0-$19,999]"/>
        <member name="[PT Q2].[What is your annual household income from all sources?].&amp;[$20,000 to $34,999]"/>
        <member name="[PT Q2].[What is your annual household income from all sources?].&amp;[$35,000 to $49,999]"/>
        <member name="[PT Q2].[What is your annual household income from all sources?].&amp;[$50,000 to $74,999]"/>
        <member name="[PT Q2].[What is your annual household income from all sources?].&amp;[$75,000 to $125,000]"/>
        <member name="[PT Q2].[What is your annual household income from all sources?].&amp;[Over $125,000]"/>
        <member name="[PT Q2].[What is your annual household income from all sources?].&amp;[unknown]"/>
      </members>
    </pivotHierarchy>
    <pivotHierarchy multipleItemSelectionAllowed="1" dragToData="1">
      <members count="10" level="1">
        <member name="[PT Q2].[What is your highest level of education?].&amp;[College graduate]"/>
        <member name="[PT Q2].[What is your highest level of education?].&amp;[Doctorate]"/>
        <member name="[PT Q2].[What is your highest level of education?].&amp;[Graduate school]"/>
        <member name="[PT Q2].[What is your highest level of education?].&amp;[High school graduate]"/>
        <member name="[PT Q2].[What is your highest level of education?].&amp;[K-8 grade]"/>
        <member name="[PT Q2].[What is your highest level of education?].&amp;[Other (please specify)]"/>
        <member name="[PT Q2].[What is your highest level of education?].&amp;[Some college]"/>
        <member name="[PT Q2].[What is your highest level of education?].&amp;[Some high school]"/>
        <member name="[PT Q2].[What is your highest level of education?].&amp;[Technical school]"/>
        <member name="[PT Q2].[What is your highest level of education?].&amp;[unknown]"/>
      </members>
    </pivotHierarchy>
    <pivotHierarchy multipleItemSelectionAllowed="1" dragToData="1">
      <members count="7" level="1">
        <member name="[PT Q2].[What is your current employment status?].&amp;[Employed for wages]"/>
        <member name="[PT Q2].[What is your current employment status?].&amp;[Out of work and looking for work]"/>
        <member name="[PT Q2].[What is your current employment status?].&amp;[Out of work, but not currently looking]"/>
        <member name="[PT Q2].[What is your current employment status?].&amp;[Retired]"/>
        <member name="[PT Q2].[What is your current employment status?].&amp;[Self-employed]"/>
        <member name="[PT Q2].[What is your current employment status?].&amp;[Student]"/>
        <member name="[PT Q2].[What is your current employment status?].&amp;[unknown]"/>
      </members>
    </pivotHierarchy>
    <pivotHierarchy multipleItemSelectionAllowed="1" dragToData="1">
      <members count="4" level="1">
        <member name="[PT Q2].[Do you currently have health insurance?].&amp;[No, but I did in the past]"/>
        <member name="[PT Q2].[Do you currently have health insurance?].&amp;[No]"/>
        <member name="[PT Q2].[Do you currently have health insurance?].&amp;[unknown]"/>
        <member name="[PT Q2].[Do you currently have health insurance?].&amp;[Y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3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2]"/>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2" cacheId="155" applyNumberFormats="0" applyBorderFormats="0" applyFontFormats="0" applyPatternFormats="0" applyAlignmentFormats="0" applyWidthHeightFormats="1" dataCaption="Values" tag="cfe09429-1564-4a73-94f3-4b34531bf531" updatedVersion="8" minRefreshableVersion="3" useAutoFormatting="1" itemPrintTitles="1" createdVersion="5" indent="0" outline="1" outlineData="1" multipleFieldFilters="0" rowHeaderCaption="Town, Zip Code">
  <location ref="C13:N123" firstHeaderRow="0" firstDataRow="1" firstDataCol="1"/>
  <pivotFields count="19">
    <pivotField dataField="1" showAll="0"/>
    <pivotField axis="axisRow" allDrilled="1" showAll="0" dataSourceSort="1" defaultAttributeDrillState="1">
      <items count="1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1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t="grand">
      <x/>
    </i>
  </rowItems>
  <colFields count="1">
    <field x="-2"/>
  </colFields>
  <colItems count="11">
    <i>
      <x/>
    </i>
    <i i="1">
      <x v="1"/>
    </i>
    <i i="2">
      <x v="2"/>
    </i>
    <i i="3">
      <x v="3"/>
    </i>
    <i i="4">
      <x v="4"/>
    </i>
    <i i="5">
      <x v="5"/>
    </i>
    <i i="6">
      <x v="6"/>
    </i>
    <i i="7">
      <x v="7"/>
    </i>
    <i i="8">
      <x v="8"/>
    </i>
    <i i="9">
      <x v="9"/>
    </i>
    <i i="10">
      <x v="10"/>
    </i>
  </colItems>
  <dataFields count="11">
    <dataField name="Count of Respondents" fld="0" subtotal="count" baseField="0" baseItem="3270240" numFmtId="1"/>
    <dataField name="Cultural/Religious Beliefs" fld="2" baseField="2" baseItem="0" numFmtId="2"/>
    <dataField name="Don’t Know How to Find Doctors" fld="3" baseField="2" baseItem="0" numFmtId="2"/>
    <dataField name="Don’t Understand Need to See a Doctor" fld="4" baseField="2" baseItem="0" numFmtId="2"/>
    <dataField name="Lack of Availability of Doctors" fld="5" baseField="2" baseItem="0" numFmtId="2"/>
    <dataField name="Language Barriers" fld="6" baseField="2" baseItem="0" numFmtId="2"/>
    <dataField name="No Insurance" fld="7" baseField="2" baseItem="0" numFmtId="2"/>
    <dataField name="There are no Barriers" fld="8" baseField="2" baseItem="0" numFmtId="2"/>
    <dataField name="Transportation" fld="9" baseField="2" baseItem="0" numFmtId="2"/>
    <dataField name="Unable to Pay Co-pays/Deductibles" fld="10" baseField="2" baseItem="0" numFmtId="2"/>
    <dataField name="Fear (e.g. not ready to face/discuss health problem;immigration status)" fld="11" baseField="0" baseItem="0" numFmtId="2"/>
  </dataFields>
  <formats count="6">
    <format dxfId="76">
      <pivotArea dataOnly="0" labelOnly="1" fieldPosition="0">
        <references count="1">
          <reference field="1" count="0"/>
        </references>
      </pivotArea>
    </format>
    <format dxfId="75">
      <pivotArea field="1" type="button" dataOnly="0" labelOnly="1" outline="0" axis="axisRow" fieldPosition="0"/>
    </format>
    <format dxfId="74">
      <pivotArea dataOnly="0" outline="0" fieldPosition="0">
        <references count="1">
          <reference field="4294967294" count="1">
            <x v="9"/>
          </reference>
        </references>
      </pivotArea>
    </format>
    <format dxfId="73">
      <pivotArea grandRow="1" outline="0" collapsedLevelsAreSubtotals="1" fieldPosition="0"/>
    </format>
    <format dxfId="72">
      <pivotArea dataOnly="0" labelOnly="1" grandRow="1" outline="0" fieldPosition="0"/>
    </format>
    <format dxfId="71">
      <pivotArea outline="0" collapsedLevelsAreSubtotals="1" fieldPosition="0">
        <references count="1">
          <reference field="4294967294" count="1" selected="0">
            <x v="10"/>
          </reference>
        </references>
      </pivotArea>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PT Q3].[I identify as:].&amp;[Man]"/>
        <member name="[PT Q3].[I identify as:].&amp;[Non-binary / non-conforming]"/>
        <member name="[PT Q3].[I identify as:].&amp;[Prefer not to respond]"/>
        <member name="[PT Q3].[I identify as:].&amp;[unknown]"/>
        <member name="[PT Q3].[I identify as:].&amp;[Woman]"/>
      </members>
    </pivotHierarchy>
    <pivotHierarchy dragToData="1"/>
    <pivotHierarchy multipleItemSelectionAllowed="1" dragToData="1">
      <members count="4" level="1">
        <member name="[PT Q3].[County where you live:].&amp;[Nassau]"/>
        <member name="[PT Q3].[County where you live:].&amp;[Queens]"/>
        <member name="[PT Q3].[County where you live:].&amp;[Suffolk]"/>
        <member name="[PT Q3].[County where you live:].&amp;[unknown]"/>
      </members>
    </pivotHierarchy>
    <pivotHierarchy dragToData="1"/>
    <pivotHierarchy multipleItemSelectionAllowed="1" dragToData="1">
      <members count="8" level="1">
        <member name="[PT Q3].[What race do you consider yourself?].&amp;[American Indian and Alaska Native]"/>
        <member name="[PT Q3].[What race do you consider yourself?].&amp;[Asian]"/>
        <member name="[PT Q3].[What race do you consider yourself?].&amp;[Black or African American]"/>
        <member name="[PT Q3].[What race do you consider yourself?].&amp;[Native Hawaiian and Other Pacific Islander]"/>
        <member name="[PT Q3].[What race do you consider yourself?].&amp;[Other (please specify)]"/>
        <member name="[PT Q3].[What race do you consider yourself?].&amp;[Two or more races]"/>
        <member name="[PT Q3].[What race do you consider yourself?].&amp;[unknown]"/>
        <member name="[PT Q3].[What race do you consider yourself?].&amp;[White]"/>
      </members>
    </pivotHierarchy>
    <pivotHierarchy multipleItemSelectionAllowed="1" dragToData="1">
      <members count="3" level="1">
        <member name="[PT Q3].[Are you Hispanic or Latino?].&amp;[Hispanic or Latino]"/>
        <member name="[PT Q3].[Are you Hispanic or Latino?].&amp;[Not Hispanic or Latino]"/>
        <member name="[PT Q3].[Are you Hispanic or Latino?].&amp;[Unknown]"/>
      </members>
    </pivotHierarchy>
    <pivotHierarchy dragToData="1"/>
    <pivotHierarchy multipleItemSelectionAllowed="1" dragToData="1"/>
    <pivotHierarchy multipleItemSelectionAllowed="1" dragToData="1">
      <members count="10" level="1">
        <member name="[PT Q3].[What is your highest level of education?].&amp;[College graduate]"/>
        <member name="[PT Q3].[What is your highest level of education?].&amp;[Doctorate]"/>
        <member name="[PT Q3].[What is your highest level of education?].&amp;[Graduate school]"/>
        <member name="[PT Q3].[What is your highest level of education?].&amp;[High school graduate]"/>
        <member name="[PT Q3].[What is your highest level of education?].&amp;[K-8 grade]"/>
        <member name="[PT Q3].[What is your highest level of education?].&amp;[Other (please specify)]"/>
        <member name="[PT Q3].[What is your highest level of education?].&amp;[Some college]"/>
        <member name="[PT Q3].[What is your highest level of education?].&amp;[Some high school]"/>
        <member name="[PT Q3].[What is your highest level of education?].&amp;[Technical school]"/>
        <member name="[PT Q3].[What is your highest level of education?].&amp;[unknown]"/>
      </members>
    </pivotHierarchy>
    <pivotHierarchy multipleItemSelectionAllowed="1" dragToData="1">
      <members count="7" level="1">
        <member name="[PT Q3].[What is your current employment status?].&amp;[Employed for wages]"/>
        <member name="[PT Q3].[What is your current employment status?].&amp;[Out of work and looking for work]"/>
        <member name="[PT Q3].[What is your current employment status?].&amp;[Out of work, but not currently looking]"/>
        <member name="[PT Q3].[What is your current employment status?].&amp;[Retired]"/>
        <member name="[PT Q3].[What is your current employment status?].&amp;[Self-employed]"/>
        <member name="[PT Q3].[What is your current employment status?].&amp;[Student]"/>
        <member name="[PT Q3].[What is your current employment status?].&amp;[unknown]"/>
      </members>
    </pivotHierarchy>
    <pivotHierarchy multipleItemSelectionAllowed="1" dragToData="1">
      <members count="4" level="1">
        <member name="[PT Q3].[Do you currently have health insurance?].&amp;[No, but I did in the past]"/>
        <member name="[PT Q3].[Do you currently have health insurance?].&amp;[No]"/>
        <member name="[PT Q3].[Do you currently have health insurance?].&amp;[unknown]"/>
        <member name="[PT Q3].[Do you currently have health insurance?].&amp;[Y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ear (e.g. not ready to face/discuss health problem;immigration statu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8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3]"/>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3" cacheId="164" applyNumberFormats="0" applyBorderFormats="0" applyFontFormats="0" applyPatternFormats="0" applyAlignmentFormats="0" applyWidthHeightFormats="1" dataCaption="Values" tag="0859bbf0-680f-436e-991c-6c5abf8c67cd" updatedVersion="8" minRefreshableVersion="3" useAutoFormatting="1" itemPrintTitles="1" createdVersion="5" indent="0" outline="1" outlineData="1" multipleFieldFilters="0" rowHeaderCaption="Town, Zip Code">
  <location ref="C13:P140" firstHeaderRow="0" firstDataRow="1" firstDataCol="1"/>
  <pivotFields count="15">
    <pivotField axis="axisRow" allDrilled="1" showAll="0" dataSourceSort="1" defaultAttributeDrillState="1">
      <items count="1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0"/>
  </rowFields>
  <rowItems count="1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t="grand">
      <x/>
    </i>
  </rowItems>
  <colFields count="1">
    <field x="-2"/>
  </colFields>
  <colItems count="13">
    <i>
      <x/>
    </i>
    <i i="1">
      <x v="1"/>
    </i>
    <i i="2">
      <x v="2"/>
    </i>
    <i i="3">
      <x v="3"/>
    </i>
    <i i="4">
      <x v="4"/>
    </i>
    <i i="5">
      <x v="5"/>
    </i>
    <i i="6">
      <x v="6"/>
    </i>
    <i i="7">
      <x v="7"/>
    </i>
    <i i="8">
      <x v="8"/>
    </i>
    <i i="9">
      <x v="9"/>
    </i>
    <i i="10">
      <x v="10"/>
    </i>
    <i i="11">
      <x v="11"/>
    </i>
    <i i="12">
      <x v="12"/>
    </i>
  </colItems>
  <dataFields count="13">
    <dataField name="Count of Respondents" fld="1" subtotal="count" baseField="1" baseItem="0" numFmtId="1"/>
    <dataField name="Clean Air &amp; Water" fld="2" baseField="0" baseItem="0" numFmtId="2"/>
    <dataField name="Drug &amp; Alcohol Rehabilitation Services" fld="3" baseField="0" baseItem="0" numFmtId="2"/>
    <dataField name="Healthier Food Choices" fld="4" baseField="0" baseItem="0" numFmtId="2"/>
    <dataField name="Job Opportunities" fld="5" baseField="0" baseItem="0" numFmtId="2"/>
    <dataField name="Mental Health Services" fld="6" baseField="0" baseItem="0" numFmtId="2"/>
    <dataField name="Recreation Facilities" fld="7" baseField="0" baseItem="0" numFmtId="2"/>
    <dataField name="Safe Childcare Options" fld="8" baseField="0" baseItem="0" numFmtId="2"/>
    <dataField name="Safe Places to Walk/Play" fld="9" baseField="0" baseItem="0" numFmtId="2"/>
    <dataField name="Safe Worksites" fld="10" baseField="0" baseItem="0" numFmtId="2"/>
    <dataField name="Smoking Cessation Programs" fld="11" baseField="0" baseItem="0" numFmtId="2"/>
    <dataField name="Transportation" fld="12" baseField="0" baseItem="0" numFmtId="2"/>
    <dataField name="Weight Loss Programs" fld="13" baseField="0" baseItem="0" numFmtId="2"/>
  </dataFields>
  <formats count="5">
    <format dxfId="70">
      <pivotArea field="0" type="button" dataOnly="0" labelOnly="1" outline="0" axis="axisRow" fieldPosition="0"/>
    </format>
    <format dxfId="69">
      <pivotArea dataOnly="0" labelOnly="1" fieldPosition="0">
        <references count="1">
          <reference field="0" count="0"/>
        </references>
      </pivotArea>
    </format>
    <format dxfId="68">
      <pivotArea dataOnly="0" outline="0" fieldPosition="0">
        <references count="1">
          <reference field="4294967294" count="1">
            <x v="12"/>
          </reference>
        </references>
      </pivotArea>
    </format>
    <format dxfId="67">
      <pivotArea grandRow="1" outline="0" collapsedLevelsAreSubtotals="1" fieldPosition="0"/>
    </format>
    <format dxfId="66">
      <pivotArea dataOnly="0" labelOnly="1" grandRow="1" outline="0" fieldPosition="0"/>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3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4]"/>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4" cacheId="173" applyNumberFormats="0" applyBorderFormats="0" applyFontFormats="0" applyPatternFormats="0" applyAlignmentFormats="0" applyWidthHeightFormats="1" dataCaption="Values" tag="72d6137d-09a0-4f60-bb14-e2917c17c478" updatedVersion="8" minRefreshableVersion="3" useAutoFormatting="1" subtotalHiddenItems="1" itemPrintTitles="1" createdVersion="5" indent="0" outline="1" outlineData="1" multipleFieldFilters="0" rowHeaderCaption="Town, Zip Code">
  <location ref="C13:U140" firstHeaderRow="0" firstDataRow="1" firstDataCol="1"/>
  <pivotFields count="20">
    <pivotField axis="axisRow" allDrilled="1" showAll="0" dataSourceSort="1" defaultAttributeDrillState="1">
      <items count="1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0"/>
  </rowFields>
  <rowItems count="1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dataFields count="18">
    <dataField name="Count of Respondents" fld="1" subtotal="count" baseField="1" baseItem="0"/>
    <dataField name="Blood Pressure" fld="2" baseField="0" baseItem="0" numFmtId="2"/>
    <dataField name="Cancer" fld="3" baseField="0" baseItem="0" numFmtId="2"/>
    <dataField name="Cholesterol" fld="4" baseField="0" baseItem="0" numFmtId="2"/>
    <dataField name="Dental Screenings" fld="5" baseField="0" baseItem="0" numFmtId="2"/>
    <dataField name="Disease Outbreak Information" fld="6" baseField="0" baseItem="0" numFmtId="2"/>
    <dataField name="Drug &amp; Alcohol" fld="7" baseField="0" baseItem="0" numFmtId="2"/>
    <dataField name="Eating Disorders" fld="8" baseField="0" baseItem="0" numFmtId="2"/>
    <dataField name="Emergency Preparedness" fld="9" baseField="0" baseItem="0" numFmtId="2"/>
    <dataField name="Exercise/Physical Activity" fld="10" baseField="0" baseItem="0" numFmtId="2"/>
    <dataField name="Heart Disease" fld="11" baseField="0" baseItem="0" numFmtId="2"/>
    <dataField name="HIV/AIDS &amp; STDs" fld="12" baseField="0" baseItem="0" numFmtId="2"/>
    <dataField name="Importance of Routine Well Check Ups" fld="13" baseField="0" baseItem="0" numFmtId="2"/>
    <dataField name="Mental Health/Depression" fld="14" baseField="0" baseItem="0" numFmtId="2"/>
    <dataField name="Nutrition" fld="15" baseField="0" baseItem="0" numFmtId="2"/>
    <dataField name="Prenatal Care" fld="16" baseField="0" baseItem="0" numFmtId="2"/>
    <dataField name="Suicide Prevention" fld="17" baseField="0" baseItem="0" numFmtId="4"/>
    <dataField name="Vaccination Immunizations" fld="18" baseField="0" baseItem="0" numFmtId="2"/>
  </dataFields>
  <formats count="6">
    <format dxfId="65">
      <pivotArea field="0" type="button" dataOnly="0" labelOnly="1" outline="0" axis="axisRow" fieldPosition="0"/>
    </format>
    <format dxfId="64">
      <pivotArea dataOnly="0" labelOnly="1" fieldPosition="0">
        <references count="1">
          <reference field="0" count="0"/>
        </references>
      </pivotArea>
    </format>
    <format dxfId="63">
      <pivotArea dataOnly="0" outline="0" fieldPosition="0">
        <references count="1">
          <reference field="4294967294" count="1">
            <x v="17"/>
          </reference>
        </references>
      </pivotArea>
    </format>
    <format dxfId="62">
      <pivotArea grandRow="1" outline="0" collapsedLevelsAreSubtotals="1" fieldPosition="0"/>
    </format>
    <format dxfId="61">
      <pivotArea dataOnly="0" labelOnly="1" grandRow="1" outline="0" fieldPosition="0"/>
    </format>
    <format dxfId="60">
      <pivotArea outline="0" fieldPosition="0">
        <references count="1">
          <reference field="4294967294" count="1">
            <x v="16"/>
          </reference>
        </references>
      </pivotArea>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9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5]"/>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3" cacheId="182" applyNumberFormats="0" applyBorderFormats="0" applyFontFormats="0" applyPatternFormats="0" applyAlignmentFormats="0" applyWidthHeightFormats="1" dataCaption="Values" missingCaption="0" tag="99ef97b5-18e4-44c1-a1b0-68cccedd2291" updatedVersion="8" minRefreshableVersion="3" useAutoFormatting="1" subtotalHiddenItems="1" itemPrintTitles="1" createdVersion="5" indent="0" outline="1" outlineData="1" multipleFieldFilters="0" rowHeaderCaption="Town, Zip Code">
  <location ref="C13:Q139" firstHeaderRow="0" firstDataRow="1" firstDataCol="1"/>
  <pivotFields count="16">
    <pivotField dataField="1" showAll="0"/>
    <pivotField axis="axisRow" allDrilled="1" showAll="0" dataSourceSort="1" defaultAttributeDrillState="1">
      <items count="1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1"/>
  </rowFields>
  <rowItems count="12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spondents" fld="0" subtotal="count" baseField="0" baseItem="1237200"/>
    <dataField name="Doctor/Health Professional" fld="2" subtotal="count" baseField="1" baseItem="1"/>
    <dataField name="Family or Friends" fld="3" subtotal="count" baseField="1" baseItem="1"/>
    <dataField name="Health Department" fld="4" subtotal="count" baseField="1" baseItem="0"/>
    <dataField name="Hospital" fld="5" subtotal="count" baseField="1" baseItem="0"/>
    <dataField name="Internet" fld="6" subtotal="count" baseField="1" baseItem="0"/>
    <dataField name="Library" fld="7" subtotal="count" baseField="1" baseItem="0"/>
    <dataField name="Newspaper/Magazines" fld="8" subtotal="count" baseField="1" baseItem="0"/>
    <dataField name="Radio" fld="9" subtotal="count" baseField="1" baseItem="0"/>
    <dataField name="Religious Organization" fld="10" subtotal="count" baseField="1" baseItem="0"/>
    <dataField name="School/College" fld="11" subtotal="count" baseField="1" baseItem="0"/>
    <dataField name="Social Media (Facebook, Twitter, etc.)" fld="12" subtotal="count" baseField="1" baseItem="0"/>
    <dataField name="Television" fld="13" subtotal="count" baseField="1" baseItem="0"/>
    <dataField name="Worksite" fld="14" subtotal="count" baseField="1" baseItem="0"/>
  </dataFields>
  <formats count="3">
    <format dxfId="59">
      <pivotArea field="1" type="button" dataOnly="0" labelOnly="1" outline="0" axis="axisRow" fieldPosition="0"/>
    </format>
    <format dxfId="58">
      <pivotArea dataOnly="0" outline="0" fieldPosition="0">
        <references count="1">
          <reference field="4294967294" count="1">
            <x v="13"/>
          </reference>
        </references>
      </pivotArea>
    </format>
    <format dxfId="57">
      <pivotArea grandRow="1" outline="0" collapsedLevelsAreSubtotals="1" fieldPosition="0"/>
    </format>
  </formats>
  <pivotHierarchies count="60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6]"/>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_you_Hispanic_or_Latino?1" xr10:uid="{00000000-0013-0000-FFFF-FFFF01000000}" sourceName="[PT Q1].[Are you Hispanic or Latino?]">
  <pivotTables>
    <pivotTable tabId="12" name="PivotTable12"/>
  </pivotTables>
  <data>
    <olap pivotCacheId="1151787268">
      <levels count="2">
        <level uniqueName="[PT Q1].[Are you Hispanic or Latino?].[(All)]" sourceCaption="(All)" count="0"/>
        <level uniqueName="[PT Q1].[Are you Hispanic or Latino?].[Are you Hispanic or Latino?]" sourceCaption="Are you Hispanic or Latino?" count="4">
          <ranges>
            <range startItem="0">
              <i n="[PT Q1].[Are you Hispanic or Latino?].&amp;[0]" c="0"/>
              <i n="[PT Q1].[Are you Hispanic or Latino?].&amp;[Hispanic or Latino]" c="Hispanic or Latino"/>
              <i n="[PT Q1].[Are you Hispanic or Latino?].&amp;[Not Hispanic or Latino]" c="Not Hispanic or Latino"/>
              <i n="[PT Q1].[Are you Hispanic or Latino?].&amp;[Unknown]" c="Unknown"/>
            </range>
          </ranges>
        </level>
      </levels>
      <selections count="1">
        <selection n="[PT Q1].[Are you Hispanic or Latino?].[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where_you_live" xr10:uid="{00000000-0013-0000-FFFF-FFFF0A000000}" sourceName="[PT Q2].[County where you live:]">
  <pivotTables>
    <pivotTable tabId="20" name="PivotTable1"/>
  </pivotTables>
  <data>
    <olap pivotCacheId="11069677">
      <levels count="2">
        <level uniqueName="[PT Q2].[County where you live:].[(All)]" sourceCaption="(All)" count="0"/>
        <level uniqueName="[PT Q2].[County where you live:].[County where you live:]" sourceCaption="County where you live:" count="5">
          <ranges>
            <range startItem="0">
              <i n="[PT Q2].[County where you live:].&amp;[0]" c="0"/>
              <i n="[PT Q2].[County where you live:].&amp;[Nassau]" c="Nassau"/>
              <i n="[PT Q2].[County where you live:].&amp;[Queens]" c="Queens"/>
              <i n="[PT Q2].[County where you live:].&amp;[Suffolk]" c="Suffolk"/>
              <i n="[PT Q2].[County where you live:].&amp;[unknown]" c="unknown"/>
            </range>
          </ranges>
        </level>
      </levels>
      <selections count="4">
        <selection n="[PT Q2].[County where you live:].&amp;[Nassau]"/>
        <selection n="[PT Q2].[County where you live:].&amp;[Queens]"/>
        <selection n="[PT Q2].[County where you live:].&amp;[Suffolk]"/>
        <selection n="[PT Q2].[County where you live:].&amp;[unknown]"/>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_you_Hispanic_or_Latino?" xr10:uid="{00000000-0013-0000-FFFF-FFFF0B000000}" sourceName="[PT Q2].[Are you Hispanic or Latino?]">
  <pivotTables>
    <pivotTable tabId="20" name="PivotTable1"/>
  </pivotTables>
  <data>
    <olap pivotCacheId="11069677">
      <levels count="2">
        <level uniqueName="[PT Q2].[Are you Hispanic or Latino?].[(All)]" sourceCaption="(All)" count="0"/>
        <level uniqueName="[PT Q2].[Are you Hispanic or Latino?].[Are you Hispanic or Latino?]" sourceCaption="Are you Hispanic or Latino?" count="4">
          <ranges>
            <range startItem="0">
              <i n="[PT Q2].[Are you Hispanic or Latino?].&amp;[0]" c="0"/>
              <i n="[PT Q2].[Are you Hispanic or Latino?].&amp;[Hispanic or Latino]" c="Hispanic or Latino"/>
              <i n="[PT Q2].[Are you Hispanic or Latino?].&amp;[Not Hispanic or Latino]" c="Not Hispanic or Latino"/>
              <i n="[PT Q2].[Are you Hispanic or Latino?].&amp;[Unknown]" c="Unknown"/>
            </range>
          </ranges>
        </level>
      </levels>
      <selections count="3">
        <selection n="[PT Q2].[Are you Hispanic or Latino?].&amp;[Hispanic or Latino]"/>
        <selection n="[PT Q2].[Are you Hispanic or Latino?].&amp;[Not Hispanic or Latino]"/>
        <selection n="[PT Q2].[Are you Hispanic or Latino?].&amp;[Unknown]"/>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annual_household_income_from_all_sources?1" xr10:uid="{00000000-0013-0000-FFFF-FFFF0C000000}" sourceName="[PT Q2].[What is your annual household income from all sources?]">
  <pivotTables>
    <pivotTable tabId="20" name="PivotTable1"/>
  </pivotTables>
  <data>
    <olap pivotCacheId="11069677">
      <levels count="2">
        <level uniqueName="[PT Q2].[What is your annual household income from all sources?].[(All)]" sourceCaption="(All)" count="0"/>
        <level uniqueName="[PT Q2].[What is your annual household income from all sources?].[What is your annual household income from all sources?]" sourceCaption="What is your annual household income from all sources?" count="8">
          <ranges>
            <range startItem="0">
              <i n="[PT Q2].[What is your annual household income from all sources?].&amp;[$0-$19,999]" c="$0-$19,999"/>
              <i n="[PT Q2].[What is your annual household income from all sources?].&amp;[$20,000 to $34,999]" c="$20,000 to $34,999"/>
              <i n="[PT Q2].[What is your annual household income from all sources?].&amp;[$35,000 to $49,999]" c="$35,000 to $49,999"/>
              <i n="[PT Q2].[What is your annual household income from all sources?].&amp;[$50,000 to $74,999]" c="$50,000 to $74,999"/>
              <i n="[PT Q2].[What is your annual household income from all sources?].&amp;[$75,000 to $125,000]" c="$75,000 to $125,000"/>
              <i n="[PT Q2].[What is your annual household income from all sources?].&amp;[0]" c="0"/>
              <i n="[PT Q2].[What is your annual household income from all sources?].&amp;[Over $125,000]" c="Over $125,000"/>
              <i n="[PT Q2].[What is your annual household income from all sources?].&amp;[unknown]" c="unknown"/>
            </range>
          </ranges>
        </level>
      </levels>
      <selections count="7">
        <selection n="[PT Q2].[What is your annual household income from all sources?].&amp;[$0-$19,999]"/>
        <selection n="[PT Q2].[What is your annual household income from all sources?].&amp;[$20,000 to $34,999]"/>
        <selection n="[PT Q2].[What is your annual household income from all sources?].&amp;[$35,000 to $49,999]"/>
        <selection n="[PT Q2].[What is your annual household income from all sources?].&amp;[$50,000 to $74,999]"/>
        <selection n="[PT Q2].[What is your annual household income from all sources?].&amp;[$75,000 to $125,000]"/>
        <selection n="[PT Q2].[What is your annual household income from all sources?].&amp;[Over $125,000]"/>
        <selection n="[PT Q2].[What is your annual household income from all sources?].&amp;[unknown]"/>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current_employment_status?1" xr10:uid="{00000000-0013-0000-FFFF-FFFF0D000000}" sourceName="[PT Q2].[What is your current employment status?]">
  <pivotTables>
    <pivotTable tabId="20" name="PivotTable1"/>
  </pivotTables>
  <data>
    <olap pivotCacheId="11069677">
      <levels count="2">
        <level uniqueName="[PT Q2].[What is your current employment status?].[(All)]" sourceCaption="(All)" count="0"/>
        <level uniqueName="[PT Q2].[What is your current employment status?].[What is your current employment status?]" sourceCaption="What is your current employment status?" count="8">
          <ranges>
            <range startItem="0">
              <i n="[PT Q2].[What is your current employment status?].&amp;[0]" c="0"/>
              <i n="[PT Q2].[What is your current employment status?].&amp;[Employed for wages]" c="Employed for wages"/>
              <i n="[PT Q2].[What is your current employment status?].&amp;[Out of work and looking for work]" c="Out of work and looking for work"/>
              <i n="[PT Q2].[What is your current employment status?].&amp;[Out of work, but not currently looking]" c="Out of work, but not currently looking"/>
              <i n="[PT Q2].[What is your current employment status?].&amp;[Retired]" c="Retired"/>
              <i n="[PT Q2].[What is your current employment status?].&amp;[Self-employed]" c="Self-employed"/>
              <i n="[PT Q2].[What is your current employment status?].&amp;[Student]" c="Student"/>
              <i n="[PT Q2].[What is your current employment status?].&amp;[unknown]" c="unknown"/>
            </range>
          </ranges>
        </level>
      </levels>
      <selections count="7">
        <selection n="[PT Q2].[What is your current employment status?].&amp;[Employed for wages]"/>
        <selection n="[PT Q2].[What is your current employment status?].&amp;[Out of work and looking for work]"/>
        <selection n="[PT Q2].[What is your current employment status?].&amp;[Out of work, but not currently looking]"/>
        <selection n="[PT Q2].[What is your current employment status?].&amp;[Retired]"/>
        <selection n="[PT Q2].[What is your current employment status?].&amp;[Self-employed]"/>
        <selection n="[PT Q2].[What is your current employment status?].&amp;[Student]"/>
        <selection n="[PT Q2].[What is your current employment status?].&amp;[unknown]"/>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highest_level_of_education?1" xr10:uid="{00000000-0013-0000-FFFF-FFFF0E000000}" sourceName="[PT Q2].[What is your highest level of education?]">
  <pivotTables>
    <pivotTable tabId="20" name="PivotTable1"/>
  </pivotTables>
  <data>
    <olap pivotCacheId="11069677">
      <levels count="2">
        <level uniqueName="[PT Q2].[What is your highest level of education?].[(All)]" sourceCaption="(All)" count="0"/>
        <level uniqueName="[PT Q2].[What is your highest level of education?].[What is your highest level of education?]" sourceCaption="What is your highest level of education?" count="11">
          <ranges>
            <range startItem="0">
              <i n="[PT Q2].[What is your highest level of education?].&amp;[College graduate]" c="College graduate"/>
              <i n="[PT Q2].[What is your highest level of education?].&amp;[Doctorate]" c="Doctorate"/>
              <i n="[PT Q2].[What is your highest level of education?].&amp;[Graduate school]" c="Graduate school"/>
              <i n="[PT Q2].[What is your highest level of education?].&amp;[High school graduate]" c="High school graduate"/>
              <i n="[PT Q2].[What is your highest level of education?].&amp;[K-8 grade]" c="K-8 grade"/>
              <i n="[PT Q2].[What is your highest level of education?].&amp;[Other (please specify)]" c="Other (please specify)"/>
              <i n="[PT Q2].[What is your highest level of education?].&amp;[Some college]" c="Some college"/>
              <i n="[PT Q2].[What is your highest level of education?].&amp;[Some high school]" c="Some high school"/>
              <i n="[PT Q2].[What is your highest level of education?].&amp;[Technical school]" c="Technical school"/>
              <i n="[PT Q2].[What is your highest level of education?].&amp;[unknown]" c="unknown"/>
              <i n="[PT Q2].[What is your highest level of education?].&amp;[0]" c="0" nd="1"/>
            </range>
          </ranges>
        </level>
      </levels>
      <selections count="10">
        <selection n="[PT Q2].[What is your highest level of education?].&amp;[College graduate]"/>
        <selection n="[PT Q2].[What is your highest level of education?].&amp;[Doctorate]"/>
        <selection n="[PT Q2].[What is your highest level of education?].&amp;[Graduate school]"/>
        <selection n="[PT Q2].[What is your highest level of education?].&amp;[High school graduate]"/>
        <selection n="[PT Q2].[What is your highest level of education?].&amp;[K-8 grade]"/>
        <selection n="[PT Q2].[What is your highest level of education?].&amp;[Other (please specify)]"/>
        <selection n="[PT Q2].[What is your highest level of education?].&amp;[Some college]"/>
        <selection n="[PT Q2].[What is your highest level of education?].&amp;[Some high school]"/>
        <selection n="[PT Q2].[What is your highest level of education?].&amp;[Technical school]"/>
        <selection n="[PT Q2].[What is your highest level of education?].&amp;[unknown]"/>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race_do_you_consider_yourself?1" xr10:uid="{00000000-0013-0000-FFFF-FFFF0F000000}" sourceName="[PT Q2].[What race do you consider yourself?]">
  <pivotTables>
    <pivotTable tabId="20" name="PivotTable1"/>
  </pivotTables>
  <data>
    <olap pivotCacheId="11069677">
      <levels count="2">
        <level uniqueName="[PT Q2].[What race do you consider yourself?].[(All)]" sourceCaption="(All)" count="0"/>
        <level uniqueName="[PT Q2].[What race do you consider yourself?].[What race do you consider yourself?]" sourceCaption="What race do you consider yourself?" count="9">
          <ranges>
            <range startItem="0">
              <i n="[PT Q2].[What race do you consider yourself?].&amp;[0]" c="0"/>
              <i n="[PT Q2].[What race do you consider yourself?].&amp;[American Indian and Alaska Native]" c="American Indian and Alaska Native"/>
              <i n="[PT Q2].[What race do you consider yourself?].&amp;[Asian]" c="Asian"/>
              <i n="[PT Q2].[What race do you consider yourself?].&amp;[Black or African American]" c="Black or African American"/>
              <i n="[PT Q2].[What race do you consider yourself?].&amp;[Other (please specify)]" c="Other (please specify)"/>
              <i n="[PT Q2].[What race do you consider yourself?].&amp;[Two or more races]" c="Two or more races"/>
              <i n="[PT Q2].[What race do you consider yourself?].&amp;[unknown]" c="unknown"/>
              <i n="[PT Q2].[What race do you consider yourself?].&amp;[White]" c="White"/>
              <i n="[PT Q2].[What race do you consider yourself?].&amp;[Native Hawaiian and Other Pacific Islander]" c="Native Hawaiian and Other Pacific Islander" nd="1"/>
            </range>
          </ranges>
        </level>
      </levels>
      <selections count="8">
        <selection n="[PT Q2].[What race do you consider yourself?].&amp;[American Indian and Alaska Native]"/>
        <selection n="[PT Q2].[What race do you consider yourself?].&amp;[Asian]"/>
        <selection n="[PT Q2].[What race do you consider yourself?].&amp;[Black or African American]"/>
        <selection n="[PT Q2].[What race do you consider yourself?].&amp;[Native Hawaiian and Other Pacific Islander]"/>
        <selection n="[PT Q2].[What race do you consider yourself?].&amp;[Other (please specify)]"/>
        <selection n="[PT Q2].[What race do you consider yourself?].&amp;[Two or more races]"/>
        <selection n="[PT Q2].[What race do you consider yourself?].&amp;[unknown]"/>
        <selection n="[PT Q2].[What race do you consider yourself?].&amp;[White]"/>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_you_currently_have_health_insurance?1" xr10:uid="{00000000-0013-0000-FFFF-FFFF10000000}" sourceName="[PT Q2].[Do you currently have health insurance?]">
  <pivotTables>
    <pivotTable tabId="20" name="PivotTable1"/>
  </pivotTables>
  <data>
    <olap pivotCacheId="11069677">
      <levels count="2">
        <level uniqueName="[PT Q2].[Do you currently have health insurance?].[(All)]" sourceCaption="(All)" count="0"/>
        <level uniqueName="[PT Q2].[Do you currently have health insurance?].[Do you currently have health insurance?]" sourceCaption="Do you currently have health insurance?" count="5">
          <ranges>
            <range startItem="0">
              <i n="[PT Q2].[Do you currently have health insurance?].&amp;[0]" c="0"/>
              <i n="[PT Q2].[Do you currently have health insurance?].&amp;[No]" c="No"/>
              <i n="[PT Q2].[Do you currently have health insurance?].&amp;[unknown]" c="unknown"/>
              <i n="[PT Q2].[Do you currently have health insurance?].&amp;[Yes]" c="Yes"/>
              <i n="[PT Q2].[Do you currently have health insurance?].&amp;[No, but I did in the past]" c="No, but I did in the past" nd="1"/>
            </range>
          </ranges>
        </level>
      </levels>
      <selections count="4">
        <selection n="[PT Q2].[Do you currently have health insurance?].&amp;[No, but I did in the past]"/>
        <selection n="[PT Q2].[Do you currently have health insurance?].&amp;[No]"/>
        <selection n="[PT Q2].[Do you currently have health insurance?].&amp;[unknown]"/>
        <selection n="[PT Q2].[Do you currently have health insurance?].&amp;[Yes]"/>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_identify_as2" xr10:uid="{00000000-0013-0000-FFFF-FFFF11000000}" sourceName="[PT Q3].[I identify as:]">
  <pivotTables>
    <pivotTable tabId="13" name="PivotTable2"/>
  </pivotTables>
  <data>
    <olap pivotCacheId="1367563386">
      <levels count="2">
        <level uniqueName="[PT Q3].[I identify as:].[(All)]" sourceCaption="(All)" count="0"/>
        <level uniqueName="[PT Q3].[I identify as:].[I identify as:]" sourceCaption="I identify as:" count="6">
          <ranges>
            <range startItem="0">
              <i n="[PT Q3].[I identify as:].&amp;[0]" c="0"/>
              <i n="[PT Q3].[I identify as:].&amp;[Man]" c="Man"/>
              <i n="[PT Q3].[I identify as:].&amp;[Non-binary / non-conforming]" c="Non-binary / non-conforming"/>
              <i n="[PT Q3].[I identify as:].&amp;[Prefer not to respond]" c="Prefer not to respond"/>
              <i n="[PT Q3].[I identify as:].&amp;[unknown]" c="unknown"/>
              <i n="[PT Q3].[I identify as:].&amp;[Woman]" c="Woman"/>
            </range>
          </ranges>
        </level>
      </levels>
      <selections count="5">
        <selection n="[PT Q3].[I identify as:].&amp;[Man]"/>
        <selection n="[PT Q3].[I identify as:].&amp;[Non-binary / non-conforming]"/>
        <selection n="[PT Q3].[I identify as:].&amp;[Prefer not to respond]"/>
        <selection n="[PT Q3].[I identify as:].&amp;[unknown]"/>
        <selection n="[PT Q3].[I identify as:].&amp;[Woman]"/>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where_you_live2" xr10:uid="{00000000-0013-0000-FFFF-FFFF12000000}" sourceName="[PT Q3].[County where you live:]">
  <pivotTables>
    <pivotTable tabId="13" name="PivotTable2"/>
  </pivotTables>
  <data>
    <olap pivotCacheId="1367563386">
      <levels count="2">
        <level uniqueName="[PT Q3].[County where you live:].[(All)]" sourceCaption="(All)" count="0"/>
        <level uniqueName="[PT Q3].[County where you live:].[County where you live:]" sourceCaption="County where you live:" count="5">
          <ranges>
            <range startItem="0">
              <i n="[PT Q3].[County where you live:].&amp;[0]" c="0"/>
              <i n="[PT Q3].[County where you live:].&amp;[Nassau]" c="Nassau"/>
              <i n="[PT Q3].[County where you live:].&amp;[Queens]" c="Queens"/>
              <i n="[PT Q3].[County where you live:].&amp;[Suffolk]" c="Suffolk"/>
              <i n="[PT Q3].[County where you live:].&amp;[unknown]" c="unknown"/>
            </range>
          </ranges>
        </level>
      </levels>
      <selections count="4">
        <selection n="[PT Q3].[County where you live:].&amp;[Nassau]"/>
        <selection n="[PT Q3].[County where you live:].&amp;[Queens]"/>
        <selection n="[PT Q3].[County where you live:].&amp;[Suffolk]"/>
        <selection n="[PT Q3].[County where you live:].&amp;[unknown]"/>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_you_Hispanic_or_Latino?2" xr10:uid="{00000000-0013-0000-FFFF-FFFF13000000}" sourceName="[PT Q3].[Are you Hispanic or Latino?]">
  <pivotTables>
    <pivotTable tabId="13" name="PivotTable2"/>
  </pivotTables>
  <data>
    <olap pivotCacheId="1367563386">
      <levels count="2">
        <level uniqueName="[PT Q3].[Are you Hispanic or Latino?].[(All)]" sourceCaption="(All)" count="0"/>
        <level uniqueName="[PT Q3].[Are you Hispanic or Latino?].[Are you Hispanic or Latino?]" sourceCaption="Are you Hispanic or Latino?" count="4">
          <ranges>
            <range startItem="0">
              <i n="[PT Q3].[Are you Hispanic or Latino?].&amp;[0]" c="0"/>
              <i n="[PT Q3].[Are you Hispanic or Latino?].&amp;[Hispanic or Latino]" c="Hispanic or Latino"/>
              <i n="[PT Q3].[Are you Hispanic or Latino?].&amp;[Not Hispanic or Latino]" c="Not Hispanic or Latino"/>
              <i n="[PT Q3].[Are you Hispanic or Latino?].&amp;[Unknown]" c="Unknown"/>
            </range>
          </ranges>
        </level>
      </levels>
      <selections count="3">
        <selection n="[PT Q3].[Are you Hispanic or Latino?].&amp;[Hispanic or Latino]"/>
        <selection n="[PT Q3].[Are you Hispanic or Latino?].&amp;[Not Hispanic or Latino]"/>
        <selection n="[PT Q3].[Are you Hispanic or Latino?].&amp;[Unknown]"/>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_identify_as1" xr10:uid="{00000000-0013-0000-FFFF-FFFF02000000}" sourceName="[PT Q1].[I identify as:]">
  <pivotTables>
    <pivotTable tabId="12" name="PivotTable12"/>
  </pivotTables>
  <data>
    <olap pivotCacheId="1151787268">
      <levels count="2">
        <level uniqueName="[PT Q1].[I identify as:].[(All)]" sourceCaption="(All)" count="0"/>
        <level uniqueName="[PT Q1].[I identify as:].[I identify as:]" sourceCaption="I identify as:" count="6">
          <ranges>
            <range startItem="0">
              <i n="[PT Q1].[I identify as:].&amp;[0]" c="0"/>
              <i n="[PT Q1].[I identify as:].&amp;[Man]" c="Man"/>
              <i n="[PT Q1].[I identify as:].&amp;[Non-binary / non-conforming]" c="Non-binary / non-conforming"/>
              <i n="[PT Q1].[I identify as:].&amp;[Prefer not to respond]" c="Prefer not to respond"/>
              <i n="[PT Q1].[I identify as:].&amp;[unknown]" c="unknown"/>
              <i n="[PT Q1].[I identify as:].&amp;[Woman]" c="Woman"/>
            </range>
          </ranges>
        </level>
      </levels>
      <selections count="1">
        <selection n="[PT Q1].[I identify as:].[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annual_household_income_from_all_sources?2" xr10:uid="{00000000-0013-0000-FFFF-FFFF14000000}" sourceName="[PT Q3].[What is your annual household income from all sources?]">
  <pivotTables>
    <pivotTable tabId="13" name="PivotTable2"/>
  </pivotTables>
  <data>
    <olap pivotCacheId="1367563386">
      <levels count="2">
        <level uniqueName="[PT Q3].[What is your annual household income from all sources?].[(All)]" sourceCaption="(All)" count="0"/>
        <level uniqueName="[PT Q3].[What is your annual household income from all sources?].[What is your annual household income from all sources?]" sourceCaption="What is your annual household income from all sources?" count="8">
          <ranges>
            <range startItem="0">
              <i n="[PT Q3].[What is your annual household income from all sources?].&amp;[$0-$19,999]" c="$0-$19,999"/>
              <i n="[PT Q3].[What is your annual household income from all sources?].&amp;[$20,000 to $34,999]" c="$20,000 to $34,999"/>
              <i n="[PT Q3].[What is your annual household income from all sources?].&amp;[$35,000 to $49,999]" c="$35,000 to $49,999"/>
              <i n="[PT Q3].[What is your annual household income from all sources?].&amp;[$50,000 to $74,999]" c="$50,000 to $74,999"/>
              <i n="[PT Q3].[What is your annual household income from all sources?].&amp;[$75,000 to $125,000]" c="$75,000 to $125,000"/>
              <i n="[PT Q3].[What is your annual household income from all sources?].&amp;[0]" c="0"/>
              <i n="[PT Q3].[What is your annual household income from all sources?].&amp;[Over $125,000]" c="Over $125,000"/>
              <i n="[PT Q3].[What is your annual household income from all sources?].&amp;[unknown]" c="unknown"/>
            </range>
          </ranges>
        </level>
      </levels>
      <selections count="1">
        <selection n="[PT Q3].[What is your annual household income from all sources?].[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current_employment_status?2" xr10:uid="{00000000-0013-0000-FFFF-FFFF15000000}" sourceName="[PT Q3].[What is your current employment status?]">
  <pivotTables>
    <pivotTable tabId="13" name="PivotTable2"/>
  </pivotTables>
  <data>
    <olap pivotCacheId="1367563386">
      <levels count="2">
        <level uniqueName="[PT Q3].[What is your current employment status?].[(All)]" sourceCaption="(All)" count="0"/>
        <level uniqueName="[PT Q3].[What is your current employment status?].[What is your current employment status?]" sourceCaption="What is your current employment status?" count="8">
          <ranges>
            <range startItem="0">
              <i n="[PT Q3].[What is your current employment status?].&amp;[0]" c="0"/>
              <i n="[PT Q3].[What is your current employment status?].&amp;[Employed for wages]" c="Employed for wages"/>
              <i n="[PT Q3].[What is your current employment status?].&amp;[Out of work and looking for work]" c="Out of work and looking for work"/>
              <i n="[PT Q3].[What is your current employment status?].&amp;[Out of work, but not currently looking]" c="Out of work, but not currently looking"/>
              <i n="[PT Q3].[What is your current employment status?].&amp;[Retired]" c="Retired"/>
              <i n="[PT Q3].[What is your current employment status?].&amp;[Self-employed]" c="Self-employed"/>
              <i n="[PT Q3].[What is your current employment status?].&amp;[Student]" c="Student"/>
              <i n="[PT Q3].[What is your current employment status?].&amp;[unknown]" c="unknown"/>
            </range>
          </ranges>
        </level>
      </levels>
      <selections count="7">
        <selection n="[PT Q3].[What is your current employment status?].&amp;[Employed for wages]"/>
        <selection n="[PT Q3].[What is your current employment status?].&amp;[Out of work and looking for work]"/>
        <selection n="[PT Q3].[What is your current employment status?].&amp;[Out of work, but not currently looking]"/>
        <selection n="[PT Q3].[What is your current employment status?].&amp;[Retired]"/>
        <selection n="[PT Q3].[What is your current employment status?].&amp;[Self-employed]"/>
        <selection n="[PT Q3].[What is your current employment status?].&amp;[Student]"/>
        <selection n="[PT Q3].[What is your current employment status?].&amp;[unknown]"/>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highest_level_of_education?2" xr10:uid="{00000000-0013-0000-FFFF-FFFF16000000}" sourceName="[PT Q3].[What is your highest level of education?]">
  <pivotTables>
    <pivotTable tabId="13" name="PivotTable2"/>
  </pivotTables>
  <data>
    <olap pivotCacheId="1367563386">
      <levels count="2">
        <level uniqueName="[PT Q3].[What is your highest level of education?].[(All)]" sourceCaption="(All)" count="0"/>
        <level uniqueName="[PT Q3].[What is your highest level of education?].[What is your highest level of education?]" sourceCaption="What is your highest level of education?" count="11">
          <ranges>
            <range startItem="0">
              <i n="[PT Q3].[What is your highest level of education?].&amp;[College graduate]" c="College graduate"/>
              <i n="[PT Q3].[What is your highest level of education?].&amp;[Doctorate]" c="Doctorate"/>
              <i n="[PT Q3].[What is your highest level of education?].&amp;[Graduate school]" c="Graduate school"/>
              <i n="[PT Q3].[What is your highest level of education?].&amp;[High school graduate]" c="High school graduate"/>
              <i n="[PT Q3].[What is your highest level of education?].&amp;[K-8 grade]" c="K-8 grade"/>
              <i n="[PT Q3].[What is your highest level of education?].&amp;[Other (please specify)]" c="Other (please specify)"/>
              <i n="[PT Q3].[What is your highest level of education?].&amp;[Some college]" c="Some college"/>
              <i n="[PT Q3].[What is your highest level of education?].&amp;[Some high school]" c="Some high school"/>
              <i n="[PT Q3].[What is your highest level of education?].&amp;[Technical school]" c="Technical school"/>
              <i n="[PT Q3].[What is your highest level of education?].&amp;[unknown]" c="unknown"/>
              <i n="[PT Q3].[What is your highest level of education?].&amp;[0]" c="0" nd="1"/>
            </range>
          </ranges>
        </level>
      </levels>
      <selections count="10">
        <selection n="[PT Q3].[What is your highest level of education?].&amp;[College graduate]"/>
        <selection n="[PT Q3].[What is your highest level of education?].&amp;[Doctorate]"/>
        <selection n="[PT Q3].[What is your highest level of education?].&amp;[Graduate school]"/>
        <selection n="[PT Q3].[What is your highest level of education?].&amp;[High school graduate]"/>
        <selection n="[PT Q3].[What is your highest level of education?].&amp;[K-8 grade]"/>
        <selection n="[PT Q3].[What is your highest level of education?].&amp;[Other (please specify)]"/>
        <selection n="[PT Q3].[What is your highest level of education?].&amp;[Some college]"/>
        <selection n="[PT Q3].[What is your highest level of education?].&amp;[Some high school]"/>
        <selection n="[PT Q3].[What is your highest level of education?].&amp;[Technical school]"/>
        <selection n="[PT Q3].[What is your highest level of education?].&amp;[unknown]"/>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race_do_you_consider_yourself?2" xr10:uid="{00000000-0013-0000-FFFF-FFFF17000000}" sourceName="[PT Q3].[What race do you consider yourself?]">
  <pivotTables>
    <pivotTable tabId="13" name="PivotTable2"/>
  </pivotTables>
  <data>
    <olap pivotCacheId="1367563386">
      <levels count="2">
        <level uniqueName="[PT Q3].[What race do you consider yourself?].[(All)]" sourceCaption="(All)" count="0"/>
        <level uniqueName="[PT Q3].[What race do you consider yourself?].[What race do you consider yourself?]" sourceCaption="What race do you consider yourself?" count="9">
          <ranges>
            <range startItem="0">
              <i n="[PT Q3].[What race do you consider yourself?].&amp;[0]" c="0"/>
              <i n="[PT Q3].[What race do you consider yourself?].&amp;[American Indian and Alaska Native]" c="American Indian and Alaska Native"/>
              <i n="[PT Q3].[What race do you consider yourself?].&amp;[Asian]" c="Asian"/>
              <i n="[PT Q3].[What race do you consider yourself?].&amp;[Black or African American]" c="Black or African American"/>
              <i n="[PT Q3].[What race do you consider yourself?].&amp;[Other (please specify)]" c="Other (please specify)"/>
              <i n="[PT Q3].[What race do you consider yourself?].&amp;[Two or more races]" c="Two or more races"/>
              <i n="[PT Q3].[What race do you consider yourself?].&amp;[unknown]" c="unknown"/>
              <i n="[PT Q3].[What race do you consider yourself?].&amp;[White]" c="White"/>
              <i n="[PT Q3].[What race do you consider yourself?].&amp;[Native Hawaiian and Other Pacific Islander]" c="Native Hawaiian and Other Pacific Islander" nd="1"/>
            </range>
          </ranges>
        </level>
      </levels>
      <selections count="8">
        <selection n="[PT Q3].[What race do you consider yourself?].&amp;[American Indian and Alaska Native]"/>
        <selection n="[PT Q3].[What race do you consider yourself?].&amp;[Asian]"/>
        <selection n="[PT Q3].[What race do you consider yourself?].&amp;[Black or African American]"/>
        <selection n="[PT Q3].[What race do you consider yourself?].&amp;[Native Hawaiian and Other Pacific Islander]"/>
        <selection n="[PT Q3].[What race do you consider yourself?].&amp;[Other (please specify)]"/>
        <selection n="[PT Q3].[What race do you consider yourself?].&amp;[Two or more races]"/>
        <selection n="[PT Q3].[What race do you consider yourself?].&amp;[unknown]"/>
        <selection n="[PT Q3].[What race do you consider yourself?].&amp;[White]"/>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_you_currently_have_health_insurance?2" xr10:uid="{00000000-0013-0000-FFFF-FFFF18000000}" sourceName="[PT Q3].[Do you currently have health insurance?]">
  <pivotTables>
    <pivotTable tabId="13" name="PivotTable2"/>
  </pivotTables>
  <data>
    <olap pivotCacheId="1367563386">
      <levels count="2">
        <level uniqueName="[PT Q3].[Do you currently have health insurance?].[(All)]" sourceCaption="(All)" count="0"/>
        <level uniqueName="[PT Q3].[Do you currently have health insurance?].[Do you currently have health insurance?]" sourceCaption="Do you currently have health insurance?" count="5">
          <ranges>
            <range startItem="0">
              <i n="[PT Q3].[Do you currently have health insurance?].&amp;[0]" c="0"/>
              <i n="[PT Q3].[Do you currently have health insurance?].&amp;[No]" c="No"/>
              <i n="[PT Q3].[Do you currently have health insurance?].&amp;[No, but I did in the past]" c="No, but I did in the past"/>
              <i n="[PT Q3].[Do you currently have health insurance?].&amp;[unknown]" c="unknown"/>
              <i n="[PT Q3].[Do you currently have health insurance?].&amp;[Yes]" c="Yes"/>
            </range>
          </ranges>
        </level>
      </levels>
      <selections count="4">
        <selection n="[PT Q3].[Do you currently have health insurance?].&amp;[No, but I did in the past]"/>
        <selection n="[PT Q3].[Do you currently have health insurance?].&amp;[No]"/>
        <selection n="[PT Q3].[Do you currently have health insurance?].&amp;[unknown]"/>
        <selection n="[PT Q3].[Do you currently have health insurance?].&amp;[Yes]"/>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_identify_as3" xr10:uid="{00000000-0013-0000-FFFF-FFFF19000000}" sourceName="[PT Q4].[I identify as:]">
  <pivotTables>
    <pivotTable tabId="14" name="PivotTable3"/>
  </pivotTables>
  <data>
    <olap pivotCacheId="693392555">
      <levels count="2">
        <level uniqueName="[PT Q4].[I identify as:].[(All)]" sourceCaption="(All)" count="0"/>
        <level uniqueName="[PT Q4].[I identify as:].[I identify as:]" sourceCaption="I identify as:" count="6">
          <ranges>
            <range startItem="0">
              <i n="[PT Q4].[I identify as:].&amp;[0]" c="0"/>
              <i n="[PT Q4].[I identify as:].&amp;[Man]" c="Man"/>
              <i n="[PT Q4].[I identify as:].&amp;[Non-binary / non-conforming]" c="Non-binary / non-conforming"/>
              <i n="[PT Q4].[I identify as:].&amp;[Prefer not to respond]" c="Prefer not to respond"/>
              <i n="[PT Q4].[I identify as:].&amp;[unknown]" c="unknown"/>
              <i n="[PT Q4].[I identify as:].&amp;[Woman]" c="Woman"/>
            </range>
          </ranges>
        </level>
      </levels>
      <selections count="1">
        <selection n="[PT Q4].[I identify as:].[All]"/>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where_you_live3" xr10:uid="{00000000-0013-0000-FFFF-FFFF1A000000}" sourceName="[PT Q4].[County where you live:]">
  <pivotTables>
    <pivotTable tabId="14" name="PivotTable3"/>
  </pivotTables>
  <data>
    <olap pivotCacheId="693392555">
      <levels count="2">
        <level uniqueName="[PT Q4].[County where you live:].[(All)]" sourceCaption="(All)" count="0"/>
        <level uniqueName="[PT Q4].[County where you live:].[County where you live:]" sourceCaption="County where you live:" count="5">
          <ranges>
            <range startItem="0">
              <i n="[PT Q4].[County where you live:].&amp;[0]" c="0"/>
              <i n="[PT Q4].[County where you live:].&amp;[Nassau]" c="Nassau"/>
              <i n="[PT Q4].[County where you live:].&amp;[Queens]" c="Queens"/>
              <i n="[PT Q4].[County where you live:].&amp;[Suffolk]" c="Suffolk"/>
              <i n="[PT Q4].[County where you live:].&amp;[unknown]" c="unknown"/>
            </range>
          </ranges>
        </level>
      </levels>
      <selections count="1">
        <selection n="[PT Q4].[County where you live:].[All]"/>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_you_Hispanic_or_Latino?3" xr10:uid="{00000000-0013-0000-FFFF-FFFF1B000000}" sourceName="[PT Q4].[Are you Hispanic or Latino?]">
  <pivotTables>
    <pivotTable tabId="14" name="PivotTable3"/>
  </pivotTables>
  <data>
    <olap pivotCacheId="693392555">
      <levels count="2">
        <level uniqueName="[PT Q4].[Are you Hispanic or Latino?].[(All)]" sourceCaption="(All)" count="0"/>
        <level uniqueName="[PT Q4].[Are you Hispanic or Latino?].[Are you Hispanic or Latino?]" sourceCaption="Are you Hispanic or Latino?" count="4">
          <ranges>
            <range startItem="0">
              <i n="[PT Q4].[Are you Hispanic or Latino?].&amp;[0]" c="0"/>
              <i n="[PT Q4].[Are you Hispanic or Latino?].&amp;[Hispanic or Latino]" c="Hispanic or Latino"/>
              <i n="[PT Q4].[Are you Hispanic or Latino?].&amp;[Not Hispanic or Latino]" c="Not Hispanic or Latino"/>
              <i n="[PT Q4].[Are you Hispanic or Latino?].&amp;[Unknown]" c="Unknown"/>
            </range>
          </ranges>
        </level>
      </levels>
      <selections count="1">
        <selection n="[PT Q4].[Are you Hispanic or Latino?].[All]"/>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annual_household_income_from_all_sources?3" xr10:uid="{00000000-0013-0000-FFFF-FFFF1C000000}" sourceName="[PT Q4].[What is your annual household income from all sources?]">
  <pivotTables>
    <pivotTable tabId="14" name="PivotTable3"/>
  </pivotTables>
  <data>
    <olap pivotCacheId="693392555">
      <levels count="2">
        <level uniqueName="[PT Q4].[What is your annual household income from all sources?].[(All)]" sourceCaption="(All)" count="0"/>
        <level uniqueName="[PT Q4].[What is your annual household income from all sources?].[What is your annual household income from all sources?]" sourceCaption="What is your annual household income from all sources?" count="8">
          <ranges>
            <range startItem="0">
              <i n="[PT Q4].[What is your annual household income from all sources?].&amp;[$0-$19,999]" c="$0-$19,999"/>
              <i n="[PT Q4].[What is your annual household income from all sources?].&amp;[$20,000 to $34,999]" c="$20,000 to $34,999"/>
              <i n="[PT Q4].[What is your annual household income from all sources?].&amp;[$35,000 to $49,999]" c="$35,000 to $49,999"/>
              <i n="[PT Q4].[What is your annual household income from all sources?].&amp;[$50,000 to $74,999]" c="$50,000 to $74,999"/>
              <i n="[PT Q4].[What is your annual household income from all sources?].&amp;[$75,000 to $125,000]" c="$75,000 to $125,000"/>
              <i n="[PT Q4].[What is your annual household income from all sources?].&amp;[0]" c="0"/>
              <i n="[PT Q4].[What is your annual household income from all sources?].&amp;[Over $125,000]" c="Over $125,000"/>
              <i n="[PT Q4].[What is your annual household income from all sources?].&amp;[unknown]" c="unknown"/>
            </range>
          </ranges>
        </level>
      </levels>
      <selections count="1">
        <selection n="[PT Q4].[What is your annual household income from all sources?].[All]"/>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current_employment_status?3" xr10:uid="{00000000-0013-0000-FFFF-FFFF1D000000}" sourceName="[PT Q4].[What is your current employment status?]">
  <pivotTables>
    <pivotTable tabId="14" name="PivotTable3"/>
  </pivotTables>
  <data>
    <olap pivotCacheId="693392555">
      <levels count="2">
        <level uniqueName="[PT Q4].[What is your current employment status?].[(All)]" sourceCaption="(All)" count="0"/>
        <level uniqueName="[PT Q4].[What is your current employment status?].[What is your current employment status?]" sourceCaption="What is your current employment status?" count="8">
          <ranges>
            <range startItem="0">
              <i n="[PT Q4].[What is your current employment status?].&amp;[0]" c="0"/>
              <i n="[PT Q4].[What is your current employment status?].&amp;[Employed for wages]" c="Employed for wages"/>
              <i n="[PT Q4].[What is your current employment status?].&amp;[Out of work and looking for work]" c="Out of work and looking for work"/>
              <i n="[PT Q4].[What is your current employment status?].&amp;[Out of work, but not currently looking]" c="Out of work, but not currently looking"/>
              <i n="[PT Q4].[What is your current employment status?].&amp;[Retired]" c="Retired"/>
              <i n="[PT Q4].[What is your current employment status?].&amp;[Self-employed]" c="Self-employed"/>
              <i n="[PT Q4].[What is your current employment status?].&amp;[Student]" c="Student"/>
              <i n="[PT Q4].[What is your current employment status?].&amp;[unknown]" c="unknown"/>
            </range>
          </ranges>
        </level>
      </levels>
      <selections count="1">
        <selection n="[PT Q4].[What is your current employment status?].[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where_you_live1" xr10:uid="{00000000-0013-0000-FFFF-FFFF03000000}" sourceName="[PT Q1].[County where you live:]">
  <pivotTables>
    <pivotTable tabId="12" name="PivotTable12"/>
  </pivotTables>
  <data>
    <olap pivotCacheId="1151787268">
      <levels count="2">
        <level uniqueName="[PT Q1].[County where you live:].[(All)]" sourceCaption="(All)" count="0"/>
        <level uniqueName="[PT Q1].[County where you live:].[County where you live:]" sourceCaption="County where you live:" count="5">
          <ranges>
            <range startItem="0">
              <i n="[PT Q1].[County where you live:].&amp;[0]" c="0"/>
              <i n="[PT Q1].[County where you live:].&amp;[Nassau]" c="Nassau"/>
              <i n="[PT Q1].[County where you live:].&amp;[Queens]" c="Queens"/>
              <i n="[PT Q1].[County where you live:].&amp;[Suffolk]" c="Suffolk"/>
              <i n="[PT Q1].[County where you live:].&amp;[unknown]" c="unknown"/>
            </range>
          </ranges>
        </level>
      </levels>
      <selections count="1">
        <selection n="[PT Q1].[County where you live:].[All]"/>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highest_level_of_education?3" xr10:uid="{00000000-0013-0000-FFFF-FFFF1E000000}" sourceName="[PT Q4].[What is your highest level of education?]">
  <pivotTables>
    <pivotTable tabId="14" name="PivotTable3"/>
  </pivotTables>
  <data>
    <olap pivotCacheId="693392555">
      <levels count="2">
        <level uniqueName="[PT Q4].[What is your highest level of education?].[(All)]" sourceCaption="(All)" count="0"/>
        <level uniqueName="[PT Q4].[What is your highest level of education?].[What is your highest level of education?]" sourceCaption="What is your highest level of education?" count="11">
          <ranges>
            <range startItem="0">
              <i n="[PT Q4].[What is your highest level of education?].&amp;[0]" c="0"/>
              <i n="[PT Q4].[What is your highest level of education?].&amp;[College graduate]" c="College graduate"/>
              <i n="[PT Q4].[What is your highest level of education?].&amp;[Doctorate]" c="Doctorate"/>
              <i n="[PT Q4].[What is your highest level of education?].&amp;[Graduate school]" c="Graduate school"/>
              <i n="[PT Q4].[What is your highest level of education?].&amp;[High school graduate]" c="High school graduate"/>
              <i n="[PT Q4].[What is your highest level of education?].&amp;[K-8 grade]" c="K-8 grade"/>
              <i n="[PT Q4].[What is your highest level of education?].&amp;[Other (please specify)]" c="Other (please specify)"/>
              <i n="[PT Q4].[What is your highest level of education?].&amp;[Some college]" c="Some college"/>
              <i n="[PT Q4].[What is your highest level of education?].&amp;[Some high school]" c="Some high school"/>
              <i n="[PT Q4].[What is your highest level of education?].&amp;[Technical school]" c="Technical school"/>
              <i n="[PT Q4].[What is your highest level of education?].&amp;[unknown]" c="unknown"/>
            </range>
          </ranges>
        </level>
      </levels>
      <selections count="1">
        <selection n="[PT Q4].[What is your highest level of education?].[All]"/>
      </selections>
    </olap>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race_do_you_consider_yourself?3" xr10:uid="{00000000-0013-0000-FFFF-FFFF1F000000}" sourceName="[PT Q4].[What race do you consider yourself?]">
  <pivotTables>
    <pivotTable tabId="14" name="PivotTable3"/>
  </pivotTables>
  <data>
    <olap pivotCacheId="693392555">
      <levels count="2">
        <level uniqueName="[PT Q4].[What race do you consider yourself?].[(All)]" sourceCaption="(All)" count="0"/>
        <level uniqueName="[PT Q4].[What race do you consider yourself?].[What race do you consider yourself?]" sourceCaption="What race do you consider yourself?" count="9">
          <ranges>
            <range startItem="0">
              <i n="[PT Q4].[What race do you consider yourself?].&amp;[0]" c="0"/>
              <i n="[PT Q4].[What race do you consider yourself?].&amp;[American Indian and Alaska Native]" c="American Indian and Alaska Native"/>
              <i n="[PT Q4].[What race do you consider yourself?].&amp;[Asian]" c="Asian"/>
              <i n="[PT Q4].[What race do you consider yourself?].&amp;[Black or African American]" c="Black or African American"/>
              <i n="[PT Q4].[What race do you consider yourself?].&amp;[Native Hawaiian and Other Pacific Islander]" c="Native Hawaiian and Other Pacific Islander"/>
              <i n="[PT Q4].[What race do you consider yourself?].&amp;[Other (please specify)]" c="Other (please specify)"/>
              <i n="[PT Q4].[What race do you consider yourself?].&amp;[Two or more races]" c="Two or more races"/>
              <i n="[PT Q4].[What race do you consider yourself?].&amp;[unknown]" c="unknown"/>
              <i n="[PT Q4].[What race do you consider yourself?].&amp;[White]" c="White"/>
            </range>
          </ranges>
        </level>
      </levels>
      <selections count="1">
        <selection n="[PT Q4].[What race do you consider yourself?].[All]"/>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_you_currently_have_health_insurance?3" xr10:uid="{00000000-0013-0000-FFFF-FFFF20000000}" sourceName="[PT Q4].[Do you currently have health insurance?]">
  <pivotTables>
    <pivotTable tabId="14" name="PivotTable3"/>
  </pivotTables>
  <data>
    <olap pivotCacheId="693392555">
      <levels count="2">
        <level uniqueName="[PT Q4].[Do you currently have health insurance?].[(All)]" sourceCaption="(All)" count="0"/>
        <level uniqueName="[PT Q4].[Do you currently have health insurance?].[Do you currently have health insurance?]" sourceCaption="Do you currently have health insurance?" count="5">
          <ranges>
            <range startItem="0">
              <i n="[PT Q4].[Do you currently have health insurance?].&amp;[0]" c="0"/>
              <i n="[PT Q4].[Do you currently have health insurance?].&amp;[No]" c="No"/>
              <i n="[PT Q4].[Do you currently have health insurance?].&amp;[No, but I did in the past]" c="No, but I did in the past"/>
              <i n="[PT Q4].[Do you currently have health insurance?].&amp;[unknown]" c="unknown"/>
              <i n="[PT Q4].[Do you currently have health insurance?].&amp;[Yes]" c="Yes"/>
            </range>
          </ranges>
        </level>
      </levels>
      <selections count="1">
        <selection n="[PT Q4].[Do you currently have health insurance?].[All]"/>
      </selections>
    </olap>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_you_Hispanic_or_Latino?4" xr10:uid="{00000000-0013-0000-FFFF-FFFF21000000}" sourceName="[PT Q5].[Are you Hispanic or Latino?]">
  <pivotTables>
    <pivotTable tabId="15" name="PivotTable4"/>
  </pivotTables>
  <data>
    <olap pivotCacheId="1297020632">
      <levels count="2">
        <level uniqueName="[PT Q5].[Are you Hispanic or Latino?].[(All)]" sourceCaption="(All)" count="0"/>
        <level uniqueName="[PT Q5].[Are you Hispanic or Latino?].[Are you Hispanic or Latino?]" sourceCaption="Are you Hispanic or Latino?" count="4">
          <ranges>
            <range startItem="0">
              <i n="[PT Q5].[Are you Hispanic or Latino?].&amp;[0]" c="0"/>
              <i n="[PT Q5].[Are you Hispanic or Latino?].&amp;[Hispanic or Latino]" c="Hispanic or Latino"/>
              <i n="[PT Q5].[Are you Hispanic or Latino?].&amp;[Not Hispanic or Latino]" c="Not Hispanic or Latino"/>
              <i n="[PT Q5].[Are you Hispanic or Latino?].&amp;[Unknown]" c="Unknown"/>
            </range>
          </ranges>
        </level>
      </levels>
      <selections count="1">
        <selection n="[PT Q5].[Are you Hispanic or Latino?].[All]"/>
      </selections>
    </olap>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_identify_as4" xr10:uid="{00000000-0013-0000-FFFF-FFFF22000000}" sourceName="[PT Q5].[I identify as:]">
  <pivotTables>
    <pivotTable tabId="15" name="PivotTable4"/>
  </pivotTables>
  <data>
    <olap pivotCacheId="1297020632">
      <levels count="2">
        <level uniqueName="[PT Q5].[I identify as:].[(All)]" sourceCaption="(All)" count="0"/>
        <level uniqueName="[PT Q5].[I identify as:].[I identify as:]" sourceCaption="I identify as:" count="6">
          <ranges>
            <range startItem="0">
              <i n="[PT Q5].[I identify as:].&amp;[0]" c="0"/>
              <i n="[PT Q5].[I identify as:].&amp;[Man]" c="Man"/>
              <i n="[PT Q5].[I identify as:].&amp;[Non-binary / non-conforming]" c="Non-binary / non-conforming"/>
              <i n="[PT Q5].[I identify as:].&amp;[Prefer not to respond]" c="Prefer not to respond"/>
              <i n="[PT Q5].[I identify as:].&amp;[unknown]" c="unknown"/>
              <i n="[PT Q5].[I identify as:].&amp;[Woman]" c="Woman"/>
            </range>
          </ranges>
        </level>
      </levels>
      <selections count="1">
        <selection n="[PT Q5].[I identify as:].[All]"/>
      </selections>
    </olap>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where_you_live4" xr10:uid="{00000000-0013-0000-FFFF-FFFF23000000}" sourceName="[PT Q5].[County where you live:]">
  <pivotTables>
    <pivotTable tabId="15" name="PivotTable4"/>
  </pivotTables>
  <data>
    <olap pivotCacheId="1297020632">
      <levels count="2">
        <level uniqueName="[PT Q5].[County where you live:].[(All)]" sourceCaption="(All)" count="0"/>
        <level uniqueName="[PT Q5].[County where you live:].[County where you live:]" sourceCaption="County where you live:" count="5">
          <ranges>
            <range startItem="0">
              <i n="[PT Q5].[County where you live:].&amp;[0]" c="0"/>
              <i n="[PT Q5].[County where you live:].&amp;[Nassau]" c="Nassau"/>
              <i n="[PT Q5].[County where you live:].&amp;[Queens]" c="Queens"/>
              <i n="[PT Q5].[County where you live:].&amp;[Suffolk]" c="Suffolk"/>
              <i n="[PT Q5].[County where you live:].&amp;[unknown]" c="unknown"/>
            </range>
          </ranges>
        </level>
      </levels>
      <selections count="1">
        <selection n="[PT Q5].[County where you live:].[All]"/>
      </selections>
    </olap>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annual_household_income_from_all_sources?4" xr10:uid="{00000000-0013-0000-FFFF-FFFF24000000}" sourceName="[PT Q5].[What is your annual household income from all sources?]">
  <pivotTables>
    <pivotTable tabId="15" name="PivotTable4"/>
  </pivotTables>
  <data>
    <olap pivotCacheId="1297020632">
      <levels count="2">
        <level uniqueName="[PT Q5].[What is your annual household income from all sources?].[(All)]" sourceCaption="(All)" count="0"/>
        <level uniqueName="[PT Q5].[What is your annual household income from all sources?].[What is your annual household income from all sources?]" sourceCaption="What is your annual household income from all sources?" count="8">
          <ranges>
            <range startItem="0">
              <i n="[PT Q5].[What is your annual household income from all sources?].&amp;[$0-$19,999]" c="$0-$19,999"/>
              <i n="[PT Q5].[What is your annual household income from all sources?].&amp;[$20,000 to $34,999]" c="$20,000 to $34,999"/>
              <i n="[PT Q5].[What is your annual household income from all sources?].&amp;[$35,000 to $49,999]" c="$35,000 to $49,999"/>
              <i n="[PT Q5].[What is your annual household income from all sources?].&amp;[$50,000 to $74,999]" c="$50,000 to $74,999"/>
              <i n="[PT Q5].[What is your annual household income from all sources?].&amp;[$75,000 to $125,000]" c="$75,000 to $125,000"/>
              <i n="[PT Q5].[What is your annual household income from all sources?].&amp;[0]" c="0"/>
              <i n="[PT Q5].[What is your annual household income from all sources?].&amp;[Over $125,000]" c="Over $125,000"/>
              <i n="[PT Q5].[What is your annual household income from all sources?].&amp;[unknown]" c="unknown"/>
            </range>
          </ranges>
        </level>
      </levels>
      <selections count="1">
        <selection n="[PT Q5].[What is your annual household income from all sources?].[All]"/>
      </selections>
    </olap>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current_employment_status?4" xr10:uid="{00000000-0013-0000-FFFF-FFFF25000000}" sourceName="[PT Q5].[What is your current employment status?]">
  <pivotTables>
    <pivotTable tabId="15" name="PivotTable4"/>
  </pivotTables>
  <data>
    <olap pivotCacheId="1297020632">
      <levels count="2">
        <level uniqueName="[PT Q5].[What is your current employment status?].[(All)]" sourceCaption="(All)" count="0"/>
        <level uniqueName="[PT Q5].[What is your current employment status?].[What is your current employment status?]" sourceCaption="What is your current employment status?" count="8">
          <ranges>
            <range startItem="0">
              <i n="[PT Q5].[What is your current employment status?].&amp;[0]" c="0"/>
              <i n="[PT Q5].[What is your current employment status?].&amp;[Employed for wages]" c="Employed for wages"/>
              <i n="[PT Q5].[What is your current employment status?].&amp;[Out of work and looking for work]" c="Out of work and looking for work"/>
              <i n="[PT Q5].[What is your current employment status?].&amp;[Out of work, but not currently looking]" c="Out of work, but not currently looking"/>
              <i n="[PT Q5].[What is your current employment status?].&amp;[Retired]" c="Retired"/>
              <i n="[PT Q5].[What is your current employment status?].&amp;[Self-employed]" c="Self-employed"/>
              <i n="[PT Q5].[What is your current employment status?].&amp;[Student]" c="Student"/>
              <i n="[PT Q5].[What is your current employment status?].&amp;[unknown]" c="unknown"/>
            </range>
          </ranges>
        </level>
      </levels>
      <selections count="1">
        <selection n="[PT Q5].[What is your current employment status?].[All]"/>
      </selections>
    </olap>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highest_level_of_education?4" xr10:uid="{00000000-0013-0000-FFFF-FFFF26000000}" sourceName="[PT Q5].[What is your highest level of education?]">
  <pivotTables>
    <pivotTable tabId="15" name="PivotTable4"/>
  </pivotTables>
  <data>
    <olap pivotCacheId="1297020632">
      <levels count="2">
        <level uniqueName="[PT Q5].[What is your highest level of education?].[(All)]" sourceCaption="(All)" count="0"/>
        <level uniqueName="[PT Q5].[What is your highest level of education?].[What is your highest level of education?]" sourceCaption="What is your highest level of education?" count="11">
          <ranges>
            <range startItem="0">
              <i n="[PT Q5].[What is your highest level of education?].&amp;[0]" c="0"/>
              <i n="[PT Q5].[What is your highest level of education?].&amp;[College graduate]" c="College graduate"/>
              <i n="[PT Q5].[What is your highest level of education?].&amp;[Doctorate]" c="Doctorate"/>
              <i n="[PT Q5].[What is your highest level of education?].&amp;[Graduate school]" c="Graduate school"/>
              <i n="[PT Q5].[What is your highest level of education?].&amp;[High school graduate]" c="High school graduate"/>
              <i n="[PT Q5].[What is your highest level of education?].&amp;[K-8 grade]" c="K-8 grade"/>
              <i n="[PT Q5].[What is your highest level of education?].&amp;[Other (please specify)]" c="Other (please specify)"/>
              <i n="[PT Q5].[What is your highest level of education?].&amp;[Some college]" c="Some college"/>
              <i n="[PT Q5].[What is your highest level of education?].&amp;[Some high school]" c="Some high school"/>
              <i n="[PT Q5].[What is your highest level of education?].&amp;[Technical school]" c="Technical school"/>
              <i n="[PT Q5].[What is your highest level of education?].&amp;[unknown]" c="unknown"/>
            </range>
          </ranges>
        </level>
      </levels>
      <selections count="1">
        <selection n="[PT Q5].[What is your highest level of education?].[All]"/>
      </selections>
    </olap>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race_do_you_consider_yourself?4" xr10:uid="{00000000-0013-0000-FFFF-FFFF27000000}" sourceName="[PT Q5].[What race do you consider yourself?]">
  <pivotTables>
    <pivotTable tabId="15" name="PivotTable4"/>
  </pivotTables>
  <data>
    <olap pivotCacheId="1297020632">
      <levels count="2">
        <level uniqueName="[PT Q5].[What race do you consider yourself?].[(All)]" sourceCaption="(All)" count="0"/>
        <level uniqueName="[PT Q5].[What race do you consider yourself?].[What race do you consider yourself?]" sourceCaption="What race do you consider yourself?" count="9">
          <ranges>
            <range startItem="0">
              <i n="[PT Q5].[What race do you consider yourself?].&amp;[0]" c="0"/>
              <i n="[PT Q5].[What race do you consider yourself?].&amp;[American Indian and Alaska Native]" c="American Indian and Alaska Native"/>
              <i n="[PT Q5].[What race do you consider yourself?].&amp;[Asian]" c="Asian"/>
              <i n="[PT Q5].[What race do you consider yourself?].&amp;[Black or African American]" c="Black or African American"/>
              <i n="[PT Q5].[What race do you consider yourself?].&amp;[Native Hawaiian and Other Pacific Islander]" c="Native Hawaiian and Other Pacific Islander"/>
              <i n="[PT Q5].[What race do you consider yourself?].&amp;[Other (please specify)]" c="Other (please specify)"/>
              <i n="[PT Q5].[What race do you consider yourself?].&amp;[Two or more races]" c="Two or more races"/>
              <i n="[PT Q5].[What race do you consider yourself?].&amp;[unknown]" c="unknown"/>
              <i n="[PT Q5].[What race do you consider yourself?].&amp;[White]" c="White"/>
            </range>
          </ranges>
        </level>
      </levels>
      <selections count="1">
        <selection n="[PT Q5].[What race do you consider yourself?].[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annual_household_income_from_all_sources?" xr10:uid="{00000000-0013-0000-FFFF-FFFF04000000}" sourceName="[PT Q1].[What is your annual household income from all sources?]">
  <pivotTables>
    <pivotTable tabId="12" name="PivotTable12"/>
  </pivotTables>
  <data>
    <olap pivotCacheId="1151787268">
      <levels count="2">
        <level uniqueName="[PT Q1].[What is your annual household income from all sources?].[(All)]" sourceCaption="(All)" count="0"/>
        <level uniqueName="[PT Q1].[What is your annual household income from all sources?].[What is your annual household income from all sources?]" sourceCaption="What is your annual household income from all sources?" count="8">
          <ranges>
            <range startItem="0">
              <i n="[PT Q1].[What is your annual household income from all sources?].&amp;[$0-$19,999]" c="$0-$19,999"/>
              <i n="[PT Q1].[What is your annual household income from all sources?].&amp;[$20,000 to $34,999]" c="$20,000 to $34,999"/>
              <i n="[PT Q1].[What is your annual household income from all sources?].&amp;[$35,000 to $49,999]" c="$35,000 to $49,999"/>
              <i n="[PT Q1].[What is your annual household income from all sources?].&amp;[$50,000 to $74,999]" c="$50,000 to $74,999"/>
              <i n="[PT Q1].[What is your annual household income from all sources?].&amp;[$75,000 to $125,000]" c="$75,000 to $125,000"/>
              <i n="[PT Q1].[What is your annual household income from all sources?].&amp;[0]" c="0"/>
              <i n="[PT Q1].[What is your annual household income from all sources?].&amp;[Over $125,000]" c="Over $125,000"/>
              <i n="[PT Q1].[What is your annual household income from all sources?].&amp;[unknown]" c="unknown"/>
            </range>
          </ranges>
        </level>
      </levels>
      <selections count="1">
        <selection n="[PT Q1].[What is your annual household income from all sources?].[All]"/>
      </selections>
    </olap>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_you_currently_have_health_insurance?4" xr10:uid="{00000000-0013-0000-FFFF-FFFF28000000}" sourceName="[PT Q5].[Do you currently have health insurance?]">
  <pivotTables>
    <pivotTable tabId="15" name="PivotTable4"/>
  </pivotTables>
  <data>
    <olap pivotCacheId="1297020632">
      <levels count="2">
        <level uniqueName="[PT Q5].[Do you currently have health insurance?].[(All)]" sourceCaption="(All)" count="0"/>
        <level uniqueName="[PT Q5].[Do you currently have health insurance?].[Do you currently have health insurance?]" sourceCaption="Do you currently have health insurance?" count="5">
          <ranges>
            <range startItem="0">
              <i n="[PT Q5].[Do you currently have health insurance?].&amp;[0]" c="0"/>
              <i n="[PT Q5].[Do you currently have health insurance?].&amp;[No]" c="No"/>
              <i n="[PT Q5].[Do you currently have health insurance?].&amp;[No, but I did in the past]" c="No, but I did in the past"/>
              <i n="[PT Q5].[Do you currently have health insurance?].&amp;[unknown]" c="unknown"/>
              <i n="[PT Q5].[Do you currently have health insurance?].&amp;[Yes]" c="Yes"/>
            </range>
          </ranges>
        </level>
      </levels>
      <selections count="1">
        <selection n="[PT Q5].[Do you currently have health insurance?].[All]"/>
      </selections>
    </olap>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_identify_as5" xr10:uid="{00000000-0013-0000-FFFF-FFFF29000000}" sourceName="[PT Q6].[I identify as:]">
  <pivotTables>
    <pivotTable tabId="27" name="PivotTable3"/>
  </pivotTables>
  <data>
    <olap pivotCacheId="1762099411">
      <levels count="2">
        <level uniqueName="[PT Q6].[I identify as:].[(All)]" sourceCaption="(All)" count="0"/>
        <level uniqueName="[PT Q6].[I identify as:].[I identify as:]" sourceCaption="I identify as:" count="6">
          <ranges>
            <range startItem="0">
              <i n="[PT Q6].[I identify as:].&amp;[0]" c="0"/>
              <i n="[PT Q6].[I identify as:].&amp;[Man]" c="Man"/>
              <i n="[PT Q6].[I identify as:].&amp;[Non-binary / non-conforming]" c="Non-binary / non-conforming"/>
              <i n="[PT Q6].[I identify as:].&amp;[Prefer not to respond]" c="Prefer not to respond"/>
              <i n="[PT Q6].[I identify as:].&amp;[Woman]" c="Woman"/>
              <i n="[PT Q6].[I identify as:].&amp;[unknown]" c="unknown" nd="1"/>
            </range>
          </ranges>
        </level>
      </levels>
      <selections count="1">
        <selection n="[PT Q6].[I identify as:].[All]"/>
      </selections>
    </olap>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_you_Hispanic_or_Latino?5" xr10:uid="{00000000-0013-0000-FFFF-FFFF2A000000}" sourceName="[PT Q6].[Are you Hispanic or Latino?]">
  <pivotTables>
    <pivotTable tabId="27" name="PivotTable3"/>
  </pivotTables>
  <data>
    <olap pivotCacheId="1762099411">
      <levels count="2">
        <level uniqueName="[PT Q6].[Are you Hispanic or Latino?].[(All)]" sourceCaption="(All)" count="0"/>
        <level uniqueName="[PT Q6].[Are you Hispanic or Latino?].[Are you Hispanic or Latino?]" sourceCaption="Are you Hispanic or Latino?" count="4">
          <ranges>
            <range startItem="0">
              <i n="[PT Q6].[Are you Hispanic or Latino?].&amp;[0]" c="0"/>
              <i n="[PT Q6].[Are you Hispanic or Latino?].&amp;[Hispanic or Latino]" c="Hispanic or Latino"/>
              <i n="[PT Q6].[Are you Hispanic or Latino?].&amp;[Not Hispanic or Latino]" c="Not Hispanic or Latino"/>
              <i n="[PT Q6].[Are you Hispanic or Latino?].&amp;[Unknown]" c="Unknown"/>
            </range>
          </ranges>
        </level>
      </levels>
      <selections count="1">
        <selection n="[PT Q6].[Are you Hispanic or Latino?].[All]"/>
      </selections>
    </olap>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where_you_live5" xr10:uid="{00000000-0013-0000-FFFF-FFFF2B000000}" sourceName="[PT Q6].[County where you live:]">
  <pivotTables>
    <pivotTable tabId="27" name="PivotTable3"/>
  </pivotTables>
  <data>
    <olap pivotCacheId="1762099411">
      <levels count="2">
        <level uniqueName="[PT Q6].[County where you live:].[(All)]" sourceCaption="(All)" count="0"/>
        <level uniqueName="[PT Q6].[County where you live:].[County where you live:]" sourceCaption="County where you live:" count="5">
          <ranges>
            <range startItem="0">
              <i n="[PT Q6].[County where you live:].&amp;[0]" c="0"/>
              <i n="[PT Q6].[County where you live:].&amp;[Nassau]" c="Nassau"/>
              <i n="[PT Q6].[County where you live:].&amp;[Queens]" c="Queens"/>
              <i n="[PT Q6].[County where you live:].&amp;[Suffolk]" c="Suffolk"/>
              <i n="[PT Q6].[County where you live:].&amp;[unknown]" c="unknown" nd="1"/>
            </range>
          </ranges>
        </level>
      </levels>
      <selections count="1">
        <selection n="[PT Q6].[County where you live:].[All]"/>
      </selections>
    </olap>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annual_household_income_from_all_sources?5" xr10:uid="{00000000-0013-0000-FFFF-FFFF2C000000}" sourceName="[PT Q6].[What is your annual household income from all sources?]">
  <pivotTables>
    <pivotTable tabId="27" name="PivotTable3"/>
  </pivotTables>
  <data>
    <olap pivotCacheId="1762099411">
      <levels count="2">
        <level uniqueName="[PT Q6].[What is your annual household income from all sources?].[(All)]" sourceCaption="(All)" count="0"/>
        <level uniqueName="[PT Q6].[What is your annual household income from all sources?].[What is your annual household income from all sources?]" sourceCaption="What is your annual household income from all sources?" count="8">
          <ranges>
            <range startItem="0">
              <i n="[PT Q6].[What is your annual household income from all sources?].&amp;[$0-$19,999]" c="$0-$19,999"/>
              <i n="[PT Q6].[What is your annual household income from all sources?].&amp;[$20,000 to $34,999]" c="$20,000 to $34,999"/>
              <i n="[PT Q6].[What is your annual household income from all sources?].&amp;[$35,000 to $49,999]" c="$35,000 to $49,999"/>
              <i n="[PT Q6].[What is your annual household income from all sources?].&amp;[$50,000 to $74,999]" c="$50,000 to $74,999"/>
              <i n="[PT Q6].[What is your annual household income from all sources?].&amp;[$75,000 to $125,000]" c="$75,000 to $125,000"/>
              <i n="[PT Q6].[What is your annual household income from all sources?].&amp;[0]" c="0"/>
              <i n="[PT Q6].[What is your annual household income from all sources?].&amp;[Over $125,000]" c="Over $125,000"/>
              <i n="[PT Q6].[What is your annual household income from all sources?].&amp;[unknown]" c="unknown" nd="1"/>
            </range>
          </ranges>
        </level>
      </levels>
      <selections count="1">
        <selection n="[PT Q6].[What is your annual household income from all sources?].[All]"/>
      </selections>
    </olap>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current_employment_status?5" xr10:uid="{00000000-0013-0000-FFFF-FFFF2D000000}" sourceName="[PT Q6].[What is your current employment status?]">
  <pivotTables>
    <pivotTable tabId="27" name="PivotTable3"/>
  </pivotTables>
  <data>
    <olap pivotCacheId="1762099411">
      <levels count="2">
        <level uniqueName="[PT Q6].[What is your current employment status?].[(All)]" sourceCaption="(All)" count="0"/>
        <level uniqueName="[PT Q6].[What is your current employment status?].[What is your current employment status?]" sourceCaption="What is your current employment status?" count="8">
          <ranges>
            <range startItem="0">
              <i n="[PT Q6].[What is your current employment status?].&amp;[0]" c="0"/>
              <i n="[PT Q6].[What is your current employment status?].&amp;[Employed for wages]" c="Employed for wages"/>
              <i n="[PT Q6].[What is your current employment status?].&amp;[Out of work and looking for work]" c="Out of work and looking for work"/>
              <i n="[PT Q6].[What is your current employment status?].&amp;[Out of work, but not currently looking]" c="Out of work, but not currently looking"/>
              <i n="[PT Q6].[What is your current employment status?].&amp;[Retired]" c="Retired"/>
              <i n="[PT Q6].[What is your current employment status?].&amp;[Self-employed]" c="Self-employed"/>
              <i n="[PT Q6].[What is your current employment status?].&amp;[Student]" c="Student"/>
              <i n="[PT Q6].[What is your current employment status?].&amp;[unknown]" c="unknown" nd="1"/>
            </range>
          </ranges>
        </level>
      </levels>
      <selections count="1">
        <selection n="[PT Q6].[What is your current employment status?].[All]"/>
      </selections>
    </olap>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highest_level_of_education?5" xr10:uid="{00000000-0013-0000-FFFF-FFFF2E000000}" sourceName="[PT Q6].[What is your highest level of education?]">
  <pivotTables>
    <pivotTable tabId="27" name="PivotTable3"/>
  </pivotTables>
  <data>
    <olap pivotCacheId="1762099411">
      <levels count="2">
        <level uniqueName="[PT Q6].[What is your highest level of education?].[(All)]" sourceCaption="(All)" count="0"/>
        <level uniqueName="[PT Q6].[What is your highest level of education?].[What is your highest level of education?]" sourceCaption="What is your highest level of education?" count="11">
          <ranges>
            <range startItem="0">
              <i n="[PT Q6].[What is your highest level of education?].&amp;[0]" c="0"/>
              <i n="[PT Q6].[What is your highest level of education?].&amp;[College graduate]" c="College graduate"/>
              <i n="[PT Q6].[What is your highest level of education?].&amp;[Doctorate]" c="Doctorate"/>
              <i n="[PT Q6].[What is your highest level of education?].&amp;[Graduate school]" c="Graduate school"/>
              <i n="[PT Q6].[What is your highest level of education?].&amp;[High school graduate]" c="High school graduate"/>
              <i n="[PT Q6].[What is your highest level of education?].&amp;[K-8 grade]" c="K-8 grade"/>
              <i n="[PT Q6].[What is your highest level of education?].&amp;[Other (please specify)]" c="Other (please specify)"/>
              <i n="[PT Q6].[What is your highest level of education?].&amp;[Some college]" c="Some college"/>
              <i n="[PT Q6].[What is your highest level of education?].&amp;[Some high school]" c="Some high school"/>
              <i n="[PT Q6].[What is your highest level of education?].&amp;[Technical school]" c="Technical school"/>
              <i n="[PT Q6].[What is your highest level of education?].&amp;[unknown]" c="unknown" nd="1"/>
            </range>
          </ranges>
        </level>
      </levels>
      <selections count="1">
        <selection n="[PT Q6].[What is your highest level of education?].[All]"/>
      </selections>
    </olap>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race_do_you_consider_yourself?5" xr10:uid="{00000000-0013-0000-FFFF-FFFF2F000000}" sourceName="[PT Q6].[What race do you consider yourself?]">
  <pivotTables>
    <pivotTable tabId="27" name="PivotTable3"/>
  </pivotTables>
  <data>
    <olap pivotCacheId="1762099411">
      <levels count="2">
        <level uniqueName="[PT Q6].[What race do you consider yourself?].[(All)]" sourceCaption="(All)" count="0"/>
        <level uniqueName="[PT Q6].[What race do you consider yourself?].[What race do you consider yourself?]" sourceCaption="What race do you consider yourself?" count="9">
          <ranges>
            <range startItem="0">
              <i n="[PT Q6].[What race do you consider yourself?].&amp;[0]" c="0"/>
              <i n="[PT Q6].[What race do you consider yourself?].&amp;[American Indian and Alaska Native]" c="American Indian and Alaska Native"/>
              <i n="[PT Q6].[What race do you consider yourself?].&amp;[Asian]" c="Asian"/>
              <i n="[PT Q6].[What race do you consider yourself?].&amp;[Black or African American]" c="Black or African American"/>
              <i n="[PT Q6].[What race do you consider yourself?].&amp;[Native Hawaiian and Other Pacific Islander]" c="Native Hawaiian and Other Pacific Islander"/>
              <i n="[PT Q6].[What race do you consider yourself?].&amp;[Other (please specify)]" c="Other (please specify)"/>
              <i n="[PT Q6].[What race do you consider yourself?].&amp;[Two or more races]" c="Two or more races"/>
              <i n="[PT Q6].[What race do you consider yourself?].&amp;[White]" c="White"/>
              <i n="[PT Q6].[What race do you consider yourself?].&amp;[unknown]" c="unknown" nd="1"/>
            </range>
          </ranges>
        </level>
      </levels>
      <selections count="1">
        <selection n="[PT Q6].[What race do you consider yourself?].[All]"/>
      </selections>
    </olap>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_you_currently_have_health_insurance?5" xr10:uid="{00000000-0013-0000-FFFF-FFFF30000000}" sourceName="[PT Q6].[Do you currently have health insurance?]">
  <pivotTables>
    <pivotTable tabId="27" name="PivotTable3"/>
  </pivotTables>
  <data>
    <olap pivotCacheId="1762099411">
      <levels count="2">
        <level uniqueName="[PT Q6].[Do you currently have health insurance?].[(All)]" sourceCaption="(All)" count="0"/>
        <level uniqueName="[PT Q6].[Do you currently have health insurance?].[Do you currently have health insurance?]" sourceCaption="Do you currently have health insurance?" count="5">
          <ranges>
            <range startItem="0">
              <i n="[PT Q6].[Do you currently have health insurance?].&amp;[0]" c="0"/>
              <i n="[PT Q6].[Do you currently have health insurance?].&amp;[No]" c="No"/>
              <i n="[PT Q6].[Do you currently have health insurance?].&amp;[No, but I did in the past]" c="No, but I did in the past"/>
              <i n="[PT Q6].[Do you currently have health insurance?].&amp;[Yes]" c="Yes"/>
              <i n="[PT Q6].[Do you currently have health insurance?].&amp;[unknown]" c="unknown" nd="1"/>
            </range>
          </ranges>
        </level>
      </levels>
      <selections count="1">
        <selection n="[PT Q6].[Do you currently have health insurance?].[All]"/>
      </selections>
    </olap>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where_you_live6" xr10:uid="{00000000-0013-0000-FFFF-FFFF31000000}" sourceName="[PT Q1].[County where you live:]">
  <pivotTables>
    <pivotTable tabId="30" name="PivotTable1"/>
  </pivotTables>
  <data>
    <olap pivotCacheId="1074816394">
      <levels count="2">
        <level uniqueName="[PT Q1].[County where you live:].[(All)]" sourceCaption="(All)" count="0"/>
        <level uniqueName="[PT Q1].[County where you live:].[County where you live:]" sourceCaption="County where you live:" count="5">
          <ranges>
            <range startItem="0">
              <i n="[PT Q1].[County where you live:].&amp;[0]" c="0"/>
              <i n="[PT Q1].[County where you live:].&amp;[Nassau]" c="Nassau"/>
              <i n="[PT Q1].[County where you live:].&amp;[Queens]" c="Queens"/>
              <i n="[PT Q1].[County where you live:].&amp;[Suffolk]" c="Suffolk"/>
              <i n="[PT Q1].[County where you live:].&amp;[unknown]" c="unknown"/>
            </range>
          </ranges>
        </level>
      </levels>
      <selections count="1">
        <selection n="[PT Q1].[County where you live:].[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current_employment_status?" xr10:uid="{00000000-0013-0000-FFFF-FFFF05000000}" sourceName="[PT Q1].[What is your current employment status?]">
  <pivotTables>
    <pivotTable tabId="12" name="PivotTable12"/>
  </pivotTables>
  <data>
    <olap pivotCacheId="1151787268">
      <levels count="2">
        <level uniqueName="[PT Q1].[What is your current employment status?].[(All)]" sourceCaption="(All)" count="0"/>
        <level uniqueName="[PT Q1].[What is your current employment status?].[What is your current employment status?]" sourceCaption="What is your current employment status?" count="8">
          <ranges>
            <range startItem="0">
              <i n="[PT Q1].[What is your current employment status?].&amp;[0]" c="0"/>
              <i n="[PT Q1].[What is your current employment status?].&amp;[Employed for wages]" c="Employed for wages"/>
              <i n="[PT Q1].[What is your current employment status?].&amp;[Out of work and looking for work]" c="Out of work and looking for work"/>
              <i n="[PT Q1].[What is your current employment status?].&amp;[Out of work, but not currently looking]" c="Out of work, but not currently looking"/>
              <i n="[PT Q1].[What is your current employment status?].&amp;[Retired]" c="Retired"/>
              <i n="[PT Q1].[What is your current employment status?].&amp;[Self-employed]" c="Self-employed"/>
              <i n="[PT Q1].[What is your current employment status?].&amp;[Student]" c="Student"/>
              <i n="[PT Q1].[What is your current employment status?].&amp;[unknown]" c="unknown"/>
            </range>
          </ranges>
        </level>
      </levels>
      <selections count="1">
        <selection n="[PT Q1].[What is your current employment status?].[All]"/>
      </selections>
    </olap>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_and_ZIP_code_where_you_live" xr10:uid="{00000000-0013-0000-FFFF-FFFF32000000}" sourceName="[PT Q1].[Town and ZIP code where you live:]">
  <pivotTables>
    <pivotTable tabId="30" name="PivotTable1"/>
  </pivotTables>
  <data>
    <olap pivotCacheId="1074816394">
      <levels count="2">
        <level uniqueName="[PT Q1].[Town and ZIP code where you live:].[(All)]" sourceCaption="(All)" count="0"/>
        <level uniqueName="[PT Q1].[Town and ZIP code where you live:].[Town and ZIP code where you live:]" sourceCaption="Town and ZIP code where you live:" count="126">
          <ranges>
            <range startItem="0">
              <i n="[PT Q1].[Town and ZIP code where you live:].&amp;[0]" c="0"/>
              <i n="[PT Q1].[Town and ZIP code where you live:].&amp;[08750]" c="08750"/>
              <i n="[PT Q1].[Town and ZIP code where you live:].&amp;[11004]" c="11004"/>
              <i n="[PT Q1].[Town and ZIP code where you live:].&amp;[11302]" c="11302"/>
              <i n="[PT Q1].[Town and ZIP code where you live:].&amp;[11356]" c="11356"/>
              <i n="[PT Q1].[Town and ZIP code where you live:].&amp;[11358]" c="11358"/>
              <i n="[PT Q1].[Town and ZIP code where you live:].&amp;[11361]" c="11361"/>
              <i n="[PT Q1].[Town and ZIP code where you live:].&amp;[11362]" c="11362"/>
              <i n="[PT Q1].[Town and ZIP code where you live:].&amp;[11365]" c="11365"/>
              <i n="[PT Q1].[Town and ZIP code where you live:].&amp;[11427]" c="11427"/>
              <i n="[PT Q1].[Town and ZIP code where you live:].&amp;[11429]" c="11429"/>
              <i n="[PT Q1].[Town and ZIP code where you live:].&amp;[11432]" c="11432"/>
              <i n="[PT Q1].[Town and ZIP code where you live:].&amp;[11691]" c="11691"/>
              <i n="[PT Q1].[Town and ZIP code where you live:].&amp;[11693]" c="11693"/>
              <i n="[PT Q1].[Town and ZIP code where you live:].&amp;[11694]" c="11694"/>
              <i n="[PT Q1].[Town and ZIP code where you live:].&amp;[Albertson, 11507]" c="Albertson, 11507"/>
              <i n="[PT Q1].[Town and ZIP code where you live:].&amp;[Amityville, 11701]" c="Amityville, 11701"/>
              <i n="[PT Q1].[Town and ZIP code where you live:].&amp;[Babylon, 11702]" c="Babylon, 11702"/>
              <i n="[PT Q1].[Town and ZIP code where you live:].&amp;[Babylon, 11703]" c="Babylon, 11703"/>
              <i n="[PT Q1].[Town and ZIP code where you live:].&amp;[Babylon, 11704]" c="Babylon, 11704"/>
              <i n="[PT Q1].[Town and ZIP code where you live:].&amp;[Babylon, 11707]" c="Babylon, 11707"/>
              <i n="[PT Q1].[Town and ZIP code where you live:].&amp;[Baiting Hollow, 11933]" c="Baiting Hollow, 11933"/>
              <i n="[PT Q1].[Town and ZIP code where you live:].&amp;[Baldwin Harbor, 11510]" c="Baldwin Harbor, 11510"/>
              <i n="[PT Q1].[Town and ZIP code where you live:].&amp;[Baldwin, 11510]" c="Baldwin, 11510"/>
              <i n="[PT Q1].[Town and ZIP code where you live:].&amp;[Bay Shore, 11706]" c="Bay Shore, 11706"/>
              <i n="[PT Q1].[Town and ZIP code where you live:].&amp;[Bellmore, 11710]" c="Bellmore, 11710"/>
              <i n="[PT Q1].[Town and ZIP code where you live:].&amp;[Bethpage, 11714]" c="Bethpage, 11714"/>
              <i n="[PT Q1].[Town and ZIP code where you live:].&amp;[Bohemia, 11716]" c="Bohemia, 11716"/>
              <i n="[PT Q1].[Town and ZIP code where you live:].&amp;[Brentwood, 11717]" c="Brentwood, 11717"/>
              <i n="[PT Q1].[Town and ZIP code where you live:].&amp;[Brightwaters, 11718]" c="Brightwaters, 11718"/>
              <i n="[PT Q1].[Town and ZIP code where you live:].&amp;[Brookhaven, 11719]" c="Brookhaven, 11719"/>
              <i n="[PT Q1].[Town and ZIP code where you live:].&amp;[Brookville, 11545]" c="Brookville, 11545"/>
              <i n="[PT Q1].[Town and ZIP code where you live:].&amp;[Calverton, 11933]" c="Calverton, 11933"/>
              <i n="[PT Q1].[Town and ZIP code where you live:].&amp;[Cedarhurst, 11516]" c="Cedarhurst, 11516"/>
              <i n="[PT Q1].[Town and ZIP code where you live:].&amp;[Centereach, 11720]" c="Centereach, 11720"/>
              <i n="[PT Q1].[Town and ZIP code where you live:].&amp;[Centerport, 11721]" c="Centerport, 11721"/>
              <i n="[PT Q1].[Town and ZIP code where you live:].&amp;[Central Islip, 11722]" c="Central Islip, 11722"/>
              <i n="[PT Q1].[Town and ZIP code where you live:].&amp;[Commack, 11725]" c="Commack, 11725"/>
              <i n="[PT Q1].[Town and ZIP code where you live:].&amp;[Coram, 11727]" c="Coram, 11727"/>
              <i n="[PT Q1].[Town and ZIP code where you live:].&amp;[Deer Park, 11729]" c="Deer Park, 11729"/>
              <i n="[PT Q1].[Town and ZIP code where you live:].&amp;[Dix Hills, 11746]" c="Dix Hills, 11746"/>
              <i n="[PT Q1].[Town and ZIP code where you live:].&amp;[East Hampton, 11937]" c="East Hampton, 11937"/>
              <i n="[PT Q1].[Town and ZIP code where you live:].&amp;[East Islip, 11730]" c="East Islip, 11730"/>
              <i n="[PT Q1].[Town and ZIP code where you live:].&amp;[East Meadow, 11554]" c="East Meadow, 11554"/>
              <i n="[PT Q1].[Town and ZIP code where you live:].&amp;[East Northport, 11731]" c="East Northport, 11731"/>
              <i n="[PT Q1].[Town and ZIP code where you live:].&amp;[East Norwich, 11732]" c="East Norwich, 11732"/>
              <i n="[PT Q1].[Town and ZIP code where you live:].&amp;[East Patchogue, 11772]" c="East Patchogue, 11772"/>
              <i n="[PT Q1].[Town and ZIP code where you live:].&amp;[East Setauket, 11733]" c="East Setauket, 11733"/>
              <i n="[PT Q1].[Town and ZIP code where you live:].&amp;[Eastport, 11941]" c="Eastport, 11941"/>
              <i n="[PT Q1].[Town and ZIP code where you live:].&amp;[Elmont, 11003]" c="Elmont, 11003"/>
              <i n="[PT Q1].[Town and ZIP code where you live:].&amp;[Farmingdale, 11735]" c="Farmingdale, 11735"/>
              <i n="[PT Q1].[Town and ZIP code where you live:].&amp;[Farmingville, 11738]" c="Farmingville, 11738"/>
              <i n="[PT Q1].[Town and ZIP code where you live:].&amp;[Floral Park, 11001]" c="Floral Park, 11001"/>
              <i n="[PT Q1].[Town and ZIP code where you live:].&amp;[Franklin Square, 11010]" c="Franklin Square, 11010"/>
              <i n="[PT Q1].[Town and ZIP code where you live:].&amp;[Freeport, 11520]" c="Freeport, 11520"/>
              <i n="[PT Q1].[Town and ZIP code where you live:].&amp;[Garden City South, 11530]" c="Garden City South, 11530"/>
              <i n="[PT Q1].[Town and ZIP code where you live:].&amp;[Garden City, 11530]" c="Garden City, 11530"/>
              <i n="[PT Q1].[Town and ZIP code where you live:].&amp;[Glen Cove, 11542]" c="Glen Cove, 11542"/>
              <i n="[PT Q1].[Town and ZIP code where you live:].&amp;[Glen Head, 11545]" c="Glen Head, 11545"/>
              <i n="[PT Q1].[Town and ZIP code where you live:].&amp;[Great Neck, 11021]" c="Great Neck, 11021"/>
              <i n="[PT Q1].[Town and ZIP code where you live:].&amp;[Greenlawn, 11740]" c="Greenlawn, 11740"/>
              <i n="[PT Q1].[Town and ZIP code where you live:].&amp;[Hampton Bays, 11946]" c="Hampton Bays, 11946"/>
              <i n="[PT Q1].[Town and ZIP code where you live:].&amp;[Hauppauge, 11760]" c="Hauppauge, 11760"/>
              <i n="[PT Q1].[Town and ZIP code where you live:].&amp;[Hauppauge, 11788]" c="Hauppauge, 11788"/>
              <i n="[PT Q1].[Town and ZIP code where you live:].&amp;[Hempstead, 11550]" c="Hempstead, 11550"/>
              <i n="[PT Q1].[Town and ZIP code where you live:].&amp;[Hicksville, 11801]" c="Hicksville, 11801"/>
              <i n="[PT Q1].[Town and ZIP code where you live:].&amp;[Holbrook, 11741]" c="Holbrook, 11741"/>
              <i n="[PT Q1].[Town and ZIP code where you live:].&amp;[Huntington Station, 11746]" c="Huntington Station, 11746"/>
              <i n="[PT Q1].[Town and ZIP code where you live:].&amp;[Huntington, 11743]" c="Huntington, 11743"/>
              <i n="[PT Q1].[Town and ZIP code where you live:].&amp;[Inwood, 11096]" c="Inwood, 11096"/>
              <i n="[PT Q1].[Town and ZIP code where you live:].&amp;[Islip Terrace, 11752]" c="Islip Terrace, 11752"/>
              <i n="[PT Q1].[Town and ZIP code where you live:].&amp;[Islip, 11751]" c="Islip, 11751"/>
              <i n="[PT Q1].[Town and ZIP code where you live:].&amp;[Jericho, 11753]" c="Jericho, 11753"/>
              <i n="[PT Q1].[Town and ZIP code where you live:].&amp;[Kings Park, 11754]" c="Kings Park, 11754"/>
              <i n="[PT Q1].[Town and ZIP code where you live:].&amp;[Levittown, 11756]" c="Levittown, 11756"/>
              <i n="[PT Q1].[Town and ZIP code where you live:].&amp;[Lindenhurst, 11757]" c="Lindenhurst, 11757"/>
              <i n="[PT Q1].[Town and ZIP code where you live:].&amp;[Lynbrook, 11563]" c="Lynbrook, 11563"/>
              <i n="[PT Q1].[Town and ZIP code where you live:].&amp;[Manorville, 11949]" c="Manorville, 11949"/>
              <i n="[PT Q1].[Town and ZIP code where you live:].&amp;[Massapequa Park, 11762]" c="Massapequa Park, 11762"/>
              <i n="[PT Q1].[Town and ZIP code where you live:].&amp;[Massapequa, 11758]" c="Massapequa, 11758"/>
              <i n="[PT Q1].[Town and ZIP code where you live:].&amp;[Mastic Beach, 11951]" c="Mastic Beach, 11951"/>
              <i n="[PT Q1].[Town and ZIP code where you live:].&amp;[Mattituck, 11952]" c="Mattituck, 11952"/>
              <i n="[PT Q1].[Town and ZIP code where you live:].&amp;[Medford, 11763]" c="Medford, 11763"/>
              <i n="[PT Q1].[Town and ZIP code where you live:].&amp;[Melville, 11747]" c="Melville, 11747"/>
              <i n="[PT Q1].[Town and ZIP code where you live:].&amp;[Middle Island, 11953]" c="Middle Island, 11953"/>
              <i n="[PT Q1].[Town and ZIP code where you live:].&amp;[Mineola, 11501]" c="Mineola, 11501"/>
              <i n="[PT Q1].[Town and ZIP code where you live:].&amp;[Moriches, 11955]" c="Moriches, 11955"/>
              <i n="[PT Q1].[Town and ZIP code where you live:].&amp;[Nesconset, 11767]" c="Nesconset, 11767"/>
              <i n="[PT Q1].[Town and ZIP code where you live:].&amp;[New Hyde Park, 11040]" c="New Hyde Park, 11040"/>
              <i n="[PT Q1].[Town and ZIP code where you live:].&amp;[North Babylon, 11703]" c="North Babylon, 11703"/>
              <i n="[PT Q1].[Town and ZIP code where you live:].&amp;[Northport, 11768]" c="Northport, 11768"/>
              <i n="[PT Q1].[Town and ZIP code where you live:].&amp;[Oceanside, 11572]" c="Oceanside, 11572"/>
              <i n="[PT Q1].[Town and ZIP code where you live:].&amp;[Old Bethpage, 11804]" c="Old Bethpage, 11804"/>
              <i n="[PT Q1].[Town and ZIP code where you live:].&amp;[Old Field, 11733]" c="Old Field, 11733"/>
              <i n="[PT Q1].[Town and ZIP code where you live:].&amp;[Oyster Bay, 11771]" c="Oyster Bay, 11771"/>
              <i n="[PT Q1].[Town and ZIP code where you live:].&amp;[Patchogue, 11772]" c="Patchogue, 11772"/>
              <i n="[PT Q1].[Town and ZIP code where you live:].&amp;[Plainview, 11803]" c="Plainview, 11803"/>
              <i n="[PT Q1].[Town and ZIP code where you live:].&amp;[Port Jefferson Station, 11776]" c="Port Jefferson Station, 11776"/>
              <i n="[PT Q1].[Town and ZIP code where you live:].&amp;[Port Jefferson, 11777]" c="Port Jefferson, 11777"/>
              <i n="[PT Q1].[Town and ZIP code where you live:].&amp;[Port Washington, 11050]" c="Port Washington, 11050"/>
              <i n="[PT Q1].[Town and ZIP code where you live:].&amp;[Ridge, 11961]" c="Ridge, 11961"/>
              <i n="[PT Q1].[Town and ZIP code where you live:].&amp;[Riverhead, 11901]" c="Riverhead, 11901"/>
              <i n="[PT Q1].[Town and ZIP code where you live:].&amp;[Rockville Centre, 11570]" c="Rockville Centre, 11570"/>
              <i n="[PT Q1].[Town and ZIP code where you live:].&amp;[Ronkonkoma, 11779]" c="Ronkonkoma, 11779"/>
              <i n="[PT Q1].[Town and ZIP code where you live:].&amp;[Roslyn Heights, 11577]" c="Roslyn Heights, 11577"/>
              <i n="[PT Q1].[Town and ZIP code where you live:].&amp;[Roslyn, 11576]" c="Roslyn, 11576"/>
              <i n="[PT Q1].[Town and ZIP code where you live:].&amp;[Saint James, 11780]" c="Saint James, 11780"/>
              <i n="[PT Q1].[Town and ZIP code where you live:].&amp;[Sea Cliff, 11579]" c="Sea Cliff, 11579"/>
              <i n="[PT Q1].[Town and ZIP code where you live:].&amp;[Seaford, 11783]" c="Seaford, 11783"/>
              <i n="[PT Q1].[Town and ZIP code where you live:].&amp;[Selden, 11784]" c="Selden, 11784"/>
              <i n="[PT Q1].[Town and ZIP code where you live:].&amp;[Setauket, 11733]" c="Setauket, 11733"/>
              <i n="[PT Q1].[Town and ZIP code where you live:].&amp;[Shirley, 11967]" c="Shirley, 11967"/>
              <i n="[PT Q1].[Town and ZIP code where you live:].&amp;[Smithtown, 11787]" c="Smithtown, 11787"/>
              <i n="[PT Q1].[Town and ZIP code where you live:].&amp;[Stony Brook, 11790]" c="Stony Brook, 11790"/>
              <i n="[PT Q1].[Town and ZIP code where you live:].&amp;[Syosset, 11791]" c="Syosset, 11791"/>
              <i n="[PT Q1].[Town and ZIP code where you live:].&amp;[unknown]" c="unknown"/>
              <i n="[PT Q1].[Town and ZIP code where you live:].&amp;[Valley Stream, 11580]" c="Valley Stream, 11580"/>
              <i n="[PT Q1].[Town and ZIP code where you live:].&amp;[Valley Stream, 11581]" c="Valley Stream, 11581"/>
              <i n="[PT Q1].[Town and ZIP code where you live:].&amp;[Wading River, 11792]" c="Wading River, 11792"/>
              <i n="[PT Q1].[Town and ZIP code where you live:].&amp;[Wantagh, 11793]" c="Wantagh, 11793"/>
              <i n="[PT Q1].[Town and ZIP code where you live:].&amp;[West Hempstead, 11552]" c="West Hempstead, 11552"/>
              <i n="[PT Q1].[Town and ZIP code where you live:].&amp;[West Islip, 11795]" c="West Islip, 11795"/>
              <i n="[PT Q1].[Town and ZIP code where you live:].&amp;[Westbury, 11590]" c="Westbury, 11590"/>
              <i n="[PT Q1].[Town and ZIP code where you live:].&amp;[Williston Park, 11596]" c="Williston Park, 11596"/>
              <i n="[PT Q1].[Town and ZIP code where you live:].&amp;[Wyandanch, 11798]" c="Wyandanch, 11798"/>
              <i n="[PT Q1].[Town and ZIP code where you live:].&amp;[Yaphank, 11980]" c="Yaphank, 11980"/>
            </range>
          </ranges>
        </level>
      </levels>
      <selections count="1">
        <selection n="[PT Q1].[Town and ZIP code where you live:].[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is_your_highest_level_of_education?" xr10:uid="{00000000-0013-0000-FFFF-FFFF06000000}" sourceName="[PT Q1].[What is your highest level of education?]">
  <pivotTables>
    <pivotTable tabId="12" name="PivotTable12"/>
  </pivotTables>
  <data>
    <olap pivotCacheId="1151787268">
      <levels count="2">
        <level uniqueName="[PT Q1].[What is your highest level of education?].[(All)]" sourceCaption="(All)" count="0"/>
        <level uniqueName="[PT Q1].[What is your highest level of education?].[What is your highest level of education?]" sourceCaption="What is your highest level of education?" count="11">
          <ranges>
            <range startItem="0">
              <i n="[PT Q1].[What is your highest level of education?].&amp;[0]" c="0"/>
              <i n="[PT Q1].[What is your highest level of education?].&amp;[College graduate]" c="College graduate"/>
              <i n="[PT Q1].[What is your highest level of education?].&amp;[Doctorate]" c="Doctorate"/>
              <i n="[PT Q1].[What is your highest level of education?].&amp;[Graduate school]" c="Graduate school"/>
              <i n="[PT Q1].[What is your highest level of education?].&amp;[High school graduate]" c="High school graduate"/>
              <i n="[PT Q1].[What is your highest level of education?].&amp;[K-8 grade]" c="K-8 grade"/>
              <i n="[PT Q1].[What is your highest level of education?].&amp;[Other (please specify)]" c="Other (please specify)"/>
              <i n="[PT Q1].[What is your highest level of education?].&amp;[Some college]" c="Some college"/>
              <i n="[PT Q1].[What is your highest level of education?].&amp;[Some high school]" c="Some high school"/>
              <i n="[PT Q1].[What is your highest level of education?].&amp;[Technical school]" c="Technical school"/>
              <i n="[PT Q1].[What is your highest level of education?].&amp;[unknown]" c="unknown"/>
            </range>
          </ranges>
        </level>
      </levels>
      <selections count="1">
        <selection n="[PT Q1].[What is your highest level of education?].[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hat_race_do_you_consider_yourself?" xr10:uid="{00000000-0013-0000-FFFF-FFFF07000000}" sourceName="[PT Q1].[What race do you consider yourself?]">
  <pivotTables>
    <pivotTable tabId="12" name="PivotTable12"/>
  </pivotTables>
  <data>
    <olap pivotCacheId="1151787268">
      <levels count="2">
        <level uniqueName="[PT Q1].[What race do you consider yourself?].[(All)]" sourceCaption="(All)" count="0"/>
        <level uniqueName="[PT Q1].[What race do you consider yourself?].[What race do you consider yourself?]" sourceCaption="What race do you consider yourself?" count="9">
          <ranges>
            <range startItem="0">
              <i n="[PT Q1].[What race do you consider yourself?].&amp;[0]" c="0"/>
              <i n="[PT Q1].[What race do you consider yourself?].&amp;[American Indian and Alaska Native]" c="American Indian and Alaska Native"/>
              <i n="[PT Q1].[What race do you consider yourself?].&amp;[Asian]" c="Asian"/>
              <i n="[PT Q1].[What race do you consider yourself?].&amp;[Black or African American]" c="Black or African American"/>
              <i n="[PT Q1].[What race do you consider yourself?].&amp;[Native Hawaiian and Other Pacific Islander]" c="Native Hawaiian and Other Pacific Islander"/>
              <i n="[PT Q1].[What race do you consider yourself?].&amp;[Other (please specify)]" c="Other (please specify)"/>
              <i n="[PT Q1].[What race do you consider yourself?].&amp;[Two or more races]" c="Two or more races"/>
              <i n="[PT Q1].[What race do you consider yourself?].&amp;[unknown]" c="unknown"/>
              <i n="[PT Q1].[What race do you consider yourself?].&amp;[White]" c="White"/>
            </range>
          </ranges>
        </level>
      </levels>
      <selections count="1">
        <selection n="[PT Q1].[What race do you consider yourself?].[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o_you_currently_have_health_insurance?" xr10:uid="{00000000-0013-0000-FFFF-FFFF08000000}" sourceName="[PT Q1].[Do you currently have health insurance?]">
  <pivotTables>
    <pivotTable tabId="12" name="PivotTable12"/>
  </pivotTables>
  <data>
    <olap pivotCacheId="1151787268">
      <levels count="2">
        <level uniqueName="[PT Q1].[Do you currently have health insurance?].[(All)]" sourceCaption="(All)" count="0"/>
        <level uniqueName="[PT Q1].[Do you currently have health insurance?].[Do you currently have health insurance?]" sourceCaption="Do you currently have health insurance?" count="5">
          <ranges>
            <range startItem="0">
              <i n="[PT Q1].[Do you currently have health insurance?].&amp;[0]" c="0"/>
              <i n="[PT Q1].[Do you currently have health insurance?].&amp;[No]" c="No"/>
              <i n="[PT Q1].[Do you currently have health insurance?].&amp;[No, but I did in the past]" c="No, but I did in the past"/>
              <i n="[PT Q1].[Do you currently have health insurance?].&amp;[unknown]" c="unknown"/>
              <i n="[PT Q1].[Do you currently have health insurance?].&amp;[Yes]" c="Yes"/>
            </range>
          </ranges>
        </level>
      </levels>
      <selections count="1">
        <selection n="[PT Q1].[Do you currently have health insurance?].[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_identify_as" xr10:uid="{00000000-0013-0000-FFFF-FFFF09000000}" sourceName="[PT Q2].[I identify as:]">
  <pivotTables>
    <pivotTable tabId="20" name="PivotTable1"/>
  </pivotTables>
  <data>
    <olap pivotCacheId="11069677">
      <levels count="2">
        <level uniqueName="[PT Q2].[I identify as:].[(All)]" sourceCaption="(All)" count="0"/>
        <level uniqueName="[PT Q2].[I identify as:].[I identify as:]" sourceCaption="I identify as:" count="6">
          <ranges>
            <range startItem="0">
              <i n="[PT Q2].[I identify as:].&amp;[0]" c="0"/>
              <i n="[PT Q2].[I identify as:].&amp;[Man]" c="Man"/>
              <i n="[PT Q2].[I identify as:].&amp;[Non-binary / non-conforming]" c="Non-binary / non-conforming"/>
              <i n="[PT Q2].[I identify as:].&amp;[unknown]" c="unknown"/>
              <i n="[PT Q2].[I identify as:].&amp;[Woman]" c="Woman"/>
              <i n="[PT Q2].[I identify as:].&amp;[Prefer not to respond]" c="Prefer not to respond" nd="1"/>
            </range>
          </ranges>
        </level>
      </levels>
      <selections count="5">
        <selection n="[PT Q2].[I identify as:].&amp;[Man]"/>
        <selection n="[PT Q2].[I identify as:].&amp;[Non-binary / non-conforming]"/>
        <selection n="[PT Q2].[I identify as:].&amp;[Prefer not to respond]"/>
        <selection n="[PT Q2].[I identify as:].&amp;[unknown]"/>
        <selection n="[PT Q2].[I identify as:].&amp;[Woman]"/>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where you live: 6" xr10:uid="{00000000-0014-0000-FFFF-FFFF01000000}" cache="Slicer_County_where_you_live6" caption="County where you live:" level="1" rowHeight="241300"/>
  <slicer name="Town and ZIP code where you live:" xr10:uid="{00000000-0014-0000-FFFF-FFFF02000000}" cache="Slicer_Town_and_ZIP_code_where_you_live" caption="Zip code where you live:"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 you Hispanic or Latino? 1" xr10:uid="{00000000-0014-0000-FFFF-FFFF03000000}" cache="Slicer_Are_you_Hispanic_or_Latino?1" caption="Are you Hispanic or Latino?" level="1" rowHeight="241300"/>
  <slicer name="I identify as: 1" xr10:uid="{00000000-0014-0000-FFFF-FFFF04000000}" cache="Slicer_I_identify_as1" caption="I identify as:" level="1" rowHeight="241300"/>
  <slicer name="County where you live: 1" xr10:uid="{00000000-0014-0000-FFFF-FFFF05000000}" cache="Slicer_County_where_you_live1" caption="County where you live:" level="1" rowHeight="241300"/>
  <slicer name="What is your annual household income from all sources?" xr10:uid="{00000000-0014-0000-FFFF-FFFF06000000}" cache="Slicer_What_is_your_annual_household_income_from_all_sources?" caption="What is your annual household income from all sources?" level="1" rowHeight="241300"/>
  <slicer name="What is your current employment status?" xr10:uid="{00000000-0014-0000-FFFF-FFFF07000000}" cache="Slicer_What_is_your_current_employment_status?" caption="What is your current employment status?" level="1" rowHeight="241300"/>
  <slicer name="What is your highest level of education?" xr10:uid="{00000000-0014-0000-FFFF-FFFF08000000}" cache="Slicer_What_is_your_highest_level_of_education?" caption="What is your highest level of education?" level="1" rowHeight="241300"/>
  <slicer name="What race do you consider yourself?" xr10:uid="{00000000-0014-0000-FFFF-FFFF09000000}" cache="Slicer_What_race_do_you_consider_yourself?" caption="What race do you consider yourself?" level="1" rowHeight="241300"/>
  <slicer name="Do you currently have health insurance?" xr10:uid="{00000000-0014-0000-FFFF-FFFF0A000000}" cache="Slicer_Do_you_currently_have_health_insurance?" caption="Do you currently have health insurance?"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 identify as:" xr10:uid="{00000000-0014-0000-FFFF-FFFF0B000000}" cache="Slicer_I_identify_as" caption="I identify as:" level="1" rowHeight="241300"/>
  <slicer name="County where you live:" xr10:uid="{00000000-0014-0000-FFFF-FFFF0C000000}" cache="Slicer_County_where_you_live" caption="County where you live:" level="1" rowHeight="241300"/>
  <slicer name="Are you Hispanic or Latino?" xr10:uid="{00000000-0014-0000-FFFF-FFFF0D000000}" cache="Slicer_Are_you_Hispanic_or_Latino?" caption="Are you Hispanic or Latino?" level="1" rowHeight="241300"/>
  <slicer name="What is your annual household income from all sources? 1" xr10:uid="{00000000-0014-0000-FFFF-FFFF0E000000}" cache="Slicer_What_is_your_annual_household_income_from_all_sources?1" caption="What is your annual household income from all sources?" level="1" rowHeight="241300"/>
  <slicer name="What is your current employment status? 1" xr10:uid="{00000000-0014-0000-FFFF-FFFF0F000000}" cache="Slicer_What_is_your_current_employment_status?1" caption="What is your current employment status?" level="1" rowHeight="241300"/>
  <slicer name="What is your highest level of education? 1" xr10:uid="{00000000-0014-0000-FFFF-FFFF10000000}" cache="Slicer_What_is_your_highest_level_of_education?1" caption="What is your highest level of education?" level="1" rowHeight="241300"/>
  <slicer name="What race do you consider yourself? 1" xr10:uid="{00000000-0014-0000-FFFF-FFFF11000000}" cache="Slicer_What_race_do_you_consider_yourself?1" caption="What race do you consider yourself?" level="1" rowHeight="241300"/>
  <slicer name="Do you currently have health insurance? 1" xr10:uid="{00000000-0014-0000-FFFF-FFFF12000000}" cache="Slicer_Do_you_currently_have_health_insurance?1" caption="Do you currently have health insurance?"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 identify as: 2" xr10:uid="{00000000-0014-0000-FFFF-FFFF13000000}" cache="Slicer_I_identify_as2" caption="I identify as:" level="1" rowHeight="241300"/>
  <slicer name="County where you live: 2" xr10:uid="{00000000-0014-0000-FFFF-FFFF14000000}" cache="Slicer_County_where_you_live2" caption="County where you live:" level="1" rowHeight="241300"/>
  <slicer name="Are you Hispanic or Latino? 2" xr10:uid="{00000000-0014-0000-FFFF-FFFF15000000}" cache="Slicer_Are_you_Hispanic_or_Latino?2" caption="Are you Hispanic or Latino?" level="1" rowHeight="241300"/>
  <slicer name="What is your annual household income from all sources? 2" xr10:uid="{00000000-0014-0000-FFFF-FFFF16000000}" cache="Slicer_What_is_your_annual_household_income_from_all_sources?2" caption="What is your annual household income from all sources?" level="1" rowHeight="241300"/>
  <slicer name="What is your current employment status? 2" xr10:uid="{00000000-0014-0000-FFFF-FFFF17000000}" cache="Slicer_What_is_your_current_employment_status?2" caption="What is your current employment status?" level="1" rowHeight="241300"/>
  <slicer name="What is your highest level of education? 2" xr10:uid="{00000000-0014-0000-FFFF-FFFF18000000}" cache="Slicer_What_is_your_highest_level_of_education?2" caption="What is your highest level of education?" level="1" rowHeight="241300"/>
  <slicer name="What race do you consider yourself? 2" xr10:uid="{00000000-0014-0000-FFFF-FFFF19000000}" cache="Slicer_What_race_do_you_consider_yourself?2" caption="What race do you consider yourself?" level="1" rowHeight="241300"/>
  <slicer name="Do you currently have health insurance? 2" xr10:uid="{00000000-0014-0000-FFFF-FFFF1A000000}" cache="Slicer_Do_you_currently_have_health_insurance?2" caption="Do you currently have health insurance?"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 identify as: 3" xr10:uid="{00000000-0014-0000-FFFF-FFFF1B000000}" cache="Slicer_I_identify_as3" caption="I identify as:" level="1" rowHeight="241300"/>
  <slicer name="County where you live: 3" xr10:uid="{00000000-0014-0000-FFFF-FFFF1C000000}" cache="Slicer_County_where_you_live3" caption="County where you live:" level="1" rowHeight="241300"/>
  <slicer name="Are you Hispanic or Latino? 3" xr10:uid="{00000000-0014-0000-FFFF-FFFF1D000000}" cache="Slicer_Are_you_Hispanic_or_Latino?3" caption="Are you Hispanic or Latino?" level="1" rowHeight="241300"/>
  <slicer name="What is your annual household income from all sources? 3" xr10:uid="{00000000-0014-0000-FFFF-FFFF1E000000}" cache="Slicer_What_is_your_annual_household_income_from_all_sources?3" caption="What is your annual household income from all sources?" level="1" rowHeight="241300"/>
  <slicer name="What is your current employment status? 3" xr10:uid="{00000000-0014-0000-FFFF-FFFF1F000000}" cache="Slicer_What_is_your_current_employment_status?3" caption="What is your current employment status?" level="1" rowHeight="241300"/>
  <slicer name="What is your highest level of education? 3" xr10:uid="{00000000-0014-0000-FFFF-FFFF20000000}" cache="Slicer_What_is_your_highest_level_of_education?3" caption="What is your highest level of education?" level="1" rowHeight="241300"/>
  <slicer name="What race do you consider yourself? 3" xr10:uid="{00000000-0014-0000-FFFF-FFFF21000000}" cache="Slicer_What_race_do_you_consider_yourself?3" caption="What race do you consider yourself?" level="1" rowHeight="241300"/>
  <slicer name="Do you currently have health insurance? 3" xr10:uid="{00000000-0014-0000-FFFF-FFFF22000000}" cache="Slicer_Do_you_currently_have_health_insurance?3" caption="Do you currently have health insurance?"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 you Hispanic or Latino? 4" xr10:uid="{00000000-0014-0000-FFFF-FFFF23000000}" cache="Slicer_Are_you_Hispanic_or_Latino?4" caption="Are you Hispanic or Latino?" level="1" rowHeight="241300"/>
  <slicer name="I identify as: 4" xr10:uid="{00000000-0014-0000-FFFF-FFFF24000000}" cache="Slicer_I_identify_as4" caption="I identify as:" level="1" rowHeight="241300"/>
  <slicer name="County where you live: 4" xr10:uid="{00000000-0014-0000-FFFF-FFFF25000000}" cache="Slicer_County_where_you_live4" caption="County where you live:" level="1" rowHeight="241300"/>
  <slicer name="What is your annual household income from all sources? 4" xr10:uid="{00000000-0014-0000-FFFF-FFFF26000000}" cache="Slicer_What_is_your_annual_household_income_from_all_sources?4" caption="What is your annual household income from all sources?" level="1" rowHeight="241300"/>
  <slicer name="What is your current employment status? 4" xr10:uid="{00000000-0014-0000-FFFF-FFFF27000000}" cache="Slicer_What_is_your_current_employment_status?4" caption="What is your current employment status?" level="1" rowHeight="241300"/>
  <slicer name="What is your highest level of education? 4" xr10:uid="{00000000-0014-0000-FFFF-FFFF28000000}" cache="Slicer_What_is_your_highest_level_of_education?4" caption="What is your highest level of education?" level="1" rowHeight="241300"/>
  <slicer name="What race do you consider yourself? 4" xr10:uid="{00000000-0014-0000-FFFF-FFFF29000000}" cache="Slicer_What_race_do_you_consider_yourself?4" caption="What race do you consider yourself?" level="1" rowHeight="241300"/>
  <slicer name="Do you currently have health insurance? 4" xr10:uid="{00000000-0014-0000-FFFF-FFFF2A000000}" cache="Slicer_Do_you_currently_have_health_insurance?4" caption="Do you currently have health insurance?" level="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 identify as: 5" xr10:uid="{00000000-0014-0000-FFFF-FFFF2B000000}" cache="Slicer_I_identify_as5" caption="I identify as:" level="1" rowHeight="241300"/>
  <slicer name="Are you Hispanic or Latino? 5" xr10:uid="{00000000-0014-0000-FFFF-FFFF2C000000}" cache="Slicer_Are_you_Hispanic_or_Latino?5" caption="Are you Hispanic or Latino?" level="1" rowHeight="241300"/>
  <slicer name="County where you live: 5" xr10:uid="{00000000-0014-0000-FFFF-FFFF2D000000}" cache="Slicer_County_where_you_live5" caption="County where you live:" level="1" rowHeight="241300"/>
  <slicer name="What is your annual household income from all sources? 5" xr10:uid="{00000000-0014-0000-FFFF-FFFF2E000000}" cache="Slicer_What_is_your_annual_household_income_from_all_sources?5" caption="What is your annual household income from all sources?" level="1" rowHeight="241300"/>
  <slicer name="What is your current employment status? 5" xr10:uid="{00000000-0014-0000-FFFF-FFFF2F000000}" cache="Slicer_What_is_your_current_employment_status?5" caption="What is your current employment status?" level="1" rowHeight="241300"/>
  <slicer name="What is your highest level of education? 5" xr10:uid="{00000000-0014-0000-FFFF-FFFF30000000}" cache="Slicer_What_is_your_highest_level_of_education?5" caption="What is your highest level of education?" level="1" rowHeight="241300"/>
  <slicer name="What race do you consider yourself? 5" xr10:uid="{00000000-0014-0000-FFFF-FFFF31000000}" cache="Slicer_What_race_do_you_consider_yourself?5" caption="What race do you consider yourself?" level="1" rowHeight="241300"/>
  <slicer name="Do you currently have health insurance? 5" xr10:uid="{00000000-0014-0000-FFFF-FFFF32000000}" cache="Slicer_Do_you_currently_have_health_insurance?5" caption="Do you currently have health insurance?"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X530" totalsRowShown="0" headerRowDxfId="393" dataDxfId="392" headerRowCellStyle="Normal 3">
  <autoFilter ref="A1:AX530" xr:uid="{00000000-0009-0000-0100-000001000000}"/>
  <tableColumns count="50">
    <tableColumn id="1" xr3:uid="{00000000-0010-0000-0000-000001000000}" name="RespondentID" dataDxfId="391"/>
    <tableColumn id="2" xr3:uid="{00000000-0010-0000-0000-000002000000}" name="Asthma/lung disease" dataDxfId="390"/>
    <tableColumn id="3" xr3:uid="{00000000-0010-0000-0000-000003000000}" name="Cancer" dataDxfId="389"/>
    <tableColumn id="4" xr3:uid="{00000000-0010-0000-0000-000004000000}" name="Heart disease &amp; stroke" dataDxfId="388"/>
    <tableColumn id="5" xr3:uid="{00000000-0010-0000-0000-000005000000}" name="Safety" dataDxfId="387"/>
    <tableColumn id="6" xr3:uid="{00000000-0010-0000-0000-000006000000}" name="HIV/AIDS &amp; Sexually Transmitted Diseases (STDs)" dataDxfId="386"/>
    <tableColumn id="7" xr3:uid="{00000000-0010-0000-0000-000007000000}" name="Vaccine preventable diseases" dataDxfId="385"/>
    <tableColumn id="8" xr3:uid="{00000000-0010-0000-0000-000008000000}" name="Child health &amp; wellness" dataDxfId="384"/>
    <tableColumn id="9" xr3:uid="{00000000-0010-0000-0000-000009000000}" name="Women’s health &amp; wellness" dataDxfId="383"/>
    <tableColumn id="10" xr3:uid="{00000000-0010-0000-0000-00000A000000}" name="Diabetes" dataDxfId="382"/>
    <tableColumn id="11" xr3:uid="{00000000-0010-0000-0000-00000B000000}" name="Mental health depression/suicide" dataDxfId="381"/>
    <tableColumn id="12" xr3:uid="{00000000-0010-0000-0000-00000C000000}" name="Drugs &amp; alcohol abuse" dataDxfId="380"/>
    <tableColumn id="13" xr3:uid="{00000000-0010-0000-0000-00000D000000}" name="Environmental hazards" dataDxfId="379"/>
    <tableColumn id="14" xr3:uid="{00000000-0010-0000-0000-00000E000000}" name="Obesity/weight loss issues" dataDxfId="378"/>
    <tableColumn id="15" xr3:uid="{00000000-0010-0000-0000-00000F000000}" name="Column1" dataDxfId="377"/>
    <tableColumn id="16" xr3:uid="{00000000-0010-0000-0000-000010000000}" name="Count of Selection" dataDxfId="376">
      <calculatedColumnFormula>COUNTA(B2:N2)</calculatedColumnFormula>
    </tableColumn>
    <tableColumn id="17" xr3:uid="{00000000-0010-0000-0000-000011000000}" name="Weight" dataDxfId="375">
      <calculatedColumnFormula>3/P2</calculatedColumnFormula>
    </tableColumn>
    <tableColumn id="18" xr3:uid="{00000000-0010-0000-0000-000012000000}" name="Column2" dataDxfId="374"/>
    <tableColumn id="19" xr3:uid="{00000000-0010-0000-0000-000013000000}" name="Asthma/lung disease3" dataDxfId="373">
      <calculatedColumnFormula>IF($P2&lt;3,IF($B2=$B$1,1,0),IF($B2=$B$1,$Q2,0))</calculatedColumnFormula>
    </tableColumn>
    <tableColumn id="20" xr3:uid="{00000000-0010-0000-0000-000014000000}" name="Cancer4" dataDxfId="372">
      <calculatedColumnFormula>IF($P2&lt;3,IF($C2=$C$1,1,0),IF($C2=$C$1,$Q2,0))</calculatedColumnFormula>
    </tableColumn>
    <tableColumn id="21" xr3:uid="{00000000-0010-0000-0000-000015000000}" name="Heart disease &amp; stroke5" dataDxfId="371">
      <calculatedColumnFormula>IF($P2&lt;3,IF($D2=$D$1,1,0),IF($D2=$D$1,$Q2,0))</calculatedColumnFormula>
    </tableColumn>
    <tableColumn id="22" xr3:uid="{00000000-0010-0000-0000-000016000000}" name="Safety6" dataDxfId="370">
      <calculatedColumnFormula>IF($P2&lt;3,IF($E2=$E$1,1,0),IF($E2=$E$1,$Q2,0))</calculatedColumnFormula>
    </tableColumn>
    <tableColumn id="23" xr3:uid="{00000000-0010-0000-0000-000017000000}" name="HIV/AIDS &amp; Sexually Transmitted Diseases (STDs)7" dataDxfId="369">
      <calculatedColumnFormula>IF($P2&lt;3,IF($F2=$F$1,1,0),IF($F2=$F$1,$Q2,0))</calculatedColumnFormula>
    </tableColumn>
    <tableColumn id="24" xr3:uid="{00000000-0010-0000-0000-000018000000}" name="Vaccine preventable diseases8" dataDxfId="368">
      <calculatedColumnFormula>IF($P2&lt;3,IF($G2=$G$1,1,0),IF($G2=$G$1,$Q2,0))</calculatedColumnFormula>
    </tableColumn>
    <tableColumn id="25" xr3:uid="{00000000-0010-0000-0000-000019000000}" name="Child health &amp; wellness9" dataDxfId="367">
      <calculatedColumnFormula>IF($P2&lt;3,IF($H2=$H$1,1,0),IF($H2=$H$1,$Q2,0))</calculatedColumnFormula>
    </tableColumn>
    <tableColumn id="26" xr3:uid="{00000000-0010-0000-0000-00001A000000}" name="Women’s health &amp; wellness10" dataDxfId="366">
      <calculatedColumnFormula>IF($P2&lt;3,IF($I2=$I$1,1,0),IF($I2=$I$1,$Q2,0))</calculatedColumnFormula>
    </tableColumn>
    <tableColumn id="27" xr3:uid="{00000000-0010-0000-0000-00001B000000}" name="Diabetes11" dataDxfId="365">
      <calculatedColumnFormula>IF($P2&lt;3,IF($J2=$J$1,1,0),IF($J2=$J$1,$Q2,0))</calculatedColumnFormula>
    </tableColumn>
    <tableColumn id="28" xr3:uid="{00000000-0010-0000-0000-00001C000000}" name="Mental health depression/suicide12" dataDxfId="364">
      <calculatedColumnFormula>IF($P2&lt;3,IF($K2=$K$1,1,0),IF($K2=$K$1,$Q2,0))</calculatedColumnFormula>
    </tableColumn>
    <tableColumn id="29" xr3:uid="{00000000-0010-0000-0000-00001D000000}" name="Drugs &amp; alcohol abuse13" dataDxfId="363">
      <calculatedColumnFormula>IF($P2&lt;3,IF($L2=$L$1,1,0),IF($L2=$L$1,$Q2,0))</calculatedColumnFormula>
    </tableColumn>
    <tableColumn id="30" xr3:uid="{00000000-0010-0000-0000-00001E000000}" name="Environmental hazards14" dataDxfId="362">
      <calculatedColumnFormula>IF($P2&lt;3,IF($M2=$M$1,1,0),IF($M2=$M$1,$Q2,0))</calculatedColumnFormula>
    </tableColumn>
    <tableColumn id="31" xr3:uid="{00000000-0010-0000-0000-00001F000000}" name="Obesity/weight loss issues15" dataDxfId="361">
      <calculatedColumnFormula>IF($P2&lt;3,IF($N2=$N$1,1,0),IF($N2=$N$1,$Q2,0))</calculatedColumnFormula>
    </tableColumn>
    <tableColumn id="32" xr3:uid="{00000000-0010-0000-0000-000020000000}" name="Column3" dataDxfId="360"/>
    <tableColumn id="33" xr3:uid="{00000000-0010-0000-0000-000021000000}" name="Column4" dataDxfId="359"/>
    <tableColumn id="34" xr3:uid="{00000000-0010-0000-0000-000022000000}" name="Observed" dataDxfId="358">
      <calculatedColumnFormula>SUM(S2:AE2)</calculatedColumnFormula>
    </tableColumn>
    <tableColumn id="35" xr3:uid="{00000000-0010-0000-0000-000023000000}" name="Expected" dataDxfId="357">
      <calculatedColumnFormula>P2</calculatedColumnFormula>
    </tableColumn>
    <tableColumn id="36" xr3:uid="{00000000-0010-0000-0000-000024000000}" name="Column18" dataDxfId="356">
      <calculatedColumnFormula>IF(AH2=AI2,"Correct",IF(AH2=3,"Correct","Wrong"))</calculatedColumnFormula>
    </tableColumn>
    <tableColumn id="37" xr3:uid="{00000000-0010-0000-0000-000025000000}" name="Column5" dataDxfId="355"/>
    <tableColumn id="38" xr3:uid="{00000000-0010-0000-0000-000026000000}" name="I identify as:" dataDxfId="354">
      <calculatedColumnFormula>IFERROR(VLOOKUP(Table1[[#This Row],[RespondentID]],'All Data'!$A:$CO,87,FALSE),"unknown")</calculatedColumnFormula>
    </tableColumn>
    <tableColumn id="39" xr3:uid="{00000000-0010-0000-0000-000027000000}" name="What is your age?" dataDxfId="353"/>
    <tableColumn id="40" xr3:uid="{00000000-0010-0000-0000-000028000000}" name="County where you live:" dataDxfId="352"/>
    <tableColumn id="41" xr3:uid="{00000000-0010-0000-0000-000029000000}" name="Town and ZIP code where you live:" dataDxfId="351"/>
    <tableColumn id="42" xr3:uid="{00000000-0010-0000-0000-00002A000000}" name="What race do you consider yourself?" dataDxfId="350"/>
    <tableColumn id="43" xr3:uid="{00000000-0010-0000-0000-00002B000000}" name="Are you Hispanic or Latino?" dataDxfId="349"/>
    <tableColumn id="44" xr3:uid="{00000000-0010-0000-0000-00002C000000}" name="What language do you speak when you are at home (select all that apply)" dataDxfId="348"/>
    <tableColumn id="45" xr3:uid="{00000000-0010-0000-0000-00002D000000}" name="What is your annual household income from all sources?" dataDxfId="347"/>
    <tableColumn id="46" xr3:uid="{00000000-0010-0000-0000-00002E000000}" name="What is your highest level of education?" dataDxfId="346"/>
    <tableColumn id="47" xr3:uid="{00000000-0010-0000-0000-00002F000000}" name="What is your current employment status?" dataDxfId="345"/>
    <tableColumn id="48" xr3:uid="{00000000-0010-0000-0000-000030000000}" name="Do you currently have health insurance?" dataDxfId="344"/>
    <tableColumn id="50" xr3:uid="{00000000-0010-0000-0000-000032000000}" name="What type of insurance do you have? " dataDxfId="343"/>
    <tableColumn id="49" xr3:uid="{00000000-0010-0000-0000-000031000000}" name="Do you have a smartphone" dataDxfId="34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1:AX530" totalsRowShown="0" headerRowDxfId="341" dataDxfId="340" headerRowCellStyle="Normal 3">
  <autoFilter ref="A1:AX530" xr:uid="{00000000-0009-0000-0100-000002000000}"/>
  <tableColumns count="50">
    <tableColumn id="1" xr3:uid="{00000000-0010-0000-0100-000001000000}" name="RespondentID" dataDxfId="339"/>
    <tableColumn id="2" xr3:uid="{00000000-0010-0000-0100-000002000000}" name="Asthma/lung disease" dataDxfId="338"/>
    <tableColumn id="3" xr3:uid="{00000000-0010-0000-0100-000003000000}" name="Cancer" dataDxfId="337"/>
    <tableColumn id="4" xr3:uid="{00000000-0010-0000-0100-000004000000}" name="Heart disease &amp; stroke" dataDxfId="336"/>
    <tableColumn id="5" xr3:uid="{00000000-0010-0000-0100-000005000000}" name="Safety" dataDxfId="335"/>
    <tableColumn id="6" xr3:uid="{00000000-0010-0000-0100-000006000000}" name="HIV/AIDS &amp; Sexually Transmitted Diseases (STDs)" dataDxfId="334"/>
    <tableColumn id="7" xr3:uid="{00000000-0010-0000-0100-000007000000}" name="Vaccine preventable diseases" dataDxfId="333"/>
    <tableColumn id="8" xr3:uid="{00000000-0010-0000-0100-000008000000}" name="Child health &amp; wellness" dataDxfId="332"/>
    <tableColumn id="9" xr3:uid="{00000000-0010-0000-0100-000009000000}" name="Women’s health &amp; wellness" dataDxfId="331"/>
    <tableColumn id="10" xr3:uid="{00000000-0010-0000-0100-00000A000000}" name="Diabetes" dataDxfId="330"/>
    <tableColumn id="11" xr3:uid="{00000000-0010-0000-0100-00000B000000}" name="Mental health depression/suicide" dataDxfId="329"/>
    <tableColumn id="12" xr3:uid="{00000000-0010-0000-0100-00000C000000}" name="Drugs &amp; alcohol abuse" dataDxfId="328"/>
    <tableColumn id="13" xr3:uid="{00000000-0010-0000-0100-00000D000000}" name="Environmental hazards" dataDxfId="327"/>
    <tableColumn id="14" xr3:uid="{00000000-0010-0000-0100-00000E000000}" name="Obesity/weight loss issues" dataDxfId="326"/>
    <tableColumn id="15" xr3:uid="{00000000-0010-0000-0100-00000F000000}" name="OTHER" dataDxfId="325"/>
    <tableColumn id="16" xr3:uid="{00000000-0010-0000-0100-000010000000}" name="Count of Selection" dataDxfId="324">
      <calculatedColumnFormula>COUNTA(B2:N2)</calculatedColumnFormula>
    </tableColumn>
    <tableColumn id="17" xr3:uid="{00000000-0010-0000-0100-000011000000}" name="Weight" dataDxfId="323">
      <calculatedColumnFormula>3/P2</calculatedColumnFormula>
    </tableColumn>
    <tableColumn id="18" xr3:uid="{00000000-0010-0000-0100-000012000000}" name="Column2" dataDxfId="322"/>
    <tableColumn id="19" xr3:uid="{00000000-0010-0000-0100-000013000000}" name="Asthma/lung disease3" dataDxfId="321">
      <calculatedColumnFormula>IF($P2&lt;3,IF($B2=$B$1,1,0),IF($B2=$B$1,$Q2,0))</calculatedColumnFormula>
    </tableColumn>
    <tableColumn id="20" xr3:uid="{00000000-0010-0000-0100-000014000000}" name="Cancer4" dataDxfId="320">
      <calculatedColumnFormula>IF($P2&lt;3,IF($C2=$C$1,1,0),IF($C2=$C$1,$Q2,0))</calculatedColumnFormula>
    </tableColumn>
    <tableColumn id="21" xr3:uid="{00000000-0010-0000-0100-000015000000}" name="Heart disease &amp; stroke5" dataDxfId="319">
      <calculatedColumnFormula>IF($P2&lt;3,IF($D2=$D$1,1,0),IF($D2=$D$1,$Q2,0))</calculatedColumnFormula>
    </tableColumn>
    <tableColumn id="22" xr3:uid="{00000000-0010-0000-0100-000016000000}" name="Safety6" dataDxfId="318">
      <calculatedColumnFormula>IF($P2&lt;3,IF($E2=$E$1,1,0),IF($E2=$E$1,$Q2,0))</calculatedColumnFormula>
    </tableColumn>
    <tableColumn id="23" xr3:uid="{00000000-0010-0000-0100-000017000000}" name="HIV/AIDS &amp; Sexually Transmitted Diseases (STDs)7" dataDxfId="317">
      <calculatedColumnFormula>IF($P2&lt;3,IF($F2=$F$1,1,0),IF($F2=$F$1,$Q2,0))</calculatedColumnFormula>
    </tableColumn>
    <tableColumn id="24" xr3:uid="{00000000-0010-0000-0100-000018000000}" name="Vaccine preventable diseases8" dataDxfId="316">
      <calculatedColumnFormula>IF($P2&lt;3,IF($G2=$G$1,1,0),IF($G2=$G$1,$Q2,0))</calculatedColumnFormula>
    </tableColumn>
    <tableColumn id="25" xr3:uid="{00000000-0010-0000-0100-000019000000}" name="Child health &amp; wellness9" dataDxfId="315">
      <calculatedColumnFormula>IF($P2&lt;3,IF($H2=$H$1,1,0),IF($H2=$H$1,$Q2,0))</calculatedColumnFormula>
    </tableColumn>
    <tableColumn id="26" xr3:uid="{00000000-0010-0000-0100-00001A000000}" name="Women’s health &amp; wellness10" dataDxfId="314">
      <calculatedColumnFormula>IF($P2&lt;3,IF($I2=$I$1,1,0),IF($I2=$I$1,$Q2,0))</calculatedColumnFormula>
    </tableColumn>
    <tableColumn id="27" xr3:uid="{00000000-0010-0000-0100-00001B000000}" name="Diabetes11" dataDxfId="313">
      <calculatedColumnFormula>IF($P2&lt;3,IF($J2=$J$1,1,0),IF($J2=$J$1,$Q2,0))</calculatedColumnFormula>
    </tableColumn>
    <tableColumn id="28" xr3:uid="{00000000-0010-0000-0100-00001C000000}" name="Mental health depression/suicide12" dataDxfId="312">
      <calculatedColumnFormula>IF($P2&lt;3,IF($K2=$K$1,1,0),IF($K2=$K$1,$Q2,0))</calculatedColumnFormula>
    </tableColumn>
    <tableColumn id="29" xr3:uid="{00000000-0010-0000-0100-00001D000000}" name="Drugs &amp; alcohol abuse13" dataDxfId="311">
      <calculatedColumnFormula>IF($P2&lt;3,IF($L2=$L$1,1,0),IF($L2=$L$1,$Q2,0))</calculatedColumnFormula>
    </tableColumn>
    <tableColumn id="30" xr3:uid="{00000000-0010-0000-0100-00001E000000}" name="Environmental hazards14" dataDxfId="310">
      <calculatedColumnFormula>IF($P2&lt;3,IF($M2=$M$1,1,0),IF($M2=$M$1,$Q2,0))</calculatedColumnFormula>
    </tableColumn>
    <tableColumn id="31" xr3:uid="{00000000-0010-0000-0100-00001F000000}" name="Obesity/weight loss issues15" dataDxfId="309">
      <calculatedColumnFormula>IF($P2&lt;3,IF($N2=$N$1,1,0),IF($N2=$N$1,$Q2,0))</calculatedColumnFormula>
    </tableColumn>
    <tableColumn id="32" xr3:uid="{00000000-0010-0000-0100-000020000000}" name="Column3" dataDxfId="308"/>
    <tableColumn id="33" xr3:uid="{00000000-0010-0000-0100-000021000000}" name="Column4" dataDxfId="307"/>
    <tableColumn id="34" xr3:uid="{00000000-0010-0000-0100-000022000000}" name="Observed" dataDxfId="306">
      <calculatedColumnFormula>SUM(S2:AE2)</calculatedColumnFormula>
    </tableColumn>
    <tableColumn id="35" xr3:uid="{00000000-0010-0000-0100-000023000000}" name="Expected" dataDxfId="305">
      <calculatedColumnFormula>P2</calculatedColumnFormula>
    </tableColumn>
    <tableColumn id="36" xr3:uid="{00000000-0010-0000-0100-000024000000}" name="Column18" dataDxfId="304">
      <calculatedColumnFormula>IF(AH2=AI2,"Correct",IF(AH2=3,"Correct","Wrong"))</calculatedColumnFormula>
    </tableColumn>
    <tableColumn id="37" xr3:uid="{00000000-0010-0000-0100-000025000000}" name="Column5" dataDxfId="303"/>
    <tableColumn id="38" xr3:uid="{00000000-0010-0000-0100-000026000000}" name="I identify as:" dataDxfId="302">
      <calculatedColumnFormula>IFERROR(VLOOKUP(Table2[[#This Row],[RespondentID]],'All Data'!A3:CO195,81,FALSE),"unknown")</calculatedColumnFormula>
    </tableColumn>
    <tableColumn id="39" xr3:uid="{00000000-0010-0000-0100-000027000000}" name="What is your age?" dataDxfId="301">
      <calculatedColumnFormula>IFERROR(VLOOKUP(Table2[[#This Row],[RespondentID]],'All Data'!A3:CO195,82,FALSE),"unknown")</calculatedColumnFormula>
    </tableColumn>
    <tableColumn id="40" xr3:uid="{00000000-0010-0000-0100-000028000000}" name="County where you live:" dataDxfId="300">
      <calculatedColumnFormula>IFERROR(VLOOKUP(Table2[[#This Row],[RespondentID]],'All Data'!A3:CO195,83,FALSE),"unknown")</calculatedColumnFormula>
    </tableColumn>
    <tableColumn id="41" xr3:uid="{00000000-0010-0000-0100-000029000000}" name="Town and ZIP code where you live:" dataDxfId="299">
      <calculatedColumnFormula>IFERROR(VLOOKUP(Table2[[#This Row],[RespondentID]],'All Data'!A3:CO195,84,FALSE),"unknown")</calculatedColumnFormula>
    </tableColumn>
    <tableColumn id="42" xr3:uid="{00000000-0010-0000-0100-00002A000000}" name="What race do you consider yourself?" dataDxfId="298"/>
    <tableColumn id="43" xr3:uid="{00000000-0010-0000-0100-00002B000000}" name="Are you Hispanic or Latino?" dataDxfId="297">
      <calculatedColumnFormula>IFERROR(VLOOKUP(Table2[[#This Row],[RespondentID]],'All Data'!A3:CO195,86,FALSE),"unknown")</calculatedColumnFormula>
    </tableColumn>
    <tableColumn id="44" xr3:uid="{00000000-0010-0000-0100-00002C000000}" name="What language do you speak when you are at home (select all that apply)" dataDxfId="296">
      <calculatedColumnFormula>IFERROR(VLOOKUP(Table2[[#This Row],[RespondentID]],'All Data'!A3:CO195,87,FALSE),"unknown")</calculatedColumnFormula>
    </tableColumn>
    <tableColumn id="45" xr3:uid="{00000000-0010-0000-0100-00002D000000}" name="What is your annual household income from all sources?" dataDxfId="295">
      <calculatedColumnFormula>IFERROR(VLOOKUP(Table2[[#This Row],[RespondentID]],'All Data'!A3:CO195,88,FALSE),"unknown")</calculatedColumnFormula>
    </tableColumn>
    <tableColumn id="46" xr3:uid="{00000000-0010-0000-0100-00002E000000}" name="What is your highest level of education?" dataDxfId="294">
      <calculatedColumnFormula>IFERROR(VLOOKUP(Table2[[#This Row],[RespondentID]],'All Data'!A3:CO195,89,FALSE),"unknown")</calculatedColumnFormula>
    </tableColumn>
    <tableColumn id="47" xr3:uid="{00000000-0010-0000-0100-00002F000000}" name="What is your current employment status?" dataDxfId="293">
      <calculatedColumnFormula>IFERROR(VLOOKUP(Table2[[#This Row],[RespondentID]],'All Data'!A3:CO195,90,FALSE),"unknown")</calculatedColumnFormula>
    </tableColumn>
    <tableColumn id="48" xr3:uid="{00000000-0010-0000-0100-000030000000}" name="Do you currently have health insurance?" dataDxfId="292">
      <calculatedColumnFormula>IFERROR(VLOOKUP(Table2[[#This Row],[RespondentID]],'All Data'!A3:CO195,91,FALSE),"unknown")</calculatedColumnFormula>
    </tableColumn>
    <tableColumn id="49" xr3:uid="{00000000-0010-0000-0100-000031000000}" name="What type of insurance do you have? " dataDxfId="291">
      <calculatedColumnFormula>IFERROR(VLOOKUP(Table2[[#This Row],[RespondentID]],'All Data'!A3:CO195,92,FALSE),"unknown")</calculatedColumnFormula>
    </tableColumn>
    <tableColumn id="50" xr3:uid="{00000000-0010-0000-0100-000032000000}" name="Do you have access to reliable internet in your home?" dataDxfId="290">
      <calculatedColumnFormula>IFERROR(VLOOKUP(Table2[[#This Row],[RespondentID]],'All Data'!A3:CO195,93,FALSE),"unknown")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A1:AR530" totalsRowShown="0" headerRowDxfId="289" dataDxfId="287" headerRowBorderDxfId="288" tableBorderDxfId="286" totalsRowBorderDxfId="285">
  <autoFilter ref="A1:AR530" xr:uid="{00000000-0009-0000-0100-000007000000}"/>
  <tableColumns count="44">
    <tableColumn id="1" xr3:uid="{00000000-0010-0000-0200-000001000000}" name="RespondentID" dataDxfId="284"/>
    <tableColumn id="2" xr3:uid="{00000000-0010-0000-0200-000002000000}" name="Cultural/religious beliefs" dataDxfId="283"/>
    <tableColumn id="3" xr3:uid="{00000000-0010-0000-0200-000003000000}" name="Lack of availability of doctors" dataDxfId="282"/>
    <tableColumn id="4" xr3:uid="{00000000-0010-0000-0200-000004000000}" name="Unable to pay co-pays/deductibles" dataDxfId="281"/>
    <tableColumn id="5" xr3:uid="{00000000-0010-0000-0200-000005000000}" name="Don’t know how to find doctors" dataDxfId="280"/>
    <tableColumn id="6" xr3:uid="{00000000-0010-0000-0200-000006000000}" name="Language barriers" dataDxfId="279"/>
    <tableColumn id="7" xr3:uid="{00000000-0010-0000-0200-000007000000}" name="There are no barriers" dataDxfId="278"/>
    <tableColumn id="8" xr3:uid="{00000000-0010-0000-0200-000008000000}" name="Don’t understand need to see a doctor" dataDxfId="277"/>
    <tableColumn id="9" xr3:uid="{00000000-0010-0000-0200-000009000000}" name="No insurance" dataDxfId="276"/>
    <tableColumn id="10" xr3:uid="{00000000-0010-0000-0200-00000A000000}" name="Transportation" dataDxfId="275"/>
    <tableColumn id="11" xr3:uid="{00000000-0010-0000-0200-00000B000000}" name="Fear (e.g. not ready to face/discuss health problem; immigration status)" dataDxfId="274"/>
    <tableColumn id="12" xr3:uid="{00000000-0010-0000-0200-00000C000000}" name="OTHER" dataDxfId="273"/>
    <tableColumn id="13" xr3:uid="{00000000-0010-0000-0200-00000D000000}" name="Count of Selection" dataDxfId="272">
      <calculatedColumnFormula>COUNTA(B2:L2)</calculatedColumnFormula>
    </tableColumn>
    <tableColumn id="14" xr3:uid="{00000000-0010-0000-0200-00000E000000}" name="Weight" dataDxfId="271">
      <calculatedColumnFormula>3/M2</calculatedColumnFormula>
    </tableColumn>
    <tableColumn id="15" xr3:uid="{00000000-0010-0000-0200-00000F000000}" name="Column4" dataDxfId="270"/>
    <tableColumn id="16" xr3:uid="{00000000-0010-0000-0200-000010000000}" name="Cultural/religious beliefs5" dataDxfId="269">
      <calculatedColumnFormula>IF($M2&lt;3,IF($B2=$B$1,1,0),IF($B2=$B$1,$N2,0))</calculatedColumnFormula>
    </tableColumn>
    <tableColumn id="17" xr3:uid="{00000000-0010-0000-0200-000011000000}" name="Lack of availability of doctors6" dataDxfId="268">
      <calculatedColumnFormula>IF($M2&lt;3,IF($C2=$C$1,1,0),IF($C2=$C$1,$N2,0))</calculatedColumnFormula>
    </tableColumn>
    <tableColumn id="18" xr3:uid="{00000000-0010-0000-0200-000012000000}" name="Unable to pay co-pays/deductibles7" dataDxfId="267">
      <calculatedColumnFormula>IF($M2&lt;3,IF($D2=$D$1,1,0),IF($D2=$D$1,$N2,0))</calculatedColumnFormula>
    </tableColumn>
    <tableColumn id="19" xr3:uid="{00000000-0010-0000-0200-000013000000}" name="Don’t know how to find doctors8" dataDxfId="266">
      <calculatedColumnFormula>IF($M2&lt;3,IF($E2=$E$1,1,0),IF($E2=$E$1,$N2,0))</calculatedColumnFormula>
    </tableColumn>
    <tableColumn id="20" xr3:uid="{00000000-0010-0000-0200-000014000000}" name="Language barriers9" dataDxfId="265">
      <calculatedColumnFormula>IF($M2&lt;3,IF($F2=$F$1,1,0),IF($F2=$F$1,$N2,0))</calculatedColumnFormula>
    </tableColumn>
    <tableColumn id="21" xr3:uid="{00000000-0010-0000-0200-000015000000}" name="There are no barriers10" dataDxfId="264">
      <calculatedColumnFormula>IF($M2&lt;3,IF($G2=$G$1,1,0),IF($G2=$G$1,$N2,0))</calculatedColumnFormula>
    </tableColumn>
    <tableColumn id="22" xr3:uid="{00000000-0010-0000-0200-000016000000}" name="Don’t understand need to see a doctor11" dataDxfId="263" dataCellStyle="Normal 2">
      <calculatedColumnFormula>IF($M2&lt;3,IF($H2=$H$1,1,0),IF($H2=$H$1,$N2,0))</calculatedColumnFormula>
    </tableColumn>
    <tableColumn id="23" xr3:uid="{00000000-0010-0000-0200-000017000000}" name="No insurance12" dataDxfId="262">
      <calculatedColumnFormula>IF($M2&lt;3,IF($I2=$I$1,1,0),IF($I2=$I$1,$N2,0))</calculatedColumnFormula>
    </tableColumn>
    <tableColumn id="24" xr3:uid="{00000000-0010-0000-0200-000018000000}" name="Transportation13" dataDxfId="261">
      <calculatedColumnFormula>IF($M2&lt;3,IF($J2=$J$1,1,0),IF($J2=$J$1,$N2,0))</calculatedColumnFormula>
    </tableColumn>
    <tableColumn id="25" xr3:uid="{00000000-0010-0000-0200-000019000000}" name="Fear (e.g. not ready to face/discuss health problem;immigration status)14" dataDxfId="260">
      <calculatedColumnFormula>IF($M2&lt;3,IF($K2=$K$1,1,0),IF($K2=$K$1,$N2,0))</calculatedColumnFormula>
    </tableColumn>
    <tableColumn id="26" xr3:uid="{00000000-0010-0000-0200-00001A000000}" name="Column1" dataDxfId="259"/>
    <tableColumn id="27" xr3:uid="{00000000-0010-0000-0200-00001B000000}" name="Column2" dataDxfId="258"/>
    <tableColumn id="28" xr3:uid="{00000000-0010-0000-0200-00001C000000}" name="Observed" dataDxfId="257">
      <calculatedColumnFormula>SUM(P2:Z2)</calculatedColumnFormula>
    </tableColumn>
    <tableColumn id="29" xr3:uid="{00000000-0010-0000-0200-00001D000000}" name="Expected" dataDxfId="256">
      <calculatedColumnFormula>M2</calculatedColumnFormula>
    </tableColumn>
    <tableColumn id="30" xr3:uid="{00000000-0010-0000-0200-00001E000000}" name="Column14" dataDxfId="255">
      <calculatedColumnFormula>IF(AB2=AC2,"Correct",IF(AB2=3,"Correct","Wrong"))</calculatedColumnFormula>
    </tableColumn>
    <tableColumn id="31" xr3:uid="{00000000-0010-0000-0200-00001F000000}" name="Column5" dataDxfId="254"/>
    <tableColumn id="32" xr3:uid="{00000000-0010-0000-0200-000020000000}" name="I identify as:" dataDxfId="253">
      <calculatedColumnFormula>IFERROR(VLOOKUP(Table1[[#This Row],[RespondentID]],'All Data'!$A$3:$CO$195,87,FALSE),"unknown")</calculatedColumnFormula>
    </tableColumn>
    <tableColumn id="33" xr3:uid="{00000000-0010-0000-0200-000021000000}" name="What is your age?" dataDxfId="252">
      <calculatedColumnFormula>IFERROR(VLOOKUP(Table1[[#This Row],[RespondentID]],'All Data'!$A$3:$CO$195,88,FALSE),"unknown")</calculatedColumnFormula>
    </tableColumn>
    <tableColumn id="34" xr3:uid="{00000000-0010-0000-0200-000022000000}" name="County where you live:" dataDxfId="251">
      <calculatedColumnFormula>IFERROR(VLOOKUP(Table1[[#This Row],[RespondentID]],'All Data'!$A$3:$CO$195,89,FALSE),"unknown")</calculatedColumnFormula>
    </tableColumn>
    <tableColumn id="35" xr3:uid="{00000000-0010-0000-0200-000023000000}" name="Town and ZIP code where you live:" dataDxfId="250">
      <calculatedColumnFormula>IFERROR(VLOOKUP(Table1[[#This Row],[RespondentID]],'All Data'!$A$3:$CO$195,90,FALSE),"unknown")</calculatedColumnFormula>
    </tableColumn>
    <tableColumn id="36" xr3:uid="{00000000-0010-0000-0200-000024000000}" name="What race do you consider yourself?" dataDxfId="249">
      <calculatedColumnFormula>IFERROR(VLOOKUP(Table1[[#This Row],[RespondentID]],'All Data'!$A$3:$CO$195,91,FALSE),"unknown")</calculatedColumnFormula>
    </tableColumn>
    <tableColumn id="37" xr3:uid="{00000000-0010-0000-0200-000025000000}" name="Are you Hispanic or Latino?" dataDxfId="248">
      <calculatedColumnFormula>IFERROR(VLOOKUP(Table1[[#This Row],[RespondentID]],'All Data'!$A$3:$CO$195,92,FALSE),"unknown")</calculatedColumnFormula>
    </tableColumn>
    <tableColumn id="38" xr3:uid="{00000000-0010-0000-0200-000026000000}" name="What language do you speak when you are at home (select all that apply)" dataDxfId="247">
      <calculatedColumnFormula>IFERROR(VLOOKUP(Table1[[#This Row],[RespondentID]],'All Data'!$A$3:$CO$195,93,FALSE),"unknown")</calculatedColumnFormula>
    </tableColumn>
    <tableColumn id="39" xr3:uid="{00000000-0010-0000-0200-000027000000}" name="What is your annual household income from all sources?" dataDxfId="246">
      <calculatedColumnFormula>IFERROR(VLOOKUP(Table1[[#This Row],[RespondentID]],'All Data'!$A$3:$CW$195,94,FALSE),"unknown")</calculatedColumnFormula>
    </tableColumn>
    <tableColumn id="40" xr3:uid="{00000000-0010-0000-0200-000028000000}" name="What is your highest level of education?" dataDxfId="245">
      <calculatedColumnFormula>IFERROR(VLOOKUP(Table1[[#This Row],[RespondentID]],'All Data'!$A$3:$CW$195,95,FALSE),"unknown")</calculatedColumnFormula>
    </tableColumn>
    <tableColumn id="41" xr3:uid="{00000000-0010-0000-0200-000029000000}" name="What is your current employment status?" dataDxfId="244">
      <calculatedColumnFormula>IFERROR(VLOOKUP(Table1[[#This Row],[RespondentID]],'All Data'!$A$3:$CW$195,96,FALSE),"unknown")</calculatedColumnFormula>
    </tableColumn>
    <tableColumn id="42" xr3:uid="{00000000-0010-0000-0200-00002A000000}" name="Do you currently have health insurance?" dataDxfId="243">
      <calculatedColumnFormula>IFERROR(VLOOKUP(Table1[[#This Row],[RespondentID]],'All Data'!$A$3:$CW$195,97,FALSE),"unknown")</calculatedColumnFormula>
    </tableColumn>
    <tableColumn id="43" xr3:uid="{00000000-0010-0000-0200-00002B000000}" name="What type of insurance do you have? " dataDxfId="242">
      <calculatedColumnFormula>IFERROR(VLOOKUP(Table1[[#This Row],[RespondentID]],'All Data'!$A$3:$CW$195,98,FALSE),"unknown")</calculatedColumnFormula>
    </tableColumn>
    <tableColumn id="44" xr3:uid="{00000000-0010-0000-0200-00002C000000}" name="Do you have access to reliable internet in your home?" dataDxfId="241">
      <calculatedColumnFormula>IFERROR(VLOOKUP(Table1[[#This Row],[RespondentID]],'All Data'!$A$3:$CW$195,99,FALSE),"unknown")</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1:AV530" totalsRowShown="0" headerRowDxfId="240" dataDxfId="239" headerRowCellStyle="Normal 3">
  <autoFilter ref="A1:AV530" xr:uid="{00000000-0009-0000-0100-000004000000}"/>
  <tableColumns count="48">
    <tableColumn id="1" xr3:uid="{00000000-0010-0000-0300-000001000000}" name="RespondentID"/>
    <tableColumn id="2" xr3:uid="{00000000-0010-0000-0300-000002000000}" name="Clean air &amp; water" dataDxfId="238"/>
    <tableColumn id="3" xr3:uid="{00000000-0010-0000-0300-000003000000}" name="Mental health services" dataDxfId="237"/>
    <tableColumn id="4" xr3:uid="{00000000-0010-0000-0300-000004000000}" name="Smoking cessation programs" dataDxfId="236"/>
    <tableColumn id="5" xr3:uid="{00000000-0010-0000-0300-000005000000}" name="Drug &amp; alcohol rehabilitation services" dataDxfId="235"/>
    <tableColumn id="6" xr3:uid="{00000000-0010-0000-0300-000006000000}" name="Recreation facilities" dataDxfId="234"/>
    <tableColumn id="7" xr3:uid="{00000000-0010-0000-0300-000007000000}" name="Transportation" dataDxfId="233"/>
    <tableColumn id="8" xr3:uid="{00000000-0010-0000-0300-000008000000}" name="Healthier food choices" dataDxfId="232"/>
    <tableColumn id="9" xr3:uid="{00000000-0010-0000-0300-000009000000}" name="Safe childcare options" dataDxfId="231"/>
    <tableColumn id="10" xr3:uid="{00000000-0010-0000-0300-00000A000000}" name="Weight loss programs" dataDxfId="230"/>
    <tableColumn id="11" xr3:uid="{00000000-0010-0000-0300-00000B000000}" name="Job opportunities" dataDxfId="229"/>
    <tableColumn id="12" xr3:uid="{00000000-0010-0000-0300-00000C000000}" name="Safe places to walk/play" dataDxfId="228"/>
    <tableColumn id="13" xr3:uid="{00000000-0010-0000-0300-00000D000000}" name="Safe worksites" dataDxfId="227"/>
    <tableColumn id="14" xr3:uid="{00000000-0010-0000-0300-00000E000000}" name="OTHER" dataDxfId="226"/>
    <tableColumn id="15" xr3:uid="{00000000-0010-0000-0300-00000F000000}" name="Count of Selection" dataDxfId="225">
      <calculatedColumnFormula>COUNTA(B2:N2)</calculatedColumnFormula>
    </tableColumn>
    <tableColumn id="16" xr3:uid="{00000000-0010-0000-0300-000010000000}" name="Weight" dataDxfId="224">
      <calculatedColumnFormula>3/O2</calculatedColumnFormula>
    </tableColumn>
    <tableColumn id="17" xr3:uid="{00000000-0010-0000-0300-000011000000}" name="Column2" dataDxfId="223"/>
    <tableColumn id="18" xr3:uid="{00000000-0010-0000-0300-000012000000}" name="Clean air &amp; water5" dataDxfId="222">
      <calculatedColumnFormula>IF($O2&lt;3,IF($B2=$B$1,1,0),IF($B2=$B$1,$P2,0))</calculatedColumnFormula>
    </tableColumn>
    <tableColumn id="19" xr3:uid="{00000000-0010-0000-0300-000013000000}" name="Mental health services6" dataDxfId="221">
      <calculatedColumnFormula>IF($O2&lt;3,IF($C2=$C$1,1,0),IF($C2=$C$1,$P2,0))</calculatedColumnFormula>
    </tableColumn>
    <tableColumn id="20" xr3:uid="{00000000-0010-0000-0300-000014000000}" name="Smoking cessation programs7" dataDxfId="220">
      <calculatedColumnFormula>IF($O2&lt;3,IF($D2=$D$1,1,0),IF($D2=$D$1,$P2,0))</calculatedColumnFormula>
    </tableColumn>
    <tableColumn id="21" xr3:uid="{00000000-0010-0000-0300-000015000000}" name="Drug &amp; alcohol rehabilitation services8" dataDxfId="219">
      <calculatedColumnFormula>IF($O2&lt;3,IF($E2=$E$1,1,0),IF($E2=$E$1,$P2,0))</calculatedColumnFormula>
    </tableColumn>
    <tableColumn id="22" xr3:uid="{00000000-0010-0000-0300-000016000000}" name="Recreation facilities9" dataDxfId="218">
      <calculatedColumnFormula>IF($O2&lt;3,IF($F2=$F$1,1,0),IF($F2=$F$1,$P2,0))</calculatedColumnFormula>
    </tableColumn>
    <tableColumn id="23" xr3:uid="{00000000-0010-0000-0300-000017000000}" name="Transportation10" dataDxfId="217">
      <calculatedColumnFormula>IF($O2&lt;3,IF($G2=$G$1,1,0),IF($G2=$G$1,$P2,0))</calculatedColumnFormula>
    </tableColumn>
    <tableColumn id="24" xr3:uid="{00000000-0010-0000-0300-000018000000}" name="Healthier food choices11" dataDxfId="216">
      <calculatedColumnFormula>IF($O2&lt;3,IF($H2=$H$1,1,0),IF($H2=$H$1,$P2,0))</calculatedColumnFormula>
    </tableColumn>
    <tableColumn id="25" xr3:uid="{00000000-0010-0000-0300-000019000000}" name="Safe childcare options12" dataDxfId="215">
      <calculatedColumnFormula>IF($O2&lt;3,IF($I2=$I$1,1,0),IF($I2=$I$1,$P2,0))</calculatedColumnFormula>
    </tableColumn>
    <tableColumn id="26" xr3:uid="{00000000-0010-0000-0300-00001A000000}" name="Weight loss programs13" dataDxfId="214">
      <calculatedColumnFormula>IF($O2&lt;3,IF($J2=$J$1,1,0),IF($J2=$J$1,$P2,0))</calculatedColumnFormula>
    </tableColumn>
    <tableColumn id="27" xr3:uid="{00000000-0010-0000-0300-00001B000000}" name="Job opportunities14" dataDxfId="213">
      <calculatedColumnFormula>IF($O2&lt;3,IF($K2=$K$1,1,0),IF($K2=$K$1,$P2,0))</calculatedColumnFormula>
    </tableColumn>
    <tableColumn id="28" xr3:uid="{00000000-0010-0000-0300-00001C000000}" name="Safe places to walk/play15" dataDxfId="212">
      <calculatedColumnFormula>IF($O2&lt;3,IF($L2=$L$1,1,0),IF($L2=$L$1,$P2,0))</calculatedColumnFormula>
    </tableColumn>
    <tableColumn id="29" xr3:uid="{00000000-0010-0000-0300-00001D000000}" name="Safe worksites16" dataDxfId="211">
      <calculatedColumnFormula>IF($O2&lt;3,IF($M2=$M$1,1,0),IF($M2=$M$1,$P2,0))</calculatedColumnFormula>
    </tableColumn>
    <tableColumn id="30" xr3:uid="{00000000-0010-0000-0300-00001E000000}" name="Column3" dataDxfId="210"/>
    <tableColumn id="31" xr3:uid="{00000000-0010-0000-0300-00001F000000}" name="Column4" dataDxfId="209"/>
    <tableColumn id="32" xr3:uid="{00000000-0010-0000-0300-000020000000}" name="Observed" dataDxfId="208">
      <calculatedColumnFormula>SUM(R2:AD2)</calculatedColumnFormula>
    </tableColumn>
    <tableColumn id="33" xr3:uid="{00000000-0010-0000-0300-000021000000}" name="Expected" dataDxfId="207">
      <calculatedColumnFormula>O2</calculatedColumnFormula>
    </tableColumn>
    <tableColumn id="34" xr3:uid="{00000000-0010-0000-0300-000022000000}" name="Column5" dataDxfId="206">
      <calculatedColumnFormula>IF(AF2=AG2,"Correct",IF(AF2=3,"Correct","Wrong"))</calculatedColumnFormula>
    </tableColumn>
    <tableColumn id="35" xr3:uid="{00000000-0010-0000-0300-000023000000}" name="Column6"/>
    <tableColumn id="36" xr3:uid="{00000000-0010-0000-0300-000024000000}" name="I identify as:" dataDxfId="205">
      <calculatedColumnFormula>IFERROR(VLOOKUP(Table4[[#This Row],[RespondentID]],'All Data'!$A$3:$CO$195,81,FALSE),"unknown")</calculatedColumnFormula>
    </tableColumn>
    <tableColumn id="37" xr3:uid="{00000000-0010-0000-0300-000025000000}" name="What is your age?" dataDxfId="204">
      <calculatedColumnFormula>IFERROR(VLOOKUP(Table4[[#This Row],[RespondentID]],'All Data'!$A$3:$CO$195,82,FALSE),"unknown")</calculatedColumnFormula>
    </tableColumn>
    <tableColumn id="38" xr3:uid="{00000000-0010-0000-0300-000026000000}" name="County where you live:" dataDxfId="203">
      <calculatedColumnFormula>IFERROR(VLOOKUP(Table4[[#This Row],[RespondentID]],'All Data'!$A$3:$CO$195,83,FALSE),"unknown")</calculatedColumnFormula>
    </tableColumn>
    <tableColumn id="39" xr3:uid="{00000000-0010-0000-0300-000027000000}" name="Town and ZIP code where you live:" dataDxfId="202">
      <calculatedColumnFormula>IFERROR(VLOOKUP(Table4[[#This Row],[RespondentID]],'All Data'!$A$3:$CO$195,84,FALSE),"unknown")</calculatedColumnFormula>
    </tableColumn>
    <tableColumn id="40" xr3:uid="{00000000-0010-0000-0300-000028000000}" name="What race do you consider yourself?" dataDxfId="201">
      <calculatedColumnFormula>IFERROR(VLOOKUP(Table4[[#This Row],[RespondentID]],'All Data'!$A$3:$CO$195,85,FALSE),"unknown")</calculatedColumnFormula>
    </tableColumn>
    <tableColumn id="41" xr3:uid="{00000000-0010-0000-0300-000029000000}" name="Are you Hispanic or Latino?" dataDxfId="200">
      <calculatedColumnFormula>IFERROR(VLOOKUP(Table4[[#This Row],[RespondentID]],'All Data'!$A$3:$CO$195,86,FALSE),"unknown")</calculatedColumnFormula>
    </tableColumn>
    <tableColumn id="42" xr3:uid="{00000000-0010-0000-0300-00002A000000}" name="What language do you speak when you are at home (select all that apply)" dataDxfId="199">
      <calculatedColumnFormula>IFERROR(VLOOKUP(Table4[[#This Row],[RespondentID]],'All Data'!$A$3:$CO$195,87,FALSE),"unknown")</calculatedColumnFormula>
    </tableColumn>
    <tableColumn id="43" xr3:uid="{00000000-0010-0000-0300-00002B000000}" name="What is your annual household income from all sources?" dataDxfId="198">
      <calculatedColumnFormula>IFERROR(VLOOKUP(Table4[[#This Row],[RespondentID]],'All Data'!$A$3:$CO$195,88,FALSE),"unknown")</calculatedColumnFormula>
    </tableColumn>
    <tableColumn id="44" xr3:uid="{00000000-0010-0000-0300-00002C000000}" name="What is your highest level of education?" dataDxfId="197">
      <calculatedColumnFormula>IFERROR(VLOOKUP(Table4[[#This Row],[RespondentID]],'All Data'!$A$3:$CO$195,89,FALSE),"unknown")</calculatedColumnFormula>
    </tableColumn>
    <tableColumn id="45" xr3:uid="{00000000-0010-0000-0300-00002D000000}" name="What is your current employment status?" dataDxfId="196">
      <calculatedColumnFormula>IFERROR(VLOOKUP(Table4[[#This Row],[RespondentID]],'All Data'!$A$3:$CO$195,90,FALSE),"unknown")</calculatedColumnFormula>
    </tableColumn>
    <tableColumn id="46" xr3:uid="{00000000-0010-0000-0300-00002E000000}" name="Do you currently have health insurance?" dataDxfId="195"/>
    <tableColumn id="47" xr3:uid="{00000000-0010-0000-0300-00002F000000}" name="What type of insurance do you have? " dataDxfId="194">
      <calculatedColumnFormula>IFERROR(VLOOKUP(Table4[[#This Row],[RespondentID]],'All Data'!$A$3:$CO$195,92,FALSE),"unknown")</calculatedColumnFormula>
    </tableColumn>
    <tableColumn id="48" xr3:uid="{00000000-0010-0000-0300-000030000000}" name="Do you have access to reliable internet in your home?" dataDxfId="193">
      <calculatedColumnFormula>IFERROR(VLOOKUP(Table4[[#This Row],[RespondentID]],'All Data'!$A$3:$CO$195,93,FALSE),"unknown")</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Table10" displayName="Table10" ref="A1:BH530" totalsRowShown="0" headerRowDxfId="192" dataDxfId="191" tableBorderDxfId="190" headerRowCellStyle="Normal 3">
  <autoFilter ref="A1:BH530" xr:uid="{00000000-0009-0000-0100-00000A000000}"/>
  <tableColumns count="60">
    <tableColumn id="1" xr3:uid="{00000000-0010-0000-0400-000001000000}" name="RespondentID" dataDxfId="189"/>
    <tableColumn id="2" xr3:uid="{00000000-0010-0000-0400-000002000000}" name="Blood pressure" dataDxfId="188"/>
    <tableColumn id="3" xr3:uid="{00000000-0010-0000-0400-000003000000}" name="Eating disorders" dataDxfId="187"/>
    <tableColumn id="4" xr3:uid="{00000000-0010-0000-0400-000004000000}" name="Mental health/depression" dataDxfId="186"/>
    <tableColumn id="5" xr3:uid="{00000000-0010-0000-0400-000005000000}" name="Cancer" dataDxfId="185"/>
    <tableColumn id="6" xr3:uid="{00000000-0010-0000-0400-000006000000}" name="Emergency preparedness" dataDxfId="184"/>
    <tableColumn id="7" xr3:uid="{00000000-0010-0000-0400-000007000000}" name="Nutrition" dataDxfId="183"/>
    <tableColumn id="8" xr3:uid="{00000000-0010-0000-0400-000008000000}" name="Cholesterol" dataDxfId="182"/>
    <tableColumn id="9" xr3:uid="{00000000-0010-0000-0400-000009000000}" name="Exercise/physical activity" dataDxfId="181"/>
    <tableColumn id="10" xr3:uid="{00000000-0010-0000-0400-00000A000000}" name="Prenatal care" dataDxfId="180"/>
    <tableColumn id="11" xr3:uid="{00000000-0010-0000-0400-00000B000000}" name="Dental screenings" dataDxfId="179"/>
    <tableColumn id="12" xr3:uid="{00000000-0010-0000-0400-00000C000000}" name="Heart disease" dataDxfId="178"/>
    <tableColumn id="13" xr3:uid="{00000000-0010-0000-0400-00000D000000}" name="Suicide prevention" dataDxfId="177"/>
    <tableColumn id="14" xr3:uid="{00000000-0010-0000-0400-00000E000000}" name="Diabetes" dataDxfId="176"/>
    <tableColumn id="15" xr3:uid="{00000000-0010-0000-0400-00000F000000}" name="HIV/AIDS &amp; Sexually Transmitted Diseases (STDs)" dataDxfId="175"/>
    <tableColumn id="16" xr3:uid="{00000000-0010-0000-0400-000010000000}" name="Vaccination/immunizations" dataDxfId="174"/>
    <tableColumn id="17" xr3:uid="{00000000-0010-0000-0400-000011000000}" name="Disease outbreak information" dataDxfId="173"/>
    <tableColumn id="18" xr3:uid="{00000000-0010-0000-0400-000012000000}" name="Importance of routine well checkups" dataDxfId="172"/>
    <tableColumn id="19" xr3:uid="{00000000-0010-0000-0400-000013000000}" name="Drug and alcohol" dataDxfId="171"/>
    <tableColumn id="20" xr3:uid="{00000000-0010-0000-0400-000014000000}" name="OTHER" dataDxfId="170"/>
    <tableColumn id="21" xr3:uid="{00000000-0010-0000-0400-000015000000}" name="Count of Selection" dataDxfId="169">
      <calculatedColumnFormula>COUNTA(B2:T2)</calculatedColumnFormula>
    </tableColumn>
    <tableColumn id="22" xr3:uid="{00000000-0010-0000-0400-000016000000}" name="Weight" dataDxfId="168">
      <calculatedColumnFormula>3/U2</calculatedColumnFormula>
    </tableColumn>
    <tableColumn id="23" xr3:uid="{00000000-0010-0000-0400-000017000000}" name="Column2" dataDxfId="167"/>
    <tableColumn id="24" xr3:uid="{00000000-0010-0000-0400-000018000000}" name="Blood pressure5" dataDxfId="166">
      <calculatedColumnFormula>IF($U2&lt;3,IF($B2=$B$1,1,0),IF($B2=$B$1,$V2,0))</calculatedColumnFormula>
    </tableColumn>
    <tableColumn id="25" xr3:uid="{00000000-0010-0000-0400-000019000000}" name="Eating disorders6" dataDxfId="165">
      <calculatedColumnFormula>IF($U2&lt;3,IF($C2=$C$1,1,0),IF($C2=$C$1,$V2,0))</calculatedColumnFormula>
    </tableColumn>
    <tableColumn id="26" xr3:uid="{00000000-0010-0000-0400-00001A000000}" name="Mental health/depression7" dataDxfId="164">
      <calculatedColumnFormula>IF($U2&lt;3,IF($D2=$D$1,1,0),IF($D2=$D$1,$V2,0))</calculatedColumnFormula>
    </tableColumn>
    <tableColumn id="27" xr3:uid="{00000000-0010-0000-0400-00001B000000}" name="Cancer8" dataDxfId="163">
      <calculatedColumnFormula>IF($U2&lt;3,IF($E2=$E$1,1,0),IF($E2=$E$1,$V2,0))</calculatedColumnFormula>
    </tableColumn>
    <tableColumn id="28" xr3:uid="{00000000-0010-0000-0400-00001C000000}" name="Emergency preparedness9" dataDxfId="162">
      <calculatedColumnFormula>IF($U2&lt;3,IF($F2=$F$1,1,0),IF($F2=$F$1,$V2,0))</calculatedColumnFormula>
    </tableColumn>
    <tableColumn id="29" xr3:uid="{00000000-0010-0000-0400-00001D000000}" name="Nutrition10" dataDxfId="161">
      <calculatedColumnFormula>IF($U2&lt;3,IF($G2=$G$1,1,0),IF($G2=$G$1,$V2,0))</calculatedColumnFormula>
    </tableColumn>
    <tableColumn id="30" xr3:uid="{00000000-0010-0000-0400-00001E000000}" name="Cholesterol11" dataDxfId="160">
      <calculatedColumnFormula>IF($U2&lt;3,IF($H2=$H$1,1,0),IF($H2=$H$1,$V2,0))</calculatedColumnFormula>
    </tableColumn>
    <tableColumn id="31" xr3:uid="{00000000-0010-0000-0400-00001F000000}" name="Exercise/physical activity12" dataDxfId="159">
      <calculatedColumnFormula>IF($U2&lt;3,IF($I2=$I$1,1,0),IF($I2=$I$1,$V2,0))</calculatedColumnFormula>
    </tableColumn>
    <tableColumn id="32" xr3:uid="{00000000-0010-0000-0400-000020000000}" name="Prenatal care13" dataDxfId="158">
      <calculatedColumnFormula>IF($U2&lt;3,IF($J2=$J$1,1,0),IF($J2=$J$1,$V2,0))</calculatedColumnFormula>
    </tableColumn>
    <tableColumn id="33" xr3:uid="{00000000-0010-0000-0400-000021000000}" name="Dental screenings14" dataDxfId="157">
      <calculatedColumnFormula>IF($U2&lt;3,IF($K2=$K$1,1,0),IF($K2=$K$1,$V2,0))</calculatedColumnFormula>
    </tableColumn>
    <tableColumn id="34" xr3:uid="{00000000-0010-0000-0400-000022000000}" name="Heart disease15" dataDxfId="156">
      <calculatedColumnFormula>IF($U2&lt;3,IF($L2=$L$1,1,0),IF($L2=$L$1,$V2,0))</calculatedColumnFormula>
    </tableColumn>
    <tableColumn id="35" xr3:uid="{00000000-0010-0000-0400-000023000000}" name="Suicide prevention16" dataDxfId="155">
      <calculatedColumnFormula>IF($U2&lt;3,IF($M2=$M$1,1,0),IF($M2=$M$1,$V2,0))</calculatedColumnFormula>
    </tableColumn>
    <tableColumn id="36" xr3:uid="{00000000-0010-0000-0400-000024000000}" name="Diabetes17" dataDxfId="154">
      <calculatedColumnFormula>IF($U2&lt;3,IF($N2=$N$1,1,0),IF($N2=$N$1,$V2,0))</calculatedColumnFormula>
    </tableColumn>
    <tableColumn id="37" xr3:uid="{00000000-0010-0000-0400-000025000000}" name="HIV/AIDS &amp; Sexually Transmitted Diseases (STDs)18" dataDxfId="153">
      <calculatedColumnFormula>IF($U2&lt;3,IF($O2=$O$1,1,0),IF($O2=$O$1,$V2,0))</calculatedColumnFormula>
    </tableColumn>
    <tableColumn id="38" xr3:uid="{00000000-0010-0000-0400-000026000000}" name="Vaccination/immunizations19" dataDxfId="152">
      <calculatedColumnFormula>IF($U2&lt;3,IF($P2=$P$1,1,0),IF($P2=$P$1,$V2,0))</calculatedColumnFormula>
    </tableColumn>
    <tableColumn id="39" xr3:uid="{00000000-0010-0000-0400-000027000000}" name="Disease outbreak information20" dataDxfId="151">
      <calculatedColumnFormula>IF($U2&lt;3,IF($Q2=$Q$1,1,0),IF($Q2=$Q$1,$V2,0))</calculatedColumnFormula>
    </tableColumn>
    <tableColumn id="40" xr3:uid="{00000000-0010-0000-0400-000028000000}" name="Importance of routine well checkups21" dataDxfId="150">
      <calculatedColumnFormula>IF($U2&lt;3,IF($R2=$R$1,1,0),IF($R2=$R$1,$V2,0))</calculatedColumnFormula>
    </tableColumn>
    <tableColumn id="41" xr3:uid="{00000000-0010-0000-0400-000029000000}" name="Drug and alcohol22" dataDxfId="149">
      <calculatedColumnFormula>IF($U2&lt;3,IF($S2=$S$1,1,0),IF($S2=$S$1,$V2,0))</calculatedColumnFormula>
    </tableColumn>
    <tableColumn id="42" xr3:uid="{00000000-0010-0000-0400-00002A000000}" name="Column3" dataDxfId="148"/>
    <tableColumn id="43" xr3:uid="{00000000-0010-0000-0400-00002B000000}" name="Column4" dataDxfId="147"/>
    <tableColumn id="44" xr3:uid="{00000000-0010-0000-0400-00002C000000}" name="Observed" dataDxfId="146">
      <calculatedColumnFormula>SUM(X2:AP2)</calculatedColumnFormula>
    </tableColumn>
    <tableColumn id="45" xr3:uid="{00000000-0010-0000-0400-00002D000000}" name="Expected" dataDxfId="145">
      <calculatedColumnFormula>U2</calculatedColumnFormula>
    </tableColumn>
    <tableColumn id="46" xr3:uid="{00000000-0010-0000-0400-00002E000000}" name="Column22" dataDxfId="144">
      <calculatedColumnFormula>IF(AR2=AS2,"Correct",IF(AR2=3,"Correct","Wrong"))</calculatedColumnFormula>
    </tableColumn>
    <tableColumn id="47" xr3:uid="{00000000-0010-0000-0400-00002F000000}" name="Column5" dataDxfId="143"/>
    <tableColumn id="48" xr3:uid="{00000000-0010-0000-0400-000030000000}" name="I identify as:" dataDxfId="142">
      <calculatedColumnFormula>IFERROR(VLOOKUP(Table1[[#This Row],[RespondentID]],'All Data'!$A$3:$CO$195,87,FALSE),"unknown")</calculatedColumnFormula>
    </tableColumn>
    <tableColumn id="49" xr3:uid="{00000000-0010-0000-0400-000031000000}" name="What is your age?" dataDxfId="141">
      <calculatedColumnFormula>IFERROR(VLOOKUP(Table1[[#This Row],[RespondentID]],'All Data'!$A$3:$CO$195,88,FALSE),"unknown")</calculatedColumnFormula>
    </tableColumn>
    <tableColumn id="50" xr3:uid="{00000000-0010-0000-0400-000032000000}" name="County where you live:" dataDxfId="140">
      <calculatedColumnFormula>IFERROR(VLOOKUP(Table1[[#This Row],[RespondentID]],'All Data'!$A$3:$CO$195,89,FALSE),"unknown")</calculatedColumnFormula>
    </tableColumn>
    <tableColumn id="51" xr3:uid="{00000000-0010-0000-0400-000033000000}" name="Town and ZIP code where you live:" dataDxfId="139">
      <calculatedColumnFormula>IFERROR(VLOOKUP(Table1[[#This Row],[RespondentID]],'All Data'!$A$3:$CO$195,90,FALSE),"unknown")</calculatedColumnFormula>
    </tableColumn>
    <tableColumn id="52" xr3:uid="{00000000-0010-0000-0400-000034000000}" name="What race do you consider yourself?" dataDxfId="138">
      <calculatedColumnFormula>IFERROR(VLOOKUP(Table1[[#This Row],[RespondentID]],'All Data'!$A$3:$CO$195,91,FALSE),"unknown")</calculatedColumnFormula>
    </tableColumn>
    <tableColumn id="53" xr3:uid="{00000000-0010-0000-0400-000035000000}" name="Are you Hispanic or Latino?" dataDxfId="137">
      <calculatedColumnFormula>IFERROR(VLOOKUP(Table1[[#This Row],[RespondentID]],'All Data'!$A$3:$CO$195,92,FALSE),"unknown")</calculatedColumnFormula>
    </tableColumn>
    <tableColumn id="54" xr3:uid="{00000000-0010-0000-0400-000036000000}" name="What language do you speak when you are at home (select all that apply)" dataDxfId="136">
      <calculatedColumnFormula>IFERROR(VLOOKUP(Table1[[#This Row],[RespondentID]],'All Data'!$A$3:$CO$195,93,FALSE),"unknown")</calculatedColumnFormula>
    </tableColumn>
    <tableColumn id="55" xr3:uid="{00000000-0010-0000-0400-000037000000}" name="What is your annual household income from all sources?" dataDxfId="135">
      <calculatedColumnFormula>IFERROR(VLOOKUP(Table1[[#This Row],[RespondentID]],'All Data'!$A$3:$CW$195,94,FALSE),"unknown")</calculatedColumnFormula>
    </tableColumn>
    <tableColumn id="56" xr3:uid="{00000000-0010-0000-0400-000038000000}" name="What is your highest level of education?" dataDxfId="134">
      <calculatedColumnFormula>IFERROR(VLOOKUP(Table1[[#This Row],[RespondentID]],'All Data'!$A$3:$CW$195,95,FALSE),"unknown")</calculatedColumnFormula>
    </tableColumn>
    <tableColumn id="57" xr3:uid="{00000000-0010-0000-0400-000039000000}" name="What is your current employment status?" dataDxfId="133">
      <calculatedColumnFormula>IFERROR(VLOOKUP(Table1[[#This Row],[RespondentID]],'All Data'!$A$3:$CW$195,96,FALSE),"unknown")</calculatedColumnFormula>
    </tableColumn>
    <tableColumn id="58" xr3:uid="{00000000-0010-0000-0400-00003A000000}" name="Do you currently have health insurance?" dataDxfId="132">
      <calculatedColumnFormula>IFERROR(VLOOKUP(Table1[[#This Row],[RespondentID]],'All Data'!$A$3:$CW$195,97,FALSE),"unknown")</calculatedColumnFormula>
    </tableColumn>
    <tableColumn id="59" xr3:uid="{00000000-0010-0000-0400-00003B000000}" name="What type of insurance do you have? " dataDxfId="131">
      <calculatedColumnFormula>IFERROR(VLOOKUP(Table1[[#This Row],[RespondentID]],'All Data'!$A$3:$CW$195,98,FALSE),"unknown")</calculatedColumnFormula>
    </tableColumn>
    <tableColumn id="60" xr3:uid="{00000000-0010-0000-0400-00003C000000}" name="Do you have access to reliable internet in your home?" dataDxfId="130">
      <calculatedColumnFormula>IFERROR(VLOOKUP(Table1[[#This Row],[RespondentID]],'All Data'!$A$3:$CW$195,99,FALSE),"unknown")</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5" displayName="Table5" ref="A1:AB530" totalsRowShown="0" headerRowDxfId="129" dataDxfId="127" headerRowBorderDxfId="128" tableBorderDxfId="126" totalsRowBorderDxfId="125">
  <autoFilter ref="A1:AB530" xr:uid="{00000000-0009-0000-0100-000005000000}"/>
  <tableColumns count="28">
    <tableColumn id="1" xr3:uid="{00000000-0010-0000-0500-000001000000}" name="RespondentID" dataDxfId="124"/>
    <tableColumn id="2" xr3:uid="{00000000-0010-0000-0500-000002000000}" name="Doctor/health professional" dataDxfId="123"/>
    <tableColumn id="3" xr3:uid="{00000000-0010-0000-0500-000003000000}" name="Library" dataDxfId="122"/>
    <tableColumn id="4" xr3:uid="{00000000-0010-0000-0500-000004000000}" name="Social Media (Facebook, Twitter, etc.)" dataDxfId="121"/>
    <tableColumn id="5" xr3:uid="{00000000-0010-0000-0500-000005000000}" name="Family or friends" dataDxfId="120"/>
    <tableColumn id="6" xr3:uid="{00000000-0010-0000-0500-000006000000}" name="Newspaper/magazines" dataDxfId="119"/>
    <tableColumn id="7" xr3:uid="{00000000-0010-0000-0500-000007000000}" name="Television" dataDxfId="118"/>
    <tableColumn id="8" xr3:uid="{00000000-0010-0000-0500-000008000000}" name="Health Department" dataDxfId="117"/>
    <tableColumn id="9" xr3:uid="{00000000-0010-0000-0500-000009000000}" name="Radio" dataDxfId="116"/>
    <tableColumn id="10" xr3:uid="{00000000-0010-0000-0500-00000A000000}" name="Worksite" dataDxfId="115"/>
    <tableColumn id="11" xr3:uid="{00000000-0010-0000-0500-00000B000000}" name="Hospital" dataDxfId="114"/>
    <tableColumn id="12" xr3:uid="{00000000-0010-0000-0500-00000C000000}" name="Religious organization" dataDxfId="113"/>
    <tableColumn id="13" xr3:uid="{00000000-0010-0000-0500-00000D000000}" name="Internet" dataDxfId="112"/>
    <tableColumn id="14" xr3:uid="{00000000-0010-0000-0500-00000E000000}" name="School/college" dataDxfId="111"/>
    <tableColumn id="28" xr3:uid="{00000000-0010-0000-0500-00001C000000}" name="Column1" dataDxfId="110"/>
    <tableColumn id="15" xr3:uid="{00000000-0010-0000-0500-00000F000000}" name="I identify as:" dataDxfId="109">
      <calculatedColumnFormula>IFERROR(VLOOKUP(Table1[[#This Row],[RespondentID]],'All Data'!$A$3:$CO$195,87,FALSE),"unknown")</calculatedColumnFormula>
    </tableColumn>
    <tableColumn id="16" xr3:uid="{00000000-0010-0000-0500-000010000000}" name="What is your age?" dataDxfId="108">
      <calculatedColumnFormula>IFERROR(VLOOKUP(Table1[[#This Row],[RespondentID]],'All Data'!$A$3:$CO$195,88,FALSE),"unknown")</calculatedColumnFormula>
    </tableColumn>
    <tableColumn id="17" xr3:uid="{00000000-0010-0000-0500-000011000000}" name="County where you live:" dataDxfId="107">
      <calculatedColumnFormula>IFERROR(VLOOKUP(Table1[[#This Row],[RespondentID]],'All Data'!$A$3:$CO$195,89,FALSE),"unknown")</calculatedColumnFormula>
    </tableColumn>
    <tableColumn id="18" xr3:uid="{00000000-0010-0000-0500-000012000000}" name="Town and ZIP code where you live:" dataDxfId="106">
      <calculatedColumnFormula>IFERROR(VLOOKUP(Table1[[#This Row],[RespondentID]],'All Data'!$A$3:$CO$195,90,FALSE),"unknown")</calculatedColumnFormula>
    </tableColumn>
    <tableColumn id="19" xr3:uid="{00000000-0010-0000-0500-000013000000}" name="What race do you consider yourself?" dataDxfId="105">
      <calculatedColumnFormula>IFERROR(VLOOKUP(Table1[[#This Row],[RespondentID]],'All Data'!$A$3:$CO$195,91,FALSE),"unknown")</calculatedColumnFormula>
    </tableColumn>
    <tableColumn id="20" xr3:uid="{00000000-0010-0000-0500-000014000000}" name="Are you Hispanic or Latino?" dataDxfId="104">
      <calculatedColumnFormula>IFERROR(VLOOKUP(Table1[[#This Row],[RespondentID]],'All Data'!$A$3:$CO$195,92,FALSE),"unknown")</calculatedColumnFormula>
    </tableColumn>
    <tableColumn id="21" xr3:uid="{00000000-0010-0000-0500-000015000000}" name="What language do you speak when you are at home (select all that apply)" dataDxfId="103">
      <calculatedColumnFormula>IFERROR(VLOOKUP(Table1[[#This Row],[RespondentID]],'All Data'!$A$3:$CO$195,93,FALSE),"unknown")</calculatedColumnFormula>
    </tableColumn>
    <tableColumn id="22" xr3:uid="{00000000-0010-0000-0500-000016000000}" name="What is your annual household income from all sources?" dataDxfId="102">
      <calculatedColumnFormula>IFERROR(VLOOKUP(Table1[[#This Row],[RespondentID]],'All Data'!$A$3:$CW$195,94,FALSE),"unknown")</calculatedColumnFormula>
    </tableColumn>
    <tableColumn id="23" xr3:uid="{00000000-0010-0000-0500-000017000000}" name="What is your highest level of education?" dataDxfId="101">
      <calculatedColumnFormula>IFERROR(VLOOKUP(Table1[[#This Row],[RespondentID]],'All Data'!$A$3:$CW$195,95,FALSE),"unknown")</calculatedColumnFormula>
    </tableColumn>
    <tableColumn id="24" xr3:uid="{00000000-0010-0000-0500-000018000000}" name="What is your current employment status?" dataDxfId="100">
      <calculatedColumnFormula>IFERROR(VLOOKUP(Table1[[#This Row],[RespondentID]],'All Data'!$A$3:$CW$195,96,FALSE),"unknown")</calculatedColumnFormula>
    </tableColumn>
    <tableColumn id="25" xr3:uid="{00000000-0010-0000-0500-000019000000}" name="Do you currently have health insurance?" dataDxfId="99">
      <calculatedColumnFormula>IFERROR(VLOOKUP(Table1[[#This Row],[RespondentID]],'All Data'!$A$3:$CW$195,97,FALSE),"unknown")</calculatedColumnFormula>
    </tableColumn>
    <tableColumn id="26" xr3:uid="{00000000-0010-0000-0500-00001A000000}" name="What type of insurance do you have? " dataDxfId="98">
      <calculatedColumnFormula>IFERROR(VLOOKUP(Table1[[#This Row],[RespondentID]],'All Data'!$A$3:$CW$195,98,FALSE),"unknown")</calculatedColumnFormula>
    </tableColumn>
    <tableColumn id="27" xr3:uid="{00000000-0010-0000-0500-00001B000000}" name="Do you have access to reliable internet in your home?" dataDxfId="97">
      <calculatedColumnFormula>IFERROR(VLOOKUP(Table1[[#This Row],[RespondentID]],'All Data'!$A$3:$CW$195,99,FALSE),"unknown")</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microsoft.com/office/2007/relationships/slicer" Target="../slicers/slicer1.xml"/></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8.xml"/><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pivotTable" Target="../pivotTables/pivotTable3.xml"/><Relationship Id="rId4" Type="http://schemas.microsoft.com/office/2007/relationships/slicer" Target="../slicers/slicer3.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0.xml"/><Relationship Id="rId1" Type="http://schemas.openxmlformats.org/officeDocument/2006/relationships/pivotTable" Target="../pivotTables/pivotTable4.xml"/></Relationships>
</file>

<file path=xl/worksheets/_rels/sheet15.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1.xml"/><Relationship Id="rId1" Type="http://schemas.openxmlformats.org/officeDocument/2006/relationships/pivotTable" Target="../pivotTables/pivotTable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microsoft.com/office/2007/relationships/slicer" Target="../slicers/slicer7.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A405"/>
  <sheetViews>
    <sheetView workbookViewId="0">
      <pane xSplit="1" ySplit="2" topLeftCell="B384" activePane="bottomRight" state="frozen"/>
      <selection pane="topRight" activeCell="B1" sqref="B1"/>
      <selection pane="bottomLeft" activeCell="A3" sqref="A3"/>
      <selection pane="bottomRight" activeCell="A406" sqref="A406"/>
    </sheetView>
  </sheetViews>
  <sheetFormatPr defaultColWidth="8.7109375" defaultRowHeight="15"/>
  <cols>
    <col min="1" max="1" width="15.28515625" style="82" bestFit="1" customWidth="1"/>
    <col min="2" max="2" width="107.5703125" style="82" customWidth="1"/>
    <col min="3" max="3" width="7" style="82" customWidth="1"/>
    <col min="4" max="4" width="21.42578125" style="82" customWidth="1"/>
    <col min="5" max="5" width="6.5703125" style="82" customWidth="1"/>
    <col min="6" max="6" width="46.5703125" style="82" customWidth="1"/>
    <col min="7" max="7" width="27.7109375" style="82" customWidth="1"/>
    <col min="8" max="8" width="22.28515625" style="82" customWidth="1"/>
    <col min="9" max="9" width="26.28515625" style="82" customWidth="1"/>
    <col min="10" max="10" width="8.85546875" style="82" customWidth="1"/>
    <col min="11" max="11" width="31.5703125" style="82" customWidth="1"/>
    <col min="12" max="13" width="21.5703125" style="82" customWidth="1"/>
    <col min="14" max="15" width="25" style="82" customWidth="1"/>
    <col min="16" max="16" width="83.5703125" style="83" customWidth="1"/>
    <col min="17" max="17" width="7.85546875" style="82" customWidth="1"/>
    <col min="18" max="18" width="22.42578125" style="82" customWidth="1"/>
    <col min="19" max="19" width="7.42578125" style="82" customWidth="1"/>
    <col min="20" max="20" width="47.5703125" style="82" customWidth="1"/>
    <col min="21" max="21" width="28.140625" style="82" customWidth="1"/>
    <col min="22" max="22" width="23.28515625" style="82" customWidth="1"/>
    <col min="23" max="23" width="27.140625" style="82" customWidth="1"/>
    <col min="24" max="24" width="10.7109375" style="82" customWidth="1"/>
    <col min="25" max="25" width="33.140625" style="82" customWidth="1"/>
    <col min="26" max="27" width="23.5703125" style="82" customWidth="1"/>
    <col min="28" max="29" width="27" style="82" customWidth="1"/>
    <col min="30" max="30" width="93.140625" style="83" customWidth="1"/>
    <col min="31" max="31" width="27.7109375" style="82" customWidth="1"/>
    <col min="32" max="32" width="32.28515625" style="82" customWidth="1"/>
    <col min="33" max="33" width="30" style="82" customWidth="1"/>
    <col min="34" max="34" width="17" style="82" customWidth="1"/>
    <col min="35" max="35" width="19.7109375" style="82" customWidth="1"/>
    <col min="36" max="36" width="36" style="82" customWidth="1"/>
    <col min="37" max="37" width="12.5703125" style="82" customWidth="1"/>
    <col min="38" max="38" width="14.28515625" style="82" customWidth="1"/>
    <col min="39" max="40" width="50.140625" style="82" customWidth="1"/>
    <col min="41" max="41" width="100.7109375" style="83" customWidth="1"/>
    <col min="42" max="42" width="21.42578125" style="82" customWidth="1"/>
    <col min="43" max="43" width="27" style="82" customWidth="1"/>
    <col min="44" max="44" width="35.42578125" style="82" customWidth="1"/>
    <col min="45" max="45" width="18.85546875" style="82" customWidth="1"/>
    <col min="46" max="46" width="16.28515625" style="82" customWidth="1"/>
    <col min="47" max="47" width="21.140625" style="82" customWidth="1"/>
    <col min="48" max="49" width="20.7109375" style="82" customWidth="1"/>
    <col min="50" max="50" width="16.85546875" style="82" customWidth="1"/>
    <col min="51" max="51" width="22.7109375" style="82" customWidth="1"/>
    <col min="52" max="53" width="14" style="82" customWidth="1"/>
    <col min="54" max="54" width="108.85546875" style="83" customWidth="1"/>
    <col min="55" max="55" width="15.42578125" style="82" customWidth="1"/>
    <col min="56" max="56" width="24.5703125" style="82" customWidth="1"/>
    <col min="57" max="57" width="8.85546875" style="82" customWidth="1"/>
    <col min="58" max="58" width="23.7109375" style="82" customWidth="1"/>
    <col min="59" max="59" width="9.140625" style="82" customWidth="1"/>
    <col min="60" max="60" width="11.28515625" style="82" customWidth="1"/>
    <col min="61" max="61" width="23.5703125" style="82" customWidth="1"/>
    <col min="62" max="62" width="12.5703125" style="82" customWidth="1"/>
    <col min="63" max="63" width="16.85546875" style="82" customWidth="1"/>
    <col min="64" max="64" width="13.140625" style="82" customWidth="1"/>
    <col min="65" max="65" width="18" style="82" customWidth="1"/>
    <col min="66" max="66" width="10.7109375" style="82" customWidth="1"/>
    <col min="67" max="67" width="48.5703125" style="82" customWidth="1"/>
    <col min="68" max="68" width="26.42578125" style="82" customWidth="1"/>
    <col min="69" max="69" width="27.85546875" style="82" customWidth="1"/>
    <col min="70" max="70" width="34.140625" style="82" customWidth="1"/>
    <col min="71" max="72" width="16.42578125" style="82" customWidth="1"/>
    <col min="73" max="73" width="84.85546875" style="83" bestFit="1" customWidth="1"/>
    <col min="74" max="74" width="7.28515625" style="82" bestFit="1" customWidth="1"/>
    <col min="75" max="75" width="36.7109375" style="82" bestFit="1" customWidth="1"/>
    <col min="76" max="76" width="16.5703125" style="82" bestFit="1" customWidth="1"/>
    <col min="77" max="77" width="21.7109375" style="82" bestFit="1" customWidth="1"/>
    <col min="78" max="78" width="10.140625" style="82" bestFit="1" customWidth="1"/>
    <col min="79" max="79" width="18.7109375" style="82" bestFit="1" customWidth="1"/>
    <col min="80" max="80" width="6" style="82" bestFit="1" customWidth="1"/>
    <col min="81" max="81" width="9.28515625" style="82" bestFit="1" customWidth="1"/>
    <col min="82" max="82" width="8.42578125" style="82" bestFit="1" customWidth="1"/>
    <col min="83" max="83" width="21.140625" style="82" bestFit="1" customWidth="1"/>
    <col min="84" max="84" width="8.28515625" style="82" bestFit="1" customWidth="1"/>
    <col min="85" max="85" width="14.7109375" style="82" bestFit="1" customWidth="1"/>
    <col min="86" max="86" width="14.7109375" style="82" customWidth="1"/>
    <col min="87" max="87" width="11.85546875" style="83" bestFit="1" customWidth="1"/>
    <col min="88" max="88" width="21" style="82" bestFit="1" customWidth="1"/>
    <col min="89" max="89" width="22.28515625" style="82" bestFit="1" customWidth="1"/>
    <col min="90" max="90" width="34" style="82" bestFit="1" customWidth="1"/>
    <col min="91" max="91" width="35.85546875" style="82" bestFit="1" customWidth="1"/>
    <col min="92" max="92" width="26.85546875" style="82" bestFit="1" customWidth="1"/>
    <col min="93" max="93" width="88.7109375" style="82" bestFit="1" customWidth="1"/>
    <col min="94" max="94" width="55.28515625" style="82" bestFit="1" customWidth="1"/>
    <col min="95" max="95" width="41" style="82" bestFit="1" customWidth="1"/>
    <col min="96" max="96" width="40.28515625" style="82" bestFit="1" customWidth="1"/>
    <col min="97" max="97" width="39.140625" style="82" bestFit="1" customWidth="1"/>
    <col min="98" max="98" width="39.140625" style="82" customWidth="1"/>
    <col min="99" max="99" width="28.28515625" style="82" bestFit="1" customWidth="1"/>
    <col min="100" max="16384" width="8.7109375" style="82"/>
  </cols>
  <sheetData>
    <row r="1" spans="1:105">
      <c r="A1" s="1"/>
      <c r="B1" s="1" t="s">
        <v>1</v>
      </c>
      <c r="C1" s="1"/>
      <c r="D1" s="1"/>
      <c r="E1" s="1"/>
      <c r="F1" s="1"/>
      <c r="G1" s="1"/>
      <c r="H1" s="1"/>
      <c r="I1" s="1"/>
      <c r="J1" s="1"/>
      <c r="K1" s="1"/>
      <c r="L1" s="1"/>
      <c r="M1" s="1"/>
      <c r="N1" s="1"/>
      <c r="O1" s="1"/>
      <c r="P1" s="1" t="s">
        <v>2</v>
      </c>
      <c r="Q1" s="1"/>
      <c r="R1" s="1"/>
      <c r="S1" s="1"/>
      <c r="T1" s="1"/>
      <c r="U1" s="1"/>
      <c r="V1" s="1"/>
      <c r="W1" s="1"/>
      <c r="X1" s="1"/>
      <c r="Y1" s="1"/>
      <c r="Z1" s="1"/>
      <c r="AA1" s="1"/>
      <c r="AB1" s="1"/>
      <c r="AC1" s="1"/>
      <c r="AD1" s="1" t="s">
        <v>350</v>
      </c>
      <c r="AE1" s="1"/>
      <c r="AF1" s="1"/>
      <c r="AG1" s="1"/>
      <c r="AH1" s="1"/>
      <c r="AI1" s="1"/>
      <c r="AJ1" s="1"/>
      <c r="AK1" s="1"/>
      <c r="AL1" s="1"/>
      <c r="AM1" s="1"/>
      <c r="AN1" s="1"/>
      <c r="AO1" s="1" t="s">
        <v>3</v>
      </c>
      <c r="AP1" s="1"/>
      <c r="AQ1" s="1"/>
      <c r="AR1" s="1"/>
      <c r="AS1" s="1"/>
      <c r="AT1" s="1"/>
      <c r="AU1" s="1"/>
      <c r="AV1" s="1"/>
      <c r="AW1" s="1"/>
      <c r="AX1" s="1"/>
      <c r="AY1" s="1"/>
      <c r="AZ1" s="1"/>
      <c r="BA1" s="1"/>
      <c r="BB1" s="1" t="s">
        <v>4</v>
      </c>
      <c r="BC1" s="1"/>
      <c r="BD1" s="1"/>
      <c r="BE1" s="1"/>
      <c r="BF1" s="1"/>
      <c r="BG1" s="1"/>
      <c r="BH1" s="1"/>
      <c r="BI1" s="1"/>
      <c r="BJ1" s="1"/>
      <c r="BK1" s="1"/>
      <c r="BL1" s="1"/>
      <c r="BM1" s="1"/>
      <c r="BN1" s="1"/>
      <c r="BO1" s="1"/>
      <c r="BP1" s="1"/>
      <c r="BQ1" s="1"/>
      <c r="BR1" s="1"/>
      <c r="BS1" s="1"/>
      <c r="BT1" s="1"/>
      <c r="BU1" s="1" t="s">
        <v>5</v>
      </c>
      <c r="BV1" s="1"/>
      <c r="BW1" s="1"/>
      <c r="BX1" s="1"/>
      <c r="BY1" s="1"/>
      <c r="BZ1" s="1"/>
      <c r="CA1" s="1"/>
      <c r="CB1" s="1"/>
      <c r="CC1" s="1"/>
      <c r="CD1" s="1"/>
      <c r="CE1" s="1"/>
      <c r="CF1" s="1"/>
      <c r="CG1" s="1"/>
      <c r="CH1" s="1"/>
      <c r="CI1" s="1" t="s">
        <v>6</v>
      </c>
      <c r="CJ1" s="1" t="s">
        <v>7</v>
      </c>
      <c r="CK1" s="1" t="s">
        <v>8</v>
      </c>
      <c r="CL1" s="1" t="s">
        <v>174</v>
      </c>
      <c r="CM1" s="1" t="s">
        <v>9</v>
      </c>
      <c r="CN1" s="1" t="s">
        <v>10</v>
      </c>
      <c r="CO1" s="1" t="s">
        <v>11</v>
      </c>
      <c r="CP1" s="1" t="s">
        <v>12</v>
      </c>
      <c r="CQ1" s="1" t="s">
        <v>13</v>
      </c>
      <c r="CR1" s="1" t="s">
        <v>14</v>
      </c>
      <c r="CS1" s="1" t="s">
        <v>15</v>
      </c>
      <c r="CT1" s="1" t="s">
        <v>358</v>
      </c>
      <c r="CU1" s="1" t="s">
        <v>357</v>
      </c>
    </row>
    <row r="2" spans="1:105" s="85" customFormat="1" ht="14.25">
      <c r="A2" s="84" t="s">
        <v>0</v>
      </c>
      <c r="B2" s="84" t="s">
        <v>16</v>
      </c>
      <c r="C2" s="84" t="s">
        <v>17</v>
      </c>
      <c r="D2" s="84" t="s">
        <v>18</v>
      </c>
      <c r="E2" s="84" t="s">
        <v>19</v>
      </c>
      <c r="F2" s="84" t="s">
        <v>20</v>
      </c>
      <c r="G2" s="84" t="s">
        <v>21</v>
      </c>
      <c r="H2" s="84" t="s">
        <v>22</v>
      </c>
      <c r="I2" s="84" t="s">
        <v>23</v>
      </c>
      <c r="J2" s="84" t="s">
        <v>24</v>
      </c>
      <c r="K2" s="84" t="s">
        <v>25</v>
      </c>
      <c r="L2" s="84" t="s">
        <v>26</v>
      </c>
      <c r="M2" s="84" t="s">
        <v>27</v>
      </c>
      <c r="N2" s="84" t="s">
        <v>28</v>
      </c>
      <c r="O2" s="84" t="s">
        <v>106</v>
      </c>
      <c r="P2" s="84" t="s">
        <v>239</v>
      </c>
      <c r="Q2" s="84" t="s">
        <v>240</v>
      </c>
      <c r="R2" s="84" t="s">
        <v>241</v>
      </c>
      <c r="S2" s="84" t="s">
        <v>242</v>
      </c>
      <c r="T2" s="84" t="s">
        <v>243</v>
      </c>
      <c r="U2" s="84" t="s">
        <v>244</v>
      </c>
      <c r="V2" s="84" t="s">
        <v>245</v>
      </c>
      <c r="W2" s="84" t="s">
        <v>246</v>
      </c>
      <c r="X2" s="84" t="s">
        <v>247</v>
      </c>
      <c r="Y2" s="84" t="s">
        <v>248</v>
      </c>
      <c r="Z2" s="84" t="s">
        <v>249</v>
      </c>
      <c r="AA2" s="84" t="s">
        <v>250</v>
      </c>
      <c r="AB2" s="84" t="s">
        <v>251</v>
      </c>
      <c r="AC2" s="84" t="s">
        <v>351</v>
      </c>
      <c r="AD2" s="84" t="s">
        <v>29</v>
      </c>
      <c r="AE2" s="84" t="s">
        <v>30</v>
      </c>
      <c r="AF2" s="84" t="s">
        <v>31</v>
      </c>
      <c r="AG2" s="84" t="s">
        <v>32</v>
      </c>
      <c r="AH2" s="84" t="s">
        <v>33</v>
      </c>
      <c r="AI2" s="84" t="s">
        <v>34</v>
      </c>
      <c r="AJ2" s="84" t="s">
        <v>35</v>
      </c>
      <c r="AK2" s="84" t="s">
        <v>36</v>
      </c>
      <c r="AL2" s="84" t="s">
        <v>37</v>
      </c>
      <c r="AM2" s="84" t="s">
        <v>353</v>
      </c>
      <c r="AN2" s="84" t="s">
        <v>106</v>
      </c>
      <c r="AO2" s="84" t="s">
        <v>38</v>
      </c>
      <c r="AP2" s="84" t="s">
        <v>39</v>
      </c>
      <c r="AQ2" s="84" t="s">
        <v>40</v>
      </c>
      <c r="AR2" s="84" t="s">
        <v>41</v>
      </c>
      <c r="AS2" s="84" t="s">
        <v>42</v>
      </c>
      <c r="AT2" s="84" t="s">
        <v>252</v>
      </c>
      <c r="AU2" s="84" t="s">
        <v>43</v>
      </c>
      <c r="AV2" s="84" t="s">
        <v>44</v>
      </c>
      <c r="AW2" s="84" t="s">
        <v>45</v>
      </c>
      <c r="AX2" s="84" t="s">
        <v>46</v>
      </c>
      <c r="AY2" s="84" t="s">
        <v>47</v>
      </c>
      <c r="AZ2" s="84" t="s">
        <v>48</v>
      </c>
      <c r="BA2" s="84" t="s">
        <v>106</v>
      </c>
      <c r="BB2" s="84" t="s">
        <v>49</v>
      </c>
      <c r="BC2" s="84" t="s">
        <v>50</v>
      </c>
      <c r="BD2" s="84" t="s">
        <v>51</v>
      </c>
      <c r="BE2" s="84" t="s">
        <v>253</v>
      </c>
      <c r="BF2" s="84" t="s">
        <v>52</v>
      </c>
      <c r="BG2" s="84" t="s">
        <v>53</v>
      </c>
      <c r="BH2" s="84" t="s">
        <v>54</v>
      </c>
      <c r="BI2" s="84" t="s">
        <v>55</v>
      </c>
      <c r="BJ2" s="84" t="s">
        <v>56</v>
      </c>
      <c r="BK2" s="84" t="s">
        <v>57</v>
      </c>
      <c r="BL2" s="84" t="s">
        <v>58</v>
      </c>
      <c r="BM2" s="84" t="s">
        <v>59</v>
      </c>
      <c r="BN2" s="84" t="s">
        <v>232</v>
      </c>
      <c r="BO2" s="84" t="s">
        <v>233</v>
      </c>
      <c r="BP2" s="84" t="s">
        <v>60</v>
      </c>
      <c r="BQ2" s="84" t="s">
        <v>61</v>
      </c>
      <c r="BR2" s="84" t="s">
        <v>62</v>
      </c>
      <c r="BS2" s="84" t="s">
        <v>63</v>
      </c>
      <c r="BT2" s="84" t="s">
        <v>106</v>
      </c>
      <c r="BU2" s="84" t="s">
        <v>64</v>
      </c>
      <c r="BV2" s="84" t="s">
        <v>65</v>
      </c>
      <c r="BW2" s="84" t="s">
        <v>66</v>
      </c>
      <c r="BX2" s="84" t="s">
        <v>67</v>
      </c>
      <c r="BY2" s="84" t="s">
        <v>68</v>
      </c>
      <c r="BZ2" s="84" t="s">
        <v>69</v>
      </c>
      <c r="CA2" s="84" t="s">
        <v>70</v>
      </c>
      <c r="CB2" s="84" t="s">
        <v>71</v>
      </c>
      <c r="CC2" s="84" t="s">
        <v>72</v>
      </c>
      <c r="CD2" s="84" t="s">
        <v>73</v>
      </c>
      <c r="CE2" s="84" t="s">
        <v>74</v>
      </c>
      <c r="CF2" s="84" t="s">
        <v>75</v>
      </c>
      <c r="CG2" s="84" t="s">
        <v>76</v>
      </c>
      <c r="CH2" s="84" t="s">
        <v>106</v>
      </c>
      <c r="CI2" s="84" t="s">
        <v>77</v>
      </c>
      <c r="CJ2" s="84" t="s">
        <v>78</v>
      </c>
      <c r="CK2" s="84" t="s">
        <v>254</v>
      </c>
      <c r="CL2" s="84" t="s">
        <v>255</v>
      </c>
      <c r="CM2" s="84" t="s">
        <v>256</v>
      </c>
      <c r="CN2" s="84" t="s">
        <v>257</v>
      </c>
      <c r="CO2" s="84" t="s">
        <v>79</v>
      </c>
      <c r="CP2" s="84" t="s">
        <v>258</v>
      </c>
      <c r="CQ2" s="84" t="s">
        <v>259</v>
      </c>
      <c r="CR2" s="84" t="s">
        <v>260</v>
      </c>
      <c r="CS2" s="84" t="s">
        <v>261</v>
      </c>
      <c r="CT2" s="84"/>
      <c r="CU2" s="84" t="s">
        <v>262</v>
      </c>
    </row>
    <row r="3" spans="1:105">
      <c r="A3">
        <v>114492764023</v>
      </c>
      <c r="B3"/>
      <c r="C3"/>
      <c r="D3"/>
      <c r="E3"/>
      <c r="F3"/>
      <c r="G3"/>
      <c r="H3"/>
      <c r="I3"/>
      <c r="J3"/>
      <c r="K3"/>
      <c r="L3"/>
      <c r="M3"/>
      <c r="N3"/>
      <c r="O3" t="s">
        <v>468</v>
      </c>
      <c r="P3"/>
      <c r="Q3"/>
      <c r="R3"/>
      <c r="S3"/>
      <c r="T3"/>
      <c r="U3"/>
      <c r="V3"/>
      <c r="W3"/>
      <c r="X3"/>
      <c r="Y3"/>
      <c r="Z3"/>
      <c r="AA3"/>
      <c r="AB3"/>
      <c r="AC3" t="s">
        <v>469</v>
      </c>
      <c r="AD3"/>
      <c r="AE3"/>
      <c r="AF3"/>
      <c r="AG3"/>
      <c r="AH3"/>
      <c r="AI3" t="s">
        <v>34</v>
      </c>
      <c r="AJ3"/>
      <c r="AK3"/>
      <c r="AL3"/>
      <c r="AM3"/>
      <c r="AN3"/>
      <c r="AO3"/>
      <c r="AP3"/>
      <c r="AQ3"/>
      <c r="AR3"/>
      <c r="AS3" t="s">
        <v>42</v>
      </c>
      <c r="AT3" t="s">
        <v>37</v>
      </c>
      <c r="AU3"/>
      <c r="AV3"/>
      <c r="AW3"/>
      <c r="AX3"/>
      <c r="AY3"/>
      <c r="AZ3"/>
      <c r="BA3" t="s">
        <v>470</v>
      </c>
      <c r="BB3"/>
      <c r="BC3"/>
      <c r="BD3"/>
      <c r="BE3"/>
      <c r="BF3"/>
      <c r="BG3"/>
      <c r="BH3"/>
      <c r="BI3" t="s">
        <v>55</v>
      </c>
      <c r="BJ3"/>
      <c r="BK3"/>
      <c r="BL3"/>
      <c r="BM3"/>
      <c r="BN3"/>
      <c r="BO3"/>
      <c r="BP3"/>
      <c r="BQ3"/>
      <c r="BR3" t="s">
        <v>62</v>
      </c>
      <c r="BS3"/>
      <c r="BT3" t="s">
        <v>471</v>
      </c>
      <c r="BU3" t="s">
        <v>64</v>
      </c>
      <c r="BV3"/>
      <c r="BW3"/>
      <c r="BX3"/>
      <c r="BY3"/>
      <c r="BZ3"/>
      <c r="CA3"/>
      <c r="CB3"/>
      <c r="CC3"/>
      <c r="CD3"/>
      <c r="CE3"/>
      <c r="CF3" t="s">
        <v>75</v>
      </c>
      <c r="CG3"/>
      <c r="CH3"/>
      <c r="CI3" t="s">
        <v>388</v>
      </c>
      <c r="CJ3" t="s">
        <v>472</v>
      </c>
      <c r="CK3" t="s">
        <v>134</v>
      </c>
      <c r="CL3" t="s">
        <v>136</v>
      </c>
      <c r="CM3" t="s">
        <v>389</v>
      </c>
      <c r="CN3" t="s">
        <v>387</v>
      </c>
      <c r="CO3" t="s">
        <v>82</v>
      </c>
      <c r="CP3" t="s">
        <v>83</v>
      </c>
      <c r="CQ3" t="s">
        <v>103</v>
      </c>
      <c r="CR3" t="s">
        <v>85</v>
      </c>
      <c r="CS3" t="s">
        <v>86</v>
      </c>
      <c r="CT3" t="s">
        <v>359</v>
      </c>
      <c r="CU3" t="s">
        <v>86</v>
      </c>
      <c r="CV3"/>
      <c r="CW3"/>
      <c r="CX3"/>
      <c r="CY3"/>
      <c r="CZ3"/>
      <c r="DA3"/>
    </row>
    <row r="4" spans="1:105">
      <c r="A4">
        <v>114486418577</v>
      </c>
      <c r="B4"/>
      <c r="C4"/>
      <c r="D4"/>
      <c r="E4"/>
      <c r="F4"/>
      <c r="G4"/>
      <c r="H4"/>
      <c r="I4"/>
      <c r="J4"/>
      <c r="K4" t="s">
        <v>25</v>
      </c>
      <c r="L4"/>
      <c r="M4"/>
      <c r="N4"/>
      <c r="O4"/>
      <c r="P4"/>
      <c r="Q4"/>
      <c r="R4"/>
      <c r="S4"/>
      <c r="T4"/>
      <c r="U4"/>
      <c r="V4"/>
      <c r="W4"/>
      <c r="X4"/>
      <c r="Y4" t="s">
        <v>25</v>
      </c>
      <c r="Z4"/>
      <c r="AA4" t="s">
        <v>27</v>
      </c>
      <c r="AB4"/>
      <c r="AC4" t="s">
        <v>473</v>
      </c>
      <c r="AD4"/>
      <c r="AE4"/>
      <c r="AF4"/>
      <c r="AG4"/>
      <c r="AH4"/>
      <c r="AI4"/>
      <c r="AJ4"/>
      <c r="AK4"/>
      <c r="AL4"/>
      <c r="AM4"/>
      <c r="AN4" t="s">
        <v>474</v>
      </c>
      <c r="AO4"/>
      <c r="AP4" t="s">
        <v>39</v>
      </c>
      <c r="AQ4" t="s">
        <v>40</v>
      </c>
      <c r="AR4" t="s">
        <v>41</v>
      </c>
      <c r="AS4"/>
      <c r="AT4" t="s">
        <v>37</v>
      </c>
      <c r="AU4" t="s">
        <v>43</v>
      </c>
      <c r="AV4"/>
      <c r="AW4" t="s">
        <v>45</v>
      </c>
      <c r="AX4"/>
      <c r="AY4"/>
      <c r="AZ4"/>
      <c r="BA4" t="s">
        <v>475</v>
      </c>
      <c r="BB4"/>
      <c r="BC4"/>
      <c r="BD4" t="s">
        <v>51</v>
      </c>
      <c r="BE4"/>
      <c r="BF4"/>
      <c r="BG4"/>
      <c r="BH4"/>
      <c r="BI4"/>
      <c r="BJ4"/>
      <c r="BK4"/>
      <c r="BL4"/>
      <c r="BM4"/>
      <c r="BN4"/>
      <c r="BO4"/>
      <c r="BP4"/>
      <c r="BQ4"/>
      <c r="BR4"/>
      <c r="BS4"/>
      <c r="BT4"/>
      <c r="BU4"/>
      <c r="BV4"/>
      <c r="BW4"/>
      <c r="BX4" t="s">
        <v>67</v>
      </c>
      <c r="BY4"/>
      <c r="BZ4" t="s">
        <v>69</v>
      </c>
      <c r="CA4" t="s">
        <v>70</v>
      </c>
      <c r="CB4"/>
      <c r="CC4"/>
      <c r="CD4"/>
      <c r="CE4" t="s">
        <v>74</v>
      </c>
      <c r="CF4" t="s">
        <v>75</v>
      </c>
      <c r="CG4"/>
      <c r="CH4"/>
      <c r="CI4" t="s">
        <v>385</v>
      </c>
      <c r="CJ4" t="s">
        <v>476</v>
      </c>
      <c r="CK4" t="s">
        <v>134</v>
      </c>
      <c r="CL4" t="s">
        <v>136</v>
      </c>
      <c r="CM4" t="s">
        <v>106</v>
      </c>
      <c r="CN4" t="s">
        <v>387</v>
      </c>
      <c r="CO4" t="s">
        <v>82</v>
      </c>
      <c r="CP4" t="s">
        <v>87</v>
      </c>
      <c r="CQ4" t="s">
        <v>88</v>
      </c>
      <c r="CR4" t="s">
        <v>99</v>
      </c>
      <c r="CS4" t="s">
        <v>86</v>
      </c>
      <c r="CT4" t="s">
        <v>360</v>
      </c>
      <c r="CU4" t="s">
        <v>86</v>
      </c>
      <c r="CV4" s="86"/>
      <c r="CW4" s="86"/>
      <c r="CX4" s="86"/>
      <c r="CY4" s="86"/>
      <c r="CZ4" s="86"/>
      <c r="DA4" s="86"/>
    </row>
    <row r="5" spans="1:105">
      <c r="A5">
        <v>114479106503</v>
      </c>
      <c r="B5"/>
      <c r="C5"/>
      <c r="D5"/>
      <c r="E5"/>
      <c r="F5"/>
      <c r="G5"/>
      <c r="H5"/>
      <c r="I5"/>
      <c r="J5"/>
      <c r="K5"/>
      <c r="L5"/>
      <c r="M5"/>
      <c r="N5"/>
      <c r="O5" t="s">
        <v>477</v>
      </c>
      <c r="P5"/>
      <c r="Q5" t="s">
        <v>17</v>
      </c>
      <c r="R5"/>
      <c r="S5" t="s">
        <v>19</v>
      </c>
      <c r="T5"/>
      <c r="U5"/>
      <c r="V5"/>
      <c r="W5"/>
      <c r="X5"/>
      <c r="Y5"/>
      <c r="Z5"/>
      <c r="AA5" t="s">
        <v>27</v>
      </c>
      <c r="AB5"/>
      <c r="AC5"/>
      <c r="AD5"/>
      <c r="AE5"/>
      <c r="AF5"/>
      <c r="AG5"/>
      <c r="AH5"/>
      <c r="AI5" t="s">
        <v>34</v>
      </c>
      <c r="AJ5"/>
      <c r="AK5"/>
      <c r="AL5"/>
      <c r="AM5"/>
      <c r="AN5"/>
      <c r="AO5" t="s">
        <v>38</v>
      </c>
      <c r="AP5"/>
      <c r="AQ5"/>
      <c r="AR5" t="s">
        <v>41</v>
      </c>
      <c r="AS5"/>
      <c r="AT5" t="s">
        <v>37</v>
      </c>
      <c r="AU5"/>
      <c r="AV5"/>
      <c r="AW5"/>
      <c r="AX5"/>
      <c r="AY5"/>
      <c r="AZ5"/>
      <c r="BA5"/>
      <c r="BB5"/>
      <c r="BC5"/>
      <c r="BD5"/>
      <c r="BE5"/>
      <c r="BF5"/>
      <c r="BG5" t="s">
        <v>53</v>
      </c>
      <c r="BH5"/>
      <c r="BI5" t="s">
        <v>55</v>
      </c>
      <c r="BJ5"/>
      <c r="BK5"/>
      <c r="BL5"/>
      <c r="BM5"/>
      <c r="BN5"/>
      <c r="BO5"/>
      <c r="BP5"/>
      <c r="BQ5"/>
      <c r="BR5"/>
      <c r="BS5" t="s">
        <v>63</v>
      </c>
      <c r="BT5"/>
      <c r="BU5" t="s">
        <v>64</v>
      </c>
      <c r="BV5"/>
      <c r="BW5"/>
      <c r="BX5"/>
      <c r="BY5"/>
      <c r="BZ5"/>
      <c r="CA5" t="s">
        <v>70</v>
      </c>
      <c r="CB5"/>
      <c r="CC5"/>
      <c r="CD5"/>
      <c r="CE5"/>
      <c r="CF5" t="s">
        <v>75</v>
      </c>
      <c r="CG5"/>
      <c r="CH5"/>
      <c r="CI5" t="s">
        <v>388</v>
      </c>
      <c r="CJ5" t="s">
        <v>478</v>
      </c>
      <c r="CK5" t="s">
        <v>134</v>
      </c>
      <c r="CL5" t="s">
        <v>392</v>
      </c>
      <c r="CM5" t="s">
        <v>389</v>
      </c>
      <c r="CN5" t="s">
        <v>387</v>
      </c>
      <c r="CO5" t="s">
        <v>82</v>
      </c>
      <c r="CP5" t="s">
        <v>94</v>
      </c>
      <c r="CQ5" t="s">
        <v>84</v>
      </c>
      <c r="CR5" t="s">
        <v>85</v>
      </c>
      <c r="CS5" t="s">
        <v>86</v>
      </c>
      <c r="CT5" t="s">
        <v>359</v>
      </c>
      <c r="CU5" t="s">
        <v>86</v>
      </c>
      <c r="CV5" s="86"/>
      <c r="CW5" s="86"/>
      <c r="CX5" s="86"/>
      <c r="CY5" s="86"/>
      <c r="CZ5" s="86"/>
      <c r="DA5" s="86"/>
    </row>
    <row r="6" spans="1:105">
      <c r="A6">
        <v>114466937498</v>
      </c>
      <c r="B6"/>
      <c r="C6"/>
      <c r="D6"/>
      <c r="E6"/>
      <c r="F6"/>
      <c r="G6"/>
      <c r="H6" t="s">
        <v>22</v>
      </c>
      <c r="I6" t="s">
        <v>23</v>
      </c>
      <c r="J6"/>
      <c r="K6" t="s">
        <v>25</v>
      </c>
      <c r="L6"/>
      <c r="M6"/>
      <c r="N6"/>
      <c r="O6"/>
      <c r="P6"/>
      <c r="Q6"/>
      <c r="R6"/>
      <c r="S6"/>
      <c r="T6"/>
      <c r="U6"/>
      <c r="V6"/>
      <c r="W6" t="s">
        <v>23</v>
      </c>
      <c r="X6" t="s">
        <v>24</v>
      </c>
      <c r="Y6"/>
      <c r="Z6"/>
      <c r="AA6" t="s">
        <v>27</v>
      </c>
      <c r="AB6" t="s">
        <v>28</v>
      </c>
      <c r="AC6"/>
      <c r="AD6"/>
      <c r="AE6"/>
      <c r="AF6"/>
      <c r="AG6"/>
      <c r="AH6"/>
      <c r="AI6"/>
      <c r="AJ6"/>
      <c r="AK6"/>
      <c r="AL6" t="s">
        <v>37</v>
      </c>
      <c r="AM6"/>
      <c r="AN6"/>
      <c r="AO6" t="s">
        <v>38</v>
      </c>
      <c r="AP6" t="s">
        <v>39</v>
      </c>
      <c r="AQ6"/>
      <c r="AR6" t="s">
        <v>41</v>
      </c>
      <c r="AS6"/>
      <c r="AT6"/>
      <c r="AU6"/>
      <c r="AV6"/>
      <c r="AW6"/>
      <c r="AX6"/>
      <c r="AY6"/>
      <c r="AZ6"/>
      <c r="BA6"/>
      <c r="BB6"/>
      <c r="BC6"/>
      <c r="BD6" t="s">
        <v>51</v>
      </c>
      <c r="BE6"/>
      <c r="BF6"/>
      <c r="BG6"/>
      <c r="BH6"/>
      <c r="BI6" t="s">
        <v>55</v>
      </c>
      <c r="BJ6"/>
      <c r="BK6"/>
      <c r="BL6"/>
      <c r="BM6"/>
      <c r="BN6"/>
      <c r="BO6"/>
      <c r="BP6"/>
      <c r="BQ6"/>
      <c r="BR6"/>
      <c r="BS6" t="s">
        <v>63</v>
      </c>
      <c r="BT6"/>
      <c r="BU6" t="s">
        <v>64</v>
      </c>
      <c r="BV6"/>
      <c r="BW6"/>
      <c r="BX6"/>
      <c r="BY6"/>
      <c r="BZ6" t="s">
        <v>69</v>
      </c>
      <c r="CA6"/>
      <c r="CB6"/>
      <c r="CC6"/>
      <c r="CD6"/>
      <c r="CE6"/>
      <c r="CF6" t="s">
        <v>75</v>
      </c>
      <c r="CG6"/>
      <c r="CH6"/>
      <c r="CI6" t="s">
        <v>388</v>
      </c>
      <c r="CJ6" t="s">
        <v>476</v>
      </c>
      <c r="CK6" t="s">
        <v>134</v>
      </c>
      <c r="CL6" t="s">
        <v>158</v>
      </c>
      <c r="CM6" t="s">
        <v>389</v>
      </c>
      <c r="CN6" t="s">
        <v>387</v>
      </c>
      <c r="CO6" t="s">
        <v>82</v>
      </c>
      <c r="CP6" t="s">
        <v>90</v>
      </c>
      <c r="CQ6" t="s">
        <v>106</v>
      </c>
      <c r="CR6" t="s">
        <v>99</v>
      </c>
      <c r="CS6" t="s">
        <v>86</v>
      </c>
      <c r="CT6" t="s">
        <v>399</v>
      </c>
      <c r="CU6" t="s">
        <v>86</v>
      </c>
      <c r="CV6" s="86"/>
      <c r="CW6" s="86"/>
      <c r="CX6" s="86"/>
      <c r="CY6" s="86"/>
      <c r="CZ6" s="86"/>
      <c r="DA6" s="86"/>
    </row>
    <row r="7" spans="1:105">
      <c r="A7">
        <v>114473145732</v>
      </c>
      <c r="B7"/>
      <c r="C7" t="s">
        <v>17</v>
      </c>
      <c r="D7" t="s">
        <v>18</v>
      </c>
      <c r="E7"/>
      <c r="F7"/>
      <c r="G7"/>
      <c r="H7"/>
      <c r="I7"/>
      <c r="J7" t="s">
        <v>24</v>
      </c>
      <c r="K7"/>
      <c r="L7"/>
      <c r="M7"/>
      <c r="N7"/>
      <c r="O7"/>
      <c r="P7"/>
      <c r="Q7"/>
      <c r="R7" t="s">
        <v>18</v>
      </c>
      <c r="S7"/>
      <c r="T7"/>
      <c r="U7"/>
      <c r="V7"/>
      <c r="W7"/>
      <c r="X7" t="s">
        <v>24</v>
      </c>
      <c r="Y7"/>
      <c r="Z7"/>
      <c r="AA7"/>
      <c r="AB7"/>
      <c r="AC7"/>
      <c r="AD7"/>
      <c r="AE7"/>
      <c r="AF7"/>
      <c r="AG7"/>
      <c r="AH7"/>
      <c r="AI7"/>
      <c r="AJ7"/>
      <c r="AK7"/>
      <c r="AL7"/>
      <c r="AM7"/>
      <c r="AN7" t="s">
        <v>479</v>
      </c>
      <c r="AO7"/>
      <c r="AP7"/>
      <c r="AQ7"/>
      <c r="AR7"/>
      <c r="AS7"/>
      <c r="AT7"/>
      <c r="AU7"/>
      <c r="AV7"/>
      <c r="AW7"/>
      <c r="AX7"/>
      <c r="AY7"/>
      <c r="AZ7"/>
      <c r="BA7"/>
      <c r="BB7" t="s">
        <v>49</v>
      </c>
      <c r="BC7" t="s">
        <v>50</v>
      </c>
      <c r="BD7"/>
      <c r="BE7" t="s">
        <v>17</v>
      </c>
      <c r="BF7"/>
      <c r="BG7"/>
      <c r="BH7"/>
      <c r="BI7"/>
      <c r="BJ7"/>
      <c r="BK7" t="s">
        <v>57</v>
      </c>
      <c r="BL7" t="s">
        <v>58</v>
      </c>
      <c r="BM7" t="s">
        <v>59</v>
      </c>
      <c r="BN7" t="s">
        <v>24</v>
      </c>
      <c r="BO7"/>
      <c r="BP7"/>
      <c r="BQ7" t="s">
        <v>61</v>
      </c>
      <c r="BR7" t="s">
        <v>62</v>
      </c>
      <c r="BS7"/>
      <c r="BT7" t="s">
        <v>480</v>
      </c>
      <c r="BU7"/>
      <c r="BV7"/>
      <c r="BW7" t="s">
        <v>66</v>
      </c>
      <c r="BX7"/>
      <c r="BY7"/>
      <c r="BZ7" t="s">
        <v>69</v>
      </c>
      <c r="CA7"/>
      <c r="CB7"/>
      <c r="CC7"/>
      <c r="CD7"/>
      <c r="CE7"/>
      <c r="CF7" t="s">
        <v>75</v>
      </c>
      <c r="CG7"/>
      <c r="CH7"/>
      <c r="CI7" t="s">
        <v>388</v>
      </c>
      <c r="CJ7" t="s">
        <v>476</v>
      </c>
      <c r="CK7" t="s">
        <v>134</v>
      </c>
      <c r="CL7" t="s">
        <v>144</v>
      </c>
      <c r="CM7" t="s">
        <v>389</v>
      </c>
      <c r="CN7"/>
      <c r="CO7" t="s">
        <v>82</v>
      </c>
      <c r="CP7"/>
      <c r="CQ7" t="s">
        <v>84</v>
      </c>
      <c r="CR7" t="s">
        <v>99</v>
      </c>
      <c r="CS7" t="s">
        <v>86</v>
      </c>
      <c r="CT7" t="s">
        <v>360</v>
      </c>
      <c r="CU7" t="s">
        <v>86</v>
      </c>
      <c r="CV7"/>
      <c r="CW7"/>
      <c r="CX7"/>
      <c r="CY7"/>
      <c r="CZ7"/>
      <c r="DA7"/>
    </row>
    <row r="8" spans="1:105">
      <c r="A8">
        <v>114469514108</v>
      </c>
      <c r="B8"/>
      <c r="C8"/>
      <c r="D8"/>
      <c r="E8"/>
      <c r="F8"/>
      <c r="G8"/>
      <c r="H8" t="s">
        <v>22</v>
      </c>
      <c r="I8"/>
      <c r="J8"/>
      <c r="K8"/>
      <c r="L8"/>
      <c r="M8" t="s">
        <v>27</v>
      </c>
      <c r="N8"/>
      <c r="O8"/>
      <c r="P8"/>
      <c r="Q8"/>
      <c r="R8"/>
      <c r="S8" t="s">
        <v>19</v>
      </c>
      <c r="T8"/>
      <c r="U8" t="s">
        <v>21</v>
      </c>
      <c r="V8"/>
      <c r="W8"/>
      <c r="X8"/>
      <c r="Y8"/>
      <c r="Z8"/>
      <c r="AA8"/>
      <c r="AB8" t="s">
        <v>28</v>
      </c>
      <c r="AC8"/>
      <c r="AD8"/>
      <c r="AE8"/>
      <c r="AF8"/>
      <c r="AG8"/>
      <c r="AH8"/>
      <c r="AI8"/>
      <c r="AJ8"/>
      <c r="AK8"/>
      <c r="AL8" t="s">
        <v>37</v>
      </c>
      <c r="AM8"/>
      <c r="AN8"/>
      <c r="AO8"/>
      <c r="AP8"/>
      <c r="AQ8"/>
      <c r="AR8"/>
      <c r="AS8"/>
      <c r="AT8" t="s">
        <v>37</v>
      </c>
      <c r="AU8"/>
      <c r="AV8" t="s">
        <v>44</v>
      </c>
      <c r="AW8"/>
      <c r="AX8" t="s">
        <v>46</v>
      </c>
      <c r="AY8"/>
      <c r="AZ8"/>
      <c r="BA8"/>
      <c r="BB8"/>
      <c r="BC8"/>
      <c r="BD8" t="s">
        <v>51</v>
      </c>
      <c r="BE8"/>
      <c r="BF8"/>
      <c r="BG8"/>
      <c r="BH8"/>
      <c r="BI8"/>
      <c r="BJ8"/>
      <c r="BK8"/>
      <c r="BL8"/>
      <c r="BM8"/>
      <c r="BN8"/>
      <c r="BO8"/>
      <c r="BP8" t="s">
        <v>60</v>
      </c>
      <c r="BQ8"/>
      <c r="BR8" t="s">
        <v>62</v>
      </c>
      <c r="BS8"/>
      <c r="BT8"/>
      <c r="BU8" t="s">
        <v>64</v>
      </c>
      <c r="BV8"/>
      <c r="BW8" t="s">
        <v>66</v>
      </c>
      <c r="BX8"/>
      <c r="BY8"/>
      <c r="BZ8"/>
      <c r="CA8"/>
      <c r="CB8"/>
      <c r="CC8"/>
      <c r="CD8"/>
      <c r="CE8"/>
      <c r="CF8" t="s">
        <v>75</v>
      </c>
      <c r="CG8"/>
      <c r="CH8"/>
      <c r="CI8" t="s">
        <v>481</v>
      </c>
      <c r="CJ8" t="s">
        <v>482</v>
      </c>
      <c r="CK8" t="s">
        <v>134</v>
      </c>
      <c r="CL8" t="s">
        <v>483</v>
      </c>
      <c r="CM8" t="s">
        <v>389</v>
      </c>
      <c r="CN8" t="s">
        <v>387</v>
      </c>
      <c r="CO8" t="s">
        <v>82</v>
      </c>
      <c r="CP8" t="s">
        <v>83</v>
      </c>
      <c r="CQ8" t="s">
        <v>84</v>
      </c>
      <c r="CR8" t="s">
        <v>85</v>
      </c>
      <c r="CS8" t="s">
        <v>86</v>
      </c>
      <c r="CT8" t="s">
        <v>359</v>
      </c>
      <c r="CU8" t="s">
        <v>86</v>
      </c>
      <c r="CV8" s="86"/>
      <c r="CW8" s="86"/>
      <c r="CX8" s="86"/>
      <c r="CY8" s="86"/>
      <c r="CZ8" s="86"/>
      <c r="DA8" s="86"/>
    </row>
    <row r="9" spans="1:105">
      <c r="A9">
        <v>114458255374</v>
      </c>
      <c r="B9" t="s">
        <v>16</v>
      </c>
      <c r="C9"/>
      <c r="D9"/>
      <c r="E9"/>
      <c r="F9"/>
      <c r="G9"/>
      <c r="H9"/>
      <c r="I9"/>
      <c r="J9" t="s">
        <v>24</v>
      </c>
      <c r="K9"/>
      <c r="L9"/>
      <c r="M9"/>
      <c r="N9" t="s">
        <v>28</v>
      </c>
      <c r="O9"/>
      <c r="P9"/>
      <c r="Q9"/>
      <c r="R9"/>
      <c r="S9"/>
      <c r="T9"/>
      <c r="U9"/>
      <c r="V9"/>
      <c r="W9"/>
      <c r="X9" t="s">
        <v>24</v>
      </c>
      <c r="Y9"/>
      <c r="Z9"/>
      <c r="AA9"/>
      <c r="AB9" t="s">
        <v>28</v>
      </c>
      <c r="AC9"/>
      <c r="AD9"/>
      <c r="AE9"/>
      <c r="AF9"/>
      <c r="AG9"/>
      <c r="AH9"/>
      <c r="AI9"/>
      <c r="AJ9"/>
      <c r="AK9"/>
      <c r="AL9"/>
      <c r="AM9"/>
      <c r="AN9"/>
      <c r="AO9"/>
      <c r="AP9"/>
      <c r="AQ9"/>
      <c r="AR9"/>
      <c r="AS9"/>
      <c r="AT9"/>
      <c r="AU9"/>
      <c r="AV9"/>
      <c r="AW9" t="s">
        <v>45</v>
      </c>
      <c r="AX9"/>
      <c r="AY9"/>
      <c r="AZ9"/>
      <c r="BA9"/>
      <c r="BB9"/>
      <c r="BC9"/>
      <c r="BD9"/>
      <c r="BE9"/>
      <c r="BF9"/>
      <c r="BG9" t="s">
        <v>53</v>
      </c>
      <c r="BH9" t="s">
        <v>54</v>
      </c>
      <c r="BI9"/>
      <c r="BJ9"/>
      <c r="BK9"/>
      <c r="BL9"/>
      <c r="BM9"/>
      <c r="BN9" t="s">
        <v>24</v>
      </c>
      <c r="BO9"/>
      <c r="BP9"/>
      <c r="BQ9"/>
      <c r="BR9"/>
      <c r="BS9"/>
      <c r="BT9"/>
      <c r="BU9" t="s">
        <v>64</v>
      </c>
      <c r="BV9"/>
      <c r="BW9"/>
      <c r="BX9"/>
      <c r="BY9"/>
      <c r="BZ9"/>
      <c r="CA9"/>
      <c r="CB9"/>
      <c r="CC9"/>
      <c r="CD9"/>
      <c r="CE9"/>
      <c r="CF9"/>
      <c r="CG9"/>
      <c r="CH9"/>
      <c r="CI9" t="s">
        <v>385</v>
      </c>
      <c r="CJ9" t="s">
        <v>478</v>
      </c>
      <c r="CK9" t="s">
        <v>80</v>
      </c>
      <c r="CL9" t="s">
        <v>121</v>
      </c>
      <c r="CM9" t="s">
        <v>389</v>
      </c>
      <c r="CN9"/>
      <c r="CO9" t="s">
        <v>82</v>
      </c>
      <c r="CP9" t="s">
        <v>83</v>
      </c>
      <c r="CQ9" t="s">
        <v>95</v>
      </c>
      <c r="CR9" t="s">
        <v>85</v>
      </c>
      <c r="CS9" t="s">
        <v>86</v>
      </c>
      <c r="CT9" t="s">
        <v>359</v>
      </c>
      <c r="CU9" t="s">
        <v>86</v>
      </c>
      <c r="CV9" s="86"/>
      <c r="CW9" s="86"/>
      <c r="CX9" s="86"/>
      <c r="CY9" s="86"/>
      <c r="CZ9" s="86"/>
      <c r="DA9" s="86"/>
    </row>
    <row r="10" spans="1:105">
      <c r="A10">
        <v>114458252368</v>
      </c>
      <c r="B10"/>
      <c r="C10" t="s">
        <v>17</v>
      </c>
      <c r="D10" t="s">
        <v>18</v>
      </c>
      <c r="E10" t="s">
        <v>19</v>
      </c>
      <c r="F10"/>
      <c r="G10" t="s">
        <v>21</v>
      </c>
      <c r="H10"/>
      <c r="I10"/>
      <c r="J10" t="s">
        <v>24</v>
      </c>
      <c r="K10"/>
      <c r="L10"/>
      <c r="M10"/>
      <c r="N10" t="s">
        <v>28</v>
      </c>
      <c r="O10"/>
      <c r="P10"/>
      <c r="Q10" t="s">
        <v>17</v>
      </c>
      <c r="R10" t="s">
        <v>18</v>
      </c>
      <c r="S10" t="s">
        <v>19</v>
      </c>
      <c r="T10"/>
      <c r="U10"/>
      <c r="V10"/>
      <c r="W10"/>
      <c r="X10" t="s">
        <v>24</v>
      </c>
      <c r="Y10"/>
      <c r="Z10"/>
      <c r="AA10"/>
      <c r="AB10"/>
      <c r="AC10"/>
      <c r="AD10"/>
      <c r="AE10" t="s">
        <v>30</v>
      </c>
      <c r="AF10" t="s">
        <v>31</v>
      </c>
      <c r="AG10"/>
      <c r="AH10"/>
      <c r="AI10"/>
      <c r="AJ10"/>
      <c r="AK10"/>
      <c r="AL10"/>
      <c r="AM10"/>
      <c r="AN10"/>
      <c r="AO10" t="s">
        <v>38</v>
      </c>
      <c r="AP10"/>
      <c r="AQ10"/>
      <c r="AR10"/>
      <c r="AS10" t="s">
        <v>42</v>
      </c>
      <c r="AT10"/>
      <c r="AU10"/>
      <c r="AV10"/>
      <c r="AW10"/>
      <c r="AX10"/>
      <c r="AY10" t="s">
        <v>47</v>
      </c>
      <c r="AZ10"/>
      <c r="BA10"/>
      <c r="BB10" t="s">
        <v>49</v>
      </c>
      <c r="BC10"/>
      <c r="BD10"/>
      <c r="BE10" t="s">
        <v>17</v>
      </c>
      <c r="BF10"/>
      <c r="BG10"/>
      <c r="BH10" t="s">
        <v>54</v>
      </c>
      <c r="BI10"/>
      <c r="BJ10"/>
      <c r="BK10" t="s">
        <v>57</v>
      </c>
      <c r="BL10"/>
      <c r="BM10"/>
      <c r="BN10"/>
      <c r="BO10"/>
      <c r="BP10"/>
      <c r="BQ10"/>
      <c r="BR10" t="s">
        <v>62</v>
      </c>
      <c r="BS10"/>
      <c r="BT10"/>
      <c r="BU10" t="s">
        <v>64</v>
      </c>
      <c r="BV10"/>
      <c r="BW10"/>
      <c r="BX10"/>
      <c r="BY10"/>
      <c r="BZ10" t="s">
        <v>69</v>
      </c>
      <c r="CA10"/>
      <c r="CB10"/>
      <c r="CC10"/>
      <c r="CD10"/>
      <c r="CE10"/>
      <c r="CF10"/>
      <c r="CG10"/>
      <c r="CH10"/>
      <c r="CI10" t="s">
        <v>385</v>
      </c>
      <c r="CJ10" t="s">
        <v>476</v>
      </c>
      <c r="CK10" t="s">
        <v>342</v>
      </c>
      <c r="CL10">
        <v>11429</v>
      </c>
      <c r="CM10" t="s">
        <v>393</v>
      </c>
      <c r="CN10"/>
      <c r="CO10"/>
      <c r="CP10"/>
      <c r="CQ10"/>
      <c r="CR10"/>
      <c r="CS10" t="s">
        <v>86</v>
      </c>
      <c r="CT10" t="s">
        <v>360</v>
      </c>
      <c r="CU10"/>
      <c r="CV10"/>
      <c r="CW10"/>
      <c r="CX10"/>
      <c r="CY10"/>
      <c r="CZ10"/>
      <c r="DA10"/>
    </row>
    <row r="11" spans="1:105">
      <c r="A11">
        <v>114458248415</v>
      </c>
      <c r="B11" t="s">
        <v>16</v>
      </c>
      <c r="C11" t="s">
        <v>17</v>
      </c>
      <c r="D11"/>
      <c r="E11"/>
      <c r="F11"/>
      <c r="G11"/>
      <c r="H11"/>
      <c r="I11"/>
      <c r="J11" t="s">
        <v>24</v>
      </c>
      <c r="K11"/>
      <c r="L11"/>
      <c r="M11"/>
      <c r="N11"/>
      <c r="O11"/>
      <c r="P11"/>
      <c r="Q11"/>
      <c r="R11" t="s">
        <v>18</v>
      </c>
      <c r="S11"/>
      <c r="T11"/>
      <c r="U11"/>
      <c r="V11"/>
      <c r="W11" t="s">
        <v>23</v>
      </c>
      <c r="X11"/>
      <c r="Y11"/>
      <c r="Z11"/>
      <c r="AA11"/>
      <c r="AB11" t="s">
        <v>28</v>
      </c>
      <c r="AC11"/>
      <c r="AD11"/>
      <c r="AE11" t="s">
        <v>30</v>
      </c>
      <c r="AF11"/>
      <c r="AG11"/>
      <c r="AH11"/>
      <c r="AI11"/>
      <c r="AJ11"/>
      <c r="AK11" t="s">
        <v>36</v>
      </c>
      <c r="AL11"/>
      <c r="AM11"/>
      <c r="AN11"/>
      <c r="AO11" t="s">
        <v>38</v>
      </c>
      <c r="AP11"/>
      <c r="AQ11"/>
      <c r="AR11"/>
      <c r="AS11"/>
      <c r="AT11"/>
      <c r="AU11" t="s">
        <v>43</v>
      </c>
      <c r="AV11"/>
      <c r="AW11"/>
      <c r="AX11"/>
      <c r="AY11"/>
      <c r="AZ11"/>
      <c r="BA11"/>
      <c r="BB11"/>
      <c r="BC11"/>
      <c r="BD11"/>
      <c r="BE11" t="s">
        <v>17</v>
      </c>
      <c r="BF11"/>
      <c r="BG11"/>
      <c r="BH11"/>
      <c r="BI11" t="s">
        <v>55</v>
      </c>
      <c r="BJ11"/>
      <c r="BK11"/>
      <c r="BL11" t="s">
        <v>58</v>
      </c>
      <c r="BM11"/>
      <c r="BN11"/>
      <c r="BO11"/>
      <c r="BP11"/>
      <c r="BQ11"/>
      <c r="BR11"/>
      <c r="BS11"/>
      <c r="BT11"/>
      <c r="BU11" t="s">
        <v>64</v>
      </c>
      <c r="BV11"/>
      <c r="BW11" t="s">
        <v>66</v>
      </c>
      <c r="BX11" t="s">
        <v>67</v>
      </c>
      <c r="BY11" t="s">
        <v>68</v>
      </c>
      <c r="BZ11" t="s">
        <v>69</v>
      </c>
      <c r="CA11"/>
      <c r="CB11"/>
      <c r="CC11"/>
      <c r="CD11"/>
      <c r="CE11"/>
      <c r="CF11" t="s">
        <v>75</v>
      </c>
      <c r="CG11"/>
      <c r="CH11"/>
      <c r="CI11" t="s">
        <v>388</v>
      </c>
      <c r="CJ11" t="s">
        <v>484</v>
      </c>
      <c r="CK11" t="s">
        <v>80</v>
      </c>
      <c r="CL11" t="s">
        <v>121</v>
      </c>
      <c r="CM11" t="s">
        <v>386</v>
      </c>
      <c r="CN11" t="s">
        <v>387</v>
      </c>
      <c r="CO11" t="s">
        <v>82</v>
      </c>
      <c r="CP11" t="s">
        <v>94</v>
      </c>
      <c r="CQ11" t="s">
        <v>103</v>
      </c>
      <c r="CR11" t="s">
        <v>99</v>
      </c>
      <c r="CS11" t="s">
        <v>81</v>
      </c>
      <c r="CT11" t="s">
        <v>282</v>
      </c>
      <c r="CU11" t="s">
        <v>86</v>
      </c>
      <c r="CV11" s="86"/>
      <c r="CW11" s="86"/>
      <c r="CX11" s="86"/>
      <c r="CY11" s="86"/>
      <c r="CZ11" s="86"/>
      <c r="DA11" s="86"/>
    </row>
    <row r="12" spans="1:105">
      <c r="A12">
        <v>114458245069</v>
      </c>
      <c r="B12"/>
      <c r="C12"/>
      <c r="D12"/>
      <c r="E12"/>
      <c r="F12"/>
      <c r="G12"/>
      <c r="H12"/>
      <c r="I12" t="s">
        <v>23</v>
      </c>
      <c r="J12"/>
      <c r="K12" t="s">
        <v>25</v>
      </c>
      <c r="L12" t="s">
        <v>26</v>
      </c>
      <c r="M12"/>
      <c r="N12" t="s">
        <v>28</v>
      </c>
      <c r="O12"/>
      <c r="P12"/>
      <c r="Q12" t="s">
        <v>17</v>
      </c>
      <c r="R12"/>
      <c r="S12"/>
      <c r="T12"/>
      <c r="U12"/>
      <c r="V12"/>
      <c r="W12" t="s">
        <v>23</v>
      </c>
      <c r="X12"/>
      <c r="Y12" t="s">
        <v>25</v>
      </c>
      <c r="Z12"/>
      <c r="AA12"/>
      <c r="AB12" t="s">
        <v>28</v>
      </c>
      <c r="AC12"/>
      <c r="AD12"/>
      <c r="AE12"/>
      <c r="AF12"/>
      <c r="AG12"/>
      <c r="AH12"/>
      <c r="AI12" t="s">
        <v>34</v>
      </c>
      <c r="AJ12"/>
      <c r="AK12"/>
      <c r="AL12"/>
      <c r="AM12"/>
      <c r="AN12"/>
      <c r="AO12" t="s">
        <v>38</v>
      </c>
      <c r="AP12"/>
      <c r="AQ12"/>
      <c r="AR12" t="s">
        <v>41</v>
      </c>
      <c r="AS12"/>
      <c r="AT12"/>
      <c r="AU12" t="s">
        <v>43</v>
      </c>
      <c r="AV12"/>
      <c r="AW12" t="s">
        <v>45</v>
      </c>
      <c r="AX12" t="s">
        <v>46</v>
      </c>
      <c r="AY12" t="s">
        <v>47</v>
      </c>
      <c r="AZ12"/>
      <c r="BA12"/>
      <c r="BB12" t="s">
        <v>49</v>
      </c>
      <c r="BC12" t="s">
        <v>50</v>
      </c>
      <c r="BD12"/>
      <c r="BE12" t="s">
        <v>17</v>
      </c>
      <c r="BF12"/>
      <c r="BG12"/>
      <c r="BH12" t="s">
        <v>54</v>
      </c>
      <c r="BI12" t="s">
        <v>55</v>
      </c>
      <c r="BJ12"/>
      <c r="BK12"/>
      <c r="BL12"/>
      <c r="BM12"/>
      <c r="BN12"/>
      <c r="BO12"/>
      <c r="BP12"/>
      <c r="BQ12"/>
      <c r="BR12"/>
      <c r="BS12"/>
      <c r="BT12"/>
      <c r="BU12" t="s">
        <v>64</v>
      </c>
      <c r="BV12"/>
      <c r="BW12"/>
      <c r="BX12"/>
      <c r="BY12"/>
      <c r="BZ12"/>
      <c r="CA12"/>
      <c r="CB12"/>
      <c r="CC12"/>
      <c r="CD12"/>
      <c r="CE12"/>
      <c r="CF12"/>
      <c r="CG12"/>
      <c r="CH12"/>
      <c r="CI12" t="s">
        <v>388</v>
      </c>
      <c r="CJ12" t="s">
        <v>485</v>
      </c>
      <c r="CK12" t="s">
        <v>80</v>
      </c>
      <c r="CL12" t="s">
        <v>486</v>
      </c>
      <c r="CM12"/>
      <c r="CN12" t="s">
        <v>390</v>
      </c>
      <c r="CO12" t="s">
        <v>487</v>
      </c>
      <c r="CP12" t="s">
        <v>87</v>
      </c>
      <c r="CQ12" t="s">
        <v>95</v>
      </c>
      <c r="CR12" t="s">
        <v>105</v>
      </c>
      <c r="CS12" t="s">
        <v>86</v>
      </c>
      <c r="CT12" t="s">
        <v>359</v>
      </c>
      <c r="CU12" t="s">
        <v>86</v>
      </c>
      <c r="CV12" s="86"/>
      <c r="CW12" s="86"/>
      <c r="CX12" s="86"/>
      <c r="CY12" s="86"/>
      <c r="CZ12" s="86"/>
      <c r="DA12" s="86"/>
    </row>
    <row r="13" spans="1:105">
      <c r="A13">
        <v>114458241810</v>
      </c>
      <c r="B13"/>
      <c r="C13" t="s">
        <v>17</v>
      </c>
      <c r="D13"/>
      <c r="E13"/>
      <c r="F13"/>
      <c r="G13"/>
      <c r="H13"/>
      <c r="I13"/>
      <c r="J13" t="s">
        <v>24</v>
      </c>
      <c r="K13"/>
      <c r="L13"/>
      <c r="M13"/>
      <c r="N13"/>
      <c r="O13"/>
      <c r="P13"/>
      <c r="Q13" t="s">
        <v>17</v>
      </c>
      <c r="R13"/>
      <c r="S13"/>
      <c r="T13"/>
      <c r="U13"/>
      <c r="V13"/>
      <c r="W13"/>
      <c r="X13"/>
      <c r="Y13"/>
      <c r="Z13"/>
      <c r="AA13"/>
      <c r="AB13"/>
      <c r="AC13"/>
      <c r="AD13"/>
      <c r="AE13"/>
      <c r="AF13"/>
      <c r="AG13"/>
      <c r="AH13"/>
      <c r="AI13" t="s">
        <v>34</v>
      </c>
      <c r="AJ13"/>
      <c r="AK13"/>
      <c r="AL13" t="s">
        <v>37</v>
      </c>
      <c r="AM13"/>
      <c r="AN13"/>
      <c r="AO13"/>
      <c r="AP13"/>
      <c r="AQ13"/>
      <c r="AR13" t="s">
        <v>41</v>
      </c>
      <c r="AS13"/>
      <c r="AT13"/>
      <c r="AU13" t="s">
        <v>43</v>
      </c>
      <c r="AV13"/>
      <c r="AW13" t="s">
        <v>45</v>
      </c>
      <c r="AX13"/>
      <c r="AY13"/>
      <c r="AZ13"/>
      <c r="BA13"/>
      <c r="BB13"/>
      <c r="BC13"/>
      <c r="BD13"/>
      <c r="BE13"/>
      <c r="BF13"/>
      <c r="BG13"/>
      <c r="BH13"/>
      <c r="BI13" t="s">
        <v>55</v>
      </c>
      <c r="BJ13"/>
      <c r="BK13"/>
      <c r="BL13"/>
      <c r="BM13"/>
      <c r="BN13" t="s">
        <v>24</v>
      </c>
      <c r="BO13"/>
      <c r="BP13"/>
      <c r="BQ13"/>
      <c r="BR13" t="s">
        <v>62</v>
      </c>
      <c r="BS13" t="s">
        <v>63</v>
      </c>
      <c r="BT13"/>
      <c r="BU13" t="s">
        <v>64</v>
      </c>
      <c r="BV13"/>
      <c r="BW13"/>
      <c r="BX13"/>
      <c r="BY13"/>
      <c r="BZ13"/>
      <c r="CA13"/>
      <c r="CB13"/>
      <c r="CC13"/>
      <c r="CD13" t="s">
        <v>73</v>
      </c>
      <c r="CE13"/>
      <c r="CF13" t="s">
        <v>75</v>
      </c>
      <c r="CG13"/>
      <c r="CH13"/>
      <c r="CI13" t="s">
        <v>385</v>
      </c>
      <c r="CJ13" t="s">
        <v>476</v>
      </c>
      <c r="CK13" t="s">
        <v>80</v>
      </c>
      <c r="CL13" t="s">
        <v>113</v>
      </c>
      <c r="CM13" t="s">
        <v>389</v>
      </c>
      <c r="CN13"/>
      <c r="CO13" t="s">
        <v>82</v>
      </c>
      <c r="CP13" t="s">
        <v>93</v>
      </c>
      <c r="CQ13" t="s">
        <v>88</v>
      </c>
      <c r="CR13" t="s">
        <v>99</v>
      </c>
      <c r="CS13" t="s">
        <v>86</v>
      </c>
      <c r="CT13" t="s">
        <v>360</v>
      </c>
      <c r="CU13" t="s">
        <v>86</v>
      </c>
      <c r="CV13"/>
      <c r="CW13"/>
      <c r="CX13"/>
      <c r="CY13"/>
      <c r="CZ13"/>
      <c r="DA13"/>
    </row>
    <row r="14" spans="1:105">
      <c r="A14">
        <v>114458236454</v>
      </c>
      <c r="B14"/>
      <c r="C14"/>
      <c r="D14"/>
      <c r="E14"/>
      <c r="F14"/>
      <c r="G14"/>
      <c r="H14"/>
      <c r="I14" t="s">
        <v>23</v>
      </c>
      <c r="J14"/>
      <c r="K14" t="s">
        <v>25</v>
      </c>
      <c r="L14"/>
      <c r="M14"/>
      <c r="N14"/>
      <c r="O14"/>
      <c r="P14"/>
      <c r="Q14"/>
      <c r="R14"/>
      <c r="S14" t="s">
        <v>19</v>
      </c>
      <c r="T14"/>
      <c r="U14"/>
      <c r="V14"/>
      <c r="W14"/>
      <c r="X14"/>
      <c r="Y14" t="s">
        <v>25</v>
      </c>
      <c r="Z14"/>
      <c r="AA14"/>
      <c r="AB14"/>
      <c r="AC14"/>
      <c r="AD14"/>
      <c r="AE14"/>
      <c r="AF14"/>
      <c r="AG14"/>
      <c r="AH14"/>
      <c r="AI14" t="s">
        <v>34</v>
      </c>
      <c r="AJ14"/>
      <c r="AK14"/>
      <c r="AL14"/>
      <c r="AM14"/>
      <c r="AN14"/>
      <c r="AO14"/>
      <c r="AP14" t="s">
        <v>39</v>
      </c>
      <c r="AQ14"/>
      <c r="AR14"/>
      <c r="AS14"/>
      <c r="AT14"/>
      <c r="AU14"/>
      <c r="AV14"/>
      <c r="AW14"/>
      <c r="AX14"/>
      <c r="AY14"/>
      <c r="AZ14"/>
      <c r="BA14"/>
      <c r="BB14" t="s">
        <v>49</v>
      </c>
      <c r="BC14"/>
      <c r="BD14" t="s">
        <v>51</v>
      </c>
      <c r="BE14"/>
      <c r="BF14"/>
      <c r="BG14"/>
      <c r="BH14" t="s">
        <v>54</v>
      </c>
      <c r="BI14"/>
      <c r="BJ14"/>
      <c r="BK14" t="s">
        <v>57</v>
      </c>
      <c r="BL14"/>
      <c r="BM14"/>
      <c r="BN14"/>
      <c r="BO14"/>
      <c r="BP14"/>
      <c r="BQ14"/>
      <c r="BR14"/>
      <c r="BS14"/>
      <c r="BT14"/>
      <c r="BU14" t="s">
        <v>64</v>
      </c>
      <c r="BV14"/>
      <c r="BW14"/>
      <c r="BX14"/>
      <c r="BY14"/>
      <c r="BZ14"/>
      <c r="CA14"/>
      <c r="CB14"/>
      <c r="CC14"/>
      <c r="CD14"/>
      <c r="CE14"/>
      <c r="CF14"/>
      <c r="CG14"/>
      <c r="CH14"/>
      <c r="CI14" t="s">
        <v>388</v>
      </c>
      <c r="CJ14" t="s">
        <v>476</v>
      </c>
      <c r="CK14" t="s">
        <v>80</v>
      </c>
      <c r="CL14" t="s">
        <v>113</v>
      </c>
      <c r="CM14" t="s">
        <v>389</v>
      </c>
      <c r="CN14" t="s">
        <v>387</v>
      </c>
      <c r="CO14" t="s">
        <v>82</v>
      </c>
      <c r="CP14" t="s">
        <v>90</v>
      </c>
      <c r="CQ14" t="s">
        <v>95</v>
      </c>
      <c r="CR14" t="s">
        <v>99</v>
      </c>
      <c r="CS14" t="s">
        <v>86</v>
      </c>
      <c r="CT14"/>
      <c r="CU14" t="s">
        <v>86</v>
      </c>
      <c r="CV14"/>
      <c r="CW14"/>
      <c r="CX14"/>
      <c r="CY14"/>
      <c r="CZ14"/>
      <c r="DA14"/>
    </row>
    <row r="15" spans="1:105">
      <c r="A15">
        <v>114458233872</v>
      </c>
      <c r="B15"/>
      <c r="C15" t="s">
        <v>17</v>
      </c>
      <c r="D15"/>
      <c r="E15"/>
      <c r="F15"/>
      <c r="G15"/>
      <c r="H15" t="s">
        <v>22</v>
      </c>
      <c r="I15"/>
      <c r="J15" t="s">
        <v>24</v>
      </c>
      <c r="K15"/>
      <c r="L15"/>
      <c r="M15"/>
      <c r="N15"/>
      <c r="O15"/>
      <c r="P15"/>
      <c r="Q15" t="s">
        <v>17</v>
      </c>
      <c r="R15" t="s">
        <v>18</v>
      </c>
      <c r="S15"/>
      <c r="T15"/>
      <c r="U15"/>
      <c r="V15"/>
      <c r="W15"/>
      <c r="X15" t="s">
        <v>24</v>
      </c>
      <c r="Y15"/>
      <c r="Z15"/>
      <c r="AA15"/>
      <c r="AB15"/>
      <c r="AC15"/>
      <c r="AD15"/>
      <c r="AE15"/>
      <c r="AF15"/>
      <c r="AG15"/>
      <c r="AH15"/>
      <c r="AI15"/>
      <c r="AJ15"/>
      <c r="AK15"/>
      <c r="AL15" t="s">
        <v>37</v>
      </c>
      <c r="AM15"/>
      <c r="AN15"/>
      <c r="AO15"/>
      <c r="AP15"/>
      <c r="AQ15"/>
      <c r="AR15"/>
      <c r="AS15"/>
      <c r="AT15"/>
      <c r="AU15" t="s">
        <v>43</v>
      </c>
      <c r="AV15"/>
      <c r="AW15"/>
      <c r="AX15"/>
      <c r="AY15"/>
      <c r="AZ15"/>
      <c r="BA15"/>
      <c r="BB15" t="s">
        <v>49</v>
      </c>
      <c r="BC15"/>
      <c r="BD15"/>
      <c r="BE15"/>
      <c r="BF15"/>
      <c r="BG15"/>
      <c r="BH15" t="s">
        <v>54</v>
      </c>
      <c r="BI15"/>
      <c r="BJ15"/>
      <c r="BK15"/>
      <c r="BL15"/>
      <c r="BM15"/>
      <c r="BN15"/>
      <c r="BO15"/>
      <c r="BP15"/>
      <c r="BQ15" t="s">
        <v>61</v>
      </c>
      <c r="BR15"/>
      <c r="BS15"/>
      <c r="BT15"/>
      <c r="BU15" t="s">
        <v>64</v>
      </c>
      <c r="BV15"/>
      <c r="BW15"/>
      <c r="BX15"/>
      <c r="BY15" t="s">
        <v>68</v>
      </c>
      <c r="BZ15"/>
      <c r="CA15"/>
      <c r="CB15"/>
      <c r="CC15"/>
      <c r="CD15"/>
      <c r="CE15"/>
      <c r="CF15"/>
      <c r="CG15"/>
      <c r="CH15"/>
      <c r="CI15" t="s">
        <v>388</v>
      </c>
      <c r="CJ15" t="s">
        <v>476</v>
      </c>
      <c r="CK15" t="s">
        <v>80</v>
      </c>
      <c r="CL15" t="s">
        <v>113</v>
      </c>
      <c r="CM15" t="s">
        <v>389</v>
      </c>
      <c r="CN15" t="s">
        <v>387</v>
      </c>
      <c r="CO15" t="s">
        <v>82</v>
      </c>
      <c r="CP15" t="s">
        <v>83</v>
      </c>
      <c r="CQ15" t="s">
        <v>103</v>
      </c>
      <c r="CR15" t="s">
        <v>99</v>
      </c>
      <c r="CS15" t="s">
        <v>86</v>
      </c>
      <c r="CT15" t="s">
        <v>360</v>
      </c>
      <c r="CU15" t="s">
        <v>81</v>
      </c>
      <c r="CV15"/>
      <c r="CW15"/>
      <c r="CX15"/>
      <c r="CY15"/>
      <c r="CZ15"/>
      <c r="DA15"/>
    </row>
    <row r="16" spans="1:105">
      <c r="A16">
        <v>114458231369</v>
      </c>
      <c r="B16"/>
      <c r="C16" t="s">
        <v>17</v>
      </c>
      <c r="D16" t="s">
        <v>18</v>
      </c>
      <c r="E16"/>
      <c r="F16"/>
      <c r="G16"/>
      <c r="H16"/>
      <c r="I16"/>
      <c r="J16"/>
      <c r="K16"/>
      <c r="L16"/>
      <c r="M16" t="s">
        <v>27</v>
      </c>
      <c r="N16"/>
      <c r="O16"/>
      <c r="P16"/>
      <c r="Q16"/>
      <c r="R16" t="s">
        <v>18</v>
      </c>
      <c r="S16"/>
      <c r="T16"/>
      <c r="U16"/>
      <c r="V16"/>
      <c r="W16" t="s">
        <v>23</v>
      </c>
      <c r="X16"/>
      <c r="Y16"/>
      <c r="Z16"/>
      <c r="AA16"/>
      <c r="AB16"/>
      <c r="AC16"/>
      <c r="AD16"/>
      <c r="AE16"/>
      <c r="AF16"/>
      <c r="AG16"/>
      <c r="AH16"/>
      <c r="AI16" t="s">
        <v>34</v>
      </c>
      <c r="AJ16"/>
      <c r="AK16"/>
      <c r="AL16"/>
      <c r="AM16" t="s">
        <v>353</v>
      </c>
      <c r="AN16" t="s">
        <v>488</v>
      </c>
      <c r="AO16" t="s">
        <v>38</v>
      </c>
      <c r="AP16" t="s">
        <v>39</v>
      </c>
      <c r="AQ16"/>
      <c r="AR16"/>
      <c r="AS16"/>
      <c r="AT16"/>
      <c r="AU16"/>
      <c r="AV16"/>
      <c r="AW16"/>
      <c r="AX16"/>
      <c r="AY16"/>
      <c r="AZ16"/>
      <c r="BA16"/>
      <c r="BB16"/>
      <c r="BC16"/>
      <c r="BD16" t="s">
        <v>51</v>
      </c>
      <c r="BE16"/>
      <c r="BF16"/>
      <c r="BG16"/>
      <c r="BH16" t="s">
        <v>54</v>
      </c>
      <c r="BI16"/>
      <c r="BJ16"/>
      <c r="BK16"/>
      <c r="BL16"/>
      <c r="BM16"/>
      <c r="BN16"/>
      <c r="BO16"/>
      <c r="BP16"/>
      <c r="BQ16"/>
      <c r="BR16" t="s">
        <v>62</v>
      </c>
      <c r="BS16"/>
      <c r="BT16"/>
      <c r="BU16" t="s">
        <v>64</v>
      </c>
      <c r="BV16"/>
      <c r="BW16"/>
      <c r="BX16" t="s">
        <v>67</v>
      </c>
      <c r="BY16" t="s">
        <v>68</v>
      </c>
      <c r="BZ16"/>
      <c r="CA16"/>
      <c r="CB16"/>
      <c r="CC16"/>
      <c r="CD16"/>
      <c r="CE16"/>
      <c r="CF16" t="s">
        <v>75</v>
      </c>
      <c r="CG16"/>
      <c r="CH16"/>
      <c r="CI16" t="s">
        <v>388</v>
      </c>
      <c r="CJ16" t="s">
        <v>478</v>
      </c>
      <c r="CK16" t="s">
        <v>80</v>
      </c>
      <c r="CL16" t="s">
        <v>113</v>
      </c>
      <c r="CM16" t="s">
        <v>389</v>
      </c>
      <c r="CN16" t="s">
        <v>387</v>
      </c>
      <c r="CO16" t="s">
        <v>82</v>
      </c>
      <c r="CP16"/>
      <c r="CQ16" t="s">
        <v>84</v>
      </c>
      <c r="CR16" t="s">
        <v>99</v>
      </c>
      <c r="CS16" t="s">
        <v>86</v>
      </c>
      <c r="CT16" t="s">
        <v>359</v>
      </c>
      <c r="CU16" t="s">
        <v>86</v>
      </c>
      <c r="CV16"/>
      <c r="CW16"/>
      <c r="CX16"/>
      <c r="CY16"/>
      <c r="CZ16"/>
      <c r="DA16"/>
    </row>
    <row r="17" spans="1:105">
      <c r="A17">
        <v>114458228376</v>
      </c>
      <c r="B17" t="s">
        <v>16</v>
      </c>
      <c r="C17" t="s">
        <v>17</v>
      </c>
      <c r="D17" t="s">
        <v>18</v>
      </c>
      <c r="E17"/>
      <c r="F17"/>
      <c r="G17"/>
      <c r="H17"/>
      <c r="I17" t="s">
        <v>23</v>
      </c>
      <c r="J17" t="s">
        <v>24</v>
      </c>
      <c r="K17"/>
      <c r="L17"/>
      <c r="M17"/>
      <c r="N17"/>
      <c r="O17"/>
      <c r="P17"/>
      <c r="Q17" t="s">
        <v>17</v>
      </c>
      <c r="R17" t="s">
        <v>18</v>
      </c>
      <c r="S17"/>
      <c r="T17"/>
      <c r="U17"/>
      <c r="V17"/>
      <c r="W17" t="s">
        <v>23</v>
      </c>
      <c r="X17"/>
      <c r="Y17"/>
      <c r="Z17"/>
      <c r="AA17"/>
      <c r="AB17" t="s">
        <v>28</v>
      </c>
      <c r="AC17"/>
      <c r="AD17"/>
      <c r="AE17"/>
      <c r="AF17"/>
      <c r="AG17"/>
      <c r="AH17"/>
      <c r="AI17" t="s">
        <v>34</v>
      </c>
      <c r="AJ17"/>
      <c r="AK17"/>
      <c r="AL17"/>
      <c r="AM17"/>
      <c r="AN17"/>
      <c r="AO17"/>
      <c r="AP17"/>
      <c r="AQ17" t="s">
        <v>40</v>
      </c>
      <c r="AR17"/>
      <c r="AS17" t="s">
        <v>42</v>
      </c>
      <c r="AT17" t="s">
        <v>37</v>
      </c>
      <c r="AU17" t="s">
        <v>43</v>
      </c>
      <c r="AV17" t="s">
        <v>44</v>
      </c>
      <c r="AW17" t="s">
        <v>45</v>
      </c>
      <c r="AX17" t="s">
        <v>46</v>
      </c>
      <c r="AY17"/>
      <c r="AZ17"/>
      <c r="BA17"/>
      <c r="BB17" t="s">
        <v>49</v>
      </c>
      <c r="BC17" t="s">
        <v>50</v>
      </c>
      <c r="BD17"/>
      <c r="BE17" t="s">
        <v>17</v>
      </c>
      <c r="BF17" t="s">
        <v>52</v>
      </c>
      <c r="BG17" t="s">
        <v>53</v>
      </c>
      <c r="BH17" t="s">
        <v>54</v>
      </c>
      <c r="BI17" t="s">
        <v>55</v>
      </c>
      <c r="BJ17" t="s">
        <v>56</v>
      </c>
      <c r="BK17" t="s">
        <v>57</v>
      </c>
      <c r="BL17" t="s">
        <v>58</v>
      </c>
      <c r="BM17"/>
      <c r="BN17" t="s">
        <v>24</v>
      </c>
      <c r="BO17"/>
      <c r="BP17"/>
      <c r="BQ17" t="s">
        <v>61</v>
      </c>
      <c r="BR17" t="s">
        <v>62</v>
      </c>
      <c r="BS17"/>
      <c r="BT17"/>
      <c r="BU17" t="s">
        <v>64</v>
      </c>
      <c r="BV17" t="s">
        <v>65</v>
      </c>
      <c r="BW17" t="s">
        <v>66</v>
      </c>
      <c r="BX17"/>
      <c r="BY17"/>
      <c r="BZ17"/>
      <c r="CA17"/>
      <c r="CB17"/>
      <c r="CC17"/>
      <c r="CD17"/>
      <c r="CE17"/>
      <c r="CF17" t="s">
        <v>75</v>
      </c>
      <c r="CG17"/>
      <c r="CH17"/>
      <c r="CI17" t="s">
        <v>388</v>
      </c>
      <c r="CJ17" t="s">
        <v>478</v>
      </c>
      <c r="CK17" t="s">
        <v>342</v>
      </c>
      <c r="CL17">
        <v>11427</v>
      </c>
      <c r="CM17"/>
      <c r="CN17"/>
      <c r="CO17"/>
      <c r="CP17"/>
      <c r="CQ17"/>
      <c r="CR17"/>
      <c r="CS17" t="s">
        <v>86</v>
      </c>
      <c r="CT17" t="s">
        <v>359</v>
      </c>
      <c r="CU17" t="s">
        <v>86</v>
      </c>
      <c r="CV17" s="86"/>
      <c r="CW17" s="86"/>
      <c r="CX17" s="86"/>
      <c r="CY17" s="86"/>
      <c r="CZ17" s="86"/>
      <c r="DA17" s="86"/>
    </row>
    <row r="18" spans="1:105">
      <c r="A18">
        <v>114458224775</v>
      </c>
      <c r="B18"/>
      <c r="C18" t="s">
        <v>17</v>
      </c>
      <c r="D18"/>
      <c r="E18"/>
      <c r="F18"/>
      <c r="G18"/>
      <c r="H18"/>
      <c r="I18"/>
      <c r="J18" t="s">
        <v>24</v>
      </c>
      <c r="K18"/>
      <c r="L18"/>
      <c r="M18"/>
      <c r="N18" t="s">
        <v>28</v>
      </c>
      <c r="O18"/>
      <c r="P18"/>
      <c r="Q18" t="s">
        <v>17</v>
      </c>
      <c r="R18"/>
      <c r="S18"/>
      <c r="T18"/>
      <c r="U18"/>
      <c r="V18"/>
      <c r="W18"/>
      <c r="X18" t="s">
        <v>24</v>
      </c>
      <c r="Y18"/>
      <c r="Z18"/>
      <c r="AA18"/>
      <c r="AB18" t="s">
        <v>28</v>
      </c>
      <c r="AC18"/>
      <c r="AD18"/>
      <c r="AE18"/>
      <c r="AF18"/>
      <c r="AG18"/>
      <c r="AH18"/>
      <c r="AI18" t="s">
        <v>34</v>
      </c>
      <c r="AJ18" t="s">
        <v>35</v>
      </c>
      <c r="AK18"/>
      <c r="AL18"/>
      <c r="AM18" t="s">
        <v>353</v>
      </c>
      <c r="AN18"/>
      <c r="AO18" t="s">
        <v>38</v>
      </c>
      <c r="AP18"/>
      <c r="AQ18"/>
      <c r="AR18"/>
      <c r="AS18"/>
      <c r="AT18"/>
      <c r="AU18"/>
      <c r="AV18"/>
      <c r="AW18"/>
      <c r="AX18"/>
      <c r="AY18"/>
      <c r="AZ18"/>
      <c r="BA18"/>
      <c r="BB18"/>
      <c r="BC18"/>
      <c r="BD18"/>
      <c r="BE18" t="s">
        <v>17</v>
      </c>
      <c r="BF18"/>
      <c r="BG18"/>
      <c r="BH18" t="s">
        <v>54</v>
      </c>
      <c r="BI18"/>
      <c r="BJ18"/>
      <c r="BK18"/>
      <c r="BL18"/>
      <c r="BM18"/>
      <c r="BN18" t="s">
        <v>24</v>
      </c>
      <c r="BO18"/>
      <c r="BP18"/>
      <c r="BQ18"/>
      <c r="BR18"/>
      <c r="BS18"/>
      <c r="BT18"/>
      <c r="BU18" t="s">
        <v>64</v>
      </c>
      <c r="BV18"/>
      <c r="BW18"/>
      <c r="BX18" t="s">
        <v>67</v>
      </c>
      <c r="BY18"/>
      <c r="BZ18"/>
      <c r="CA18"/>
      <c r="CB18"/>
      <c r="CC18"/>
      <c r="CD18"/>
      <c r="CE18"/>
      <c r="CF18" t="s">
        <v>75</v>
      </c>
      <c r="CG18"/>
      <c r="CH18"/>
      <c r="CI18" t="s">
        <v>385</v>
      </c>
      <c r="CJ18" t="s">
        <v>476</v>
      </c>
      <c r="CK18" t="s">
        <v>80</v>
      </c>
      <c r="CL18" t="s">
        <v>113</v>
      </c>
      <c r="CM18" t="s">
        <v>389</v>
      </c>
      <c r="CN18"/>
      <c r="CO18" t="s">
        <v>82</v>
      </c>
      <c r="CP18" t="s">
        <v>94</v>
      </c>
      <c r="CQ18" t="s">
        <v>103</v>
      </c>
      <c r="CR18" t="s">
        <v>99</v>
      </c>
      <c r="CS18" t="s">
        <v>86</v>
      </c>
      <c r="CT18" t="s">
        <v>360</v>
      </c>
      <c r="CU18" t="s">
        <v>86</v>
      </c>
      <c r="CV18"/>
      <c r="CW18"/>
      <c r="CX18"/>
      <c r="CY18"/>
      <c r="CZ18"/>
      <c r="DA18"/>
    </row>
    <row r="19" spans="1:105">
      <c r="A19">
        <v>114458221954</v>
      </c>
      <c r="B19"/>
      <c r="C19"/>
      <c r="D19"/>
      <c r="E19"/>
      <c r="F19"/>
      <c r="G19"/>
      <c r="H19"/>
      <c r="I19"/>
      <c r="J19"/>
      <c r="K19"/>
      <c r="L19"/>
      <c r="M19"/>
      <c r="N19" t="s">
        <v>28</v>
      </c>
      <c r="O19"/>
      <c r="P19"/>
      <c r="Q19"/>
      <c r="R19"/>
      <c r="S19"/>
      <c r="T19"/>
      <c r="U19"/>
      <c r="V19"/>
      <c r="W19"/>
      <c r="X19"/>
      <c r="Y19"/>
      <c r="Z19"/>
      <c r="AA19" t="s">
        <v>27</v>
      </c>
      <c r="AB19"/>
      <c r="AC19"/>
      <c r="AD19"/>
      <c r="AE19"/>
      <c r="AF19"/>
      <c r="AG19"/>
      <c r="AH19"/>
      <c r="AI19" t="s">
        <v>34</v>
      </c>
      <c r="AJ19"/>
      <c r="AK19"/>
      <c r="AL19"/>
      <c r="AM19"/>
      <c r="AN19"/>
      <c r="AO19" t="s">
        <v>38</v>
      </c>
      <c r="AP19"/>
      <c r="AQ19"/>
      <c r="AR19" t="s">
        <v>41</v>
      </c>
      <c r="AS19"/>
      <c r="AT19"/>
      <c r="AU19"/>
      <c r="AV19"/>
      <c r="AW19"/>
      <c r="AX19" t="s">
        <v>46</v>
      </c>
      <c r="AY19"/>
      <c r="AZ19"/>
      <c r="BA19"/>
      <c r="BB19"/>
      <c r="BC19"/>
      <c r="BD19"/>
      <c r="BE19"/>
      <c r="BF19" t="s">
        <v>52</v>
      </c>
      <c r="BG19"/>
      <c r="BH19"/>
      <c r="BI19" t="s">
        <v>55</v>
      </c>
      <c r="BJ19"/>
      <c r="BK19" t="s">
        <v>57</v>
      </c>
      <c r="BL19"/>
      <c r="BM19"/>
      <c r="BN19"/>
      <c r="BO19"/>
      <c r="BP19"/>
      <c r="BQ19"/>
      <c r="BR19" t="s">
        <v>62</v>
      </c>
      <c r="BS19"/>
      <c r="BT19"/>
      <c r="BU19" t="s">
        <v>64</v>
      </c>
      <c r="BV19"/>
      <c r="BW19"/>
      <c r="BX19"/>
      <c r="BY19"/>
      <c r="BZ19"/>
      <c r="CA19"/>
      <c r="CB19" t="s">
        <v>71</v>
      </c>
      <c r="CC19"/>
      <c r="CD19"/>
      <c r="CE19"/>
      <c r="CF19"/>
      <c r="CG19"/>
      <c r="CH19"/>
      <c r="CI19" t="s">
        <v>385</v>
      </c>
      <c r="CJ19" t="s">
        <v>476</v>
      </c>
      <c r="CK19" t="s">
        <v>134</v>
      </c>
      <c r="CL19" t="s">
        <v>145</v>
      </c>
      <c r="CM19" t="s">
        <v>389</v>
      </c>
      <c r="CN19"/>
      <c r="CO19"/>
      <c r="CP19"/>
      <c r="CQ19" t="s">
        <v>84</v>
      </c>
      <c r="CR19" t="s">
        <v>85</v>
      </c>
      <c r="CS19"/>
      <c r="CT19"/>
      <c r="CU19"/>
      <c r="CV19"/>
      <c r="CW19"/>
      <c r="CX19"/>
      <c r="CY19"/>
      <c r="CZ19"/>
      <c r="DA19"/>
    </row>
    <row r="20" spans="1:105">
      <c r="A20">
        <v>114458219637</v>
      </c>
      <c r="B20" t="s">
        <v>16</v>
      </c>
      <c r="C20"/>
      <c r="D20"/>
      <c r="E20"/>
      <c r="F20"/>
      <c r="G20"/>
      <c r="H20"/>
      <c r="I20"/>
      <c r="J20"/>
      <c r="K20"/>
      <c r="L20"/>
      <c r="M20" t="s">
        <v>27</v>
      </c>
      <c r="N20"/>
      <c r="O20"/>
      <c r="P20"/>
      <c r="Q20"/>
      <c r="R20" t="s">
        <v>18</v>
      </c>
      <c r="S20"/>
      <c r="T20"/>
      <c r="U20"/>
      <c r="V20"/>
      <c r="W20"/>
      <c r="X20"/>
      <c r="Y20"/>
      <c r="Z20"/>
      <c r="AA20"/>
      <c r="AB20"/>
      <c r="AC20"/>
      <c r="AD20"/>
      <c r="AE20"/>
      <c r="AF20"/>
      <c r="AG20"/>
      <c r="AH20"/>
      <c r="AI20"/>
      <c r="AJ20"/>
      <c r="AK20"/>
      <c r="AL20"/>
      <c r="AM20"/>
      <c r="AN20"/>
      <c r="AO20"/>
      <c r="AP20" t="s">
        <v>39</v>
      </c>
      <c r="AQ20"/>
      <c r="AR20" t="s">
        <v>41</v>
      </c>
      <c r="AS20"/>
      <c r="AT20"/>
      <c r="AU20"/>
      <c r="AV20"/>
      <c r="AW20"/>
      <c r="AX20"/>
      <c r="AY20"/>
      <c r="AZ20"/>
      <c r="BA20"/>
      <c r="BB20"/>
      <c r="BC20"/>
      <c r="BD20" t="s">
        <v>51</v>
      </c>
      <c r="BE20"/>
      <c r="BF20"/>
      <c r="BG20"/>
      <c r="BH20"/>
      <c r="BI20"/>
      <c r="BJ20"/>
      <c r="BK20"/>
      <c r="BL20"/>
      <c r="BM20"/>
      <c r="BN20"/>
      <c r="BO20"/>
      <c r="BP20"/>
      <c r="BQ20"/>
      <c r="BR20"/>
      <c r="BS20" t="s">
        <v>63</v>
      </c>
      <c r="BT20"/>
      <c r="BU20" t="s">
        <v>64</v>
      </c>
      <c r="BV20"/>
      <c r="BW20"/>
      <c r="BX20"/>
      <c r="BY20"/>
      <c r="BZ20"/>
      <c r="CA20"/>
      <c r="CB20" t="s">
        <v>71</v>
      </c>
      <c r="CC20"/>
      <c r="CD20"/>
      <c r="CE20"/>
      <c r="CF20"/>
      <c r="CG20"/>
      <c r="CH20"/>
      <c r="CI20" t="s">
        <v>388</v>
      </c>
      <c r="CJ20" t="s">
        <v>478</v>
      </c>
      <c r="CK20" t="s">
        <v>134</v>
      </c>
      <c r="CL20" t="s">
        <v>145</v>
      </c>
      <c r="CM20" t="s">
        <v>389</v>
      </c>
      <c r="CN20"/>
      <c r="CO20"/>
      <c r="CP20" t="s">
        <v>94</v>
      </c>
      <c r="CQ20" t="s">
        <v>84</v>
      </c>
      <c r="CR20" t="s">
        <v>85</v>
      </c>
      <c r="CS20" t="s">
        <v>86</v>
      </c>
      <c r="CT20" t="s">
        <v>359</v>
      </c>
      <c r="CU20"/>
      <c r="CV20"/>
      <c r="CW20"/>
      <c r="CX20"/>
      <c r="CY20"/>
      <c r="CZ20"/>
      <c r="DA20"/>
    </row>
    <row r="21" spans="1:105">
      <c r="A21">
        <v>114458216982</v>
      </c>
      <c r="B21"/>
      <c r="C21" t="s">
        <v>17</v>
      </c>
      <c r="D21" t="s">
        <v>18</v>
      </c>
      <c r="E21"/>
      <c r="F21"/>
      <c r="G21"/>
      <c r="H21"/>
      <c r="I21"/>
      <c r="J21" t="s">
        <v>24</v>
      </c>
      <c r="K21"/>
      <c r="L21"/>
      <c r="M21"/>
      <c r="N21"/>
      <c r="O21"/>
      <c r="P21"/>
      <c r="Q21" t="s">
        <v>17</v>
      </c>
      <c r="R21"/>
      <c r="S21"/>
      <c r="T21"/>
      <c r="U21"/>
      <c r="V21"/>
      <c r="W21" t="s">
        <v>23</v>
      </c>
      <c r="X21"/>
      <c r="Y21"/>
      <c r="Z21"/>
      <c r="AA21" t="s">
        <v>27</v>
      </c>
      <c r="AB21"/>
      <c r="AC21"/>
      <c r="AD21"/>
      <c r="AE21"/>
      <c r="AF21"/>
      <c r="AG21"/>
      <c r="AH21"/>
      <c r="AI21"/>
      <c r="AJ21"/>
      <c r="AK21"/>
      <c r="AL21"/>
      <c r="AM21"/>
      <c r="AN21"/>
      <c r="AO21" t="s">
        <v>38</v>
      </c>
      <c r="AP21"/>
      <c r="AQ21"/>
      <c r="AR21"/>
      <c r="AS21"/>
      <c r="AT21"/>
      <c r="AU21"/>
      <c r="AV21"/>
      <c r="AW21"/>
      <c r="AX21"/>
      <c r="AY21" t="s">
        <v>47</v>
      </c>
      <c r="AZ21"/>
      <c r="BA21"/>
      <c r="BB21"/>
      <c r="BC21"/>
      <c r="BD21"/>
      <c r="BE21"/>
      <c r="BF21"/>
      <c r="BG21"/>
      <c r="BH21" t="s">
        <v>54</v>
      </c>
      <c r="BI21"/>
      <c r="BJ21"/>
      <c r="BK21" t="s">
        <v>57</v>
      </c>
      <c r="BL21"/>
      <c r="BM21"/>
      <c r="BN21"/>
      <c r="BO21"/>
      <c r="BP21"/>
      <c r="BQ21"/>
      <c r="BR21" t="s">
        <v>62</v>
      </c>
      <c r="BS21"/>
      <c r="BT21"/>
      <c r="BU21" t="s">
        <v>64</v>
      </c>
      <c r="BV21"/>
      <c r="BW21"/>
      <c r="BX21"/>
      <c r="BY21"/>
      <c r="BZ21"/>
      <c r="CA21"/>
      <c r="CB21"/>
      <c r="CC21"/>
      <c r="CD21"/>
      <c r="CE21"/>
      <c r="CF21"/>
      <c r="CG21"/>
      <c r="CH21"/>
      <c r="CI21" t="s">
        <v>388</v>
      </c>
      <c r="CJ21" t="s">
        <v>476</v>
      </c>
      <c r="CK21" t="s">
        <v>134</v>
      </c>
      <c r="CL21" t="s">
        <v>145</v>
      </c>
      <c r="CM21" t="s">
        <v>389</v>
      </c>
      <c r="CN21" t="s">
        <v>387</v>
      </c>
      <c r="CO21" t="s">
        <v>82</v>
      </c>
      <c r="CP21"/>
      <c r="CQ21" t="s">
        <v>84</v>
      </c>
      <c r="CR21" t="s">
        <v>99</v>
      </c>
      <c r="CS21" t="s">
        <v>86</v>
      </c>
      <c r="CT21" t="s">
        <v>360</v>
      </c>
      <c r="CU21" t="s">
        <v>86</v>
      </c>
      <c r="CV21"/>
      <c r="CW21"/>
      <c r="CX21"/>
      <c r="CY21"/>
      <c r="CZ21"/>
      <c r="DA21"/>
    </row>
    <row r="22" spans="1:105">
      <c r="A22">
        <v>114458214667</v>
      </c>
      <c r="B22"/>
      <c r="C22"/>
      <c r="D22" t="s">
        <v>18</v>
      </c>
      <c r="E22"/>
      <c r="F22"/>
      <c r="G22" t="s">
        <v>21</v>
      </c>
      <c r="H22"/>
      <c r="I22"/>
      <c r="J22"/>
      <c r="K22" t="s">
        <v>25</v>
      </c>
      <c r="L22"/>
      <c r="M22"/>
      <c r="N22"/>
      <c r="O22"/>
      <c r="P22" t="s">
        <v>16</v>
      </c>
      <c r="Q22"/>
      <c r="R22" t="s">
        <v>18</v>
      </c>
      <c r="S22"/>
      <c r="T22"/>
      <c r="U22"/>
      <c r="V22"/>
      <c r="W22"/>
      <c r="X22"/>
      <c r="Y22" t="s">
        <v>25</v>
      </c>
      <c r="Z22"/>
      <c r="AA22"/>
      <c r="AB22"/>
      <c r="AC22"/>
      <c r="AD22"/>
      <c r="AE22"/>
      <c r="AF22"/>
      <c r="AG22"/>
      <c r="AH22"/>
      <c r="AI22" t="s">
        <v>34</v>
      </c>
      <c r="AJ22"/>
      <c r="AK22"/>
      <c r="AL22"/>
      <c r="AM22"/>
      <c r="AN22"/>
      <c r="AO22"/>
      <c r="AP22" t="s">
        <v>39</v>
      </c>
      <c r="AQ22" t="s">
        <v>40</v>
      </c>
      <c r="AR22"/>
      <c r="AS22"/>
      <c r="AT22"/>
      <c r="AU22"/>
      <c r="AV22"/>
      <c r="AW22" t="s">
        <v>45</v>
      </c>
      <c r="AX22"/>
      <c r="AY22"/>
      <c r="AZ22"/>
      <c r="BA22"/>
      <c r="BB22"/>
      <c r="BC22"/>
      <c r="BD22"/>
      <c r="BE22"/>
      <c r="BF22"/>
      <c r="BG22" t="s">
        <v>53</v>
      </c>
      <c r="BH22"/>
      <c r="BI22"/>
      <c r="BJ22"/>
      <c r="BK22"/>
      <c r="BL22"/>
      <c r="BM22"/>
      <c r="BN22"/>
      <c r="BO22"/>
      <c r="BP22"/>
      <c r="BQ22" t="s">
        <v>61</v>
      </c>
      <c r="BR22" t="s">
        <v>62</v>
      </c>
      <c r="BS22"/>
      <c r="BT22"/>
      <c r="BU22" t="s">
        <v>64</v>
      </c>
      <c r="BV22"/>
      <c r="BW22"/>
      <c r="BX22"/>
      <c r="BY22"/>
      <c r="BZ22"/>
      <c r="CA22" t="s">
        <v>70</v>
      </c>
      <c r="CB22"/>
      <c r="CC22"/>
      <c r="CD22"/>
      <c r="CE22"/>
      <c r="CF22"/>
      <c r="CG22"/>
      <c r="CH22"/>
      <c r="CI22" t="s">
        <v>388</v>
      </c>
      <c r="CJ22" t="s">
        <v>476</v>
      </c>
      <c r="CK22" t="s">
        <v>80</v>
      </c>
      <c r="CL22" t="s">
        <v>419</v>
      </c>
      <c r="CM22" t="s">
        <v>389</v>
      </c>
      <c r="CN22" t="s">
        <v>387</v>
      </c>
      <c r="CO22" t="s">
        <v>82</v>
      </c>
      <c r="CP22" t="s">
        <v>90</v>
      </c>
      <c r="CQ22" t="s">
        <v>88</v>
      </c>
      <c r="CR22" t="s">
        <v>99</v>
      </c>
      <c r="CS22" t="s">
        <v>86</v>
      </c>
      <c r="CT22" t="s">
        <v>360</v>
      </c>
      <c r="CU22" t="s">
        <v>81</v>
      </c>
      <c r="CV22"/>
      <c r="CW22"/>
      <c r="CX22"/>
      <c r="CY22"/>
      <c r="CZ22"/>
      <c r="DA22"/>
    </row>
    <row r="23" spans="1:105">
      <c r="A23">
        <v>114458208808</v>
      </c>
      <c r="B23"/>
      <c r="C23"/>
      <c r="D23" t="s">
        <v>18</v>
      </c>
      <c r="E23"/>
      <c r="F23"/>
      <c r="G23" t="s">
        <v>21</v>
      </c>
      <c r="H23"/>
      <c r="I23"/>
      <c r="J23"/>
      <c r="K23"/>
      <c r="L23"/>
      <c r="M23"/>
      <c r="N23" t="s">
        <v>28</v>
      </c>
      <c r="O23"/>
      <c r="P23"/>
      <c r="Q23"/>
      <c r="R23"/>
      <c r="S23"/>
      <c r="T23"/>
      <c r="U23" t="s">
        <v>21</v>
      </c>
      <c r="V23"/>
      <c r="W23"/>
      <c r="X23"/>
      <c r="Y23" t="s">
        <v>25</v>
      </c>
      <c r="Z23"/>
      <c r="AA23"/>
      <c r="AB23" t="s">
        <v>28</v>
      </c>
      <c r="AC23"/>
      <c r="AD23"/>
      <c r="AE23"/>
      <c r="AF23"/>
      <c r="AG23"/>
      <c r="AH23"/>
      <c r="AI23"/>
      <c r="AJ23"/>
      <c r="AK23"/>
      <c r="AL23"/>
      <c r="AM23"/>
      <c r="AN23"/>
      <c r="AO23"/>
      <c r="AP23" t="s">
        <v>39</v>
      </c>
      <c r="AQ23"/>
      <c r="AR23"/>
      <c r="AS23" t="s">
        <v>42</v>
      </c>
      <c r="AT23"/>
      <c r="AU23" t="s">
        <v>43</v>
      </c>
      <c r="AV23"/>
      <c r="AW23"/>
      <c r="AX23"/>
      <c r="AY23"/>
      <c r="AZ23"/>
      <c r="BA23"/>
      <c r="BB23"/>
      <c r="BC23"/>
      <c r="BD23" t="s">
        <v>51</v>
      </c>
      <c r="BE23"/>
      <c r="BF23"/>
      <c r="BG23"/>
      <c r="BH23"/>
      <c r="BI23" t="s">
        <v>55</v>
      </c>
      <c r="BJ23"/>
      <c r="BK23"/>
      <c r="BL23"/>
      <c r="BM23" t="s">
        <v>59</v>
      </c>
      <c r="BN23"/>
      <c r="BO23"/>
      <c r="BP23"/>
      <c r="BQ23"/>
      <c r="BR23"/>
      <c r="BS23"/>
      <c r="BT23"/>
      <c r="BU23" t="s">
        <v>64</v>
      </c>
      <c r="BV23"/>
      <c r="BW23" t="s">
        <v>66</v>
      </c>
      <c r="BX23"/>
      <c r="BY23"/>
      <c r="BZ23" t="s">
        <v>69</v>
      </c>
      <c r="CA23"/>
      <c r="CB23"/>
      <c r="CC23"/>
      <c r="CD23"/>
      <c r="CE23"/>
      <c r="CF23" t="s">
        <v>75</v>
      </c>
      <c r="CG23"/>
      <c r="CH23"/>
      <c r="CI23" t="s">
        <v>385</v>
      </c>
      <c r="CJ23" t="s">
        <v>478</v>
      </c>
      <c r="CK23" t="s">
        <v>80</v>
      </c>
      <c r="CL23" t="s">
        <v>122</v>
      </c>
      <c r="CM23" t="s">
        <v>389</v>
      </c>
      <c r="CN23" t="s">
        <v>387</v>
      </c>
      <c r="CO23" t="s">
        <v>82</v>
      </c>
      <c r="CP23" t="s">
        <v>93</v>
      </c>
      <c r="CQ23" t="s">
        <v>106</v>
      </c>
      <c r="CR23" t="s">
        <v>99</v>
      </c>
      <c r="CS23" t="s">
        <v>86</v>
      </c>
      <c r="CT23" t="s">
        <v>360</v>
      </c>
      <c r="CU23" t="s">
        <v>86</v>
      </c>
      <c r="CV23"/>
      <c r="CW23"/>
      <c r="CX23"/>
      <c r="CY23"/>
      <c r="CZ23"/>
      <c r="DA23"/>
    </row>
    <row r="24" spans="1:105">
      <c r="A24">
        <v>114458205181</v>
      </c>
      <c r="B24" t="s">
        <v>16</v>
      </c>
      <c r="C24" t="s">
        <v>17</v>
      </c>
      <c r="D24"/>
      <c r="E24"/>
      <c r="F24"/>
      <c r="G24"/>
      <c r="H24"/>
      <c r="I24"/>
      <c r="J24"/>
      <c r="K24"/>
      <c r="L24" t="s">
        <v>26</v>
      </c>
      <c r="M24"/>
      <c r="N24"/>
      <c r="O24"/>
      <c r="P24" t="s">
        <v>16</v>
      </c>
      <c r="Q24" t="s">
        <v>17</v>
      </c>
      <c r="R24" t="s">
        <v>18</v>
      </c>
      <c r="S24"/>
      <c r="T24"/>
      <c r="U24"/>
      <c r="V24"/>
      <c r="W24"/>
      <c r="X24"/>
      <c r="Y24"/>
      <c r="Z24" t="s">
        <v>26</v>
      </c>
      <c r="AA24"/>
      <c r="AB24"/>
      <c r="AC24"/>
      <c r="AD24"/>
      <c r="AE24"/>
      <c r="AF24"/>
      <c r="AG24"/>
      <c r="AH24"/>
      <c r="AI24" t="s">
        <v>34</v>
      </c>
      <c r="AJ24"/>
      <c r="AK24"/>
      <c r="AL24"/>
      <c r="AM24"/>
      <c r="AN24"/>
      <c r="AO24"/>
      <c r="AP24"/>
      <c r="AQ24"/>
      <c r="AR24" t="s">
        <v>41</v>
      </c>
      <c r="AS24"/>
      <c r="AT24"/>
      <c r="AU24"/>
      <c r="AV24"/>
      <c r="AW24" t="s">
        <v>45</v>
      </c>
      <c r="AX24"/>
      <c r="AY24"/>
      <c r="AZ24"/>
      <c r="BA24"/>
      <c r="BB24" t="s">
        <v>49</v>
      </c>
      <c r="BC24"/>
      <c r="BD24"/>
      <c r="BE24"/>
      <c r="BF24" t="s">
        <v>52</v>
      </c>
      <c r="BG24" t="s">
        <v>53</v>
      </c>
      <c r="BH24" t="s">
        <v>54</v>
      </c>
      <c r="BI24"/>
      <c r="BJ24"/>
      <c r="BK24"/>
      <c r="BL24"/>
      <c r="BM24"/>
      <c r="BN24"/>
      <c r="BO24"/>
      <c r="BP24"/>
      <c r="BQ24"/>
      <c r="BR24"/>
      <c r="BS24" t="s">
        <v>63</v>
      </c>
      <c r="BT24"/>
      <c r="BU24"/>
      <c r="BV24"/>
      <c r="BW24"/>
      <c r="BX24"/>
      <c r="BY24"/>
      <c r="BZ24"/>
      <c r="CA24"/>
      <c r="CB24"/>
      <c r="CC24"/>
      <c r="CD24"/>
      <c r="CE24"/>
      <c r="CF24" t="s">
        <v>75</v>
      </c>
      <c r="CG24"/>
      <c r="CH24"/>
      <c r="CI24" t="s">
        <v>385</v>
      </c>
      <c r="CJ24" t="s">
        <v>476</v>
      </c>
      <c r="CK24" t="s">
        <v>80</v>
      </c>
      <c r="CL24" t="s">
        <v>130</v>
      </c>
      <c r="CM24" t="s">
        <v>389</v>
      </c>
      <c r="CN24" t="s">
        <v>387</v>
      </c>
      <c r="CO24" t="s">
        <v>82</v>
      </c>
      <c r="CP24" t="s">
        <v>83</v>
      </c>
      <c r="CQ24" t="s">
        <v>84</v>
      </c>
      <c r="CR24" t="s">
        <v>99</v>
      </c>
      <c r="CS24" t="s">
        <v>86</v>
      </c>
      <c r="CT24" t="s">
        <v>360</v>
      </c>
      <c r="CU24" t="s">
        <v>86</v>
      </c>
      <c r="CV24"/>
      <c r="CW24"/>
      <c r="CX24"/>
      <c r="CY24"/>
      <c r="CZ24"/>
      <c r="DA24"/>
    </row>
    <row r="25" spans="1:105">
      <c r="A25">
        <v>114458193468</v>
      </c>
      <c r="B25"/>
      <c r="C25"/>
      <c r="D25" t="s">
        <v>18</v>
      </c>
      <c r="E25"/>
      <c r="F25"/>
      <c r="G25"/>
      <c r="H25"/>
      <c r="I25"/>
      <c r="J25"/>
      <c r="K25" t="s">
        <v>25</v>
      </c>
      <c r="L25"/>
      <c r="M25" t="s">
        <v>27</v>
      </c>
      <c r="N25" t="s">
        <v>28</v>
      </c>
      <c r="O25" t="s">
        <v>489</v>
      </c>
      <c r="P25"/>
      <c r="Q25"/>
      <c r="R25" t="s">
        <v>18</v>
      </c>
      <c r="S25"/>
      <c r="T25"/>
      <c r="U25"/>
      <c r="V25"/>
      <c r="W25"/>
      <c r="X25"/>
      <c r="Y25" t="s">
        <v>25</v>
      </c>
      <c r="Z25"/>
      <c r="AA25"/>
      <c r="AB25" t="s">
        <v>28</v>
      </c>
      <c r="AC25"/>
      <c r="AD25"/>
      <c r="AE25"/>
      <c r="AF25"/>
      <c r="AG25"/>
      <c r="AH25"/>
      <c r="AI25" t="s">
        <v>34</v>
      </c>
      <c r="AJ25"/>
      <c r="AK25"/>
      <c r="AL25"/>
      <c r="AM25"/>
      <c r="AN25" t="s">
        <v>490</v>
      </c>
      <c r="AO25"/>
      <c r="AP25" t="s">
        <v>39</v>
      </c>
      <c r="AQ25" t="s">
        <v>40</v>
      </c>
      <c r="AR25" t="s">
        <v>41</v>
      </c>
      <c r="AS25"/>
      <c r="AT25"/>
      <c r="AU25"/>
      <c r="AV25"/>
      <c r="AW25" t="s">
        <v>45</v>
      </c>
      <c r="AX25"/>
      <c r="AY25"/>
      <c r="AZ25"/>
      <c r="BA25"/>
      <c r="BB25"/>
      <c r="BC25"/>
      <c r="BD25" t="s">
        <v>51</v>
      </c>
      <c r="BE25"/>
      <c r="BF25"/>
      <c r="BG25"/>
      <c r="BH25"/>
      <c r="BI25"/>
      <c r="BJ25"/>
      <c r="BK25"/>
      <c r="BL25"/>
      <c r="BM25"/>
      <c r="BN25" t="s">
        <v>24</v>
      </c>
      <c r="BO25"/>
      <c r="BP25"/>
      <c r="BQ25"/>
      <c r="BR25"/>
      <c r="BS25" t="s">
        <v>63</v>
      </c>
      <c r="BT25"/>
      <c r="BU25" t="s">
        <v>64</v>
      </c>
      <c r="BV25"/>
      <c r="BW25"/>
      <c r="BX25"/>
      <c r="BY25"/>
      <c r="BZ25"/>
      <c r="CA25"/>
      <c r="CB25"/>
      <c r="CC25"/>
      <c r="CD25"/>
      <c r="CE25"/>
      <c r="CF25" t="s">
        <v>75</v>
      </c>
      <c r="CG25"/>
      <c r="CH25"/>
      <c r="CI25" t="s">
        <v>385</v>
      </c>
      <c r="CJ25" t="s">
        <v>476</v>
      </c>
      <c r="CK25" t="s">
        <v>134</v>
      </c>
      <c r="CL25" t="s">
        <v>160</v>
      </c>
      <c r="CM25" t="s">
        <v>389</v>
      </c>
      <c r="CN25" t="s">
        <v>387</v>
      </c>
      <c r="CO25" t="s">
        <v>82</v>
      </c>
      <c r="CP25" t="s">
        <v>83</v>
      </c>
      <c r="CQ25" t="s">
        <v>111</v>
      </c>
      <c r="CR25" t="s">
        <v>85</v>
      </c>
      <c r="CS25" t="s">
        <v>86</v>
      </c>
      <c r="CT25" t="s">
        <v>399</v>
      </c>
      <c r="CU25" t="s">
        <v>86</v>
      </c>
      <c r="CV25"/>
      <c r="CW25"/>
      <c r="CX25"/>
      <c r="CY25"/>
      <c r="CZ25"/>
      <c r="DA25"/>
    </row>
    <row r="26" spans="1:105">
      <c r="A26">
        <v>114456284467</v>
      </c>
      <c r="B26" t="s">
        <v>16</v>
      </c>
      <c r="C26" t="s">
        <v>17</v>
      </c>
      <c r="D26"/>
      <c r="E26"/>
      <c r="F26"/>
      <c r="G26"/>
      <c r="H26"/>
      <c r="I26"/>
      <c r="J26" t="s">
        <v>24</v>
      </c>
      <c r="K26"/>
      <c r="L26"/>
      <c r="M26"/>
      <c r="N26"/>
      <c r="O26"/>
      <c r="P26"/>
      <c r="Q26" t="s">
        <v>17</v>
      </c>
      <c r="R26" t="s">
        <v>18</v>
      </c>
      <c r="S26"/>
      <c r="T26"/>
      <c r="U26"/>
      <c r="V26"/>
      <c r="W26"/>
      <c r="X26" t="s">
        <v>24</v>
      </c>
      <c r="Y26"/>
      <c r="Z26"/>
      <c r="AA26"/>
      <c r="AB26"/>
      <c r="AC26"/>
      <c r="AD26"/>
      <c r="AE26"/>
      <c r="AF26" t="s">
        <v>31</v>
      </c>
      <c r="AG26"/>
      <c r="AH26"/>
      <c r="AI26"/>
      <c r="AJ26"/>
      <c r="AK26" t="s">
        <v>36</v>
      </c>
      <c r="AL26"/>
      <c r="AM26"/>
      <c r="AN26"/>
      <c r="AO26"/>
      <c r="AP26"/>
      <c r="AQ26"/>
      <c r="AR26"/>
      <c r="AS26"/>
      <c r="AT26"/>
      <c r="AU26" t="s">
        <v>43</v>
      </c>
      <c r="AV26"/>
      <c r="AW26"/>
      <c r="AX26"/>
      <c r="AY26"/>
      <c r="AZ26"/>
      <c r="BA26"/>
      <c r="BB26"/>
      <c r="BC26"/>
      <c r="BD26"/>
      <c r="BE26" t="s">
        <v>17</v>
      </c>
      <c r="BF26"/>
      <c r="BG26"/>
      <c r="BH26"/>
      <c r="BI26"/>
      <c r="BJ26"/>
      <c r="BK26" t="s">
        <v>57</v>
      </c>
      <c r="BL26"/>
      <c r="BM26"/>
      <c r="BN26"/>
      <c r="BO26"/>
      <c r="BP26"/>
      <c r="BQ26"/>
      <c r="BR26" t="s">
        <v>62</v>
      </c>
      <c r="BS26"/>
      <c r="BT26"/>
      <c r="BU26" t="s">
        <v>64</v>
      </c>
      <c r="BV26"/>
      <c r="BW26"/>
      <c r="BX26"/>
      <c r="BY26"/>
      <c r="BZ26"/>
      <c r="CA26"/>
      <c r="CB26"/>
      <c r="CC26"/>
      <c r="CD26" t="s">
        <v>73</v>
      </c>
      <c r="CE26"/>
      <c r="CF26" t="s">
        <v>75</v>
      </c>
      <c r="CG26"/>
      <c r="CH26"/>
      <c r="CI26" t="s">
        <v>385</v>
      </c>
      <c r="CJ26" t="s">
        <v>484</v>
      </c>
      <c r="CK26" t="s">
        <v>80</v>
      </c>
      <c r="CL26" t="s">
        <v>121</v>
      </c>
      <c r="CM26" t="s">
        <v>386</v>
      </c>
      <c r="CN26" t="s">
        <v>387</v>
      </c>
      <c r="CO26" t="s">
        <v>82</v>
      </c>
      <c r="CP26" t="s">
        <v>94</v>
      </c>
      <c r="CQ26" t="s">
        <v>103</v>
      </c>
      <c r="CR26" t="s">
        <v>85</v>
      </c>
      <c r="CS26" t="s">
        <v>81</v>
      </c>
      <c r="CT26" t="s">
        <v>282</v>
      </c>
      <c r="CU26" t="s">
        <v>86</v>
      </c>
      <c r="CV26"/>
      <c r="CW26"/>
      <c r="CX26"/>
      <c r="CY26"/>
      <c r="CZ26"/>
      <c r="DA26"/>
    </row>
    <row r="27" spans="1:105">
      <c r="A27">
        <v>114456282617</v>
      </c>
      <c r="B27"/>
      <c r="C27"/>
      <c r="D27" t="s">
        <v>18</v>
      </c>
      <c r="E27"/>
      <c r="F27"/>
      <c r="G27"/>
      <c r="H27"/>
      <c r="I27"/>
      <c r="J27"/>
      <c r="K27"/>
      <c r="L27"/>
      <c r="M27"/>
      <c r="N27"/>
      <c r="O27"/>
      <c r="P27"/>
      <c r="Q27"/>
      <c r="R27" t="s">
        <v>18</v>
      </c>
      <c r="S27"/>
      <c r="T27"/>
      <c r="U27"/>
      <c r="V27"/>
      <c r="W27"/>
      <c r="X27"/>
      <c r="Y27"/>
      <c r="Z27"/>
      <c r="AA27"/>
      <c r="AB27"/>
      <c r="AC27"/>
      <c r="AD27"/>
      <c r="AE27"/>
      <c r="AF27"/>
      <c r="AG27"/>
      <c r="AH27"/>
      <c r="AI27"/>
      <c r="AJ27"/>
      <c r="AK27"/>
      <c r="AL27"/>
      <c r="AM27"/>
      <c r="AN27"/>
      <c r="AO27" t="s">
        <v>38</v>
      </c>
      <c r="AP27"/>
      <c r="AQ27"/>
      <c r="AR27"/>
      <c r="AS27"/>
      <c r="AT27"/>
      <c r="AU27"/>
      <c r="AV27"/>
      <c r="AW27"/>
      <c r="AX27"/>
      <c r="AY27"/>
      <c r="AZ27"/>
      <c r="BA27"/>
      <c r="BB27"/>
      <c r="BC27"/>
      <c r="BD27"/>
      <c r="BE27"/>
      <c r="BF27" t="s">
        <v>52</v>
      </c>
      <c r="BG27"/>
      <c r="BH27"/>
      <c r="BI27"/>
      <c r="BJ27"/>
      <c r="BK27"/>
      <c r="BL27"/>
      <c r="BM27"/>
      <c r="BN27"/>
      <c r="BO27"/>
      <c r="BP27"/>
      <c r="BQ27"/>
      <c r="BR27"/>
      <c r="BS27"/>
      <c r="BT27"/>
      <c r="BU27" t="s">
        <v>64</v>
      </c>
      <c r="BV27"/>
      <c r="BW27"/>
      <c r="BX27" t="s">
        <v>67</v>
      </c>
      <c r="BY27"/>
      <c r="BZ27"/>
      <c r="CA27"/>
      <c r="CB27"/>
      <c r="CC27"/>
      <c r="CD27"/>
      <c r="CE27"/>
      <c r="CF27"/>
      <c r="CG27"/>
      <c r="CH27"/>
      <c r="CI27" t="s">
        <v>385</v>
      </c>
      <c r="CJ27" t="s">
        <v>476</v>
      </c>
      <c r="CK27" t="s">
        <v>80</v>
      </c>
      <c r="CL27" t="s">
        <v>127</v>
      </c>
      <c r="CM27" t="s">
        <v>386</v>
      </c>
      <c r="CN27"/>
      <c r="CO27" t="s">
        <v>82</v>
      </c>
      <c r="CP27" t="s">
        <v>94</v>
      </c>
      <c r="CQ27" t="s">
        <v>84</v>
      </c>
      <c r="CR27" t="s">
        <v>99</v>
      </c>
      <c r="CS27" t="s">
        <v>86</v>
      </c>
      <c r="CT27" t="s">
        <v>399</v>
      </c>
      <c r="CU27" t="s">
        <v>86</v>
      </c>
      <c r="CV27"/>
      <c r="CW27"/>
      <c r="CX27"/>
      <c r="CY27"/>
      <c r="CZ27"/>
      <c r="DA27"/>
    </row>
    <row r="28" spans="1:105">
      <c r="A28">
        <v>114456280075</v>
      </c>
      <c r="B28"/>
      <c r="C28" t="s">
        <v>17</v>
      </c>
      <c r="D28"/>
      <c r="E28"/>
      <c r="F28"/>
      <c r="G28"/>
      <c r="H28"/>
      <c r="I28"/>
      <c r="J28" t="s">
        <v>24</v>
      </c>
      <c r="K28"/>
      <c r="L28"/>
      <c r="M28"/>
      <c r="N28"/>
      <c r="O28"/>
      <c r="P28"/>
      <c r="Q28" t="s">
        <v>17</v>
      </c>
      <c r="R28"/>
      <c r="S28"/>
      <c r="T28"/>
      <c r="U28"/>
      <c r="V28"/>
      <c r="W28"/>
      <c r="X28" t="s">
        <v>24</v>
      </c>
      <c r="Y28"/>
      <c r="Z28"/>
      <c r="AA28"/>
      <c r="AB28" t="s">
        <v>28</v>
      </c>
      <c r="AC28" t="s">
        <v>491</v>
      </c>
      <c r="AD28"/>
      <c r="AE28"/>
      <c r="AF28"/>
      <c r="AG28"/>
      <c r="AH28"/>
      <c r="AI28"/>
      <c r="AJ28"/>
      <c r="AK28"/>
      <c r="AL28"/>
      <c r="AM28"/>
      <c r="AN28" t="s">
        <v>492</v>
      </c>
      <c r="AO28"/>
      <c r="AP28"/>
      <c r="AQ28"/>
      <c r="AR28"/>
      <c r="AS28" t="s">
        <v>42</v>
      </c>
      <c r="AT28"/>
      <c r="AU28" t="s">
        <v>43</v>
      </c>
      <c r="AV28"/>
      <c r="AW28"/>
      <c r="AX28"/>
      <c r="AY28"/>
      <c r="AZ28"/>
      <c r="BA28"/>
      <c r="BB28"/>
      <c r="BC28"/>
      <c r="BD28"/>
      <c r="BE28"/>
      <c r="BF28" t="s">
        <v>52</v>
      </c>
      <c r="BG28" t="s">
        <v>53</v>
      </c>
      <c r="BH28"/>
      <c r="BI28"/>
      <c r="BJ28"/>
      <c r="BK28"/>
      <c r="BL28"/>
      <c r="BM28"/>
      <c r="BN28"/>
      <c r="BO28"/>
      <c r="BP28"/>
      <c r="BQ28" t="s">
        <v>61</v>
      </c>
      <c r="BR28" t="s">
        <v>62</v>
      </c>
      <c r="BS28"/>
      <c r="BT28"/>
      <c r="BU28" t="s">
        <v>64</v>
      </c>
      <c r="BV28"/>
      <c r="BW28"/>
      <c r="BX28" t="s">
        <v>67</v>
      </c>
      <c r="BY28"/>
      <c r="BZ28"/>
      <c r="CA28"/>
      <c r="CB28"/>
      <c r="CC28"/>
      <c r="CD28"/>
      <c r="CE28"/>
      <c r="CF28" t="s">
        <v>75</v>
      </c>
      <c r="CG28"/>
      <c r="CH28"/>
      <c r="CI28" t="s">
        <v>388</v>
      </c>
      <c r="CJ28" t="s">
        <v>478</v>
      </c>
      <c r="CK28" t="s">
        <v>80</v>
      </c>
      <c r="CL28" t="s">
        <v>127</v>
      </c>
      <c r="CM28" t="s">
        <v>389</v>
      </c>
      <c r="CN28"/>
      <c r="CO28" t="s">
        <v>82</v>
      </c>
      <c r="CP28"/>
      <c r="CQ28" t="s">
        <v>84</v>
      </c>
      <c r="CR28" t="s">
        <v>85</v>
      </c>
      <c r="CS28" t="s">
        <v>86</v>
      </c>
      <c r="CT28" t="s">
        <v>359</v>
      </c>
      <c r="CU28" t="s">
        <v>86</v>
      </c>
      <c r="CV28"/>
      <c r="CW28"/>
      <c r="CX28"/>
      <c r="CY28"/>
      <c r="CZ28"/>
      <c r="DA28"/>
    </row>
    <row r="29" spans="1:105">
      <c r="A29">
        <v>114456276689</v>
      </c>
      <c r="B29"/>
      <c r="C29"/>
      <c r="D29" t="s">
        <v>18</v>
      </c>
      <c r="E29"/>
      <c r="F29"/>
      <c r="G29"/>
      <c r="H29"/>
      <c r="I29"/>
      <c r="J29" t="s">
        <v>24</v>
      </c>
      <c r="K29" t="s">
        <v>25</v>
      </c>
      <c r="L29"/>
      <c r="M29"/>
      <c r="N29"/>
      <c r="O29"/>
      <c r="P29"/>
      <c r="Q29"/>
      <c r="R29" t="s">
        <v>18</v>
      </c>
      <c r="S29" t="s">
        <v>19</v>
      </c>
      <c r="T29"/>
      <c r="U29"/>
      <c r="V29"/>
      <c r="W29"/>
      <c r="X29"/>
      <c r="Y29" t="s">
        <v>25</v>
      </c>
      <c r="Z29"/>
      <c r="AA29"/>
      <c r="AB29"/>
      <c r="AC29"/>
      <c r="AD29"/>
      <c r="AE29"/>
      <c r="AF29"/>
      <c r="AG29"/>
      <c r="AH29"/>
      <c r="AI29" t="s">
        <v>34</v>
      </c>
      <c r="AJ29"/>
      <c r="AK29"/>
      <c r="AL29"/>
      <c r="AM29"/>
      <c r="AN29"/>
      <c r="AO29"/>
      <c r="AP29" t="s">
        <v>39</v>
      </c>
      <c r="AQ29"/>
      <c r="AR29"/>
      <c r="AS29" t="s">
        <v>42</v>
      </c>
      <c r="AT29"/>
      <c r="AU29"/>
      <c r="AV29"/>
      <c r="AW29"/>
      <c r="AX29"/>
      <c r="AY29" t="s">
        <v>47</v>
      </c>
      <c r="AZ29"/>
      <c r="BA29"/>
      <c r="BB29"/>
      <c r="BC29"/>
      <c r="BD29"/>
      <c r="BE29"/>
      <c r="BF29"/>
      <c r="BG29"/>
      <c r="BH29"/>
      <c r="BI29"/>
      <c r="BJ29"/>
      <c r="BK29"/>
      <c r="BL29" t="s">
        <v>58</v>
      </c>
      <c r="BM29"/>
      <c r="BN29" t="s">
        <v>24</v>
      </c>
      <c r="BO29"/>
      <c r="BP29"/>
      <c r="BQ29"/>
      <c r="BR29"/>
      <c r="BS29" t="s">
        <v>63</v>
      </c>
      <c r="BT29"/>
      <c r="BU29" t="s">
        <v>64</v>
      </c>
      <c r="BV29"/>
      <c r="BW29"/>
      <c r="BX29"/>
      <c r="BY29"/>
      <c r="BZ29"/>
      <c r="CA29"/>
      <c r="CB29"/>
      <c r="CC29"/>
      <c r="CD29"/>
      <c r="CE29"/>
      <c r="CF29"/>
      <c r="CG29"/>
      <c r="CH29"/>
      <c r="CI29" t="s">
        <v>385</v>
      </c>
      <c r="CJ29" t="s">
        <v>478</v>
      </c>
      <c r="CK29" t="s">
        <v>80</v>
      </c>
      <c r="CL29" t="s">
        <v>127</v>
      </c>
      <c r="CM29" t="s">
        <v>389</v>
      </c>
      <c r="CN29" t="s">
        <v>387</v>
      </c>
      <c r="CO29" t="s">
        <v>82</v>
      </c>
      <c r="CP29"/>
      <c r="CQ29" t="s">
        <v>84</v>
      </c>
      <c r="CR29" t="s">
        <v>85</v>
      </c>
      <c r="CS29" t="s">
        <v>86</v>
      </c>
      <c r="CT29" t="s">
        <v>359</v>
      </c>
      <c r="CU29" t="s">
        <v>86</v>
      </c>
      <c r="CV29"/>
      <c r="CW29"/>
      <c r="CX29"/>
      <c r="CY29"/>
      <c r="CZ29"/>
      <c r="DA29"/>
    </row>
    <row r="30" spans="1:105">
      <c r="A30">
        <v>114456274053</v>
      </c>
      <c r="B30"/>
      <c r="C30"/>
      <c r="D30" t="s">
        <v>18</v>
      </c>
      <c r="E30"/>
      <c r="F30"/>
      <c r="G30"/>
      <c r="H30"/>
      <c r="I30" t="s">
        <v>23</v>
      </c>
      <c r="J30"/>
      <c r="K30"/>
      <c r="L30"/>
      <c r="M30"/>
      <c r="N30" t="s">
        <v>28</v>
      </c>
      <c r="O30"/>
      <c r="P30"/>
      <c r="Q30"/>
      <c r="R30" t="s">
        <v>18</v>
      </c>
      <c r="S30"/>
      <c r="T30"/>
      <c r="U30"/>
      <c r="V30"/>
      <c r="W30"/>
      <c r="X30" t="s">
        <v>24</v>
      </c>
      <c r="Y30"/>
      <c r="Z30"/>
      <c r="AA30"/>
      <c r="AB30" t="s">
        <v>28</v>
      </c>
      <c r="AC30"/>
      <c r="AD30"/>
      <c r="AE30" t="s">
        <v>30</v>
      </c>
      <c r="AF30"/>
      <c r="AG30"/>
      <c r="AH30"/>
      <c r="AI30"/>
      <c r="AJ30"/>
      <c r="AK30" t="s">
        <v>36</v>
      </c>
      <c r="AL30"/>
      <c r="AM30"/>
      <c r="AN30"/>
      <c r="AO30" t="s">
        <v>38</v>
      </c>
      <c r="AP30"/>
      <c r="AQ30"/>
      <c r="AR30"/>
      <c r="AS30"/>
      <c r="AT30"/>
      <c r="AU30" t="s">
        <v>43</v>
      </c>
      <c r="AV30"/>
      <c r="AW30" t="s">
        <v>45</v>
      </c>
      <c r="AX30"/>
      <c r="AY30"/>
      <c r="AZ30"/>
      <c r="BA30"/>
      <c r="BB30"/>
      <c r="BC30"/>
      <c r="BD30"/>
      <c r="BE30"/>
      <c r="BF30"/>
      <c r="BG30"/>
      <c r="BH30"/>
      <c r="BI30" t="s">
        <v>55</v>
      </c>
      <c r="BJ30"/>
      <c r="BK30"/>
      <c r="BL30" t="s">
        <v>58</v>
      </c>
      <c r="BM30"/>
      <c r="BN30" t="s">
        <v>24</v>
      </c>
      <c r="BO30"/>
      <c r="BP30"/>
      <c r="BQ30"/>
      <c r="BR30"/>
      <c r="BS30"/>
      <c r="BT30"/>
      <c r="BU30" t="s">
        <v>64</v>
      </c>
      <c r="BV30"/>
      <c r="BW30"/>
      <c r="BX30" t="s">
        <v>67</v>
      </c>
      <c r="BY30"/>
      <c r="BZ30" t="s">
        <v>69</v>
      </c>
      <c r="CA30"/>
      <c r="CB30"/>
      <c r="CC30"/>
      <c r="CD30"/>
      <c r="CE30"/>
      <c r="CF30"/>
      <c r="CG30"/>
      <c r="CH30"/>
      <c r="CI30" t="s">
        <v>388</v>
      </c>
      <c r="CJ30" t="s">
        <v>476</v>
      </c>
      <c r="CK30" t="s">
        <v>80</v>
      </c>
      <c r="CL30" t="s">
        <v>127</v>
      </c>
      <c r="CM30" t="s">
        <v>389</v>
      </c>
      <c r="CN30" t="s">
        <v>387</v>
      </c>
      <c r="CO30" t="s">
        <v>82</v>
      </c>
      <c r="CP30" t="s">
        <v>90</v>
      </c>
      <c r="CQ30" t="s">
        <v>95</v>
      </c>
      <c r="CR30" t="s">
        <v>99</v>
      </c>
      <c r="CS30" t="s">
        <v>81</v>
      </c>
      <c r="CT30" t="s">
        <v>360</v>
      </c>
      <c r="CU30" t="s">
        <v>81</v>
      </c>
      <c r="CV30"/>
      <c r="CW30"/>
      <c r="CX30"/>
      <c r="CY30"/>
      <c r="CZ30"/>
      <c r="DA30"/>
    </row>
    <row r="31" spans="1:105">
      <c r="A31">
        <v>114456271224</v>
      </c>
      <c r="B31" t="s">
        <v>16</v>
      </c>
      <c r="C31"/>
      <c r="D31"/>
      <c r="E31"/>
      <c r="F31"/>
      <c r="G31"/>
      <c r="H31"/>
      <c r="I31"/>
      <c r="J31"/>
      <c r="K31"/>
      <c r="L31"/>
      <c r="M31"/>
      <c r="N31" t="s">
        <v>28</v>
      </c>
      <c r="O31"/>
      <c r="P31"/>
      <c r="Q31"/>
      <c r="R31" t="s">
        <v>18</v>
      </c>
      <c r="S31"/>
      <c r="T31"/>
      <c r="U31"/>
      <c r="V31"/>
      <c r="W31"/>
      <c r="X31"/>
      <c r="Y31"/>
      <c r="Z31"/>
      <c r="AA31"/>
      <c r="AB31"/>
      <c r="AC31"/>
      <c r="AD31"/>
      <c r="AE31"/>
      <c r="AF31"/>
      <c r="AG31"/>
      <c r="AH31"/>
      <c r="AI31" t="s">
        <v>34</v>
      </c>
      <c r="AJ31"/>
      <c r="AK31"/>
      <c r="AL31"/>
      <c r="AM31"/>
      <c r="AN31"/>
      <c r="AO31"/>
      <c r="AP31"/>
      <c r="AQ31"/>
      <c r="AR31"/>
      <c r="AS31"/>
      <c r="AT31"/>
      <c r="AU31" t="s">
        <v>43</v>
      </c>
      <c r="AV31"/>
      <c r="AW31"/>
      <c r="AX31"/>
      <c r="AY31"/>
      <c r="AZ31"/>
      <c r="BA31"/>
      <c r="BB31"/>
      <c r="BC31" t="s">
        <v>50</v>
      </c>
      <c r="BD31"/>
      <c r="BE31"/>
      <c r="BF31"/>
      <c r="BG31"/>
      <c r="BH31"/>
      <c r="BI31" t="s">
        <v>55</v>
      </c>
      <c r="BJ31"/>
      <c r="BK31"/>
      <c r="BL31"/>
      <c r="BM31"/>
      <c r="BN31"/>
      <c r="BO31"/>
      <c r="BP31"/>
      <c r="BQ31"/>
      <c r="BR31"/>
      <c r="BS31"/>
      <c r="BT31"/>
      <c r="BU31" t="s">
        <v>64</v>
      </c>
      <c r="BV31"/>
      <c r="BW31"/>
      <c r="BX31"/>
      <c r="BY31"/>
      <c r="BZ31"/>
      <c r="CA31"/>
      <c r="CB31"/>
      <c r="CC31"/>
      <c r="CD31"/>
      <c r="CE31"/>
      <c r="CF31"/>
      <c r="CG31"/>
      <c r="CH31"/>
      <c r="CI31" t="s">
        <v>385</v>
      </c>
      <c r="CJ31" t="s">
        <v>476</v>
      </c>
      <c r="CK31" t="s">
        <v>134</v>
      </c>
      <c r="CL31" t="s">
        <v>355</v>
      </c>
      <c r="CM31" t="s">
        <v>389</v>
      </c>
      <c r="CN31"/>
      <c r="CO31" t="s">
        <v>82</v>
      </c>
      <c r="CP31"/>
      <c r="CQ31" t="s">
        <v>95</v>
      </c>
      <c r="CR31" t="s">
        <v>99</v>
      </c>
      <c r="CS31" t="s">
        <v>86</v>
      </c>
      <c r="CT31" t="s">
        <v>360</v>
      </c>
      <c r="CU31" t="s">
        <v>81</v>
      </c>
      <c r="CV31"/>
      <c r="CW31"/>
      <c r="CX31"/>
      <c r="CY31"/>
      <c r="CZ31"/>
      <c r="DA31"/>
    </row>
    <row r="32" spans="1:105">
      <c r="A32">
        <v>114456268522</v>
      </c>
      <c r="B32" t="s">
        <v>16</v>
      </c>
      <c r="C32" t="s">
        <v>17</v>
      </c>
      <c r="D32"/>
      <c r="E32" t="s">
        <v>19</v>
      </c>
      <c r="F32"/>
      <c r="G32"/>
      <c r="H32"/>
      <c r="I32" t="s">
        <v>23</v>
      </c>
      <c r="J32" t="s">
        <v>24</v>
      </c>
      <c r="K32"/>
      <c r="L32"/>
      <c r="M32"/>
      <c r="N32"/>
      <c r="O32"/>
      <c r="P32" t="s">
        <v>16</v>
      </c>
      <c r="Q32" t="s">
        <v>17</v>
      </c>
      <c r="R32"/>
      <c r="S32" t="s">
        <v>19</v>
      </c>
      <c r="T32"/>
      <c r="U32"/>
      <c r="V32"/>
      <c r="W32" t="s">
        <v>23</v>
      </c>
      <c r="X32" t="s">
        <v>24</v>
      </c>
      <c r="Y32"/>
      <c r="Z32"/>
      <c r="AA32"/>
      <c r="AB32"/>
      <c r="AC32"/>
      <c r="AD32"/>
      <c r="AE32"/>
      <c r="AF32"/>
      <c r="AG32"/>
      <c r="AH32"/>
      <c r="AI32"/>
      <c r="AJ32"/>
      <c r="AK32"/>
      <c r="AL32"/>
      <c r="AM32"/>
      <c r="AN32"/>
      <c r="AO32" t="s">
        <v>38</v>
      </c>
      <c r="AP32"/>
      <c r="AQ32"/>
      <c r="AR32"/>
      <c r="AS32"/>
      <c r="AT32"/>
      <c r="AU32" t="s">
        <v>43</v>
      </c>
      <c r="AV32"/>
      <c r="AW32"/>
      <c r="AX32"/>
      <c r="AY32" t="s">
        <v>47</v>
      </c>
      <c r="AZ32"/>
      <c r="BA32"/>
      <c r="BB32" t="s">
        <v>49</v>
      </c>
      <c r="BC32"/>
      <c r="BD32"/>
      <c r="BE32" t="s">
        <v>17</v>
      </c>
      <c r="BF32"/>
      <c r="BG32"/>
      <c r="BH32"/>
      <c r="BI32"/>
      <c r="BJ32"/>
      <c r="BK32"/>
      <c r="BL32"/>
      <c r="BM32"/>
      <c r="BN32" t="s">
        <v>24</v>
      </c>
      <c r="BO32"/>
      <c r="BP32" t="s">
        <v>60</v>
      </c>
      <c r="BQ32"/>
      <c r="BR32"/>
      <c r="BS32"/>
      <c r="BT32"/>
      <c r="BU32" t="s">
        <v>64</v>
      </c>
      <c r="BV32" t="s">
        <v>65</v>
      </c>
      <c r="BW32"/>
      <c r="BX32"/>
      <c r="BY32"/>
      <c r="BZ32"/>
      <c r="CA32"/>
      <c r="CB32"/>
      <c r="CC32"/>
      <c r="CD32"/>
      <c r="CE32"/>
      <c r="CF32"/>
      <c r="CG32"/>
      <c r="CH32"/>
      <c r="CI32" t="s">
        <v>388</v>
      </c>
      <c r="CJ32" t="s">
        <v>476</v>
      </c>
      <c r="CK32" t="s">
        <v>134</v>
      </c>
      <c r="CL32" t="s">
        <v>146</v>
      </c>
      <c r="CM32" t="s">
        <v>389</v>
      </c>
      <c r="CN32" t="s">
        <v>387</v>
      </c>
      <c r="CO32" t="s">
        <v>82</v>
      </c>
      <c r="CP32"/>
      <c r="CQ32" t="s">
        <v>103</v>
      </c>
      <c r="CR32" t="s">
        <v>99</v>
      </c>
      <c r="CS32" t="s">
        <v>86</v>
      </c>
      <c r="CT32" t="s">
        <v>360</v>
      </c>
      <c r="CU32" t="s">
        <v>86</v>
      </c>
      <c r="CV32"/>
      <c r="CW32"/>
      <c r="CX32"/>
      <c r="CY32"/>
      <c r="CZ32"/>
      <c r="DA32"/>
    </row>
    <row r="33" spans="1:105">
      <c r="A33">
        <v>114456266265</v>
      </c>
      <c r="B33"/>
      <c r="C33" t="s">
        <v>17</v>
      </c>
      <c r="D33" t="s">
        <v>18</v>
      </c>
      <c r="E33"/>
      <c r="F33"/>
      <c r="G33"/>
      <c r="H33"/>
      <c r="I33"/>
      <c r="J33"/>
      <c r="K33" t="s">
        <v>25</v>
      </c>
      <c r="L33" t="s">
        <v>26</v>
      </c>
      <c r="M33"/>
      <c r="N33"/>
      <c r="O33"/>
      <c r="P33"/>
      <c r="Q33" t="s">
        <v>17</v>
      </c>
      <c r="R33" t="s">
        <v>18</v>
      </c>
      <c r="S33"/>
      <c r="T33"/>
      <c r="U33"/>
      <c r="V33"/>
      <c r="W33"/>
      <c r="X33"/>
      <c r="Y33"/>
      <c r="Z33"/>
      <c r="AA33"/>
      <c r="AB33"/>
      <c r="AC33"/>
      <c r="AD33"/>
      <c r="AE33"/>
      <c r="AF33"/>
      <c r="AG33"/>
      <c r="AH33"/>
      <c r="AI33" t="s">
        <v>34</v>
      </c>
      <c r="AJ33"/>
      <c r="AK33"/>
      <c r="AL33"/>
      <c r="AM33"/>
      <c r="AN33"/>
      <c r="AO33"/>
      <c r="AP33" t="s">
        <v>39</v>
      </c>
      <c r="AQ33"/>
      <c r="AR33" t="s">
        <v>41</v>
      </c>
      <c r="AS33"/>
      <c r="AT33"/>
      <c r="AU33"/>
      <c r="AV33"/>
      <c r="AW33"/>
      <c r="AX33"/>
      <c r="AY33"/>
      <c r="AZ33"/>
      <c r="BA33"/>
      <c r="BB33"/>
      <c r="BC33"/>
      <c r="BD33" t="s">
        <v>51</v>
      </c>
      <c r="BE33"/>
      <c r="BF33"/>
      <c r="BG33"/>
      <c r="BH33"/>
      <c r="BI33"/>
      <c r="BJ33"/>
      <c r="BK33"/>
      <c r="BL33" t="s">
        <v>58</v>
      </c>
      <c r="BM33" t="s">
        <v>59</v>
      </c>
      <c r="BN33"/>
      <c r="BO33"/>
      <c r="BP33"/>
      <c r="BQ33"/>
      <c r="BR33"/>
      <c r="BS33" t="s">
        <v>63</v>
      </c>
      <c r="BT33"/>
      <c r="BU33" t="s">
        <v>64</v>
      </c>
      <c r="BV33" t="s">
        <v>65</v>
      </c>
      <c r="BW33"/>
      <c r="BX33" t="s">
        <v>67</v>
      </c>
      <c r="BY33"/>
      <c r="BZ33"/>
      <c r="CA33"/>
      <c r="CB33"/>
      <c r="CC33"/>
      <c r="CD33"/>
      <c r="CE33"/>
      <c r="CF33"/>
      <c r="CG33"/>
      <c r="CH33"/>
      <c r="CI33" t="s">
        <v>385</v>
      </c>
      <c r="CJ33" t="s">
        <v>476</v>
      </c>
      <c r="CK33" t="s">
        <v>80</v>
      </c>
      <c r="CL33" t="s">
        <v>127</v>
      </c>
      <c r="CM33" t="s">
        <v>389</v>
      </c>
      <c r="CN33" t="s">
        <v>387</v>
      </c>
      <c r="CO33" t="s">
        <v>82</v>
      </c>
      <c r="CP33" t="s">
        <v>94</v>
      </c>
      <c r="CQ33" t="s">
        <v>103</v>
      </c>
      <c r="CR33" t="s">
        <v>99</v>
      </c>
      <c r="CS33" t="s">
        <v>86</v>
      </c>
      <c r="CT33" t="s">
        <v>360</v>
      </c>
      <c r="CU33" t="s">
        <v>86</v>
      </c>
      <c r="CV33"/>
      <c r="CW33"/>
      <c r="CX33"/>
      <c r="CY33"/>
      <c r="CZ33"/>
      <c r="DA33"/>
    </row>
    <row r="34" spans="1:105">
      <c r="A34">
        <v>114456263018</v>
      </c>
      <c r="B34"/>
      <c r="C34"/>
      <c r="D34"/>
      <c r="E34"/>
      <c r="F34"/>
      <c r="G34"/>
      <c r="H34"/>
      <c r="I34"/>
      <c r="J34" t="s">
        <v>24</v>
      </c>
      <c r="K34"/>
      <c r="L34"/>
      <c r="M34"/>
      <c r="N34"/>
      <c r="O34"/>
      <c r="P34"/>
      <c r="Q34"/>
      <c r="R34" t="s">
        <v>18</v>
      </c>
      <c r="S34"/>
      <c r="T34"/>
      <c r="U34"/>
      <c r="V34"/>
      <c r="W34"/>
      <c r="X34"/>
      <c r="Y34"/>
      <c r="Z34"/>
      <c r="AA34"/>
      <c r="AB34"/>
      <c r="AC34"/>
      <c r="AD34"/>
      <c r="AE34"/>
      <c r="AF34"/>
      <c r="AG34"/>
      <c r="AH34"/>
      <c r="AI34"/>
      <c r="AJ34"/>
      <c r="AK34"/>
      <c r="AL34"/>
      <c r="AM34"/>
      <c r="AN34"/>
      <c r="AO34" t="s">
        <v>38</v>
      </c>
      <c r="AP34"/>
      <c r="AQ34"/>
      <c r="AR34"/>
      <c r="AS34"/>
      <c r="AT34"/>
      <c r="AU34"/>
      <c r="AV34"/>
      <c r="AW34" t="s">
        <v>45</v>
      </c>
      <c r="AX34"/>
      <c r="AY34"/>
      <c r="AZ34"/>
      <c r="BA34"/>
      <c r="BB34"/>
      <c r="BC34"/>
      <c r="BD34"/>
      <c r="BE34" t="s">
        <v>17</v>
      </c>
      <c r="BF34"/>
      <c r="BG34"/>
      <c r="BH34" t="s">
        <v>54</v>
      </c>
      <c r="BI34"/>
      <c r="BJ34"/>
      <c r="BK34"/>
      <c r="BL34"/>
      <c r="BM34"/>
      <c r="BN34" t="s">
        <v>24</v>
      </c>
      <c r="BO34"/>
      <c r="BP34"/>
      <c r="BQ34"/>
      <c r="BR34"/>
      <c r="BS34"/>
      <c r="BT34"/>
      <c r="BU34"/>
      <c r="BV34"/>
      <c r="BW34"/>
      <c r="BX34"/>
      <c r="BY34"/>
      <c r="BZ34"/>
      <c r="CA34"/>
      <c r="CB34"/>
      <c r="CC34"/>
      <c r="CD34"/>
      <c r="CE34"/>
      <c r="CF34" t="s">
        <v>75</v>
      </c>
      <c r="CG34"/>
      <c r="CH34"/>
      <c r="CI34" t="s">
        <v>388</v>
      </c>
      <c r="CJ34" t="s">
        <v>476</v>
      </c>
      <c r="CK34" t="s">
        <v>80</v>
      </c>
      <c r="CL34" t="s">
        <v>125</v>
      </c>
      <c r="CM34" t="s">
        <v>389</v>
      </c>
      <c r="CN34"/>
      <c r="CO34" t="s">
        <v>82</v>
      </c>
      <c r="CP34" t="s">
        <v>94</v>
      </c>
      <c r="CQ34" t="s">
        <v>95</v>
      </c>
      <c r="CR34" t="s">
        <v>99</v>
      </c>
      <c r="CS34" t="s">
        <v>86</v>
      </c>
      <c r="CT34" t="s">
        <v>360</v>
      </c>
      <c r="CU34" t="s">
        <v>86</v>
      </c>
      <c r="CV34"/>
      <c r="CW34"/>
      <c r="CX34"/>
      <c r="CY34"/>
      <c r="CZ34"/>
      <c r="DA34"/>
    </row>
    <row r="35" spans="1:105">
      <c r="A35">
        <v>114456260972</v>
      </c>
      <c r="B35"/>
      <c r="C35" t="s">
        <v>17</v>
      </c>
      <c r="D35"/>
      <c r="E35"/>
      <c r="F35"/>
      <c r="G35"/>
      <c r="H35"/>
      <c r="I35"/>
      <c r="J35"/>
      <c r="K35"/>
      <c r="L35"/>
      <c r="M35"/>
      <c r="N35"/>
      <c r="O35"/>
      <c r="P35"/>
      <c r="Q35" t="s">
        <v>17</v>
      </c>
      <c r="R35"/>
      <c r="S35"/>
      <c r="T35"/>
      <c r="U35"/>
      <c r="V35"/>
      <c r="W35" t="s">
        <v>23</v>
      </c>
      <c r="X35" t="s">
        <v>24</v>
      </c>
      <c r="Y35"/>
      <c r="Z35"/>
      <c r="AA35"/>
      <c r="AB35" t="s">
        <v>28</v>
      </c>
      <c r="AC35"/>
      <c r="AD35"/>
      <c r="AE35"/>
      <c r="AF35"/>
      <c r="AG35"/>
      <c r="AH35"/>
      <c r="AI35"/>
      <c r="AJ35"/>
      <c r="AK35"/>
      <c r="AL35"/>
      <c r="AM35"/>
      <c r="AN35"/>
      <c r="AO35"/>
      <c r="AP35"/>
      <c r="AQ35"/>
      <c r="AR35"/>
      <c r="AS35"/>
      <c r="AT35"/>
      <c r="AU35" t="s">
        <v>43</v>
      </c>
      <c r="AV35"/>
      <c r="AW35" t="s">
        <v>45</v>
      </c>
      <c r="AX35"/>
      <c r="AY35"/>
      <c r="AZ35"/>
      <c r="BA35"/>
      <c r="BB35"/>
      <c r="BC35" t="s">
        <v>50</v>
      </c>
      <c r="BD35"/>
      <c r="BE35" t="s">
        <v>17</v>
      </c>
      <c r="BF35"/>
      <c r="BG35"/>
      <c r="BH35"/>
      <c r="BI35"/>
      <c r="BJ35"/>
      <c r="BK35"/>
      <c r="BL35"/>
      <c r="BM35"/>
      <c r="BN35" t="s">
        <v>24</v>
      </c>
      <c r="BO35"/>
      <c r="BP35"/>
      <c r="BQ35"/>
      <c r="BR35"/>
      <c r="BS35"/>
      <c r="BT35"/>
      <c r="BU35" t="s">
        <v>64</v>
      </c>
      <c r="BV35"/>
      <c r="BW35"/>
      <c r="BX35"/>
      <c r="BY35" t="s">
        <v>68</v>
      </c>
      <c r="BZ35" t="s">
        <v>69</v>
      </c>
      <c r="CA35"/>
      <c r="CB35"/>
      <c r="CC35"/>
      <c r="CD35"/>
      <c r="CE35"/>
      <c r="CF35"/>
      <c r="CG35"/>
      <c r="CH35"/>
      <c r="CI35" t="s">
        <v>388</v>
      </c>
      <c r="CJ35" t="s">
        <v>478</v>
      </c>
      <c r="CK35" t="s">
        <v>342</v>
      </c>
      <c r="CL35">
        <v>11362</v>
      </c>
      <c r="CM35" t="s">
        <v>389</v>
      </c>
      <c r="CN35" t="s">
        <v>387</v>
      </c>
      <c r="CO35" t="s">
        <v>82</v>
      </c>
      <c r="CP35" t="s">
        <v>97</v>
      </c>
      <c r="CQ35" t="s">
        <v>88</v>
      </c>
      <c r="CR35" t="s">
        <v>85</v>
      </c>
      <c r="CS35" t="s">
        <v>86</v>
      </c>
      <c r="CT35" t="s">
        <v>359</v>
      </c>
      <c r="CU35" t="s">
        <v>86</v>
      </c>
      <c r="CV35"/>
      <c r="CW35"/>
      <c r="CX35"/>
      <c r="CY35"/>
      <c r="CZ35"/>
      <c r="DA35"/>
    </row>
    <row r="36" spans="1:105">
      <c r="A36">
        <v>114456258368</v>
      </c>
      <c r="B36"/>
      <c r="C36"/>
      <c r="D36"/>
      <c r="E36"/>
      <c r="F36"/>
      <c r="G36"/>
      <c r="H36" t="s">
        <v>22</v>
      </c>
      <c r="I36"/>
      <c r="J36"/>
      <c r="K36"/>
      <c r="L36"/>
      <c r="M36"/>
      <c r="N36"/>
      <c r="O36"/>
      <c r="P36"/>
      <c r="Q36" t="s">
        <v>17</v>
      </c>
      <c r="R36"/>
      <c r="S36"/>
      <c r="T36"/>
      <c r="U36"/>
      <c r="V36"/>
      <c r="W36"/>
      <c r="X36"/>
      <c r="Y36"/>
      <c r="Z36"/>
      <c r="AA36"/>
      <c r="AB36"/>
      <c r="AC36"/>
      <c r="AD36"/>
      <c r="AE36"/>
      <c r="AF36"/>
      <c r="AG36"/>
      <c r="AH36"/>
      <c r="AI36"/>
      <c r="AJ36"/>
      <c r="AK36"/>
      <c r="AL36" t="s">
        <v>37</v>
      </c>
      <c r="AM36"/>
      <c r="AN36"/>
      <c r="AO36"/>
      <c r="AP36"/>
      <c r="AQ36"/>
      <c r="AR36"/>
      <c r="AS36"/>
      <c r="AT36"/>
      <c r="AU36" t="s">
        <v>43</v>
      </c>
      <c r="AV36"/>
      <c r="AW36"/>
      <c r="AX36"/>
      <c r="AY36"/>
      <c r="AZ36"/>
      <c r="BA36"/>
      <c r="BB36" t="s">
        <v>49</v>
      </c>
      <c r="BC36"/>
      <c r="BD36"/>
      <c r="BE36"/>
      <c r="BF36"/>
      <c r="BG36"/>
      <c r="BH36" t="s">
        <v>54</v>
      </c>
      <c r="BI36"/>
      <c r="BJ36"/>
      <c r="BK36"/>
      <c r="BL36"/>
      <c r="BM36"/>
      <c r="BN36"/>
      <c r="BO36"/>
      <c r="BP36"/>
      <c r="BQ36"/>
      <c r="BR36"/>
      <c r="BS36"/>
      <c r="BT36"/>
      <c r="BU36"/>
      <c r="BV36"/>
      <c r="BW36"/>
      <c r="BX36" t="s">
        <v>67</v>
      </c>
      <c r="BY36" t="s">
        <v>68</v>
      </c>
      <c r="BZ36" t="s">
        <v>69</v>
      </c>
      <c r="CA36"/>
      <c r="CB36"/>
      <c r="CC36"/>
      <c r="CD36"/>
      <c r="CE36"/>
      <c r="CF36"/>
      <c r="CG36"/>
      <c r="CH36"/>
      <c r="CI36"/>
      <c r="CJ36" t="s">
        <v>476</v>
      </c>
      <c r="CK36" t="s">
        <v>342</v>
      </c>
      <c r="CL36">
        <v>11362</v>
      </c>
      <c r="CM36" t="s">
        <v>389</v>
      </c>
      <c r="CN36"/>
      <c r="CO36"/>
      <c r="CP36" t="s">
        <v>93</v>
      </c>
      <c r="CQ36" t="s">
        <v>88</v>
      </c>
      <c r="CR36" t="s">
        <v>99</v>
      </c>
      <c r="CS36" t="s">
        <v>86</v>
      </c>
      <c r="CT36" t="s">
        <v>360</v>
      </c>
      <c r="CU36" t="s">
        <v>81</v>
      </c>
      <c r="CV36"/>
      <c r="CW36"/>
      <c r="CX36"/>
      <c r="CY36"/>
      <c r="CZ36"/>
      <c r="DA36"/>
    </row>
    <row r="37" spans="1:105">
      <c r="A37">
        <v>114456256262</v>
      </c>
      <c r="B37"/>
      <c r="C37" t="s">
        <v>17</v>
      </c>
      <c r="D37" t="s">
        <v>18</v>
      </c>
      <c r="E37"/>
      <c r="F37"/>
      <c r="G37"/>
      <c r="H37"/>
      <c r="I37"/>
      <c r="J37" t="s">
        <v>24</v>
      </c>
      <c r="K37"/>
      <c r="L37"/>
      <c r="M37"/>
      <c r="N37"/>
      <c r="O37"/>
      <c r="P37"/>
      <c r="Q37" t="s">
        <v>17</v>
      </c>
      <c r="R37" t="s">
        <v>18</v>
      </c>
      <c r="S37"/>
      <c r="T37"/>
      <c r="U37"/>
      <c r="V37"/>
      <c r="W37" t="s">
        <v>23</v>
      </c>
      <c r="X37"/>
      <c r="Y37"/>
      <c r="Z37"/>
      <c r="AA37"/>
      <c r="AB37"/>
      <c r="AC37"/>
      <c r="AD37"/>
      <c r="AE37"/>
      <c r="AF37"/>
      <c r="AG37"/>
      <c r="AH37"/>
      <c r="AI37" t="s">
        <v>34</v>
      </c>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t="s">
        <v>64</v>
      </c>
      <c r="BV37"/>
      <c r="BW37"/>
      <c r="BX37"/>
      <c r="BY37" t="s">
        <v>68</v>
      </c>
      <c r="BZ37"/>
      <c r="CA37"/>
      <c r="CB37"/>
      <c r="CC37"/>
      <c r="CD37"/>
      <c r="CE37"/>
      <c r="CF37" t="s">
        <v>75</v>
      </c>
      <c r="CG37"/>
      <c r="CH37"/>
      <c r="CI37" t="s">
        <v>388</v>
      </c>
      <c r="CJ37" t="s">
        <v>476</v>
      </c>
      <c r="CK37" t="s">
        <v>342</v>
      </c>
      <c r="CL37">
        <v>11362</v>
      </c>
      <c r="CM37" t="s">
        <v>389</v>
      </c>
      <c r="CN37" t="s">
        <v>387</v>
      </c>
      <c r="CO37" t="s">
        <v>82</v>
      </c>
      <c r="CP37"/>
      <c r="CQ37" t="s">
        <v>103</v>
      </c>
      <c r="CR37" t="s">
        <v>99</v>
      </c>
      <c r="CS37"/>
      <c r="CT37" t="s">
        <v>360</v>
      </c>
      <c r="CU37" t="s">
        <v>86</v>
      </c>
      <c r="CV37"/>
      <c r="CW37"/>
      <c r="CX37"/>
      <c r="CY37"/>
      <c r="CZ37"/>
      <c r="DA37"/>
    </row>
    <row r="38" spans="1:105">
      <c r="A38">
        <v>114456250882</v>
      </c>
      <c r="B38"/>
      <c r="C38"/>
      <c r="D38"/>
      <c r="E38" t="s">
        <v>19</v>
      </c>
      <c r="F38"/>
      <c r="G38" t="s">
        <v>21</v>
      </c>
      <c r="H38" t="s">
        <v>22</v>
      </c>
      <c r="I38" t="s">
        <v>23</v>
      </c>
      <c r="J38"/>
      <c r="K38"/>
      <c r="L38"/>
      <c r="M38"/>
      <c r="N38"/>
      <c r="O38"/>
      <c r="P38"/>
      <c r="Q38"/>
      <c r="R38"/>
      <c r="S38" t="s">
        <v>19</v>
      </c>
      <c r="T38"/>
      <c r="U38" t="s">
        <v>21</v>
      </c>
      <c r="V38"/>
      <c r="W38" t="s">
        <v>23</v>
      </c>
      <c r="X38"/>
      <c r="Y38"/>
      <c r="Z38"/>
      <c r="AA38"/>
      <c r="AB38"/>
      <c r="AC38"/>
      <c r="AD38"/>
      <c r="AE38"/>
      <c r="AF38"/>
      <c r="AG38"/>
      <c r="AH38"/>
      <c r="AI38"/>
      <c r="AJ38"/>
      <c r="AK38"/>
      <c r="AL38"/>
      <c r="AM38"/>
      <c r="AN38"/>
      <c r="AO38" t="s">
        <v>38</v>
      </c>
      <c r="AP38"/>
      <c r="AQ38"/>
      <c r="AR38"/>
      <c r="AS38"/>
      <c r="AT38"/>
      <c r="AU38"/>
      <c r="AV38" t="s">
        <v>44</v>
      </c>
      <c r="AW38"/>
      <c r="AX38"/>
      <c r="AY38" t="s">
        <v>47</v>
      </c>
      <c r="AZ38"/>
      <c r="BA38"/>
      <c r="BB38"/>
      <c r="BC38"/>
      <c r="BD38"/>
      <c r="BE38"/>
      <c r="BF38"/>
      <c r="BG38"/>
      <c r="BH38"/>
      <c r="BI38"/>
      <c r="BJ38"/>
      <c r="BK38"/>
      <c r="BL38"/>
      <c r="BM38"/>
      <c r="BN38"/>
      <c r="BO38"/>
      <c r="BP38"/>
      <c r="BQ38"/>
      <c r="BR38" t="s">
        <v>62</v>
      </c>
      <c r="BS38"/>
      <c r="BT38"/>
      <c r="BU38"/>
      <c r="BV38"/>
      <c r="BW38"/>
      <c r="BX38"/>
      <c r="BY38" t="s">
        <v>68</v>
      </c>
      <c r="BZ38" t="s">
        <v>69</v>
      </c>
      <c r="CA38"/>
      <c r="CB38"/>
      <c r="CC38"/>
      <c r="CD38"/>
      <c r="CE38"/>
      <c r="CF38" t="s">
        <v>75</v>
      </c>
      <c r="CG38"/>
      <c r="CH38"/>
      <c r="CI38" t="s">
        <v>388</v>
      </c>
      <c r="CJ38" t="s">
        <v>476</v>
      </c>
      <c r="CK38" t="s">
        <v>342</v>
      </c>
      <c r="CL38">
        <v>11362</v>
      </c>
      <c r="CM38" t="s">
        <v>389</v>
      </c>
      <c r="CN38" t="s">
        <v>387</v>
      </c>
      <c r="CO38" t="s">
        <v>82</v>
      </c>
      <c r="CP38" t="s">
        <v>93</v>
      </c>
      <c r="CQ38" t="s">
        <v>95</v>
      </c>
      <c r="CR38" t="s">
        <v>99</v>
      </c>
      <c r="CS38" t="s">
        <v>86</v>
      </c>
      <c r="CT38" t="s">
        <v>359</v>
      </c>
      <c r="CU38" t="s">
        <v>86</v>
      </c>
      <c r="CV38"/>
      <c r="CW38"/>
      <c r="CX38"/>
      <c r="CY38"/>
      <c r="CZ38"/>
      <c r="DA38"/>
    </row>
    <row r="39" spans="1:105">
      <c r="A39">
        <v>114456248416</v>
      </c>
      <c r="B39"/>
      <c r="C39" t="s">
        <v>17</v>
      </c>
      <c r="D39" t="s">
        <v>18</v>
      </c>
      <c r="E39"/>
      <c r="F39"/>
      <c r="G39"/>
      <c r="H39"/>
      <c r="I39"/>
      <c r="J39"/>
      <c r="K39"/>
      <c r="L39"/>
      <c r="M39"/>
      <c r="N39"/>
      <c r="O39"/>
      <c r="P39"/>
      <c r="Q39" t="s">
        <v>17</v>
      </c>
      <c r="R39" t="s">
        <v>18</v>
      </c>
      <c r="S39"/>
      <c r="T39"/>
      <c r="U39"/>
      <c r="V39"/>
      <c r="W39"/>
      <c r="X39" t="s">
        <v>24</v>
      </c>
      <c r="Y39"/>
      <c r="Z39"/>
      <c r="AA39"/>
      <c r="AB39"/>
      <c r="AC39"/>
      <c r="AD39"/>
      <c r="AE39"/>
      <c r="AF39"/>
      <c r="AG39"/>
      <c r="AH39"/>
      <c r="AI39"/>
      <c r="AJ39" t="s">
        <v>35</v>
      </c>
      <c r="AK39" t="s">
        <v>36</v>
      </c>
      <c r="AL39" t="s">
        <v>37</v>
      </c>
      <c r="AM39"/>
      <c r="AN39"/>
      <c r="AO39" t="s">
        <v>38</v>
      </c>
      <c r="AP39"/>
      <c r="AQ39"/>
      <c r="AR39"/>
      <c r="AS39"/>
      <c r="AT39"/>
      <c r="AU39"/>
      <c r="AV39"/>
      <c r="AW39" t="s">
        <v>45</v>
      </c>
      <c r="AX39" t="s">
        <v>46</v>
      </c>
      <c r="AY39"/>
      <c r="AZ39"/>
      <c r="BA39"/>
      <c r="BB39" t="s">
        <v>49</v>
      </c>
      <c r="BC39"/>
      <c r="BD39" t="s">
        <v>51</v>
      </c>
      <c r="BE39" t="s">
        <v>17</v>
      </c>
      <c r="BF39"/>
      <c r="BG39"/>
      <c r="BH39"/>
      <c r="BI39"/>
      <c r="BJ39"/>
      <c r="BK39"/>
      <c r="BL39"/>
      <c r="BM39"/>
      <c r="BN39"/>
      <c r="BO39"/>
      <c r="BP39"/>
      <c r="BQ39"/>
      <c r="BR39"/>
      <c r="BS39"/>
      <c r="BT39"/>
      <c r="BU39" t="s">
        <v>64</v>
      </c>
      <c r="BV39"/>
      <c r="BW39"/>
      <c r="BX39"/>
      <c r="BY39"/>
      <c r="BZ39"/>
      <c r="CA39" t="s">
        <v>70</v>
      </c>
      <c r="CB39"/>
      <c r="CC39"/>
      <c r="CD39"/>
      <c r="CE39"/>
      <c r="CF39" t="s">
        <v>75</v>
      </c>
      <c r="CG39"/>
      <c r="CH39"/>
      <c r="CI39" t="s">
        <v>385</v>
      </c>
      <c r="CJ39" t="s">
        <v>476</v>
      </c>
      <c r="CK39" t="s">
        <v>342</v>
      </c>
      <c r="CL39">
        <v>11362</v>
      </c>
      <c r="CM39" t="s">
        <v>389</v>
      </c>
      <c r="CN39" t="s">
        <v>387</v>
      </c>
      <c r="CO39" t="s">
        <v>82</v>
      </c>
      <c r="CP39" t="s">
        <v>83</v>
      </c>
      <c r="CQ39" t="s">
        <v>84</v>
      </c>
      <c r="CR39" t="s">
        <v>99</v>
      </c>
      <c r="CS39" t="s">
        <v>86</v>
      </c>
      <c r="CT39" t="s">
        <v>399</v>
      </c>
      <c r="CU39" t="s">
        <v>86</v>
      </c>
      <c r="CV39"/>
      <c r="CW39"/>
      <c r="CX39"/>
      <c r="CY39"/>
      <c r="CZ39"/>
      <c r="DA39"/>
    </row>
    <row r="40" spans="1:105">
      <c r="A40">
        <v>114456244927</v>
      </c>
      <c r="B40"/>
      <c r="C40"/>
      <c r="D40"/>
      <c r="E40" t="s">
        <v>19</v>
      </c>
      <c r="F40"/>
      <c r="G40" t="s">
        <v>21</v>
      </c>
      <c r="H40"/>
      <c r="I40"/>
      <c r="J40"/>
      <c r="K40" t="s">
        <v>25</v>
      </c>
      <c r="L40"/>
      <c r="M40"/>
      <c r="N40"/>
      <c r="O40"/>
      <c r="P40"/>
      <c r="Q40" t="s">
        <v>17</v>
      </c>
      <c r="R40"/>
      <c r="S40"/>
      <c r="T40"/>
      <c r="U40"/>
      <c r="V40"/>
      <c r="W40"/>
      <c r="X40"/>
      <c r="Y40" t="s">
        <v>25</v>
      </c>
      <c r="Z40"/>
      <c r="AA40" t="s">
        <v>27</v>
      </c>
      <c r="AB40"/>
      <c r="AC40"/>
      <c r="AD40"/>
      <c r="AE40"/>
      <c r="AF40"/>
      <c r="AG40"/>
      <c r="AH40"/>
      <c r="AI40"/>
      <c r="AJ40"/>
      <c r="AK40"/>
      <c r="AL40"/>
      <c r="AM40"/>
      <c r="AN40" t="s">
        <v>493</v>
      </c>
      <c r="AO40" t="s">
        <v>38</v>
      </c>
      <c r="AP40" t="s">
        <v>39</v>
      </c>
      <c r="AQ40"/>
      <c r="AR40" t="s">
        <v>41</v>
      </c>
      <c r="AS40"/>
      <c r="AT40"/>
      <c r="AU40"/>
      <c r="AV40"/>
      <c r="AW40"/>
      <c r="AX40"/>
      <c r="AY40"/>
      <c r="AZ40"/>
      <c r="BA40"/>
      <c r="BB40"/>
      <c r="BC40"/>
      <c r="BD40" t="s">
        <v>51</v>
      </c>
      <c r="BE40" t="s">
        <v>17</v>
      </c>
      <c r="BF40"/>
      <c r="BG40"/>
      <c r="BH40"/>
      <c r="BI40"/>
      <c r="BJ40"/>
      <c r="BK40"/>
      <c r="BL40" t="s">
        <v>58</v>
      </c>
      <c r="BM40"/>
      <c r="BN40"/>
      <c r="BO40"/>
      <c r="BP40"/>
      <c r="BQ40"/>
      <c r="BR40"/>
      <c r="BS40"/>
      <c r="BT40"/>
      <c r="BU40" t="s">
        <v>64</v>
      </c>
      <c r="BV40"/>
      <c r="BW40"/>
      <c r="BX40"/>
      <c r="BY40"/>
      <c r="BZ40"/>
      <c r="CA40"/>
      <c r="CB40"/>
      <c r="CC40"/>
      <c r="CD40"/>
      <c r="CE40"/>
      <c r="CF40" t="s">
        <v>75</v>
      </c>
      <c r="CG40"/>
      <c r="CH40"/>
      <c r="CI40" t="s">
        <v>385</v>
      </c>
      <c r="CJ40" t="s">
        <v>476</v>
      </c>
      <c r="CK40" t="s">
        <v>342</v>
      </c>
      <c r="CL40">
        <v>11362</v>
      </c>
      <c r="CM40" t="s">
        <v>389</v>
      </c>
      <c r="CN40" t="s">
        <v>387</v>
      </c>
      <c r="CO40"/>
      <c r="CP40" t="s">
        <v>93</v>
      </c>
      <c r="CQ40" t="s">
        <v>95</v>
      </c>
      <c r="CR40" t="s">
        <v>99</v>
      </c>
      <c r="CS40" t="s">
        <v>86</v>
      </c>
      <c r="CT40" t="s">
        <v>360</v>
      </c>
      <c r="CU40" t="s">
        <v>86</v>
      </c>
      <c r="CV40"/>
      <c r="CW40"/>
      <c r="CX40"/>
      <c r="CY40"/>
      <c r="CZ40"/>
      <c r="DA40"/>
    </row>
    <row r="41" spans="1:105">
      <c r="A41">
        <v>114456242380</v>
      </c>
      <c r="B41"/>
      <c r="C41"/>
      <c r="D41" t="s">
        <v>18</v>
      </c>
      <c r="E41" t="s">
        <v>19</v>
      </c>
      <c r="F41"/>
      <c r="G41"/>
      <c r="H41"/>
      <c r="I41"/>
      <c r="J41" t="s">
        <v>24</v>
      </c>
      <c r="K41"/>
      <c r="L41"/>
      <c r="M41"/>
      <c r="N41"/>
      <c r="O41"/>
      <c r="P41"/>
      <c r="Q41"/>
      <c r="R41"/>
      <c r="S41"/>
      <c r="T41"/>
      <c r="U41"/>
      <c r="V41"/>
      <c r="W41"/>
      <c r="X41" t="s">
        <v>24</v>
      </c>
      <c r="Y41"/>
      <c r="Z41"/>
      <c r="AA41"/>
      <c r="AB41" t="s">
        <v>28</v>
      </c>
      <c r="AC41"/>
      <c r="AD41"/>
      <c r="AE41"/>
      <c r="AF41"/>
      <c r="AG41"/>
      <c r="AH41"/>
      <c r="AI41" t="s">
        <v>34</v>
      </c>
      <c r="AJ41"/>
      <c r="AK41"/>
      <c r="AL41"/>
      <c r="AM41"/>
      <c r="AN41"/>
      <c r="AO41"/>
      <c r="AP41"/>
      <c r="AQ41"/>
      <c r="AR41"/>
      <c r="AS41" t="s">
        <v>42</v>
      </c>
      <c r="AT41"/>
      <c r="AU41"/>
      <c r="AV41"/>
      <c r="AW41"/>
      <c r="AX41"/>
      <c r="AY41" t="s">
        <v>47</v>
      </c>
      <c r="AZ41"/>
      <c r="BA41"/>
      <c r="BB41"/>
      <c r="BC41"/>
      <c r="BD41"/>
      <c r="BE41"/>
      <c r="BF41" t="s">
        <v>52</v>
      </c>
      <c r="BG41"/>
      <c r="BH41"/>
      <c r="BI41"/>
      <c r="BJ41"/>
      <c r="BK41"/>
      <c r="BL41"/>
      <c r="BM41"/>
      <c r="BN41"/>
      <c r="BO41"/>
      <c r="BP41"/>
      <c r="BQ41"/>
      <c r="BR41" t="s">
        <v>62</v>
      </c>
      <c r="BS41"/>
      <c r="BT41"/>
      <c r="BU41" t="s">
        <v>64</v>
      </c>
      <c r="BV41"/>
      <c r="BW41"/>
      <c r="BX41" t="s">
        <v>67</v>
      </c>
      <c r="BY41"/>
      <c r="BZ41"/>
      <c r="CA41"/>
      <c r="CB41"/>
      <c r="CC41"/>
      <c r="CD41"/>
      <c r="CE41"/>
      <c r="CF41" t="s">
        <v>75</v>
      </c>
      <c r="CG41"/>
      <c r="CH41"/>
      <c r="CI41" t="s">
        <v>385</v>
      </c>
      <c r="CJ41" t="s">
        <v>476</v>
      </c>
      <c r="CK41" t="s">
        <v>342</v>
      </c>
      <c r="CL41">
        <v>11302</v>
      </c>
      <c r="CM41" t="s">
        <v>389</v>
      </c>
      <c r="CN41" t="s">
        <v>387</v>
      </c>
      <c r="CO41" t="s">
        <v>82</v>
      </c>
      <c r="CP41" t="s">
        <v>83</v>
      </c>
      <c r="CQ41" t="s">
        <v>84</v>
      </c>
      <c r="CR41" t="s">
        <v>99</v>
      </c>
      <c r="CS41" t="s">
        <v>86</v>
      </c>
      <c r="CT41" t="s">
        <v>360</v>
      </c>
      <c r="CU41" t="s">
        <v>86</v>
      </c>
      <c r="CV41"/>
      <c r="CW41"/>
      <c r="CX41"/>
      <c r="CY41"/>
      <c r="CZ41"/>
      <c r="DA41"/>
    </row>
    <row r="42" spans="1:105">
      <c r="A42">
        <v>114456239612</v>
      </c>
      <c r="B42"/>
      <c r="C42" t="s">
        <v>17</v>
      </c>
      <c r="D42" t="s">
        <v>18</v>
      </c>
      <c r="E42"/>
      <c r="F42"/>
      <c r="G42" t="s">
        <v>21</v>
      </c>
      <c r="H42"/>
      <c r="I42"/>
      <c r="J42"/>
      <c r="K42"/>
      <c r="L42"/>
      <c r="M42"/>
      <c r="N42"/>
      <c r="O42"/>
      <c r="P42"/>
      <c r="Q42" t="s">
        <v>17</v>
      </c>
      <c r="R42" t="s">
        <v>18</v>
      </c>
      <c r="S42" t="s">
        <v>19</v>
      </c>
      <c r="T42"/>
      <c r="U42"/>
      <c r="V42"/>
      <c r="W42"/>
      <c r="X42"/>
      <c r="Y42"/>
      <c r="Z42"/>
      <c r="AA42"/>
      <c r="AB42"/>
      <c r="AC42"/>
      <c r="AD42"/>
      <c r="AE42"/>
      <c r="AF42"/>
      <c r="AG42"/>
      <c r="AH42"/>
      <c r="AI42" t="s">
        <v>34</v>
      </c>
      <c r="AJ42"/>
      <c r="AK42"/>
      <c r="AL42"/>
      <c r="AM42"/>
      <c r="AN42"/>
      <c r="AO42" t="s">
        <v>38</v>
      </c>
      <c r="AP42"/>
      <c r="AQ42"/>
      <c r="AR42"/>
      <c r="AS42"/>
      <c r="AT42"/>
      <c r="AU42"/>
      <c r="AV42"/>
      <c r="AW42"/>
      <c r="AX42"/>
      <c r="AY42"/>
      <c r="AZ42"/>
      <c r="BA42"/>
      <c r="BB42"/>
      <c r="BC42"/>
      <c r="BD42"/>
      <c r="BE42"/>
      <c r="BF42"/>
      <c r="BG42"/>
      <c r="BH42"/>
      <c r="BI42"/>
      <c r="BJ42"/>
      <c r="BK42"/>
      <c r="BL42"/>
      <c r="BM42"/>
      <c r="BN42"/>
      <c r="BO42"/>
      <c r="BP42"/>
      <c r="BQ42"/>
      <c r="BR42"/>
      <c r="BS42"/>
      <c r="BT42"/>
      <c r="BU42" t="s">
        <v>64</v>
      </c>
      <c r="BV42"/>
      <c r="BW42"/>
      <c r="BX42" t="s">
        <v>67</v>
      </c>
      <c r="BY42"/>
      <c r="BZ42"/>
      <c r="CA42"/>
      <c r="CB42" t="s">
        <v>71</v>
      </c>
      <c r="CC42"/>
      <c r="CD42"/>
      <c r="CE42"/>
      <c r="CF42"/>
      <c r="CG42"/>
      <c r="CH42" t="s">
        <v>494</v>
      </c>
      <c r="CI42" t="s">
        <v>388</v>
      </c>
      <c r="CJ42" t="s">
        <v>476</v>
      </c>
      <c r="CK42" t="s">
        <v>342</v>
      </c>
      <c r="CL42">
        <v>11362</v>
      </c>
      <c r="CM42" t="s">
        <v>389</v>
      </c>
      <c r="CN42" t="s">
        <v>387</v>
      </c>
      <c r="CO42" t="s">
        <v>82</v>
      </c>
      <c r="CP42" t="s">
        <v>90</v>
      </c>
      <c r="CQ42" t="s">
        <v>88</v>
      </c>
      <c r="CR42" t="s">
        <v>99</v>
      </c>
      <c r="CS42" t="s">
        <v>86</v>
      </c>
      <c r="CT42" t="s">
        <v>359</v>
      </c>
      <c r="CU42" t="s">
        <v>86</v>
      </c>
      <c r="CV42"/>
      <c r="CW42"/>
      <c r="CX42"/>
      <c r="CY42"/>
      <c r="CZ42"/>
      <c r="DA42"/>
    </row>
    <row r="43" spans="1:105">
      <c r="A43">
        <v>114456226428</v>
      </c>
      <c r="B43"/>
      <c r="C43" t="s">
        <v>17</v>
      </c>
      <c r="D43"/>
      <c r="E43"/>
      <c r="F43"/>
      <c r="G43"/>
      <c r="H43"/>
      <c r="I43"/>
      <c r="J43"/>
      <c r="K43"/>
      <c r="L43"/>
      <c r="M43"/>
      <c r="N43"/>
      <c r="O43"/>
      <c r="P43"/>
      <c r="Q43" t="s">
        <v>17</v>
      </c>
      <c r="R43" t="s">
        <v>18</v>
      </c>
      <c r="S43" t="s">
        <v>19</v>
      </c>
      <c r="T43"/>
      <c r="U43"/>
      <c r="V43"/>
      <c r="W43"/>
      <c r="X43"/>
      <c r="Y43"/>
      <c r="Z43"/>
      <c r="AA43"/>
      <c r="AB43"/>
      <c r="AC43"/>
      <c r="AD43"/>
      <c r="AE43"/>
      <c r="AF43"/>
      <c r="AG43"/>
      <c r="AH43"/>
      <c r="AI43" t="s">
        <v>34</v>
      </c>
      <c r="AJ43"/>
      <c r="AK43"/>
      <c r="AL43"/>
      <c r="AM43"/>
      <c r="AN43"/>
      <c r="AO43"/>
      <c r="AP43"/>
      <c r="AQ43"/>
      <c r="AR43"/>
      <c r="AS43"/>
      <c r="AT43"/>
      <c r="AU43"/>
      <c r="AV43" t="s">
        <v>44</v>
      </c>
      <c r="AW43"/>
      <c r="AX43"/>
      <c r="AY43" t="s">
        <v>47</v>
      </c>
      <c r="AZ43"/>
      <c r="BA43"/>
      <c r="BB43"/>
      <c r="BC43"/>
      <c r="BD43"/>
      <c r="BE43" t="s">
        <v>17</v>
      </c>
      <c r="BF43"/>
      <c r="BG43"/>
      <c r="BH43"/>
      <c r="BI43"/>
      <c r="BJ43"/>
      <c r="BK43"/>
      <c r="BL43"/>
      <c r="BM43"/>
      <c r="BN43"/>
      <c r="BO43"/>
      <c r="BP43"/>
      <c r="BQ43" t="s">
        <v>61</v>
      </c>
      <c r="BR43" t="s">
        <v>62</v>
      </c>
      <c r="BS43"/>
      <c r="BT43"/>
      <c r="BU43"/>
      <c r="BV43"/>
      <c r="BW43"/>
      <c r="BX43"/>
      <c r="BY43"/>
      <c r="BZ43"/>
      <c r="CA43"/>
      <c r="CB43"/>
      <c r="CC43"/>
      <c r="CD43"/>
      <c r="CE43"/>
      <c r="CF43"/>
      <c r="CG43"/>
      <c r="CH43"/>
      <c r="CI43" t="s">
        <v>388</v>
      </c>
      <c r="CJ43" t="s">
        <v>476</v>
      </c>
      <c r="CK43" t="s">
        <v>80</v>
      </c>
      <c r="CL43" t="s">
        <v>122</v>
      </c>
      <c r="CM43" t="s">
        <v>389</v>
      </c>
      <c r="CN43"/>
      <c r="CO43" t="s">
        <v>82</v>
      </c>
      <c r="CP43"/>
      <c r="CQ43" t="s">
        <v>95</v>
      </c>
      <c r="CR43" t="s">
        <v>99</v>
      </c>
      <c r="CS43" t="s">
        <v>86</v>
      </c>
      <c r="CT43" t="s">
        <v>360</v>
      </c>
      <c r="CU43"/>
      <c r="CV43"/>
      <c r="CW43"/>
      <c r="CX43"/>
      <c r="CY43"/>
      <c r="CZ43"/>
      <c r="DA43"/>
    </row>
    <row r="44" spans="1:105">
      <c r="A44">
        <v>114456233181</v>
      </c>
      <c r="B44"/>
      <c r="C44"/>
      <c r="D44"/>
      <c r="E44"/>
      <c r="F44"/>
      <c r="G44"/>
      <c r="H44"/>
      <c r="I44"/>
      <c r="J44"/>
      <c r="K44"/>
      <c r="L44"/>
      <c r="M44"/>
      <c r="N44"/>
      <c r="O44"/>
      <c r="P44"/>
      <c r="Q44"/>
      <c r="R44"/>
      <c r="S44" t="s">
        <v>19</v>
      </c>
      <c r="T44"/>
      <c r="U44"/>
      <c r="V44"/>
      <c r="W44"/>
      <c r="X44"/>
      <c r="Y44"/>
      <c r="Z44"/>
      <c r="AA44"/>
      <c r="AB44"/>
      <c r="AC44"/>
      <c r="AD44"/>
      <c r="AE44"/>
      <c r="AF44"/>
      <c r="AG44"/>
      <c r="AH44"/>
      <c r="AI44"/>
      <c r="AJ44"/>
      <c r="AK44"/>
      <c r="AL44"/>
      <c r="AM44"/>
      <c r="AN44"/>
      <c r="AO44"/>
      <c r="AP44"/>
      <c r="AQ44"/>
      <c r="AR44"/>
      <c r="AS44" t="s">
        <v>42</v>
      </c>
      <c r="AT44"/>
      <c r="AU44"/>
      <c r="AV44"/>
      <c r="AW44" t="s">
        <v>45</v>
      </c>
      <c r="AX44"/>
      <c r="AY44"/>
      <c r="AZ44"/>
      <c r="BA44"/>
      <c r="BB44" t="s">
        <v>49</v>
      </c>
      <c r="BC44"/>
      <c r="BD44" t="s">
        <v>51</v>
      </c>
      <c r="BE44"/>
      <c r="BF44"/>
      <c r="BG44"/>
      <c r="BH44" t="s">
        <v>54</v>
      </c>
      <c r="BI44" t="s">
        <v>55</v>
      </c>
      <c r="BJ44"/>
      <c r="BK44"/>
      <c r="BL44"/>
      <c r="BM44"/>
      <c r="BN44"/>
      <c r="BO44"/>
      <c r="BP44"/>
      <c r="BQ44"/>
      <c r="BR44"/>
      <c r="BS44"/>
      <c r="BT44"/>
      <c r="BU44"/>
      <c r="BV44" t="s">
        <v>65</v>
      </c>
      <c r="BW44"/>
      <c r="BX44"/>
      <c r="BY44" t="s">
        <v>68</v>
      </c>
      <c r="BZ44"/>
      <c r="CA44"/>
      <c r="CB44"/>
      <c r="CC44"/>
      <c r="CD44"/>
      <c r="CE44"/>
      <c r="CF44"/>
      <c r="CG44"/>
      <c r="CH44"/>
      <c r="CI44" t="s">
        <v>388</v>
      </c>
      <c r="CJ44" t="s">
        <v>476</v>
      </c>
      <c r="CK44" t="s">
        <v>80</v>
      </c>
      <c r="CL44" t="s">
        <v>116</v>
      </c>
      <c r="CM44" t="s">
        <v>389</v>
      </c>
      <c r="CN44" t="s">
        <v>387</v>
      </c>
      <c r="CO44" t="s">
        <v>82</v>
      </c>
      <c r="CP44" t="s">
        <v>90</v>
      </c>
      <c r="CQ44" t="s">
        <v>88</v>
      </c>
      <c r="CR44" t="s">
        <v>99</v>
      </c>
      <c r="CS44" t="s">
        <v>86</v>
      </c>
      <c r="CT44" t="s">
        <v>360</v>
      </c>
      <c r="CU44"/>
      <c r="CV44"/>
      <c r="CW44"/>
      <c r="CX44"/>
      <c r="CY44"/>
      <c r="CZ44"/>
      <c r="DA44"/>
    </row>
    <row r="45" spans="1:105">
      <c r="A45">
        <v>114456230710</v>
      </c>
      <c r="B45"/>
      <c r="C45"/>
      <c r="D45"/>
      <c r="E45" t="s">
        <v>19</v>
      </c>
      <c r="F45"/>
      <c r="G45"/>
      <c r="H45"/>
      <c r="I45"/>
      <c r="J45"/>
      <c r="K45"/>
      <c r="L45"/>
      <c r="M45"/>
      <c r="N45"/>
      <c r="O45"/>
      <c r="P45"/>
      <c r="Q45" t="s">
        <v>17</v>
      </c>
      <c r="R45"/>
      <c r="S45" t="s">
        <v>19</v>
      </c>
      <c r="T45"/>
      <c r="U45"/>
      <c r="V45"/>
      <c r="W45"/>
      <c r="X45"/>
      <c r="Y45"/>
      <c r="Z45"/>
      <c r="AA45"/>
      <c r="AB45"/>
      <c r="AC45"/>
      <c r="AD45"/>
      <c r="AE45"/>
      <c r="AF45"/>
      <c r="AG45"/>
      <c r="AH45"/>
      <c r="AI45"/>
      <c r="AJ45"/>
      <c r="AK45"/>
      <c r="AL45"/>
      <c r="AM45"/>
      <c r="AN45"/>
      <c r="AO45" t="s">
        <v>38</v>
      </c>
      <c r="AP45"/>
      <c r="AQ45"/>
      <c r="AR45"/>
      <c r="AS45"/>
      <c r="AT45"/>
      <c r="AU45"/>
      <c r="AV45"/>
      <c r="AW45"/>
      <c r="AX45"/>
      <c r="AY45"/>
      <c r="AZ45"/>
      <c r="BA45"/>
      <c r="BB45"/>
      <c r="BC45"/>
      <c r="BD45"/>
      <c r="BE45"/>
      <c r="BF45"/>
      <c r="BG45"/>
      <c r="BH45" t="s">
        <v>54</v>
      </c>
      <c r="BI45"/>
      <c r="BJ45"/>
      <c r="BK45"/>
      <c r="BL45"/>
      <c r="BM45"/>
      <c r="BN45"/>
      <c r="BO45"/>
      <c r="BP45"/>
      <c r="BQ45"/>
      <c r="BR45"/>
      <c r="BS45"/>
      <c r="BT45"/>
      <c r="BU45" t="s">
        <v>64</v>
      </c>
      <c r="BV45"/>
      <c r="BW45"/>
      <c r="BX45"/>
      <c r="BY45"/>
      <c r="BZ45" t="s">
        <v>69</v>
      </c>
      <c r="CA45"/>
      <c r="CB45"/>
      <c r="CC45"/>
      <c r="CD45"/>
      <c r="CE45"/>
      <c r="CF45" t="s">
        <v>75</v>
      </c>
      <c r="CG45"/>
      <c r="CH45"/>
      <c r="CI45" t="s">
        <v>388</v>
      </c>
      <c r="CJ45" t="s">
        <v>478</v>
      </c>
      <c r="CK45" t="s">
        <v>80</v>
      </c>
      <c r="CL45" t="s">
        <v>495</v>
      </c>
      <c r="CM45" t="s">
        <v>389</v>
      </c>
      <c r="CN45" t="s">
        <v>387</v>
      </c>
      <c r="CO45" t="s">
        <v>82</v>
      </c>
      <c r="CP45" t="s">
        <v>97</v>
      </c>
      <c r="CQ45" t="s">
        <v>102</v>
      </c>
      <c r="CR45" t="s">
        <v>85</v>
      </c>
      <c r="CS45" t="s">
        <v>86</v>
      </c>
      <c r="CT45" t="s">
        <v>359</v>
      </c>
      <c r="CU45" t="s">
        <v>86</v>
      </c>
      <c r="CV45"/>
      <c r="CW45"/>
      <c r="CX45"/>
      <c r="CY45"/>
      <c r="CZ45"/>
      <c r="DA45"/>
    </row>
    <row r="46" spans="1:105">
      <c r="A46">
        <v>114449860737</v>
      </c>
      <c r="B46" t="s">
        <v>16</v>
      </c>
      <c r="C46"/>
      <c r="D46" t="s">
        <v>18</v>
      </c>
      <c r="E46"/>
      <c r="F46"/>
      <c r="G46"/>
      <c r="H46"/>
      <c r="I46"/>
      <c r="J46" t="s">
        <v>24</v>
      </c>
      <c r="K46" t="s">
        <v>25</v>
      </c>
      <c r="L46"/>
      <c r="M46"/>
      <c r="N46"/>
      <c r="O46"/>
      <c r="P46"/>
      <c r="Q46"/>
      <c r="R46" t="s">
        <v>18</v>
      </c>
      <c r="S46"/>
      <c r="T46"/>
      <c r="U46"/>
      <c r="V46" t="s">
        <v>22</v>
      </c>
      <c r="W46"/>
      <c r="X46" t="s">
        <v>24</v>
      </c>
      <c r="Y46"/>
      <c r="Z46"/>
      <c r="AA46"/>
      <c r="AB46" t="s">
        <v>28</v>
      </c>
      <c r="AC46"/>
      <c r="AD46"/>
      <c r="AE46" t="s">
        <v>30</v>
      </c>
      <c r="AF46"/>
      <c r="AG46"/>
      <c r="AH46"/>
      <c r="AI46"/>
      <c r="AJ46"/>
      <c r="AK46"/>
      <c r="AL46"/>
      <c r="AM46"/>
      <c r="AN46"/>
      <c r="AO46"/>
      <c r="AP46"/>
      <c r="AQ46"/>
      <c r="AR46"/>
      <c r="AS46" t="s">
        <v>42</v>
      </c>
      <c r="AT46"/>
      <c r="AU46"/>
      <c r="AV46"/>
      <c r="AW46"/>
      <c r="AX46"/>
      <c r="AY46"/>
      <c r="AZ46"/>
      <c r="BA46"/>
      <c r="BB46" t="s">
        <v>49</v>
      </c>
      <c r="BC46"/>
      <c r="BD46"/>
      <c r="BE46" t="s">
        <v>17</v>
      </c>
      <c r="BF46"/>
      <c r="BG46"/>
      <c r="BH46" t="s">
        <v>54</v>
      </c>
      <c r="BI46" t="s">
        <v>55</v>
      </c>
      <c r="BJ46"/>
      <c r="BK46" t="s">
        <v>57</v>
      </c>
      <c r="BL46" t="s">
        <v>58</v>
      </c>
      <c r="BM46" t="s">
        <v>59</v>
      </c>
      <c r="BN46" t="s">
        <v>24</v>
      </c>
      <c r="BO46"/>
      <c r="BP46"/>
      <c r="BQ46" t="s">
        <v>61</v>
      </c>
      <c r="BR46"/>
      <c r="BS46" t="s">
        <v>63</v>
      </c>
      <c r="BT46"/>
      <c r="BU46" t="s">
        <v>64</v>
      </c>
      <c r="BV46"/>
      <c r="BW46"/>
      <c r="BX46"/>
      <c r="BY46"/>
      <c r="BZ46"/>
      <c r="CA46"/>
      <c r="CB46"/>
      <c r="CC46"/>
      <c r="CD46"/>
      <c r="CE46"/>
      <c r="CF46"/>
      <c r="CG46"/>
      <c r="CH46"/>
      <c r="CI46" t="s">
        <v>388</v>
      </c>
      <c r="CJ46" t="s">
        <v>472</v>
      </c>
      <c r="CK46" t="s">
        <v>342</v>
      </c>
      <c r="CL46">
        <v>11693</v>
      </c>
      <c r="CM46" t="s">
        <v>106</v>
      </c>
      <c r="CN46" t="s">
        <v>390</v>
      </c>
      <c r="CO46" t="s">
        <v>82</v>
      </c>
      <c r="CP46" t="s">
        <v>93</v>
      </c>
      <c r="CQ46" t="s">
        <v>84</v>
      </c>
      <c r="CR46" t="s">
        <v>105</v>
      </c>
      <c r="CS46" t="s">
        <v>86</v>
      </c>
      <c r="CT46" t="s">
        <v>362</v>
      </c>
      <c r="CU46" t="s">
        <v>86</v>
      </c>
      <c r="CV46"/>
      <c r="CW46"/>
      <c r="CX46"/>
      <c r="CY46"/>
      <c r="CZ46"/>
      <c r="DA46"/>
    </row>
    <row r="47" spans="1:105">
      <c r="A47">
        <v>114449779544</v>
      </c>
      <c r="B47"/>
      <c r="C47"/>
      <c r="D47"/>
      <c r="E47"/>
      <c r="F47"/>
      <c r="G47"/>
      <c r="H47"/>
      <c r="I47"/>
      <c r="J47"/>
      <c r="K47"/>
      <c r="L47"/>
      <c r="M47"/>
      <c r="N47"/>
      <c r="O47" t="s">
        <v>496</v>
      </c>
      <c r="P47"/>
      <c r="Q47"/>
      <c r="R47"/>
      <c r="S47"/>
      <c r="T47"/>
      <c r="U47"/>
      <c r="V47"/>
      <c r="W47"/>
      <c r="X47"/>
      <c r="Y47"/>
      <c r="Z47"/>
      <c r="AA47"/>
      <c r="AB47"/>
      <c r="AC47" t="s">
        <v>133</v>
      </c>
      <c r="AD47"/>
      <c r="AE47"/>
      <c r="AF47"/>
      <c r="AG47"/>
      <c r="AH47"/>
      <c r="AI47" t="s">
        <v>34</v>
      </c>
      <c r="AJ47"/>
      <c r="AK47"/>
      <c r="AL47"/>
      <c r="AM47"/>
      <c r="AN47"/>
      <c r="AO47"/>
      <c r="AP47"/>
      <c r="AQ47"/>
      <c r="AR47"/>
      <c r="AS47"/>
      <c r="AT47"/>
      <c r="AU47"/>
      <c r="AV47"/>
      <c r="AW47"/>
      <c r="AX47"/>
      <c r="AY47"/>
      <c r="AZ47"/>
      <c r="BA47" t="s">
        <v>497</v>
      </c>
      <c r="BB47"/>
      <c r="BC47"/>
      <c r="BD47"/>
      <c r="BE47" t="s">
        <v>17</v>
      </c>
      <c r="BF47"/>
      <c r="BG47"/>
      <c r="BH47"/>
      <c r="BI47" t="s">
        <v>55</v>
      </c>
      <c r="BJ47"/>
      <c r="BK47"/>
      <c r="BL47"/>
      <c r="BM47"/>
      <c r="BN47" t="s">
        <v>24</v>
      </c>
      <c r="BO47"/>
      <c r="BP47"/>
      <c r="BQ47"/>
      <c r="BR47"/>
      <c r="BS47"/>
      <c r="BT47"/>
      <c r="BU47" t="s">
        <v>64</v>
      </c>
      <c r="BV47"/>
      <c r="BW47"/>
      <c r="BX47"/>
      <c r="BY47" t="s">
        <v>68</v>
      </c>
      <c r="BZ47"/>
      <c r="CA47" t="s">
        <v>70</v>
      </c>
      <c r="CB47"/>
      <c r="CC47" t="s">
        <v>72</v>
      </c>
      <c r="CD47" t="s">
        <v>73</v>
      </c>
      <c r="CE47"/>
      <c r="CF47"/>
      <c r="CG47" t="s">
        <v>76</v>
      </c>
      <c r="CH47"/>
      <c r="CI47" t="s">
        <v>385</v>
      </c>
      <c r="CJ47" t="s">
        <v>478</v>
      </c>
      <c r="CK47" t="s">
        <v>134</v>
      </c>
      <c r="CL47" t="s">
        <v>147</v>
      </c>
      <c r="CM47" t="s">
        <v>389</v>
      </c>
      <c r="CN47" t="s">
        <v>387</v>
      </c>
      <c r="CO47" t="s">
        <v>82</v>
      </c>
      <c r="CP47" t="s">
        <v>83</v>
      </c>
      <c r="CQ47" t="s">
        <v>103</v>
      </c>
      <c r="CR47" t="s">
        <v>85</v>
      </c>
      <c r="CS47" t="s">
        <v>86</v>
      </c>
      <c r="CT47" t="s">
        <v>359</v>
      </c>
      <c r="CU47" t="s">
        <v>86</v>
      </c>
      <c r="CV47"/>
      <c r="CW47"/>
      <c r="CX47"/>
      <c r="CY47"/>
      <c r="CZ47"/>
      <c r="DA47"/>
    </row>
    <row r="48" spans="1:105">
      <c r="A48">
        <v>114448354262</v>
      </c>
      <c r="B48"/>
      <c r="C48" t="s">
        <v>17</v>
      </c>
      <c r="D48" t="s">
        <v>18</v>
      </c>
      <c r="E48"/>
      <c r="F48"/>
      <c r="G48"/>
      <c r="H48"/>
      <c r="I48"/>
      <c r="J48"/>
      <c r="K48" t="s">
        <v>25</v>
      </c>
      <c r="L48"/>
      <c r="M48"/>
      <c r="N48"/>
      <c r="O48"/>
      <c r="P48"/>
      <c r="Q48"/>
      <c r="R48"/>
      <c r="S48" t="s">
        <v>19</v>
      </c>
      <c r="T48"/>
      <c r="U48"/>
      <c r="V48"/>
      <c r="W48" t="s">
        <v>23</v>
      </c>
      <c r="X48" t="s">
        <v>24</v>
      </c>
      <c r="Y48"/>
      <c r="Z48"/>
      <c r="AA48"/>
      <c r="AB48"/>
      <c r="AC48"/>
      <c r="AD48"/>
      <c r="AE48"/>
      <c r="AF48"/>
      <c r="AG48"/>
      <c r="AH48"/>
      <c r="AI48"/>
      <c r="AJ48"/>
      <c r="AK48"/>
      <c r="AL48"/>
      <c r="AM48"/>
      <c r="AN48" t="s">
        <v>498</v>
      </c>
      <c r="AO48" t="s">
        <v>38</v>
      </c>
      <c r="AP48" t="s">
        <v>39</v>
      </c>
      <c r="AQ48"/>
      <c r="AR48" t="s">
        <v>41</v>
      </c>
      <c r="AS48"/>
      <c r="AT48"/>
      <c r="AU48"/>
      <c r="AV48"/>
      <c r="AW48"/>
      <c r="AX48"/>
      <c r="AY48"/>
      <c r="AZ48"/>
      <c r="BA48"/>
      <c r="BB48"/>
      <c r="BC48"/>
      <c r="BD48"/>
      <c r="BE48"/>
      <c r="BF48"/>
      <c r="BG48"/>
      <c r="BH48"/>
      <c r="BI48"/>
      <c r="BJ48"/>
      <c r="BK48"/>
      <c r="BL48"/>
      <c r="BM48"/>
      <c r="BN48"/>
      <c r="BO48"/>
      <c r="BP48"/>
      <c r="BQ48"/>
      <c r="BR48"/>
      <c r="BS48"/>
      <c r="BT48" t="s">
        <v>499</v>
      </c>
      <c r="BU48" t="s">
        <v>64</v>
      </c>
      <c r="BV48"/>
      <c r="BW48" t="s">
        <v>66</v>
      </c>
      <c r="BX48" t="s">
        <v>67</v>
      </c>
      <c r="BY48" t="s">
        <v>68</v>
      </c>
      <c r="BZ48"/>
      <c r="CA48"/>
      <c r="CB48"/>
      <c r="CC48"/>
      <c r="CD48"/>
      <c r="CE48"/>
      <c r="CF48" t="s">
        <v>75</v>
      </c>
      <c r="CG48"/>
      <c r="CH48" t="s">
        <v>500</v>
      </c>
      <c r="CI48" t="s">
        <v>388</v>
      </c>
      <c r="CJ48" t="s">
        <v>476</v>
      </c>
      <c r="CK48" t="s">
        <v>342</v>
      </c>
      <c r="CL48">
        <v>11694</v>
      </c>
      <c r="CM48" t="s">
        <v>389</v>
      </c>
      <c r="CN48" t="s">
        <v>387</v>
      </c>
      <c r="CO48" t="s">
        <v>82</v>
      </c>
      <c r="CP48" t="s">
        <v>93</v>
      </c>
      <c r="CQ48" t="s">
        <v>88</v>
      </c>
      <c r="CR48" t="s">
        <v>99</v>
      </c>
      <c r="CS48" t="s">
        <v>86</v>
      </c>
      <c r="CT48" t="s">
        <v>360</v>
      </c>
      <c r="CU48" t="s">
        <v>86</v>
      </c>
      <c r="CV48"/>
      <c r="CW48"/>
      <c r="CX48"/>
      <c r="CY48"/>
      <c r="CZ48"/>
      <c r="DA48"/>
    </row>
    <row r="49" spans="1:105">
      <c r="A49">
        <v>114446451533</v>
      </c>
      <c r="B49" t="s">
        <v>16</v>
      </c>
      <c r="C49"/>
      <c r="D49" t="s">
        <v>18</v>
      </c>
      <c r="E49" t="s">
        <v>19</v>
      </c>
      <c r="F49" t="s">
        <v>20</v>
      </c>
      <c r="G49" t="s">
        <v>21</v>
      </c>
      <c r="H49" t="s">
        <v>22</v>
      </c>
      <c r="I49" t="s">
        <v>23</v>
      </c>
      <c r="J49" t="s">
        <v>24</v>
      </c>
      <c r="K49" t="s">
        <v>25</v>
      </c>
      <c r="L49" t="s">
        <v>26</v>
      </c>
      <c r="M49" t="s">
        <v>27</v>
      </c>
      <c r="N49" t="s">
        <v>28</v>
      </c>
      <c r="O49"/>
      <c r="P49"/>
      <c r="Q49"/>
      <c r="R49" t="s">
        <v>18</v>
      </c>
      <c r="S49"/>
      <c r="T49"/>
      <c r="U49" t="s">
        <v>21</v>
      </c>
      <c r="V49" t="s">
        <v>22</v>
      </c>
      <c r="W49" t="s">
        <v>23</v>
      </c>
      <c r="X49" t="s">
        <v>24</v>
      </c>
      <c r="Y49" t="s">
        <v>25</v>
      </c>
      <c r="Z49" t="s">
        <v>26</v>
      </c>
      <c r="AA49" t="s">
        <v>27</v>
      </c>
      <c r="AB49" t="s">
        <v>28</v>
      </c>
      <c r="AC49"/>
      <c r="AD49"/>
      <c r="AE49" t="s">
        <v>30</v>
      </c>
      <c r="AF49"/>
      <c r="AG49"/>
      <c r="AH49"/>
      <c r="AI49"/>
      <c r="AJ49"/>
      <c r="AK49"/>
      <c r="AL49"/>
      <c r="AM49"/>
      <c r="AN49" t="s">
        <v>501</v>
      </c>
      <c r="AO49" t="s">
        <v>38</v>
      </c>
      <c r="AP49" t="s">
        <v>39</v>
      </c>
      <c r="AQ49" t="s">
        <v>40</v>
      </c>
      <c r="AR49"/>
      <c r="AS49"/>
      <c r="AT49"/>
      <c r="AU49"/>
      <c r="AV49" t="s">
        <v>44</v>
      </c>
      <c r="AW49"/>
      <c r="AX49" t="s">
        <v>46</v>
      </c>
      <c r="AY49" t="s">
        <v>47</v>
      </c>
      <c r="AZ49"/>
      <c r="BA49"/>
      <c r="BB49"/>
      <c r="BC49"/>
      <c r="BD49"/>
      <c r="BE49"/>
      <c r="BF49" t="s">
        <v>52</v>
      </c>
      <c r="BG49"/>
      <c r="BH49"/>
      <c r="BI49"/>
      <c r="BJ49" t="s">
        <v>56</v>
      </c>
      <c r="BK49"/>
      <c r="BL49"/>
      <c r="BM49" t="s">
        <v>59</v>
      </c>
      <c r="BN49"/>
      <c r="BO49"/>
      <c r="BP49"/>
      <c r="BQ49"/>
      <c r="BR49"/>
      <c r="BS49"/>
      <c r="BT49"/>
      <c r="BU49" t="s">
        <v>64</v>
      </c>
      <c r="BV49"/>
      <c r="BW49"/>
      <c r="BX49"/>
      <c r="BY49"/>
      <c r="BZ49"/>
      <c r="CA49"/>
      <c r="CB49"/>
      <c r="CC49"/>
      <c r="CD49"/>
      <c r="CE49"/>
      <c r="CF49"/>
      <c r="CG49"/>
      <c r="CH49"/>
      <c r="CI49" t="s">
        <v>388</v>
      </c>
      <c r="CJ49" t="s">
        <v>476</v>
      </c>
      <c r="CK49" t="s">
        <v>342</v>
      </c>
      <c r="CL49">
        <v>11694</v>
      </c>
      <c r="CM49" t="s">
        <v>389</v>
      </c>
      <c r="CN49" t="s">
        <v>411</v>
      </c>
      <c r="CO49" t="s">
        <v>82</v>
      </c>
      <c r="CP49" t="s">
        <v>97</v>
      </c>
      <c r="CQ49" t="s">
        <v>84</v>
      </c>
      <c r="CR49" t="s">
        <v>99</v>
      </c>
      <c r="CS49" t="s">
        <v>86</v>
      </c>
      <c r="CT49" t="s">
        <v>360</v>
      </c>
      <c r="CU49" t="s">
        <v>86</v>
      </c>
      <c r="CV49"/>
      <c r="CW49"/>
      <c r="CX49"/>
      <c r="CY49"/>
      <c r="CZ49"/>
      <c r="DA49"/>
    </row>
    <row r="50" spans="1:105">
      <c r="A50">
        <v>114446321447</v>
      </c>
      <c r="B50" t="s">
        <v>16</v>
      </c>
      <c r="C50"/>
      <c r="D50" t="s">
        <v>18</v>
      </c>
      <c r="E50"/>
      <c r="F50"/>
      <c r="G50"/>
      <c r="H50"/>
      <c r="I50"/>
      <c r="J50"/>
      <c r="K50" t="s">
        <v>25</v>
      </c>
      <c r="L50"/>
      <c r="M50"/>
      <c r="N50"/>
      <c r="O50"/>
      <c r="P50"/>
      <c r="Q50" t="s">
        <v>17</v>
      </c>
      <c r="R50" t="s">
        <v>18</v>
      </c>
      <c r="S50"/>
      <c r="T50"/>
      <c r="U50"/>
      <c r="V50"/>
      <c r="W50" t="s">
        <v>23</v>
      </c>
      <c r="X50"/>
      <c r="Y50"/>
      <c r="Z50"/>
      <c r="AA50"/>
      <c r="AB50"/>
      <c r="AC50"/>
      <c r="AD50"/>
      <c r="AE50" t="s">
        <v>30</v>
      </c>
      <c r="AF50"/>
      <c r="AG50"/>
      <c r="AH50"/>
      <c r="AI50"/>
      <c r="AJ50"/>
      <c r="AK50"/>
      <c r="AL50"/>
      <c r="AM50"/>
      <c r="AN50"/>
      <c r="AO50"/>
      <c r="AP50" t="s">
        <v>39</v>
      </c>
      <c r="AQ50"/>
      <c r="AR50"/>
      <c r="AS50"/>
      <c r="AT50"/>
      <c r="AU50" t="s">
        <v>43</v>
      </c>
      <c r="AV50"/>
      <c r="AW50"/>
      <c r="AX50"/>
      <c r="AY50"/>
      <c r="AZ50"/>
      <c r="BA50"/>
      <c r="BB50" t="s">
        <v>49</v>
      </c>
      <c r="BC50"/>
      <c r="BD50"/>
      <c r="BE50"/>
      <c r="BF50"/>
      <c r="BG50"/>
      <c r="BH50"/>
      <c r="BI50"/>
      <c r="BJ50"/>
      <c r="BK50"/>
      <c r="BL50"/>
      <c r="BM50"/>
      <c r="BN50"/>
      <c r="BO50"/>
      <c r="BP50"/>
      <c r="BQ50"/>
      <c r="BR50"/>
      <c r="BS50"/>
      <c r="BT50" t="s">
        <v>502</v>
      </c>
      <c r="BU50"/>
      <c r="BV50"/>
      <c r="BW50"/>
      <c r="BX50"/>
      <c r="BY50"/>
      <c r="BZ50"/>
      <c r="CA50"/>
      <c r="CB50"/>
      <c r="CC50"/>
      <c r="CD50"/>
      <c r="CE50"/>
      <c r="CF50" t="s">
        <v>75</v>
      </c>
      <c r="CG50"/>
      <c r="CH50"/>
      <c r="CI50" t="s">
        <v>388</v>
      </c>
      <c r="CJ50" t="s">
        <v>478</v>
      </c>
      <c r="CK50" t="s">
        <v>134</v>
      </c>
      <c r="CL50" t="s">
        <v>503</v>
      </c>
      <c r="CM50" t="s">
        <v>389</v>
      </c>
      <c r="CN50" t="s">
        <v>387</v>
      </c>
      <c r="CO50" t="s">
        <v>82</v>
      </c>
      <c r="CP50" t="s">
        <v>83</v>
      </c>
      <c r="CQ50" t="s">
        <v>103</v>
      </c>
      <c r="CR50" t="s">
        <v>99</v>
      </c>
      <c r="CS50" t="s">
        <v>86</v>
      </c>
      <c r="CT50" t="s">
        <v>359</v>
      </c>
      <c r="CU50" t="s">
        <v>86</v>
      </c>
      <c r="CV50"/>
      <c r="CW50"/>
      <c r="CX50"/>
      <c r="CY50"/>
      <c r="CZ50"/>
      <c r="DA50"/>
    </row>
    <row r="51" spans="1:105">
      <c r="A51">
        <v>114444887954</v>
      </c>
      <c r="B51"/>
      <c r="C51" t="s">
        <v>17</v>
      </c>
      <c r="D51"/>
      <c r="E51"/>
      <c r="F51"/>
      <c r="G51"/>
      <c r="H51"/>
      <c r="I51"/>
      <c r="J51" t="s">
        <v>24</v>
      </c>
      <c r="K51"/>
      <c r="L51"/>
      <c r="M51" t="s">
        <v>27</v>
      </c>
      <c r="N51"/>
      <c r="O51" t="s">
        <v>504</v>
      </c>
      <c r="P51"/>
      <c r="Q51" t="s">
        <v>17</v>
      </c>
      <c r="R51"/>
      <c r="S51"/>
      <c r="T51"/>
      <c r="U51"/>
      <c r="V51"/>
      <c r="W51"/>
      <c r="X51"/>
      <c r="Y51" t="s">
        <v>25</v>
      </c>
      <c r="Z51" t="s">
        <v>26</v>
      </c>
      <c r="AA51"/>
      <c r="AB51"/>
      <c r="AC51" t="s">
        <v>505</v>
      </c>
      <c r="AD51"/>
      <c r="AE51"/>
      <c r="AF51"/>
      <c r="AG51"/>
      <c r="AH51"/>
      <c r="AI51" t="s">
        <v>34</v>
      </c>
      <c r="AJ51"/>
      <c r="AK51"/>
      <c r="AL51"/>
      <c r="AM51"/>
      <c r="AN51"/>
      <c r="AO51" t="s">
        <v>38</v>
      </c>
      <c r="AP51"/>
      <c r="AQ51"/>
      <c r="AR51"/>
      <c r="AS51"/>
      <c r="AT51"/>
      <c r="AU51" t="s">
        <v>43</v>
      </c>
      <c r="AV51"/>
      <c r="AW51"/>
      <c r="AX51"/>
      <c r="AY51"/>
      <c r="AZ51"/>
      <c r="BA51" t="s">
        <v>506</v>
      </c>
      <c r="BB51"/>
      <c r="BC51"/>
      <c r="BD51"/>
      <c r="BE51"/>
      <c r="BF51" t="s">
        <v>52</v>
      </c>
      <c r="BG51"/>
      <c r="BH51"/>
      <c r="BI51"/>
      <c r="BJ51"/>
      <c r="BK51" t="s">
        <v>57</v>
      </c>
      <c r="BL51"/>
      <c r="BM51"/>
      <c r="BN51"/>
      <c r="BO51"/>
      <c r="BP51"/>
      <c r="BQ51" t="s">
        <v>61</v>
      </c>
      <c r="BR51"/>
      <c r="BS51"/>
      <c r="BT51"/>
      <c r="BU51" t="s">
        <v>64</v>
      </c>
      <c r="BV51"/>
      <c r="BW51"/>
      <c r="BX51"/>
      <c r="BY51"/>
      <c r="BZ51"/>
      <c r="CA51" t="s">
        <v>70</v>
      </c>
      <c r="CB51"/>
      <c r="CC51"/>
      <c r="CD51"/>
      <c r="CE51"/>
      <c r="CF51" t="s">
        <v>75</v>
      </c>
      <c r="CG51"/>
      <c r="CH51" t="s">
        <v>507</v>
      </c>
      <c r="CI51" t="s">
        <v>388</v>
      </c>
      <c r="CJ51" t="s">
        <v>476</v>
      </c>
      <c r="CK51" t="s">
        <v>342</v>
      </c>
      <c r="CL51">
        <v>11694</v>
      </c>
      <c r="CM51" t="s">
        <v>389</v>
      </c>
      <c r="CN51" t="s">
        <v>390</v>
      </c>
      <c r="CO51" t="s">
        <v>82</v>
      </c>
      <c r="CP51" t="s">
        <v>90</v>
      </c>
      <c r="CQ51" t="s">
        <v>106</v>
      </c>
      <c r="CR51" t="s">
        <v>99</v>
      </c>
      <c r="CS51" t="s">
        <v>86</v>
      </c>
      <c r="CT51" t="s">
        <v>360</v>
      </c>
      <c r="CU51" t="s">
        <v>86</v>
      </c>
      <c r="CV51"/>
      <c r="CW51"/>
      <c r="CX51"/>
      <c r="CY51"/>
      <c r="CZ51"/>
      <c r="DA51"/>
    </row>
    <row r="52" spans="1:105">
      <c r="A52">
        <v>114444873144</v>
      </c>
      <c r="B52" t="s">
        <v>16</v>
      </c>
      <c r="C52"/>
      <c r="D52" t="s">
        <v>18</v>
      </c>
      <c r="E52"/>
      <c r="F52"/>
      <c r="G52"/>
      <c r="H52"/>
      <c r="I52"/>
      <c r="J52"/>
      <c r="K52" t="s">
        <v>25</v>
      </c>
      <c r="L52"/>
      <c r="M52"/>
      <c r="N52"/>
      <c r="O52"/>
      <c r="P52" t="s">
        <v>16</v>
      </c>
      <c r="Q52"/>
      <c r="R52" t="s">
        <v>18</v>
      </c>
      <c r="S52"/>
      <c r="T52"/>
      <c r="U52"/>
      <c r="V52"/>
      <c r="W52"/>
      <c r="X52"/>
      <c r="Y52"/>
      <c r="Z52"/>
      <c r="AA52"/>
      <c r="AB52" t="s">
        <v>28</v>
      </c>
      <c r="AC52"/>
      <c r="AD52"/>
      <c r="AE52"/>
      <c r="AF52"/>
      <c r="AG52"/>
      <c r="AH52"/>
      <c r="AI52" t="s">
        <v>34</v>
      </c>
      <c r="AJ52"/>
      <c r="AK52"/>
      <c r="AL52"/>
      <c r="AM52"/>
      <c r="AN52"/>
      <c r="AO52"/>
      <c r="AP52" t="s">
        <v>39</v>
      </c>
      <c r="AQ52"/>
      <c r="AR52" t="s">
        <v>41</v>
      </c>
      <c r="AS52"/>
      <c r="AT52"/>
      <c r="AU52"/>
      <c r="AV52"/>
      <c r="AW52"/>
      <c r="AX52"/>
      <c r="AY52" t="s">
        <v>47</v>
      </c>
      <c r="AZ52"/>
      <c r="BA52"/>
      <c r="BB52"/>
      <c r="BC52"/>
      <c r="BD52" t="s">
        <v>51</v>
      </c>
      <c r="BE52"/>
      <c r="BF52"/>
      <c r="BG52"/>
      <c r="BH52"/>
      <c r="BI52"/>
      <c r="BJ52"/>
      <c r="BK52"/>
      <c r="BL52" t="s">
        <v>58</v>
      </c>
      <c r="BM52"/>
      <c r="BN52"/>
      <c r="BO52"/>
      <c r="BP52"/>
      <c r="BQ52"/>
      <c r="BR52"/>
      <c r="BS52" t="s">
        <v>63</v>
      </c>
      <c r="BT52"/>
      <c r="BU52" t="s">
        <v>64</v>
      </c>
      <c r="BV52"/>
      <c r="BW52"/>
      <c r="BX52"/>
      <c r="BY52"/>
      <c r="BZ52"/>
      <c r="CA52"/>
      <c r="CB52"/>
      <c r="CC52"/>
      <c r="CD52"/>
      <c r="CE52"/>
      <c r="CF52" t="s">
        <v>75</v>
      </c>
      <c r="CG52"/>
      <c r="CH52"/>
      <c r="CI52" t="s">
        <v>388</v>
      </c>
      <c r="CJ52" t="s">
        <v>476</v>
      </c>
      <c r="CK52" t="s">
        <v>342</v>
      </c>
      <c r="CL52">
        <v>11694</v>
      </c>
      <c r="CM52" t="s">
        <v>106</v>
      </c>
      <c r="CN52" t="s">
        <v>387</v>
      </c>
      <c r="CO52" t="s">
        <v>82</v>
      </c>
      <c r="CP52" t="s">
        <v>93</v>
      </c>
      <c r="CQ52" t="s">
        <v>88</v>
      </c>
      <c r="CR52" t="s">
        <v>99</v>
      </c>
      <c r="CS52" t="s">
        <v>86</v>
      </c>
      <c r="CT52" t="s">
        <v>399</v>
      </c>
      <c r="CU52" t="s">
        <v>86</v>
      </c>
      <c r="CV52"/>
      <c r="CW52"/>
      <c r="CX52"/>
      <c r="CY52"/>
      <c r="CZ52"/>
      <c r="DA52"/>
    </row>
    <row r="53" spans="1:105">
      <c r="A53">
        <v>114444785029</v>
      </c>
      <c r="B53" t="s">
        <v>16</v>
      </c>
      <c r="C53" t="s">
        <v>17</v>
      </c>
      <c r="D53" t="s">
        <v>18</v>
      </c>
      <c r="E53" t="s">
        <v>19</v>
      </c>
      <c r="F53"/>
      <c r="G53" t="s">
        <v>21</v>
      </c>
      <c r="H53"/>
      <c r="I53" t="s">
        <v>23</v>
      </c>
      <c r="J53" t="s">
        <v>24</v>
      </c>
      <c r="K53" t="s">
        <v>25</v>
      </c>
      <c r="L53" t="s">
        <v>26</v>
      </c>
      <c r="M53" t="s">
        <v>27</v>
      </c>
      <c r="N53" t="s">
        <v>28</v>
      </c>
      <c r="O53"/>
      <c r="P53"/>
      <c r="Q53"/>
      <c r="R53" t="s">
        <v>18</v>
      </c>
      <c r="S53" t="s">
        <v>19</v>
      </c>
      <c r="T53"/>
      <c r="U53"/>
      <c r="V53"/>
      <c r="W53"/>
      <c r="X53"/>
      <c r="Y53" t="s">
        <v>25</v>
      </c>
      <c r="Z53"/>
      <c r="AA53"/>
      <c r="AB53"/>
      <c r="AC53"/>
      <c r="AD53"/>
      <c r="AE53" t="s">
        <v>30</v>
      </c>
      <c r="AF53" t="s">
        <v>31</v>
      </c>
      <c r="AG53"/>
      <c r="AH53"/>
      <c r="AI53"/>
      <c r="AJ53"/>
      <c r="AK53"/>
      <c r="AL53" t="s">
        <v>37</v>
      </c>
      <c r="AM53"/>
      <c r="AN53"/>
      <c r="AO53"/>
      <c r="AP53" t="s">
        <v>39</v>
      </c>
      <c r="AQ53"/>
      <c r="AR53"/>
      <c r="AS53"/>
      <c r="AT53"/>
      <c r="AU53" t="s">
        <v>43</v>
      </c>
      <c r="AV53"/>
      <c r="AW53"/>
      <c r="AX53" t="s">
        <v>46</v>
      </c>
      <c r="AY53"/>
      <c r="AZ53"/>
      <c r="BA53" t="s">
        <v>508</v>
      </c>
      <c r="BB53"/>
      <c r="BC53"/>
      <c r="BD53" t="s">
        <v>51</v>
      </c>
      <c r="BE53" t="s">
        <v>17</v>
      </c>
      <c r="BF53"/>
      <c r="BG53" t="s">
        <v>53</v>
      </c>
      <c r="BH53"/>
      <c r="BI53"/>
      <c r="BJ53"/>
      <c r="BK53"/>
      <c r="BL53"/>
      <c r="BM53"/>
      <c r="BN53" t="s">
        <v>24</v>
      </c>
      <c r="BO53"/>
      <c r="BP53"/>
      <c r="BQ53"/>
      <c r="BR53" t="s">
        <v>62</v>
      </c>
      <c r="BS53" t="s">
        <v>63</v>
      </c>
      <c r="BT53"/>
      <c r="BU53" t="s">
        <v>64</v>
      </c>
      <c r="BV53"/>
      <c r="BW53"/>
      <c r="BX53"/>
      <c r="BY53"/>
      <c r="BZ53"/>
      <c r="CA53"/>
      <c r="CB53"/>
      <c r="CC53"/>
      <c r="CD53" t="s">
        <v>73</v>
      </c>
      <c r="CE53"/>
      <c r="CF53"/>
      <c r="CG53"/>
      <c r="CH53"/>
      <c r="CI53" t="s">
        <v>388</v>
      </c>
      <c r="CJ53" t="s">
        <v>476</v>
      </c>
      <c r="CK53" t="s">
        <v>80</v>
      </c>
      <c r="CL53" t="s">
        <v>509</v>
      </c>
      <c r="CM53" t="s">
        <v>389</v>
      </c>
      <c r="CN53" t="s">
        <v>387</v>
      </c>
      <c r="CO53" t="s">
        <v>82</v>
      </c>
      <c r="CP53" t="s">
        <v>93</v>
      </c>
      <c r="CQ53" t="s">
        <v>88</v>
      </c>
      <c r="CR53" t="s">
        <v>99</v>
      </c>
      <c r="CS53" t="s">
        <v>86</v>
      </c>
      <c r="CT53" t="s">
        <v>404</v>
      </c>
      <c r="CU53" t="s">
        <v>86</v>
      </c>
      <c r="CV53"/>
      <c r="CW53"/>
      <c r="CX53"/>
      <c r="CY53"/>
      <c r="CZ53"/>
      <c r="DA53"/>
    </row>
    <row r="54" spans="1:105">
      <c r="A54">
        <v>114443967139</v>
      </c>
      <c r="B54"/>
      <c r="C54"/>
      <c r="D54" t="s">
        <v>18</v>
      </c>
      <c r="E54" t="s">
        <v>19</v>
      </c>
      <c r="F54" t="s">
        <v>20</v>
      </c>
      <c r="G54"/>
      <c r="H54"/>
      <c r="I54"/>
      <c r="J54"/>
      <c r="K54"/>
      <c r="L54" t="s">
        <v>26</v>
      </c>
      <c r="M54" t="s">
        <v>27</v>
      </c>
      <c r="N54"/>
      <c r="O54"/>
      <c r="P54"/>
      <c r="Q54"/>
      <c r="R54" t="s">
        <v>18</v>
      </c>
      <c r="S54" t="s">
        <v>19</v>
      </c>
      <c r="T54"/>
      <c r="U54"/>
      <c r="V54"/>
      <c r="W54"/>
      <c r="X54"/>
      <c r="Y54" t="s">
        <v>25</v>
      </c>
      <c r="Z54"/>
      <c r="AA54" t="s">
        <v>27</v>
      </c>
      <c r="AB54" t="s">
        <v>28</v>
      </c>
      <c r="AC54"/>
      <c r="AD54"/>
      <c r="AE54" t="s">
        <v>30</v>
      </c>
      <c r="AF54" t="s">
        <v>31</v>
      </c>
      <c r="AG54" t="s">
        <v>32</v>
      </c>
      <c r="AH54"/>
      <c r="AI54"/>
      <c r="AJ54" t="s">
        <v>35</v>
      </c>
      <c r="AK54"/>
      <c r="AL54"/>
      <c r="AM54" t="s">
        <v>353</v>
      </c>
      <c r="AN54"/>
      <c r="AO54"/>
      <c r="AP54"/>
      <c r="AQ54"/>
      <c r="AR54"/>
      <c r="AS54"/>
      <c r="AT54" t="s">
        <v>37</v>
      </c>
      <c r="AU54" t="s">
        <v>43</v>
      </c>
      <c r="AV54"/>
      <c r="AW54" t="s">
        <v>45</v>
      </c>
      <c r="AX54" t="s">
        <v>46</v>
      </c>
      <c r="AY54" t="s">
        <v>47</v>
      </c>
      <c r="AZ54"/>
      <c r="BA54"/>
      <c r="BB54"/>
      <c r="BC54"/>
      <c r="BD54"/>
      <c r="BE54"/>
      <c r="BF54"/>
      <c r="BG54"/>
      <c r="BH54"/>
      <c r="BI54" t="s">
        <v>55</v>
      </c>
      <c r="BJ54"/>
      <c r="BK54" t="s">
        <v>57</v>
      </c>
      <c r="BL54"/>
      <c r="BM54"/>
      <c r="BN54" t="s">
        <v>24</v>
      </c>
      <c r="BO54"/>
      <c r="BP54"/>
      <c r="BQ54"/>
      <c r="BR54" t="s">
        <v>62</v>
      </c>
      <c r="BS54" t="s">
        <v>63</v>
      </c>
      <c r="BT54"/>
      <c r="BU54" t="s">
        <v>64</v>
      </c>
      <c r="BV54"/>
      <c r="BW54"/>
      <c r="BX54" t="s">
        <v>67</v>
      </c>
      <c r="BY54"/>
      <c r="BZ54"/>
      <c r="CA54" t="s">
        <v>70</v>
      </c>
      <c r="CB54"/>
      <c r="CC54"/>
      <c r="CD54" t="s">
        <v>73</v>
      </c>
      <c r="CE54"/>
      <c r="CF54"/>
      <c r="CG54"/>
      <c r="CH54"/>
      <c r="CI54" t="s">
        <v>388</v>
      </c>
      <c r="CJ54" t="s">
        <v>485</v>
      </c>
      <c r="CK54" t="s">
        <v>342</v>
      </c>
      <c r="CL54">
        <v>11691</v>
      </c>
      <c r="CM54" t="s">
        <v>389</v>
      </c>
      <c r="CN54" t="s">
        <v>411</v>
      </c>
      <c r="CO54" t="s">
        <v>82</v>
      </c>
      <c r="CP54" t="s">
        <v>97</v>
      </c>
      <c r="CQ54" t="s">
        <v>103</v>
      </c>
      <c r="CR54" t="s">
        <v>85</v>
      </c>
      <c r="CS54" t="s">
        <v>86</v>
      </c>
      <c r="CT54" t="s">
        <v>362</v>
      </c>
      <c r="CU54" t="s">
        <v>86</v>
      </c>
      <c r="CV54"/>
      <c r="CW54"/>
      <c r="CX54"/>
      <c r="CY54"/>
      <c r="CZ54"/>
      <c r="DA54"/>
    </row>
    <row r="55" spans="1:105">
      <c r="A55">
        <v>114442785360</v>
      </c>
      <c r="B55"/>
      <c r="C55" t="s">
        <v>17</v>
      </c>
      <c r="D55" t="s">
        <v>18</v>
      </c>
      <c r="E55"/>
      <c r="F55"/>
      <c r="G55"/>
      <c r="H55"/>
      <c r="I55" t="s">
        <v>23</v>
      </c>
      <c r="J55"/>
      <c r="K55"/>
      <c r="L55"/>
      <c r="M55"/>
      <c r="N55"/>
      <c r="O55"/>
      <c r="P55"/>
      <c r="Q55"/>
      <c r="R55" t="s">
        <v>18</v>
      </c>
      <c r="S55"/>
      <c r="T55"/>
      <c r="U55"/>
      <c r="V55"/>
      <c r="W55"/>
      <c r="X55"/>
      <c r="Y55" t="s">
        <v>25</v>
      </c>
      <c r="Z55"/>
      <c r="AA55"/>
      <c r="AB55" t="s">
        <v>28</v>
      </c>
      <c r="AC55"/>
      <c r="AD55"/>
      <c r="AE55"/>
      <c r="AF55" t="s">
        <v>31</v>
      </c>
      <c r="AG55"/>
      <c r="AH55"/>
      <c r="AI55"/>
      <c r="AJ55"/>
      <c r="AK55"/>
      <c r="AL55" t="s">
        <v>37</v>
      </c>
      <c r="AM55"/>
      <c r="AN55"/>
      <c r="AO55"/>
      <c r="AP55"/>
      <c r="AQ55"/>
      <c r="AR55"/>
      <c r="AS55" t="s">
        <v>42</v>
      </c>
      <c r="AT55"/>
      <c r="AU55"/>
      <c r="AV55"/>
      <c r="AW55" t="s">
        <v>45</v>
      </c>
      <c r="AX55"/>
      <c r="AY55" t="s">
        <v>47</v>
      </c>
      <c r="AZ55"/>
      <c r="BA55"/>
      <c r="BB55"/>
      <c r="BC55"/>
      <c r="BD55"/>
      <c r="BE55"/>
      <c r="BF55"/>
      <c r="BG55"/>
      <c r="BH55"/>
      <c r="BI55"/>
      <c r="BJ55"/>
      <c r="BK55"/>
      <c r="BL55"/>
      <c r="BM55"/>
      <c r="BN55"/>
      <c r="BO55"/>
      <c r="BP55"/>
      <c r="BQ55"/>
      <c r="BR55"/>
      <c r="BS55"/>
      <c r="BT55"/>
      <c r="BU55"/>
      <c r="BV55"/>
      <c r="BW55"/>
      <c r="BX55"/>
      <c r="BY55" t="s">
        <v>68</v>
      </c>
      <c r="BZ55" t="s">
        <v>69</v>
      </c>
      <c r="CA55"/>
      <c r="CB55" t="s">
        <v>71</v>
      </c>
      <c r="CC55"/>
      <c r="CD55"/>
      <c r="CE55"/>
      <c r="CF55" t="s">
        <v>75</v>
      </c>
      <c r="CG55"/>
      <c r="CH55"/>
      <c r="CI55" t="s">
        <v>388</v>
      </c>
      <c r="CJ55" t="s">
        <v>478</v>
      </c>
      <c r="CK55" t="s">
        <v>134</v>
      </c>
      <c r="CL55" t="s">
        <v>510</v>
      </c>
      <c r="CM55" t="s">
        <v>389</v>
      </c>
      <c r="CN55" t="s">
        <v>387</v>
      </c>
      <c r="CO55" t="s">
        <v>82</v>
      </c>
      <c r="CP55" t="s">
        <v>87</v>
      </c>
      <c r="CQ55" t="s">
        <v>88</v>
      </c>
      <c r="CR55" t="s">
        <v>99</v>
      </c>
      <c r="CS55" t="s">
        <v>86</v>
      </c>
      <c r="CT55" t="s">
        <v>360</v>
      </c>
      <c r="CU55" t="s">
        <v>86</v>
      </c>
      <c r="CV55"/>
      <c r="CW55"/>
      <c r="CX55"/>
      <c r="CY55"/>
      <c r="CZ55"/>
      <c r="DA55"/>
    </row>
    <row r="56" spans="1:105">
      <c r="A56">
        <v>114441614926</v>
      </c>
      <c r="B56"/>
      <c r="C56"/>
      <c r="D56"/>
      <c r="E56"/>
      <c r="F56"/>
      <c r="G56" t="s">
        <v>21</v>
      </c>
      <c r="H56"/>
      <c r="I56"/>
      <c r="J56"/>
      <c r="K56" t="s">
        <v>25</v>
      </c>
      <c r="L56" t="s">
        <v>26</v>
      </c>
      <c r="M56"/>
      <c r="N56"/>
      <c r="O56"/>
      <c r="P56"/>
      <c r="Q56"/>
      <c r="R56" t="s">
        <v>18</v>
      </c>
      <c r="S56" t="s">
        <v>19</v>
      </c>
      <c r="T56"/>
      <c r="U56" t="s">
        <v>21</v>
      </c>
      <c r="V56"/>
      <c r="W56"/>
      <c r="X56"/>
      <c r="Y56"/>
      <c r="Z56"/>
      <c r="AA56"/>
      <c r="AB56"/>
      <c r="AC56"/>
      <c r="AD56"/>
      <c r="AE56"/>
      <c r="AF56"/>
      <c r="AG56"/>
      <c r="AH56"/>
      <c r="AI56" t="s">
        <v>34</v>
      </c>
      <c r="AJ56"/>
      <c r="AK56"/>
      <c r="AL56"/>
      <c r="AM56"/>
      <c r="AN56"/>
      <c r="AO56"/>
      <c r="AP56" t="s">
        <v>39</v>
      </c>
      <c r="AQ56"/>
      <c r="AR56"/>
      <c r="AS56"/>
      <c r="AT56"/>
      <c r="AU56"/>
      <c r="AV56"/>
      <c r="AW56"/>
      <c r="AX56"/>
      <c r="AY56"/>
      <c r="AZ56"/>
      <c r="BA56"/>
      <c r="BB56"/>
      <c r="BC56"/>
      <c r="BD56"/>
      <c r="BE56"/>
      <c r="BF56" t="s">
        <v>52</v>
      </c>
      <c r="BG56"/>
      <c r="BH56"/>
      <c r="BI56"/>
      <c r="BJ56"/>
      <c r="BK56"/>
      <c r="BL56"/>
      <c r="BM56"/>
      <c r="BN56"/>
      <c r="BO56"/>
      <c r="BP56"/>
      <c r="BQ56"/>
      <c r="BR56" t="s">
        <v>62</v>
      </c>
      <c r="BS56" t="s">
        <v>63</v>
      </c>
      <c r="BT56"/>
      <c r="BU56" t="s">
        <v>64</v>
      </c>
      <c r="BV56"/>
      <c r="BW56"/>
      <c r="BX56"/>
      <c r="BY56" t="s">
        <v>68</v>
      </c>
      <c r="BZ56" t="s">
        <v>69</v>
      </c>
      <c r="CA56"/>
      <c r="CB56"/>
      <c r="CC56"/>
      <c r="CD56"/>
      <c r="CE56"/>
      <c r="CF56"/>
      <c r="CG56"/>
      <c r="CH56"/>
      <c r="CI56" t="s">
        <v>388</v>
      </c>
      <c r="CJ56" t="s">
        <v>476</v>
      </c>
      <c r="CK56" t="s">
        <v>134</v>
      </c>
      <c r="CL56" t="s">
        <v>170</v>
      </c>
      <c r="CM56" t="s">
        <v>389</v>
      </c>
      <c r="CN56" t="s">
        <v>387</v>
      </c>
      <c r="CO56" t="s">
        <v>82</v>
      </c>
      <c r="CP56" t="s">
        <v>83</v>
      </c>
      <c r="CQ56" t="s">
        <v>84</v>
      </c>
      <c r="CR56" t="s">
        <v>99</v>
      </c>
      <c r="CS56" t="s">
        <v>86</v>
      </c>
      <c r="CT56" t="s">
        <v>399</v>
      </c>
      <c r="CU56" t="s">
        <v>86</v>
      </c>
      <c r="CV56"/>
      <c r="CW56"/>
      <c r="CX56"/>
      <c r="CY56"/>
      <c r="CZ56"/>
      <c r="DA56"/>
    </row>
    <row r="57" spans="1:105">
      <c r="A57">
        <v>114439982834</v>
      </c>
      <c r="B57"/>
      <c r="C57"/>
      <c r="D57"/>
      <c r="E57" t="s">
        <v>19</v>
      </c>
      <c r="F57"/>
      <c r="G57"/>
      <c r="H57"/>
      <c r="I57"/>
      <c r="J57"/>
      <c r="K57"/>
      <c r="L57"/>
      <c r="M57"/>
      <c r="N57"/>
      <c r="O57"/>
      <c r="P57"/>
      <c r="Q57"/>
      <c r="R57" t="s">
        <v>18</v>
      </c>
      <c r="S57"/>
      <c r="T57"/>
      <c r="U57"/>
      <c r="V57"/>
      <c r="W57" t="s">
        <v>23</v>
      </c>
      <c r="X57"/>
      <c r="Y57"/>
      <c r="Z57"/>
      <c r="AA57"/>
      <c r="AB57" t="s">
        <v>28</v>
      </c>
      <c r="AC57"/>
      <c r="AD57"/>
      <c r="AE57"/>
      <c r="AF57"/>
      <c r="AG57"/>
      <c r="AH57"/>
      <c r="AI57"/>
      <c r="AJ57"/>
      <c r="AK57"/>
      <c r="AL57"/>
      <c r="AM57"/>
      <c r="AN57" t="s">
        <v>493</v>
      </c>
      <c r="AO57"/>
      <c r="AP57"/>
      <c r="AQ57"/>
      <c r="AR57"/>
      <c r="AS57"/>
      <c r="AT57"/>
      <c r="AU57" t="s">
        <v>43</v>
      </c>
      <c r="AV57"/>
      <c r="AW57"/>
      <c r="AX57"/>
      <c r="AY57" t="s">
        <v>47</v>
      </c>
      <c r="AZ57"/>
      <c r="BA57"/>
      <c r="BB57" t="s">
        <v>49</v>
      </c>
      <c r="BC57"/>
      <c r="BD57"/>
      <c r="BE57"/>
      <c r="BF57"/>
      <c r="BG57"/>
      <c r="BH57"/>
      <c r="BI57" t="s">
        <v>55</v>
      </c>
      <c r="BJ57"/>
      <c r="BK57"/>
      <c r="BL57" t="s">
        <v>58</v>
      </c>
      <c r="BM57"/>
      <c r="BN57"/>
      <c r="BO57"/>
      <c r="BP57"/>
      <c r="BQ57"/>
      <c r="BR57"/>
      <c r="BS57"/>
      <c r="BT57"/>
      <c r="BU57" t="s">
        <v>64</v>
      </c>
      <c r="BV57"/>
      <c r="BW57"/>
      <c r="BX57"/>
      <c r="BY57"/>
      <c r="BZ57"/>
      <c r="CA57"/>
      <c r="CB57"/>
      <c r="CC57"/>
      <c r="CD57"/>
      <c r="CE57"/>
      <c r="CF57"/>
      <c r="CG57"/>
      <c r="CH57"/>
      <c r="CI57" t="s">
        <v>388</v>
      </c>
      <c r="CJ57" t="s">
        <v>476</v>
      </c>
      <c r="CK57" t="s">
        <v>80</v>
      </c>
      <c r="CL57" t="s">
        <v>116</v>
      </c>
      <c r="CM57" t="s">
        <v>389</v>
      </c>
      <c r="CN57" t="s">
        <v>387</v>
      </c>
      <c r="CO57" t="s">
        <v>82</v>
      </c>
      <c r="CP57" t="s">
        <v>94</v>
      </c>
      <c r="CQ57" t="s">
        <v>84</v>
      </c>
      <c r="CR57" t="s">
        <v>99</v>
      </c>
      <c r="CS57" t="s">
        <v>86</v>
      </c>
      <c r="CT57"/>
      <c r="CU57" t="s">
        <v>86</v>
      </c>
      <c r="CV57"/>
      <c r="CW57"/>
      <c r="CX57"/>
      <c r="CY57"/>
      <c r="CZ57"/>
      <c r="DA57"/>
    </row>
    <row r="58" spans="1:105">
      <c r="A58">
        <v>114439974862</v>
      </c>
      <c r="B58"/>
      <c r="C58" t="s">
        <v>17</v>
      </c>
      <c r="D58" t="s">
        <v>18</v>
      </c>
      <c r="E58" t="s">
        <v>19</v>
      </c>
      <c r="F58"/>
      <c r="G58"/>
      <c r="H58"/>
      <c r="I58"/>
      <c r="J58"/>
      <c r="K58"/>
      <c r="L58"/>
      <c r="M58"/>
      <c r="N58"/>
      <c r="O58"/>
      <c r="P58"/>
      <c r="Q58" t="s">
        <v>17</v>
      </c>
      <c r="R58" t="s">
        <v>18</v>
      </c>
      <c r="S58" t="s">
        <v>19</v>
      </c>
      <c r="T58"/>
      <c r="U58"/>
      <c r="V58"/>
      <c r="W58"/>
      <c r="X58"/>
      <c r="Y58"/>
      <c r="Z58"/>
      <c r="AA58"/>
      <c r="AB58"/>
      <c r="AC58"/>
      <c r="AD58" t="s">
        <v>29</v>
      </c>
      <c r="AE58"/>
      <c r="AF58"/>
      <c r="AG58"/>
      <c r="AH58"/>
      <c r="AI58"/>
      <c r="AJ58"/>
      <c r="AK58"/>
      <c r="AL58"/>
      <c r="AM58" t="s">
        <v>353</v>
      </c>
      <c r="AN58"/>
      <c r="AO58" t="s">
        <v>38</v>
      </c>
      <c r="AP58"/>
      <c r="AQ58"/>
      <c r="AR58"/>
      <c r="AS58"/>
      <c r="AT58"/>
      <c r="AU58"/>
      <c r="AV58"/>
      <c r="AW58"/>
      <c r="AX58"/>
      <c r="AY58"/>
      <c r="AZ58"/>
      <c r="BA58"/>
      <c r="BB58"/>
      <c r="BC58"/>
      <c r="BD58"/>
      <c r="BE58"/>
      <c r="BF58"/>
      <c r="BG58" t="s">
        <v>53</v>
      </c>
      <c r="BH58" t="s">
        <v>54</v>
      </c>
      <c r="BI58" t="s">
        <v>55</v>
      </c>
      <c r="BJ58"/>
      <c r="BK58"/>
      <c r="BL58"/>
      <c r="BM58"/>
      <c r="BN58"/>
      <c r="BO58"/>
      <c r="BP58"/>
      <c r="BQ58"/>
      <c r="BR58"/>
      <c r="BS58"/>
      <c r="BT58"/>
      <c r="BU58" t="s">
        <v>64</v>
      </c>
      <c r="BV58"/>
      <c r="BW58"/>
      <c r="BX58"/>
      <c r="BY58"/>
      <c r="BZ58" t="s">
        <v>69</v>
      </c>
      <c r="CA58"/>
      <c r="CB58"/>
      <c r="CC58"/>
      <c r="CD58"/>
      <c r="CE58"/>
      <c r="CF58"/>
      <c r="CG58"/>
      <c r="CH58"/>
      <c r="CI58" t="s">
        <v>388</v>
      </c>
      <c r="CJ58" t="s">
        <v>478</v>
      </c>
      <c r="CK58" t="s">
        <v>80</v>
      </c>
      <c r="CL58" t="s">
        <v>116</v>
      </c>
      <c r="CM58" t="s">
        <v>389</v>
      </c>
      <c r="CN58" t="s">
        <v>387</v>
      </c>
      <c r="CO58" t="s">
        <v>82</v>
      </c>
      <c r="CP58"/>
      <c r="CQ58" t="s">
        <v>84</v>
      </c>
      <c r="CR58" t="s">
        <v>99</v>
      </c>
      <c r="CS58" t="s">
        <v>86</v>
      </c>
      <c r="CT58" t="s">
        <v>359</v>
      </c>
      <c r="CU58"/>
      <c r="CV58"/>
      <c r="CW58"/>
      <c r="CX58"/>
      <c r="CY58"/>
      <c r="CZ58"/>
      <c r="DA58"/>
    </row>
    <row r="59" spans="1:105">
      <c r="A59">
        <v>114439967195</v>
      </c>
      <c r="B59"/>
      <c r="C59"/>
      <c r="D59"/>
      <c r="E59" t="s">
        <v>19</v>
      </c>
      <c r="F59"/>
      <c r="G59"/>
      <c r="H59"/>
      <c r="I59"/>
      <c r="J59"/>
      <c r="K59"/>
      <c r="L59"/>
      <c r="M59"/>
      <c r="N59"/>
      <c r="O59"/>
      <c r="P59"/>
      <c r="Q59"/>
      <c r="R59" t="s">
        <v>18</v>
      </c>
      <c r="S59"/>
      <c r="T59"/>
      <c r="U59"/>
      <c r="V59"/>
      <c r="W59"/>
      <c r="X59"/>
      <c r="Y59"/>
      <c r="Z59"/>
      <c r="AA59"/>
      <c r="AB59"/>
      <c r="AC59"/>
      <c r="AD59"/>
      <c r="AE59"/>
      <c r="AF59"/>
      <c r="AG59"/>
      <c r="AH59"/>
      <c r="AI59" t="s">
        <v>34</v>
      </c>
      <c r="AJ59"/>
      <c r="AK59"/>
      <c r="AL59"/>
      <c r="AM59"/>
      <c r="AN59"/>
      <c r="AO59" t="s">
        <v>38</v>
      </c>
      <c r="AP59"/>
      <c r="AQ59"/>
      <c r="AR59"/>
      <c r="AS59"/>
      <c r="AT59"/>
      <c r="AU59"/>
      <c r="AV59"/>
      <c r="AW59"/>
      <c r="AX59"/>
      <c r="AY59"/>
      <c r="AZ59"/>
      <c r="BA59"/>
      <c r="BB59"/>
      <c r="BC59"/>
      <c r="BD59" t="s">
        <v>51</v>
      </c>
      <c r="BE59"/>
      <c r="BF59"/>
      <c r="BG59" t="s">
        <v>53</v>
      </c>
      <c r="BH59"/>
      <c r="BI59"/>
      <c r="BJ59"/>
      <c r="BK59"/>
      <c r="BL59"/>
      <c r="BM59"/>
      <c r="BN59"/>
      <c r="BO59"/>
      <c r="BP59"/>
      <c r="BQ59"/>
      <c r="BR59"/>
      <c r="BS59"/>
      <c r="BT59"/>
      <c r="BU59" t="s">
        <v>64</v>
      </c>
      <c r="BV59"/>
      <c r="BW59"/>
      <c r="BX59"/>
      <c r="BY59"/>
      <c r="BZ59"/>
      <c r="CA59"/>
      <c r="CB59"/>
      <c r="CC59"/>
      <c r="CD59"/>
      <c r="CE59"/>
      <c r="CF59"/>
      <c r="CG59"/>
      <c r="CH59"/>
      <c r="CI59" t="s">
        <v>388</v>
      </c>
      <c r="CJ59" t="s">
        <v>476</v>
      </c>
      <c r="CK59" t="s">
        <v>80</v>
      </c>
      <c r="CL59" t="s">
        <v>130</v>
      </c>
      <c r="CM59" t="s">
        <v>389</v>
      </c>
      <c r="CN59"/>
      <c r="CO59" t="s">
        <v>82</v>
      </c>
      <c r="CP59" t="s">
        <v>93</v>
      </c>
      <c r="CQ59" t="s">
        <v>95</v>
      </c>
      <c r="CR59" t="s">
        <v>85</v>
      </c>
      <c r="CS59" t="s">
        <v>86</v>
      </c>
      <c r="CT59" t="s">
        <v>399</v>
      </c>
      <c r="CU59" t="s">
        <v>86</v>
      </c>
      <c r="CV59"/>
      <c r="CW59"/>
      <c r="CX59"/>
      <c r="CY59"/>
      <c r="CZ59"/>
      <c r="DA59"/>
    </row>
    <row r="60" spans="1:105">
      <c r="A60">
        <v>114439960388</v>
      </c>
      <c r="B60" t="s">
        <v>16</v>
      </c>
      <c r="C60"/>
      <c r="D60" t="s">
        <v>18</v>
      </c>
      <c r="E60"/>
      <c r="F60"/>
      <c r="G60"/>
      <c r="H60"/>
      <c r="I60"/>
      <c r="J60" t="s">
        <v>24</v>
      </c>
      <c r="K60"/>
      <c r="L60"/>
      <c r="M60"/>
      <c r="N60"/>
      <c r="O60"/>
      <c r="P60" t="s">
        <v>16</v>
      </c>
      <c r="Q60"/>
      <c r="R60" t="s">
        <v>18</v>
      </c>
      <c r="S60"/>
      <c r="T60"/>
      <c r="U60"/>
      <c r="V60"/>
      <c r="W60"/>
      <c r="X60" t="s">
        <v>24</v>
      </c>
      <c r="Y60"/>
      <c r="Z60"/>
      <c r="AA60"/>
      <c r="AB60"/>
      <c r="AC60"/>
      <c r="AD60"/>
      <c r="AE60"/>
      <c r="AF60"/>
      <c r="AG60"/>
      <c r="AH60"/>
      <c r="AI60" t="s">
        <v>34</v>
      </c>
      <c r="AJ60"/>
      <c r="AK60"/>
      <c r="AL60"/>
      <c r="AM60"/>
      <c r="AN60"/>
      <c r="AO60"/>
      <c r="AP60"/>
      <c r="AQ60"/>
      <c r="AR60"/>
      <c r="AS60"/>
      <c r="AT60"/>
      <c r="AU60" t="s">
        <v>43</v>
      </c>
      <c r="AV60"/>
      <c r="AW60" t="s">
        <v>45</v>
      </c>
      <c r="AX60"/>
      <c r="AY60"/>
      <c r="AZ60"/>
      <c r="BA60"/>
      <c r="BB60"/>
      <c r="BC60"/>
      <c r="BD60"/>
      <c r="BE60"/>
      <c r="BF60"/>
      <c r="BG60"/>
      <c r="BH60" t="s">
        <v>54</v>
      </c>
      <c r="BI60" t="s">
        <v>55</v>
      </c>
      <c r="BJ60"/>
      <c r="BK60"/>
      <c r="BL60"/>
      <c r="BM60"/>
      <c r="BN60" t="s">
        <v>24</v>
      </c>
      <c r="BO60"/>
      <c r="BP60"/>
      <c r="BQ60"/>
      <c r="BR60"/>
      <c r="BS60"/>
      <c r="BT60"/>
      <c r="BU60" t="s">
        <v>64</v>
      </c>
      <c r="BV60"/>
      <c r="BW60"/>
      <c r="BX60"/>
      <c r="BY60"/>
      <c r="BZ60" t="s">
        <v>69</v>
      </c>
      <c r="CA60"/>
      <c r="CB60"/>
      <c r="CC60"/>
      <c r="CD60" t="s">
        <v>73</v>
      </c>
      <c r="CE60"/>
      <c r="CF60"/>
      <c r="CG60"/>
      <c r="CH60"/>
      <c r="CI60" t="s">
        <v>385</v>
      </c>
      <c r="CJ60" t="s">
        <v>476</v>
      </c>
      <c r="CK60" t="s">
        <v>80</v>
      </c>
      <c r="CL60" t="s">
        <v>419</v>
      </c>
      <c r="CM60" t="s">
        <v>389</v>
      </c>
      <c r="CN60" t="s">
        <v>387</v>
      </c>
      <c r="CO60" t="s">
        <v>82</v>
      </c>
      <c r="CP60" t="s">
        <v>93</v>
      </c>
      <c r="CQ60" t="s">
        <v>111</v>
      </c>
      <c r="CR60" t="s">
        <v>99</v>
      </c>
      <c r="CS60" t="s">
        <v>86</v>
      </c>
      <c r="CT60" t="s">
        <v>360</v>
      </c>
      <c r="CU60"/>
      <c r="CV60"/>
      <c r="CW60"/>
      <c r="CX60"/>
      <c r="CY60"/>
      <c r="CZ60"/>
      <c r="DA60"/>
    </row>
    <row r="61" spans="1:105">
      <c r="A61">
        <v>114438022089</v>
      </c>
      <c r="B61"/>
      <c r="C61"/>
      <c r="D61"/>
      <c r="E61" t="s">
        <v>19</v>
      </c>
      <c r="F61"/>
      <c r="G61"/>
      <c r="H61"/>
      <c r="I61"/>
      <c r="J61"/>
      <c r="K61"/>
      <c r="L61"/>
      <c r="M61"/>
      <c r="N61"/>
      <c r="O61"/>
      <c r="P61"/>
      <c r="Q61"/>
      <c r="R61" t="s">
        <v>18</v>
      </c>
      <c r="S61"/>
      <c r="T61"/>
      <c r="U61"/>
      <c r="V61"/>
      <c r="W61" t="s">
        <v>23</v>
      </c>
      <c r="X61"/>
      <c r="Y61"/>
      <c r="Z61"/>
      <c r="AA61"/>
      <c r="AB61" t="s">
        <v>28</v>
      </c>
      <c r="AC61"/>
      <c r="AD61"/>
      <c r="AE61"/>
      <c r="AF61"/>
      <c r="AG61"/>
      <c r="AH61"/>
      <c r="AI61"/>
      <c r="AJ61"/>
      <c r="AK61"/>
      <c r="AL61"/>
      <c r="AM61"/>
      <c r="AN61"/>
      <c r="AO61"/>
      <c r="AP61"/>
      <c r="AQ61"/>
      <c r="AR61"/>
      <c r="AS61"/>
      <c r="AT61"/>
      <c r="AU61" t="s">
        <v>43</v>
      </c>
      <c r="AV61"/>
      <c r="AW61"/>
      <c r="AX61"/>
      <c r="AY61" t="s">
        <v>47</v>
      </c>
      <c r="AZ61"/>
      <c r="BA61"/>
      <c r="BB61" t="s">
        <v>49</v>
      </c>
      <c r="BC61"/>
      <c r="BD61"/>
      <c r="BE61"/>
      <c r="BF61"/>
      <c r="BG61"/>
      <c r="BH61"/>
      <c r="BI61" t="s">
        <v>55</v>
      </c>
      <c r="BJ61"/>
      <c r="BK61"/>
      <c r="BL61" t="s">
        <v>58</v>
      </c>
      <c r="BM61"/>
      <c r="BN61"/>
      <c r="BO61"/>
      <c r="BP61"/>
      <c r="BQ61"/>
      <c r="BR61"/>
      <c r="BS61"/>
      <c r="BT61"/>
      <c r="BU61" t="s">
        <v>64</v>
      </c>
      <c r="BV61"/>
      <c r="BW61"/>
      <c r="BX61"/>
      <c r="BY61"/>
      <c r="BZ61"/>
      <c r="CA61"/>
      <c r="CB61"/>
      <c r="CC61"/>
      <c r="CD61"/>
      <c r="CE61"/>
      <c r="CF61"/>
      <c r="CG61"/>
      <c r="CH61"/>
      <c r="CI61" t="s">
        <v>388</v>
      </c>
      <c r="CJ61" t="s">
        <v>476</v>
      </c>
      <c r="CK61" t="s">
        <v>80</v>
      </c>
      <c r="CL61" t="s">
        <v>116</v>
      </c>
      <c r="CM61" t="s">
        <v>389</v>
      </c>
      <c r="CN61" t="s">
        <v>387</v>
      </c>
      <c r="CO61" t="s">
        <v>82</v>
      </c>
      <c r="CP61" t="s">
        <v>94</v>
      </c>
      <c r="CQ61" t="s">
        <v>84</v>
      </c>
      <c r="CR61" t="s">
        <v>99</v>
      </c>
      <c r="CS61" t="s">
        <v>86</v>
      </c>
      <c r="CT61"/>
      <c r="CU61" t="s">
        <v>86</v>
      </c>
      <c r="CV61"/>
      <c r="CW61"/>
      <c r="CX61"/>
      <c r="CY61"/>
      <c r="CZ61"/>
      <c r="DA61"/>
    </row>
    <row r="62" spans="1:105">
      <c r="A62">
        <v>114438018591</v>
      </c>
      <c r="B62"/>
      <c r="C62" t="s">
        <v>17</v>
      </c>
      <c r="D62"/>
      <c r="E62"/>
      <c r="F62"/>
      <c r="G62"/>
      <c r="H62"/>
      <c r="I62" t="s">
        <v>23</v>
      </c>
      <c r="J62"/>
      <c r="K62"/>
      <c r="L62"/>
      <c r="M62"/>
      <c r="N62"/>
      <c r="O62"/>
      <c r="P62"/>
      <c r="Q62" t="s">
        <v>17</v>
      </c>
      <c r="R62" t="s">
        <v>18</v>
      </c>
      <c r="S62"/>
      <c r="T62"/>
      <c r="U62"/>
      <c r="V62"/>
      <c r="W62" t="s">
        <v>23</v>
      </c>
      <c r="X62"/>
      <c r="Y62"/>
      <c r="Z62"/>
      <c r="AA62"/>
      <c r="AB62"/>
      <c r="AC62"/>
      <c r="AD62"/>
      <c r="AE62"/>
      <c r="AF62"/>
      <c r="AG62"/>
      <c r="AH62"/>
      <c r="AI62" t="s">
        <v>34</v>
      </c>
      <c r="AJ62"/>
      <c r="AK62"/>
      <c r="AL62"/>
      <c r="AM62"/>
      <c r="AN62"/>
      <c r="AO62" t="s">
        <v>38</v>
      </c>
      <c r="AP62"/>
      <c r="AQ62"/>
      <c r="AR62"/>
      <c r="AS62"/>
      <c r="AT62"/>
      <c r="AU62"/>
      <c r="AV62"/>
      <c r="AW62"/>
      <c r="AX62"/>
      <c r="AY62"/>
      <c r="AZ62"/>
      <c r="BA62"/>
      <c r="BB62"/>
      <c r="BC62"/>
      <c r="BD62"/>
      <c r="BE62" t="s">
        <v>17</v>
      </c>
      <c r="BF62"/>
      <c r="BG62"/>
      <c r="BH62"/>
      <c r="BI62"/>
      <c r="BJ62"/>
      <c r="BK62"/>
      <c r="BL62"/>
      <c r="BM62"/>
      <c r="BN62"/>
      <c r="BO62"/>
      <c r="BP62"/>
      <c r="BQ62" t="s">
        <v>61</v>
      </c>
      <c r="BR62"/>
      <c r="BS62"/>
      <c r="BT62"/>
      <c r="BU62" t="s">
        <v>64</v>
      </c>
      <c r="BV62"/>
      <c r="BW62"/>
      <c r="BX62"/>
      <c r="BY62" t="s">
        <v>68</v>
      </c>
      <c r="BZ62" t="s">
        <v>69</v>
      </c>
      <c r="CA62"/>
      <c r="CB62"/>
      <c r="CC62"/>
      <c r="CD62"/>
      <c r="CE62"/>
      <c r="CF62"/>
      <c r="CG62"/>
      <c r="CH62"/>
      <c r="CI62" t="s">
        <v>388</v>
      </c>
      <c r="CJ62" t="s">
        <v>476</v>
      </c>
      <c r="CK62" t="s">
        <v>80</v>
      </c>
      <c r="CL62" t="s">
        <v>511</v>
      </c>
      <c r="CM62" t="s">
        <v>389</v>
      </c>
      <c r="CN62" t="s">
        <v>387</v>
      </c>
      <c r="CO62" t="s">
        <v>82</v>
      </c>
      <c r="CP62" t="s">
        <v>93</v>
      </c>
      <c r="CQ62" t="s">
        <v>103</v>
      </c>
      <c r="CR62" t="s">
        <v>99</v>
      </c>
      <c r="CS62" t="s">
        <v>86</v>
      </c>
      <c r="CT62" t="s">
        <v>360</v>
      </c>
      <c r="CU62" t="s">
        <v>86</v>
      </c>
      <c r="CV62"/>
      <c r="CW62"/>
      <c r="CX62"/>
      <c r="CY62"/>
      <c r="CZ62"/>
      <c r="DA62"/>
    </row>
    <row r="63" spans="1:105">
      <c r="A63">
        <v>114438016704</v>
      </c>
      <c r="B63"/>
      <c r="C63"/>
      <c r="D63"/>
      <c r="E63" t="s">
        <v>19</v>
      </c>
      <c r="F63"/>
      <c r="G63" t="s">
        <v>21</v>
      </c>
      <c r="H63"/>
      <c r="I63"/>
      <c r="J63"/>
      <c r="K63"/>
      <c r="L63"/>
      <c r="M63" t="s">
        <v>27</v>
      </c>
      <c r="N63"/>
      <c r="O63"/>
      <c r="P63"/>
      <c r="Q63"/>
      <c r="R63" t="s">
        <v>18</v>
      </c>
      <c r="S63" t="s">
        <v>19</v>
      </c>
      <c r="T63"/>
      <c r="U63" t="s">
        <v>21</v>
      </c>
      <c r="V63"/>
      <c r="W63" t="s">
        <v>23</v>
      </c>
      <c r="X63" t="s">
        <v>24</v>
      </c>
      <c r="Y63"/>
      <c r="Z63"/>
      <c r="AA63" t="s">
        <v>27</v>
      </c>
      <c r="AB63" t="s">
        <v>28</v>
      </c>
      <c r="AC63" t="s">
        <v>512</v>
      </c>
      <c r="AD63"/>
      <c r="AE63"/>
      <c r="AF63"/>
      <c r="AG63"/>
      <c r="AH63"/>
      <c r="AI63"/>
      <c r="AJ63"/>
      <c r="AK63"/>
      <c r="AL63"/>
      <c r="AM63"/>
      <c r="AN63" t="s">
        <v>513</v>
      </c>
      <c r="AO63"/>
      <c r="AP63" t="s">
        <v>39</v>
      </c>
      <c r="AQ63"/>
      <c r="AR63"/>
      <c r="AS63" t="s">
        <v>42</v>
      </c>
      <c r="AT63" t="s">
        <v>37</v>
      </c>
      <c r="AU63" t="s">
        <v>43</v>
      </c>
      <c r="AV63"/>
      <c r="AW63" t="s">
        <v>45</v>
      </c>
      <c r="AX63"/>
      <c r="AY63"/>
      <c r="AZ63"/>
      <c r="BA63"/>
      <c r="BB63" t="s">
        <v>49</v>
      </c>
      <c r="BC63" t="s">
        <v>50</v>
      </c>
      <c r="BD63" t="s">
        <v>51</v>
      </c>
      <c r="BE63" t="s">
        <v>17</v>
      </c>
      <c r="BF63" t="s">
        <v>52</v>
      </c>
      <c r="BG63" t="s">
        <v>53</v>
      </c>
      <c r="BH63" t="s">
        <v>54</v>
      </c>
      <c r="BI63" t="s">
        <v>55</v>
      </c>
      <c r="BJ63"/>
      <c r="BK63" t="s">
        <v>57</v>
      </c>
      <c r="BL63" t="s">
        <v>58</v>
      </c>
      <c r="BM63"/>
      <c r="BN63" t="s">
        <v>24</v>
      </c>
      <c r="BO63"/>
      <c r="BP63" t="s">
        <v>60</v>
      </c>
      <c r="BQ63" t="s">
        <v>61</v>
      </c>
      <c r="BR63"/>
      <c r="BS63" t="s">
        <v>63</v>
      </c>
      <c r="BT63"/>
      <c r="BU63"/>
      <c r="BV63"/>
      <c r="BW63"/>
      <c r="BX63"/>
      <c r="BY63"/>
      <c r="BZ63"/>
      <c r="CA63"/>
      <c r="CB63"/>
      <c r="CC63"/>
      <c r="CD63"/>
      <c r="CE63"/>
      <c r="CF63"/>
      <c r="CG63"/>
      <c r="CH63" t="s">
        <v>514</v>
      </c>
      <c r="CI63" t="s">
        <v>388</v>
      </c>
      <c r="CJ63" t="s">
        <v>476</v>
      </c>
      <c r="CK63" t="s">
        <v>342</v>
      </c>
      <c r="CL63">
        <v>11004</v>
      </c>
      <c r="CM63" t="s">
        <v>389</v>
      </c>
      <c r="CN63" t="s">
        <v>387</v>
      </c>
      <c r="CO63" t="s">
        <v>82</v>
      </c>
      <c r="CP63" t="s">
        <v>90</v>
      </c>
      <c r="CQ63" t="s">
        <v>103</v>
      </c>
      <c r="CR63" t="s">
        <v>99</v>
      </c>
      <c r="CS63" t="s">
        <v>86</v>
      </c>
      <c r="CT63" t="s">
        <v>360</v>
      </c>
      <c r="CU63" t="s">
        <v>86</v>
      </c>
      <c r="CV63"/>
      <c r="CW63"/>
      <c r="CX63"/>
      <c r="CY63"/>
      <c r="CZ63"/>
      <c r="DA63"/>
    </row>
    <row r="64" spans="1:105">
      <c r="A64">
        <v>114438010759</v>
      </c>
      <c r="B64"/>
      <c r="C64"/>
      <c r="D64" t="s">
        <v>18</v>
      </c>
      <c r="E64"/>
      <c r="F64"/>
      <c r="G64"/>
      <c r="H64"/>
      <c r="I64"/>
      <c r="J64"/>
      <c r="K64"/>
      <c r="L64"/>
      <c r="M64"/>
      <c r="N64"/>
      <c r="O64"/>
      <c r="P64"/>
      <c r="Q64"/>
      <c r="R64"/>
      <c r="S64"/>
      <c r="T64"/>
      <c r="U64"/>
      <c r="V64"/>
      <c r="W64" t="s">
        <v>23</v>
      </c>
      <c r="X64"/>
      <c r="Y64"/>
      <c r="Z64"/>
      <c r="AA64"/>
      <c r="AB64"/>
      <c r="AC64"/>
      <c r="AD64"/>
      <c r="AE64"/>
      <c r="AF64"/>
      <c r="AG64"/>
      <c r="AH64"/>
      <c r="AI64" t="s">
        <v>34</v>
      </c>
      <c r="AJ64"/>
      <c r="AK64"/>
      <c r="AL64"/>
      <c r="AM64"/>
      <c r="AN64"/>
      <c r="AO64"/>
      <c r="AP64"/>
      <c r="AQ64" t="s">
        <v>40</v>
      </c>
      <c r="AR64"/>
      <c r="AS64"/>
      <c r="AT64"/>
      <c r="AU64"/>
      <c r="AV64"/>
      <c r="AW64"/>
      <c r="AX64"/>
      <c r="AY64"/>
      <c r="AZ64"/>
      <c r="BA64"/>
      <c r="BB64" t="s">
        <v>49</v>
      </c>
      <c r="BC64"/>
      <c r="BD64"/>
      <c r="BE64" t="s">
        <v>17</v>
      </c>
      <c r="BF64"/>
      <c r="BG64" t="s">
        <v>53</v>
      </c>
      <c r="BH64"/>
      <c r="BI64"/>
      <c r="BJ64"/>
      <c r="BK64"/>
      <c r="BL64"/>
      <c r="BM64"/>
      <c r="BN64"/>
      <c r="BO64"/>
      <c r="BP64"/>
      <c r="BQ64"/>
      <c r="BR64"/>
      <c r="BS64"/>
      <c r="BT64"/>
      <c r="BU64" t="s">
        <v>64</v>
      </c>
      <c r="BV64"/>
      <c r="BW64"/>
      <c r="BX64"/>
      <c r="BY64"/>
      <c r="BZ64"/>
      <c r="CA64"/>
      <c r="CB64"/>
      <c r="CC64"/>
      <c r="CD64"/>
      <c r="CE64"/>
      <c r="CF64"/>
      <c r="CG64"/>
      <c r="CH64"/>
      <c r="CI64" t="s">
        <v>388</v>
      </c>
      <c r="CJ64" t="s">
        <v>478</v>
      </c>
      <c r="CK64" t="s">
        <v>80</v>
      </c>
      <c r="CL64" t="s">
        <v>419</v>
      </c>
      <c r="CM64" t="s">
        <v>389</v>
      </c>
      <c r="CN64" t="s">
        <v>387</v>
      </c>
      <c r="CO64" t="s">
        <v>82</v>
      </c>
      <c r="CP64" t="s">
        <v>94</v>
      </c>
      <c r="CQ64" t="s">
        <v>84</v>
      </c>
      <c r="CR64" t="s">
        <v>99</v>
      </c>
      <c r="CS64" t="s">
        <v>86</v>
      </c>
      <c r="CT64" t="s">
        <v>359</v>
      </c>
      <c r="CU64" t="s">
        <v>86</v>
      </c>
      <c r="CV64"/>
      <c r="CW64"/>
      <c r="CX64"/>
      <c r="CY64"/>
      <c r="CZ64"/>
      <c r="DA64"/>
    </row>
    <row r="65" spans="1:105">
      <c r="A65">
        <v>114438009154</v>
      </c>
      <c r="B65"/>
      <c r="C65" t="s">
        <v>17</v>
      </c>
      <c r="D65"/>
      <c r="E65"/>
      <c r="F65"/>
      <c r="G65"/>
      <c r="H65"/>
      <c r="I65"/>
      <c r="J65"/>
      <c r="K65"/>
      <c r="L65"/>
      <c r="M65"/>
      <c r="N65"/>
      <c r="O65"/>
      <c r="P65"/>
      <c r="Q65"/>
      <c r="R65"/>
      <c r="S65"/>
      <c r="T65"/>
      <c r="U65" t="s">
        <v>21</v>
      </c>
      <c r="V65"/>
      <c r="W65" t="s">
        <v>23</v>
      </c>
      <c r="X65"/>
      <c r="Y65"/>
      <c r="Z65"/>
      <c r="AA65" t="s">
        <v>27</v>
      </c>
      <c r="AB65"/>
      <c r="AC65"/>
      <c r="AD65"/>
      <c r="AE65"/>
      <c r="AF65"/>
      <c r="AG65"/>
      <c r="AH65"/>
      <c r="AI65" t="s">
        <v>34</v>
      </c>
      <c r="AJ65"/>
      <c r="AK65"/>
      <c r="AL65"/>
      <c r="AM65"/>
      <c r="AN65"/>
      <c r="AO65"/>
      <c r="AP65"/>
      <c r="AQ65" t="s">
        <v>40</v>
      </c>
      <c r="AR65"/>
      <c r="AS65"/>
      <c r="AT65"/>
      <c r="AU65" t="s">
        <v>43</v>
      </c>
      <c r="AV65"/>
      <c r="AW65" t="s">
        <v>45</v>
      </c>
      <c r="AX65"/>
      <c r="AY65"/>
      <c r="AZ65"/>
      <c r="BA65"/>
      <c r="BB65" t="s">
        <v>49</v>
      </c>
      <c r="BC65"/>
      <c r="BD65"/>
      <c r="BE65"/>
      <c r="BF65"/>
      <c r="BG65" t="s">
        <v>53</v>
      </c>
      <c r="BH65"/>
      <c r="BI65"/>
      <c r="BJ65"/>
      <c r="BK65"/>
      <c r="BL65"/>
      <c r="BM65"/>
      <c r="BN65"/>
      <c r="BO65"/>
      <c r="BP65"/>
      <c r="BQ65" t="s">
        <v>61</v>
      </c>
      <c r="BR65"/>
      <c r="BS65"/>
      <c r="BT65"/>
      <c r="BU65" t="s">
        <v>64</v>
      </c>
      <c r="BV65"/>
      <c r="BW65" t="s">
        <v>66</v>
      </c>
      <c r="BX65" t="s">
        <v>67</v>
      </c>
      <c r="BY65" t="s">
        <v>68</v>
      </c>
      <c r="BZ65" t="s">
        <v>69</v>
      </c>
      <c r="CA65"/>
      <c r="CB65"/>
      <c r="CC65"/>
      <c r="CD65"/>
      <c r="CE65" t="s">
        <v>74</v>
      </c>
      <c r="CF65" t="s">
        <v>75</v>
      </c>
      <c r="CG65"/>
      <c r="CH65"/>
      <c r="CI65" t="s">
        <v>388</v>
      </c>
      <c r="CJ65" t="s">
        <v>476</v>
      </c>
      <c r="CK65" t="s">
        <v>80</v>
      </c>
      <c r="CL65" t="s">
        <v>419</v>
      </c>
      <c r="CM65" t="s">
        <v>389</v>
      </c>
      <c r="CN65" t="s">
        <v>387</v>
      </c>
      <c r="CO65" t="s">
        <v>82</v>
      </c>
      <c r="CP65" t="s">
        <v>83</v>
      </c>
      <c r="CQ65" t="s">
        <v>103</v>
      </c>
      <c r="CR65" t="s">
        <v>99</v>
      </c>
      <c r="CS65"/>
      <c r="CT65" t="s">
        <v>360</v>
      </c>
      <c r="CU65" t="s">
        <v>86</v>
      </c>
      <c r="CV65"/>
      <c r="CW65"/>
      <c r="CX65"/>
      <c r="CY65"/>
      <c r="CZ65"/>
      <c r="DA65"/>
    </row>
    <row r="66" spans="1:105">
      <c r="A66">
        <v>114438003667</v>
      </c>
      <c r="B66"/>
      <c r="C66"/>
      <c r="D66"/>
      <c r="E66" t="s">
        <v>19</v>
      </c>
      <c r="F66"/>
      <c r="G66"/>
      <c r="H66"/>
      <c r="I66"/>
      <c r="J66" t="s">
        <v>24</v>
      </c>
      <c r="K66"/>
      <c r="L66"/>
      <c r="M66"/>
      <c r="N66"/>
      <c r="O66"/>
      <c r="P66"/>
      <c r="Q66"/>
      <c r="R66" t="s">
        <v>18</v>
      </c>
      <c r="S66"/>
      <c r="T66"/>
      <c r="U66"/>
      <c r="V66"/>
      <c r="W66"/>
      <c r="X66"/>
      <c r="Y66"/>
      <c r="Z66"/>
      <c r="AA66"/>
      <c r="AB66" t="s">
        <v>28</v>
      </c>
      <c r="AC66"/>
      <c r="AD66"/>
      <c r="AE66"/>
      <c r="AF66"/>
      <c r="AG66"/>
      <c r="AH66"/>
      <c r="AI66" t="s">
        <v>34</v>
      </c>
      <c r="AJ66"/>
      <c r="AK66"/>
      <c r="AL66"/>
      <c r="AM66"/>
      <c r="AN66"/>
      <c r="AO66" t="s">
        <v>38</v>
      </c>
      <c r="AP66"/>
      <c r="AQ66"/>
      <c r="AR66"/>
      <c r="AS66" t="s">
        <v>42</v>
      </c>
      <c r="AT66"/>
      <c r="AU66"/>
      <c r="AV66"/>
      <c r="AW66" t="s">
        <v>45</v>
      </c>
      <c r="AX66"/>
      <c r="AY66"/>
      <c r="AZ66"/>
      <c r="BA66"/>
      <c r="BB66"/>
      <c r="BC66"/>
      <c r="BD66"/>
      <c r="BE66"/>
      <c r="BF66"/>
      <c r="BG66" t="s">
        <v>53</v>
      </c>
      <c r="BH66" t="s">
        <v>54</v>
      </c>
      <c r="BI66"/>
      <c r="BJ66"/>
      <c r="BK66"/>
      <c r="BL66"/>
      <c r="BM66"/>
      <c r="BN66" t="s">
        <v>24</v>
      </c>
      <c r="BO66"/>
      <c r="BP66"/>
      <c r="BQ66"/>
      <c r="BR66"/>
      <c r="BS66"/>
      <c r="BT66"/>
      <c r="BU66"/>
      <c r="BV66"/>
      <c r="BW66"/>
      <c r="BX66" t="s">
        <v>67</v>
      </c>
      <c r="BY66" t="s">
        <v>68</v>
      </c>
      <c r="BZ66"/>
      <c r="CA66"/>
      <c r="CB66"/>
      <c r="CC66"/>
      <c r="CD66"/>
      <c r="CE66"/>
      <c r="CF66"/>
      <c r="CG66"/>
      <c r="CH66"/>
      <c r="CI66" t="s">
        <v>388</v>
      </c>
      <c r="CJ66" t="s">
        <v>476</v>
      </c>
      <c r="CK66" t="s">
        <v>80</v>
      </c>
      <c r="CL66" t="s">
        <v>515</v>
      </c>
      <c r="CM66" t="s">
        <v>389</v>
      </c>
      <c r="CN66" t="s">
        <v>387</v>
      </c>
      <c r="CO66" t="s">
        <v>82</v>
      </c>
      <c r="CP66" t="s">
        <v>97</v>
      </c>
      <c r="CQ66" t="s">
        <v>84</v>
      </c>
      <c r="CR66" t="s">
        <v>99</v>
      </c>
      <c r="CS66" t="s">
        <v>86</v>
      </c>
      <c r="CT66" t="s">
        <v>362</v>
      </c>
      <c r="CU66" t="s">
        <v>81</v>
      </c>
      <c r="CV66"/>
      <c r="CW66"/>
      <c r="CX66"/>
      <c r="CY66"/>
      <c r="CZ66"/>
      <c r="DA66"/>
    </row>
    <row r="67" spans="1:105">
      <c r="A67">
        <v>114438001214</v>
      </c>
      <c r="B67"/>
      <c r="C67" t="s">
        <v>17</v>
      </c>
      <c r="D67"/>
      <c r="E67"/>
      <c r="F67"/>
      <c r="G67"/>
      <c r="H67"/>
      <c r="I67"/>
      <c r="J67"/>
      <c r="K67"/>
      <c r="L67"/>
      <c r="M67"/>
      <c r="N67"/>
      <c r="O67"/>
      <c r="P67"/>
      <c r="Q67"/>
      <c r="R67"/>
      <c r="S67"/>
      <c r="T67"/>
      <c r="U67"/>
      <c r="V67"/>
      <c r="W67"/>
      <c r="X67"/>
      <c r="Y67"/>
      <c r="Z67" t="s">
        <v>26</v>
      </c>
      <c r="AA67"/>
      <c r="AB67"/>
      <c r="AC67"/>
      <c r="AD67"/>
      <c r="AE67"/>
      <c r="AF67"/>
      <c r="AG67"/>
      <c r="AH67"/>
      <c r="AI67" t="s">
        <v>34</v>
      </c>
      <c r="AJ67"/>
      <c r="AK67"/>
      <c r="AL67"/>
      <c r="AM67"/>
      <c r="AN67"/>
      <c r="AO67"/>
      <c r="AP67"/>
      <c r="AQ67"/>
      <c r="AR67" t="s">
        <v>41</v>
      </c>
      <c r="AS67"/>
      <c r="AT67"/>
      <c r="AU67"/>
      <c r="AV67"/>
      <c r="AW67"/>
      <c r="AX67"/>
      <c r="AY67"/>
      <c r="AZ67"/>
      <c r="BA67"/>
      <c r="BB67"/>
      <c r="BC67"/>
      <c r="BD67"/>
      <c r="BE67"/>
      <c r="BF67"/>
      <c r="BG67"/>
      <c r="BH67" t="s">
        <v>54</v>
      </c>
      <c r="BI67"/>
      <c r="BJ67"/>
      <c r="BK67"/>
      <c r="BL67"/>
      <c r="BM67"/>
      <c r="BN67"/>
      <c r="BO67"/>
      <c r="BP67"/>
      <c r="BQ67"/>
      <c r="BR67"/>
      <c r="BS67"/>
      <c r="BT67"/>
      <c r="BU67" t="s">
        <v>64</v>
      </c>
      <c r="BV67"/>
      <c r="BW67"/>
      <c r="BX67"/>
      <c r="BY67"/>
      <c r="BZ67"/>
      <c r="CA67"/>
      <c r="CB67"/>
      <c r="CC67"/>
      <c r="CD67"/>
      <c r="CE67"/>
      <c r="CF67"/>
      <c r="CG67"/>
      <c r="CH67"/>
      <c r="CI67" t="s">
        <v>385</v>
      </c>
      <c r="CJ67" t="s">
        <v>476</v>
      </c>
      <c r="CK67" t="s">
        <v>80</v>
      </c>
      <c r="CL67" t="s">
        <v>110</v>
      </c>
      <c r="CM67" t="s">
        <v>389</v>
      </c>
      <c r="CN67" t="s">
        <v>387</v>
      </c>
      <c r="CO67" t="s">
        <v>82</v>
      </c>
      <c r="CP67"/>
      <c r="CQ67" t="s">
        <v>84</v>
      </c>
      <c r="CR67" t="s">
        <v>85</v>
      </c>
      <c r="CS67" t="s">
        <v>86</v>
      </c>
      <c r="CT67" t="s">
        <v>359</v>
      </c>
      <c r="CU67" t="s">
        <v>86</v>
      </c>
      <c r="CV67"/>
      <c r="CW67"/>
      <c r="CX67"/>
      <c r="CY67"/>
      <c r="CZ67"/>
      <c r="DA67"/>
    </row>
    <row r="68" spans="1:105">
      <c r="A68">
        <v>114437999386</v>
      </c>
      <c r="B68"/>
      <c r="C68"/>
      <c r="D68"/>
      <c r="E68"/>
      <c r="F68"/>
      <c r="G68"/>
      <c r="H68"/>
      <c r="I68"/>
      <c r="J68"/>
      <c r="K68"/>
      <c r="L68"/>
      <c r="M68" t="s">
        <v>27</v>
      </c>
      <c r="N68"/>
      <c r="O68"/>
      <c r="P68"/>
      <c r="Q68"/>
      <c r="R68" t="s">
        <v>18</v>
      </c>
      <c r="S68"/>
      <c r="T68"/>
      <c r="U68"/>
      <c r="V68"/>
      <c r="W68"/>
      <c r="X68"/>
      <c r="Y68"/>
      <c r="Z68"/>
      <c r="AA68"/>
      <c r="AB68"/>
      <c r="AC68"/>
      <c r="AD68"/>
      <c r="AE68"/>
      <c r="AF68"/>
      <c r="AG68"/>
      <c r="AH68"/>
      <c r="AI68"/>
      <c r="AJ68"/>
      <c r="AK68"/>
      <c r="AL68" t="s">
        <v>37</v>
      </c>
      <c r="AM68"/>
      <c r="AN68"/>
      <c r="AO68" t="s">
        <v>38</v>
      </c>
      <c r="AP68" t="s">
        <v>39</v>
      </c>
      <c r="AQ68"/>
      <c r="AR68"/>
      <c r="AS68"/>
      <c r="AT68"/>
      <c r="AU68"/>
      <c r="AV68"/>
      <c r="AW68"/>
      <c r="AX68"/>
      <c r="AY68"/>
      <c r="AZ68" t="s">
        <v>48</v>
      </c>
      <c r="BA68"/>
      <c r="BB68"/>
      <c r="BC68"/>
      <c r="BD68"/>
      <c r="BE68"/>
      <c r="BF68"/>
      <c r="BG68"/>
      <c r="BH68"/>
      <c r="BI68"/>
      <c r="BJ68"/>
      <c r="BK68"/>
      <c r="BL68" t="s">
        <v>58</v>
      </c>
      <c r="BM68"/>
      <c r="BN68"/>
      <c r="BO68"/>
      <c r="BP68"/>
      <c r="BQ68"/>
      <c r="BR68"/>
      <c r="BS68"/>
      <c r="BT68"/>
      <c r="BU68"/>
      <c r="BV68"/>
      <c r="BW68"/>
      <c r="BX68" t="s">
        <v>67</v>
      </c>
      <c r="BY68"/>
      <c r="BZ68"/>
      <c r="CA68"/>
      <c r="CB68" t="s">
        <v>71</v>
      </c>
      <c r="CC68"/>
      <c r="CD68"/>
      <c r="CE68"/>
      <c r="CF68"/>
      <c r="CG68"/>
      <c r="CH68"/>
      <c r="CI68" t="s">
        <v>388</v>
      </c>
      <c r="CJ68" t="s">
        <v>476</v>
      </c>
      <c r="CK68" t="s">
        <v>80</v>
      </c>
      <c r="CL68" t="s">
        <v>346</v>
      </c>
      <c r="CM68" t="s">
        <v>389</v>
      </c>
      <c r="CN68"/>
      <c r="CO68" t="s">
        <v>82</v>
      </c>
      <c r="CP68" t="s">
        <v>87</v>
      </c>
      <c r="CQ68" t="s">
        <v>88</v>
      </c>
      <c r="CR68" t="s">
        <v>99</v>
      </c>
      <c r="CS68" t="s">
        <v>86</v>
      </c>
      <c r="CT68" t="s">
        <v>399</v>
      </c>
      <c r="CU68" t="s">
        <v>81</v>
      </c>
      <c r="CV68"/>
      <c r="CW68"/>
      <c r="CX68"/>
      <c r="CY68"/>
      <c r="CZ68"/>
      <c r="DA68"/>
    </row>
    <row r="69" spans="1:105">
      <c r="A69">
        <v>114437997558</v>
      </c>
      <c r="B69"/>
      <c r="C69"/>
      <c r="D69"/>
      <c r="E69"/>
      <c r="F69"/>
      <c r="G69"/>
      <c r="H69" t="s">
        <v>22</v>
      </c>
      <c r="I69"/>
      <c r="J69"/>
      <c r="K69"/>
      <c r="L69"/>
      <c r="M69"/>
      <c r="N69"/>
      <c r="O69"/>
      <c r="P69"/>
      <c r="Q69"/>
      <c r="R69" t="s">
        <v>18</v>
      </c>
      <c r="S69"/>
      <c r="T69"/>
      <c r="U69"/>
      <c r="V69"/>
      <c r="W69"/>
      <c r="X69"/>
      <c r="Y69"/>
      <c r="Z69"/>
      <c r="AA69"/>
      <c r="AB69"/>
      <c r="AC69"/>
      <c r="AD69"/>
      <c r="AE69"/>
      <c r="AF69"/>
      <c r="AG69"/>
      <c r="AH69"/>
      <c r="AI69" t="s">
        <v>34</v>
      </c>
      <c r="AJ69"/>
      <c r="AK69"/>
      <c r="AL69"/>
      <c r="AM69"/>
      <c r="AN69"/>
      <c r="AO69"/>
      <c r="AP69"/>
      <c r="AQ69"/>
      <c r="AR69"/>
      <c r="AS69"/>
      <c r="AT69"/>
      <c r="AU69"/>
      <c r="AV69"/>
      <c r="AW69"/>
      <c r="AX69"/>
      <c r="AY69"/>
      <c r="AZ69"/>
      <c r="BA69"/>
      <c r="BB69"/>
      <c r="BC69"/>
      <c r="BD69"/>
      <c r="BE69" t="s">
        <v>17</v>
      </c>
      <c r="BF69"/>
      <c r="BG69"/>
      <c r="BH69"/>
      <c r="BI69"/>
      <c r="BJ69"/>
      <c r="BK69"/>
      <c r="BL69"/>
      <c r="BM69"/>
      <c r="BN69"/>
      <c r="BO69"/>
      <c r="BP69"/>
      <c r="BQ69"/>
      <c r="BR69"/>
      <c r="BS69"/>
      <c r="BT69"/>
      <c r="BU69" t="s">
        <v>64</v>
      </c>
      <c r="BV69"/>
      <c r="BW69"/>
      <c r="BX69"/>
      <c r="BY69"/>
      <c r="BZ69"/>
      <c r="CA69"/>
      <c r="CB69"/>
      <c r="CC69"/>
      <c r="CD69"/>
      <c r="CE69"/>
      <c r="CF69"/>
      <c r="CG69"/>
      <c r="CH69"/>
      <c r="CI69" t="s">
        <v>388</v>
      </c>
      <c r="CJ69" t="s">
        <v>478</v>
      </c>
      <c r="CK69" t="s">
        <v>80</v>
      </c>
      <c r="CL69" t="s">
        <v>110</v>
      </c>
      <c r="CM69" t="s">
        <v>389</v>
      </c>
      <c r="CN69" t="s">
        <v>387</v>
      </c>
      <c r="CO69" t="s">
        <v>82</v>
      </c>
      <c r="CP69" t="s">
        <v>94</v>
      </c>
      <c r="CQ69" t="s">
        <v>84</v>
      </c>
      <c r="CR69" t="s">
        <v>99</v>
      </c>
      <c r="CS69" t="s">
        <v>86</v>
      </c>
      <c r="CT69" t="s">
        <v>359</v>
      </c>
      <c r="CU69" t="s">
        <v>86</v>
      </c>
      <c r="CV69"/>
      <c r="CW69"/>
      <c r="CX69"/>
      <c r="CY69"/>
      <c r="CZ69"/>
      <c r="DA69"/>
    </row>
    <row r="70" spans="1:105">
      <c r="A70">
        <v>114437993946</v>
      </c>
      <c r="B70"/>
      <c r="C70" t="s">
        <v>17</v>
      </c>
      <c r="D70"/>
      <c r="E70"/>
      <c r="F70"/>
      <c r="G70"/>
      <c r="H70"/>
      <c r="I70"/>
      <c r="J70"/>
      <c r="K70" t="s">
        <v>25</v>
      </c>
      <c r="L70"/>
      <c r="M70"/>
      <c r="N70" t="s">
        <v>28</v>
      </c>
      <c r="O70"/>
      <c r="P70"/>
      <c r="Q70" t="s">
        <v>17</v>
      </c>
      <c r="R70" t="s">
        <v>18</v>
      </c>
      <c r="S70"/>
      <c r="T70"/>
      <c r="U70"/>
      <c r="V70"/>
      <c r="W70"/>
      <c r="X70"/>
      <c r="Y70"/>
      <c r="Z70"/>
      <c r="AA70"/>
      <c r="AB70" t="s">
        <v>28</v>
      </c>
      <c r="AC70"/>
      <c r="AD70"/>
      <c r="AE70"/>
      <c r="AF70"/>
      <c r="AG70"/>
      <c r="AH70"/>
      <c r="AI70" t="s">
        <v>34</v>
      </c>
      <c r="AJ70"/>
      <c r="AK70"/>
      <c r="AL70"/>
      <c r="AM70"/>
      <c r="AN70"/>
      <c r="AO70"/>
      <c r="AP70"/>
      <c r="AQ70"/>
      <c r="AR70"/>
      <c r="AS70" t="s">
        <v>42</v>
      </c>
      <c r="AT70"/>
      <c r="AU70"/>
      <c r="AV70" t="s">
        <v>44</v>
      </c>
      <c r="AW70"/>
      <c r="AX70"/>
      <c r="AY70" t="s">
        <v>47</v>
      </c>
      <c r="AZ70"/>
      <c r="BA70"/>
      <c r="BB70" t="s">
        <v>49</v>
      </c>
      <c r="BC70"/>
      <c r="BD70"/>
      <c r="BE70"/>
      <c r="BF70"/>
      <c r="BG70"/>
      <c r="BH70" t="s">
        <v>54</v>
      </c>
      <c r="BI70"/>
      <c r="BJ70"/>
      <c r="BK70"/>
      <c r="BL70"/>
      <c r="BM70"/>
      <c r="BN70" t="s">
        <v>24</v>
      </c>
      <c r="BO70"/>
      <c r="BP70"/>
      <c r="BQ70"/>
      <c r="BR70"/>
      <c r="BS70"/>
      <c r="BT70"/>
      <c r="BU70" t="s">
        <v>64</v>
      </c>
      <c r="BV70"/>
      <c r="BW70"/>
      <c r="BX70"/>
      <c r="BY70"/>
      <c r="BZ70" t="s">
        <v>69</v>
      </c>
      <c r="CA70"/>
      <c r="CB70"/>
      <c r="CC70"/>
      <c r="CD70"/>
      <c r="CE70"/>
      <c r="CF70" t="s">
        <v>75</v>
      </c>
      <c r="CG70"/>
      <c r="CH70"/>
      <c r="CI70" t="s">
        <v>385</v>
      </c>
      <c r="CJ70" t="s">
        <v>476</v>
      </c>
      <c r="CK70" t="s">
        <v>80</v>
      </c>
      <c r="CL70" t="s">
        <v>110</v>
      </c>
      <c r="CM70" t="s">
        <v>389</v>
      </c>
      <c r="CN70" t="s">
        <v>387</v>
      </c>
      <c r="CO70" t="s">
        <v>82</v>
      </c>
      <c r="CP70"/>
      <c r="CQ70" t="s">
        <v>84</v>
      </c>
      <c r="CR70" t="s">
        <v>99</v>
      </c>
      <c r="CS70" t="s">
        <v>86</v>
      </c>
      <c r="CT70" t="s">
        <v>360</v>
      </c>
      <c r="CU70" t="s">
        <v>86</v>
      </c>
      <c r="CV70"/>
      <c r="CW70"/>
      <c r="CX70"/>
      <c r="CY70"/>
      <c r="CZ70"/>
      <c r="DA70"/>
    </row>
    <row r="71" spans="1:105">
      <c r="A71">
        <v>114437991153</v>
      </c>
      <c r="B71"/>
      <c r="C71" t="s">
        <v>17</v>
      </c>
      <c r="D71" t="s">
        <v>18</v>
      </c>
      <c r="E71"/>
      <c r="F71"/>
      <c r="G71"/>
      <c r="H71"/>
      <c r="I71" t="s">
        <v>23</v>
      </c>
      <c r="J71"/>
      <c r="K71"/>
      <c r="L71"/>
      <c r="M71"/>
      <c r="N71"/>
      <c r="O71"/>
      <c r="P71"/>
      <c r="Q71" t="s">
        <v>17</v>
      </c>
      <c r="R71" t="s">
        <v>18</v>
      </c>
      <c r="S71"/>
      <c r="T71"/>
      <c r="U71"/>
      <c r="V71"/>
      <c r="W71"/>
      <c r="X71"/>
      <c r="Y71"/>
      <c r="Z71"/>
      <c r="AA71"/>
      <c r="AB71" t="s">
        <v>28</v>
      </c>
      <c r="AC71"/>
      <c r="AD71"/>
      <c r="AE71"/>
      <c r="AF71"/>
      <c r="AG71"/>
      <c r="AH71"/>
      <c r="AI71" t="s">
        <v>34</v>
      </c>
      <c r="AJ71"/>
      <c r="AK71"/>
      <c r="AL71"/>
      <c r="AM71"/>
      <c r="AN71"/>
      <c r="AO71"/>
      <c r="AP71" t="s">
        <v>39</v>
      </c>
      <c r="AQ71"/>
      <c r="AR71"/>
      <c r="AS71"/>
      <c r="AT71"/>
      <c r="AU71" t="s">
        <v>43</v>
      </c>
      <c r="AV71"/>
      <c r="AW71" t="s">
        <v>45</v>
      </c>
      <c r="AX71"/>
      <c r="AY71"/>
      <c r="AZ71"/>
      <c r="BA71"/>
      <c r="BB71" t="s">
        <v>49</v>
      </c>
      <c r="BC71"/>
      <c r="BD71"/>
      <c r="BE71"/>
      <c r="BF71"/>
      <c r="BG71"/>
      <c r="BH71" t="s">
        <v>54</v>
      </c>
      <c r="BI71"/>
      <c r="BJ71"/>
      <c r="BK71"/>
      <c r="BL71" t="s">
        <v>58</v>
      </c>
      <c r="BM71"/>
      <c r="BN71"/>
      <c r="BO71"/>
      <c r="BP71"/>
      <c r="BQ71"/>
      <c r="BR71"/>
      <c r="BS71"/>
      <c r="BT71"/>
      <c r="BU71"/>
      <c r="BV71"/>
      <c r="BW71"/>
      <c r="BX71"/>
      <c r="BY71"/>
      <c r="BZ71" t="s">
        <v>69</v>
      </c>
      <c r="CA71"/>
      <c r="CB71"/>
      <c r="CC71"/>
      <c r="CD71"/>
      <c r="CE71"/>
      <c r="CF71"/>
      <c r="CG71"/>
      <c r="CH71"/>
      <c r="CI71" t="s">
        <v>388</v>
      </c>
      <c r="CJ71" t="s">
        <v>476</v>
      </c>
      <c r="CK71" t="s">
        <v>80</v>
      </c>
      <c r="CL71" t="s">
        <v>110</v>
      </c>
      <c r="CM71" t="s">
        <v>389</v>
      </c>
      <c r="CN71"/>
      <c r="CO71"/>
      <c r="CP71" t="s">
        <v>93</v>
      </c>
      <c r="CQ71" t="s">
        <v>95</v>
      </c>
      <c r="CR71" t="s">
        <v>99</v>
      </c>
      <c r="CS71" t="s">
        <v>86</v>
      </c>
      <c r="CT71" t="s">
        <v>360</v>
      </c>
      <c r="CU71" t="s">
        <v>86</v>
      </c>
      <c r="CV71"/>
      <c r="CW71"/>
      <c r="CX71"/>
      <c r="CY71"/>
      <c r="CZ71"/>
      <c r="DA71"/>
    </row>
    <row r="72" spans="1:105">
      <c r="A72">
        <v>114437988185</v>
      </c>
      <c r="B72"/>
      <c r="C72" t="s">
        <v>17</v>
      </c>
      <c r="D72"/>
      <c r="E72"/>
      <c r="F72"/>
      <c r="G72"/>
      <c r="H72"/>
      <c r="I72"/>
      <c r="J72" t="s">
        <v>24</v>
      </c>
      <c r="K72" t="s">
        <v>25</v>
      </c>
      <c r="L72"/>
      <c r="M72"/>
      <c r="N72"/>
      <c r="O72"/>
      <c r="P72"/>
      <c r="Q72"/>
      <c r="R72"/>
      <c r="S72"/>
      <c r="T72"/>
      <c r="U72"/>
      <c r="V72"/>
      <c r="W72" t="s">
        <v>23</v>
      </c>
      <c r="X72"/>
      <c r="Y72" t="s">
        <v>25</v>
      </c>
      <c r="Z72"/>
      <c r="AA72"/>
      <c r="AB72"/>
      <c r="AC72"/>
      <c r="AD72"/>
      <c r="AE72"/>
      <c r="AF72"/>
      <c r="AG72"/>
      <c r="AH72"/>
      <c r="AI72" t="s">
        <v>34</v>
      </c>
      <c r="AJ72"/>
      <c r="AK72"/>
      <c r="AL72"/>
      <c r="AM72"/>
      <c r="AN72"/>
      <c r="AO72"/>
      <c r="AP72"/>
      <c r="AQ72" t="s">
        <v>40</v>
      </c>
      <c r="AR72"/>
      <c r="AS72"/>
      <c r="AT72" t="s">
        <v>37</v>
      </c>
      <c r="AU72" t="s">
        <v>43</v>
      </c>
      <c r="AV72"/>
      <c r="AW72"/>
      <c r="AX72"/>
      <c r="AY72"/>
      <c r="AZ72"/>
      <c r="BA72"/>
      <c r="BB72" t="s">
        <v>49</v>
      </c>
      <c r="BC72"/>
      <c r="BD72"/>
      <c r="BE72"/>
      <c r="BF72"/>
      <c r="BG72"/>
      <c r="BH72"/>
      <c r="BI72"/>
      <c r="BJ72"/>
      <c r="BK72"/>
      <c r="BL72"/>
      <c r="BM72"/>
      <c r="BN72"/>
      <c r="BO72"/>
      <c r="BP72"/>
      <c r="BQ72" t="s">
        <v>61</v>
      </c>
      <c r="BR72" t="s">
        <v>62</v>
      </c>
      <c r="BS72"/>
      <c r="BT72"/>
      <c r="BU72" t="s">
        <v>64</v>
      </c>
      <c r="BV72"/>
      <c r="BW72" t="s">
        <v>66</v>
      </c>
      <c r="BX72"/>
      <c r="BY72"/>
      <c r="BZ72"/>
      <c r="CA72"/>
      <c r="CB72"/>
      <c r="CC72"/>
      <c r="CD72"/>
      <c r="CE72"/>
      <c r="CF72" t="s">
        <v>75</v>
      </c>
      <c r="CG72"/>
      <c r="CH72"/>
      <c r="CI72" t="s">
        <v>388</v>
      </c>
      <c r="CJ72" t="s">
        <v>482</v>
      </c>
      <c r="CK72" t="s">
        <v>80</v>
      </c>
      <c r="CL72" t="s">
        <v>419</v>
      </c>
      <c r="CM72" t="s">
        <v>391</v>
      </c>
      <c r="CN72" t="s">
        <v>390</v>
      </c>
      <c r="CO72" t="s">
        <v>82</v>
      </c>
      <c r="CP72" t="s">
        <v>83</v>
      </c>
      <c r="CQ72" t="s">
        <v>84</v>
      </c>
      <c r="CR72" t="s">
        <v>85</v>
      </c>
      <c r="CS72" t="s">
        <v>86</v>
      </c>
      <c r="CT72" t="s">
        <v>359</v>
      </c>
      <c r="CU72" t="s">
        <v>86</v>
      </c>
      <c r="CV72"/>
      <c r="CW72"/>
      <c r="CX72"/>
      <c r="CY72"/>
      <c r="CZ72"/>
      <c r="DA72"/>
    </row>
    <row r="73" spans="1:105">
      <c r="A73">
        <v>114437985485</v>
      </c>
      <c r="B73" t="s">
        <v>16</v>
      </c>
      <c r="C73" t="s">
        <v>17</v>
      </c>
      <c r="D73" t="s">
        <v>18</v>
      </c>
      <c r="E73"/>
      <c r="F73"/>
      <c r="G73"/>
      <c r="H73"/>
      <c r="I73"/>
      <c r="J73"/>
      <c r="K73"/>
      <c r="L73"/>
      <c r="M73"/>
      <c r="N73"/>
      <c r="O73"/>
      <c r="P73" t="s">
        <v>16</v>
      </c>
      <c r="Q73" t="s">
        <v>17</v>
      </c>
      <c r="R73" t="s">
        <v>18</v>
      </c>
      <c r="S73"/>
      <c r="T73"/>
      <c r="U73"/>
      <c r="V73"/>
      <c r="W73"/>
      <c r="X73"/>
      <c r="Y73"/>
      <c r="Z73"/>
      <c r="AA73"/>
      <c r="AB73"/>
      <c r="AC73"/>
      <c r="AD73"/>
      <c r="AE73"/>
      <c r="AF73"/>
      <c r="AG73"/>
      <c r="AH73"/>
      <c r="AI73" t="s">
        <v>34</v>
      </c>
      <c r="AJ73"/>
      <c r="AK73"/>
      <c r="AL73"/>
      <c r="AM73"/>
      <c r="AN73"/>
      <c r="AO73"/>
      <c r="AP73"/>
      <c r="AQ73"/>
      <c r="AR73"/>
      <c r="AS73"/>
      <c r="AT73"/>
      <c r="AU73" t="s">
        <v>43</v>
      </c>
      <c r="AV73"/>
      <c r="AW73"/>
      <c r="AX73"/>
      <c r="AY73"/>
      <c r="AZ73"/>
      <c r="BA73"/>
      <c r="BB73"/>
      <c r="BC73"/>
      <c r="BD73"/>
      <c r="BE73" t="s">
        <v>17</v>
      </c>
      <c r="BF73"/>
      <c r="BG73" t="s">
        <v>53</v>
      </c>
      <c r="BH73"/>
      <c r="BI73"/>
      <c r="BJ73"/>
      <c r="BK73"/>
      <c r="BL73" t="s">
        <v>58</v>
      </c>
      <c r="BM73"/>
      <c r="BN73"/>
      <c r="BO73"/>
      <c r="BP73"/>
      <c r="BQ73"/>
      <c r="BR73"/>
      <c r="BS73"/>
      <c r="BT73"/>
      <c r="BU73" t="s">
        <v>64</v>
      </c>
      <c r="BV73"/>
      <c r="BW73"/>
      <c r="BX73"/>
      <c r="BY73"/>
      <c r="BZ73"/>
      <c r="CA73"/>
      <c r="CB73"/>
      <c r="CC73"/>
      <c r="CD73" t="s">
        <v>73</v>
      </c>
      <c r="CE73"/>
      <c r="CF73" t="s">
        <v>75</v>
      </c>
      <c r="CG73"/>
      <c r="CH73"/>
      <c r="CI73" t="s">
        <v>388</v>
      </c>
      <c r="CJ73" t="s">
        <v>476</v>
      </c>
      <c r="CK73" t="s">
        <v>80</v>
      </c>
      <c r="CL73" t="s">
        <v>125</v>
      </c>
      <c r="CM73"/>
      <c r="CN73"/>
      <c r="CO73"/>
      <c r="CP73"/>
      <c r="CQ73" t="s">
        <v>88</v>
      </c>
      <c r="CR73" t="s">
        <v>99</v>
      </c>
      <c r="CS73" t="s">
        <v>86</v>
      </c>
      <c r="CT73" t="s">
        <v>360</v>
      </c>
      <c r="CU73" t="s">
        <v>86</v>
      </c>
      <c r="CV73"/>
      <c r="CW73"/>
      <c r="CX73"/>
      <c r="CY73"/>
      <c r="CZ73"/>
      <c r="DA73"/>
    </row>
    <row r="74" spans="1:105">
      <c r="A74">
        <v>114437983195</v>
      </c>
      <c r="B74"/>
      <c r="C74"/>
      <c r="D74"/>
      <c r="E74" t="s">
        <v>19</v>
      </c>
      <c r="F74"/>
      <c r="G74" t="s">
        <v>21</v>
      </c>
      <c r="H74"/>
      <c r="I74"/>
      <c r="J74"/>
      <c r="K74"/>
      <c r="L74"/>
      <c r="M74" t="s">
        <v>27</v>
      </c>
      <c r="N74"/>
      <c r="O74"/>
      <c r="P74"/>
      <c r="Q74" t="s">
        <v>17</v>
      </c>
      <c r="R74" t="s">
        <v>18</v>
      </c>
      <c r="S74"/>
      <c r="T74"/>
      <c r="U74"/>
      <c r="V74"/>
      <c r="W74"/>
      <c r="X74"/>
      <c r="Y74"/>
      <c r="Z74"/>
      <c r="AA74"/>
      <c r="AB74" t="s">
        <v>28</v>
      </c>
      <c r="AC74"/>
      <c r="AD74"/>
      <c r="AE74"/>
      <c r="AF74"/>
      <c r="AG74"/>
      <c r="AH74"/>
      <c r="AI74" t="s">
        <v>34</v>
      </c>
      <c r="AJ74"/>
      <c r="AK74"/>
      <c r="AL74"/>
      <c r="AM74"/>
      <c r="AN74"/>
      <c r="AO74"/>
      <c r="AP74"/>
      <c r="AQ74"/>
      <c r="AR74"/>
      <c r="AS74"/>
      <c r="AT74"/>
      <c r="AU74"/>
      <c r="AV74"/>
      <c r="AW74" t="s">
        <v>45</v>
      </c>
      <c r="AX74"/>
      <c r="AY74" t="s">
        <v>47</v>
      </c>
      <c r="AZ74" t="s">
        <v>48</v>
      </c>
      <c r="BA74"/>
      <c r="BB74"/>
      <c r="BC74"/>
      <c r="BD74"/>
      <c r="BE74"/>
      <c r="BF74"/>
      <c r="BG74" t="s">
        <v>53</v>
      </c>
      <c r="BH74"/>
      <c r="BI74"/>
      <c r="BJ74"/>
      <c r="BK74"/>
      <c r="BL74"/>
      <c r="BM74"/>
      <c r="BN74"/>
      <c r="BO74"/>
      <c r="BP74"/>
      <c r="BQ74"/>
      <c r="BR74" t="s">
        <v>62</v>
      </c>
      <c r="BS74" t="s">
        <v>63</v>
      </c>
      <c r="BT74"/>
      <c r="BU74" t="s">
        <v>64</v>
      </c>
      <c r="BV74"/>
      <c r="BW74"/>
      <c r="BX74"/>
      <c r="BY74"/>
      <c r="BZ74" t="s">
        <v>69</v>
      </c>
      <c r="CA74"/>
      <c r="CB74"/>
      <c r="CC74"/>
      <c r="CD74"/>
      <c r="CE74"/>
      <c r="CF74"/>
      <c r="CG74"/>
      <c r="CH74"/>
      <c r="CI74" t="s">
        <v>388</v>
      </c>
      <c r="CJ74" t="s">
        <v>476</v>
      </c>
      <c r="CK74" t="s">
        <v>342</v>
      </c>
      <c r="CL74">
        <v>11432</v>
      </c>
      <c r="CM74" t="s">
        <v>389</v>
      </c>
      <c r="CN74"/>
      <c r="CO74" t="s">
        <v>82</v>
      </c>
      <c r="CP74" t="s">
        <v>83</v>
      </c>
      <c r="CQ74" t="s">
        <v>103</v>
      </c>
      <c r="CR74" t="s">
        <v>99</v>
      </c>
      <c r="CS74" t="s">
        <v>86</v>
      </c>
      <c r="CT74" t="s">
        <v>360</v>
      </c>
      <c r="CU74" t="s">
        <v>86</v>
      </c>
      <c r="CV74"/>
      <c r="CW74"/>
      <c r="CX74"/>
      <c r="CY74"/>
      <c r="CZ74"/>
      <c r="DA74"/>
    </row>
    <row r="75" spans="1:105">
      <c r="A75">
        <v>114437980451</v>
      </c>
      <c r="B75" t="s">
        <v>16</v>
      </c>
      <c r="C75" t="s">
        <v>17</v>
      </c>
      <c r="D75"/>
      <c r="E75"/>
      <c r="F75"/>
      <c r="G75"/>
      <c r="H75"/>
      <c r="I75"/>
      <c r="J75" t="s">
        <v>24</v>
      </c>
      <c r="K75"/>
      <c r="L75"/>
      <c r="M75"/>
      <c r="N75"/>
      <c r="O75"/>
      <c r="P75"/>
      <c r="Q75"/>
      <c r="R75" t="s">
        <v>18</v>
      </c>
      <c r="S75" t="s">
        <v>19</v>
      </c>
      <c r="T75"/>
      <c r="U75"/>
      <c r="V75"/>
      <c r="W75" t="s">
        <v>23</v>
      </c>
      <c r="X75"/>
      <c r="Y75"/>
      <c r="Z75"/>
      <c r="AA75"/>
      <c r="AB75"/>
      <c r="AC75"/>
      <c r="AD75"/>
      <c r="AE75"/>
      <c r="AF75"/>
      <c r="AG75"/>
      <c r="AH75"/>
      <c r="AI75" t="s">
        <v>34</v>
      </c>
      <c r="AJ75"/>
      <c r="AK75"/>
      <c r="AL75"/>
      <c r="AM75"/>
      <c r="AN75"/>
      <c r="AO75" t="s">
        <v>38</v>
      </c>
      <c r="AP75" t="s">
        <v>39</v>
      </c>
      <c r="AQ75"/>
      <c r="AR75"/>
      <c r="AS75"/>
      <c r="AT75" t="s">
        <v>37</v>
      </c>
      <c r="AU75"/>
      <c r="AV75"/>
      <c r="AW75"/>
      <c r="AX75"/>
      <c r="AY75"/>
      <c r="AZ75"/>
      <c r="BA75"/>
      <c r="BB75"/>
      <c r="BC75"/>
      <c r="BD75" t="s">
        <v>51</v>
      </c>
      <c r="BE75"/>
      <c r="BF75" t="s">
        <v>52</v>
      </c>
      <c r="BG75"/>
      <c r="BH75"/>
      <c r="BI75" t="s">
        <v>55</v>
      </c>
      <c r="BJ75"/>
      <c r="BK75"/>
      <c r="BL75"/>
      <c r="BM75"/>
      <c r="BN75"/>
      <c r="BO75"/>
      <c r="BP75"/>
      <c r="BQ75"/>
      <c r="BR75"/>
      <c r="BS75"/>
      <c r="BT75"/>
      <c r="BU75" t="s">
        <v>64</v>
      </c>
      <c r="BV75"/>
      <c r="BW75"/>
      <c r="BX75"/>
      <c r="BY75" t="s">
        <v>68</v>
      </c>
      <c r="BZ75"/>
      <c r="CA75"/>
      <c r="CB75"/>
      <c r="CC75"/>
      <c r="CD75"/>
      <c r="CE75"/>
      <c r="CF75" t="s">
        <v>75</v>
      </c>
      <c r="CG75"/>
      <c r="CH75"/>
      <c r="CI75" t="s">
        <v>388</v>
      </c>
      <c r="CJ75" t="s">
        <v>476</v>
      </c>
      <c r="CK75" t="s">
        <v>80</v>
      </c>
      <c r="CL75" t="s">
        <v>132</v>
      </c>
      <c r="CM75" t="s">
        <v>389</v>
      </c>
      <c r="CN75" t="s">
        <v>387</v>
      </c>
      <c r="CO75" t="s">
        <v>82</v>
      </c>
      <c r="CP75" t="s">
        <v>94</v>
      </c>
      <c r="CQ75" t="s">
        <v>103</v>
      </c>
      <c r="CR75" t="s">
        <v>99</v>
      </c>
      <c r="CS75" t="s">
        <v>86</v>
      </c>
      <c r="CT75" t="s">
        <v>360</v>
      </c>
      <c r="CU75" t="s">
        <v>86</v>
      </c>
      <c r="CV75"/>
      <c r="CW75"/>
      <c r="CX75"/>
      <c r="CY75"/>
      <c r="CZ75"/>
      <c r="DA75"/>
    </row>
    <row r="76" spans="1:105">
      <c r="A76">
        <v>114437978065</v>
      </c>
      <c r="B76"/>
      <c r="C76"/>
      <c r="D76" t="s">
        <v>18</v>
      </c>
      <c r="E76" t="s">
        <v>19</v>
      </c>
      <c r="F76"/>
      <c r="G76"/>
      <c r="H76"/>
      <c r="I76"/>
      <c r="J76"/>
      <c r="K76"/>
      <c r="L76" t="s">
        <v>26</v>
      </c>
      <c r="M76"/>
      <c r="N76"/>
      <c r="O76"/>
      <c r="P76"/>
      <c r="Q76"/>
      <c r="R76" t="s">
        <v>18</v>
      </c>
      <c r="S76"/>
      <c r="T76"/>
      <c r="U76"/>
      <c r="V76"/>
      <c r="W76" t="s">
        <v>23</v>
      </c>
      <c r="X76"/>
      <c r="Y76" t="s">
        <v>25</v>
      </c>
      <c r="Z76"/>
      <c r="AA76"/>
      <c r="AB76"/>
      <c r="AC76"/>
      <c r="AD76"/>
      <c r="AE76"/>
      <c r="AF76"/>
      <c r="AG76"/>
      <c r="AH76"/>
      <c r="AI76" t="s">
        <v>34</v>
      </c>
      <c r="AJ76"/>
      <c r="AK76"/>
      <c r="AL76"/>
      <c r="AM76"/>
      <c r="AN76"/>
      <c r="AO76"/>
      <c r="AP76" t="s">
        <v>39</v>
      </c>
      <c r="AQ76"/>
      <c r="AR76"/>
      <c r="AS76" t="s">
        <v>42</v>
      </c>
      <c r="AT76"/>
      <c r="AU76"/>
      <c r="AV76"/>
      <c r="AW76"/>
      <c r="AX76" t="s">
        <v>46</v>
      </c>
      <c r="AY76"/>
      <c r="AZ76"/>
      <c r="BA76"/>
      <c r="BB76"/>
      <c r="BC76"/>
      <c r="BD76" t="s">
        <v>51</v>
      </c>
      <c r="BE76"/>
      <c r="BF76"/>
      <c r="BG76"/>
      <c r="BH76"/>
      <c r="BI76"/>
      <c r="BJ76"/>
      <c r="BK76"/>
      <c r="BL76"/>
      <c r="BM76"/>
      <c r="BN76"/>
      <c r="BO76"/>
      <c r="BP76"/>
      <c r="BQ76"/>
      <c r="BR76"/>
      <c r="BS76"/>
      <c r="BT76"/>
      <c r="BU76" t="s">
        <v>64</v>
      </c>
      <c r="BV76"/>
      <c r="BW76"/>
      <c r="BX76"/>
      <c r="BY76" t="s">
        <v>68</v>
      </c>
      <c r="BZ76"/>
      <c r="CA76"/>
      <c r="CB76" t="s">
        <v>71</v>
      </c>
      <c r="CC76"/>
      <c r="CD76"/>
      <c r="CE76"/>
      <c r="CF76"/>
      <c r="CG76"/>
      <c r="CH76"/>
      <c r="CI76" t="s">
        <v>388</v>
      </c>
      <c r="CJ76" t="s">
        <v>476</v>
      </c>
      <c r="CK76" t="s">
        <v>80</v>
      </c>
      <c r="CL76" t="s">
        <v>516</v>
      </c>
      <c r="CM76" t="s">
        <v>389</v>
      </c>
      <c r="CN76"/>
      <c r="CO76" t="s">
        <v>82</v>
      </c>
      <c r="CP76" t="s">
        <v>83</v>
      </c>
      <c r="CQ76" t="s">
        <v>103</v>
      </c>
      <c r="CR76" t="s">
        <v>99</v>
      </c>
      <c r="CS76" t="s">
        <v>86</v>
      </c>
      <c r="CT76" t="s">
        <v>360</v>
      </c>
      <c r="CU76" t="s">
        <v>86</v>
      </c>
      <c r="CV76"/>
      <c r="CW76"/>
      <c r="CX76"/>
      <c r="CY76"/>
      <c r="CZ76"/>
      <c r="DA76"/>
    </row>
    <row r="77" spans="1:105">
      <c r="A77">
        <v>114437974896</v>
      </c>
      <c r="B77" t="s">
        <v>16</v>
      </c>
      <c r="C77"/>
      <c r="D77" t="s">
        <v>18</v>
      </c>
      <c r="E77"/>
      <c r="F77"/>
      <c r="G77"/>
      <c r="H77"/>
      <c r="I77"/>
      <c r="J77"/>
      <c r="K77"/>
      <c r="L77"/>
      <c r="M77" t="s">
        <v>27</v>
      </c>
      <c r="N77"/>
      <c r="O77"/>
      <c r="P77" t="s">
        <v>16</v>
      </c>
      <c r="Q77"/>
      <c r="R77" t="s">
        <v>18</v>
      </c>
      <c r="S77"/>
      <c r="T77"/>
      <c r="U77"/>
      <c r="V77"/>
      <c r="W77"/>
      <c r="X77"/>
      <c r="Y77"/>
      <c r="Z77"/>
      <c r="AA77" t="s">
        <v>27</v>
      </c>
      <c r="AB77"/>
      <c r="AC77"/>
      <c r="AD77"/>
      <c r="AE77"/>
      <c r="AF77"/>
      <c r="AG77"/>
      <c r="AH77"/>
      <c r="AI77" t="s">
        <v>34</v>
      </c>
      <c r="AJ77"/>
      <c r="AK77"/>
      <c r="AL77"/>
      <c r="AM77"/>
      <c r="AN77"/>
      <c r="AO77" t="s">
        <v>38</v>
      </c>
      <c r="AP77"/>
      <c r="AQ77"/>
      <c r="AR77"/>
      <c r="AS77"/>
      <c r="AT77"/>
      <c r="AU77" t="s">
        <v>43</v>
      </c>
      <c r="AV77"/>
      <c r="AW77"/>
      <c r="AX77"/>
      <c r="AY77" t="s">
        <v>47</v>
      </c>
      <c r="AZ77"/>
      <c r="BA77"/>
      <c r="BB77"/>
      <c r="BC77"/>
      <c r="BD77"/>
      <c r="BE77"/>
      <c r="BF77"/>
      <c r="BG77" t="s">
        <v>53</v>
      </c>
      <c r="BH77"/>
      <c r="BI77" t="s">
        <v>55</v>
      </c>
      <c r="BJ77"/>
      <c r="BK77"/>
      <c r="BL77" t="s">
        <v>58</v>
      </c>
      <c r="BM77"/>
      <c r="BN77"/>
      <c r="BO77"/>
      <c r="BP77"/>
      <c r="BQ77"/>
      <c r="BR77"/>
      <c r="BS77"/>
      <c r="BT77"/>
      <c r="BU77" t="s">
        <v>64</v>
      </c>
      <c r="BV77"/>
      <c r="BW77"/>
      <c r="BX77"/>
      <c r="BY77" t="s">
        <v>68</v>
      </c>
      <c r="BZ77"/>
      <c r="CA77"/>
      <c r="CB77"/>
      <c r="CC77"/>
      <c r="CD77"/>
      <c r="CE77"/>
      <c r="CF77" t="s">
        <v>75</v>
      </c>
      <c r="CG77"/>
      <c r="CH77"/>
      <c r="CI77" t="s">
        <v>388</v>
      </c>
      <c r="CJ77" t="s">
        <v>476</v>
      </c>
      <c r="CK77" t="s">
        <v>80</v>
      </c>
      <c r="CL77" t="s">
        <v>114</v>
      </c>
      <c r="CM77" t="s">
        <v>389</v>
      </c>
      <c r="CN77" t="s">
        <v>387</v>
      </c>
      <c r="CO77" t="s">
        <v>82</v>
      </c>
      <c r="CP77" t="s">
        <v>93</v>
      </c>
      <c r="CQ77" t="s">
        <v>95</v>
      </c>
      <c r="CR77" t="s">
        <v>99</v>
      </c>
      <c r="CS77" t="s">
        <v>86</v>
      </c>
      <c r="CT77" t="s">
        <v>399</v>
      </c>
      <c r="CU77" t="s">
        <v>86</v>
      </c>
      <c r="CV77"/>
      <c r="CW77"/>
      <c r="CX77"/>
      <c r="CY77"/>
      <c r="CZ77"/>
      <c r="DA77"/>
    </row>
    <row r="78" spans="1:105">
      <c r="A78">
        <v>114437972132</v>
      </c>
      <c r="B78"/>
      <c r="C78" t="s">
        <v>17</v>
      </c>
      <c r="D78"/>
      <c r="E78"/>
      <c r="F78"/>
      <c r="G78"/>
      <c r="H78"/>
      <c r="I78"/>
      <c r="J78"/>
      <c r="K78"/>
      <c r="L78"/>
      <c r="M78" t="s">
        <v>27</v>
      </c>
      <c r="N78"/>
      <c r="O78"/>
      <c r="P78"/>
      <c r="Q78" t="s">
        <v>17</v>
      </c>
      <c r="R78" t="s">
        <v>18</v>
      </c>
      <c r="S78"/>
      <c r="T78"/>
      <c r="U78"/>
      <c r="V78"/>
      <c r="W78"/>
      <c r="X78"/>
      <c r="Y78"/>
      <c r="Z78"/>
      <c r="AA78"/>
      <c r="AB78"/>
      <c r="AC78"/>
      <c r="AD78"/>
      <c r="AE78"/>
      <c r="AF78"/>
      <c r="AG78"/>
      <c r="AH78"/>
      <c r="AI78" t="s">
        <v>34</v>
      </c>
      <c r="AJ78"/>
      <c r="AK78"/>
      <c r="AL78"/>
      <c r="AM78"/>
      <c r="AN78"/>
      <c r="AO78" t="s">
        <v>38</v>
      </c>
      <c r="AP78"/>
      <c r="AQ78"/>
      <c r="AR78"/>
      <c r="AS78"/>
      <c r="AT78"/>
      <c r="AU78"/>
      <c r="AV78"/>
      <c r="AW78"/>
      <c r="AX78"/>
      <c r="AY78"/>
      <c r="AZ78"/>
      <c r="BA78"/>
      <c r="BB78"/>
      <c r="BC78"/>
      <c r="BD78"/>
      <c r="BE78"/>
      <c r="BF78"/>
      <c r="BG78"/>
      <c r="BH78"/>
      <c r="BI78" t="s">
        <v>55</v>
      </c>
      <c r="BJ78"/>
      <c r="BK78"/>
      <c r="BL78"/>
      <c r="BM78"/>
      <c r="BN78"/>
      <c r="BO78"/>
      <c r="BP78"/>
      <c r="BQ78"/>
      <c r="BR78"/>
      <c r="BS78"/>
      <c r="BT78"/>
      <c r="BU78"/>
      <c r="BV78"/>
      <c r="BW78"/>
      <c r="BX78" t="s">
        <v>67</v>
      </c>
      <c r="BY78" t="s">
        <v>68</v>
      </c>
      <c r="BZ78"/>
      <c r="CA78"/>
      <c r="CB78"/>
      <c r="CC78"/>
      <c r="CD78" t="s">
        <v>73</v>
      </c>
      <c r="CE78"/>
      <c r="CF78" t="s">
        <v>75</v>
      </c>
      <c r="CG78"/>
      <c r="CH78"/>
      <c r="CI78" t="s">
        <v>388</v>
      </c>
      <c r="CJ78" t="s">
        <v>476</v>
      </c>
      <c r="CK78" t="s">
        <v>80</v>
      </c>
      <c r="CL78" t="s">
        <v>131</v>
      </c>
      <c r="CM78" t="s">
        <v>389</v>
      </c>
      <c r="CN78" t="s">
        <v>387</v>
      </c>
      <c r="CO78" t="s">
        <v>82</v>
      </c>
      <c r="CP78" t="s">
        <v>94</v>
      </c>
      <c r="CQ78" t="s">
        <v>103</v>
      </c>
      <c r="CR78" t="s">
        <v>99</v>
      </c>
      <c r="CS78" t="s">
        <v>86</v>
      </c>
      <c r="CT78" t="s">
        <v>399</v>
      </c>
      <c r="CU78" t="s">
        <v>86</v>
      </c>
      <c r="CV78"/>
      <c r="CW78"/>
      <c r="CX78"/>
      <c r="CY78"/>
      <c r="CZ78"/>
      <c r="DA78"/>
    </row>
    <row r="79" spans="1:105">
      <c r="A79">
        <v>114437956105</v>
      </c>
      <c r="B79"/>
      <c r="C79" t="s">
        <v>17</v>
      </c>
      <c r="D79"/>
      <c r="E79"/>
      <c r="F79"/>
      <c r="G79"/>
      <c r="H79"/>
      <c r="I79"/>
      <c r="J79"/>
      <c r="K79"/>
      <c r="L79"/>
      <c r="M79"/>
      <c r="N79"/>
      <c r="O79"/>
      <c r="P79"/>
      <c r="Q79" t="s">
        <v>17</v>
      </c>
      <c r="R79"/>
      <c r="S79"/>
      <c r="T79"/>
      <c r="U79"/>
      <c r="V79"/>
      <c r="W79"/>
      <c r="X79"/>
      <c r="Y79"/>
      <c r="Z79"/>
      <c r="AA79"/>
      <c r="AB79"/>
      <c r="AC79"/>
      <c r="AD79"/>
      <c r="AE79"/>
      <c r="AF79"/>
      <c r="AG79"/>
      <c r="AH79"/>
      <c r="AI79" t="s">
        <v>34</v>
      </c>
      <c r="AJ79"/>
      <c r="AK79"/>
      <c r="AL79"/>
      <c r="AM79"/>
      <c r="AN79"/>
      <c r="AO79"/>
      <c r="AP79"/>
      <c r="AQ79"/>
      <c r="AR79"/>
      <c r="AS79"/>
      <c r="AT79"/>
      <c r="AU79" t="s">
        <v>43</v>
      </c>
      <c r="AV79"/>
      <c r="AW79" t="s">
        <v>45</v>
      </c>
      <c r="AX79"/>
      <c r="AY79"/>
      <c r="AZ79"/>
      <c r="BA79"/>
      <c r="BB79"/>
      <c r="BC79"/>
      <c r="BD79" t="s">
        <v>51</v>
      </c>
      <c r="BE79"/>
      <c r="BF79"/>
      <c r="BG79" t="s">
        <v>53</v>
      </c>
      <c r="BH79"/>
      <c r="BI79" t="s">
        <v>55</v>
      </c>
      <c r="BJ79"/>
      <c r="BK79"/>
      <c r="BL79"/>
      <c r="BM79"/>
      <c r="BN79"/>
      <c r="BO79"/>
      <c r="BP79"/>
      <c r="BQ79"/>
      <c r="BR79"/>
      <c r="BS79"/>
      <c r="BT79"/>
      <c r="BU79" t="s">
        <v>64</v>
      </c>
      <c r="BV79"/>
      <c r="BW79"/>
      <c r="BX79"/>
      <c r="BY79"/>
      <c r="BZ79"/>
      <c r="CA79"/>
      <c r="CB79"/>
      <c r="CC79"/>
      <c r="CD79"/>
      <c r="CE79"/>
      <c r="CF79" t="s">
        <v>75</v>
      </c>
      <c r="CG79"/>
      <c r="CH79"/>
      <c r="CI79" t="s">
        <v>388</v>
      </c>
      <c r="CJ79" t="s">
        <v>476</v>
      </c>
      <c r="CK79" t="s">
        <v>80</v>
      </c>
      <c r="CL79" t="s">
        <v>128</v>
      </c>
      <c r="CM79" t="s">
        <v>389</v>
      </c>
      <c r="CN79"/>
      <c r="CO79" t="s">
        <v>82</v>
      </c>
      <c r="CP79" t="s">
        <v>97</v>
      </c>
      <c r="CQ79" t="s">
        <v>84</v>
      </c>
      <c r="CR79" t="s">
        <v>99</v>
      </c>
      <c r="CS79" t="s">
        <v>86</v>
      </c>
      <c r="CT79" t="s">
        <v>360</v>
      </c>
      <c r="CU79"/>
      <c r="CV79"/>
      <c r="CW79"/>
      <c r="CX79"/>
      <c r="CY79"/>
      <c r="CZ79"/>
      <c r="DA79"/>
    </row>
    <row r="80" spans="1:105">
      <c r="A80">
        <v>114437962495</v>
      </c>
      <c r="B80"/>
      <c r="C80" t="s">
        <v>17</v>
      </c>
      <c r="D80"/>
      <c r="E80" t="s">
        <v>19</v>
      </c>
      <c r="F80"/>
      <c r="G80"/>
      <c r="H80"/>
      <c r="I80"/>
      <c r="J80"/>
      <c r="K80"/>
      <c r="L80"/>
      <c r="M80"/>
      <c r="N80" t="s">
        <v>28</v>
      </c>
      <c r="O80"/>
      <c r="P80" t="s">
        <v>16</v>
      </c>
      <c r="Q80" t="s">
        <v>17</v>
      </c>
      <c r="R80"/>
      <c r="S80"/>
      <c r="T80"/>
      <c r="U80"/>
      <c r="V80"/>
      <c r="W80"/>
      <c r="X80"/>
      <c r="Y80"/>
      <c r="Z80"/>
      <c r="AA80" t="s">
        <v>27</v>
      </c>
      <c r="AB80"/>
      <c r="AC80"/>
      <c r="AD80"/>
      <c r="AE80"/>
      <c r="AF80"/>
      <c r="AG80" t="s">
        <v>32</v>
      </c>
      <c r="AH80"/>
      <c r="AI80"/>
      <c r="AJ80"/>
      <c r="AK80"/>
      <c r="AL80"/>
      <c r="AM80"/>
      <c r="AN80"/>
      <c r="AO80" t="s">
        <v>38</v>
      </c>
      <c r="AP80"/>
      <c r="AQ80"/>
      <c r="AR80"/>
      <c r="AS80" t="s">
        <v>42</v>
      </c>
      <c r="AT80"/>
      <c r="AU80" t="s">
        <v>43</v>
      </c>
      <c r="AV80"/>
      <c r="AW80"/>
      <c r="AX80"/>
      <c r="AY80"/>
      <c r="AZ80"/>
      <c r="BA80"/>
      <c r="BB80" t="s">
        <v>49</v>
      </c>
      <c r="BC80"/>
      <c r="BD80"/>
      <c r="BE80"/>
      <c r="BF80"/>
      <c r="BG80"/>
      <c r="BH80" t="s">
        <v>54</v>
      </c>
      <c r="BI80" t="s">
        <v>55</v>
      </c>
      <c r="BJ80"/>
      <c r="BK80"/>
      <c r="BL80"/>
      <c r="BM80"/>
      <c r="BN80"/>
      <c r="BO80"/>
      <c r="BP80"/>
      <c r="BQ80"/>
      <c r="BR80"/>
      <c r="BS80"/>
      <c r="BT80"/>
      <c r="BU80"/>
      <c r="BV80"/>
      <c r="BW80"/>
      <c r="BX80" t="s">
        <v>67</v>
      </c>
      <c r="BY80"/>
      <c r="BZ80"/>
      <c r="CA80"/>
      <c r="CB80"/>
      <c r="CC80"/>
      <c r="CD80"/>
      <c r="CE80"/>
      <c r="CF80"/>
      <c r="CG80"/>
      <c r="CH80"/>
      <c r="CI80" t="s">
        <v>385</v>
      </c>
      <c r="CJ80" t="s">
        <v>476</v>
      </c>
      <c r="CK80" t="s">
        <v>80</v>
      </c>
      <c r="CL80" t="s">
        <v>419</v>
      </c>
      <c r="CM80" t="s">
        <v>389</v>
      </c>
      <c r="CN80"/>
      <c r="CO80" t="s">
        <v>82</v>
      </c>
      <c r="CP80" t="s">
        <v>83</v>
      </c>
      <c r="CQ80" t="s">
        <v>88</v>
      </c>
      <c r="CR80" t="s">
        <v>99</v>
      </c>
      <c r="CS80" t="s">
        <v>86</v>
      </c>
      <c r="CT80" t="s">
        <v>360</v>
      </c>
      <c r="CU80" t="s">
        <v>86</v>
      </c>
      <c r="CV80"/>
      <c r="CW80"/>
      <c r="CX80"/>
      <c r="CY80"/>
      <c r="CZ80"/>
      <c r="DA80"/>
    </row>
    <row r="81" spans="1:105">
      <c r="A81">
        <v>114437949763</v>
      </c>
      <c r="B81"/>
      <c r="C81"/>
      <c r="D81"/>
      <c r="E81"/>
      <c r="F81"/>
      <c r="G81"/>
      <c r="H81"/>
      <c r="I81"/>
      <c r="J81"/>
      <c r="K81"/>
      <c r="L81"/>
      <c r="M81"/>
      <c r="N81"/>
      <c r="O81"/>
      <c r="P81"/>
      <c r="Q81" t="s">
        <v>17</v>
      </c>
      <c r="R81" t="s">
        <v>18</v>
      </c>
      <c r="S81" t="s">
        <v>19</v>
      </c>
      <c r="T81"/>
      <c r="U81"/>
      <c r="V81"/>
      <c r="W81"/>
      <c r="X81"/>
      <c r="Y81"/>
      <c r="Z81"/>
      <c r="AA81"/>
      <c r="AB81"/>
      <c r="AC81"/>
      <c r="AD81"/>
      <c r="AE81"/>
      <c r="AF81"/>
      <c r="AG81"/>
      <c r="AH81"/>
      <c r="AI81"/>
      <c r="AJ81"/>
      <c r="AK81"/>
      <c r="AL81"/>
      <c r="AM81"/>
      <c r="AN81"/>
      <c r="AO81" t="s">
        <v>38</v>
      </c>
      <c r="AP81"/>
      <c r="AQ81"/>
      <c r="AR81"/>
      <c r="AS81"/>
      <c r="AT81"/>
      <c r="AU81"/>
      <c r="AV81"/>
      <c r="AW81"/>
      <c r="AX81"/>
      <c r="AY81"/>
      <c r="AZ81"/>
      <c r="BA81"/>
      <c r="BB81" t="s">
        <v>49</v>
      </c>
      <c r="BC81"/>
      <c r="BD81"/>
      <c r="BE81" t="s">
        <v>17</v>
      </c>
      <c r="BF81"/>
      <c r="BG81"/>
      <c r="BH81"/>
      <c r="BI81"/>
      <c r="BJ81"/>
      <c r="BK81" t="s">
        <v>57</v>
      </c>
      <c r="BL81"/>
      <c r="BM81"/>
      <c r="BN81"/>
      <c r="BO81"/>
      <c r="BP81"/>
      <c r="BQ81"/>
      <c r="BR81"/>
      <c r="BS81"/>
      <c r="BT81"/>
      <c r="BU81"/>
      <c r="BV81"/>
      <c r="BW81"/>
      <c r="BX81"/>
      <c r="BY81"/>
      <c r="BZ81" t="s">
        <v>69</v>
      </c>
      <c r="CA81"/>
      <c r="CB81"/>
      <c r="CC81"/>
      <c r="CD81"/>
      <c r="CE81"/>
      <c r="CF81"/>
      <c r="CG81"/>
      <c r="CH81"/>
      <c r="CI81" t="s">
        <v>388</v>
      </c>
      <c r="CJ81" t="s">
        <v>476</v>
      </c>
      <c r="CK81" t="s">
        <v>80</v>
      </c>
      <c r="CL81" t="s">
        <v>115</v>
      </c>
      <c r="CM81" t="s">
        <v>389</v>
      </c>
      <c r="CN81" t="s">
        <v>387</v>
      </c>
      <c r="CO81" t="s">
        <v>82</v>
      </c>
      <c r="CP81" t="s">
        <v>94</v>
      </c>
      <c r="CQ81" t="s">
        <v>95</v>
      </c>
      <c r="CR81" t="s">
        <v>99</v>
      </c>
      <c r="CS81" t="s">
        <v>86</v>
      </c>
      <c r="CT81" t="s">
        <v>360</v>
      </c>
      <c r="CU81"/>
      <c r="CV81"/>
      <c r="CW81"/>
      <c r="CX81"/>
      <c r="CY81"/>
      <c r="CZ81"/>
      <c r="DA81"/>
    </row>
    <row r="82" spans="1:105">
      <c r="A82">
        <v>114437965000</v>
      </c>
      <c r="B82"/>
      <c r="C82"/>
      <c r="D82"/>
      <c r="E82"/>
      <c r="F82"/>
      <c r="G82"/>
      <c r="H82"/>
      <c r="I82"/>
      <c r="J82" t="s">
        <v>24</v>
      </c>
      <c r="K82" t="s">
        <v>25</v>
      </c>
      <c r="L82"/>
      <c r="M82"/>
      <c r="N82" t="s">
        <v>28</v>
      </c>
      <c r="O82"/>
      <c r="P82"/>
      <c r="Q82"/>
      <c r="R82"/>
      <c r="S82"/>
      <c r="T82"/>
      <c r="U82"/>
      <c r="V82"/>
      <c r="W82"/>
      <c r="X82"/>
      <c r="Y82"/>
      <c r="Z82"/>
      <c r="AA82"/>
      <c r="AB82"/>
      <c r="AC82"/>
      <c r="AD82"/>
      <c r="AE82" t="s">
        <v>30</v>
      </c>
      <c r="AF82"/>
      <c r="AG82"/>
      <c r="AH82"/>
      <c r="AI82"/>
      <c r="AJ82" t="s">
        <v>35</v>
      </c>
      <c r="AK82"/>
      <c r="AL82"/>
      <c r="AM82"/>
      <c r="AN82"/>
      <c r="AO82"/>
      <c r="AP82"/>
      <c r="AQ82"/>
      <c r="AR82"/>
      <c r="AS82"/>
      <c r="AT82"/>
      <c r="AU82"/>
      <c r="AV82"/>
      <c r="AW82"/>
      <c r="AX82"/>
      <c r="AY82"/>
      <c r="AZ82"/>
      <c r="BA82"/>
      <c r="BB82" t="s">
        <v>49</v>
      </c>
      <c r="BC82"/>
      <c r="BD82"/>
      <c r="BE82"/>
      <c r="BF82"/>
      <c r="BG82"/>
      <c r="BH82"/>
      <c r="BI82"/>
      <c r="BJ82"/>
      <c r="BK82"/>
      <c r="BL82" t="s">
        <v>58</v>
      </c>
      <c r="BM82"/>
      <c r="BN82" t="s">
        <v>24</v>
      </c>
      <c r="BO82"/>
      <c r="BP82"/>
      <c r="BQ82"/>
      <c r="BR82"/>
      <c r="BS82"/>
      <c r="BT82"/>
      <c r="BU82"/>
      <c r="BV82"/>
      <c r="BW82"/>
      <c r="BX82"/>
      <c r="BY82" t="s">
        <v>68</v>
      </c>
      <c r="BZ82" t="s">
        <v>69</v>
      </c>
      <c r="CA82"/>
      <c r="CB82"/>
      <c r="CC82"/>
      <c r="CD82"/>
      <c r="CE82"/>
      <c r="CF82" t="s">
        <v>75</v>
      </c>
      <c r="CG82"/>
      <c r="CH82"/>
      <c r="CI82" t="s">
        <v>385</v>
      </c>
      <c r="CJ82" t="s">
        <v>476</v>
      </c>
      <c r="CK82" t="s">
        <v>80</v>
      </c>
      <c r="CL82" t="s">
        <v>419</v>
      </c>
      <c r="CM82" t="s">
        <v>389</v>
      </c>
      <c r="CN82"/>
      <c r="CO82" t="s">
        <v>82</v>
      </c>
      <c r="CP82"/>
      <c r="CQ82" t="s">
        <v>102</v>
      </c>
      <c r="CR82" t="s">
        <v>99</v>
      </c>
      <c r="CS82" t="s">
        <v>86</v>
      </c>
      <c r="CT82" t="s">
        <v>359</v>
      </c>
      <c r="CU82" t="s">
        <v>86</v>
      </c>
      <c r="CV82"/>
      <c r="CW82"/>
      <c r="CX82"/>
      <c r="CY82"/>
      <c r="CZ82"/>
      <c r="DA82"/>
    </row>
    <row r="83" spans="1:105">
      <c r="A83">
        <v>114437959554</v>
      </c>
      <c r="B83"/>
      <c r="C83"/>
      <c r="D83" t="s">
        <v>18</v>
      </c>
      <c r="E83"/>
      <c r="F83"/>
      <c r="G83"/>
      <c r="H83" t="s">
        <v>22</v>
      </c>
      <c r="I83"/>
      <c r="J83"/>
      <c r="K83"/>
      <c r="L83"/>
      <c r="M83"/>
      <c r="N83"/>
      <c r="O83"/>
      <c r="P83"/>
      <c r="Q83"/>
      <c r="R83"/>
      <c r="S83"/>
      <c r="T83"/>
      <c r="U83"/>
      <c r="V83"/>
      <c r="W83"/>
      <c r="X83"/>
      <c r="Y83"/>
      <c r="Z83"/>
      <c r="AA83"/>
      <c r="AB83"/>
      <c r="AC83"/>
      <c r="AD83"/>
      <c r="AE83"/>
      <c r="AF83"/>
      <c r="AG83"/>
      <c r="AH83"/>
      <c r="AI83"/>
      <c r="AJ83"/>
      <c r="AK83"/>
      <c r="AL83"/>
      <c r="AM83"/>
      <c r="AN83"/>
      <c r="AO83"/>
      <c r="AP83"/>
      <c r="AQ83"/>
      <c r="AR83" t="s">
        <v>41</v>
      </c>
      <c r="AS83" t="s">
        <v>42</v>
      </c>
      <c r="AT83"/>
      <c r="AU83" t="s">
        <v>43</v>
      </c>
      <c r="AV83"/>
      <c r="AW83"/>
      <c r="AX83"/>
      <c r="AY83"/>
      <c r="AZ83"/>
      <c r="BA83"/>
      <c r="BB83"/>
      <c r="BC83"/>
      <c r="BD83"/>
      <c r="BE83"/>
      <c r="BF83"/>
      <c r="BG83" t="s">
        <v>53</v>
      </c>
      <c r="BH83"/>
      <c r="BI83" t="s">
        <v>55</v>
      </c>
      <c r="BJ83"/>
      <c r="BK83"/>
      <c r="BL83"/>
      <c r="BM83"/>
      <c r="BN83"/>
      <c r="BO83"/>
      <c r="BP83"/>
      <c r="BQ83"/>
      <c r="BR83"/>
      <c r="BS83"/>
      <c r="BT83"/>
      <c r="BU83"/>
      <c r="BV83"/>
      <c r="BW83"/>
      <c r="BX83"/>
      <c r="BY83" t="s">
        <v>68</v>
      </c>
      <c r="BZ83"/>
      <c r="CA83"/>
      <c r="CB83" t="s">
        <v>71</v>
      </c>
      <c r="CC83"/>
      <c r="CD83"/>
      <c r="CE83"/>
      <c r="CF83" t="s">
        <v>75</v>
      </c>
      <c r="CG83"/>
      <c r="CH83"/>
      <c r="CI83" t="s">
        <v>388</v>
      </c>
      <c r="CJ83" t="s">
        <v>476</v>
      </c>
      <c r="CK83" t="s">
        <v>80</v>
      </c>
      <c r="CL83" t="s">
        <v>419</v>
      </c>
      <c r="CM83" t="s">
        <v>389</v>
      </c>
      <c r="CN83"/>
      <c r="CO83" t="s">
        <v>82</v>
      </c>
      <c r="CP83" t="s">
        <v>94</v>
      </c>
      <c r="CQ83" t="s">
        <v>88</v>
      </c>
      <c r="CR83" t="s">
        <v>85</v>
      </c>
      <c r="CS83" t="s">
        <v>86</v>
      </c>
      <c r="CT83" t="s">
        <v>359</v>
      </c>
      <c r="CU83" t="s">
        <v>86</v>
      </c>
      <c r="CV83"/>
      <c r="CW83"/>
      <c r="CX83"/>
      <c r="CY83"/>
      <c r="CZ83"/>
      <c r="DA83"/>
    </row>
    <row r="84" spans="1:105">
      <c r="A84">
        <v>114437952683</v>
      </c>
      <c r="B84"/>
      <c r="C84" t="s">
        <v>17</v>
      </c>
      <c r="D84"/>
      <c r="E84"/>
      <c r="F84"/>
      <c r="G84"/>
      <c r="H84"/>
      <c r="I84"/>
      <c r="J84"/>
      <c r="K84"/>
      <c r="L84"/>
      <c r="M84" t="s">
        <v>27</v>
      </c>
      <c r="N84"/>
      <c r="O84" t="s">
        <v>517</v>
      </c>
      <c r="P84"/>
      <c r="Q84" t="s">
        <v>17</v>
      </c>
      <c r="R84"/>
      <c r="S84"/>
      <c r="T84"/>
      <c r="U84"/>
      <c r="V84"/>
      <c r="W84"/>
      <c r="X84"/>
      <c r="Y84"/>
      <c r="Z84"/>
      <c r="AA84" t="s">
        <v>27</v>
      </c>
      <c r="AB84" t="s">
        <v>28</v>
      </c>
      <c r="AC84"/>
      <c r="AD84"/>
      <c r="AE84"/>
      <c r="AF84"/>
      <c r="AG84"/>
      <c r="AH84"/>
      <c r="AI84" t="s">
        <v>34</v>
      </c>
      <c r="AJ84"/>
      <c r="AK84"/>
      <c r="AL84"/>
      <c r="AM84"/>
      <c r="AN84"/>
      <c r="AO84" t="s">
        <v>38</v>
      </c>
      <c r="AP84"/>
      <c r="AQ84"/>
      <c r="AR84"/>
      <c r="AS84"/>
      <c r="AT84"/>
      <c r="AU84"/>
      <c r="AV84"/>
      <c r="AW84"/>
      <c r="AX84"/>
      <c r="AY84"/>
      <c r="AZ84"/>
      <c r="BA84"/>
      <c r="BB84" t="s">
        <v>49</v>
      </c>
      <c r="BC84"/>
      <c r="BD84"/>
      <c r="BE84" t="s">
        <v>17</v>
      </c>
      <c r="BF84"/>
      <c r="BG84"/>
      <c r="BH84" t="s">
        <v>54</v>
      </c>
      <c r="BI84"/>
      <c r="BJ84"/>
      <c r="BK84"/>
      <c r="BL84"/>
      <c r="BM84"/>
      <c r="BN84"/>
      <c r="BO84"/>
      <c r="BP84"/>
      <c r="BQ84"/>
      <c r="BR84"/>
      <c r="BS84"/>
      <c r="BT84"/>
      <c r="BU84" t="s">
        <v>64</v>
      </c>
      <c r="BV84"/>
      <c r="BW84"/>
      <c r="BX84"/>
      <c r="BY84"/>
      <c r="BZ84"/>
      <c r="CA84"/>
      <c r="CB84"/>
      <c r="CC84"/>
      <c r="CD84"/>
      <c r="CE84"/>
      <c r="CF84"/>
      <c r="CG84"/>
      <c r="CH84"/>
      <c r="CI84" t="s">
        <v>388</v>
      </c>
      <c r="CJ84" t="s">
        <v>476</v>
      </c>
      <c r="CK84" t="s">
        <v>80</v>
      </c>
      <c r="CL84" t="s">
        <v>115</v>
      </c>
      <c r="CM84" t="s">
        <v>389</v>
      </c>
      <c r="CN84" t="s">
        <v>387</v>
      </c>
      <c r="CO84" t="s">
        <v>82</v>
      </c>
      <c r="CP84" t="s">
        <v>93</v>
      </c>
      <c r="CQ84" t="s">
        <v>103</v>
      </c>
      <c r="CR84" t="s">
        <v>99</v>
      </c>
      <c r="CS84" t="s">
        <v>86</v>
      </c>
      <c r="CT84" t="s">
        <v>399</v>
      </c>
      <c r="CU84" t="s">
        <v>86</v>
      </c>
      <c r="CV84"/>
      <c r="CW84"/>
      <c r="CX84"/>
      <c r="CY84"/>
      <c r="CZ84"/>
      <c r="DA84"/>
    </row>
    <row r="85" spans="1:105">
      <c r="A85">
        <v>114437946038</v>
      </c>
      <c r="B85"/>
      <c r="C85" t="s">
        <v>17</v>
      </c>
      <c r="D85"/>
      <c r="E85"/>
      <c r="F85"/>
      <c r="G85"/>
      <c r="H85" t="s">
        <v>22</v>
      </c>
      <c r="I85"/>
      <c r="J85"/>
      <c r="K85"/>
      <c r="L85"/>
      <c r="M85" t="s">
        <v>27</v>
      </c>
      <c r="N85"/>
      <c r="O85"/>
      <c r="P85" t="s">
        <v>16</v>
      </c>
      <c r="Q85"/>
      <c r="R85" t="s">
        <v>18</v>
      </c>
      <c r="S85"/>
      <c r="T85"/>
      <c r="U85"/>
      <c r="V85"/>
      <c r="W85"/>
      <c r="X85"/>
      <c r="Y85"/>
      <c r="Z85"/>
      <c r="AA85" t="s">
        <v>27</v>
      </c>
      <c r="AB85"/>
      <c r="AC85"/>
      <c r="AD85"/>
      <c r="AE85"/>
      <c r="AF85"/>
      <c r="AG85"/>
      <c r="AH85"/>
      <c r="AI85" t="s">
        <v>34</v>
      </c>
      <c r="AJ85"/>
      <c r="AK85"/>
      <c r="AL85"/>
      <c r="AM85"/>
      <c r="AN85"/>
      <c r="AO85" t="s">
        <v>38</v>
      </c>
      <c r="AP85"/>
      <c r="AQ85"/>
      <c r="AR85"/>
      <c r="AS85" t="s">
        <v>42</v>
      </c>
      <c r="AT85"/>
      <c r="AU85"/>
      <c r="AV85"/>
      <c r="AW85"/>
      <c r="AX85" t="s">
        <v>46</v>
      </c>
      <c r="AY85"/>
      <c r="AZ85"/>
      <c r="BA85"/>
      <c r="BB85"/>
      <c r="BC85"/>
      <c r="BD85"/>
      <c r="BE85" t="s">
        <v>17</v>
      </c>
      <c r="BF85"/>
      <c r="BG85"/>
      <c r="BH85" t="s">
        <v>54</v>
      </c>
      <c r="BI85"/>
      <c r="BJ85"/>
      <c r="BK85"/>
      <c r="BL85"/>
      <c r="BM85"/>
      <c r="BN85" t="s">
        <v>24</v>
      </c>
      <c r="BO85"/>
      <c r="BP85"/>
      <c r="BQ85"/>
      <c r="BR85"/>
      <c r="BS85"/>
      <c r="BT85"/>
      <c r="BU85" t="s">
        <v>64</v>
      </c>
      <c r="BV85"/>
      <c r="BW85"/>
      <c r="BX85"/>
      <c r="BY85"/>
      <c r="BZ85"/>
      <c r="CA85"/>
      <c r="CB85"/>
      <c r="CC85"/>
      <c r="CD85"/>
      <c r="CE85"/>
      <c r="CF85"/>
      <c r="CG85"/>
      <c r="CH85"/>
      <c r="CI85" t="s">
        <v>385</v>
      </c>
      <c r="CJ85" t="s">
        <v>476</v>
      </c>
      <c r="CK85" t="s">
        <v>80</v>
      </c>
      <c r="CL85" t="s">
        <v>126</v>
      </c>
      <c r="CM85" t="s">
        <v>389</v>
      </c>
      <c r="CN85" t="s">
        <v>387</v>
      </c>
      <c r="CO85" t="s">
        <v>82</v>
      </c>
      <c r="CP85"/>
      <c r="CQ85" t="s">
        <v>95</v>
      </c>
      <c r="CR85" t="s">
        <v>85</v>
      </c>
      <c r="CS85" t="s">
        <v>86</v>
      </c>
      <c r="CT85" t="s">
        <v>360</v>
      </c>
      <c r="CU85" t="s">
        <v>86</v>
      </c>
      <c r="CV85"/>
      <c r="CW85"/>
      <c r="CX85"/>
      <c r="CY85"/>
      <c r="CZ85"/>
      <c r="DA85"/>
    </row>
    <row r="86" spans="1:105">
      <c r="A86">
        <v>114437942007</v>
      </c>
      <c r="B86" t="s">
        <v>16</v>
      </c>
      <c r="C86"/>
      <c r="D86" t="s">
        <v>18</v>
      </c>
      <c r="E86"/>
      <c r="F86"/>
      <c r="G86"/>
      <c r="H86"/>
      <c r="I86" t="s">
        <v>23</v>
      </c>
      <c r="J86"/>
      <c r="K86"/>
      <c r="L86"/>
      <c r="M86"/>
      <c r="N86"/>
      <c r="O86"/>
      <c r="P86"/>
      <c r="Q86"/>
      <c r="R86" t="s">
        <v>18</v>
      </c>
      <c r="S86"/>
      <c r="T86"/>
      <c r="U86"/>
      <c r="V86"/>
      <c r="W86" t="s">
        <v>23</v>
      </c>
      <c r="X86"/>
      <c r="Y86"/>
      <c r="Z86"/>
      <c r="AA86"/>
      <c r="AB86"/>
      <c r="AC86"/>
      <c r="AD86"/>
      <c r="AE86"/>
      <c r="AF86" t="s">
        <v>31</v>
      </c>
      <c r="AG86"/>
      <c r="AH86"/>
      <c r="AI86"/>
      <c r="AJ86"/>
      <c r="AK86"/>
      <c r="AL86"/>
      <c r="AM86" t="s">
        <v>353</v>
      </c>
      <c r="AN86"/>
      <c r="AO86" t="s">
        <v>38</v>
      </c>
      <c r="AP86"/>
      <c r="AQ86"/>
      <c r="AR86"/>
      <c r="AS86"/>
      <c r="AT86"/>
      <c r="AU86" t="s">
        <v>43</v>
      </c>
      <c r="AV86"/>
      <c r="AW86"/>
      <c r="AX86"/>
      <c r="AY86"/>
      <c r="AZ86"/>
      <c r="BA86"/>
      <c r="BB86" t="s">
        <v>49</v>
      </c>
      <c r="BC86"/>
      <c r="BD86" t="s">
        <v>51</v>
      </c>
      <c r="BE86"/>
      <c r="BF86" t="s">
        <v>52</v>
      </c>
      <c r="BG86"/>
      <c r="BH86"/>
      <c r="BI86" t="s">
        <v>55</v>
      </c>
      <c r="BJ86"/>
      <c r="BK86" t="s">
        <v>57</v>
      </c>
      <c r="BL86"/>
      <c r="BM86"/>
      <c r="BN86"/>
      <c r="BO86"/>
      <c r="BP86"/>
      <c r="BQ86"/>
      <c r="BR86"/>
      <c r="BS86"/>
      <c r="BT86"/>
      <c r="BU86" t="s">
        <v>64</v>
      </c>
      <c r="BV86"/>
      <c r="BW86"/>
      <c r="BX86"/>
      <c r="BY86"/>
      <c r="BZ86"/>
      <c r="CA86"/>
      <c r="CB86"/>
      <c r="CC86"/>
      <c r="CD86"/>
      <c r="CE86"/>
      <c r="CF86"/>
      <c r="CG86"/>
      <c r="CH86"/>
      <c r="CI86" t="s">
        <v>388</v>
      </c>
      <c r="CJ86" t="s">
        <v>478</v>
      </c>
      <c r="CK86" t="s">
        <v>80</v>
      </c>
      <c r="CL86" t="s">
        <v>420</v>
      </c>
      <c r="CM86" t="s">
        <v>389</v>
      </c>
      <c r="CN86" t="s">
        <v>387</v>
      </c>
      <c r="CO86" t="s">
        <v>82</v>
      </c>
      <c r="CP86"/>
      <c r="CQ86" t="s">
        <v>84</v>
      </c>
      <c r="CR86" t="s">
        <v>85</v>
      </c>
      <c r="CS86" t="s">
        <v>86</v>
      </c>
      <c r="CT86" t="s">
        <v>359</v>
      </c>
      <c r="CU86" t="s">
        <v>86</v>
      </c>
      <c r="CV86"/>
      <c r="CW86"/>
      <c r="CX86"/>
      <c r="CY86"/>
      <c r="CZ86"/>
      <c r="DA86"/>
    </row>
    <row r="87" spans="1:105">
      <c r="A87">
        <v>114437939305</v>
      </c>
      <c r="B87"/>
      <c r="C87"/>
      <c r="D87" t="s">
        <v>18</v>
      </c>
      <c r="E87"/>
      <c r="F87"/>
      <c r="G87"/>
      <c r="H87"/>
      <c r="I87"/>
      <c r="J87"/>
      <c r="K87" t="s">
        <v>25</v>
      </c>
      <c r="L87"/>
      <c r="M87" t="s">
        <v>27</v>
      </c>
      <c r="N87"/>
      <c r="O87"/>
      <c r="P87"/>
      <c r="Q87" t="s">
        <v>17</v>
      </c>
      <c r="R87" t="s">
        <v>18</v>
      </c>
      <c r="S87"/>
      <c r="T87"/>
      <c r="U87"/>
      <c r="V87"/>
      <c r="W87"/>
      <c r="X87"/>
      <c r="Y87"/>
      <c r="Z87"/>
      <c r="AA87" t="s">
        <v>27</v>
      </c>
      <c r="AB87"/>
      <c r="AC87"/>
      <c r="AD87"/>
      <c r="AE87"/>
      <c r="AF87"/>
      <c r="AG87"/>
      <c r="AH87"/>
      <c r="AI87"/>
      <c r="AJ87"/>
      <c r="AK87"/>
      <c r="AL87"/>
      <c r="AM87" t="s">
        <v>353</v>
      </c>
      <c r="AN87"/>
      <c r="AO87"/>
      <c r="AP87"/>
      <c r="AQ87"/>
      <c r="AR87"/>
      <c r="AS87"/>
      <c r="AT87"/>
      <c r="AU87"/>
      <c r="AV87"/>
      <c r="AW87"/>
      <c r="AX87"/>
      <c r="AY87"/>
      <c r="AZ87"/>
      <c r="BA87"/>
      <c r="BB87"/>
      <c r="BC87"/>
      <c r="BD87"/>
      <c r="BE87"/>
      <c r="BF87"/>
      <c r="BG87"/>
      <c r="BH87"/>
      <c r="BI87"/>
      <c r="BJ87"/>
      <c r="BK87"/>
      <c r="BL87"/>
      <c r="BM87"/>
      <c r="BN87"/>
      <c r="BO87"/>
      <c r="BP87"/>
      <c r="BQ87"/>
      <c r="BR87"/>
      <c r="BS87"/>
      <c r="BT87"/>
      <c r="BU87" t="s">
        <v>64</v>
      </c>
      <c r="BV87"/>
      <c r="BW87"/>
      <c r="BX87"/>
      <c r="BY87"/>
      <c r="BZ87"/>
      <c r="CA87"/>
      <c r="CB87"/>
      <c r="CC87"/>
      <c r="CD87"/>
      <c r="CE87"/>
      <c r="CF87"/>
      <c r="CG87"/>
      <c r="CH87"/>
      <c r="CI87" t="s">
        <v>388</v>
      </c>
      <c r="CJ87" t="s">
        <v>484</v>
      </c>
      <c r="CK87" t="s">
        <v>80</v>
      </c>
      <c r="CL87" t="s">
        <v>116</v>
      </c>
      <c r="CM87" t="s">
        <v>389</v>
      </c>
      <c r="CN87" t="s">
        <v>387</v>
      </c>
      <c r="CO87" t="s">
        <v>82</v>
      </c>
      <c r="CP87"/>
      <c r="CQ87" t="s">
        <v>84</v>
      </c>
      <c r="CR87" t="s">
        <v>85</v>
      </c>
      <c r="CS87" t="s">
        <v>86</v>
      </c>
      <c r="CT87" t="s">
        <v>359</v>
      </c>
      <c r="CU87" t="s">
        <v>86</v>
      </c>
      <c r="CV87"/>
      <c r="CW87"/>
      <c r="CX87"/>
      <c r="CY87"/>
      <c r="CZ87"/>
      <c r="DA87"/>
    </row>
    <row r="88" spans="1:105">
      <c r="A88">
        <v>114437933095</v>
      </c>
      <c r="B88"/>
      <c r="C88"/>
      <c r="D88" t="s">
        <v>18</v>
      </c>
      <c r="E88"/>
      <c r="F88"/>
      <c r="G88"/>
      <c r="H88"/>
      <c r="I88"/>
      <c r="J88"/>
      <c r="K88" t="s">
        <v>25</v>
      </c>
      <c r="L88"/>
      <c r="M88" t="s">
        <v>27</v>
      </c>
      <c r="N88"/>
      <c r="O88"/>
      <c r="P88"/>
      <c r="Q88"/>
      <c r="R88" t="s">
        <v>18</v>
      </c>
      <c r="S88"/>
      <c r="T88"/>
      <c r="U88"/>
      <c r="V88"/>
      <c r="W88"/>
      <c r="X88"/>
      <c r="Y88" t="s">
        <v>25</v>
      </c>
      <c r="Z88"/>
      <c r="AA88"/>
      <c r="AB88"/>
      <c r="AC88"/>
      <c r="AD88"/>
      <c r="AE88"/>
      <c r="AF88"/>
      <c r="AG88"/>
      <c r="AH88"/>
      <c r="AI88" t="s">
        <v>34</v>
      </c>
      <c r="AJ88"/>
      <c r="AK88"/>
      <c r="AL88"/>
      <c r="AM88"/>
      <c r="AN88"/>
      <c r="AO88"/>
      <c r="AP88"/>
      <c r="AQ88"/>
      <c r="AR88" t="s">
        <v>41</v>
      </c>
      <c r="AS88"/>
      <c r="AT88" t="s">
        <v>37</v>
      </c>
      <c r="AU88"/>
      <c r="AV88"/>
      <c r="AW88"/>
      <c r="AX88"/>
      <c r="AY88" t="s">
        <v>47</v>
      </c>
      <c r="AZ88"/>
      <c r="BA88"/>
      <c r="BB88"/>
      <c r="BC88"/>
      <c r="BD88"/>
      <c r="BE88"/>
      <c r="BF88" t="s">
        <v>52</v>
      </c>
      <c r="BG88"/>
      <c r="BH88"/>
      <c r="BI88" t="s">
        <v>55</v>
      </c>
      <c r="BJ88"/>
      <c r="BK88"/>
      <c r="BL88"/>
      <c r="BM88"/>
      <c r="BN88"/>
      <c r="BO88"/>
      <c r="BP88"/>
      <c r="BQ88" t="s">
        <v>61</v>
      </c>
      <c r="BR88"/>
      <c r="BS88"/>
      <c r="BT88"/>
      <c r="BU88" t="s">
        <v>64</v>
      </c>
      <c r="BV88" t="s">
        <v>65</v>
      </c>
      <c r="BW88"/>
      <c r="BX88" t="s">
        <v>67</v>
      </c>
      <c r="BY88" t="s">
        <v>68</v>
      </c>
      <c r="BZ88" t="s">
        <v>69</v>
      </c>
      <c r="CA88"/>
      <c r="CB88" t="s">
        <v>71</v>
      </c>
      <c r="CC88"/>
      <c r="CD88"/>
      <c r="CE88"/>
      <c r="CF88"/>
      <c r="CG88"/>
      <c r="CH88"/>
      <c r="CI88" t="s">
        <v>385</v>
      </c>
      <c r="CJ88" t="s">
        <v>476</v>
      </c>
      <c r="CK88" t="s">
        <v>80</v>
      </c>
      <c r="CL88" t="s">
        <v>114</v>
      </c>
      <c r="CM88" t="s">
        <v>389</v>
      </c>
      <c r="CN88" t="s">
        <v>387</v>
      </c>
      <c r="CO88" t="s">
        <v>82</v>
      </c>
      <c r="CP88" t="s">
        <v>83</v>
      </c>
      <c r="CQ88" t="s">
        <v>103</v>
      </c>
      <c r="CR88" t="s">
        <v>99</v>
      </c>
      <c r="CS88" t="s">
        <v>86</v>
      </c>
      <c r="CT88" t="s">
        <v>408</v>
      </c>
      <c r="CU88" t="s">
        <v>86</v>
      </c>
      <c r="CV88"/>
      <c r="CW88"/>
      <c r="CX88"/>
      <c r="CY88"/>
      <c r="CZ88"/>
      <c r="DA88"/>
    </row>
    <row r="89" spans="1:105">
      <c r="A89">
        <v>114437930416</v>
      </c>
      <c r="B89"/>
      <c r="C89"/>
      <c r="D89" t="s">
        <v>18</v>
      </c>
      <c r="E89"/>
      <c r="F89"/>
      <c r="G89"/>
      <c r="H89"/>
      <c r="I89" t="s">
        <v>23</v>
      </c>
      <c r="J89"/>
      <c r="K89" t="s">
        <v>25</v>
      </c>
      <c r="L89"/>
      <c r="M89"/>
      <c r="N89"/>
      <c r="O89"/>
      <c r="P89"/>
      <c r="Q89" t="s">
        <v>17</v>
      </c>
      <c r="R89"/>
      <c r="S89"/>
      <c r="T89"/>
      <c r="U89"/>
      <c r="V89"/>
      <c r="W89" t="s">
        <v>23</v>
      </c>
      <c r="X89"/>
      <c r="Y89"/>
      <c r="Z89"/>
      <c r="AA89"/>
      <c r="AB89" t="s">
        <v>28</v>
      </c>
      <c r="AC89"/>
      <c r="AD89"/>
      <c r="AE89"/>
      <c r="AF89"/>
      <c r="AG89"/>
      <c r="AH89"/>
      <c r="AI89" t="s">
        <v>34</v>
      </c>
      <c r="AJ89"/>
      <c r="AK89"/>
      <c r="AL89"/>
      <c r="AM89" t="s">
        <v>353</v>
      </c>
      <c r="AN89"/>
      <c r="AO89" t="s">
        <v>38</v>
      </c>
      <c r="AP89" t="s">
        <v>39</v>
      </c>
      <c r="AQ89"/>
      <c r="AR89" t="s">
        <v>41</v>
      </c>
      <c r="AS89"/>
      <c r="AT89"/>
      <c r="AU89"/>
      <c r="AV89"/>
      <c r="AW89"/>
      <c r="AX89"/>
      <c r="AY89"/>
      <c r="AZ89"/>
      <c r="BA89"/>
      <c r="BB89"/>
      <c r="BC89"/>
      <c r="BD89" t="s">
        <v>51</v>
      </c>
      <c r="BE89"/>
      <c r="BF89"/>
      <c r="BG89"/>
      <c r="BH89"/>
      <c r="BI89"/>
      <c r="BJ89"/>
      <c r="BK89"/>
      <c r="BL89" t="s">
        <v>58</v>
      </c>
      <c r="BM89"/>
      <c r="BN89"/>
      <c r="BO89"/>
      <c r="BP89" t="s">
        <v>60</v>
      </c>
      <c r="BQ89"/>
      <c r="BR89"/>
      <c r="BS89"/>
      <c r="BT89"/>
      <c r="BU89" t="s">
        <v>64</v>
      </c>
      <c r="BV89" t="s">
        <v>65</v>
      </c>
      <c r="BW89"/>
      <c r="BX89"/>
      <c r="BY89"/>
      <c r="BZ89" t="s">
        <v>69</v>
      </c>
      <c r="CA89"/>
      <c r="CB89"/>
      <c r="CC89"/>
      <c r="CD89"/>
      <c r="CE89"/>
      <c r="CF89" t="s">
        <v>75</v>
      </c>
      <c r="CG89"/>
      <c r="CH89"/>
      <c r="CI89" t="s">
        <v>388</v>
      </c>
      <c r="CJ89" t="s">
        <v>476</v>
      </c>
      <c r="CK89" t="s">
        <v>80</v>
      </c>
      <c r="CL89" t="s">
        <v>516</v>
      </c>
      <c r="CM89" t="s">
        <v>389</v>
      </c>
      <c r="CN89" t="s">
        <v>387</v>
      </c>
      <c r="CO89" t="s">
        <v>82</v>
      </c>
      <c r="CP89" t="s">
        <v>93</v>
      </c>
      <c r="CQ89" t="s">
        <v>103</v>
      </c>
      <c r="CR89" t="s">
        <v>85</v>
      </c>
      <c r="CS89" t="s">
        <v>86</v>
      </c>
      <c r="CT89" t="s">
        <v>360</v>
      </c>
      <c r="CU89" t="s">
        <v>86</v>
      </c>
      <c r="CV89"/>
      <c r="CW89"/>
      <c r="CX89"/>
      <c r="CY89"/>
      <c r="CZ89"/>
      <c r="DA89"/>
    </row>
    <row r="90" spans="1:105">
      <c r="A90">
        <v>114437918546</v>
      </c>
      <c r="B90"/>
      <c r="C90"/>
      <c r="D90"/>
      <c r="E90" t="s">
        <v>19</v>
      </c>
      <c r="F90"/>
      <c r="G90"/>
      <c r="H90"/>
      <c r="I90" t="s">
        <v>23</v>
      </c>
      <c r="J90"/>
      <c r="K90" t="s">
        <v>25</v>
      </c>
      <c r="L90"/>
      <c r="M90"/>
      <c r="N90"/>
      <c r="O90"/>
      <c r="P90"/>
      <c r="Q90"/>
      <c r="R90"/>
      <c r="S90" t="s">
        <v>19</v>
      </c>
      <c r="T90"/>
      <c r="U90"/>
      <c r="V90"/>
      <c r="W90" t="s">
        <v>23</v>
      </c>
      <c r="X90"/>
      <c r="Y90" t="s">
        <v>25</v>
      </c>
      <c r="Z90"/>
      <c r="AA90"/>
      <c r="AB90"/>
      <c r="AC90"/>
      <c r="AD90"/>
      <c r="AE90"/>
      <c r="AF90" t="s">
        <v>31</v>
      </c>
      <c r="AG90"/>
      <c r="AH90"/>
      <c r="AI90"/>
      <c r="AJ90"/>
      <c r="AK90" t="s">
        <v>36</v>
      </c>
      <c r="AL90" t="s">
        <v>37</v>
      </c>
      <c r="AM90"/>
      <c r="AN90"/>
      <c r="AO90"/>
      <c r="AP90" t="s">
        <v>39</v>
      </c>
      <c r="AQ90"/>
      <c r="AR90"/>
      <c r="AS90"/>
      <c r="AT90" t="s">
        <v>37</v>
      </c>
      <c r="AU90"/>
      <c r="AV90"/>
      <c r="AW90"/>
      <c r="AX90"/>
      <c r="AY90" t="s">
        <v>47</v>
      </c>
      <c r="AZ90"/>
      <c r="BA90"/>
      <c r="BB90"/>
      <c r="BC90"/>
      <c r="BD90"/>
      <c r="BE90" t="s">
        <v>17</v>
      </c>
      <c r="BF90"/>
      <c r="BG90"/>
      <c r="BH90"/>
      <c r="BI90"/>
      <c r="BJ90"/>
      <c r="BK90" t="s">
        <v>57</v>
      </c>
      <c r="BL90"/>
      <c r="BM90"/>
      <c r="BN90"/>
      <c r="BO90"/>
      <c r="BP90"/>
      <c r="BQ90"/>
      <c r="BR90"/>
      <c r="BS90" t="s">
        <v>63</v>
      </c>
      <c r="BT90"/>
      <c r="BU90"/>
      <c r="BV90"/>
      <c r="BW90" t="s">
        <v>66</v>
      </c>
      <c r="BX90" t="s">
        <v>67</v>
      </c>
      <c r="BY90"/>
      <c r="BZ90" t="s">
        <v>69</v>
      </c>
      <c r="CA90"/>
      <c r="CB90"/>
      <c r="CC90"/>
      <c r="CD90"/>
      <c r="CE90"/>
      <c r="CF90" t="s">
        <v>75</v>
      </c>
      <c r="CG90"/>
      <c r="CH90"/>
      <c r="CI90" t="s">
        <v>388</v>
      </c>
      <c r="CJ90" t="s">
        <v>476</v>
      </c>
      <c r="CK90" t="s">
        <v>134</v>
      </c>
      <c r="CL90" t="s">
        <v>153</v>
      </c>
      <c r="CM90" t="s">
        <v>389</v>
      </c>
      <c r="CN90" t="s">
        <v>387</v>
      </c>
      <c r="CO90" t="s">
        <v>82</v>
      </c>
      <c r="CP90" t="s">
        <v>90</v>
      </c>
      <c r="CQ90" t="s">
        <v>88</v>
      </c>
      <c r="CR90" t="s">
        <v>99</v>
      </c>
      <c r="CS90" t="s">
        <v>86</v>
      </c>
      <c r="CT90" t="s">
        <v>360</v>
      </c>
      <c r="CU90" t="s">
        <v>86</v>
      </c>
      <c r="CV90"/>
      <c r="CW90"/>
      <c r="CX90"/>
      <c r="CY90"/>
      <c r="CZ90"/>
      <c r="DA90"/>
    </row>
    <row r="91" spans="1:105">
      <c r="A91">
        <v>114437915679</v>
      </c>
      <c r="B91"/>
      <c r="C91"/>
      <c r="D91" t="s">
        <v>18</v>
      </c>
      <c r="E91"/>
      <c r="F91"/>
      <c r="G91"/>
      <c r="H91"/>
      <c r="I91"/>
      <c r="J91"/>
      <c r="K91"/>
      <c r="L91"/>
      <c r="M91"/>
      <c r="N91"/>
      <c r="O91"/>
      <c r="P91"/>
      <c r="Q91"/>
      <c r="R91"/>
      <c r="S91"/>
      <c r="T91" t="s">
        <v>20</v>
      </c>
      <c r="U91" t="s">
        <v>21</v>
      </c>
      <c r="V91"/>
      <c r="W91"/>
      <c r="X91"/>
      <c r="Y91" t="s">
        <v>25</v>
      </c>
      <c r="Z91"/>
      <c r="AA91"/>
      <c r="AB91"/>
      <c r="AC91"/>
      <c r="AD91"/>
      <c r="AE91"/>
      <c r="AF91"/>
      <c r="AG91"/>
      <c r="AH91"/>
      <c r="AI91"/>
      <c r="AJ91"/>
      <c r="AK91"/>
      <c r="AL91"/>
      <c r="AM91" t="s">
        <v>353</v>
      </c>
      <c r="AN91"/>
      <c r="AO91"/>
      <c r="AP91" t="s">
        <v>39</v>
      </c>
      <c r="AQ91"/>
      <c r="AR91"/>
      <c r="AS91" t="s">
        <v>42</v>
      </c>
      <c r="AT91"/>
      <c r="AU91"/>
      <c r="AV91"/>
      <c r="AW91" t="s">
        <v>45</v>
      </c>
      <c r="AX91"/>
      <c r="AY91"/>
      <c r="AZ91"/>
      <c r="BA91"/>
      <c r="BB91"/>
      <c r="BC91"/>
      <c r="BD91" t="s">
        <v>51</v>
      </c>
      <c r="BE91"/>
      <c r="BF91"/>
      <c r="BG91"/>
      <c r="BH91"/>
      <c r="BI91" t="s">
        <v>55</v>
      </c>
      <c r="BJ91"/>
      <c r="BK91"/>
      <c r="BL91"/>
      <c r="BM91" t="s">
        <v>59</v>
      </c>
      <c r="BN91"/>
      <c r="BO91"/>
      <c r="BP91"/>
      <c r="BQ91"/>
      <c r="BR91"/>
      <c r="BS91"/>
      <c r="BT91"/>
      <c r="BU91"/>
      <c r="BV91"/>
      <c r="BW91"/>
      <c r="BX91" t="s">
        <v>67</v>
      </c>
      <c r="BY91" t="s">
        <v>68</v>
      </c>
      <c r="BZ91" t="s">
        <v>69</v>
      </c>
      <c r="CA91"/>
      <c r="CB91"/>
      <c r="CC91"/>
      <c r="CD91"/>
      <c r="CE91"/>
      <c r="CF91"/>
      <c r="CG91"/>
      <c r="CH91"/>
      <c r="CI91" t="s">
        <v>518</v>
      </c>
      <c r="CJ91" t="s">
        <v>476</v>
      </c>
      <c r="CK91" t="s">
        <v>80</v>
      </c>
      <c r="CL91" t="s">
        <v>347</v>
      </c>
      <c r="CM91" t="s">
        <v>389</v>
      </c>
      <c r="CN91"/>
      <c r="CO91" t="s">
        <v>82</v>
      </c>
      <c r="CP91"/>
      <c r="CQ91" t="s">
        <v>84</v>
      </c>
      <c r="CR91" t="s">
        <v>99</v>
      </c>
      <c r="CS91" t="s">
        <v>86</v>
      </c>
      <c r="CT91" t="s">
        <v>360</v>
      </c>
      <c r="CU91"/>
      <c r="CV91"/>
      <c r="CW91"/>
      <c r="CX91"/>
      <c r="CY91"/>
      <c r="CZ91"/>
      <c r="DA91"/>
    </row>
    <row r="92" spans="1:105">
      <c r="A92">
        <v>114431850519</v>
      </c>
      <c r="B92"/>
      <c r="C92" t="s">
        <v>17</v>
      </c>
      <c r="D92"/>
      <c r="E92"/>
      <c r="F92" t="s">
        <v>20</v>
      </c>
      <c r="G92"/>
      <c r="H92"/>
      <c r="I92"/>
      <c r="J92"/>
      <c r="K92"/>
      <c r="L92" t="s">
        <v>26</v>
      </c>
      <c r="M92"/>
      <c r="N92"/>
      <c r="O92"/>
      <c r="P92" t="s">
        <v>16</v>
      </c>
      <c r="Q92"/>
      <c r="R92"/>
      <c r="S92"/>
      <c r="T92" t="s">
        <v>20</v>
      </c>
      <c r="U92"/>
      <c r="V92"/>
      <c r="W92"/>
      <c r="X92"/>
      <c r="Y92" t="s">
        <v>25</v>
      </c>
      <c r="Z92"/>
      <c r="AA92"/>
      <c r="AB92"/>
      <c r="AC92"/>
      <c r="AD92"/>
      <c r="AE92" t="s">
        <v>30</v>
      </c>
      <c r="AF92" t="s">
        <v>31</v>
      </c>
      <c r="AG92"/>
      <c r="AH92"/>
      <c r="AI92"/>
      <c r="AJ92"/>
      <c r="AK92" t="s">
        <v>36</v>
      </c>
      <c r="AL92"/>
      <c r="AM92"/>
      <c r="AN92"/>
      <c r="AO92"/>
      <c r="AP92" t="s">
        <v>39</v>
      </c>
      <c r="AQ92" t="s">
        <v>40</v>
      </c>
      <c r="AR92"/>
      <c r="AS92"/>
      <c r="AT92"/>
      <c r="AU92" t="s">
        <v>43</v>
      </c>
      <c r="AV92"/>
      <c r="AW92"/>
      <c r="AX92"/>
      <c r="AY92"/>
      <c r="AZ92"/>
      <c r="BA92"/>
      <c r="BB92"/>
      <c r="BC92"/>
      <c r="BD92"/>
      <c r="BE92" t="s">
        <v>17</v>
      </c>
      <c r="BF92" t="s">
        <v>52</v>
      </c>
      <c r="BG92"/>
      <c r="BH92"/>
      <c r="BI92"/>
      <c r="BJ92"/>
      <c r="BK92"/>
      <c r="BL92"/>
      <c r="BM92"/>
      <c r="BN92"/>
      <c r="BO92"/>
      <c r="BP92"/>
      <c r="BQ92"/>
      <c r="BR92"/>
      <c r="BS92" t="s">
        <v>63</v>
      </c>
      <c r="BT92"/>
      <c r="BU92"/>
      <c r="BV92"/>
      <c r="BW92" t="s">
        <v>66</v>
      </c>
      <c r="BX92" t="s">
        <v>67</v>
      </c>
      <c r="BY92"/>
      <c r="BZ92"/>
      <c r="CA92"/>
      <c r="CB92"/>
      <c r="CC92"/>
      <c r="CD92"/>
      <c r="CE92"/>
      <c r="CF92" t="s">
        <v>75</v>
      </c>
      <c r="CG92"/>
      <c r="CH92"/>
      <c r="CI92" t="s">
        <v>385</v>
      </c>
      <c r="CJ92" t="s">
        <v>482</v>
      </c>
      <c r="CK92" t="s">
        <v>80</v>
      </c>
      <c r="CL92" t="s">
        <v>119</v>
      </c>
      <c r="CM92" t="s">
        <v>393</v>
      </c>
      <c r="CN92" t="s">
        <v>387</v>
      </c>
      <c r="CO92" t="s">
        <v>82</v>
      </c>
      <c r="CP92" t="s">
        <v>87</v>
      </c>
      <c r="CQ92" t="s">
        <v>88</v>
      </c>
      <c r="CR92" t="s">
        <v>85</v>
      </c>
      <c r="CS92" t="s">
        <v>86</v>
      </c>
      <c r="CT92" t="s">
        <v>362</v>
      </c>
      <c r="CU92" t="s">
        <v>86</v>
      </c>
      <c r="CV92"/>
      <c r="CW92"/>
      <c r="CX92"/>
      <c r="CY92"/>
      <c r="CZ92"/>
      <c r="DA92"/>
    </row>
    <row r="93" spans="1:105">
      <c r="A93">
        <v>114431013134</v>
      </c>
      <c r="B93" t="s">
        <v>16</v>
      </c>
      <c r="C93" t="s">
        <v>17</v>
      </c>
      <c r="D93" t="s">
        <v>18</v>
      </c>
      <c r="E93" t="s">
        <v>19</v>
      </c>
      <c r="F93" t="s">
        <v>20</v>
      </c>
      <c r="G93" t="s">
        <v>21</v>
      </c>
      <c r="H93" t="s">
        <v>22</v>
      </c>
      <c r="I93" t="s">
        <v>23</v>
      </c>
      <c r="J93" t="s">
        <v>24</v>
      </c>
      <c r="K93" t="s">
        <v>25</v>
      </c>
      <c r="L93" t="s">
        <v>26</v>
      </c>
      <c r="M93" t="s">
        <v>27</v>
      </c>
      <c r="N93" t="s">
        <v>28</v>
      </c>
      <c r="O93"/>
      <c r="P93"/>
      <c r="Q93"/>
      <c r="R93"/>
      <c r="S93" t="s">
        <v>19</v>
      </c>
      <c r="T93"/>
      <c r="U93"/>
      <c r="V93"/>
      <c r="W93" t="s">
        <v>23</v>
      </c>
      <c r="X93"/>
      <c r="Y93"/>
      <c r="Z93"/>
      <c r="AA93"/>
      <c r="AB93" t="s">
        <v>28</v>
      </c>
      <c r="AC93"/>
      <c r="AD93"/>
      <c r="AE93"/>
      <c r="AF93"/>
      <c r="AG93"/>
      <c r="AH93"/>
      <c r="AI93"/>
      <c r="AJ93"/>
      <c r="AK93"/>
      <c r="AL93"/>
      <c r="AM93"/>
      <c r="AN93" t="s">
        <v>519</v>
      </c>
      <c r="AO93" t="s">
        <v>38</v>
      </c>
      <c r="AP93"/>
      <c r="AQ93" t="s">
        <v>40</v>
      </c>
      <c r="AR93" t="s">
        <v>41</v>
      </c>
      <c r="AS93"/>
      <c r="AT93" t="s">
        <v>37</v>
      </c>
      <c r="AU93" t="s">
        <v>43</v>
      </c>
      <c r="AV93" t="s">
        <v>44</v>
      </c>
      <c r="AW93"/>
      <c r="AX93"/>
      <c r="AY93"/>
      <c r="AZ93" t="s">
        <v>48</v>
      </c>
      <c r="BA93"/>
      <c r="BB93" t="s">
        <v>49</v>
      </c>
      <c r="BC93" t="s">
        <v>50</v>
      </c>
      <c r="BD93" t="s">
        <v>51</v>
      </c>
      <c r="BE93" t="s">
        <v>17</v>
      </c>
      <c r="BF93" t="s">
        <v>52</v>
      </c>
      <c r="BG93" t="s">
        <v>53</v>
      </c>
      <c r="BH93" t="s">
        <v>54</v>
      </c>
      <c r="BI93" t="s">
        <v>55</v>
      </c>
      <c r="BJ93" t="s">
        <v>56</v>
      </c>
      <c r="BK93" t="s">
        <v>57</v>
      </c>
      <c r="BL93" t="s">
        <v>58</v>
      </c>
      <c r="BM93" t="s">
        <v>59</v>
      </c>
      <c r="BN93" t="s">
        <v>24</v>
      </c>
      <c r="BO93" t="s">
        <v>20</v>
      </c>
      <c r="BP93" t="s">
        <v>60</v>
      </c>
      <c r="BQ93" t="s">
        <v>61</v>
      </c>
      <c r="BR93" t="s">
        <v>62</v>
      </c>
      <c r="BS93" t="s">
        <v>63</v>
      </c>
      <c r="BT93"/>
      <c r="BU93" t="s">
        <v>64</v>
      </c>
      <c r="BV93"/>
      <c r="BW93"/>
      <c r="BX93"/>
      <c r="BY93"/>
      <c r="BZ93"/>
      <c r="CA93" t="s">
        <v>70</v>
      </c>
      <c r="CB93"/>
      <c r="CC93" t="s">
        <v>72</v>
      </c>
      <c r="CD93" t="s">
        <v>73</v>
      </c>
      <c r="CE93"/>
      <c r="CF93" t="s">
        <v>75</v>
      </c>
      <c r="CG93"/>
      <c r="CH93"/>
      <c r="CI93" t="s">
        <v>388</v>
      </c>
      <c r="CJ93" t="s">
        <v>482</v>
      </c>
      <c r="CK93" t="s">
        <v>80</v>
      </c>
      <c r="CL93"/>
      <c r="CM93"/>
      <c r="CN93"/>
      <c r="CO93"/>
      <c r="CP93"/>
      <c r="CQ93"/>
      <c r="CR93"/>
      <c r="CS93"/>
      <c r="CT93"/>
      <c r="CU93"/>
      <c r="CV93"/>
      <c r="CW93"/>
      <c r="CX93"/>
      <c r="CY93"/>
      <c r="CZ93"/>
      <c r="DA93"/>
    </row>
    <row r="94" spans="1:105">
      <c r="A94">
        <v>114431012884</v>
      </c>
      <c r="B94" t="s">
        <v>16</v>
      </c>
      <c r="C94"/>
      <c r="D94"/>
      <c r="E94"/>
      <c r="F94"/>
      <c r="G94"/>
      <c r="H94"/>
      <c r="I94"/>
      <c r="J94" t="s">
        <v>24</v>
      </c>
      <c r="K94"/>
      <c r="L94" t="s">
        <v>26</v>
      </c>
      <c r="M94"/>
      <c r="N94"/>
      <c r="O94"/>
      <c r="P94" t="s">
        <v>16</v>
      </c>
      <c r="Q94"/>
      <c r="R94"/>
      <c r="S94"/>
      <c r="T94"/>
      <c r="U94"/>
      <c r="V94"/>
      <c r="W94"/>
      <c r="X94"/>
      <c r="Y94"/>
      <c r="Z94"/>
      <c r="AA94"/>
      <c r="AB94"/>
      <c r="AC94"/>
      <c r="AD94"/>
      <c r="AE94"/>
      <c r="AF94"/>
      <c r="AG94"/>
      <c r="AH94"/>
      <c r="AI94"/>
      <c r="AJ94"/>
      <c r="AK94"/>
      <c r="AL94"/>
      <c r="AM94" t="s">
        <v>353</v>
      </c>
      <c r="AN94"/>
      <c r="AO94" t="s">
        <v>38</v>
      </c>
      <c r="AP94" t="s">
        <v>39</v>
      </c>
      <c r="AQ94"/>
      <c r="AR94"/>
      <c r="AS94"/>
      <c r="AT94"/>
      <c r="AU94"/>
      <c r="AV94"/>
      <c r="AW94"/>
      <c r="AX94"/>
      <c r="AY94" t="s">
        <v>47</v>
      </c>
      <c r="AZ94"/>
      <c r="BA94"/>
      <c r="BB94"/>
      <c r="BC94"/>
      <c r="BD94"/>
      <c r="BE94"/>
      <c r="BF94"/>
      <c r="BG94"/>
      <c r="BH94"/>
      <c r="BI94"/>
      <c r="BJ94"/>
      <c r="BK94"/>
      <c r="BL94" t="s">
        <v>58</v>
      </c>
      <c r="BM94"/>
      <c r="BN94" t="s">
        <v>24</v>
      </c>
      <c r="BO94"/>
      <c r="BP94"/>
      <c r="BQ94"/>
      <c r="BR94"/>
      <c r="BS94" t="s">
        <v>63</v>
      </c>
      <c r="BT94"/>
      <c r="BU94"/>
      <c r="BV94"/>
      <c r="BW94"/>
      <c r="BX94"/>
      <c r="BY94"/>
      <c r="BZ94"/>
      <c r="CA94" t="s">
        <v>70</v>
      </c>
      <c r="CB94"/>
      <c r="CC94"/>
      <c r="CD94"/>
      <c r="CE94"/>
      <c r="CF94" t="s">
        <v>75</v>
      </c>
      <c r="CG94" t="s">
        <v>76</v>
      </c>
      <c r="CH94"/>
      <c r="CI94" t="s">
        <v>388</v>
      </c>
      <c r="CJ94" t="s">
        <v>482</v>
      </c>
      <c r="CK94" t="s">
        <v>80</v>
      </c>
      <c r="CL94" t="s">
        <v>126</v>
      </c>
      <c r="CM94" t="s">
        <v>389</v>
      </c>
      <c r="CN94" t="s">
        <v>390</v>
      </c>
      <c r="CO94" t="s">
        <v>82</v>
      </c>
      <c r="CP94" t="s">
        <v>87</v>
      </c>
      <c r="CQ94" t="s">
        <v>88</v>
      </c>
      <c r="CR94" t="s">
        <v>89</v>
      </c>
      <c r="CS94" t="s">
        <v>86</v>
      </c>
      <c r="CT94" t="s">
        <v>362</v>
      </c>
      <c r="CU94" t="s">
        <v>86</v>
      </c>
      <c r="CV94"/>
      <c r="CW94"/>
      <c r="CX94"/>
      <c r="CY94"/>
      <c r="CZ94"/>
      <c r="DA94"/>
    </row>
    <row r="95" spans="1:105">
      <c r="A95">
        <v>114430075160</v>
      </c>
      <c r="B95"/>
      <c r="C95"/>
      <c r="D95"/>
      <c r="E95" t="s">
        <v>19</v>
      </c>
      <c r="F95"/>
      <c r="G95"/>
      <c r="H95"/>
      <c r="I95"/>
      <c r="J95"/>
      <c r="K95" t="s">
        <v>25</v>
      </c>
      <c r="L95" t="s">
        <v>26</v>
      </c>
      <c r="M95"/>
      <c r="N95"/>
      <c r="O95"/>
      <c r="P95"/>
      <c r="Q95"/>
      <c r="R95"/>
      <c r="S95" t="s">
        <v>19</v>
      </c>
      <c r="T95"/>
      <c r="U95"/>
      <c r="V95"/>
      <c r="W95"/>
      <c r="X95"/>
      <c r="Y95" t="s">
        <v>25</v>
      </c>
      <c r="Z95"/>
      <c r="AA95"/>
      <c r="AB95" t="s">
        <v>28</v>
      </c>
      <c r="AC95"/>
      <c r="AD95"/>
      <c r="AE95" t="s">
        <v>30</v>
      </c>
      <c r="AF95"/>
      <c r="AG95"/>
      <c r="AH95"/>
      <c r="AI95" t="s">
        <v>34</v>
      </c>
      <c r="AJ95"/>
      <c r="AK95"/>
      <c r="AL95"/>
      <c r="AM95" t="s">
        <v>353</v>
      </c>
      <c r="AN95"/>
      <c r="AO95" t="s">
        <v>38</v>
      </c>
      <c r="AP95"/>
      <c r="AQ95"/>
      <c r="AR95" t="s">
        <v>41</v>
      </c>
      <c r="AS95"/>
      <c r="AT95"/>
      <c r="AU95"/>
      <c r="AV95" t="s">
        <v>44</v>
      </c>
      <c r="AW95"/>
      <c r="AX95"/>
      <c r="AY95"/>
      <c r="AZ95"/>
      <c r="BA95"/>
      <c r="BB95"/>
      <c r="BC95" t="s">
        <v>50</v>
      </c>
      <c r="BD95" t="s">
        <v>51</v>
      </c>
      <c r="BE95"/>
      <c r="BF95"/>
      <c r="BG95"/>
      <c r="BH95"/>
      <c r="BI95"/>
      <c r="BJ95"/>
      <c r="BK95"/>
      <c r="BL95"/>
      <c r="BM95"/>
      <c r="BN95"/>
      <c r="BO95"/>
      <c r="BP95"/>
      <c r="BQ95"/>
      <c r="BR95"/>
      <c r="BS95" t="s">
        <v>63</v>
      </c>
      <c r="BT95"/>
      <c r="BU95" t="s">
        <v>64</v>
      </c>
      <c r="BV95"/>
      <c r="BW95"/>
      <c r="BX95" t="s">
        <v>67</v>
      </c>
      <c r="BY95"/>
      <c r="BZ95"/>
      <c r="CA95"/>
      <c r="CB95"/>
      <c r="CC95"/>
      <c r="CD95"/>
      <c r="CE95"/>
      <c r="CF95"/>
      <c r="CG95" t="s">
        <v>76</v>
      </c>
      <c r="CH95"/>
      <c r="CI95" t="s">
        <v>388</v>
      </c>
      <c r="CJ95" t="s">
        <v>482</v>
      </c>
      <c r="CK95" t="s">
        <v>134</v>
      </c>
      <c r="CL95" t="s">
        <v>159</v>
      </c>
      <c r="CM95" t="s">
        <v>389</v>
      </c>
      <c r="CN95" t="s">
        <v>387</v>
      </c>
      <c r="CO95" t="s">
        <v>82</v>
      </c>
      <c r="CP95" t="s">
        <v>97</v>
      </c>
      <c r="CQ95" t="s">
        <v>95</v>
      </c>
      <c r="CR95" t="s">
        <v>89</v>
      </c>
      <c r="CS95" t="s">
        <v>86</v>
      </c>
      <c r="CT95" t="s">
        <v>360</v>
      </c>
      <c r="CU95" t="s">
        <v>86</v>
      </c>
      <c r="CV95"/>
      <c r="CW95"/>
      <c r="CX95"/>
      <c r="CY95"/>
      <c r="CZ95"/>
      <c r="DA95"/>
    </row>
    <row r="96" spans="1:105">
      <c r="A96">
        <v>114430049052</v>
      </c>
      <c r="B96"/>
      <c r="C96" t="s">
        <v>17</v>
      </c>
      <c r="D96"/>
      <c r="E96"/>
      <c r="F96"/>
      <c r="G96"/>
      <c r="H96"/>
      <c r="I96"/>
      <c r="J96"/>
      <c r="K96" t="s">
        <v>25</v>
      </c>
      <c r="L96" t="s">
        <v>26</v>
      </c>
      <c r="M96"/>
      <c r="N96"/>
      <c r="O96"/>
      <c r="P96"/>
      <c r="Q96"/>
      <c r="R96"/>
      <c r="S96"/>
      <c r="T96"/>
      <c r="U96"/>
      <c r="V96" t="s">
        <v>22</v>
      </c>
      <c r="W96"/>
      <c r="X96"/>
      <c r="Y96" t="s">
        <v>25</v>
      </c>
      <c r="Z96"/>
      <c r="AA96"/>
      <c r="AB96" t="s">
        <v>28</v>
      </c>
      <c r="AC96"/>
      <c r="AD96"/>
      <c r="AE96"/>
      <c r="AF96"/>
      <c r="AG96"/>
      <c r="AH96"/>
      <c r="AI96" t="s">
        <v>34</v>
      </c>
      <c r="AJ96" t="s">
        <v>35</v>
      </c>
      <c r="AK96"/>
      <c r="AL96"/>
      <c r="AM96" t="s">
        <v>353</v>
      </c>
      <c r="AN96"/>
      <c r="AO96"/>
      <c r="AP96" t="s">
        <v>39</v>
      </c>
      <c r="AQ96"/>
      <c r="AR96"/>
      <c r="AS96"/>
      <c r="AT96"/>
      <c r="AU96" t="s">
        <v>43</v>
      </c>
      <c r="AV96"/>
      <c r="AW96" t="s">
        <v>45</v>
      </c>
      <c r="AX96"/>
      <c r="AY96"/>
      <c r="AZ96"/>
      <c r="BA96"/>
      <c r="BB96"/>
      <c r="BC96" t="s">
        <v>50</v>
      </c>
      <c r="BD96"/>
      <c r="BE96"/>
      <c r="BF96"/>
      <c r="BG96"/>
      <c r="BH96"/>
      <c r="BI96" t="s">
        <v>55</v>
      </c>
      <c r="BJ96"/>
      <c r="BK96"/>
      <c r="BL96"/>
      <c r="BM96" t="s">
        <v>59</v>
      </c>
      <c r="BN96"/>
      <c r="BO96"/>
      <c r="BP96"/>
      <c r="BQ96"/>
      <c r="BR96"/>
      <c r="BS96"/>
      <c r="BT96"/>
      <c r="BU96" t="s">
        <v>64</v>
      </c>
      <c r="BV96"/>
      <c r="BW96"/>
      <c r="BX96" t="s">
        <v>67</v>
      </c>
      <c r="BY96"/>
      <c r="BZ96"/>
      <c r="CA96"/>
      <c r="CB96"/>
      <c r="CC96"/>
      <c r="CD96"/>
      <c r="CE96"/>
      <c r="CF96" t="s">
        <v>75</v>
      </c>
      <c r="CG96"/>
      <c r="CH96"/>
      <c r="CI96" t="s">
        <v>385</v>
      </c>
      <c r="CJ96" t="s">
        <v>482</v>
      </c>
      <c r="CK96" t="s">
        <v>80</v>
      </c>
      <c r="CL96" t="s">
        <v>119</v>
      </c>
      <c r="CM96" t="s">
        <v>389</v>
      </c>
      <c r="CN96" t="s">
        <v>387</v>
      </c>
      <c r="CO96" t="s">
        <v>520</v>
      </c>
      <c r="CP96" t="s">
        <v>83</v>
      </c>
      <c r="CQ96" t="s">
        <v>95</v>
      </c>
      <c r="CR96" t="s">
        <v>89</v>
      </c>
      <c r="CS96" t="s">
        <v>86</v>
      </c>
      <c r="CT96" t="s">
        <v>359</v>
      </c>
      <c r="CU96" t="s">
        <v>86</v>
      </c>
      <c r="CV96"/>
      <c r="CW96"/>
      <c r="CX96"/>
      <c r="CY96"/>
      <c r="CZ96"/>
      <c r="DA96"/>
    </row>
    <row r="97" spans="1:105">
      <c r="A97">
        <v>114429548281</v>
      </c>
      <c r="B97"/>
      <c r="C97" t="s">
        <v>17</v>
      </c>
      <c r="D97"/>
      <c r="E97"/>
      <c r="F97"/>
      <c r="G97"/>
      <c r="H97"/>
      <c r="I97"/>
      <c r="J97"/>
      <c r="K97" t="s">
        <v>25</v>
      </c>
      <c r="L97"/>
      <c r="M97"/>
      <c r="N97" t="s">
        <v>28</v>
      </c>
      <c r="O97"/>
      <c r="P97" t="s">
        <v>16</v>
      </c>
      <c r="Q97"/>
      <c r="R97"/>
      <c r="S97" t="s">
        <v>19</v>
      </c>
      <c r="T97"/>
      <c r="U97"/>
      <c r="V97"/>
      <c r="W97"/>
      <c r="X97"/>
      <c r="Y97"/>
      <c r="Z97"/>
      <c r="AA97" t="s">
        <v>27</v>
      </c>
      <c r="AB97"/>
      <c r="AC97"/>
      <c r="AD97"/>
      <c r="AE97"/>
      <c r="AF97"/>
      <c r="AG97"/>
      <c r="AH97"/>
      <c r="AI97" t="s">
        <v>34</v>
      </c>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t="s">
        <v>70</v>
      </c>
      <c r="CB97"/>
      <c r="CC97"/>
      <c r="CD97"/>
      <c r="CE97"/>
      <c r="CF97"/>
      <c r="CG97"/>
      <c r="CH97"/>
      <c r="CI97" t="s">
        <v>385</v>
      </c>
      <c r="CJ97" t="s">
        <v>482</v>
      </c>
      <c r="CK97" t="s">
        <v>134</v>
      </c>
      <c r="CL97" t="s">
        <v>170</v>
      </c>
      <c r="CM97" t="s">
        <v>389</v>
      </c>
      <c r="CN97" t="s">
        <v>387</v>
      </c>
      <c r="CO97" t="s">
        <v>82</v>
      </c>
      <c r="CP97"/>
      <c r="CQ97"/>
      <c r="CR97"/>
      <c r="CS97" t="s">
        <v>86</v>
      </c>
      <c r="CT97"/>
      <c r="CU97"/>
      <c r="CV97"/>
      <c r="CW97"/>
      <c r="CX97"/>
      <c r="CY97"/>
      <c r="CZ97"/>
      <c r="DA97"/>
    </row>
    <row r="98" spans="1:105">
      <c r="A98">
        <v>114429502615</v>
      </c>
      <c r="B98"/>
      <c r="C98"/>
      <c r="D98"/>
      <c r="E98" t="s">
        <v>19</v>
      </c>
      <c r="F98"/>
      <c r="G98" t="s">
        <v>21</v>
      </c>
      <c r="H98" t="s">
        <v>22</v>
      </c>
      <c r="I98"/>
      <c r="J98"/>
      <c r="K98" t="s">
        <v>25</v>
      </c>
      <c r="L98"/>
      <c r="M98"/>
      <c r="N98"/>
      <c r="O98"/>
      <c r="P98"/>
      <c r="Q98"/>
      <c r="R98"/>
      <c r="S98"/>
      <c r="T98"/>
      <c r="U98"/>
      <c r="V98"/>
      <c r="W98"/>
      <c r="X98" t="s">
        <v>24</v>
      </c>
      <c r="Y98"/>
      <c r="Z98"/>
      <c r="AA98"/>
      <c r="AB98" t="s">
        <v>28</v>
      </c>
      <c r="AC98"/>
      <c r="AD98"/>
      <c r="AE98"/>
      <c r="AF98"/>
      <c r="AG98"/>
      <c r="AH98"/>
      <c r="AI98" t="s">
        <v>34</v>
      </c>
      <c r="AJ98"/>
      <c r="AK98"/>
      <c r="AL98"/>
      <c r="AM98"/>
      <c r="AN98"/>
      <c r="AO98"/>
      <c r="AP98" t="s">
        <v>39</v>
      </c>
      <c r="AQ98"/>
      <c r="AR98"/>
      <c r="AS98" t="s">
        <v>42</v>
      </c>
      <c r="AT98"/>
      <c r="AU98"/>
      <c r="AV98" t="s">
        <v>44</v>
      </c>
      <c r="AW98"/>
      <c r="AX98"/>
      <c r="AY98" t="s">
        <v>47</v>
      </c>
      <c r="AZ98"/>
      <c r="BA98"/>
      <c r="BB98"/>
      <c r="BC98"/>
      <c r="BD98" t="s">
        <v>51</v>
      </c>
      <c r="BE98"/>
      <c r="BF98"/>
      <c r="BG98"/>
      <c r="BH98"/>
      <c r="BI98"/>
      <c r="BJ98"/>
      <c r="BK98"/>
      <c r="BL98"/>
      <c r="BM98"/>
      <c r="BN98" t="s">
        <v>24</v>
      </c>
      <c r="BO98"/>
      <c r="BP98" t="s">
        <v>60</v>
      </c>
      <c r="BQ98" t="s">
        <v>61</v>
      </c>
      <c r="BR98"/>
      <c r="BS98" t="s">
        <v>63</v>
      </c>
      <c r="BT98"/>
      <c r="BU98" t="s">
        <v>64</v>
      </c>
      <c r="BV98"/>
      <c r="BW98"/>
      <c r="BX98" t="s">
        <v>67</v>
      </c>
      <c r="BY98"/>
      <c r="BZ98" t="s">
        <v>69</v>
      </c>
      <c r="CA98"/>
      <c r="CB98"/>
      <c r="CC98"/>
      <c r="CD98"/>
      <c r="CE98"/>
      <c r="CF98" t="s">
        <v>75</v>
      </c>
      <c r="CG98"/>
      <c r="CH98"/>
      <c r="CI98"/>
      <c r="CJ98"/>
      <c r="CK98"/>
      <c r="CL98"/>
      <c r="CM98"/>
      <c r="CN98"/>
      <c r="CO98"/>
      <c r="CP98"/>
      <c r="CQ98"/>
      <c r="CR98"/>
      <c r="CS98"/>
      <c r="CT98"/>
      <c r="CU98"/>
      <c r="CV98"/>
      <c r="CW98"/>
      <c r="CX98"/>
      <c r="CY98"/>
      <c r="CZ98"/>
      <c r="DA98"/>
    </row>
    <row r="99" spans="1:105">
      <c r="A99">
        <v>114429074922</v>
      </c>
      <c r="B99"/>
      <c r="C99" t="s">
        <v>17</v>
      </c>
      <c r="D99"/>
      <c r="E99"/>
      <c r="F99"/>
      <c r="G99" t="s">
        <v>21</v>
      </c>
      <c r="H99" t="s">
        <v>22</v>
      </c>
      <c r="I99"/>
      <c r="J99"/>
      <c r="K99"/>
      <c r="L99"/>
      <c r="M99"/>
      <c r="N99"/>
      <c r="O99"/>
      <c r="P99"/>
      <c r="Q99"/>
      <c r="R99"/>
      <c r="S99" t="s">
        <v>19</v>
      </c>
      <c r="T99"/>
      <c r="U99"/>
      <c r="V99"/>
      <c r="W99"/>
      <c r="X99"/>
      <c r="Y99" t="s">
        <v>25</v>
      </c>
      <c r="Z99"/>
      <c r="AA99"/>
      <c r="AB99"/>
      <c r="AC99"/>
      <c r="AD99"/>
      <c r="AE99"/>
      <c r="AF99"/>
      <c r="AG99"/>
      <c r="AH99"/>
      <c r="AI99" t="s">
        <v>34</v>
      </c>
      <c r="AJ99"/>
      <c r="AK99"/>
      <c r="AL99"/>
      <c r="AM99"/>
      <c r="AN99"/>
      <c r="AO99"/>
      <c r="AP99" t="s">
        <v>39</v>
      </c>
      <c r="AQ99" t="s">
        <v>40</v>
      </c>
      <c r="AR99"/>
      <c r="AS99"/>
      <c r="AT99"/>
      <c r="AU99"/>
      <c r="AV99"/>
      <c r="AW99"/>
      <c r="AX99"/>
      <c r="AY99"/>
      <c r="AZ99"/>
      <c r="BA99"/>
      <c r="BB99"/>
      <c r="BC99"/>
      <c r="BD99"/>
      <c r="BE99"/>
      <c r="BF99"/>
      <c r="BG99"/>
      <c r="BH99"/>
      <c r="BI99"/>
      <c r="BJ99"/>
      <c r="BK99"/>
      <c r="BL99"/>
      <c r="BM99"/>
      <c r="BN99"/>
      <c r="BO99"/>
      <c r="BP99"/>
      <c r="BQ99"/>
      <c r="BR99" t="s">
        <v>62</v>
      </c>
      <c r="BS99" t="s">
        <v>63</v>
      </c>
      <c r="BT99"/>
      <c r="BU99" t="s">
        <v>64</v>
      </c>
      <c r="BV99"/>
      <c r="BW99"/>
      <c r="BX99"/>
      <c r="BY99"/>
      <c r="BZ99"/>
      <c r="CA99"/>
      <c r="CB99"/>
      <c r="CC99"/>
      <c r="CD99" t="s">
        <v>73</v>
      </c>
      <c r="CE99"/>
      <c r="CF99"/>
      <c r="CG99"/>
      <c r="CH99"/>
      <c r="CI99" t="s">
        <v>385</v>
      </c>
      <c r="CJ99" t="s">
        <v>482</v>
      </c>
      <c r="CK99" t="s">
        <v>80</v>
      </c>
      <c r="CL99" t="s">
        <v>412</v>
      </c>
      <c r="CM99" t="s">
        <v>389</v>
      </c>
      <c r="CN99" t="s">
        <v>387</v>
      </c>
      <c r="CO99" t="s">
        <v>82</v>
      </c>
      <c r="CP99" t="s">
        <v>94</v>
      </c>
      <c r="CQ99" t="s">
        <v>106</v>
      </c>
      <c r="CR99" t="s">
        <v>85</v>
      </c>
      <c r="CS99" t="s">
        <v>86</v>
      </c>
      <c r="CT99" t="s">
        <v>359</v>
      </c>
      <c r="CU99" t="s">
        <v>86</v>
      </c>
      <c r="CV99"/>
      <c r="CW99"/>
      <c r="CX99"/>
      <c r="CY99"/>
      <c r="CZ99"/>
      <c r="DA99"/>
    </row>
    <row r="100" spans="1:105">
      <c r="A100">
        <v>114428865341</v>
      </c>
      <c r="B100"/>
      <c r="C100"/>
      <c r="D100"/>
      <c r="E100" t="s">
        <v>19</v>
      </c>
      <c r="F100"/>
      <c r="G100"/>
      <c r="H100"/>
      <c r="I100" t="s">
        <v>23</v>
      </c>
      <c r="J100" t="s">
        <v>24</v>
      </c>
      <c r="K100" t="s">
        <v>25</v>
      </c>
      <c r="L100" t="s">
        <v>26</v>
      </c>
      <c r="M100" t="s">
        <v>27</v>
      </c>
      <c r="N100" t="s">
        <v>28</v>
      </c>
      <c r="O100"/>
      <c r="P100"/>
      <c r="Q100"/>
      <c r="R100"/>
      <c r="S100" t="s">
        <v>19</v>
      </c>
      <c r="T100"/>
      <c r="U100"/>
      <c r="V100"/>
      <c r="W100" t="s">
        <v>23</v>
      </c>
      <c r="X100"/>
      <c r="Y100"/>
      <c r="Z100"/>
      <c r="AA100" t="s">
        <v>27</v>
      </c>
      <c r="AB100"/>
      <c r="AC100"/>
      <c r="AD100"/>
      <c r="AE100"/>
      <c r="AF100"/>
      <c r="AG100"/>
      <c r="AH100"/>
      <c r="AI100"/>
      <c r="AJ100"/>
      <c r="AK100"/>
      <c r="AL100"/>
      <c r="AM100"/>
      <c r="AN100" t="s">
        <v>521</v>
      </c>
      <c r="AO100" t="s">
        <v>38</v>
      </c>
      <c r="AP100" t="s">
        <v>39</v>
      </c>
      <c r="AQ100"/>
      <c r="AR100" t="s">
        <v>41</v>
      </c>
      <c r="AS100"/>
      <c r="AT100"/>
      <c r="AU100" t="s">
        <v>43</v>
      </c>
      <c r="AV100"/>
      <c r="AW100" t="s">
        <v>45</v>
      </c>
      <c r="AX100"/>
      <c r="AY100" t="s">
        <v>47</v>
      </c>
      <c r="AZ100"/>
      <c r="BA100"/>
      <c r="BB100" t="s">
        <v>49</v>
      </c>
      <c r="BC100" t="s">
        <v>50</v>
      </c>
      <c r="BD100" t="s">
        <v>51</v>
      </c>
      <c r="BE100" t="s">
        <v>17</v>
      </c>
      <c r="BF100"/>
      <c r="BG100" t="s">
        <v>53</v>
      </c>
      <c r="BH100"/>
      <c r="BI100"/>
      <c r="BJ100"/>
      <c r="BK100"/>
      <c r="BL100" t="s">
        <v>58</v>
      </c>
      <c r="BM100" t="s">
        <v>59</v>
      </c>
      <c r="BN100" t="s">
        <v>24</v>
      </c>
      <c r="BO100" t="s">
        <v>20</v>
      </c>
      <c r="BP100"/>
      <c r="BQ100"/>
      <c r="BR100" t="s">
        <v>62</v>
      </c>
      <c r="BS100" t="s">
        <v>63</v>
      </c>
      <c r="BT100"/>
      <c r="BU100" t="s">
        <v>64</v>
      </c>
      <c r="BV100"/>
      <c r="BW100" t="s">
        <v>66</v>
      </c>
      <c r="BX100" t="s">
        <v>67</v>
      </c>
      <c r="BY100"/>
      <c r="BZ100"/>
      <c r="CA100" t="s">
        <v>70</v>
      </c>
      <c r="CB100"/>
      <c r="CC100"/>
      <c r="CD100"/>
      <c r="CE100"/>
      <c r="CF100"/>
      <c r="CG100"/>
      <c r="CH100"/>
      <c r="CI100" t="s">
        <v>388</v>
      </c>
      <c r="CJ100" t="s">
        <v>482</v>
      </c>
      <c r="CK100" t="s">
        <v>134</v>
      </c>
      <c r="CL100" t="s">
        <v>171</v>
      </c>
      <c r="CM100" t="s">
        <v>389</v>
      </c>
      <c r="CN100" t="s">
        <v>387</v>
      </c>
      <c r="CO100" t="s">
        <v>82</v>
      </c>
      <c r="CP100" t="s">
        <v>94</v>
      </c>
      <c r="CQ100" t="s">
        <v>95</v>
      </c>
      <c r="CR100" t="s">
        <v>89</v>
      </c>
      <c r="CS100" t="s">
        <v>86</v>
      </c>
      <c r="CT100" t="s">
        <v>359</v>
      </c>
      <c r="CU100" t="s">
        <v>86</v>
      </c>
      <c r="CV100"/>
      <c r="CW100"/>
      <c r="CX100"/>
      <c r="CY100"/>
      <c r="CZ100"/>
      <c r="DA100"/>
    </row>
    <row r="101" spans="1:105">
      <c r="A101">
        <v>114428313792</v>
      </c>
      <c r="B101"/>
      <c r="C101" t="s">
        <v>17</v>
      </c>
      <c r="D101"/>
      <c r="E101" t="s">
        <v>19</v>
      </c>
      <c r="F101"/>
      <c r="G101"/>
      <c r="H101"/>
      <c r="I101"/>
      <c r="J101"/>
      <c r="K101"/>
      <c r="L101" t="s">
        <v>26</v>
      </c>
      <c r="M101"/>
      <c r="N101"/>
      <c r="O101"/>
      <c r="P101"/>
      <c r="Q101"/>
      <c r="R101"/>
      <c r="S101"/>
      <c r="T101"/>
      <c r="U101"/>
      <c r="V101"/>
      <c r="W101"/>
      <c r="X101"/>
      <c r="Y101"/>
      <c r="Z101"/>
      <c r="AA101"/>
      <c r="AB101"/>
      <c r="AC101"/>
      <c r="AD101"/>
      <c r="AE101"/>
      <c r="AF101" t="s">
        <v>31</v>
      </c>
      <c r="AG101"/>
      <c r="AH101"/>
      <c r="AI101"/>
      <c r="AJ101"/>
      <c r="AK101"/>
      <c r="AL101" t="s">
        <v>37</v>
      </c>
      <c r="AM101" t="s">
        <v>353</v>
      </c>
      <c r="AN101"/>
      <c r="AO101" t="s">
        <v>38</v>
      </c>
      <c r="AP101"/>
      <c r="AQ101"/>
      <c r="AR101"/>
      <c r="AS101"/>
      <c r="AT101"/>
      <c r="AU101"/>
      <c r="AV101"/>
      <c r="AW101"/>
      <c r="AX101" t="s">
        <v>46</v>
      </c>
      <c r="AY101" t="s">
        <v>47</v>
      </c>
      <c r="AZ101"/>
      <c r="BA101"/>
      <c r="BB101"/>
      <c r="BC101"/>
      <c r="BD101"/>
      <c r="BE101"/>
      <c r="BF101" t="s">
        <v>52</v>
      </c>
      <c r="BG101" t="s">
        <v>53</v>
      </c>
      <c r="BH101"/>
      <c r="BI101"/>
      <c r="BJ101"/>
      <c r="BK101"/>
      <c r="BL101"/>
      <c r="BM101"/>
      <c r="BN101" t="s">
        <v>24</v>
      </c>
      <c r="BO101"/>
      <c r="BP101"/>
      <c r="BQ101"/>
      <c r="BR101"/>
      <c r="BS101"/>
      <c r="BT101"/>
      <c r="BU101"/>
      <c r="BV101"/>
      <c r="BW101"/>
      <c r="BX101"/>
      <c r="BY101"/>
      <c r="BZ101" t="s">
        <v>69</v>
      </c>
      <c r="CA101" t="s">
        <v>70</v>
      </c>
      <c r="CB101"/>
      <c r="CC101"/>
      <c r="CD101"/>
      <c r="CE101"/>
      <c r="CF101" t="s">
        <v>75</v>
      </c>
      <c r="CG101"/>
      <c r="CH101"/>
      <c r="CI101" t="s">
        <v>385</v>
      </c>
      <c r="CJ101" t="s">
        <v>482</v>
      </c>
      <c r="CK101" t="s">
        <v>134</v>
      </c>
      <c r="CL101" t="s">
        <v>522</v>
      </c>
      <c r="CM101" t="s">
        <v>393</v>
      </c>
      <c r="CN101" t="s">
        <v>387</v>
      </c>
      <c r="CO101" t="s">
        <v>523</v>
      </c>
      <c r="CP101" t="s">
        <v>97</v>
      </c>
      <c r="CQ101" t="s">
        <v>95</v>
      </c>
      <c r="CR101" t="s">
        <v>89</v>
      </c>
      <c r="CS101" t="s">
        <v>86</v>
      </c>
      <c r="CT101" t="s">
        <v>360</v>
      </c>
      <c r="CU101" t="s">
        <v>86</v>
      </c>
      <c r="CV101"/>
      <c r="CW101"/>
      <c r="CX101"/>
      <c r="CY101"/>
      <c r="CZ101"/>
      <c r="DA101"/>
    </row>
    <row r="102" spans="1:105">
      <c r="A102">
        <v>114424861246</v>
      </c>
      <c r="B102" t="s">
        <v>16</v>
      </c>
      <c r="C102" t="s">
        <v>17</v>
      </c>
      <c r="D102" t="s">
        <v>18</v>
      </c>
      <c r="E102"/>
      <c r="F102"/>
      <c r="G102"/>
      <c r="H102"/>
      <c r="I102"/>
      <c r="J102" t="s">
        <v>24</v>
      </c>
      <c r="K102"/>
      <c r="L102" t="s">
        <v>26</v>
      </c>
      <c r="M102"/>
      <c r="N102"/>
      <c r="O102" t="s">
        <v>492</v>
      </c>
      <c r="P102"/>
      <c r="Q102"/>
      <c r="R102"/>
      <c r="S102"/>
      <c r="T102"/>
      <c r="U102" t="s">
        <v>21</v>
      </c>
      <c r="V102"/>
      <c r="W102"/>
      <c r="X102"/>
      <c r="Y102"/>
      <c r="Z102"/>
      <c r="AA102"/>
      <c r="AB102"/>
      <c r="AC102" t="s">
        <v>492</v>
      </c>
      <c r="AD102"/>
      <c r="AE102"/>
      <c r="AF102"/>
      <c r="AG102"/>
      <c r="AH102"/>
      <c r="AI102" t="s">
        <v>34</v>
      </c>
      <c r="AJ102"/>
      <c r="AK102"/>
      <c r="AL102"/>
      <c r="AM102"/>
      <c r="AN102" t="s">
        <v>492</v>
      </c>
      <c r="AO102"/>
      <c r="AP102" t="s">
        <v>39</v>
      </c>
      <c r="AQ102"/>
      <c r="AR102"/>
      <c r="AS102"/>
      <c r="AT102"/>
      <c r="AU102" t="s">
        <v>43</v>
      </c>
      <c r="AV102"/>
      <c r="AW102"/>
      <c r="AX102" t="s">
        <v>46</v>
      </c>
      <c r="AY102" t="s">
        <v>47</v>
      </c>
      <c r="AZ102"/>
      <c r="BA102" t="s">
        <v>492</v>
      </c>
      <c r="BB102"/>
      <c r="BC102"/>
      <c r="BD102"/>
      <c r="BE102"/>
      <c r="BF102"/>
      <c r="BG102"/>
      <c r="BH102"/>
      <c r="BI102"/>
      <c r="BJ102"/>
      <c r="BK102"/>
      <c r="BL102"/>
      <c r="BM102"/>
      <c r="BN102"/>
      <c r="BO102"/>
      <c r="BP102" t="s">
        <v>60</v>
      </c>
      <c r="BQ102"/>
      <c r="BR102" t="s">
        <v>62</v>
      </c>
      <c r="BS102"/>
      <c r="BT102" t="s">
        <v>492</v>
      </c>
      <c r="BU102" t="s">
        <v>64</v>
      </c>
      <c r="BV102"/>
      <c r="BW102"/>
      <c r="BX102" t="s">
        <v>67</v>
      </c>
      <c r="BY102"/>
      <c r="BZ102"/>
      <c r="CA102" t="s">
        <v>70</v>
      </c>
      <c r="CB102"/>
      <c r="CC102" t="s">
        <v>72</v>
      </c>
      <c r="CD102"/>
      <c r="CE102"/>
      <c r="CF102"/>
      <c r="CG102"/>
      <c r="CH102" t="s">
        <v>492</v>
      </c>
      <c r="CI102" t="s">
        <v>388</v>
      </c>
      <c r="CJ102" t="s">
        <v>482</v>
      </c>
      <c r="CK102" t="s">
        <v>80</v>
      </c>
      <c r="CL102" t="s">
        <v>117</v>
      </c>
      <c r="CM102" t="s">
        <v>389</v>
      </c>
      <c r="CN102" t="s">
        <v>387</v>
      </c>
      <c r="CO102" t="s">
        <v>82</v>
      </c>
      <c r="CP102" t="s">
        <v>93</v>
      </c>
      <c r="CQ102" t="s">
        <v>95</v>
      </c>
      <c r="CR102" t="s">
        <v>89</v>
      </c>
      <c r="CS102" t="s">
        <v>86</v>
      </c>
      <c r="CT102" t="s">
        <v>360</v>
      </c>
      <c r="CU102" t="s">
        <v>86</v>
      </c>
      <c r="CV102"/>
      <c r="CW102"/>
      <c r="CX102"/>
      <c r="CY102"/>
      <c r="CZ102"/>
      <c r="DA102"/>
    </row>
    <row r="103" spans="1:105">
      <c r="A103">
        <v>114421723858</v>
      </c>
      <c r="B103" t="s">
        <v>16</v>
      </c>
      <c r="C103"/>
      <c r="D103"/>
      <c r="E103" t="s">
        <v>19</v>
      </c>
      <c r="F103"/>
      <c r="G103"/>
      <c r="H103"/>
      <c r="I103"/>
      <c r="J103"/>
      <c r="K103" t="s">
        <v>25</v>
      </c>
      <c r="L103" t="s">
        <v>26</v>
      </c>
      <c r="M103"/>
      <c r="N103"/>
      <c r="O103"/>
      <c r="P103" t="s">
        <v>16</v>
      </c>
      <c r="Q103"/>
      <c r="R103"/>
      <c r="S103" t="s">
        <v>19</v>
      </c>
      <c r="T103"/>
      <c r="U103"/>
      <c r="V103"/>
      <c r="W103"/>
      <c r="X103" t="s">
        <v>24</v>
      </c>
      <c r="Y103"/>
      <c r="Z103"/>
      <c r="AA103"/>
      <c r="AB103"/>
      <c r="AC103"/>
      <c r="AD103"/>
      <c r="AE103"/>
      <c r="AF103"/>
      <c r="AG103"/>
      <c r="AH103"/>
      <c r="AI103"/>
      <c r="AJ103"/>
      <c r="AK103"/>
      <c r="AL103"/>
      <c r="AM103"/>
      <c r="AN103"/>
      <c r="AO103" t="s">
        <v>38</v>
      </c>
      <c r="AP103"/>
      <c r="AQ103"/>
      <c r="AR103"/>
      <c r="AS103"/>
      <c r="AT103"/>
      <c r="AU103" t="s">
        <v>43</v>
      </c>
      <c r="AV103"/>
      <c r="AW103"/>
      <c r="AX103"/>
      <c r="AY103" t="s">
        <v>47</v>
      </c>
      <c r="AZ103"/>
      <c r="BA103"/>
      <c r="BB103" t="s">
        <v>49</v>
      </c>
      <c r="BC103"/>
      <c r="BD103"/>
      <c r="BE103"/>
      <c r="BF103" t="s">
        <v>52</v>
      </c>
      <c r="BG103"/>
      <c r="BH103" t="s">
        <v>54</v>
      </c>
      <c r="BI103" t="s">
        <v>55</v>
      </c>
      <c r="BJ103"/>
      <c r="BK103" t="s">
        <v>57</v>
      </c>
      <c r="BL103"/>
      <c r="BM103"/>
      <c r="BN103" t="s">
        <v>24</v>
      </c>
      <c r="BO103"/>
      <c r="BP103"/>
      <c r="BQ103" t="s">
        <v>61</v>
      </c>
      <c r="BR103" t="s">
        <v>62</v>
      </c>
      <c r="BS103"/>
      <c r="BT103"/>
      <c r="BU103" t="s">
        <v>64</v>
      </c>
      <c r="BV103"/>
      <c r="BW103"/>
      <c r="BX103"/>
      <c r="BY103"/>
      <c r="BZ103"/>
      <c r="CA103"/>
      <c r="CB103"/>
      <c r="CC103"/>
      <c r="CD103"/>
      <c r="CE103"/>
      <c r="CF103"/>
      <c r="CG103"/>
      <c r="CH103"/>
      <c r="CI103" t="s">
        <v>388</v>
      </c>
      <c r="CJ103" t="s">
        <v>476</v>
      </c>
      <c r="CK103" t="s">
        <v>134</v>
      </c>
      <c r="CL103" t="s">
        <v>524</v>
      </c>
      <c r="CM103"/>
      <c r="CN103"/>
      <c r="CO103"/>
      <c r="CP103"/>
      <c r="CQ103"/>
      <c r="CR103"/>
      <c r="CS103"/>
      <c r="CT103"/>
      <c r="CU103"/>
      <c r="CV103"/>
      <c r="CW103"/>
      <c r="CX103"/>
      <c r="CY103"/>
      <c r="CZ103"/>
      <c r="DA103"/>
    </row>
    <row r="104" spans="1:105">
      <c r="A104">
        <v>114417972928</v>
      </c>
      <c r="B104"/>
      <c r="C104" t="s">
        <v>17</v>
      </c>
      <c r="D104"/>
      <c r="E104"/>
      <c r="F104"/>
      <c r="G104" t="s">
        <v>21</v>
      </c>
      <c r="H104"/>
      <c r="I104"/>
      <c r="J104"/>
      <c r="K104"/>
      <c r="L104"/>
      <c r="M104" t="s">
        <v>27</v>
      </c>
      <c r="N104"/>
      <c r="O104"/>
      <c r="P104"/>
      <c r="Q104"/>
      <c r="R104"/>
      <c r="S104"/>
      <c r="T104"/>
      <c r="U104" t="s">
        <v>21</v>
      </c>
      <c r="V104"/>
      <c r="W104"/>
      <c r="X104"/>
      <c r="Y104"/>
      <c r="Z104"/>
      <c r="AA104"/>
      <c r="AB104"/>
      <c r="AC104"/>
      <c r="AD104"/>
      <c r="AE104"/>
      <c r="AF104"/>
      <c r="AG104"/>
      <c r="AH104"/>
      <c r="AI104" t="s">
        <v>34</v>
      </c>
      <c r="AJ104"/>
      <c r="AK104"/>
      <c r="AL104"/>
      <c r="AM104"/>
      <c r="AN104"/>
      <c r="AO104"/>
      <c r="AP104"/>
      <c r="AQ104"/>
      <c r="AR104"/>
      <c r="AS104"/>
      <c r="AT104"/>
      <c r="AU104"/>
      <c r="AV104"/>
      <c r="AW104"/>
      <c r="AX104"/>
      <c r="AY104"/>
      <c r="AZ104"/>
      <c r="BA104" t="s">
        <v>525</v>
      </c>
      <c r="BB104"/>
      <c r="BC104"/>
      <c r="BD104" t="s">
        <v>51</v>
      </c>
      <c r="BE104"/>
      <c r="BF104" t="s">
        <v>52</v>
      </c>
      <c r="BG104"/>
      <c r="BH104"/>
      <c r="BI104"/>
      <c r="BJ104"/>
      <c r="BK104"/>
      <c r="BL104"/>
      <c r="BM104"/>
      <c r="BN104"/>
      <c r="BO104"/>
      <c r="BP104" t="s">
        <v>60</v>
      </c>
      <c r="BQ104"/>
      <c r="BR104"/>
      <c r="BS104"/>
      <c r="BT104"/>
      <c r="BU104" t="s">
        <v>64</v>
      </c>
      <c r="BV104"/>
      <c r="BW104"/>
      <c r="BX104" t="s">
        <v>67</v>
      </c>
      <c r="BY104" t="s">
        <v>68</v>
      </c>
      <c r="BZ104" t="s">
        <v>69</v>
      </c>
      <c r="CA104" t="s">
        <v>70</v>
      </c>
      <c r="CB104" t="s">
        <v>71</v>
      </c>
      <c r="CC104" t="s">
        <v>72</v>
      </c>
      <c r="CD104"/>
      <c r="CE104"/>
      <c r="CF104" t="s">
        <v>75</v>
      </c>
      <c r="CG104"/>
      <c r="CH104"/>
      <c r="CI104" t="s">
        <v>388</v>
      </c>
      <c r="CJ104" t="s">
        <v>478</v>
      </c>
      <c r="CK104" t="s">
        <v>134</v>
      </c>
      <c r="CL104" t="s">
        <v>526</v>
      </c>
      <c r="CM104" t="s">
        <v>389</v>
      </c>
      <c r="CN104" t="s">
        <v>387</v>
      </c>
      <c r="CO104" t="s">
        <v>82</v>
      </c>
      <c r="CP104" t="s">
        <v>94</v>
      </c>
      <c r="CQ104" t="s">
        <v>88</v>
      </c>
      <c r="CR104" t="s">
        <v>85</v>
      </c>
      <c r="CS104" t="s">
        <v>86</v>
      </c>
      <c r="CT104" t="s">
        <v>359</v>
      </c>
      <c r="CU104" t="s">
        <v>86</v>
      </c>
      <c r="CV104"/>
      <c r="CW104"/>
      <c r="CX104"/>
      <c r="CY104"/>
      <c r="CZ104"/>
      <c r="DA104"/>
    </row>
    <row r="105" spans="1:105">
      <c r="A105">
        <v>114413275309</v>
      </c>
      <c r="B105"/>
      <c r="C105"/>
      <c r="D105"/>
      <c r="E105"/>
      <c r="F105"/>
      <c r="G105"/>
      <c r="H105"/>
      <c r="I105"/>
      <c r="J105"/>
      <c r="K105"/>
      <c r="L105"/>
      <c r="M105"/>
      <c r="N105"/>
      <c r="O105" t="s">
        <v>527</v>
      </c>
      <c r="P105"/>
      <c r="Q105"/>
      <c r="R105"/>
      <c r="S105"/>
      <c r="T105"/>
      <c r="U105"/>
      <c r="V105"/>
      <c r="W105"/>
      <c r="X105"/>
      <c r="Y105"/>
      <c r="Z105"/>
      <c r="AA105"/>
      <c r="AB105"/>
      <c r="AC105" t="s">
        <v>528</v>
      </c>
      <c r="AD105"/>
      <c r="AE105"/>
      <c r="AF105"/>
      <c r="AG105"/>
      <c r="AH105"/>
      <c r="AI105"/>
      <c r="AJ105"/>
      <c r="AK105"/>
      <c r="AL105"/>
      <c r="AM105"/>
      <c r="AN105" t="s">
        <v>529</v>
      </c>
      <c r="AO105"/>
      <c r="AP105"/>
      <c r="AQ105"/>
      <c r="AR105"/>
      <c r="AS105"/>
      <c r="AT105"/>
      <c r="AU105"/>
      <c r="AV105"/>
      <c r="AW105"/>
      <c r="AX105"/>
      <c r="AY105"/>
      <c r="AZ105"/>
      <c r="BA105" t="s">
        <v>530</v>
      </c>
      <c r="BB105"/>
      <c r="BC105"/>
      <c r="BD105"/>
      <c r="BE105"/>
      <c r="BF105"/>
      <c r="BG105"/>
      <c r="BH105"/>
      <c r="BI105"/>
      <c r="BJ105"/>
      <c r="BK105"/>
      <c r="BL105"/>
      <c r="BM105"/>
      <c r="BN105"/>
      <c r="BO105"/>
      <c r="BP105"/>
      <c r="BQ105" t="s">
        <v>61</v>
      </c>
      <c r="BR105"/>
      <c r="BS105"/>
      <c r="BT105"/>
      <c r="BU105" t="s">
        <v>64</v>
      </c>
      <c r="BV105"/>
      <c r="BW105" t="s">
        <v>66</v>
      </c>
      <c r="BX105"/>
      <c r="BY105"/>
      <c r="BZ105" t="s">
        <v>69</v>
      </c>
      <c r="CA105"/>
      <c r="CB105"/>
      <c r="CC105"/>
      <c r="CD105" t="s">
        <v>73</v>
      </c>
      <c r="CE105"/>
      <c r="CF105" t="s">
        <v>75</v>
      </c>
      <c r="CG105"/>
      <c r="CH105"/>
      <c r="CI105" t="s">
        <v>385</v>
      </c>
      <c r="CJ105" t="s">
        <v>476</v>
      </c>
      <c r="CK105" t="s">
        <v>134</v>
      </c>
      <c r="CL105" t="s">
        <v>150</v>
      </c>
      <c r="CM105" t="s">
        <v>401</v>
      </c>
      <c r="CN105" t="s">
        <v>387</v>
      </c>
      <c r="CO105" t="s">
        <v>394</v>
      </c>
      <c r="CP105" t="s">
        <v>97</v>
      </c>
      <c r="CQ105" t="s">
        <v>88</v>
      </c>
      <c r="CR105" t="s">
        <v>99</v>
      </c>
      <c r="CS105" t="s">
        <v>86</v>
      </c>
      <c r="CT105" t="s">
        <v>360</v>
      </c>
      <c r="CU105" t="s">
        <v>86</v>
      </c>
      <c r="CV105"/>
      <c r="CW105"/>
      <c r="CX105"/>
      <c r="CY105"/>
      <c r="CZ105"/>
      <c r="DA105"/>
    </row>
    <row r="106" spans="1:105">
      <c r="A106">
        <v>114412129918</v>
      </c>
      <c r="B106"/>
      <c r="C106" t="s">
        <v>17</v>
      </c>
      <c r="D106" t="s">
        <v>18</v>
      </c>
      <c r="E106"/>
      <c r="F106"/>
      <c r="G106" t="s">
        <v>21</v>
      </c>
      <c r="H106"/>
      <c r="I106"/>
      <c r="J106"/>
      <c r="K106"/>
      <c r="L106"/>
      <c r="M106"/>
      <c r="N106"/>
      <c r="O106"/>
      <c r="P106"/>
      <c r="Q106" t="s">
        <v>17</v>
      </c>
      <c r="R106"/>
      <c r="S106"/>
      <c r="T106"/>
      <c r="U106"/>
      <c r="V106"/>
      <c r="W106"/>
      <c r="X106"/>
      <c r="Y106" t="s">
        <v>25</v>
      </c>
      <c r="Z106"/>
      <c r="AA106"/>
      <c r="AB106"/>
      <c r="AC106" t="s">
        <v>531</v>
      </c>
      <c r="AD106"/>
      <c r="AE106" t="s">
        <v>30</v>
      </c>
      <c r="AF106" t="s">
        <v>31</v>
      </c>
      <c r="AG106"/>
      <c r="AH106"/>
      <c r="AI106"/>
      <c r="AJ106"/>
      <c r="AK106"/>
      <c r="AL106"/>
      <c r="AM106"/>
      <c r="AN106" t="s">
        <v>532</v>
      </c>
      <c r="AO106"/>
      <c r="AP106" t="s">
        <v>39</v>
      </c>
      <c r="AQ106"/>
      <c r="AR106"/>
      <c r="AS106"/>
      <c r="AT106"/>
      <c r="AU106"/>
      <c r="AV106" t="s">
        <v>44</v>
      </c>
      <c r="AW106"/>
      <c r="AX106"/>
      <c r="AY106"/>
      <c r="AZ106"/>
      <c r="BA106" t="s">
        <v>533</v>
      </c>
      <c r="BB106"/>
      <c r="BC106"/>
      <c r="BD106" t="s">
        <v>51</v>
      </c>
      <c r="BE106"/>
      <c r="BF106" t="s">
        <v>52</v>
      </c>
      <c r="BG106"/>
      <c r="BH106"/>
      <c r="BI106"/>
      <c r="BJ106"/>
      <c r="BK106"/>
      <c r="BL106"/>
      <c r="BM106"/>
      <c r="BN106"/>
      <c r="BO106"/>
      <c r="BP106"/>
      <c r="BQ106"/>
      <c r="BR106"/>
      <c r="BS106"/>
      <c r="BT106" t="s">
        <v>534</v>
      </c>
      <c r="BU106" t="s">
        <v>64</v>
      </c>
      <c r="BV106"/>
      <c r="BW106"/>
      <c r="BX106" t="s">
        <v>67</v>
      </c>
      <c r="BY106"/>
      <c r="BZ106"/>
      <c r="CA106"/>
      <c r="CB106"/>
      <c r="CC106"/>
      <c r="CD106"/>
      <c r="CE106"/>
      <c r="CF106" t="s">
        <v>75</v>
      </c>
      <c r="CG106"/>
      <c r="CH106"/>
      <c r="CI106" t="s">
        <v>388</v>
      </c>
      <c r="CJ106" t="s">
        <v>478</v>
      </c>
      <c r="CK106" t="s">
        <v>134</v>
      </c>
      <c r="CL106" t="s">
        <v>354</v>
      </c>
      <c r="CM106" t="s">
        <v>389</v>
      </c>
      <c r="CN106" t="s">
        <v>387</v>
      </c>
      <c r="CO106" t="s">
        <v>82</v>
      </c>
      <c r="CP106" t="s">
        <v>83</v>
      </c>
      <c r="CQ106" t="s">
        <v>103</v>
      </c>
      <c r="CR106" t="s">
        <v>92</v>
      </c>
      <c r="CS106" t="s">
        <v>86</v>
      </c>
      <c r="CT106" t="s">
        <v>359</v>
      </c>
      <c r="CU106" t="s">
        <v>86</v>
      </c>
      <c r="CV106"/>
      <c r="CW106"/>
      <c r="CX106"/>
      <c r="CY106"/>
      <c r="CZ106"/>
      <c r="DA106"/>
    </row>
    <row r="107" spans="1:105">
      <c r="A107">
        <v>114410465395</v>
      </c>
      <c r="B107"/>
      <c r="C107"/>
      <c r="D107"/>
      <c r="E107"/>
      <c r="F107"/>
      <c r="G107"/>
      <c r="H107"/>
      <c r="I107"/>
      <c r="J107"/>
      <c r="K107"/>
      <c r="L107"/>
      <c r="M107"/>
      <c r="N107" t="s">
        <v>28</v>
      </c>
      <c r="O107"/>
      <c r="P107"/>
      <c r="Q107"/>
      <c r="R107"/>
      <c r="S107"/>
      <c r="T107"/>
      <c r="U107"/>
      <c r="V107"/>
      <c r="W107"/>
      <c r="X107" t="s">
        <v>24</v>
      </c>
      <c r="Y107"/>
      <c r="Z107"/>
      <c r="AA107"/>
      <c r="AB107"/>
      <c r="AC107"/>
      <c r="AD107"/>
      <c r="AE107"/>
      <c r="AF107"/>
      <c r="AG107"/>
      <c r="AH107"/>
      <c r="AI107" t="s">
        <v>34</v>
      </c>
      <c r="AJ107"/>
      <c r="AK107"/>
      <c r="AL107"/>
      <c r="AM107"/>
      <c r="AN107"/>
      <c r="AO107" t="s">
        <v>38</v>
      </c>
      <c r="AP107"/>
      <c r="AQ107"/>
      <c r="AR107"/>
      <c r="AS107"/>
      <c r="AT107"/>
      <c r="AU107"/>
      <c r="AV107"/>
      <c r="AW107"/>
      <c r="AX107"/>
      <c r="AY107"/>
      <c r="AZ107"/>
      <c r="BA107"/>
      <c r="BB107"/>
      <c r="BC107"/>
      <c r="BD107"/>
      <c r="BE107"/>
      <c r="BF107" t="s">
        <v>52</v>
      </c>
      <c r="BG107"/>
      <c r="BH107"/>
      <c r="BI107" t="s">
        <v>55</v>
      </c>
      <c r="BJ107"/>
      <c r="BK107"/>
      <c r="BL107"/>
      <c r="BM107"/>
      <c r="BN107" t="s">
        <v>24</v>
      </c>
      <c r="BO107"/>
      <c r="BP107"/>
      <c r="BQ107"/>
      <c r="BR107"/>
      <c r="BS107"/>
      <c r="BT107"/>
      <c r="BU107" t="s">
        <v>64</v>
      </c>
      <c r="BV107"/>
      <c r="BW107"/>
      <c r="BX107"/>
      <c r="BY107"/>
      <c r="BZ107"/>
      <c r="CA107"/>
      <c r="CB107"/>
      <c r="CC107"/>
      <c r="CD107"/>
      <c r="CE107"/>
      <c r="CF107"/>
      <c r="CG107"/>
      <c r="CH107"/>
      <c r="CI107" t="s">
        <v>385</v>
      </c>
      <c r="CJ107" t="s">
        <v>478</v>
      </c>
      <c r="CK107" t="s">
        <v>134</v>
      </c>
      <c r="CL107" t="s">
        <v>150</v>
      </c>
      <c r="CM107" t="s">
        <v>389</v>
      </c>
      <c r="CN107" t="s">
        <v>387</v>
      </c>
      <c r="CO107" t="s">
        <v>82</v>
      </c>
      <c r="CP107" t="s">
        <v>83</v>
      </c>
      <c r="CQ107" t="s">
        <v>111</v>
      </c>
      <c r="CR107" t="s">
        <v>99</v>
      </c>
      <c r="CS107" t="s">
        <v>86</v>
      </c>
      <c r="CT107" t="s">
        <v>359</v>
      </c>
      <c r="CU107" t="s">
        <v>86</v>
      </c>
      <c r="CV107"/>
      <c r="CW107"/>
      <c r="CX107"/>
      <c r="CY107"/>
      <c r="CZ107"/>
      <c r="DA107"/>
    </row>
    <row r="108" spans="1:105">
      <c r="A108">
        <v>114410091622</v>
      </c>
      <c r="B108"/>
      <c r="C108" t="s">
        <v>17</v>
      </c>
      <c r="D108" t="s">
        <v>18</v>
      </c>
      <c r="E108"/>
      <c r="F108"/>
      <c r="G108"/>
      <c r="H108"/>
      <c r="I108"/>
      <c r="J108" t="s">
        <v>24</v>
      </c>
      <c r="K108"/>
      <c r="L108"/>
      <c r="M108"/>
      <c r="N108"/>
      <c r="O108"/>
      <c r="P108"/>
      <c r="Q108" t="s">
        <v>17</v>
      </c>
      <c r="R108" t="s">
        <v>18</v>
      </c>
      <c r="S108"/>
      <c r="T108"/>
      <c r="U108"/>
      <c r="V108"/>
      <c r="W108"/>
      <c r="X108" t="s">
        <v>24</v>
      </c>
      <c r="Y108"/>
      <c r="Z108"/>
      <c r="AA108"/>
      <c r="AB108"/>
      <c r="AC108"/>
      <c r="AD108"/>
      <c r="AE108"/>
      <c r="AF108"/>
      <c r="AG108"/>
      <c r="AH108"/>
      <c r="AI108" t="s">
        <v>34</v>
      </c>
      <c r="AJ108"/>
      <c r="AK108"/>
      <c r="AL108"/>
      <c r="AM108"/>
      <c r="AN108"/>
      <c r="AO108" t="s">
        <v>38</v>
      </c>
      <c r="AP108" t="s">
        <v>39</v>
      </c>
      <c r="AQ108"/>
      <c r="AR108"/>
      <c r="AS108"/>
      <c r="AT108"/>
      <c r="AU108" t="s">
        <v>43</v>
      </c>
      <c r="AV108"/>
      <c r="AW108"/>
      <c r="AX108"/>
      <c r="AY108"/>
      <c r="AZ108"/>
      <c r="BA108"/>
      <c r="BB108"/>
      <c r="BC108"/>
      <c r="BD108"/>
      <c r="BE108" t="s">
        <v>17</v>
      </c>
      <c r="BF108"/>
      <c r="BG108"/>
      <c r="BH108"/>
      <c r="BI108"/>
      <c r="BJ108"/>
      <c r="BK108"/>
      <c r="BL108" t="s">
        <v>58</v>
      </c>
      <c r="BM108"/>
      <c r="BN108" t="s">
        <v>24</v>
      </c>
      <c r="BO108"/>
      <c r="BP108"/>
      <c r="BQ108"/>
      <c r="BR108"/>
      <c r="BS108"/>
      <c r="BT108"/>
      <c r="BU108" t="s">
        <v>64</v>
      </c>
      <c r="BV108"/>
      <c r="BW108"/>
      <c r="BX108"/>
      <c r="BY108"/>
      <c r="BZ108"/>
      <c r="CA108" t="s">
        <v>70</v>
      </c>
      <c r="CB108"/>
      <c r="CC108"/>
      <c r="CD108"/>
      <c r="CE108"/>
      <c r="CF108" t="s">
        <v>75</v>
      </c>
      <c r="CG108"/>
      <c r="CH108"/>
      <c r="CI108" t="s">
        <v>388</v>
      </c>
      <c r="CJ108" t="s">
        <v>476</v>
      </c>
      <c r="CK108" t="s">
        <v>134</v>
      </c>
      <c r="CL108" t="s">
        <v>149</v>
      </c>
      <c r="CM108" t="s">
        <v>389</v>
      </c>
      <c r="CN108" t="s">
        <v>387</v>
      </c>
      <c r="CO108" t="s">
        <v>82</v>
      </c>
      <c r="CP108" t="s">
        <v>94</v>
      </c>
      <c r="CQ108" t="s">
        <v>95</v>
      </c>
      <c r="CR108" t="s">
        <v>99</v>
      </c>
      <c r="CS108" t="s">
        <v>86</v>
      </c>
      <c r="CT108" t="s">
        <v>360</v>
      </c>
      <c r="CU108" t="s">
        <v>86</v>
      </c>
      <c r="CV108"/>
      <c r="CW108"/>
      <c r="CX108"/>
      <c r="CY108"/>
      <c r="CZ108"/>
      <c r="DA108"/>
    </row>
    <row r="109" spans="1:105">
      <c r="A109">
        <v>114405858665</v>
      </c>
      <c r="B109"/>
      <c r="C109"/>
      <c r="D109" t="s">
        <v>18</v>
      </c>
      <c r="E109"/>
      <c r="F109"/>
      <c r="G109" t="s">
        <v>21</v>
      </c>
      <c r="H109"/>
      <c r="I109"/>
      <c r="J109" t="s">
        <v>24</v>
      </c>
      <c r="K109"/>
      <c r="L109"/>
      <c r="M109"/>
      <c r="N109"/>
      <c r="O109"/>
      <c r="P109"/>
      <c r="Q109"/>
      <c r="R109" t="s">
        <v>18</v>
      </c>
      <c r="S109"/>
      <c r="T109"/>
      <c r="U109" t="s">
        <v>21</v>
      </c>
      <c r="V109"/>
      <c r="W109"/>
      <c r="X109"/>
      <c r="Y109"/>
      <c r="Z109"/>
      <c r="AA109"/>
      <c r="AB109" t="s">
        <v>28</v>
      </c>
      <c r="AC109"/>
      <c r="AD109"/>
      <c r="AE109"/>
      <c r="AF109"/>
      <c r="AG109"/>
      <c r="AH109"/>
      <c r="AI109"/>
      <c r="AJ109"/>
      <c r="AK109"/>
      <c r="AL109"/>
      <c r="AM109"/>
      <c r="AN109"/>
      <c r="AO109"/>
      <c r="AP109" t="s">
        <v>39</v>
      </c>
      <c r="AQ109"/>
      <c r="AR109"/>
      <c r="AS109"/>
      <c r="AT109"/>
      <c r="AU109" t="s">
        <v>43</v>
      </c>
      <c r="AV109"/>
      <c r="AW109"/>
      <c r="AX109"/>
      <c r="AY109" t="s">
        <v>47</v>
      </c>
      <c r="AZ109"/>
      <c r="BA109"/>
      <c r="BB109"/>
      <c r="BC109"/>
      <c r="BD109"/>
      <c r="BE109"/>
      <c r="BF109"/>
      <c r="BG109" t="s">
        <v>53</v>
      </c>
      <c r="BH109"/>
      <c r="BI109"/>
      <c r="BJ109"/>
      <c r="BK109"/>
      <c r="BL109" t="s">
        <v>58</v>
      </c>
      <c r="BM109"/>
      <c r="BN109"/>
      <c r="BO109"/>
      <c r="BP109" t="s">
        <v>60</v>
      </c>
      <c r="BQ109"/>
      <c r="BR109"/>
      <c r="BS109"/>
      <c r="BT109"/>
      <c r="BU109" t="s">
        <v>64</v>
      </c>
      <c r="BV109"/>
      <c r="BW109"/>
      <c r="BX109" t="s">
        <v>67</v>
      </c>
      <c r="BY109" t="s">
        <v>68</v>
      </c>
      <c r="BZ109"/>
      <c r="CA109" t="s">
        <v>70</v>
      </c>
      <c r="CB109"/>
      <c r="CC109"/>
      <c r="CD109"/>
      <c r="CE109"/>
      <c r="CF109" t="s">
        <v>75</v>
      </c>
      <c r="CG109"/>
      <c r="CH109"/>
      <c r="CI109" t="s">
        <v>388</v>
      </c>
      <c r="CJ109" t="s">
        <v>476</v>
      </c>
      <c r="CK109" t="s">
        <v>134</v>
      </c>
      <c r="CL109" t="s">
        <v>152</v>
      </c>
      <c r="CM109" t="s">
        <v>389</v>
      </c>
      <c r="CN109" t="s">
        <v>387</v>
      </c>
      <c r="CO109" t="s">
        <v>82</v>
      </c>
      <c r="CP109" t="s">
        <v>94</v>
      </c>
      <c r="CQ109" t="s">
        <v>88</v>
      </c>
      <c r="CR109" t="s">
        <v>99</v>
      </c>
      <c r="CS109" t="s">
        <v>86</v>
      </c>
      <c r="CT109" t="s">
        <v>399</v>
      </c>
      <c r="CU109" t="s">
        <v>86</v>
      </c>
      <c r="CV109"/>
      <c r="CW109"/>
      <c r="CX109"/>
      <c r="CY109"/>
      <c r="CZ109"/>
      <c r="DA109"/>
    </row>
    <row r="110" spans="1:105">
      <c r="A110">
        <v>114404447352</v>
      </c>
      <c r="B110"/>
      <c r="C110"/>
      <c r="D110"/>
      <c r="E110"/>
      <c r="F110" t="s">
        <v>20</v>
      </c>
      <c r="G110"/>
      <c r="H110"/>
      <c r="I110"/>
      <c r="J110"/>
      <c r="K110" t="s">
        <v>25</v>
      </c>
      <c r="L110" t="s">
        <v>26</v>
      </c>
      <c r="M110"/>
      <c r="N110"/>
      <c r="O110"/>
      <c r="P110"/>
      <c r="Q110"/>
      <c r="R110" t="s">
        <v>18</v>
      </c>
      <c r="S110"/>
      <c r="T110"/>
      <c r="U110"/>
      <c r="V110"/>
      <c r="W110"/>
      <c r="X110"/>
      <c r="Y110"/>
      <c r="Z110"/>
      <c r="AA110"/>
      <c r="AB110" t="s">
        <v>28</v>
      </c>
      <c r="AC110"/>
      <c r="AD110"/>
      <c r="AE110"/>
      <c r="AF110"/>
      <c r="AG110"/>
      <c r="AH110"/>
      <c r="AI110" t="s">
        <v>34</v>
      </c>
      <c r="AJ110"/>
      <c r="AK110"/>
      <c r="AL110"/>
      <c r="AM110"/>
      <c r="AN110"/>
      <c r="AO110"/>
      <c r="AP110" t="s">
        <v>39</v>
      </c>
      <c r="AQ110"/>
      <c r="AR110" t="s">
        <v>41</v>
      </c>
      <c r="AS110"/>
      <c r="AT110"/>
      <c r="AU110" t="s">
        <v>43</v>
      </c>
      <c r="AV110"/>
      <c r="AW110"/>
      <c r="AX110"/>
      <c r="AY110"/>
      <c r="AZ110"/>
      <c r="BA110"/>
      <c r="BB110"/>
      <c r="BC110"/>
      <c r="BD110"/>
      <c r="BE110" t="s">
        <v>17</v>
      </c>
      <c r="BF110"/>
      <c r="BG110"/>
      <c r="BH110"/>
      <c r="BI110"/>
      <c r="BJ110"/>
      <c r="BK110"/>
      <c r="BL110" t="s">
        <v>58</v>
      </c>
      <c r="BM110"/>
      <c r="BN110" t="s">
        <v>24</v>
      </c>
      <c r="BO110"/>
      <c r="BP110"/>
      <c r="BQ110"/>
      <c r="BR110"/>
      <c r="BS110"/>
      <c r="BT110"/>
      <c r="BU110" t="s">
        <v>64</v>
      </c>
      <c r="BV110"/>
      <c r="BW110"/>
      <c r="BX110" t="s">
        <v>67</v>
      </c>
      <c r="BY110" t="s">
        <v>68</v>
      </c>
      <c r="BZ110"/>
      <c r="CA110" t="s">
        <v>70</v>
      </c>
      <c r="CB110"/>
      <c r="CC110"/>
      <c r="CD110"/>
      <c r="CE110"/>
      <c r="CF110" t="s">
        <v>75</v>
      </c>
      <c r="CG110"/>
      <c r="CH110"/>
      <c r="CI110" t="s">
        <v>385</v>
      </c>
      <c r="CJ110" t="s">
        <v>476</v>
      </c>
      <c r="CK110" t="s">
        <v>134</v>
      </c>
      <c r="CL110" t="s">
        <v>535</v>
      </c>
      <c r="CM110" t="s">
        <v>389</v>
      </c>
      <c r="CN110" t="s">
        <v>390</v>
      </c>
      <c r="CO110" t="s">
        <v>82</v>
      </c>
      <c r="CP110" t="s">
        <v>97</v>
      </c>
      <c r="CQ110" t="s">
        <v>103</v>
      </c>
      <c r="CR110" t="s">
        <v>99</v>
      </c>
      <c r="CS110" t="s">
        <v>86</v>
      </c>
      <c r="CT110" t="s">
        <v>360</v>
      </c>
      <c r="CU110" t="s">
        <v>86</v>
      </c>
      <c r="CV110"/>
      <c r="CW110"/>
      <c r="CX110"/>
      <c r="CY110"/>
      <c r="CZ110"/>
      <c r="DA110"/>
    </row>
    <row r="111" spans="1:105">
      <c r="A111">
        <v>114404347340</v>
      </c>
      <c r="B111"/>
      <c r="C111" t="s">
        <v>17</v>
      </c>
      <c r="D111"/>
      <c r="E111"/>
      <c r="F111"/>
      <c r="G111"/>
      <c r="H111"/>
      <c r="I111"/>
      <c r="J111"/>
      <c r="K111"/>
      <c r="L111"/>
      <c r="M111"/>
      <c r="N111"/>
      <c r="O111"/>
      <c r="P111"/>
      <c r="Q111" t="s">
        <v>17</v>
      </c>
      <c r="R111"/>
      <c r="S111"/>
      <c r="T111"/>
      <c r="U111"/>
      <c r="V111"/>
      <c r="W111"/>
      <c r="X111"/>
      <c r="Y111"/>
      <c r="Z111"/>
      <c r="AA111" t="s">
        <v>27</v>
      </c>
      <c r="AB111"/>
      <c r="AC111"/>
      <c r="AD111"/>
      <c r="AE111"/>
      <c r="AF111"/>
      <c r="AG111"/>
      <c r="AH111"/>
      <c r="AI111"/>
      <c r="AJ111"/>
      <c r="AK111"/>
      <c r="AL111"/>
      <c r="AM111"/>
      <c r="AN111"/>
      <c r="AO111" t="s">
        <v>38</v>
      </c>
      <c r="AP111"/>
      <c r="AQ111"/>
      <c r="AR111"/>
      <c r="AS111"/>
      <c r="AT111"/>
      <c r="AU111"/>
      <c r="AV111"/>
      <c r="AW111"/>
      <c r="AX111"/>
      <c r="AY111"/>
      <c r="AZ111"/>
      <c r="BA111"/>
      <c r="BB111"/>
      <c r="BC111"/>
      <c r="BD111"/>
      <c r="BE111" t="s">
        <v>17</v>
      </c>
      <c r="BF111" t="s">
        <v>52</v>
      </c>
      <c r="BG111"/>
      <c r="BH111"/>
      <c r="BI111"/>
      <c r="BJ111"/>
      <c r="BK111"/>
      <c r="BL111"/>
      <c r="BM111"/>
      <c r="BN111"/>
      <c r="BO111"/>
      <c r="BP111"/>
      <c r="BQ111"/>
      <c r="BR111"/>
      <c r="BS111"/>
      <c r="BT111"/>
      <c r="BU111" t="s">
        <v>64</v>
      </c>
      <c r="BV111"/>
      <c r="BW111"/>
      <c r="BX111"/>
      <c r="BY111"/>
      <c r="BZ111"/>
      <c r="CA111" t="s">
        <v>70</v>
      </c>
      <c r="CB111"/>
      <c r="CC111"/>
      <c r="CD111"/>
      <c r="CE111"/>
      <c r="CF111" t="s">
        <v>75</v>
      </c>
      <c r="CG111"/>
      <c r="CH111"/>
      <c r="CI111"/>
      <c r="CJ111"/>
      <c r="CK111"/>
      <c r="CL111"/>
      <c r="CM111"/>
      <c r="CN111"/>
      <c r="CO111"/>
      <c r="CP111"/>
      <c r="CQ111"/>
      <c r="CR111"/>
      <c r="CS111"/>
      <c r="CT111"/>
      <c r="CU111"/>
      <c r="CV111"/>
      <c r="CW111"/>
      <c r="CX111"/>
      <c r="CY111"/>
      <c r="CZ111"/>
      <c r="DA111"/>
    </row>
    <row r="112" spans="1:105">
      <c r="A112">
        <v>114404153034</v>
      </c>
      <c r="B112"/>
      <c r="C112" t="s">
        <v>17</v>
      </c>
      <c r="D112"/>
      <c r="E112" t="s">
        <v>19</v>
      </c>
      <c r="F112"/>
      <c r="G112"/>
      <c r="H112"/>
      <c r="I112"/>
      <c r="J112"/>
      <c r="K112"/>
      <c r="L112"/>
      <c r="M112"/>
      <c r="N112"/>
      <c r="O112"/>
      <c r="P112"/>
      <c r="Q112"/>
      <c r="R112" t="s">
        <v>18</v>
      </c>
      <c r="S112"/>
      <c r="T112"/>
      <c r="U112"/>
      <c r="V112"/>
      <c r="W112"/>
      <c r="X112"/>
      <c r="Y112"/>
      <c r="Z112"/>
      <c r="AA112" t="s">
        <v>27</v>
      </c>
      <c r="AB112"/>
      <c r="AC112"/>
      <c r="AD112"/>
      <c r="AE112"/>
      <c r="AF112" t="s">
        <v>31</v>
      </c>
      <c r="AG112"/>
      <c r="AH112"/>
      <c r="AI112"/>
      <c r="AJ112"/>
      <c r="AK112"/>
      <c r="AL112" t="s">
        <v>37</v>
      </c>
      <c r="AM112"/>
      <c r="AN112"/>
      <c r="AO112"/>
      <c r="AP112"/>
      <c r="AQ112"/>
      <c r="AR112"/>
      <c r="AS112"/>
      <c r="AT112" t="s">
        <v>37</v>
      </c>
      <c r="AU112"/>
      <c r="AV112"/>
      <c r="AW112"/>
      <c r="AX112"/>
      <c r="AY112"/>
      <c r="AZ112"/>
      <c r="BA112"/>
      <c r="BB112"/>
      <c r="BC112"/>
      <c r="BD112"/>
      <c r="BE112"/>
      <c r="BF112"/>
      <c r="BG112"/>
      <c r="BH112"/>
      <c r="BI112"/>
      <c r="BJ112"/>
      <c r="BK112"/>
      <c r="BL112"/>
      <c r="BM112"/>
      <c r="BN112"/>
      <c r="BO112"/>
      <c r="BP112"/>
      <c r="BQ112"/>
      <c r="BR112"/>
      <c r="BS112"/>
      <c r="BT112"/>
      <c r="BU112" t="s">
        <v>64</v>
      </c>
      <c r="BV112" t="s">
        <v>65</v>
      </c>
      <c r="BW112"/>
      <c r="BX112" t="s">
        <v>67</v>
      </c>
      <c r="BY112" t="s">
        <v>68</v>
      </c>
      <c r="BZ112" t="s">
        <v>69</v>
      </c>
      <c r="CA112"/>
      <c r="CB112"/>
      <c r="CC112"/>
      <c r="CD112"/>
      <c r="CE112"/>
      <c r="CF112"/>
      <c r="CG112"/>
      <c r="CH112"/>
      <c r="CI112"/>
      <c r="CJ112"/>
      <c r="CK112"/>
      <c r="CL112"/>
      <c r="CM112"/>
      <c r="CN112"/>
      <c r="CO112"/>
      <c r="CP112"/>
      <c r="CQ112"/>
      <c r="CR112"/>
      <c r="CS112"/>
      <c r="CT112"/>
      <c r="CU112"/>
      <c r="CV112"/>
      <c r="CW112"/>
      <c r="CX112"/>
      <c r="CY112"/>
      <c r="CZ112"/>
      <c r="DA112"/>
    </row>
    <row r="113" spans="1:105">
      <c r="A113">
        <v>114404065614</v>
      </c>
      <c r="B113"/>
      <c r="C113" t="s">
        <v>17</v>
      </c>
      <c r="D113" t="s">
        <v>18</v>
      </c>
      <c r="E113"/>
      <c r="F113"/>
      <c r="G113"/>
      <c r="H113"/>
      <c r="I113"/>
      <c r="J113"/>
      <c r="K113"/>
      <c r="L113" t="s">
        <v>26</v>
      </c>
      <c r="M113"/>
      <c r="N113"/>
      <c r="O113"/>
      <c r="P113"/>
      <c r="Q113"/>
      <c r="R113"/>
      <c r="S113"/>
      <c r="T113"/>
      <c r="U113"/>
      <c r="V113"/>
      <c r="W113"/>
      <c r="X113" t="s">
        <v>24</v>
      </c>
      <c r="Y113"/>
      <c r="Z113"/>
      <c r="AA113"/>
      <c r="AB113"/>
      <c r="AC113"/>
      <c r="AD113"/>
      <c r="AE113"/>
      <c r="AF113"/>
      <c r="AG113"/>
      <c r="AH113"/>
      <c r="AI113"/>
      <c r="AJ113"/>
      <c r="AK113"/>
      <c r="AL113"/>
      <c r="AM113"/>
      <c r="AN113"/>
      <c r="AO113"/>
      <c r="AP113" t="s">
        <v>39</v>
      </c>
      <c r="AQ113"/>
      <c r="AR113" t="s">
        <v>41</v>
      </c>
      <c r="AS113"/>
      <c r="AT113" t="s">
        <v>37</v>
      </c>
      <c r="AU113"/>
      <c r="AV113"/>
      <c r="AW113"/>
      <c r="AX113"/>
      <c r="AY113"/>
      <c r="AZ113"/>
      <c r="BA113"/>
      <c r="BB113"/>
      <c r="BC113"/>
      <c r="BD113"/>
      <c r="BE113"/>
      <c r="BF113"/>
      <c r="BG113"/>
      <c r="BH113"/>
      <c r="BI113"/>
      <c r="BJ113"/>
      <c r="BK113"/>
      <c r="BL113"/>
      <c r="BM113"/>
      <c r="BN113" t="s">
        <v>24</v>
      </c>
      <c r="BO113"/>
      <c r="BP113"/>
      <c r="BQ113" t="s">
        <v>61</v>
      </c>
      <c r="BR113"/>
      <c r="BS113" t="s">
        <v>63</v>
      </c>
      <c r="BT113"/>
      <c r="BU113" t="s">
        <v>64</v>
      </c>
      <c r="BV113"/>
      <c r="BW113"/>
      <c r="BX113"/>
      <c r="BY113"/>
      <c r="BZ113"/>
      <c r="CA113"/>
      <c r="CB113"/>
      <c r="CC113"/>
      <c r="CD113"/>
      <c r="CE113"/>
      <c r="CF113" t="s">
        <v>75</v>
      </c>
      <c r="CG113"/>
      <c r="CH113"/>
      <c r="CI113" t="s">
        <v>388</v>
      </c>
      <c r="CJ113" t="s">
        <v>476</v>
      </c>
      <c r="CK113" t="s">
        <v>80</v>
      </c>
      <c r="CL113"/>
      <c r="CM113"/>
      <c r="CN113"/>
      <c r="CO113"/>
      <c r="CP113"/>
      <c r="CQ113"/>
      <c r="CR113"/>
      <c r="CS113"/>
      <c r="CT113"/>
      <c r="CU113"/>
      <c r="CV113"/>
      <c r="CW113"/>
      <c r="CX113"/>
      <c r="CY113"/>
      <c r="CZ113"/>
      <c r="DA113"/>
    </row>
    <row r="114" spans="1:105">
      <c r="A114">
        <v>114403908660</v>
      </c>
      <c r="B114"/>
      <c r="C114"/>
      <c r="D114"/>
      <c r="E114"/>
      <c r="F114"/>
      <c r="G114" t="s">
        <v>21</v>
      </c>
      <c r="H114"/>
      <c r="I114"/>
      <c r="J114"/>
      <c r="K114" t="s">
        <v>25</v>
      </c>
      <c r="L114" t="s">
        <v>26</v>
      </c>
      <c r="M114"/>
      <c r="N114"/>
      <c r="O114"/>
      <c r="P114"/>
      <c r="Q114"/>
      <c r="R114"/>
      <c r="S114"/>
      <c r="T114"/>
      <c r="U114"/>
      <c r="V114"/>
      <c r="W114" t="s">
        <v>23</v>
      </c>
      <c r="X114"/>
      <c r="Y114"/>
      <c r="Z114"/>
      <c r="AA114" t="s">
        <v>27</v>
      </c>
      <c r="AB114"/>
      <c r="AC114" t="s">
        <v>536</v>
      </c>
      <c r="AD114"/>
      <c r="AE114"/>
      <c r="AF114"/>
      <c r="AG114"/>
      <c r="AH114"/>
      <c r="AI114" t="s">
        <v>34</v>
      </c>
      <c r="AJ114"/>
      <c r="AK114"/>
      <c r="AL114"/>
      <c r="AM114"/>
      <c r="AN114"/>
      <c r="AO114"/>
      <c r="AP114" t="s">
        <v>39</v>
      </c>
      <c r="AQ114"/>
      <c r="AR114"/>
      <c r="AS114"/>
      <c r="AT114" t="s">
        <v>37</v>
      </c>
      <c r="AU114"/>
      <c r="AV114" t="s">
        <v>44</v>
      </c>
      <c r="AW114"/>
      <c r="AX114"/>
      <c r="AY114"/>
      <c r="AZ114"/>
      <c r="BA114"/>
      <c r="BB114"/>
      <c r="BC114"/>
      <c r="BD114" t="s">
        <v>51</v>
      </c>
      <c r="BE114"/>
      <c r="BF114" t="s">
        <v>52</v>
      </c>
      <c r="BG114"/>
      <c r="BH114"/>
      <c r="BI114"/>
      <c r="BJ114"/>
      <c r="BK114"/>
      <c r="BL114"/>
      <c r="BM114"/>
      <c r="BN114"/>
      <c r="BO114"/>
      <c r="BP114"/>
      <c r="BQ114" t="s">
        <v>61</v>
      </c>
      <c r="BR114"/>
      <c r="BS114"/>
      <c r="BT114"/>
      <c r="BU114" t="s">
        <v>64</v>
      </c>
      <c r="BV114"/>
      <c r="BW114"/>
      <c r="BX114"/>
      <c r="BY114" t="s">
        <v>68</v>
      </c>
      <c r="BZ114"/>
      <c r="CA114" t="s">
        <v>70</v>
      </c>
      <c r="CB114"/>
      <c r="CC114"/>
      <c r="CD114"/>
      <c r="CE114"/>
      <c r="CF114"/>
      <c r="CG114"/>
      <c r="CH114"/>
      <c r="CI114" t="s">
        <v>388</v>
      </c>
      <c r="CJ114" t="s">
        <v>476</v>
      </c>
      <c r="CK114" t="s">
        <v>134</v>
      </c>
      <c r="CL114" t="s">
        <v>166</v>
      </c>
      <c r="CM114" t="s">
        <v>389</v>
      </c>
      <c r="CN114" t="s">
        <v>387</v>
      </c>
      <c r="CO114" t="s">
        <v>82</v>
      </c>
      <c r="CP114" t="s">
        <v>83</v>
      </c>
      <c r="CQ114" t="s">
        <v>84</v>
      </c>
      <c r="CR114" t="s">
        <v>99</v>
      </c>
      <c r="CS114" t="s">
        <v>86</v>
      </c>
      <c r="CT114" t="s">
        <v>399</v>
      </c>
      <c r="CU114" t="s">
        <v>86</v>
      </c>
      <c r="CV114"/>
      <c r="CW114"/>
      <c r="CX114"/>
      <c r="CY114"/>
      <c r="CZ114"/>
      <c r="DA114"/>
    </row>
    <row r="115" spans="1:105">
      <c r="A115">
        <v>114403790789</v>
      </c>
      <c r="B115"/>
      <c r="C115" t="s">
        <v>17</v>
      </c>
      <c r="D115" t="s">
        <v>18</v>
      </c>
      <c r="E115"/>
      <c r="F115"/>
      <c r="G115"/>
      <c r="H115"/>
      <c r="I115"/>
      <c r="J115" t="s">
        <v>24</v>
      </c>
      <c r="K115"/>
      <c r="L115"/>
      <c r="M115"/>
      <c r="N115" t="s">
        <v>28</v>
      </c>
      <c r="O115"/>
      <c r="P115"/>
      <c r="Q115" t="s">
        <v>17</v>
      </c>
      <c r="R115" t="s">
        <v>18</v>
      </c>
      <c r="S115"/>
      <c r="T115"/>
      <c r="U115"/>
      <c r="V115"/>
      <c r="W115"/>
      <c r="X115" t="s">
        <v>24</v>
      </c>
      <c r="Y115"/>
      <c r="Z115"/>
      <c r="AA115"/>
      <c r="AB115"/>
      <c r="AC115"/>
      <c r="AD115"/>
      <c r="AE115"/>
      <c r="AF115" t="s">
        <v>31</v>
      </c>
      <c r="AG115"/>
      <c r="AH115"/>
      <c r="AI115"/>
      <c r="AJ115"/>
      <c r="AK115" t="s">
        <v>36</v>
      </c>
      <c r="AL115" t="s">
        <v>37</v>
      </c>
      <c r="AM115"/>
      <c r="AN115"/>
      <c r="AO115"/>
      <c r="AP115"/>
      <c r="AQ115"/>
      <c r="AR115"/>
      <c r="AS115" t="s">
        <v>42</v>
      </c>
      <c r="AT115" t="s">
        <v>37</v>
      </c>
      <c r="AU115"/>
      <c r="AV115"/>
      <c r="AW115"/>
      <c r="AX115"/>
      <c r="AY115" t="s">
        <v>47</v>
      </c>
      <c r="AZ115"/>
      <c r="BA115"/>
      <c r="BB115"/>
      <c r="BC115"/>
      <c r="BD115"/>
      <c r="BE115" t="s">
        <v>17</v>
      </c>
      <c r="BF115"/>
      <c r="BG115"/>
      <c r="BH115" t="s">
        <v>54</v>
      </c>
      <c r="BI115"/>
      <c r="BJ115"/>
      <c r="BK115"/>
      <c r="BL115"/>
      <c r="BM115"/>
      <c r="BN115" t="s">
        <v>24</v>
      </c>
      <c r="BO115"/>
      <c r="BP115"/>
      <c r="BQ115"/>
      <c r="BR115"/>
      <c r="BS115"/>
      <c r="BT115"/>
      <c r="BU115" t="s">
        <v>64</v>
      </c>
      <c r="BV115"/>
      <c r="BW115"/>
      <c r="BX115"/>
      <c r="BY115"/>
      <c r="BZ115"/>
      <c r="CA115"/>
      <c r="CB115"/>
      <c r="CC115"/>
      <c r="CD115" t="s">
        <v>73</v>
      </c>
      <c r="CE115"/>
      <c r="CF115" t="s">
        <v>75</v>
      </c>
      <c r="CG115"/>
      <c r="CH115"/>
      <c r="CI115" t="s">
        <v>385</v>
      </c>
      <c r="CJ115" t="s">
        <v>476</v>
      </c>
      <c r="CK115" t="s">
        <v>134</v>
      </c>
      <c r="CL115" t="s">
        <v>166</v>
      </c>
      <c r="CM115" t="s">
        <v>389</v>
      </c>
      <c r="CN115" t="s">
        <v>387</v>
      </c>
      <c r="CO115" t="s">
        <v>82</v>
      </c>
      <c r="CP115" t="s">
        <v>93</v>
      </c>
      <c r="CQ115" t="s">
        <v>88</v>
      </c>
      <c r="CR115" t="s">
        <v>99</v>
      </c>
      <c r="CS115" t="s">
        <v>86</v>
      </c>
      <c r="CT115" t="s">
        <v>360</v>
      </c>
      <c r="CU115" t="s">
        <v>86</v>
      </c>
      <c r="CV115"/>
      <c r="CW115"/>
      <c r="CX115"/>
      <c r="CY115"/>
      <c r="CZ115"/>
      <c r="DA115"/>
    </row>
    <row r="116" spans="1:105">
      <c r="A116">
        <v>114402849911</v>
      </c>
      <c r="B116"/>
      <c r="C116" t="s">
        <v>17</v>
      </c>
      <c r="D116" t="s">
        <v>18</v>
      </c>
      <c r="E116"/>
      <c r="F116"/>
      <c r="G116"/>
      <c r="H116"/>
      <c r="I116"/>
      <c r="J116"/>
      <c r="K116"/>
      <c r="L116"/>
      <c r="M116" t="s">
        <v>27</v>
      </c>
      <c r="N116"/>
      <c r="O116"/>
      <c r="P116"/>
      <c r="Q116" t="s">
        <v>17</v>
      </c>
      <c r="R116"/>
      <c r="S116" t="s">
        <v>19</v>
      </c>
      <c r="T116"/>
      <c r="U116"/>
      <c r="V116"/>
      <c r="W116"/>
      <c r="X116"/>
      <c r="Y116" t="s">
        <v>25</v>
      </c>
      <c r="Z116"/>
      <c r="AA116"/>
      <c r="AB116"/>
      <c r="AC116"/>
      <c r="AD116"/>
      <c r="AE116"/>
      <c r="AF116" t="s">
        <v>31</v>
      </c>
      <c r="AG116"/>
      <c r="AH116"/>
      <c r="AI116"/>
      <c r="AJ116"/>
      <c r="AK116"/>
      <c r="AL116"/>
      <c r="AM116"/>
      <c r="AN116"/>
      <c r="AO116"/>
      <c r="AP116" t="s">
        <v>39</v>
      </c>
      <c r="AQ116"/>
      <c r="AR116"/>
      <c r="AS116" t="s">
        <v>42</v>
      </c>
      <c r="AT116"/>
      <c r="AU116"/>
      <c r="AV116"/>
      <c r="AW116"/>
      <c r="AX116"/>
      <c r="AY116" t="s">
        <v>47</v>
      </c>
      <c r="AZ116"/>
      <c r="BA116"/>
      <c r="BB116"/>
      <c r="BC116"/>
      <c r="BD116"/>
      <c r="BE116" t="s">
        <v>17</v>
      </c>
      <c r="BF116"/>
      <c r="BG116" t="s">
        <v>53</v>
      </c>
      <c r="BH116"/>
      <c r="BI116"/>
      <c r="BJ116"/>
      <c r="BK116"/>
      <c r="BL116"/>
      <c r="BM116"/>
      <c r="BN116"/>
      <c r="BO116"/>
      <c r="BP116"/>
      <c r="BQ116"/>
      <c r="BR116" t="s">
        <v>62</v>
      </c>
      <c r="BS116"/>
      <c r="BT116"/>
      <c r="BU116" t="s">
        <v>64</v>
      </c>
      <c r="BV116"/>
      <c r="BW116"/>
      <c r="BX116"/>
      <c r="BY116" t="s">
        <v>68</v>
      </c>
      <c r="BZ116"/>
      <c r="CA116"/>
      <c r="CB116"/>
      <c r="CC116"/>
      <c r="CD116"/>
      <c r="CE116"/>
      <c r="CF116"/>
      <c r="CG116"/>
      <c r="CH116"/>
      <c r="CI116" t="s">
        <v>385</v>
      </c>
      <c r="CJ116" t="s">
        <v>472</v>
      </c>
      <c r="CK116" t="s">
        <v>134</v>
      </c>
      <c r="CL116" t="s">
        <v>162</v>
      </c>
      <c r="CM116" t="s">
        <v>389</v>
      </c>
      <c r="CN116" t="s">
        <v>387</v>
      </c>
      <c r="CO116" t="s">
        <v>82</v>
      </c>
      <c r="CP116" t="s">
        <v>94</v>
      </c>
      <c r="CQ116" t="s">
        <v>84</v>
      </c>
      <c r="CR116" t="s">
        <v>89</v>
      </c>
      <c r="CS116" t="s">
        <v>86</v>
      </c>
      <c r="CT116" t="s">
        <v>359</v>
      </c>
      <c r="CU116" t="s">
        <v>86</v>
      </c>
      <c r="CV116"/>
      <c r="CW116"/>
      <c r="CX116"/>
      <c r="CY116"/>
      <c r="CZ116"/>
      <c r="DA116"/>
    </row>
    <row r="117" spans="1:105">
      <c r="A117">
        <v>114402466901</v>
      </c>
      <c r="B117"/>
      <c r="C117" t="s">
        <v>17</v>
      </c>
      <c r="D117"/>
      <c r="E117"/>
      <c r="F117"/>
      <c r="G117"/>
      <c r="H117"/>
      <c r="I117"/>
      <c r="J117" t="s">
        <v>24</v>
      </c>
      <c r="K117" t="s">
        <v>25</v>
      </c>
      <c r="L117"/>
      <c r="M117"/>
      <c r="N117"/>
      <c r="O117"/>
      <c r="P117"/>
      <c r="Q117"/>
      <c r="R117" t="s">
        <v>18</v>
      </c>
      <c r="S117"/>
      <c r="T117"/>
      <c r="U117"/>
      <c r="V117"/>
      <c r="W117"/>
      <c r="X117" t="s">
        <v>24</v>
      </c>
      <c r="Y117"/>
      <c r="Z117"/>
      <c r="AA117"/>
      <c r="AB117" t="s">
        <v>28</v>
      </c>
      <c r="AC117"/>
      <c r="AD117"/>
      <c r="AE117" t="s">
        <v>30</v>
      </c>
      <c r="AF117" t="s">
        <v>31</v>
      </c>
      <c r="AG117" t="s">
        <v>32</v>
      </c>
      <c r="AH117"/>
      <c r="AI117"/>
      <c r="AJ117"/>
      <c r="AK117"/>
      <c r="AL117"/>
      <c r="AM117"/>
      <c r="AN117"/>
      <c r="AO117"/>
      <c r="AP117" t="s">
        <v>39</v>
      </c>
      <c r="AQ117"/>
      <c r="AR117"/>
      <c r="AS117"/>
      <c r="AT117"/>
      <c r="AU117" t="s">
        <v>43</v>
      </c>
      <c r="AV117"/>
      <c r="AW117" t="s">
        <v>45</v>
      </c>
      <c r="AX117"/>
      <c r="AY117"/>
      <c r="AZ117"/>
      <c r="BA117"/>
      <c r="BB117"/>
      <c r="BC117"/>
      <c r="BD117"/>
      <c r="BE117"/>
      <c r="BF117"/>
      <c r="BG117" t="s">
        <v>53</v>
      </c>
      <c r="BH117"/>
      <c r="BI117"/>
      <c r="BJ117"/>
      <c r="BK117"/>
      <c r="BL117" t="s">
        <v>58</v>
      </c>
      <c r="BM117"/>
      <c r="BN117" t="s">
        <v>24</v>
      </c>
      <c r="BO117"/>
      <c r="BP117"/>
      <c r="BQ117"/>
      <c r="BR117"/>
      <c r="BS117"/>
      <c r="BT117"/>
      <c r="BU117"/>
      <c r="BV117"/>
      <c r="BW117" t="s">
        <v>66</v>
      </c>
      <c r="BX117" t="s">
        <v>67</v>
      </c>
      <c r="BY117" t="s">
        <v>68</v>
      </c>
      <c r="BZ117" t="s">
        <v>69</v>
      </c>
      <c r="CA117"/>
      <c r="CB117"/>
      <c r="CC117"/>
      <c r="CD117"/>
      <c r="CE117"/>
      <c r="CF117" t="s">
        <v>75</v>
      </c>
      <c r="CG117"/>
      <c r="CH117"/>
      <c r="CI117" t="s">
        <v>388</v>
      </c>
      <c r="CJ117" t="s">
        <v>476</v>
      </c>
      <c r="CK117" t="s">
        <v>134</v>
      </c>
      <c r="CL117" t="s">
        <v>348</v>
      </c>
      <c r="CM117" t="s">
        <v>389</v>
      </c>
      <c r="CN117" t="s">
        <v>390</v>
      </c>
      <c r="CO117" t="s">
        <v>82</v>
      </c>
      <c r="CP117" t="s">
        <v>97</v>
      </c>
      <c r="CQ117" t="s">
        <v>84</v>
      </c>
      <c r="CR117" t="s">
        <v>99</v>
      </c>
      <c r="CS117" t="s">
        <v>86</v>
      </c>
      <c r="CT117" t="s">
        <v>360</v>
      </c>
      <c r="CU117" t="s">
        <v>86</v>
      </c>
      <c r="CV117"/>
      <c r="CW117"/>
      <c r="CX117"/>
      <c r="CY117"/>
      <c r="CZ117"/>
      <c r="DA117"/>
    </row>
    <row r="118" spans="1:105">
      <c r="A118">
        <v>114402398759</v>
      </c>
      <c r="B118"/>
      <c r="C118"/>
      <c r="D118" t="s">
        <v>18</v>
      </c>
      <c r="E118"/>
      <c r="F118"/>
      <c r="G118" t="s">
        <v>21</v>
      </c>
      <c r="H118"/>
      <c r="I118"/>
      <c r="J118" t="s">
        <v>24</v>
      </c>
      <c r="K118"/>
      <c r="L118"/>
      <c r="M118"/>
      <c r="N118"/>
      <c r="O118"/>
      <c r="P118"/>
      <c r="Q118"/>
      <c r="R118"/>
      <c r="S118"/>
      <c r="T118"/>
      <c r="U118"/>
      <c r="V118"/>
      <c r="W118" t="s">
        <v>23</v>
      </c>
      <c r="X118" t="s">
        <v>24</v>
      </c>
      <c r="Y118"/>
      <c r="Z118"/>
      <c r="AA118" t="s">
        <v>27</v>
      </c>
      <c r="AB118"/>
      <c r="AC118"/>
      <c r="AD118"/>
      <c r="AE118" t="s">
        <v>30</v>
      </c>
      <c r="AF118" t="s">
        <v>31</v>
      </c>
      <c r="AG118"/>
      <c r="AH118"/>
      <c r="AI118"/>
      <c r="AJ118"/>
      <c r="AK118" t="s">
        <v>36</v>
      </c>
      <c r="AL118" t="s">
        <v>37</v>
      </c>
      <c r="AM118"/>
      <c r="AN118"/>
      <c r="AO118"/>
      <c r="AP118" t="s">
        <v>39</v>
      </c>
      <c r="AQ118" t="s">
        <v>40</v>
      </c>
      <c r="AR118"/>
      <c r="AS118" t="s">
        <v>42</v>
      </c>
      <c r="AT118"/>
      <c r="AU118"/>
      <c r="AV118"/>
      <c r="AW118"/>
      <c r="AX118"/>
      <c r="AY118"/>
      <c r="AZ118"/>
      <c r="BA118"/>
      <c r="BB118"/>
      <c r="BC118"/>
      <c r="BD118"/>
      <c r="BE118"/>
      <c r="BF118"/>
      <c r="BG118"/>
      <c r="BH118"/>
      <c r="BI118"/>
      <c r="BJ118"/>
      <c r="BK118" t="s">
        <v>57</v>
      </c>
      <c r="BL118" t="s">
        <v>58</v>
      </c>
      <c r="BM118"/>
      <c r="BN118"/>
      <c r="BO118"/>
      <c r="BP118"/>
      <c r="BQ118" t="s">
        <v>61</v>
      </c>
      <c r="BR118"/>
      <c r="BS118"/>
      <c r="BT118"/>
      <c r="BU118" t="s">
        <v>64</v>
      </c>
      <c r="BV118" t="s">
        <v>65</v>
      </c>
      <c r="BW118"/>
      <c r="BX118" t="s">
        <v>67</v>
      </c>
      <c r="BY118"/>
      <c r="BZ118"/>
      <c r="CA118"/>
      <c r="CB118"/>
      <c r="CC118"/>
      <c r="CD118"/>
      <c r="CE118"/>
      <c r="CF118"/>
      <c r="CG118"/>
      <c r="CH118"/>
      <c r="CI118" t="s">
        <v>388</v>
      </c>
      <c r="CJ118" t="s">
        <v>476</v>
      </c>
      <c r="CK118" t="s">
        <v>80</v>
      </c>
      <c r="CL118" t="s">
        <v>537</v>
      </c>
      <c r="CM118" t="s">
        <v>389</v>
      </c>
      <c r="CN118" t="s">
        <v>387</v>
      </c>
      <c r="CO118" t="s">
        <v>82</v>
      </c>
      <c r="CP118" t="s">
        <v>97</v>
      </c>
      <c r="CQ118" t="s">
        <v>88</v>
      </c>
      <c r="CR118" t="s">
        <v>99</v>
      </c>
      <c r="CS118" t="s">
        <v>86</v>
      </c>
      <c r="CT118" t="s">
        <v>360</v>
      </c>
      <c r="CU118" t="s">
        <v>86</v>
      </c>
      <c r="CV118"/>
      <c r="CW118"/>
      <c r="CX118"/>
      <c r="CY118"/>
      <c r="CZ118"/>
      <c r="DA118"/>
    </row>
    <row r="119" spans="1:105">
      <c r="A119">
        <v>114402088307</v>
      </c>
      <c r="B119"/>
      <c r="C119" t="s">
        <v>17</v>
      </c>
      <c r="D119"/>
      <c r="E119"/>
      <c r="F119"/>
      <c r="G119"/>
      <c r="H119" t="s">
        <v>22</v>
      </c>
      <c r="I119"/>
      <c r="J119"/>
      <c r="K119" t="s">
        <v>25</v>
      </c>
      <c r="L119"/>
      <c r="M119"/>
      <c r="N119"/>
      <c r="O119"/>
      <c r="P119"/>
      <c r="Q119"/>
      <c r="R119" t="s">
        <v>18</v>
      </c>
      <c r="S119"/>
      <c r="T119"/>
      <c r="U119"/>
      <c r="V119" t="s">
        <v>22</v>
      </c>
      <c r="W119"/>
      <c r="X119"/>
      <c r="Y119" t="s">
        <v>25</v>
      </c>
      <c r="Z119"/>
      <c r="AA119"/>
      <c r="AB119"/>
      <c r="AC119"/>
      <c r="AD119"/>
      <c r="AE119"/>
      <c r="AF119"/>
      <c r="AG119"/>
      <c r="AH119"/>
      <c r="AI119"/>
      <c r="AJ119"/>
      <c r="AK119"/>
      <c r="AL119"/>
      <c r="AM119"/>
      <c r="AN119" t="s">
        <v>538</v>
      </c>
      <c r="AO119"/>
      <c r="AP119"/>
      <c r="AQ119"/>
      <c r="AR119"/>
      <c r="AS119"/>
      <c r="AT119"/>
      <c r="AU119" t="s">
        <v>43</v>
      </c>
      <c r="AV119" t="s">
        <v>44</v>
      </c>
      <c r="AW119"/>
      <c r="AX119"/>
      <c r="AY119"/>
      <c r="AZ119"/>
      <c r="BA119"/>
      <c r="BB119"/>
      <c r="BC119" t="s">
        <v>50</v>
      </c>
      <c r="BD119" t="s">
        <v>51</v>
      </c>
      <c r="BE119"/>
      <c r="BF119"/>
      <c r="BG119"/>
      <c r="BH119"/>
      <c r="BI119"/>
      <c r="BJ119"/>
      <c r="BK119"/>
      <c r="BL119" t="s">
        <v>58</v>
      </c>
      <c r="BM119"/>
      <c r="BN119"/>
      <c r="BO119"/>
      <c r="BP119"/>
      <c r="BQ119"/>
      <c r="BR119"/>
      <c r="BS119"/>
      <c r="BT119"/>
      <c r="BU119" t="s">
        <v>64</v>
      </c>
      <c r="BV119"/>
      <c r="BW119"/>
      <c r="BX119"/>
      <c r="BY119"/>
      <c r="BZ119"/>
      <c r="CA119"/>
      <c r="CB119"/>
      <c r="CC119"/>
      <c r="CD119"/>
      <c r="CE119"/>
      <c r="CF119" t="s">
        <v>75</v>
      </c>
      <c r="CG119"/>
      <c r="CH119"/>
      <c r="CI119" t="s">
        <v>388</v>
      </c>
      <c r="CJ119" t="s">
        <v>476</v>
      </c>
      <c r="CK119" t="s">
        <v>134</v>
      </c>
      <c r="CL119" t="s">
        <v>397</v>
      </c>
      <c r="CM119" t="s">
        <v>389</v>
      </c>
      <c r="CN119" t="s">
        <v>387</v>
      </c>
      <c r="CO119" t="s">
        <v>82</v>
      </c>
      <c r="CP119" t="s">
        <v>94</v>
      </c>
      <c r="CQ119" t="s">
        <v>88</v>
      </c>
      <c r="CR119" t="s">
        <v>99</v>
      </c>
      <c r="CS119" t="s">
        <v>86</v>
      </c>
      <c r="CT119" t="s">
        <v>399</v>
      </c>
      <c r="CU119" t="s">
        <v>86</v>
      </c>
      <c r="CV119"/>
      <c r="CW119"/>
      <c r="CX119"/>
      <c r="CY119"/>
      <c r="CZ119"/>
      <c r="DA119"/>
    </row>
    <row r="120" spans="1:105">
      <c r="A120">
        <v>114401476090</v>
      </c>
      <c r="B120"/>
      <c r="C120"/>
      <c r="D120" t="s">
        <v>18</v>
      </c>
      <c r="E120" t="s">
        <v>19</v>
      </c>
      <c r="F120"/>
      <c r="G120"/>
      <c r="H120"/>
      <c r="I120"/>
      <c r="J120" t="s">
        <v>24</v>
      </c>
      <c r="K120"/>
      <c r="L120"/>
      <c r="M120" t="s">
        <v>27</v>
      </c>
      <c r="N120"/>
      <c r="O120"/>
      <c r="P120"/>
      <c r="Q120"/>
      <c r="R120" t="s">
        <v>18</v>
      </c>
      <c r="S120"/>
      <c r="T120"/>
      <c r="U120"/>
      <c r="V120"/>
      <c r="W120"/>
      <c r="X120" t="s">
        <v>24</v>
      </c>
      <c r="Y120"/>
      <c r="Z120"/>
      <c r="AA120"/>
      <c r="AB120"/>
      <c r="AC120"/>
      <c r="AD120"/>
      <c r="AE120"/>
      <c r="AF120"/>
      <c r="AG120"/>
      <c r="AH120"/>
      <c r="AI120" t="s">
        <v>34</v>
      </c>
      <c r="AJ120"/>
      <c r="AK120"/>
      <c r="AL120"/>
      <c r="AM120"/>
      <c r="AN120"/>
      <c r="AO120" t="s">
        <v>38</v>
      </c>
      <c r="AP120"/>
      <c r="AQ120"/>
      <c r="AR120"/>
      <c r="AS120" t="s">
        <v>42</v>
      </c>
      <c r="AT120"/>
      <c r="AU120"/>
      <c r="AV120"/>
      <c r="AW120"/>
      <c r="AX120"/>
      <c r="AY120" t="s">
        <v>47</v>
      </c>
      <c r="AZ120"/>
      <c r="BA120"/>
      <c r="BB120"/>
      <c r="BC120"/>
      <c r="BD120"/>
      <c r="BE120"/>
      <c r="BF120"/>
      <c r="BG120"/>
      <c r="BH120"/>
      <c r="BI120" t="s">
        <v>55</v>
      </c>
      <c r="BJ120"/>
      <c r="BK120"/>
      <c r="BL120"/>
      <c r="BM120"/>
      <c r="BN120"/>
      <c r="BO120"/>
      <c r="BP120"/>
      <c r="BQ120"/>
      <c r="BR120" t="s">
        <v>62</v>
      </c>
      <c r="BS120"/>
      <c r="BT120"/>
      <c r="BU120" t="s">
        <v>64</v>
      </c>
      <c r="BV120"/>
      <c r="BW120"/>
      <c r="BX120" t="s">
        <v>67</v>
      </c>
      <c r="BY120"/>
      <c r="BZ120"/>
      <c r="CA120"/>
      <c r="CB120"/>
      <c r="CC120"/>
      <c r="CD120"/>
      <c r="CE120"/>
      <c r="CF120" t="s">
        <v>75</v>
      </c>
      <c r="CG120"/>
      <c r="CH120"/>
      <c r="CI120" t="s">
        <v>388</v>
      </c>
      <c r="CJ120" t="s">
        <v>476</v>
      </c>
      <c r="CK120" t="s">
        <v>134</v>
      </c>
      <c r="CL120"/>
      <c r="CM120"/>
      <c r="CN120"/>
      <c r="CO120"/>
      <c r="CP120"/>
      <c r="CQ120"/>
      <c r="CR120"/>
      <c r="CS120"/>
      <c r="CT120"/>
      <c r="CU120"/>
      <c r="CV120"/>
      <c r="CW120"/>
      <c r="CX120"/>
      <c r="CY120"/>
      <c r="CZ120"/>
      <c r="DA120"/>
    </row>
    <row r="121" spans="1:105">
      <c r="A121">
        <v>114399803039</v>
      </c>
      <c r="B121"/>
      <c r="C121" t="s">
        <v>17</v>
      </c>
      <c r="D121"/>
      <c r="E121"/>
      <c r="F121"/>
      <c r="G121"/>
      <c r="H121"/>
      <c r="I121"/>
      <c r="J121"/>
      <c r="K121"/>
      <c r="L121"/>
      <c r="M121"/>
      <c r="N121"/>
      <c r="O121"/>
      <c r="P121"/>
      <c r="Q121"/>
      <c r="R121"/>
      <c r="S121"/>
      <c r="T121"/>
      <c r="U121"/>
      <c r="V121"/>
      <c r="W121"/>
      <c r="X121"/>
      <c r="Y121"/>
      <c r="Z121"/>
      <c r="AA121"/>
      <c r="AB121"/>
      <c r="AC121" t="s">
        <v>539</v>
      </c>
      <c r="AD121"/>
      <c r="AE121"/>
      <c r="AF121"/>
      <c r="AG121"/>
      <c r="AH121"/>
      <c r="AI121" t="s">
        <v>34</v>
      </c>
      <c r="AJ121"/>
      <c r="AK121"/>
      <c r="AL121"/>
      <c r="AM121"/>
      <c r="AN121"/>
      <c r="AO121" t="s">
        <v>38</v>
      </c>
      <c r="AP121"/>
      <c r="AQ121"/>
      <c r="AR121"/>
      <c r="AS121"/>
      <c r="AT121"/>
      <c r="AU121"/>
      <c r="AV121"/>
      <c r="AW121"/>
      <c r="AX121"/>
      <c r="AY121"/>
      <c r="AZ121"/>
      <c r="BA121"/>
      <c r="BB121"/>
      <c r="BC121"/>
      <c r="BD121"/>
      <c r="BE121"/>
      <c r="BF121"/>
      <c r="BG121"/>
      <c r="BH121"/>
      <c r="BI121"/>
      <c r="BJ121"/>
      <c r="BK121"/>
      <c r="BL121"/>
      <c r="BM121"/>
      <c r="BN121"/>
      <c r="BO121"/>
      <c r="BP121" t="s">
        <v>60</v>
      </c>
      <c r="BQ121"/>
      <c r="BR121"/>
      <c r="BS121"/>
      <c r="BT121"/>
      <c r="BU121" t="s">
        <v>64</v>
      </c>
      <c r="BV121" t="s">
        <v>65</v>
      </c>
      <c r="BW121"/>
      <c r="BX121"/>
      <c r="BY121"/>
      <c r="BZ121"/>
      <c r="CA121" t="s">
        <v>70</v>
      </c>
      <c r="CB121"/>
      <c r="CC121"/>
      <c r="CD121"/>
      <c r="CE121"/>
      <c r="CF121" t="s">
        <v>75</v>
      </c>
      <c r="CG121"/>
      <c r="CH121"/>
      <c r="CI121" t="s">
        <v>388</v>
      </c>
      <c r="CJ121" t="s">
        <v>476</v>
      </c>
      <c r="CK121" t="s">
        <v>80</v>
      </c>
      <c r="CL121" t="s">
        <v>115</v>
      </c>
      <c r="CM121" t="s">
        <v>389</v>
      </c>
      <c r="CN121" t="s">
        <v>387</v>
      </c>
      <c r="CO121" t="s">
        <v>82</v>
      </c>
      <c r="CP121" t="s">
        <v>94</v>
      </c>
      <c r="CQ121" t="s">
        <v>103</v>
      </c>
      <c r="CR121" t="s">
        <v>99</v>
      </c>
      <c r="CS121" t="s">
        <v>86</v>
      </c>
      <c r="CT121" t="s">
        <v>399</v>
      </c>
      <c r="CU121" t="s">
        <v>86</v>
      </c>
      <c r="CV121"/>
      <c r="CW121"/>
      <c r="CX121"/>
      <c r="CY121"/>
      <c r="CZ121"/>
      <c r="DA121"/>
    </row>
    <row r="122" spans="1:105">
      <c r="A122">
        <v>114399600906</v>
      </c>
      <c r="B122"/>
      <c r="C122"/>
      <c r="D122"/>
      <c r="E122"/>
      <c r="F122"/>
      <c r="G122"/>
      <c r="H122" t="s">
        <v>22</v>
      </c>
      <c r="I122" t="s">
        <v>23</v>
      </c>
      <c r="J122"/>
      <c r="K122"/>
      <c r="L122" t="s">
        <v>26</v>
      </c>
      <c r="M122"/>
      <c r="N122"/>
      <c r="O122"/>
      <c r="P122" t="s">
        <v>16</v>
      </c>
      <c r="Q122"/>
      <c r="R122"/>
      <c r="S122"/>
      <c r="T122"/>
      <c r="U122" t="s">
        <v>21</v>
      </c>
      <c r="V122"/>
      <c r="W122" t="s">
        <v>23</v>
      </c>
      <c r="X122"/>
      <c r="Y122"/>
      <c r="Z122"/>
      <c r="AA122"/>
      <c r="AB122"/>
      <c r="AC122"/>
      <c r="AD122"/>
      <c r="AE122"/>
      <c r="AF122"/>
      <c r="AG122"/>
      <c r="AH122"/>
      <c r="AI122" t="s">
        <v>34</v>
      </c>
      <c r="AJ122"/>
      <c r="AK122"/>
      <c r="AL122"/>
      <c r="AM122"/>
      <c r="AN122"/>
      <c r="AO122" t="s">
        <v>38</v>
      </c>
      <c r="AP122" t="s">
        <v>39</v>
      </c>
      <c r="AQ122"/>
      <c r="AR122"/>
      <c r="AS122"/>
      <c r="AT122"/>
      <c r="AU122"/>
      <c r="AV122"/>
      <c r="AW122"/>
      <c r="AX122" t="s">
        <v>46</v>
      </c>
      <c r="AY122"/>
      <c r="AZ122"/>
      <c r="BA122"/>
      <c r="BB122"/>
      <c r="BC122"/>
      <c r="BD122" t="s">
        <v>51</v>
      </c>
      <c r="BE122"/>
      <c r="BF122"/>
      <c r="BG122"/>
      <c r="BH122"/>
      <c r="BI122"/>
      <c r="BJ122"/>
      <c r="BK122" t="s">
        <v>57</v>
      </c>
      <c r="BL122"/>
      <c r="BM122"/>
      <c r="BN122"/>
      <c r="BO122"/>
      <c r="BP122"/>
      <c r="BQ122"/>
      <c r="BR122" t="s">
        <v>62</v>
      </c>
      <c r="BS122"/>
      <c r="BT122"/>
      <c r="BU122" t="s">
        <v>64</v>
      </c>
      <c r="BV122"/>
      <c r="BW122"/>
      <c r="BX122"/>
      <c r="BY122"/>
      <c r="BZ122"/>
      <c r="CA122"/>
      <c r="CB122"/>
      <c r="CC122"/>
      <c r="CD122"/>
      <c r="CE122"/>
      <c r="CF122" t="s">
        <v>75</v>
      </c>
      <c r="CG122"/>
      <c r="CH122"/>
      <c r="CI122" t="s">
        <v>388</v>
      </c>
      <c r="CJ122" t="s">
        <v>476</v>
      </c>
      <c r="CK122" t="s">
        <v>80</v>
      </c>
      <c r="CL122" t="s">
        <v>122</v>
      </c>
      <c r="CM122" t="s">
        <v>389</v>
      </c>
      <c r="CN122" t="s">
        <v>387</v>
      </c>
      <c r="CO122" t="s">
        <v>82</v>
      </c>
      <c r="CP122" t="s">
        <v>93</v>
      </c>
      <c r="CQ122" t="s">
        <v>106</v>
      </c>
      <c r="CR122" t="s">
        <v>99</v>
      </c>
      <c r="CS122" t="s">
        <v>86</v>
      </c>
      <c r="CT122" t="s">
        <v>360</v>
      </c>
      <c r="CU122" t="s">
        <v>86</v>
      </c>
      <c r="CV122"/>
      <c r="CW122"/>
      <c r="CX122"/>
      <c r="CY122"/>
      <c r="CZ122"/>
      <c r="DA122"/>
    </row>
    <row r="123" spans="1:105">
      <c r="A123">
        <v>114399512994</v>
      </c>
      <c r="B123"/>
      <c r="C123" t="s">
        <v>17</v>
      </c>
      <c r="D123"/>
      <c r="E123"/>
      <c r="F123"/>
      <c r="G123"/>
      <c r="H123"/>
      <c r="I123"/>
      <c r="J123"/>
      <c r="K123"/>
      <c r="L123" t="s">
        <v>26</v>
      </c>
      <c r="M123" t="s">
        <v>27</v>
      </c>
      <c r="N123"/>
      <c r="O123"/>
      <c r="P123"/>
      <c r="Q123"/>
      <c r="R123"/>
      <c r="S123"/>
      <c r="T123"/>
      <c r="U123"/>
      <c r="V123"/>
      <c r="W123"/>
      <c r="X123"/>
      <c r="Y123"/>
      <c r="Z123"/>
      <c r="AA123"/>
      <c r="AB123"/>
      <c r="AC123"/>
      <c r="AD123"/>
      <c r="AE123"/>
      <c r="AF123"/>
      <c r="AG123"/>
      <c r="AH123"/>
      <c r="AI123" t="s">
        <v>34</v>
      </c>
      <c r="AJ123"/>
      <c r="AK123"/>
      <c r="AL123"/>
      <c r="AM123"/>
      <c r="AN123"/>
      <c r="AO123" t="s">
        <v>38</v>
      </c>
      <c r="AP123"/>
      <c r="AQ123"/>
      <c r="AR123"/>
      <c r="AS123"/>
      <c r="AT123"/>
      <c r="AU123" t="s">
        <v>43</v>
      </c>
      <c r="AV123"/>
      <c r="AW123"/>
      <c r="AX123"/>
      <c r="AY123" t="s">
        <v>47</v>
      </c>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t="s">
        <v>540</v>
      </c>
      <c r="CI123" t="s">
        <v>388</v>
      </c>
      <c r="CJ123" t="s">
        <v>478</v>
      </c>
      <c r="CK123" t="s">
        <v>80</v>
      </c>
      <c r="CL123" t="s">
        <v>119</v>
      </c>
      <c r="CM123" t="s">
        <v>389</v>
      </c>
      <c r="CN123" t="s">
        <v>387</v>
      </c>
      <c r="CO123" t="s">
        <v>82</v>
      </c>
      <c r="CP123" t="s">
        <v>94</v>
      </c>
      <c r="CQ123" t="s">
        <v>103</v>
      </c>
      <c r="CR123" t="s">
        <v>99</v>
      </c>
      <c r="CS123" t="s">
        <v>86</v>
      </c>
      <c r="CT123" t="s">
        <v>359</v>
      </c>
      <c r="CU123" t="s">
        <v>86</v>
      </c>
      <c r="CV123"/>
      <c r="CW123"/>
      <c r="CX123"/>
      <c r="CY123"/>
      <c r="CZ123"/>
      <c r="DA123"/>
    </row>
    <row r="124" spans="1:105">
      <c r="A124">
        <v>114399409857</v>
      </c>
      <c r="B124"/>
      <c r="C124"/>
      <c r="D124"/>
      <c r="E124"/>
      <c r="F124"/>
      <c r="G124" t="s">
        <v>21</v>
      </c>
      <c r="H124"/>
      <c r="I124" t="s">
        <v>23</v>
      </c>
      <c r="J124"/>
      <c r="K124"/>
      <c r="L124"/>
      <c r="M124" t="s">
        <v>27</v>
      </c>
      <c r="N124"/>
      <c r="O124"/>
      <c r="P124"/>
      <c r="Q124"/>
      <c r="R124" t="s">
        <v>18</v>
      </c>
      <c r="S124"/>
      <c r="T124"/>
      <c r="U124"/>
      <c r="V124"/>
      <c r="W124" t="s">
        <v>23</v>
      </c>
      <c r="X124"/>
      <c r="Y124"/>
      <c r="Z124"/>
      <c r="AA124"/>
      <c r="AB124" t="s">
        <v>28</v>
      </c>
      <c r="AC124"/>
      <c r="AD124"/>
      <c r="AE124"/>
      <c r="AF124" t="s">
        <v>31</v>
      </c>
      <c r="AG124"/>
      <c r="AH124"/>
      <c r="AI124"/>
      <c r="AJ124"/>
      <c r="AK124"/>
      <c r="AL124" t="s">
        <v>37</v>
      </c>
      <c r="AM124"/>
      <c r="AN124"/>
      <c r="AO124" t="s">
        <v>38</v>
      </c>
      <c r="AP124" t="s">
        <v>39</v>
      </c>
      <c r="AQ124"/>
      <c r="AR124"/>
      <c r="AS124"/>
      <c r="AT124"/>
      <c r="AU124"/>
      <c r="AV124"/>
      <c r="AW124"/>
      <c r="AX124"/>
      <c r="AY124" t="s">
        <v>47</v>
      </c>
      <c r="AZ124"/>
      <c r="BA124"/>
      <c r="BB124"/>
      <c r="BC124"/>
      <c r="BD124" t="s">
        <v>51</v>
      </c>
      <c r="BE124"/>
      <c r="BF124"/>
      <c r="BG124"/>
      <c r="BH124"/>
      <c r="BI124"/>
      <c r="BJ124"/>
      <c r="BK124"/>
      <c r="BL124"/>
      <c r="BM124"/>
      <c r="BN124"/>
      <c r="BO124"/>
      <c r="BP124" t="s">
        <v>60</v>
      </c>
      <c r="BQ124"/>
      <c r="BR124"/>
      <c r="BS124" t="s">
        <v>63</v>
      </c>
      <c r="BT124"/>
      <c r="BU124" t="s">
        <v>64</v>
      </c>
      <c r="BV124"/>
      <c r="BW124"/>
      <c r="BX124"/>
      <c r="BY124"/>
      <c r="BZ124"/>
      <c r="CA124" t="s">
        <v>70</v>
      </c>
      <c r="CB124"/>
      <c r="CC124"/>
      <c r="CD124"/>
      <c r="CE124"/>
      <c r="CF124"/>
      <c r="CG124"/>
      <c r="CH124"/>
      <c r="CI124" t="s">
        <v>388</v>
      </c>
      <c r="CJ124" t="s">
        <v>478</v>
      </c>
      <c r="CK124" t="s">
        <v>134</v>
      </c>
      <c r="CL124" t="s">
        <v>138</v>
      </c>
      <c r="CM124" t="s">
        <v>389</v>
      </c>
      <c r="CN124" t="s">
        <v>387</v>
      </c>
      <c r="CO124" t="s">
        <v>82</v>
      </c>
      <c r="CP124" t="s">
        <v>94</v>
      </c>
      <c r="CQ124" t="s">
        <v>88</v>
      </c>
      <c r="CR124" t="s">
        <v>99</v>
      </c>
      <c r="CS124" t="s">
        <v>86</v>
      </c>
      <c r="CT124" t="s">
        <v>359</v>
      </c>
      <c r="CU124" t="s">
        <v>86</v>
      </c>
      <c r="CV124"/>
      <c r="CW124"/>
      <c r="CX124"/>
      <c r="CY124"/>
      <c r="CZ124"/>
      <c r="DA124"/>
    </row>
    <row r="125" spans="1:105">
      <c r="A125">
        <v>114399379446</v>
      </c>
      <c r="B125"/>
      <c r="C125" t="s">
        <v>17</v>
      </c>
      <c r="D125"/>
      <c r="E125"/>
      <c r="F125"/>
      <c r="G125"/>
      <c r="H125"/>
      <c r="I125"/>
      <c r="J125"/>
      <c r="K125"/>
      <c r="L125"/>
      <c r="M125"/>
      <c r="N125"/>
      <c r="O125"/>
      <c r="P125"/>
      <c r="Q125"/>
      <c r="R125" t="s">
        <v>18</v>
      </c>
      <c r="S125"/>
      <c r="T125"/>
      <c r="U125"/>
      <c r="V125"/>
      <c r="W125"/>
      <c r="X125" t="s">
        <v>24</v>
      </c>
      <c r="Y125"/>
      <c r="Z125"/>
      <c r="AA125"/>
      <c r="AB125"/>
      <c r="AC125"/>
      <c r="AD125"/>
      <c r="AE125"/>
      <c r="AF125"/>
      <c r="AG125"/>
      <c r="AH125"/>
      <c r="AI125"/>
      <c r="AJ125"/>
      <c r="AK125"/>
      <c r="AL125" t="s">
        <v>37</v>
      </c>
      <c r="AM125"/>
      <c r="AN125"/>
      <c r="AO125"/>
      <c r="AP125"/>
      <c r="AQ125"/>
      <c r="AR125" t="s">
        <v>41</v>
      </c>
      <c r="AS125"/>
      <c r="AT125"/>
      <c r="AU125"/>
      <c r="AV125"/>
      <c r="AW125"/>
      <c r="AX125" t="s">
        <v>46</v>
      </c>
      <c r="AY125"/>
      <c r="AZ125"/>
      <c r="BA125"/>
      <c r="BB125"/>
      <c r="BC125"/>
      <c r="BD125"/>
      <c r="BE125"/>
      <c r="BF125"/>
      <c r="BG125"/>
      <c r="BH125"/>
      <c r="BI125"/>
      <c r="BJ125"/>
      <c r="BK125"/>
      <c r="BL125"/>
      <c r="BM125"/>
      <c r="BN125"/>
      <c r="BO125"/>
      <c r="BP125"/>
      <c r="BQ125"/>
      <c r="BR125"/>
      <c r="BS125"/>
      <c r="BT125"/>
      <c r="BU125" t="s">
        <v>64</v>
      </c>
      <c r="BV125"/>
      <c r="BW125"/>
      <c r="BX125"/>
      <c r="BY125"/>
      <c r="BZ125"/>
      <c r="CA125"/>
      <c r="CB125"/>
      <c r="CC125"/>
      <c r="CD125"/>
      <c r="CE125"/>
      <c r="CF125" t="s">
        <v>75</v>
      </c>
      <c r="CG125"/>
      <c r="CH125"/>
      <c r="CI125" t="s">
        <v>388</v>
      </c>
      <c r="CJ125" t="s">
        <v>476</v>
      </c>
      <c r="CK125" t="s">
        <v>134</v>
      </c>
      <c r="CL125" t="s">
        <v>155</v>
      </c>
      <c r="CM125" t="s">
        <v>389</v>
      </c>
      <c r="CN125" t="s">
        <v>387</v>
      </c>
      <c r="CO125" t="s">
        <v>82</v>
      </c>
      <c r="CP125" t="s">
        <v>90</v>
      </c>
      <c r="CQ125" t="s">
        <v>106</v>
      </c>
      <c r="CR125" t="s">
        <v>99</v>
      </c>
      <c r="CS125" t="s">
        <v>86</v>
      </c>
      <c r="CT125" t="s">
        <v>360</v>
      </c>
      <c r="CU125" t="s">
        <v>86</v>
      </c>
      <c r="CV125"/>
      <c r="CW125"/>
      <c r="CX125"/>
      <c r="CY125"/>
      <c r="CZ125"/>
      <c r="DA125"/>
    </row>
    <row r="126" spans="1:105">
      <c r="A126">
        <v>114398809743</v>
      </c>
      <c r="B126"/>
      <c r="C126" t="s">
        <v>17</v>
      </c>
      <c r="D126"/>
      <c r="E126"/>
      <c r="F126"/>
      <c r="G126"/>
      <c r="H126"/>
      <c r="I126"/>
      <c r="J126" t="s">
        <v>24</v>
      </c>
      <c r="K126"/>
      <c r="L126" t="s">
        <v>26</v>
      </c>
      <c r="M126"/>
      <c r="N126"/>
      <c r="O126"/>
      <c r="P126"/>
      <c r="Q126"/>
      <c r="R126"/>
      <c r="S126"/>
      <c r="T126"/>
      <c r="U126"/>
      <c r="V126"/>
      <c r="W126" t="s">
        <v>23</v>
      </c>
      <c r="X126" t="s">
        <v>24</v>
      </c>
      <c r="Y126"/>
      <c r="Z126"/>
      <c r="AA126"/>
      <c r="AB126" t="s">
        <v>28</v>
      </c>
      <c r="AC126"/>
      <c r="AD126"/>
      <c r="AE126" t="s">
        <v>30</v>
      </c>
      <c r="AF126"/>
      <c r="AG126"/>
      <c r="AH126"/>
      <c r="AI126"/>
      <c r="AJ126"/>
      <c r="AK126"/>
      <c r="AL126"/>
      <c r="AM126" t="s">
        <v>353</v>
      </c>
      <c r="AN126"/>
      <c r="AO126"/>
      <c r="AP126"/>
      <c r="AQ126"/>
      <c r="AR126" t="s">
        <v>41</v>
      </c>
      <c r="AS126" t="s">
        <v>42</v>
      </c>
      <c r="AT126"/>
      <c r="AU126"/>
      <c r="AV126" t="s">
        <v>44</v>
      </c>
      <c r="AW126"/>
      <c r="AX126"/>
      <c r="AY126"/>
      <c r="AZ126"/>
      <c r="BA126"/>
      <c r="BB126"/>
      <c r="BC126"/>
      <c r="BD126"/>
      <c r="BE126" t="s">
        <v>17</v>
      </c>
      <c r="BF126"/>
      <c r="BG126"/>
      <c r="BH126"/>
      <c r="BI126"/>
      <c r="BJ126"/>
      <c r="BK126"/>
      <c r="BL126"/>
      <c r="BM126"/>
      <c r="BN126"/>
      <c r="BO126" t="s">
        <v>20</v>
      </c>
      <c r="BP126"/>
      <c r="BQ126"/>
      <c r="BR126"/>
      <c r="BS126" t="s">
        <v>63</v>
      </c>
      <c r="BT126"/>
      <c r="BU126" t="s">
        <v>64</v>
      </c>
      <c r="BV126"/>
      <c r="BW126" t="s">
        <v>66</v>
      </c>
      <c r="BX126"/>
      <c r="BY126"/>
      <c r="BZ126"/>
      <c r="CA126"/>
      <c r="CB126"/>
      <c r="CC126"/>
      <c r="CD126" t="s">
        <v>73</v>
      </c>
      <c r="CE126"/>
      <c r="CF126" t="s">
        <v>75</v>
      </c>
      <c r="CG126"/>
      <c r="CH126"/>
      <c r="CI126" t="s">
        <v>388</v>
      </c>
      <c r="CJ126" t="s">
        <v>485</v>
      </c>
      <c r="CK126" t="s">
        <v>134</v>
      </c>
      <c r="CL126" t="s">
        <v>139</v>
      </c>
      <c r="CM126" t="s">
        <v>389</v>
      </c>
      <c r="CN126" t="s">
        <v>387</v>
      </c>
      <c r="CO126" t="s">
        <v>82</v>
      </c>
      <c r="CP126" t="s">
        <v>94</v>
      </c>
      <c r="CQ126" t="s">
        <v>106</v>
      </c>
      <c r="CR126" t="s">
        <v>85</v>
      </c>
      <c r="CS126" t="s">
        <v>86</v>
      </c>
      <c r="CT126" t="s">
        <v>359</v>
      </c>
      <c r="CU126" t="s">
        <v>86</v>
      </c>
      <c r="CV126"/>
      <c r="CW126"/>
      <c r="CX126"/>
      <c r="CY126"/>
      <c r="CZ126"/>
      <c r="DA126"/>
    </row>
    <row r="127" spans="1:105">
      <c r="A127">
        <v>114398749278</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t="s">
        <v>476</v>
      </c>
      <c r="CK127"/>
      <c r="CL127"/>
      <c r="CM127"/>
      <c r="CN127"/>
      <c r="CO127"/>
      <c r="CP127"/>
      <c r="CQ127"/>
      <c r="CR127"/>
      <c r="CS127"/>
      <c r="CT127"/>
      <c r="CU127"/>
      <c r="CV127"/>
      <c r="CW127"/>
      <c r="CX127"/>
      <c r="CY127"/>
      <c r="CZ127"/>
      <c r="DA127"/>
    </row>
    <row r="128" spans="1:105">
      <c r="A128">
        <v>114397280261</v>
      </c>
      <c r="B128"/>
      <c r="C128" t="s">
        <v>17</v>
      </c>
      <c r="D128"/>
      <c r="E128"/>
      <c r="F128"/>
      <c r="G128"/>
      <c r="H128"/>
      <c r="I128"/>
      <c r="J128"/>
      <c r="K128" t="s">
        <v>25</v>
      </c>
      <c r="L128"/>
      <c r="M128" t="s">
        <v>27</v>
      </c>
      <c r="N128"/>
      <c r="O128"/>
      <c r="P128"/>
      <c r="Q128"/>
      <c r="R128"/>
      <c r="S128"/>
      <c r="T128"/>
      <c r="U128"/>
      <c r="V128"/>
      <c r="W128" t="s">
        <v>23</v>
      </c>
      <c r="X128"/>
      <c r="Y128" t="s">
        <v>25</v>
      </c>
      <c r="Z128"/>
      <c r="AA128"/>
      <c r="AB128" t="s">
        <v>28</v>
      </c>
      <c r="AC128"/>
      <c r="AD128"/>
      <c r="AE128"/>
      <c r="AF128"/>
      <c r="AG128"/>
      <c r="AH128"/>
      <c r="AI128" t="s">
        <v>34</v>
      </c>
      <c r="AJ128"/>
      <c r="AK128"/>
      <c r="AL128"/>
      <c r="AM128"/>
      <c r="AN128"/>
      <c r="AO128"/>
      <c r="AP128" t="s">
        <v>39</v>
      </c>
      <c r="AQ128"/>
      <c r="AR128"/>
      <c r="AS128"/>
      <c r="AT128"/>
      <c r="AU128"/>
      <c r="AV128" t="s">
        <v>44</v>
      </c>
      <c r="AW128"/>
      <c r="AX128"/>
      <c r="AY128" t="s">
        <v>47</v>
      </c>
      <c r="AZ128"/>
      <c r="BA128"/>
      <c r="BB128"/>
      <c r="BC128"/>
      <c r="BD128" t="s">
        <v>51</v>
      </c>
      <c r="BE128"/>
      <c r="BF128"/>
      <c r="BG128"/>
      <c r="BH128"/>
      <c r="BI128" t="s">
        <v>55</v>
      </c>
      <c r="BJ128"/>
      <c r="BK128"/>
      <c r="BL128"/>
      <c r="BM128" t="s">
        <v>59</v>
      </c>
      <c r="BN128"/>
      <c r="BO128"/>
      <c r="BP128"/>
      <c r="BQ128"/>
      <c r="BR128"/>
      <c r="BS128"/>
      <c r="BT128"/>
      <c r="BU128" t="s">
        <v>64</v>
      </c>
      <c r="BV128"/>
      <c r="BW128"/>
      <c r="BX128"/>
      <c r="BY128"/>
      <c r="BZ128"/>
      <c r="CA128"/>
      <c r="CB128"/>
      <c r="CC128"/>
      <c r="CD128"/>
      <c r="CE128"/>
      <c r="CF128" t="s">
        <v>75</v>
      </c>
      <c r="CG128"/>
      <c r="CH128"/>
      <c r="CI128" t="s">
        <v>388</v>
      </c>
      <c r="CJ128" t="s">
        <v>478</v>
      </c>
      <c r="CK128" t="s">
        <v>134</v>
      </c>
      <c r="CL128" t="s">
        <v>161</v>
      </c>
      <c r="CM128" t="s">
        <v>389</v>
      </c>
      <c r="CN128" t="s">
        <v>387</v>
      </c>
      <c r="CO128" t="s">
        <v>82</v>
      </c>
      <c r="CP128" t="s">
        <v>83</v>
      </c>
      <c r="CQ128" t="s">
        <v>103</v>
      </c>
      <c r="CR128" t="s">
        <v>85</v>
      </c>
      <c r="CS128" t="s">
        <v>86</v>
      </c>
      <c r="CT128" t="s">
        <v>359</v>
      </c>
      <c r="CU128" t="s">
        <v>86</v>
      </c>
      <c r="CV128"/>
      <c r="CW128"/>
      <c r="CX128"/>
      <c r="CY128"/>
      <c r="CZ128"/>
      <c r="DA128"/>
    </row>
    <row r="129" spans="1:105">
      <c r="A129">
        <v>114396566808</v>
      </c>
      <c r="B129"/>
      <c r="C129" t="s">
        <v>17</v>
      </c>
      <c r="D129"/>
      <c r="E129"/>
      <c r="F129"/>
      <c r="G129"/>
      <c r="H129"/>
      <c r="I129" t="s">
        <v>23</v>
      </c>
      <c r="J129"/>
      <c r="K129" t="s">
        <v>25</v>
      </c>
      <c r="L129"/>
      <c r="M129"/>
      <c r="N129"/>
      <c r="O129"/>
      <c r="P129"/>
      <c r="Q129"/>
      <c r="R129"/>
      <c r="S129"/>
      <c r="T129"/>
      <c r="U129" t="s">
        <v>21</v>
      </c>
      <c r="V129"/>
      <c r="W129" t="s">
        <v>23</v>
      </c>
      <c r="X129"/>
      <c r="Y129"/>
      <c r="Z129"/>
      <c r="AA129" t="s">
        <v>27</v>
      </c>
      <c r="AB129"/>
      <c r="AC129"/>
      <c r="AD129"/>
      <c r="AE129"/>
      <c r="AF129" t="s">
        <v>31</v>
      </c>
      <c r="AG129"/>
      <c r="AH129"/>
      <c r="AI129"/>
      <c r="AJ129"/>
      <c r="AK129"/>
      <c r="AL129"/>
      <c r="AM129"/>
      <c r="AN129"/>
      <c r="AO129" t="s">
        <v>38</v>
      </c>
      <c r="AP129"/>
      <c r="AQ129"/>
      <c r="AR129"/>
      <c r="AS129" t="s">
        <v>42</v>
      </c>
      <c r="AT129"/>
      <c r="AU129"/>
      <c r="AV129"/>
      <c r="AW129"/>
      <c r="AX129"/>
      <c r="AY129" t="s">
        <v>47</v>
      </c>
      <c r="AZ129"/>
      <c r="BA129"/>
      <c r="BB129"/>
      <c r="BC129"/>
      <c r="BD129" t="s">
        <v>51</v>
      </c>
      <c r="BE129"/>
      <c r="BF129" t="s">
        <v>52</v>
      </c>
      <c r="BG129"/>
      <c r="BH129"/>
      <c r="BI129"/>
      <c r="BJ129"/>
      <c r="BK129"/>
      <c r="BL129"/>
      <c r="BM129" t="s">
        <v>59</v>
      </c>
      <c r="BN129"/>
      <c r="BO129"/>
      <c r="BP129"/>
      <c r="BQ129"/>
      <c r="BR129"/>
      <c r="BS129"/>
      <c r="BT129"/>
      <c r="BU129" t="s">
        <v>64</v>
      </c>
      <c r="BV129"/>
      <c r="BW129"/>
      <c r="BX129"/>
      <c r="BY129" t="s">
        <v>68</v>
      </c>
      <c r="BZ129"/>
      <c r="CA129"/>
      <c r="CB129"/>
      <c r="CC129"/>
      <c r="CD129"/>
      <c r="CE129"/>
      <c r="CF129" t="s">
        <v>75</v>
      </c>
      <c r="CG129"/>
      <c r="CH129"/>
      <c r="CI129" t="s">
        <v>388</v>
      </c>
      <c r="CJ129" t="s">
        <v>476</v>
      </c>
      <c r="CK129" t="s">
        <v>134</v>
      </c>
      <c r="CL129" t="s">
        <v>154</v>
      </c>
      <c r="CM129" t="s">
        <v>393</v>
      </c>
      <c r="CN129" t="s">
        <v>387</v>
      </c>
      <c r="CO129" t="s">
        <v>82</v>
      </c>
      <c r="CP129" t="s">
        <v>90</v>
      </c>
      <c r="CQ129" t="s">
        <v>103</v>
      </c>
      <c r="CR129" t="s">
        <v>99</v>
      </c>
      <c r="CS129" t="s">
        <v>86</v>
      </c>
      <c r="CT129" t="s">
        <v>360</v>
      </c>
      <c r="CU129" t="s">
        <v>86</v>
      </c>
      <c r="CV129"/>
      <c r="CW129"/>
      <c r="CX129"/>
      <c r="CY129"/>
      <c r="CZ129"/>
      <c r="DA129"/>
    </row>
    <row r="130" spans="1:105">
      <c r="A130">
        <v>114393541678</v>
      </c>
      <c r="B130"/>
      <c r="C130" t="s">
        <v>17</v>
      </c>
      <c r="D130"/>
      <c r="E130"/>
      <c r="F130"/>
      <c r="G130"/>
      <c r="H130"/>
      <c r="I130"/>
      <c r="J130"/>
      <c r="K130" t="s">
        <v>25</v>
      </c>
      <c r="L130"/>
      <c r="M130"/>
      <c r="N130"/>
      <c r="O130"/>
      <c r="P130" t="s">
        <v>16</v>
      </c>
      <c r="Q130"/>
      <c r="R130"/>
      <c r="S130"/>
      <c r="T130"/>
      <c r="U130"/>
      <c r="V130"/>
      <c r="W130"/>
      <c r="X130"/>
      <c r="Y130" t="s">
        <v>25</v>
      </c>
      <c r="Z130"/>
      <c r="AA130"/>
      <c r="AB130"/>
      <c r="AC130"/>
      <c r="AD130"/>
      <c r="AE130" t="s">
        <v>30</v>
      </c>
      <c r="AF130"/>
      <c r="AG130"/>
      <c r="AH130"/>
      <c r="AI130"/>
      <c r="AJ130"/>
      <c r="AK130"/>
      <c r="AL130"/>
      <c r="AM130"/>
      <c r="AN130"/>
      <c r="AO130" t="s">
        <v>38</v>
      </c>
      <c r="AP130" t="s">
        <v>39</v>
      </c>
      <c r="AQ130"/>
      <c r="AR130"/>
      <c r="AS130"/>
      <c r="AT130"/>
      <c r="AU130"/>
      <c r="AV130"/>
      <c r="AW130"/>
      <c r="AX130"/>
      <c r="AY130"/>
      <c r="AZ130"/>
      <c r="BA130"/>
      <c r="BB130"/>
      <c r="BC130"/>
      <c r="BD130" t="s">
        <v>51</v>
      </c>
      <c r="BE130" t="s">
        <v>17</v>
      </c>
      <c r="BF130"/>
      <c r="BG130"/>
      <c r="BH130"/>
      <c r="BI130"/>
      <c r="BJ130"/>
      <c r="BK130"/>
      <c r="BL130"/>
      <c r="BM130" t="s">
        <v>59</v>
      </c>
      <c r="BN130"/>
      <c r="BO130"/>
      <c r="BP130"/>
      <c r="BQ130"/>
      <c r="BR130"/>
      <c r="BS130"/>
      <c r="BT130"/>
      <c r="BU130" t="s">
        <v>64</v>
      </c>
      <c r="BV130"/>
      <c r="BW130"/>
      <c r="BX130"/>
      <c r="BY130"/>
      <c r="BZ130"/>
      <c r="CA130"/>
      <c r="CB130"/>
      <c r="CC130"/>
      <c r="CD130"/>
      <c r="CE130"/>
      <c r="CF130" t="s">
        <v>75</v>
      </c>
      <c r="CG130"/>
      <c r="CH130"/>
      <c r="CI130" t="s">
        <v>388</v>
      </c>
      <c r="CJ130" t="s">
        <v>485</v>
      </c>
      <c r="CK130" t="s">
        <v>80</v>
      </c>
      <c r="CL130" t="s">
        <v>117</v>
      </c>
      <c r="CM130" t="s">
        <v>391</v>
      </c>
      <c r="CN130" t="s">
        <v>387</v>
      </c>
      <c r="CO130" t="s">
        <v>82</v>
      </c>
      <c r="CP130" t="s">
        <v>83</v>
      </c>
      <c r="CQ130" t="s">
        <v>88</v>
      </c>
      <c r="CR130" t="s">
        <v>85</v>
      </c>
      <c r="CS130" t="s">
        <v>86</v>
      </c>
      <c r="CT130" t="s">
        <v>359</v>
      </c>
      <c r="CU130" t="s">
        <v>86</v>
      </c>
      <c r="CV130"/>
      <c r="CW130"/>
      <c r="CX130"/>
      <c r="CY130"/>
      <c r="CZ130"/>
      <c r="DA130"/>
    </row>
    <row r="131" spans="1:105">
      <c r="A131">
        <v>114388492618</v>
      </c>
      <c r="B131"/>
      <c r="C131" t="s">
        <v>17</v>
      </c>
      <c r="D131"/>
      <c r="E131"/>
      <c r="F131"/>
      <c r="G131"/>
      <c r="H131"/>
      <c r="I131"/>
      <c r="J131"/>
      <c r="K131"/>
      <c r="L131"/>
      <c r="M131" t="s">
        <v>27</v>
      </c>
      <c r="N131"/>
      <c r="O131"/>
      <c r="P131"/>
      <c r="Q131" t="s">
        <v>17</v>
      </c>
      <c r="R131"/>
      <c r="S131"/>
      <c r="T131"/>
      <c r="U131"/>
      <c r="V131"/>
      <c r="W131"/>
      <c r="X131"/>
      <c r="Y131"/>
      <c r="Z131"/>
      <c r="AA131"/>
      <c r="AB131" t="s">
        <v>28</v>
      </c>
      <c r="AC131"/>
      <c r="AD131"/>
      <c r="AE131"/>
      <c r="AF131"/>
      <c r="AG131"/>
      <c r="AH131"/>
      <c r="AI131" t="s">
        <v>34</v>
      </c>
      <c r="AJ131"/>
      <c r="AK131"/>
      <c r="AL131"/>
      <c r="AM131"/>
      <c r="AN131"/>
      <c r="AO131" t="s">
        <v>38</v>
      </c>
      <c r="AP131"/>
      <c r="AQ131"/>
      <c r="AR131"/>
      <c r="AS131"/>
      <c r="AT131"/>
      <c r="AU131"/>
      <c r="AV131"/>
      <c r="AW131"/>
      <c r="AX131"/>
      <c r="AY131"/>
      <c r="AZ131"/>
      <c r="BA131"/>
      <c r="BB131"/>
      <c r="BC131"/>
      <c r="BD131"/>
      <c r="BE131" t="s">
        <v>17</v>
      </c>
      <c r="BF131"/>
      <c r="BG131" t="s">
        <v>53</v>
      </c>
      <c r="BH131"/>
      <c r="BI131"/>
      <c r="BJ131"/>
      <c r="BK131"/>
      <c r="BL131" t="s">
        <v>58</v>
      </c>
      <c r="BM131"/>
      <c r="BN131"/>
      <c r="BO131"/>
      <c r="BP131"/>
      <c r="BQ131"/>
      <c r="BR131"/>
      <c r="BS131"/>
      <c r="BT131"/>
      <c r="BU131" t="s">
        <v>64</v>
      </c>
      <c r="BV131" t="s">
        <v>65</v>
      </c>
      <c r="BW131"/>
      <c r="BX131" t="s">
        <v>67</v>
      </c>
      <c r="BY131"/>
      <c r="BZ131"/>
      <c r="CA131"/>
      <c r="CB131"/>
      <c r="CC131"/>
      <c r="CD131"/>
      <c r="CE131"/>
      <c r="CF131" t="s">
        <v>75</v>
      </c>
      <c r="CG131" t="s">
        <v>76</v>
      </c>
      <c r="CH131"/>
      <c r="CI131" t="s">
        <v>388</v>
      </c>
      <c r="CJ131" t="s">
        <v>472</v>
      </c>
      <c r="CK131" t="s">
        <v>80</v>
      </c>
      <c r="CL131" t="s">
        <v>541</v>
      </c>
      <c r="CM131" t="s">
        <v>389</v>
      </c>
      <c r="CN131" t="s">
        <v>387</v>
      </c>
      <c r="CO131" t="s">
        <v>82</v>
      </c>
      <c r="CP131" t="s">
        <v>83</v>
      </c>
      <c r="CQ131" t="s">
        <v>111</v>
      </c>
      <c r="CR131" t="s">
        <v>85</v>
      </c>
      <c r="CS131" t="s">
        <v>86</v>
      </c>
      <c r="CT131" t="s">
        <v>359</v>
      </c>
      <c r="CU131" t="s">
        <v>86</v>
      </c>
      <c r="CV131"/>
      <c r="CW131"/>
      <c r="CX131"/>
      <c r="CY131"/>
      <c r="CZ131"/>
      <c r="DA131"/>
    </row>
    <row r="132" spans="1:105">
      <c r="A132">
        <v>114388456284</v>
      </c>
      <c r="B132"/>
      <c r="C132"/>
      <c r="D132"/>
      <c r="E132"/>
      <c r="F132"/>
      <c r="G132"/>
      <c r="H132" t="s">
        <v>22</v>
      </c>
      <c r="I132"/>
      <c r="J132"/>
      <c r="K132" t="s">
        <v>25</v>
      </c>
      <c r="L132"/>
      <c r="M132"/>
      <c r="N132" t="s">
        <v>28</v>
      </c>
      <c r="O132"/>
      <c r="P132"/>
      <c r="Q132" t="s">
        <v>17</v>
      </c>
      <c r="R132"/>
      <c r="S132"/>
      <c r="T132"/>
      <c r="U132"/>
      <c r="V132"/>
      <c r="W132"/>
      <c r="X132"/>
      <c r="Y132" t="s">
        <v>25</v>
      </c>
      <c r="Z132"/>
      <c r="AA132"/>
      <c r="AB132" t="s">
        <v>28</v>
      </c>
      <c r="AC132"/>
      <c r="AD132"/>
      <c r="AE132"/>
      <c r="AF132"/>
      <c r="AG132"/>
      <c r="AH132"/>
      <c r="AI132" t="s">
        <v>34</v>
      </c>
      <c r="AJ132"/>
      <c r="AK132"/>
      <c r="AL132"/>
      <c r="AM132"/>
      <c r="AN132"/>
      <c r="AO132"/>
      <c r="AP132" t="s">
        <v>39</v>
      </c>
      <c r="AQ132"/>
      <c r="AR132"/>
      <c r="AS132"/>
      <c r="AT132"/>
      <c r="AU132" t="s">
        <v>43</v>
      </c>
      <c r="AV132"/>
      <c r="AW132"/>
      <c r="AX132" t="s">
        <v>46</v>
      </c>
      <c r="AY132"/>
      <c r="AZ132"/>
      <c r="BA132"/>
      <c r="BB132"/>
      <c r="BC132"/>
      <c r="BD132" t="s">
        <v>51</v>
      </c>
      <c r="BE132"/>
      <c r="BF132"/>
      <c r="BG132"/>
      <c r="BH132"/>
      <c r="BI132"/>
      <c r="BJ132"/>
      <c r="BK132" t="s">
        <v>57</v>
      </c>
      <c r="BL132"/>
      <c r="BM132" t="s">
        <v>59</v>
      </c>
      <c r="BN132"/>
      <c r="BO132"/>
      <c r="BP132"/>
      <c r="BQ132"/>
      <c r="BR132"/>
      <c r="BS132"/>
      <c r="BT132"/>
      <c r="BU132" t="s">
        <v>64</v>
      </c>
      <c r="BV132"/>
      <c r="BW132"/>
      <c r="BX132"/>
      <c r="BY132"/>
      <c r="BZ132"/>
      <c r="CA132"/>
      <c r="CB132"/>
      <c r="CC132"/>
      <c r="CD132"/>
      <c r="CE132"/>
      <c r="CF132"/>
      <c r="CG132"/>
      <c r="CH132"/>
      <c r="CI132" t="s">
        <v>388</v>
      </c>
      <c r="CJ132" t="s">
        <v>476</v>
      </c>
      <c r="CK132" t="s">
        <v>80</v>
      </c>
      <c r="CL132" t="s">
        <v>130</v>
      </c>
      <c r="CM132" t="s">
        <v>389</v>
      </c>
      <c r="CN132" t="s">
        <v>387</v>
      </c>
      <c r="CO132" t="s">
        <v>82</v>
      </c>
      <c r="CP132" t="s">
        <v>94</v>
      </c>
      <c r="CQ132" t="s">
        <v>103</v>
      </c>
      <c r="CR132" t="s">
        <v>99</v>
      </c>
      <c r="CS132" t="s">
        <v>86</v>
      </c>
      <c r="CT132" t="s">
        <v>360</v>
      </c>
      <c r="CU132" t="s">
        <v>86</v>
      </c>
      <c r="CV132"/>
      <c r="CW132"/>
      <c r="CX132"/>
      <c r="CY132"/>
      <c r="CZ132"/>
      <c r="DA132"/>
    </row>
    <row r="133" spans="1:105">
      <c r="A133">
        <v>114387948886</v>
      </c>
      <c r="B133"/>
      <c r="C133" t="s">
        <v>17</v>
      </c>
      <c r="D133"/>
      <c r="E133"/>
      <c r="F133"/>
      <c r="G133"/>
      <c r="H133"/>
      <c r="I133" t="s">
        <v>23</v>
      </c>
      <c r="J133" t="s">
        <v>24</v>
      </c>
      <c r="K133"/>
      <c r="L133"/>
      <c r="M133"/>
      <c r="N133"/>
      <c r="O133"/>
      <c r="P133"/>
      <c r="Q133" t="s">
        <v>17</v>
      </c>
      <c r="R133"/>
      <c r="S133"/>
      <c r="T133"/>
      <c r="U133"/>
      <c r="V133"/>
      <c r="W133" t="s">
        <v>23</v>
      </c>
      <c r="X133" t="s">
        <v>24</v>
      </c>
      <c r="Y133" t="s">
        <v>25</v>
      </c>
      <c r="Z133"/>
      <c r="AA133"/>
      <c r="AB133"/>
      <c r="AC133"/>
      <c r="AD133" t="s">
        <v>29</v>
      </c>
      <c r="AE133" t="s">
        <v>30</v>
      </c>
      <c r="AF133"/>
      <c r="AG133" t="s">
        <v>32</v>
      </c>
      <c r="AH133"/>
      <c r="AI133"/>
      <c r="AJ133" t="s">
        <v>35</v>
      </c>
      <c r="AK133" t="s">
        <v>36</v>
      </c>
      <c r="AL133"/>
      <c r="AM133"/>
      <c r="AN133"/>
      <c r="AO133"/>
      <c r="AP133" t="s">
        <v>39</v>
      </c>
      <c r="AQ133"/>
      <c r="AR133"/>
      <c r="AS133"/>
      <c r="AT133"/>
      <c r="AU133" t="s">
        <v>43</v>
      </c>
      <c r="AV133" t="s">
        <v>44</v>
      </c>
      <c r="AW133"/>
      <c r="AX133" t="s">
        <v>46</v>
      </c>
      <c r="AY133"/>
      <c r="AZ133" t="s">
        <v>48</v>
      </c>
      <c r="BA133"/>
      <c r="BB133"/>
      <c r="BC133"/>
      <c r="BD133"/>
      <c r="BE133" t="s">
        <v>17</v>
      </c>
      <c r="BF133" t="s">
        <v>52</v>
      </c>
      <c r="BG133" t="s">
        <v>53</v>
      </c>
      <c r="BH133" t="s">
        <v>54</v>
      </c>
      <c r="BI133"/>
      <c r="BJ133" t="s">
        <v>56</v>
      </c>
      <c r="BK133" t="s">
        <v>57</v>
      </c>
      <c r="BL133" t="s">
        <v>58</v>
      </c>
      <c r="BM133"/>
      <c r="BN133"/>
      <c r="BO133"/>
      <c r="BP133" t="s">
        <v>60</v>
      </c>
      <c r="BQ133" t="s">
        <v>61</v>
      </c>
      <c r="BR133" t="s">
        <v>62</v>
      </c>
      <c r="BS133" t="s">
        <v>63</v>
      </c>
      <c r="BT133"/>
      <c r="BU133" t="s">
        <v>64</v>
      </c>
      <c r="BV133" t="s">
        <v>65</v>
      </c>
      <c r="BW133" t="s">
        <v>66</v>
      </c>
      <c r="BX133" t="s">
        <v>67</v>
      </c>
      <c r="BY133"/>
      <c r="BZ133"/>
      <c r="CA133" t="s">
        <v>70</v>
      </c>
      <c r="CB133"/>
      <c r="CC133"/>
      <c r="CD133" t="s">
        <v>73</v>
      </c>
      <c r="CE133"/>
      <c r="CF133" t="s">
        <v>75</v>
      </c>
      <c r="CG133"/>
      <c r="CH133"/>
      <c r="CI133" t="s">
        <v>388</v>
      </c>
      <c r="CJ133" t="s">
        <v>482</v>
      </c>
      <c r="CK133" t="s">
        <v>134</v>
      </c>
      <c r="CL133" t="s">
        <v>149</v>
      </c>
      <c r="CM133" t="s">
        <v>389</v>
      </c>
      <c r="CN133" t="s">
        <v>411</v>
      </c>
      <c r="CO133" t="s">
        <v>82</v>
      </c>
      <c r="CP133" t="s">
        <v>87</v>
      </c>
      <c r="CQ133" t="s">
        <v>88</v>
      </c>
      <c r="CR133" t="s">
        <v>89</v>
      </c>
      <c r="CS133" t="s">
        <v>86</v>
      </c>
      <c r="CT133" t="s">
        <v>359</v>
      </c>
      <c r="CU133" t="s">
        <v>86</v>
      </c>
      <c r="CV133"/>
      <c r="CW133"/>
      <c r="CX133"/>
      <c r="CY133"/>
      <c r="CZ133"/>
      <c r="DA133"/>
    </row>
    <row r="134" spans="1:105">
      <c r="A134">
        <v>114386616147</v>
      </c>
      <c r="B134"/>
      <c r="C134"/>
      <c r="D134" t="s">
        <v>18</v>
      </c>
      <c r="E134" t="s">
        <v>19</v>
      </c>
      <c r="F134"/>
      <c r="G134"/>
      <c r="H134"/>
      <c r="I134" t="s">
        <v>23</v>
      </c>
      <c r="J134"/>
      <c r="K134" t="s">
        <v>25</v>
      </c>
      <c r="L134"/>
      <c r="M134"/>
      <c r="N134" t="s">
        <v>28</v>
      </c>
      <c r="O134"/>
      <c r="P134"/>
      <c r="Q134"/>
      <c r="R134"/>
      <c r="S134"/>
      <c r="T134"/>
      <c r="U134"/>
      <c r="V134"/>
      <c r="W134" t="s">
        <v>23</v>
      </c>
      <c r="X134"/>
      <c r="Y134" t="s">
        <v>25</v>
      </c>
      <c r="Z134"/>
      <c r="AA134"/>
      <c r="AB134"/>
      <c r="AC134"/>
      <c r="AD134"/>
      <c r="AE134"/>
      <c r="AF134"/>
      <c r="AG134"/>
      <c r="AH134"/>
      <c r="AI134"/>
      <c r="AJ134"/>
      <c r="AK134"/>
      <c r="AL134"/>
      <c r="AM134" t="s">
        <v>353</v>
      </c>
      <c r="AN134"/>
      <c r="AO134"/>
      <c r="AP134" t="s">
        <v>39</v>
      </c>
      <c r="AQ134"/>
      <c r="AR134"/>
      <c r="AS134"/>
      <c r="AT134"/>
      <c r="AU134"/>
      <c r="AV134" t="s">
        <v>44</v>
      </c>
      <c r="AW134" t="s">
        <v>45</v>
      </c>
      <c r="AX134"/>
      <c r="AY134" t="s">
        <v>47</v>
      </c>
      <c r="AZ134"/>
      <c r="BA134"/>
      <c r="BB134" t="s">
        <v>49</v>
      </c>
      <c r="BC134" t="s">
        <v>50</v>
      </c>
      <c r="BD134" t="s">
        <v>51</v>
      </c>
      <c r="BE134"/>
      <c r="BF134"/>
      <c r="BG134"/>
      <c r="BH134"/>
      <c r="BI134" t="s">
        <v>55</v>
      </c>
      <c r="BJ134"/>
      <c r="BK134"/>
      <c r="BL134"/>
      <c r="BM134" t="s">
        <v>59</v>
      </c>
      <c r="BN134"/>
      <c r="BO134"/>
      <c r="BP134"/>
      <c r="BQ134"/>
      <c r="BR134" t="s">
        <v>62</v>
      </c>
      <c r="BS134" t="s">
        <v>63</v>
      </c>
      <c r="BT134"/>
      <c r="BU134" t="s">
        <v>64</v>
      </c>
      <c r="BV134"/>
      <c r="BW134"/>
      <c r="BX134" t="s">
        <v>67</v>
      </c>
      <c r="BY134"/>
      <c r="BZ134" t="s">
        <v>69</v>
      </c>
      <c r="CA134"/>
      <c r="CB134"/>
      <c r="CC134"/>
      <c r="CD134"/>
      <c r="CE134"/>
      <c r="CF134" t="s">
        <v>75</v>
      </c>
      <c r="CG134"/>
      <c r="CH134"/>
      <c r="CI134" t="s">
        <v>388</v>
      </c>
      <c r="CJ134" t="s">
        <v>484</v>
      </c>
      <c r="CK134" t="s">
        <v>134</v>
      </c>
      <c r="CL134" t="s">
        <v>171</v>
      </c>
      <c r="CM134" t="s">
        <v>389</v>
      </c>
      <c r="CN134" t="s">
        <v>390</v>
      </c>
      <c r="CO134" t="s">
        <v>82</v>
      </c>
      <c r="CP134" t="s">
        <v>94</v>
      </c>
      <c r="CQ134" t="s">
        <v>84</v>
      </c>
      <c r="CR134" t="s">
        <v>85</v>
      </c>
      <c r="CS134" t="s">
        <v>86</v>
      </c>
      <c r="CT134" t="s">
        <v>359</v>
      </c>
      <c r="CU134" t="s">
        <v>86</v>
      </c>
      <c r="CV134"/>
      <c r="CW134"/>
      <c r="CX134"/>
      <c r="CY134"/>
      <c r="CZ134"/>
      <c r="DA134"/>
    </row>
    <row r="135" spans="1:105">
      <c r="A135">
        <v>114386152513</v>
      </c>
      <c r="B135"/>
      <c r="C135" t="s">
        <v>17</v>
      </c>
      <c r="D135"/>
      <c r="E135"/>
      <c r="F135"/>
      <c r="G135"/>
      <c r="H135"/>
      <c r="I135"/>
      <c r="J135" t="s">
        <v>24</v>
      </c>
      <c r="K135" t="s">
        <v>25</v>
      </c>
      <c r="L135"/>
      <c r="M135"/>
      <c r="N135"/>
      <c r="O135"/>
      <c r="P135"/>
      <c r="Q135"/>
      <c r="R135"/>
      <c r="S135"/>
      <c r="T135"/>
      <c r="U135"/>
      <c r="V135"/>
      <c r="W135"/>
      <c r="X135" t="s">
        <v>24</v>
      </c>
      <c r="Y135"/>
      <c r="Z135"/>
      <c r="AA135"/>
      <c r="AB135"/>
      <c r="AC135"/>
      <c r="AD135"/>
      <c r="AE135"/>
      <c r="AF135"/>
      <c r="AG135"/>
      <c r="AH135"/>
      <c r="AI135" t="s">
        <v>34</v>
      </c>
      <c r="AJ135"/>
      <c r="AK135"/>
      <c r="AL135"/>
      <c r="AM135"/>
      <c r="AN135"/>
      <c r="AO135" t="s">
        <v>38</v>
      </c>
      <c r="AP135" t="s">
        <v>39</v>
      </c>
      <c r="AQ135"/>
      <c r="AR135"/>
      <c r="AS135"/>
      <c r="AT135"/>
      <c r="AU135"/>
      <c r="AV135"/>
      <c r="AW135"/>
      <c r="AX135"/>
      <c r="AY135"/>
      <c r="AZ135"/>
      <c r="BA135"/>
      <c r="BB135" t="s">
        <v>49</v>
      </c>
      <c r="BC135"/>
      <c r="BD135" t="s">
        <v>51</v>
      </c>
      <c r="BE135"/>
      <c r="BF135"/>
      <c r="BG135"/>
      <c r="BH135"/>
      <c r="BI135"/>
      <c r="BJ135"/>
      <c r="BK135"/>
      <c r="BL135"/>
      <c r="BM135" t="s">
        <v>59</v>
      </c>
      <c r="BN135"/>
      <c r="BO135"/>
      <c r="BP135"/>
      <c r="BQ135"/>
      <c r="BR135"/>
      <c r="BS135"/>
      <c r="BT135"/>
      <c r="BU135" t="s">
        <v>64</v>
      </c>
      <c r="BV135"/>
      <c r="BW135"/>
      <c r="BX135"/>
      <c r="BY135"/>
      <c r="BZ135"/>
      <c r="CA135"/>
      <c r="CB135"/>
      <c r="CC135"/>
      <c r="CD135" t="s">
        <v>73</v>
      </c>
      <c r="CE135"/>
      <c r="CF135" t="s">
        <v>75</v>
      </c>
      <c r="CG135"/>
      <c r="CH135"/>
      <c r="CI135" t="s">
        <v>385</v>
      </c>
      <c r="CJ135" t="s">
        <v>476</v>
      </c>
      <c r="CK135" t="s">
        <v>134</v>
      </c>
      <c r="CL135" t="s">
        <v>165</v>
      </c>
      <c r="CM135" t="s">
        <v>389</v>
      </c>
      <c r="CN135" t="s">
        <v>387</v>
      </c>
      <c r="CO135" t="s">
        <v>82</v>
      </c>
      <c r="CP135" t="s">
        <v>83</v>
      </c>
      <c r="CQ135" t="s">
        <v>111</v>
      </c>
      <c r="CR135" t="s">
        <v>99</v>
      </c>
      <c r="CS135" t="s">
        <v>86</v>
      </c>
      <c r="CT135" t="s">
        <v>399</v>
      </c>
      <c r="CU135" t="s">
        <v>86</v>
      </c>
      <c r="CV135"/>
      <c r="CW135"/>
      <c r="CX135"/>
      <c r="CY135"/>
      <c r="CZ135"/>
      <c r="DA135"/>
    </row>
    <row r="136" spans="1:105">
      <c r="A136">
        <v>114385305597</v>
      </c>
      <c r="B136"/>
      <c r="C136" t="s">
        <v>17</v>
      </c>
      <c r="D136"/>
      <c r="E136"/>
      <c r="F136"/>
      <c r="G136"/>
      <c r="H136"/>
      <c r="I136" t="s">
        <v>23</v>
      </c>
      <c r="J136"/>
      <c r="K136" t="s">
        <v>25</v>
      </c>
      <c r="L136"/>
      <c r="M136"/>
      <c r="N136"/>
      <c r="O136"/>
      <c r="P136"/>
      <c r="Q136" t="s">
        <v>17</v>
      </c>
      <c r="R136"/>
      <c r="S136"/>
      <c r="T136"/>
      <c r="U136"/>
      <c r="V136" t="s">
        <v>22</v>
      </c>
      <c r="W136" t="s">
        <v>23</v>
      </c>
      <c r="X136"/>
      <c r="Y136"/>
      <c r="Z136"/>
      <c r="AA136"/>
      <c r="AB136"/>
      <c r="AC136"/>
      <c r="AD136"/>
      <c r="AE136"/>
      <c r="AF136"/>
      <c r="AG136"/>
      <c r="AH136"/>
      <c r="AI136"/>
      <c r="AJ136"/>
      <c r="AK136"/>
      <c r="AL136"/>
      <c r="AM136"/>
      <c r="AN136" t="s">
        <v>542</v>
      </c>
      <c r="AO136" t="s">
        <v>38</v>
      </c>
      <c r="AP136" t="s">
        <v>39</v>
      </c>
      <c r="AQ136"/>
      <c r="AR136"/>
      <c r="AS136"/>
      <c r="AT136"/>
      <c r="AU136"/>
      <c r="AV136" t="s">
        <v>44</v>
      </c>
      <c r="AW136"/>
      <c r="AX136"/>
      <c r="AY136"/>
      <c r="AZ136"/>
      <c r="BA136"/>
      <c r="BB136"/>
      <c r="BC136"/>
      <c r="BD136" t="s">
        <v>51</v>
      </c>
      <c r="BE136"/>
      <c r="BF136" t="s">
        <v>52</v>
      </c>
      <c r="BG136"/>
      <c r="BH136" t="s">
        <v>54</v>
      </c>
      <c r="BI136"/>
      <c r="BJ136"/>
      <c r="BK136"/>
      <c r="BL136"/>
      <c r="BM136"/>
      <c r="BN136"/>
      <c r="BO136"/>
      <c r="BP136"/>
      <c r="BQ136"/>
      <c r="BR136"/>
      <c r="BS136"/>
      <c r="BT136"/>
      <c r="BU136" t="s">
        <v>64</v>
      </c>
      <c r="BV136"/>
      <c r="BW136" t="s">
        <v>66</v>
      </c>
      <c r="BX136" t="s">
        <v>67</v>
      </c>
      <c r="BY136"/>
      <c r="BZ136"/>
      <c r="CA136"/>
      <c r="CB136"/>
      <c r="CC136"/>
      <c r="CD136"/>
      <c r="CE136"/>
      <c r="CF136"/>
      <c r="CG136"/>
      <c r="CH136"/>
      <c r="CI136" t="s">
        <v>388</v>
      </c>
      <c r="CJ136" t="s">
        <v>485</v>
      </c>
      <c r="CK136" t="s">
        <v>134</v>
      </c>
      <c r="CL136" t="s">
        <v>543</v>
      </c>
      <c r="CM136" t="s">
        <v>389</v>
      </c>
      <c r="CN136" t="s">
        <v>387</v>
      </c>
      <c r="CO136" t="s">
        <v>82</v>
      </c>
      <c r="CP136" t="s">
        <v>94</v>
      </c>
      <c r="CQ136" t="s">
        <v>103</v>
      </c>
      <c r="CR136" t="s">
        <v>85</v>
      </c>
      <c r="CS136" t="s">
        <v>86</v>
      </c>
      <c r="CT136" t="s">
        <v>359</v>
      </c>
      <c r="CU136" t="s">
        <v>86</v>
      </c>
      <c r="CV136"/>
      <c r="CW136"/>
      <c r="CX136"/>
      <c r="CY136"/>
      <c r="CZ136"/>
      <c r="DA136"/>
    </row>
    <row r="137" spans="1:105">
      <c r="A137">
        <v>114385298214</v>
      </c>
      <c r="B137"/>
      <c r="C137"/>
      <c r="D137"/>
      <c r="E137"/>
      <c r="F137"/>
      <c r="G137"/>
      <c r="H137"/>
      <c r="I137"/>
      <c r="J137"/>
      <c r="K137" t="s">
        <v>25</v>
      </c>
      <c r="L137" t="s">
        <v>26</v>
      </c>
      <c r="M137" t="s">
        <v>27</v>
      </c>
      <c r="N137"/>
      <c r="O137"/>
      <c r="P137"/>
      <c r="Q137"/>
      <c r="R137" t="s">
        <v>18</v>
      </c>
      <c r="S137"/>
      <c r="T137"/>
      <c r="U137"/>
      <c r="V137"/>
      <c r="W137"/>
      <c r="X137" t="s">
        <v>24</v>
      </c>
      <c r="Y137" t="s">
        <v>25</v>
      </c>
      <c r="Z137"/>
      <c r="AA137"/>
      <c r="AB137"/>
      <c r="AC137"/>
      <c r="AD137"/>
      <c r="AE137"/>
      <c r="AF137"/>
      <c r="AG137"/>
      <c r="AH137"/>
      <c r="AI137" t="s">
        <v>34</v>
      </c>
      <c r="AJ137"/>
      <c r="AK137"/>
      <c r="AL137"/>
      <c r="AM137"/>
      <c r="AN137"/>
      <c r="AO137"/>
      <c r="AP137" t="s">
        <v>39</v>
      </c>
      <c r="AQ137"/>
      <c r="AR137" t="s">
        <v>41</v>
      </c>
      <c r="AS137" t="s">
        <v>42</v>
      </c>
      <c r="AT137"/>
      <c r="AU137"/>
      <c r="AV137"/>
      <c r="AW137"/>
      <c r="AX137"/>
      <c r="AY137"/>
      <c r="AZ137"/>
      <c r="BA137"/>
      <c r="BB137" t="s">
        <v>49</v>
      </c>
      <c r="BC137"/>
      <c r="BD137" t="s">
        <v>51</v>
      </c>
      <c r="BE137"/>
      <c r="BF137"/>
      <c r="BG137"/>
      <c r="BH137" t="s">
        <v>54</v>
      </c>
      <c r="BI137"/>
      <c r="BJ137"/>
      <c r="BK137"/>
      <c r="BL137"/>
      <c r="BM137"/>
      <c r="BN137"/>
      <c r="BO137"/>
      <c r="BP137"/>
      <c r="BQ137"/>
      <c r="BR137"/>
      <c r="BS137"/>
      <c r="BT137"/>
      <c r="BU137" t="s">
        <v>64</v>
      </c>
      <c r="BV137"/>
      <c r="BW137"/>
      <c r="BX137"/>
      <c r="BY137"/>
      <c r="BZ137" t="s">
        <v>69</v>
      </c>
      <c r="CA137"/>
      <c r="CB137"/>
      <c r="CC137"/>
      <c r="CD137"/>
      <c r="CE137"/>
      <c r="CF137" t="s">
        <v>75</v>
      </c>
      <c r="CG137"/>
      <c r="CH137"/>
      <c r="CI137" t="s">
        <v>388</v>
      </c>
      <c r="CJ137" t="s">
        <v>485</v>
      </c>
      <c r="CK137" t="s">
        <v>134</v>
      </c>
      <c r="CL137" t="s">
        <v>149</v>
      </c>
      <c r="CM137" t="s">
        <v>389</v>
      </c>
      <c r="CN137" t="s">
        <v>387</v>
      </c>
      <c r="CO137" t="s">
        <v>82</v>
      </c>
      <c r="CP137" t="s">
        <v>83</v>
      </c>
      <c r="CQ137" t="s">
        <v>103</v>
      </c>
      <c r="CR137" t="s">
        <v>85</v>
      </c>
      <c r="CS137" t="s">
        <v>86</v>
      </c>
      <c r="CT137" t="s">
        <v>359</v>
      </c>
      <c r="CU137" t="s">
        <v>86</v>
      </c>
      <c r="CV137"/>
      <c r="CW137"/>
      <c r="CX137"/>
      <c r="CY137"/>
      <c r="CZ137"/>
      <c r="DA137"/>
    </row>
    <row r="138" spans="1:105">
      <c r="A138">
        <v>114385257725</v>
      </c>
      <c r="B138"/>
      <c r="C138" t="s">
        <v>17</v>
      </c>
      <c r="D138" t="s">
        <v>18</v>
      </c>
      <c r="E138" t="s">
        <v>19</v>
      </c>
      <c r="F138"/>
      <c r="G138"/>
      <c r="H138"/>
      <c r="I138"/>
      <c r="J138" t="s">
        <v>24</v>
      </c>
      <c r="K138"/>
      <c r="L138"/>
      <c r="M138"/>
      <c r="N138"/>
      <c r="O138"/>
      <c r="P138"/>
      <c r="Q138" t="s">
        <v>17</v>
      </c>
      <c r="R138"/>
      <c r="S138" t="s">
        <v>19</v>
      </c>
      <c r="T138"/>
      <c r="U138"/>
      <c r="V138"/>
      <c r="W138"/>
      <c r="X138"/>
      <c r="Y138"/>
      <c r="Z138"/>
      <c r="AA138" t="s">
        <v>27</v>
      </c>
      <c r="AB138"/>
      <c r="AC138"/>
      <c r="AD138"/>
      <c r="AE138"/>
      <c r="AF138"/>
      <c r="AG138"/>
      <c r="AH138"/>
      <c r="AI138" t="s">
        <v>34</v>
      </c>
      <c r="AJ138"/>
      <c r="AK138"/>
      <c r="AL138"/>
      <c r="AM138"/>
      <c r="AN138"/>
      <c r="AO138" t="s">
        <v>38</v>
      </c>
      <c r="AP138"/>
      <c r="AQ138"/>
      <c r="AR138"/>
      <c r="AS138"/>
      <c r="AT138"/>
      <c r="AU138" t="s">
        <v>43</v>
      </c>
      <c r="AV138"/>
      <c r="AW138"/>
      <c r="AX138"/>
      <c r="AY138" t="s">
        <v>47</v>
      </c>
      <c r="AZ138"/>
      <c r="BA138"/>
      <c r="BB138"/>
      <c r="BC138"/>
      <c r="BD138"/>
      <c r="BE138"/>
      <c r="BF138" t="s">
        <v>52</v>
      </c>
      <c r="BG138" t="s">
        <v>53</v>
      </c>
      <c r="BH138"/>
      <c r="BI138" t="s">
        <v>55</v>
      </c>
      <c r="BJ138"/>
      <c r="BK138"/>
      <c r="BL138"/>
      <c r="BM138"/>
      <c r="BN138"/>
      <c r="BO138"/>
      <c r="BP138"/>
      <c r="BQ138"/>
      <c r="BR138"/>
      <c r="BS138"/>
      <c r="BT138"/>
      <c r="BU138" t="s">
        <v>64</v>
      </c>
      <c r="BV138" t="s">
        <v>65</v>
      </c>
      <c r="BW138"/>
      <c r="BX138" t="s">
        <v>67</v>
      </c>
      <c r="BY138"/>
      <c r="BZ138"/>
      <c r="CA138"/>
      <c r="CB138"/>
      <c r="CC138"/>
      <c r="CD138"/>
      <c r="CE138"/>
      <c r="CF138"/>
      <c r="CG138"/>
      <c r="CH138"/>
      <c r="CI138" t="s">
        <v>388</v>
      </c>
      <c r="CJ138" t="s">
        <v>476</v>
      </c>
      <c r="CK138" t="s">
        <v>134</v>
      </c>
      <c r="CL138" t="s">
        <v>158</v>
      </c>
      <c r="CM138"/>
      <c r="CN138"/>
      <c r="CO138"/>
      <c r="CP138"/>
      <c r="CQ138"/>
      <c r="CR138"/>
      <c r="CS138"/>
      <c r="CT138"/>
      <c r="CU138"/>
      <c r="CV138"/>
      <c r="CW138"/>
      <c r="CX138"/>
      <c r="CY138"/>
      <c r="CZ138"/>
      <c r="DA138"/>
    </row>
    <row r="139" spans="1:105">
      <c r="A139">
        <v>114385153143</v>
      </c>
      <c r="B139"/>
      <c r="C139"/>
      <c r="D139"/>
      <c r="E139"/>
      <c r="F139"/>
      <c r="G139"/>
      <c r="H139"/>
      <c r="I139"/>
      <c r="J139"/>
      <c r="K139"/>
      <c r="L139"/>
      <c r="M139"/>
      <c r="N139"/>
      <c r="O139" t="s">
        <v>544</v>
      </c>
      <c r="P139"/>
      <c r="Q139"/>
      <c r="R139"/>
      <c r="S139"/>
      <c r="T139"/>
      <c r="U139"/>
      <c r="V139"/>
      <c r="W139"/>
      <c r="X139"/>
      <c r="Y139"/>
      <c r="Z139"/>
      <c r="AA139"/>
      <c r="AB139"/>
      <c r="AC139" t="s">
        <v>545</v>
      </c>
      <c r="AD139"/>
      <c r="AE139"/>
      <c r="AF139"/>
      <c r="AG139"/>
      <c r="AH139"/>
      <c r="AI139"/>
      <c r="AJ139"/>
      <c r="AK139"/>
      <c r="AL139"/>
      <c r="AM139"/>
      <c r="AN139"/>
      <c r="AO139"/>
      <c r="AP139"/>
      <c r="AQ139"/>
      <c r="AR139"/>
      <c r="AS139"/>
      <c r="AT139"/>
      <c r="AU139"/>
      <c r="AV139"/>
      <c r="AW139"/>
      <c r="AX139"/>
      <c r="AY139"/>
      <c r="AZ139"/>
      <c r="BA139" t="s">
        <v>546</v>
      </c>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t="s">
        <v>547</v>
      </c>
      <c r="CI139" t="s">
        <v>388</v>
      </c>
      <c r="CJ139" t="s">
        <v>485</v>
      </c>
      <c r="CK139" t="s">
        <v>134</v>
      </c>
      <c r="CL139" t="s">
        <v>548</v>
      </c>
      <c r="CM139" t="s">
        <v>389</v>
      </c>
      <c r="CN139" t="s">
        <v>387</v>
      </c>
      <c r="CO139" t="s">
        <v>82</v>
      </c>
      <c r="CP139" t="s">
        <v>83</v>
      </c>
      <c r="CQ139" t="s">
        <v>111</v>
      </c>
      <c r="CR139" t="s">
        <v>85</v>
      </c>
      <c r="CS139" t="s">
        <v>86</v>
      </c>
      <c r="CT139" t="s">
        <v>359</v>
      </c>
      <c r="CU139" t="s">
        <v>86</v>
      </c>
      <c r="CV139"/>
      <c r="CW139"/>
      <c r="CX139"/>
      <c r="CY139"/>
      <c r="CZ139"/>
      <c r="DA139"/>
    </row>
    <row r="140" spans="1:105">
      <c r="A140">
        <v>114379553528</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t="s">
        <v>549</v>
      </c>
      <c r="CM140"/>
      <c r="CN140"/>
      <c r="CO140"/>
      <c r="CP140"/>
      <c r="CQ140"/>
      <c r="CR140"/>
      <c r="CS140"/>
      <c r="CT140"/>
      <c r="CU140"/>
      <c r="CV140"/>
      <c r="CW140"/>
      <c r="CX140"/>
      <c r="CY140"/>
      <c r="CZ140"/>
      <c r="DA140"/>
    </row>
    <row r="141" spans="1:105">
      <c r="A141">
        <v>114380230116</v>
      </c>
      <c r="B141" t="s">
        <v>16</v>
      </c>
      <c r="C141" t="s">
        <v>17</v>
      </c>
      <c r="D141"/>
      <c r="E141"/>
      <c r="F141"/>
      <c r="G141"/>
      <c r="H141"/>
      <c r="I141"/>
      <c r="J141"/>
      <c r="K141"/>
      <c r="L141"/>
      <c r="M141"/>
      <c r="N141"/>
      <c r="O141"/>
      <c r="P141" t="s">
        <v>16</v>
      </c>
      <c r="Q141" t="s">
        <v>17</v>
      </c>
      <c r="R141"/>
      <c r="S141"/>
      <c r="T141"/>
      <c r="U141"/>
      <c r="V141"/>
      <c r="W141"/>
      <c r="X141"/>
      <c r="Y141"/>
      <c r="Z141"/>
      <c r="AA141"/>
      <c r="AB141"/>
      <c r="AC141"/>
      <c r="AD141"/>
      <c r="AE141"/>
      <c r="AF141"/>
      <c r="AG141"/>
      <c r="AH141"/>
      <c r="AI141"/>
      <c r="AJ141"/>
      <c r="AK141"/>
      <c r="AL141"/>
      <c r="AM141"/>
      <c r="AN141"/>
      <c r="AO141" t="s">
        <v>38</v>
      </c>
      <c r="AP141"/>
      <c r="AQ141" t="s">
        <v>40</v>
      </c>
      <c r="AR141"/>
      <c r="AS141"/>
      <c r="AT141"/>
      <c r="AU141"/>
      <c r="AV141"/>
      <c r="AW141"/>
      <c r="AX141"/>
      <c r="AY141"/>
      <c r="AZ141" t="s">
        <v>48</v>
      </c>
      <c r="BA141"/>
      <c r="BB141" t="s">
        <v>49</v>
      </c>
      <c r="BC141" t="s">
        <v>50</v>
      </c>
      <c r="BD141"/>
      <c r="BE141" t="s">
        <v>17</v>
      </c>
      <c r="BF141"/>
      <c r="BG141" t="s">
        <v>53</v>
      </c>
      <c r="BH141"/>
      <c r="BI141" t="s">
        <v>55</v>
      </c>
      <c r="BJ141"/>
      <c r="BK141" t="s">
        <v>57</v>
      </c>
      <c r="BL141"/>
      <c r="BM141"/>
      <c r="BN141" t="s">
        <v>24</v>
      </c>
      <c r="BO141"/>
      <c r="BP141"/>
      <c r="BQ141"/>
      <c r="BR141"/>
      <c r="BS141"/>
      <c r="BT141"/>
      <c r="BU141" t="s">
        <v>64</v>
      </c>
      <c r="BV141"/>
      <c r="BW141"/>
      <c r="BX141"/>
      <c r="BY141"/>
      <c r="BZ141"/>
      <c r="CA141"/>
      <c r="CB141"/>
      <c r="CC141"/>
      <c r="CD141"/>
      <c r="CE141"/>
      <c r="CF141"/>
      <c r="CG141"/>
      <c r="CH141"/>
      <c r="CI141" t="s">
        <v>388</v>
      </c>
      <c r="CJ141" t="s">
        <v>478</v>
      </c>
      <c r="CK141" t="s">
        <v>80</v>
      </c>
      <c r="CL141" t="s">
        <v>124</v>
      </c>
      <c r="CM141" t="s">
        <v>393</v>
      </c>
      <c r="CN141"/>
      <c r="CO141" t="s">
        <v>82</v>
      </c>
      <c r="CP141" t="s">
        <v>94</v>
      </c>
      <c r="CQ141" t="s">
        <v>103</v>
      </c>
      <c r="CR141" t="s">
        <v>85</v>
      </c>
      <c r="CS141" t="s">
        <v>86</v>
      </c>
      <c r="CT141" t="s">
        <v>359</v>
      </c>
      <c r="CU141" t="s">
        <v>86</v>
      </c>
      <c r="CV141"/>
      <c r="CW141"/>
      <c r="CX141"/>
      <c r="CY141"/>
      <c r="CZ141"/>
      <c r="DA141"/>
    </row>
    <row r="142" spans="1:105">
      <c r="A142">
        <v>114380228730</v>
      </c>
      <c r="B142"/>
      <c r="C142"/>
      <c r="D142"/>
      <c r="E142" t="s">
        <v>19</v>
      </c>
      <c r="F142"/>
      <c r="G142"/>
      <c r="H142"/>
      <c r="I142"/>
      <c r="J142"/>
      <c r="K142" t="s">
        <v>25</v>
      </c>
      <c r="L142"/>
      <c r="M142" t="s">
        <v>27</v>
      </c>
      <c r="N142"/>
      <c r="O142"/>
      <c r="P142"/>
      <c r="Q142"/>
      <c r="R142"/>
      <c r="S142"/>
      <c r="T142"/>
      <c r="U142"/>
      <c r="V142"/>
      <c r="W142" t="s">
        <v>23</v>
      </c>
      <c r="X142"/>
      <c r="Y142" t="s">
        <v>25</v>
      </c>
      <c r="Z142"/>
      <c r="AA142" t="s">
        <v>27</v>
      </c>
      <c r="AB142"/>
      <c r="AC142"/>
      <c r="AD142"/>
      <c r="AE142"/>
      <c r="AF142" t="s">
        <v>31</v>
      </c>
      <c r="AG142"/>
      <c r="AH142"/>
      <c r="AI142"/>
      <c r="AJ142"/>
      <c r="AK142"/>
      <c r="AL142" t="s">
        <v>37</v>
      </c>
      <c r="AM142" t="s">
        <v>353</v>
      </c>
      <c r="AN142"/>
      <c r="AO142"/>
      <c r="AP142" t="s">
        <v>39</v>
      </c>
      <c r="AQ142"/>
      <c r="AR142"/>
      <c r="AS142"/>
      <c r="AT142"/>
      <c r="AU142"/>
      <c r="AV142"/>
      <c r="AW142"/>
      <c r="AX142"/>
      <c r="AY142" t="s">
        <v>47</v>
      </c>
      <c r="AZ142"/>
      <c r="BA142"/>
      <c r="BB142" t="s">
        <v>49</v>
      </c>
      <c r="BC142"/>
      <c r="BD142"/>
      <c r="BE142"/>
      <c r="BF142"/>
      <c r="BG142"/>
      <c r="BH142" t="s">
        <v>54</v>
      </c>
      <c r="BI142"/>
      <c r="BJ142"/>
      <c r="BK142" t="s">
        <v>57</v>
      </c>
      <c r="BL142"/>
      <c r="BM142"/>
      <c r="BN142"/>
      <c r="BO142"/>
      <c r="BP142" t="s">
        <v>60</v>
      </c>
      <c r="BQ142"/>
      <c r="BR142"/>
      <c r="BS142"/>
      <c r="BT142"/>
      <c r="BU142"/>
      <c r="BV142"/>
      <c r="BW142" t="s">
        <v>66</v>
      </c>
      <c r="BX142"/>
      <c r="BY142"/>
      <c r="BZ142"/>
      <c r="CA142"/>
      <c r="CB142"/>
      <c r="CC142"/>
      <c r="CD142"/>
      <c r="CE142"/>
      <c r="CF142"/>
      <c r="CG142"/>
      <c r="CH142"/>
      <c r="CI142" t="s">
        <v>388</v>
      </c>
      <c r="CJ142" t="s">
        <v>476</v>
      </c>
      <c r="CK142" t="s">
        <v>80</v>
      </c>
      <c r="CL142" t="s">
        <v>118</v>
      </c>
      <c r="CM142" t="s">
        <v>389</v>
      </c>
      <c r="CN142"/>
      <c r="CO142" t="s">
        <v>82</v>
      </c>
      <c r="CP142" t="s">
        <v>87</v>
      </c>
      <c r="CQ142" t="s">
        <v>95</v>
      </c>
      <c r="CR142" t="s">
        <v>99</v>
      </c>
      <c r="CS142" t="s">
        <v>86</v>
      </c>
      <c r="CT142" t="s">
        <v>360</v>
      </c>
      <c r="CU142" t="s">
        <v>86</v>
      </c>
      <c r="CV142"/>
      <c r="CW142"/>
      <c r="CX142"/>
      <c r="CY142"/>
      <c r="CZ142"/>
      <c r="DA142"/>
    </row>
    <row r="143" spans="1:105">
      <c r="A143">
        <v>114380227312</v>
      </c>
      <c r="B143"/>
      <c r="C143"/>
      <c r="D143"/>
      <c r="E143"/>
      <c r="F143"/>
      <c r="G143" t="s">
        <v>21</v>
      </c>
      <c r="H143"/>
      <c r="I143"/>
      <c r="J143"/>
      <c r="K143"/>
      <c r="L143"/>
      <c r="M143" t="s">
        <v>27</v>
      </c>
      <c r="N143"/>
      <c r="O143"/>
      <c r="P143"/>
      <c r="Q143"/>
      <c r="R143" t="s">
        <v>18</v>
      </c>
      <c r="S143"/>
      <c r="T143"/>
      <c r="U143" t="s">
        <v>21</v>
      </c>
      <c r="V143"/>
      <c r="W143" t="s">
        <v>23</v>
      </c>
      <c r="X143"/>
      <c r="Y143"/>
      <c r="Z143"/>
      <c r="AA143" t="s">
        <v>27</v>
      </c>
      <c r="AB143" t="s">
        <v>28</v>
      </c>
      <c r="AC143"/>
      <c r="AD143"/>
      <c r="AE143"/>
      <c r="AF143"/>
      <c r="AG143"/>
      <c r="AH143"/>
      <c r="AI143" t="s">
        <v>34</v>
      </c>
      <c r="AJ143"/>
      <c r="AK143"/>
      <c r="AL143"/>
      <c r="AM143"/>
      <c r="AN143"/>
      <c r="AO143" t="s">
        <v>38</v>
      </c>
      <c r="AP143"/>
      <c r="AQ143"/>
      <c r="AR143"/>
      <c r="AS143"/>
      <c r="AT143"/>
      <c r="AU143"/>
      <c r="AV143"/>
      <c r="AW143"/>
      <c r="AX143"/>
      <c r="AY143"/>
      <c r="AZ143"/>
      <c r="BA143"/>
      <c r="BB143" t="s">
        <v>49</v>
      </c>
      <c r="BC143"/>
      <c r="BD143"/>
      <c r="BE143"/>
      <c r="BF143"/>
      <c r="BG143"/>
      <c r="BH143" t="s">
        <v>54</v>
      </c>
      <c r="BI143"/>
      <c r="BJ143"/>
      <c r="BK143"/>
      <c r="BL143" t="s">
        <v>58</v>
      </c>
      <c r="BM143"/>
      <c r="BN143"/>
      <c r="BO143"/>
      <c r="BP143"/>
      <c r="BQ143"/>
      <c r="BR143"/>
      <c r="BS143"/>
      <c r="BT143"/>
      <c r="BU143" t="s">
        <v>64</v>
      </c>
      <c r="BV143"/>
      <c r="BW143"/>
      <c r="BX143"/>
      <c r="BY143"/>
      <c r="BZ143"/>
      <c r="CA143"/>
      <c r="CB143"/>
      <c r="CC143"/>
      <c r="CD143"/>
      <c r="CE143"/>
      <c r="CF143"/>
      <c r="CG143"/>
      <c r="CH143"/>
      <c r="CI143" t="s">
        <v>385</v>
      </c>
      <c r="CJ143" t="s">
        <v>476</v>
      </c>
      <c r="CK143" t="s">
        <v>80</v>
      </c>
      <c r="CL143" t="s">
        <v>118</v>
      </c>
      <c r="CM143" t="s">
        <v>389</v>
      </c>
      <c r="CN143"/>
      <c r="CO143" t="s">
        <v>82</v>
      </c>
      <c r="CP143" t="s">
        <v>94</v>
      </c>
      <c r="CQ143" t="s">
        <v>88</v>
      </c>
      <c r="CR143" t="s">
        <v>99</v>
      </c>
      <c r="CS143" t="s">
        <v>86</v>
      </c>
      <c r="CT143" t="s">
        <v>360</v>
      </c>
      <c r="CU143" t="s">
        <v>86</v>
      </c>
      <c r="CV143"/>
      <c r="CW143"/>
      <c r="CX143"/>
      <c r="CY143"/>
      <c r="CZ143"/>
      <c r="DA143"/>
    </row>
    <row r="144" spans="1:105">
      <c r="A144">
        <v>114380225935</v>
      </c>
      <c r="B144"/>
      <c r="C144"/>
      <c r="D144"/>
      <c r="E144"/>
      <c r="F144"/>
      <c r="G144"/>
      <c r="H144"/>
      <c r="I144"/>
      <c r="J144"/>
      <c r="K144"/>
      <c r="L144"/>
      <c r="M144"/>
      <c r="N144"/>
      <c r="O144"/>
      <c r="P144" t="s">
        <v>16</v>
      </c>
      <c r="Q144"/>
      <c r="R144"/>
      <c r="S144"/>
      <c r="T144"/>
      <c r="U144"/>
      <c r="V144"/>
      <c r="W144"/>
      <c r="X144"/>
      <c r="Y144"/>
      <c r="Z144"/>
      <c r="AA144"/>
      <c r="AB144"/>
      <c r="AC144"/>
      <c r="AD144"/>
      <c r="AE144"/>
      <c r="AF144"/>
      <c r="AG144"/>
      <c r="AH144"/>
      <c r="AI144" t="s">
        <v>34</v>
      </c>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t="s">
        <v>64</v>
      </c>
      <c r="BV144"/>
      <c r="BW144"/>
      <c r="BX144"/>
      <c r="BY144"/>
      <c r="BZ144"/>
      <c r="CA144"/>
      <c r="CB144"/>
      <c r="CC144"/>
      <c r="CD144"/>
      <c r="CE144"/>
      <c r="CF144"/>
      <c r="CG144"/>
      <c r="CH144"/>
      <c r="CI144" t="s">
        <v>388</v>
      </c>
      <c r="CJ144" t="s">
        <v>476</v>
      </c>
      <c r="CK144" t="s">
        <v>80</v>
      </c>
      <c r="CL144" t="s">
        <v>516</v>
      </c>
      <c r="CM144" t="s">
        <v>389</v>
      </c>
      <c r="CN144"/>
      <c r="CO144" t="s">
        <v>82</v>
      </c>
      <c r="CP144" t="s">
        <v>94</v>
      </c>
      <c r="CQ144" t="s">
        <v>88</v>
      </c>
      <c r="CR144" t="s">
        <v>99</v>
      </c>
      <c r="CS144" t="s">
        <v>86</v>
      </c>
      <c r="CT144"/>
      <c r="CU144" t="s">
        <v>86</v>
      </c>
      <c r="CV144"/>
      <c r="CW144"/>
      <c r="CX144"/>
      <c r="CY144"/>
      <c r="CZ144"/>
      <c r="DA144"/>
    </row>
    <row r="145" spans="1:105">
      <c r="A145">
        <v>114380224868</v>
      </c>
      <c r="B145"/>
      <c r="C145" t="s">
        <v>17</v>
      </c>
      <c r="D145"/>
      <c r="E145" t="s">
        <v>19</v>
      </c>
      <c r="F145"/>
      <c r="G145"/>
      <c r="H145"/>
      <c r="I145" t="s">
        <v>23</v>
      </c>
      <c r="J145"/>
      <c r="K145" t="s">
        <v>25</v>
      </c>
      <c r="L145"/>
      <c r="M145" t="s">
        <v>27</v>
      </c>
      <c r="N145"/>
      <c r="O145"/>
      <c r="P145"/>
      <c r="Q145"/>
      <c r="R145" t="s">
        <v>18</v>
      </c>
      <c r="S145" t="s">
        <v>19</v>
      </c>
      <c r="T145"/>
      <c r="U145"/>
      <c r="V145"/>
      <c r="W145"/>
      <c r="X145"/>
      <c r="Y145"/>
      <c r="Z145"/>
      <c r="AA145" t="s">
        <v>27</v>
      </c>
      <c r="AB145"/>
      <c r="AC145"/>
      <c r="AD145"/>
      <c r="AE145"/>
      <c r="AF145" t="s">
        <v>31</v>
      </c>
      <c r="AG145"/>
      <c r="AH145"/>
      <c r="AI145"/>
      <c r="AJ145"/>
      <c r="AK145"/>
      <c r="AL145"/>
      <c r="AM145"/>
      <c r="AN145"/>
      <c r="AO145" t="s">
        <v>38</v>
      </c>
      <c r="AP145" t="s">
        <v>39</v>
      </c>
      <c r="AQ145" t="s">
        <v>40</v>
      </c>
      <c r="AR145" t="s">
        <v>41</v>
      </c>
      <c r="AS145"/>
      <c r="AT145"/>
      <c r="AU145"/>
      <c r="AV145"/>
      <c r="AW145"/>
      <c r="AX145"/>
      <c r="AY145"/>
      <c r="AZ145"/>
      <c r="BA145"/>
      <c r="BB145" t="s">
        <v>49</v>
      </c>
      <c r="BC145"/>
      <c r="BD145" t="s">
        <v>51</v>
      </c>
      <c r="BE145"/>
      <c r="BF145"/>
      <c r="BG145" t="s">
        <v>53</v>
      </c>
      <c r="BH145" t="s">
        <v>54</v>
      </c>
      <c r="BI145"/>
      <c r="BJ145"/>
      <c r="BK145"/>
      <c r="BL145" t="s">
        <v>58</v>
      </c>
      <c r="BM145"/>
      <c r="BN145"/>
      <c r="BO145"/>
      <c r="BP145"/>
      <c r="BQ145"/>
      <c r="BR145"/>
      <c r="BS145" t="s">
        <v>63</v>
      </c>
      <c r="BT145"/>
      <c r="BU145" t="s">
        <v>64</v>
      </c>
      <c r="BV145"/>
      <c r="BW145"/>
      <c r="BX145"/>
      <c r="BY145"/>
      <c r="BZ145"/>
      <c r="CA145" t="s">
        <v>70</v>
      </c>
      <c r="CB145"/>
      <c r="CC145" t="s">
        <v>72</v>
      </c>
      <c r="CD145"/>
      <c r="CE145"/>
      <c r="CF145" t="s">
        <v>75</v>
      </c>
      <c r="CG145"/>
      <c r="CH145"/>
      <c r="CI145" t="s">
        <v>388</v>
      </c>
      <c r="CJ145" t="s">
        <v>485</v>
      </c>
      <c r="CK145" t="s">
        <v>80</v>
      </c>
      <c r="CL145" t="s">
        <v>125</v>
      </c>
      <c r="CM145"/>
      <c r="CN145"/>
      <c r="CO145" t="s">
        <v>82</v>
      </c>
      <c r="CP145" t="s">
        <v>90</v>
      </c>
      <c r="CQ145" t="s">
        <v>95</v>
      </c>
      <c r="CR145" t="s">
        <v>85</v>
      </c>
      <c r="CS145" t="s">
        <v>86</v>
      </c>
      <c r="CT145" t="s">
        <v>359</v>
      </c>
      <c r="CU145" t="s">
        <v>86</v>
      </c>
      <c r="CV145"/>
      <c r="CW145"/>
      <c r="CX145"/>
      <c r="CY145"/>
      <c r="CZ145"/>
      <c r="DA145"/>
    </row>
    <row r="146" spans="1:105">
      <c r="A146">
        <v>114380223103</v>
      </c>
      <c r="B146" t="s">
        <v>16</v>
      </c>
      <c r="C146" t="s">
        <v>17</v>
      </c>
      <c r="D146"/>
      <c r="E146"/>
      <c r="F146"/>
      <c r="G146"/>
      <c r="H146"/>
      <c r="I146"/>
      <c r="J146" t="s">
        <v>24</v>
      </c>
      <c r="K146"/>
      <c r="L146"/>
      <c r="M146"/>
      <c r="N146"/>
      <c r="O146"/>
      <c r="P146"/>
      <c r="Q146" t="s">
        <v>17</v>
      </c>
      <c r="R146"/>
      <c r="S146" t="s">
        <v>19</v>
      </c>
      <c r="T146"/>
      <c r="U146"/>
      <c r="V146"/>
      <c r="W146"/>
      <c r="X146"/>
      <c r="Y146"/>
      <c r="Z146"/>
      <c r="AA146"/>
      <c r="AB146" t="s">
        <v>28</v>
      </c>
      <c r="AC146"/>
      <c r="AD146" t="s">
        <v>29</v>
      </c>
      <c r="AE146"/>
      <c r="AF146"/>
      <c r="AG146" t="s">
        <v>32</v>
      </c>
      <c r="AH146" t="s">
        <v>33</v>
      </c>
      <c r="AI146"/>
      <c r="AJ146"/>
      <c r="AK146"/>
      <c r="AL146"/>
      <c r="AM146"/>
      <c r="AN146"/>
      <c r="AO146" t="s">
        <v>38</v>
      </c>
      <c r="AP146"/>
      <c r="AQ146" t="s">
        <v>40</v>
      </c>
      <c r="AR146"/>
      <c r="AS146"/>
      <c r="AT146" t="s">
        <v>37</v>
      </c>
      <c r="AU146"/>
      <c r="AV146"/>
      <c r="AW146"/>
      <c r="AX146"/>
      <c r="AY146"/>
      <c r="AZ146"/>
      <c r="BA146"/>
      <c r="BB146" t="s">
        <v>49</v>
      </c>
      <c r="BC146"/>
      <c r="BD146"/>
      <c r="BE146"/>
      <c r="BF146"/>
      <c r="BG146"/>
      <c r="BH146" t="s">
        <v>54</v>
      </c>
      <c r="BI146" t="s">
        <v>55</v>
      </c>
      <c r="BJ146"/>
      <c r="BK146"/>
      <c r="BL146" t="s">
        <v>58</v>
      </c>
      <c r="BM146"/>
      <c r="BN146"/>
      <c r="BO146"/>
      <c r="BP146"/>
      <c r="BQ146"/>
      <c r="BR146"/>
      <c r="BS146"/>
      <c r="BT146"/>
      <c r="BU146" t="s">
        <v>64</v>
      </c>
      <c r="BV146"/>
      <c r="BW146"/>
      <c r="BX146" t="s">
        <v>67</v>
      </c>
      <c r="BY146"/>
      <c r="BZ146"/>
      <c r="CA146" t="s">
        <v>70</v>
      </c>
      <c r="CB146"/>
      <c r="CC146"/>
      <c r="CD146"/>
      <c r="CE146"/>
      <c r="CF146"/>
      <c r="CG146" t="s">
        <v>76</v>
      </c>
      <c r="CH146"/>
      <c r="CI146" t="s">
        <v>385</v>
      </c>
      <c r="CJ146" t="s">
        <v>476</v>
      </c>
      <c r="CK146" t="s">
        <v>80</v>
      </c>
      <c r="CL146" t="s">
        <v>125</v>
      </c>
      <c r="CM146" t="s">
        <v>386</v>
      </c>
      <c r="CN146"/>
      <c r="CO146" t="s">
        <v>396</v>
      </c>
      <c r="CP146" t="s">
        <v>83</v>
      </c>
      <c r="CQ146" t="s">
        <v>103</v>
      </c>
      <c r="CR146" t="s">
        <v>99</v>
      </c>
      <c r="CS146" t="s">
        <v>86</v>
      </c>
      <c r="CT146" t="s">
        <v>360</v>
      </c>
      <c r="CU146" t="s">
        <v>86</v>
      </c>
      <c r="CV146"/>
      <c r="CW146"/>
      <c r="CX146"/>
      <c r="CY146"/>
      <c r="CZ146"/>
      <c r="DA146"/>
    </row>
    <row r="147" spans="1:105">
      <c r="A147">
        <v>114380221416</v>
      </c>
      <c r="B147"/>
      <c r="C147"/>
      <c r="D147" t="s">
        <v>18</v>
      </c>
      <c r="E147" t="s">
        <v>19</v>
      </c>
      <c r="F147"/>
      <c r="G147"/>
      <c r="H147"/>
      <c r="I147"/>
      <c r="J147"/>
      <c r="K147"/>
      <c r="L147"/>
      <c r="M147" t="s">
        <v>27</v>
      </c>
      <c r="N147" t="s">
        <v>28</v>
      </c>
      <c r="O147"/>
      <c r="P147"/>
      <c r="Q147"/>
      <c r="R147"/>
      <c r="S147" t="s">
        <v>19</v>
      </c>
      <c r="T147"/>
      <c r="U147"/>
      <c r="V147"/>
      <c r="W147"/>
      <c r="X147"/>
      <c r="Y147"/>
      <c r="Z147"/>
      <c r="AA147"/>
      <c r="AB147" t="s">
        <v>28</v>
      </c>
      <c r="AC147"/>
      <c r="AD147"/>
      <c r="AE147"/>
      <c r="AF147" t="s">
        <v>31</v>
      </c>
      <c r="AG147" t="s">
        <v>32</v>
      </c>
      <c r="AH147"/>
      <c r="AI147"/>
      <c r="AJ147"/>
      <c r="AK147"/>
      <c r="AL147"/>
      <c r="AM147"/>
      <c r="AN147"/>
      <c r="AO147" t="s">
        <v>38</v>
      </c>
      <c r="AP147"/>
      <c r="AQ147"/>
      <c r="AR147"/>
      <c r="AS147"/>
      <c r="AT147"/>
      <c r="AU147"/>
      <c r="AV147"/>
      <c r="AW147" t="s">
        <v>45</v>
      </c>
      <c r="AX147" t="s">
        <v>46</v>
      </c>
      <c r="AY147"/>
      <c r="AZ147"/>
      <c r="BA147"/>
      <c r="BB147"/>
      <c r="BC147"/>
      <c r="BD147"/>
      <c r="BE147"/>
      <c r="BF147"/>
      <c r="BG147"/>
      <c r="BH147"/>
      <c r="BI147"/>
      <c r="BJ147"/>
      <c r="BK147"/>
      <c r="BL147"/>
      <c r="BM147"/>
      <c r="BN147"/>
      <c r="BO147"/>
      <c r="BP147" t="s">
        <v>60</v>
      </c>
      <c r="BQ147"/>
      <c r="BR147"/>
      <c r="BS147"/>
      <c r="BT147"/>
      <c r="BU147" t="s">
        <v>64</v>
      </c>
      <c r="BV147"/>
      <c r="BW147"/>
      <c r="BX147"/>
      <c r="BY147"/>
      <c r="BZ147" t="s">
        <v>69</v>
      </c>
      <c r="CA147"/>
      <c r="CB147"/>
      <c r="CC147"/>
      <c r="CD147"/>
      <c r="CE147"/>
      <c r="CF147"/>
      <c r="CG147"/>
      <c r="CH147"/>
      <c r="CI147" t="s">
        <v>388</v>
      </c>
      <c r="CJ147"/>
      <c r="CK147" t="s">
        <v>80</v>
      </c>
      <c r="CL147" t="s">
        <v>113</v>
      </c>
      <c r="CM147"/>
      <c r="CN147"/>
      <c r="CO147" t="s">
        <v>82</v>
      </c>
      <c r="CP147"/>
      <c r="CQ147" t="s">
        <v>84</v>
      </c>
      <c r="CR147" t="s">
        <v>99</v>
      </c>
      <c r="CS147" t="s">
        <v>86</v>
      </c>
      <c r="CT147" t="s">
        <v>360</v>
      </c>
      <c r="CU147" t="s">
        <v>86</v>
      </c>
      <c r="CV147"/>
      <c r="CW147"/>
      <c r="CX147"/>
      <c r="CY147"/>
      <c r="CZ147"/>
      <c r="DA147"/>
    </row>
    <row r="148" spans="1:105">
      <c r="A148">
        <v>114380219900</v>
      </c>
      <c r="B148"/>
      <c r="C148" t="s">
        <v>17</v>
      </c>
      <c r="D148"/>
      <c r="E148"/>
      <c r="F148"/>
      <c r="G148"/>
      <c r="H148" t="s">
        <v>22</v>
      </c>
      <c r="I148"/>
      <c r="J148" t="s">
        <v>24</v>
      </c>
      <c r="K148"/>
      <c r="L148"/>
      <c r="M148"/>
      <c r="N148"/>
      <c r="O148"/>
      <c r="P148"/>
      <c r="Q148"/>
      <c r="R148"/>
      <c r="S148"/>
      <c r="T148"/>
      <c r="U148"/>
      <c r="V148"/>
      <c r="W148"/>
      <c r="X148"/>
      <c r="Y148"/>
      <c r="Z148"/>
      <c r="AA148"/>
      <c r="AB148"/>
      <c r="AC148"/>
      <c r="AD148"/>
      <c r="AE148"/>
      <c r="AF148"/>
      <c r="AG148"/>
      <c r="AH148"/>
      <c r="AI148"/>
      <c r="AJ148"/>
      <c r="AK148"/>
      <c r="AL148"/>
      <c r="AM148"/>
      <c r="AN148"/>
      <c r="AO148" t="s">
        <v>38</v>
      </c>
      <c r="AP148"/>
      <c r="AQ148"/>
      <c r="AR148" t="s">
        <v>41</v>
      </c>
      <c r="AS148"/>
      <c r="AT148"/>
      <c r="AU148" t="s">
        <v>43</v>
      </c>
      <c r="AV148"/>
      <c r="AW148"/>
      <c r="AX148"/>
      <c r="AY148"/>
      <c r="AZ148"/>
      <c r="BA148"/>
      <c r="BB148" t="s">
        <v>49</v>
      </c>
      <c r="BC148"/>
      <c r="BD148"/>
      <c r="BE148"/>
      <c r="BF148"/>
      <c r="BG148"/>
      <c r="BH148" t="s">
        <v>54</v>
      </c>
      <c r="BI148"/>
      <c r="BJ148"/>
      <c r="BK148"/>
      <c r="BL148"/>
      <c r="BM148"/>
      <c r="BN148" t="s">
        <v>24</v>
      </c>
      <c r="BO148"/>
      <c r="BP148"/>
      <c r="BQ148"/>
      <c r="BR148"/>
      <c r="BS148"/>
      <c r="BT148"/>
      <c r="BU148" t="s">
        <v>64</v>
      </c>
      <c r="BV148"/>
      <c r="BW148"/>
      <c r="BX148"/>
      <c r="BY148" t="s">
        <v>68</v>
      </c>
      <c r="BZ148" t="s">
        <v>69</v>
      </c>
      <c r="CA148"/>
      <c r="CB148" t="s">
        <v>71</v>
      </c>
      <c r="CC148"/>
      <c r="CD148"/>
      <c r="CE148"/>
      <c r="CF148"/>
      <c r="CG148"/>
      <c r="CH148"/>
      <c r="CI148" t="s">
        <v>385</v>
      </c>
      <c r="CJ148" t="s">
        <v>478</v>
      </c>
      <c r="CK148" t="s">
        <v>80</v>
      </c>
      <c r="CL148" t="s">
        <v>113</v>
      </c>
      <c r="CM148" t="s">
        <v>389</v>
      </c>
      <c r="CN148"/>
      <c r="CO148" t="s">
        <v>82</v>
      </c>
      <c r="CP148" t="s">
        <v>93</v>
      </c>
      <c r="CQ148" t="s">
        <v>84</v>
      </c>
      <c r="CR148" t="s">
        <v>85</v>
      </c>
      <c r="CS148" t="s">
        <v>86</v>
      </c>
      <c r="CT148" t="s">
        <v>359</v>
      </c>
      <c r="CU148" t="s">
        <v>81</v>
      </c>
      <c r="CV148"/>
      <c r="CW148"/>
      <c r="CX148"/>
      <c r="CY148"/>
      <c r="CZ148"/>
      <c r="DA148"/>
    </row>
    <row r="149" spans="1:105">
      <c r="A149">
        <v>114380218533</v>
      </c>
      <c r="B149"/>
      <c r="C149"/>
      <c r="D149" t="s">
        <v>18</v>
      </c>
      <c r="E149"/>
      <c r="F149"/>
      <c r="G149"/>
      <c r="H149"/>
      <c r="I149"/>
      <c r="J149"/>
      <c r="K149"/>
      <c r="L149"/>
      <c r="M149"/>
      <c r="N149"/>
      <c r="O149"/>
      <c r="P149"/>
      <c r="Q149"/>
      <c r="R149" t="s">
        <v>18</v>
      </c>
      <c r="S149"/>
      <c r="T149"/>
      <c r="U149"/>
      <c r="V149"/>
      <c r="W149"/>
      <c r="X149"/>
      <c r="Y149"/>
      <c r="Z149"/>
      <c r="AA149"/>
      <c r="AB149"/>
      <c r="AC149"/>
      <c r="AD149"/>
      <c r="AE149"/>
      <c r="AF149"/>
      <c r="AG149"/>
      <c r="AH149"/>
      <c r="AI149"/>
      <c r="AJ149"/>
      <c r="AK149"/>
      <c r="AL149"/>
      <c r="AM149"/>
      <c r="AN149"/>
      <c r="AO149" t="s">
        <v>38</v>
      </c>
      <c r="AP149"/>
      <c r="AQ149" t="s">
        <v>40</v>
      </c>
      <c r="AR149" t="s">
        <v>41</v>
      </c>
      <c r="AS149"/>
      <c r="AT149"/>
      <c r="AU149"/>
      <c r="AV149"/>
      <c r="AW149"/>
      <c r="AX149"/>
      <c r="AY149"/>
      <c r="AZ149"/>
      <c r="BA149"/>
      <c r="BB149" t="s">
        <v>49</v>
      </c>
      <c r="BC149"/>
      <c r="BD149"/>
      <c r="BE149"/>
      <c r="BF149"/>
      <c r="BG149"/>
      <c r="BH149"/>
      <c r="BI149"/>
      <c r="BJ149"/>
      <c r="BK149" t="s">
        <v>57</v>
      </c>
      <c r="BL149"/>
      <c r="BM149"/>
      <c r="BN149" t="s">
        <v>24</v>
      </c>
      <c r="BO149"/>
      <c r="BP149"/>
      <c r="BQ149"/>
      <c r="BR149"/>
      <c r="BS149"/>
      <c r="BT149"/>
      <c r="BU149" t="s">
        <v>64</v>
      </c>
      <c r="BV149"/>
      <c r="BW149"/>
      <c r="BX149"/>
      <c r="BY149"/>
      <c r="BZ149"/>
      <c r="CA149"/>
      <c r="CB149"/>
      <c r="CC149"/>
      <c r="CD149" t="s">
        <v>73</v>
      </c>
      <c r="CE149"/>
      <c r="CF149" t="s">
        <v>75</v>
      </c>
      <c r="CG149"/>
      <c r="CH149"/>
      <c r="CI149" t="s">
        <v>385</v>
      </c>
      <c r="CJ149" t="s">
        <v>476</v>
      </c>
      <c r="CK149" t="s">
        <v>80</v>
      </c>
      <c r="CL149" t="s">
        <v>125</v>
      </c>
      <c r="CM149" t="s">
        <v>389</v>
      </c>
      <c r="CN149"/>
      <c r="CO149" t="s">
        <v>82</v>
      </c>
      <c r="CP149" t="s">
        <v>83</v>
      </c>
      <c r="CQ149" t="s">
        <v>84</v>
      </c>
      <c r="CR149" t="s">
        <v>99</v>
      </c>
      <c r="CS149" t="s">
        <v>86</v>
      </c>
      <c r="CT149" t="s">
        <v>399</v>
      </c>
      <c r="CU149" t="s">
        <v>86</v>
      </c>
      <c r="CV149"/>
      <c r="CW149"/>
      <c r="CX149"/>
      <c r="CY149"/>
      <c r="CZ149"/>
      <c r="DA149"/>
    </row>
    <row r="150" spans="1:105">
      <c r="A150">
        <v>114380217232</v>
      </c>
      <c r="B150"/>
      <c r="C150"/>
      <c r="D150"/>
      <c r="E150" t="s">
        <v>19</v>
      </c>
      <c r="F150"/>
      <c r="G150" t="s">
        <v>21</v>
      </c>
      <c r="H150"/>
      <c r="I150"/>
      <c r="J150"/>
      <c r="K150"/>
      <c r="L150"/>
      <c r="M150" t="s">
        <v>27</v>
      </c>
      <c r="N150"/>
      <c r="O150"/>
      <c r="P150"/>
      <c r="Q150"/>
      <c r="R150"/>
      <c r="S150" t="s">
        <v>19</v>
      </c>
      <c r="T150"/>
      <c r="U150" t="s">
        <v>21</v>
      </c>
      <c r="V150"/>
      <c r="W150"/>
      <c r="X150"/>
      <c r="Y150"/>
      <c r="Z150"/>
      <c r="AA150" t="s">
        <v>27</v>
      </c>
      <c r="AB150"/>
      <c r="AC150"/>
      <c r="AD150"/>
      <c r="AE150"/>
      <c r="AF150"/>
      <c r="AG150"/>
      <c r="AH150"/>
      <c r="AI150" t="s">
        <v>34</v>
      </c>
      <c r="AJ150"/>
      <c r="AK150"/>
      <c r="AL150"/>
      <c r="AM150"/>
      <c r="AN150"/>
      <c r="AO150" t="s">
        <v>38</v>
      </c>
      <c r="AP150"/>
      <c r="AQ150"/>
      <c r="AR150"/>
      <c r="AS150" t="s">
        <v>42</v>
      </c>
      <c r="AT150"/>
      <c r="AU150"/>
      <c r="AV150"/>
      <c r="AW150"/>
      <c r="AX150"/>
      <c r="AY150" t="s">
        <v>47</v>
      </c>
      <c r="AZ150"/>
      <c r="BA150"/>
      <c r="BB150"/>
      <c r="BC150"/>
      <c r="BD150"/>
      <c r="BE150"/>
      <c r="BF150"/>
      <c r="BG150" t="s">
        <v>53</v>
      </c>
      <c r="BH150"/>
      <c r="BI150" t="s">
        <v>55</v>
      </c>
      <c r="BJ150"/>
      <c r="BK150"/>
      <c r="BL150"/>
      <c r="BM150"/>
      <c r="BN150"/>
      <c r="BO150"/>
      <c r="BP150"/>
      <c r="BQ150"/>
      <c r="BR150"/>
      <c r="BS150"/>
      <c r="BT150"/>
      <c r="BU150" t="s">
        <v>64</v>
      </c>
      <c r="BV150"/>
      <c r="BW150"/>
      <c r="BX150"/>
      <c r="BY150" t="s">
        <v>68</v>
      </c>
      <c r="BZ150" t="s">
        <v>69</v>
      </c>
      <c r="CA150"/>
      <c r="CB150"/>
      <c r="CC150"/>
      <c r="CD150"/>
      <c r="CE150"/>
      <c r="CF150"/>
      <c r="CG150"/>
      <c r="CH150"/>
      <c r="CI150" t="s">
        <v>388</v>
      </c>
      <c r="CJ150" t="s">
        <v>478</v>
      </c>
      <c r="CK150" t="s">
        <v>80</v>
      </c>
      <c r="CL150" t="s">
        <v>420</v>
      </c>
      <c r="CM150" t="s">
        <v>389</v>
      </c>
      <c r="CN150"/>
      <c r="CO150" t="s">
        <v>82</v>
      </c>
      <c r="CP150"/>
      <c r="CQ150"/>
      <c r="CR150"/>
      <c r="CS150"/>
      <c r="CT150"/>
      <c r="CU150"/>
      <c r="CV150"/>
      <c r="CW150"/>
      <c r="CX150"/>
      <c r="CY150"/>
      <c r="CZ150"/>
      <c r="DA150"/>
    </row>
    <row r="151" spans="1:105">
      <c r="A151">
        <v>114380214867</v>
      </c>
      <c r="B151"/>
      <c r="C151"/>
      <c r="D151"/>
      <c r="E151" t="s">
        <v>19</v>
      </c>
      <c r="F151"/>
      <c r="G151"/>
      <c r="H151"/>
      <c r="I151"/>
      <c r="J151"/>
      <c r="K151" t="s">
        <v>25</v>
      </c>
      <c r="L151" t="s">
        <v>26</v>
      </c>
      <c r="M151"/>
      <c r="N151"/>
      <c r="O151"/>
      <c r="P151"/>
      <c r="Q151"/>
      <c r="R151"/>
      <c r="S151" t="s">
        <v>19</v>
      </c>
      <c r="T151"/>
      <c r="U151"/>
      <c r="V151"/>
      <c r="W151" t="s">
        <v>23</v>
      </c>
      <c r="X151"/>
      <c r="Y151"/>
      <c r="Z151"/>
      <c r="AA151" t="s">
        <v>27</v>
      </c>
      <c r="AB151"/>
      <c r="AC151"/>
      <c r="AD151"/>
      <c r="AE151"/>
      <c r="AF151"/>
      <c r="AG151"/>
      <c r="AH151"/>
      <c r="AI151" t="s">
        <v>34</v>
      </c>
      <c r="AJ151"/>
      <c r="AK151"/>
      <c r="AL151"/>
      <c r="AM151"/>
      <c r="AN151"/>
      <c r="AO151" t="s">
        <v>38</v>
      </c>
      <c r="AP151" t="s">
        <v>39</v>
      </c>
      <c r="AQ151"/>
      <c r="AR151"/>
      <c r="AS151" t="s">
        <v>42</v>
      </c>
      <c r="AT151"/>
      <c r="AU151" t="s">
        <v>43</v>
      </c>
      <c r="AV151"/>
      <c r="AW151" t="s">
        <v>45</v>
      </c>
      <c r="AX151" t="s">
        <v>46</v>
      </c>
      <c r="AY151" t="s">
        <v>47</v>
      </c>
      <c r="AZ151" t="s">
        <v>48</v>
      </c>
      <c r="BA151"/>
      <c r="BB151"/>
      <c r="BC151"/>
      <c r="BD151"/>
      <c r="BE151"/>
      <c r="BF151" t="s">
        <v>52</v>
      </c>
      <c r="BG151" t="s">
        <v>53</v>
      </c>
      <c r="BH151" t="s">
        <v>54</v>
      </c>
      <c r="BI151" t="s">
        <v>55</v>
      </c>
      <c r="BJ151"/>
      <c r="BK151"/>
      <c r="BL151"/>
      <c r="BM151"/>
      <c r="BN151"/>
      <c r="BO151"/>
      <c r="BP151" t="s">
        <v>60</v>
      </c>
      <c r="BQ151" t="s">
        <v>61</v>
      </c>
      <c r="BR151" t="s">
        <v>62</v>
      </c>
      <c r="BS151"/>
      <c r="BT151"/>
      <c r="BU151" t="s">
        <v>64</v>
      </c>
      <c r="BV151"/>
      <c r="BW151"/>
      <c r="BX151"/>
      <c r="BY151" t="s">
        <v>68</v>
      </c>
      <c r="BZ151" t="s">
        <v>69</v>
      </c>
      <c r="CA151"/>
      <c r="CB151"/>
      <c r="CC151"/>
      <c r="CD151"/>
      <c r="CE151"/>
      <c r="CF151"/>
      <c r="CG151"/>
      <c r="CH151"/>
      <c r="CI151" t="s">
        <v>388</v>
      </c>
      <c r="CJ151" t="s">
        <v>485</v>
      </c>
      <c r="CK151" t="s">
        <v>80</v>
      </c>
      <c r="CL151" t="s">
        <v>125</v>
      </c>
      <c r="CM151" t="s">
        <v>389</v>
      </c>
      <c r="CN151"/>
      <c r="CO151" t="s">
        <v>82</v>
      </c>
      <c r="CP151"/>
      <c r="CQ151" t="s">
        <v>95</v>
      </c>
      <c r="CR151" t="s">
        <v>85</v>
      </c>
      <c r="CS151" t="s">
        <v>86</v>
      </c>
      <c r="CT151"/>
      <c r="CU151" t="s">
        <v>86</v>
      </c>
      <c r="CV151"/>
      <c r="CW151"/>
      <c r="CX151"/>
      <c r="CY151"/>
      <c r="CZ151"/>
      <c r="DA151"/>
    </row>
    <row r="152" spans="1:105">
      <c r="A152">
        <v>114380140054</v>
      </c>
      <c r="B152"/>
      <c r="C152"/>
      <c r="D152"/>
      <c r="E152" t="s">
        <v>19</v>
      </c>
      <c r="F152"/>
      <c r="G152"/>
      <c r="H152"/>
      <c r="I152"/>
      <c r="J152"/>
      <c r="K152" t="s">
        <v>25</v>
      </c>
      <c r="L152" t="s">
        <v>26</v>
      </c>
      <c r="M152"/>
      <c r="N152"/>
      <c r="O152"/>
      <c r="P152"/>
      <c r="Q152"/>
      <c r="R152"/>
      <c r="S152" t="s">
        <v>19</v>
      </c>
      <c r="T152"/>
      <c r="U152"/>
      <c r="V152"/>
      <c r="W152" t="s">
        <v>23</v>
      </c>
      <c r="X152"/>
      <c r="Y152"/>
      <c r="Z152"/>
      <c r="AA152"/>
      <c r="AB152"/>
      <c r="AC152"/>
      <c r="AD152"/>
      <c r="AE152"/>
      <c r="AF152"/>
      <c r="AG152"/>
      <c r="AH152"/>
      <c r="AI152" t="s">
        <v>34</v>
      </c>
      <c r="AJ152"/>
      <c r="AK152"/>
      <c r="AL152"/>
      <c r="AM152"/>
      <c r="AN152"/>
      <c r="AO152" t="s">
        <v>38</v>
      </c>
      <c r="AP152" t="s">
        <v>39</v>
      </c>
      <c r="AQ152"/>
      <c r="AR152"/>
      <c r="AS152" t="s">
        <v>42</v>
      </c>
      <c r="AT152"/>
      <c r="AU152" t="s">
        <v>43</v>
      </c>
      <c r="AV152"/>
      <c r="AW152" t="s">
        <v>45</v>
      </c>
      <c r="AX152" t="s">
        <v>46</v>
      </c>
      <c r="AY152" t="s">
        <v>47</v>
      </c>
      <c r="AZ152" t="s">
        <v>48</v>
      </c>
      <c r="BA152"/>
      <c r="BB152"/>
      <c r="BC152"/>
      <c r="BD152"/>
      <c r="BE152"/>
      <c r="BF152" t="s">
        <v>52</v>
      </c>
      <c r="BG152" t="s">
        <v>53</v>
      </c>
      <c r="BH152" t="s">
        <v>54</v>
      </c>
      <c r="BI152" t="s">
        <v>55</v>
      </c>
      <c r="BJ152"/>
      <c r="BK152"/>
      <c r="BL152"/>
      <c r="BM152"/>
      <c r="BN152"/>
      <c r="BO152"/>
      <c r="BP152" t="s">
        <v>60</v>
      </c>
      <c r="BQ152" t="s">
        <v>61</v>
      </c>
      <c r="BR152" t="s">
        <v>62</v>
      </c>
      <c r="BS152"/>
      <c r="BT152"/>
      <c r="BU152" t="s">
        <v>64</v>
      </c>
      <c r="BV152"/>
      <c r="BW152"/>
      <c r="BX152"/>
      <c r="BY152" t="s">
        <v>68</v>
      </c>
      <c r="BZ152" t="s">
        <v>69</v>
      </c>
      <c r="CA152"/>
      <c r="CB152"/>
      <c r="CC152"/>
      <c r="CD152"/>
      <c r="CE152"/>
      <c r="CF152"/>
      <c r="CG152"/>
      <c r="CH152"/>
      <c r="CI152" t="s">
        <v>388</v>
      </c>
      <c r="CJ152" t="s">
        <v>485</v>
      </c>
      <c r="CK152" t="s">
        <v>80</v>
      </c>
      <c r="CL152"/>
      <c r="CM152"/>
      <c r="CN152"/>
      <c r="CO152"/>
      <c r="CP152"/>
      <c r="CQ152"/>
      <c r="CR152"/>
      <c r="CS152"/>
      <c r="CT152"/>
      <c r="CU152"/>
      <c r="CV152"/>
      <c r="CW152"/>
      <c r="CX152"/>
      <c r="CY152"/>
      <c r="CZ152"/>
      <c r="DA152"/>
    </row>
    <row r="153" spans="1:105">
      <c r="A153">
        <v>114380137890</v>
      </c>
      <c r="B153"/>
      <c r="C153"/>
      <c r="D153"/>
      <c r="E153"/>
      <c r="F153"/>
      <c r="G153"/>
      <c r="H153" t="s">
        <v>22</v>
      </c>
      <c r="I153" t="s">
        <v>23</v>
      </c>
      <c r="J153"/>
      <c r="K153" t="s">
        <v>25</v>
      </c>
      <c r="L153"/>
      <c r="M153" t="s">
        <v>27</v>
      </c>
      <c r="N153"/>
      <c r="O153"/>
      <c r="P153"/>
      <c r="Q153"/>
      <c r="R153"/>
      <c r="S153" t="s">
        <v>19</v>
      </c>
      <c r="T153"/>
      <c r="U153"/>
      <c r="V153"/>
      <c r="W153" t="s">
        <v>23</v>
      </c>
      <c r="X153"/>
      <c r="Y153" t="s">
        <v>25</v>
      </c>
      <c r="Z153"/>
      <c r="AA153" t="s">
        <v>27</v>
      </c>
      <c r="AB153"/>
      <c r="AC153"/>
      <c r="AD153"/>
      <c r="AE153"/>
      <c r="AF153"/>
      <c r="AG153"/>
      <c r="AH153"/>
      <c r="AI153" t="s">
        <v>34</v>
      </c>
      <c r="AJ153"/>
      <c r="AK153"/>
      <c r="AL153"/>
      <c r="AM153"/>
      <c r="AN153"/>
      <c r="AO153" t="s">
        <v>38</v>
      </c>
      <c r="AP153" t="s">
        <v>39</v>
      </c>
      <c r="AQ153"/>
      <c r="AR153"/>
      <c r="AS153"/>
      <c r="AT153"/>
      <c r="AU153" t="s">
        <v>43</v>
      </c>
      <c r="AV153"/>
      <c r="AW153"/>
      <c r="AX153"/>
      <c r="AY153"/>
      <c r="AZ153" t="s">
        <v>48</v>
      </c>
      <c r="BA153"/>
      <c r="BB153"/>
      <c r="BC153"/>
      <c r="BD153" t="s">
        <v>51</v>
      </c>
      <c r="BE153"/>
      <c r="BF153"/>
      <c r="BG153" t="s">
        <v>53</v>
      </c>
      <c r="BH153"/>
      <c r="BI153" t="s">
        <v>55</v>
      </c>
      <c r="BJ153"/>
      <c r="BK153"/>
      <c r="BL153"/>
      <c r="BM153" t="s">
        <v>59</v>
      </c>
      <c r="BN153"/>
      <c r="BO153"/>
      <c r="BP153"/>
      <c r="BQ153"/>
      <c r="BR153"/>
      <c r="BS153"/>
      <c r="BT153"/>
      <c r="BU153"/>
      <c r="BV153"/>
      <c r="BW153"/>
      <c r="BX153"/>
      <c r="BY153"/>
      <c r="BZ153"/>
      <c r="CA153"/>
      <c r="CB153"/>
      <c r="CC153"/>
      <c r="CD153"/>
      <c r="CE153"/>
      <c r="CF153"/>
      <c r="CG153"/>
      <c r="CH153"/>
      <c r="CI153"/>
      <c r="CJ153"/>
      <c r="CK153" t="s">
        <v>80</v>
      </c>
      <c r="CL153" t="s">
        <v>549</v>
      </c>
      <c r="CM153"/>
      <c r="CN153"/>
      <c r="CO153"/>
      <c r="CP153"/>
      <c r="CQ153"/>
      <c r="CR153"/>
      <c r="CS153"/>
      <c r="CT153"/>
      <c r="CU153"/>
      <c r="CV153"/>
      <c r="CW153"/>
      <c r="CX153"/>
      <c r="CY153"/>
      <c r="CZ153"/>
      <c r="DA153"/>
    </row>
    <row r="154" spans="1:105">
      <c r="A154">
        <v>114380136015</v>
      </c>
      <c r="B154"/>
      <c r="C154" t="s">
        <v>17</v>
      </c>
      <c r="D154"/>
      <c r="E154"/>
      <c r="F154"/>
      <c r="G154"/>
      <c r="H154"/>
      <c r="I154"/>
      <c r="J154"/>
      <c r="K154"/>
      <c r="L154"/>
      <c r="M154" t="s">
        <v>27</v>
      </c>
      <c r="N154"/>
      <c r="O154" t="s">
        <v>550</v>
      </c>
      <c r="P154"/>
      <c r="Q154" t="s">
        <v>17</v>
      </c>
      <c r="R154"/>
      <c r="S154"/>
      <c r="T154"/>
      <c r="U154"/>
      <c r="V154"/>
      <c r="W154"/>
      <c r="X154"/>
      <c r="Y154"/>
      <c r="Z154"/>
      <c r="AA154"/>
      <c r="AB154"/>
      <c r="AC154" t="s">
        <v>550</v>
      </c>
      <c r="AD154"/>
      <c r="AE154"/>
      <c r="AF154"/>
      <c r="AG154"/>
      <c r="AH154"/>
      <c r="AI154" t="s">
        <v>34</v>
      </c>
      <c r="AJ154"/>
      <c r="AK154"/>
      <c r="AL154"/>
      <c r="AM154"/>
      <c r="AN154"/>
      <c r="AO154" t="s">
        <v>38</v>
      </c>
      <c r="AP154" t="s">
        <v>39</v>
      </c>
      <c r="AQ154"/>
      <c r="AR154"/>
      <c r="AS154"/>
      <c r="AT154"/>
      <c r="AU154" t="s">
        <v>43</v>
      </c>
      <c r="AV154"/>
      <c r="AW154"/>
      <c r="AX154"/>
      <c r="AY154"/>
      <c r="AZ154"/>
      <c r="BA154"/>
      <c r="BB154"/>
      <c r="BC154"/>
      <c r="BD154"/>
      <c r="BE154"/>
      <c r="BF154"/>
      <c r="BG154" t="s">
        <v>53</v>
      </c>
      <c r="BH154"/>
      <c r="BI154" t="s">
        <v>55</v>
      </c>
      <c r="BJ154"/>
      <c r="BK154"/>
      <c r="BL154" t="s">
        <v>58</v>
      </c>
      <c r="BM154"/>
      <c r="BN154"/>
      <c r="BO154"/>
      <c r="BP154"/>
      <c r="BQ154"/>
      <c r="BR154"/>
      <c r="BS154"/>
      <c r="BT154"/>
      <c r="BU154"/>
      <c r="BV154"/>
      <c r="BW154"/>
      <c r="BX154"/>
      <c r="BY154" t="s">
        <v>68</v>
      </c>
      <c r="BZ154"/>
      <c r="CA154"/>
      <c r="CB154"/>
      <c r="CC154"/>
      <c r="CD154"/>
      <c r="CE154"/>
      <c r="CF154"/>
      <c r="CG154"/>
      <c r="CH154"/>
      <c r="CI154" t="s">
        <v>388</v>
      </c>
      <c r="CJ154" t="s">
        <v>476</v>
      </c>
      <c r="CK154" t="s">
        <v>80</v>
      </c>
      <c r="CL154" t="s">
        <v>549</v>
      </c>
      <c r="CM154" t="s">
        <v>389</v>
      </c>
      <c r="CN154"/>
      <c r="CO154" t="s">
        <v>82</v>
      </c>
      <c r="CP154" t="s">
        <v>94</v>
      </c>
      <c r="CQ154" t="s">
        <v>84</v>
      </c>
      <c r="CR154" t="s">
        <v>85</v>
      </c>
      <c r="CS154" t="s">
        <v>86</v>
      </c>
      <c r="CT154" t="s">
        <v>359</v>
      </c>
      <c r="CU154" t="s">
        <v>86</v>
      </c>
      <c r="CV154"/>
      <c r="CW154"/>
      <c r="CX154"/>
      <c r="CY154"/>
      <c r="CZ154"/>
      <c r="DA154"/>
    </row>
    <row r="155" spans="1:105">
      <c r="A155">
        <v>114380134389</v>
      </c>
      <c r="B155"/>
      <c r="C155"/>
      <c r="D155"/>
      <c r="E155"/>
      <c r="F155"/>
      <c r="G155"/>
      <c r="H155"/>
      <c r="I155"/>
      <c r="J155"/>
      <c r="K155" t="s">
        <v>25</v>
      </c>
      <c r="L155"/>
      <c r="M155" t="s">
        <v>27</v>
      </c>
      <c r="N155" t="s">
        <v>28</v>
      </c>
      <c r="O155"/>
      <c r="P155"/>
      <c r="Q155" t="s">
        <v>17</v>
      </c>
      <c r="R155"/>
      <c r="S155"/>
      <c r="T155"/>
      <c r="U155"/>
      <c r="V155"/>
      <c r="W155"/>
      <c r="X155" t="s">
        <v>24</v>
      </c>
      <c r="Y155"/>
      <c r="Z155"/>
      <c r="AA155"/>
      <c r="AB155"/>
      <c r="AC155" t="s">
        <v>550</v>
      </c>
      <c r="AD155"/>
      <c r="AE155"/>
      <c r="AF155"/>
      <c r="AG155"/>
      <c r="AH155"/>
      <c r="AI155" t="s">
        <v>34</v>
      </c>
      <c r="AJ155"/>
      <c r="AK155"/>
      <c r="AL155"/>
      <c r="AM155"/>
      <c r="AN155"/>
      <c r="AO155" t="s">
        <v>38</v>
      </c>
      <c r="AP155"/>
      <c r="AQ155"/>
      <c r="AR155"/>
      <c r="AS155"/>
      <c r="AT155"/>
      <c r="AU155"/>
      <c r="AV155"/>
      <c r="AW155" t="s">
        <v>45</v>
      </c>
      <c r="AX155" t="s">
        <v>46</v>
      </c>
      <c r="AY155"/>
      <c r="AZ155"/>
      <c r="BA155"/>
      <c r="BB155"/>
      <c r="BC155" t="s">
        <v>50</v>
      </c>
      <c r="BD155" t="s">
        <v>51</v>
      </c>
      <c r="BE155"/>
      <c r="BF155"/>
      <c r="BG155"/>
      <c r="BH155"/>
      <c r="BI155"/>
      <c r="BJ155"/>
      <c r="BK155" t="s">
        <v>57</v>
      </c>
      <c r="BL155"/>
      <c r="BM155"/>
      <c r="BN155"/>
      <c r="BO155"/>
      <c r="BP155"/>
      <c r="BQ155"/>
      <c r="BR155"/>
      <c r="BS155"/>
      <c r="BT155"/>
      <c r="BU155" t="s">
        <v>64</v>
      </c>
      <c r="BV155"/>
      <c r="BW155"/>
      <c r="BX155" t="s">
        <v>67</v>
      </c>
      <c r="BY155" t="s">
        <v>68</v>
      </c>
      <c r="BZ155"/>
      <c r="CA155"/>
      <c r="CB155"/>
      <c r="CC155"/>
      <c r="CD155"/>
      <c r="CE155"/>
      <c r="CF155"/>
      <c r="CG155"/>
      <c r="CH155"/>
      <c r="CI155" t="s">
        <v>385</v>
      </c>
      <c r="CJ155" t="s">
        <v>476</v>
      </c>
      <c r="CK155" t="s">
        <v>80</v>
      </c>
      <c r="CL155" t="s">
        <v>549</v>
      </c>
      <c r="CM155" t="s">
        <v>389</v>
      </c>
      <c r="CN155"/>
      <c r="CO155" t="s">
        <v>82</v>
      </c>
      <c r="CP155" t="s">
        <v>94</v>
      </c>
      <c r="CQ155" t="s">
        <v>84</v>
      </c>
      <c r="CR155" t="s">
        <v>99</v>
      </c>
      <c r="CS155" t="s">
        <v>86</v>
      </c>
      <c r="CT155" t="s">
        <v>360</v>
      </c>
      <c r="CU155" t="s">
        <v>86</v>
      </c>
      <c r="CV155"/>
      <c r="CW155"/>
      <c r="CX155"/>
      <c r="CY155"/>
      <c r="CZ155"/>
      <c r="DA155"/>
    </row>
    <row r="156" spans="1:105">
      <c r="A156">
        <v>114380131809</v>
      </c>
      <c r="B156" t="s">
        <v>16</v>
      </c>
      <c r="C156" t="s">
        <v>17</v>
      </c>
      <c r="D156"/>
      <c r="E156"/>
      <c r="F156"/>
      <c r="G156"/>
      <c r="H156"/>
      <c r="I156"/>
      <c r="J156" t="s">
        <v>24</v>
      </c>
      <c r="K156"/>
      <c r="L156"/>
      <c r="M156"/>
      <c r="N156"/>
      <c r="O156"/>
      <c r="P156"/>
      <c r="Q156"/>
      <c r="R156"/>
      <c r="S156"/>
      <c r="T156"/>
      <c r="U156" t="s">
        <v>21</v>
      </c>
      <c r="V156"/>
      <c r="W156"/>
      <c r="X156"/>
      <c r="Y156"/>
      <c r="Z156"/>
      <c r="AA156"/>
      <c r="AB156"/>
      <c r="AC156"/>
      <c r="AD156"/>
      <c r="AE156"/>
      <c r="AF156"/>
      <c r="AG156" t="s">
        <v>32</v>
      </c>
      <c r="AH156"/>
      <c r="AI156"/>
      <c r="AJ156"/>
      <c r="AK156"/>
      <c r="AL156"/>
      <c r="AM156"/>
      <c r="AN156"/>
      <c r="AO156"/>
      <c r="AP156" t="s">
        <v>39</v>
      </c>
      <c r="AQ156" t="s">
        <v>40</v>
      </c>
      <c r="AR156"/>
      <c r="AS156"/>
      <c r="AT156"/>
      <c r="AU156"/>
      <c r="AV156"/>
      <c r="AW156" t="s">
        <v>45</v>
      </c>
      <c r="AX156"/>
      <c r="AY156"/>
      <c r="AZ156"/>
      <c r="BA156"/>
      <c r="BB156" t="s">
        <v>49</v>
      </c>
      <c r="BC156"/>
      <c r="BD156"/>
      <c r="BE156"/>
      <c r="BF156"/>
      <c r="BG156" t="s">
        <v>53</v>
      </c>
      <c r="BH156" t="s">
        <v>54</v>
      </c>
      <c r="BI156"/>
      <c r="BJ156"/>
      <c r="BK156" t="s">
        <v>57</v>
      </c>
      <c r="BL156"/>
      <c r="BM156"/>
      <c r="BN156" t="s">
        <v>24</v>
      </c>
      <c r="BO156"/>
      <c r="BP156"/>
      <c r="BQ156"/>
      <c r="BR156"/>
      <c r="BS156"/>
      <c r="BT156"/>
      <c r="BU156"/>
      <c r="BV156"/>
      <c r="BW156"/>
      <c r="BX156"/>
      <c r="BY156" t="s">
        <v>68</v>
      </c>
      <c r="BZ156"/>
      <c r="CA156" t="s">
        <v>70</v>
      </c>
      <c r="CB156"/>
      <c r="CC156"/>
      <c r="CD156" t="s">
        <v>73</v>
      </c>
      <c r="CE156"/>
      <c r="CF156" t="s">
        <v>75</v>
      </c>
      <c r="CG156"/>
      <c r="CH156"/>
      <c r="CI156" t="s">
        <v>388</v>
      </c>
      <c r="CJ156" t="s">
        <v>476</v>
      </c>
      <c r="CK156" t="s">
        <v>80</v>
      </c>
      <c r="CL156" t="s">
        <v>549</v>
      </c>
      <c r="CM156" t="s">
        <v>389</v>
      </c>
      <c r="CN156"/>
      <c r="CO156" t="s">
        <v>82</v>
      </c>
      <c r="CP156"/>
      <c r="CQ156" t="s">
        <v>84</v>
      </c>
      <c r="CR156" t="s">
        <v>99</v>
      </c>
      <c r="CS156" t="s">
        <v>86</v>
      </c>
      <c r="CT156"/>
      <c r="CU156"/>
      <c r="CV156"/>
      <c r="CW156"/>
      <c r="CX156"/>
      <c r="CY156"/>
      <c r="CZ156"/>
      <c r="DA156"/>
    </row>
    <row r="157" spans="1:105">
      <c r="A157">
        <v>114380130303</v>
      </c>
      <c r="B157"/>
      <c r="C157"/>
      <c r="D157"/>
      <c r="E157"/>
      <c r="F157"/>
      <c r="G157"/>
      <c r="H157"/>
      <c r="I157"/>
      <c r="J157"/>
      <c r="K157"/>
      <c r="L157" t="s">
        <v>26</v>
      </c>
      <c r="M157"/>
      <c r="N157"/>
      <c r="O157"/>
      <c r="P157"/>
      <c r="Q157"/>
      <c r="R157"/>
      <c r="S157"/>
      <c r="T157"/>
      <c r="U157"/>
      <c r="V157"/>
      <c r="W157"/>
      <c r="X157" t="s">
        <v>24</v>
      </c>
      <c r="Y157"/>
      <c r="Z157"/>
      <c r="AA157"/>
      <c r="AB157"/>
      <c r="AC157"/>
      <c r="AD157"/>
      <c r="AE157"/>
      <c r="AF157"/>
      <c r="AG157"/>
      <c r="AH157"/>
      <c r="AI157" t="s">
        <v>34</v>
      </c>
      <c r="AJ157"/>
      <c r="AK157"/>
      <c r="AL157"/>
      <c r="AM157"/>
      <c r="AN157"/>
      <c r="AO157"/>
      <c r="AP157"/>
      <c r="AQ157"/>
      <c r="AR157"/>
      <c r="AS157"/>
      <c r="AT157"/>
      <c r="AU157" t="s">
        <v>43</v>
      </c>
      <c r="AV157"/>
      <c r="AW157"/>
      <c r="AX157"/>
      <c r="AY157"/>
      <c r="AZ157"/>
      <c r="BA157"/>
      <c r="BB157" t="s">
        <v>49</v>
      </c>
      <c r="BC157"/>
      <c r="BD157"/>
      <c r="BE157" t="s">
        <v>17</v>
      </c>
      <c r="BF157"/>
      <c r="BG157"/>
      <c r="BH157" t="s">
        <v>54</v>
      </c>
      <c r="BI157"/>
      <c r="BJ157"/>
      <c r="BK157"/>
      <c r="BL157"/>
      <c r="BM157"/>
      <c r="BN157" t="s">
        <v>24</v>
      </c>
      <c r="BO157"/>
      <c r="BP157"/>
      <c r="BQ157"/>
      <c r="BR157"/>
      <c r="BS157"/>
      <c r="BT157"/>
      <c r="BU157" t="s">
        <v>64</v>
      </c>
      <c r="BV157" t="s">
        <v>65</v>
      </c>
      <c r="BW157"/>
      <c r="BX157"/>
      <c r="BY157"/>
      <c r="BZ157"/>
      <c r="CA157"/>
      <c r="CB157"/>
      <c r="CC157"/>
      <c r="CD157"/>
      <c r="CE157"/>
      <c r="CF157"/>
      <c r="CG157"/>
      <c r="CH157"/>
      <c r="CI157" t="s">
        <v>385</v>
      </c>
      <c r="CJ157" t="s">
        <v>478</v>
      </c>
      <c r="CK157" t="s">
        <v>80</v>
      </c>
      <c r="CL157" t="s">
        <v>549</v>
      </c>
      <c r="CM157" t="s">
        <v>393</v>
      </c>
      <c r="CN157"/>
      <c r="CO157" t="s">
        <v>82</v>
      </c>
      <c r="CP157"/>
      <c r="CQ157"/>
      <c r="CR157" t="s">
        <v>85</v>
      </c>
      <c r="CS157" t="s">
        <v>86</v>
      </c>
      <c r="CT157"/>
      <c r="CU157" t="s">
        <v>86</v>
      </c>
      <c r="CV157"/>
      <c r="CW157"/>
      <c r="CX157"/>
      <c r="CY157"/>
      <c r="CZ157"/>
      <c r="DA157"/>
    </row>
    <row r="158" spans="1:105">
      <c r="A158">
        <v>114380128308</v>
      </c>
      <c r="B158"/>
      <c r="C158"/>
      <c r="D158"/>
      <c r="E158" t="s">
        <v>19</v>
      </c>
      <c r="F158"/>
      <c r="G158"/>
      <c r="H158"/>
      <c r="I158"/>
      <c r="J158"/>
      <c r="K158" t="s">
        <v>25</v>
      </c>
      <c r="L158"/>
      <c r="M158"/>
      <c r="N158" t="s">
        <v>28</v>
      </c>
      <c r="O158"/>
      <c r="P158"/>
      <c r="Q158"/>
      <c r="R158"/>
      <c r="S158"/>
      <c r="T158"/>
      <c r="U158"/>
      <c r="V158"/>
      <c r="W158" t="s">
        <v>23</v>
      </c>
      <c r="X158"/>
      <c r="Y158"/>
      <c r="Z158"/>
      <c r="AA158"/>
      <c r="AB158" t="s">
        <v>28</v>
      </c>
      <c r="AC158"/>
      <c r="AD158"/>
      <c r="AE158"/>
      <c r="AF158"/>
      <c r="AG158"/>
      <c r="AH158"/>
      <c r="AI158" t="s">
        <v>34</v>
      </c>
      <c r="AJ158"/>
      <c r="AK158"/>
      <c r="AL158"/>
      <c r="AM158"/>
      <c r="AN158"/>
      <c r="AO158"/>
      <c r="AP158"/>
      <c r="AQ158" t="s">
        <v>40</v>
      </c>
      <c r="AR158"/>
      <c r="AS158"/>
      <c r="AT158"/>
      <c r="AU158"/>
      <c r="AV158"/>
      <c r="AW158" t="s">
        <v>45</v>
      </c>
      <c r="AX158"/>
      <c r="AY158"/>
      <c r="AZ158"/>
      <c r="BA158"/>
      <c r="BB158"/>
      <c r="BC158" t="s">
        <v>50</v>
      </c>
      <c r="BD158"/>
      <c r="BE158"/>
      <c r="BF158"/>
      <c r="BG158" t="s">
        <v>53</v>
      </c>
      <c r="BH158"/>
      <c r="BI158"/>
      <c r="BJ158"/>
      <c r="BK158"/>
      <c r="BL158" t="s">
        <v>58</v>
      </c>
      <c r="BM158"/>
      <c r="BN158"/>
      <c r="BO158"/>
      <c r="BP158"/>
      <c r="BQ158"/>
      <c r="BR158"/>
      <c r="BS158"/>
      <c r="BT158"/>
      <c r="BU158" t="s">
        <v>64</v>
      </c>
      <c r="BV158"/>
      <c r="BW158"/>
      <c r="BX158"/>
      <c r="BY158"/>
      <c r="BZ158"/>
      <c r="CA158"/>
      <c r="CB158"/>
      <c r="CC158"/>
      <c r="CD158"/>
      <c r="CE158"/>
      <c r="CF158"/>
      <c r="CG158"/>
      <c r="CH158"/>
      <c r="CI158" t="s">
        <v>388</v>
      </c>
      <c r="CJ158" t="s">
        <v>476</v>
      </c>
      <c r="CK158" t="s">
        <v>80</v>
      </c>
      <c r="CL158" t="s">
        <v>549</v>
      </c>
      <c r="CM158" t="s">
        <v>389</v>
      </c>
      <c r="CN158"/>
      <c r="CO158" t="s">
        <v>82</v>
      </c>
      <c r="CP158" t="s">
        <v>87</v>
      </c>
      <c r="CQ158" t="s">
        <v>84</v>
      </c>
      <c r="CR158" t="s">
        <v>99</v>
      </c>
      <c r="CS158" t="s">
        <v>86</v>
      </c>
      <c r="CT158" t="s">
        <v>360</v>
      </c>
      <c r="CU158" t="s">
        <v>86</v>
      </c>
      <c r="CV158"/>
      <c r="CW158"/>
      <c r="CX158"/>
      <c r="CY158"/>
      <c r="CZ158"/>
      <c r="DA158"/>
    </row>
    <row r="159" spans="1:105">
      <c r="A159">
        <v>114380126908</v>
      </c>
      <c r="B159"/>
      <c r="C159"/>
      <c r="D159" t="s">
        <v>18</v>
      </c>
      <c r="E159"/>
      <c r="F159"/>
      <c r="G159"/>
      <c r="H159"/>
      <c r="I159"/>
      <c r="J159"/>
      <c r="K159"/>
      <c r="L159"/>
      <c r="M159"/>
      <c r="N159"/>
      <c r="O159"/>
      <c r="P159"/>
      <c r="Q159"/>
      <c r="R159" t="s">
        <v>18</v>
      </c>
      <c r="S159"/>
      <c r="T159"/>
      <c r="U159"/>
      <c r="V159"/>
      <c r="W159"/>
      <c r="X159"/>
      <c r="Y159"/>
      <c r="Z159"/>
      <c r="AA159"/>
      <c r="AB159"/>
      <c r="AC159"/>
      <c r="AD159"/>
      <c r="AE159"/>
      <c r="AF159" t="s">
        <v>31</v>
      </c>
      <c r="AG159"/>
      <c r="AH159"/>
      <c r="AI159"/>
      <c r="AJ159"/>
      <c r="AK159"/>
      <c r="AL159"/>
      <c r="AM159"/>
      <c r="AN159"/>
      <c r="AO159" t="s">
        <v>38</v>
      </c>
      <c r="AP159"/>
      <c r="AQ159"/>
      <c r="AR159"/>
      <c r="AS159"/>
      <c r="AT159"/>
      <c r="AU159"/>
      <c r="AV159"/>
      <c r="AW159"/>
      <c r="AX159"/>
      <c r="AY159"/>
      <c r="AZ159"/>
      <c r="BA159"/>
      <c r="BB159"/>
      <c r="BC159"/>
      <c r="BD159"/>
      <c r="BE159" t="s">
        <v>17</v>
      </c>
      <c r="BF159"/>
      <c r="BG159"/>
      <c r="BH159" t="s">
        <v>54</v>
      </c>
      <c r="BI159"/>
      <c r="BJ159"/>
      <c r="BK159"/>
      <c r="BL159" t="s">
        <v>58</v>
      </c>
      <c r="BM159"/>
      <c r="BN159"/>
      <c r="BO159"/>
      <c r="BP159"/>
      <c r="BQ159"/>
      <c r="BR159"/>
      <c r="BS159"/>
      <c r="BT159"/>
      <c r="BU159"/>
      <c r="BV159"/>
      <c r="BW159"/>
      <c r="BX159"/>
      <c r="BY159"/>
      <c r="BZ159"/>
      <c r="CA159"/>
      <c r="CB159"/>
      <c r="CC159"/>
      <c r="CD159"/>
      <c r="CE159"/>
      <c r="CF159" t="s">
        <v>75</v>
      </c>
      <c r="CG159"/>
      <c r="CH159"/>
      <c r="CI159" t="s">
        <v>385</v>
      </c>
      <c r="CJ159" t="s">
        <v>476</v>
      </c>
      <c r="CK159" t="s">
        <v>80</v>
      </c>
      <c r="CL159" t="s">
        <v>551</v>
      </c>
      <c r="CM159" t="s">
        <v>389</v>
      </c>
      <c r="CN159"/>
      <c r="CO159" t="s">
        <v>82</v>
      </c>
      <c r="CP159" t="s">
        <v>90</v>
      </c>
      <c r="CQ159" t="s">
        <v>84</v>
      </c>
      <c r="CR159" t="s">
        <v>99</v>
      </c>
      <c r="CS159" t="s">
        <v>86</v>
      </c>
      <c r="CT159" t="s">
        <v>360</v>
      </c>
      <c r="CU159" t="s">
        <v>81</v>
      </c>
      <c r="CV159"/>
      <c r="CW159"/>
      <c r="CX159"/>
      <c r="CY159"/>
      <c r="CZ159"/>
      <c r="DA159"/>
    </row>
    <row r="160" spans="1:105">
      <c r="A160">
        <v>114380125527</v>
      </c>
      <c r="B160"/>
      <c r="C160" t="s">
        <v>17</v>
      </c>
      <c r="D160"/>
      <c r="E160"/>
      <c r="F160"/>
      <c r="G160"/>
      <c r="H160"/>
      <c r="I160"/>
      <c r="J160"/>
      <c r="K160"/>
      <c r="L160"/>
      <c r="M160"/>
      <c r="N160"/>
      <c r="O160"/>
      <c r="P160"/>
      <c r="Q160" t="s">
        <v>17</v>
      </c>
      <c r="R160"/>
      <c r="S160"/>
      <c r="T160"/>
      <c r="U160"/>
      <c r="V160"/>
      <c r="W160"/>
      <c r="X160"/>
      <c r="Y160"/>
      <c r="Z160"/>
      <c r="AA160"/>
      <c r="AB160"/>
      <c r="AC160"/>
      <c r="AD160"/>
      <c r="AE160"/>
      <c r="AF160"/>
      <c r="AG160"/>
      <c r="AH160"/>
      <c r="AI160"/>
      <c r="AJ160"/>
      <c r="AK160"/>
      <c r="AL160"/>
      <c r="AM160"/>
      <c r="AN160"/>
      <c r="AO160"/>
      <c r="AP160" t="s">
        <v>39</v>
      </c>
      <c r="AQ160"/>
      <c r="AR160" t="s">
        <v>41</v>
      </c>
      <c r="AS160"/>
      <c r="AT160"/>
      <c r="AU160"/>
      <c r="AV160"/>
      <c r="AW160" t="s">
        <v>45</v>
      </c>
      <c r="AX160"/>
      <c r="AY160"/>
      <c r="AZ160"/>
      <c r="BA160"/>
      <c r="BB160" t="s">
        <v>49</v>
      </c>
      <c r="BC160"/>
      <c r="BD160"/>
      <c r="BE160"/>
      <c r="BF160"/>
      <c r="BG160"/>
      <c r="BH160" t="s">
        <v>54</v>
      </c>
      <c r="BI160"/>
      <c r="BJ160"/>
      <c r="BK160"/>
      <c r="BL160"/>
      <c r="BM160"/>
      <c r="BN160"/>
      <c r="BO160"/>
      <c r="BP160"/>
      <c r="BQ160"/>
      <c r="BR160"/>
      <c r="BS160" t="s">
        <v>63</v>
      </c>
      <c r="BT160"/>
      <c r="BU160" t="s">
        <v>64</v>
      </c>
      <c r="BV160"/>
      <c r="BW160"/>
      <c r="BX160"/>
      <c r="BY160"/>
      <c r="BZ160"/>
      <c r="CA160"/>
      <c r="CB160"/>
      <c r="CC160"/>
      <c r="CD160"/>
      <c r="CE160"/>
      <c r="CF160"/>
      <c r="CG160"/>
      <c r="CH160"/>
      <c r="CI160" t="s">
        <v>385</v>
      </c>
      <c r="CJ160" t="s">
        <v>476</v>
      </c>
      <c r="CK160" t="s">
        <v>80</v>
      </c>
      <c r="CL160" t="s">
        <v>552</v>
      </c>
      <c r="CM160" t="s">
        <v>389</v>
      </c>
      <c r="CN160"/>
      <c r="CO160" t="s">
        <v>82</v>
      </c>
      <c r="CP160" t="s">
        <v>83</v>
      </c>
      <c r="CQ160" t="s">
        <v>84</v>
      </c>
      <c r="CR160" t="s">
        <v>99</v>
      </c>
      <c r="CS160" t="s">
        <v>86</v>
      </c>
      <c r="CT160" t="s">
        <v>360</v>
      </c>
      <c r="CU160"/>
      <c r="CV160"/>
      <c r="CW160"/>
      <c r="CX160"/>
      <c r="CY160"/>
      <c r="CZ160"/>
      <c r="DA160"/>
    </row>
    <row r="161" spans="1:105">
      <c r="A161">
        <v>114380124069</v>
      </c>
      <c r="B161" t="s">
        <v>16</v>
      </c>
      <c r="C161"/>
      <c r="D161"/>
      <c r="E161"/>
      <c r="F161"/>
      <c r="G161"/>
      <c r="H161"/>
      <c r="I161"/>
      <c r="J161"/>
      <c r="K161"/>
      <c r="L161"/>
      <c r="M161"/>
      <c r="N161" t="s">
        <v>28</v>
      </c>
      <c r="O161"/>
      <c r="P161" t="s">
        <v>16</v>
      </c>
      <c r="Q161"/>
      <c r="R161"/>
      <c r="S161"/>
      <c r="T161"/>
      <c r="U161"/>
      <c r="V161"/>
      <c r="W161"/>
      <c r="X161" t="s">
        <v>24</v>
      </c>
      <c r="Y161"/>
      <c r="Z161"/>
      <c r="AA161"/>
      <c r="AB161" t="s">
        <v>28</v>
      </c>
      <c r="AC161"/>
      <c r="AD161"/>
      <c r="AE161"/>
      <c r="AF161"/>
      <c r="AG161"/>
      <c r="AH161"/>
      <c r="AI161" t="s">
        <v>34</v>
      </c>
      <c r="AJ161"/>
      <c r="AK161"/>
      <c r="AL161"/>
      <c r="AM161"/>
      <c r="AN161"/>
      <c r="AO161"/>
      <c r="AP161"/>
      <c r="AQ161"/>
      <c r="AR161"/>
      <c r="AS161"/>
      <c r="AT161"/>
      <c r="AU161"/>
      <c r="AV161"/>
      <c r="AW161" t="s">
        <v>45</v>
      </c>
      <c r="AX161" t="s">
        <v>46</v>
      </c>
      <c r="AY161"/>
      <c r="AZ161"/>
      <c r="BA161"/>
      <c r="BB161"/>
      <c r="BC161"/>
      <c r="BD161"/>
      <c r="BE161"/>
      <c r="BF161" t="s">
        <v>52</v>
      </c>
      <c r="BG161"/>
      <c r="BH161"/>
      <c r="BI161" t="s">
        <v>55</v>
      </c>
      <c r="BJ161"/>
      <c r="BK161"/>
      <c r="BL161"/>
      <c r="BM161" t="s">
        <v>59</v>
      </c>
      <c r="BN161"/>
      <c r="BO161"/>
      <c r="BP161"/>
      <c r="BQ161"/>
      <c r="BR161"/>
      <c r="BS161" t="s">
        <v>63</v>
      </c>
      <c r="BT161"/>
      <c r="BU161"/>
      <c r="BV161"/>
      <c r="BW161"/>
      <c r="BX161"/>
      <c r="BY161"/>
      <c r="BZ161"/>
      <c r="CA161"/>
      <c r="CB161"/>
      <c r="CC161"/>
      <c r="CD161"/>
      <c r="CE161" t="s">
        <v>74</v>
      </c>
      <c r="CF161" t="s">
        <v>75</v>
      </c>
      <c r="CG161"/>
      <c r="CH161"/>
      <c r="CI161" t="s">
        <v>385</v>
      </c>
      <c r="CJ161" t="s">
        <v>476</v>
      </c>
      <c r="CK161" t="s">
        <v>80</v>
      </c>
      <c r="CL161" t="s">
        <v>130</v>
      </c>
      <c r="CM161" t="s">
        <v>389</v>
      </c>
      <c r="CN161"/>
      <c r="CO161" t="s">
        <v>82</v>
      </c>
      <c r="CP161" t="s">
        <v>83</v>
      </c>
      <c r="CQ161" t="s">
        <v>84</v>
      </c>
      <c r="CR161" t="s">
        <v>99</v>
      </c>
      <c r="CS161" t="s">
        <v>86</v>
      </c>
      <c r="CT161" t="s">
        <v>360</v>
      </c>
      <c r="CU161" t="s">
        <v>86</v>
      </c>
      <c r="CV161"/>
      <c r="CW161"/>
      <c r="CX161"/>
      <c r="CY161"/>
      <c r="CZ161"/>
      <c r="DA161"/>
    </row>
    <row r="162" spans="1:105">
      <c r="A162">
        <v>114380122424</v>
      </c>
      <c r="B162"/>
      <c r="C162" t="s">
        <v>17</v>
      </c>
      <c r="D162"/>
      <c r="E162"/>
      <c r="F162"/>
      <c r="G162"/>
      <c r="H162"/>
      <c r="I162"/>
      <c r="J162"/>
      <c r="K162"/>
      <c r="L162"/>
      <c r="M162"/>
      <c r="N162"/>
      <c r="O162"/>
      <c r="P162"/>
      <c r="Q162" t="s">
        <v>17</v>
      </c>
      <c r="R162"/>
      <c r="S162"/>
      <c r="T162"/>
      <c r="U162"/>
      <c r="V162"/>
      <c r="W162"/>
      <c r="X162"/>
      <c r="Y162"/>
      <c r="Z162"/>
      <c r="AA162"/>
      <c r="AB162"/>
      <c r="AC162"/>
      <c r="AD162"/>
      <c r="AE162"/>
      <c r="AF162"/>
      <c r="AG162"/>
      <c r="AH162"/>
      <c r="AI162"/>
      <c r="AJ162"/>
      <c r="AK162"/>
      <c r="AL162"/>
      <c r="AM162" t="s">
        <v>353</v>
      </c>
      <c r="AN162"/>
      <c r="AO162" t="s">
        <v>38</v>
      </c>
      <c r="AP162"/>
      <c r="AQ162"/>
      <c r="AR162"/>
      <c r="AS162"/>
      <c r="AT162"/>
      <c r="AU162"/>
      <c r="AV162"/>
      <c r="AW162"/>
      <c r="AX162"/>
      <c r="AY162"/>
      <c r="AZ162"/>
      <c r="BA162"/>
      <c r="BB162"/>
      <c r="BC162"/>
      <c r="BD162"/>
      <c r="BE162"/>
      <c r="BF162"/>
      <c r="BG162"/>
      <c r="BH162"/>
      <c r="BI162"/>
      <c r="BJ162"/>
      <c r="BK162" t="s">
        <v>57</v>
      </c>
      <c r="BL162"/>
      <c r="BM162"/>
      <c r="BN162"/>
      <c r="BO162"/>
      <c r="BP162"/>
      <c r="BQ162"/>
      <c r="BR162"/>
      <c r="BS162"/>
      <c r="BT162"/>
      <c r="BU162" t="s">
        <v>64</v>
      </c>
      <c r="BV162"/>
      <c r="BW162"/>
      <c r="BX162"/>
      <c r="BY162"/>
      <c r="BZ162"/>
      <c r="CA162"/>
      <c r="CB162"/>
      <c r="CC162"/>
      <c r="CD162"/>
      <c r="CE162"/>
      <c r="CF162"/>
      <c r="CG162"/>
      <c r="CH162"/>
      <c r="CI162" t="s">
        <v>388</v>
      </c>
      <c r="CJ162" t="s">
        <v>476</v>
      </c>
      <c r="CK162" t="s">
        <v>80</v>
      </c>
      <c r="CL162" t="s">
        <v>356</v>
      </c>
      <c r="CM162" t="s">
        <v>389</v>
      </c>
      <c r="CN162"/>
      <c r="CO162" t="s">
        <v>82</v>
      </c>
      <c r="CP162"/>
      <c r="CQ162" t="s">
        <v>103</v>
      </c>
      <c r="CR162" t="s">
        <v>99</v>
      </c>
      <c r="CS162" t="s">
        <v>86</v>
      </c>
      <c r="CT162" t="s">
        <v>360</v>
      </c>
      <c r="CU162" t="s">
        <v>86</v>
      </c>
      <c r="CV162"/>
      <c r="CW162"/>
      <c r="CX162"/>
      <c r="CY162"/>
      <c r="CZ162"/>
      <c r="DA162"/>
    </row>
    <row r="163" spans="1:105">
      <c r="A163">
        <v>114376158862</v>
      </c>
      <c r="B163"/>
      <c r="C163"/>
      <c r="D163" t="s">
        <v>18</v>
      </c>
      <c r="E163"/>
      <c r="F163"/>
      <c r="G163"/>
      <c r="H163"/>
      <c r="I163" t="s">
        <v>23</v>
      </c>
      <c r="J163"/>
      <c r="K163" t="s">
        <v>25</v>
      </c>
      <c r="L163"/>
      <c r="M163"/>
      <c r="N163"/>
      <c r="O163"/>
      <c r="P163"/>
      <c r="Q163"/>
      <c r="R163"/>
      <c r="S163"/>
      <c r="T163"/>
      <c r="U163"/>
      <c r="V163"/>
      <c r="W163" t="s">
        <v>23</v>
      </c>
      <c r="X163"/>
      <c r="Y163" t="s">
        <v>25</v>
      </c>
      <c r="Z163"/>
      <c r="AA163"/>
      <c r="AB163" t="s">
        <v>28</v>
      </c>
      <c r="AC163"/>
      <c r="AD163"/>
      <c r="AE163" t="s">
        <v>30</v>
      </c>
      <c r="AF163"/>
      <c r="AG163"/>
      <c r="AH163"/>
      <c r="AI163"/>
      <c r="AJ163"/>
      <c r="AK163"/>
      <c r="AL163"/>
      <c r="AM163" t="s">
        <v>353</v>
      </c>
      <c r="AN163"/>
      <c r="AO163"/>
      <c r="AP163" t="s">
        <v>39</v>
      </c>
      <c r="AQ163"/>
      <c r="AR163"/>
      <c r="AS163"/>
      <c r="AT163"/>
      <c r="AU163"/>
      <c r="AV163"/>
      <c r="AW163" t="s">
        <v>45</v>
      </c>
      <c r="AX163"/>
      <c r="AY163"/>
      <c r="AZ163"/>
      <c r="BA163"/>
      <c r="BB163"/>
      <c r="BC163"/>
      <c r="BD163"/>
      <c r="BE163"/>
      <c r="BF163"/>
      <c r="BG163" t="s">
        <v>53</v>
      </c>
      <c r="BH163" t="s">
        <v>54</v>
      </c>
      <c r="BI163" t="s">
        <v>55</v>
      </c>
      <c r="BJ163"/>
      <c r="BK163"/>
      <c r="BL163"/>
      <c r="BM163"/>
      <c r="BN163"/>
      <c r="BO163"/>
      <c r="BP163"/>
      <c r="BQ163"/>
      <c r="BR163"/>
      <c r="BS163"/>
      <c r="BT163"/>
      <c r="BU163"/>
      <c r="BV163"/>
      <c r="BW163" t="s">
        <v>66</v>
      </c>
      <c r="BX163"/>
      <c r="BY163"/>
      <c r="BZ163"/>
      <c r="CA163"/>
      <c r="CB163"/>
      <c r="CC163"/>
      <c r="CD163"/>
      <c r="CE163"/>
      <c r="CF163"/>
      <c r="CG163"/>
      <c r="CH163"/>
      <c r="CI163" t="s">
        <v>388</v>
      </c>
      <c r="CJ163" t="s">
        <v>484</v>
      </c>
      <c r="CK163" t="s">
        <v>134</v>
      </c>
      <c r="CL163" t="s">
        <v>151</v>
      </c>
      <c r="CM163" t="s">
        <v>389</v>
      </c>
      <c r="CN163" t="s">
        <v>387</v>
      </c>
      <c r="CO163" t="s">
        <v>82</v>
      </c>
      <c r="CP163" t="s">
        <v>93</v>
      </c>
      <c r="CQ163" t="s">
        <v>111</v>
      </c>
      <c r="CR163" t="s">
        <v>85</v>
      </c>
      <c r="CS163" t="s">
        <v>86</v>
      </c>
      <c r="CT163" t="s">
        <v>359</v>
      </c>
      <c r="CU163" t="s">
        <v>86</v>
      </c>
      <c r="CV163"/>
      <c r="CW163"/>
      <c r="CX163"/>
      <c r="CY163"/>
      <c r="CZ163"/>
      <c r="DA163"/>
    </row>
    <row r="164" spans="1:105">
      <c r="A164">
        <v>114376080626</v>
      </c>
      <c r="B164"/>
      <c r="C164"/>
      <c r="D164" t="s">
        <v>18</v>
      </c>
      <c r="E164"/>
      <c r="F164"/>
      <c r="G164"/>
      <c r="H164"/>
      <c r="I164"/>
      <c r="J164"/>
      <c r="K164"/>
      <c r="L164"/>
      <c r="M164"/>
      <c r="N164" t="s">
        <v>28</v>
      </c>
      <c r="O164"/>
      <c r="P164"/>
      <c r="Q164"/>
      <c r="R164"/>
      <c r="S164"/>
      <c r="T164"/>
      <c r="U164"/>
      <c r="V164"/>
      <c r="W164"/>
      <c r="X164"/>
      <c r="Y164"/>
      <c r="Z164"/>
      <c r="AA164"/>
      <c r="AB164" t="s">
        <v>28</v>
      </c>
      <c r="AC164"/>
      <c r="AD164"/>
      <c r="AE164"/>
      <c r="AF164"/>
      <c r="AG164"/>
      <c r="AH164"/>
      <c r="AI164" t="s">
        <v>34</v>
      </c>
      <c r="AJ164"/>
      <c r="AK164"/>
      <c r="AL164"/>
      <c r="AM164"/>
      <c r="AN164"/>
      <c r="AO164"/>
      <c r="AP164"/>
      <c r="AQ164"/>
      <c r="AR164"/>
      <c r="AS164"/>
      <c r="AT164"/>
      <c r="AU164"/>
      <c r="AV164"/>
      <c r="AW164"/>
      <c r="AX164"/>
      <c r="AY164"/>
      <c r="AZ164"/>
      <c r="BA164"/>
      <c r="BB164" t="s">
        <v>49</v>
      </c>
      <c r="BC164"/>
      <c r="BD164" t="s">
        <v>51</v>
      </c>
      <c r="BE164"/>
      <c r="BF164" t="s">
        <v>52</v>
      </c>
      <c r="BG164" t="s">
        <v>53</v>
      </c>
      <c r="BH164" t="s">
        <v>54</v>
      </c>
      <c r="BI164" t="s">
        <v>55</v>
      </c>
      <c r="BJ164"/>
      <c r="BK164" t="s">
        <v>57</v>
      </c>
      <c r="BL164"/>
      <c r="BM164"/>
      <c r="BN164" t="s">
        <v>24</v>
      </c>
      <c r="BO164"/>
      <c r="BP164"/>
      <c r="BQ164"/>
      <c r="BR164" t="s">
        <v>62</v>
      </c>
      <c r="BS164" t="s">
        <v>63</v>
      </c>
      <c r="BT164"/>
      <c r="BU164" t="s">
        <v>64</v>
      </c>
      <c r="BV164"/>
      <c r="BW164"/>
      <c r="BX164"/>
      <c r="BY164"/>
      <c r="BZ164"/>
      <c r="CA164"/>
      <c r="CB164"/>
      <c r="CC164"/>
      <c r="CD164"/>
      <c r="CE164"/>
      <c r="CF164"/>
      <c r="CG164"/>
      <c r="CH164"/>
      <c r="CI164" t="s">
        <v>385</v>
      </c>
      <c r="CJ164" t="s">
        <v>484</v>
      </c>
      <c r="CK164" t="s">
        <v>80</v>
      </c>
      <c r="CL164" t="s">
        <v>131</v>
      </c>
      <c r="CM164" t="s">
        <v>389</v>
      </c>
      <c r="CN164"/>
      <c r="CO164" t="s">
        <v>82</v>
      </c>
      <c r="CP164"/>
      <c r="CQ164" t="s">
        <v>84</v>
      </c>
      <c r="CR164" t="s">
        <v>85</v>
      </c>
      <c r="CS164" t="s">
        <v>86</v>
      </c>
      <c r="CT164" t="s">
        <v>359</v>
      </c>
      <c r="CU164" t="s">
        <v>86</v>
      </c>
      <c r="CV164"/>
      <c r="CW164"/>
      <c r="CX164"/>
      <c r="CY164"/>
      <c r="CZ164"/>
      <c r="DA164"/>
    </row>
    <row r="165" spans="1:105">
      <c r="A165">
        <v>114376075102</v>
      </c>
      <c r="B165"/>
      <c r="C165"/>
      <c r="D165"/>
      <c r="E165"/>
      <c r="F165"/>
      <c r="G165"/>
      <c r="H165"/>
      <c r="I165"/>
      <c r="J165"/>
      <c r="K165"/>
      <c r="L165"/>
      <c r="M165"/>
      <c r="N165"/>
      <c r="O165"/>
      <c r="P165"/>
      <c r="Q165"/>
      <c r="R165" t="s">
        <v>18</v>
      </c>
      <c r="S165"/>
      <c r="T165"/>
      <c r="U165" t="s">
        <v>21</v>
      </c>
      <c r="V165"/>
      <c r="W165"/>
      <c r="X165"/>
      <c r="Y165"/>
      <c r="Z165"/>
      <c r="AA165" t="s">
        <v>27</v>
      </c>
      <c r="AB165"/>
      <c r="AC165"/>
      <c r="AD165"/>
      <c r="AE165"/>
      <c r="AF165"/>
      <c r="AG165"/>
      <c r="AH165"/>
      <c r="AI165" t="s">
        <v>34</v>
      </c>
      <c r="AJ165"/>
      <c r="AK165"/>
      <c r="AL165"/>
      <c r="AM165"/>
      <c r="AN165"/>
      <c r="AO165"/>
      <c r="AP165"/>
      <c r="AQ165" t="s">
        <v>40</v>
      </c>
      <c r="AR165"/>
      <c r="AS165"/>
      <c r="AT165"/>
      <c r="AU165"/>
      <c r="AV165"/>
      <c r="AW165"/>
      <c r="AX165"/>
      <c r="AY165"/>
      <c r="AZ165"/>
      <c r="BA165"/>
      <c r="BB165" t="s">
        <v>49</v>
      </c>
      <c r="BC165"/>
      <c r="BD165"/>
      <c r="BE165" t="s">
        <v>17</v>
      </c>
      <c r="BF165"/>
      <c r="BG165"/>
      <c r="BH165"/>
      <c r="BI165"/>
      <c r="BJ165"/>
      <c r="BK165"/>
      <c r="BL165"/>
      <c r="BM165"/>
      <c r="BN165"/>
      <c r="BO165"/>
      <c r="BP165"/>
      <c r="BQ165"/>
      <c r="BR165" t="s">
        <v>62</v>
      </c>
      <c r="BS165"/>
      <c r="BT165"/>
      <c r="BU165"/>
      <c r="BV165"/>
      <c r="BW165" t="s">
        <v>66</v>
      </c>
      <c r="BX165" t="s">
        <v>67</v>
      </c>
      <c r="BY165" t="s">
        <v>68</v>
      </c>
      <c r="BZ165" t="s">
        <v>69</v>
      </c>
      <c r="CA165"/>
      <c r="CB165" t="s">
        <v>71</v>
      </c>
      <c r="CC165"/>
      <c r="CD165"/>
      <c r="CE165"/>
      <c r="CF165" t="s">
        <v>75</v>
      </c>
      <c r="CG165"/>
      <c r="CH165"/>
      <c r="CI165" t="s">
        <v>385</v>
      </c>
      <c r="CJ165" t="s">
        <v>476</v>
      </c>
      <c r="CK165" t="s">
        <v>134</v>
      </c>
      <c r="CL165" t="s">
        <v>146</v>
      </c>
      <c r="CM165" t="s">
        <v>389</v>
      </c>
      <c r="CN165"/>
      <c r="CO165" t="s">
        <v>82</v>
      </c>
      <c r="CP165" t="s">
        <v>94</v>
      </c>
      <c r="CQ165" t="s">
        <v>103</v>
      </c>
      <c r="CR165" t="s">
        <v>99</v>
      </c>
      <c r="CS165" t="s">
        <v>86</v>
      </c>
      <c r="CT165" t="s">
        <v>399</v>
      </c>
      <c r="CU165" t="s">
        <v>86</v>
      </c>
      <c r="CV165"/>
      <c r="CW165"/>
      <c r="CX165"/>
      <c r="CY165"/>
      <c r="CZ165"/>
      <c r="DA165"/>
    </row>
    <row r="166" spans="1:105">
      <c r="A166">
        <v>114376072291</v>
      </c>
      <c r="B166"/>
      <c r="C166"/>
      <c r="D166"/>
      <c r="E166"/>
      <c r="F166"/>
      <c r="G166" t="s">
        <v>21</v>
      </c>
      <c r="H166"/>
      <c r="I166"/>
      <c r="J166"/>
      <c r="K166"/>
      <c r="L166" t="s">
        <v>26</v>
      </c>
      <c r="M166"/>
      <c r="N166"/>
      <c r="O166"/>
      <c r="P166"/>
      <c r="Q166"/>
      <c r="R166" t="s">
        <v>18</v>
      </c>
      <c r="S166"/>
      <c r="T166"/>
      <c r="U166"/>
      <c r="V166"/>
      <c r="W166" t="s">
        <v>23</v>
      </c>
      <c r="X166"/>
      <c r="Y166"/>
      <c r="Z166"/>
      <c r="AA166"/>
      <c r="AB166"/>
      <c r="AC166"/>
      <c r="AD166"/>
      <c r="AE166"/>
      <c r="AF166"/>
      <c r="AG166"/>
      <c r="AH166"/>
      <c r="AI166" t="s">
        <v>34</v>
      </c>
      <c r="AJ166"/>
      <c r="AK166"/>
      <c r="AL166"/>
      <c r="AM166"/>
      <c r="AN166"/>
      <c r="AO166" t="s">
        <v>38</v>
      </c>
      <c r="AP166"/>
      <c r="AQ166"/>
      <c r="AR166"/>
      <c r="AS166" t="s">
        <v>42</v>
      </c>
      <c r="AT166"/>
      <c r="AU166"/>
      <c r="AV166"/>
      <c r="AW166"/>
      <c r="AX166"/>
      <c r="AY166" t="s">
        <v>47</v>
      </c>
      <c r="AZ166"/>
      <c r="BA166"/>
      <c r="BB166"/>
      <c r="BC166"/>
      <c r="BD166"/>
      <c r="BE166" t="s">
        <v>17</v>
      </c>
      <c r="BF166"/>
      <c r="BG166"/>
      <c r="BH166"/>
      <c r="BI166"/>
      <c r="BJ166"/>
      <c r="BK166" t="s">
        <v>57</v>
      </c>
      <c r="BL166"/>
      <c r="BM166"/>
      <c r="BN166"/>
      <c r="BO166"/>
      <c r="BP166"/>
      <c r="BQ166"/>
      <c r="BR166"/>
      <c r="BS166" t="s">
        <v>63</v>
      </c>
      <c r="BT166"/>
      <c r="BU166" t="s">
        <v>64</v>
      </c>
      <c r="BV166" t="s">
        <v>65</v>
      </c>
      <c r="BW166"/>
      <c r="BX166" t="s">
        <v>67</v>
      </c>
      <c r="BY166"/>
      <c r="BZ166"/>
      <c r="CA166"/>
      <c r="CB166"/>
      <c r="CC166"/>
      <c r="CD166" t="s">
        <v>73</v>
      </c>
      <c r="CE166"/>
      <c r="CF166"/>
      <c r="CG166"/>
      <c r="CH166"/>
      <c r="CI166" t="s">
        <v>388</v>
      </c>
      <c r="CJ166" t="s">
        <v>476</v>
      </c>
      <c r="CK166" t="s">
        <v>134</v>
      </c>
      <c r="CL166" t="s">
        <v>165</v>
      </c>
      <c r="CM166" t="s">
        <v>389</v>
      </c>
      <c r="CN166" t="s">
        <v>390</v>
      </c>
      <c r="CO166" t="s">
        <v>82</v>
      </c>
      <c r="CP166" t="s">
        <v>94</v>
      </c>
      <c r="CQ166" t="s">
        <v>88</v>
      </c>
      <c r="CR166" t="s">
        <v>99</v>
      </c>
      <c r="CS166" t="s">
        <v>86</v>
      </c>
      <c r="CT166" t="s">
        <v>399</v>
      </c>
      <c r="CU166" t="s">
        <v>86</v>
      </c>
      <c r="CV166"/>
      <c r="CW166"/>
      <c r="CX166"/>
      <c r="CY166"/>
      <c r="CZ166"/>
      <c r="DA166"/>
    </row>
    <row r="167" spans="1:105">
      <c r="A167">
        <v>114376063692</v>
      </c>
      <c r="B167"/>
      <c r="C167"/>
      <c r="D167"/>
      <c r="E167"/>
      <c r="F167"/>
      <c r="G167"/>
      <c r="H167"/>
      <c r="I167"/>
      <c r="J167"/>
      <c r="K167"/>
      <c r="L167"/>
      <c r="M167" t="s">
        <v>27</v>
      </c>
      <c r="N167"/>
      <c r="O167"/>
      <c r="P167"/>
      <c r="Q167"/>
      <c r="R167"/>
      <c r="S167"/>
      <c r="T167"/>
      <c r="U167"/>
      <c r="V167"/>
      <c r="W167"/>
      <c r="X167"/>
      <c r="Y167"/>
      <c r="Z167"/>
      <c r="AA167" t="s">
        <v>27</v>
      </c>
      <c r="AB167"/>
      <c r="AC167"/>
      <c r="AD167"/>
      <c r="AE167"/>
      <c r="AF167"/>
      <c r="AG167"/>
      <c r="AH167"/>
      <c r="AI167" t="s">
        <v>34</v>
      </c>
      <c r="AJ167"/>
      <c r="AK167"/>
      <c r="AL167"/>
      <c r="AM167"/>
      <c r="AN167"/>
      <c r="AO167" t="s">
        <v>38</v>
      </c>
      <c r="AP167"/>
      <c r="AQ167"/>
      <c r="AR167"/>
      <c r="AS167"/>
      <c r="AT167"/>
      <c r="AU167"/>
      <c r="AV167"/>
      <c r="AW167"/>
      <c r="AX167"/>
      <c r="AY167"/>
      <c r="AZ167"/>
      <c r="BA167"/>
      <c r="BB167"/>
      <c r="BC167"/>
      <c r="BD167"/>
      <c r="BE167"/>
      <c r="BF167"/>
      <c r="BG167"/>
      <c r="BH167"/>
      <c r="BI167"/>
      <c r="BJ167"/>
      <c r="BK167" t="s">
        <v>57</v>
      </c>
      <c r="BL167"/>
      <c r="BM167"/>
      <c r="BN167"/>
      <c r="BO167"/>
      <c r="BP167"/>
      <c r="BQ167"/>
      <c r="BR167"/>
      <c r="BS167"/>
      <c r="BT167"/>
      <c r="BU167"/>
      <c r="BV167"/>
      <c r="BW167"/>
      <c r="BX167"/>
      <c r="BY167"/>
      <c r="BZ167"/>
      <c r="CA167"/>
      <c r="CB167"/>
      <c r="CC167"/>
      <c r="CD167"/>
      <c r="CE167"/>
      <c r="CF167" t="s">
        <v>75</v>
      </c>
      <c r="CG167"/>
      <c r="CH167"/>
      <c r="CI167" t="s">
        <v>388</v>
      </c>
      <c r="CJ167" t="s">
        <v>478</v>
      </c>
      <c r="CK167" t="s">
        <v>134</v>
      </c>
      <c r="CL167" t="s">
        <v>145</v>
      </c>
      <c r="CM167" t="s">
        <v>389</v>
      </c>
      <c r="CN167"/>
      <c r="CO167" t="s">
        <v>82</v>
      </c>
      <c r="CP167" t="s">
        <v>94</v>
      </c>
      <c r="CQ167" t="s">
        <v>95</v>
      </c>
      <c r="CR167" t="s">
        <v>85</v>
      </c>
      <c r="CS167" t="s">
        <v>86</v>
      </c>
      <c r="CT167" t="s">
        <v>359</v>
      </c>
      <c r="CU167" t="s">
        <v>86</v>
      </c>
      <c r="CV167"/>
      <c r="CW167"/>
      <c r="CX167"/>
      <c r="CY167"/>
      <c r="CZ167"/>
      <c r="DA167"/>
    </row>
    <row r="168" spans="1:105">
      <c r="A168">
        <v>114376061706</v>
      </c>
      <c r="B168"/>
      <c r="C168"/>
      <c r="D168"/>
      <c r="E168" t="s">
        <v>19</v>
      </c>
      <c r="F168"/>
      <c r="G168"/>
      <c r="H168"/>
      <c r="I168" t="s">
        <v>23</v>
      </c>
      <c r="J168"/>
      <c r="K168"/>
      <c r="L168"/>
      <c r="M168"/>
      <c r="N168"/>
      <c r="O168"/>
      <c r="P168"/>
      <c r="Q168" t="s">
        <v>17</v>
      </c>
      <c r="R168" t="s">
        <v>18</v>
      </c>
      <c r="S168"/>
      <c r="T168"/>
      <c r="U168"/>
      <c r="V168"/>
      <c r="W168"/>
      <c r="X168" t="s">
        <v>24</v>
      </c>
      <c r="Y168"/>
      <c r="Z168"/>
      <c r="AA168"/>
      <c r="AB168"/>
      <c r="AC168"/>
      <c r="AD168"/>
      <c r="AE168" t="s">
        <v>30</v>
      </c>
      <c r="AF168"/>
      <c r="AG168"/>
      <c r="AH168"/>
      <c r="AI168"/>
      <c r="AJ168"/>
      <c r="AK168"/>
      <c r="AL168"/>
      <c r="AM168"/>
      <c r="AN168"/>
      <c r="AO168"/>
      <c r="AP168"/>
      <c r="AQ168"/>
      <c r="AR168"/>
      <c r="AS168"/>
      <c r="AT168"/>
      <c r="AU168"/>
      <c r="AV168"/>
      <c r="AW168" t="s">
        <v>45</v>
      </c>
      <c r="AX168"/>
      <c r="AY168"/>
      <c r="AZ168"/>
      <c r="BA168"/>
      <c r="BB168"/>
      <c r="BC168"/>
      <c r="BD168"/>
      <c r="BE168"/>
      <c r="BF168"/>
      <c r="BG168"/>
      <c r="BH168"/>
      <c r="BI168"/>
      <c r="BJ168"/>
      <c r="BK168"/>
      <c r="BL168"/>
      <c r="BM168"/>
      <c r="BN168"/>
      <c r="BO168"/>
      <c r="BP168"/>
      <c r="BQ168"/>
      <c r="BR168"/>
      <c r="BS168"/>
      <c r="BT168"/>
      <c r="BU168" t="s">
        <v>64</v>
      </c>
      <c r="BV168"/>
      <c r="BW168"/>
      <c r="BX168" t="s">
        <v>67</v>
      </c>
      <c r="BY168"/>
      <c r="BZ168"/>
      <c r="CA168"/>
      <c r="CB168"/>
      <c r="CC168"/>
      <c r="CD168"/>
      <c r="CE168"/>
      <c r="CF168"/>
      <c r="CG168"/>
      <c r="CH168"/>
      <c r="CI168" t="s">
        <v>388</v>
      </c>
      <c r="CJ168" t="s">
        <v>476</v>
      </c>
      <c r="CK168" t="s">
        <v>134</v>
      </c>
      <c r="CL168" t="s">
        <v>165</v>
      </c>
      <c r="CM168" t="s">
        <v>389</v>
      </c>
      <c r="CN168"/>
      <c r="CO168" t="s">
        <v>82</v>
      </c>
      <c r="CP168" t="s">
        <v>97</v>
      </c>
      <c r="CQ168" t="s">
        <v>84</v>
      </c>
      <c r="CR168" t="s">
        <v>99</v>
      </c>
      <c r="CS168" t="s">
        <v>86</v>
      </c>
      <c r="CT168" t="s">
        <v>360</v>
      </c>
      <c r="CU168" t="s">
        <v>86</v>
      </c>
      <c r="CV168"/>
      <c r="CW168"/>
      <c r="CX168"/>
      <c r="CY168"/>
      <c r="CZ168"/>
      <c r="DA168"/>
    </row>
    <row r="169" spans="1:105">
      <c r="A169">
        <v>114376059558</v>
      </c>
      <c r="B169"/>
      <c r="C169"/>
      <c r="D169"/>
      <c r="E169"/>
      <c r="F169"/>
      <c r="G169"/>
      <c r="H169"/>
      <c r="I169"/>
      <c r="J169"/>
      <c r="K169" t="s">
        <v>25</v>
      </c>
      <c r="L169" t="s">
        <v>26</v>
      </c>
      <c r="M169"/>
      <c r="N169" t="s">
        <v>28</v>
      </c>
      <c r="O169"/>
      <c r="P169"/>
      <c r="Q169"/>
      <c r="R169" t="s">
        <v>18</v>
      </c>
      <c r="S169"/>
      <c r="T169"/>
      <c r="U169"/>
      <c r="V169"/>
      <c r="W169"/>
      <c r="X169" t="s">
        <v>24</v>
      </c>
      <c r="Y169"/>
      <c r="Z169"/>
      <c r="AA169"/>
      <c r="AB169" t="s">
        <v>28</v>
      </c>
      <c r="AC169"/>
      <c r="AD169"/>
      <c r="AE169"/>
      <c r="AF169"/>
      <c r="AG169"/>
      <c r="AH169"/>
      <c r="AI169" t="s">
        <v>34</v>
      </c>
      <c r="AJ169"/>
      <c r="AK169"/>
      <c r="AL169"/>
      <c r="AM169"/>
      <c r="AN169"/>
      <c r="AO169"/>
      <c r="AP169"/>
      <c r="AQ169"/>
      <c r="AR169" t="s">
        <v>41</v>
      </c>
      <c r="AS169"/>
      <c r="AT169"/>
      <c r="AU169"/>
      <c r="AV169"/>
      <c r="AW169"/>
      <c r="AX169"/>
      <c r="AY169"/>
      <c r="AZ169"/>
      <c r="BA169"/>
      <c r="BB169" t="s">
        <v>49</v>
      </c>
      <c r="BC169"/>
      <c r="BD169"/>
      <c r="BE169" t="s">
        <v>17</v>
      </c>
      <c r="BF169"/>
      <c r="BG169"/>
      <c r="BH169"/>
      <c r="BI169"/>
      <c r="BJ169"/>
      <c r="BK169"/>
      <c r="BL169"/>
      <c r="BM169"/>
      <c r="BN169" t="s">
        <v>24</v>
      </c>
      <c r="BO169"/>
      <c r="BP169"/>
      <c r="BQ169"/>
      <c r="BR169"/>
      <c r="BS169"/>
      <c r="BT169"/>
      <c r="BU169" t="s">
        <v>64</v>
      </c>
      <c r="BV169"/>
      <c r="BW169"/>
      <c r="BX169"/>
      <c r="BY169"/>
      <c r="BZ169"/>
      <c r="CA169"/>
      <c r="CB169"/>
      <c r="CC169"/>
      <c r="CD169"/>
      <c r="CE169"/>
      <c r="CF169" t="s">
        <v>75</v>
      </c>
      <c r="CG169"/>
      <c r="CH169"/>
      <c r="CI169" t="s">
        <v>385</v>
      </c>
      <c r="CJ169" t="s">
        <v>476</v>
      </c>
      <c r="CK169" t="s">
        <v>134</v>
      </c>
      <c r="CL169" t="s">
        <v>146</v>
      </c>
      <c r="CM169" t="s">
        <v>389</v>
      </c>
      <c r="CN169"/>
      <c r="CO169" t="s">
        <v>82</v>
      </c>
      <c r="CP169" t="s">
        <v>83</v>
      </c>
      <c r="CQ169" t="s">
        <v>103</v>
      </c>
      <c r="CR169" t="s">
        <v>99</v>
      </c>
      <c r="CS169" t="s">
        <v>86</v>
      </c>
      <c r="CT169" t="s">
        <v>399</v>
      </c>
      <c r="CU169" t="s">
        <v>86</v>
      </c>
      <c r="CV169"/>
      <c r="CW169"/>
      <c r="CX169"/>
      <c r="CY169"/>
      <c r="CZ169"/>
      <c r="DA169"/>
    </row>
    <row r="170" spans="1:105">
      <c r="A170">
        <v>114376025881</v>
      </c>
      <c r="B170"/>
      <c r="C170"/>
      <c r="D170" t="s">
        <v>18</v>
      </c>
      <c r="E170"/>
      <c r="F170"/>
      <c r="G170"/>
      <c r="H170"/>
      <c r="I170"/>
      <c r="J170" t="s">
        <v>24</v>
      </c>
      <c r="K170" t="s">
        <v>25</v>
      </c>
      <c r="L170"/>
      <c r="M170"/>
      <c r="N170"/>
      <c r="O170"/>
      <c r="P170"/>
      <c r="Q170"/>
      <c r="R170" t="s">
        <v>18</v>
      </c>
      <c r="S170" t="s">
        <v>19</v>
      </c>
      <c r="T170"/>
      <c r="U170"/>
      <c r="V170"/>
      <c r="W170"/>
      <c r="X170" t="s">
        <v>24</v>
      </c>
      <c r="Y170"/>
      <c r="Z170"/>
      <c r="AA170"/>
      <c r="AB170"/>
      <c r="AC170"/>
      <c r="AD170"/>
      <c r="AE170"/>
      <c r="AF170"/>
      <c r="AG170"/>
      <c r="AH170"/>
      <c r="AI170"/>
      <c r="AJ170"/>
      <c r="AK170"/>
      <c r="AL170"/>
      <c r="AM170"/>
      <c r="AN170"/>
      <c r="AO170" t="s">
        <v>38</v>
      </c>
      <c r="AP170"/>
      <c r="AQ170"/>
      <c r="AR170" t="s">
        <v>41</v>
      </c>
      <c r="AS170"/>
      <c r="AT170"/>
      <c r="AU170"/>
      <c r="AV170"/>
      <c r="AW170" t="s">
        <v>45</v>
      </c>
      <c r="AX170"/>
      <c r="AY170"/>
      <c r="AZ170"/>
      <c r="BA170"/>
      <c r="BB170" t="s">
        <v>49</v>
      </c>
      <c r="BC170"/>
      <c r="BD170"/>
      <c r="BE170" t="s">
        <v>17</v>
      </c>
      <c r="BF170"/>
      <c r="BG170"/>
      <c r="BH170" t="s">
        <v>54</v>
      </c>
      <c r="BI170"/>
      <c r="BJ170"/>
      <c r="BK170"/>
      <c r="BL170"/>
      <c r="BM170"/>
      <c r="BN170"/>
      <c r="BO170"/>
      <c r="BP170"/>
      <c r="BQ170"/>
      <c r="BR170"/>
      <c r="BS170"/>
      <c r="BT170"/>
      <c r="BU170" t="s">
        <v>64</v>
      </c>
      <c r="BV170"/>
      <c r="BW170"/>
      <c r="BX170" t="s">
        <v>67</v>
      </c>
      <c r="BY170"/>
      <c r="BZ170"/>
      <c r="CA170"/>
      <c r="CB170"/>
      <c r="CC170" t="s">
        <v>72</v>
      </c>
      <c r="CD170"/>
      <c r="CE170"/>
      <c r="CF170" t="s">
        <v>75</v>
      </c>
      <c r="CG170"/>
      <c r="CH170"/>
      <c r="CI170" t="s">
        <v>385</v>
      </c>
      <c r="CJ170" t="s">
        <v>478</v>
      </c>
      <c r="CK170" t="s">
        <v>134</v>
      </c>
      <c r="CL170" t="s">
        <v>165</v>
      </c>
      <c r="CM170" t="s">
        <v>389</v>
      </c>
      <c r="CN170"/>
      <c r="CO170" t="s">
        <v>82</v>
      </c>
      <c r="CP170" t="s">
        <v>83</v>
      </c>
      <c r="CQ170" t="s">
        <v>103</v>
      </c>
      <c r="CR170" t="s">
        <v>99</v>
      </c>
      <c r="CS170" t="s">
        <v>86</v>
      </c>
      <c r="CT170" t="s">
        <v>360</v>
      </c>
      <c r="CU170" t="s">
        <v>86</v>
      </c>
      <c r="CV170"/>
      <c r="CW170"/>
      <c r="CX170"/>
      <c r="CY170"/>
      <c r="CZ170"/>
      <c r="DA170"/>
    </row>
    <row r="171" spans="1:105">
      <c r="A171">
        <v>114376019328</v>
      </c>
      <c r="B171"/>
      <c r="C171" t="s">
        <v>17</v>
      </c>
      <c r="D171"/>
      <c r="E171" t="s">
        <v>19</v>
      </c>
      <c r="F171"/>
      <c r="G171"/>
      <c r="H171"/>
      <c r="I171"/>
      <c r="J171"/>
      <c r="K171"/>
      <c r="L171"/>
      <c r="M171" t="s">
        <v>27</v>
      </c>
      <c r="N171"/>
      <c r="O171"/>
      <c r="P171"/>
      <c r="Q171"/>
      <c r="R171" t="s">
        <v>18</v>
      </c>
      <c r="S171"/>
      <c r="T171"/>
      <c r="U171"/>
      <c r="V171"/>
      <c r="W171" t="s">
        <v>23</v>
      </c>
      <c r="X171"/>
      <c r="Y171"/>
      <c r="Z171"/>
      <c r="AA171"/>
      <c r="AB171" t="s">
        <v>28</v>
      </c>
      <c r="AC171"/>
      <c r="AD171"/>
      <c r="AE171"/>
      <c r="AF171"/>
      <c r="AG171"/>
      <c r="AH171"/>
      <c r="AI171" t="s">
        <v>34</v>
      </c>
      <c r="AJ171"/>
      <c r="AK171"/>
      <c r="AL171"/>
      <c r="AM171"/>
      <c r="AN171"/>
      <c r="AO171" t="s">
        <v>38</v>
      </c>
      <c r="AP171"/>
      <c r="AQ171"/>
      <c r="AR171"/>
      <c r="AS171"/>
      <c r="AT171"/>
      <c r="AU171"/>
      <c r="AV171"/>
      <c r="AW171"/>
      <c r="AX171"/>
      <c r="AY171"/>
      <c r="AZ171"/>
      <c r="BA171"/>
      <c r="BB171" t="s">
        <v>49</v>
      </c>
      <c r="BC171"/>
      <c r="BD171"/>
      <c r="BE171" t="s">
        <v>17</v>
      </c>
      <c r="BF171"/>
      <c r="BG171"/>
      <c r="BH171"/>
      <c r="BI171"/>
      <c r="BJ171"/>
      <c r="BK171"/>
      <c r="BL171"/>
      <c r="BM171"/>
      <c r="BN171"/>
      <c r="BO171"/>
      <c r="BP171"/>
      <c r="BQ171"/>
      <c r="BR171"/>
      <c r="BS171"/>
      <c r="BT171"/>
      <c r="BU171" t="s">
        <v>64</v>
      </c>
      <c r="BV171"/>
      <c r="BW171" t="s">
        <v>66</v>
      </c>
      <c r="BX171"/>
      <c r="BY171" t="s">
        <v>68</v>
      </c>
      <c r="BZ171"/>
      <c r="CA171"/>
      <c r="CB171"/>
      <c r="CC171"/>
      <c r="CD171" t="s">
        <v>73</v>
      </c>
      <c r="CE171"/>
      <c r="CF171"/>
      <c r="CG171"/>
      <c r="CH171"/>
      <c r="CI171" t="s">
        <v>388</v>
      </c>
      <c r="CJ171" t="s">
        <v>476</v>
      </c>
      <c r="CK171" t="s">
        <v>134</v>
      </c>
      <c r="CL171" t="s">
        <v>145</v>
      </c>
      <c r="CM171" t="s">
        <v>389</v>
      </c>
      <c r="CN171"/>
      <c r="CO171" t="s">
        <v>82</v>
      </c>
      <c r="CP171" t="s">
        <v>83</v>
      </c>
      <c r="CQ171" t="s">
        <v>103</v>
      </c>
      <c r="CR171" t="s">
        <v>99</v>
      </c>
      <c r="CS171" t="s">
        <v>86</v>
      </c>
      <c r="CT171" t="s">
        <v>399</v>
      </c>
      <c r="CU171" t="s">
        <v>86</v>
      </c>
      <c r="CV171"/>
      <c r="CW171"/>
      <c r="CX171"/>
      <c r="CY171"/>
      <c r="CZ171"/>
      <c r="DA171"/>
    </row>
    <row r="172" spans="1:105">
      <c r="A172">
        <v>114376011078</v>
      </c>
      <c r="B172"/>
      <c r="C172"/>
      <c r="D172"/>
      <c r="E172"/>
      <c r="F172"/>
      <c r="G172"/>
      <c r="H172"/>
      <c r="I172"/>
      <c r="J172" t="s">
        <v>24</v>
      </c>
      <c r="K172"/>
      <c r="L172"/>
      <c r="M172"/>
      <c r="N172"/>
      <c r="O172"/>
      <c r="P172"/>
      <c r="Q172"/>
      <c r="R172"/>
      <c r="S172"/>
      <c r="T172"/>
      <c r="U172"/>
      <c r="V172"/>
      <c r="W172" t="s">
        <v>23</v>
      </c>
      <c r="X172"/>
      <c r="Y172"/>
      <c r="Z172"/>
      <c r="AA172"/>
      <c r="AB172"/>
      <c r="AC172"/>
      <c r="AD172"/>
      <c r="AE172"/>
      <c r="AF172"/>
      <c r="AG172"/>
      <c r="AH172"/>
      <c r="AI172" t="s">
        <v>34</v>
      </c>
      <c r="AJ172"/>
      <c r="AK172"/>
      <c r="AL172"/>
      <c r="AM172"/>
      <c r="AN172"/>
      <c r="AO172"/>
      <c r="AP172"/>
      <c r="AQ172"/>
      <c r="AR172"/>
      <c r="AS172"/>
      <c r="AT172"/>
      <c r="AU172"/>
      <c r="AV172"/>
      <c r="AW172" t="s">
        <v>45</v>
      </c>
      <c r="AX172"/>
      <c r="AY172"/>
      <c r="AZ172"/>
      <c r="BA172"/>
      <c r="BB172" t="s">
        <v>49</v>
      </c>
      <c r="BC172"/>
      <c r="BD172"/>
      <c r="BE172"/>
      <c r="BF172"/>
      <c r="BG172"/>
      <c r="BH172"/>
      <c r="BI172"/>
      <c r="BJ172"/>
      <c r="BK172"/>
      <c r="BL172"/>
      <c r="BM172"/>
      <c r="BN172"/>
      <c r="BO172"/>
      <c r="BP172"/>
      <c r="BQ172"/>
      <c r="BR172"/>
      <c r="BS172"/>
      <c r="BT172"/>
      <c r="BU172" t="s">
        <v>64</v>
      </c>
      <c r="BV172"/>
      <c r="BW172"/>
      <c r="BX172"/>
      <c r="BY172"/>
      <c r="BZ172"/>
      <c r="CA172"/>
      <c r="CB172"/>
      <c r="CC172"/>
      <c r="CD172"/>
      <c r="CE172"/>
      <c r="CF172"/>
      <c r="CG172"/>
      <c r="CH172"/>
      <c r="CI172" t="s">
        <v>388</v>
      </c>
      <c r="CJ172" t="s">
        <v>476</v>
      </c>
      <c r="CK172" t="s">
        <v>80</v>
      </c>
      <c r="CL172" t="s">
        <v>553</v>
      </c>
      <c r="CM172" t="s">
        <v>389</v>
      </c>
      <c r="CN172"/>
      <c r="CO172" t="s">
        <v>82</v>
      </c>
      <c r="CP172" t="s">
        <v>83</v>
      </c>
      <c r="CQ172" t="s">
        <v>84</v>
      </c>
      <c r="CR172" t="s">
        <v>85</v>
      </c>
      <c r="CS172" t="s">
        <v>86</v>
      </c>
      <c r="CT172" t="s">
        <v>360</v>
      </c>
      <c r="CU172"/>
      <c r="CV172"/>
      <c r="CW172"/>
      <c r="CX172"/>
      <c r="CY172"/>
      <c r="CZ172"/>
      <c r="DA172"/>
    </row>
    <row r="173" spans="1:105">
      <c r="A173">
        <v>114375994651</v>
      </c>
      <c r="B173"/>
      <c r="C173" t="s">
        <v>17</v>
      </c>
      <c r="D173" t="s">
        <v>18</v>
      </c>
      <c r="E173"/>
      <c r="F173"/>
      <c r="G173"/>
      <c r="H173"/>
      <c r="I173"/>
      <c r="J173"/>
      <c r="K173" t="s">
        <v>25</v>
      </c>
      <c r="L173"/>
      <c r="M173"/>
      <c r="N173"/>
      <c r="O173"/>
      <c r="P173"/>
      <c r="Q173" t="s">
        <v>17</v>
      </c>
      <c r="R173" t="s">
        <v>18</v>
      </c>
      <c r="S173"/>
      <c r="T173"/>
      <c r="U173"/>
      <c r="V173"/>
      <c r="W173"/>
      <c r="X173"/>
      <c r="Y173" t="s">
        <v>25</v>
      </c>
      <c r="Z173"/>
      <c r="AA173"/>
      <c r="AB173"/>
      <c r="AC173"/>
      <c r="AD173"/>
      <c r="AE173"/>
      <c r="AF173"/>
      <c r="AG173"/>
      <c r="AH173"/>
      <c r="AI173" t="s">
        <v>34</v>
      </c>
      <c r="AJ173"/>
      <c r="AK173"/>
      <c r="AL173"/>
      <c r="AM173"/>
      <c r="AN173"/>
      <c r="AO173" t="s">
        <v>38</v>
      </c>
      <c r="AP173"/>
      <c r="AQ173"/>
      <c r="AR173"/>
      <c r="AS173" t="s">
        <v>42</v>
      </c>
      <c r="AT173"/>
      <c r="AU173"/>
      <c r="AV173"/>
      <c r="AW173"/>
      <c r="AX173"/>
      <c r="AY173" t="s">
        <v>47</v>
      </c>
      <c r="AZ173"/>
      <c r="BA173"/>
      <c r="BB173" t="s">
        <v>49</v>
      </c>
      <c r="BC173"/>
      <c r="BD173"/>
      <c r="BE173"/>
      <c r="BF173"/>
      <c r="BG173"/>
      <c r="BH173" t="s">
        <v>54</v>
      </c>
      <c r="BI173"/>
      <c r="BJ173"/>
      <c r="BK173"/>
      <c r="BL173" t="s">
        <v>58</v>
      </c>
      <c r="BM173"/>
      <c r="BN173"/>
      <c r="BO173"/>
      <c r="BP173"/>
      <c r="BQ173"/>
      <c r="BR173"/>
      <c r="BS173"/>
      <c r="BT173"/>
      <c r="BU173"/>
      <c r="BV173"/>
      <c r="BW173"/>
      <c r="BX173"/>
      <c r="BY173" t="s">
        <v>68</v>
      </c>
      <c r="BZ173" t="s">
        <v>69</v>
      </c>
      <c r="CA173"/>
      <c r="CB173"/>
      <c r="CC173"/>
      <c r="CD173"/>
      <c r="CE173"/>
      <c r="CF173" t="s">
        <v>75</v>
      </c>
      <c r="CG173"/>
      <c r="CH173"/>
      <c r="CI173" t="s">
        <v>385</v>
      </c>
      <c r="CJ173" t="s">
        <v>476</v>
      </c>
      <c r="CK173" t="s">
        <v>80</v>
      </c>
      <c r="CL173" t="s">
        <v>511</v>
      </c>
      <c r="CM173" t="s">
        <v>389</v>
      </c>
      <c r="CN173"/>
      <c r="CO173" t="s">
        <v>82</v>
      </c>
      <c r="CP173" t="s">
        <v>93</v>
      </c>
      <c r="CQ173" t="s">
        <v>84</v>
      </c>
      <c r="CR173" t="s">
        <v>99</v>
      </c>
      <c r="CS173" t="s">
        <v>108</v>
      </c>
      <c r="CT173" t="s">
        <v>282</v>
      </c>
      <c r="CU173" t="s">
        <v>86</v>
      </c>
      <c r="CV173"/>
      <c r="CW173"/>
      <c r="CX173"/>
      <c r="CY173"/>
      <c r="CZ173"/>
      <c r="DA173"/>
    </row>
    <row r="174" spans="1:105">
      <c r="A174">
        <v>114375992704</v>
      </c>
      <c r="B174"/>
      <c r="C174" t="s">
        <v>17</v>
      </c>
      <c r="D174"/>
      <c r="E174"/>
      <c r="F174"/>
      <c r="G174"/>
      <c r="H174" t="s">
        <v>22</v>
      </c>
      <c r="I174"/>
      <c r="J174" t="s">
        <v>24</v>
      </c>
      <c r="K174"/>
      <c r="L174"/>
      <c r="M174"/>
      <c r="N174"/>
      <c r="O174"/>
      <c r="P174" t="s">
        <v>16</v>
      </c>
      <c r="Q174" t="s">
        <v>17</v>
      </c>
      <c r="R174"/>
      <c r="S174"/>
      <c r="T174"/>
      <c r="U174"/>
      <c r="V174"/>
      <c r="W174"/>
      <c r="X174" t="s">
        <v>24</v>
      </c>
      <c r="Y174"/>
      <c r="Z174"/>
      <c r="AA174"/>
      <c r="AB174"/>
      <c r="AC174"/>
      <c r="AD174"/>
      <c r="AE174"/>
      <c r="AF174"/>
      <c r="AG174"/>
      <c r="AH174"/>
      <c r="AI174" t="s">
        <v>34</v>
      </c>
      <c r="AJ174"/>
      <c r="AK174"/>
      <c r="AL174"/>
      <c r="AM174"/>
      <c r="AN174"/>
      <c r="AO174"/>
      <c r="AP174"/>
      <c r="AQ174"/>
      <c r="AR174"/>
      <c r="AS174"/>
      <c r="AT174"/>
      <c r="AU174" t="s">
        <v>43</v>
      </c>
      <c r="AV174"/>
      <c r="AW174" t="s">
        <v>45</v>
      </c>
      <c r="AX174"/>
      <c r="AY174" t="s">
        <v>47</v>
      </c>
      <c r="AZ174"/>
      <c r="BA174"/>
      <c r="BB174"/>
      <c r="BC174"/>
      <c r="BD174"/>
      <c r="BE174" t="s">
        <v>17</v>
      </c>
      <c r="BF174"/>
      <c r="BG174"/>
      <c r="BH174" t="s">
        <v>54</v>
      </c>
      <c r="BI174"/>
      <c r="BJ174"/>
      <c r="BK174"/>
      <c r="BL174"/>
      <c r="BM174"/>
      <c r="BN174" t="s">
        <v>24</v>
      </c>
      <c r="BO174"/>
      <c r="BP174"/>
      <c r="BQ174"/>
      <c r="BR174"/>
      <c r="BS174"/>
      <c r="BT174"/>
      <c r="BU174"/>
      <c r="BV174"/>
      <c r="BW174"/>
      <c r="BX174"/>
      <c r="BY174" t="s">
        <v>68</v>
      </c>
      <c r="BZ174" t="s">
        <v>69</v>
      </c>
      <c r="CA174"/>
      <c r="CB174" t="s">
        <v>71</v>
      </c>
      <c r="CC174"/>
      <c r="CD174"/>
      <c r="CE174"/>
      <c r="CF174"/>
      <c r="CG174"/>
      <c r="CH174"/>
      <c r="CI174" t="s">
        <v>385</v>
      </c>
      <c r="CJ174" t="s">
        <v>478</v>
      </c>
      <c r="CK174" t="s">
        <v>80</v>
      </c>
      <c r="CL174" t="s">
        <v>113</v>
      </c>
      <c r="CM174" t="s">
        <v>389</v>
      </c>
      <c r="CN174"/>
      <c r="CO174" t="s">
        <v>82</v>
      </c>
      <c r="CP174" t="s">
        <v>93</v>
      </c>
      <c r="CQ174" t="s">
        <v>84</v>
      </c>
      <c r="CR174" t="s">
        <v>85</v>
      </c>
      <c r="CS174" t="s">
        <v>86</v>
      </c>
      <c r="CT174" t="s">
        <v>359</v>
      </c>
      <c r="CU174" t="s">
        <v>81</v>
      </c>
      <c r="CV174"/>
      <c r="CW174"/>
      <c r="CX174"/>
      <c r="CY174"/>
      <c r="CZ174"/>
      <c r="DA174"/>
    </row>
    <row r="175" spans="1:105">
      <c r="A175">
        <v>114375989911</v>
      </c>
      <c r="B175"/>
      <c r="C175" t="s">
        <v>17</v>
      </c>
      <c r="D175"/>
      <c r="E175"/>
      <c r="F175"/>
      <c r="G175"/>
      <c r="H175"/>
      <c r="I175"/>
      <c r="J175"/>
      <c r="K175" t="s">
        <v>25</v>
      </c>
      <c r="L175"/>
      <c r="M175" t="s">
        <v>27</v>
      </c>
      <c r="N175"/>
      <c r="O175"/>
      <c r="P175"/>
      <c r="Q175"/>
      <c r="R175"/>
      <c r="S175"/>
      <c r="T175"/>
      <c r="U175"/>
      <c r="V175"/>
      <c r="W175"/>
      <c r="X175"/>
      <c r="Y175"/>
      <c r="Z175"/>
      <c r="AA175"/>
      <c r="AB175"/>
      <c r="AC175"/>
      <c r="AD175"/>
      <c r="AE175"/>
      <c r="AF175"/>
      <c r="AG175"/>
      <c r="AH175"/>
      <c r="AI175"/>
      <c r="AJ175"/>
      <c r="AK175"/>
      <c r="AL175"/>
      <c r="AM175"/>
      <c r="AN175"/>
      <c r="AO175" t="s">
        <v>38</v>
      </c>
      <c r="AP175"/>
      <c r="AQ175"/>
      <c r="AR175"/>
      <c r="AS175"/>
      <c r="AT175"/>
      <c r="AU175"/>
      <c r="AV175"/>
      <c r="AW175"/>
      <c r="AX175"/>
      <c r="AY175"/>
      <c r="AZ175"/>
      <c r="BA175"/>
      <c r="BB175"/>
      <c r="BC175"/>
      <c r="BD175"/>
      <c r="BE175"/>
      <c r="BF175"/>
      <c r="BG175" t="s">
        <v>53</v>
      </c>
      <c r="BH175"/>
      <c r="BI175" t="s">
        <v>55</v>
      </c>
      <c r="BJ175"/>
      <c r="BK175"/>
      <c r="BL175"/>
      <c r="BM175"/>
      <c r="BN175"/>
      <c r="BO175"/>
      <c r="BP175"/>
      <c r="BQ175"/>
      <c r="BR175" t="s">
        <v>62</v>
      </c>
      <c r="BS175"/>
      <c r="BT175"/>
      <c r="BU175" t="s">
        <v>64</v>
      </c>
      <c r="BV175"/>
      <c r="BW175"/>
      <c r="BX175"/>
      <c r="BY175"/>
      <c r="BZ175"/>
      <c r="CA175"/>
      <c r="CB175"/>
      <c r="CC175"/>
      <c r="CD175"/>
      <c r="CE175"/>
      <c r="CF175"/>
      <c r="CG175"/>
      <c r="CH175"/>
      <c r="CI175" t="s">
        <v>388</v>
      </c>
      <c r="CJ175" t="s">
        <v>476</v>
      </c>
      <c r="CK175"/>
      <c r="CL175" t="s">
        <v>413</v>
      </c>
      <c r="CM175" t="s">
        <v>389</v>
      </c>
      <c r="CN175"/>
      <c r="CO175" t="s">
        <v>82</v>
      </c>
      <c r="CP175" t="s">
        <v>93</v>
      </c>
      <c r="CQ175" t="s">
        <v>95</v>
      </c>
      <c r="CR175" t="s">
        <v>99</v>
      </c>
      <c r="CS175" t="s">
        <v>86</v>
      </c>
      <c r="CT175" t="s">
        <v>360</v>
      </c>
      <c r="CU175" t="s">
        <v>86</v>
      </c>
      <c r="CV175"/>
      <c r="CW175"/>
      <c r="CX175"/>
      <c r="CY175"/>
      <c r="CZ175"/>
      <c r="DA175"/>
    </row>
    <row r="176" spans="1:105">
      <c r="A176">
        <v>114375186275</v>
      </c>
      <c r="B176"/>
      <c r="C176"/>
      <c r="D176"/>
      <c r="E176"/>
      <c r="F176"/>
      <c r="G176"/>
      <c r="H176"/>
      <c r="I176"/>
      <c r="J176"/>
      <c r="K176"/>
      <c r="L176"/>
      <c r="M176"/>
      <c r="N176"/>
      <c r="O176"/>
      <c r="P176"/>
      <c r="Q176" t="s">
        <v>17</v>
      </c>
      <c r="R176" t="s">
        <v>18</v>
      </c>
      <c r="S176"/>
      <c r="T176"/>
      <c r="U176"/>
      <c r="V176"/>
      <c r="W176"/>
      <c r="X176"/>
      <c r="Y176"/>
      <c r="Z176"/>
      <c r="AA176"/>
      <c r="AB176"/>
      <c r="AC176"/>
      <c r="AD176"/>
      <c r="AE176"/>
      <c r="AF176"/>
      <c r="AG176"/>
      <c r="AH176"/>
      <c r="AI176" t="s">
        <v>34</v>
      </c>
      <c r="AJ176"/>
      <c r="AK176"/>
      <c r="AL176"/>
      <c r="AM176"/>
      <c r="AN176"/>
      <c r="AO176"/>
      <c r="AP176"/>
      <c r="AQ176"/>
      <c r="AR176"/>
      <c r="AS176" t="s">
        <v>42</v>
      </c>
      <c r="AT176"/>
      <c r="AU176"/>
      <c r="AV176"/>
      <c r="AW176"/>
      <c r="AX176"/>
      <c r="AY176"/>
      <c r="AZ176"/>
      <c r="BA176"/>
      <c r="BB176"/>
      <c r="BC176"/>
      <c r="BD176"/>
      <c r="BE176"/>
      <c r="BF176"/>
      <c r="BG176"/>
      <c r="BH176"/>
      <c r="BI176"/>
      <c r="BJ176"/>
      <c r="BK176"/>
      <c r="BL176"/>
      <c r="BM176"/>
      <c r="BN176"/>
      <c r="BO176"/>
      <c r="BP176"/>
      <c r="BQ176"/>
      <c r="BR176"/>
      <c r="BS176"/>
      <c r="BT176"/>
      <c r="BU176" t="s">
        <v>64</v>
      </c>
      <c r="BV176"/>
      <c r="BW176"/>
      <c r="BX176"/>
      <c r="BY176"/>
      <c r="BZ176"/>
      <c r="CA176"/>
      <c r="CB176"/>
      <c r="CC176"/>
      <c r="CD176"/>
      <c r="CE176"/>
      <c r="CF176"/>
      <c r="CG176"/>
      <c r="CH176"/>
      <c r="CI176"/>
      <c r="CJ176" t="s">
        <v>476</v>
      </c>
      <c r="CK176" t="s">
        <v>80</v>
      </c>
      <c r="CL176" t="s">
        <v>115</v>
      </c>
      <c r="CM176" t="s">
        <v>389</v>
      </c>
      <c r="CN176"/>
      <c r="CO176"/>
      <c r="CP176" t="s">
        <v>97</v>
      </c>
      <c r="CQ176" t="s">
        <v>95</v>
      </c>
      <c r="CR176"/>
      <c r="CS176" t="s">
        <v>86</v>
      </c>
      <c r="CT176" t="s">
        <v>399</v>
      </c>
      <c r="CU176" t="s">
        <v>81</v>
      </c>
      <c r="CV176"/>
      <c r="CW176"/>
      <c r="CX176"/>
      <c r="CY176"/>
      <c r="CZ176"/>
      <c r="DA176"/>
    </row>
    <row r="177" spans="1:105">
      <c r="A177">
        <v>114375184418</v>
      </c>
      <c r="B177"/>
      <c r="C177"/>
      <c r="D177"/>
      <c r="E177" t="s">
        <v>19</v>
      </c>
      <c r="F177"/>
      <c r="G177"/>
      <c r="H177"/>
      <c r="I177"/>
      <c r="J177"/>
      <c r="K177"/>
      <c r="L177"/>
      <c r="M177"/>
      <c r="N177"/>
      <c r="O177"/>
      <c r="P177"/>
      <c r="Q177"/>
      <c r="R177"/>
      <c r="S177"/>
      <c r="T177"/>
      <c r="U177"/>
      <c r="V177"/>
      <c r="W177"/>
      <c r="X177" t="s">
        <v>24</v>
      </c>
      <c r="Y177"/>
      <c r="Z177"/>
      <c r="AA177"/>
      <c r="AB177"/>
      <c r="AC177"/>
      <c r="AD177"/>
      <c r="AE177"/>
      <c r="AF177"/>
      <c r="AG177"/>
      <c r="AH177"/>
      <c r="AI177"/>
      <c r="AJ177"/>
      <c r="AK177" t="s">
        <v>36</v>
      </c>
      <c r="AL177"/>
      <c r="AM177"/>
      <c r="AN177"/>
      <c r="AO177" t="s">
        <v>38</v>
      </c>
      <c r="AP177"/>
      <c r="AQ177"/>
      <c r="AR177"/>
      <c r="AS177" t="s">
        <v>42</v>
      </c>
      <c r="AT177"/>
      <c r="AU177"/>
      <c r="AV177"/>
      <c r="AW177"/>
      <c r="AX177"/>
      <c r="AY177"/>
      <c r="AZ177"/>
      <c r="BA177"/>
      <c r="BB177" t="s">
        <v>49</v>
      </c>
      <c r="BC177"/>
      <c r="BD177"/>
      <c r="BE177" t="s">
        <v>17</v>
      </c>
      <c r="BF177"/>
      <c r="BG177"/>
      <c r="BH177" t="s">
        <v>54</v>
      </c>
      <c r="BI177"/>
      <c r="BJ177"/>
      <c r="BK177" t="s">
        <v>57</v>
      </c>
      <c r="BL177" t="s">
        <v>58</v>
      </c>
      <c r="BM177"/>
      <c r="BN177" t="s">
        <v>24</v>
      </c>
      <c r="BO177"/>
      <c r="BP177"/>
      <c r="BQ177"/>
      <c r="BR177" t="s">
        <v>62</v>
      </c>
      <c r="BS177"/>
      <c r="BT177"/>
      <c r="BU177" t="s">
        <v>64</v>
      </c>
      <c r="BV177"/>
      <c r="BW177"/>
      <c r="BX177" t="s">
        <v>67</v>
      </c>
      <c r="BY177"/>
      <c r="BZ177" t="s">
        <v>69</v>
      </c>
      <c r="CA177" t="s">
        <v>70</v>
      </c>
      <c r="CB177"/>
      <c r="CC177"/>
      <c r="CD177" t="s">
        <v>73</v>
      </c>
      <c r="CE177"/>
      <c r="CF177" t="s">
        <v>75</v>
      </c>
      <c r="CG177"/>
      <c r="CH177"/>
      <c r="CI177" t="s">
        <v>385</v>
      </c>
      <c r="CJ177" t="s">
        <v>472</v>
      </c>
      <c r="CK177" t="s">
        <v>80</v>
      </c>
      <c r="CL177" t="s">
        <v>414</v>
      </c>
      <c r="CM177"/>
      <c r="CN177" t="s">
        <v>390</v>
      </c>
      <c r="CO177" t="s">
        <v>101</v>
      </c>
      <c r="CP177" t="s">
        <v>87</v>
      </c>
      <c r="CQ177" t="s">
        <v>88</v>
      </c>
      <c r="CR177" t="s">
        <v>92</v>
      </c>
      <c r="CS177" t="s">
        <v>81</v>
      </c>
      <c r="CT177" t="s">
        <v>282</v>
      </c>
      <c r="CU177" t="s">
        <v>86</v>
      </c>
      <c r="CV177"/>
      <c r="CW177"/>
      <c r="CX177"/>
      <c r="CY177"/>
      <c r="CZ177"/>
      <c r="DA177"/>
    </row>
    <row r="178" spans="1:105">
      <c r="A178">
        <v>114375182352</v>
      </c>
      <c r="B178"/>
      <c r="C178" t="s">
        <v>17</v>
      </c>
      <c r="D178" t="s">
        <v>18</v>
      </c>
      <c r="E178"/>
      <c r="F178"/>
      <c r="G178"/>
      <c r="H178"/>
      <c r="I178"/>
      <c r="J178"/>
      <c r="K178"/>
      <c r="L178"/>
      <c r="M178" t="s">
        <v>27</v>
      </c>
      <c r="N178"/>
      <c r="O178"/>
      <c r="P178"/>
      <c r="Q178" t="s">
        <v>17</v>
      </c>
      <c r="R178" t="s">
        <v>18</v>
      </c>
      <c r="S178"/>
      <c r="T178"/>
      <c r="U178"/>
      <c r="V178"/>
      <c r="W178" t="s">
        <v>23</v>
      </c>
      <c r="X178" t="s">
        <v>24</v>
      </c>
      <c r="Y178"/>
      <c r="Z178"/>
      <c r="AA178"/>
      <c r="AB178"/>
      <c r="AC178"/>
      <c r="AD178"/>
      <c r="AE178"/>
      <c r="AF178"/>
      <c r="AG178"/>
      <c r="AH178"/>
      <c r="AI178"/>
      <c r="AJ178"/>
      <c r="AK178"/>
      <c r="AL178"/>
      <c r="AM178"/>
      <c r="AN178"/>
      <c r="AO178" t="s">
        <v>38</v>
      </c>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t="s">
        <v>64</v>
      </c>
      <c r="BV178"/>
      <c r="BW178"/>
      <c r="BX178" t="s">
        <v>67</v>
      </c>
      <c r="BY178"/>
      <c r="BZ178"/>
      <c r="CA178"/>
      <c r="CB178"/>
      <c r="CC178"/>
      <c r="CD178"/>
      <c r="CE178"/>
      <c r="CF178" t="s">
        <v>75</v>
      </c>
      <c r="CG178"/>
      <c r="CH178"/>
      <c r="CI178" t="s">
        <v>388</v>
      </c>
      <c r="CJ178" t="s">
        <v>476</v>
      </c>
      <c r="CK178"/>
      <c r="CL178" t="s">
        <v>554</v>
      </c>
      <c r="CM178" t="s">
        <v>389</v>
      </c>
      <c r="CN178"/>
      <c r="CO178" t="s">
        <v>82</v>
      </c>
      <c r="CP178"/>
      <c r="CQ178" t="s">
        <v>88</v>
      </c>
      <c r="CR178" t="s">
        <v>99</v>
      </c>
      <c r="CS178" t="s">
        <v>86</v>
      </c>
      <c r="CT178" t="s">
        <v>360</v>
      </c>
      <c r="CU178" t="s">
        <v>86</v>
      </c>
      <c r="CV178"/>
      <c r="CW178"/>
      <c r="CX178"/>
      <c r="CY178"/>
      <c r="CZ178"/>
      <c r="DA178"/>
    </row>
    <row r="179" spans="1:105">
      <c r="A179">
        <v>114375179838</v>
      </c>
      <c r="B179"/>
      <c r="C179"/>
      <c r="D179"/>
      <c r="E179"/>
      <c r="F179"/>
      <c r="G179"/>
      <c r="H179"/>
      <c r="I179"/>
      <c r="J179"/>
      <c r="K179" t="s">
        <v>25</v>
      </c>
      <c r="L179" t="s">
        <v>26</v>
      </c>
      <c r="M179"/>
      <c r="N179"/>
      <c r="O179"/>
      <c r="P179"/>
      <c r="Q179"/>
      <c r="R179"/>
      <c r="S179" t="s">
        <v>19</v>
      </c>
      <c r="T179"/>
      <c r="U179"/>
      <c r="V179"/>
      <c r="W179"/>
      <c r="X179"/>
      <c r="Y179"/>
      <c r="Z179"/>
      <c r="AA179" t="s">
        <v>27</v>
      </c>
      <c r="AB179" t="s">
        <v>28</v>
      </c>
      <c r="AC179"/>
      <c r="AD179"/>
      <c r="AE179" t="s">
        <v>30</v>
      </c>
      <c r="AF179" t="s">
        <v>31</v>
      </c>
      <c r="AG179"/>
      <c r="AH179"/>
      <c r="AI179"/>
      <c r="AJ179"/>
      <c r="AK179"/>
      <c r="AL179"/>
      <c r="AM179"/>
      <c r="AN179"/>
      <c r="AO179"/>
      <c r="AP179" t="s">
        <v>39</v>
      </c>
      <c r="AQ179"/>
      <c r="AR179" t="s">
        <v>41</v>
      </c>
      <c r="AS179"/>
      <c r="AT179"/>
      <c r="AU179"/>
      <c r="AV179"/>
      <c r="AW179"/>
      <c r="AX179"/>
      <c r="AY179"/>
      <c r="AZ179"/>
      <c r="BA179"/>
      <c r="BB179"/>
      <c r="BC179"/>
      <c r="BD179" t="s">
        <v>51</v>
      </c>
      <c r="BE179"/>
      <c r="BF179" t="s">
        <v>52</v>
      </c>
      <c r="BG179"/>
      <c r="BH179"/>
      <c r="BI179"/>
      <c r="BJ179"/>
      <c r="BK179" t="s">
        <v>57</v>
      </c>
      <c r="BL179"/>
      <c r="BM179"/>
      <c r="BN179"/>
      <c r="BO179"/>
      <c r="BP179"/>
      <c r="BQ179"/>
      <c r="BR179"/>
      <c r="BS179" t="s">
        <v>63</v>
      </c>
      <c r="BT179"/>
      <c r="BU179"/>
      <c r="BV179"/>
      <c r="BW179"/>
      <c r="BX179"/>
      <c r="BY179" t="s">
        <v>68</v>
      </c>
      <c r="BZ179" t="s">
        <v>69</v>
      </c>
      <c r="CA179"/>
      <c r="CB179"/>
      <c r="CC179"/>
      <c r="CD179"/>
      <c r="CE179"/>
      <c r="CF179"/>
      <c r="CG179"/>
      <c r="CH179"/>
      <c r="CI179" t="s">
        <v>388</v>
      </c>
      <c r="CJ179" t="s">
        <v>476</v>
      </c>
      <c r="CK179" t="s">
        <v>134</v>
      </c>
      <c r="CL179" t="s">
        <v>355</v>
      </c>
      <c r="CM179" t="s">
        <v>389</v>
      </c>
      <c r="CN179"/>
      <c r="CO179"/>
      <c r="CP179" t="s">
        <v>87</v>
      </c>
      <c r="CQ179" t="s">
        <v>88</v>
      </c>
      <c r="CR179" t="s">
        <v>99</v>
      </c>
      <c r="CS179" t="s">
        <v>86</v>
      </c>
      <c r="CT179" t="s">
        <v>360</v>
      </c>
      <c r="CU179" t="s">
        <v>86</v>
      </c>
      <c r="CV179"/>
      <c r="CW179"/>
      <c r="CX179"/>
      <c r="CY179"/>
      <c r="CZ179"/>
      <c r="DA179"/>
    </row>
    <row r="180" spans="1:105">
      <c r="A180">
        <v>114375159561</v>
      </c>
      <c r="B180"/>
      <c r="C180" t="s">
        <v>17</v>
      </c>
      <c r="D180" t="s">
        <v>18</v>
      </c>
      <c r="E180"/>
      <c r="F180"/>
      <c r="G180"/>
      <c r="H180"/>
      <c r="I180" t="s">
        <v>23</v>
      </c>
      <c r="J180"/>
      <c r="K180"/>
      <c r="L180"/>
      <c r="M180" t="s">
        <v>27</v>
      </c>
      <c r="N180"/>
      <c r="O180"/>
      <c r="P180"/>
      <c r="Q180" t="s">
        <v>17</v>
      </c>
      <c r="R180" t="s">
        <v>18</v>
      </c>
      <c r="S180"/>
      <c r="T180"/>
      <c r="U180"/>
      <c r="V180"/>
      <c r="W180"/>
      <c r="X180"/>
      <c r="Y180"/>
      <c r="Z180"/>
      <c r="AA180" t="s">
        <v>27</v>
      </c>
      <c r="AB180"/>
      <c r="AC180"/>
      <c r="AD180"/>
      <c r="AE180"/>
      <c r="AF180"/>
      <c r="AG180"/>
      <c r="AH180"/>
      <c r="AI180"/>
      <c r="AJ180"/>
      <c r="AK180"/>
      <c r="AL180"/>
      <c r="AM180"/>
      <c r="AN180"/>
      <c r="AO180" t="s">
        <v>38</v>
      </c>
      <c r="AP180"/>
      <c r="AQ180"/>
      <c r="AR180"/>
      <c r="AS180"/>
      <c r="AT180"/>
      <c r="AU180"/>
      <c r="AV180"/>
      <c r="AW180" t="s">
        <v>45</v>
      </c>
      <c r="AX180"/>
      <c r="AY180"/>
      <c r="AZ180"/>
      <c r="BA180"/>
      <c r="BB180"/>
      <c r="BC180" t="s">
        <v>50</v>
      </c>
      <c r="BD180" t="s">
        <v>51</v>
      </c>
      <c r="BE180" t="s">
        <v>17</v>
      </c>
      <c r="BF180"/>
      <c r="BG180"/>
      <c r="BH180" t="s">
        <v>54</v>
      </c>
      <c r="BI180"/>
      <c r="BJ180"/>
      <c r="BK180" t="s">
        <v>57</v>
      </c>
      <c r="BL180"/>
      <c r="BM180"/>
      <c r="BN180" t="s">
        <v>24</v>
      </c>
      <c r="BO180"/>
      <c r="BP180"/>
      <c r="BQ180"/>
      <c r="BR180"/>
      <c r="BS180"/>
      <c r="BT180"/>
      <c r="BU180" t="s">
        <v>64</v>
      </c>
      <c r="BV180"/>
      <c r="BW180"/>
      <c r="BX180"/>
      <c r="BY180" t="s">
        <v>68</v>
      </c>
      <c r="BZ180" t="s">
        <v>69</v>
      </c>
      <c r="CA180"/>
      <c r="CB180" t="s">
        <v>71</v>
      </c>
      <c r="CC180"/>
      <c r="CD180"/>
      <c r="CE180"/>
      <c r="CF180" t="s">
        <v>75</v>
      </c>
      <c r="CG180"/>
      <c r="CH180"/>
      <c r="CI180" t="s">
        <v>388</v>
      </c>
      <c r="CJ180" t="s">
        <v>476</v>
      </c>
      <c r="CK180"/>
      <c r="CL180" t="s">
        <v>413</v>
      </c>
      <c r="CM180" t="s">
        <v>389</v>
      </c>
      <c r="CN180"/>
      <c r="CO180" t="s">
        <v>82</v>
      </c>
      <c r="CP180" t="s">
        <v>90</v>
      </c>
      <c r="CQ180" t="s">
        <v>84</v>
      </c>
      <c r="CR180" t="s">
        <v>99</v>
      </c>
      <c r="CS180" t="s">
        <v>86</v>
      </c>
      <c r="CT180" t="s">
        <v>399</v>
      </c>
      <c r="CU180"/>
      <c r="CV180"/>
      <c r="CW180"/>
      <c r="CX180"/>
      <c r="CY180"/>
      <c r="CZ180"/>
      <c r="DA180"/>
    </row>
    <row r="181" spans="1:105">
      <c r="A181">
        <v>114344402322</v>
      </c>
      <c r="B181"/>
      <c r="C181"/>
      <c r="D181"/>
      <c r="E181"/>
      <c r="F181"/>
      <c r="G181"/>
      <c r="H181"/>
      <c r="I181"/>
      <c r="J181" t="s">
        <v>24</v>
      </c>
      <c r="K181" t="s">
        <v>25</v>
      </c>
      <c r="L181" t="s">
        <v>26</v>
      </c>
      <c r="M181"/>
      <c r="N181"/>
      <c r="O181"/>
      <c r="P181"/>
      <c r="Q181"/>
      <c r="R181"/>
      <c r="S181"/>
      <c r="T181"/>
      <c r="U181"/>
      <c r="V181"/>
      <c r="W181"/>
      <c r="X181" t="s">
        <v>24</v>
      </c>
      <c r="Y181" t="s">
        <v>25</v>
      </c>
      <c r="Z181"/>
      <c r="AA181"/>
      <c r="AB181" t="s">
        <v>28</v>
      </c>
      <c r="AC181"/>
      <c r="AD181"/>
      <c r="AE181" t="s">
        <v>30</v>
      </c>
      <c r="AF181"/>
      <c r="AG181" t="s">
        <v>32</v>
      </c>
      <c r="AH181"/>
      <c r="AI181"/>
      <c r="AJ181"/>
      <c r="AK181"/>
      <c r="AL181"/>
      <c r="AM181" t="s">
        <v>353</v>
      </c>
      <c r="AN181"/>
      <c r="AO181"/>
      <c r="AP181" t="s">
        <v>39</v>
      </c>
      <c r="AQ181"/>
      <c r="AR181" t="s">
        <v>41</v>
      </c>
      <c r="AS181"/>
      <c r="AT181"/>
      <c r="AU181"/>
      <c r="AV181"/>
      <c r="AW181" t="s">
        <v>45</v>
      </c>
      <c r="AX181"/>
      <c r="AY181"/>
      <c r="AZ181"/>
      <c r="BA181"/>
      <c r="BB181"/>
      <c r="BC181"/>
      <c r="BD181"/>
      <c r="BE181"/>
      <c r="BF181"/>
      <c r="BG181"/>
      <c r="BH181"/>
      <c r="BI181"/>
      <c r="BJ181"/>
      <c r="BK181"/>
      <c r="BL181"/>
      <c r="BM181"/>
      <c r="BN181"/>
      <c r="BO181"/>
      <c r="BP181"/>
      <c r="BQ181"/>
      <c r="BR181"/>
      <c r="BS181"/>
      <c r="BT181" t="s">
        <v>555</v>
      </c>
      <c r="BU181" t="s">
        <v>64</v>
      </c>
      <c r="BV181"/>
      <c r="BW181"/>
      <c r="BX181"/>
      <c r="BY181" t="s">
        <v>68</v>
      </c>
      <c r="BZ181" t="s">
        <v>69</v>
      </c>
      <c r="CA181"/>
      <c r="CB181" t="s">
        <v>71</v>
      </c>
      <c r="CC181"/>
      <c r="CD181"/>
      <c r="CE181"/>
      <c r="CF181"/>
      <c r="CG181"/>
      <c r="CH181"/>
      <c r="CI181" t="s">
        <v>385</v>
      </c>
      <c r="CJ181" t="s">
        <v>476</v>
      </c>
      <c r="CK181" t="s">
        <v>134</v>
      </c>
      <c r="CL181" t="s">
        <v>407</v>
      </c>
      <c r="CM181" t="s">
        <v>389</v>
      </c>
      <c r="CN181" t="s">
        <v>387</v>
      </c>
      <c r="CO181" t="s">
        <v>82</v>
      </c>
      <c r="CP181" t="s">
        <v>94</v>
      </c>
      <c r="CQ181" t="s">
        <v>84</v>
      </c>
      <c r="CR181" t="s">
        <v>99</v>
      </c>
      <c r="CS181" t="s">
        <v>86</v>
      </c>
      <c r="CT181" t="s">
        <v>360</v>
      </c>
      <c r="CU181" t="s">
        <v>86</v>
      </c>
      <c r="CV181"/>
      <c r="CW181"/>
      <c r="CX181"/>
      <c r="CY181"/>
      <c r="CZ181"/>
      <c r="DA181"/>
    </row>
    <row r="182" spans="1:105">
      <c r="A182">
        <v>114331020690</v>
      </c>
      <c r="B182"/>
      <c r="C182"/>
      <c r="D182"/>
      <c r="E182"/>
      <c r="F182"/>
      <c r="G182"/>
      <c r="H182"/>
      <c r="I182"/>
      <c r="J182"/>
      <c r="K182"/>
      <c r="L182"/>
      <c r="M182" t="s">
        <v>27</v>
      </c>
      <c r="N182"/>
      <c r="O182"/>
      <c r="P182"/>
      <c r="Q182"/>
      <c r="R182"/>
      <c r="S182"/>
      <c r="T182"/>
      <c r="U182"/>
      <c r="V182"/>
      <c r="W182"/>
      <c r="X182"/>
      <c r="Y182"/>
      <c r="Z182"/>
      <c r="AA182" t="s">
        <v>27</v>
      </c>
      <c r="AB182"/>
      <c r="AC182"/>
      <c r="AD182"/>
      <c r="AE182"/>
      <c r="AF182"/>
      <c r="AG182"/>
      <c r="AH182"/>
      <c r="AI182" t="s">
        <v>34</v>
      </c>
      <c r="AJ182"/>
      <c r="AK182"/>
      <c r="AL182"/>
      <c r="AM182"/>
      <c r="AN182"/>
      <c r="AO182" t="s">
        <v>38</v>
      </c>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t="s">
        <v>556</v>
      </c>
      <c r="BU182"/>
      <c r="BV182"/>
      <c r="BW182"/>
      <c r="BX182"/>
      <c r="BY182" t="s">
        <v>68</v>
      </c>
      <c r="BZ182"/>
      <c r="CA182"/>
      <c r="CB182"/>
      <c r="CC182"/>
      <c r="CD182"/>
      <c r="CE182"/>
      <c r="CF182"/>
      <c r="CG182"/>
      <c r="CH182"/>
      <c r="CI182"/>
      <c r="CJ182"/>
      <c r="CK182"/>
      <c r="CL182"/>
      <c r="CM182"/>
      <c r="CN182"/>
      <c r="CO182"/>
      <c r="CP182"/>
      <c r="CQ182"/>
      <c r="CR182"/>
      <c r="CS182"/>
      <c r="CT182"/>
      <c r="CU182"/>
      <c r="CV182"/>
      <c r="CW182"/>
      <c r="CX182"/>
      <c r="CY182"/>
      <c r="CZ182"/>
      <c r="DA182"/>
    </row>
    <row r="183" spans="1:105">
      <c r="A183">
        <v>114315094253</v>
      </c>
      <c r="B183"/>
      <c r="C183"/>
      <c r="D183"/>
      <c r="E183"/>
      <c r="F183"/>
      <c r="G183"/>
      <c r="H183"/>
      <c r="I183"/>
      <c r="J183"/>
      <c r="K183" t="s">
        <v>25</v>
      </c>
      <c r="L183"/>
      <c r="M183"/>
      <c r="N183"/>
      <c r="O183" t="s">
        <v>557</v>
      </c>
      <c r="P183"/>
      <c r="Q183"/>
      <c r="R183"/>
      <c r="S183"/>
      <c r="T183"/>
      <c r="U183"/>
      <c r="V183"/>
      <c r="W183"/>
      <c r="X183"/>
      <c r="Y183" t="s">
        <v>25</v>
      </c>
      <c r="Z183"/>
      <c r="AA183"/>
      <c r="AB183"/>
      <c r="AC183"/>
      <c r="AD183"/>
      <c r="AE183"/>
      <c r="AF183"/>
      <c r="AG183" t="s">
        <v>32</v>
      </c>
      <c r="AH183"/>
      <c r="AI183"/>
      <c r="AJ183"/>
      <c r="AK183"/>
      <c r="AL183" t="s">
        <v>37</v>
      </c>
      <c r="AM183"/>
      <c r="AN183"/>
      <c r="AO183"/>
      <c r="AP183" t="s">
        <v>39</v>
      </c>
      <c r="AQ183"/>
      <c r="AR183"/>
      <c r="AS183"/>
      <c r="AT183" t="s">
        <v>37</v>
      </c>
      <c r="AU183"/>
      <c r="AV183"/>
      <c r="AW183"/>
      <c r="AX183"/>
      <c r="AY183"/>
      <c r="AZ183"/>
      <c r="BA183"/>
      <c r="BB183"/>
      <c r="BC183"/>
      <c r="BD183" t="s">
        <v>51</v>
      </c>
      <c r="BE183"/>
      <c r="BF183"/>
      <c r="BG183"/>
      <c r="BH183"/>
      <c r="BI183"/>
      <c r="BJ183"/>
      <c r="BK183"/>
      <c r="BL183"/>
      <c r="BM183"/>
      <c r="BN183"/>
      <c r="BO183"/>
      <c r="BP183"/>
      <c r="BQ183"/>
      <c r="BR183"/>
      <c r="BS183"/>
      <c r="BT183"/>
      <c r="BU183" t="s">
        <v>64</v>
      </c>
      <c r="BV183"/>
      <c r="BW183"/>
      <c r="BX183"/>
      <c r="BY183"/>
      <c r="BZ183"/>
      <c r="CA183"/>
      <c r="CB183"/>
      <c r="CC183"/>
      <c r="CD183"/>
      <c r="CE183"/>
      <c r="CF183"/>
      <c r="CG183"/>
      <c r="CH183"/>
      <c r="CI183" t="s">
        <v>388</v>
      </c>
      <c r="CJ183" t="s">
        <v>484</v>
      </c>
      <c r="CK183" t="s">
        <v>134</v>
      </c>
      <c r="CL183" t="s">
        <v>170</v>
      </c>
      <c r="CM183" t="s">
        <v>391</v>
      </c>
      <c r="CN183" t="s">
        <v>390</v>
      </c>
      <c r="CO183" t="s">
        <v>82</v>
      </c>
      <c r="CP183" t="s">
        <v>87</v>
      </c>
      <c r="CQ183" t="s">
        <v>95</v>
      </c>
      <c r="CR183" t="s">
        <v>96</v>
      </c>
      <c r="CS183" t="s">
        <v>86</v>
      </c>
      <c r="CT183" t="s">
        <v>362</v>
      </c>
      <c r="CU183" t="s">
        <v>81</v>
      </c>
      <c r="CV183"/>
      <c r="CW183"/>
      <c r="CX183"/>
      <c r="CY183"/>
      <c r="CZ183"/>
      <c r="DA183"/>
    </row>
    <row r="184" spans="1:105">
      <c r="A184">
        <v>114307930477</v>
      </c>
      <c r="B184"/>
      <c r="C184"/>
      <c r="D184"/>
      <c r="E184"/>
      <c r="F184"/>
      <c r="G184"/>
      <c r="H184"/>
      <c r="I184"/>
      <c r="J184"/>
      <c r="K184" t="s">
        <v>25</v>
      </c>
      <c r="L184" t="s">
        <v>26</v>
      </c>
      <c r="M184"/>
      <c r="N184" t="s">
        <v>28</v>
      </c>
      <c r="O184"/>
      <c r="P184"/>
      <c r="Q184"/>
      <c r="R184"/>
      <c r="S184"/>
      <c r="T184"/>
      <c r="U184"/>
      <c r="V184"/>
      <c r="W184" t="s">
        <v>23</v>
      </c>
      <c r="X184"/>
      <c r="Y184"/>
      <c r="Z184"/>
      <c r="AA184"/>
      <c r="AB184" t="s">
        <v>28</v>
      </c>
      <c r="AC184"/>
      <c r="AD184"/>
      <c r="AE184"/>
      <c r="AF184"/>
      <c r="AG184"/>
      <c r="AH184"/>
      <c r="AI184" t="s">
        <v>34</v>
      </c>
      <c r="AJ184"/>
      <c r="AK184"/>
      <c r="AL184"/>
      <c r="AM184"/>
      <c r="AN184"/>
      <c r="AO184"/>
      <c r="AP184" t="s">
        <v>39</v>
      </c>
      <c r="AQ184"/>
      <c r="AR184" t="s">
        <v>41</v>
      </c>
      <c r="AS184"/>
      <c r="AT184"/>
      <c r="AU184"/>
      <c r="AV184" t="s">
        <v>44</v>
      </c>
      <c r="AW184"/>
      <c r="AX184"/>
      <c r="AY184"/>
      <c r="AZ184"/>
      <c r="BA184"/>
      <c r="BB184"/>
      <c r="BC184"/>
      <c r="BD184" t="s">
        <v>51</v>
      </c>
      <c r="BE184"/>
      <c r="BF184"/>
      <c r="BG184"/>
      <c r="BH184"/>
      <c r="BI184"/>
      <c r="BJ184"/>
      <c r="BK184"/>
      <c r="BL184"/>
      <c r="BM184" t="s">
        <v>59</v>
      </c>
      <c r="BN184"/>
      <c r="BO184"/>
      <c r="BP184"/>
      <c r="BQ184"/>
      <c r="BR184"/>
      <c r="BS184" t="s">
        <v>63</v>
      </c>
      <c r="BT184"/>
      <c r="BU184"/>
      <c r="BV184"/>
      <c r="BW184"/>
      <c r="BX184"/>
      <c r="BY184"/>
      <c r="BZ184"/>
      <c r="CA184"/>
      <c r="CB184"/>
      <c r="CC184"/>
      <c r="CD184"/>
      <c r="CE184"/>
      <c r="CF184"/>
      <c r="CG184"/>
      <c r="CH184" t="s">
        <v>558</v>
      </c>
      <c r="CI184" t="s">
        <v>388</v>
      </c>
      <c r="CJ184" t="s">
        <v>478</v>
      </c>
      <c r="CK184" t="s">
        <v>134</v>
      </c>
      <c r="CL184" t="s">
        <v>343</v>
      </c>
      <c r="CM184" t="s">
        <v>389</v>
      </c>
      <c r="CN184" t="s">
        <v>387</v>
      </c>
      <c r="CO184" t="s">
        <v>82</v>
      </c>
      <c r="CP184" t="s">
        <v>83</v>
      </c>
      <c r="CQ184" t="s">
        <v>103</v>
      </c>
      <c r="CR184" t="s">
        <v>85</v>
      </c>
      <c r="CS184" t="s">
        <v>86</v>
      </c>
      <c r="CT184" t="s">
        <v>359</v>
      </c>
      <c r="CU184" t="s">
        <v>86</v>
      </c>
      <c r="CV184"/>
      <c r="CW184"/>
      <c r="CX184"/>
      <c r="CY184"/>
      <c r="CZ184"/>
      <c r="DA184"/>
    </row>
    <row r="185" spans="1:105">
      <c r="A185">
        <v>114289970204</v>
      </c>
      <c r="B185"/>
      <c r="C185"/>
      <c r="D185"/>
      <c r="E185"/>
      <c r="F185"/>
      <c r="G185"/>
      <c r="H185"/>
      <c r="I185"/>
      <c r="J185"/>
      <c r="K185" t="s">
        <v>25</v>
      </c>
      <c r="L185" t="s">
        <v>26</v>
      </c>
      <c r="M185"/>
      <c r="N185" t="s">
        <v>28</v>
      </c>
      <c r="O185"/>
      <c r="P185"/>
      <c r="Q185"/>
      <c r="R185" t="s">
        <v>18</v>
      </c>
      <c r="S185"/>
      <c r="T185"/>
      <c r="U185"/>
      <c r="V185"/>
      <c r="W185" t="s">
        <v>23</v>
      </c>
      <c r="X185"/>
      <c r="Y185" t="s">
        <v>25</v>
      </c>
      <c r="Z185"/>
      <c r="AA185"/>
      <c r="AB185"/>
      <c r="AC185"/>
      <c r="AD185"/>
      <c r="AE185"/>
      <c r="AF185"/>
      <c r="AG185"/>
      <c r="AH185"/>
      <c r="AI185" t="s">
        <v>34</v>
      </c>
      <c r="AJ185"/>
      <c r="AK185"/>
      <c r="AL185"/>
      <c r="AM185"/>
      <c r="AN185"/>
      <c r="AO185"/>
      <c r="AP185" t="s">
        <v>39</v>
      </c>
      <c r="AQ185"/>
      <c r="AR185"/>
      <c r="AS185"/>
      <c r="AT185"/>
      <c r="AU185"/>
      <c r="AV185" t="s">
        <v>44</v>
      </c>
      <c r="AW185"/>
      <c r="AX185"/>
      <c r="AY185"/>
      <c r="AZ185"/>
      <c r="BA185" t="s">
        <v>559</v>
      </c>
      <c r="BB185"/>
      <c r="BC185"/>
      <c r="BD185" t="s">
        <v>51</v>
      </c>
      <c r="BE185" t="s">
        <v>17</v>
      </c>
      <c r="BF185"/>
      <c r="BG185"/>
      <c r="BH185"/>
      <c r="BI185"/>
      <c r="BJ185"/>
      <c r="BK185" t="s">
        <v>57</v>
      </c>
      <c r="BL185"/>
      <c r="BM185"/>
      <c r="BN185"/>
      <c r="BO185"/>
      <c r="BP185"/>
      <c r="BQ185"/>
      <c r="BR185"/>
      <c r="BS185"/>
      <c r="BT185"/>
      <c r="BU185" t="s">
        <v>64</v>
      </c>
      <c r="BV185"/>
      <c r="BW185"/>
      <c r="BX185"/>
      <c r="BY185" t="s">
        <v>68</v>
      </c>
      <c r="BZ185" t="s">
        <v>69</v>
      </c>
      <c r="CA185"/>
      <c r="CB185"/>
      <c r="CC185"/>
      <c r="CD185"/>
      <c r="CE185"/>
      <c r="CF185" t="s">
        <v>75</v>
      </c>
      <c r="CG185"/>
      <c r="CH185"/>
      <c r="CI185" t="s">
        <v>388</v>
      </c>
      <c r="CJ185" t="s">
        <v>478</v>
      </c>
      <c r="CK185" t="s">
        <v>134</v>
      </c>
      <c r="CL185" t="s">
        <v>143</v>
      </c>
      <c r="CM185" t="s">
        <v>389</v>
      </c>
      <c r="CN185" t="s">
        <v>387</v>
      </c>
      <c r="CO185" t="s">
        <v>82</v>
      </c>
      <c r="CP185" t="s">
        <v>83</v>
      </c>
      <c r="CQ185" t="s">
        <v>103</v>
      </c>
      <c r="CR185" t="s">
        <v>85</v>
      </c>
      <c r="CS185" t="s">
        <v>86</v>
      </c>
      <c r="CT185" t="s">
        <v>359</v>
      </c>
      <c r="CU185" t="s">
        <v>86</v>
      </c>
      <c r="CV185"/>
      <c r="CW185"/>
      <c r="CX185"/>
      <c r="CY185"/>
      <c r="CZ185"/>
      <c r="DA185"/>
    </row>
    <row r="186" spans="1:105">
      <c r="A186">
        <v>114287067291</v>
      </c>
      <c r="B186"/>
      <c r="C186"/>
      <c r="D186"/>
      <c r="E186"/>
      <c r="F186"/>
      <c r="G186"/>
      <c r="H186"/>
      <c r="I186"/>
      <c r="J186"/>
      <c r="K186"/>
      <c r="L186"/>
      <c r="M186"/>
      <c r="N186"/>
      <c r="O186" t="s">
        <v>560</v>
      </c>
      <c r="P186"/>
      <c r="Q186"/>
      <c r="R186"/>
      <c r="S186"/>
      <c r="T186"/>
      <c r="U186"/>
      <c r="V186"/>
      <c r="W186"/>
      <c r="X186"/>
      <c r="Y186"/>
      <c r="Z186"/>
      <c r="AA186"/>
      <c r="AB186"/>
      <c r="AC186" t="s">
        <v>561</v>
      </c>
      <c r="AD186"/>
      <c r="AE186"/>
      <c r="AF186"/>
      <c r="AG186"/>
      <c r="AH186"/>
      <c r="AI186"/>
      <c r="AJ186"/>
      <c r="AK186"/>
      <c r="AL186"/>
      <c r="AM186"/>
      <c r="AN186" t="s">
        <v>562</v>
      </c>
      <c r="AO186"/>
      <c r="AP186"/>
      <c r="AQ186"/>
      <c r="AR186"/>
      <c r="AS186"/>
      <c r="AT186"/>
      <c r="AU186"/>
      <c r="AV186"/>
      <c r="AW186"/>
      <c r="AX186"/>
      <c r="AY186"/>
      <c r="AZ186"/>
      <c r="BA186" t="s">
        <v>563</v>
      </c>
      <c r="BB186"/>
      <c r="BC186"/>
      <c r="BD186"/>
      <c r="BE186"/>
      <c r="BF186"/>
      <c r="BG186"/>
      <c r="BH186"/>
      <c r="BI186"/>
      <c r="BJ186"/>
      <c r="BK186"/>
      <c r="BL186"/>
      <c r="BM186"/>
      <c r="BN186"/>
      <c r="BO186"/>
      <c r="BP186"/>
      <c r="BQ186" t="s">
        <v>61</v>
      </c>
      <c r="BR186"/>
      <c r="BS186"/>
      <c r="BT186" t="s">
        <v>564</v>
      </c>
      <c r="BU186"/>
      <c r="BV186"/>
      <c r="BW186"/>
      <c r="BX186"/>
      <c r="BY186"/>
      <c r="BZ186"/>
      <c r="CA186"/>
      <c r="CB186"/>
      <c r="CC186"/>
      <c r="CD186"/>
      <c r="CE186"/>
      <c r="CF186"/>
      <c r="CG186"/>
      <c r="CH186" t="s">
        <v>565</v>
      </c>
      <c r="CI186" t="s">
        <v>388</v>
      </c>
      <c r="CJ186" t="s">
        <v>472</v>
      </c>
      <c r="CK186" t="s">
        <v>134</v>
      </c>
      <c r="CL186" t="s">
        <v>522</v>
      </c>
      <c r="CM186" t="s">
        <v>393</v>
      </c>
      <c r="CN186" t="s">
        <v>387</v>
      </c>
      <c r="CO186" t="s">
        <v>82</v>
      </c>
      <c r="CP186" t="s">
        <v>87</v>
      </c>
      <c r="CQ186" t="s">
        <v>95</v>
      </c>
      <c r="CR186" t="s">
        <v>92</v>
      </c>
      <c r="CS186" t="s">
        <v>86</v>
      </c>
      <c r="CT186" t="s">
        <v>362</v>
      </c>
      <c r="CU186" t="s">
        <v>86</v>
      </c>
      <c r="CV186"/>
      <c r="CW186"/>
      <c r="CX186"/>
      <c r="CY186"/>
      <c r="CZ186"/>
      <c r="DA186"/>
    </row>
    <row r="187" spans="1:105">
      <c r="A187">
        <v>114262270228</v>
      </c>
      <c r="B187"/>
      <c r="C187"/>
      <c r="D187" t="s">
        <v>18</v>
      </c>
      <c r="E187"/>
      <c r="F187"/>
      <c r="G187"/>
      <c r="H187"/>
      <c r="I187"/>
      <c r="J187" t="s">
        <v>24</v>
      </c>
      <c r="K187"/>
      <c r="L187"/>
      <c r="M187"/>
      <c r="N187" t="s">
        <v>28</v>
      </c>
      <c r="O187"/>
      <c r="P187"/>
      <c r="Q187"/>
      <c r="R187" t="s">
        <v>18</v>
      </c>
      <c r="S187"/>
      <c r="T187"/>
      <c r="U187"/>
      <c r="V187"/>
      <c r="W187"/>
      <c r="X187"/>
      <c r="Y187"/>
      <c r="Z187"/>
      <c r="AA187"/>
      <c r="AB187"/>
      <c r="AC187" t="s">
        <v>566</v>
      </c>
      <c r="AD187"/>
      <c r="AE187"/>
      <c r="AF187"/>
      <c r="AG187"/>
      <c r="AH187"/>
      <c r="AI187" t="s">
        <v>34</v>
      </c>
      <c r="AJ187"/>
      <c r="AK187"/>
      <c r="AL187"/>
      <c r="AM187"/>
      <c r="AN187"/>
      <c r="AO187"/>
      <c r="AP187"/>
      <c r="AQ187"/>
      <c r="AR187"/>
      <c r="AS187"/>
      <c r="AT187"/>
      <c r="AU187"/>
      <c r="AV187"/>
      <c r="AW187" t="s">
        <v>45</v>
      </c>
      <c r="AX187"/>
      <c r="AY187"/>
      <c r="AZ187"/>
      <c r="BA187"/>
      <c r="BB187" t="s">
        <v>49</v>
      </c>
      <c r="BC187"/>
      <c r="BD187"/>
      <c r="BE187"/>
      <c r="BF187" t="s">
        <v>52</v>
      </c>
      <c r="BG187"/>
      <c r="BH187"/>
      <c r="BI187"/>
      <c r="BJ187"/>
      <c r="BK187"/>
      <c r="BL187" t="s">
        <v>58</v>
      </c>
      <c r="BM187"/>
      <c r="BN187" t="s">
        <v>24</v>
      </c>
      <c r="BO187"/>
      <c r="BP187"/>
      <c r="BQ187"/>
      <c r="BR187"/>
      <c r="BS187"/>
      <c r="BT187"/>
      <c r="BU187" t="s">
        <v>64</v>
      </c>
      <c r="BV187"/>
      <c r="BW187"/>
      <c r="BX187" t="s">
        <v>67</v>
      </c>
      <c r="BY187" t="s">
        <v>68</v>
      </c>
      <c r="BZ187"/>
      <c r="CA187"/>
      <c r="CB187"/>
      <c r="CC187"/>
      <c r="CD187"/>
      <c r="CE187"/>
      <c r="CF187" t="s">
        <v>75</v>
      </c>
      <c r="CG187"/>
      <c r="CH187"/>
      <c r="CI187" t="s">
        <v>385</v>
      </c>
      <c r="CJ187" t="s">
        <v>476</v>
      </c>
      <c r="CK187" t="s">
        <v>134</v>
      </c>
      <c r="CL187" t="s">
        <v>141</v>
      </c>
      <c r="CM187" t="s">
        <v>389</v>
      </c>
      <c r="CN187" t="s">
        <v>387</v>
      </c>
      <c r="CO187" t="s">
        <v>82</v>
      </c>
      <c r="CP187" t="s">
        <v>93</v>
      </c>
      <c r="CQ187" t="s">
        <v>103</v>
      </c>
      <c r="CR187" t="s">
        <v>99</v>
      </c>
      <c r="CS187" t="s">
        <v>86</v>
      </c>
      <c r="CT187" t="s">
        <v>360</v>
      </c>
      <c r="CU187" t="s">
        <v>86</v>
      </c>
      <c r="CV187"/>
      <c r="CW187"/>
      <c r="CX187"/>
      <c r="CY187"/>
      <c r="CZ187"/>
      <c r="DA187"/>
    </row>
    <row r="188" spans="1:105">
      <c r="A188">
        <v>114255394156</v>
      </c>
      <c r="B188"/>
      <c r="C188"/>
      <c r="D188" t="s">
        <v>18</v>
      </c>
      <c r="E188"/>
      <c r="F188"/>
      <c r="G188"/>
      <c r="H188"/>
      <c r="I188" t="s">
        <v>23</v>
      </c>
      <c r="J188"/>
      <c r="K188"/>
      <c r="L188" t="s">
        <v>26</v>
      </c>
      <c r="M188"/>
      <c r="N188" t="s">
        <v>28</v>
      </c>
      <c r="O188"/>
      <c r="P188"/>
      <c r="Q188"/>
      <c r="R188" t="s">
        <v>18</v>
      </c>
      <c r="S188"/>
      <c r="T188"/>
      <c r="U188"/>
      <c r="V188"/>
      <c r="W188" t="s">
        <v>23</v>
      </c>
      <c r="X188"/>
      <c r="Y188"/>
      <c r="Z188"/>
      <c r="AA188"/>
      <c r="AB188" t="s">
        <v>28</v>
      </c>
      <c r="AC188"/>
      <c r="AD188"/>
      <c r="AE188" t="s">
        <v>30</v>
      </c>
      <c r="AF188" t="s">
        <v>31</v>
      </c>
      <c r="AG188"/>
      <c r="AH188"/>
      <c r="AI188"/>
      <c r="AJ188"/>
      <c r="AK188" t="s">
        <v>36</v>
      </c>
      <c r="AL188"/>
      <c r="AM188"/>
      <c r="AN188" t="s">
        <v>567</v>
      </c>
      <c r="AO188"/>
      <c r="AP188"/>
      <c r="AQ188"/>
      <c r="AR188"/>
      <c r="AS188"/>
      <c r="AT188"/>
      <c r="AU188" t="s">
        <v>43</v>
      </c>
      <c r="AV188" t="s">
        <v>44</v>
      </c>
      <c r="AW188" t="s">
        <v>45</v>
      </c>
      <c r="AX188"/>
      <c r="AY188"/>
      <c r="AZ188"/>
      <c r="BA188" t="s">
        <v>568</v>
      </c>
      <c r="BB188"/>
      <c r="BC188"/>
      <c r="BD188"/>
      <c r="BE188"/>
      <c r="BF188"/>
      <c r="BG188"/>
      <c r="BH188"/>
      <c r="BI188"/>
      <c r="BJ188"/>
      <c r="BK188"/>
      <c r="BL188"/>
      <c r="BM188"/>
      <c r="BN188"/>
      <c r="BO188"/>
      <c r="BP188"/>
      <c r="BQ188"/>
      <c r="BR188"/>
      <c r="BS188"/>
      <c r="BT188" t="s">
        <v>569</v>
      </c>
      <c r="BU188"/>
      <c r="BV188" t="s">
        <v>65</v>
      </c>
      <c r="BW188"/>
      <c r="BX188"/>
      <c r="BY188" t="s">
        <v>68</v>
      </c>
      <c r="BZ188"/>
      <c r="CA188"/>
      <c r="CB188"/>
      <c r="CC188"/>
      <c r="CD188"/>
      <c r="CE188"/>
      <c r="CF188" t="s">
        <v>75</v>
      </c>
      <c r="CG188" t="s">
        <v>76</v>
      </c>
      <c r="CH188" t="s">
        <v>570</v>
      </c>
      <c r="CI188" t="s">
        <v>388</v>
      </c>
      <c r="CJ188" t="s">
        <v>478</v>
      </c>
      <c r="CK188" t="s">
        <v>134</v>
      </c>
      <c r="CL188" t="s">
        <v>137</v>
      </c>
      <c r="CM188" t="s">
        <v>389</v>
      </c>
      <c r="CN188" t="s">
        <v>387</v>
      </c>
      <c r="CO188" t="s">
        <v>82</v>
      </c>
      <c r="CP188" t="s">
        <v>87</v>
      </c>
      <c r="CQ188" t="s">
        <v>84</v>
      </c>
      <c r="CR188"/>
      <c r="CS188" t="s">
        <v>86</v>
      </c>
      <c r="CT188" t="s">
        <v>362</v>
      </c>
      <c r="CU188" t="s">
        <v>81</v>
      </c>
      <c r="CV188"/>
      <c r="CW188"/>
      <c r="CX188"/>
      <c r="CY188"/>
      <c r="CZ188"/>
      <c r="DA188"/>
    </row>
    <row r="189" spans="1:105">
      <c r="A189">
        <v>114226504124</v>
      </c>
      <c r="B189"/>
      <c r="C189" t="s">
        <v>17</v>
      </c>
      <c r="D189"/>
      <c r="E189"/>
      <c r="F189"/>
      <c r="G189"/>
      <c r="H189" t="s">
        <v>22</v>
      </c>
      <c r="I189"/>
      <c r="J189"/>
      <c r="K189" t="s">
        <v>25</v>
      </c>
      <c r="L189"/>
      <c r="M189"/>
      <c r="N189"/>
      <c r="O189"/>
      <c r="P189"/>
      <c r="Q189"/>
      <c r="R189"/>
      <c r="S189"/>
      <c r="T189"/>
      <c r="U189"/>
      <c r="V189" t="s">
        <v>22</v>
      </c>
      <c r="W189" t="s">
        <v>23</v>
      </c>
      <c r="X189"/>
      <c r="Y189"/>
      <c r="Z189"/>
      <c r="AA189"/>
      <c r="AB189"/>
      <c r="AC189"/>
      <c r="AD189"/>
      <c r="AE189" t="s">
        <v>30</v>
      </c>
      <c r="AF189"/>
      <c r="AG189" t="s">
        <v>32</v>
      </c>
      <c r="AH189"/>
      <c r="AI189"/>
      <c r="AJ189"/>
      <c r="AK189"/>
      <c r="AL189"/>
      <c r="AM189"/>
      <c r="AN189"/>
      <c r="AO189"/>
      <c r="AP189"/>
      <c r="AQ189"/>
      <c r="AR189"/>
      <c r="AS189"/>
      <c r="AT189"/>
      <c r="AU189" t="s">
        <v>43</v>
      </c>
      <c r="AV189"/>
      <c r="AW189"/>
      <c r="AX189"/>
      <c r="AY189" t="s">
        <v>47</v>
      </c>
      <c r="AZ189"/>
      <c r="BA189"/>
      <c r="BB189"/>
      <c r="BC189"/>
      <c r="BD189"/>
      <c r="BE189"/>
      <c r="BF189"/>
      <c r="BG189"/>
      <c r="BH189"/>
      <c r="BI189" t="s">
        <v>55</v>
      </c>
      <c r="BJ189"/>
      <c r="BK189"/>
      <c r="BL189"/>
      <c r="BM189"/>
      <c r="BN189"/>
      <c r="BO189"/>
      <c r="BP189"/>
      <c r="BQ189" t="s">
        <v>61</v>
      </c>
      <c r="BR189"/>
      <c r="BS189"/>
      <c r="BT189"/>
      <c r="BU189"/>
      <c r="BV189"/>
      <c r="BW189" t="s">
        <v>66</v>
      </c>
      <c r="BX189"/>
      <c r="BY189"/>
      <c r="BZ189" t="s">
        <v>69</v>
      </c>
      <c r="CA189"/>
      <c r="CB189"/>
      <c r="CC189"/>
      <c r="CD189"/>
      <c r="CE189" t="s">
        <v>74</v>
      </c>
      <c r="CF189"/>
      <c r="CG189"/>
      <c r="CH189"/>
      <c r="CI189" t="s">
        <v>518</v>
      </c>
      <c r="CJ189" t="s">
        <v>476</v>
      </c>
      <c r="CK189" t="s">
        <v>134</v>
      </c>
      <c r="CL189"/>
      <c r="CM189"/>
      <c r="CN189"/>
      <c r="CO189"/>
      <c r="CP189"/>
      <c r="CQ189"/>
      <c r="CR189"/>
      <c r="CS189"/>
      <c r="CT189"/>
      <c r="CU189"/>
      <c r="CV189"/>
      <c r="CW189"/>
      <c r="CX189"/>
      <c r="CY189"/>
      <c r="CZ189"/>
      <c r="DA189"/>
    </row>
    <row r="190" spans="1:105">
      <c r="A190">
        <v>114223774890</v>
      </c>
      <c r="B190"/>
      <c r="C190"/>
      <c r="D190"/>
      <c r="E190"/>
      <c r="F190"/>
      <c r="G190"/>
      <c r="H190"/>
      <c r="I190"/>
      <c r="J190"/>
      <c r="K190" t="s">
        <v>25</v>
      </c>
      <c r="L190" t="s">
        <v>26</v>
      </c>
      <c r="M190"/>
      <c r="N190" t="s">
        <v>28</v>
      </c>
      <c r="O190"/>
      <c r="P190"/>
      <c r="Q190"/>
      <c r="R190"/>
      <c r="S190"/>
      <c r="T190"/>
      <c r="U190"/>
      <c r="V190" t="s">
        <v>22</v>
      </c>
      <c r="W190"/>
      <c r="X190"/>
      <c r="Y190" t="s">
        <v>25</v>
      </c>
      <c r="Z190"/>
      <c r="AA190"/>
      <c r="AB190"/>
      <c r="AC190"/>
      <c r="AD190"/>
      <c r="AE190"/>
      <c r="AF190"/>
      <c r="AG190"/>
      <c r="AH190"/>
      <c r="AI190"/>
      <c r="AJ190"/>
      <c r="AK190"/>
      <c r="AL190"/>
      <c r="AM190"/>
      <c r="AN190" t="s">
        <v>571</v>
      </c>
      <c r="AO190"/>
      <c r="AP190" t="s">
        <v>39</v>
      </c>
      <c r="AQ190"/>
      <c r="AR190"/>
      <c r="AS190"/>
      <c r="AT190"/>
      <c r="AU190" t="s">
        <v>43</v>
      </c>
      <c r="AV190"/>
      <c r="AW190"/>
      <c r="AX190"/>
      <c r="AY190" t="s">
        <v>47</v>
      </c>
      <c r="AZ190"/>
      <c r="BA190"/>
      <c r="BB190"/>
      <c r="BC190"/>
      <c r="BD190" t="s">
        <v>51</v>
      </c>
      <c r="BE190"/>
      <c r="BF190"/>
      <c r="BG190" t="s">
        <v>53</v>
      </c>
      <c r="BH190"/>
      <c r="BI190" t="s">
        <v>55</v>
      </c>
      <c r="BJ190"/>
      <c r="BK190"/>
      <c r="BL190"/>
      <c r="BM190"/>
      <c r="BN190"/>
      <c r="BO190"/>
      <c r="BP190"/>
      <c r="BQ190"/>
      <c r="BR190"/>
      <c r="BS190"/>
      <c r="BT190"/>
      <c r="BU190" t="s">
        <v>64</v>
      </c>
      <c r="BV190"/>
      <c r="BW190"/>
      <c r="BX190" t="s">
        <v>67</v>
      </c>
      <c r="BY190"/>
      <c r="BZ190"/>
      <c r="CA190"/>
      <c r="CB190"/>
      <c r="CC190"/>
      <c r="CD190"/>
      <c r="CE190"/>
      <c r="CF190" t="s">
        <v>75</v>
      </c>
      <c r="CG190"/>
      <c r="CH190"/>
      <c r="CI190" t="s">
        <v>388</v>
      </c>
      <c r="CJ190" t="s">
        <v>472</v>
      </c>
      <c r="CK190" t="s">
        <v>134</v>
      </c>
      <c r="CL190" t="s">
        <v>510</v>
      </c>
      <c r="CM190" t="s">
        <v>389</v>
      </c>
      <c r="CN190" t="s">
        <v>387</v>
      </c>
      <c r="CO190" t="s">
        <v>82</v>
      </c>
      <c r="CP190" t="s">
        <v>83</v>
      </c>
      <c r="CQ190" t="s">
        <v>111</v>
      </c>
      <c r="CR190" t="s">
        <v>105</v>
      </c>
      <c r="CS190" t="s">
        <v>86</v>
      </c>
      <c r="CT190" t="s">
        <v>359</v>
      </c>
      <c r="CU190" t="s">
        <v>86</v>
      </c>
      <c r="CV190"/>
      <c r="CW190"/>
      <c r="CX190"/>
      <c r="CY190"/>
      <c r="CZ190"/>
      <c r="DA190"/>
    </row>
    <row r="191" spans="1:105">
      <c r="A191">
        <v>114223630554</v>
      </c>
      <c r="B191"/>
      <c r="C191"/>
      <c r="D191" t="s">
        <v>18</v>
      </c>
      <c r="E191"/>
      <c r="F191"/>
      <c r="G191" t="s">
        <v>21</v>
      </c>
      <c r="H191"/>
      <c r="I191"/>
      <c r="J191"/>
      <c r="K191"/>
      <c r="L191"/>
      <c r="M191" t="s">
        <v>27</v>
      </c>
      <c r="N191"/>
      <c r="O191"/>
      <c r="P191"/>
      <c r="Q191"/>
      <c r="R191" t="s">
        <v>18</v>
      </c>
      <c r="S191"/>
      <c r="T191"/>
      <c r="U191"/>
      <c r="V191"/>
      <c r="W191" t="s">
        <v>23</v>
      </c>
      <c r="X191"/>
      <c r="Y191"/>
      <c r="Z191"/>
      <c r="AA191" t="s">
        <v>27</v>
      </c>
      <c r="AB191"/>
      <c r="AC191"/>
      <c r="AD191"/>
      <c r="AE191"/>
      <c r="AF191"/>
      <c r="AG191"/>
      <c r="AH191"/>
      <c r="AI191"/>
      <c r="AJ191"/>
      <c r="AK191"/>
      <c r="AL191"/>
      <c r="AM191" t="s">
        <v>353</v>
      </c>
      <c r="AN191"/>
      <c r="AO191"/>
      <c r="AP191"/>
      <c r="AQ191"/>
      <c r="AR191" t="s">
        <v>41</v>
      </c>
      <c r="AS191"/>
      <c r="AT191"/>
      <c r="AU191" t="s">
        <v>43</v>
      </c>
      <c r="AV191"/>
      <c r="AW191" t="s">
        <v>45</v>
      </c>
      <c r="AX191"/>
      <c r="AY191"/>
      <c r="AZ191"/>
      <c r="BA191"/>
      <c r="BB191" t="s">
        <v>49</v>
      </c>
      <c r="BC191"/>
      <c r="BD191"/>
      <c r="BE191"/>
      <c r="BF191"/>
      <c r="BG191"/>
      <c r="BH191"/>
      <c r="BI191" t="s">
        <v>55</v>
      </c>
      <c r="BJ191"/>
      <c r="BK191"/>
      <c r="BL191"/>
      <c r="BM191"/>
      <c r="BN191"/>
      <c r="BO191"/>
      <c r="BP191"/>
      <c r="BQ191"/>
      <c r="BR191"/>
      <c r="BS191" t="s">
        <v>63</v>
      </c>
      <c r="BT191"/>
      <c r="BU191"/>
      <c r="BV191"/>
      <c r="BW191" t="s">
        <v>66</v>
      </c>
      <c r="BX191" t="s">
        <v>67</v>
      </c>
      <c r="BY191"/>
      <c r="BZ191"/>
      <c r="CA191"/>
      <c r="CB191"/>
      <c r="CC191"/>
      <c r="CD191"/>
      <c r="CE191"/>
      <c r="CF191" t="s">
        <v>75</v>
      </c>
      <c r="CG191"/>
      <c r="CH191"/>
      <c r="CI191" t="s">
        <v>388</v>
      </c>
      <c r="CJ191" t="s">
        <v>478</v>
      </c>
      <c r="CK191" t="s">
        <v>134</v>
      </c>
      <c r="CL191" t="s">
        <v>572</v>
      </c>
      <c r="CM191" t="s">
        <v>389</v>
      </c>
      <c r="CN191" t="s">
        <v>387</v>
      </c>
      <c r="CO191" t="s">
        <v>82</v>
      </c>
      <c r="CP191" t="s">
        <v>93</v>
      </c>
      <c r="CQ191" t="s">
        <v>84</v>
      </c>
      <c r="CR191" t="s">
        <v>92</v>
      </c>
      <c r="CS191" t="s">
        <v>86</v>
      </c>
      <c r="CT191" t="s">
        <v>359</v>
      </c>
      <c r="CU191" t="s">
        <v>86</v>
      </c>
      <c r="CV191"/>
      <c r="CW191"/>
      <c r="CX191"/>
      <c r="CY191"/>
      <c r="CZ191"/>
      <c r="DA191"/>
    </row>
    <row r="192" spans="1:105">
      <c r="A192">
        <v>114223595922</v>
      </c>
      <c r="B192"/>
      <c r="C192"/>
      <c r="D192"/>
      <c r="E192"/>
      <c r="F192"/>
      <c r="G192"/>
      <c r="H192"/>
      <c r="I192"/>
      <c r="J192"/>
      <c r="K192"/>
      <c r="L192"/>
      <c r="M192"/>
      <c r="N192" t="s">
        <v>28</v>
      </c>
      <c r="O192"/>
      <c r="P192" t="s">
        <v>16</v>
      </c>
      <c r="Q192"/>
      <c r="R192"/>
      <c r="S192"/>
      <c r="T192"/>
      <c r="U192"/>
      <c r="V192"/>
      <c r="W192"/>
      <c r="X192"/>
      <c r="Y192"/>
      <c r="Z192"/>
      <c r="AA192"/>
      <c r="AB192"/>
      <c r="AC192"/>
      <c r="AD192"/>
      <c r="AE192" t="s">
        <v>30</v>
      </c>
      <c r="AF192"/>
      <c r="AG192"/>
      <c r="AH192"/>
      <c r="AI192"/>
      <c r="AJ192"/>
      <c r="AK192"/>
      <c r="AL192"/>
      <c r="AM192"/>
      <c r="AN192"/>
      <c r="AO192"/>
      <c r="AP192" t="s">
        <v>39</v>
      </c>
      <c r="AQ192"/>
      <c r="AR192"/>
      <c r="AS192"/>
      <c r="AT192"/>
      <c r="AU192"/>
      <c r="AV192"/>
      <c r="AW192"/>
      <c r="AX192"/>
      <c r="AY192"/>
      <c r="AZ192"/>
      <c r="BA192"/>
      <c r="BB192"/>
      <c r="BC192"/>
      <c r="BD192" t="s">
        <v>51</v>
      </c>
      <c r="BE192"/>
      <c r="BF192"/>
      <c r="BG192"/>
      <c r="BH192"/>
      <c r="BI192"/>
      <c r="BJ192"/>
      <c r="BK192"/>
      <c r="BL192"/>
      <c r="BM192"/>
      <c r="BN192"/>
      <c r="BO192"/>
      <c r="BP192"/>
      <c r="BQ192"/>
      <c r="BR192"/>
      <c r="BS192"/>
      <c r="BT192"/>
      <c r="BU192" t="s">
        <v>64</v>
      </c>
      <c r="BV192"/>
      <c r="BW192"/>
      <c r="BX192" t="s">
        <v>67</v>
      </c>
      <c r="BY192" t="s">
        <v>68</v>
      </c>
      <c r="BZ192"/>
      <c r="CA192" t="s">
        <v>70</v>
      </c>
      <c r="CB192" t="s">
        <v>71</v>
      </c>
      <c r="CC192"/>
      <c r="CD192"/>
      <c r="CE192"/>
      <c r="CF192" t="s">
        <v>75</v>
      </c>
      <c r="CG192"/>
      <c r="CH192"/>
      <c r="CI192" t="s">
        <v>388</v>
      </c>
      <c r="CJ192" t="s">
        <v>476</v>
      </c>
      <c r="CK192" t="s">
        <v>134</v>
      </c>
      <c r="CL192" t="s">
        <v>141</v>
      </c>
      <c r="CM192" t="s">
        <v>389</v>
      </c>
      <c r="CN192" t="s">
        <v>387</v>
      </c>
      <c r="CO192" t="s">
        <v>82</v>
      </c>
      <c r="CP192" t="s">
        <v>83</v>
      </c>
      <c r="CQ192" t="s">
        <v>103</v>
      </c>
      <c r="CR192" t="s">
        <v>85</v>
      </c>
      <c r="CS192" t="s">
        <v>86</v>
      </c>
      <c r="CT192" t="s">
        <v>359</v>
      </c>
      <c r="CU192" t="s">
        <v>86</v>
      </c>
      <c r="CV192"/>
      <c r="CW192"/>
      <c r="CX192"/>
      <c r="CY192"/>
      <c r="CZ192"/>
      <c r="DA192"/>
    </row>
    <row r="193" spans="1:105">
      <c r="A193">
        <v>114223595109</v>
      </c>
      <c r="B193"/>
      <c r="C193" t="s">
        <v>17</v>
      </c>
      <c r="D193"/>
      <c r="E193"/>
      <c r="F193"/>
      <c r="G193"/>
      <c r="H193"/>
      <c r="I193"/>
      <c r="J193"/>
      <c r="K193"/>
      <c r="L193"/>
      <c r="M193"/>
      <c r="N193" t="s">
        <v>28</v>
      </c>
      <c r="O193" t="s">
        <v>417</v>
      </c>
      <c r="P193"/>
      <c r="Q193" t="s">
        <v>17</v>
      </c>
      <c r="R193"/>
      <c r="S193"/>
      <c r="T193"/>
      <c r="U193"/>
      <c r="V193"/>
      <c r="W193"/>
      <c r="X193" t="s">
        <v>24</v>
      </c>
      <c r="Y193"/>
      <c r="Z193"/>
      <c r="AA193"/>
      <c r="AB193"/>
      <c r="AC193" t="s">
        <v>573</v>
      </c>
      <c r="AD193"/>
      <c r="AE193"/>
      <c r="AF193" t="s">
        <v>31</v>
      </c>
      <c r="AG193"/>
      <c r="AH193"/>
      <c r="AI193"/>
      <c r="AJ193"/>
      <c r="AK193"/>
      <c r="AL193"/>
      <c r="AM193"/>
      <c r="AN193"/>
      <c r="AO193" t="s">
        <v>38</v>
      </c>
      <c r="AP193"/>
      <c r="AQ193"/>
      <c r="AR193"/>
      <c r="AS193"/>
      <c r="AT193"/>
      <c r="AU193" t="s">
        <v>43</v>
      </c>
      <c r="AV193"/>
      <c r="AW193"/>
      <c r="AX193"/>
      <c r="AY193"/>
      <c r="AZ193"/>
      <c r="BA193" t="s">
        <v>574</v>
      </c>
      <c r="BB193"/>
      <c r="BC193"/>
      <c r="BD193"/>
      <c r="BE193"/>
      <c r="BF193"/>
      <c r="BG193"/>
      <c r="BH193"/>
      <c r="BI193"/>
      <c r="BJ193"/>
      <c r="BK193"/>
      <c r="BL193"/>
      <c r="BM193"/>
      <c r="BN193"/>
      <c r="BO193"/>
      <c r="BP193"/>
      <c r="BQ193" t="s">
        <v>61</v>
      </c>
      <c r="BR193"/>
      <c r="BS193"/>
      <c r="BT193" t="s">
        <v>575</v>
      </c>
      <c r="BU193" t="s">
        <v>64</v>
      </c>
      <c r="BV193"/>
      <c r="BW193" t="s">
        <v>66</v>
      </c>
      <c r="BX193"/>
      <c r="BY193"/>
      <c r="BZ193"/>
      <c r="CA193" t="s">
        <v>70</v>
      </c>
      <c r="CB193"/>
      <c r="CC193"/>
      <c r="CD193"/>
      <c r="CE193"/>
      <c r="CF193" t="s">
        <v>75</v>
      </c>
      <c r="CG193"/>
      <c r="CH193" t="s">
        <v>576</v>
      </c>
      <c r="CI193" t="s">
        <v>388</v>
      </c>
      <c r="CJ193" t="s">
        <v>476</v>
      </c>
      <c r="CK193" t="s">
        <v>134</v>
      </c>
      <c r="CL193" t="s">
        <v>167</v>
      </c>
      <c r="CM193" t="s">
        <v>389</v>
      </c>
      <c r="CN193" t="s">
        <v>387</v>
      </c>
      <c r="CO193" t="s">
        <v>82</v>
      </c>
      <c r="CP193" t="s">
        <v>93</v>
      </c>
      <c r="CQ193" t="s">
        <v>88</v>
      </c>
      <c r="CR193" t="s">
        <v>99</v>
      </c>
      <c r="CS193" t="s">
        <v>86</v>
      </c>
      <c r="CT193" t="s">
        <v>399</v>
      </c>
      <c r="CU193" t="s">
        <v>86</v>
      </c>
      <c r="CV193"/>
      <c r="CW193"/>
      <c r="CX193"/>
      <c r="CY193"/>
      <c r="CZ193"/>
      <c r="DA193"/>
    </row>
    <row r="194" spans="1:105">
      <c r="A194">
        <v>114223580292</v>
      </c>
      <c r="B194"/>
      <c r="C194"/>
      <c r="D194"/>
      <c r="E194"/>
      <c r="F194"/>
      <c r="G194" t="s">
        <v>21</v>
      </c>
      <c r="H194"/>
      <c r="I194"/>
      <c r="J194"/>
      <c r="K194"/>
      <c r="L194"/>
      <c r="M194"/>
      <c r="N194"/>
      <c r="O194"/>
      <c r="P194" t="s">
        <v>16</v>
      </c>
      <c r="Q194"/>
      <c r="R194"/>
      <c r="S194"/>
      <c r="T194"/>
      <c r="U194" t="s">
        <v>21</v>
      </c>
      <c r="V194"/>
      <c r="W194"/>
      <c r="X194"/>
      <c r="Y194"/>
      <c r="Z194"/>
      <c r="AA194"/>
      <c r="AB194" t="s">
        <v>28</v>
      </c>
      <c r="AC194"/>
      <c r="AD194"/>
      <c r="AE194"/>
      <c r="AF194"/>
      <c r="AG194"/>
      <c r="AH194"/>
      <c r="AI194" t="s">
        <v>34</v>
      </c>
      <c r="AJ194"/>
      <c r="AK194"/>
      <c r="AL194"/>
      <c r="AM194"/>
      <c r="AN194"/>
      <c r="AO194" t="s">
        <v>38</v>
      </c>
      <c r="AP194"/>
      <c r="AQ194"/>
      <c r="AR194"/>
      <c r="AS194"/>
      <c r="AT194"/>
      <c r="AU194"/>
      <c r="AV194"/>
      <c r="AW194"/>
      <c r="AX194"/>
      <c r="AY194"/>
      <c r="AZ194"/>
      <c r="BA194"/>
      <c r="BB194"/>
      <c r="BC194"/>
      <c r="BD194"/>
      <c r="BE194"/>
      <c r="BF194" t="s">
        <v>52</v>
      </c>
      <c r="BG194"/>
      <c r="BH194"/>
      <c r="BI194"/>
      <c r="BJ194"/>
      <c r="BK194"/>
      <c r="BL194"/>
      <c r="BM194"/>
      <c r="BN194"/>
      <c r="BO194"/>
      <c r="BP194" t="s">
        <v>60</v>
      </c>
      <c r="BQ194" t="s">
        <v>61</v>
      </c>
      <c r="BR194"/>
      <c r="BS194"/>
      <c r="BT194"/>
      <c r="BU194" t="s">
        <v>64</v>
      </c>
      <c r="BV194"/>
      <c r="BW194"/>
      <c r="BX194"/>
      <c r="BY194"/>
      <c r="BZ194"/>
      <c r="CA194" t="s">
        <v>70</v>
      </c>
      <c r="CB194"/>
      <c r="CC194"/>
      <c r="CD194"/>
      <c r="CE194"/>
      <c r="CF194" t="s">
        <v>75</v>
      </c>
      <c r="CG194"/>
      <c r="CH194"/>
      <c r="CI194" t="s">
        <v>385</v>
      </c>
      <c r="CJ194" t="s">
        <v>478</v>
      </c>
      <c r="CK194" t="s">
        <v>134</v>
      </c>
      <c r="CL194" t="s">
        <v>163</v>
      </c>
      <c r="CM194" t="s">
        <v>389</v>
      </c>
      <c r="CN194" t="s">
        <v>387</v>
      </c>
      <c r="CO194" t="s">
        <v>82</v>
      </c>
      <c r="CP194" t="s">
        <v>83</v>
      </c>
      <c r="CQ194" t="s">
        <v>88</v>
      </c>
      <c r="CR194" t="s">
        <v>85</v>
      </c>
      <c r="CS194" t="s">
        <v>86</v>
      </c>
      <c r="CT194" t="s">
        <v>359</v>
      </c>
      <c r="CU194" t="s">
        <v>86</v>
      </c>
      <c r="CV194"/>
      <c r="CW194"/>
      <c r="CX194"/>
      <c r="CY194"/>
      <c r="CZ194"/>
      <c r="DA194"/>
    </row>
    <row r="195" spans="1:105">
      <c r="A195">
        <v>114217401057</v>
      </c>
      <c r="B195"/>
      <c r="C195"/>
      <c r="D195" t="s">
        <v>18</v>
      </c>
      <c r="E195"/>
      <c r="F195"/>
      <c r="G195" t="s">
        <v>21</v>
      </c>
      <c r="H195"/>
      <c r="I195"/>
      <c r="J195"/>
      <c r="K195"/>
      <c r="L195" t="s">
        <v>26</v>
      </c>
      <c r="M195"/>
      <c r="N195"/>
      <c r="O195"/>
      <c r="P195"/>
      <c r="Q195"/>
      <c r="R195"/>
      <c r="S195" t="s">
        <v>19</v>
      </c>
      <c r="T195"/>
      <c r="U195"/>
      <c r="V195"/>
      <c r="W195" t="s">
        <v>23</v>
      </c>
      <c r="X195"/>
      <c r="Y195" t="s">
        <v>25</v>
      </c>
      <c r="Z195"/>
      <c r="AA195"/>
      <c r="AB195"/>
      <c r="AC195"/>
      <c r="AD195"/>
      <c r="AE195"/>
      <c r="AF195"/>
      <c r="AG195"/>
      <c r="AH195"/>
      <c r="AI195" t="s">
        <v>34</v>
      </c>
      <c r="AJ195"/>
      <c r="AK195"/>
      <c r="AL195"/>
      <c r="AM195"/>
      <c r="AN195"/>
      <c r="AO195"/>
      <c r="AP195" t="s">
        <v>39</v>
      </c>
      <c r="AQ195"/>
      <c r="AR195" t="s">
        <v>41</v>
      </c>
      <c r="AS195" t="s">
        <v>42</v>
      </c>
      <c r="AT195"/>
      <c r="AU195"/>
      <c r="AV195"/>
      <c r="AW195"/>
      <c r="AX195"/>
      <c r="AY195"/>
      <c r="AZ195"/>
      <c r="BA195"/>
      <c r="BB195" t="s">
        <v>49</v>
      </c>
      <c r="BC195"/>
      <c r="BD195" t="s">
        <v>51</v>
      </c>
      <c r="BE195"/>
      <c r="BF195"/>
      <c r="BG195"/>
      <c r="BH195" t="s">
        <v>54</v>
      </c>
      <c r="BI195"/>
      <c r="BJ195"/>
      <c r="BK195"/>
      <c r="BL195"/>
      <c r="BM195"/>
      <c r="BN195"/>
      <c r="BO195"/>
      <c r="BP195"/>
      <c r="BQ195"/>
      <c r="BR195"/>
      <c r="BS195"/>
      <c r="BT195"/>
      <c r="BU195" t="s">
        <v>64</v>
      </c>
      <c r="BV195"/>
      <c r="BW195"/>
      <c r="BX195" t="s">
        <v>67</v>
      </c>
      <c r="BY195"/>
      <c r="BZ195"/>
      <c r="CA195"/>
      <c r="CB195"/>
      <c r="CC195"/>
      <c r="CD195"/>
      <c r="CE195"/>
      <c r="CF195" t="s">
        <v>75</v>
      </c>
      <c r="CG195"/>
      <c r="CH195"/>
      <c r="CI195" t="s">
        <v>388</v>
      </c>
      <c r="CJ195" t="s">
        <v>478</v>
      </c>
      <c r="CK195" t="s">
        <v>80</v>
      </c>
      <c r="CL195" t="s">
        <v>129</v>
      </c>
      <c r="CM195" t="s">
        <v>389</v>
      </c>
      <c r="CN195" t="s">
        <v>387</v>
      </c>
      <c r="CO195" t="s">
        <v>82</v>
      </c>
      <c r="CP195" t="s">
        <v>83</v>
      </c>
      <c r="CQ195" t="s">
        <v>103</v>
      </c>
      <c r="CR195" t="s">
        <v>85</v>
      </c>
      <c r="CS195" t="s">
        <v>86</v>
      </c>
      <c r="CT195" t="s">
        <v>359</v>
      </c>
      <c r="CU195" t="s">
        <v>86</v>
      </c>
      <c r="CV195"/>
      <c r="CW195"/>
      <c r="CX195"/>
      <c r="CY195"/>
      <c r="CZ195"/>
      <c r="DA195"/>
    </row>
    <row r="196" spans="1:105">
      <c r="A196">
        <v>18046518188</v>
      </c>
      <c r="B196"/>
      <c r="C196"/>
      <c r="D196"/>
      <c r="E196"/>
      <c r="F196"/>
      <c r="G196"/>
      <c r="H196" t="s">
        <v>22</v>
      </c>
      <c r="I196"/>
      <c r="J196"/>
      <c r="K196" t="s">
        <v>25</v>
      </c>
      <c r="L196" t="s">
        <v>26</v>
      </c>
      <c r="M196"/>
      <c r="N196"/>
      <c r="O196"/>
      <c r="P196" t="s">
        <v>16</v>
      </c>
      <c r="Q196"/>
      <c r="R196"/>
      <c r="S196"/>
      <c r="T196"/>
      <c r="U196"/>
      <c r="V196"/>
      <c r="W196"/>
      <c r="X196"/>
      <c r="Y196" t="s">
        <v>25</v>
      </c>
      <c r="Z196"/>
      <c r="AA196" t="s">
        <v>27</v>
      </c>
      <c r="AB196"/>
      <c r="AC196"/>
      <c r="AD196"/>
      <c r="AE196"/>
      <c r="AF196" t="s">
        <v>31</v>
      </c>
      <c r="AG196"/>
      <c r="AH196"/>
      <c r="AI196"/>
      <c r="AJ196" t="s">
        <v>35</v>
      </c>
      <c r="AK196" t="s">
        <v>36</v>
      </c>
      <c r="AL196"/>
      <c r="AM196"/>
      <c r="AN196"/>
      <c r="AO196"/>
      <c r="AP196"/>
      <c r="AQ196"/>
      <c r="AR196"/>
      <c r="AS196" t="s">
        <v>42</v>
      </c>
      <c r="AT196"/>
      <c r="AU196" t="s">
        <v>43</v>
      </c>
      <c r="AV196"/>
      <c r="AW196"/>
      <c r="AX196" t="s">
        <v>46</v>
      </c>
      <c r="AY196"/>
      <c r="AZ196"/>
      <c r="BA196"/>
      <c r="BB196"/>
      <c r="BC196" t="s">
        <v>50</v>
      </c>
      <c r="BD196"/>
      <c r="BE196"/>
      <c r="BF196"/>
      <c r="BG196" t="s">
        <v>53</v>
      </c>
      <c r="BH196"/>
      <c r="BI196"/>
      <c r="BJ196"/>
      <c r="BK196"/>
      <c r="BL196"/>
      <c r="BM196"/>
      <c r="BN196"/>
      <c r="BO196"/>
      <c r="BP196"/>
      <c r="BQ196"/>
      <c r="BR196"/>
      <c r="BS196" t="s">
        <v>63</v>
      </c>
      <c r="BT196"/>
      <c r="BU196" t="s">
        <v>64</v>
      </c>
      <c r="BV196"/>
      <c r="BW196"/>
      <c r="BX196"/>
      <c r="BY196"/>
      <c r="BZ196"/>
      <c r="CA196" t="s">
        <v>70</v>
      </c>
      <c r="CB196"/>
      <c r="CC196"/>
      <c r="CD196"/>
      <c r="CE196"/>
      <c r="CF196"/>
      <c r="CG196" t="s">
        <v>76</v>
      </c>
      <c r="CH196"/>
      <c r="CI196" t="s">
        <v>385</v>
      </c>
      <c r="CJ196" t="s">
        <v>643</v>
      </c>
      <c r="CK196" t="s">
        <v>342</v>
      </c>
      <c r="CL196">
        <v>11356</v>
      </c>
      <c r="CM196" t="s">
        <v>391</v>
      </c>
      <c r="CN196" t="s">
        <v>390</v>
      </c>
      <c r="CO196" t="s">
        <v>101</v>
      </c>
      <c r="CP196" t="s">
        <v>94</v>
      </c>
      <c r="CQ196" t="s">
        <v>104</v>
      </c>
      <c r="CR196" t="s">
        <v>89</v>
      </c>
      <c r="CS196" t="s">
        <v>86</v>
      </c>
      <c r="CT196" t="s">
        <v>359</v>
      </c>
      <c r="CU196" t="s">
        <v>86</v>
      </c>
    </row>
    <row r="197" spans="1:105">
      <c r="A197">
        <v>18046514858</v>
      </c>
      <c r="B197" t="s">
        <v>16</v>
      </c>
      <c r="C197"/>
      <c r="D197" t="s">
        <v>18</v>
      </c>
      <c r="E197"/>
      <c r="F197"/>
      <c r="G197"/>
      <c r="H197"/>
      <c r="I197" t="s">
        <v>23</v>
      </c>
      <c r="J197" t="s">
        <v>24</v>
      </c>
      <c r="K197" t="s">
        <v>25</v>
      </c>
      <c r="L197"/>
      <c r="M197"/>
      <c r="N197" t="s">
        <v>28</v>
      </c>
      <c r="O197"/>
      <c r="P197" t="s">
        <v>16</v>
      </c>
      <c r="Q197"/>
      <c r="R197" t="s">
        <v>18</v>
      </c>
      <c r="S197" t="s">
        <v>19</v>
      </c>
      <c r="T197"/>
      <c r="U197"/>
      <c r="V197"/>
      <c r="W197" t="s">
        <v>23</v>
      </c>
      <c r="X197"/>
      <c r="Y197" t="s">
        <v>25</v>
      </c>
      <c r="Z197"/>
      <c r="AA197"/>
      <c r="AB197"/>
      <c r="AC197"/>
      <c r="AD197"/>
      <c r="AE197" t="s">
        <v>30</v>
      </c>
      <c r="AF197" t="s">
        <v>31</v>
      </c>
      <c r="AG197" t="s">
        <v>32</v>
      </c>
      <c r="AH197"/>
      <c r="AI197"/>
      <c r="AJ197"/>
      <c r="AK197"/>
      <c r="AL197"/>
      <c r="AM197" t="s">
        <v>353</v>
      </c>
      <c r="AN197"/>
      <c r="AO197"/>
      <c r="AP197" t="s">
        <v>39</v>
      </c>
      <c r="AQ197"/>
      <c r="AR197"/>
      <c r="AS197"/>
      <c r="AT197"/>
      <c r="AU197" t="s">
        <v>43</v>
      </c>
      <c r="AV197"/>
      <c r="AW197" t="s">
        <v>45</v>
      </c>
      <c r="AX197"/>
      <c r="AY197"/>
      <c r="AZ197"/>
      <c r="BA197"/>
      <c r="BB197" t="s">
        <v>49</v>
      </c>
      <c r="BC197" t="s">
        <v>50</v>
      </c>
      <c r="BD197" t="s">
        <v>51</v>
      </c>
      <c r="BE197"/>
      <c r="BF197"/>
      <c r="BG197" t="s">
        <v>53</v>
      </c>
      <c r="BH197" t="s">
        <v>54</v>
      </c>
      <c r="BI197"/>
      <c r="BJ197"/>
      <c r="BK197" t="s">
        <v>57</v>
      </c>
      <c r="BL197" t="s">
        <v>58</v>
      </c>
      <c r="BM197"/>
      <c r="BN197" t="s">
        <v>24</v>
      </c>
      <c r="BO197"/>
      <c r="BP197"/>
      <c r="BQ197"/>
      <c r="BR197" t="s">
        <v>62</v>
      </c>
      <c r="BS197"/>
      <c r="BT197"/>
      <c r="BU197" t="s">
        <v>64</v>
      </c>
      <c r="BV197"/>
      <c r="BW197"/>
      <c r="BX197" t="s">
        <v>67</v>
      </c>
      <c r="BY197"/>
      <c r="BZ197" t="s">
        <v>69</v>
      </c>
      <c r="CA197"/>
      <c r="CB197"/>
      <c r="CC197"/>
      <c r="CD197" t="s">
        <v>73</v>
      </c>
      <c r="CE197"/>
      <c r="CF197" t="s">
        <v>75</v>
      </c>
      <c r="CG197" t="s">
        <v>76</v>
      </c>
      <c r="CH197"/>
      <c r="CI197" t="s">
        <v>388</v>
      </c>
      <c r="CJ197" t="s">
        <v>472</v>
      </c>
      <c r="CK197" t="s">
        <v>134</v>
      </c>
      <c r="CL197" t="s">
        <v>160</v>
      </c>
      <c r="CM197" t="s">
        <v>393</v>
      </c>
      <c r="CN197" t="s">
        <v>387</v>
      </c>
      <c r="CO197" t="s">
        <v>82</v>
      </c>
      <c r="CP197" t="s">
        <v>94</v>
      </c>
      <c r="CQ197" t="s">
        <v>84</v>
      </c>
      <c r="CR197" t="s">
        <v>85</v>
      </c>
      <c r="CS197"/>
      <c r="CT197" t="s">
        <v>359</v>
      </c>
      <c r="CU197" t="s">
        <v>86</v>
      </c>
    </row>
    <row r="198" spans="1:105">
      <c r="A198">
        <v>18046505263</v>
      </c>
      <c r="B198"/>
      <c r="C198"/>
      <c r="D198"/>
      <c r="E198" t="s">
        <v>19</v>
      </c>
      <c r="F198"/>
      <c r="G198"/>
      <c r="H198"/>
      <c r="I198"/>
      <c r="J198"/>
      <c r="K198"/>
      <c r="L198"/>
      <c r="M198"/>
      <c r="N198"/>
      <c r="O198"/>
      <c r="P198"/>
      <c r="Q198"/>
      <c r="R198"/>
      <c r="S198"/>
      <c r="T198"/>
      <c r="U198"/>
      <c r="V198"/>
      <c r="W198"/>
      <c r="X198"/>
      <c r="Y198"/>
      <c r="Z198"/>
      <c r="AA198"/>
      <c r="AB198"/>
      <c r="AC198" t="s">
        <v>585</v>
      </c>
      <c r="AD198"/>
      <c r="AE198" t="s">
        <v>30</v>
      </c>
      <c r="AF198"/>
      <c r="AG198" t="s">
        <v>32</v>
      </c>
      <c r="AH198"/>
      <c r="AI198"/>
      <c r="AJ198"/>
      <c r="AK198"/>
      <c r="AL198" t="s">
        <v>37</v>
      </c>
      <c r="AM198"/>
      <c r="AN198"/>
      <c r="AO198" t="s">
        <v>38</v>
      </c>
      <c r="AP198" t="s">
        <v>39</v>
      </c>
      <c r="AQ198"/>
      <c r="AR198" t="s">
        <v>41</v>
      </c>
      <c r="AS198"/>
      <c r="AT198"/>
      <c r="AU198"/>
      <c r="AV198"/>
      <c r="AW198"/>
      <c r="AX198"/>
      <c r="AY198"/>
      <c r="AZ198"/>
      <c r="BA198"/>
      <c r="BB198"/>
      <c r="BC198"/>
      <c r="BD198" t="s">
        <v>51</v>
      </c>
      <c r="BE198" t="s">
        <v>17</v>
      </c>
      <c r="BF198"/>
      <c r="BG198"/>
      <c r="BH198"/>
      <c r="BI198"/>
      <c r="BJ198"/>
      <c r="BK198"/>
      <c r="BL198"/>
      <c r="BM198"/>
      <c r="BN198"/>
      <c r="BO198"/>
      <c r="BP198"/>
      <c r="BQ198" t="s">
        <v>61</v>
      </c>
      <c r="BR198"/>
      <c r="BS198"/>
      <c r="BT198"/>
      <c r="BU198" t="s">
        <v>64</v>
      </c>
      <c r="BV198"/>
      <c r="BW198"/>
      <c r="BX198" t="s">
        <v>67</v>
      </c>
      <c r="BY198"/>
      <c r="BZ198"/>
      <c r="CA198" t="s">
        <v>70</v>
      </c>
      <c r="CB198"/>
      <c r="CC198"/>
      <c r="CD198"/>
      <c r="CE198"/>
      <c r="CF198"/>
      <c r="CG198"/>
      <c r="CH198"/>
      <c r="CI198" t="s">
        <v>388</v>
      </c>
      <c r="CJ198" t="s">
        <v>643</v>
      </c>
      <c r="CK198" t="s">
        <v>134</v>
      </c>
      <c r="CL198" t="s">
        <v>159</v>
      </c>
      <c r="CM198" t="s">
        <v>393</v>
      </c>
      <c r="CN198" t="s">
        <v>387</v>
      </c>
      <c r="CO198" t="s">
        <v>82</v>
      </c>
      <c r="CP198" t="s">
        <v>87</v>
      </c>
      <c r="CQ198" t="s">
        <v>104</v>
      </c>
      <c r="CR198" t="s">
        <v>89</v>
      </c>
      <c r="CS198" t="s">
        <v>86</v>
      </c>
      <c r="CT198" t="s">
        <v>362</v>
      </c>
      <c r="CU198" t="s">
        <v>86</v>
      </c>
    </row>
    <row r="199" spans="1:105">
      <c r="A199">
        <v>18046505228</v>
      </c>
      <c r="B199" t="s">
        <v>16</v>
      </c>
      <c r="C199"/>
      <c r="D199"/>
      <c r="E199"/>
      <c r="F199"/>
      <c r="G199"/>
      <c r="H199" t="s">
        <v>22</v>
      </c>
      <c r="I199"/>
      <c r="J199"/>
      <c r="K199"/>
      <c r="L199" t="s">
        <v>26</v>
      </c>
      <c r="M199"/>
      <c r="N199"/>
      <c r="O199"/>
      <c r="P199" t="s">
        <v>16</v>
      </c>
      <c r="Q199"/>
      <c r="R199"/>
      <c r="S199"/>
      <c r="T199"/>
      <c r="U199"/>
      <c r="V199"/>
      <c r="W199" t="s">
        <v>23</v>
      </c>
      <c r="X199"/>
      <c r="Y199"/>
      <c r="Z199"/>
      <c r="AA199" t="s">
        <v>27</v>
      </c>
      <c r="AB199"/>
      <c r="AC199"/>
      <c r="AD199"/>
      <c r="AE199"/>
      <c r="AF199"/>
      <c r="AG199"/>
      <c r="AH199"/>
      <c r="AI199" t="s">
        <v>34</v>
      </c>
      <c r="AJ199"/>
      <c r="AK199"/>
      <c r="AL199"/>
      <c r="AM199"/>
      <c r="AN199"/>
      <c r="AO199"/>
      <c r="AP199" t="s">
        <v>39</v>
      </c>
      <c r="AQ199"/>
      <c r="AR199" t="s">
        <v>41</v>
      </c>
      <c r="AS199"/>
      <c r="AT199"/>
      <c r="AU199" t="s">
        <v>43</v>
      </c>
      <c r="AV199"/>
      <c r="AW199"/>
      <c r="AX199"/>
      <c r="AY199"/>
      <c r="AZ199"/>
      <c r="BA199"/>
      <c r="BB199" t="s">
        <v>49</v>
      </c>
      <c r="BC199"/>
      <c r="BD199"/>
      <c r="BE199" t="s">
        <v>17</v>
      </c>
      <c r="BF199"/>
      <c r="BG199"/>
      <c r="BH199"/>
      <c r="BI199"/>
      <c r="BJ199"/>
      <c r="BK199" t="s">
        <v>57</v>
      </c>
      <c r="BL199"/>
      <c r="BM199"/>
      <c r="BN199"/>
      <c r="BO199"/>
      <c r="BP199"/>
      <c r="BQ199"/>
      <c r="BR199"/>
      <c r="BS199"/>
      <c r="BT199"/>
      <c r="BU199"/>
      <c r="BV199" t="s">
        <v>65</v>
      </c>
      <c r="BW199"/>
      <c r="BX199"/>
      <c r="BY199" t="s">
        <v>68</v>
      </c>
      <c r="BZ199"/>
      <c r="CA199"/>
      <c r="CB199" t="s">
        <v>71</v>
      </c>
      <c r="CC199"/>
      <c r="CD199" t="s">
        <v>73</v>
      </c>
      <c r="CE199"/>
      <c r="CF199"/>
      <c r="CG199"/>
      <c r="CH199"/>
      <c r="CI199" t="s">
        <v>388</v>
      </c>
      <c r="CJ199" t="s">
        <v>482</v>
      </c>
      <c r="CK199" t="s">
        <v>134</v>
      </c>
      <c r="CL199" t="s">
        <v>163</v>
      </c>
      <c r="CM199" t="s">
        <v>389</v>
      </c>
      <c r="CN199" t="s">
        <v>390</v>
      </c>
      <c r="CO199" t="s">
        <v>82</v>
      </c>
      <c r="CP199" t="s">
        <v>97</v>
      </c>
      <c r="CQ199" t="s">
        <v>104</v>
      </c>
      <c r="CR199" t="s">
        <v>92</v>
      </c>
      <c r="CS199" t="s">
        <v>86</v>
      </c>
      <c r="CT199" t="s">
        <v>359</v>
      </c>
      <c r="CU199" t="s">
        <v>86</v>
      </c>
    </row>
    <row r="200" spans="1:105">
      <c r="A200">
        <v>18046504769</v>
      </c>
      <c r="B200"/>
      <c r="C200"/>
      <c r="D200"/>
      <c r="E200"/>
      <c r="F200"/>
      <c r="G200"/>
      <c r="H200" t="s">
        <v>22</v>
      </c>
      <c r="I200"/>
      <c r="J200"/>
      <c r="K200" t="s">
        <v>25</v>
      </c>
      <c r="L200" t="s">
        <v>26</v>
      </c>
      <c r="M200"/>
      <c r="N200"/>
      <c r="O200"/>
      <c r="P200"/>
      <c r="Q200"/>
      <c r="R200"/>
      <c r="S200"/>
      <c r="T200"/>
      <c r="U200"/>
      <c r="V200"/>
      <c r="W200"/>
      <c r="X200"/>
      <c r="Y200" t="s">
        <v>25</v>
      </c>
      <c r="Z200"/>
      <c r="AA200"/>
      <c r="AB200"/>
      <c r="AC200"/>
      <c r="AD200"/>
      <c r="AE200"/>
      <c r="AF200"/>
      <c r="AG200"/>
      <c r="AH200"/>
      <c r="AI200" t="s">
        <v>34</v>
      </c>
      <c r="AJ200"/>
      <c r="AK200"/>
      <c r="AL200"/>
      <c r="AM200"/>
      <c r="AN200"/>
      <c r="AO200"/>
      <c r="AP200" t="s">
        <v>39</v>
      </c>
      <c r="AQ200"/>
      <c r="AR200"/>
      <c r="AS200"/>
      <c r="AT200"/>
      <c r="AU200" t="s">
        <v>43</v>
      </c>
      <c r="AV200"/>
      <c r="AW200"/>
      <c r="AX200" t="s">
        <v>46</v>
      </c>
      <c r="AY200"/>
      <c r="AZ200"/>
      <c r="BA200"/>
      <c r="BB200"/>
      <c r="BC200"/>
      <c r="BD200"/>
      <c r="BE200"/>
      <c r="BF200" t="s">
        <v>52</v>
      </c>
      <c r="BG200"/>
      <c r="BH200"/>
      <c r="BI200"/>
      <c r="BJ200"/>
      <c r="BK200"/>
      <c r="BL200"/>
      <c r="BM200"/>
      <c r="BN200"/>
      <c r="BO200"/>
      <c r="BP200"/>
      <c r="BQ200" t="s">
        <v>61</v>
      </c>
      <c r="BR200" t="s">
        <v>62</v>
      </c>
      <c r="BS200"/>
      <c r="BT200"/>
      <c r="BU200" t="s">
        <v>64</v>
      </c>
      <c r="BV200"/>
      <c r="BW200"/>
      <c r="BX200" t="s">
        <v>67</v>
      </c>
      <c r="BY200"/>
      <c r="BZ200"/>
      <c r="CA200"/>
      <c r="CB200"/>
      <c r="CC200"/>
      <c r="CD200"/>
      <c r="CE200"/>
      <c r="CF200" t="s">
        <v>75</v>
      </c>
      <c r="CG200"/>
      <c r="CH200"/>
      <c r="CI200" t="s">
        <v>385</v>
      </c>
      <c r="CJ200" t="s">
        <v>472</v>
      </c>
      <c r="CK200" t="s">
        <v>134</v>
      </c>
      <c r="CL200" t="s">
        <v>163</v>
      </c>
      <c r="CM200" t="s">
        <v>393</v>
      </c>
      <c r="CN200" t="s">
        <v>390</v>
      </c>
      <c r="CO200" t="s">
        <v>395</v>
      </c>
      <c r="CP200" t="s">
        <v>94</v>
      </c>
      <c r="CQ200" t="s">
        <v>84</v>
      </c>
      <c r="CR200" t="s">
        <v>85</v>
      </c>
      <c r="CS200" t="s">
        <v>86</v>
      </c>
      <c r="CT200" t="s">
        <v>362</v>
      </c>
      <c r="CU200" t="s">
        <v>86</v>
      </c>
    </row>
    <row r="201" spans="1:105">
      <c r="A201">
        <v>18046504650</v>
      </c>
      <c r="B201"/>
      <c r="C201"/>
      <c r="D201"/>
      <c r="E201"/>
      <c r="F201"/>
      <c r="G201"/>
      <c r="H201"/>
      <c r="I201"/>
      <c r="J201"/>
      <c r="K201" t="s">
        <v>25</v>
      </c>
      <c r="L201" t="s">
        <v>26</v>
      </c>
      <c r="M201"/>
      <c r="N201" t="s">
        <v>28</v>
      </c>
      <c r="O201"/>
      <c r="P201"/>
      <c r="Q201"/>
      <c r="R201"/>
      <c r="S201"/>
      <c r="T201"/>
      <c r="U201"/>
      <c r="V201"/>
      <c r="W201" t="s">
        <v>23</v>
      </c>
      <c r="X201"/>
      <c r="Y201"/>
      <c r="Z201"/>
      <c r="AA201"/>
      <c r="AB201"/>
      <c r="AC201"/>
      <c r="AD201"/>
      <c r="AE201"/>
      <c r="AF201" t="s">
        <v>31</v>
      </c>
      <c r="AG201"/>
      <c r="AH201"/>
      <c r="AI201"/>
      <c r="AJ201"/>
      <c r="AK201"/>
      <c r="AL201"/>
      <c r="AM201"/>
      <c r="AN201"/>
      <c r="AO201"/>
      <c r="AP201" t="s">
        <v>39</v>
      </c>
      <c r="AQ201"/>
      <c r="AR201"/>
      <c r="AS201"/>
      <c r="AT201" t="s">
        <v>37</v>
      </c>
      <c r="AU201" t="s">
        <v>43</v>
      </c>
      <c r="AV201"/>
      <c r="AW201"/>
      <c r="AX201" t="s">
        <v>46</v>
      </c>
      <c r="AY201" t="s">
        <v>47</v>
      </c>
      <c r="AZ201"/>
      <c r="BA201"/>
      <c r="BB201"/>
      <c r="BC201" t="s">
        <v>50</v>
      </c>
      <c r="BD201" t="s">
        <v>51</v>
      </c>
      <c r="BE201"/>
      <c r="BF201"/>
      <c r="BG201" t="s">
        <v>53</v>
      </c>
      <c r="BH201"/>
      <c r="BI201" t="s">
        <v>55</v>
      </c>
      <c r="BJ201" t="s">
        <v>56</v>
      </c>
      <c r="BK201" t="s">
        <v>57</v>
      </c>
      <c r="BL201" t="s">
        <v>58</v>
      </c>
      <c r="BM201" t="s">
        <v>59</v>
      </c>
      <c r="BN201" t="s">
        <v>24</v>
      </c>
      <c r="BO201"/>
      <c r="BP201" t="s">
        <v>60</v>
      </c>
      <c r="BQ201"/>
      <c r="BR201"/>
      <c r="BS201" t="s">
        <v>63</v>
      </c>
      <c r="BT201"/>
      <c r="BU201" t="s">
        <v>64</v>
      </c>
      <c r="BV201" t="s">
        <v>65</v>
      </c>
      <c r="BW201"/>
      <c r="BX201" t="s">
        <v>67</v>
      </c>
      <c r="BY201"/>
      <c r="BZ201"/>
      <c r="CA201" t="s">
        <v>70</v>
      </c>
      <c r="CB201"/>
      <c r="CC201"/>
      <c r="CD201"/>
      <c r="CE201"/>
      <c r="CF201" t="s">
        <v>75</v>
      </c>
      <c r="CG201"/>
      <c r="CH201"/>
      <c r="CI201" t="s">
        <v>388</v>
      </c>
      <c r="CJ201" t="s">
        <v>482</v>
      </c>
      <c r="CK201" t="s">
        <v>134</v>
      </c>
      <c r="CL201" t="s">
        <v>163</v>
      </c>
      <c r="CM201" t="s">
        <v>391</v>
      </c>
      <c r="CN201" t="s">
        <v>390</v>
      </c>
      <c r="CO201" t="s">
        <v>82</v>
      </c>
      <c r="CP201" t="s">
        <v>94</v>
      </c>
      <c r="CQ201" t="s">
        <v>88</v>
      </c>
      <c r="CR201" t="s">
        <v>89</v>
      </c>
      <c r="CS201" t="s">
        <v>86</v>
      </c>
      <c r="CT201" t="s">
        <v>362</v>
      </c>
      <c r="CU201" t="s">
        <v>86</v>
      </c>
    </row>
    <row r="202" spans="1:105">
      <c r="A202">
        <v>18046504377</v>
      </c>
      <c r="B202" t="s">
        <v>16</v>
      </c>
      <c r="C202"/>
      <c r="D202"/>
      <c r="E202"/>
      <c r="F202"/>
      <c r="G202"/>
      <c r="H202"/>
      <c r="I202"/>
      <c r="J202" t="s">
        <v>24</v>
      </c>
      <c r="K202"/>
      <c r="L202" t="s">
        <v>26</v>
      </c>
      <c r="M202"/>
      <c r="N202" t="s">
        <v>28</v>
      </c>
      <c r="O202"/>
      <c r="P202" t="s">
        <v>16</v>
      </c>
      <c r="Q202"/>
      <c r="R202"/>
      <c r="S202"/>
      <c r="T202"/>
      <c r="U202"/>
      <c r="V202"/>
      <c r="W202"/>
      <c r="X202" t="s">
        <v>24</v>
      </c>
      <c r="Y202"/>
      <c r="Z202" t="s">
        <v>26</v>
      </c>
      <c r="AA202"/>
      <c r="AB202" t="s">
        <v>28</v>
      </c>
      <c r="AC202"/>
      <c r="AD202"/>
      <c r="AE202"/>
      <c r="AF202"/>
      <c r="AG202"/>
      <c r="AH202"/>
      <c r="AI202"/>
      <c r="AJ202"/>
      <c r="AK202"/>
      <c r="AL202"/>
      <c r="AM202" t="s">
        <v>353</v>
      </c>
      <c r="AN202"/>
      <c r="AO202"/>
      <c r="AP202" t="s">
        <v>39</v>
      </c>
      <c r="AQ202" t="s">
        <v>40</v>
      </c>
      <c r="AR202" t="s">
        <v>41</v>
      </c>
      <c r="AS202"/>
      <c r="AT202"/>
      <c r="AU202" t="s">
        <v>43</v>
      </c>
      <c r="AV202"/>
      <c r="AW202" t="s">
        <v>45</v>
      </c>
      <c r="AX202"/>
      <c r="AY202"/>
      <c r="AZ202"/>
      <c r="BA202"/>
      <c r="BB202"/>
      <c r="BC202" t="s">
        <v>50</v>
      </c>
      <c r="BD202" t="s">
        <v>51</v>
      </c>
      <c r="BE202"/>
      <c r="BF202"/>
      <c r="BG202"/>
      <c r="BH202"/>
      <c r="BI202" t="s">
        <v>55</v>
      </c>
      <c r="BJ202"/>
      <c r="BK202"/>
      <c r="BL202"/>
      <c r="BM202" t="s">
        <v>59</v>
      </c>
      <c r="BN202" t="s">
        <v>24</v>
      </c>
      <c r="BO202"/>
      <c r="BP202"/>
      <c r="BQ202"/>
      <c r="BR202"/>
      <c r="BS202" t="s">
        <v>63</v>
      </c>
      <c r="BT202"/>
      <c r="BU202" t="s">
        <v>64</v>
      </c>
      <c r="BV202"/>
      <c r="BW202"/>
      <c r="BX202" t="s">
        <v>67</v>
      </c>
      <c r="BY202"/>
      <c r="BZ202"/>
      <c r="CA202"/>
      <c r="CB202"/>
      <c r="CC202"/>
      <c r="CD202"/>
      <c r="CE202"/>
      <c r="CF202" t="s">
        <v>75</v>
      </c>
      <c r="CG202" t="s">
        <v>76</v>
      </c>
      <c r="CH202"/>
      <c r="CI202" t="s">
        <v>388</v>
      </c>
      <c r="CJ202" t="s">
        <v>643</v>
      </c>
      <c r="CK202" t="s">
        <v>134</v>
      </c>
      <c r="CL202" t="s">
        <v>163</v>
      </c>
      <c r="CM202" t="s">
        <v>391</v>
      </c>
      <c r="CN202" t="s">
        <v>387</v>
      </c>
      <c r="CO202" t="s">
        <v>82</v>
      </c>
      <c r="CP202" t="s">
        <v>93</v>
      </c>
      <c r="CQ202" t="s">
        <v>104</v>
      </c>
      <c r="CR202" t="s">
        <v>89</v>
      </c>
      <c r="CS202" t="s">
        <v>86</v>
      </c>
      <c r="CT202" t="s">
        <v>362</v>
      </c>
      <c r="CU202" t="s">
        <v>86</v>
      </c>
    </row>
    <row r="203" spans="1:105">
      <c r="A203">
        <v>18046504251</v>
      </c>
      <c r="B203" t="s">
        <v>16</v>
      </c>
      <c r="C203"/>
      <c r="D203"/>
      <c r="E203"/>
      <c r="F203"/>
      <c r="G203"/>
      <c r="H203"/>
      <c r="I203"/>
      <c r="J203" t="s">
        <v>24</v>
      </c>
      <c r="K203" t="s">
        <v>25</v>
      </c>
      <c r="L203" t="s">
        <v>26</v>
      </c>
      <c r="M203"/>
      <c r="N203" t="s">
        <v>28</v>
      </c>
      <c r="O203"/>
      <c r="P203" t="s">
        <v>16</v>
      </c>
      <c r="Q203"/>
      <c r="R203"/>
      <c r="S203"/>
      <c r="T203"/>
      <c r="U203"/>
      <c r="V203"/>
      <c r="W203"/>
      <c r="X203"/>
      <c r="Y203"/>
      <c r="Z203"/>
      <c r="AA203"/>
      <c r="AB203" t="s">
        <v>28</v>
      </c>
      <c r="AC203"/>
      <c r="AD203"/>
      <c r="AE203"/>
      <c r="AF203"/>
      <c r="AG203"/>
      <c r="AH203"/>
      <c r="AI203"/>
      <c r="AJ203"/>
      <c r="AK203"/>
      <c r="AL203"/>
      <c r="AM203" t="s">
        <v>353</v>
      </c>
      <c r="AN203"/>
      <c r="AO203"/>
      <c r="AP203" t="s">
        <v>39</v>
      </c>
      <c r="AQ203" t="s">
        <v>40</v>
      </c>
      <c r="AR203" t="s">
        <v>41</v>
      </c>
      <c r="AS203"/>
      <c r="AT203"/>
      <c r="AU203" t="s">
        <v>43</v>
      </c>
      <c r="AV203"/>
      <c r="AW203" t="s">
        <v>45</v>
      </c>
      <c r="AX203"/>
      <c r="AY203"/>
      <c r="AZ203"/>
      <c r="BA203"/>
      <c r="BB203"/>
      <c r="BC203" t="s">
        <v>50</v>
      </c>
      <c r="BD203" t="s">
        <v>51</v>
      </c>
      <c r="BE203"/>
      <c r="BF203"/>
      <c r="BG203"/>
      <c r="BH203"/>
      <c r="BI203" t="s">
        <v>55</v>
      </c>
      <c r="BJ203"/>
      <c r="BK203"/>
      <c r="BL203"/>
      <c r="BM203" t="s">
        <v>59</v>
      </c>
      <c r="BN203" t="s">
        <v>24</v>
      </c>
      <c r="BO203"/>
      <c r="BP203"/>
      <c r="BQ203"/>
      <c r="BR203" t="s">
        <v>62</v>
      </c>
      <c r="BS203" t="s">
        <v>63</v>
      </c>
      <c r="BT203"/>
      <c r="BU203" t="s">
        <v>64</v>
      </c>
      <c r="BV203"/>
      <c r="BW203"/>
      <c r="BX203" t="s">
        <v>67</v>
      </c>
      <c r="BY203"/>
      <c r="BZ203"/>
      <c r="CA203"/>
      <c r="CB203"/>
      <c r="CC203"/>
      <c r="CD203"/>
      <c r="CE203"/>
      <c r="CF203" t="s">
        <v>75</v>
      </c>
      <c r="CG203" t="s">
        <v>76</v>
      </c>
      <c r="CH203"/>
      <c r="CI203"/>
      <c r="CJ203"/>
      <c r="CK203"/>
      <c r="CL203"/>
      <c r="CM203"/>
      <c r="CN203"/>
      <c r="CO203"/>
      <c r="CP203"/>
      <c r="CQ203"/>
      <c r="CR203"/>
      <c r="CS203"/>
      <c r="CT203"/>
      <c r="CU203"/>
    </row>
    <row r="204" spans="1:105">
      <c r="A204">
        <v>18046504079</v>
      </c>
      <c r="B204"/>
      <c r="C204" t="s">
        <v>17</v>
      </c>
      <c r="D204"/>
      <c r="E204"/>
      <c r="F204"/>
      <c r="G204"/>
      <c r="H204" t="s">
        <v>22</v>
      </c>
      <c r="I204"/>
      <c r="J204"/>
      <c r="K204"/>
      <c r="L204" t="s">
        <v>26</v>
      </c>
      <c r="M204" t="s">
        <v>27</v>
      </c>
      <c r="N204" t="s">
        <v>28</v>
      </c>
      <c r="O204"/>
      <c r="P204"/>
      <c r="Q204"/>
      <c r="R204"/>
      <c r="S204" t="s">
        <v>19</v>
      </c>
      <c r="T204"/>
      <c r="U204"/>
      <c r="V204"/>
      <c r="W204"/>
      <c r="X204"/>
      <c r="Y204"/>
      <c r="Z204"/>
      <c r="AA204" t="s">
        <v>27</v>
      </c>
      <c r="AB204" t="s">
        <v>28</v>
      </c>
      <c r="AC204"/>
      <c r="AD204" t="s">
        <v>29</v>
      </c>
      <c r="AE204"/>
      <c r="AF204" t="s">
        <v>31</v>
      </c>
      <c r="AG204"/>
      <c r="AH204"/>
      <c r="AI204"/>
      <c r="AJ204"/>
      <c r="AK204" t="s">
        <v>36</v>
      </c>
      <c r="AL204" t="s">
        <v>37</v>
      </c>
      <c r="AM204"/>
      <c r="AN204"/>
      <c r="AO204" t="s">
        <v>38</v>
      </c>
      <c r="AP204"/>
      <c r="AQ204"/>
      <c r="AR204" t="s">
        <v>41</v>
      </c>
      <c r="AS204"/>
      <c r="AT204"/>
      <c r="AU204" t="s">
        <v>43</v>
      </c>
      <c r="AV204"/>
      <c r="AW204"/>
      <c r="AX204" t="s">
        <v>46</v>
      </c>
      <c r="AY204"/>
      <c r="AZ204"/>
      <c r="BA204"/>
      <c r="BB204" t="s">
        <v>49</v>
      </c>
      <c r="BC204" t="s">
        <v>50</v>
      </c>
      <c r="BD204"/>
      <c r="BE204" t="s">
        <v>17</v>
      </c>
      <c r="BF204"/>
      <c r="BG204" t="s">
        <v>53</v>
      </c>
      <c r="BH204"/>
      <c r="BI204" t="s">
        <v>55</v>
      </c>
      <c r="BJ204" t="s">
        <v>56</v>
      </c>
      <c r="BK204"/>
      <c r="BL204"/>
      <c r="BM204"/>
      <c r="BN204" t="s">
        <v>24</v>
      </c>
      <c r="BO204"/>
      <c r="BP204"/>
      <c r="BQ204"/>
      <c r="BR204"/>
      <c r="BS204" t="s">
        <v>63</v>
      </c>
      <c r="BT204"/>
      <c r="BU204" t="s">
        <v>64</v>
      </c>
      <c r="BV204"/>
      <c r="BW204"/>
      <c r="BX204"/>
      <c r="BY204"/>
      <c r="BZ204"/>
      <c r="CA204"/>
      <c r="CB204"/>
      <c r="CC204"/>
      <c r="CD204" t="s">
        <v>73</v>
      </c>
      <c r="CE204"/>
      <c r="CF204" t="s">
        <v>75</v>
      </c>
      <c r="CG204"/>
      <c r="CH204"/>
      <c r="CI204" t="s">
        <v>388</v>
      </c>
      <c r="CJ204" t="s">
        <v>643</v>
      </c>
      <c r="CK204" t="s">
        <v>134</v>
      </c>
      <c r="CL204" t="s">
        <v>169</v>
      </c>
      <c r="CM204" t="s">
        <v>106</v>
      </c>
      <c r="CN204" t="s">
        <v>387</v>
      </c>
      <c r="CO204" t="s">
        <v>523</v>
      </c>
      <c r="CP204" t="s">
        <v>83</v>
      </c>
      <c r="CQ204" t="s">
        <v>104</v>
      </c>
      <c r="CR204" t="s">
        <v>85</v>
      </c>
      <c r="CS204" t="s">
        <v>86</v>
      </c>
      <c r="CT204" t="s">
        <v>360</v>
      </c>
      <c r="CU204" t="s">
        <v>86</v>
      </c>
    </row>
    <row r="205" spans="1:105">
      <c r="A205">
        <v>18046503917</v>
      </c>
      <c r="B205"/>
      <c r="C205"/>
      <c r="D205"/>
      <c r="E205"/>
      <c r="F205"/>
      <c r="G205"/>
      <c r="H205" t="s">
        <v>22</v>
      </c>
      <c r="I205"/>
      <c r="J205"/>
      <c r="K205" t="s">
        <v>25</v>
      </c>
      <c r="L205" t="s">
        <v>26</v>
      </c>
      <c r="M205"/>
      <c r="N205"/>
      <c r="O205"/>
      <c r="P205"/>
      <c r="Q205"/>
      <c r="R205"/>
      <c r="S205"/>
      <c r="T205"/>
      <c r="U205"/>
      <c r="V205" t="s">
        <v>22</v>
      </c>
      <c r="W205" t="s">
        <v>23</v>
      </c>
      <c r="X205"/>
      <c r="Y205" t="s">
        <v>25</v>
      </c>
      <c r="Z205"/>
      <c r="AA205"/>
      <c r="AB205"/>
      <c r="AC205"/>
      <c r="AD205"/>
      <c r="AE205"/>
      <c r="AF205"/>
      <c r="AG205"/>
      <c r="AH205"/>
      <c r="AI205" t="s">
        <v>34</v>
      </c>
      <c r="AJ205"/>
      <c r="AK205"/>
      <c r="AL205"/>
      <c r="AM205"/>
      <c r="AN205"/>
      <c r="AO205"/>
      <c r="AP205" t="s">
        <v>39</v>
      </c>
      <c r="AQ205"/>
      <c r="AR205"/>
      <c r="AS205"/>
      <c r="AT205"/>
      <c r="AU205"/>
      <c r="AV205" t="s">
        <v>44</v>
      </c>
      <c r="AW205"/>
      <c r="AX205" t="s">
        <v>46</v>
      </c>
      <c r="AY205"/>
      <c r="AZ205"/>
      <c r="BA205"/>
      <c r="BB205"/>
      <c r="BC205"/>
      <c r="BD205" t="s">
        <v>51</v>
      </c>
      <c r="BE205"/>
      <c r="BF205"/>
      <c r="BG205"/>
      <c r="BH205"/>
      <c r="BI205"/>
      <c r="BJ205"/>
      <c r="BK205"/>
      <c r="BL205"/>
      <c r="BM205" t="s">
        <v>59</v>
      </c>
      <c r="BN205"/>
      <c r="BO205"/>
      <c r="BP205"/>
      <c r="BQ205" t="s">
        <v>61</v>
      </c>
      <c r="BR205"/>
      <c r="BS205"/>
      <c r="BT205"/>
      <c r="BU205" t="s">
        <v>64</v>
      </c>
      <c r="BV205"/>
      <c r="BW205" t="s">
        <v>66</v>
      </c>
      <c r="BX205"/>
      <c r="BY205"/>
      <c r="BZ205"/>
      <c r="CA205"/>
      <c r="CB205"/>
      <c r="CC205"/>
      <c r="CD205"/>
      <c r="CE205"/>
      <c r="CF205" t="s">
        <v>75</v>
      </c>
      <c r="CG205"/>
      <c r="CH205"/>
      <c r="CI205" t="s">
        <v>388</v>
      </c>
      <c r="CJ205" t="s">
        <v>643</v>
      </c>
      <c r="CK205" t="s">
        <v>134</v>
      </c>
      <c r="CL205" t="s">
        <v>163</v>
      </c>
      <c r="CM205" t="s">
        <v>393</v>
      </c>
      <c r="CN205" t="s">
        <v>390</v>
      </c>
      <c r="CO205" t="s">
        <v>395</v>
      </c>
      <c r="CP205" t="s">
        <v>94</v>
      </c>
      <c r="CQ205" t="s">
        <v>106</v>
      </c>
      <c r="CR205" t="s">
        <v>89</v>
      </c>
      <c r="CS205" t="s">
        <v>86</v>
      </c>
      <c r="CT205" t="s">
        <v>360</v>
      </c>
      <c r="CU205" t="s">
        <v>86</v>
      </c>
    </row>
    <row r="206" spans="1:105">
      <c r="A206">
        <v>18046503790</v>
      </c>
      <c r="B206"/>
      <c r="C206"/>
      <c r="D206"/>
      <c r="E206"/>
      <c r="F206" t="s">
        <v>20</v>
      </c>
      <c r="G206"/>
      <c r="H206"/>
      <c r="I206"/>
      <c r="J206"/>
      <c r="K206"/>
      <c r="L206" t="s">
        <v>26</v>
      </c>
      <c r="M206"/>
      <c r="N206" t="s">
        <v>28</v>
      </c>
      <c r="O206"/>
      <c r="P206"/>
      <c r="Q206" t="s">
        <v>17</v>
      </c>
      <c r="R206"/>
      <c r="S206"/>
      <c r="T206"/>
      <c r="U206"/>
      <c r="V206" t="s">
        <v>22</v>
      </c>
      <c r="W206"/>
      <c r="X206"/>
      <c r="Y206"/>
      <c r="Z206"/>
      <c r="AA206"/>
      <c r="AB206"/>
      <c r="AC206"/>
      <c r="AD206" t="s">
        <v>29</v>
      </c>
      <c r="AE206"/>
      <c r="AF206"/>
      <c r="AG206"/>
      <c r="AH206"/>
      <c r="AI206"/>
      <c r="AJ206"/>
      <c r="AK206"/>
      <c r="AL206"/>
      <c r="AM206"/>
      <c r="AN206"/>
      <c r="AO206" t="s">
        <v>38</v>
      </c>
      <c r="AP206" t="s">
        <v>39</v>
      </c>
      <c r="AQ206"/>
      <c r="AR206" t="s">
        <v>41</v>
      </c>
      <c r="AS206"/>
      <c r="AT206"/>
      <c r="AU206" t="s">
        <v>43</v>
      </c>
      <c r="AV206" t="s">
        <v>44</v>
      </c>
      <c r="AW206"/>
      <c r="AX206"/>
      <c r="AY206" t="s">
        <v>47</v>
      </c>
      <c r="AZ206" t="s">
        <v>48</v>
      </c>
      <c r="BA206"/>
      <c r="BB206" t="s">
        <v>49</v>
      </c>
      <c r="BC206" t="s">
        <v>50</v>
      </c>
      <c r="BD206" t="s">
        <v>51</v>
      </c>
      <c r="BE206" t="s">
        <v>17</v>
      </c>
      <c r="BF206" t="s">
        <v>52</v>
      </c>
      <c r="BG206" t="s">
        <v>53</v>
      </c>
      <c r="BH206"/>
      <c r="BI206"/>
      <c r="BJ206" t="s">
        <v>56</v>
      </c>
      <c r="BK206"/>
      <c r="BL206"/>
      <c r="BM206" t="s">
        <v>59</v>
      </c>
      <c r="BN206"/>
      <c r="BO206" t="s">
        <v>20</v>
      </c>
      <c r="BP206"/>
      <c r="BQ206"/>
      <c r="BR206" t="s">
        <v>62</v>
      </c>
      <c r="BS206" t="s">
        <v>63</v>
      </c>
      <c r="BT206"/>
      <c r="BU206" t="s">
        <v>64</v>
      </c>
      <c r="BV206"/>
      <c r="BW206"/>
      <c r="BX206" t="s">
        <v>67</v>
      </c>
      <c r="BY206"/>
      <c r="BZ206"/>
      <c r="CA206" t="s">
        <v>70</v>
      </c>
      <c r="CB206"/>
      <c r="CC206"/>
      <c r="CD206" t="s">
        <v>73</v>
      </c>
      <c r="CE206"/>
      <c r="CF206"/>
      <c r="CG206"/>
      <c r="CH206"/>
      <c r="CI206" t="s">
        <v>388</v>
      </c>
      <c r="CJ206" t="s">
        <v>643</v>
      </c>
      <c r="CK206" t="s">
        <v>134</v>
      </c>
      <c r="CL206" t="s">
        <v>625</v>
      </c>
      <c r="CM206" t="s">
        <v>393</v>
      </c>
      <c r="CN206" t="s">
        <v>390</v>
      </c>
      <c r="CO206" t="s">
        <v>101</v>
      </c>
      <c r="CP206" t="s">
        <v>93</v>
      </c>
      <c r="CQ206" t="s">
        <v>104</v>
      </c>
      <c r="CR206" t="s">
        <v>89</v>
      </c>
      <c r="CS206" t="s">
        <v>86</v>
      </c>
      <c r="CT206" t="s">
        <v>635</v>
      </c>
      <c r="CU206" t="s">
        <v>86</v>
      </c>
    </row>
    <row r="207" spans="1:105">
      <c r="A207">
        <v>18046272070</v>
      </c>
      <c r="B207"/>
      <c r="C207" t="s">
        <v>17</v>
      </c>
      <c r="D207"/>
      <c r="E207"/>
      <c r="F207"/>
      <c r="G207"/>
      <c r="H207"/>
      <c r="I207"/>
      <c r="J207"/>
      <c r="K207" t="s">
        <v>25</v>
      </c>
      <c r="L207" t="s">
        <v>26</v>
      </c>
      <c r="M207"/>
      <c r="N207"/>
      <c r="O207"/>
      <c r="P207"/>
      <c r="Q207" t="s">
        <v>17</v>
      </c>
      <c r="R207"/>
      <c r="S207"/>
      <c r="T207"/>
      <c r="U207"/>
      <c r="V207"/>
      <c r="W207"/>
      <c r="X207"/>
      <c r="Y207" t="s">
        <v>25</v>
      </c>
      <c r="Z207" t="s">
        <v>26</v>
      </c>
      <c r="AA207"/>
      <c r="AB207"/>
      <c r="AC207"/>
      <c r="AD207"/>
      <c r="AE207"/>
      <c r="AF207"/>
      <c r="AG207"/>
      <c r="AH207"/>
      <c r="AI207" t="s">
        <v>34</v>
      </c>
      <c r="AJ207"/>
      <c r="AK207"/>
      <c r="AL207"/>
      <c r="AM207"/>
      <c r="AN207"/>
      <c r="AO207"/>
      <c r="AP207" t="s">
        <v>39</v>
      </c>
      <c r="AQ207"/>
      <c r="AR207"/>
      <c r="AS207"/>
      <c r="AT207" t="s">
        <v>37</v>
      </c>
      <c r="AU207"/>
      <c r="AV207"/>
      <c r="AW207"/>
      <c r="AX207"/>
      <c r="AY207"/>
      <c r="AZ207"/>
      <c r="BA207"/>
      <c r="BB207"/>
      <c r="BC207"/>
      <c r="BD207"/>
      <c r="BE207" t="s">
        <v>17</v>
      </c>
      <c r="BF207"/>
      <c r="BG207"/>
      <c r="BH207"/>
      <c r="BI207"/>
      <c r="BJ207"/>
      <c r="BK207"/>
      <c r="BL207"/>
      <c r="BM207"/>
      <c r="BN207"/>
      <c r="BO207"/>
      <c r="BP207"/>
      <c r="BQ207"/>
      <c r="BR207"/>
      <c r="BS207"/>
      <c r="BT207"/>
      <c r="BU207" t="s">
        <v>64</v>
      </c>
      <c r="BV207"/>
      <c r="BW207"/>
      <c r="BX207" t="s">
        <v>67</v>
      </c>
      <c r="BY207"/>
      <c r="BZ207"/>
      <c r="CA207"/>
      <c r="CB207"/>
      <c r="CC207"/>
      <c r="CD207"/>
      <c r="CE207"/>
      <c r="CF207" t="s">
        <v>75</v>
      </c>
      <c r="CG207"/>
      <c r="CH207"/>
      <c r="CI207" t="s">
        <v>388</v>
      </c>
      <c r="CJ207" t="s">
        <v>643</v>
      </c>
      <c r="CK207" t="s">
        <v>134</v>
      </c>
      <c r="CL207" t="s">
        <v>354</v>
      </c>
      <c r="CM207" t="s">
        <v>389</v>
      </c>
      <c r="CN207" t="s">
        <v>387</v>
      </c>
      <c r="CO207" t="s">
        <v>82</v>
      </c>
      <c r="CP207" t="s">
        <v>83</v>
      </c>
      <c r="CQ207" t="s">
        <v>104</v>
      </c>
      <c r="CR207" t="s">
        <v>89</v>
      </c>
      <c r="CS207" t="s">
        <v>86</v>
      </c>
      <c r="CT207" t="s">
        <v>362</v>
      </c>
      <c r="CU207" t="s">
        <v>86</v>
      </c>
    </row>
    <row r="208" spans="1:105">
      <c r="A208">
        <v>18046222463</v>
      </c>
      <c r="B208" t="s">
        <v>16</v>
      </c>
      <c r="C208"/>
      <c r="D208"/>
      <c r="E208"/>
      <c r="F208"/>
      <c r="G208" t="s">
        <v>21</v>
      </c>
      <c r="H208" t="s">
        <v>22</v>
      </c>
      <c r="I208"/>
      <c r="J208"/>
      <c r="K208"/>
      <c r="L208"/>
      <c r="M208"/>
      <c r="N208"/>
      <c r="O208"/>
      <c r="P208"/>
      <c r="Q208"/>
      <c r="R208"/>
      <c r="S208"/>
      <c r="T208"/>
      <c r="U208"/>
      <c r="V208"/>
      <c r="W208" t="s">
        <v>23</v>
      </c>
      <c r="X208"/>
      <c r="Y208"/>
      <c r="Z208"/>
      <c r="AA208" t="s">
        <v>27</v>
      </c>
      <c r="AB208" t="s">
        <v>28</v>
      </c>
      <c r="AC208"/>
      <c r="AD208"/>
      <c r="AE208"/>
      <c r="AF208" t="s">
        <v>31</v>
      </c>
      <c r="AG208"/>
      <c r="AH208"/>
      <c r="AI208"/>
      <c r="AJ208"/>
      <c r="AK208"/>
      <c r="AL208" t="s">
        <v>37</v>
      </c>
      <c r="AM208" t="s">
        <v>353</v>
      </c>
      <c r="AN208"/>
      <c r="AO208"/>
      <c r="AP208" t="s">
        <v>39</v>
      </c>
      <c r="AQ208"/>
      <c r="AR208" t="s">
        <v>41</v>
      </c>
      <c r="AS208"/>
      <c r="AT208"/>
      <c r="AU208" t="s">
        <v>43</v>
      </c>
      <c r="AV208"/>
      <c r="AW208"/>
      <c r="AX208" t="s">
        <v>46</v>
      </c>
      <c r="AY208"/>
      <c r="AZ208"/>
      <c r="BA208"/>
      <c r="BB208"/>
      <c r="BC208" t="s">
        <v>50</v>
      </c>
      <c r="BD208" t="s">
        <v>51</v>
      </c>
      <c r="BE208"/>
      <c r="BF208"/>
      <c r="BG208" t="s">
        <v>53</v>
      </c>
      <c r="BH208"/>
      <c r="BI208"/>
      <c r="BJ208"/>
      <c r="BK208"/>
      <c r="BL208"/>
      <c r="BM208"/>
      <c r="BN208"/>
      <c r="BO208"/>
      <c r="BP208"/>
      <c r="BQ208"/>
      <c r="BR208"/>
      <c r="BS208"/>
      <c r="BT208"/>
      <c r="BU208" t="s">
        <v>64</v>
      </c>
      <c r="BV208"/>
      <c r="BW208" t="s">
        <v>66</v>
      </c>
      <c r="BX208" t="s">
        <v>67</v>
      </c>
      <c r="BY208"/>
      <c r="BZ208"/>
      <c r="CA208"/>
      <c r="CB208"/>
      <c r="CC208"/>
      <c r="CD208"/>
      <c r="CE208"/>
      <c r="CF208" t="s">
        <v>75</v>
      </c>
      <c r="CG208" t="s">
        <v>76</v>
      </c>
      <c r="CH208"/>
      <c r="CI208" t="s">
        <v>388</v>
      </c>
      <c r="CJ208" t="s">
        <v>643</v>
      </c>
      <c r="CK208" t="s">
        <v>134</v>
      </c>
      <c r="CL208" t="s">
        <v>169</v>
      </c>
      <c r="CM208" t="s">
        <v>389</v>
      </c>
      <c r="CN208" t="s">
        <v>390</v>
      </c>
      <c r="CO208" t="s">
        <v>101</v>
      </c>
      <c r="CP208" t="s">
        <v>97</v>
      </c>
      <c r="CQ208" t="s">
        <v>104</v>
      </c>
      <c r="CR208" t="s">
        <v>89</v>
      </c>
      <c r="CS208" t="s">
        <v>86</v>
      </c>
      <c r="CT208" t="s">
        <v>360</v>
      </c>
      <c r="CU208" t="s">
        <v>86</v>
      </c>
    </row>
    <row r="209" spans="1:99">
      <c r="A209">
        <v>18046203171</v>
      </c>
      <c r="B209"/>
      <c r="C209" t="s">
        <v>17</v>
      </c>
      <c r="D209"/>
      <c r="E209"/>
      <c r="F209"/>
      <c r="G209"/>
      <c r="H209"/>
      <c r="I209"/>
      <c r="J209"/>
      <c r="K209" t="s">
        <v>25</v>
      </c>
      <c r="L209" t="s">
        <v>26</v>
      </c>
      <c r="M209"/>
      <c r="N209" t="s">
        <v>28</v>
      </c>
      <c r="O209"/>
      <c r="P209"/>
      <c r="Q209" t="s">
        <v>17</v>
      </c>
      <c r="R209"/>
      <c r="S209"/>
      <c r="T209"/>
      <c r="U209"/>
      <c r="V209"/>
      <c r="W209" t="s">
        <v>23</v>
      </c>
      <c r="X209"/>
      <c r="Y209" t="s">
        <v>25</v>
      </c>
      <c r="Z209"/>
      <c r="AA209" t="s">
        <v>27</v>
      </c>
      <c r="AB209" t="s">
        <v>28</v>
      </c>
      <c r="AC209"/>
      <c r="AD209"/>
      <c r="AE209"/>
      <c r="AF209"/>
      <c r="AG209"/>
      <c r="AH209"/>
      <c r="AI209" t="s">
        <v>34</v>
      </c>
      <c r="AJ209" t="s">
        <v>35</v>
      </c>
      <c r="AK209"/>
      <c r="AL209" t="s">
        <v>37</v>
      </c>
      <c r="AM209"/>
      <c r="AN209"/>
      <c r="AO209" t="s">
        <v>38</v>
      </c>
      <c r="AP209" t="s">
        <v>39</v>
      </c>
      <c r="AQ209"/>
      <c r="AR209"/>
      <c r="AS209"/>
      <c r="AT209"/>
      <c r="AU209" t="s">
        <v>43</v>
      </c>
      <c r="AV209"/>
      <c r="AW209" t="s">
        <v>45</v>
      </c>
      <c r="AX209"/>
      <c r="AY209"/>
      <c r="AZ209"/>
      <c r="BA209"/>
      <c r="BB209"/>
      <c r="BC209" t="s">
        <v>50</v>
      </c>
      <c r="BD209" t="s">
        <v>51</v>
      </c>
      <c r="BE209" t="s">
        <v>17</v>
      </c>
      <c r="BF209" t="s">
        <v>52</v>
      </c>
      <c r="BG209" t="s">
        <v>53</v>
      </c>
      <c r="BH209"/>
      <c r="BI209"/>
      <c r="BJ209"/>
      <c r="BK209"/>
      <c r="BL209"/>
      <c r="BM209" t="s">
        <v>59</v>
      </c>
      <c r="BN209"/>
      <c r="BO209"/>
      <c r="BP209"/>
      <c r="BQ209"/>
      <c r="BR209"/>
      <c r="BS209" t="s">
        <v>63</v>
      </c>
      <c r="BT209"/>
      <c r="BU209" t="s">
        <v>64</v>
      </c>
      <c r="BV209"/>
      <c r="BW209"/>
      <c r="BX209" t="s">
        <v>67</v>
      </c>
      <c r="BY209"/>
      <c r="BZ209"/>
      <c r="CA209"/>
      <c r="CB209"/>
      <c r="CC209"/>
      <c r="CD209"/>
      <c r="CE209"/>
      <c r="CF209" t="s">
        <v>75</v>
      </c>
      <c r="CG209"/>
      <c r="CH209"/>
      <c r="CI209" t="s">
        <v>388</v>
      </c>
      <c r="CJ209" t="s">
        <v>643</v>
      </c>
      <c r="CK209" t="s">
        <v>134</v>
      </c>
      <c r="CL209" t="s">
        <v>355</v>
      </c>
      <c r="CM209" t="s">
        <v>389</v>
      </c>
      <c r="CN209" t="s">
        <v>387</v>
      </c>
      <c r="CO209" t="s">
        <v>82</v>
      </c>
      <c r="CP209" t="s">
        <v>83</v>
      </c>
      <c r="CQ209" t="s">
        <v>104</v>
      </c>
      <c r="CR209" t="s">
        <v>89</v>
      </c>
      <c r="CS209" t="s">
        <v>86</v>
      </c>
      <c r="CT209" t="s">
        <v>359</v>
      </c>
      <c r="CU209" t="s">
        <v>86</v>
      </c>
    </row>
    <row r="210" spans="1:99">
      <c r="A210">
        <v>18046125067</v>
      </c>
      <c r="B210"/>
      <c r="C210"/>
      <c r="D210"/>
      <c r="E210" t="s">
        <v>19</v>
      </c>
      <c r="F210"/>
      <c r="G210"/>
      <c r="H210" t="s">
        <v>22</v>
      </c>
      <c r="I210"/>
      <c r="J210"/>
      <c r="K210"/>
      <c r="L210"/>
      <c r="M210"/>
      <c r="N210" t="s">
        <v>28</v>
      </c>
      <c r="O210"/>
      <c r="P210"/>
      <c r="Q210"/>
      <c r="R210"/>
      <c r="S210" t="s">
        <v>19</v>
      </c>
      <c r="T210"/>
      <c r="U210"/>
      <c r="V210"/>
      <c r="W210"/>
      <c r="X210"/>
      <c r="Y210" t="s">
        <v>25</v>
      </c>
      <c r="Z210"/>
      <c r="AA210"/>
      <c r="AB210" t="s">
        <v>28</v>
      </c>
      <c r="AC210"/>
      <c r="AD210"/>
      <c r="AE210"/>
      <c r="AF210"/>
      <c r="AG210"/>
      <c r="AH210"/>
      <c r="AI210"/>
      <c r="AJ210"/>
      <c r="AK210"/>
      <c r="AL210"/>
      <c r="AM210"/>
      <c r="AN210"/>
      <c r="AO210"/>
      <c r="AP210"/>
      <c r="AQ210"/>
      <c r="AR210" t="s">
        <v>41</v>
      </c>
      <c r="AS210"/>
      <c r="AT210"/>
      <c r="AU210" t="s">
        <v>43</v>
      </c>
      <c r="AV210" t="s">
        <v>44</v>
      </c>
      <c r="AW210"/>
      <c r="AX210" t="s">
        <v>46</v>
      </c>
      <c r="AY210" t="s">
        <v>47</v>
      </c>
      <c r="AZ210"/>
      <c r="BA210"/>
      <c r="BB210"/>
      <c r="BC210" t="s">
        <v>50</v>
      </c>
      <c r="BD210" t="s">
        <v>51</v>
      </c>
      <c r="BE210"/>
      <c r="BF210"/>
      <c r="BG210"/>
      <c r="BH210"/>
      <c r="BI210"/>
      <c r="BJ210"/>
      <c r="BK210"/>
      <c r="BL210"/>
      <c r="BM210" t="s">
        <v>59</v>
      </c>
      <c r="BN210"/>
      <c r="BO210" t="s">
        <v>20</v>
      </c>
      <c r="BP210"/>
      <c r="BQ210"/>
      <c r="BR210"/>
      <c r="BS210" t="s">
        <v>63</v>
      </c>
      <c r="BT210"/>
      <c r="BU210" t="s">
        <v>64</v>
      </c>
      <c r="BV210"/>
      <c r="BW210"/>
      <c r="BX210"/>
      <c r="BY210"/>
      <c r="BZ210"/>
      <c r="CA210"/>
      <c r="CB210"/>
      <c r="CC210" t="s">
        <v>72</v>
      </c>
      <c r="CD210" t="s">
        <v>73</v>
      </c>
      <c r="CE210"/>
      <c r="CF210"/>
      <c r="CG210"/>
      <c r="CH210"/>
      <c r="CI210" t="s">
        <v>388</v>
      </c>
      <c r="CJ210" t="s">
        <v>643</v>
      </c>
      <c r="CK210" t="s">
        <v>134</v>
      </c>
      <c r="CL210" t="s">
        <v>164</v>
      </c>
      <c r="CM210"/>
      <c r="CN210" t="s">
        <v>390</v>
      </c>
      <c r="CO210" t="s">
        <v>395</v>
      </c>
      <c r="CP210" t="s">
        <v>97</v>
      </c>
      <c r="CQ210" t="s">
        <v>104</v>
      </c>
      <c r="CR210" t="s">
        <v>89</v>
      </c>
      <c r="CS210" t="s">
        <v>86</v>
      </c>
      <c r="CT210" t="s">
        <v>359</v>
      </c>
      <c r="CU210" t="s">
        <v>86</v>
      </c>
    </row>
    <row r="211" spans="1:99">
      <c r="A211">
        <v>18045028971</v>
      </c>
      <c r="B211"/>
      <c r="C211" t="s">
        <v>17</v>
      </c>
      <c r="D211"/>
      <c r="E211"/>
      <c r="F211"/>
      <c r="G211"/>
      <c r="H211"/>
      <c r="I211"/>
      <c r="J211"/>
      <c r="K211"/>
      <c r="L211" t="s">
        <v>26</v>
      </c>
      <c r="M211"/>
      <c r="N211" t="s">
        <v>28</v>
      </c>
      <c r="O211"/>
      <c r="P211"/>
      <c r="Q211"/>
      <c r="R211"/>
      <c r="S211"/>
      <c r="T211"/>
      <c r="U211"/>
      <c r="V211"/>
      <c r="W211"/>
      <c r="X211"/>
      <c r="Y211"/>
      <c r="Z211"/>
      <c r="AA211"/>
      <c r="AB211" t="s">
        <v>28</v>
      </c>
      <c r="AC211"/>
      <c r="AD211"/>
      <c r="AE211"/>
      <c r="AF211"/>
      <c r="AG211"/>
      <c r="AH211"/>
      <c r="AI211"/>
      <c r="AJ211"/>
      <c r="AK211"/>
      <c r="AL211"/>
      <c r="AM211"/>
      <c r="AN211"/>
      <c r="AO211"/>
      <c r="AP211"/>
      <c r="AQ211"/>
      <c r="AR211"/>
      <c r="AS211"/>
      <c r="AT211"/>
      <c r="AU211"/>
      <c r="AV211"/>
      <c r="AW211"/>
      <c r="AX211" t="s">
        <v>46</v>
      </c>
      <c r="AY211"/>
      <c r="AZ211"/>
      <c r="BA211"/>
      <c r="BB211"/>
      <c r="BC211"/>
      <c r="BD211"/>
      <c r="BE211"/>
      <c r="BF211" t="s">
        <v>52</v>
      </c>
      <c r="BG211" t="s">
        <v>53</v>
      </c>
      <c r="BH211"/>
      <c r="BI211"/>
      <c r="BJ211"/>
      <c r="BK211"/>
      <c r="BL211"/>
      <c r="BM211"/>
      <c r="BN211"/>
      <c r="BO211"/>
      <c r="BP211"/>
      <c r="BQ211"/>
      <c r="BR211" t="s">
        <v>62</v>
      </c>
      <c r="BS211"/>
      <c r="BT211"/>
      <c r="BU211" t="s">
        <v>64</v>
      </c>
      <c r="BV211"/>
      <c r="BW211"/>
      <c r="BX211"/>
      <c r="BY211"/>
      <c r="BZ211"/>
      <c r="CA211"/>
      <c r="CB211"/>
      <c r="CC211"/>
      <c r="CD211"/>
      <c r="CE211"/>
      <c r="CF211" t="s">
        <v>75</v>
      </c>
      <c r="CG211" t="s">
        <v>76</v>
      </c>
      <c r="CH211"/>
      <c r="CI211" t="s">
        <v>388</v>
      </c>
      <c r="CJ211" t="s">
        <v>485</v>
      </c>
      <c r="CK211" t="s">
        <v>80</v>
      </c>
      <c r="CL211" t="s">
        <v>120</v>
      </c>
      <c r="CM211" t="s">
        <v>389</v>
      </c>
      <c r="CN211" t="s">
        <v>387</v>
      </c>
      <c r="CO211" t="s">
        <v>82</v>
      </c>
      <c r="CP211" t="s">
        <v>83</v>
      </c>
      <c r="CQ211" t="s">
        <v>103</v>
      </c>
      <c r="CR211" t="s">
        <v>85</v>
      </c>
      <c r="CS211" t="s">
        <v>86</v>
      </c>
      <c r="CT211" t="s">
        <v>359</v>
      </c>
      <c r="CU211" t="s">
        <v>86</v>
      </c>
    </row>
    <row r="212" spans="1:99">
      <c r="A212">
        <v>18045028754</v>
      </c>
      <c r="B212"/>
      <c r="C212"/>
      <c r="D212"/>
      <c r="E212"/>
      <c r="F212"/>
      <c r="G212" t="s">
        <v>21</v>
      </c>
      <c r="H212"/>
      <c r="I212"/>
      <c r="J212"/>
      <c r="K212" t="s">
        <v>25</v>
      </c>
      <c r="L212" t="s">
        <v>26</v>
      </c>
      <c r="M212"/>
      <c r="N212"/>
      <c r="O212"/>
      <c r="P212"/>
      <c r="Q212"/>
      <c r="R212" t="s">
        <v>18</v>
      </c>
      <c r="S212"/>
      <c r="T212"/>
      <c r="U212"/>
      <c r="V212"/>
      <c r="W212" t="s">
        <v>23</v>
      </c>
      <c r="X212"/>
      <c r="Y212"/>
      <c r="Z212"/>
      <c r="AA212"/>
      <c r="AB212" t="s">
        <v>28</v>
      </c>
      <c r="AC212"/>
      <c r="AD212"/>
      <c r="AE212"/>
      <c r="AF212"/>
      <c r="AG212"/>
      <c r="AH212"/>
      <c r="AI212"/>
      <c r="AJ212"/>
      <c r="AK212"/>
      <c r="AL212"/>
      <c r="AM212"/>
      <c r="AN212"/>
      <c r="AO212" t="s">
        <v>38</v>
      </c>
      <c r="AP212" t="s">
        <v>39</v>
      </c>
      <c r="AQ212"/>
      <c r="AR212" t="s">
        <v>41</v>
      </c>
      <c r="AS212"/>
      <c r="AT212"/>
      <c r="AU212"/>
      <c r="AV212"/>
      <c r="AW212"/>
      <c r="AX212"/>
      <c r="AY212"/>
      <c r="AZ212"/>
      <c r="BA212"/>
      <c r="BB212" t="s">
        <v>49</v>
      </c>
      <c r="BC212"/>
      <c r="BD212" t="s">
        <v>51</v>
      </c>
      <c r="BE212"/>
      <c r="BF212"/>
      <c r="BG212"/>
      <c r="BH212"/>
      <c r="BI212"/>
      <c r="BJ212"/>
      <c r="BK212"/>
      <c r="BL212"/>
      <c r="BM212"/>
      <c r="BN212"/>
      <c r="BO212"/>
      <c r="BP212"/>
      <c r="BQ212"/>
      <c r="BR212"/>
      <c r="BS212" t="s">
        <v>63</v>
      </c>
      <c r="BT212"/>
      <c r="BU212" t="s">
        <v>64</v>
      </c>
      <c r="BV212" t="s">
        <v>65</v>
      </c>
      <c r="BW212"/>
      <c r="BX212" t="s">
        <v>67</v>
      </c>
      <c r="BY212" t="s">
        <v>68</v>
      </c>
      <c r="BZ212" t="s">
        <v>69</v>
      </c>
      <c r="CA212"/>
      <c r="CB212"/>
      <c r="CC212"/>
      <c r="CD212"/>
      <c r="CE212"/>
      <c r="CF212" t="s">
        <v>75</v>
      </c>
      <c r="CG212"/>
      <c r="CH212"/>
      <c r="CI212" t="s">
        <v>388</v>
      </c>
      <c r="CJ212" t="s">
        <v>478</v>
      </c>
      <c r="CK212" t="s">
        <v>80</v>
      </c>
      <c r="CL212" t="s">
        <v>118</v>
      </c>
      <c r="CM212" t="s">
        <v>389</v>
      </c>
      <c r="CN212" t="s">
        <v>387</v>
      </c>
      <c r="CO212" t="s">
        <v>82</v>
      </c>
      <c r="CP212" t="s">
        <v>94</v>
      </c>
      <c r="CQ212" t="s">
        <v>103</v>
      </c>
      <c r="CR212" t="s">
        <v>85</v>
      </c>
      <c r="CS212" t="s">
        <v>86</v>
      </c>
      <c r="CT212" t="s">
        <v>359</v>
      </c>
      <c r="CU212" t="s">
        <v>86</v>
      </c>
    </row>
    <row r="213" spans="1:99">
      <c r="A213">
        <v>18045028639</v>
      </c>
      <c r="B213"/>
      <c r="C213"/>
      <c r="D213"/>
      <c r="E213" t="s">
        <v>19</v>
      </c>
      <c r="F213"/>
      <c r="G213"/>
      <c r="H213"/>
      <c r="I213"/>
      <c r="J213"/>
      <c r="K213" t="s">
        <v>25</v>
      </c>
      <c r="L213" t="s">
        <v>26</v>
      </c>
      <c r="M213"/>
      <c r="N213"/>
      <c r="O213"/>
      <c r="P213" t="s">
        <v>16</v>
      </c>
      <c r="Q213" t="s">
        <v>17</v>
      </c>
      <c r="R213"/>
      <c r="S213"/>
      <c r="T213"/>
      <c r="U213"/>
      <c r="V213"/>
      <c r="W213"/>
      <c r="X213"/>
      <c r="Y213"/>
      <c r="Z213"/>
      <c r="AA213" t="s">
        <v>27</v>
      </c>
      <c r="AB213"/>
      <c r="AC213"/>
      <c r="AD213"/>
      <c r="AE213"/>
      <c r="AF213"/>
      <c r="AG213"/>
      <c r="AH213"/>
      <c r="AI213"/>
      <c r="AJ213"/>
      <c r="AK213"/>
      <c r="AL213"/>
      <c r="AM213"/>
      <c r="AN213"/>
      <c r="AO213"/>
      <c r="AP213" t="s">
        <v>39</v>
      </c>
      <c r="AQ213"/>
      <c r="AR213"/>
      <c r="AS213" t="s">
        <v>42</v>
      </c>
      <c r="AT213"/>
      <c r="AU213"/>
      <c r="AV213"/>
      <c r="AW213"/>
      <c r="AX213" t="s">
        <v>46</v>
      </c>
      <c r="AY213"/>
      <c r="AZ213"/>
      <c r="BA213"/>
      <c r="BB213"/>
      <c r="BC213"/>
      <c r="BD213" t="s">
        <v>51</v>
      </c>
      <c r="BE213"/>
      <c r="BF213"/>
      <c r="BG213"/>
      <c r="BH213"/>
      <c r="BI213"/>
      <c r="BJ213"/>
      <c r="BK213"/>
      <c r="BL213"/>
      <c r="BM213"/>
      <c r="BN213"/>
      <c r="BO213"/>
      <c r="BP213"/>
      <c r="BQ213"/>
      <c r="BR213" t="s">
        <v>62</v>
      </c>
      <c r="BS213"/>
      <c r="BT213"/>
      <c r="BU213" t="s">
        <v>64</v>
      </c>
      <c r="BV213"/>
      <c r="BW213"/>
      <c r="BX213"/>
      <c r="BY213"/>
      <c r="BZ213"/>
      <c r="CA213"/>
      <c r="CB213"/>
      <c r="CC213"/>
      <c r="CD213" t="s">
        <v>73</v>
      </c>
      <c r="CE213"/>
      <c r="CF213"/>
      <c r="CG213"/>
      <c r="CH213"/>
      <c r="CI213" t="s">
        <v>388</v>
      </c>
      <c r="CJ213" t="s">
        <v>485</v>
      </c>
      <c r="CK213" t="s">
        <v>80</v>
      </c>
      <c r="CL213" t="s">
        <v>118</v>
      </c>
      <c r="CM213" t="s">
        <v>389</v>
      </c>
      <c r="CN213" t="s">
        <v>387</v>
      </c>
      <c r="CO213" t="s">
        <v>82</v>
      </c>
      <c r="CP213"/>
      <c r="CQ213" t="s">
        <v>84</v>
      </c>
      <c r="CR213" t="s">
        <v>85</v>
      </c>
      <c r="CS213" t="s">
        <v>86</v>
      </c>
      <c r="CT213" t="s">
        <v>359</v>
      </c>
      <c r="CU213" t="s">
        <v>86</v>
      </c>
    </row>
    <row r="214" spans="1:99">
      <c r="A214">
        <v>18045028557</v>
      </c>
      <c r="B214"/>
      <c r="C214" t="s">
        <v>17</v>
      </c>
      <c r="D214"/>
      <c r="E214"/>
      <c r="F214"/>
      <c r="G214"/>
      <c r="H214" t="s">
        <v>22</v>
      </c>
      <c r="I214"/>
      <c r="J214"/>
      <c r="K214"/>
      <c r="L214"/>
      <c r="M214"/>
      <c r="N214" t="s">
        <v>28</v>
      </c>
      <c r="O214"/>
      <c r="P214"/>
      <c r="Q214" t="s">
        <v>17</v>
      </c>
      <c r="R214"/>
      <c r="S214"/>
      <c r="T214"/>
      <c r="U214"/>
      <c r="V214" t="s">
        <v>22</v>
      </c>
      <c r="W214"/>
      <c r="X214"/>
      <c r="Y214"/>
      <c r="Z214"/>
      <c r="AA214"/>
      <c r="AB214" t="s">
        <v>28</v>
      </c>
      <c r="AC214"/>
      <c r="AD214"/>
      <c r="AE214"/>
      <c r="AF214"/>
      <c r="AG214"/>
      <c r="AH214"/>
      <c r="AI214"/>
      <c r="AJ214"/>
      <c r="AK214"/>
      <c r="AL214"/>
      <c r="AM214"/>
      <c r="AN214"/>
      <c r="AO214" t="s">
        <v>38</v>
      </c>
      <c r="AP214"/>
      <c r="AQ214"/>
      <c r="AR214"/>
      <c r="AS214"/>
      <c r="AT214"/>
      <c r="AU214"/>
      <c r="AV214"/>
      <c r="AW214"/>
      <c r="AX214"/>
      <c r="AY214"/>
      <c r="AZ214"/>
      <c r="BA214"/>
      <c r="BB214"/>
      <c r="BC214"/>
      <c r="BD214"/>
      <c r="BE214"/>
      <c r="BF214"/>
      <c r="BG214"/>
      <c r="BH214"/>
      <c r="BI214"/>
      <c r="BJ214"/>
      <c r="BK214"/>
      <c r="BL214"/>
      <c r="BM214"/>
      <c r="BN214"/>
      <c r="BO214"/>
      <c r="BP214"/>
      <c r="BQ214"/>
      <c r="BR214" t="s">
        <v>62</v>
      </c>
      <c r="BS214"/>
      <c r="BT214"/>
      <c r="BU214" t="s">
        <v>64</v>
      </c>
      <c r="BV214"/>
      <c r="BW214"/>
      <c r="BX214" t="s">
        <v>67</v>
      </c>
      <c r="BY214"/>
      <c r="BZ214"/>
      <c r="CA214"/>
      <c r="CB214"/>
      <c r="CC214"/>
      <c r="CD214"/>
      <c r="CE214"/>
      <c r="CF214"/>
      <c r="CG214"/>
      <c r="CH214"/>
      <c r="CI214" t="s">
        <v>388</v>
      </c>
      <c r="CJ214" t="s">
        <v>485</v>
      </c>
      <c r="CK214" t="s">
        <v>80</v>
      </c>
      <c r="CL214" t="s">
        <v>118</v>
      </c>
      <c r="CM214" t="s">
        <v>389</v>
      </c>
      <c r="CN214" t="s">
        <v>387</v>
      </c>
      <c r="CO214" t="s">
        <v>82</v>
      </c>
      <c r="CP214"/>
      <c r="CQ214" t="s">
        <v>103</v>
      </c>
      <c r="CR214" t="s">
        <v>85</v>
      </c>
      <c r="CS214" t="s">
        <v>86</v>
      </c>
      <c r="CT214" t="s">
        <v>359</v>
      </c>
      <c r="CU214" t="s">
        <v>86</v>
      </c>
    </row>
    <row r="215" spans="1:99">
      <c r="A215">
        <v>18045028484</v>
      </c>
      <c r="B215"/>
      <c r="C215" t="s">
        <v>17</v>
      </c>
      <c r="D215"/>
      <c r="E215"/>
      <c r="F215"/>
      <c r="G215"/>
      <c r="H215"/>
      <c r="I215"/>
      <c r="J215"/>
      <c r="K215"/>
      <c r="L215"/>
      <c r="M215" t="s">
        <v>27</v>
      </c>
      <c r="N215"/>
      <c r="O215"/>
      <c r="P215"/>
      <c r="Q215" t="s">
        <v>17</v>
      </c>
      <c r="R215"/>
      <c r="S215"/>
      <c r="T215"/>
      <c r="U215"/>
      <c r="V215"/>
      <c r="W215"/>
      <c r="X215"/>
      <c r="Y215"/>
      <c r="Z215"/>
      <c r="AA215"/>
      <c r="AB215"/>
      <c r="AC215"/>
      <c r="AD215"/>
      <c r="AE215"/>
      <c r="AF215"/>
      <c r="AG215"/>
      <c r="AH215"/>
      <c r="AI215"/>
      <c r="AJ215"/>
      <c r="AK215"/>
      <c r="AL215"/>
      <c r="AM215"/>
      <c r="AN215"/>
      <c r="AO215"/>
      <c r="AP215" t="s">
        <v>39</v>
      </c>
      <c r="AQ215"/>
      <c r="AR215"/>
      <c r="AS215"/>
      <c r="AT215"/>
      <c r="AU215" t="s">
        <v>43</v>
      </c>
      <c r="AV215"/>
      <c r="AW215"/>
      <c r="AX215"/>
      <c r="AY215"/>
      <c r="AZ215"/>
      <c r="BA215"/>
      <c r="BB215"/>
      <c r="BC215"/>
      <c r="BD215"/>
      <c r="BE215" t="s">
        <v>17</v>
      </c>
      <c r="BF215"/>
      <c r="BG215"/>
      <c r="BH215"/>
      <c r="BI215" t="s">
        <v>55</v>
      </c>
      <c r="BJ215"/>
      <c r="BK215"/>
      <c r="BL215"/>
      <c r="BM215"/>
      <c r="BN215"/>
      <c r="BO215"/>
      <c r="BP215"/>
      <c r="BQ215"/>
      <c r="BR215"/>
      <c r="BS215"/>
      <c r="BT215"/>
      <c r="BU215" t="s">
        <v>64</v>
      </c>
      <c r="BV215"/>
      <c r="BW215"/>
      <c r="BX215"/>
      <c r="BY215"/>
      <c r="BZ215"/>
      <c r="CA215"/>
      <c r="CB215"/>
      <c r="CC215"/>
      <c r="CD215"/>
      <c r="CE215"/>
      <c r="CF215"/>
      <c r="CG215"/>
      <c r="CH215"/>
      <c r="CI215" t="s">
        <v>388</v>
      </c>
      <c r="CJ215" t="s">
        <v>472</v>
      </c>
      <c r="CK215" t="s">
        <v>80</v>
      </c>
      <c r="CL215" t="s">
        <v>112</v>
      </c>
      <c r="CM215" t="s">
        <v>389</v>
      </c>
      <c r="CN215" t="s">
        <v>387</v>
      </c>
      <c r="CO215" t="s">
        <v>82</v>
      </c>
      <c r="CP215" t="s">
        <v>83</v>
      </c>
      <c r="CQ215" t="s">
        <v>103</v>
      </c>
      <c r="CR215" t="s">
        <v>85</v>
      </c>
      <c r="CS215" t="s">
        <v>86</v>
      </c>
      <c r="CT215" t="s">
        <v>359</v>
      </c>
      <c r="CU215" t="s">
        <v>86</v>
      </c>
    </row>
    <row r="216" spans="1:99">
      <c r="A216">
        <v>18045028396</v>
      </c>
      <c r="B216"/>
      <c r="C216" t="s">
        <v>17</v>
      </c>
      <c r="D216"/>
      <c r="E216"/>
      <c r="F216"/>
      <c r="G216"/>
      <c r="H216"/>
      <c r="I216"/>
      <c r="J216"/>
      <c r="K216" t="s">
        <v>25</v>
      </c>
      <c r="L216"/>
      <c r="M216"/>
      <c r="N216" t="s">
        <v>28</v>
      </c>
      <c r="O216"/>
      <c r="P216"/>
      <c r="Q216"/>
      <c r="R216"/>
      <c r="S216"/>
      <c r="T216"/>
      <c r="U216"/>
      <c r="V216" t="s">
        <v>22</v>
      </c>
      <c r="W216"/>
      <c r="X216"/>
      <c r="Y216"/>
      <c r="Z216"/>
      <c r="AA216"/>
      <c r="AB216" t="s">
        <v>28</v>
      </c>
      <c r="AC216"/>
      <c r="AD216"/>
      <c r="AE216"/>
      <c r="AF216"/>
      <c r="AG216"/>
      <c r="AH216"/>
      <c r="AI216"/>
      <c r="AJ216"/>
      <c r="AK216"/>
      <c r="AL216"/>
      <c r="AM216"/>
      <c r="AN216"/>
      <c r="AO216"/>
      <c r="AP216" t="s">
        <v>39</v>
      </c>
      <c r="AQ216"/>
      <c r="AR216"/>
      <c r="AS216"/>
      <c r="AT216"/>
      <c r="AU216"/>
      <c r="AV216"/>
      <c r="AW216" t="s">
        <v>45</v>
      </c>
      <c r="AX216"/>
      <c r="AY216"/>
      <c r="AZ216"/>
      <c r="BA216"/>
      <c r="BB216"/>
      <c r="BC216"/>
      <c r="BD216" t="s">
        <v>51</v>
      </c>
      <c r="BE216"/>
      <c r="BF216"/>
      <c r="BG216"/>
      <c r="BH216"/>
      <c r="BI216"/>
      <c r="BJ216"/>
      <c r="BK216"/>
      <c r="BL216"/>
      <c r="BM216"/>
      <c r="BN216"/>
      <c r="BO216"/>
      <c r="BP216"/>
      <c r="BQ216"/>
      <c r="BR216"/>
      <c r="BS216"/>
      <c r="BT216"/>
      <c r="BU216" t="s">
        <v>64</v>
      </c>
      <c r="BV216"/>
      <c r="BW216"/>
      <c r="BX216"/>
      <c r="BY216" t="s">
        <v>68</v>
      </c>
      <c r="BZ216"/>
      <c r="CA216" t="s">
        <v>70</v>
      </c>
      <c r="CB216"/>
      <c r="CC216"/>
      <c r="CD216"/>
      <c r="CE216"/>
      <c r="CF216"/>
      <c r="CG216"/>
      <c r="CH216"/>
      <c r="CI216" t="s">
        <v>388</v>
      </c>
      <c r="CJ216" t="s">
        <v>485</v>
      </c>
      <c r="CK216" t="s">
        <v>80</v>
      </c>
      <c r="CL216" t="s">
        <v>112</v>
      </c>
      <c r="CM216" t="s">
        <v>389</v>
      </c>
      <c r="CN216" t="s">
        <v>387</v>
      </c>
      <c r="CO216" t="s">
        <v>82</v>
      </c>
      <c r="CP216" t="s">
        <v>83</v>
      </c>
      <c r="CQ216" t="s">
        <v>103</v>
      </c>
      <c r="CR216" t="s">
        <v>85</v>
      </c>
      <c r="CS216" t="s">
        <v>86</v>
      </c>
      <c r="CT216" t="s">
        <v>359</v>
      </c>
      <c r="CU216" t="s">
        <v>86</v>
      </c>
    </row>
    <row r="217" spans="1:99">
      <c r="A217">
        <v>18045028286</v>
      </c>
      <c r="B217"/>
      <c r="C217" t="s">
        <v>17</v>
      </c>
      <c r="D217"/>
      <c r="E217"/>
      <c r="F217"/>
      <c r="G217"/>
      <c r="H217"/>
      <c r="I217"/>
      <c r="J217"/>
      <c r="K217" t="s">
        <v>25</v>
      </c>
      <c r="L217"/>
      <c r="M217"/>
      <c r="N217" t="s">
        <v>28</v>
      </c>
      <c r="O217"/>
      <c r="P217"/>
      <c r="Q217"/>
      <c r="R217" t="s">
        <v>18</v>
      </c>
      <c r="S217"/>
      <c r="T217"/>
      <c r="U217"/>
      <c r="V217"/>
      <c r="W217"/>
      <c r="X217" t="s">
        <v>24</v>
      </c>
      <c r="Y217"/>
      <c r="Z217"/>
      <c r="AA217"/>
      <c r="AB217" t="s">
        <v>28</v>
      </c>
      <c r="AC217"/>
      <c r="AD217"/>
      <c r="AE217"/>
      <c r="AF217"/>
      <c r="AG217"/>
      <c r="AH217"/>
      <c r="AI217"/>
      <c r="AJ217"/>
      <c r="AK217"/>
      <c r="AL217"/>
      <c r="AM217"/>
      <c r="AN217"/>
      <c r="AO217"/>
      <c r="AP217"/>
      <c r="AQ217"/>
      <c r="AR217"/>
      <c r="AS217" t="s">
        <v>42</v>
      </c>
      <c r="AT217"/>
      <c r="AU217" t="s">
        <v>43</v>
      </c>
      <c r="AV217"/>
      <c r="AW217"/>
      <c r="AX217"/>
      <c r="AY217"/>
      <c r="AZ217"/>
      <c r="BA217"/>
      <c r="BB217" t="s">
        <v>49</v>
      </c>
      <c r="BC217"/>
      <c r="BD217"/>
      <c r="BE217" t="s">
        <v>17</v>
      </c>
      <c r="BF217"/>
      <c r="BG217"/>
      <c r="BH217"/>
      <c r="BI217"/>
      <c r="BJ217"/>
      <c r="BK217"/>
      <c r="BL217"/>
      <c r="BM217"/>
      <c r="BN217" t="s">
        <v>24</v>
      </c>
      <c r="BO217"/>
      <c r="BP217"/>
      <c r="BQ217"/>
      <c r="BR217"/>
      <c r="BS217"/>
      <c r="BT217"/>
      <c r="BU217" t="s">
        <v>64</v>
      </c>
      <c r="BV217"/>
      <c r="BW217"/>
      <c r="BX217"/>
      <c r="BY217"/>
      <c r="BZ217"/>
      <c r="CA217"/>
      <c r="CB217"/>
      <c r="CC217"/>
      <c r="CD217"/>
      <c r="CE217"/>
      <c r="CF217" t="s">
        <v>75</v>
      </c>
      <c r="CG217"/>
      <c r="CH217"/>
      <c r="CI217" t="s">
        <v>388</v>
      </c>
      <c r="CJ217" t="s">
        <v>485</v>
      </c>
      <c r="CK217" t="s">
        <v>134</v>
      </c>
      <c r="CL217" t="s">
        <v>343</v>
      </c>
      <c r="CM217" t="s">
        <v>389</v>
      </c>
      <c r="CN217" t="s">
        <v>390</v>
      </c>
      <c r="CO217" t="s">
        <v>82</v>
      </c>
      <c r="CP217" t="s">
        <v>83</v>
      </c>
      <c r="CQ217" t="s">
        <v>103</v>
      </c>
      <c r="CR217" t="s">
        <v>85</v>
      </c>
      <c r="CS217" t="s">
        <v>86</v>
      </c>
      <c r="CT217" t="s">
        <v>359</v>
      </c>
      <c r="CU217" t="s">
        <v>86</v>
      </c>
    </row>
    <row r="218" spans="1:99">
      <c r="A218">
        <v>18045028186</v>
      </c>
      <c r="B218"/>
      <c r="C218" t="s">
        <v>17</v>
      </c>
      <c r="D218"/>
      <c r="E218"/>
      <c r="F218"/>
      <c r="G218"/>
      <c r="H218"/>
      <c r="I218" t="s">
        <v>23</v>
      </c>
      <c r="J218"/>
      <c r="K218" t="s">
        <v>25</v>
      </c>
      <c r="L218" t="s">
        <v>26</v>
      </c>
      <c r="M218"/>
      <c r="N218"/>
      <c r="O218"/>
      <c r="P218"/>
      <c r="Q218" t="s">
        <v>17</v>
      </c>
      <c r="R218"/>
      <c r="S218"/>
      <c r="T218"/>
      <c r="U218"/>
      <c r="V218"/>
      <c r="W218" t="s">
        <v>23</v>
      </c>
      <c r="X218"/>
      <c r="Y218"/>
      <c r="Z218"/>
      <c r="AA218" t="s">
        <v>27</v>
      </c>
      <c r="AB218"/>
      <c r="AC218"/>
      <c r="AD218"/>
      <c r="AE218"/>
      <c r="AF218"/>
      <c r="AG218"/>
      <c r="AH218"/>
      <c r="AI218"/>
      <c r="AJ218"/>
      <c r="AK218"/>
      <c r="AL218"/>
      <c r="AM218"/>
      <c r="AN218"/>
      <c r="AO218" t="s">
        <v>38</v>
      </c>
      <c r="AP218" t="s">
        <v>39</v>
      </c>
      <c r="AQ218"/>
      <c r="AR218" t="s">
        <v>41</v>
      </c>
      <c r="AS218"/>
      <c r="AT218"/>
      <c r="AU218"/>
      <c r="AV218"/>
      <c r="AW218"/>
      <c r="AX218"/>
      <c r="AY218"/>
      <c r="AZ218"/>
      <c r="BA218"/>
      <c r="BB218"/>
      <c r="BC218"/>
      <c r="BD218"/>
      <c r="BE218" t="s">
        <v>17</v>
      </c>
      <c r="BF218"/>
      <c r="BG218"/>
      <c r="BH218"/>
      <c r="BI218"/>
      <c r="BJ218"/>
      <c r="BK218"/>
      <c r="BL218"/>
      <c r="BM218"/>
      <c r="BN218"/>
      <c r="BO218"/>
      <c r="BP218"/>
      <c r="BQ218"/>
      <c r="BR218" t="s">
        <v>62</v>
      </c>
      <c r="BS218" t="s">
        <v>63</v>
      </c>
      <c r="BT218"/>
      <c r="BU218" t="s">
        <v>64</v>
      </c>
      <c r="BV218"/>
      <c r="BW218"/>
      <c r="BX218"/>
      <c r="BY218" t="s">
        <v>68</v>
      </c>
      <c r="BZ218" t="s">
        <v>69</v>
      </c>
      <c r="CA218"/>
      <c r="CB218"/>
      <c r="CC218"/>
      <c r="CD218"/>
      <c r="CE218"/>
      <c r="CF218"/>
      <c r="CG218"/>
      <c r="CH218"/>
      <c r="CI218" t="s">
        <v>388</v>
      </c>
      <c r="CJ218" t="s">
        <v>478</v>
      </c>
      <c r="CK218" t="s">
        <v>80</v>
      </c>
      <c r="CL218" t="s">
        <v>116</v>
      </c>
      <c r="CM218" t="s">
        <v>389</v>
      </c>
      <c r="CN218" t="s">
        <v>387</v>
      </c>
      <c r="CO218" t="s">
        <v>82</v>
      </c>
      <c r="CP218" t="s">
        <v>83</v>
      </c>
      <c r="CQ218" t="s">
        <v>103</v>
      </c>
      <c r="CR218" t="s">
        <v>85</v>
      </c>
      <c r="CS218" t="s">
        <v>86</v>
      </c>
      <c r="CT218" t="s">
        <v>359</v>
      </c>
      <c r="CU218" t="s">
        <v>86</v>
      </c>
    </row>
    <row r="219" spans="1:99">
      <c r="A219">
        <v>18045028094</v>
      </c>
      <c r="B219"/>
      <c r="C219" t="s">
        <v>17</v>
      </c>
      <c r="D219" t="s">
        <v>18</v>
      </c>
      <c r="E219"/>
      <c r="F219"/>
      <c r="G219"/>
      <c r="H219"/>
      <c r="I219"/>
      <c r="J219"/>
      <c r="K219"/>
      <c r="L219"/>
      <c r="M219"/>
      <c r="N219" t="s">
        <v>28</v>
      </c>
      <c r="O219"/>
      <c r="P219"/>
      <c r="Q219"/>
      <c r="R219" t="s">
        <v>18</v>
      </c>
      <c r="S219"/>
      <c r="T219"/>
      <c r="U219"/>
      <c r="V219"/>
      <c r="W219"/>
      <c r="X219" t="s">
        <v>24</v>
      </c>
      <c r="Y219"/>
      <c r="Z219"/>
      <c r="AA219"/>
      <c r="AB219" t="s">
        <v>28</v>
      </c>
      <c r="AC219"/>
      <c r="AD219"/>
      <c r="AE219"/>
      <c r="AF219"/>
      <c r="AG219"/>
      <c r="AH219"/>
      <c r="AI219"/>
      <c r="AJ219" t="s">
        <v>35</v>
      </c>
      <c r="AK219"/>
      <c r="AL219"/>
      <c r="AM219" t="s">
        <v>353</v>
      </c>
      <c r="AN219"/>
      <c r="AO219"/>
      <c r="AP219" t="s">
        <v>39</v>
      </c>
      <c r="AQ219"/>
      <c r="AR219"/>
      <c r="AS219"/>
      <c r="AT219"/>
      <c r="AU219" t="s">
        <v>43</v>
      </c>
      <c r="AV219"/>
      <c r="AW219" t="s">
        <v>45</v>
      </c>
      <c r="AX219"/>
      <c r="AY219"/>
      <c r="AZ219"/>
      <c r="BA219"/>
      <c r="BB219" t="s">
        <v>49</v>
      </c>
      <c r="BC219"/>
      <c r="BD219"/>
      <c r="BE219"/>
      <c r="BF219"/>
      <c r="BG219" t="s">
        <v>53</v>
      </c>
      <c r="BH219" t="s">
        <v>54</v>
      </c>
      <c r="BI219"/>
      <c r="BJ219"/>
      <c r="BK219"/>
      <c r="BL219"/>
      <c r="BM219"/>
      <c r="BN219"/>
      <c r="BO219"/>
      <c r="BP219"/>
      <c r="BQ219"/>
      <c r="BR219"/>
      <c r="BS219"/>
      <c r="BT219"/>
      <c r="BU219" t="s">
        <v>64</v>
      </c>
      <c r="BV219"/>
      <c r="BW219"/>
      <c r="BX219" t="s">
        <v>67</v>
      </c>
      <c r="BY219"/>
      <c r="BZ219"/>
      <c r="CA219"/>
      <c r="CB219"/>
      <c r="CC219"/>
      <c r="CD219"/>
      <c r="CE219"/>
      <c r="CF219" t="s">
        <v>75</v>
      </c>
      <c r="CG219"/>
      <c r="CH219"/>
      <c r="CI219" t="s">
        <v>388</v>
      </c>
      <c r="CJ219" t="s">
        <v>485</v>
      </c>
      <c r="CK219" t="s">
        <v>134</v>
      </c>
      <c r="CL219" t="s">
        <v>164</v>
      </c>
      <c r="CM219" t="s">
        <v>389</v>
      </c>
      <c r="CN219" t="s">
        <v>387</v>
      </c>
      <c r="CO219" t="s">
        <v>82</v>
      </c>
      <c r="CP219" t="s">
        <v>83</v>
      </c>
      <c r="CQ219" t="s">
        <v>103</v>
      </c>
      <c r="CR219" t="s">
        <v>85</v>
      </c>
      <c r="CS219" t="s">
        <v>86</v>
      </c>
      <c r="CT219" t="s">
        <v>359</v>
      </c>
      <c r="CU219" t="s">
        <v>86</v>
      </c>
    </row>
    <row r="220" spans="1:99">
      <c r="A220">
        <v>18045028016</v>
      </c>
      <c r="B220"/>
      <c r="C220" t="s">
        <v>17</v>
      </c>
      <c r="D220"/>
      <c r="E220"/>
      <c r="F220"/>
      <c r="G220"/>
      <c r="H220"/>
      <c r="I220"/>
      <c r="J220"/>
      <c r="K220" t="s">
        <v>25</v>
      </c>
      <c r="L220"/>
      <c r="M220"/>
      <c r="N220" t="s">
        <v>28</v>
      </c>
      <c r="O220"/>
      <c r="P220" t="s">
        <v>16</v>
      </c>
      <c r="Q220" t="s">
        <v>17</v>
      </c>
      <c r="R220"/>
      <c r="S220"/>
      <c r="T220"/>
      <c r="U220"/>
      <c r="V220"/>
      <c r="W220"/>
      <c r="X220"/>
      <c r="Y220"/>
      <c r="Z220"/>
      <c r="AA220" t="s">
        <v>27</v>
      </c>
      <c r="AB220"/>
      <c r="AC220"/>
      <c r="AD220"/>
      <c r="AE220"/>
      <c r="AF220"/>
      <c r="AG220"/>
      <c r="AH220"/>
      <c r="AI220"/>
      <c r="AJ220"/>
      <c r="AK220"/>
      <c r="AL220"/>
      <c r="AM220"/>
      <c r="AN220"/>
      <c r="AO220" t="s">
        <v>38</v>
      </c>
      <c r="AP220"/>
      <c r="AQ220"/>
      <c r="AR220"/>
      <c r="AS220"/>
      <c r="AT220"/>
      <c r="AU220"/>
      <c r="AV220"/>
      <c r="AW220" t="s">
        <v>45</v>
      </c>
      <c r="AX220"/>
      <c r="AY220"/>
      <c r="AZ220" t="s">
        <v>48</v>
      </c>
      <c r="BA220"/>
      <c r="BB220"/>
      <c r="BC220"/>
      <c r="BD220"/>
      <c r="BE220" t="s">
        <v>17</v>
      </c>
      <c r="BF220"/>
      <c r="BG220"/>
      <c r="BH220"/>
      <c r="BI220"/>
      <c r="BJ220"/>
      <c r="BK220"/>
      <c r="BL220" t="s">
        <v>58</v>
      </c>
      <c r="BM220"/>
      <c r="BN220"/>
      <c r="BO220"/>
      <c r="BP220"/>
      <c r="BQ220"/>
      <c r="BR220" t="s">
        <v>62</v>
      </c>
      <c r="BS220"/>
      <c r="BT220"/>
      <c r="BU220" t="s">
        <v>64</v>
      </c>
      <c r="BV220"/>
      <c r="BW220" t="s">
        <v>66</v>
      </c>
      <c r="BX220"/>
      <c r="BY220"/>
      <c r="BZ220"/>
      <c r="CA220"/>
      <c r="CB220"/>
      <c r="CC220"/>
      <c r="CD220"/>
      <c r="CE220"/>
      <c r="CF220" t="s">
        <v>75</v>
      </c>
      <c r="CG220"/>
      <c r="CH220"/>
      <c r="CI220" t="s">
        <v>388</v>
      </c>
      <c r="CJ220" t="s">
        <v>476</v>
      </c>
      <c r="CK220" t="s">
        <v>80</v>
      </c>
      <c r="CL220" t="s">
        <v>118</v>
      </c>
      <c r="CM220" t="s">
        <v>389</v>
      </c>
      <c r="CN220" t="s">
        <v>387</v>
      </c>
      <c r="CO220" t="s">
        <v>82</v>
      </c>
      <c r="CP220" t="s">
        <v>94</v>
      </c>
      <c r="CQ220" t="s">
        <v>95</v>
      </c>
      <c r="CR220" t="s">
        <v>85</v>
      </c>
      <c r="CS220" t="s">
        <v>86</v>
      </c>
      <c r="CT220" t="s">
        <v>359</v>
      </c>
      <c r="CU220" t="s">
        <v>86</v>
      </c>
    </row>
    <row r="221" spans="1:99">
      <c r="A221">
        <v>18045027912</v>
      </c>
      <c r="B221"/>
      <c r="C221" t="s">
        <v>17</v>
      </c>
      <c r="D221"/>
      <c r="E221"/>
      <c r="F221"/>
      <c r="G221"/>
      <c r="H221"/>
      <c r="I221"/>
      <c r="J221"/>
      <c r="K221" t="s">
        <v>25</v>
      </c>
      <c r="L221" t="s">
        <v>26</v>
      </c>
      <c r="M221"/>
      <c r="N221"/>
      <c r="O221"/>
      <c r="P221"/>
      <c r="Q221" t="s">
        <v>17</v>
      </c>
      <c r="R221" t="s">
        <v>18</v>
      </c>
      <c r="S221"/>
      <c r="T221"/>
      <c r="U221"/>
      <c r="V221"/>
      <c r="W221"/>
      <c r="X221"/>
      <c r="Y221"/>
      <c r="Z221"/>
      <c r="AA221" t="s">
        <v>27</v>
      </c>
      <c r="AB221"/>
      <c r="AC221"/>
      <c r="AD221"/>
      <c r="AE221"/>
      <c r="AF221" t="s">
        <v>31</v>
      </c>
      <c r="AG221"/>
      <c r="AH221"/>
      <c r="AI221"/>
      <c r="AJ221"/>
      <c r="AK221" t="s">
        <v>36</v>
      </c>
      <c r="AL221"/>
      <c r="AM221" t="s">
        <v>353</v>
      </c>
      <c r="AN221"/>
      <c r="AO221"/>
      <c r="AP221" t="s">
        <v>39</v>
      </c>
      <c r="AQ221"/>
      <c r="AR221" t="s">
        <v>41</v>
      </c>
      <c r="AS221"/>
      <c r="AT221"/>
      <c r="AU221"/>
      <c r="AV221"/>
      <c r="AW221"/>
      <c r="AX221"/>
      <c r="AY221" t="s">
        <v>47</v>
      </c>
      <c r="AZ221"/>
      <c r="BA221"/>
      <c r="BB221"/>
      <c r="BC221"/>
      <c r="BD221"/>
      <c r="BE221"/>
      <c r="BF221"/>
      <c r="BG221" t="s">
        <v>53</v>
      </c>
      <c r="BH221"/>
      <c r="BI221" t="s">
        <v>55</v>
      </c>
      <c r="BJ221"/>
      <c r="BK221"/>
      <c r="BL221"/>
      <c r="BM221"/>
      <c r="BN221"/>
      <c r="BO221"/>
      <c r="BP221"/>
      <c r="BQ221"/>
      <c r="BR221" t="s">
        <v>62</v>
      </c>
      <c r="BS221"/>
      <c r="BT221"/>
      <c r="BU221" t="s">
        <v>64</v>
      </c>
      <c r="BV221"/>
      <c r="BW221"/>
      <c r="BX221"/>
      <c r="BY221" t="s">
        <v>68</v>
      </c>
      <c r="BZ221"/>
      <c r="CA221" t="s">
        <v>70</v>
      </c>
      <c r="CB221"/>
      <c r="CC221"/>
      <c r="CD221"/>
      <c r="CE221"/>
      <c r="CF221"/>
      <c r="CG221"/>
      <c r="CH221"/>
      <c r="CI221" t="s">
        <v>388</v>
      </c>
      <c r="CJ221" t="s">
        <v>476</v>
      </c>
      <c r="CK221" t="s">
        <v>80</v>
      </c>
      <c r="CL221" t="s">
        <v>112</v>
      </c>
      <c r="CM221" t="s">
        <v>389</v>
      </c>
      <c r="CN221" t="s">
        <v>387</v>
      </c>
      <c r="CO221" t="s">
        <v>82</v>
      </c>
      <c r="CP221" t="s">
        <v>93</v>
      </c>
      <c r="CQ221" t="s">
        <v>84</v>
      </c>
      <c r="CR221" t="s">
        <v>85</v>
      </c>
      <c r="CS221" t="s">
        <v>86</v>
      </c>
      <c r="CT221" t="s">
        <v>399</v>
      </c>
      <c r="CU221" t="s">
        <v>86</v>
      </c>
    </row>
    <row r="222" spans="1:99">
      <c r="A222">
        <v>18045027813</v>
      </c>
      <c r="B222"/>
      <c r="C222"/>
      <c r="D222" t="s">
        <v>18</v>
      </c>
      <c r="E222"/>
      <c r="F222"/>
      <c r="G222"/>
      <c r="H222"/>
      <c r="I222"/>
      <c r="J222"/>
      <c r="K222" t="s">
        <v>25</v>
      </c>
      <c r="L222" t="s">
        <v>26</v>
      </c>
      <c r="M222"/>
      <c r="N222"/>
      <c r="O222"/>
      <c r="P222"/>
      <c r="Q222"/>
      <c r="R222" t="s">
        <v>18</v>
      </c>
      <c r="S222"/>
      <c r="T222"/>
      <c r="U222"/>
      <c r="V222"/>
      <c r="W222"/>
      <c r="X222"/>
      <c r="Y222"/>
      <c r="Z222"/>
      <c r="AA222"/>
      <c r="AB222"/>
      <c r="AC222"/>
      <c r="AD222"/>
      <c r="AE222"/>
      <c r="AF222"/>
      <c r="AG222" t="s">
        <v>32</v>
      </c>
      <c r="AH222"/>
      <c r="AI222"/>
      <c r="AJ222"/>
      <c r="AK222"/>
      <c r="AL222"/>
      <c r="AM222"/>
      <c r="AN222"/>
      <c r="AO222" t="s">
        <v>38</v>
      </c>
      <c r="AP222" t="s">
        <v>39</v>
      </c>
      <c r="AQ222"/>
      <c r="AR222"/>
      <c r="AS222"/>
      <c r="AT222"/>
      <c r="AU222"/>
      <c r="AV222"/>
      <c r="AW222"/>
      <c r="AX222"/>
      <c r="AY222"/>
      <c r="AZ222" t="s">
        <v>48</v>
      </c>
      <c r="BA222"/>
      <c r="BB222"/>
      <c r="BC222"/>
      <c r="BD222"/>
      <c r="BE222"/>
      <c r="BF222"/>
      <c r="BG222"/>
      <c r="BH222"/>
      <c r="BI222"/>
      <c r="BJ222"/>
      <c r="BK222"/>
      <c r="BL222"/>
      <c r="BM222"/>
      <c r="BN222"/>
      <c r="BO222"/>
      <c r="BP222"/>
      <c r="BQ222"/>
      <c r="BR222" t="s">
        <v>62</v>
      </c>
      <c r="BS222"/>
      <c r="BT222"/>
      <c r="BU222" t="s">
        <v>64</v>
      </c>
      <c r="BV222"/>
      <c r="BW222"/>
      <c r="BX222"/>
      <c r="BY222"/>
      <c r="BZ222"/>
      <c r="CA222"/>
      <c r="CB222"/>
      <c r="CC222"/>
      <c r="CD222"/>
      <c r="CE222"/>
      <c r="CF222"/>
      <c r="CG222"/>
      <c r="CH222"/>
      <c r="CI222" t="s">
        <v>388</v>
      </c>
      <c r="CJ222" t="s">
        <v>478</v>
      </c>
      <c r="CK222" t="s">
        <v>80</v>
      </c>
      <c r="CL222" t="s">
        <v>118</v>
      </c>
      <c r="CM222"/>
      <c r="CN222" t="s">
        <v>387</v>
      </c>
      <c r="CO222" t="s">
        <v>82</v>
      </c>
      <c r="CP222"/>
      <c r="CQ222"/>
      <c r="CR222" t="s">
        <v>85</v>
      </c>
      <c r="CS222" t="s">
        <v>86</v>
      </c>
      <c r="CT222" t="s">
        <v>359</v>
      </c>
      <c r="CU222" t="s">
        <v>86</v>
      </c>
    </row>
    <row r="223" spans="1:99">
      <c r="A223">
        <v>18045027595</v>
      </c>
      <c r="B223"/>
      <c r="C223" t="s">
        <v>17</v>
      </c>
      <c r="D223"/>
      <c r="E223"/>
      <c r="F223"/>
      <c r="G223"/>
      <c r="H223"/>
      <c r="I223"/>
      <c r="J223"/>
      <c r="K223"/>
      <c r="L223" t="s">
        <v>26</v>
      </c>
      <c r="M223"/>
      <c r="N223" t="s">
        <v>28</v>
      </c>
      <c r="O223"/>
      <c r="P223"/>
      <c r="Q223"/>
      <c r="R223"/>
      <c r="S223"/>
      <c r="T223"/>
      <c r="U223"/>
      <c r="V223"/>
      <c r="W223" t="s">
        <v>23</v>
      </c>
      <c r="X223" t="s">
        <v>24</v>
      </c>
      <c r="Y223"/>
      <c r="Z223"/>
      <c r="AA223"/>
      <c r="AB223"/>
      <c r="AC223"/>
      <c r="AD223" t="s">
        <v>29</v>
      </c>
      <c r="AE223"/>
      <c r="AF223" t="s">
        <v>31</v>
      </c>
      <c r="AG223"/>
      <c r="AH223" t="s">
        <v>33</v>
      </c>
      <c r="AI223"/>
      <c r="AJ223"/>
      <c r="AK223" t="s">
        <v>36</v>
      </c>
      <c r="AL223" t="s">
        <v>37</v>
      </c>
      <c r="AM223"/>
      <c r="AN223"/>
      <c r="AO223"/>
      <c r="AP223" t="s">
        <v>39</v>
      </c>
      <c r="AQ223"/>
      <c r="AR223" t="s">
        <v>41</v>
      </c>
      <c r="AS223"/>
      <c r="AT223"/>
      <c r="AU223"/>
      <c r="AV223" t="s">
        <v>44</v>
      </c>
      <c r="AW223"/>
      <c r="AX223" t="s">
        <v>46</v>
      </c>
      <c r="AY223"/>
      <c r="AZ223"/>
      <c r="BA223"/>
      <c r="BB223"/>
      <c r="BC223" t="s">
        <v>50</v>
      </c>
      <c r="BD223" t="s">
        <v>51</v>
      </c>
      <c r="BE223"/>
      <c r="BF223"/>
      <c r="BG223"/>
      <c r="BH223"/>
      <c r="BI223"/>
      <c r="BJ223" t="s">
        <v>56</v>
      </c>
      <c r="BK223"/>
      <c r="BL223"/>
      <c r="BM223"/>
      <c r="BN223"/>
      <c r="BO223"/>
      <c r="BP223"/>
      <c r="BQ223"/>
      <c r="BR223"/>
      <c r="BS223" t="s">
        <v>63</v>
      </c>
      <c r="BT223"/>
      <c r="BU223" t="s">
        <v>64</v>
      </c>
      <c r="BV223"/>
      <c r="BW223"/>
      <c r="BX223"/>
      <c r="BY223"/>
      <c r="BZ223"/>
      <c r="CA223"/>
      <c r="CB223"/>
      <c r="CC223"/>
      <c r="CD223"/>
      <c r="CE223"/>
      <c r="CF223" t="s">
        <v>75</v>
      </c>
      <c r="CG223"/>
      <c r="CH223"/>
      <c r="CI223" t="s">
        <v>388</v>
      </c>
      <c r="CJ223" t="s">
        <v>478</v>
      </c>
      <c r="CK223" t="s">
        <v>134</v>
      </c>
      <c r="CL223" t="s">
        <v>166</v>
      </c>
      <c r="CM223" t="s">
        <v>389</v>
      </c>
      <c r="CN223" t="s">
        <v>387</v>
      </c>
      <c r="CO223" t="s">
        <v>82</v>
      </c>
      <c r="CP223" t="s">
        <v>93</v>
      </c>
      <c r="CQ223" t="s">
        <v>84</v>
      </c>
      <c r="CR223" t="s">
        <v>85</v>
      </c>
      <c r="CS223" t="s">
        <v>81</v>
      </c>
      <c r="CT223" t="s">
        <v>360</v>
      </c>
      <c r="CU223" t="s">
        <v>86</v>
      </c>
    </row>
    <row r="224" spans="1:99">
      <c r="A224">
        <v>18044787096</v>
      </c>
      <c r="B224"/>
      <c r="C224" t="s">
        <v>17</v>
      </c>
      <c r="D224"/>
      <c r="E224" t="s">
        <v>19</v>
      </c>
      <c r="F224"/>
      <c r="G224"/>
      <c r="H224"/>
      <c r="I224"/>
      <c r="J224"/>
      <c r="K224" t="s">
        <v>25</v>
      </c>
      <c r="L224" t="s">
        <v>26</v>
      </c>
      <c r="M224"/>
      <c r="N224" t="s">
        <v>28</v>
      </c>
      <c r="O224"/>
      <c r="P224"/>
      <c r="Q224"/>
      <c r="R224"/>
      <c r="S224" t="s">
        <v>19</v>
      </c>
      <c r="T224"/>
      <c r="U224"/>
      <c r="V224"/>
      <c r="W224" t="s">
        <v>23</v>
      </c>
      <c r="X224"/>
      <c r="Y224"/>
      <c r="Z224"/>
      <c r="AA224"/>
      <c r="AB224"/>
      <c r="AC224"/>
      <c r="AD224"/>
      <c r="AE224"/>
      <c r="AF224"/>
      <c r="AG224"/>
      <c r="AH224"/>
      <c r="AI224" t="s">
        <v>34</v>
      </c>
      <c r="AJ224"/>
      <c r="AK224"/>
      <c r="AL224"/>
      <c r="AM224" t="s">
        <v>353</v>
      </c>
      <c r="AN224"/>
      <c r="AO224" t="s">
        <v>38</v>
      </c>
      <c r="AP224" t="s">
        <v>39</v>
      </c>
      <c r="AQ224"/>
      <c r="AR224" t="s">
        <v>41</v>
      </c>
      <c r="AS224"/>
      <c r="AT224"/>
      <c r="AU224"/>
      <c r="AV224" t="s">
        <v>44</v>
      </c>
      <c r="AW224"/>
      <c r="AX224"/>
      <c r="AY224" t="s">
        <v>47</v>
      </c>
      <c r="AZ224"/>
      <c r="BA224"/>
      <c r="BB224"/>
      <c r="BC224"/>
      <c r="BD224" t="s">
        <v>51</v>
      </c>
      <c r="BE224"/>
      <c r="BF224"/>
      <c r="BG224"/>
      <c r="BH224"/>
      <c r="BI224"/>
      <c r="BJ224"/>
      <c r="BK224"/>
      <c r="BL224"/>
      <c r="BM224"/>
      <c r="BN224"/>
      <c r="BO224"/>
      <c r="BP224"/>
      <c r="BQ224"/>
      <c r="BR224" t="s">
        <v>62</v>
      </c>
      <c r="BS224" t="s">
        <v>63</v>
      </c>
      <c r="BT224"/>
      <c r="BU224" t="s">
        <v>64</v>
      </c>
      <c r="BV224"/>
      <c r="BW224"/>
      <c r="BX224"/>
      <c r="BY224"/>
      <c r="BZ224"/>
      <c r="CA224"/>
      <c r="CB224"/>
      <c r="CC224"/>
      <c r="CD224"/>
      <c r="CE224"/>
      <c r="CF224"/>
      <c r="CG224"/>
      <c r="CH224"/>
      <c r="CI224" t="s">
        <v>388</v>
      </c>
      <c r="CJ224" t="s">
        <v>485</v>
      </c>
      <c r="CK224" t="s">
        <v>80</v>
      </c>
      <c r="CL224" t="s">
        <v>123</v>
      </c>
      <c r="CM224" t="s">
        <v>389</v>
      </c>
      <c r="CN224" t="s">
        <v>387</v>
      </c>
      <c r="CO224" t="s">
        <v>82</v>
      </c>
      <c r="CP224" t="s">
        <v>83</v>
      </c>
      <c r="CQ224" t="s">
        <v>103</v>
      </c>
      <c r="CR224" t="s">
        <v>85</v>
      </c>
      <c r="CS224" t="s">
        <v>86</v>
      </c>
      <c r="CT224" t="s">
        <v>359</v>
      </c>
      <c r="CU224" t="s">
        <v>86</v>
      </c>
    </row>
    <row r="225" spans="1:99">
      <c r="A225">
        <v>18044786958</v>
      </c>
      <c r="B225"/>
      <c r="C225" t="s">
        <v>17</v>
      </c>
      <c r="D225"/>
      <c r="E225" t="s">
        <v>19</v>
      </c>
      <c r="F225"/>
      <c r="G225"/>
      <c r="H225"/>
      <c r="I225"/>
      <c r="J225"/>
      <c r="K225"/>
      <c r="L225"/>
      <c r="M225"/>
      <c r="N225"/>
      <c r="O225"/>
      <c r="P225"/>
      <c r="Q225"/>
      <c r="R225" t="s">
        <v>18</v>
      </c>
      <c r="S225"/>
      <c r="T225"/>
      <c r="U225"/>
      <c r="V225"/>
      <c r="W225"/>
      <c r="X225"/>
      <c r="Y225"/>
      <c r="Z225"/>
      <c r="AA225"/>
      <c r="AB225" t="s">
        <v>28</v>
      </c>
      <c r="AC225"/>
      <c r="AD225"/>
      <c r="AE225"/>
      <c r="AF225"/>
      <c r="AG225"/>
      <c r="AH225"/>
      <c r="AI225"/>
      <c r="AJ225" t="s">
        <v>35</v>
      </c>
      <c r="AK225" t="s">
        <v>36</v>
      </c>
      <c r="AL225"/>
      <c r="AM225"/>
      <c r="AN225"/>
      <c r="AO225" t="s">
        <v>38</v>
      </c>
      <c r="AP225"/>
      <c r="AQ225"/>
      <c r="AR225"/>
      <c r="AS225"/>
      <c r="AT225"/>
      <c r="AU225"/>
      <c r="AV225"/>
      <c r="AW225"/>
      <c r="AX225"/>
      <c r="AY225" t="s">
        <v>47</v>
      </c>
      <c r="AZ225"/>
      <c r="BA225"/>
      <c r="BB225"/>
      <c r="BC225"/>
      <c r="BD225"/>
      <c r="BE225" t="s">
        <v>17</v>
      </c>
      <c r="BF225"/>
      <c r="BG225"/>
      <c r="BH225"/>
      <c r="BI225"/>
      <c r="BJ225"/>
      <c r="BK225"/>
      <c r="BL225"/>
      <c r="BM225"/>
      <c r="BN225"/>
      <c r="BO225"/>
      <c r="BP225"/>
      <c r="BQ225"/>
      <c r="BR225"/>
      <c r="BS225"/>
      <c r="BT225"/>
      <c r="BU225" t="s">
        <v>64</v>
      </c>
      <c r="BV225"/>
      <c r="BW225"/>
      <c r="BX225"/>
      <c r="BY225"/>
      <c r="BZ225"/>
      <c r="CA225"/>
      <c r="CB225"/>
      <c r="CC225"/>
      <c r="CD225"/>
      <c r="CE225"/>
      <c r="CF225" t="s">
        <v>75</v>
      </c>
      <c r="CG225"/>
      <c r="CH225"/>
      <c r="CI225" t="s">
        <v>388</v>
      </c>
      <c r="CJ225" t="s">
        <v>485</v>
      </c>
      <c r="CK225" t="s">
        <v>80</v>
      </c>
      <c r="CL225" t="s">
        <v>118</v>
      </c>
      <c r="CM225" t="s">
        <v>389</v>
      </c>
      <c r="CN225" t="s">
        <v>387</v>
      </c>
      <c r="CO225" t="s">
        <v>82</v>
      </c>
      <c r="CP225" t="s">
        <v>83</v>
      </c>
      <c r="CQ225" t="s">
        <v>84</v>
      </c>
      <c r="CR225" t="s">
        <v>85</v>
      </c>
      <c r="CS225" t="s">
        <v>86</v>
      </c>
      <c r="CT225" t="s">
        <v>359</v>
      </c>
      <c r="CU225" t="s">
        <v>86</v>
      </c>
    </row>
    <row r="226" spans="1:99">
      <c r="A226">
        <v>18044786837</v>
      </c>
      <c r="B226"/>
      <c r="C226" t="s">
        <v>17</v>
      </c>
      <c r="D226"/>
      <c r="E226"/>
      <c r="F226"/>
      <c r="G226"/>
      <c r="H226"/>
      <c r="I226"/>
      <c r="J226"/>
      <c r="K226" t="s">
        <v>25</v>
      </c>
      <c r="L226"/>
      <c r="M226"/>
      <c r="N226"/>
      <c r="O226"/>
      <c r="P226"/>
      <c r="Q226"/>
      <c r="R226"/>
      <c r="S226"/>
      <c r="T226"/>
      <c r="U226"/>
      <c r="V226"/>
      <c r="W226" t="s">
        <v>23</v>
      </c>
      <c r="X226"/>
      <c r="Y226"/>
      <c r="Z226"/>
      <c r="AA226"/>
      <c r="AB226"/>
      <c r="AC226"/>
      <c r="AD226"/>
      <c r="AE226"/>
      <c r="AF226"/>
      <c r="AG226"/>
      <c r="AH226"/>
      <c r="AI226" t="s">
        <v>34</v>
      </c>
      <c r="AJ226"/>
      <c r="AK226"/>
      <c r="AL226"/>
      <c r="AM226"/>
      <c r="AN226"/>
      <c r="AO226" t="s">
        <v>38</v>
      </c>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t="s">
        <v>586</v>
      </c>
      <c r="BU226" t="s">
        <v>64</v>
      </c>
      <c r="BV226"/>
      <c r="BW226"/>
      <c r="BX226"/>
      <c r="BY226"/>
      <c r="BZ226" t="s">
        <v>69</v>
      </c>
      <c r="CA226"/>
      <c r="CB226"/>
      <c r="CC226"/>
      <c r="CD226"/>
      <c r="CE226"/>
      <c r="CF226"/>
      <c r="CG226"/>
      <c r="CH226"/>
      <c r="CI226" t="s">
        <v>388</v>
      </c>
      <c r="CJ226" t="s">
        <v>485</v>
      </c>
      <c r="CK226" t="s">
        <v>80</v>
      </c>
      <c r="CL226" t="s">
        <v>495</v>
      </c>
      <c r="CM226" t="s">
        <v>389</v>
      </c>
      <c r="CN226" t="s">
        <v>387</v>
      </c>
      <c r="CO226" t="s">
        <v>82</v>
      </c>
      <c r="CP226" t="s">
        <v>83</v>
      </c>
      <c r="CQ226" t="s">
        <v>106</v>
      </c>
      <c r="CR226" t="s">
        <v>85</v>
      </c>
      <c r="CS226" t="s">
        <v>86</v>
      </c>
      <c r="CT226" t="s">
        <v>359</v>
      </c>
      <c r="CU226" t="s">
        <v>86</v>
      </c>
    </row>
    <row r="227" spans="1:99">
      <c r="A227">
        <v>18044784626</v>
      </c>
      <c r="B227"/>
      <c r="C227" t="s">
        <v>17</v>
      </c>
      <c r="D227" t="s">
        <v>18</v>
      </c>
      <c r="E227"/>
      <c r="F227"/>
      <c r="G227"/>
      <c r="H227"/>
      <c r="I227"/>
      <c r="J227" t="s">
        <v>24</v>
      </c>
      <c r="K227"/>
      <c r="L227"/>
      <c r="M227"/>
      <c r="N227"/>
      <c r="O227"/>
      <c r="P227"/>
      <c r="Q227" t="s">
        <v>17</v>
      </c>
      <c r="R227" t="s">
        <v>18</v>
      </c>
      <c r="S227"/>
      <c r="T227"/>
      <c r="U227" t="s">
        <v>21</v>
      </c>
      <c r="V227"/>
      <c r="W227"/>
      <c r="X227"/>
      <c r="Y227"/>
      <c r="Z227"/>
      <c r="AA227"/>
      <c r="AB227"/>
      <c r="AC227"/>
      <c r="AD227"/>
      <c r="AE227"/>
      <c r="AF227"/>
      <c r="AG227"/>
      <c r="AH227"/>
      <c r="AI227" t="s">
        <v>34</v>
      </c>
      <c r="AJ227"/>
      <c r="AK227"/>
      <c r="AL227"/>
      <c r="AM227"/>
      <c r="AN227"/>
      <c r="AO227" t="s">
        <v>38</v>
      </c>
      <c r="AP227"/>
      <c r="AQ227"/>
      <c r="AR227"/>
      <c r="AS227"/>
      <c r="AT227"/>
      <c r="AU227" t="s">
        <v>43</v>
      </c>
      <c r="AV227"/>
      <c r="AW227"/>
      <c r="AX227"/>
      <c r="AY227" t="s">
        <v>47</v>
      </c>
      <c r="AZ227"/>
      <c r="BA227"/>
      <c r="BB227"/>
      <c r="BC227"/>
      <c r="BD227"/>
      <c r="BE227" t="s">
        <v>17</v>
      </c>
      <c r="BF227"/>
      <c r="BG227" t="s">
        <v>53</v>
      </c>
      <c r="BH227"/>
      <c r="BI227"/>
      <c r="BJ227"/>
      <c r="BK227"/>
      <c r="BL227"/>
      <c r="BM227"/>
      <c r="BN227" t="s">
        <v>24</v>
      </c>
      <c r="BO227"/>
      <c r="BP227"/>
      <c r="BQ227"/>
      <c r="BR227"/>
      <c r="BS227"/>
      <c r="BT227"/>
      <c r="BU227" t="s">
        <v>64</v>
      </c>
      <c r="BV227"/>
      <c r="BW227" t="s">
        <v>66</v>
      </c>
      <c r="BX227" t="s">
        <v>67</v>
      </c>
      <c r="BY227"/>
      <c r="BZ227" t="s">
        <v>69</v>
      </c>
      <c r="CA227" t="s">
        <v>70</v>
      </c>
      <c r="CB227"/>
      <c r="CC227"/>
      <c r="CD227" t="s">
        <v>73</v>
      </c>
      <c r="CE227"/>
      <c r="CF227" t="s">
        <v>75</v>
      </c>
      <c r="CG227"/>
      <c r="CH227"/>
      <c r="CI227" t="s">
        <v>388</v>
      </c>
      <c r="CJ227" t="s">
        <v>482</v>
      </c>
      <c r="CK227" t="s">
        <v>134</v>
      </c>
      <c r="CL227" t="s">
        <v>148</v>
      </c>
      <c r="CM227" t="s">
        <v>389</v>
      </c>
      <c r="CN227" t="s">
        <v>387</v>
      </c>
      <c r="CO227" t="s">
        <v>82</v>
      </c>
      <c r="CP227" t="s">
        <v>93</v>
      </c>
      <c r="CQ227" t="s">
        <v>95</v>
      </c>
      <c r="CR227" t="s">
        <v>85</v>
      </c>
      <c r="CS227" t="s">
        <v>86</v>
      </c>
      <c r="CT227" t="s">
        <v>359</v>
      </c>
      <c r="CU227"/>
    </row>
    <row r="228" spans="1:99">
      <c r="A228">
        <v>18044784492</v>
      </c>
      <c r="B228"/>
      <c r="C228" t="s">
        <v>17</v>
      </c>
      <c r="D228" t="s">
        <v>18</v>
      </c>
      <c r="E228" t="s">
        <v>19</v>
      </c>
      <c r="F228"/>
      <c r="G228"/>
      <c r="H228" t="s">
        <v>22</v>
      </c>
      <c r="I228"/>
      <c r="J228" t="s">
        <v>24</v>
      </c>
      <c r="K228"/>
      <c r="L228" t="s">
        <v>26</v>
      </c>
      <c r="M228"/>
      <c r="N228"/>
      <c r="O228"/>
      <c r="P228" t="s">
        <v>16</v>
      </c>
      <c r="Q228" t="s">
        <v>17</v>
      </c>
      <c r="R228" t="s">
        <v>18</v>
      </c>
      <c r="S228" t="s">
        <v>19</v>
      </c>
      <c r="T228"/>
      <c r="U228"/>
      <c r="V228" t="s">
        <v>22</v>
      </c>
      <c r="W228"/>
      <c r="X228" t="s">
        <v>24</v>
      </c>
      <c r="Y228"/>
      <c r="Z228"/>
      <c r="AA228"/>
      <c r="AB228"/>
      <c r="AC228"/>
      <c r="AD228"/>
      <c r="AE228"/>
      <c r="AF228"/>
      <c r="AG228"/>
      <c r="AH228"/>
      <c r="AI228" t="s">
        <v>34</v>
      </c>
      <c r="AJ228"/>
      <c r="AK228"/>
      <c r="AL228"/>
      <c r="AM228"/>
      <c r="AN228"/>
      <c r="AO228" t="s">
        <v>38</v>
      </c>
      <c r="AP228"/>
      <c r="AQ228"/>
      <c r="AR228"/>
      <c r="AS228"/>
      <c r="AT228"/>
      <c r="AU228" t="s">
        <v>43</v>
      </c>
      <c r="AV228" t="s">
        <v>44</v>
      </c>
      <c r="AW228"/>
      <c r="AX228" t="s">
        <v>46</v>
      </c>
      <c r="AY228" t="s">
        <v>47</v>
      </c>
      <c r="AZ228" t="s">
        <v>48</v>
      </c>
      <c r="BA228"/>
      <c r="BB228" t="s">
        <v>49</v>
      </c>
      <c r="BC228"/>
      <c r="BD228" t="s">
        <v>51</v>
      </c>
      <c r="BE228" t="s">
        <v>17</v>
      </c>
      <c r="BF228"/>
      <c r="BG228" t="s">
        <v>53</v>
      </c>
      <c r="BH228" t="s">
        <v>54</v>
      </c>
      <c r="BI228"/>
      <c r="BJ228"/>
      <c r="BK228"/>
      <c r="BL228" t="s">
        <v>58</v>
      </c>
      <c r="BM228"/>
      <c r="BN228" t="s">
        <v>24</v>
      </c>
      <c r="BO228" t="s">
        <v>20</v>
      </c>
      <c r="BP228"/>
      <c r="BQ228"/>
      <c r="BR228"/>
      <c r="BS228" t="s">
        <v>63</v>
      </c>
      <c r="BT228"/>
      <c r="BU228" t="s">
        <v>64</v>
      </c>
      <c r="BV228"/>
      <c r="BW228" t="s">
        <v>66</v>
      </c>
      <c r="BX228" t="s">
        <v>67</v>
      </c>
      <c r="BY228"/>
      <c r="BZ228" t="s">
        <v>69</v>
      </c>
      <c r="CA228" t="s">
        <v>70</v>
      </c>
      <c r="CB228"/>
      <c r="CC228"/>
      <c r="CD228" t="s">
        <v>73</v>
      </c>
      <c r="CE228"/>
      <c r="CF228" t="s">
        <v>75</v>
      </c>
      <c r="CG228"/>
      <c r="CH228"/>
      <c r="CI228" t="s">
        <v>388</v>
      </c>
      <c r="CJ228" t="s">
        <v>484</v>
      </c>
      <c r="CK228" t="s">
        <v>80</v>
      </c>
      <c r="CL228" t="s">
        <v>115</v>
      </c>
      <c r="CM228" t="s">
        <v>389</v>
      </c>
      <c r="CN228" t="s">
        <v>390</v>
      </c>
      <c r="CO228" t="s">
        <v>395</v>
      </c>
      <c r="CP228" t="s">
        <v>93</v>
      </c>
      <c r="CQ228" t="s">
        <v>95</v>
      </c>
      <c r="CR228" t="s">
        <v>85</v>
      </c>
      <c r="CS228" t="s">
        <v>86</v>
      </c>
      <c r="CT228" t="s">
        <v>359</v>
      </c>
      <c r="CU228"/>
    </row>
    <row r="229" spans="1:99">
      <c r="A229">
        <v>18044784303</v>
      </c>
      <c r="B229"/>
      <c r="C229" t="s">
        <v>17</v>
      </c>
      <c r="D229" t="s">
        <v>18</v>
      </c>
      <c r="E229"/>
      <c r="F229"/>
      <c r="G229"/>
      <c r="H229" t="s">
        <v>22</v>
      </c>
      <c r="I229"/>
      <c r="J229" t="s">
        <v>24</v>
      </c>
      <c r="K229" t="s">
        <v>25</v>
      </c>
      <c r="L229" t="s">
        <v>26</v>
      </c>
      <c r="M229"/>
      <c r="N229"/>
      <c r="O229"/>
      <c r="P229"/>
      <c r="Q229" t="s">
        <v>17</v>
      </c>
      <c r="R229"/>
      <c r="S229" t="s">
        <v>19</v>
      </c>
      <c r="T229"/>
      <c r="U229"/>
      <c r="V229"/>
      <c r="W229"/>
      <c r="X229" t="s">
        <v>24</v>
      </c>
      <c r="Y229"/>
      <c r="Z229"/>
      <c r="AA229"/>
      <c r="AB229"/>
      <c r="AC229"/>
      <c r="AD229"/>
      <c r="AE229"/>
      <c r="AF229"/>
      <c r="AG229"/>
      <c r="AH229"/>
      <c r="AI229" t="s">
        <v>34</v>
      </c>
      <c r="AJ229"/>
      <c r="AK229"/>
      <c r="AL229"/>
      <c r="AM229"/>
      <c r="AN229"/>
      <c r="AO229"/>
      <c r="AP229"/>
      <c r="AQ229"/>
      <c r="AR229"/>
      <c r="AS229"/>
      <c r="AT229"/>
      <c r="AU229" t="s">
        <v>43</v>
      </c>
      <c r="AV229" t="s">
        <v>44</v>
      </c>
      <c r="AW229"/>
      <c r="AX229" t="s">
        <v>46</v>
      </c>
      <c r="AY229" t="s">
        <v>47</v>
      </c>
      <c r="AZ229" t="s">
        <v>48</v>
      </c>
      <c r="BA229"/>
      <c r="BB229" t="s">
        <v>49</v>
      </c>
      <c r="BC229"/>
      <c r="BD229"/>
      <c r="BE229"/>
      <c r="BF229"/>
      <c r="BG229" t="s">
        <v>53</v>
      </c>
      <c r="BH229" t="s">
        <v>54</v>
      </c>
      <c r="BI229"/>
      <c r="BJ229"/>
      <c r="BK229"/>
      <c r="BL229"/>
      <c r="BM229"/>
      <c r="BN229" t="s">
        <v>24</v>
      </c>
      <c r="BO229"/>
      <c r="BP229"/>
      <c r="BQ229"/>
      <c r="BR229"/>
      <c r="BS229"/>
      <c r="BT229"/>
      <c r="BU229" t="s">
        <v>64</v>
      </c>
      <c r="BV229"/>
      <c r="BW229"/>
      <c r="BX229" t="s">
        <v>67</v>
      </c>
      <c r="BY229"/>
      <c r="BZ229" t="s">
        <v>69</v>
      </c>
      <c r="CA229" t="s">
        <v>70</v>
      </c>
      <c r="CB229"/>
      <c r="CC229"/>
      <c r="CD229" t="s">
        <v>73</v>
      </c>
      <c r="CE229"/>
      <c r="CF229" t="s">
        <v>75</v>
      </c>
      <c r="CG229"/>
      <c r="CH229"/>
      <c r="CI229" t="s">
        <v>385</v>
      </c>
      <c r="CJ229" t="s">
        <v>472</v>
      </c>
      <c r="CK229" t="s">
        <v>134</v>
      </c>
      <c r="CL229" t="s">
        <v>145</v>
      </c>
      <c r="CM229" t="s">
        <v>389</v>
      </c>
      <c r="CN229" t="s">
        <v>390</v>
      </c>
      <c r="CO229" t="s">
        <v>395</v>
      </c>
      <c r="CP229" t="s">
        <v>94</v>
      </c>
      <c r="CQ229" t="s">
        <v>95</v>
      </c>
      <c r="CR229" t="s">
        <v>85</v>
      </c>
      <c r="CS229" t="s">
        <v>86</v>
      </c>
      <c r="CT229" t="s">
        <v>359</v>
      </c>
      <c r="CU229"/>
    </row>
    <row r="230" spans="1:99">
      <c r="A230">
        <v>18044784158</v>
      </c>
      <c r="B230"/>
      <c r="C230" t="s">
        <v>17</v>
      </c>
      <c r="D230" t="s">
        <v>18</v>
      </c>
      <c r="E230"/>
      <c r="F230"/>
      <c r="G230"/>
      <c r="H230"/>
      <c r="I230"/>
      <c r="J230" t="s">
        <v>24</v>
      </c>
      <c r="K230"/>
      <c r="L230" t="s">
        <v>26</v>
      </c>
      <c r="M230" t="s">
        <v>27</v>
      </c>
      <c r="N230"/>
      <c r="O230"/>
      <c r="P230" t="s">
        <v>16</v>
      </c>
      <c r="Q230"/>
      <c r="R230" t="s">
        <v>18</v>
      </c>
      <c r="S230"/>
      <c r="T230"/>
      <c r="U230"/>
      <c r="V230" t="s">
        <v>22</v>
      </c>
      <c r="W230"/>
      <c r="X230" t="s">
        <v>24</v>
      </c>
      <c r="Y230"/>
      <c r="Z230"/>
      <c r="AA230"/>
      <c r="AB230"/>
      <c r="AC230"/>
      <c r="AD230"/>
      <c r="AE230"/>
      <c r="AF230"/>
      <c r="AG230"/>
      <c r="AH230"/>
      <c r="AI230" t="s">
        <v>34</v>
      </c>
      <c r="AJ230"/>
      <c r="AK230"/>
      <c r="AL230"/>
      <c r="AM230"/>
      <c r="AN230"/>
      <c r="AO230" t="s">
        <v>38</v>
      </c>
      <c r="AP230"/>
      <c r="AQ230"/>
      <c r="AR230"/>
      <c r="AS230"/>
      <c r="AT230"/>
      <c r="AU230" t="s">
        <v>43</v>
      </c>
      <c r="AV230"/>
      <c r="AW230"/>
      <c r="AX230"/>
      <c r="AY230"/>
      <c r="AZ230" t="s">
        <v>48</v>
      </c>
      <c r="BA230"/>
      <c r="BB230" t="s">
        <v>49</v>
      </c>
      <c r="BC230"/>
      <c r="BD230"/>
      <c r="BE230" t="s">
        <v>17</v>
      </c>
      <c r="BF230"/>
      <c r="BG230" t="s">
        <v>53</v>
      </c>
      <c r="BH230"/>
      <c r="BI230"/>
      <c r="BJ230"/>
      <c r="BK230"/>
      <c r="BL230"/>
      <c r="BM230"/>
      <c r="BN230" t="s">
        <v>24</v>
      </c>
      <c r="BO230" t="s">
        <v>20</v>
      </c>
      <c r="BP230"/>
      <c r="BQ230"/>
      <c r="BR230"/>
      <c r="BS230"/>
      <c r="BT230"/>
      <c r="BU230" t="s">
        <v>64</v>
      </c>
      <c r="BV230"/>
      <c r="BW230"/>
      <c r="BX230" t="s">
        <v>67</v>
      </c>
      <c r="BY230"/>
      <c r="BZ230"/>
      <c r="CA230"/>
      <c r="CB230"/>
      <c r="CC230"/>
      <c r="CD230" t="s">
        <v>73</v>
      </c>
      <c r="CE230"/>
      <c r="CF230" t="s">
        <v>75</v>
      </c>
      <c r="CG230"/>
      <c r="CH230"/>
      <c r="CI230" t="s">
        <v>388</v>
      </c>
      <c r="CJ230" t="s">
        <v>472</v>
      </c>
      <c r="CK230" t="s">
        <v>134</v>
      </c>
      <c r="CL230" t="s">
        <v>164</v>
      </c>
      <c r="CM230" t="s">
        <v>389</v>
      </c>
      <c r="CN230" t="s">
        <v>390</v>
      </c>
      <c r="CO230" t="s">
        <v>395</v>
      </c>
      <c r="CP230" t="s">
        <v>94</v>
      </c>
      <c r="CQ230" t="s">
        <v>95</v>
      </c>
      <c r="CR230" t="s">
        <v>85</v>
      </c>
      <c r="CS230" t="s">
        <v>86</v>
      </c>
      <c r="CT230" t="s">
        <v>359</v>
      </c>
      <c r="CU230"/>
    </row>
    <row r="231" spans="1:99">
      <c r="A231">
        <v>18044784034</v>
      </c>
      <c r="B231"/>
      <c r="C231" t="s">
        <v>17</v>
      </c>
      <c r="D231" t="s">
        <v>18</v>
      </c>
      <c r="E231"/>
      <c r="F231"/>
      <c r="G231"/>
      <c r="H231" t="s">
        <v>22</v>
      </c>
      <c r="I231"/>
      <c r="J231" t="s">
        <v>24</v>
      </c>
      <c r="K231"/>
      <c r="L231" t="s">
        <v>26</v>
      </c>
      <c r="M231" t="s">
        <v>27</v>
      </c>
      <c r="N231"/>
      <c r="O231"/>
      <c r="P231" t="s">
        <v>16</v>
      </c>
      <c r="Q231"/>
      <c r="R231" t="s">
        <v>18</v>
      </c>
      <c r="S231" t="s">
        <v>19</v>
      </c>
      <c r="T231"/>
      <c r="U231"/>
      <c r="V231"/>
      <c r="W231"/>
      <c r="X231" t="s">
        <v>24</v>
      </c>
      <c r="Y231"/>
      <c r="Z231"/>
      <c r="AA231" t="s">
        <v>27</v>
      </c>
      <c r="AB231"/>
      <c r="AC231"/>
      <c r="AD231"/>
      <c r="AE231"/>
      <c r="AF231"/>
      <c r="AG231"/>
      <c r="AH231"/>
      <c r="AI231" t="s">
        <v>34</v>
      </c>
      <c r="AJ231"/>
      <c r="AK231"/>
      <c r="AL231"/>
      <c r="AM231"/>
      <c r="AN231"/>
      <c r="AO231" t="s">
        <v>38</v>
      </c>
      <c r="AP231" t="s">
        <v>39</v>
      </c>
      <c r="AQ231"/>
      <c r="AR231" t="s">
        <v>41</v>
      </c>
      <c r="AS231"/>
      <c r="AT231"/>
      <c r="AU231" t="s">
        <v>43</v>
      </c>
      <c r="AV231"/>
      <c r="AW231"/>
      <c r="AX231" t="s">
        <v>46</v>
      </c>
      <c r="AY231" t="s">
        <v>47</v>
      </c>
      <c r="AZ231" t="s">
        <v>48</v>
      </c>
      <c r="BA231"/>
      <c r="BB231" t="s">
        <v>49</v>
      </c>
      <c r="BC231"/>
      <c r="BD231"/>
      <c r="BE231" t="s">
        <v>17</v>
      </c>
      <c r="BF231" t="s">
        <v>52</v>
      </c>
      <c r="BG231" t="s">
        <v>53</v>
      </c>
      <c r="BH231" t="s">
        <v>54</v>
      </c>
      <c r="BI231"/>
      <c r="BJ231"/>
      <c r="BK231"/>
      <c r="BL231" t="s">
        <v>58</v>
      </c>
      <c r="BM231"/>
      <c r="BN231" t="s">
        <v>24</v>
      </c>
      <c r="BO231"/>
      <c r="BP231"/>
      <c r="BQ231" t="s">
        <v>61</v>
      </c>
      <c r="BR231"/>
      <c r="BS231" t="s">
        <v>63</v>
      </c>
      <c r="BT231"/>
      <c r="BU231" t="s">
        <v>64</v>
      </c>
      <c r="BV231"/>
      <c r="BW231"/>
      <c r="BX231" t="s">
        <v>67</v>
      </c>
      <c r="BY231"/>
      <c r="BZ231"/>
      <c r="CA231"/>
      <c r="CB231"/>
      <c r="CC231"/>
      <c r="CD231" t="s">
        <v>73</v>
      </c>
      <c r="CE231"/>
      <c r="CF231"/>
      <c r="CG231"/>
      <c r="CH231"/>
      <c r="CI231" t="s">
        <v>385</v>
      </c>
      <c r="CJ231" t="s">
        <v>482</v>
      </c>
      <c r="CK231" t="s">
        <v>134</v>
      </c>
      <c r="CL231" t="s">
        <v>140</v>
      </c>
      <c r="CM231" t="s">
        <v>389</v>
      </c>
      <c r="CN231" t="s">
        <v>390</v>
      </c>
      <c r="CO231" t="s">
        <v>395</v>
      </c>
      <c r="CP231" t="s">
        <v>97</v>
      </c>
      <c r="CQ231" t="s">
        <v>95</v>
      </c>
      <c r="CR231" t="s">
        <v>85</v>
      </c>
      <c r="CS231" t="s">
        <v>86</v>
      </c>
      <c r="CT231" t="s">
        <v>359</v>
      </c>
      <c r="CU231"/>
    </row>
    <row r="232" spans="1:99">
      <c r="A232">
        <v>18044783875</v>
      </c>
      <c r="B232"/>
      <c r="C232" t="s">
        <v>17</v>
      </c>
      <c r="D232"/>
      <c r="E232"/>
      <c r="F232"/>
      <c r="G232"/>
      <c r="H232"/>
      <c r="I232"/>
      <c r="J232" t="s">
        <v>24</v>
      </c>
      <c r="K232"/>
      <c r="L232"/>
      <c r="M232"/>
      <c r="N232"/>
      <c r="O232"/>
      <c r="P232" t="s">
        <v>16</v>
      </c>
      <c r="Q232"/>
      <c r="R232"/>
      <c r="S232" t="s">
        <v>19</v>
      </c>
      <c r="T232"/>
      <c r="U232"/>
      <c r="V232"/>
      <c r="W232"/>
      <c r="X232"/>
      <c r="Y232"/>
      <c r="Z232"/>
      <c r="AA232" t="s">
        <v>27</v>
      </c>
      <c r="AB232"/>
      <c r="AC232"/>
      <c r="AD232"/>
      <c r="AE232"/>
      <c r="AF232"/>
      <c r="AG232"/>
      <c r="AH232"/>
      <c r="AI232" t="s">
        <v>34</v>
      </c>
      <c r="AJ232"/>
      <c r="AK232"/>
      <c r="AL232"/>
      <c r="AM232"/>
      <c r="AN232"/>
      <c r="AO232" t="s">
        <v>38</v>
      </c>
      <c r="AP232"/>
      <c r="AQ232"/>
      <c r="AR232" t="s">
        <v>41</v>
      </c>
      <c r="AS232"/>
      <c r="AT232"/>
      <c r="AU232" t="s">
        <v>43</v>
      </c>
      <c r="AV232" t="s">
        <v>44</v>
      </c>
      <c r="AW232"/>
      <c r="AX232" t="s">
        <v>46</v>
      </c>
      <c r="AY232"/>
      <c r="AZ232"/>
      <c r="BA232"/>
      <c r="BB232" t="s">
        <v>49</v>
      </c>
      <c r="BC232" t="s">
        <v>50</v>
      </c>
      <c r="BD232"/>
      <c r="BE232" t="s">
        <v>17</v>
      </c>
      <c r="BF232" t="s">
        <v>52</v>
      </c>
      <c r="BG232" t="s">
        <v>53</v>
      </c>
      <c r="BH232" t="s">
        <v>54</v>
      </c>
      <c r="BI232"/>
      <c r="BJ232"/>
      <c r="BK232"/>
      <c r="BL232" t="s">
        <v>58</v>
      </c>
      <c r="BM232"/>
      <c r="BN232" t="s">
        <v>24</v>
      </c>
      <c r="BO232" t="s">
        <v>20</v>
      </c>
      <c r="BP232"/>
      <c r="BQ232"/>
      <c r="BR232"/>
      <c r="BS232" t="s">
        <v>63</v>
      </c>
      <c r="BT232"/>
      <c r="BU232" t="s">
        <v>64</v>
      </c>
      <c r="BV232"/>
      <c r="BW232"/>
      <c r="BX232"/>
      <c r="BY232"/>
      <c r="BZ232"/>
      <c r="CA232"/>
      <c r="CB232"/>
      <c r="CC232"/>
      <c r="CD232" t="s">
        <v>73</v>
      </c>
      <c r="CE232"/>
      <c r="CF232"/>
      <c r="CG232"/>
      <c r="CH232"/>
      <c r="CI232" t="s">
        <v>388</v>
      </c>
      <c r="CJ232" t="s">
        <v>478</v>
      </c>
      <c r="CK232" t="s">
        <v>134</v>
      </c>
      <c r="CL232" t="s">
        <v>355</v>
      </c>
      <c r="CM232" t="s">
        <v>389</v>
      </c>
      <c r="CN232" t="s">
        <v>390</v>
      </c>
      <c r="CO232" t="s">
        <v>395</v>
      </c>
      <c r="CP232" t="s">
        <v>93</v>
      </c>
      <c r="CQ232" t="s">
        <v>104</v>
      </c>
      <c r="CR232" t="s">
        <v>85</v>
      </c>
      <c r="CS232" t="s">
        <v>86</v>
      </c>
      <c r="CT232" t="s">
        <v>359</v>
      </c>
      <c r="CU232"/>
    </row>
    <row r="233" spans="1:99">
      <c r="A233">
        <v>18044783693</v>
      </c>
      <c r="B233"/>
      <c r="C233" t="s">
        <v>17</v>
      </c>
      <c r="D233" t="s">
        <v>18</v>
      </c>
      <c r="E233"/>
      <c r="F233"/>
      <c r="G233"/>
      <c r="H233" t="s">
        <v>22</v>
      </c>
      <c r="I233"/>
      <c r="J233" t="s">
        <v>24</v>
      </c>
      <c r="K233"/>
      <c r="L233"/>
      <c r="M233" t="s">
        <v>27</v>
      </c>
      <c r="N233"/>
      <c r="O233"/>
      <c r="P233"/>
      <c r="Q233" t="s">
        <v>17</v>
      </c>
      <c r="R233" t="s">
        <v>18</v>
      </c>
      <c r="S233"/>
      <c r="T233"/>
      <c r="U233"/>
      <c r="V233"/>
      <c r="W233"/>
      <c r="X233" t="s">
        <v>24</v>
      </c>
      <c r="Y233"/>
      <c r="Z233"/>
      <c r="AA233"/>
      <c r="AB233"/>
      <c r="AC233"/>
      <c r="AD233"/>
      <c r="AE233"/>
      <c r="AF233"/>
      <c r="AG233"/>
      <c r="AH233"/>
      <c r="AI233" t="s">
        <v>34</v>
      </c>
      <c r="AJ233"/>
      <c r="AK233"/>
      <c r="AL233"/>
      <c r="AM233"/>
      <c r="AN233"/>
      <c r="AO233" t="s">
        <v>38</v>
      </c>
      <c r="AP233"/>
      <c r="AQ233"/>
      <c r="AR233"/>
      <c r="AS233"/>
      <c r="AT233"/>
      <c r="AU233" t="s">
        <v>43</v>
      </c>
      <c r="AV233"/>
      <c r="AW233"/>
      <c r="AX233"/>
      <c r="AY233" t="s">
        <v>47</v>
      </c>
      <c r="AZ233" t="s">
        <v>48</v>
      </c>
      <c r="BA233"/>
      <c r="BB233" t="s">
        <v>49</v>
      </c>
      <c r="BC233"/>
      <c r="BD233"/>
      <c r="BE233" t="s">
        <v>17</v>
      </c>
      <c r="BF233" t="s">
        <v>52</v>
      </c>
      <c r="BG233" t="s">
        <v>53</v>
      </c>
      <c r="BH233" t="s">
        <v>54</v>
      </c>
      <c r="BI233"/>
      <c r="BJ233"/>
      <c r="BK233"/>
      <c r="BL233" t="s">
        <v>58</v>
      </c>
      <c r="BM233"/>
      <c r="BN233" t="s">
        <v>24</v>
      </c>
      <c r="BO233"/>
      <c r="BP233"/>
      <c r="BQ233"/>
      <c r="BR233"/>
      <c r="BS233"/>
      <c r="BT233"/>
      <c r="BU233" t="s">
        <v>64</v>
      </c>
      <c r="BV233"/>
      <c r="BW233"/>
      <c r="BX233"/>
      <c r="BY233"/>
      <c r="BZ233"/>
      <c r="CA233" t="s">
        <v>70</v>
      </c>
      <c r="CB233"/>
      <c r="CC233"/>
      <c r="CD233" t="s">
        <v>73</v>
      </c>
      <c r="CE233"/>
      <c r="CF233" t="s">
        <v>75</v>
      </c>
      <c r="CG233"/>
      <c r="CH233"/>
      <c r="CI233" t="s">
        <v>385</v>
      </c>
      <c r="CJ233" t="s">
        <v>476</v>
      </c>
      <c r="CK233" t="s">
        <v>134</v>
      </c>
      <c r="CL233" t="s">
        <v>146</v>
      </c>
      <c r="CM233" t="s">
        <v>389</v>
      </c>
      <c r="CN233" t="s">
        <v>390</v>
      </c>
      <c r="CO233" t="s">
        <v>395</v>
      </c>
      <c r="CP233" t="s">
        <v>93</v>
      </c>
      <c r="CQ233" t="s">
        <v>104</v>
      </c>
      <c r="CR233" t="s">
        <v>85</v>
      </c>
      <c r="CS233" t="s">
        <v>86</v>
      </c>
      <c r="CT233" t="s">
        <v>359</v>
      </c>
      <c r="CU233"/>
    </row>
    <row r="234" spans="1:99">
      <c r="A234">
        <v>18044783574</v>
      </c>
      <c r="B234"/>
      <c r="C234" t="s">
        <v>17</v>
      </c>
      <c r="D234"/>
      <c r="E234"/>
      <c r="F234"/>
      <c r="G234"/>
      <c r="H234" t="s">
        <v>22</v>
      </c>
      <c r="I234"/>
      <c r="J234" t="s">
        <v>24</v>
      </c>
      <c r="K234"/>
      <c r="L234" t="s">
        <v>26</v>
      </c>
      <c r="M234" t="s">
        <v>27</v>
      </c>
      <c r="N234"/>
      <c r="O234"/>
      <c r="P234"/>
      <c r="Q234" t="s">
        <v>17</v>
      </c>
      <c r="R234" t="s">
        <v>18</v>
      </c>
      <c r="S234"/>
      <c r="T234"/>
      <c r="U234"/>
      <c r="V234"/>
      <c r="W234"/>
      <c r="X234" t="s">
        <v>24</v>
      </c>
      <c r="Y234"/>
      <c r="Z234"/>
      <c r="AA234"/>
      <c r="AB234"/>
      <c r="AC234"/>
      <c r="AD234"/>
      <c r="AE234"/>
      <c r="AF234"/>
      <c r="AG234"/>
      <c r="AH234"/>
      <c r="AI234" t="s">
        <v>34</v>
      </c>
      <c r="AJ234"/>
      <c r="AK234"/>
      <c r="AL234"/>
      <c r="AM234"/>
      <c r="AN234"/>
      <c r="AO234"/>
      <c r="AP234"/>
      <c r="AQ234"/>
      <c r="AR234"/>
      <c r="AS234"/>
      <c r="AT234"/>
      <c r="AU234"/>
      <c r="AV234" t="s">
        <v>44</v>
      </c>
      <c r="AW234"/>
      <c r="AX234" t="s">
        <v>46</v>
      </c>
      <c r="AY234" t="s">
        <v>47</v>
      </c>
      <c r="AZ234" t="s">
        <v>48</v>
      </c>
      <c r="BA234"/>
      <c r="BB234" t="s">
        <v>49</v>
      </c>
      <c r="BC234"/>
      <c r="BD234"/>
      <c r="BE234" t="s">
        <v>17</v>
      </c>
      <c r="BF234"/>
      <c r="BG234" t="s">
        <v>53</v>
      </c>
      <c r="BH234" t="s">
        <v>54</v>
      </c>
      <c r="BI234"/>
      <c r="BJ234"/>
      <c r="BK234"/>
      <c r="BL234" t="s">
        <v>58</v>
      </c>
      <c r="BM234"/>
      <c r="BN234" t="s">
        <v>24</v>
      </c>
      <c r="BO234"/>
      <c r="BP234"/>
      <c r="BQ234"/>
      <c r="BR234" t="s">
        <v>62</v>
      </c>
      <c r="BS234"/>
      <c r="BT234"/>
      <c r="BU234" t="s">
        <v>64</v>
      </c>
      <c r="BV234"/>
      <c r="BW234"/>
      <c r="BX234"/>
      <c r="BY234"/>
      <c r="BZ234"/>
      <c r="CA234" t="s">
        <v>70</v>
      </c>
      <c r="CB234"/>
      <c r="CC234"/>
      <c r="CD234" t="s">
        <v>73</v>
      </c>
      <c r="CE234"/>
      <c r="CF234"/>
      <c r="CG234"/>
      <c r="CH234"/>
      <c r="CI234" t="s">
        <v>388</v>
      </c>
      <c r="CJ234" t="s">
        <v>478</v>
      </c>
      <c r="CK234" t="s">
        <v>134</v>
      </c>
      <c r="CL234" t="s">
        <v>146</v>
      </c>
      <c r="CM234" t="s">
        <v>389</v>
      </c>
      <c r="CN234"/>
      <c r="CO234" t="s">
        <v>395</v>
      </c>
      <c r="CP234" t="s">
        <v>93</v>
      </c>
      <c r="CQ234" t="s">
        <v>104</v>
      </c>
      <c r="CR234" t="s">
        <v>99</v>
      </c>
      <c r="CS234" t="s">
        <v>86</v>
      </c>
      <c r="CT234" t="s">
        <v>359</v>
      </c>
      <c r="CU234"/>
    </row>
    <row r="235" spans="1:99">
      <c r="A235">
        <v>18044783425</v>
      </c>
      <c r="B235" t="s">
        <v>16</v>
      </c>
      <c r="C235" t="s">
        <v>17</v>
      </c>
      <c r="D235" t="s">
        <v>18</v>
      </c>
      <c r="E235" t="s">
        <v>19</v>
      </c>
      <c r="F235"/>
      <c r="G235"/>
      <c r="H235" t="s">
        <v>22</v>
      </c>
      <c r="I235"/>
      <c r="J235" t="s">
        <v>24</v>
      </c>
      <c r="K235" t="s">
        <v>25</v>
      </c>
      <c r="L235" t="s">
        <v>26</v>
      </c>
      <c r="M235" t="s">
        <v>27</v>
      </c>
      <c r="N235"/>
      <c r="O235"/>
      <c r="P235" t="s">
        <v>16</v>
      </c>
      <c r="Q235" t="s">
        <v>17</v>
      </c>
      <c r="R235"/>
      <c r="S235" t="s">
        <v>19</v>
      </c>
      <c r="T235"/>
      <c r="U235"/>
      <c r="V235"/>
      <c r="W235"/>
      <c r="X235" t="s">
        <v>24</v>
      </c>
      <c r="Y235"/>
      <c r="Z235" t="s">
        <v>26</v>
      </c>
      <c r="AA235"/>
      <c r="AB235"/>
      <c r="AC235"/>
      <c r="AD235"/>
      <c r="AE235"/>
      <c r="AF235"/>
      <c r="AG235"/>
      <c r="AH235"/>
      <c r="AI235" t="s">
        <v>34</v>
      </c>
      <c r="AJ235"/>
      <c r="AK235"/>
      <c r="AL235"/>
      <c r="AM235"/>
      <c r="AN235"/>
      <c r="AO235" t="s">
        <v>38</v>
      </c>
      <c r="AP235"/>
      <c r="AQ235"/>
      <c r="AR235"/>
      <c r="AS235"/>
      <c r="AT235"/>
      <c r="AU235"/>
      <c r="AV235"/>
      <c r="AW235"/>
      <c r="AX235" t="s">
        <v>46</v>
      </c>
      <c r="AY235" t="s">
        <v>47</v>
      </c>
      <c r="AZ235" t="s">
        <v>48</v>
      </c>
      <c r="BA235"/>
      <c r="BB235"/>
      <c r="BC235"/>
      <c r="BD235" t="s">
        <v>51</v>
      </c>
      <c r="BE235" t="s">
        <v>17</v>
      </c>
      <c r="BF235" t="s">
        <v>52</v>
      </c>
      <c r="BG235" t="s">
        <v>53</v>
      </c>
      <c r="BH235"/>
      <c r="BI235"/>
      <c r="BJ235"/>
      <c r="BK235"/>
      <c r="BL235" t="s">
        <v>58</v>
      </c>
      <c r="BM235" t="s">
        <v>59</v>
      </c>
      <c r="BN235"/>
      <c r="BO235"/>
      <c r="BP235" t="s">
        <v>60</v>
      </c>
      <c r="BQ235"/>
      <c r="BR235" t="s">
        <v>62</v>
      </c>
      <c r="BS235"/>
      <c r="BT235"/>
      <c r="BU235" t="s">
        <v>64</v>
      </c>
      <c r="BV235"/>
      <c r="BW235"/>
      <c r="BX235"/>
      <c r="BY235"/>
      <c r="BZ235"/>
      <c r="CA235" t="s">
        <v>70</v>
      </c>
      <c r="CB235"/>
      <c r="CC235"/>
      <c r="CD235" t="s">
        <v>73</v>
      </c>
      <c r="CE235"/>
      <c r="CF235"/>
      <c r="CG235"/>
      <c r="CH235"/>
      <c r="CI235" t="s">
        <v>385</v>
      </c>
      <c r="CJ235" t="s">
        <v>472</v>
      </c>
      <c r="CK235" t="s">
        <v>134</v>
      </c>
      <c r="CL235" t="s">
        <v>160</v>
      </c>
      <c r="CM235" t="s">
        <v>389</v>
      </c>
      <c r="CN235" t="s">
        <v>390</v>
      </c>
      <c r="CO235" t="s">
        <v>395</v>
      </c>
      <c r="CP235" t="s">
        <v>83</v>
      </c>
      <c r="CQ235" t="s">
        <v>104</v>
      </c>
      <c r="CR235" t="s">
        <v>85</v>
      </c>
      <c r="CS235" t="s">
        <v>86</v>
      </c>
      <c r="CT235" t="s">
        <v>359</v>
      </c>
      <c r="CU235"/>
    </row>
    <row r="236" spans="1:99">
      <c r="A236">
        <v>18044783297</v>
      </c>
      <c r="B236" t="s">
        <v>16</v>
      </c>
      <c r="C236"/>
      <c r="D236"/>
      <c r="E236"/>
      <c r="F236"/>
      <c r="G236" t="s">
        <v>21</v>
      </c>
      <c r="H236"/>
      <c r="I236"/>
      <c r="J236"/>
      <c r="K236"/>
      <c r="L236"/>
      <c r="M236" t="s">
        <v>27</v>
      </c>
      <c r="N236"/>
      <c r="O236"/>
      <c r="P236" t="s">
        <v>16</v>
      </c>
      <c r="Q236"/>
      <c r="R236"/>
      <c r="S236"/>
      <c r="T236"/>
      <c r="U236"/>
      <c r="V236"/>
      <c r="W236"/>
      <c r="X236"/>
      <c r="Y236"/>
      <c r="Z236"/>
      <c r="AA236" t="s">
        <v>27</v>
      </c>
      <c r="AB236"/>
      <c r="AC236"/>
      <c r="AD236"/>
      <c r="AE236"/>
      <c r="AF236"/>
      <c r="AG236"/>
      <c r="AH236"/>
      <c r="AI236" t="s">
        <v>34</v>
      </c>
      <c r="AJ236"/>
      <c r="AK236"/>
      <c r="AL236"/>
      <c r="AM236"/>
      <c r="AN236"/>
      <c r="AO236"/>
      <c r="AP236" t="s">
        <v>39</v>
      </c>
      <c r="AQ236"/>
      <c r="AR236"/>
      <c r="AS236"/>
      <c r="AT236"/>
      <c r="AU236" t="s">
        <v>43</v>
      </c>
      <c r="AV236" t="s">
        <v>44</v>
      </c>
      <c r="AW236"/>
      <c r="AX236" t="s">
        <v>46</v>
      </c>
      <c r="AY236"/>
      <c r="AZ236" t="s">
        <v>48</v>
      </c>
      <c r="BA236"/>
      <c r="BB236"/>
      <c r="BC236"/>
      <c r="BD236" t="s">
        <v>51</v>
      </c>
      <c r="BE236"/>
      <c r="BF236" t="s">
        <v>52</v>
      </c>
      <c r="BG236" t="s">
        <v>53</v>
      </c>
      <c r="BH236"/>
      <c r="BI236"/>
      <c r="BJ236"/>
      <c r="BK236"/>
      <c r="BL236"/>
      <c r="BM236" t="s">
        <v>59</v>
      </c>
      <c r="BN236"/>
      <c r="BO236"/>
      <c r="BP236" t="s">
        <v>60</v>
      </c>
      <c r="BQ236" t="s">
        <v>61</v>
      </c>
      <c r="BR236"/>
      <c r="BS236"/>
      <c r="BT236"/>
      <c r="BU236" t="s">
        <v>64</v>
      </c>
      <c r="BV236"/>
      <c r="BW236"/>
      <c r="BX236" t="s">
        <v>67</v>
      </c>
      <c r="BY236"/>
      <c r="BZ236"/>
      <c r="CA236" t="s">
        <v>70</v>
      </c>
      <c r="CB236"/>
      <c r="CC236"/>
      <c r="CD236" t="s">
        <v>73</v>
      </c>
      <c r="CE236"/>
      <c r="CF236" t="s">
        <v>75</v>
      </c>
      <c r="CG236"/>
      <c r="CH236"/>
      <c r="CI236" t="s">
        <v>388</v>
      </c>
      <c r="CJ236" t="s">
        <v>472</v>
      </c>
      <c r="CK236" t="s">
        <v>134</v>
      </c>
      <c r="CL236" t="s">
        <v>160</v>
      </c>
      <c r="CM236" t="s">
        <v>389</v>
      </c>
      <c r="CN236" t="s">
        <v>390</v>
      </c>
      <c r="CO236" t="s">
        <v>395</v>
      </c>
      <c r="CP236" t="s">
        <v>93</v>
      </c>
      <c r="CQ236" t="s">
        <v>95</v>
      </c>
      <c r="CR236" t="s">
        <v>85</v>
      </c>
      <c r="CS236" t="s">
        <v>86</v>
      </c>
      <c r="CT236" t="s">
        <v>362</v>
      </c>
      <c r="CU236"/>
    </row>
    <row r="237" spans="1:99">
      <c r="A237">
        <v>18044783080</v>
      </c>
      <c r="B237" t="s">
        <v>16</v>
      </c>
      <c r="C237" t="s">
        <v>17</v>
      </c>
      <c r="D237"/>
      <c r="E237"/>
      <c r="F237"/>
      <c r="G237"/>
      <c r="H237"/>
      <c r="I237"/>
      <c r="J237"/>
      <c r="K237"/>
      <c r="L237" t="s">
        <v>26</v>
      </c>
      <c r="M237"/>
      <c r="N237"/>
      <c r="O237"/>
      <c r="P237" t="s">
        <v>16</v>
      </c>
      <c r="Q237" t="s">
        <v>17</v>
      </c>
      <c r="R237"/>
      <c r="S237"/>
      <c r="T237"/>
      <c r="U237"/>
      <c r="V237"/>
      <c r="W237"/>
      <c r="X237" t="s">
        <v>24</v>
      </c>
      <c r="Y237"/>
      <c r="Z237"/>
      <c r="AA237"/>
      <c r="AB237"/>
      <c r="AC237"/>
      <c r="AD237"/>
      <c r="AE237"/>
      <c r="AF237"/>
      <c r="AG237"/>
      <c r="AH237"/>
      <c r="AI237" t="s">
        <v>34</v>
      </c>
      <c r="AJ237"/>
      <c r="AK237"/>
      <c r="AL237"/>
      <c r="AM237"/>
      <c r="AN237"/>
      <c r="AO237"/>
      <c r="AP237" t="s">
        <v>39</v>
      </c>
      <c r="AQ237"/>
      <c r="AR237" t="s">
        <v>41</v>
      </c>
      <c r="AS237"/>
      <c r="AT237"/>
      <c r="AU237"/>
      <c r="AV237"/>
      <c r="AW237" t="s">
        <v>45</v>
      </c>
      <c r="AX237"/>
      <c r="AY237"/>
      <c r="AZ237"/>
      <c r="BA237"/>
      <c r="BB237"/>
      <c r="BC237"/>
      <c r="BD237"/>
      <c r="BE237"/>
      <c r="BF237"/>
      <c r="BG237"/>
      <c r="BH237"/>
      <c r="BI237"/>
      <c r="BJ237"/>
      <c r="BK237" t="s">
        <v>57</v>
      </c>
      <c r="BL237" t="s">
        <v>58</v>
      </c>
      <c r="BM237"/>
      <c r="BN237" t="s">
        <v>24</v>
      </c>
      <c r="BO237"/>
      <c r="BP237"/>
      <c r="BQ237"/>
      <c r="BR237"/>
      <c r="BS237"/>
      <c r="BT237"/>
      <c r="BU237" t="s">
        <v>64</v>
      </c>
      <c r="BV237"/>
      <c r="BW237"/>
      <c r="BX237" t="s">
        <v>67</v>
      </c>
      <c r="BY237"/>
      <c r="BZ237"/>
      <c r="CA237"/>
      <c r="CB237"/>
      <c r="CC237"/>
      <c r="CD237" t="s">
        <v>73</v>
      </c>
      <c r="CE237"/>
      <c r="CF237"/>
      <c r="CG237"/>
      <c r="CH237"/>
      <c r="CI237" t="s">
        <v>388</v>
      </c>
      <c r="CJ237" t="s">
        <v>472</v>
      </c>
      <c r="CK237" t="s">
        <v>80</v>
      </c>
      <c r="CL237" t="s">
        <v>114</v>
      </c>
      <c r="CM237" t="s">
        <v>389</v>
      </c>
      <c r="CN237" t="s">
        <v>387</v>
      </c>
      <c r="CO237" t="s">
        <v>82</v>
      </c>
      <c r="CP237"/>
      <c r="CQ237" t="s">
        <v>102</v>
      </c>
      <c r="CR237" t="s">
        <v>85</v>
      </c>
      <c r="CS237" t="s">
        <v>86</v>
      </c>
      <c r="CT237" t="s">
        <v>359</v>
      </c>
      <c r="CU237"/>
    </row>
    <row r="238" spans="1:99">
      <c r="A238">
        <v>18044782981</v>
      </c>
      <c r="B238"/>
      <c r="C238"/>
      <c r="D238"/>
      <c r="E238" t="s">
        <v>19</v>
      </c>
      <c r="F238"/>
      <c r="G238"/>
      <c r="H238"/>
      <c r="I238"/>
      <c r="J238"/>
      <c r="K238"/>
      <c r="L238"/>
      <c r="M238"/>
      <c r="N238"/>
      <c r="O238"/>
      <c r="P238"/>
      <c r="Q238"/>
      <c r="R238"/>
      <c r="S238" t="s">
        <v>19</v>
      </c>
      <c r="T238"/>
      <c r="U238"/>
      <c r="V238"/>
      <c r="W238"/>
      <c r="X238"/>
      <c r="Y238"/>
      <c r="Z238"/>
      <c r="AA238"/>
      <c r="AB238"/>
      <c r="AC238"/>
      <c r="AD238"/>
      <c r="AE238"/>
      <c r="AF238"/>
      <c r="AG238"/>
      <c r="AH238"/>
      <c r="AI238" t="s">
        <v>34</v>
      </c>
      <c r="AJ238"/>
      <c r="AK238"/>
      <c r="AL238"/>
      <c r="AM238"/>
      <c r="AN238"/>
      <c r="AO238"/>
      <c r="AP238"/>
      <c r="AQ238"/>
      <c r="AR238"/>
      <c r="AS238"/>
      <c r="AT238"/>
      <c r="AU238"/>
      <c r="AV238"/>
      <c r="AW238"/>
      <c r="AX238"/>
      <c r="AY238" t="s">
        <v>47</v>
      </c>
      <c r="AZ238"/>
      <c r="BA238"/>
      <c r="BB238"/>
      <c r="BC238"/>
      <c r="BD238"/>
      <c r="BE238"/>
      <c r="BF238"/>
      <c r="BG238"/>
      <c r="BH238"/>
      <c r="BI238" t="s">
        <v>55</v>
      </c>
      <c r="BJ238"/>
      <c r="BK238"/>
      <c r="BL238"/>
      <c r="BM238"/>
      <c r="BN238"/>
      <c r="BO238"/>
      <c r="BP238"/>
      <c r="BQ238"/>
      <c r="BR238"/>
      <c r="BS238"/>
      <c r="BT238"/>
      <c r="BU238"/>
      <c r="BV238"/>
      <c r="BW238"/>
      <c r="BX238"/>
      <c r="BY238"/>
      <c r="BZ238"/>
      <c r="CA238"/>
      <c r="CB238"/>
      <c r="CC238"/>
      <c r="CD238"/>
      <c r="CE238"/>
      <c r="CF238" t="s">
        <v>75</v>
      </c>
      <c r="CG238"/>
      <c r="CH238"/>
      <c r="CI238" t="s">
        <v>385</v>
      </c>
      <c r="CJ238" t="s">
        <v>485</v>
      </c>
      <c r="CK238" t="s">
        <v>134</v>
      </c>
      <c r="CL238" t="s">
        <v>173</v>
      </c>
      <c r="CM238" t="s">
        <v>389</v>
      </c>
      <c r="CN238" t="s">
        <v>411</v>
      </c>
      <c r="CO238" t="s">
        <v>82</v>
      </c>
      <c r="CP238"/>
      <c r="CQ238" t="s">
        <v>84</v>
      </c>
      <c r="CR238" t="s">
        <v>85</v>
      </c>
      <c r="CS238" t="s">
        <v>108</v>
      </c>
      <c r="CT238" t="s">
        <v>282</v>
      </c>
      <c r="CU238"/>
    </row>
    <row r="239" spans="1:99">
      <c r="A239">
        <v>18044782921</v>
      </c>
      <c r="B239"/>
      <c r="C239"/>
      <c r="D239"/>
      <c r="E239" t="s">
        <v>19</v>
      </c>
      <c r="F239"/>
      <c r="G239"/>
      <c r="H239"/>
      <c r="I239"/>
      <c r="J239" t="s">
        <v>24</v>
      </c>
      <c r="K239" t="s">
        <v>25</v>
      </c>
      <c r="L239" t="s">
        <v>26</v>
      </c>
      <c r="M239"/>
      <c r="N239" t="s">
        <v>28</v>
      </c>
      <c r="O239"/>
      <c r="P239" t="s">
        <v>16</v>
      </c>
      <c r="Q239" t="s">
        <v>17</v>
      </c>
      <c r="R239" t="s">
        <v>18</v>
      </c>
      <c r="S239"/>
      <c r="T239"/>
      <c r="U239"/>
      <c r="V239"/>
      <c r="W239"/>
      <c r="X239" t="s">
        <v>24</v>
      </c>
      <c r="Y239"/>
      <c r="Z239"/>
      <c r="AA239"/>
      <c r="AB239" t="s">
        <v>28</v>
      </c>
      <c r="AC239"/>
      <c r="AD239"/>
      <c r="AE239"/>
      <c r="AF239"/>
      <c r="AG239"/>
      <c r="AH239"/>
      <c r="AI239" t="s">
        <v>34</v>
      </c>
      <c r="AJ239"/>
      <c r="AK239"/>
      <c r="AL239"/>
      <c r="AM239"/>
      <c r="AN239"/>
      <c r="AO239"/>
      <c r="AP239" t="s">
        <v>39</v>
      </c>
      <c r="AQ239"/>
      <c r="AR239" t="s">
        <v>41</v>
      </c>
      <c r="AS239"/>
      <c r="AT239"/>
      <c r="AU239" t="s">
        <v>43</v>
      </c>
      <c r="AV239" t="s">
        <v>44</v>
      </c>
      <c r="AW239" t="s">
        <v>45</v>
      </c>
      <c r="AX239" t="s">
        <v>46</v>
      </c>
      <c r="AY239" t="s">
        <v>47</v>
      </c>
      <c r="AZ239"/>
      <c r="BA239"/>
      <c r="BB239" t="s">
        <v>49</v>
      </c>
      <c r="BC239"/>
      <c r="BD239"/>
      <c r="BE239"/>
      <c r="BF239"/>
      <c r="BG239"/>
      <c r="BH239"/>
      <c r="BI239"/>
      <c r="BJ239"/>
      <c r="BK239"/>
      <c r="BL239" t="s">
        <v>58</v>
      </c>
      <c r="BM239"/>
      <c r="BN239"/>
      <c r="BO239"/>
      <c r="BP239"/>
      <c r="BQ239"/>
      <c r="BR239"/>
      <c r="BS239" t="s">
        <v>63</v>
      </c>
      <c r="BT239"/>
      <c r="BU239" t="s">
        <v>64</v>
      </c>
      <c r="BV239"/>
      <c r="BW239" t="s">
        <v>66</v>
      </c>
      <c r="BX239" t="s">
        <v>67</v>
      </c>
      <c r="BY239"/>
      <c r="BZ239"/>
      <c r="CA239"/>
      <c r="CB239"/>
      <c r="CC239"/>
      <c r="CD239"/>
      <c r="CE239"/>
      <c r="CF239" t="s">
        <v>75</v>
      </c>
      <c r="CG239"/>
      <c r="CH239"/>
      <c r="CI239"/>
      <c r="CJ239"/>
      <c r="CK239"/>
      <c r="CL239"/>
      <c r="CM239"/>
      <c r="CN239"/>
      <c r="CO239"/>
      <c r="CP239"/>
      <c r="CQ239"/>
      <c r="CR239"/>
      <c r="CS239"/>
      <c r="CT239"/>
      <c r="CU239"/>
    </row>
    <row r="240" spans="1:99">
      <c r="A240">
        <v>18044782827</v>
      </c>
      <c r="B240"/>
      <c r="C240" t="s">
        <v>17</v>
      </c>
      <c r="D240" t="s">
        <v>18</v>
      </c>
      <c r="E240"/>
      <c r="F240"/>
      <c r="G240"/>
      <c r="H240"/>
      <c r="I240"/>
      <c r="J240"/>
      <c r="K240"/>
      <c r="L240"/>
      <c r="M240" t="s">
        <v>27</v>
      </c>
      <c r="N240"/>
      <c r="O240"/>
      <c r="P240" t="s">
        <v>16</v>
      </c>
      <c r="Q240" t="s">
        <v>17</v>
      </c>
      <c r="R240"/>
      <c r="S240"/>
      <c r="T240"/>
      <c r="U240"/>
      <c r="V240"/>
      <c r="W240"/>
      <c r="X240"/>
      <c r="Y240"/>
      <c r="Z240"/>
      <c r="AA240"/>
      <c r="AB240" t="s">
        <v>28</v>
      </c>
      <c r="AC240"/>
      <c r="AD240"/>
      <c r="AE240"/>
      <c r="AF240"/>
      <c r="AG240"/>
      <c r="AH240"/>
      <c r="AI240" t="s">
        <v>34</v>
      </c>
      <c r="AJ240"/>
      <c r="AK240"/>
      <c r="AL240"/>
      <c r="AM240"/>
      <c r="AN240"/>
      <c r="AO240" t="s">
        <v>38</v>
      </c>
      <c r="AP240"/>
      <c r="AQ240"/>
      <c r="AR240"/>
      <c r="AS240"/>
      <c r="AT240"/>
      <c r="AU240" t="s">
        <v>43</v>
      </c>
      <c r="AV240"/>
      <c r="AW240"/>
      <c r="AX240"/>
      <c r="AY240"/>
      <c r="AZ240"/>
      <c r="BA240"/>
      <c r="BB240"/>
      <c r="BC240"/>
      <c r="BD240"/>
      <c r="BE240" t="s">
        <v>17</v>
      </c>
      <c r="BF240"/>
      <c r="BG240"/>
      <c r="BH240" t="s">
        <v>54</v>
      </c>
      <c r="BI240"/>
      <c r="BJ240"/>
      <c r="BK240"/>
      <c r="BL240"/>
      <c r="BM240"/>
      <c r="BN240" t="s">
        <v>24</v>
      </c>
      <c r="BO240"/>
      <c r="BP240"/>
      <c r="BQ240"/>
      <c r="BR240"/>
      <c r="BS240"/>
      <c r="BT240"/>
      <c r="BU240" t="s">
        <v>64</v>
      </c>
      <c r="BV240"/>
      <c r="BW240"/>
      <c r="BX240"/>
      <c r="BY240"/>
      <c r="BZ240"/>
      <c r="CA240" t="s">
        <v>70</v>
      </c>
      <c r="CB240"/>
      <c r="CC240" t="s">
        <v>72</v>
      </c>
      <c r="CD240"/>
      <c r="CE240"/>
      <c r="CF240" t="s">
        <v>75</v>
      </c>
      <c r="CG240"/>
      <c r="CH240"/>
      <c r="CI240" t="s">
        <v>388</v>
      </c>
      <c r="CJ240" t="s">
        <v>485</v>
      </c>
      <c r="CK240" t="s">
        <v>134</v>
      </c>
      <c r="CL240" t="s">
        <v>163</v>
      </c>
      <c r="CM240"/>
      <c r="CN240" t="s">
        <v>390</v>
      </c>
      <c r="CO240" t="s">
        <v>82</v>
      </c>
      <c r="CP240" t="s">
        <v>94</v>
      </c>
      <c r="CQ240" t="s">
        <v>103</v>
      </c>
      <c r="CR240" t="s">
        <v>85</v>
      </c>
      <c r="CS240" t="s">
        <v>86</v>
      </c>
      <c r="CT240" t="s">
        <v>360</v>
      </c>
      <c r="CU240"/>
    </row>
    <row r="241" spans="1:99">
      <c r="A241">
        <v>18044782739</v>
      </c>
      <c r="B241"/>
      <c r="C241"/>
      <c r="D241"/>
      <c r="E241" t="s">
        <v>19</v>
      </c>
      <c r="F241"/>
      <c r="G241"/>
      <c r="H241"/>
      <c r="I241"/>
      <c r="J241"/>
      <c r="K241" t="s">
        <v>25</v>
      </c>
      <c r="L241" t="s">
        <v>26</v>
      </c>
      <c r="M241"/>
      <c r="N241"/>
      <c r="O241"/>
      <c r="P241"/>
      <c r="Q241" t="s">
        <v>17</v>
      </c>
      <c r="R241"/>
      <c r="S241" t="s">
        <v>19</v>
      </c>
      <c r="T241"/>
      <c r="U241"/>
      <c r="V241"/>
      <c r="W241"/>
      <c r="X241"/>
      <c r="Y241" t="s">
        <v>25</v>
      </c>
      <c r="Z241"/>
      <c r="AA241"/>
      <c r="AB241"/>
      <c r="AC241"/>
      <c r="AD241"/>
      <c r="AE241"/>
      <c r="AF241" t="s">
        <v>31</v>
      </c>
      <c r="AG241"/>
      <c r="AH241"/>
      <c r="AI241"/>
      <c r="AJ241"/>
      <c r="AK241" t="s">
        <v>36</v>
      </c>
      <c r="AL241" t="s">
        <v>37</v>
      </c>
      <c r="AM241"/>
      <c r="AN241"/>
      <c r="AO241"/>
      <c r="AP241"/>
      <c r="AQ241"/>
      <c r="AR241" t="s">
        <v>41</v>
      </c>
      <c r="AS241"/>
      <c r="AT241"/>
      <c r="AU241"/>
      <c r="AV241"/>
      <c r="AW241"/>
      <c r="AX241"/>
      <c r="AY241" t="s">
        <v>47</v>
      </c>
      <c r="AZ241" t="s">
        <v>48</v>
      </c>
      <c r="BA241"/>
      <c r="BB241"/>
      <c r="BC241"/>
      <c r="BD241" t="s">
        <v>51</v>
      </c>
      <c r="BE241"/>
      <c r="BF241"/>
      <c r="BG241"/>
      <c r="BH241"/>
      <c r="BI241"/>
      <c r="BJ241"/>
      <c r="BK241"/>
      <c r="BL241"/>
      <c r="BM241" t="s">
        <v>59</v>
      </c>
      <c r="BN241"/>
      <c r="BO241"/>
      <c r="BP241"/>
      <c r="BQ241"/>
      <c r="BR241"/>
      <c r="BS241" t="s">
        <v>63</v>
      </c>
      <c r="BT241"/>
      <c r="BU241"/>
      <c r="BV241"/>
      <c r="BW241"/>
      <c r="BX241" t="s">
        <v>67</v>
      </c>
      <c r="BY241"/>
      <c r="BZ241"/>
      <c r="CA241"/>
      <c r="CB241"/>
      <c r="CC241"/>
      <c r="CD241"/>
      <c r="CE241"/>
      <c r="CF241" t="s">
        <v>75</v>
      </c>
      <c r="CG241" t="s">
        <v>76</v>
      </c>
      <c r="CH241"/>
      <c r="CI241" t="s">
        <v>388</v>
      </c>
      <c r="CJ241" t="s">
        <v>485</v>
      </c>
      <c r="CK241" t="s">
        <v>134</v>
      </c>
      <c r="CL241" t="s">
        <v>140</v>
      </c>
      <c r="CM241" t="s">
        <v>391</v>
      </c>
      <c r="CN241" t="s">
        <v>390</v>
      </c>
      <c r="CO241" t="s">
        <v>82</v>
      </c>
      <c r="CP241" t="s">
        <v>93</v>
      </c>
      <c r="CQ241" t="s">
        <v>84</v>
      </c>
      <c r="CR241" t="s">
        <v>85</v>
      </c>
      <c r="CS241" t="s">
        <v>81</v>
      </c>
      <c r="CT241" t="s">
        <v>282</v>
      </c>
      <c r="CU241"/>
    </row>
    <row r="242" spans="1:99">
      <c r="A242">
        <v>18044782617</v>
      </c>
      <c r="B242"/>
      <c r="C242"/>
      <c r="D242"/>
      <c r="E242" t="s">
        <v>19</v>
      </c>
      <c r="F242"/>
      <c r="G242"/>
      <c r="H242"/>
      <c r="I242"/>
      <c r="J242"/>
      <c r="K242" t="s">
        <v>25</v>
      </c>
      <c r="L242" t="s">
        <v>26</v>
      </c>
      <c r="M242"/>
      <c r="N242"/>
      <c r="O242"/>
      <c r="P242" t="s">
        <v>16</v>
      </c>
      <c r="Q242"/>
      <c r="R242"/>
      <c r="S242"/>
      <c r="T242"/>
      <c r="U242"/>
      <c r="V242"/>
      <c r="W242"/>
      <c r="X242" t="s">
        <v>24</v>
      </c>
      <c r="Y242"/>
      <c r="Z242"/>
      <c r="AA242"/>
      <c r="AB242" t="s">
        <v>28</v>
      </c>
      <c r="AC242"/>
      <c r="AD242"/>
      <c r="AE242"/>
      <c r="AF242" t="s">
        <v>31</v>
      </c>
      <c r="AG242"/>
      <c r="AH242"/>
      <c r="AI242"/>
      <c r="AJ242"/>
      <c r="AK242" t="s">
        <v>36</v>
      </c>
      <c r="AL242"/>
      <c r="AM242"/>
      <c r="AN242"/>
      <c r="AO242"/>
      <c r="AP242" t="s">
        <v>39</v>
      </c>
      <c r="AQ242"/>
      <c r="AR242" t="s">
        <v>41</v>
      </c>
      <c r="AS242"/>
      <c r="AT242"/>
      <c r="AU242"/>
      <c r="AV242"/>
      <c r="AW242"/>
      <c r="AX242"/>
      <c r="AY242" t="s">
        <v>47</v>
      </c>
      <c r="AZ242"/>
      <c r="BA242"/>
      <c r="BB242" t="s">
        <v>49</v>
      </c>
      <c r="BC242"/>
      <c r="BD242"/>
      <c r="BE242"/>
      <c r="BF242"/>
      <c r="BG242"/>
      <c r="BH242" t="s">
        <v>54</v>
      </c>
      <c r="BI242"/>
      <c r="BJ242"/>
      <c r="BK242"/>
      <c r="BL242"/>
      <c r="BM242"/>
      <c r="BN242" t="s">
        <v>24</v>
      </c>
      <c r="BO242"/>
      <c r="BP242"/>
      <c r="BQ242"/>
      <c r="BR242"/>
      <c r="BS242"/>
      <c r="BT242"/>
      <c r="BU242"/>
      <c r="BV242"/>
      <c r="BW242" t="s">
        <v>66</v>
      </c>
      <c r="BX242" t="s">
        <v>67</v>
      </c>
      <c r="BY242"/>
      <c r="BZ242"/>
      <c r="CA242"/>
      <c r="CB242"/>
      <c r="CC242"/>
      <c r="CD242"/>
      <c r="CE242"/>
      <c r="CF242" t="s">
        <v>75</v>
      </c>
      <c r="CG242"/>
      <c r="CH242"/>
      <c r="CI242" t="s">
        <v>385</v>
      </c>
      <c r="CJ242" t="s">
        <v>485</v>
      </c>
      <c r="CK242" t="s">
        <v>134</v>
      </c>
      <c r="CL242" t="s">
        <v>140</v>
      </c>
      <c r="CM242"/>
      <c r="CN242" t="s">
        <v>390</v>
      </c>
      <c r="CO242" t="s">
        <v>395</v>
      </c>
      <c r="CP242" t="s">
        <v>94</v>
      </c>
      <c r="CQ242" t="s">
        <v>88</v>
      </c>
      <c r="CR242" t="s">
        <v>85</v>
      </c>
      <c r="CS242" t="s">
        <v>108</v>
      </c>
      <c r="CT242"/>
      <c r="CU242"/>
    </row>
    <row r="243" spans="1:99">
      <c r="A243">
        <v>18044782517</v>
      </c>
      <c r="B243" t="s">
        <v>16</v>
      </c>
      <c r="C243" t="s">
        <v>17</v>
      </c>
      <c r="D243"/>
      <c r="E243"/>
      <c r="F243"/>
      <c r="G243"/>
      <c r="H243"/>
      <c r="I243"/>
      <c r="J243" t="s">
        <v>24</v>
      </c>
      <c r="K243"/>
      <c r="L243"/>
      <c r="M243"/>
      <c r="N243"/>
      <c r="O243"/>
      <c r="P243" t="s">
        <v>16</v>
      </c>
      <c r="Q243"/>
      <c r="R243"/>
      <c r="S243"/>
      <c r="T243"/>
      <c r="U243"/>
      <c r="V243"/>
      <c r="W243"/>
      <c r="X243" t="s">
        <v>24</v>
      </c>
      <c r="Y243" t="s">
        <v>25</v>
      </c>
      <c r="Z243"/>
      <c r="AA243"/>
      <c r="AB243"/>
      <c r="AC243"/>
      <c r="AD243"/>
      <c r="AE243"/>
      <c r="AF243"/>
      <c r="AG243"/>
      <c r="AH243"/>
      <c r="AI243" t="s">
        <v>34</v>
      </c>
      <c r="AJ243"/>
      <c r="AK243"/>
      <c r="AL243"/>
      <c r="AM243"/>
      <c r="AN243"/>
      <c r="AO243" t="s">
        <v>38</v>
      </c>
      <c r="AP243" t="s">
        <v>39</v>
      </c>
      <c r="AQ243" t="s">
        <v>40</v>
      </c>
      <c r="AR243"/>
      <c r="AS243"/>
      <c r="AT243"/>
      <c r="AU243"/>
      <c r="AV243"/>
      <c r="AW243"/>
      <c r="AX243"/>
      <c r="AY243"/>
      <c r="AZ243"/>
      <c r="BA243"/>
      <c r="BB243" t="s">
        <v>49</v>
      </c>
      <c r="BC243"/>
      <c r="BD243"/>
      <c r="BE243" t="s">
        <v>17</v>
      </c>
      <c r="BF243"/>
      <c r="BG243"/>
      <c r="BH243" t="s">
        <v>54</v>
      </c>
      <c r="BI243"/>
      <c r="BJ243"/>
      <c r="BK243"/>
      <c r="BL243"/>
      <c r="BM243"/>
      <c r="BN243"/>
      <c r="BO243"/>
      <c r="BP243"/>
      <c r="BQ243"/>
      <c r="BR243"/>
      <c r="BS243"/>
      <c r="BT243"/>
      <c r="BU243" t="s">
        <v>64</v>
      </c>
      <c r="BV243"/>
      <c r="BW243"/>
      <c r="BX243" t="s">
        <v>67</v>
      </c>
      <c r="BY243"/>
      <c r="BZ243"/>
      <c r="CA243" t="s">
        <v>70</v>
      </c>
      <c r="CB243"/>
      <c r="CC243"/>
      <c r="CD243"/>
      <c r="CE243"/>
      <c r="CF243"/>
      <c r="CG243"/>
      <c r="CH243"/>
      <c r="CI243" t="s">
        <v>388</v>
      </c>
      <c r="CJ243" t="s">
        <v>485</v>
      </c>
      <c r="CK243" t="s">
        <v>134</v>
      </c>
      <c r="CL243" t="s">
        <v>510</v>
      </c>
      <c r="CM243" t="s">
        <v>389</v>
      </c>
      <c r="CN243" t="s">
        <v>387</v>
      </c>
      <c r="CO243" t="s">
        <v>82</v>
      </c>
      <c r="CP243" t="s">
        <v>94</v>
      </c>
      <c r="CQ243" t="s">
        <v>106</v>
      </c>
      <c r="CR243" t="s">
        <v>85</v>
      </c>
      <c r="CS243" t="s">
        <v>86</v>
      </c>
      <c r="CT243" t="s">
        <v>359</v>
      </c>
      <c r="CU243"/>
    </row>
    <row r="244" spans="1:99">
      <c r="A244">
        <v>18044782358</v>
      </c>
      <c r="B244"/>
      <c r="C244"/>
      <c r="D244" t="s">
        <v>18</v>
      </c>
      <c r="E244"/>
      <c r="F244"/>
      <c r="G244"/>
      <c r="H244"/>
      <c r="I244" t="s">
        <v>23</v>
      </c>
      <c r="J244" t="s">
        <v>24</v>
      </c>
      <c r="K244"/>
      <c r="L244"/>
      <c r="M244"/>
      <c r="N244"/>
      <c r="O244"/>
      <c r="P244" t="s">
        <v>16</v>
      </c>
      <c r="Q244"/>
      <c r="R244"/>
      <c r="S244"/>
      <c r="T244"/>
      <c r="U244"/>
      <c r="V244"/>
      <c r="W244"/>
      <c r="X244"/>
      <c r="Y244" t="s">
        <v>25</v>
      </c>
      <c r="Z244"/>
      <c r="AA244"/>
      <c r="AB244"/>
      <c r="AC244"/>
      <c r="AD244"/>
      <c r="AE244"/>
      <c r="AF244"/>
      <c r="AG244"/>
      <c r="AH244"/>
      <c r="AI244" t="s">
        <v>34</v>
      </c>
      <c r="AJ244"/>
      <c r="AK244"/>
      <c r="AL244"/>
      <c r="AM244"/>
      <c r="AN244"/>
      <c r="AO244" t="s">
        <v>38</v>
      </c>
      <c r="AP244" t="s">
        <v>39</v>
      </c>
      <c r="AQ244"/>
      <c r="AR244"/>
      <c r="AS244"/>
      <c r="AT244"/>
      <c r="AU244"/>
      <c r="AV244"/>
      <c r="AW244"/>
      <c r="AX244"/>
      <c r="AY244"/>
      <c r="AZ244"/>
      <c r="BA244"/>
      <c r="BB244"/>
      <c r="BC244"/>
      <c r="BD244" t="s">
        <v>51</v>
      </c>
      <c r="BE244"/>
      <c r="BF244" t="s">
        <v>52</v>
      </c>
      <c r="BG244"/>
      <c r="BH244"/>
      <c r="BI244"/>
      <c r="BJ244"/>
      <c r="BK244"/>
      <c r="BL244"/>
      <c r="BM244"/>
      <c r="BN244" t="s">
        <v>24</v>
      </c>
      <c r="BO244"/>
      <c r="BP244"/>
      <c r="BQ244"/>
      <c r="BR244"/>
      <c r="BS244"/>
      <c r="BT244"/>
      <c r="BU244" t="s">
        <v>64</v>
      </c>
      <c r="BV244"/>
      <c r="BW244"/>
      <c r="BX244"/>
      <c r="BY244"/>
      <c r="BZ244"/>
      <c r="CA244" t="s">
        <v>70</v>
      </c>
      <c r="CB244"/>
      <c r="CC244" t="s">
        <v>72</v>
      </c>
      <c r="CD244"/>
      <c r="CE244"/>
      <c r="CF244"/>
      <c r="CG244"/>
      <c r="CH244"/>
      <c r="CI244" t="s">
        <v>388</v>
      </c>
      <c r="CJ244" t="s">
        <v>485</v>
      </c>
      <c r="CK244" t="s">
        <v>134</v>
      </c>
      <c r="CL244" t="s">
        <v>510</v>
      </c>
      <c r="CM244" t="s">
        <v>389</v>
      </c>
      <c r="CN244" t="s">
        <v>387</v>
      </c>
      <c r="CO244" t="s">
        <v>82</v>
      </c>
      <c r="CP244" t="s">
        <v>83</v>
      </c>
      <c r="CQ244" t="s">
        <v>111</v>
      </c>
      <c r="CR244" t="s">
        <v>105</v>
      </c>
      <c r="CS244" t="s">
        <v>86</v>
      </c>
      <c r="CT244" t="s">
        <v>359</v>
      </c>
      <c r="CU244"/>
    </row>
    <row r="245" spans="1:99">
      <c r="A245">
        <v>18044782196</v>
      </c>
      <c r="B245"/>
      <c r="C245"/>
      <c r="D245"/>
      <c r="E245"/>
      <c r="F245"/>
      <c r="G245" t="s">
        <v>21</v>
      </c>
      <c r="H245"/>
      <c r="I245" t="s">
        <v>23</v>
      </c>
      <c r="J245"/>
      <c r="K245" t="s">
        <v>25</v>
      </c>
      <c r="L245"/>
      <c r="M245"/>
      <c r="N245"/>
      <c r="O245"/>
      <c r="P245" t="s">
        <v>16</v>
      </c>
      <c r="Q245" t="s">
        <v>17</v>
      </c>
      <c r="R245"/>
      <c r="S245"/>
      <c r="T245"/>
      <c r="U245"/>
      <c r="V245"/>
      <c r="W245"/>
      <c r="X245"/>
      <c r="Y245" t="s">
        <v>25</v>
      </c>
      <c r="Z245"/>
      <c r="AA245"/>
      <c r="AB245"/>
      <c r="AC245"/>
      <c r="AD245"/>
      <c r="AE245"/>
      <c r="AF245"/>
      <c r="AG245"/>
      <c r="AH245"/>
      <c r="AI245" t="s">
        <v>34</v>
      </c>
      <c r="AJ245"/>
      <c r="AK245"/>
      <c r="AL245"/>
      <c r="AM245"/>
      <c r="AN245"/>
      <c r="AO245"/>
      <c r="AP245" t="s">
        <v>39</v>
      </c>
      <c r="AQ245"/>
      <c r="AR245"/>
      <c r="AS245"/>
      <c r="AT245"/>
      <c r="AU245"/>
      <c r="AV245"/>
      <c r="AW245"/>
      <c r="AX245"/>
      <c r="AY245"/>
      <c r="AZ245"/>
      <c r="BA245"/>
      <c r="BB245"/>
      <c r="BC245"/>
      <c r="BD245" t="s">
        <v>51</v>
      </c>
      <c r="BE245"/>
      <c r="BF245" t="s">
        <v>52</v>
      </c>
      <c r="BG245"/>
      <c r="BH245"/>
      <c r="BI245"/>
      <c r="BJ245"/>
      <c r="BK245"/>
      <c r="BL245" t="s">
        <v>58</v>
      </c>
      <c r="BM245"/>
      <c r="BN245"/>
      <c r="BO245"/>
      <c r="BP245"/>
      <c r="BQ245"/>
      <c r="BR245"/>
      <c r="BS245"/>
      <c r="BT245"/>
      <c r="BU245" t="s">
        <v>64</v>
      </c>
      <c r="BV245"/>
      <c r="BW245"/>
      <c r="BX245"/>
      <c r="BY245"/>
      <c r="BZ245"/>
      <c r="CA245" t="s">
        <v>70</v>
      </c>
      <c r="CB245"/>
      <c r="CC245"/>
      <c r="CD245"/>
      <c r="CE245"/>
      <c r="CF245"/>
      <c r="CG245"/>
      <c r="CH245"/>
      <c r="CI245" t="s">
        <v>385</v>
      </c>
      <c r="CJ245" t="s">
        <v>485</v>
      </c>
      <c r="CK245" t="s">
        <v>134</v>
      </c>
      <c r="CL245" t="s">
        <v>343</v>
      </c>
      <c r="CM245" t="s">
        <v>393</v>
      </c>
      <c r="CN245"/>
      <c r="CO245" t="s">
        <v>82</v>
      </c>
      <c r="CP245" t="s">
        <v>94</v>
      </c>
      <c r="CQ245" t="s">
        <v>106</v>
      </c>
      <c r="CR245" t="s">
        <v>85</v>
      </c>
      <c r="CS245" t="s">
        <v>86</v>
      </c>
      <c r="CT245" t="s">
        <v>359</v>
      </c>
      <c r="CU245"/>
    </row>
    <row r="246" spans="1:99">
      <c r="A246">
        <v>18044782084</v>
      </c>
      <c r="B246"/>
      <c r="C246" t="s">
        <v>17</v>
      </c>
      <c r="D246"/>
      <c r="E246"/>
      <c r="F246"/>
      <c r="G246"/>
      <c r="H246" t="s">
        <v>22</v>
      </c>
      <c r="I246"/>
      <c r="J246"/>
      <c r="K246"/>
      <c r="L246" t="s">
        <v>26</v>
      </c>
      <c r="M246"/>
      <c r="N246"/>
      <c r="O246"/>
      <c r="P246"/>
      <c r="Q246"/>
      <c r="R246"/>
      <c r="S246" t="s">
        <v>19</v>
      </c>
      <c r="T246"/>
      <c r="U246" t="s">
        <v>21</v>
      </c>
      <c r="V246"/>
      <c r="W246"/>
      <c r="X246"/>
      <c r="Y246"/>
      <c r="Z246"/>
      <c r="AA246"/>
      <c r="AB246" t="s">
        <v>28</v>
      </c>
      <c r="AC246"/>
      <c r="AD246"/>
      <c r="AE246"/>
      <c r="AF246"/>
      <c r="AG246"/>
      <c r="AH246"/>
      <c r="AI246" t="s">
        <v>34</v>
      </c>
      <c r="AJ246"/>
      <c r="AK246"/>
      <c r="AL246"/>
      <c r="AM246"/>
      <c r="AN246"/>
      <c r="AO246"/>
      <c r="AP246" t="s">
        <v>39</v>
      </c>
      <c r="AQ246"/>
      <c r="AR246"/>
      <c r="AS246"/>
      <c r="AT246"/>
      <c r="AU246" t="s">
        <v>43</v>
      </c>
      <c r="AV246"/>
      <c r="AW246"/>
      <c r="AX246" t="s">
        <v>46</v>
      </c>
      <c r="AY246"/>
      <c r="AZ246"/>
      <c r="BA246"/>
      <c r="BB246"/>
      <c r="BC246"/>
      <c r="BD246"/>
      <c r="BE246"/>
      <c r="BF246" t="s">
        <v>52</v>
      </c>
      <c r="BG246"/>
      <c r="BH246"/>
      <c r="BI246"/>
      <c r="BJ246"/>
      <c r="BK246"/>
      <c r="BL246"/>
      <c r="BM246"/>
      <c r="BN246"/>
      <c r="BO246"/>
      <c r="BP246" t="s">
        <v>60</v>
      </c>
      <c r="BQ246"/>
      <c r="BR246" t="s">
        <v>62</v>
      </c>
      <c r="BS246"/>
      <c r="BT246"/>
      <c r="BU246" t="s">
        <v>64</v>
      </c>
      <c r="BV246"/>
      <c r="BW246"/>
      <c r="BX246" t="s">
        <v>67</v>
      </c>
      <c r="BY246"/>
      <c r="BZ246"/>
      <c r="CA246" t="s">
        <v>70</v>
      </c>
      <c r="CB246"/>
      <c r="CC246"/>
      <c r="CD246"/>
      <c r="CE246"/>
      <c r="CF246"/>
      <c r="CG246"/>
      <c r="CH246"/>
      <c r="CI246" t="s">
        <v>385</v>
      </c>
      <c r="CJ246" t="s">
        <v>472</v>
      </c>
      <c r="CK246" t="s">
        <v>134</v>
      </c>
      <c r="CL246" t="s">
        <v>163</v>
      </c>
      <c r="CM246" t="s">
        <v>106</v>
      </c>
      <c r="CN246" t="s">
        <v>390</v>
      </c>
      <c r="CO246" t="s">
        <v>82</v>
      </c>
      <c r="CP246" t="s">
        <v>83</v>
      </c>
      <c r="CQ246" t="s">
        <v>103</v>
      </c>
      <c r="CR246" t="s">
        <v>85</v>
      </c>
      <c r="CS246" t="s">
        <v>86</v>
      </c>
      <c r="CT246" t="s">
        <v>359</v>
      </c>
      <c r="CU246"/>
    </row>
    <row r="247" spans="1:99">
      <c r="A247">
        <v>18044781968</v>
      </c>
      <c r="B247"/>
      <c r="C247" t="s">
        <v>17</v>
      </c>
      <c r="D247"/>
      <c r="E247"/>
      <c r="F247"/>
      <c r="G247"/>
      <c r="H247" t="s">
        <v>22</v>
      </c>
      <c r="I247"/>
      <c r="J247"/>
      <c r="K247"/>
      <c r="L247" t="s">
        <v>26</v>
      </c>
      <c r="M247"/>
      <c r="N247"/>
      <c r="O247"/>
      <c r="P247"/>
      <c r="Q247"/>
      <c r="R247"/>
      <c r="S247" t="s">
        <v>19</v>
      </c>
      <c r="T247"/>
      <c r="U247" t="s">
        <v>21</v>
      </c>
      <c r="V247"/>
      <c r="W247"/>
      <c r="X247"/>
      <c r="Y247"/>
      <c r="Z247"/>
      <c r="AA247"/>
      <c r="AB247" t="s">
        <v>28</v>
      </c>
      <c r="AC247"/>
      <c r="AD247"/>
      <c r="AE247"/>
      <c r="AF247"/>
      <c r="AG247"/>
      <c r="AH247"/>
      <c r="AI247" t="s">
        <v>34</v>
      </c>
      <c r="AJ247"/>
      <c r="AK247"/>
      <c r="AL247"/>
      <c r="AM247"/>
      <c r="AN247"/>
      <c r="AO247"/>
      <c r="AP247" t="s">
        <v>39</v>
      </c>
      <c r="AQ247"/>
      <c r="AR247"/>
      <c r="AS247"/>
      <c r="AT247"/>
      <c r="AU247" t="s">
        <v>43</v>
      </c>
      <c r="AV247"/>
      <c r="AW247"/>
      <c r="AX247" t="s">
        <v>46</v>
      </c>
      <c r="AY247"/>
      <c r="AZ247"/>
      <c r="BA247"/>
      <c r="BB247"/>
      <c r="BC247"/>
      <c r="BD247"/>
      <c r="BE247"/>
      <c r="BF247" t="s">
        <v>52</v>
      </c>
      <c r="BG247"/>
      <c r="BH247"/>
      <c r="BI247"/>
      <c r="BJ247"/>
      <c r="BK247"/>
      <c r="BL247"/>
      <c r="BM247"/>
      <c r="BN247"/>
      <c r="BO247"/>
      <c r="BP247" t="s">
        <v>60</v>
      </c>
      <c r="BQ247"/>
      <c r="BR247" t="s">
        <v>62</v>
      </c>
      <c r="BS247"/>
      <c r="BT247"/>
      <c r="BU247" t="s">
        <v>64</v>
      </c>
      <c r="BV247"/>
      <c r="BW247"/>
      <c r="BX247" t="s">
        <v>67</v>
      </c>
      <c r="BY247"/>
      <c r="BZ247"/>
      <c r="CA247" t="s">
        <v>70</v>
      </c>
      <c r="CB247"/>
      <c r="CC247"/>
      <c r="CD247"/>
      <c r="CE247"/>
      <c r="CF247"/>
      <c r="CG247"/>
      <c r="CH247"/>
      <c r="CI247" t="s">
        <v>388</v>
      </c>
      <c r="CJ247" t="s">
        <v>472</v>
      </c>
      <c r="CK247" t="s">
        <v>134</v>
      </c>
      <c r="CL247" t="s">
        <v>163</v>
      </c>
      <c r="CM247" t="s">
        <v>106</v>
      </c>
      <c r="CN247" t="s">
        <v>390</v>
      </c>
      <c r="CO247" t="s">
        <v>82</v>
      </c>
      <c r="CP247" t="s">
        <v>83</v>
      </c>
      <c r="CQ247" t="s">
        <v>103</v>
      </c>
      <c r="CR247" t="s">
        <v>85</v>
      </c>
      <c r="CS247" t="s">
        <v>86</v>
      </c>
      <c r="CT247" t="s">
        <v>359</v>
      </c>
      <c r="CU247"/>
    </row>
    <row r="248" spans="1:99">
      <c r="A248">
        <v>18044781759</v>
      </c>
      <c r="B248"/>
      <c r="C248" t="s">
        <v>17</v>
      </c>
      <c r="D248"/>
      <c r="E248"/>
      <c r="F248"/>
      <c r="G248"/>
      <c r="H248" t="s">
        <v>22</v>
      </c>
      <c r="I248"/>
      <c r="J248"/>
      <c r="K248"/>
      <c r="L248" t="s">
        <v>26</v>
      </c>
      <c r="M248"/>
      <c r="N248"/>
      <c r="O248"/>
      <c r="P248"/>
      <c r="Q248"/>
      <c r="R248"/>
      <c r="S248"/>
      <c r="T248"/>
      <c r="U248" t="s">
        <v>21</v>
      </c>
      <c r="V248"/>
      <c r="W248"/>
      <c r="X248"/>
      <c r="Y248" t="s">
        <v>25</v>
      </c>
      <c r="Z248"/>
      <c r="AA248"/>
      <c r="AB248" t="s">
        <v>28</v>
      </c>
      <c r="AC248"/>
      <c r="AD248"/>
      <c r="AE248"/>
      <c r="AF248"/>
      <c r="AG248"/>
      <c r="AH248"/>
      <c r="AI248" t="s">
        <v>34</v>
      </c>
      <c r="AJ248"/>
      <c r="AK248"/>
      <c r="AL248"/>
      <c r="AM248"/>
      <c r="AN248"/>
      <c r="AO248"/>
      <c r="AP248" t="s">
        <v>39</v>
      </c>
      <c r="AQ248"/>
      <c r="AR248"/>
      <c r="AS248"/>
      <c r="AT248"/>
      <c r="AU248" t="s">
        <v>43</v>
      </c>
      <c r="AV248"/>
      <c r="AW248"/>
      <c r="AX248" t="s">
        <v>46</v>
      </c>
      <c r="AY248"/>
      <c r="AZ248"/>
      <c r="BA248"/>
      <c r="BB248"/>
      <c r="BC248"/>
      <c r="BD248"/>
      <c r="BE248"/>
      <c r="BF248" t="s">
        <v>52</v>
      </c>
      <c r="BG248"/>
      <c r="BH248"/>
      <c r="BI248"/>
      <c r="BJ248"/>
      <c r="BK248"/>
      <c r="BL248"/>
      <c r="BM248"/>
      <c r="BN248"/>
      <c r="BO248"/>
      <c r="BP248" t="s">
        <v>60</v>
      </c>
      <c r="BQ248"/>
      <c r="BR248" t="s">
        <v>62</v>
      </c>
      <c r="BS248"/>
      <c r="BT248"/>
      <c r="BU248" t="s">
        <v>64</v>
      </c>
      <c r="BV248"/>
      <c r="BW248"/>
      <c r="BX248" t="s">
        <v>67</v>
      </c>
      <c r="BY248"/>
      <c r="BZ248"/>
      <c r="CA248" t="s">
        <v>70</v>
      </c>
      <c r="CB248"/>
      <c r="CC248"/>
      <c r="CD248"/>
      <c r="CE248"/>
      <c r="CF248"/>
      <c r="CG248"/>
      <c r="CH248"/>
      <c r="CI248" t="s">
        <v>388</v>
      </c>
      <c r="CJ248" t="s">
        <v>476</v>
      </c>
      <c r="CK248" t="s">
        <v>134</v>
      </c>
      <c r="CL248" t="s">
        <v>163</v>
      </c>
      <c r="CM248" t="s">
        <v>106</v>
      </c>
      <c r="CN248" t="s">
        <v>390</v>
      </c>
      <c r="CO248" t="s">
        <v>395</v>
      </c>
      <c r="CP248" t="s">
        <v>94</v>
      </c>
      <c r="CQ248" t="s">
        <v>103</v>
      </c>
      <c r="CR248" t="s">
        <v>85</v>
      </c>
      <c r="CS248" t="s">
        <v>86</v>
      </c>
      <c r="CT248" t="s">
        <v>359</v>
      </c>
      <c r="CU248"/>
    </row>
    <row r="249" spans="1:99">
      <c r="A249">
        <v>18044089086</v>
      </c>
      <c r="B249"/>
      <c r="C249"/>
      <c r="D249"/>
      <c r="E249"/>
      <c r="F249"/>
      <c r="G249"/>
      <c r="H249"/>
      <c r="I249"/>
      <c r="J249"/>
      <c r="K249" t="s">
        <v>25</v>
      </c>
      <c r="L249"/>
      <c r="M249"/>
      <c r="N249"/>
      <c r="O249" t="s">
        <v>587</v>
      </c>
      <c r="P249"/>
      <c r="Q249"/>
      <c r="R249"/>
      <c r="S249"/>
      <c r="T249"/>
      <c r="U249"/>
      <c r="V249"/>
      <c r="W249"/>
      <c r="X249"/>
      <c r="Y249" t="s">
        <v>25</v>
      </c>
      <c r="Z249"/>
      <c r="AA249"/>
      <c r="AB249"/>
      <c r="AC249" t="s">
        <v>587</v>
      </c>
      <c r="AD249"/>
      <c r="AE249"/>
      <c r="AF249" t="s">
        <v>31</v>
      </c>
      <c r="AG249"/>
      <c r="AH249"/>
      <c r="AI249"/>
      <c r="AJ249"/>
      <c r="AK249" t="s">
        <v>36</v>
      </c>
      <c r="AL249"/>
      <c r="AM249"/>
      <c r="AN249" t="s">
        <v>588</v>
      </c>
      <c r="AO249"/>
      <c r="AP249" t="s">
        <v>39</v>
      </c>
      <c r="AQ249"/>
      <c r="AR249"/>
      <c r="AS249"/>
      <c r="AT249"/>
      <c r="AU249"/>
      <c r="AV249"/>
      <c r="AW249"/>
      <c r="AX249" t="s">
        <v>46</v>
      </c>
      <c r="AY249"/>
      <c r="AZ249"/>
      <c r="BA249" t="s">
        <v>589</v>
      </c>
      <c r="BB249"/>
      <c r="BC249"/>
      <c r="BD249" t="s">
        <v>51</v>
      </c>
      <c r="BE249"/>
      <c r="BF249"/>
      <c r="BG249"/>
      <c r="BH249"/>
      <c r="BI249"/>
      <c r="BJ249"/>
      <c r="BK249"/>
      <c r="BL249"/>
      <c r="BM249"/>
      <c r="BN249"/>
      <c r="BO249"/>
      <c r="BP249"/>
      <c r="BQ249"/>
      <c r="BR249"/>
      <c r="BS249"/>
      <c r="BT249"/>
      <c r="BU249"/>
      <c r="BV249" t="s">
        <v>65</v>
      </c>
      <c r="BW249"/>
      <c r="BX249"/>
      <c r="BY249" t="s">
        <v>68</v>
      </c>
      <c r="BZ249"/>
      <c r="CA249"/>
      <c r="CB249" t="s">
        <v>71</v>
      </c>
      <c r="CC249"/>
      <c r="CD249"/>
      <c r="CE249"/>
      <c r="CF249"/>
      <c r="CG249"/>
      <c r="CH249"/>
      <c r="CI249" t="s">
        <v>388</v>
      </c>
      <c r="CJ249" t="s">
        <v>478</v>
      </c>
      <c r="CK249" t="s">
        <v>80</v>
      </c>
      <c r="CL249" t="s">
        <v>516</v>
      </c>
      <c r="CM249" t="s">
        <v>389</v>
      </c>
      <c r="CN249" t="s">
        <v>387</v>
      </c>
      <c r="CO249" t="s">
        <v>82</v>
      </c>
      <c r="CP249" t="s">
        <v>97</v>
      </c>
      <c r="CQ249" t="s">
        <v>84</v>
      </c>
      <c r="CR249" t="s">
        <v>85</v>
      </c>
      <c r="CS249" t="s">
        <v>86</v>
      </c>
      <c r="CT249" t="s">
        <v>360</v>
      </c>
      <c r="CU249" t="s">
        <v>86</v>
      </c>
    </row>
    <row r="250" spans="1:99">
      <c r="A250">
        <v>18044088854</v>
      </c>
      <c r="B250"/>
      <c r="C250" t="s">
        <v>17</v>
      </c>
      <c r="D250"/>
      <c r="E250"/>
      <c r="F250"/>
      <c r="G250"/>
      <c r="H250"/>
      <c r="I250"/>
      <c r="J250"/>
      <c r="K250"/>
      <c r="L250"/>
      <c r="M250"/>
      <c r="N250"/>
      <c r="O250"/>
      <c r="P250"/>
      <c r="Q250" t="s">
        <v>17</v>
      </c>
      <c r="R250"/>
      <c r="S250"/>
      <c r="T250"/>
      <c r="U250"/>
      <c r="V250"/>
      <c r="W250" t="s">
        <v>23</v>
      </c>
      <c r="X250"/>
      <c r="Y250"/>
      <c r="Z250"/>
      <c r="AA250"/>
      <c r="AB250"/>
      <c r="AC250"/>
      <c r="AD250"/>
      <c r="AE250"/>
      <c r="AF250"/>
      <c r="AG250"/>
      <c r="AH250"/>
      <c r="AI250" t="s">
        <v>34</v>
      </c>
      <c r="AJ250"/>
      <c r="AK250" t="s">
        <v>36</v>
      </c>
      <c r="AL250"/>
      <c r="AM250"/>
      <c r="AN250"/>
      <c r="AO250"/>
      <c r="AP250" t="s">
        <v>39</v>
      </c>
      <c r="AQ250"/>
      <c r="AR250"/>
      <c r="AS250"/>
      <c r="AT250"/>
      <c r="AU250"/>
      <c r="AV250"/>
      <c r="AW250"/>
      <c r="AX250"/>
      <c r="AY250"/>
      <c r="AZ250"/>
      <c r="BA250"/>
      <c r="BB250"/>
      <c r="BC250"/>
      <c r="BD250"/>
      <c r="BE250"/>
      <c r="BF250"/>
      <c r="BG250" t="s">
        <v>53</v>
      </c>
      <c r="BH250"/>
      <c r="BI250"/>
      <c r="BJ250"/>
      <c r="BK250"/>
      <c r="BL250"/>
      <c r="BM250"/>
      <c r="BN250" t="s">
        <v>24</v>
      </c>
      <c r="BO250"/>
      <c r="BP250"/>
      <c r="BQ250"/>
      <c r="BR250"/>
      <c r="BS250"/>
      <c r="BT250"/>
      <c r="BU250" t="s">
        <v>64</v>
      </c>
      <c r="BV250"/>
      <c r="BW250"/>
      <c r="BX250"/>
      <c r="BY250"/>
      <c r="BZ250"/>
      <c r="CA250"/>
      <c r="CB250"/>
      <c r="CC250"/>
      <c r="CD250"/>
      <c r="CE250"/>
      <c r="CF250"/>
      <c r="CG250"/>
      <c r="CH250"/>
      <c r="CI250" t="s">
        <v>388</v>
      </c>
      <c r="CJ250" t="s">
        <v>476</v>
      </c>
      <c r="CK250" t="s">
        <v>80</v>
      </c>
      <c r="CL250" t="s">
        <v>516</v>
      </c>
      <c r="CM250" t="s">
        <v>389</v>
      </c>
      <c r="CN250" t="s">
        <v>387</v>
      </c>
      <c r="CO250" t="s">
        <v>82</v>
      </c>
      <c r="CP250" t="s">
        <v>94</v>
      </c>
      <c r="CQ250" t="s">
        <v>103</v>
      </c>
      <c r="CR250" t="s">
        <v>99</v>
      </c>
      <c r="CS250" t="s">
        <v>86</v>
      </c>
      <c r="CT250" t="s">
        <v>360</v>
      </c>
      <c r="CU250" t="s">
        <v>86</v>
      </c>
    </row>
    <row r="251" spans="1:99">
      <c r="A251">
        <v>18044088698</v>
      </c>
      <c r="B251"/>
      <c r="C251"/>
      <c r="D251" t="s">
        <v>18</v>
      </c>
      <c r="E251" t="s">
        <v>19</v>
      </c>
      <c r="F251"/>
      <c r="G251" t="s">
        <v>21</v>
      </c>
      <c r="H251"/>
      <c r="I251"/>
      <c r="J251"/>
      <c r="K251"/>
      <c r="L251"/>
      <c r="M251" t="s">
        <v>27</v>
      </c>
      <c r="N251"/>
      <c r="O251"/>
      <c r="P251"/>
      <c r="Q251"/>
      <c r="R251" t="s">
        <v>18</v>
      </c>
      <c r="S251"/>
      <c r="T251"/>
      <c r="U251"/>
      <c r="V251"/>
      <c r="W251"/>
      <c r="X251"/>
      <c r="Y251"/>
      <c r="Z251"/>
      <c r="AA251"/>
      <c r="AB251"/>
      <c r="AC251"/>
      <c r="AD251"/>
      <c r="AE251"/>
      <c r="AF251" t="s">
        <v>31</v>
      </c>
      <c r="AG251"/>
      <c r="AH251" t="s">
        <v>33</v>
      </c>
      <c r="AI251"/>
      <c r="AJ251"/>
      <c r="AK251" t="s">
        <v>36</v>
      </c>
      <c r="AL251"/>
      <c r="AM251"/>
      <c r="AN251"/>
      <c r="AO251" t="s">
        <v>38</v>
      </c>
      <c r="AP251"/>
      <c r="AQ251"/>
      <c r="AR251"/>
      <c r="AS251"/>
      <c r="AT251"/>
      <c r="AU251"/>
      <c r="AV251"/>
      <c r="AW251"/>
      <c r="AX251" t="s">
        <v>46</v>
      </c>
      <c r="AY251"/>
      <c r="AZ251"/>
      <c r="BA251"/>
      <c r="BB251"/>
      <c r="BC251"/>
      <c r="BD251"/>
      <c r="BE251"/>
      <c r="BF251"/>
      <c r="BG251"/>
      <c r="BH251"/>
      <c r="BI251"/>
      <c r="BJ251"/>
      <c r="BK251"/>
      <c r="BL251"/>
      <c r="BM251"/>
      <c r="BN251"/>
      <c r="BO251"/>
      <c r="BP251" t="s">
        <v>60</v>
      </c>
      <c r="BQ251"/>
      <c r="BR251" t="s">
        <v>62</v>
      </c>
      <c r="BS251" t="s">
        <v>63</v>
      </c>
      <c r="BT251"/>
      <c r="BU251" t="s">
        <v>64</v>
      </c>
      <c r="BV251"/>
      <c r="BW251"/>
      <c r="BX251" t="s">
        <v>67</v>
      </c>
      <c r="BY251"/>
      <c r="BZ251"/>
      <c r="CA251"/>
      <c r="CB251"/>
      <c r="CC251"/>
      <c r="CD251"/>
      <c r="CE251"/>
      <c r="CF251"/>
      <c r="CG251"/>
      <c r="CH251"/>
      <c r="CI251" t="s">
        <v>388</v>
      </c>
      <c r="CJ251" t="s">
        <v>476</v>
      </c>
      <c r="CK251" t="s">
        <v>80</v>
      </c>
      <c r="CL251" t="s">
        <v>516</v>
      </c>
      <c r="CM251" t="s">
        <v>389</v>
      </c>
      <c r="CN251" t="s">
        <v>387</v>
      </c>
      <c r="CO251" t="s">
        <v>82</v>
      </c>
      <c r="CP251" t="s">
        <v>94</v>
      </c>
      <c r="CQ251" t="s">
        <v>84</v>
      </c>
      <c r="CR251" t="s">
        <v>99</v>
      </c>
      <c r="CS251" t="s">
        <v>86</v>
      </c>
      <c r="CT251" t="s">
        <v>360</v>
      </c>
      <c r="CU251" t="s">
        <v>86</v>
      </c>
    </row>
    <row r="252" spans="1:99">
      <c r="A252">
        <v>18044088556</v>
      </c>
      <c r="B252"/>
      <c r="C252"/>
      <c r="D252"/>
      <c r="E252"/>
      <c r="F252"/>
      <c r="G252" t="s">
        <v>21</v>
      </c>
      <c r="H252"/>
      <c r="I252"/>
      <c r="J252"/>
      <c r="K252"/>
      <c r="L252"/>
      <c r="M252"/>
      <c r="N252"/>
      <c r="O252"/>
      <c r="P252"/>
      <c r="Q252"/>
      <c r="R252" t="s">
        <v>18</v>
      </c>
      <c r="S252"/>
      <c r="T252"/>
      <c r="U252"/>
      <c r="V252"/>
      <c r="W252"/>
      <c r="X252" t="s">
        <v>24</v>
      </c>
      <c r="Y252"/>
      <c r="Z252"/>
      <c r="AA252"/>
      <c r="AB252" t="s">
        <v>28</v>
      </c>
      <c r="AC252"/>
      <c r="AD252"/>
      <c r="AE252"/>
      <c r="AF252"/>
      <c r="AG252"/>
      <c r="AH252"/>
      <c r="AI252"/>
      <c r="AJ252"/>
      <c r="AK252" t="s">
        <v>36</v>
      </c>
      <c r="AL252"/>
      <c r="AM252"/>
      <c r="AN252"/>
      <c r="AO252" t="s">
        <v>38</v>
      </c>
      <c r="AP252"/>
      <c r="AQ252" t="s">
        <v>40</v>
      </c>
      <c r="AR252"/>
      <c r="AS252"/>
      <c r="AT252"/>
      <c r="AU252" t="s">
        <v>43</v>
      </c>
      <c r="AV252"/>
      <c r="AW252" t="s">
        <v>45</v>
      </c>
      <c r="AX252"/>
      <c r="AY252"/>
      <c r="AZ252"/>
      <c r="BA252"/>
      <c r="BB252"/>
      <c r="BC252"/>
      <c r="BD252"/>
      <c r="BE252"/>
      <c r="BF252"/>
      <c r="BG252"/>
      <c r="BH252" t="s">
        <v>54</v>
      </c>
      <c r="BI252" t="s">
        <v>55</v>
      </c>
      <c r="BJ252"/>
      <c r="BK252"/>
      <c r="BL252"/>
      <c r="BM252"/>
      <c r="BN252"/>
      <c r="BO252"/>
      <c r="BP252" t="s">
        <v>60</v>
      </c>
      <c r="BQ252"/>
      <c r="BR252"/>
      <c r="BS252"/>
      <c r="BT252"/>
      <c r="BU252" t="s">
        <v>64</v>
      </c>
      <c r="BV252"/>
      <c r="BW252" t="s">
        <v>66</v>
      </c>
      <c r="BX252"/>
      <c r="BY252" t="s">
        <v>68</v>
      </c>
      <c r="BZ252"/>
      <c r="CA252"/>
      <c r="CB252"/>
      <c r="CC252"/>
      <c r="CD252"/>
      <c r="CE252"/>
      <c r="CF252" t="s">
        <v>75</v>
      </c>
      <c r="CG252"/>
      <c r="CH252"/>
      <c r="CI252" t="s">
        <v>388</v>
      </c>
      <c r="CJ252" t="s">
        <v>476</v>
      </c>
      <c r="CK252" t="s">
        <v>80</v>
      </c>
      <c r="CL252" t="s">
        <v>626</v>
      </c>
      <c r="CM252" t="s">
        <v>393</v>
      </c>
      <c r="CN252" t="s">
        <v>387</v>
      </c>
      <c r="CO252" t="s">
        <v>82</v>
      </c>
      <c r="CP252" t="s">
        <v>93</v>
      </c>
      <c r="CQ252" t="s">
        <v>88</v>
      </c>
      <c r="CR252" t="s">
        <v>99</v>
      </c>
      <c r="CS252" t="s">
        <v>86</v>
      </c>
      <c r="CT252" t="s">
        <v>360</v>
      </c>
      <c r="CU252" t="s">
        <v>86</v>
      </c>
    </row>
    <row r="253" spans="1:99">
      <c r="A253">
        <v>18044088368</v>
      </c>
      <c r="B253" t="s">
        <v>16</v>
      </c>
      <c r="C253"/>
      <c r="D253" t="s">
        <v>18</v>
      </c>
      <c r="E253"/>
      <c r="F253"/>
      <c r="G253"/>
      <c r="H253"/>
      <c r="I253" t="s">
        <v>23</v>
      </c>
      <c r="J253"/>
      <c r="K253"/>
      <c r="L253"/>
      <c r="M253"/>
      <c r="N253"/>
      <c r="O253"/>
      <c r="P253" t="s">
        <v>16</v>
      </c>
      <c r="Q253"/>
      <c r="R253"/>
      <c r="S253" t="s">
        <v>19</v>
      </c>
      <c r="T253"/>
      <c r="U253"/>
      <c r="V253"/>
      <c r="W253"/>
      <c r="X253"/>
      <c r="Y253"/>
      <c r="Z253"/>
      <c r="AA253" t="s">
        <v>27</v>
      </c>
      <c r="AB253"/>
      <c r="AC253"/>
      <c r="AD253"/>
      <c r="AE253"/>
      <c r="AF253" t="s">
        <v>31</v>
      </c>
      <c r="AG253"/>
      <c r="AH253" t="s">
        <v>33</v>
      </c>
      <c r="AI253"/>
      <c r="AJ253"/>
      <c r="AK253" t="s">
        <v>36</v>
      </c>
      <c r="AL253"/>
      <c r="AM253"/>
      <c r="AN253"/>
      <c r="AO253" t="s">
        <v>38</v>
      </c>
      <c r="AP253"/>
      <c r="AQ253"/>
      <c r="AR253"/>
      <c r="AS253"/>
      <c r="AT253" t="s">
        <v>37</v>
      </c>
      <c r="AU253"/>
      <c r="AV253" t="s">
        <v>44</v>
      </c>
      <c r="AW253"/>
      <c r="AX253"/>
      <c r="AY253"/>
      <c r="AZ253"/>
      <c r="BA253"/>
      <c r="BB253" t="s">
        <v>49</v>
      </c>
      <c r="BC253"/>
      <c r="BD253"/>
      <c r="BE253"/>
      <c r="BF253"/>
      <c r="BG253"/>
      <c r="BH253" t="s">
        <v>54</v>
      </c>
      <c r="BI253"/>
      <c r="BJ253"/>
      <c r="BK253" t="s">
        <v>57</v>
      </c>
      <c r="BL253"/>
      <c r="BM253"/>
      <c r="BN253"/>
      <c r="BO253"/>
      <c r="BP253"/>
      <c r="BQ253"/>
      <c r="BR253"/>
      <c r="BS253"/>
      <c r="BT253"/>
      <c r="BU253" t="s">
        <v>64</v>
      </c>
      <c r="BV253"/>
      <c r="BW253"/>
      <c r="BX253"/>
      <c r="BY253" t="s">
        <v>68</v>
      </c>
      <c r="BZ253" t="s">
        <v>69</v>
      </c>
      <c r="CA253" t="s">
        <v>70</v>
      </c>
      <c r="CB253"/>
      <c r="CC253"/>
      <c r="CD253"/>
      <c r="CE253"/>
      <c r="CF253"/>
      <c r="CG253" t="s">
        <v>76</v>
      </c>
      <c r="CH253"/>
      <c r="CI253" t="s">
        <v>388</v>
      </c>
      <c r="CJ253" t="s">
        <v>643</v>
      </c>
      <c r="CK253" t="s">
        <v>80</v>
      </c>
      <c r="CL253" t="s">
        <v>626</v>
      </c>
      <c r="CM253" t="s">
        <v>106</v>
      </c>
      <c r="CN253" t="s">
        <v>390</v>
      </c>
      <c r="CO253" t="s">
        <v>395</v>
      </c>
      <c r="CP253"/>
      <c r="CQ253" t="s">
        <v>95</v>
      </c>
      <c r="CR253" t="s">
        <v>89</v>
      </c>
      <c r="CS253" t="s">
        <v>86</v>
      </c>
      <c r="CT253" t="s">
        <v>362</v>
      </c>
      <c r="CU253" t="s">
        <v>86</v>
      </c>
    </row>
    <row r="254" spans="1:99">
      <c r="A254">
        <v>18044088229</v>
      </c>
      <c r="B254"/>
      <c r="C254"/>
      <c r="D254" t="s">
        <v>18</v>
      </c>
      <c r="E254"/>
      <c r="F254"/>
      <c r="G254"/>
      <c r="H254"/>
      <c r="I254"/>
      <c r="J254"/>
      <c r="K254"/>
      <c r="L254"/>
      <c r="M254"/>
      <c r="N254"/>
      <c r="O254"/>
      <c r="P254" t="s">
        <v>16</v>
      </c>
      <c r="Q254"/>
      <c r="R254"/>
      <c r="S254"/>
      <c r="T254"/>
      <c r="U254"/>
      <c r="V254"/>
      <c r="W254"/>
      <c r="X254"/>
      <c r="Y254"/>
      <c r="Z254"/>
      <c r="AA254"/>
      <c r="AB254"/>
      <c r="AC254"/>
      <c r="AD254"/>
      <c r="AE254"/>
      <c r="AF254"/>
      <c r="AG254"/>
      <c r="AH254"/>
      <c r="AI254" t="s">
        <v>34</v>
      </c>
      <c r="AJ254"/>
      <c r="AK254"/>
      <c r="AL254"/>
      <c r="AM254"/>
      <c r="AN254"/>
      <c r="AO254" t="s">
        <v>38</v>
      </c>
      <c r="AP254"/>
      <c r="AQ254"/>
      <c r="AR254"/>
      <c r="AS254"/>
      <c r="AT254"/>
      <c r="AU254"/>
      <c r="AV254"/>
      <c r="AW254" t="s">
        <v>45</v>
      </c>
      <c r="AX254"/>
      <c r="AY254" t="s">
        <v>47</v>
      </c>
      <c r="AZ254"/>
      <c r="BA254"/>
      <c r="BB254" t="s">
        <v>49</v>
      </c>
      <c r="BC254"/>
      <c r="BD254" t="s">
        <v>51</v>
      </c>
      <c r="BE254"/>
      <c r="BF254"/>
      <c r="BG254"/>
      <c r="BH254"/>
      <c r="BI254" t="s">
        <v>55</v>
      </c>
      <c r="BJ254"/>
      <c r="BK254"/>
      <c r="BL254"/>
      <c r="BM254"/>
      <c r="BN254"/>
      <c r="BO254"/>
      <c r="BP254"/>
      <c r="BQ254"/>
      <c r="BR254"/>
      <c r="BS254"/>
      <c r="BT254"/>
      <c r="BU254"/>
      <c r="BV254"/>
      <c r="BW254"/>
      <c r="BX254"/>
      <c r="BY254"/>
      <c r="BZ254"/>
      <c r="CA254"/>
      <c r="CB254"/>
      <c r="CC254"/>
      <c r="CD254"/>
      <c r="CE254"/>
      <c r="CF254" t="s">
        <v>75</v>
      </c>
      <c r="CG254"/>
      <c r="CH254"/>
      <c r="CI254" t="s">
        <v>385</v>
      </c>
      <c r="CJ254" t="s">
        <v>476</v>
      </c>
      <c r="CK254" t="s">
        <v>80</v>
      </c>
      <c r="CL254" t="s">
        <v>130</v>
      </c>
      <c r="CM254" t="s">
        <v>389</v>
      </c>
      <c r="CN254" t="s">
        <v>387</v>
      </c>
      <c r="CO254"/>
      <c r="CP254" t="s">
        <v>83</v>
      </c>
      <c r="CQ254" t="s">
        <v>84</v>
      </c>
      <c r="CR254" t="s">
        <v>99</v>
      </c>
      <c r="CS254" t="s">
        <v>86</v>
      </c>
      <c r="CT254" t="s">
        <v>360</v>
      </c>
      <c r="CU254" t="s">
        <v>86</v>
      </c>
    </row>
    <row r="255" spans="1:99">
      <c r="A255">
        <v>18044088060</v>
      </c>
      <c r="B255"/>
      <c r="C255" t="s">
        <v>17</v>
      </c>
      <c r="D255"/>
      <c r="E255"/>
      <c r="F255"/>
      <c r="G255"/>
      <c r="H255"/>
      <c r="I255"/>
      <c r="J255"/>
      <c r="K255"/>
      <c r="L255"/>
      <c r="M255"/>
      <c r="N255"/>
      <c r="O255" t="s">
        <v>590</v>
      </c>
      <c r="P255"/>
      <c r="Q255"/>
      <c r="R255"/>
      <c r="S255"/>
      <c r="T255"/>
      <c r="U255"/>
      <c r="V255"/>
      <c r="W255"/>
      <c r="X255"/>
      <c r="Y255"/>
      <c r="Z255"/>
      <c r="AA255"/>
      <c r="AB255"/>
      <c r="AC255"/>
      <c r="AD255"/>
      <c r="AE255"/>
      <c r="AF255"/>
      <c r="AG255"/>
      <c r="AH255" t="s">
        <v>33</v>
      </c>
      <c r="AI255"/>
      <c r="AJ255" t="s">
        <v>35</v>
      </c>
      <c r="AK255" t="s">
        <v>36</v>
      </c>
      <c r="AL255"/>
      <c r="AM255"/>
      <c r="AN255"/>
      <c r="AO255"/>
      <c r="AP255"/>
      <c r="AQ255"/>
      <c r="AR255"/>
      <c r="AS255"/>
      <c r="AT255"/>
      <c r="AU255" t="s">
        <v>43</v>
      </c>
      <c r="AV255"/>
      <c r="AW255"/>
      <c r="AX255"/>
      <c r="AY255"/>
      <c r="AZ255"/>
      <c r="BA255"/>
      <c r="BB255" t="s">
        <v>49</v>
      </c>
      <c r="BC255"/>
      <c r="BD255"/>
      <c r="BE255"/>
      <c r="BF255"/>
      <c r="BG255" t="s">
        <v>53</v>
      </c>
      <c r="BH255"/>
      <c r="BI255"/>
      <c r="BJ255"/>
      <c r="BK255"/>
      <c r="BL255"/>
      <c r="BM255"/>
      <c r="BN255"/>
      <c r="BO255"/>
      <c r="BP255"/>
      <c r="BQ255" t="s">
        <v>61</v>
      </c>
      <c r="BR255"/>
      <c r="BS255"/>
      <c r="BT255"/>
      <c r="BU255"/>
      <c r="BV255"/>
      <c r="BW255"/>
      <c r="BX255" t="s">
        <v>67</v>
      </c>
      <c r="BY255"/>
      <c r="BZ255" t="s">
        <v>69</v>
      </c>
      <c r="CA255"/>
      <c r="CB255"/>
      <c r="CC255"/>
      <c r="CD255"/>
      <c r="CE255"/>
      <c r="CF255" t="s">
        <v>75</v>
      </c>
      <c r="CG255"/>
      <c r="CH255"/>
      <c r="CI255" t="s">
        <v>388</v>
      </c>
      <c r="CJ255" t="s">
        <v>476</v>
      </c>
      <c r="CK255" t="s">
        <v>134</v>
      </c>
      <c r="CL255" t="s">
        <v>164</v>
      </c>
      <c r="CM255" t="s">
        <v>389</v>
      </c>
      <c r="CN255" t="s">
        <v>387</v>
      </c>
      <c r="CO255" t="s">
        <v>82</v>
      </c>
      <c r="CP255" t="s">
        <v>94</v>
      </c>
      <c r="CQ255" t="s">
        <v>103</v>
      </c>
      <c r="CR255" t="s">
        <v>99</v>
      </c>
      <c r="CS255" t="s">
        <v>86</v>
      </c>
      <c r="CT255" t="s">
        <v>360</v>
      </c>
      <c r="CU255" t="s">
        <v>86</v>
      </c>
    </row>
    <row r="256" spans="1:99">
      <c r="A256">
        <v>18044087845</v>
      </c>
      <c r="B256"/>
      <c r="C256"/>
      <c r="D256"/>
      <c r="E256"/>
      <c r="F256"/>
      <c r="G256"/>
      <c r="H256"/>
      <c r="I256"/>
      <c r="J256"/>
      <c r="K256" t="s">
        <v>25</v>
      </c>
      <c r="L256"/>
      <c r="M256"/>
      <c r="N256" t="s">
        <v>28</v>
      </c>
      <c r="O256"/>
      <c r="P256"/>
      <c r="Q256"/>
      <c r="R256"/>
      <c r="S256"/>
      <c r="T256"/>
      <c r="U256"/>
      <c r="V256"/>
      <c r="W256" t="s">
        <v>23</v>
      </c>
      <c r="X256"/>
      <c r="Y256" t="s">
        <v>25</v>
      </c>
      <c r="Z256"/>
      <c r="AA256" t="s">
        <v>27</v>
      </c>
      <c r="AB256" t="s">
        <v>28</v>
      </c>
      <c r="AC256"/>
      <c r="AD256"/>
      <c r="AE256"/>
      <c r="AF256" t="s">
        <v>31</v>
      </c>
      <c r="AG256"/>
      <c r="AH256"/>
      <c r="AI256"/>
      <c r="AJ256"/>
      <c r="AK256"/>
      <c r="AL256" t="s">
        <v>37</v>
      </c>
      <c r="AM256"/>
      <c r="AN256"/>
      <c r="AO256"/>
      <c r="AP256" t="s">
        <v>39</v>
      </c>
      <c r="AQ256"/>
      <c r="AR256"/>
      <c r="AS256"/>
      <c r="AT256"/>
      <c r="AU256"/>
      <c r="AV256"/>
      <c r="AW256"/>
      <c r="AX256"/>
      <c r="AY256"/>
      <c r="AZ256"/>
      <c r="BA256"/>
      <c r="BB256"/>
      <c r="BC256"/>
      <c r="BD256" t="s">
        <v>51</v>
      </c>
      <c r="BE256"/>
      <c r="BF256"/>
      <c r="BG256" t="s">
        <v>53</v>
      </c>
      <c r="BH256"/>
      <c r="BI256"/>
      <c r="BJ256"/>
      <c r="BK256" t="s">
        <v>57</v>
      </c>
      <c r="BL256"/>
      <c r="BM256"/>
      <c r="BN256"/>
      <c r="BO256"/>
      <c r="BP256"/>
      <c r="BQ256"/>
      <c r="BR256" t="s">
        <v>62</v>
      </c>
      <c r="BS256"/>
      <c r="BT256"/>
      <c r="BU256" t="s">
        <v>64</v>
      </c>
      <c r="BV256" t="s">
        <v>65</v>
      </c>
      <c r="BW256" t="s">
        <v>66</v>
      </c>
      <c r="BX256" t="s">
        <v>67</v>
      </c>
      <c r="BY256"/>
      <c r="BZ256" t="s">
        <v>69</v>
      </c>
      <c r="CA256"/>
      <c r="CB256"/>
      <c r="CC256"/>
      <c r="CD256"/>
      <c r="CE256"/>
      <c r="CF256" t="s">
        <v>75</v>
      </c>
      <c r="CG256"/>
      <c r="CH256"/>
      <c r="CI256" t="s">
        <v>388</v>
      </c>
      <c r="CJ256" t="s">
        <v>484</v>
      </c>
      <c r="CK256" t="s">
        <v>134</v>
      </c>
      <c r="CL256" t="s">
        <v>355</v>
      </c>
      <c r="CM256" t="s">
        <v>389</v>
      </c>
      <c r="CN256" t="s">
        <v>390</v>
      </c>
      <c r="CO256" t="s">
        <v>395</v>
      </c>
      <c r="CP256" t="s">
        <v>87</v>
      </c>
      <c r="CQ256" t="s">
        <v>88</v>
      </c>
      <c r="CR256" t="s">
        <v>96</v>
      </c>
      <c r="CS256" t="s">
        <v>81</v>
      </c>
      <c r="CT256" t="s">
        <v>282</v>
      </c>
      <c r="CU256" t="s">
        <v>86</v>
      </c>
    </row>
    <row r="257" spans="1:99">
      <c r="A257">
        <v>18044087698</v>
      </c>
      <c r="B257"/>
      <c r="C257"/>
      <c r="D257" t="s">
        <v>18</v>
      </c>
      <c r="E257"/>
      <c r="F257"/>
      <c r="G257"/>
      <c r="H257" t="s">
        <v>22</v>
      </c>
      <c r="I257"/>
      <c r="J257" t="s">
        <v>24</v>
      </c>
      <c r="K257"/>
      <c r="L257"/>
      <c r="M257"/>
      <c r="N257"/>
      <c r="O257"/>
      <c r="P257"/>
      <c r="Q257" t="s">
        <v>17</v>
      </c>
      <c r="R257" t="s">
        <v>18</v>
      </c>
      <c r="S257"/>
      <c r="T257"/>
      <c r="U257"/>
      <c r="V257"/>
      <c r="W257"/>
      <c r="X257" t="s">
        <v>24</v>
      </c>
      <c r="Y257"/>
      <c r="Z257"/>
      <c r="AA257"/>
      <c r="AB257"/>
      <c r="AC257"/>
      <c r="AD257"/>
      <c r="AE257"/>
      <c r="AF257"/>
      <c r="AG257"/>
      <c r="AH257"/>
      <c r="AI257"/>
      <c r="AJ257"/>
      <c r="AK257"/>
      <c r="AL257"/>
      <c r="AM257"/>
      <c r="AN257" t="s">
        <v>591</v>
      </c>
      <c r="AO257"/>
      <c r="AP257" t="s">
        <v>39</v>
      </c>
      <c r="AQ257"/>
      <c r="AR257"/>
      <c r="AS257"/>
      <c r="AT257"/>
      <c r="AU257"/>
      <c r="AV257"/>
      <c r="AW257"/>
      <c r="AX257"/>
      <c r="AY257"/>
      <c r="AZ257"/>
      <c r="BA257"/>
      <c r="BB257"/>
      <c r="BC257"/>
      <c r="BD257" t="s">
        <v>51</v>
      </c>
      <c r="BE257"/>
      <c r="BF257"/>
      <c r="BG257"/>
      <c r="BH257" t="s">
        <v>54</v>
      </c>
      <c r="BI257" t="s">
        <v>55</v>
      </c>
      <c r="BJ257"/>
      <c r="BK257"/>
      <c r="BL257"/>
      <c r="BM257"/>
      <c r="BN257" t="s">
        <v>24</v>
      </c>
      <c r="BO257"/>
      <c r="BP257"/>
      <c r="BQ257"/>
      <c r="BR257"/>
      <c r="BS257"/>
      <c r="BT257"/>
      <c r="BU257" t="s">
        <v>64</v>
      </c>
      <c r="BV257"/>
      <c r="BW257"/>
      <c r="BX257"/>
      <c r="BY257"/>
      <c r="BZ257"/>
      <c r="CA257"/>
      <c r="CB257"/>
      <c r="CC257"/>
      <c r="CD257"/>
      <c r="CE257"/>
      <c r="CF257"/>
      <c r="CG257"/>
      <c r="CH257"/>
      <c r="CI257" t="s">
        <v>388</v>
      </c>
      <c r="CJ257" t="s">
        <v>485</v>
      </c>
      <c r="CK257" t="s">
        <v>134</v>
      </c>
      <c r="CL257" t="s">
        <v>354</v>
      </c>
      <c r="CM257" t="s">
        <v>389</v>
      </c>
      <c r="CN257" t="s">
        <v>387</v>
      </c>
      <c r="CO257" t="s">
        <v>82</v>
      </c>
      <c r="CP257" t="s">
        <v>83</v>
      </c>
      <c r="CQ257" t="s">
        <v>84</v>
      </c>
      <c r="CR257" t="s">
        <v>105</v>
      </c>
      <c r="CS257" t="s">
        <v>86</v>
      </c>
      <c r="CT257" t="s">
        <v>359</v>
      </c>
      <c r="CU257" t="s">
        <v>86</v>
      </c>
    </row>
    <row r="258" spans="1:99">
      <c r="A258">
        <v>18044087333</v>
      </c>
      <c r="B258" t="s">
        <v>16</v>
      </c>
      <c r="C258"/>
      <c r="D258" t="s">
        <v>18</v>
      </c>
      <c r="E258"/>
      <c r="F258"/>
      <c r="G258"/>
      <c r="H258"/>
      <c r="I258"/>
      <c r="J258" t="s">
        <v>24</v>
      </c>
      <c r="K258" t="s">
        <v>25</v>
      </c>
      <c r="L258"/>
      <c r="M258"/>
      <c r="N258"/>
      <c r="O258"/>
      <c r="P258" t="s">
        <v>16</v>
      </c>
      <c r="Q258"/>
      <c r="R258"/>
      <c r="S258"/>
      <c r="T258"/>
      <c r="U258"/>
      <c r="V258"/>
      <c r="W258"/>
      <c r="X258"/>
      <c r="Y258"/>
      <c r="Z258"/>
      <c r="AA258"/>
      <c r="AB258"/>
      <c r="AC258"/>
      <c r="AD258"/>
      <c r="AE258"/>
      <c r="AF258"/>
      <c r="AG258"/>
      <c r="AH258"/>
      <c r="AI258"/>
      <c r="AJ258" t="s">
        <v>35</v>
      </c>
      <c r="AK258"/>
      <c r="AL258"/>
      <c r="AM258"/>
      <c r="AN258"/>
      <c r="AO258"/>
      <c r="AP258"/>
      <c r="AQ258" t="s">
        <v>40</v>
      </c>
      <c r="AR258"/>
      <c r="AS258"/>
      <c r="AT258"/>
      <c r="AU258" t="s">
        <v>43</v>
      </c>
      <c r="AV258"/>
      <c r="AW258"/>
      <c r="AX258"/>
      <c r="AY258"/>
      <c r="AZ258"/>
      <c r="BA258"/>
      <c r="BB258"/>
      <c r="BC258"/>
      <c r="BD258"/>
      <c r="BE258"/>
      <c r="BF258"/>
      <c r="BG258" t="s">
        <v>53</v>
      </c>
      <c r="BH258" t="s">
        <v>54</v>
      </c>
      <c r="BI258" t="s">
        <v>55</v>
      </c>
      <c r="BJ258"/>
      <c r="BK258"/>
      <c r="BL258"/>
      <c r="BM258"/>
      <c r="BN258"/>
      <c r="BO258"/>
      <c r="BP258"/>
      <c r="BQ258"/>
      <c r="BR258"/>
      <c r="BS258"/>
      <c r="BT258"/>
      <c r="BU258" t="s">
        <v>64</v>
      </c>
      <c r="BV258"/>
      <c r="BW258"/>
      <c r="BX258" t="s">
        <v>67</v>
      </c>
      <c r="BY258"/>
      <c r="BZ258"/>
      <c r="CA258"/>
      <c r="CB258"/>
      <c r="CC258"/>
      <c r="CD258"/>
      <c r="CE258"/>
      <c r="CF258"/>
      <c r="CG258"/>
      <c r="CH258"/>
      <c r="CI258" t="s">
        <v>388</v>
      </c>
      <c r="CJ258" t="s">
        <v>476</v>
      </c>
      <c r="CK258" t="s">
        <v>342</v>
      </c>
      <c r="CL258" t="s">
        <v>115</v>
      </c>
      <c r="CM258" t="s">
        <v>389</v>
      </c>
      <c r="CN258"/>
      <c r="CO258" t="s">
        <v>82</v>
      </c>
      <c r="CP258" t="s">
        <v>83</v>
      </c>
      <c r="CQ258" t="s">
        <v>103</v>
      </c>
      <c r="CR258" t="s">
        <v>99</v>
      </c>
      <c r="CS258" t="s">
        <v>86</v>
      </c>
      <c r="CT258" t="s">
        <v>360</v>
      </c>
      <c r="CU258" t="s">
        <v>86</v>
      </c>
    </row>
    <row r="259" spans="1:99">
      <c r="A259">
        <v>18044087118</v>
      </c>
      <c r="B259" t="s">
        <v>16</v>
      </c>
      <c r="C259"/>
      <c r="D259"/>
      <c r="E259"/>
      <c r="F259"/>
      <c r="G259"/>
      <c r="H259"/>
      <c r="I259"/>
      <c r="J259"/>
      <c r="K259"/>
      <c r="L259"/>
      <c r="M259"/>
      <c r="N259"/>
      <c r="O259"/>
      <c r="P259"/>
      <c r="Q259" t="s">
        <v>17</v>
      </c>
      <c r="R259"/>
      <c r="S259"/>
      <c r="T259"/>
      <c r="U259"/>
      <c r="V259"/>
      <c r="W259"/>
      <c r="X259"/>
      <c r="Y259"/>
      <c r="Z259"/>
      <c r="AA259"/>
      <c r="AB259"/>
      <c r="AC259"/>
      <c r="AD259"/>
      <c r="AE259"/>
      <c r="AF259" t="s">
        <v>31</v>
      </c>
      <c r="AG259"/>
      <c r="AH259"/>
      <c r="AI259"/>
      <c r="AJ259"/>
      <c r="AK259" t="s">
        <v>36</v>
      </c>
      <c r="AL259" t="s">
        <v>37</v>
      </c>
      <c r="AM259"/>
      <c r="AN259"/>
      <c r="AO259"/>
      <c r="AP259"/>
      <c r="AQ259"/>
      <c r="AR259"/>
      <c r="AS259" t="s">
        <v>42</v>
      </c>
      <c r="AT259"/>
      <c r="AU259" t="s">
        <v>43</v>
      </c>
      <c r="AV259"/>
      <c r="AW259" t="s">
        <v>45</v>
      </c>
      <c r="AX259"/>
      <c r="AY259"/>
      <c r="AZ259"/>
      <c r="BA259"/>
      <c r="BB259"/>
      <c r="BC259"/>
      <c r="BD259"/>
      <c r="BE259" t="s">
        <v>17</v>
      </c>
      <c r="BF259"/>
      <c r="BG259"/>
      <c r="BH259" t="s">
        <v>54</v>
      </c>
      <c r="BI259"/>
      <c r="BJ259"/>
      <c r="BK259"/>
      <c r="BL259" t="s">
        <v>58</v>
      </c>
      <c r="BM259"/>
      <c r="BN259"/>
      <c r="BO259"/>
      <c r="BP259"/>
      <c r="BQ259"/>
      <c r="BR259"/>
      <c r="BS259"/>
      <c r="BT259"/>
      <c r="BU259" t="s">
        <v>64</v>
      </c>
      <c r="BV259"/>
      <c r="BW259"/>
      <c r="BX259"/>
      <c r="BY259"/>
      <c r="BZ259"/>
      <c r="CA259"/>
      <c r="CB259"/>
      <c r="CC259"/>
      <c r="CD259"/>
      <c r="CE259"/>
      <c r="CF259"/>
      <c r="CG259"/>
      <c r="CH259"/>
      <c r="CI259" t="s">
        <v>388</v>
      </c>
      <c r="CJ259" t="s">
        <v>476</v>
      </c>
      <c r="CK259" t="s">
        <v>134</v>
      </c>
      <c r="CL259" t="s">
        <v>165</v>
      </c>
      <c r="CM259" t="s">
        <v>389</v>
      </c>
      <c r="CN259" t="s">
        <v>387</v>
      </c>
      <c r="CO259" t="s">
        <v>82</v>
      </c>
      <c r="CP259" t="s">
        <v>87</v>
      </c>
      <c r="CQ259" t="s">
        <v>88</v>
      </c>
      <c r="CR259" t="s">
        <v>99</v>
      </c>
      <c r="CS259" t="s">
        <v>86</v>
      </c>
      <c r="CT259" t="s">
        <v>399</v>
      </c>
      <c r="CU259" t="s">
        <v>81</v>
      </c>
    </row>
    <row r="260" spans="1:99">
      <c r="A260">
        <v>18044087007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t="s">
        <v>592</v>
      </c>
      <c r="AO260"/>
      <c r="AP260"/>
      <c r="AQ260"/>
      <c r="AR260"/>
      <c r="AS260"/>
      <c r="AT260"/>
      <c r="AU260" t="s">
        <v>43</v>
      </c>
      <c r="AV260"/>
      <c r="AW260"/>
      <c r="AX260"/>
      <c r="AY260"/>
      <c r="AZ260"/>
      <c r="BA260"/>
      <c r="BB260"/>
      <c r="BC260"/>
      <c r="BD260"/>
      <c r="BE260" t="s">
        <v>17</v>
      </c>
      <c r="BF260"/>
      <c r="BG260"/>
      <c r="BH260"/>
      <c r="BI260"/>
      <c r="BJ260"/>
      <c r="BK260"/>
      <c r="BL260"/>
      <c r="BM260"/>
      <c r="BN260"/>
      <c r="BO260"/>
      <c r="BP260"/>
      <c r="BQ260"/>
      <c r="BR260"/>
      <c r="BS260"/>
      <c r="BT260"/>
      <c r="BU260" t="s">
        <v>64</v>
      </c>
      <c r="BV260"/>
      <c r="BW260"/>
      <c r="BX260"/>
      <c r="BY260"/>
      <c r="BZ260"/>
      <c r="CA260"/>
      <c r="CB260"/>
      <c r="CC260"/>
      <c r="CD260"/>
      <c r="CE260"/>
      <c r="CF260"/>
      <c r="CG260"/>
      <c r="CH260"/>
      <c r="CI260" t="s">
        <v>388</v>
      </c>
      <c r="CJ260" t="s">
        <v>476</v>
      </c>
      <c r="CK260" t="s">
        <v>342</v>
      </c>
      <c r="CL260">
        <v>11361</v>
      </c>
      <c r="CM260" t="s">
        <v>389</v>
      </c>
      <c r="CN260" t="s">
        <v>387</v>
      </c>
      <c r="CO260" t="s">
        <v>82</v>
      </c>
      <c r="CP260"/>
      <c r="CQ260" t="s">
        <v>103</v>
      </c>
      <c r="CR260" t="s">
        <v>99</v>
      </c>
      <c r="CS260" t="s">
        <v>81</v>
      </c>
      <c r="CT260" t="s">
        <v>360</v>
      </c>
      <c r="CU260" t="s">
        <v>86</v>
      </c>
    </row>
    <row r="261" spans="1:99">
      <c r="A261">
        <v>18044086703</v>
      </c>
      <c r="B261"/>
      <c r="C261" t="s">
        <v>17</v>
      </c>
      <c r="D261" t="s">
        <v>18</v>
      </c>
      <c r="E261"/>
      <c r="F261"/>
      <c r="G261"/>
      <c r="H261"/>
      <c r="I261"/>
      <c r="J261"/>
      <c r="K261"/>
      <c r="L261"/>
      <c r="M261"/>
      <c r="N261"/>
      <c r="O261"/>
      <c r="P261" t="s">
        <v>16</v>
      </c>
      <c r="Q261" t="s">
        <v>17</v>
      </c>
      <c r="R261" t="s">
        <v>18</v>
      </c>
      <c r="S261"/>
      <c r="T261"/>
      <c r="U261"/>
      <c r="V261"/>
      <c r="W261"/>
      <c r="X261"/>
      <c r="Y261"/>
      <c r="Z261"/>
      <c r="AA261"/>
      <c r="AB261"/>
      <c r="AC261"/>
      <c r="AD261"/>
      <c r="AE261"/>
      <c r="AF261"/>
      <c r="AG261"/>
      <c r="AH261"/>
      <c r="AI261"/>
      <c r="AJ261"/>
      <c r="AK261"/>
      <c r="AL261"/>
      <c r="AM261" t="s">
        <v>353</v>
      </c>
      <c r="AN261"/>
      <c r="AO261"/>
      <c r="AP261"/>
      <c r="AQ261" t="s">
        <v>40</v>
      </c>
      <c r="AR261"/>
      <c r="AS261"/>
      <c r="AT261"/>
      <c r="AU261"/>
      <c r="AV261"/>
      <c r="AW261" t="s">
        <v>45</v>
      </c>
      <c r="AX261"/>
      <c r="AY261"/>
      <c r="AZ261"/>
      <c r="BA261"/>
      <c r="BB261" t="s">
        <v>49</v>
      </c>
      <c r="BC261"/>
      <c r="BD261"/>
      <c r="BE261" t="s">
        <v>17</v>
      </c>
      <c r="BF261"/>
      <c r="BG261"/>
      <c r="BH261" t="s">
        <v>54</v>
      </c>
      <c r="BI261"/>
      <c r="BJ261"/>
      <c r="BK261"/>
      <c r="BL261"/>
      <c r="BM261"/>
      <c r="BN261"/>
      <c r="BO261"/>
      <c r="BP261"/>
      <c r="BQ261"/>
      <c r="BR261"/>
      <c r="BS261"/>
      <c r="BT261"/>
      <c r="BU261" t="s">
        <v>64</v>
      </c>
      <c r="BV261"/>
      <c r="BW261"/>
      <c r="BX261"/>
      <c r="BY261"/>
      <c r="BZ261"/>
      <c r="CA261"/>
      <c r="CB261"/>
      <c r="CC261"/>
      <c r="CD261"/>
      <c r="CE261"/>
      <c r="CF261"/>
      <c r="CG261"/>
      <c r="CH261"/>
      <c r="CI261" t="s">
        <v>385</v>
      </c>
      <c r="CJ261" t="s">
        <v>476</v>
      </c>
      <c r="CK261" t="s">
        <v>342</v>
      </c>
      <c r="CL261" t="s">
        <v>116</v>
      </c>
      <c r="CM261" t="s">
        <v>389</v>
      </c>
      <c r="CN261" t="s">
        <v>387</v>
      </c>
      <c r="CO261" t="s">
        <v>82</v>
      </c>
      <c r="CP261" t="s">
        <v>83</v>
      </c>
      <c r="CQ261" t="s">
        <v>103</v>
      </c>
      <c r="CR261" t="s">
        <v>99</v>
      </c>
      <c r="CS261" t="s">
        <v>86</v>
      </c>
      <c r="CT261"/>
      <c r="CU261" t="s">
        <v>86</v>
      </c>
    </row>
    <row r="262" spans="1:99">
      <c r="A262">
        <v>18044086617</v>
      </c>
      <c r="B262"/>
      <c r="C262"/>
      <c r="D262"/>
      <c r="E262"/>
      <c r="F262"/>
      <c r="G262"/>
      <c r="H262"/>
      <c r="I262"/>
      <c r="J262"/>
      <c r="K262"/>
      <c r="L262"/>
      <c r="M262"/>
      <c r="N262" t="s">
        <v>28</v>
      </c>
      <c r="O262"/>
      <c r="P262"/>
      <c r="Q262"/>
      <c r="R262"/>
      <c r="S262"/>
      <c r="T262"/>
      <c r="U262"/>
      <c r="V262"/>
      <c r="W262"/>
      <c r="X262"/>
      <c r="Y262"/>
      <c r="Z262"/>
      <c r="AA262"/>
      <c r="AB262" t="s">
        <v>28</v>
      </c>
      <c r="AC262"/>
      <c r="AD262"/>
      <c r="AE262"/>
      <c r="AF262"/>
      <c r="AG262"/>
      <c r="AH262"/>
      <c r="AI262"/>
      <c r="AJ262"/>
      <c r="AK262"/>
      <c r="AL262"/>
      <c r="AM262" t="s">
        <v>353</v>
      </c>
      <c r="AN262"/>
      <c r="AO262" t="s">
        <v>38</v>
      </c>
      <c r="AP262"/>
      <c r="AQ262"/>
      <c r="AR262"/>
      <c r="AS262"/>
      <c r="AT262"/>
      <c r="AU262"/>
      <c r="AV262"/>
      <c r="AW262"/>
      <c r="AX262"/>
      <c r="AY262"/>
      <c r="AZ262"/>
      <c r="BA262"/>
      <c r="BB262" t="s">
        <v>49</v>
      </c>
      <c r="BC262" t="s">
        <v>50</v>
      </c>
      <c r="BD262"/>
      <c r="BE262"/>
      <c r="BF262"/>
      <c r="BG262"/>
      <c r="BH262"/>
      <c r="BI262"/>
      <c r="BJ262"/>
      <c r="BK262"/>
      <c r="BL262"/>
      <c r="BM262"/>
      <c r="BN262"/>
      <c r="BO262"/>
      <c r="BP262"/>
      <c r="BQ262"/>
      <c r="BR262"/>
      <c r="BS262"/>
      <c r="BT262"/>
      <c r="BU262" t="s">
        <v>64</v>
      </c>
      <c r="BV262"/>
      <c r="BW262"/>
      <c r="BX262"/>
      <c r="BY262"/>
      <c r="BZ262"/>
      <c r="CA262"/>
      <c r="CB262"/>
      <c r="CC262"/>
      <c r="CD262"/>
      <c r="CE262"/>
      <c r="CF262"/>
      <c r="CG262"/>
      <c r="CH262"/>
      <c r="CI262" t="s">
        <v>385</v>
      </c>
      <c r="CJ262" t="s">
        <v>478</v>
      </c>
      <c r="CK262" t="s">
        <v>80</v>
      </c>
      <c r="CL262" t="s">
        <v>349</v>
      </c>
      <c r="CM262" t="s">
        <v>389</v>
      </c>
      <c r="CN262" t="s">
        <v>387</v>
      </c>
      <c r="CO262" t="s">
        <v>82</v>
      </c>
      <c r="CP262" t="s">
        <v>94</v>
      </c>
      <c r="CQ262" t="s">
        <v>84</v>
      </c>
      <c r="CR262" t="s">
        <v>99</v>
      </c>
      <c r="CS262" t="s">
        <v>86</v>
      </c>
      <c r="CT262" t="s">
        <v>359</v>
      </c>
      <c r="CU262" t="s">
        <v>86</v>
      </c>
    </row>
    <row r="263" spans="1:99">
      <c r="A263">
        <v>18044086532</v>
      </c>
      <c r="B263"/>
      <c r="C263" t="s">
        <v>17</v>
      </c>
      <c r="D263" t="s">
        <v>18</v>
      </c>
      <c r="E263"/>
      <c r="F263"/>
      <c r="G263"/>
      <c r="H263"/>
      <c r="I263"/>
      <c r="J263"/>
      <c r="K263" t="s">
        <v>25</v>
      </c>
      <c r="L263"/>
      <c r="M263"/>
      <c r="N263"/>
      <c r="O263"/>
      <c r="P263"/>
      <c r="Q263" t="s">
        <v>17</v>
      </c>
      <c r="R263" t="s">
        <v>18</v>
      </c>
      <c r="S263"/>
      <c r="T263"/>
      <c r="U263"/>
      <c r="V263"/>
      <c r="W263"/>
      <c r="X263" t="s">
        <v>24</v>
      </c>
      <c r="Y263"/>
      <c r="Z263"/>
      <c r="AA263" t="s">
        <v>27</v>
      </c>
      <c r="AB263"/>
      <c r="AC263"/>
      <c r="AD263"/>
      <c r="AE263"/>
      <c r="AF263"/>
      <c r="AG263"/>
      <c r="AH263"/>
      <c r="AI263"/>
      <c r="AJ263"/>
      <c r="AK263" t="s">
        <v>36</v>
      </c>
      <c r="AL263"/>
      <c r="AM263" t="s">
        <v>353</v>
      </c>
      <c r="AN263"/>
      <c r="AO263" t="s">
        <v>38</v>
      </c>
      <c r="AP263"/>
      <c r="AQ263"/>
      <c r="AR263"/>
      <c r="AS263"/>
      <c r="AT263"/>
      <c r="AU263"/>
      <c r="AV263" t="s">
        <v>44</v>
      </c>
      <c r="AW263" t="s">
        <v>45</v>
      </c>
      <c r="AX263"/>
      <c r="AY263"/>
      <c r="AZ263"/>
      <c r="BA263"/>
      <c r="BB263"/>
      <c r="BC263"/>
      <c r="BD263"/>
      <c r="BE263"/>
      <c r="BF263"/>
      <c r="BG263"/>
      <c r="BH263"/>
      <c r="BI263" t="s">
        <v>55</v>
      </c>
      <c r="BJ263"/>
      <c r="BK263"/>
      <c r="BL263"/>
      <c r="BM263"/>
      <c r="BN263"/>
      <c r="BO263"/>
      <c r="BP263" t="s">
        <v>60</v>
      </c>
      <c r="BQ263"/>
      <c r="BR263" t="s">
        <v>62</v>
      </c>
      <c r="BS263"/>
      <c r="BT263"/>
      <c r="BU263" t="s">
        <v>64</v>
      </c>
      <c r="BV263"/>
      <c r="BW263"/>
      <c r="BX263"/>
      <c r="BY263" t="s">
        <v>68</v>
      </c>
      <c r="BZ263" t="s">
        <v>69</v>
      </c>
      <c r="CA263"/>
      <c r="CB263"/>
      <c r="CC263"/>
      <c r="CD263"/>
      <c r="CE263"/>
      <c r="CF263"/>
      <c r="CG263"/>
      <c r="CH263"/>
      <c r="CI263" t="s">
        <v>388</v>
      </c>
      <c r="CJ263" t="s">
        <v>476</v>
      </c>
      <c r="CK263" t="s">
        <v>80</v>
      </c>
      <c r="CL263" t="s">
        <v>516</v>
      </c>
      <c r="CM263" t="s">
        <v>389</v>
      </c>
      <c r="CN263" t="s">
        <v>387</v>
      </c>
      <c r="CO263" t="s">
        <v>82</v>
      </c>
      <c r="CP263"/>
      <c r="CQ263" t="s">
        <v>84</v>
      </c>
      <c r="CR263" t="s">
        <v>99</v>
      </c>
      <c r="CS263" t="s">
        <v>86</v>
      </c>
      <c r="CT263" t="s">
        <v>360</v>
      </c>
      <c r="CU263" t="s">
        <v>81</v>
      </c>
    </row>
    <row r="264" spans="1:99">
      <c r="A264">
        <v>18044086334</v>
      </c>
      <c r="B264"/>
      <c r="C264"/>
      <c r="D264"/>
      <c r="E264"/>
      <c r="F264"/>
      <c r="G264"/>
      <c r="H264"/>
      <c r="I264" t="s">
        <v>23</v>
      </c>
      <c r="J264" t="s">
        <v>24</v>
      </c>
      <c r="K264"/>
      <c r="L264"/>
      <c r="M264"/>
      <c r="N264"/>
      <c r="O264"/>
      <c r="P264"/>
      <c r="Q264"/>
      <c r="R264"/>
      <c r="S264"/>
      <c r="T264"/>
      <c r="U264"/>
      <c r="V264"/>
      <c r="W264"/>
      <c r="X264" t="s">
        <v>24</v>
      </c>
      <c r="Y264"/>
      <c r="Z264"/>
      <c r="AA264"/>
      <c r="AB264"/>
      <c r="AC264"/>
      <c r="AD264"/>
      <c r="AE264"/>
      <c r="AF264"/>
      <c r="AG264"/>
      <c r="AH264"/>
      <c r="AI264"/>
      <c r="AJ264"/>
      <c r="AK264"/>
      <c r="AL264"/>
      <c r="AM264"/>
      <c r="AN264" t="s">
        <v>492</v>
      </c>
      <c r="AO264"/>
      <c r="AP264"/>
      <c r="AQ264"/>
      <c r="AR264"/>
      <c r="AS264"/>
      <c r="AT264"/>
      <c r="AU264"/>
      <c r="AV264"/>
      <c r="AW264"/>
      <c r="AX264"/>
      <c r="AY264"/>
      <c r="AZ264"/>
      <c r="BA264" t="s">
        <v>593</v>
      </c>
      <c r="BB264"/>
      <c r="BC264"/>
      <c r="BD264"/>
      <c r="BE264"/>
      <c r="BF264"/>
      <c r="BG264"/>
      <c r="BH264"/>
      <c r="BI264" t="s">
        <v>55</v>
      </c>
      <c r="BJ264"/>
      <c r="BK264"/>
      <c r="BL264"/>
      <c r="BM264"/>
      <c r="BN264"/>
      <c r="BO264"/>
      <c r="BP264"/>
      <c r="BQ264"/>
      <c r="BR264"/>
      <c r="BS264"/>
      <c r="BT264"/>
      <c r="BU264" t="s">
        <v>64</v>
      </c>
      <c r="BV264"/>
      <c r="BW264"/>
      <c r="BX264"/>
      <c r="BY264" t="s">
        <v>68</v>
      </c>
      <c r="BZ264" t="s">
        <v>69</v>
      </c>
      <c r="CA264"/>
      <c r="CB264"/>
      <c r="CC264"/>
      <c r="CD264"/>
      <c r="CE264"/>
      <c r="CF264"/>
      <c r="CG264"/>
      <c r="CH264"/>
      <c r="CI264" t="s">
        <v>388</v>
      </c>
      <c r="CJ264" t="s">
        <v>476</v>
      </c>
      <c r="CK264" t="s">
        <v>80</v>
      </c>
      <c r="CL264" t="s">
        <v>516</v>
      </c>
      <c r="CM264" t="s">
        <v>386</v>
      </c>
      <c r="CN264" t="s">
        <v>387</v>
      </c>
      <c r="CO264" t="s">
        <v>406</v>
      </c>
      <c r="CP264" t="s">
        <v>83</v>
      </c>
      <c r="CQ264" t="s">
        <v>103</v>
      </c>
      <c r="CR264"/>
      <c r="CS264" t="s">
        <v>86</v>
      </c>
      <c r="CT264" t="s">
        <v>399</v>
      </c>
      <c r="CU264" t="s">
        <v>86</v>
      </c>
    </row>
    <row r="265" spans="1:99">
      <c r="A265">
        <v>18044086220</v>
      </c>
      <c r="B265"/>
      <c r="C265"/>
      <c r="D265" t="s">
        <v>18</v>
      </c>
      <c r="E265"/>
      <c r="F265"/>
      <c r="G265"/>
      <c r="H265"/>
      <c r="I265"/>
      <c r="J265" t="s">
        <v>24</v>
      </c>
      <c r="K265"/>
      <c r="L265"/>
      <c r="M265"/>
      <c r="N265" t="s">
        <v>28</v>
      </c>
      <c r="O265"/>
      <c r="P265"/>
      <c r="Q265"/>
      <c r="R265"/>
      <c r="S265"/>
      <c r="T265"/>
      <c r="U265"/>
      <c r="V265"/>
      <c r="W265"/>
      <c r="X265"/>
      <c r="Y265"/>
      <c r="Z265"/>
      <c r="AA265"/>
      <c r="AB265"/>
      <c r="AC265"/>
      <c r="AD265"/>
      <c r="AE265"/>
      <c r="AF265"/>
      <c r="AG265"/>
      <c r="AH265" t="s">
        <v>33</v>
      </c>
      <c r="AI265"/>
      <c r="AJ265" t="s">
        <v>35</v>
      </c>
      <c r="AK265" t="s">
        <v>36</v>
      </c>
      <c r="AL265"/>
      <c r="AM265"/>
      <c r="AN265"/>
      <c r="AO265"/>
      <c r="AP265" t="s">
        <v>39</v>
      </c>
      <c r="AQ265"/>
      <c r="AR265"/>
      <c r="AS265"/>
      <c r="AT265"/>
      <c r="AU265" t="s">
        <v>43</v>
      </c>
      <c r="AV265"/>
      <c r="AW265" t="s">
        <v>45</v>
      </c>
      <c r="AX265"/>
      <c r="AY265"/>
      <c r="AZ265"/>
      <c r="BA265"/>
      <c r="BB265" t="s">
        <v>49</v>
      </c>
      <c r="BC265"/>
      <c r="BD265"/>
      <c r="BE265"/>
      <c r="BF265"/>
      <c r="BG265" t="s">
        <v>53</v>
      </c>
      <c r="BH265"/>
      <c r="BI265"/>
      <c r="BJ265"/>
      <c r="BK265"/>
      <c r="BL265"/>
      <c r="BM265"/>
      <c r="BN265" t="s">
        <v>24</v>
      </c>
      <c r="BO265"/>
      <c r="BP265"/>
      <c r="BQ265"/>
      <c r="BR265"/>
      <c r="BS265"/>
      <c r="BT265"/>
      <c r="BU265" t="s">
        <v>64</v>
      </c>
      <c r="BV265"/>
      <c r="BW265"/>
      <c r="BX265"/>
      <c r="BY265"/>
      <c r="BZ265"/>
      <c r="CA265" t="s">
        <v>70</v>
      </c>
      <c r="CB265"/>
      <c r="CC265"/>
      <c r="CD265"/>
      <c r="CE265"/>
      <c r="CF265" t="s">
        <v>75</v>
      </c>
      <c r="CG265" t="s">
        <v>76</v>
      </c>
      <c r="CH265"/>
      <c r="CI265" t="s">
        <v>388</v>
      </c>
      <c r="CJ265" t="s">
        <v>482</v>
      </c>
      <c r="CK265" t="s">
        <v>80</v>
      </c>
      <c r="CL265" t="s">
        <v>123</v>
      </c>
      <c r="CM265" t="s">
        <v>389</v>
      </c>
      <c r="CN265" t="s">
        <v>387</v>
      </c>
      <c r="CO265" t="s">
        <v>82</v>
      </c>
      <c r="CP265" t="s">
        <v>87</v>
      </c>
      <c r="CQ265" t="s">
        <v>95</v>
      </c>
      <c r="CR265" t="s">
        <v>89</v>
      </c>
      <c r="CS265" t="s">
        <v>86</v>
      </c>
      <c r="CT265" t="s">
        <v>359</v>
      </c>
      <c r="CU265" t="s">
        <v>86</v>
      </c>
    </row>
    <row r="266" spans="1:99">
      <c r="A266">
        <v>18044086068</v>
      </c>
      <c r="B266" t="s">
        <v>16</v>
      </c>
      <c r="C266" t="s">
        <v>17</v>
      </c>
      <c r="D266" t="s">
        <v>18</v>
      </c>
      <c r="E266"/>
      <c r="F266"/>
      <c r="G266"/>
      <c r="H266"/>
      <c r="I266"/>
      <c r="J266" t="s">
        <v>24</v>
      </c>
      <c r="K266" t="s">
        <v>25</v>
      </c>
      <c r="L266" t="s">
        <v>26</v>
      </c>
      <c r="M266" t="s">
        <v>27</v>
      </c>
      <c r="N266"/>
      <c r="O266"/>
      <c r="P266" t="s">
        <v>16</v>
      </c>
      <c r="Q266" t="s">
        <v>17</v>
      </c>
      <c r="R266" t="s">
        <v>18</v>
      </c>
      <c r="S266"/>
      <c r="T266"/>
      <c r="U266"/>
      <c r="V266"/>
      <c r="W266"/>
      <c r="X266" t="s">
        <v>24</v>
      </c>
      <c r="Y266"/>
      <c r="Z266"/>
      <c r="AA266"/>
      <c r="AB266"/>
      <c r="AC266"/>
      <c r="AD266" t="s">
        <v>29</v>
      </c>
      <c r="AE266"/>
      <c r="AF266"/>
      <c r="AG266"/>
      <c r="AH266"/>
      <c r="AI266"/>
      <c r="AJ266"/>
      <c r="AK266"/>
      <c r="AL266"/>
      <c r="AM266" t="s">
        <v>353</v>
      </c>
      <c r="AN266"/>
      <c r="AO266" t="s">
        <v>38</v>
      </c>
      <c r="AP266" t="s">
        <v>39</v>
      </c>
      <c r="AQ266"/>
      <c r="AR266"/>
      <c r="AS266"/>
      <c r="AT266"/>
      <c r="AU266" t="s">
        <v>43</v>
      </c>
      <c r="AV266"/>
      <c r="AW266"/>
      <c r="AX266"/>
      <c r="AY266"/>
      <c r="AZ266"/>
      <c r="BA266"/>
      <c r="BB266"/>
      <c r="BC266"/>
      <c r="BD266"/>
      <c r="BE266" t="s">
        <v>17</v>
      </c>
      <c r="BF266"/>
      <c r="BG266"/>
      <c r="BH266"/>
      <c r="BI266" t="s">
        <v>55</v>
      </c>
      <c r="BJ266"/>
      <c r="BK266"/>
      <c r="BL266"/>
      <c r="BM266"/>
      <c r="BN266"/>
      <c r="BO266"/>
      <c r="BP266" t="s">
        <v>60</v>
      </c>
      <c r="BQ266"/>
      <c r="BR266"/>
      <c r="BS266"/>
      <c r="BT266"/>
      <c r="BU266" t="s">
        <v>64</v>
      </c>
      <c r="BV266" t="s">
        <v>65</v>
      </c>
      <c r="BW266"/>
      <c r="BX266"/>
      <c r="BY266" t="s">
        <v>68</v>
      </c>
      <c r="BZ266"/>
      <c r="CA266"/>
      <c r="CB266"/>
      <c r="CC266"/>
      <c r="CD266"/>
      <c r="CE266"/>
      <c r="CF266"/>
      <c r="CG266"/>
      <c r="CH266"/>
      <c r="CI266" t="s">
        <v>388</v>
      </c>
      <c r="CJ266" t="s">
        <v>476</v>
      </c>
      <c r="CK266" t="s">
        <v>80</v>
      </c>
      <c r="CL266" t="s">
        <v>119</v>
      </c>
      <c r="CM266" t="s">
        <v>403</v>
      </c>
      <c r="CN266"/>
      <c r="CO266" t="s">
        <v>82</v>
      </c>
      <c r="CP266"/>
      <c r="CQ266" t="s">
        <v>84</v>
      </c>
      <c r="CR266" t="s">
        <v>99</v>
      </c>
      <c r="CS266" t="s">
        <v>86</v>
      </c>
      <c r="CT266" t="s">
        <v>360</v>
      </c>
      <c r="CU266" t="s">
        <v>86</v>
      </c>
    </row>
    <row r="267" spans="1:99">
      <c r="A267">
        <v>18044085939</v>
      </c>
      <c r="B267"/>
      <c r="C267"/>
      <c r="D267"/>
      <c r="E267" t="s">
        <v>19</v>
      </c>
      <c r="F267"/>
      <c r="G267" t="s">
        <v>21</v>
      </c>
      <c r="H267"/>
      <c r="I267"/>
      <c r="J267"/>
      <c r="K267"/>
      <c r="L267" t="s">
        <v>26</v>
      </c>
      <c r="M267"/>
      <c r="N267" t="s">
        <v>28</v>
      </c>
      <c r="O267"/>
      <c r="P267" t="s">
        <v>16</v>
      </c>
      <c r="Q267"/>
      <c r="R267"/>
      <c r="S267"/>
      <c r="T267"/>
      <c r="U267"/>
      <c r="V267" t="s">
        <v>22</v>
      </c>
      <c r="W267"/>
      <c r="X267"/>
      <c r="Y267"/>
      <c r="Z267"/>
      <c r="AA267"/>
      <c r="AB267" t="s">
        <v>28</v>
      </c>
      <c r="AC267"/>
      <c r="AD267"/>
      <c r="AE267" t="s">
        <v>30</v>
      </c>
      <c r="AF267" t="s">
        <v>31</v>
      </c>
      <c r="AG267"/>
      <c r="AH267"/>
      <c r="AI267"/>
      <c r="AJ267"/>
      <c r="AK267"/>
      <c r="AL267"/>
      <c r="AM267" t="s">
        <v>353</v>
      </c>
      <c r="AN267"/>
      <c r="AO267"/>
      <c r="AP267"/>
      <c r="AQ267"/>
      <c r="AR267"/>
      <c r="AS267"/>
      <c r="AT267" t="s">
        <v>37</v>
      </c>
      <c r="AU267"/>
      <c r="AV267"/>
      <c r="AW267" t="s">
        <v>45</v>
      </c>
      <c r="AX267"/>
      <c r="AY267"/>
      <c r="AZ267"/>
      <c r="BA267"/>
      <c r="BB267"/>
      <c r="BC267"/>
      <c r="BD267"/>
      <c r="BE267"/>
      <c r="BF267"/>
      <c r="BG267" t="s">
        <v>53</v>
      </c>
      <c r="BH267"/>
      <c r="BI267" t="s">
        <v>55</v>
      </c>
      <c r="BJ267"/>
      <c r="BK267"/>
      <c r="BL267"/>
      <c r="BM267"/>
      <c r="BN267"/>
      <c r="BO267"/>
      <c r="BP267"/>
      <c r="BQ267"/>
      <c r="BR267"/>
      <c r="BS267" t="s">
        <v>63</v>
      </c>
      <c r="BT267"/>
      <c r="BU267" t="s">
        <v>64</v>
      </c>
      <c r="BV267"/>
      <c r="BW267"/>
      <c r="BX267"/>
      <c r="BY267"/>
      <c r="BZ267"/>
      <c r="CA267"/>
      <c r="CB267"/>
      <c r="CC267"/>
      <c r="CD267"/>
      <c r="CE267"/>
      <c r="CF267"/>
      <c r="CG267" t="s">
        <v>76</v>
      </c>
      <c r="CH267"/>
      <c r="CI267" t="s">
        <v>388</v>
      </c>
      <c r="CJ267" t="s">
        <v>478</v>
      </c>
      <c r="CK267" t="s">
        <v>80</v>
      </c>
      <c r="CL267" t="s">
        <v>123</v>
      </c>
      <c r="CM267" t="s">
        <v>389</v>
      </c>
      <c r="CN267" t="s">
        <v>387</v>
      </c>
      <c r="CO267" t="s">
        <v>82</v>
      </c>
      <c r="CP267" t="s">
        <v>83</v>
      </c>
      <c r="CQ267" t="s">
        <v>88</v>
      </c>
      <c r="CR267" t="s">
        <v>96</v>
      </c>
      <c r="CS267" t="s">
        <v>86</v>
      </c>
      <c r="CT267" t="s">
        <v>399</v>
      </c>
      <c r="CU267" t="s">
        <v>86</v>
      </c>
    </row>
    <row r="268" spans="1:99">
      <c r="A268">
        <v>18044085776</v>
      </c>
      <c r="B268"/>
      <c r="C268" t="s">
        <v>17</v>
      </c>
      <c r="D268"/>
      <c r="E268"/>
      <c r="F268"/>
      <c r="G268"/>
      <c r="H268"/>
      <c r="I268"/>
      <c r="J268"/>
      <c r="K268"/>
      <c r="L268" t="s">
        <v>26</v>
      </c>
      <c r="M268" t="s">
        <v>27</v>
      </c>
      <c r="N268" t="s">
        <v>28</v>
      </c>
      <c r="O268" t="s">
        <v>594</v>
      </c>
      <c r="P268"/>
      <c r="Q268"/>
      <c r="R268"/>
      <c r="S268"/>
      <c r="T268"/>
      <c r="U268"/>
      <c r="V268"/>
      <c r="W268"/>
      <c r="X268" t="s">
        <v>24</v>
      </c>
      <c r="Y268"/>
      <c r="Z268"/>
      <c r="AA268"/>
      <c r="AB268" t="s">
        <v>28</v>
      </c>
      <c r="AC268" t="s">
        <v>594</v>
      </c>
      <c r="AD268"/>
      <c r="AE268"/>
      <c r="AF268"/>
      <c r="AG268"/>
      <c r="AH268"/>
      <c r="AI268"/>
      <c r="AJ268"/>
      <c r="AK268" t="s">
        <v>36</v>
      </c>
      <c r="AL268"/>
      <c r="AM268" t="s">
        <v>353</v>
      </c>
      <c r="AN268" t="s">
        <v>595</v>
      </c>
      <c r="AO268"/>
      <c r="AP268"/>
      <c r="AQ268"/>
      <c r="AR268"/>
      <c r="AS268"/>
      <c r="AT268"/>
      <c r="AU268"/>
      <c r="AV268"/>
      <c r="AW268"/>
      <c r="AX268"/>
      <c r="AY268" t="s">
        <v>47</v>
      </c>
      <c r="AZ268"/>
      <c r="BA268" t="s">
        <v>596</v>
      </c>
      <c r="BB268" t="s">
        <v>49</v>
      </c>
      <c r="BC268"/>
      <c r="BD268"/>
      <c r="BE268" t="s">
        <v>17</v>
      </c>
      <c r="BF268"/>
      <c r="BG268" t="s">
        <v>53</v>
      </c>
      <c r="BH268" t="s">
        <v>54</v>
      </c>
      <c r="BI268"/>
      <c r="BJ268"/>
      <c r="BK268"/>
      <c r="BL268" t="s">
        <v>58</v>
      </c>
      <c r="BM268"/>
      <c r="BN268"/>
      <c r="BO268"/>
      <c r="BP268"/>
      <c r="BQ268"/>
      <c r="BR268" t="s">
        <v>62</v>
      </c>
      <c r="BS268"/>
      <c r="BT268"/>
      <c r="BU268" t="s">
        <v>64</v>
      </c>
      <c r="BV268"/>
      <c r="BW268"/>
      <c r="BX268"/>
      <c r="BY268"/>
      <c r="BZ268" t="s">
        <v>69</v>
      </c>
      <c r="CA268"/>
      <c r="CB268"/>
      <c r="CC268"/>
      <c r="CD268"/>
      <c r="CE268"/>
      <c r="CF268" t="s">
        <v>75</v>
      </c>
      <c r="CG268"/>
      <c r="CH268"/>
      <c r="CI268" t="s">
        <v>385</v>
      </c>
      <c r="CJ268" t="s">
        <v>476</v>
      </c>
      <c r="CK268" t="s">
        <v>80</v>
      </c>
      <c r="CL268" t="s">
        <v>116</v>
      </c>
      <c r="CM268" t="s">
        <v>389</v>
      </c>
      <c r="CN268" t="s">
        <v>387</v>
      </c>
      <c r="CO268" t="s">
        <v>82</v>
      </c>
      <c r="CP268" t="s">
        <v>94</v>
      </c>
      <c r="CQ268" t="s">
        <v>103</v>
      </c>
      <c r="CR268" t="s">
        <v>99</v>
      </c>
      <c r="CS268" t="s">
        <v>86</v>
      </c>
      <c r="CT268" t="s">
        <v>360</v>
      </c>
      <c r="CU268" t="s">
        <v>86</v>
      </c>
    </row>
    <row r="269" spans="1:99">
      <c r="A269">
        <v>18044085414</v>
      </c>
      <c r="B269"/>
      <c r="C269" t="s">
        <v>17</v>
      </c>
      <c r="D269" t="s">
        <v>18</v>
      </c>
      <c r="E269"/>
      <c r="F269"/>
      <c r="G269"/>
      <c r="H269"/>
      <c r="I269" t="s">
        <v>23</v>
      </c>
      <c r="J269"/>
      <c r="K269"/>
      <c r="L269"/>
      <c r="M269"/>
      <c r="N269"/>
      <c r="O269"/>
      <c r="P269"/>
      <c r="Q269"/>
      <c r="R269"/>
      <c r="S269" t="s">
        <v>19</v>
      </c>
      <c r="T269"/>
      <c r="U269"/>
      <c r="V269"/>
      <c r="W269" t="s">
        <v>23</v>
      </c>
      <c r="X269" t="s">
        <v>24</v>
      </c>
      <c r="Y269"/>
      <c r="Z269"/>
      <c r="AA269"/>
      <c r="AB269"/>
      <c r="AC269"/>
      <c r="AD269"/>
      <c r="AE269"/>
      <c r="AF269"/>
      <c r="AG269"/>
      <c r="AH269"/>
      <c r="AI269"/>
      <c r="AJ269" t="s">
        <v>35</v>
      </c>
      <c r="AK269" t="s">
        <v>36</v>
      </c>
      <c r="AL269"/>
      <c r="AM269" t="s">
        <v>353</v>
      </c>
      <c r="AN269"/>
      <c r="AO269"/>
      <c r="AP269"/>
      <c r="AQ269"/>
      <c r="AR269"/>
      <c r="AS269"/>
      <c r="AT269"/>
      <c r="AU269" t="s">
        <v>43</v>
      </c>
      <c r="AV269"/>
      <c r="AW269"/>
      <c r="AX269" t="s">
        <v>46</v>
      </c>
      <c r="AY269" t="s">
        <v>47</v>
      </c>
      <c r="AZ269"/>
      <c r="BA269"/>
      <c r="BB269" t="s">
        <v>49</v>
      </c>
      <c r="BC269"/>
      <c r="BD269"/>
      <c r="BE269"/>
      <c r="BF269"/>
      <c r="BG269"/>
      <c r="BH269" t="s">
        <v>54</v>
      </c>
      <c r="BI269"/>
      <c r="BJ269"/>
      <c r="BK269"/>
      <c r="BL269"/>
      <c r="BM269"/>
      <c r="BN269" t="s">
        <v>24</v>
      </c>
      <c r="BO269"/>
      <c r="BP269"/>
      <c r="BQ269"/>
      <c r="BR269"/>
      <c r="BS269"/>
      <c r="BT269"/>
      <c r="BU269" t="s">
        <v>64</v>
      </c>
      <c r="BV269"/>
      <c r="BW269"/>
      <c r="BX269" t="s">
        <v>67</v>
      </c>
      <c r="BY269"/>
      <c r="BZ269"/>
      <c r="CA269"/>
      <c r="CB269"/>
      <c r="CC269"/>
      <c r="CD269"/>
      <c r="CE269"/>
      <c r="CF269" t="s">
        <v>75</v>
      </c>
      <c r="CG269"/>
      <c r="CH269"/>
      <c r="CI269" t="s">
        <v>388</v>
      </c>
      <c r="CJ269" t="s">
        <v>485</v>
      </c>
      <c r="CK269" t="s">
        <v>342</v>
      </c>
      <c r="CL269"/>
      <c r="CM269" t="s">
        <v>386</v>
      </c>
      <c r="CN269" t="s">
        <v>387</v>
      </c>
      <c r="CO269" t="s">
        <v>107</v>
      </c>
      <c r="CP269" t="s">
        <v>93</v>
      </c>
      <c r="CQ269" t="s">
        <v>84</v>
      </c>
      <c r="CR269" t="s">
        <v>85</v>
      </c>
      <c r="CS269" t="s">
        <v>81</v>
      </c>
      <c r="CT269" t="s">
        <v>282</v>
      </c>
      <c r="CU269" t="s">
        <v>86</v>
      </c>
    </row>
    <row r="270" spans="1:99">
      <c r="A270">
        <v>18044085314</v>
      </c>
      <c r="B270"/>
      <c r="C270"/>
      <c r="D270"/>
      <c r="E270"/>
      <c r="F270"/>
      <c r="G270"/>
      <c r="H270"/>
      <c r="I270"/>
      <c r="J270"/>
      <c r="K270"/>
      <c r="L270"/>
      <c r="M270"/>
      <c r="N270"/>
      <c r="O270"/>
      <c r="P270"/>
      <c r="Q270"/>
      <c r="R270" t="s">
        <v>18</v>
      </c>
      <c r="S270"/>
      <c r="T270"/>
      <c r="U270"/>
      <c r="V270"/>
      <c r="W270"/>
      <c r="X270"/>
      <c r="Y270"/>
      <c r="Z270"/>
      <c r="AA270"/>
      <c r="AB270"/>
      <c r="AC270"/>
      <c r="AD270"/>
      <c r="AE270"/>
      <c r="AF270"/>
      <c r="AG270"/>
      <c r="AH270" t="s">
        <v>33</v>
      </c>
      <c r="AI270"/>
      <c r="AJ270"/>
      <c r="AK270"/>
      <c r="AL270"/>
      <c r="AM270"/>
      <c r="AN270"/>
      <c r="AO270"/>
      <c r="AP270"/>
      <c r="AQ270"/>
      <c r="AR270"/>
      <c r="AS270"/>
      <c r="AT270"/>
      <c r="AU270"/>
      <c r="AV270"/>
      <c r="AW270" t="s">
        <v>45</v>
      </c>
      <c r="AX270"/>
      <c r="AY270"/>
      <c r="AZ270"/>
      <c r="BA270"/>
      <c r="BB270" t="s">
        <v>49</v>
      </c>
      <c r="BC270"/>
      <c r="BD270"/>
      <c r="BE270"/>
      <c r="BF270"/>
      <c r="BG270"/>
      <c r="BH270"/>
      <c r="BI270"/>
      <c r="BJ270"/>
      <c r="BK270"/>
      <c r="BL270"/>
      <c r="BM270"/>
      <c r="BN270" t="s">
        <v>24</v>
      </c>
      <c r="BO270"/>
      <c r="BP270"/>
      <c r="BQ270"/>
      <c r="BR270"/>
      <c r="BS270"/>
      <c r="BT270"/>
      <c r="BU270" t="s">
        <v>64</v>
      </c>
      <c r="BV270"/>
      <c r="BW270"/>
      <c r="BX270"/>
      <c r="BY270"/>
      <c r="BZ270"/>
      <c r="CA270"/>
      <c r="CB270"/>
      <c r="CC270"/>
      <c r="CD270"/>
      <c r="CE270"/>
      <c r="CF270"/>
      <c r="CG270"/>
      <c r="CH270"/>
      <c r="CI270" t="s">
        <v>388</v>
      </c>
      <c r="CJ270" t="s">
        <v>476</v>
      </c>
      <c r="CK270" t="s">
        <v>134</v>
      </c>
      <c r="CL270" t="s">
        <v>170</v>
      </c>
      <c r="CM270" t="s">
        <v>389</v>
      </c>
      <c r="CN270" t="s">
        <v>387</v>
      </c>
      <c r="CO270" t="s">
        <v>82</v>
      </c>
      <c r="CP270"/>
      <c r="CQ270" t="s">
        <v>95</v>
      </c>
      <c r="CR270" t="s">
        <v>99</v>
      </c>
      <c r="CS270" t="s">
        <v>81</v>
      </c>
      <c r="CT270" t="s">
        <v>360</v>
      </c>
      <c r="CU270" t="s">
        <v>86</v>
      </c>
    </row>
    <row r="271" spans="1:99">
      <c r="A271">
        <v>18044085208</v>
      </c>
      <c r="B271"/>
      <c r="C271"/>
      <c r="D271"/>
      <c r="E271" t="s">
        <v>19</v>
      </c>
      <c r="F271"/>
      <c r="G271"/>
      <c r="H271"/>
      <c r="I271"/>
      <c r="J271"/>
      <c r="K271"/>
      <c r="L271"/>
      <c r="M271"/>
      <c r="N271"/>
      <c r="O271"/>
      <c r="P271"/>
      <c r="Q271"/>
      <c r="R271"/>
      <c r="S271" t="s">
        <v>19</v>
      </c>
      <c r="T271"/>
      <c r="U271"/>
      <c r="V271"/>
      <c r="W271"/>
      <c r="X271"/>
      <c r="Y271"/>
      <c r="Z271"/>
      <c r="AA271"/>
      <c r="AB271" t="s">
        <v>28</v>
      </c>
      <c r="AC271"/>
      <c r="AD271"/>
      <c r="AE271"/>
      <c r="AF271"/>
      <c r="AG271" t="s">
        <v>32</v>
      </c>
      <c r="AH271"/>
      <c r="AI271"/>
      <c r="AJ271"/>
      <c r="AK271"/>
      <c r="AL271"/>
      <c r="AM271"/>
      <c r="AN271"/>
      <c r="AO271" t="s">
        <v>38</v>
      </c>
      <c r="AP271"/>
      <c r="AQ271"/>
      <c r="AR271"/>
      <c r="AS271"/>
      <c r="AT271"/>
      <c r="AU271"/>
      <c r="AV271"/>
      <c r="AW271"/>
      <c r="AX271"/>
      <c r="AY271"/>
      <c r="AZ271"/>
      <c r="BA271"/>
      <c r="BB271"/>
      <c r="BC271"/>
      <c r="BD271"/>
      <c r="BE271"/>
      <c r="BF271"/>
      <c r="BG271"/>
      <c r="BH271"/>
      <c r="BI271"/>
      <c r="BJ271"/>
      <c r="BK271"/>
      <c r="BL271"/>
      <c r="BM271"/>
      <c r="BN271"/>
      <c r="BO271"/>
      <c r="BP271"/>
      <c r="BQ271"/>
      <c r="BR271" t="s">
        <v>62</v>
      </c>
      <c r="BS271"/>
      <c r="BT271"/>
      <c r="BU271"/>
      <c r="BV271"/>
      <c r="BW271"/>
      <c r="BX271"/>
      <c r="BY271"/>
      <c r="BZ271"/>
      <c r="CA271"/>
      <c r="CB271"/>
      <c r="CC271"/>
      <c r="CD271"/>
      <c r="CE271"/>
      <c r="CF271" t="s">
        <v>75</v>
      </c>
      <c r="CG271"/>
      <c r="CH271"/>
      <c r="CI271" t="s">
        <v>388</v>
      </c>
      <c r="CJ271" t="s">
        <v>476</v>
      </c>
      <c r="CK271" t="s">
        <v>80</v>
      </c>
      <c r="CL271" t="s">
        <v>121</v>
      </c>
      <c r="CM271" t="s">
        <v>389</v>
      </c>
      <c r="CN271" t="s">
        <v>387</v>
      </c>
      <c r="CO271"/>
      <c r="CP271" t="s">
        <v>94</v>
      </c>
      <c r="CQ271" t="s">
        <v>84</v>
      </c>
      <c r="CR271" t="s">
        <v>99</v>
      </c>
      <c r="CS271" t="s">
        <v>86</v>
      </c>
      <c r="CT271" t="s">
        <v>399</v>
      </c>
      <c r="CU271" t="s">
        <v>86</v>
      </c>
    </row>
    <row r="272" spans="1:99">
      <c r="A272">
        <v>18044085085</v>
      </c>
      <c r="B272"/>
      <c r="C272"/>
      <c r="D272"/>
      <c r="E272"/>
      <c r="F272"/>
      <c r="G272"/>
      <c r="H272"/>
      <c r="I272"/>
      <c r="J272"/>
      <c r="K272"/>
      <c r="L272" t="s">
        <v>26</v>
      </c>
      <c r="M272"/>
      <c r="N272"/>
      <c r="O272"/>
      <c r="P272"/>
      <c r="Q272"/>
      <c r="R272" t="s">
        <v>18</v>
      </c>
      <c r="S272"/>
      <c r="T272"/>
      <c r="U272"/>
      <c r="V272"/>
      <c r="W272"/>
      <c r="X272"/>
      <c r="Y272"/>
      <c r="Z272"/>
      <c r="AA272"/>
      <c r="AB272"/>
      <c r="AC272"/>
      <c r="AD272"/>
      <c r="AE272"/>
      <c r="AF272"/>
      <c r="AG272"/>
      <c r="AH272" t="s">
        <v>33</v>
      </c>
      <c r="AI272"/>
      <c r="AJ272"/>
      <c r="AK272" t="s">
        <v>36</v>
      </c>
      <c r="AL272"/>
      <c r="AM272"/>
      <c r="AN272"/>
      <c r="AO272"/>
      <c r="AP272"/>
      <c r="AQ272" t="s">
        <v>40</v>
      </c>
      <c r="AR272" t="s">
        <v>41</v>
      </c>
      <c r="AS272"/>
      <c r="AT272"/>
      <c r="AU272"/>
      <c r="AV272"/>
      <c r="AW272"/>
      <c r="AX272"/>
      <c r="AY272"/>
      <c r="AZ272"/>
      <c r="BA272"/>
      <c r="BB272" t="s">
        <v>49</v>
      </c>
      <c r="BC272"/>
      <c r="BD272" t="s">
        <v>51</v>
      </c>
      <c r="BE272" t="s">
        <v>17</v>
      </c>
      <c r="BF272"/>
      <c r="BG272"/>
      <c r="BH272" t="s">
        <v>54</v>
      </c>
      <c r="BI272"/>
      <c r="BJ272"/>
      <c r="BK272" t="s">
        <v>57</v>
      </c>
      <c r="BL272"/>
      <c r="BM272"/>
      <c r="BN272" t="s">
        <v>24</v>
      </c>
      <c r="BO272"/>
      <c r="BP272"/>
      <c r="BQ272"/>
      <c r="BR272"/>
      <c r="BS272" t="s">
        <v>63</v>
      </c>
      <c r="BT272"/>
      <c r="BU272"/>
      <c r="BV272"/>
      <c r="BW272"/>
      <c r="BX272"/>
      <c r="BY272" t="s">
        <v>68</v>
      </c>
      <c r="BZ272"/>
      <c r="CA272"/>
      <c r="CB272"/>
      <c r="CC272"/>
      <c r="CD272"/>
      <c r="CE272"/>
      <c r="CF272" t="s">
        <v>75</v>
      </c>
      <c r="CG272"/>
      <c r="CH272"/>
      <c r="CI272" t="s">
        <v>388</v>
      </c>
      <c r="CJ272" t="s">
        <v>476</v>
      </c>
      <c r="CK272" t="s">
        <v>80</v>
      </c>
      <c r="CL272" t="s">
        <v>121</v>
      </c>
      <c r="CM272" t="s">
        <v>389</v>
      </c>
      <c r="CN272" t="s">
        <v>387</v>
      </c>
      <c r="CO272" t="s">
        <v>82</v>
      </c>
      <c r="CP272" t="s">
        <v>93</v>
      </c>
      <c r="CQ272" t="s">
        <v>88</v>
      </c>
      <c r="CR272" t="s">
        <v>99</v>
      </c>
      <c r="CS272" t="s">
        <v>86</v>
      </c>
      <c r="CT272" t="s">
        <v>360</v>
      </c>
      <c r="CU272" t="s">
        <v>81</v>
      </c>
    </row>
    <row r="273" spans="1:99">
      <c r="A273">
        <v>18044084898</v>
      </c>
      <c r="B273"/>
      <c r="C273"/>
      <c r="D273" t="s">
        <v>18</v>
      </c>
      <c r="E273"/>
      <c r="F273"/>
      <c r="G273"/>
      <c r="H273"/>
      <c r="I273"/>
      <c r="J273" t="s">
        <v>24</v>
      </c>
      <c r="K273"/>
      <c r="L273"/>
      <c r="M273"/>
      <c r="N273"/>
      <c r="O273"/>
      <c r="P273"/>
      <c r="Q273"/>
      <c r="R273" t="s">
        <v>18</v>
      </c>
      <c r="S273"/>
      <c r="T273"/>
      <c r="U273"/>
      <c r="V273"/>
      <c r="W273"/>
      <c r="X273"/>
      <c r="Y273"/>
      <c r="Z273"/>
      <c r="AA273"/>
      <c r="AB273"/>
      <c r="AC273"/>
      <c r="AD273"/>
      <c r="AE273"/>
      <c r="AF273" t="s">
        <v>31</v>
      </c>
      <c r="AG273"/>
      <c r="AH273"/>
      <c r="AI273"/>
      <c r="AJ273"/>
      <c r="AK273"/>
      <c r="AL273"/>
      <c r="AM273"/>
      <c r="AN273"/>
      <c r="AO273"/>
      <c r="AP273"/>
      <c r="AQ273"/>
      <c r="AR273" t="s">
        <v>41</v>
      </c>
      <c r="AS273"/>
      <c r="AT273"/>
      <c r="AU273" t="s">
        <v>43</v>
      </c>
      <c r="AV273"/>
      <c r="AW273" t="s">
        <v>45</v>
      </c>
      <c r="AX273"/>
      <c r="AY273"/>
      <c r="AZ273"/>
      <c r="BA273"/>
      <c r="BB273" t="s">
        <v>49</v>
      </c>
      <c r="BC273"/>
      <c r="BD273"/>
      <c r="BE273"/>
      <c r="BF273"/>
      <c r="BG273" t="s">
        <v>53</v>
      </c>
      <c r="BH273"/>
      <c r="BI273"/>
      <c r="BJ273"/>
      <c r="BK273"/>
      <c r="BL273"/>
      <c r="BM273"/>
      <c r="BN273" t="s">
        <v>24</v>
      </c>
      <c r="BO273"/>
      <c r="BP273"/>
      <c r="BQ273"/>
      <c r="BR273"/>
      <c r="BS273"/>
      <c r="BT273"/>
      <c r="BU273"/>
      <c r="BV273"/>
      <c r="BW273"/>
      <c r="BX273" t="s">
        <v>67</v>
      </c>
      <c r="BY273"/>
      <c r="BZ273"/>
      <c r="CA273"/>
      <c r="CB273"/>
      <c r="CC273"/>
      <c r="CD273"/>
      <c r="CE273"/>
      <c r="CF273"/>
      <c r="CG273"/>
      <c r="CH273"/>
      <c r="CI273" t="s">
        <v>388</v>
      </c>
      <c r="CJ273" t="s">
        <v>476</v>
      </c>
      <c r="CK273" t="s">
        <v>80</v>
      </c>
      <c r="CL273" t="s">
        <v>121</v>
      </c>
      <c r="CM273" t="s">
        <v>389</v>
      </c>
      <c r="CN273"/>
      <c r="CO273" t="s">
        <v>82</v>
      </c>
      <c r="CP273" t="s">
        <v>94</v>
      </c>
      <c r="CQ273" t="s">
        <v>95</v>
      </c>
      <c r="CR273" t="s">
        <v>99</v>
      </c>
      <c r="CS273" t="s">
        <v>86</v>
      </c>
      <c r="CT273" t="s">
        <v>360</v>
      </c>
      <c r="CU273" t="s">
        <v>86</v>
      </c>
    </row>
    <row r="274" spans="1:99">
      <c r="A274">
        <v>18044084706</v>
      </c>
      <c r="B274" t="s">
        <v>16</v>
      </c>
      <c r="C274" t="s">
        <v>17</v>
      </c>
      <c r="D274" t="s">
        <v>18</v>
      </c>
      <c r="E274"/>
      <c r="F274"/>
      <c r="G274"/>
      <c r="H274" t="s">
        <v>22</v>
      </c>
      <c r="I274"/>
      <c r="J274" t="s">
        <v>24</v>
      </c>
      <c r="K274"/>
      <c r="L274"/>
      <c r="M274"/>
      <c r="N274"/>
      <c r="O274"/>
      <c r="P274" t="s">
        <v>16</v>
      </c>
      <c r="Q274" t="s">
        <v>17</v>
      </c>
      <c r="R274" t="s">
        <v>18</v>
      </c>
      <c r="S274"/>
      <c r="T274"/>
      <c r="U274"/>
      <c r="V274"/>
      <c r="W274"/>
      <c r="X274"/>
      <c r="Y274"/>
      <c r="Z274"/>
      <c r="AA274"/>
      <c r="AB274"/>
      <c r="AC274"/>
      <c r="AD274"/>
      <c r="AE274"/>
      <c r="AF274"/>
      <c r="AG274"/>
      <c r="AH274"/>
      <c r="AI274"/>
      <c r="AJ274"/>
      <c r="AK274" t="s">
        <v>36</v>
      </c>
      <c r="AL274"/>
      <c r="AM274" t="s">
        <v>353</v>
      </c>
      <c r="AN274"/>
      <c r="AO274"/>
      <c r="AP274"/>
      <c r="AQ274"/>
      <c r="AR274"/>
      <c r="AS274"/>
      <c r="AT274"/>
      <c r="AU274"/>
      <c r="AV274" t="s">
        <v>44</v>
      </c>
      <c r="AW274" t="s">
        <v>45</v>
      </c>
      <c r="AX274" t="s">
        <v>46</v>
      </c>
      <c r="AY274"/>
      <c r="AZ274"/>
      <c r="BA274"/>
      <c r="BB274" t="s">
        <v>49</v>
      </c>
      <c r="BC274"/>
      <c r="BD274"/>
      <c r="BE274"/>
      <c r="BF274"/>
      <c r="BG274"/>
      <c r="BH274" t="s">
        <v>54</v>
      </c>
      <c r="BI274"/>
      <c r="BJ274"/>
      <c r="BK274"/>
      <c r="BL274" t="s">
        <v>58</v>
      </c>
      <c r="BM274"/>
      <c r="BN274"/>
      <c r="BO274"/>
      <c r="BP274"/>
      <c r="BQ274"/>
      <c r="BR274"/>
      <c r="BS274"/>
      <c r="BT274"/>
      <c r="BU274" t="s">
        <v>64</v>
      </c>
      <c r="BV274"/>
      <c r="BW274"/>
      <c r="BX274"/>
      <c r="BY274"/>
      <c r="BZ274"/>
      <c r="CA274"/>
      <c r="CB274"/>
      <c r="CC274"/>
      <c r="CD274"/>
      <c r="CE274"/>
      <c r="CF274"/>
      <c r="CG274"/>
      <c r="CH274"/>
      <c r="CI274" t="s">
        <v>388</v>
      </c>
      <c r="CJ274" t="s">
        <v>472</v>
      </c>
      <c r="CK274" t="s">
        <v>80</v>
      </c>
      <c r="CL274" t="s">
        <v>121</v>
      </c>
      <c r="CM274" t="s">
        <v>393</v>
      </c>
      <c r="CN274" t="s">
        <v>387</v>
      </c>
      <c r="CO274" t="s">
        <v>409</v>
      </c>
      <c r="CP274" t="s">
        <v>93</v>
      </c>
      <c r="CQ274" t="s">
        <v>103</v>
      </c>
      <c r="CR274" t="s">
        <v>105</v>
      </c>
      <c r="CS274" t="s">
        <v>81</v>
      </c>
      <c r="CT274" t="s">
        <v>282</v>
      </c>
      <c r="CU274"/>
    </row>
    <row r="275" spans="1:99">
      <c r="A275">
        <v>18044084187</v>
      </c>
      <c r="B275"/>
      <c r="C275"/>
      <c r="D275"/>
      <c r="E275"/>
      <c r="F275"/>
      <c r="G275"/>
      <c r="H275"/>
      <c r="I275" t="s">
        <v>23</v>
      </c>
      <c r="J275" t="s">
        <v>24</v>
      </c>
      <c r="K275"/>
      <c r="L275"/>
      <c r="M275"/>
      <c r="N275" t="s">
        <v>28</v>
      </c>
      <c r="O275"/>
      <c r="P275"/>
      <c r="Q275"/>
      <c r="R275"/>
      <c r="S275"/>
      <c r="T275"/>
      <c r="U275"/>
      <c r="V275"/>
      <c r="W275" t="s">
        <v>23</v>
      </c>
      <c r="X275" t="s">
        <v>24</v>
      </c>
      <c r="Y275"/>
      <c r="Z275"/>
      <c r="AA275"/>
      <c r="AB275" t="s">
        <v>28</v>
      </c>
      <c r="AC275"/>
      <c r="AD275"/>
      <c r="AE275" t="s">
        <v>30</v>
      </c>
      <c r="AF275" t="s">
        <v>31</v>
      </c>
      <c r="AG275"/>
      <c r="AH275"/>
      <c r="AI275"/>
      <c r="AJ275"/>
      <c r="AK275"/>
      <c r="AL275"/>
      <c r="AM275" t="s">
        <v>353</v>
      </c>
      <c r="AN275"/>
      <c r="AO275"/>
      <c r="AP275"/>
      <c r="AQ275"/>
      <c r="AR275"/>
      <c r="AS275" t="s">
        <v>42</v>
      </c>
      <c r="AT275" t="s">
        <v>37</v>
      </c>
      <c r="AU275" t="s">
        <v>43</v>
      </c>
      <c r="AV275"/>
      <c r="AW275" t="s">
        <v>45</v>
      </c>
      <c r="AX275"/>
      <c r="AY275"/>
      <c r="AZ275"/>
      <c r="BA275"/>
      <c r="BB275" t="s">
        <v>49</v>
      </c>
      <c r="BC275"/>
      <c r="BD275"/>
      <c r="BE275"/>
      <c r="BF275"/>
      <c r="BG275"/>
      <c r="BH275"/>
      <c r="BI275" t="s">
        <v>55</v>
      </c>
      <c r="BJ275"/>
      <c r="BK275" t="s">
        <v>57</v>
      </c>
      <c r="BL275"/>
      <c r="BM275"/>
      <c r="BN275" t="s">
        <v>24</v>
      </c>
      <c r="BO275"/>
      <c r="BP275"/>
      <c r="BQ275"/>
      <c r="BR275"/>
      <c r="BS275"/>
      <c r="BT275"/>
      <c r="BU275" t="s">
        <v>64</v>
      </c>
      <c r="BV275"/>
      <c r="BW275" t="s">
        <v>66</v>
      </c>
      <c r="BX275"/>
      <c r="BY275"/>
      <c r="BZ275" t="s">
        <v>69</v>
      </c>
      <c r="CA275"/>
      <c r="CB275"/>
      <c r="CC275"/>
      <c r="CD275"/>
      <c r="CE275"/>
      <c r="CF275"/>
      <c r="CG275"/>
      <c r="CH275"/>
      <c r="CI275" t="s">
        <v>388</v>
      </c>
      <c r="CJ275" t="s">
        <v>478</v>
      </c>
      <c r="CK275" t="s">
        <v>80</v>
      </c>
      <c r="CL275" t="s">
        <v>121</v>
      </c>
      <c r="CM275" t="s">
        <v>391</v>
      </c>
      <c r="CN275" t="s">
        <v>387</v>
      </c>
      <c r="CO275" t="s">
        <v>82</v>
      </c>
      <c r="CP275" t="s">
        <v>97</v>
      </c>
      <c r="CQ275" t="s">
        <v>88</v>
      </c>
      <c r="CR275" t="s">
        <v>99</v>
      </c>
      <c r="CS275" t="s">
        <v>81</v>
      </c>
      <c r="CT275" t="s">
        <v>359</v>
      </c>
      <c r="CU275" t="s">
        <v>86</v>
      </c>
    </row>
    <row r="276" spans="1:99">
      <c r="A276">
        <v>18043867479</v>
      </c>
      <c r="B276"/>
      <c r="C276"/>
      <c r="D276" t="s">
        <v>18</v>
      </c>
      <c r="E276" t="s">
        <v>19</v>
      </c>
      <c r="F276"/>
      <c r="G276"/>
      <c r="H276" t="s">
        <v>22</v>
      </c>
      <c r="I276"/>
      <c r="J276" t="s">
        <v>24</v>
      </c>
      <c r="K276" t="s">
        <v>25</v>
      </c>
      <c r="L276" t="s">
        <v>26</v>
      </c>
      <c r="M276"/>
      <c r="N276"/>
      <c r="O276"/>
      <c r="P276"/>
      <c r="Q276"/>
      <c r="R276"/>
      <c r="S276" t="s">
        <v>19</v>
      </c>
      <c r="T276"/>
      <c r="U276"/>
      <c r="V276"/>
      <c r="W276"/>
      <c r="X276"/>
      <c r="Y276"/>
      <c r="Z276"/>
      <c r="AA276" t="s">
        <v>27</v>
      </c>
      <c r="AB276"/>
      <c r="AC276"/>
      <c r="AD276" t="s">
        <v>29</v>
      </c>
      <c r="AE276"/>
      <c r="AF276"/>
      <c r="AG276" t="s">
        <v>32</v>
      </c>
      <c r="AH276" t="s">
        <v>33</v>
      </c>
      <c r="AI276"/>
      <c r="AJ276" t="s">
        <v>35</v>
      </c>
      <c r="AK276" t="s">
        <v>36</v>
      </c>
      <c r="AL276"/>
      <c r="AM276" t="s">
        <v>353</v>
      </c>
      <c r="AN276"/>
      <c r="AO276" t="s">
        <v>38</v>
      </c>
      <c r="AP276" t="s">
        <v>39</v>
      </c>
      <c r="AQ276" t="s">
        <v>40</v>
      </c>
      <c r="AR276" t="s">
        <v>41</v>
      </c>
      <c r="AS276" t="s">
        <v>42</v>
      </c>
      <c r="AT276" t="s">
        <v>37</v>
      </c>
      <c r="AU276" t="s">
        <v>43</v>
      </c>
      <c r="AV276" t="s">
        <v>44</v>
      </c>
      <c r="AW276" t="s">
        <v>45</v>
      </c>
      <c r="AX276" t="s">
        <v>46</v>
      </c>
      <c r="AY276" t="s">
        <v>47</v>
      </c>
      <c r="AZ276" t="s">
        <v>48</v>
      </c>
      <c r="BA276"/>
      <c r="BB276" t="s">
        <v>49</v>
      </c>
      <c r="BC276" t="s">
        <v>50</v>
      </c>
      <c r="BD276" t="s">
        <v>51</v>
      </c>
      <c r="BE276" t="s">
        <v>17</v>
      </c>
      <c r="BF276" t="s">
        <v>52</v>
      </c>
      <c r="BG276" t="s">
        <v>53</v>
      </c>
      <c r="BH276" t="s">
        <v>54</v>
      </c>
      <c r="BI276" t="s">
        <v>55</v>
      </c>
      <c r="BJ276" t="s">
        <v>56</v>
      </c>
      <c r="BK276" t="s">
        <v>57</v>
      </c>
      <c r="BL276" t="s">
        <v>58</v>
      </c>
      <c r="BM276" t="s">
        <v>59</v>
      </c>
      <c r="BN276" t="s">
        <v>24</v>
      </c>
      <c r="BO276" t="s">
        <v>20</v>
      </c>
      <c r="BP276" t="s">
        <v>60</v>
      </c>
      <c r="BQ276" t="s">
        <v>61</v>
      </c>
      <c r="BR276" t="s">
        <v>62</v>
      </c>
      <c r="BS276" t="s">
        <v>63</v>
      </c>
      <c r="BT276"/>
      <c r="BU276"/>
      <c r="BV276"/>
      <c r="BW276" t="s">
        <v>66</v>
      </c>
      <c r="BX276"/>
      <c r="BY276"/>
      <c r="BZ276"/>
      <c r="CA276"/>
      <c r="CB276"/>
      <c r="CC276"/>
      <c r="CD276"/>
      <c r="CE276"/>
      <c r="CF276"/>
      <c r="CG276"/>
      <c r="CH276"/>
      <c r="CI276" t="s">
        <v>518</v>
      </c>
      <c r="CJ276" t="s">
        <v>476</v>
      </c>
      <c r="CK276" t="s">
        <v>80</v>
      </c>
      <c r="CL276" t="s">
        <v>122</v>
      </c>
      <c r="CM276"/>
      <c r="CN276"/>
      <c r="CO276"/>
      <c r="CP276"/>
      <c r="CQ276"/>
      <c r="CR276"/>
      <c r="CS276"/>
      <c r="CT276"/>
      <c r="CU276"/>
    </row>
    <row r="277" spans="1:99">
      <c r="A277">
        <v>18043798310</v>
      </c>
      <c r="B277"/>
      <c r="C277"/>
      <c r="D277"/>
      <c r="E277"/>
      <c r="F277"/>
      <c r="G277"/>
      <c r="H277"/>
      <c r="I277"/>
      <c r="J277"/>
      <c r="K277"/>
      <c r="L277"/>
      <c r="M277" t="s">
        <v>27</v>
      </c>
      <c r="N277"/>
      <c r="O277"/>
      <c r="P277"/>
      <c r="Q277"/>
      <c r="R277"/>
      <c r="S277"/>
      <c r="T277"/>
      <c r="U277"/>
      <c r="V277"/>
      <c r="W277"/>
      <c r="X277"/>
      <c r="Y277"/>
      <c r="Z277"/>
      <c r="AA277" t="s">
        <v>27</v>
      </c>
      <c r="AB277"/>
      <c r="AC277"/>
      <c r="AD277"/>
      <c r="AE277"/>
      <c r="AF277"/>
      <c r="AG277"/>
      <c r="AH277"/>
      <c r="AI277" t="s">
        <v>34</v>
      </c>
      <c r="AJ277"/>
      <c r="AK277"/>
      <c r="AL277"/>
      <c r="AM277"/>
      <c r="AN277"/>
      <c r="AO277" t="s">
        <v>38</v>
      </c>
      <c r="AP277"/>
      <c r="AQ277"/>
      <c r="AR277"/>
      <c r="AS277"/>
      <c r="AT277"/>
      <c r="AU277"/>
      <c r="AV277"/>
      <c r="AW277"/>
      <c r="AX277"/>
      <c r="AY277"/>
      <c r="AZ277"/>
      <c r="BA277"/>
      <c r="BB277"/>
      <c r="BC277"/>
      <c r="BD277"/>
      <c r="BE277"/>
      <c r="BF277" t="s">
        <v>52</v>
      </c>
      <c r="BG277"/>
      <c r="BH277"/>
      <c r="BI277"/>
      <c r="BJ277"/>
      <c r="BK277"/>
      <c r="BL277"/>
      <c r="BM277"/>
      <c r="BN277"/>
      <c r="BO277"/>
      <c r="BP277"/>
      <c r="BQ277"/>
      <c r="BR277"/>
      <c r="BS277"/>
      <c r="BT277"/>
      <c r="BU277" t="s">
        <v>64</v>
      </c>
      <c r="BV277"/>
      <c r="BW277"/>
      <c r="BX277"/>
      <c r="BY277"/>
      <c r="BZ277"/>
      <c r="CA277"/>
      <c r="CB277"/>
      <c r="CC277"/>
      <c r="CD277"/>
      <c r="CE277"/>
      <c r="CF277" t="s">
        <v>75</v>
      </c>
      <c r="CG277"/>
      <c r="CH277"/>
      <c r="CI277" t="s">
        <v>388</v>
      </c>
      <c r="CJ277"/>
      <c r="CK277"/>
      <c r="CL277"/>
      <c r="CM277"/>
      <c r="CN277"/>
      <c r="CO277"/>
      <c r="CP277"/>
      <c r="CQ277"/>
      <c r="CR277"/>
      <c r="CS277"/>
      <c r="CT277"/>
      <c r="CU277"/>
    </row>
    <row r="278" spans="1:99">
      <c r="A278">
        <v>18042897395</v>
      </c>
      <c r="B278"/>
      <c r="C278"/>
      <c r="D278"/>
      <c r="E278"/>
      <c r="F278"/>
      <c r="G278"/>
      <c r="H278"/>
      <c r="I278"/>
      <c r="J278"/>
      <c r="K278" t="s">
        <v>25</v>
      </c>
      <c r="L278" t="s">
        <v>26</v>
      </c>
      <c r="M278" t="s">
        <v>27</v>
      </c>
      <c r="N278"/>
      <c r="O278"/>
      <c r="P278"/>
      <c r="Q278"/>
      <c r="R278"/>
      <c r="S278"/>
      <c r="T278"/>
      <c r="U278"/>
      <c r="V278"/>
      <c r="W278"/>
      <c r="X278"/>
      <c r="Y278" t="s">
        <v>25</v>
      </c>
      <c r="Z278"/>
      <c r="AA278"/>
      <c r="AB278"/>
      <c r="AC278"/>
      <c r="AD278"/>
      <c r="AE278"/>
      <c r="AF278"/>
      <c r="AG278"/>
      <c r="AH278"/>
      <c r="AI278"/>
      <c r="AJ278"/>
      <c r="AK278" t="s">
        <v>36</v>
      </c>
      <c r="AL278"/>
      <c r="AM278" t="s">
        <v>353</v>
      </c>
      <c r="AN278"/>
      <c r="AO278"/>
      <c r="AP278" t="s">
        <v>39</v>
      </c>
      <c r="AQ278"/>
      <c r="AR278"/>
      <c r="AS278"/>
      <c r="AT278"/>
      <c r="AU278"/>
      <c r="AV278"/>
      <c r="AW278"/>
      <c r="AX278" t="s">
        <v>46</v>
      </c>
      <c r="AY278"/>
      <c r="AZ278"/>
      <c r="BA278"/>
      <c r="BB278"/>
      <c r="BC278"/>
      <c r="BD278" t="s">
        <v>51</v>
      </c>
      <c r="BE278"/>
      <c r="BF278" t="s">
        <v>52</v>
      </c>
      <c r="BG278"/>
      <c r="BH278"/>
      <c r="BI278"/>
      <c r="BJ278"/>
      <c r="BK278"/>
      <c r="BL278"/>
      <c r="BM278"/>
      <c r="BN278"/>
      <c r="BO278"/>
      <c r="BP278"/>
      <c r="BQ278"/>
      <c r="BR278" t="s">
        <v>62</v>
      </c>
      <c r="BS278" t="s">
        <v>63</v>
      </c>
      <c r="BT278"/>
      <c r="BU278" t="s">
        <v>64</v>
      </c>
      <c r="BV278"/>
      <c r="BW278" t="s">
        <v>66</v>
      </c>
      <c r="BX278" t="s">
        <v>67</v>
      </c>
      <c r="BY278"/>
      <c r="BZ278"/>
      <c r="CA278"/>
      <c r="CB278"/>
      <c r="CC278"/>
      <c r="CD278" t="s">
        <v>73</v>
      </c>
      <c r="CE278"/>
      <c r="CF278"/>
      <c r="CG278"/>
      <c r="CH278"/>
      <c r="CI278" t="s">
        <v>385</v>
      </c>
      <c r="CJ278" t="s">
        <v>476</v>
      </c>
      <c r="CK278" t="s">
        <v>134</v>
      </c>
      <c r="CL278" t="s">
        <v>139</v>
      </c>
      <c r="CM278" t="s">
        <v>393</v>
      </c>
      <c r="CN278" t="s">
        <v>387</v>
      </c>
      <c r="CO278" t="s">
        <v>82</v>
      </c>
      <c r="CP278" t="s">
        <v>90</v>
      </c>
      <c r="CQ278" t="s">
        <v>88</v>
      </c>
      <c r="CR278" t="s">
        <v>96</v>
      </c>
      <c r="CS278" t="s">
        <v>86</v>
      </c>
      <c r="CT278" t="s">
        <v>404</v>
      </c>
      <c r="CU278" t="s">
        <v>86</v>
      </c>
    </row>
    <row r="279" spans="1:99">
      <c r="A279">
        <v>18042697482</v>
      </c>
      <c r="B279"/>
      <c r="C279"/>
      <c r="D279"/>
      <c r="E279"/>
      <c r="F279"/>
      <c r="G279"/>
      <c r="H279" t="s">
        <v>22</v>
      </c>
      <c r="I279"/>
      <c r="J279" t="s">
        <v>24</v>
      </c>
      <c r="K279" t="s">
        <v>25</v>
      </c>
      <c r="L279"/>
      <c r="M279"/>
      <c r="N279"/>
      <c r="O279"/>
      <c r="P279"/>
      <c r="Q279"/>
      <c r="R279"/>
      <c r="S279"/>
      <c r="T279"/>
      <c r="U279"/>
      <c r="V279" t="s">
        <v>22</v>
      </c>
      <c r="W279" t="s">
        <v>23</v>
      </c>
      <c r="X279"/>
      <c r="Y279" t="s">
        <v>25</v>
      </c>
      <c r="Z279"/>
      <c r="AA279"/>
      <c r="AB279"/>
      <c r="AC279"/>
      <c r="AD279" t="s">
        <v>29</v>
      </c>
      <c r="AE279" t="s">
        <v>30</v>
      </c>
      <c r="AF279"/>
      <c r="AG279"/>
      <c r="AH279"/>
      <c r="AI279" t="s">
        <v>34</v>
      </c>
      <c r="AJ279"/>
      <c r="AK279"/>
      <c r="AL279"/>
      <c r="AM279"/>
      <c r="AN279"/>
      <c r="AO279"/>
      <c r="AP279" t="s">
        <v>39</v>
      </c>
      <c r="AQ279"/>
      <c r="AR279"/>
      <c r="AS279"/>
      <c r="AT279"/>
      <c r="AU279" t="s">
        <v>43</v>
      </c>
      <c r="AV279"/>
      <c r="AW279"/>
      <c r="AX279"/>
      <c r="AY279" t="s">
        <v>47</v>
      </c>
      <c r="AZ279"/>
      <c r="BA279"/>
      <c r="BB279" t="s">
        <v>49</v>
      </c>
      <c r="BC279"/>
      <c r="BD279" t="s">
        <v>51</v>
      </c>
      <c r="BE279"/>
      <c r="BF279"/>
      <c r="BG279"/>
      <c r="BH279" t="s">
        <v>54</v>
      </c>
      <c r="BI279" t="s">
        <v>55</v>
      </c>
      <c r="BJ279"/>
      <c r="BK279"/>
      <c r="BL279"/>
      <c r="BM279"/>
      <c r="BN279" t="s">
        <v>24</v>
      </c>
      <c r="BO279"/>
      <c r="BP279" t="s">
        <v>60</v>
      </c>
      <c r="BQ279"/>
      <c r="BR279"/>
      <c r="BS279" t="s">
        <v>63</v>
      </c>
      <c r="BT279"/>
      <c r="BU279" t="s">
        <v>64</v>
      </c>
      <c r="BV279"/>
      <c r="BW279" t="s">
        <v>66</v>
      </c>
      <c r="BX279"/>
      <c r="BY279"/>
      <c r="BZ279"/>
      <c r="CA279"/>
      <c r="CB279"/>
      <c r="CC279"/>
      <c r="CD279"/>
      <c r="CE279"/>
      <c r="CF279" t="s">
        <v>75</v>
      </c>
      <c r="CG279" t="s">
        <v>76</v>
      </c>
      <c r="CH279"/>
      <c r="CI279" t="s">
        <v>388</v>
      </c>
      <c r="CJ279" t="s">
        <v>472</v>
      </c>
      <c r="CK279" t="s">
        <v>80</v>
      </c>
      <c r="CL279" t="s">
        <v>121</v>
      </c>
      <c r="CM279" t="s">
        <v>106</v>
      </c>
      <c r="CN279" t="s">
        <v>387</v>
      </c>
      <c r="CO279" t="s">
        <v>82</v>
      </c>
      <c r="CP279" t="s">
        <v>83</v>
      </c>
      <c r="CQ279" t="s">
        <v>103</v>
      </c>
      <c r="CR279" t="s">
        <v>92</v>
      </c>
      <c r="CS279" t="s">
        <v>86</v>
      </c>
      <c r="CT279" t="s">
        <v>359</v>
      </c>
      <c r="CU279" t="s">
        <v>86</v>
      </c>
    </row>
    <row r="280" spans="1:99">
      <c r="A280">
        <v>18039710589</v>
      </c>
      <c r="B280"/>
      <c r="C280"/>
      <c r="D280"/>
      <c r="E280"/>
      <c r="F280"/>
      <c r="G280"/>
      <c r="H280"/>
      <c r="I280"/>
      <c r="J280"/>
      <c r="K280" t="s">
        <v>25</v>
      </c>
      <c r="L280"/>
      <c r="M280"/>
      <c r="N280"/>
      <c r="O280"/>
      <c r="P280"/>
      <c r="Q280"/>
      <c r="R280"/>
      <c r="S280"/>
      <c r="T280"/>
      <c r="U280"/>
      <c r="V280"/>
      <c r="W280" t="s">
        <v>23</v>
      </c>
      <c r="X280"/>
      <c r="Y280"/>
      <c r="Z280"/>
      <c r="AA280"/>
      <c r="AB280"/>
      <c r="AC280"/>
      <c r="AD280"/>
      <c r="AE280"/>
      <c r="AF280"/>
      <c r="AG280"/>
      <c r="AH280"/>
      <c r="AI280" t="s">
        <v>34</v>
      </c>
      <c r="AJ280"/>
      <c r="AK280"/>
      <c r="AL280"/>
      <c r="AM280"/>
      <c r="AN280"/>
      <c r="AO280" t="s">
        <v>38</v>
      </c>
      <c r="AP280"/>
      <c r="AQ280"/>
      <c r="AR280"/>
      <c r="AS280"/>
      <c r="AT280"/>
      <c r="AU280"/>
      <c r="AV280"/>
      <c r="AW280"/>
      <c r="AX280"/>
      <c r="AY280"/>
      <c r="AZ280"/>
      <c r="BA280"/>
      <c r="BB280"/>
      <c r="BC280"/>
      <c r="BD280" t="s">
        <v>51</v>
      </c>
      <c r="BE280"/>
      <c r="BF280"/>
      <c r="BG280"/>
      <c r="BH280"/>
      <c r="BI280"/>
      <c r="BJ280"/>
      <c r="BK280"/>
      <c r="BL280"/>
      <c r="BM280"/>
      <c r="BN280"/>
      <c r="BO280"/>
      <c r="BP280"/>
      <c r="BQ280"/>
      <c r="BR280"/>
      <c r="BS280"/>
      <c r="BT280"/>
      <c r="BU280"/>
      <c r="BV280"/>
      <c r="BW280"/>
      <c r="BX280" t="s">
        <v>67</v>
      </c>
      <c r="BY280"/>
      <c r="BZ280"/>
      <c r="CA280"/>
      <c r="CB280"/>
      <c r="CC280"/>
      <c r="CD280"/>
      <c r="CE280"/>
      <c r="CF280"/>
      <c r="CG280"/>
      <c r="CH280"/>
      <c r="CI280" t="s">
        <v>388</v>
      </c>
      <c r="CJ280" t="s">
        <v>484</v>
      </c>
      <c r="CK280" t="s">
        <v>342</v>
      </c>
      <c r="CL280"/>
      <c r="CM280" t="s">
        <v>389</v>
      </c>
      <c r="CN280" t="s">
        <v>387</v>
      </c>
      <c r="CO280" t="s">
        <v>82</v>
      </c>
      <c r="CP280" t="s">
        <v>83</v>
      </c>
      <c r="CQ280" t="s">
        <v>104</v>
      </c>
      <c r="CR280" t="s">
        <v>85</v>
      </c>
      <c r="CS280" t="s">
        <v>86</v>
      </c>
      <c r="CT280" t="s">
        <v>362</v>
      </c>
      <c r="CU280" t="s">
        <v>86</v>
      </c>
    </row>
    <row r="281" spans="1:99">
      <c r="A281">
        <v>18039483149</v>
      </c>
      <c r="B281"/>
      <c r="C281"/>
      <c r="D281" t="s">
        <v>18</v>
      </c>
      <c r="E281"/>
      <c r="F281"/>
      <c r="G281"/>
      <c r="H281"/>
      <c r="I281" t="s">
        <v>23</v>
      </c>
      <c r="J281" t="s">
        <v>24</v>
      </c>
      <c r="K281" t="s">
        <v>25</v>
      </c>
      <c r="L281" t="s">
        <v>26</v>
      </c>
      <c r="M281"/>
      <c r="N281" t="s">
        <v>28</v>
      </c>
      <c r="O281"/>
      <c r="P281"/>
      <c r="Q281"/>
      <c r="R281"/>
      <c r="S281"/>
      <c r="T281"/>
      <c r="U281"/>
      <c r="V281" t="s">
        <v>22</v>
      </c>
      <c r="W281" t="s">
        <v>23</v>
      </c>
      <c r="X281" t="s">
        <v>24</v>
      </c>
      <c r="Y281"/>
      <c r="Z281"/>
      <c r="AA281"/>
      <c r="AB281"/>
      <c r="AC281"/>
      <c r="AD281"/>
      <c r="AE281"/>
      <c r="AF281" t="s">
        <v>31</v>
      </c>
      <c r="AG281"/>
      <c r="AH281"/>
      <c r="AI281"/>
      <c r="AJ281" t="s">
        <v>35</v>
      </c>
      <c r="AK281" t="s">
        <v>36</v>
      </c>
      <c r="AL281"/>
      <c r="AM281"/>
      <c r="AN281"/>
      <c r="AO281"/>
      <c r="AP281" t="s">
        <v>39</v>
      </c>
      <c r="AQ281"/>
      <c r="AR281"/>
      <c r="AS281"/>
      <c r="AT281"/>
      <c r="AU281" t="s">
        <v>43</v>
      </c>
      <c r="AV281"/>
      <c r="AW281"/>
      <c r="AX281" t="s">
        <v>46</v>
      </c>
      <c r="AY281" t="s">
        <v>47</v>
      </c>
      <c r="AZ281" t="s">
        <v>48</v>
      </c>
      <c r="BA281"/>
      <c r="BB281"/>
      <c r="BC281"/>
      <c r="BD281" t="s">
        <v>51</v>
      </c>
      <c r="BE281"/>
      <c r="BF281" t="s">
        <v>52</v>
      </c>
      <c r="BG281"/>
      <c r="BH281"/>
      <c r="BI281" t="s">
        <v>55</v>
      </c>
      <c r="BJ281"/>
      <c r="BK281" t="s">
        <v>57</v>
      </c>
      <c r="BL281"/>
      <c r="BM281" t="s">
        <v>59</v>
      </c>
      <c r="BN281" t="s">
        <v>24</v>
      </c>
      <c r="BO281"/>
      <c r="BP281"/>
      <c r="BQ281"/>
      <c r="BR281"/>
      <c r="BS281"/>
      <c r="BT281"/>
      <c r="BU281" t="s">
        <v>64</v>
      </c>
      <c r="BV281"/>
      <c r="BW281"/>
      <c r="BX281"/>
      <c r="BY281"/>
      <c r="BZ281"/>
      <c r="CA281" t="s">
        <v>70</v>
      </c>
      <c r="CB281"/>
      <c r="CC281"/>
      <c r="CD281" t="s">
        <v>73</v>
      </c>
      <c r="CE281"/>
      <c r="CF281"/>
      <c r="CG281" t="s">
        <v>76</v>
      </c>
      <c r="CH281"/>
      <c r="CI281" t="s">
        <v>388</v>
      </c>
      <c r="CJ281" t="s">
        <v>472</v>
      </c>
      <c r="CK281" t="s">
        <v>134</v>
      </c>
      <c r="CL281" t="s">
        <v>152</v>
      </c>
      <c r="CM281" t="s">
        <v>389</v>
      </c>
      <c r="CN281" t="s">
        <v>387</v>
      </c>
      <c r="CO281" t="s">
        <v>82</v>
      </c>
      <c r="CP281" t="s">
        <v>93</v>
      </c>
      <c r="CQ281" t="s">
        <v>95</v>
      </c>
      <c r="CR281" t="s">
        <v>85</v>
      </c>
      <c r="CS281" t="s">
        <v>81</v>
      </c>
      <c r="CT281" t="s">
        <v>282</v>
      </c>
      <c r="CU281"/>
    </row>
    <row r="282" spans="1:99">
      <c r="A282">
        <v>18039483008</v>
      </c>
      <c r="B282" t="s">
        <v>16</v>
      </c>
      <c r="C282"/>
      <c r="D282" t="s">
        <v>18</v>
      </c>
      <c r="E282" t="s">
        <v>19</v>
      </c>
      <c r="F282"/>
      <c r="G282"/>
      <c r="H282"/>
      <c r="I282" t="s">
        <v>23</v>
      </c>
      <c r="J282"/>
      <c r="K282" t="s">
        <v>25</v>
      </c>
      <c r="L282" t="s">
        <v>26</v>
      </c>
      <c r="M282"/>
      <c r="N282" t="s">
        <v>28</v>
      </c>
      <c r="O282"/>
      <c r="P282"/>
      <c r="Q282"/>
      <c r="R282"/>
      <c r="S282"/>
      <c r="T282"/>
      <c r="U282"/>
      <c r="V282"/>
      <c r="W282" t="s">
        <v>23</v>
      </c>
      <c r="X282"/>
      <c r="Y282" t="s">
        <v>25</v>
      </c>
      <c r="Z282"/>
      <c r="AA282"/>
      <c r="AB282"/>
      <c r="AC282"/>
      <c r="AD282"/>
      <c r="AE282"/>
      <c r="AF282"/>
      <c r="AG282"/>
      <c r="AH282"/>
      <c r="AI282" t="s">
        <v>34</v>
      </c>
      <c r="AJ282"/>
      <c r="AK282"/>
      <c r="AL282"/>
      <c r="AM282"/>
      <c r="AN282"/>
      <c r="AO282"/>
      <c r="AP282" t="s">
        <v>39</v>
      </c>
      <c r="AQ282"/>
      <c r="AR282"/>
      <c r="AS282"/>
      <c r="AT282"/>
      <c r="AU282" t="s">
        <v>43</v>
      </c>
      <c r="AV282" t="s">
        <v>44</v>
      </c>
      <c r="AW282" t="s">
        <v>45</v>
      </c>
      <c r="AX282"/>
      <c r="AY282"/>
      <c r="AZ282"/>
      <c r="BA282"/>
      <c r="BB282" t="s">
        <v>49</v>
      </c>
      <c r="BC282" t="s">
        <v>50</v>
      </c>
      <c r="BD282" t="s">
        <v>51</v>
      </c>
      <c r="BE282"/>
      <c r="BF282" t="s">
        <v>52</v>
      </c>
      <c r="BG282"/>
      <c r="BH282"/>
      <c r="BI282"/>
      <c r="BJ282"/>
      <c r="BK282" t="s">
        <v>57</v>
      </c>
      <c r="BL282"/>
      <c r="BM282" t="s">
        <v>59</v>
      </c>
      <c r="BN282"/>
      <c r="BO282"/>
      <c r="BP282"/>
      <c r="BQ282"/>
      <c r="BR282" t="s">
        <v>62</v>
      </c>
      <c r="BS282" t="s">
        <v>63</v>
      </c>
      <c r="BT282"/>
      <c r="BU282" t="s">
        <v>64</v>
      </c>
      <c r="BV282"/>
      <c r="BW282"/>
      <c r="BX282"/>
      <c r="BY282"/>
      <c r="BZ282"/>
      <c r="CA282"/>
      <c r="CB282"/>
      <c r="CC282"/>
      <c r="CD282" t="s">
        <v>73</v>
      </c>
      <c r="CE282"/>
      <c r="CF282" t="s">
        <v>75</v>
      </c>
      <c r="CG282" t="s">
        <v>76</v>
      </c>
      <c r="CH282"/>
      <c r="CI282" t="s">
        <v>388</v>
      </c>
      <c r="CJ282" t="s">
        <v>485</v>
      </c>
      <c r="CK282" t="s">
        <v>134</v>
      </c>
      <c r="CL282" t="s">
        <v>169</v>
      </c>
      <c r="CM282" t="s">
        <v>389</v>
      </c>
      <c r="CN282" t="s">
        <v>387</v>
      </c>
      <c r="CO282" t="s">
        <v>82</v>
      </c>
      <c r="CP282" t="s">
        <v>93</v>
      </c>
      <c r="CQ282" t="s">
        <v>95</v>
      </c>
      <c r="CR282" t="s">
        <v>85</v>
      </c>
      <c r="CS282" t="s">
        <v>86</v>
      </c>
      <c r="CT282" t="s">
        <v>362</v>
      </c>
      <c r="CU282"/>
    </row>
    <row r="283" spans="1:99">
      <c r="A283">
        <v>18039482873</v>
      </c>
      <c r="B283"/>
      <c r="C283"/>
      <c r="D283" t="s">
        <v>18</v>
      </c>
      <c r="E283"/>
      <c r="F283"/>
      <c r="G283"/>
      <c r="H283" t="s">
        <v>22</v>
      </c>
      <c r="I283"/>
      <c r="J283" t="s">
        <v>24</v>
      </c>
      <c r="K283" t="s">
        <v>25</v>
      </c>
      <c r="L283" t="s">
        <v>26</v>
      </c>
      <c r="M283" t="s">
        <v>27</v>
      </c>
      <c r="N283" t="s">
        <v>28</v>
      </c>
      <c r="O283"/>
      <c r="P283"/>
      <c r="Q283"/>
      <c r="R283"/>
      <c r="S283" t="s">
        <v>19</v>
      </c>
      <c r="T283"/>
      <c r="U283"/>
      <c r="V283"/>
      <c r="W283"/>
      <c r="X283"/>
      <c r="Y283" t="s">
        <v>25</v>
      </c>
      <c r="Z283"/>
      <c r="AA283"/>
      <c r="AB283" t="s">
        <v>28</v>
      </c>
      <c r="AC283"/>
      <c r="AD283"/>
      <c r="AE283"/>
      <c r="AF283"/>
      <c r="AG283"/>
      <c r="AH283"/>
      <c r="AI283" t="s">
        <v>34</v>
      </c>
      <c r="AJ283"/>
      <c r="AK283"/>
      <c r="AL283"/>
      <c r="AM283"/>
      <c r="AN283"/>
      <c r="AO283" t="s">
        <v>38</v>
      </c>
      <c r="AP283" t="s">
        <v>39</v>
      </c>
      <c r="AQ283"/>
      <c r="AR283" t="s">
        <v>41</v>
      </c>
      <c r="AS283"/>
      <c r="AT283"/>
      <c r="AU283" t="s">
        <v>43</v>
      </c>
      <c r="AV283" t="s">
        <v>44</v>
      </c>
      <c r="AW283" t="s">
        <v>45</v>
      </c>
      <c r="AX283" t="s">
        <v>46</v>
      </c>
      <c r="AY283" t="s">
        <v>47</v>
      </c>
      <c r="AZ283" t="s">
        <v>48</v>
      </c>
      <c r="BA283"/>
      <c r="BB283" t="s">
        <v>49</v>
      </c>
      <c r="BC283" t="s">
        <v>50</v>
      </c>
      <c r="BD283" t="s">
        <v>51</v>
      </c>
      <c r="BE283"/>
      <c r="BF283" t="s">
        <v>52</v>
      </c>
      <c r="BG283" t="s">
        <v>53</v>
      </c>
      <c r="BH283" t="s">
        <v>54</v>
      </c>
      <c r="BI283"/>
      <c r="BJ283"/>
      <c r="BK283" t="s">
        <v>57</v>
      </c>
      <c r="BL283"/>
      <c r="BM283" t="s">
        <v>59</v>
      </c>
      <c r="BN283" t="s">
        <v>24</v>
      </c>
      <c r="BO283"/>
      <c r="BP283"/>
      <c r="BQ283" t="s">
        <v>61</v>
      </c>
      <c r="BR283" t="s">
        <v>62</v>
      </c>
      <c r="BS283" t="s">
        <v>63</v>
      </c>
      <c r="BT283"/>
      <c r="BU283" t="s">
        <v>64</v>
      </c>
      <c r="BV283"/>
      <c r="BW283" t="s">
        <v>66</v>
      </c>
      <c r="BX283" t="s">
        <v>67</v>
      </c>
      <c r="BY283"/>
      <c r="BZ283"/>
      <c r="CA283" t="s">
        <v>70</v>
      </c>
      <c r="CB283"/>
      <c r="CC283"/>
      <c r="CD283" t="s">
        <v>73</v>
      </c>
      <c r="CE283"/>
      <c r="CF283"/>
      <c r="CG283" t="s">
        <v>76</v>
      </c>
      <c r="CH283"/>
      <c r="CI283" t="s">
        <v>385</v>
      </c>
      <c r="CJ283" t="s">
        <v>478</v>
      </c>
      <c r="CK283" t="s">
        <v>134</v>
      </c>
      <c r="CL283" t="s">
        <v>152</v>
      </c>
      <c r="CM283" t="s">
        <v>389</v>
      </c>
      <c r="CN283" t="s">
        <v>387</v>
      </c>
      <c r="CO283" t="s">
        <v>82</v>
      </c>
      <c r="CP283" t="s">
        <v>93</v>
      </c>
      <c r="CQ283" t="s">
        <v>104</v>
      </c>
      <c r="CR283" t="s">
        <v>99</v>
      </c>
      <c r="CS283" t="s">
        <v>86</v>
      </c>
      <c r="CT283" t="s">
        <v>360</v>
      </c>
      <c r="CU283"/>
    </row>
    <row r="284" spans="1:99">
      <c r="A284">
        <v>18039482692</v>
      </c>
      <c r="B284" t="s">
        <v>16</v>
      </c>
      <c r="C284" t="s">
        <v>17</v>
      </c>
      <c r="D284" t="s">
        <v>18</v>
      </c>
      <c r="E284"/>
      <c r="F284"/>
      <c r="G284" t="s">
        <v>21</v>
      </c>
      <c r="H284"/>
      <c r="I284" t="s">
        <v>23</v>
      </c>
      <c r="J284" t="s">
        <v>24</v>
      </c>
      <c r="K284" t="s">
        <v>25</v>
      </c>
      <c r="L284" t="s">
        <v>26</v>
      </c>
      <c r="M284" t="s">
        <v>27</v>
      </c>
      <c r="N284" t="s">
        <v>28</v>
      </c>
      <c r="O284"/>
      <c r="P284"/>
      <c r="Q284"/>
      <c r="R284"/>
      <c r="S284"/>
      <c r="T284" t="s">
        <v>20</v>
      </c>
      <c r="U284"/>
      <c r="V284"/>
      <c r="W284"/>
      <c r="X284" t="s">
        <v>24</v>
      </c>
      <c r="Y284"/>
      <c r="Z284" t="s">
        <v>26</v>
      </c>
      <c r="AA284"/>
      <c r="AB284" t="s">
        <v>28</v>
      </c>
      <c r="AC284"/>
      <c r="AD284"/>
      <c r="AE284"/>
      <c r="AF284"/>
      <c r="AG284"/>
      <c r="AH284"/>
      <c r="AI284" t="s">
        <v>34</v>
      </c>
      <c r="AJ284"/>
      <c r="AK284"/>
      <c r="AL284"/>
      <c r="AM284"/>
      <c r="AN284"/>
      <c r="AO284"/>
      <c r="AP284"/>
      <c r="AQ284"/>
      <c r="AR284" t="s">
        <v>41</v>
      </c>
      <c r="AS284"/>
      <c r="AT284"/>
      <c r="AU284" t="s">
        <v>43</v>
      </c>
      <c r="AV284" t="s">
        <v>44</v>
      </c>
      <c r="AW284"/>
      <c r="AX284"/>
      <c r="AY284" t="s">
        <v>47</v>
      </c>
      <c r="AZ284"/>
      <c r="BA284"/>
      <c r="BB284"/>
      <c r="BC284"/>
      <c r="BD284"/>
      <c r="BE284" t="s">
        <v>17</v>
      </c>
      <c r="BF284"/>
      <c r="BG284"/>
      <c r="BH284" t="s">
        <v>54</v>
      </c>
      <c r="BI284"/>
      <c r="BJ284"/>
      <c r="BK284"/>
      <c r="BL284"/>
      <c r="BM284"/>
      <c r="BN284" t="s">
        <v>24</v>
      </c>
      <c r="BO284"/>
      <c r="BP284"/>
      <c r="BQ284" t="s">
        <v>61</v>
      </c>
      <c r="BR284"/>
      <c r="BS284" t="s">
        <v>63</v>
      </c>
      <c r="BT284"/>
      <c r="BU284" t="s">
        <v>64</v>
      </c>
      <c r="BV284"/>
      <c r="BW284"/>
      <c r="BX284"/>
      <c r="BY284"/>
      <c r="BZ284"/>
      <c r="CA284" t="s">
        <v>70</v>
      </c>
      <c r="CB284"/>
      <c r="CC284"/>
      <c r="CD284" t="s">
        <v>73</v>
      </c>
      <c r="CE284"/>
      <c r="CF284"/>
      <c r="CG284"/>
      <c r="CH284"/>
      <c r="CI284" t="s">
        <v>385</v>
      </c>
      <c r="CJ284" t="s">
        <v>478</v>
      </c>
      <c r="CK284" t="s">
        <v>134</v>
      </c>
      <c r="CL284" t="s">
        <v>152</v>
      </c>
      <c r="CM284" t="s">
        <v>389</v>
      </c>
      <c r="CN284" t="s">
        <v>390</v>
      </c>
      <c r="CO284" t="s">
        <v>82</v>
      </c>
      <c r="CP284" t="s">
        <v>97</v>
      </c>
      <c r="CQ284" t="s">
        <v>95</v>
      </c>
      <c r="CR284" t="s">
        <v>99</v>
      </c>
      <c r="CS284" t="s">
        <v>86</v>
      </c>
      <c r="CT284" t="s">
        <v>362</v>
      </c>
      <c r="CU284"/>
    </row>
    <row r="285" spans="1:99">
      <c r="A285">
        <v>18039482585</v>
      </c>
      <c r="B285"/>
      <c r="C285"/>
      <c r="D285"/>
      <c r="E285" t="s">
        <v>19</v>
      </c>
      <c r="F285" t="s">
        <v>20</v>
      </c>
      <c r="G285"/>
      <c r="H285"/>
      <c r="I285"/>
      <c r="J285"/>
      <c r="K285"/>
      <c r="L285"/>
      <c r="M285"/>
      <c r="N285" t="s">
        <v>28</v>
      </c>
      <c r="O285"/>
      <c r="P285"/>
      <c r="Q285"/>
      <c r="R285"/>
      <c r="S285"/>
      <c r="T285" t="s">
        <v>20</v>
      </c>
      <c r="U285"/>
      <c r="V285"/>
      <c r="W285"/>
      <c r="X285"/>
      <c r="Y285" t="s">
        <v>25</v>
      </c>
      <c r="Z285" t="s">
        <v>26</v>
      </c>
      <c r="AA285"/>
      <c r="AB285"/>
      <c r="AC285"/>
      <c r="AD285"/>
      <c r="AE285"/>
      <c r="AF285"/>
      <c r="AG285"/>
      <c r="AH285"/>
      <c r="AI285"/>
      <c r="AJ285"/>
      <c r="AK285"/>
      <c r="AL285"/>
      <c r="AM285" t="s">
        <v>353</v>
      </c>
      <c r="AN285"/>
      <c r="AO285"/>
      <c r="AP285"/>
      <c r="AQ285"/>
      <c r="AR285"/>
      <c r="AS285"/>
      <c r="AT285"/>
      <c r="AU285" t="s">
        <v>43</v>
      </c>
      <c r="AV285" t="s">
        <v>44</v>
      </c>
      <c r="AW285"/>
      <c r="AX285"/>
      <c r="AY285" t="s">
        <v>47</v>
      </c>
      <c r="AZ285"/>
      <c r="BA285"/>
      <c r="BB285"/>
      <c r="BC285"/>
      <c r="BD285"/>
      <c r="BE285"/>
      <c r="BF285" t="s">
        <v>52</v>
      </c>
      <c r="BG285"/>
      <c r="BH285"/>
      <c r="BI285"/>
      <c r="BJ285"/>
      <c r="BK285"/>
      <c r="BL285"/>
      <c r="BM285"/>
      <c r="BN285"/>
      <c r="BO285"/>
      <c r="BP285"/>
      <c r="BQ285"/>
      <c r="BR285"/>
      <c r="BS285"/>
      <c r="BT285"/>
      <c r="BU285" t="s">
        <v>64</v>
      </c>
      <c r="BV285"/>
      <c r="BW285"/>
      <c r="BX285"/>
      <c r="BY285"/>
      <c r="BZ285" t="s">
        <v>69</v>
      </c>
      <c r="CA285"/>
      <c r="CB285"/>
      <c r="CC285"/>
      <c r="CD285" t="s">
        <v>73</v>
      </c>
      <c r="CE285"/>
      <c r="CF285"/>
      <c r="CG285"/>
      <c r="CH285"/>
      <c r="CI285" t="s">
        <v>385</v>
      </c>
      <c r="CJ285" t="s">
        <v>485</v>
      </c>
      <c r="CK285" t="s">
        <v>134</v>
      </c>
      <c r="CL285" t="s">
        <v>168</v>
      </c>
      <c r="CM285" t="s">
        <v>389</v>
      </c>
      <c r="CN285" t="s">
        <v>390</v>
      </c>
      <c r="CO285" t="s">
        <v>395</v>
      </c>
      <c r="CP285" t="s">
        <v>97</v>
      </c>
      <c r="CQ285" t="s">
        <v>84</v>
      </c>
      <c r="CR285" t="s">
        <v>85</v>
      </c>
      <c r="CS285" t="s">
        <v>86</v>
      </c>
      <c r="CT285" t="s">
        <v>360</v>
      </c>
      <c r="CU285"/>
    </row>
    <row r="286" spans="1:99">
      <c r="A286">
        <v>18039482478</v>
      </c>
      <c r="B286"/>
      <c r="C286"/>
      <c r="D286"/>
      <c r="E286" t="s">
        <v>19</v>
      </c>
      <c r="F286"/>
      <c r="G286"/>
      <c r="H286"/>
      <c r="I286"/>
      <c r="J286"/>
      <c r="K286"/>
      <c r="L286" t="s">
        <v>26</v>
      </c>
      <c r="M286" t="s">
        <v>27</v>
      </c>
      <c r="N286"/>
      <c r="O286"/>
      <c r="P286"/>
      <c r="Q286"/>
      <c r="R286"/>
      <c r="S286"/>
      <c r="T286"/>
      <c r="U286"/>
      <c r="V286"/>
      <c r="W286" t="s">
        <v>23</v>
      </c>
      <c r="X286"/>
      <c r="Y286" t="s">
        <v>25</v>
      </c>
      <c r="Z286"/>
      <c r="AA286" t="s">
        <v>27</v>
      </c>
      <c r="AB286"/>
      <c r="AC286"/>
      <c r="AD286"/>
      <c r="AE286"/>
      <c r="AF286"/>
      <c r="AG286"/>
      <c r="AH286"/>
      <c r="AI286" t="s">
        <v>34</v>
      </c>
      <c r="AJ286"/>
      <c r="AK286"/>
      <c r="AL286"/>
      <c r="AM286"/>
      <c r="AN286"/>
      <c r="AO286"/>
      <c r="AP286"/>
      <c r="AQ286"/>
      <c r="AR286" t="s">
        <v>41</v>
      </c>
      <c r="AS286"/>
      <c r="AT286"/>
      <c r="AU286"/>
      <c r="AV286"/>
      <c r="AW286"/>
      <c r="AX286"/>
      <c r="AY286" t="s">
        <v>47</v>
      </c>
      <c r="AZ286" t="s">
        <v>48</v>
      </c>
      <c r="BA286"/>
      <c r="BB286"/>
      <c r="BC286" t="s">
        <v>50</v>
      </c>
      <c r="BD286" t="s">
        <v>51</v>
      </c>
      <c r="BE286"/>
      <c r="BF286"/>
      <c r="BG286"/>
      <c r="BH286"/>
      <c r="BI286"/>
      <c r="BJ286"/>
      <c r="BK286"/>
      <c r="BL286"/>
      <c r="BM286"/>
      <c r="BN286"/>
      <c r="BO286"/>
      <c r="BP286"/>
      <c r="BQ286"/>
      <c r="BR286"/>
      <c r="BS286" t="s">
        <v>63</v>
      </c>
      <c r="BT286"/>
      <c r="BU286" t="s">
        <v>64</v>
      </c>
      <c r="BV286" t="s">
        <v>65</v>
      </c>
      <c r="BW286"/>
      <c r="BX286"/>
      <c r="BY286"/>
      <c r="BZ286"/>
      <c r="CA286"/>
      <c r="CB286"/>
      <c r="CC286"/>
      <c r="CD286"/>
      <c r="CE286"/>
      <c r="CF286" t="s">
        <v>75</v>
      </c>
      <c r="CG286"/>
      <c r="CH286"/>
      <c r="CI286" t="s">
        <v>388</v>
      </c>
      <c r="CJ286" t="s">
        <v>482</v>
      </c>
      <c r="CK286" t="s">
        <v>134</v>
      </c>
      <c r="CL286" t="s">
        <v>152</v>
      </c>
      <c r="CM286" t="s">
        <v>389</v>
      </c>
      <c r="CN286" t="s">
        <v>387</v>
      </c>
      <c r="CO286" t="s">
        <v>82</v>
      </c>
      <c r="CP286" t="s">
        <v>90</v>
      </c>
      <c r="CQ286" t="s">
        <v>95</v>
      </c>
      <c r="CR286" t="s">
        <v>85</v>
      </c>
      <c r="CS286" t="s">
        <v>86</v>
      </c>
      <c r="CT286" t="s">
        <v>360</v>
      </c>
      <c r="CU286"/>
    </row>
    <row r="287" spans="1:99">
      <c r="A287">
        <v>18039482360</v>
      </c>
      <c r="B287"/>
      <c r="C287"/>
      <c r="D287"/>
      <c r="E287"/>
      <c r="F287"/>
      <c r="G287"/>
      <c r="H287"/>
      <c r="I287"/>
      <c r="J287" t="s">
        <v>24</v>
      </c>
      <c r="K287" t="s">
        <v>25</v>
      </c>
      <c r="L287"/>
      <c r="M287"/>
      <c r="N287"/>
      <c r="O287"/>
      <c r="P287"/>
      <c r="Q287"/>
      <c r="R287"/>
      <c r="S287" t="s">
        <v>19</v>
      </c>
      <c r="T287"/>
      <c r="U287"/>
      <c r="V287"/>
      <c r="W287"/>
      <c r="X287"/>
      <c r="Y287" t="s">
        <v>25</v>
      </c>
      <c r="Z287"/>
      <c r="AA287"/>
      <c r="AB287" t="s">
        <v>28</v>
      </c>
      <c r="AC287"/>
      <c r="AD287"/>
      <c r="AE287"/>
      <c r="AF287"/>
      <c r="AG287"/>
      <c r="AH287"/>
      <c r="AI287" t="s">
        <v>34</v>
      </c>
      <c r="AJ287"/>
      <c r="AK287"/>
      <c r="AL287"/>
      <c r="AM287"/>
      <c r="AN287"/>
      <c r="AO287"/>
      <c r="AP287" t="s">
        <v>39</v>
      </c>
      <c r="AQ287"/>
      <c r="AR287"/>
      <c r="AS287"/>
      <c r="AT287"/>
      <c r="AU287" t="s">
        <v>43</v>
      </c>
      <c r="AV287"/>
      <c r="AW287" t="s">
        <v>45</v>
      </c>
      <c r="AX287"/>
      <c r="AY287"/>
      <c r="AZ287"/>
      <c r="BA287"/>
      <c r="BB287"/>
      <c r="BC287" t="s">
        <v>50</v>
      </c>
      <c r="BD287"/>
      <c r="BE287"/>
      <c r="BF287"/>
      <c r="BG287"/>
      <c r="BH287"/>
      <c r="BI287" t="s">
        <v>55</v>
      </c>
      <c r="BJ287"/>
      <c r="BK287"/>
      <c r="BL287"/>
      <c r="BM287"/>
      <c r="BN287" t="s">
        <v>24</v>
      </c>
      <c r="BO287"/>
      <c r="BP287"/>
      <c r="BQ287"/>
      <c r="BR287"/>
      <c r="BS287"/>
      <c r="BT287"/>
      <c r="BU287" t="s">
        <v>64</v>
      </c>
      <c r="BV287"/>
      <c r="BW287"/>
      <c r="BX287"/>
      <c r="BY287"/>
      <c r="BZ287"/>
      <c r="CA287" t="s">
        <v>70</v>
      </c>
      <c r="CB287"/>
      <c r="CC287"/>
      <c r="CD287"/>
      <c r="CE287"/>
      <c r="CF287" t="s">
        <v>75</v>
      </c>
      <c r="CG287"/>
      <c r="CH287"/>
      <c r="CI287" t="s">
        <v>388</v>
      </c>
      <c r="CJ287" t="s">
        <v>482</v>
      </c>
      <c r="CK287" t="s">
        <v>134</v>
      </c>
      <c r="CL287" t="s">
        <v>169</v>
      </c>
      <c r="CM287" t="s">
        <v>389</v>
      </c>
      <c r="CN287" t="s">
        <v>387</v>
      </c>
      <c r="CO287" t="s">
        <v>82</v>
      </c>
      <c r="CP287" t="s">
        <v>93</v>
      </c>
      <c r="CQ287" t="s">
        <v>88</v>
      </c>
      <c r="CR287" t="s">
        <v>85</v>
      </c>
      <c r="CS287" t="s">
        <v>81</v>
      </c>
      <c r="CT287" t="s">
        <v>282</v>
      </c>
      <c r="CU287"/>
    </row>
    <row r="288" spans="1:99">
      <c r="A288">
        <v>18039482257</v>
      </c>
      <c r="B288"/>
      <c r="C288"/>
      <c r="D288"/>
      <c r="E288"/>
      <c r="F288"/>
      <c r="G288"/>
      <c r="H288" t="s">
        <v>22</v>
      </c>
      <c r="I288"/>
      <c r="J288"/>
      <c r="K288" t="s">
        <v>25</v>
      </c>
      <c r="L288" t="s">
        <v>26</v>
      </c>
      <c r="M288"/>
      <c r="N288"/>
      <c r="O288"/>
      <c r="P288"/>
      <c r="Q288"/>
      <c r="R288" t="s">
        <v>18</v>
      </c>
      <c r="S288" t="s">
        <v>19</v>
      </c>
      <c r="T288"/>
      <c r="U288"/>
      <c r="V288"/>
      <c r="W288"/>
      <c r="X288" t="s">
        <v>24</v>
      </c>
      <c r="Y288"/>
      <c r="Z288"/>
      <c r="AA288"/>
      <c r="AB288"/>
      <c r="AC288"/>
      <c r="AD288"/>
      <c r="AE288"/>
      <c r="AF288"/>
      <c r="AG288"/>
      <c r="AH288"/>
      <c r="AI288" t="s">
        <v>34</v>
      </c>
      <c r="AJ288"/>
      <c r="AK288"/>
      <c r="AL288"/>
      <c r="AM288"/>
      <c r="AN288"/>
      <c r="AO288"/>
      <c r="AP288"/>
      <c r="AQ288"/>
      <c r="AR288" t="s">
        <v>41</v>
      </c>
      <c r="AS288"/>
      <c r="AT288"/>
      <c r="AU288"/>
      <c r="AV288" t="s">
        <v>44</v>
      </c>
      <c r="AW288"/>
      <c r="AX288"/>
      <c r="AY288" t="s">
        <v>47</v>
      </c>
      <c r="AZ288"/>
      <c r="BA288"/>
      <c r="BB288"/>
      <c r="BC288"/>
      <c r="BD288" t="s">
        <v>51</v>
      </c>
      <c r="BE288"/>
      <c r="BF288"/>
      <c r="BG288"/>
      <c r="BH288"/>
      <c r="BI288" t="s">
        <v>55</v>
      </c>
      <c r="BJ288"/>
      <c r="BK288"/>
      <c r="BL288" t="s">
        <v>58</v>
      </c>
      <c r="BM288"/>
      <c r="BN288"/>
      <c r="BO288"/>
      <c r="BP288"/>
      <c r="BQ288"/>
      <c r="BR288"/>
      <c r="BS288"/>
      <c r="BT288"/>
      <c r="BU288" t="s">
        <v>64</v>
      </c>
      <c r="BV288"/>
      <c r="BW288"/>
      <c r="BX288"/>
      <c r="BY288" t="s">
        <v>68</v>
      </c>
      <c r="BZ288"/>
      <c r="CA288"/>
      <c r="CB288"/>
      <c r="CC288"/>
      <c r="CD288"/>
      <c r="CE288"/>
      <c r="CF288"/>
      <c r="CG288" t="s">
        <v>76</v>
      </c>
      <c r="CH288"/>
      <c r="CI288" t="s">
        <v>388</v>
      </c>
      <c r="CJ288" t="s">
        <v>478</v>
      </c>
      <c r="CK288" t="s">
        <v>134</v>
      </c>
      <c r="CL288" t="s">
        <v>168</v>
      </c>
      <c r="CM288" t="s">
        <v>389</v>
      </c>
      <c r="CN288" t="s">
        <v>387</v>
      </c>
      <c r="CO288" t="s">
        <v>82</v>
      </c>
      <c r="CP288" t="s">
        <v>94</v>
      </c>
      <c r="CQ288" t="s">
        <v>95</v>
      </c>
      <c r="CR288"/>
      <c r="CS288" t="s">
        <v>86</v>
      </c>
      <c r="CT288" t="s">
        <v>360</v>
      </c>
      <c r="CU288"/>
    </row>
    <row r="289" spans="1:99">
      <c r="A289">
        <v>18039482140</v>
      </c>
      <c r="B289" t="s">
        <v>16</v>
      </c>
      <c r="C289"/>
      <c r="D289"/>
      <c r="E289"/>
      <c r="F289" t="s">
        <v>20</v>
      </c>
      <c r="G289" t="s">
        <v>21</v>
      </c>
      <c r="H289"/>
      <c r="I289"/>
      <c r="J289"/>
      <c r="K289"/>
      <c r="L289"/>
      <c r="M289"/>
      <c r="N289"/>
      <c r="O289"/>
      <c r="P289" t="s">
        <v>16</v>
      </c>
      <c r="Q289"/>
      <c r="R289" t="s">
        <v>18</v>
      </c>
      <c r="S289"/>
      <c r="T289"/>
      <c r="U289"/>
      <c r="V289"/>
      <c r="W289"/>
      <c r="X289" t="s">
        <v>24</v>
      </c>
      <c r="Y289"/>
      <c r="Z289"/>
      <c r="AA289"/>
      <c r="AB289"/>
      <c r="AC289"/>
      <c r="AD289"/>
      <c r="AE289"/>
      <c r="AF289"/>
      <c r="AG289"/>
      <c r="AH289"/>
      <c r="AI289" t="s">
        <v>34</v>
      </c>
      <c r="AJ289"/>
      <c r="AK289"/>
      <c r="AL289"/>
      <c r="AM289"/>
      <c r="AN289"/>
      <c r="AO289"/>
      <c r="AP289" t="s">
        <v>39</v>
      </c>
      <c r="AQ289"/>
      <c r="AR289"/>
      <c r="AS289"/>
      <c r="AT289"/>
      <c r="AU289" t="s">
        <v>43</v>
      </c>
      <c r="AV289"/>
      <c r="AW289"/>
      <c r="AX289"/>
      <c r="AY289" t="s">
        <v>47</v>
      </c>
      <c r="AZ289"/>
      <c r="BA289"/>
      <c r="BB289"/>
      <c r="BC289"/>
      <c r="BD289" t="s">
        <v>51</v>
      </c>
      <c r="BE289"/>
      <c r="BF289"/>
      <c r="BG289"/>
      <c r="BH289"/>
      <c r="BI289" t="s">
        <v>55</v>
      </c>
      <c r="BJ289"/>
      <c r="BK289"/>
      <c r="BL289"/>
      <c r="BM289" t="s">
        <v>59</v>
      </c>
      <c r="BN289"/>
      <c r="BO289"/>
      <c r="BP289"/>
      <c r="BQ289"/>
      <c r="BR289"/>
      <c r="BS289"/>
      <c r="BT289"/>
      <c r="BU289" t="s">
        <v>64</v>
      </c>
      <c r="BV289"/>
      <c r="BW289"/>
      <c r="BX289" t="s">
        <v>67</v>
      </c>
      <c r="BY289"/>
      <c r="BZ289"/>
      <c r="CA289" t="s">
        <v>70</v>
      </c>
      <c r="CB289"/>
      <c r="CC289"/>
      <c r="CD289"/>
      <c r="CE289"/>
      <c r="CF289"/>
      <c r="CG289"/>
      <c r="CH289"/>
      <c r="CI289" t="s">
        <v>385</v>
      </c>
      <c r="CJ289" t="s">
        <v>472</v>
      </c>
      <c r="CK289" t="s">
        <v>134</v>
      </c>
      <c r="CL289" t="s">
        <v>169</v>
      </c>
      <c r="CM289" t="s">
        <v>389</v>
      </c>
      <c r="CN289" t="s">
        <v>390</v>
      </c>
      <c r="CO289" t="s">
        <v>395</v>
      </c>
      <c r="CP289" t="s">
        <v>94</v>
      </c>
      <c r="CQ289" t="s">
        <v>103</v>
      </c>
      <c r="CR289" t="s">
        <v>85</v>
      </c>
      <c r="CS289" t="s">
        <v>86</v>
      </c>
      <c r="CT289" t="s">
        <v>360</v>
      </c>
      <c r="CU289"/>
    </row>
    <row r="290" spans="1:99">
      <c r="A290">
        <v>18039482022</v>
      </c>
      <c r="B290"/>
      <c r="C290"/>
      <c r="D290"/>
      <c r="E290" t="s">
        <v>19</v>
      </c>
      <c r="F290"/>
      <c r="G290" t="s">
        <v>21</v>
      </c>
      <c r="H290"/>
      <c r="I290"/>
      <c r="J290"/>
      <c r="K290"/>
      <c r="L290"/>
      <c r="M290"/>
      <c r="N290" t="s">
        <v>28</v>
      </c>
      <c r="O290"/>
      <c r="P290"/>
      <c r="Q290"/>
      <c r="R290"/>
      <c r="S290"/>
      <c r="T290"/>
      <c r="U290" t="s">
        <v>21</v>
      </c>
      <c r="V290" t="s">
        <v>22</v>
      </c>
      <c r="W290"/>
      <c r="X290"/>
      <c r="Y290" t="s">
        <v>25</v>
      </c>
      <c r="Z290"/>
      <c r="AA290"/>
      <c r="AB290"/>
      <c r="AC290"/>
      <c r="AD290"/>
      <c r="AE290"/>
      <c r="AF290" t="s">
        <v>31</v>
      </c>
      <c r="AG290"/>
      <c r="AH290"/>
      <c r="AI290"/>
      <c r="AJ290"/>
      <c r="AK290"/>
      <c r="AL290"/>
      <c r="AM290"/>
      <c r="AN290"/>
      <c r="AO290" t="s">
        <v>38</v>
      </c>
      <c r="AP290"/>
      <c r="AQ290"/>
      <c r="AR290"/>
      <c r="AS290"/>
      <c r="AT290"/>
      <c r="AU290"/>
      <c r="AV290" t="s">
        <v>44</v>
      </c>
      <c r="AW290"/>
      <c r="AX290" t="s">
        <v>46</v>
      </c>
      <c r="AY290"/>
      <c r="AZ290"/>
      <c r="BA290"/>
      <c r="BB290"/>
      <c r="BC290"/>
      <c r="BD290"/>
      <c r="BE290"/>
      <c r="BF290" t="s">
        <v>52</v>
      </c>
      <c r="BG290"/>
      <c r="BH290"/>
      <c r="BI290" t="s">
        <v>55</v>
      </c>
      <c r="BJ290"/>
      <c r="BK290"/>
      <c r="BL290"/>
      <c r="BM290"/>
      <c r="BN290"/>
      <c r="BO290"/>
      <c r="BP290" t="s">
        <v>60</v>
      </c>
      <c r="BQ290"/>
      <c r="BR290"/>
      <c r="BS290"/>
      <c r="BT290"/>
      <c r="BU290" t="s">
        <v>64</v>
      </c>
      <c r="BV290"/>
      <c r="BW290"/>
      <c r="BX290"/>
      <c r="BY290"/>
      <c r="BZ290"/>
      <c r="CA290"/>
      <c r="CB290"/>
      <c r="CC290"/>
      <c r="CD290" t="s">
        <v>73</v>
      </c>
      <c r="CE290"/>
      <c r="CF290" t="s">
        <v>75</v>
      </c>
      <c r="CG290"/>
      <c r="CH290"/>
      <c r="CI290" t="s">
        <v>385</v>
      </c>
      <c r="CJ290" t="s">
        <v>485</v>
      </c>
      <c r="CK290" t="s">
        <v>134</v>
      </c>
      <c r="CL290" t="s">
        <v>152</v>
      </c>
      <c r="CM290" t="s">
        <v>389</v>
      </c>
      <c r="CN290" t="s">
        <v>387</v>
      </c>
      <c r="CO290" t="s">
        <v>82</v>
      </c>
      <c r="CP290" t="s">
        <v>93</v>
      </c>
      <c r="CQ290" t="s">
        <v>95</v>
      </c>
      <c r="CR290" t="s">
        <v>85</v>
      </c>
      <c r="CS290" t="s">
        <v>86</v>
      </c>
      <c r="CT290" t="s">
        <v>360</v>
      </c>
      <c r="CU290"/>
    </row>
    <row r="291" spans="1:99">
      <c r="A291">
        <v>18039481853</v>
      </c>
      <c r="B291" t="s">
        <v>16</v>
      </c>
      <c r="C291" t="s">
        <v>17</v>
      </c>
      <c r="D291"/>
      <c r="E291"/>
      <c r="F291"/>
      <c r="G291"/>
      <c r="H291"/>
      <c r="I291"/>
      <c r="J291" t="s">
        <v>24</v>
      </c>
      <c r="K291"/>
      <c r="L291"/>
      <c r="M291"/>
      <c r="N291"/>
      <c r="O291"/>
      <c r="P291" t="s">
        <v>16</v>
      </c>
      <c r="Q291"/>
      <c r="R291"/>
      <c r="S291"/>
      <c r="T291"/>
      <c r="U291"/>
      <c r="V291"/>
      <c r="W291" t="s">
        <v>23</v>
      </c>
      <c r="X291"/>
      <c r="Y291" t="s">
        <v>25</v>
      </c>
      <c r="Z291"/>
      <c r="AA291"/>
      <c r="AB291"/>
      <c r="AC291"/>
      <c r="AD291"/>
      <c r="AE291"/>
      <c r="AF291"/>
      <c r="AG291"/>
      <c r="AH291"/>
      <c r="AI291" t="s">
        <v>34</v>
      </c>
      <c r="AJ291"/>
      <c r="AK291"/>
      <c r="AL291"/>
      <c r="AM291"/>
      <c r="AN291"/>
      <c r="AO291" t="s">
        <v>38</v>
      </c>
      <c r="AP291" t="s">
        <v>39</v>
      </c>
      <c r="AQ291"/>
      <c r="AR291"/>
      <c r="AS291"/>
      <c r="AT291"/>
      <c r="AU291" t="s">
        <v>43</v>
      </c>
      <c r="AV291"/>
      <c r="AW291"/>
      <c r="AX291"/>
      <c r="AY291"/>
      <c r="AZ291"/>
      <c r="BA291"/>
      <c r="BB291" t="s">
        <v>49</v>
      </c>
      <c r="BC291"/>
      <c r="BD291"/>
      <c r="BE291"/>
      <c r="BF291"/>
      <c r="BG291"/>
      <c r="BH291"/>
      <c r="BI291"/>
      <c r="BJ291"/>
      <c r="BK291"/>
      <c r="BL291"/>
      <c r="BM291"/>
      <c r="BN291" t="s">
        <v>24</v>
      </c>
      <c r="BO291"/>
      <c r="BP291"/>
      <c r="BQ291"/>
      <c r="BR291"/>
      <c r="BS291" t="s">
        <v>63</v>
      </c>
      <c r="BT291"/>
      <c r="BU291"/>
      <c r="BV291"/>
      <c r="BW291" t="s">
        <v>66</v>
      </c>
      <c r="BX291" t="s">
        <v>67</v>
      </c>
      <c r="BY291"/>
      <c r="BZ291"/>
      <c r="CA291"/>
      <c r="CB291"/>
      <c r="CC291"/>
      <c r="CD291"/>
      <c r="CE291"/>
      <c r="CF291" t="s">
        <v>75</v>
      </c>
      <c r="CG291"/>
      <c r="CH291"/>
      <c r="CI291" t="s">
        <v>388</v>
      </c>
      <c r="CJ291" t="s">
        <v>482</v>
      </c>
      <c r="CK291" t="s">
        <v>134</v>
      </c>
      <c r="CL291" t="s">
        <v>163</v>
      </c>
      <c r="CM291" t="s">
        <v>389</v>
      </c>
      <c r="CN291" t="s">
        <v>387</v>
      </c>
      <c r="CO291" t="s">
        <v>82</v>
      </c>
      <c r="CP291"/>
      <c r="CQ291" t="s">
        <v>84</v>
      </c>
      <c r="CR291" t="s">
        <v>85</v>
      </c>
      <c r="CS291" t="s">
        <v>86</v>
      </c>
      <c r="CT291" t="s">
        <v>359</v>
      </c>
      <c r="CU291"/>
    </row>
    <row r="292" spans="1:99">
      <c r="A292">
        <v>18039481753</v>
      </c>
      <c r="B292" t="s">
        <v>16</v>
      </c>
      <c r="C292" t="s">
        <v>17</v>
      </c>
      <c r="D292"/>
      <c r="E292"/>
      <c r="F292"/>
      <c r="G292"/>
      <c r="H292" t="s">
        <v>22</v>
      </c>
      <c r="I292"/>
      <c r="J292"/>
      <c r="K292"/>
      <c r="L292"/>
      <c r="M292"/>
      <c r="N292"/>
      <c r="O292"/>
      <c r="P292"/>
      <c r="Q292"/>
      <c r="R292"/>
      <c r="S292" t="s">
        <v>19</v>
      </c>
      <c r="T292" t="s">
        <v>20</v>
      </c>
      <c r="U292"/>
      <c r="V292"/>
      <c r="W292"/>
      <c r="X292"/>
      <c r="Y292"/>
      <c r="Z292"/>
      <c r="AA292" t="s">
        <v>27</v>
      </c>
      <c r="AB292"/>
      <c r="AC292"/>
      <c r="AD292"/>
      <c r="AE292"/>
      <c r="AF292"/>
      <c r="AG292"/>
      <c r="AH292"/>
      <c r="AI292"/>
      <c r="AJ292" t="s">
        <v>35</v>
      </c>
      <c r="AK292"/>
      <c r="AL292" t="s">
        <v>37</v>
      </c>
      <c r="AM292"/>
      <c r="AN292"/>
      <c r="AO292" t="s">
        <v>38</v>
      </c>
      <c r="AP292"/>
      <c r="AQ292"/>
      <c r="AR292" t="s">
        <v>41</v>
      </c>
      <c r="AS292"/>
      <c r="AT292"/>
      <c r="AU292" t="s">
        <v>43</v>
      </c>
      <c r="AV292"/>
      <c r="AW292"/>
      <c r="AX292"/>
      <c r="AY292"/>
      <c r="AZ292"/>
      <c r="BA292"/>
      <c r="BB292" t="s">
        <v>49</v>
      </c>
      <c r="BC292"/>
      <c r="BD292"/>
      <c r="BE292"/>
      <c r="BF292"/>
      <c r="BG292"/>
      <c r="BH292"/>
      <c r="BI292" t="s">
        <v>55</v>
      </c>
      <c r="BJ292"/>
      <c r="BK292"/>
      <c r="BL292"/>
      <c r="BM292"/>
      <c r="BN292"/>
      <c r="BO292"/>
      <c r="BP292"/>
      <c r="BQ292"/>
      <c r="BR292"/>
      <c r="BS292"/>
      <c r="BT292"/>
      <c r="BU292" t="s">
        <v>64</v>
      </c>
      <c r="BV292"/>
      <c r="BW292"/>
      <c r="BX292" t="s">
        <v>67</v>
      </c>
      <c r="BY292"/>
      <c r="BZ292"/>
      <c r="CA292"/>
      <c r="CB292"/>
      <c r="CC292"/>
      <c r="CD292" t="s">
        <v>73</v>
      </c>
      <c r="CE292"/>
      <c r="CF292"/>
      <c r="CG292"/>
      <c r="CH292"/>
      <c r="CI292" t="s">
        <v>385</v>
      </c>
      <c r="CJ292" t="s">
        <v>482</v>
      </c>
      <c r="CK292" t="s">
        <v>134</v>
      </c>
      <c r="CL292" t="s">
        <v>163</v>
      </c>
      <c r="CM292" t="s">
        <v>391</v>
      </c>
      <c r="CN292" t="s">
        <v>387</v>
      </c>
      <c r="CO292" t="s">
        <v>82</v>
      </c>
      <c r="CP292"/>
      <c r="CQ292" t="s">
        <v>95</v>
      </c>
      <c r="CR292" t="s">
        <v>85</v>
      </c>
      <c r="CS292" t="s">
        <v>86</v>
      </c>
      <c r="CT292" t="s">
        <v>359</v>
      </c>
      <c r="CU292"/>
    </row>
    <row r="293" spans="1:99">
      <c r="A293">
        <v>18039481588</v>
      </c>
      <c r="B293" t="s">
        <v>16</v>
      </c>
      <c r="C293"/>
      <c r="D293" t="s">
        <v>18</v>
      </c>
      <c r="E293"/>
      <c r="F293"/>
      <c r="G293"/>
      <c r="H293"/>
      <c r="I293"/>
      <c r="J293"/>
      <c r="K293"/>
      <c r="L293"/>
      <c r="M293"/>
      <c r="N293" t="s">
        <v>28</v>
      </c>
      <c r="O293"/>
      <c r="P293"/>
      <c r="Q293" t="s">
        <v>17</v>
      </c>
      <c r="R293"/>
      <c r="S293" t="s">
        <v>19</v>
      </c>
      <c r="T293"/>
      <c r="U293"/>
      <c r="V293"/>
      <c r="W293"/>
      <c r="X293" t="s">
        <v>24</v>
      </c>
      <c r="Y293"/>
      <c r="Z293"/>
      <c r="AA293"/>
      <c r="AB293"/>
      <c r="AC293"/>
      <c r="AD293"/>
      <c r="AE293"/>
      <c r="AF293"/>
      <c r="AG293"/>
      <c r="AH293"/>
      <c r="AI293" t="s">
        <v>34</v>
      </c>
      <c r="AJ293"/>
      <c r="AK293"/>
      <c r="AL293"/>
      <c r="AM293"/>
      <c r="AN293"/>
      <c r="AO293"/>
      <c r="AP293"/>
      <c r="AQ293"/>
      <c r="AR293"/>
      <c r="AS293"/>
      <c r="AT293"/>
      <c r="AU293" t="s">
        <v>43</v>
      </c>
      <c r="AV293" t="s">
        <v>44</v>
      </c>
      <c r="AW293" t="s">
        <v>45</v>
      </c>
      <c r="AX293"/>
      <c r="AY293"/>
      <c r="AZ293"/>
      <c r="BA293"/>
      <c r="BB293" t="s">
        <v>49</v>
      </c>
      <c r="BC293"/>
      <c r="BD293"/>
      <c r="BE293"/>
      <c r="BF293"/>
      <c r="BG293"/>
      <c r="BH293" t="s">
        <v>54</v>
      </c>
      <c r="BI293" t="s">
        <v>55</v>
      </c>
      <c r="BJ293"/>
      <c r="BK293"/>
      <c r="BL293"/>
      <c r="BM293"/>
      <c r="BN293"/>
      <c r="BO293"/>
      <c r="BP293"/>
      <c r="BQ293"/>
      <c r="BR293"/>
      <c r="BS293"/>
      <c r="BT293"/>
      <c r="BU293" t="s">
        <v>64</v>
      </c>
      <c r="BV293"/>
      <c r="BW293" t="s">
        <v>66</v>
      </c>
      <c r="BX293" t="s">
        <v>67</v>
      </c>
      <c r="BY293"/>
      <c r="BZ293"/>
      <c r="CA293"/>
      <c r="CB293"/>
      <c r="CC293"/>
      <c r="CD293"/>
      <c r="CE293"/>
      <c r="CF293"/>
      <c r="CG293"/>
      <c r="CH293"/>
      <c r="CI293" t="s">
        <v>385</v>
      </c>
      <c r="CJ293" t="s">
        <v>472</v>
      </c>
      <c r="CK293" t="s">
        <v>134</v>
      </c>
      <c r="CL293" t="s">
        <v>627</v>
      </c>
      <c r="CM293" t="s">
        <v>389</v>
      </c>
      <c r="CN293" t="s">
        <v>387</v>
      </c>
      <c r="CO293" t="s">
        <v>82</v>
      </c>
      <c r="CP293"/>
      <c r="CQ293" t="s">
        <v>103</v>
      </c>
      <c r="CR293" t="s">
        <v>85</v>
      </c>
      <c r="CS293" t="s">
        <v>86</v>
      </c>
      <c r="CT293" t="s">
        <v>359</v>
      </c>
      <c r="CU293"/>
    </row>
    <row r="294" spans="1:99">
      <c r="A294">
        <v>18039481470</v>
      </c>
      <c r="B294" t="s">
        <v>16</v>
      </c>
      <c r="C294"/>
      <c r="D294"/>
      <c r="E294"/>
      <c r="F294"/>
      <c r="G294"/>
      <c r="H294"/>
      <c r="I294" t="s">
        <v>23</v>
      </c>
      <c r="J294"/>
      <c r="K294" t="s">
        <v>25</v>
      </c>
      <c r="L294"/>
      <c r="M294"/>
      <c r="N294"/>
      <c r="O294"/>
      <c r="P294"/>
      <c r="Q294"/>
      <c r="R294"/>
      <c r="S294"/>
      <c r="T294"/>
      <c r="U294"/>
      <c r="V294"/>
      <c r="W294"/>
      <c r="X294"/>
      <c r="Y294" t="s">
        <v>25</v>
      </c>
      <c r="Z294"/>
      <c r="AA294"/>
      <c r="AB294"/>
      <c r="AC294"/>
      <c r="AD294"/>
      <c r="AE294"/>
      <c r="AF294"/>
      <c r="AG294"/>
      <c r="AH294"/>
      <c r="AI294" t="s">
        <v>34</v>
      </c>
      <c r="AJ294"/>
      <c r="AK294"/>
      <c r="AL294"/>
      <c r="AM294"/>
      <c r="AN294"/>
      <c r="AO294"/>
      <c r="AP294" t="s">
        <v>39</v>
      </c>
      <c r="AQ294"/>
      <c r="AR294"/>
      <c r="AS294"/>
      <c r="AT294"/>
      <c r="AU294"/>
      <c r="AV294"/>
      <c r="AW294"/>
      <c r="AX294"/>
      <c r="AY294" t="s">
        <v>47</v>
      </c>
      <c r="AZ294"/>
      <c r="BA294"/>
      <c r="BB294"/>
      <c r="BC294" t="s">
        <v>50</v>
      </c>
      <c r="BD294" t="s">
        <v>51</v>
      </c>
      <c r="BE294"/>
      <c r="BF294"/>
      <c r="BG294"/>
      <c r="BH294"/>
      <c r="BI294"/>
      <c r="BJ294"/>
      <c r="BK294"/>
      <c r="BL294"/>
      <c r="BM294"/>
      <c r="BN294" t="s">
        <v>24</v>
      </c>
      <c r="BO294"/>
      <c r="BP294"/>
      <c r="BQ294"/>
      <c r="BR294"/>
      <c r="BS294"/>
      <c r="BT294"/>
      <c r="BU294" t="s">
        <v>64</v>
      </c>
      <c r="BV294"/>
      <c r="BW294"/>
      <c r="BX294" t="s">
        <v>67</v>
      </c>
      <c r="BY294"/>
      <c r="BZ294"/>
      <c r="CA294"/>
      <c r="CB294"/>
      <c r="CC294"/>
      <c r="CD294"/>
      <c r="CE294"/>
      <c r="CF294"/>
      <c r="CG294"/>
      <c r="CH294"/>
      <c r="CI294" t="s">
        <v>518</v>
      </c>
      <c r="CJ294" t="s">
        <v>482</v>
      </c>
      <c r="CK294" t="s">
        <v>134</v>
      </c>
      <c r="CL294" t="s">
        <v>163</v>
      </c>
      <c r="CM294" t="s">
        <v>389</v>
      </c>
      <c r="CN294" t="s">
        <v>390</v>
      </c>
      <c r="CO294" t="s">
        <v>82</v>
      </c>
      <c r="CP294"/>
      <c r="CQ294" t="s">
        <v>88</v>
      </c>
      <c r="CR294" t="s">
        <v>89</v>
      </c>
      <c r="CS294" t="s">
        <v>86</v>
      </c>
      <c r="CT294" t="s">
        <v>359</v>
      </c>
      <c r="CU294"/>
    </row>
    <row r="295" spans="1:99">
      <c r="A295">
        <v>18039481338</v>
      </c>
      <c r="B295" t="s">
        <v>16</v>
      </c>
      <c r="C295" t="s">
        <v>17</v>
      </c>
      <c r="D295"/>
      <c r="E295"/>
      <c r="F295"/>
      <c r="G295"/>
      <c r="H295"/>
      <c r="I295"/>
      <c r="J295"/>
      <c r="K295"/>
      <c r="L295"/>
      <c r="M295"/>
      <c r="N295"/>
      <c r="O295"/>
      <c r="P295"/>
      <c r="Q295" t="s">
        <v>17</v>
      </c>
      <c r="R295" t="s">
        <v>18</v>
      </c>
      <c r="S295"/>
      <c r="T295"/>
      <c r="U295"/>
      <c r="V295"/>
      <c r="W295"/>
      <c r="X295" t="s">
        <v>24</v>
      </c>
      <c r="Y295"/>
      <c r="Z295"/>
      <c r="AA295"/>
      <c r="AB295"/>
      <c r="AC295"/>
      <c r="AD295"/>
      <c r="AE295"/>
      <c r="AF295"/>
      <c r="AG295"/>
      <c r="AH295"/>
      <c r="AI295" t="s">
        <v>34</v>
      </c>
      <c r="AJ295"/>
      <c r="AK295"/>
      <c r="AL295"/>
      <c r="AM295"/>
      <c r="AN295"/>
      <c r="AO295"/>
      <c r="AP295"/>
      <c r="AQ295"/>
      <c r="AR295"/>
      <c r="AS295"/>
      <c r="AT295"/>
      <c r="AU295" t="s">
        <v>43</v>
      </c>
      <c r="AV295"/>
      <c r="AW295"/>
      <c r="AX295"/>
      <c r="AY295"/>
      <c r="AZ295"/>
      <c r="BA295"/>
      <c r="BB295" t="s">
        <v>49</v>
      </c>
      <c r="BC295"/>
      <c r="BD295"/>
      <c r="BE295"/>
      <c r="BF295"/>
      <c r="BG295"/>
      <c r="BH295" t="s">
        <v>54</v>
      </c>
      <c r="BI295"/>
      <c r="BJ295"/>
      <c r="BK295"/>
      <c r="BL295"/>
      <c r="BM295"/>
      <c r="BN295"/>
      <c r="BO295"/>
      <c r="BP295"/>
      <c r="BQ295"/>
      <c r="BR295"/>
      <c r="BS295"/>
      <c r="BT295"/>
      <c r="BU295" t="s">
        <v>64</v>
      </c>
      <c r="BV295"/>
      <c r="BW295"/>
      <c r="BX295"/>
      <c r="BY295"/>
      <c r="BZ295"/>
      <c r="CA295"/>
      <c r="CB295"/>
      <c r="CC295"/>
      <c r="CD295"/>
      <c r="CE295"/>
      <c r="CF295"/>
      <c r="CG295"/>
      <c r="CH295"/>
      <c r="CI295"/>
      <c r="CJ295" t="s">
        <v>476</v>
      </c>
      <c r="CK295" t="s">
        <v>134</v>
      </c>
      <c r="CL295" t="s">
        <v>163</v>
      </c>
      <c r="CM295" t="s">
        <v>389</v>
      </c>
      <c r="CN295" t="s">
        <v>387</v>
      </c>
      <c r="CO295" t="s">
        <v>82</v>
      </c>
      <c r="CP295"/>
      <c r="CQ295" t="s">
        <v>88</v>
      </c>
      <c r="CR295" t="s">
        <v>99</v>
      </c>
      <c r="CS295" t="s">
        <v>86</v>
      </c>
      <c r="CT295" t="s">
        <v>399</v>
      </c>
      <c r="CU295"/>
    </row>
    <row r="296" spans="1:99">
      <c r="A296">
        <v>18039481241</v>
      </c>
      <c r="B296"/>
      <c r="C296"/>
      <c r="D296"/>
      <c r="E296"/>
      <c r="F296"/>
      <c r="G296"/>
      <c r="H296"/>
      <c r="I296" t="s">
        <v>23</v>
      </c>
      <c r="J296"/>
      <c r="K296"/>
      <c r="L296" t="s">
        <v>26</v>
      </c>
      <c r="M296" t="s">
        <v>27</v>
      </c>
      <c r="N296"/>
      <c r="O296"/>
      <c r="P296" t="s">
        <v>16</v>
      </c>
      <c r="Q296" t="s">
        <v>17</v>
      </c>
      <c r="R296"/>
      <c r="S296" t="s">
        <v>19</v>
      </c>
      <c r="T296"/>
      <c r="U296"/>
      <c r="V296"/>
      <c r="W296"/>
      <c r="X296"/>
      <c r="Y296"/>
      <c r="Z296"/>
      <c r="AA296"/>
      <c r="AB296"/>
      <c r="AC296"/>
      <c r="AD296"/>
      <c r="AE296"/>
      <c r="AF296"/>
      <c r="AG296"/>
      <c r="AH296"/>
      <c r="AI296" t="s">
        <v>34</v>
      </c>
      <c r="AJ296"/>
      <c r="AK296"/>
      <c r="AL296"/>
      <c r="AM296"/>
      <c r="AN296"/>
      <c r="AO296" t="s">
        <v>38</v>
      </c>
      <c r="AP296"/>
      <c r="AQ296"/>
      <c r="AR296"/>
      <c r="AS296"/>
      <c r="AT296"/>
      <c r="AU296"/>
      <c r="AV296" t="s">
        <v>44</v>
      </c>
      <c r="AW296"/>
      <c r="AX296"/>
      <c r="AY296"/>
      <c r="AZ296"/>
      <c r="BA296"/>
      <c r="BB296"/>
      <c r="BC296"/>
      <c r="BD296"/>
      <c r="BE296"/>
      <c r="BF296"/>
      <c r="BG296"/>
      <c r="BH296" t="s">
        <v>54</v>
      </c>
      <c r="BI296"/>
      <c r="BJ296"/>
      <c r="BK296"/>
      <c r="BL296"/>
      <c r="BM296" t="s">
        <v>59</v>
      </c>
      <c r="BN296"/>
      <c r="BO296"/>
      <c r="BP296"/>
      <c r="BQ296"/>
      <c r="BR296"/>
      <c r="BS296" t="s">
        <v>63</v>
      </c>
      <c r="BT296"/>
      <c r="BU296" t="s">
        <v>64</v>
      </c>
      <c r="BV296"/>
      <c r="BW296"/>
      <c r="BX296" t="s">
        <v>67</v>
      </c>
      <c r="BY296"/>
      <c r="BZ296"/>
      <c r="CA296"/>
      <c r="CB296"/>
      <c r="CC296"/>
      <c r="CD296"/>
      <c r="CE296"/>
      <c r="CF296"/>
      <c r="CG296"/>
      <c r="CH296"/>
      <c r="CI296" t="s">
        <v>385</v>
      </c>
      <c r="CJ296" t="s">
        <v>485</v>
      </c>
      <c r="CK296" t="s">
        <v>134</v>
      </c>
      <c r="CL296" t="s">
        <v>163</v>
      </c>
      <c r="CM296" t="s">
        <v>389</v>
      </c>
      <c r="CN296" t="s">
        <v>387</v>
      </c>
      <c r="CO296" t="s">
        <v>82</v>
      </c>
      <c r="CP296"/>
      <c r="CQ296" t="s">
        <v>95</v>
      </c>
      <c r="CR296"/>
      <c r="CS296" t="s">
        <v>86</v>
      </c>
      <c r="CT296" t="s">
        <v>362</v>
      </c>
      <c r="CU296"/>
    </row>
    <row r="297" spans="1:99">
      <c r="A297">
        <v>18039481118</v>
      </c>
      <c r="B297"/>
      <c r="C297"/>
      <c r="D297"/>
      <c r="E297" t="s">
        <v>19</v>
      </c>
      <c r="F297"/>
      <c r="G297"/>
      <c r="H297"/>
      <c r="I297"/>
      <c r="J297"/>
      <c r="K297" t="s">
        <v>25</v>
      </c>
      <c r="L297" t="s">
        <v>26</v>
      </c>
      <c r="M297"/>
      <c r="N297"/>
      <c r="O297"/>
      <c r="P297"/>
      <c r="Q297" t="s">
        <v>17</v>
      </c>
      <c r="R297"/>
      <c r="S297" t="s">
        <v>19</v>
      </c>
      <c r="T297"/>
      <c r="U297"/>
      <c r="V297"/>
      <c r="W297" t="s">
        <v>23</v>
      </c>
      <c r="X297"/>
      <c r="Y297"/>
      <c r="Z297"/>
      <c r="AA297"/>
      <c r="AB297"/>
      <c r="AC297"/>
      <c r="AD297"/>
      <c r="AE297"/>
      <c r="AF297"/>
      <c r="AG297"/>
      <c r="AH297"/>
      <c r="AI297" t="s">
        <v>34</v>
      </c>
      <c r="AJ297"/>
      <c r="AK297"/>
      <c r="AL297"/>
      <c r="AM297"/>
      <c r="AN297"/>
      <c r="AO297" t="s">
        <v>38</v>
      </c>
      <c r="AP297" t="s">
        <v>39</v>
      </c>
      <c r="AQ297"/>
      <c r="AR297"/>
      <c r="AS297"/>
      <c r="AT297"/>
      <c r="AU297"/>
      <c r="AV297"/>
      <c r="AW297"/>
      <c r="AX297"/>
      <c r="AY297"/>
      <c r="AZ297"/>
      <c r="BA297"/>
      <c r="BB297"/>
      <c r="BC297"/>
      <c r="BD297"/>
      <c r="BE297"/>
      <c r="BF297"/>
      <c r="BG297"/>
      <c r="BH297"/>
      <c r="BI297"/>
      <c r="BJ297"/>
      <c r="BK297"/>
      <c r="BL297"/>
      <c r="BM297" t="s">
        <v>59</v>
      </c>
      <c r="BN297"/>
      <c r="BO297"/>
      <c r="BP297"/>
      <c r="BQ297"/>
      <c r="BR297"/>
      <c r="BS297" t="s">
        <v>63</v>
      </c>
      <c r="BT297"/>
      <c r="BU297" t="s">
        <v>64</v>
      </c>
      <c r="BV297"/>
      <c r="BW297"/>
      <c r="BX297"/>
      <c r="BY297"/>
      <c r="BZ297"/>
      <c r="CA297"/>
      <c r="CB297"/>
      <c r="CC297"/>
      <c r="CD297"/>
      <c r="CE297"/>
      <c r="CF297"/>
      <c r="CG297"/>
      <c r="CH297"/>
      <c r="CI297" t="s">
        <v>388</v>
      </c>
      <c r="CJ297" t="s">
        <v>485</v>
      </c>
      <c r="CK297" t="s">
        <v>134</v>
      </c>
      <c r="CL297" t="s">
        <v>163</v>
      </c>
      <c r="CM297" t="s">
        <v>389</v>
      </c>
      <c r="CN297" t="s">
        <v>387</v>
      </c>
      <c r="CO297" t="s">
        <v>82</v>
      </c>
      <c r="CP297"/>
      <c r="CQ297" t="s">
        <v>84</v>
      </c>
      <c r="CR297" t="s">
        <v>85</v>
      </c>
      <c r="CS297" t="s">
        <v>86</v>
      </c>
      <c r="CT297" t="s">
        <v>362</v>
      </c>
      <c r="CU297"/>
    </row>
    <row r="298" spans="1:99">
      <c r="A298">
        <v>18039480992</v>
      </c>
      <c r="B298"/>
      <c r="C298" t="s">
        <v>17</v>
      </c>
      <c r="D298"/>
      <c r="E298" t="s">
        <v>19</v>
      </c>
      <c r="F298"/>
      <c r="G298"/>
      <c r="H298"/>
      <c r="I298"/>
      <c r="J298"/>
      <c r="K298"/>
      <c r="L298" t="s">
        <v>26</v>
      </c>
      <c r="M298"/>
      <c r="N298"/>
      <c r="O298"/>
      <c r="P298"/>
      <c r="Q298" t="s">
        <v>17</v>
      </c>
      <c r="R298"/>
      <c r="S298"/>
      <c r="T298"/>
      <c r="U298"/>
      <c r="V298"/>
      <c r="W298" t="s">
        <v>23</v>
      </c>
      <c r="X298"/>
      <c r="Y298"/>
      <c r="Z298" t="s">
        <v>26</v>
      </c>
      <c r="AA298"/>
      <c r="AB298"/>
      <c r="AC298"/>
      <c r="AD298"/>
      <c r="AE298"/>
      <c r="AF298"/>
      <c r="AG298"/>
      <c r="AH298"/>
      <c r="AI298" t="s">
        <v>34</v>
      </c>
      <c r="AJ298"/>
      <c r="AK298"/>
      <c r="AL298"/>
      <c r="AM298"/>
      <c r="AN298"/>
      <c r="AO298"/>
      <c r="AP298"/>
      <c r="AQ298"/>
      <c r="AR298" t="s">
        <v>41</v>
      </c>
      <c r="AS298"/>
      <c r="AT298"/>
      <c r="AU298"/>
      <c r="AV298"/>
      <c r="AW298"/>
      <c r="AX298"/>
      <c r="AY298" t="s">
        <v>47</v>
      </c>
      <c r="AZ298" t="s">
        <v>48</v>
      </c>
      <c r="BA298"/>
      <c r="BB298"/>
      <c r="BC298"/>
      <c r="BD298"/>
      <c r="BE298"/>
      <c r="BF298"/>
      <c r="BG298"/>
      <c r="BH298"/>
      <c r="BI298"/>
      <c r="BJ298"/>
      <c r="BK298" t="s">
        <v>57</v>
      </c>
      <c r="BL298"/>
      <c r="BM298"/>
      <c r="BN298"/>
      <c r="BO298"/>
      <c r="BP298" t="s">
        <v>60</v>
      </c>
      <c r="BQ298"/>
      <c r="BR298"/>
      <c r="BS298"/>
      <c r="BT298"/>
      <c r="BU298" t="s">
        <v>64</v>
      </c>
      <c r="BV298"/>
      <c r="BW298"/>
      <c r="BX298"/>
      <c r="BY298"/>
      <c r="BZ298"/>
      <c r="CA298"/>
      <c r="CB298"/>
      <c r="CC298" t="s">
        <v>72</v>
      </c>
      <c r="CD298" t="s">
        <v>73</v>
      </c>
      <c r="CE298"/>
      <c r="CF298"/>
      <c r="CG298"/>
      <c r="CH298"/>
      <c r="CI298" t="s">
        <v>388</v>
      </c>
      <c r="CJ298" t="s">
        <v>485</v>
      </c>
      <c r="CK298" t="s">
        <v>134</v>
      </c>
      <c r="CL298" t="s">
        <v>628</v>
      </c>
      <c r="CM298" t="s">
        <v>389</v>
      </c>
      <c r="CN298" t="s">
        <v>387</v>
      </c>
      <c r="CO298" t="s">
        <v>394</v>
      </c>
      <c r="CP298"/>
      <c r="CQ298" t="s">
        <v>103</v>
      </c>
      <c r="CR298" t="s">
        <v>85</v>
      </c>
      <c r="CS298" t="s">
        <v>86</v>
      </c>
      <c r="CT298" t="s">
        <v>359</v>
      </c>
      <c r="CU298"/>
    </row>
    <row r="299" spans="1:99">
      <c r="A299">
        <v>18039478596</v>
      </c>
      <c r="B299"/>
      <c r="C299" t="s">
        <v>17</v>
      </c>
      <c r="D299"/>
      <c r="E299"/>
      <c r="F299"/>
      <c r="G299" t="s">
        <v>21</v>
      </c>
      <c r="H299"/>
      <c r="I299"/>
      <c r="J299" t="s">
        <v>24</v>
      </c>
      <c r="K299"/>
      <c r="L299"/>
      <c r="M299"/>
      <c r="N299"/>
      <c r="O299"/>
      <c r="P299" t="s">
        <v>16</v>
      </c>
      <c r="Q299"/>
      <c r="R299"/>
      <c r="S299"/>
      <c r="T299"/>
      <c r="U299" t="s">
        <v>21</v>
      </c>
      <c r="V299"/>
      <c r="W299"/>
      <c r="X299" t="s">
        <v>24</v>
      </c>
      <c r="Y299"/>
      <c r="Z299"/>
      <c r="AA299"/>
      <c r="AB299"/>
      <c r="AC299"/>
      <c r="AD299"/>
      <c r="AE299"/>
      <c r="AF299"/>
      <c r="AG299"/>
      <c r="AH299"/>
      <c r="AI299" t="s">
        <v>34</v>
      </c>
      <c r="AJ299"/>
      <c r="AK299"/>
      <c r="AL299"/>
      <c r="AM299"/>
      <c r="AN299"/>
      <c r="AO299" t="s">
        <v>38</v>
      </c>
      <c r="AP299"/>
      <c r="AQ299"/>
      <c r="AR299"/>
      <c r="AS299"/>
      <c r="AT299"/>
      <c r="AU299" t="s">
        <v>43</v>
      </c>
      <c r="AV299"/>
      <c r="AW299"/>
      <c r="AX299" t="s">
        <v>46</v>
      </c>
      <c r="AY299"/>
      <c r="AZ299"/>
      <c r="BA299"/>
      <c r="BB299"/>
      <c r="BC299"/>
      <c r="BD299"/>
      <c r="BE299" t="s">
        <v>17</v>
      </c>
      <c r="BF299"/>
      <c r="BG299"/>
      <c r="BH299"/>
      <c r="BI299"/>
      <c r="BJ299"/>
      <c r="BK299"/>
      <c r="BL299"/>
      <c r="BM299"/>
      <c r="BN299" t="s">
        <v>24</v>
      </c>
      <c r="BO299"/>
      <c r="BP299" t="s">
        <v>60</v>
      </c>
      <c r="BQ299"/>
      <c r="BR299"/>
      <c r="BS299"/>
      <c r="BT299"/>
      <c r="BU299" t="s">
        <v>64</v>
      </c>
      <c r="BV299"/>
      <c r="BW299"/>
      <c r="BX299"/>
      <c r="BY299"/>
      <c r="BZ299"/>
      <c r="CA299" t="s">
        <v>70</v>
      </c>
      <c r="CB299"/>
      <c r="CC299"/>
      <c r="CD299" t="s">
        <v>73</v>
      </c>
      <c r="CE299"/>
      <c r="CF299"/>
      <c r="CG299"/>
      <c r="CH299"/>
      <c r="CI299" t="s">
        <v>388</v>
      </c>
      <c r="CJ299" t="s">
        <v>485</v>
      </c>
      <c r="CK299" t="s">
        <v>134</v>
      </c>
      <c r="CL299" t="s">
        <v>173</v>
      </c>
      <c r="CM299" t="s">
        <v>389</v>
      </c>
      <c r="CN299" t="s">
        <v>387</v>
      </c>
      <c r="CO299" t="s">
        <v>82</v>
      </c>
      <c r="CP299" t="s">
        <v>83</v>
      </c>
      <c r="CQ299" t="s">
        <v>84</v>
      </c>
      <c r="CR299" t="s">
        <v>85</v>
      </c>
      <c r="CS299" t="s">
        <v>86</v>
      </c>
      <c r="CT299" t="s">
        <v>359</v>
      </c>
      <c r="CU299"/>
    </row>
    <row r="300" spans="1:99">
      <c r="A300">
        <v>18039478474</v>
      </c>
      <c r="B300" t="s">
        <v>16</v>
      </c>
      <c r="C300"/>
      <c r="D300"/>
      <c r="E300"/>
      <c r="F300"/>
      <c r="G300"/>
      <c r="H300"/>
      <c r="I300"/>
      <c r="J300"/>
      <c r="K300" t="s">
        <v>25</v>
      </c>
      <c r="L300"/>
      <c r="M300"/>
      <c r="N300" t="s">
        <v>28</v>
      </c>
      <c r="O300"/>
      <c r="P300" t="s">
        <v>16</v>
      </c>
      <c r="Q300"/>
      <c r="R300"/>
      <c r="S300" t="s">
        <v>19</v>
      </c>
      <c r="T300"/>
      <c r="U300"/>
      <c r="V300"/>
      <c r="W300"/>
      <c r="X300"/>
      <c r="Y300"/>
      <c r="Z300"/>
      <c r="AA300"/>
      <c r="AB300" t="s">
        <v>28</v>
      </c>
      <c r="AC300"/>
      <c r="AD300"/>
      <c r="AE300"/>
      <c r="AF300"/>
      <c r="AG300"/>
      <c r="AH300"/>
      <c r="AI300" t="s">
        <v>34</v>
      </c>
      <c r="AJ300"/>
      <c r="AK300"/>
      <c r="AL300"/>
      <c r="AM300"/>
      <c r="AN300"/>
      <c r="AO300" t="s">
        <v>38</v>
      </c>
      <c r="AP300"/>
      <c r="AQ300"/>
      <c r="AR300"/>
      <c r="AS300"/>
      <c r="AT300"/>
      <c r="AU300"/>
      <c r="AV300" t="s">
        <v>44</v>
      </c>
      <c r="AW300" t="s">
        <v>45</v>
      </c>
      <c r="AX300"/>
      <c r="AY300"/>
      <c r="AZ300"/>
      <c r="BA300"/>
      <c r="BB300"/>
      <c r="BC300"/>
      <c r="BD300"/>
      <c r="BE300"/>
      <c r="BF300"/>
      <c r="BG300"/>
      <c r="BH300"/>
      <c r="BI300"/>
      <c r="BJ300"/>
      <c r="BK300"/>
      <c r="BL300"/>
      <c r="BM300"/>
      <c r="BN300"/>
      <c r="BO300"/>
      <c r="BP300"/>
      <c r="BQ300"/>
      <c r="BR300"/>
      <c r="BS300"/>
      <c r="BT300"/>
      <c r="BU300" t="s">
        <v>64</v>
      </c>
      <c r="BV300"/>
      <c r="BW300"/>
      <c r="BX300" t="s">
        <v>67</v>
      </c>
      <c r="BY300"/>
      <c r="BZ300" t="s">
        <v>69</v>
      </c>
      <c r="CA300" t="s">
        <v>70</v>
      </c>
      <c r="CB300"/>
      <c r="CC300"/>
      <c r="CD300" t="s">
        <v>73</v>
      </c>
      <c r="CE300"/>
      <c r="CF300" t="s">
        <v>75</v>
      </c>
      <c r="CG300"/>
      <c r="CH300"/>
      <c r="CI300" t="s">
        <v>388</v>
      </c>
      <c r="CJ300" t="s">
        <v>472</v>
      </c>
      <c r="CK300" t="s">
        <v>134</v>
      </c>
      <c r="CL300" t="s">
        <v>162</v>
      </c>
      <c r="CM300" t="s">
        <v>393</v>
      </c>
      <c r="CN300" t="s">
        <v>387</v>
      </c>
      <c r="CO300" t="s">
        <v>82</v>
      </c>
      <c r="CP300" t="s">
        <v>83</v>
      </c>
      <c r="CQ300" t="s">
        <v>84</v>
      </c>
      <c r="CR300" t="s">
        <v>85</v>
      </c>
      <c r="CS300" t="s">
        <v>86</v>
      </c>
      <c r="CT300" t="s">
        <v>359</v>
      </c>
      <c r="CU300"/>
    </row>
    <row r="301" spans="1:99">
      <c r="A301">
        <v>18039478322</v>
      </c>
      <c r="B301"/>
      <c r="C301"/>
      <c r="D301" t="s">
        <v>18</v>
      </c>
      <c r="E301"/>
      <c r="F301"/>
      <c r="G301"/>
      <c r="H301"/>
      <c r="I301"/>
      <c r="J301" t="s">
        <v>24</v>
      </c>
      <c r="K301"/>
      <c r="L301"/>
      <c r="M301" t="s">
        <v>27</v>
      </c>
      <c r="N301"/>
      <c r="O301"/>
      <c r="P301" t="s">
        <v>16</v>
      </c>
      <c r="Q301"/>
      <c r="R301" t="s">
        <v>18</v>
      </c>
      <c r="S301"/>
      <c r="T301"/>
      <c r="U301"/>
      <c r="V301"/>
      <c r="W301"/>
      <c r="X301" t="s">
        <v>24</v>
      </c>
      <c r="Y301"/>
      <c r="Z301"/>
      <c r="AA301"/>
      <c r="AB301"/>
      <c r="AC301"/>
      <c r="AD301"/>
      <c r="AE301"/>
      <c r="AF301"/>
      <c r="AG301"/>
      <c r="AH301"/>
      <c r="AI301" t="s">
        <v>34</v>
      </c>
      <c r="AJ301"/>
      <c r="AK301"/>
      <c r="AL301"/>
      <c r="AM301"/>
      <c r="AN301"/>
      <c r="AO301" t="s">
        <v>38</v>
      </c>
      <c r="AP301"/>
      <c r="AQ301"/>
      <c r="AR301" t="s">
        <v>41</v>
      </c>
      <c r="AS301"/>
      <c r="AT301"/>
      <c r="AU301"/>
      <c r="AV301"/>
      <c r="AW301"/>
      <c r="AX301" t="s">
        <v>46</v>
      </c>
      <c r="AY301"/>
      <c r="AZ301"/>
      <c r="BA301"/>
      <c r="BB301" t="s">
        <v>49</v>
      </c>
      <c r="BC301"/>
      <c r="BD301"/>
      <c r="BE301"/>
      <c r="BF301" t="s">
        <v>52</v>
      </c>
      <c r="BG301"/>
      <c r="BH301" t="s">
        <v>54</v>
      </c>
      <c r="BI301"/>
      <c r="BJ301"/>
      <c r="BK301"/>
      <c r="BL301"/>
      <c r="BM301"/>
      <c r="BN301"/>
      <c r="BO301"/>
      <c r="BP301"/>
      <c r="BQ301"/>
      <c r="BR301"/>
      <c r="BS301"/>
      <c r="BT301"/>
      <c r="BU301" t="s">
        <v>64</v>
      </c>
      <c r="BV301"/>
      <c r="BW301"/>
      <c r="BX301"/>
      <c r="BY301"/>
      <c r="BZ301"/>
      <c r="CA301" t="s">
        <v>70</v>
      </c>
      <c r="CB301"/>
      <c r="CC301"/>
      <c r="CD301" t="s">
        <v>73</v>
      </c>
      <c r="CE301"/>
      <c r="CF301"/>
      <c r="CG301"/>
      <c r="CH301"/>
      <c r="CI301" t="s">
        <v>385</v>
      </c>
      <c r="CJ301" t="s">
        <v>478</v>
      </c>
      <c r="CK301" t="s">
        <v>134</v>
      </c>
      <c r="CL301" t="s">
        <v>154</v>
      </c>
      <c r="CM301" t="s">
        <v>389</v>
      </c>
      <c r="CN301" t="s">
        <v>387</v>
      </c>
      <c r="CO301" t="s">
        <v>82</v>
      </c>
      <c r="CP301" t="s">
        <v>83</v>
      </c>
      <c r="CQ301" t="s">
        <v>88</v>
      </c>
      <c r="CR301" t="s">
        <v>85</v>
      </c>
      <c r="CS301" t="s">
        <v>86</v>
      </c>
      <c r="CT301" t="s">
        <v>359</v>
      </c>
      <c r="CU301"/>
    </row>
    <row r="302" spans="1:99">
      <c r="A302">
        <v>18039478024</v>
      </c>
      <c r="B302"/>
      <c r="C302"/>
      <c r="D302"/>
      <c r="E302"/>
      <c r="F302"/>
      <c r="G302"/>
      <c r="H302"/>
      <c r="I302"/>
      <c r="J302" t="s">
        <v>24</v>
      </c>
      <c r="K302"/>
      <c r="L302"/>
      <c r="M302"/>
      <c r="N302" t="s">
        <v>28</v>
      </c>
      <c r="O302"/>
      <c r="P302"/>
      <c r="Q302" t="s">
        <v>17</v>
      </c>
      <c r="R302"/>
      <c r="S302"/>
      <c r="T302"/>
      <c r="U302"/>
      <c r="V302"/>
      <c r="W302" t="s">
        <v>23</v>
      </c>
      <c r="X302"/>
      <c r="Y302"/>
      <c r="Z302"/>
      <c r="AA302"/>
      <c r="AB302"/>
      <c r="AC302"/>
      <c r="AD302"/>
      <c r="AE302"/>
      <c r="AF302"/>
      <c r="AG302"/>
      <c r="AH302"/>
      <c r="AI302"/>
      <c r="AJ302"/>
      <c r="AK302" t="s">
        <v>36</v>
      </c>
      <c r="AL302" t="s">
        <v>37</v>
      </c>
      <c r="AM302"/>
      <c r="AN302"/>
      <c r="AO302"/>
      <c r="AP302"/>
      <c r="AQ302"/>
      <c r="AR302"/>
      <c r="AS302"/>
      <c r="AT302"/>
      <c r="AU302"/>
      <c r="AV302"/>
      <c r="AW302" t="s">
        <v>45</v>
      </c>
      <c r="AX302"/>
      <c r="AY302"/>
      <c r="AZ302"/>
      <c r="BA302"/>
      <c r="BB302" t="s">
        <v>49</v>
      </c>
      <c r="BC302"/>
      <c r="BD302"/>
      <c r="BE302"/>
      <c r="BF302"/>
      <c r="BG302" t="s">
        <v>53</v>
      </c>
      <c r="BH302" t="s">
        <v>54</v>
      </c>
      <c r="BI302"/>
      <c r="BJ302"/>
      <c r="BK302"/>
      <c r="BL302"/>
      <c r="BM302"/>
      <c r="BN302"/>
      <c r="BO302"/>
      <c r="BP302"/>
      <c r="BQ302"/>
      <c r="BR302"/>
      <c r="BS302"/>
      <c r="BT302"/>
      <c r="BU302" t="s">
        <v>64</v>
      </c>
      <c r="BV302"/>
      <c r="BW302"/>
      <c r="BX302"/>
      <c r="BY302"/>
      <c r="BZ302"/>
      <c r="CA302"/>
      <c r="CB302"/>
      <c r="CC302"/>
      <c r="CD302"/>
      <c r="CE302"/>
      <c r="CF302"/>
      <c r="CG302"/>
      <c r="CH302"/>
      <c r="CI302" t="s">
        <v>518</v>
      </c>
      <c r="CJ302" t="s">
        <v>472</v>
      </c>
      <c r="CK302" t="s">
        <v>134</v>
      </c>
      <c r="CL302" t="s">
        <v>163</v>
      </c>
      <c r="CM302"/>
      <c r="CN302" t="s">
        <v>390</v>
      </c>
      <c r="CO302" t="s">
        <v>101</v>
      </c>
      <c r="CP302" t="s">
        <v>94</v>
      </c>
      <c r="CQ302" t="s">
        <v>106</v>
      </c>
      <c r="CR302" t="s">
        <v>85</v>
      </c>
      <c r="CS302" t="s">
        <v>86</v>
      </c>
      <c r="CT302"/>
      <c r="CU302"/>
    </row>
    <row r="303" spans="1:99">
      <c r="A303">
        <v>18039477736</v>
      </c>
      <c r="B303"/>
      <c r="C303"/>
      <c r="D303"/>
      <c r="E303"/>
      <c r="F303"/>
      <c r="G303"/>
      <c r="H303"/>
      <c r="I303"/>
      <c r="J303"/>
      <c r="K303" t="s">
        <v>25</v>
      </c>
      <c r="L303"/>
      <c r="M303"/>
      <c r="N303"/>
      <c r="O303"/>
      <c r="P303"/>
      <c r="Q303" t="s">
        <v>17</v>
      </c>
      <c r="R303"/>
      <c r="S303" t="s">
        <v>19</v>
      </c>
      <c r="T303"/>
      <c r="U303"/>
      <c r="V303"/>
      <c r="W303"/>
      <c r="X303"/>
      <c r="Y303"/>
      <c r="Z303"/>
      <c r="AA303" t="s">
        <v>27</v>
      </c>
      <c r="AB303"/>
      <c r="AC303"/>
      <c r="AD303"/>
      <c r="AE303"/>
      <c r="AF303"/>
      <c r="AG303"/>
      <c r="AH303"/>
      <c r="AI303" t="s">
        <v>34</v>
      </c>
      <c r="AJ303"/>
      <c r="AK303"/>
      <c r="AL303"/>
      <c r="AM303"/>
      <c r="AN303"/>
      <c r="AO303"/>
      <c r="AP303" t="s">
        <v>39</v>
      </c>
      <c r="AQ303"/>
      <c r="AR303"/>
      <c r="AS303" t="s">
        <v>42</v>
      </c>
      <c r="AT303"/>
      <c r="AU303" t="s">
        <v>43</v>
      </c>
      <c r="AV303" t="s">
        <v>44</v>
      </c>
      <c r="AW303"/>
      <c r="AX303"/>
      <c r="AY303" t="s">
        <v>47</v>
      </c>
      <c r="AZ303"/>
      <c r="BA303"/>
      <c r="BB303"/>
      <c r="BC303"/>
      <c r="BD303"/>
      <c r="BE303"/>
      <c r="BF303"/>
      <c r="BG303" t="s">
        <v>53</v>
      </c>
      <c r="BH303"/>
      <c r="BI303"/>
      <c r="BJ303"/>
      <c r="BK303"/>
      <c r="BL303"/>
      <c r="BM303"/>
      <c r="BN303"/>
      <c r="BO303"/>
      <c r="BP303"/>
      <c r="BQ303"/>
      <c r="BR303" t="s">
        <v>62</v>
      </c>
      <c r="BS303"/>
      <c r="BT303"/>
      <c r="BU303" t="s">
        <v>64</v>
      </c>
      <c r="BV303"/>
      <c r="BW303" t="s">
        <v>66</v>
      </c>
      <c r="BX303"/>
      <c r="BY303"/>
      <c r="BZ303"/>
      <c r="CA303"/>
      <c r="CB303" t="s">
        <v>71</v>
      </c>
      <c r="CC303"/>
      <c r="CD303"/>
      <c r="CE303"/>
      <c r="CF303" t="s">
        <v>75</v>
      </c>
      <c r="CG303" t="s">
        <v>76</v>
      </c>
      <c r="CH303"/>
      <c r="CI303" t="s">
        <v>385</v>
      </c>
      <c r="CJ303" t="s">
        <v>472</v>
      </c>
      <c r="CK303" t="s">
        <v>134</v>
      </c>
      <c r="CL303" t="s">
        <v>156</v>
      </c>
      <c r="CM303" t="s">
        <v>389</v>
      </c>
      <c r="CN303" t="s">
        <v>387</v>
      </c>
      <c r="CO303" t="s">
        <v>82</v>
      </c>
      <c r="CP303" t="s">
        <v>83</v>
      </c>
      <c r="CQ303" t="s">
        <v>103</v>
      </c>
      <c r="CR303" t="s">
        <v>85</v>
      </c>
      <c r="CS303" t="s">
        <v>86</v>
      </c>
      <c r="CT303" t="s">
        <v>359</v>
      </c>
      <c r="CU303"/>
    </row>
    <row r="304" spans="1:99">
      <c r="A304">
        <v>18039477582</v>
      </c>
      <c r="B304"/>
      <c r="C304" t="s">
        <v>17</v>
      </c>
      <c r="D304" t="s">
        <v>18</v>
      </c>
      <c r="E304"/>
      <c r="F304"/>
      <c r="G304"/>
      <c r="H304"/>
      <c r="I304"/>
      <c r="J304"/>
      <c r="K304" t="s">
        <v>25</v>
      </c>
      <c r="L304"/>
      <c r="M304"/>
      <c r="N304"/>
      <c r="O304"/>
      <c r="P304"/>
      <c r="Q304"/>
      <c r="R304"/>
      <c r="S304"/>
      <c r="T304"/>
      <c r="U304"/>
      <c r="V304"/>
      <c r="W304"/>
      <c r="X304"/>
      <c r="Y304"/>
      <c r="Z304"/>
      <c r="AA304"/>
      <c r="AB304"/>
      <c r="AC304" t="s">
        <v>597</v>
      </c>
      <c r="AD304"/>
      <c r="AE304"/>
      <c r="AF304"/>
      <c r="AG304"/>
      <c r="AH304"/>
      <c r="AI304" t="s">
        <v>34</v>
      </c>
      <c r="AJ304"/>
      <c r="AK304"/>
      <c r="AL304"/>
      <c r="AM304"/>
      <c r="AN304"/>
      <c r="AO304"/>
      <c r="AP304" t="s">
        <v>39</v>
      </c>
      <c r="AQ304"/>
      <c r="AR304" t="s">
        <v>41</v>
      </c>
      <c r="AS304"/>
      <c r="AT304"/>
      <c r="AU304"/>
      <c r="AV304"/>
      <c r="AW304"/>
      <c r="AX304"/>
      <c r="AY304"/>
      <c r="AZ304"/>
      <c r="BA304"/>
      <c r="BB304"/>
      <c r="BC304"/>
      <c r="BD304" t="s">
        <v>51</v>
      </c>
      <c r="BE304" t="s">
        <v>17</v>
      </c>
      <c r="BF304"/>
      <c r="BG304"/>
      <c r="BH304"/>
      <c r="BI304"/>
      <c r="BJ304"/>
      <c r="BK304"/>
      <c r="BL304" t="s">
        <v>58</v>
      </c>
      <c r="BM304"/>
      <c r="BN304"/>
      <c r="BO304"/>
      <c r="BP304"/>
      <c r="BQ304"/>
      <c r="BR304"/>
      <c r="BS304"/>
      <c r="BT304"/>
      <c r="BU304" t="s">
        <v>64</v>
      </c>
      <c r="BV304"/>
      <c r="BW304"/>
      <c r="BX304"/>
      <c r="BY304"/>
      <c r="BZ304"/>
      <c r="CA304"/>
      <c r="CB304"/>
      <c r="CC304"/>
      <c r="CD304"/>
      <c r="CE304"/>
      <c r="CF304" t="s">
        <v>75</v>
      </c>
      <c r="CG304"/>
      <c r="CH304"/>
      <c r="CI304" t="s">
        <v>385</v>
      </c>
      <c r="CJ304" t="s">
        <v>472</v>
      </c>
      <c r="CK304" t="s">
        <v>134</v>
      </c>
      <c r="CL304" t="s">
        <v>398</v>
      </c>
      <c r="CM304" t="s">
        <v>389</v>
      </c>
      <c r="CN304" t="s">
        <v>387</v>
      </c>
      <c r="CO304" t="s">
        <v>394</v>
      </c>
      <c r="CP304" t="s">
        <v>83</v>
      </c>
      <c r="CQ304" t="s">
        <v>103</v>
      </c>
      <c r="CR304" t="s">
        <v>85</v>
      </c>
      <c r="CS304" t="s">
        <v>86</v>
      </c>
      <c r="CT304" t="s">
        <v>359</v>
      </c>
      <c r="CU304"/>
    </row>
    <row r="305" spans="1:99">
      <c r="A305">
        <v>18039477461</v>
      </c>
      <c r="B305"/>
      <c r="C305"/>
      <c r="D305"/>
      <c r="E305"/>
      <c r="F305"/>
      <c r="G305"/>
      <c r="H305"/>
      <c r="I305"/>
      <c r="J305"/>
      <c r="K305" t="s">
        <v>25</v>
      </c>
      <c r="L305"/>
      <c r="M305"/>
      <c r="N305"/>
      <c r="O305"/>
      <c r="P305"/>
      <c r="Q305"/>
      <c r="R305"/>
      <c r="S305"/>
      <c r="T305"/>
      <c r="U305"/>
      <c r="V305" t="s">
        <v>22</v>
      </c>
      <c r="W305"/>
      <c r="X305"/>
      <c r="Y305"/>
      <c r="Z305"/>
      <c r="AA305"/>
      <c r="AB305"/>
      <c r="AC305"/>
      <c r="AD305"/>
      <c r="AE305"/>
      <c r="AF305"/>
      <c r="AG305"/>
      <c r="AH305"/>
      <c r="AI305"/>
      <c r="AJ305"/>
      <c r="AK305"/>
      <c r="AL305"/>
      <c r="AM305"/>
      <c r="AN305" t="s">
        <v>598</v>
      </c>
      <c r="AO305"/>
      <c r="AP305" t="s">
        <v>39</v>
      </c>
      <c r="AQ305"/>
      <c r="AR305"/>
      <c r="AS305" t="s">
        <v>42</v>
      </c>
      <c r="AT305"/>
      <c r="AU305"/>
      <c r="AV305"/>
      <c r="AW305"/>
      <c r="AX305"/>
      <c r="AY305" t="s">
        <v>47</v>
      </c>
      <c r="AZ305"/>
      <c r="BA305"/>
      <c r="BB305"/>
      <c r="BC305"/>
      <c r="BD305" t="s">
        <v>51</v>
      </c>
      <c r="BE305"/>
      <c r="BF305"/>
      <c r="BG305"/>
      <c r="BH305"/>
      <c r="BI305" t="s">
        <v>55</v>
      </c>
      <c r="BJ305"/>
      <c r="BK305" t="s">
        <v>57</v>
      </c>
      <c r="BL305"/>
      <c r="BM305"/>
      <c r="BN305"/>
      <c r="BO305"/>
      <c r="BP305"/>
      <c r="BQ305"/>
      <c r="BR305"/>
      <c r="BS305"/>
      <c r="BT305"/>
      <c r="BU305" t="s">
        <v>64</v>
      </c>
      <c r="BV305"/>
      <c r="BW305"/>
      <c r="BX305" t="s">
        <v>67</v>
      </c>
      <c r="BY305"/>
      <c r="BZ305"/>
      <c r="CA305"/>
      <c r="CB305"/>
      <c r="CC305"/>
      <c r="CD305"/>
      <c r="CE305"/>
      <c r="CF305"/>
      <c r="CG305"/>
      <c r="CH305"/>
      <c r="CI305" t="s">
        <v>388</v>
      </c>
      <c r="CJ305" t="s">
        <v>472</v>
      </c>
      <c r="CK305" t="s">
        <v>134</v>
      </c>
      <c r="CL305" t="s">
        <v>344</v>
      </c>
      <c r="CM305" t="s">
        <v>389</v>
      </c>
      <c r="CN305" t="s">
        <v>387</v>
      </c>
      <c r="CO305" t="s">
        <v>82</v>
      </c>
      <c r="CP305"/>
      <c r="CQ305" t="s">
        <v>111</v>
      </c>
      <c r="CR305" t="s">
        <v>85</v>
      </c>
      <c r="CS305" t="s">
        <v>86</v>
      </c>
      <c r="CT305" t="s">
        <v>359</v>
      </c>
      <c r="CU305"/>
    </row>
    <row r="306" spans="1:99">
      <c r="A306">
        <v>18039477297</v>
      </c>
      <c r="B306"/>
      <c r="C306" t="s">
        <v>17</v>
      </c>
      <c r="D306" t="s">
        <v>18</v>
      </c>
      <c r="E306" t="s">
        <v>19</v>
      </c>
      <c r="F306"/>
      <c r="G306"/>
      <c r="H306"/>
      <c r="I306"/>
      <c r="J306"/>
      <c r="K306"/>
      <c r="L306"/>
      <c r="M306"/>
      <c r="N306"/>
      <c r="O306"/>
      <c r="P306"/>
      <c r="Q306" t="s">
        <v>17</v>
      </c>
      <c r="R306"/>
      <c r="S306"/>
      <c r="T306"/>
      <c r="U306"/>
      <c r="V306"/>
      <c r="W306"/>
      <c r="X306"/>
      <c r="Y306"/>
      <c r="Z306"/>
      <c r="AA306"/>
      <c r="AB306"/>
      <c r="AC306"/>
      <c r="AD306"/>
      <c r="AE306"/>
      <c r="AF306"/>
      <c r="AG306"/>
      <c r="AH306"/>
      <c r="AI306" t="s">
        <v>34</v>
      </c>
      <c r="AJ306"/>
      <c r="AK306"/>
      <c r="AL306"/>
      <c r="AM306"/>
      <c r="AN306"/>
      <c r="AO306"/>
      <c r="AP306" t="s">
        <v>39</v>
      </c>
      <c r="AQ306"/>
      <c r="AR306"/>
      <c r="AS306"/>
      <c r="AT306" t="s">
        <v>37</v>
      </c>
      <c r="AU306" t="s">
        <v>43</v>
      </c>
      <c r="AV306"/>
      <c r="AW306"/>
      <c r="AX306"/>
      <c r="AY306"/>
      <c r="AZ306"/>
      <c r="BA306"/>
      <c r="BB306"/>
      <c r="BC306"/>
      <c r="BD306"/>
      <c r="BE306"/>
      <c r="BF306" t="s">
        <v>52</v>
      </c>
      <c r="BG306"/>
      <c r="BH306" t="s">
        <v>54</v>
      </c>
      <c r="BI306"/>
      <c r="BJ306"/>
      <c r="BK306"/>
      <c r="BL306"/>
      <c r="BM306"/>
      <c r="BN306"/>
      <c r="BO306"/>
      <c r="BP306"/>
      <c r="BQ306"/>
      <c r="BR306" t="s">
        <v>62</v>
      </c>
      <c r="BS306"/>
      <c r="BT306"/>
      <c r="BU306" t="s">
        <v>64</v>
      </c>
      <c r="BV306"/>
      <c r="BW306"/>
      <c r="BX306"/>
      <c r="BY306"/>
      <c r="BZ306"/>
      <c r="CA306"/>
      <c r="CB306"/>
      <c r="CC306"/>
      <c r="CD306"/>
      <c r="CE306"/>
      <c r="CF306"/>
      <c r="CG306"/>
      <c r="CH306"/>
      <c r="CI306" t="s">
        <v>385</v>
      </c>
      <c r="CJ306" t="s">
        <v>472</v>
      </c>
      <c r="CK306"/>
      <c r="CL306"/>
      <c r="CM306" t="s">
        <v>106</v>
      </c>
      <c r="CN306" t="s">
        <v>390</v>
      </c>
      <c r="CO306" t="s">
        <v>101</v>
      </c>
      <c r="CP306"/>
      <c r="CQ306" t="s">
        <v>103</v>
      </c>
      <c r="CR306" t="s">
        <v>85</v>
      </c>
      <c r="CS306" t="s">
        <v>86</v>
      </c>
      <c r="CT306" t="s">
        <v>359</v>
      </c>
      <c r="CU306"/>
    </row>
    <row r="307" spans="1:99">
      <c r="A307">
        <v>18039477169</v>
      </c>
      <c r="B307"/>
      <c r="C307" t="s">
        <v>17</v>
      </c>
      <c r="D307" t="s">
        <v>18</v>
      </c>
      <c r="E307"/>
      <c r="F307"/>
      <c r="G307"/>
      <c r="H307"/>
      <c r="I307"/>
      <c r="J307"/>
      <c r="K307"/>
      <c r="L307"/>
      <c r="M307"/>
      <c r="N307" t="s">
        <v>28</v>
      </c>
      <c r="O307"/>
      <c r="P307"/>
      <c r="Q307" t="s">
        <v>17</v>
      </c>
      <c r="R307"/>
      <c r="S307"/>
      <c r="T307"/>
      <c r="U307"/>
      <c r="V307" t="s">
        <v>22</v>
      </c>
      <c r="W307"/>
      <c r="X307"/>
      <c r="Y307"/>
      <c r="Z307"/>
      <c r="AA307"/>
      <c r="AB307" t="s">
        <v>28</v>
      </c>
      <c r="AC307"/>
      <c r="AD307"/>
      <c r="AE307"/>
      <c r="AF307" t="s">
        <v>31</v>
      </c>
      <c r="AG307"/>
      <c r="AH307"/>
      <c r="AI307"/>
      <c r="AJ307"/>
      <c r="AK307"/>
      <c r="AL307"/>
      <c r="AM307"/>
      <c r="AN307"/>
      <c r="AO307" t="s">
        <v>38</v>
      </c>
      <c r="AP307"/>
      <c r="AQ307" t="s">
        <v>40</v>
      </c>
      <c r="AR307"/>
      <c r="AS307"/>
      <c r="AT307"/>
      <c r="AU307"/>
      <c r="AV307" t="s">
        <v>44</v>
      </c>
      <c r="AW307"/>
      <c r="AX307"/>
      <c r="AY307"/>
      <c r="AZ307"/>
      <c r="BA307"/>
      <c r="BB307"/>
      <c r="BC307"/>
      <c r="BD307"/>
      <c r="BE307" t="s">
        <v>17</v>
      </c>
      <c r="BF307"/>
      <c r="BG307"/>
      <c r="BH307" t="s">
        <v>54</v>
      </c>
      <c r="BI307"/>
      <c r="BJ307"/>
      <c r="BK307"/>
      <c r="BL307"/>
      <c r="BM307"/>
      <c r="BN307"/>
      <c r="BO307"/>
      <c r="BP307"/>
      <c r="BQ307"/>
      <c r="BR307" t="s">
        <v>62</v>
      </c>
      <c r="BS307"/>
      <c r="BT307"/>
      <c r="BU307" t="s">
        <v>64</v>
      </c>
      <c r="BV307"/>
      <c r="BW307" t="s">
        <v>66</v>
      </c>
      <c r="BX307"/>
      <c r="BY307" t="s">
        <v>68</v>
      </c>
      <c r="BZ307" t="s">
        <v>69</v>
      </c>
      <c r="CA307"/>
      <c r="CB307"/>
      <c r="CC307" t="s">
        <v>72</v>
      </c>
      <c r="CD307"/>
      <c r="CE307"/>
      <c r="CF307" t="s">
        <v>75</v>
      </c>
      <c r="CG307" t="s">
        <v>76</v>
      </c>
      <c r="CH307"/>
      <c r="CI307" t="s">
        <v>518</v>
      </c>
      <c r="CJ307" t="s">
        <v>472</v>
      </c>
      <c r="CK307" t="s">
        <v>134</v>
      </c>
      <c r="CL307" t="s">
        <v>163</v>
      </c>
      <c r="CM307"/>
      <c r="CN307" t="s">
        <v>390</v>
      </c>
      <c r="CO307" t="s">
        <v>101</v>
      </c>
      <c r="CP307" t="s">
        <v>94</v>
      </c>
      <c r="CQ307" t="s">
        <v>106</v>
      </c>
      <c r="CR307" t="s">
        <v>85</v>
      </c>
      <c r="CS307" t="s">
        <v>86</v>
      </c>
      <c r="CT307"/>
      <c r="CU307"/>
    </row>
    <row r="308" spans="1:99">
      <c r="A308">
        <v>18039476989</v>
      </c>
      <c r="B308"/>
      <c r="C308"/>
      <c r="D308"/>
      <c r="E308"/>
      <c r="F308"/>
      <c r="G308"/>
      <c r="H308"/>
      <c r="I308"/>
      <c r="J308" t="s">
        <v>24</v>
      </c>
      <c r="K308"/>
      <c r="L308"/>
      <c r="M308"/>
      <c r="N308" t="s">
        <v>28</v>
      </c>
      <c r="O308"/>
      <c r="P308"/>
      <c r="Q308" t="s">
        <v>17</v>
      </c>
      <c r="R308"/>
      <c r="S308"/>
      <c r="T308"/>
      <c r="U308"/>
      <c r="V308"/>
      <c r="W308" t="s">
        <v>23</v>
      </c>
      <c r="X308"/>
      <c r="Y308"/>
      <c r="Z308"/>
      <c r="AA308"/>
      <c r="AB308"/>
      <c r="AC308"/>
      <c r="AD308"/>
      <c r="AE308"/>
      <c r="AF308"/>
      <c r="AG308"/>
      <c r="AH308"/>
      <c r="AI308"/>
      <c r="AJ308"/>
      <c r="AK308" t="s">
        <v>36</v>
      </c>
      <c r="AL308" t="s">
        <v>37</v>
      </c>
      <c r="AM308"/>
      <c r="AN308"/>
      <c r="AO308"/>
      <c r="AP308"/>
      <c r="AQ308"/>
      <c r="AR308"/>
      <c r="AS308"/>
      <c r="AT308"/>
      <c r="AU308"/>
      <c r="AV308"/>
      <c r="AW308" t="s">
        <v>45</v>
      </c>
      <c r="AX308"/>
      <c r="AY308"/>
      <c r="AZ308"/>
      <c r="BA308"/>
      <c r="BB308" t="s">
        <v>49</v>
      </c>
      <c r="BC308"/>
      <c r="BD308"/>
      <c r="BE308"/>
      <c r="BF308"/>
      <c r="BG308" t="s">
        <v>53</v>
      </c>
      <c r="BH308" t="s">
        <v>54</v>
      </c>
      <c r="BI308"/>
      <c r="BJ308"/>
      <c r="BK308"/>
      <c r="BL308"/>
      <c r="BM308"/>
      <c r="BN308"/>
      <c r="BO308"/>
      <c r="BP308"/>
      <c r="BQ308"/>
      <c r="BR308"/>
      <c r="BS308"/>
      <c r="BT308"/>
      <c r="BU308" t="s">
        <v>64</v>
      </c>
      <c r="BV308"/>
      <c r="BW308"/>
      <c r="BX308"/>
      <c r="BY308"/>
      <c r="BZ308"/>
      <c r="CA308"/>
      <c r="CB308"/>
      <c r="CC308"/>
      <c r="CD308"/>
      <c r="CE308"/>
      <c r="CF308"/>
      <c r="CG308"/>
      <c r="CH308"/>
      <c r="CI308" t="s">
        <v>385</v>
      </c>
      <c r="CJ308" t="s">
        <v>472</v>
      </c>
      <c r="CK308"/>
      <c r="CL308"/>
      <c r="CM308" t="s">
        <v>106</v>
      </c>
      <c r="CN308" t="s">
        <v>390</v>
      </c>
      <c r="CO308" t="s">
        <v>101</v>
      </c>
      <c r="CP308"/>
      <c r="CQ308" t="s">
        <v>103</v>
      </c>
      <c r="CR308" t="s">
        <v>85</v>
      </c>
      <c r="CS308" t="s">
        <v>86</v>
      </c>
      <c r="CT308" t="s">
        <v>359</v>
      </c>
      <c r="CU308"/>
    </row>
    <row r="309" spans="1:99">
      <c r="A309">
        <v>18039476749</v>
      </c>
      <c r="B309"/>
      <c r="C309"/>
      <c r="D309"/>
      <c r="E309"/>
      <c r="F309"/>
      <c r="G309"/>
      <c r="H309"/>
      <c r="I309"/>
      <c r="J309"/>
      <c r="K309" t="s">
        <v>25</v>
      </c>
      <c r="L309" t="s">
        <v>26</v>
      </c>
      <c r="M309"/>
      <c r="N309"/>
      <c r="O309"/>
      <c r="P309"/>
      <c r="Q309" t="s">
        <v>17</v>
      </c>
      <c r="R309"/>
      <c r="S309"/>
      <c r="T309"/>
      <c r="U309"/>
      <c r="V309"/>
      <c r="W309"/>
      <c r="X309"/>
      <c r="Y309"/>
      <c r="Z309" t="s">
        <v>26</v>
      </c>
      <c r="AA309"/>
      <c r="AB309"/>
      <c r="AC309"/>
      <c r="AD309" t="s">
        <v>29</v>
      </c>
      <c r="AE309"/>
      <c r="AF309"/>
      <c r="AG309"/>
      <c r="AH309"/>
      <c r="AI309"/>
      <c r="AJ309"/>
      <c r="AK309"/>
      <c r="AL309"/>
      <c r="AM309" t="s">
        <v>353</v>
      </c>
      <c r="AN309"/>
      <c r="AO309"/>
      <c r="AP309"/>
      <c r="AQ309"/>
      <c r="AR309" t="s">
        <v>41</v>
      </c>
      <c r="AS309"/>
      <c r="AT309"/>
      <c r="AU309"/>
      <c r="AV309"/>
      <c r="AW309"/>
      <c r="AX309"/>
      <c r="AY309"/>
      <c r="AZ309"/>
      <c r="BA309"/>
      <c r="BB309" t="s">
        <v>49</v>
      </c>
      <c r="BC309"/>
      <c r="BD309"/>
      <c r="BE309" t="s">
        <v>17</v>
      </c>
      <c r="BF309"/>
      <c r="BG309"/>
      <c r="BH309"/>
      <c r="BI309"/>
      <c r="BJ309"/>
      <c r="BK309"/>
      <c r="BL309"/>
      <c r="BM309"/>
      <c r="BN309"/>
      <c r="BO309"/>
      <c r="BP309"/>
      <c r="BQ309"/>
      <c r="BR309"/>
      <c r="BS309"/>
      <c r="BT309"/>
      <c r="BU309" t="s">
        <v>64</v>
      </c>
      <c r="BV309"/>
      <c r="BW309"/>
      <c r="BX309"/>
      <c r="BY309"/>
      <c r="BZ309"/>
      <c r="CA309"/>
      <c r="CB309"/>
      <c r="CC309"/>
      <c r="CD309" t="s">
        <v>73</v>
      </c>
      <c r="CE309"/>
      <c r="CF309"/>
      <c r="CG309"/>
      <c r="CH309"/>
      <c r="CI309" t="s">
        <v>388</v>
      </c>
      <c r="CJ309" t="s">
        <v>485</v>
      </c>
      <c r="CK309" t="s">
        <v>134</v>
      </c>
      <c r="CL309" t="s">
        <v>164</v>
      </c>
      <c r="CM309"/>
      <c r="CN309" t="s">
        <v>390</v>
      </c>
      <c r="CO309" t="s">
        <v>82</v>
      </c>
      <c r="CP309" t="s">
        <v>87</v>
      </c>
      <c r="CQ309" t="s">
        <v>104</v>
      </c>
      <c r="CR309" t="s">
        <v>85</v>
      </c>
      <c r="CS309" t="s">
        <v>86</v>
      </c>
      <c r="CT309" t="s">
        <v>360</v>
      </c>
      <c r="CU309"/>
    </row>
    <row r="310" spans="1:99">
      <c r="A310">
        <v>18039476641</v>
      </c>
      <c r="B310"/>
      <c r="C310"/>
      <c r="D310"/>
      <c r="E310"/>
      <c r="F310" t="s">
        <v>20</v>
      </c>
      <c r="G310"/>
      <c r="H310"/>
      <c r="I310"/>
      <c r="J310"/>
      <c r="K310"/>
      <c r="L310" t="s">
        <v>26</v>
      </c>
      <c r="M310"/>
      <c r="N310"/>
      <c r="O310"/>
      <c r="P310"/>
      <c r="Q310" t="s">
        <v>17</v>
      </c>
      <c r="R310"/>
      <c r="S310"/>
      <c r="T310"/>
      <c r="U310"/>
      <c r="V310"/>
      <c r="W310"/>
      <c r="X310"/>
      <c r="Y310"/>
      <c r="Z310" t="s">
        <v>26</v>
      </c>
      <c r="AA310"/>
      <c r="AB310"/>
      <c r="AC310"/>
      <c r="AD310" t="s">
        <v>29</v>
      </c>
      <c r="AE310"/>
      <c r="AF310"/>
      <c r="AG310"/>
      <c r="AH310"/>
      <c r="AI310"/>
      <c r="AJ310"/>
      <c r="AK310"/>
      <c r="AL310"/>
      <c r="AM310"/>
      <c r="AN310"/>
      <c r="AO310" t="s">
        <v>38</v>
      </c>
      <c r="AP310"/>
      <c r="AQ310"/>
      <c r="AR310"/>
      <c r="AS310"/>
      <c r="AT310"/>
      <c r="AU310"/>
      <c r="AV310"/>
      <c r="AW310"/>
      <c r="AX310"/>
      <c r="AY310"/>
      <c r="AZ310"/>
      <c r="BA310"/>
      <c r="BB310"/>
      <c r="BC310"/>
      <c r="BD310"/>
      <c r="BE310" t="s">
        <v>17</v>
      </c>
      <c r="BF310"/>
      <c r="BG310"/>
      <c r="BH310"/>
      <c r="BI310"/>
      <c r="BJ310"/>
      <c r="BK310"/>
      <c r="BL310"/>
      <c r="BM310"/>
      <c r="BN310"/>
      <c r="BO310"/>
      <c r="BP310"/>
      <c r="BQ310"/>
      <c r="BR310"/>
      <c r="BS310" t="s">
        <v>63</v>
      </c>
      <c r="BT310"/>
      <c r="BU310" t="s">
        <v>64</v>
      </c>
      <c r="BV310"/>
      <c r="BW310"/>
      <c r="BX310"/>
      <c r="BY310"/>
      <c r="BZ310"/>
      <c r="CA310"/>
      <c r="CB310"/>
      <c r="CC310"/>
      <c r="CD310"/>
      <c r="CE310"/>
      <c r="CF310"/>
      <c r="CG310"/>
      <c r="CH310"/>
      <c r="CI310" t="s">
        <v>385</v>
      </c>
      <c r="CJ310" t="s">
        <v>472</v>
      </c>
      <c r="CK310" t="s">
        <v>342</v>
      </c>
      <c r="CL310">
        <v>11365</v>
      </c>
      <c r="CM310"/>
      <c r="CN310" t="s">
        <v>390</v>
      </c>
      <c r="CO310" t="s">
        <v>395</v>
      </c>
      <c r="CP310" t="s">
        <v>87</v>
      </c>
      <c r="CQ310" t="s">
        <v>104</v>
      </c>
      <c r="CR310" t="s">
        <v>85</v>
      </c>
      <c r="CS310" t="s">
        <v>86</v>
      </c>
      <c r="CT310" t="s">
        <v>360</v>
      </c>
      <c r="CU310"/>
    </row>
    <row r="311" spans="1:99">
      <c r="A311">
        <v>18039476530</v>
      </c>
      <c r="B311"/>
      <c r="C311" t="s">
        <v>17</v>
      </c>
      <c r="D311"/>
      <c r="E311"/>
      <c r="F311"/>
      <c r="G311"/>
      <c r="H311"/>
      <c r="I311"/>
      <c r="J311"/>
      <c r="K311"/>
      <c r="L311" t="s">
        <v>26</v>
      </c>
      <c r="M311"/>
      <c r="N311"/>
      <c r="O311"/>
      <c r="P311"/>
      <c r="Q311" t="s">
        <v>17</v>
      </c>
      <c r="R311"/>
      <c r="S311"/>
      <c r="T311"/>
      <c r="U311"/>
      <c r="V311"/>
      <c r="W311"/>
      <c r="X311"/>
      <c r="Y311"/>
      <c r="Z311"/>
      <c r="AA311"/>
      <c r="AB311" t="s">
        <v>28</v>
      </c>
      <c r="AC311"/>
      <c r="AD311"/>
      <c r="AE311" t="s">
        <v>30</v>
      </c>
      <c r="AF311"/>
      <c r="AG311"/>
      <c r="AH311"/>
      <c r="AI311"/>
      <c r="AJ311"/>
      <c r="AK311"/>
      <c r="AL311"/>
      <c r="AM311"/>
      <c r="AN311"/>
      <c r="AO311"/>
      <c r="AP311" t="s">
        <v>39</v>
      </c>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t="s">
        <v>64</v>
      </c>
      <c r="BV311"/>
      <c r="BW311"/>
      <c r="BX311"/>
      <c r="BY311"/>
      <c r="BZ311"/>
      <c r="CA311"/>
      <c r="CB311"/>
      <c r="CC311"/>
      <c r="CD311" t="s">
        <v>73</v>
      </c>
      <c r="CE311"/>
      <c r="CF311"/>
      <c r="CG311"/>
      <c r="CH311"/>
      <c r="CI311" t="s">
        <v>385</v>
      </c>
      <c r="CJ311" t="s">
        <v>485</v>
      </c>
      <c r="CK311" t="s">
        <v>134</v>
      </c>
      <c r="CL311" t="s">
        <v>164</v>
      </c>
      <c r="CM311"/>
      <c r="CN311" t="s">
        <v>390</v>
      </c>
      <c r="CO311" t="s">
        <v>395</v>
      </c>
      <c r="CP311" t="s">
        <v>87</v>
      </c>
      <c r="CQ311" t="s">
        <v>104</v>
      </c>
      <c r="CR311"/>
      <c r="CS311"/>
      <c r="CT311" t="s">
        <v>360</v>
      </c>
      <c r="CU311"/>
    </row>
    <row r="312" spans="1:99">
      <c r="A312">
        <v>18039476423</v>
      </c>
      <c r="B312"/>
      <c r="C312"/>
      <c r="D312"/>
      <c r="E312"/>
      <c r="F312"/>
      <c r="G312"/>
      <c r="H312"/>
      <c r="I312"/>
      <c r="J312"/>
      <c r="K312"/>
      <c r="L312" t="s">
        <v>26</v>
      </c>
      <c r="M312"/>
      <c r="N312"/>
      <c r="O312"/>
      <c r="P312"/>
      <c r="Q312" t="s">
        <v>17</v>
      </c>
      <c r="R312"/>
      <c r="S312"/>
      <c r="T312"/>
      <c r="U312"/>
      <c r="V312"/>
      <c r="W312"/>
      <c r="X312"/>
      <c r="Y312"/>
      <c r="Z312"/>
      <c r="AA312"/>
      <c r="AB312" t="s">
        <v>28</v>
      </c>
      <c r="AC312"/>
      <c r="AD312"/>
      <c r="AE312"/>
      <c r="AF312"/>
      <c r="AG312"/>
      <c r="AH312"/>
      <c r="AI312"/>
      <c r="AJ312"/>
      <c r="AK312"/>
      <c r="AL312"/>
      <c r="AM312" t="s">
        <v>353</v>
      </c>
      <c r="AN312"/>
      <c r="AO312"/>
      <c r="AP312"/>
      <c r="AQ312"/>
      <c r="AR312" t="s">
        <v>41</v>
      </c>
      <c r="AS312"/>
      <c r="AT312"/>
      <c r="AU312"/>
      <c r="AV312"/>
      <c r="AW312"/>
      <c r="AX312" t="s">
        <v>46</v>
      </c>
      <c r="AY312"/>
      <c r="AZ312"/>
      <c r="BA312"/>
      <c r="BB312"/>
      <c r="BC312"/>
      <c r="BD312"/>
      <c r="BE312" t="s">
        <v>17</v>
      </c>
      <c r="BF312"/>
      <c r="BG312"/>
      <c r="BH312"/>
      <c r="BI312"/>
      <c r="BJ312"/>
      <c r="BK312"/>
      <c r="BL312"/>
      <c r="BM312"/>
      <c r="BN312"/>
      <c r="BO312" t="s">
        <v>20</v>
      </c>
      <c r="BP312"/>
      <c r="BQ312"/>
      <c r="BR312"/>
      <c r="BS312"/>
      <c r="BT312"/>
      <c r="BU312" t="s">
        <v>64</v>
      </c>
      <c r="BV312"/>
      <c r="BW312"/>
      <c r="BX312"/>
      <c r="BY312"/>
      <c r="BZ312"/>
      <c r="CA312"/>
      <c r="CB312"/>
      <c r="CC312"/>
      <c r="CD312"/>
      <c r="CE312"/>
      <c r="CF312"/>
      <c r="CG312"/>
      <c r="CH312"/>
      <c r="CI312" t="s">
        <v>385</v>
      </c>
      <c r="CJ312" t="s">
        <v>482</v>
      </c>
      <c r="CK312" t="s">
        <v>134</v>
      </c>
      <c r="CL312" t="s">
        <v>137</v>
      </c>
      <c r="CM312" t="s">
        <v>389</v>
      </c>
      <c r="CN312" t="s">
        <v>387</v>
      </c>
      <c r="CO312" t="s">
        <v>82</v>
      </c>
      <c r="CP312" t="s">
        <v>87</v>
      </c>
      <c r="CQ312" t="s">
        <v>104</v>
      </c>
      <c r="CR312" t="s">
        <v>89</v>
      </c>
      <c r="CS312" t="s">
        <v>86</v>
      </c>
      <c r="CT312" t="s">
        <v>360</v>
      </c>
      <c r="CU312"/>
    </row>
    <row r="313" spans="1:99">
      <c r="A313">
        <v>18039476306</v>
      </c>
      <c r="B313"/>
      <c r="C313" t="s">
        <v>17</v>
      </c>
      <c r="D313" t="s">
        <v>18</v>
      </c>
      <c r="E313"/>
      <c r="F313"/>
      <c r="G313"/>
      <c r="H313"/>
      <c r="I313"/>
      <c r="J313" t="s">
        <v>24</v>
      </c>
      <c r="K313"/>
      <c r="L313"/>
      <c r="M313"/>
      <c r="N313"/>
      <c r="O313"/>
      <c r="P313"/>
      <c r="Q313"/>
      <c r="R313"/>
      <c r="S313"/>
      <c r="T313"/>
      <c r="U313"/>
      <c r="V313"/>
      <c r="W313"/>
      <c r="X313"/>
      <c r="Y313" t="s">
        <v>25</v>
      </c>
      <c r="Z313" t="s">
        <v>26</v>
      </c>
      <c r="AA313"/>
      <c r="AB313"/>
      <c r="AC313"/>
      <c r="AD313"/>
      <c r="AE313"/>
      <c r="AF313"/>
      <c r="AG313"/>
      <c r="AH313"/>
      <c r="AI313"/>
      <c r="AJ313"/>
      <c r="AK313"/>
      <c r="AL313"/>
      <c r="AM313" t="s">
        <v>353</v>
      </c>
      <c r="AN313"/>
      <c r="AO313"/>
      <c r="AP313" t="s">
        <v>39</v>
      </c>
      <c r="AQ313"/>
      <c r="AR313"/>
      <c r="AS313"/>
      <c r="AT313"/>
      <c r="AU313" t="s">
        <v>43</v>
      </c>
      <c r="AV313"/>
      <c r="AW313"/>
      <c r="AX313" t="s">
        <v>46</v>
      </c>
      <c r="AY313"/>
      <c r="AZ313"/>
      <c r="BA313"/>
      <c r="BB313"/>
      <c r="BC313"/>
      <c r="BD313"/>
      <c r="BE313" t="s">
        <v>17</v>
      </c>
      <c r="BF313"/>
      <c r="BG313"/>
      <c r="BH313"/>
      <c r="BI313"/>
      <c r="BJ313"/>
      <c r="BK313"/>
      <c r="BL313"/>
      <c r="BM313"/>
      <c r="BN313"/>
      <c r="BO313"/>
      <c r="BP313"/>
      <c r="BQ313"/>
      <c r="BR313"/>
      <c r="BS313" t="s">
        <v>63</v>
      </c>
      <c r="BT313"/>
      <c r="BU313" t="s">
        <v>64</v>
      </c>
      <c r="BV313"/>
      <c r="BW313"/>
      <c r="BX313"/>
      <c r="BY313"/>
      <c r="BZ313"/>
      <c r="CA313"/>
      <c r="CB313"/>
      <c r="CC313"/>
      <c r="CD313" t="s">
        <v>73</v>
      </c>
      <c r="CE313"/>
      <c r="CF313"/>
      <c r="CG313"/>
      <c r="CH313"/>
      <c r="CI313" t="s">
        <v>388</v>
      </c>
      <c r="CJ313" t="s">
        <v>484</v>
      </c>
      <c r="CK313" t="s">
        <v>342</v>
      </c>
      <c r="CL313">
        <v>11365</v>
      </c>
      <c r="CM313"/>
      <c r="CN313" t="s">
        <v>390</v>
      </c>
      <c r="CO313" t="s">
        <v>395</v>
      </c>
      <c r="CP313" t="s">
        <v>90</v>
      </c>
      <c r="CQ313" t="s">
        <v>88</v>
      </c>
      <c r="CR313"/>
      <c r="CS313" t="s">
        <v>86</v>
      </c>
      <c r="CT313" t="s">
        <v>360</v>
      </c>
      <c r="CU313"/>
    </row>
    <row r="314" spans="1:99">
      <c r="A314">
        <v>18039394151</v>
      </c>
      <c r="B314"/>
      <c r="C314"/>
      <c r="D314" t="s">
        <v>18</v>
      </c>
      <c r="E314"/>
      <c r="F314" t="s">
        <v>20</v>
      </c>
      <c r="G314" t="s">
        <v>21</v>
      </c>
      <c r="H314"/>
      <c r="I314"/>
      <c r="J314" t="s">
        <v>24</v>
      </c>
      <c r="K314"/>
      <c r="L314"/>
      <c r="M314"/>
      <c r="N314"/>
      <c r="O314"/>
      <c r="P314"/>
      <c r="Q314"/>
      <c r="R314" t="s">
        <v>18</v>
      </c>
      <c r="S314"/>
      <c r="T314"/>
      <c r="U314"/>
      <c r="V314"/>
      <c r="W314"/>
      <c r="X314" t="s">
        <v>24</v>
      </c>
      <c r="Y314"/>
      <c r="Z314"/>
      <c r="AA314"/>
      <c r="AB314"/>
      <c r="AC314"/>
      <c r="AD314"/>
      <c r="AE314"/>
      <c r="AF314"/>
      <c r="AG314"/>
      <c r="AH314"/>
      <c r="AI314"/>
      <c r="AJ314"/>
      <c r="AK314"/>
      <c r="AL314" t="s">
        <v>37</v>
      </c>
      <c r="AM314"/>
      <c r="AN314"/>
      <c r="AO314"/>
      <c r="AP314"/>
      <c r="AQ314"/>
      <c r="AR314"/>
      <c r="AS314"/>
      <c r="AT314" t="s">
        <v>37</v>
      </c>
      <c r="AU314"/>
      <c r="AV314"/>
      <c r="AW314"/>
      <c r="AX314"/>
      <c r="AY314"/>
      <c r="AZ314"/>
      <c r="BA314"/>
      <c r="BB314" t="s">
        <v>49</v>
      </c>
      <c r="BC314"/>
      <c r="BD314"/>
      <c r="BE314"/>
      <c r="BF314"/>
      <c r="BG314"/>
      <c r="BH314" t="s">
        <v>54</v>
      </c>
      <c r="BI314"/>
      <c r="BJ314"/>
      <c r="BK314" t="s">
        <v>57</v>
      </c>
      <c r="BL314" t="s">
        <v>58</v>
      </c>
      <c r="BM314"/>
      <c r="BN314" t="s">
        <v>24</v>
      </c>
      <c r="BO314"/>
      <c r="BP314"/>
      <c r="BQ314"/>
      <c r="BR314"/>
      <c r="BS314"/>
      <c r="BT314"/>
      <c r="BU314" t="s">
        <v>64</v>
      </c>
      <c r="BV314"/>
      <c r="BW314"/>
      <c r="BX314"/>
      <c r="BY314"/>
      <c r="BZ314"/>
      <c r="CA314"/>
      <c r="CB314"/>
      <c r="CC314"/>
      <c r="CD314" t="s">
        <v>73</v>
      </c>
      <c r="CE314"/>
      <c r="CF314"/>
      <c r="CG314"/>
      <c r="CH314"/>
      <c r="CI314" t="s">
        <v>385</v>
      </c>
      <c r="CJ314" t="s">
        <v>478</v>
      </c>
      <c r="CK314" t="s">
        <v>80</v>
      </c>
      <c r="CL314" t="s">
        <v>629</v>
      </c>
      <c r="CM314" t="s">
        <v>389</v>
      </c>
      <c r="CN314" t="s">
        <v>387</v>
      </c>
      <c r="CO314" t="s">
        <v>82</v>
      </c>
      <c r="CP314" t="s">
        <v>90</v>
      </c>
      <c r="CQ314" t="s">
        <v>95</v>
      </c>
      <c r="CR314" t="s">
        <v>96</v>
      </c>
      <c r="CS314" t="s">
        <v>86</v>
      </c>
      <c r="CT314" t="s">
        <v>404</v>
      </c>
      <c r="CU314" t="s">
        <v>86</v>
      </c>
    </row>
    <row r="315" spans="1:99">
      <c r="A315">
        <v>18039217999</v>
      </c>
      <c r="B315"/>
      <c r="C315" t="s">
        <v>17</v>
      </c>
      <c r="D315"/>
      <c r="E315"/>
      <c r="F315"/>
      <c r="G315"/>
      <c r="H315"/>
      <c r="I315"/>
      <c r="J315"/>
      <c r="K315" t="s">
        <v>25</v>
      </c>
      <c r="L315" t="s">
        <v>26</v>
      </c>
      <c r="M315"/>
      <c r="N315"/>
      <c r="O315"/>
      <c r="P315"/>
      <c r="Q315" t="s">
        <v>17</v>
      </c>
      <c r="R315" t="s">
        <v>18</v>
      </c>
      <c r="S315"/>
      <c r="T315"/>
      <c r="U315"/>
      <c r="V315"/>
      <c r="W315"/>
      <c r="X315"/>
      <c r="Y315"/>
      <c r="Z315"/>
      <c r="AA315"/>
      <c r="AB315" t="s">
        <v>28</v>
      </c>
      <c r="AC315"/>
      <c r="AD315"/>
      <c r="AE315" t="s">
        <v>30</v>
      </c>
      <c r="AF315" t="s">
        <v>31</v>
      </c>
      <c r="AG315"/>
      <c r="AH315"/>
      <c r="AI315"/>
      <c r="AJ315"/>
      <c r="AK315"/>
      <c r="AL315"/>
      <c r="AM315"/>
      <c r="AN315"/>
      <c r="AO315"/>
      <c r="AP315" t="s">
        <v>39</v>
      </c>
      <c r="AQ315"/>
      <c r="AR315" t="s">
        <v>41</v>
      </c>
      <c r="AS315"/>
      <c r="AT315"/>
      <c r="AU315"/>
      <c r="AV315"/>
      <c r="AW315"/>
      <c r="AX315"/>
      <c r="AY315" t="s">
        <v>47</v>
      </c>
      <c r="AZ315"/>
      <c r="BA315" t="s">
        <v>599</v>
      </c>
      <c r="BB315"/>
      <c r="BC315"/>
      <c r="BD315" t="s">
        <v>51</v>
      </c>
      <c r="BE315"/>
      <c r="BF315"/>
      <c r="BG315" t="s">
        <v>53</v>
      </c>
      <c r="BH315"/>
      <c r="BI315" t="s">
        <v>55</v>
      </c>
      <c r="BJ315"/>
      <c r="BK315"/>
      <c r="BL315"/>
      <c r="BM315"/>
      <c r="BN315"/>
      <c r="BO315"/>
      <c r="BP315"/>
      <c r="BQ315"/>
      <c r="BR315"/>
      <c r="BS315" t="s">
        <v>63</v>
      </c>
      <c r="BT315"/>
      <c r="BU315" t="s">
        <v>64</v>
      </c>
      <c r="BV315"/>
      <c r="BW315"/>
      <c r="BX315" t="s">
        <v>67</v>
      </c>
      <c r="BY315"/>
      <c r="BZ315"/>
      <c r="CA315" t="s">
        <v>70</v>
      </c>
      <c r="CB315"/>
      <c r="CC315"/>
      <c r="CD315"/>
      <c r="CE315"/>
      <c r="CF315"/>
      <c r="CG315"/>
      <c r="CH315"/>
      <c r="CI315" t="s">
        <v>388</v>
      </c>
      <c r="CJ315" t="s">
        <v>485</v>
      </c>
      <c r="CK315" t="s">
        <v>134</v>
      </c>
      <c r="CL315" t="s">
        <v>630</v>
      </c>
      <c r="CM315" t="s">
        <v>389</v>
      </c>
      <c r="CN315" t="s">
        <v>387</v>
      </c>
      <c r="CO315" t="s">
        <v>82</v>
      </c>
      <c r="CP315" t="s">
        <v>83</v>
      </c>
      <c r="CQ315" t="s">
        <v>103</v>
      </c>
      <c r="CR315" t="s">
        <v>85</v>
      </c>
      <c r="CS315" t="s">
        <v>86</v>
      </c>
      <c r="CT315" t="s">
        <v>359</v>
      </c>
      <c r="CU315" t="s">
        <v>86</v>
      </c>
    </row>
    <row r="316" spans="1:99">
      <c r="A316">
        <v>18039200587</v>
      </c>
      <c r="B316"/>
      <c r="C316"/>
      <c r="D316"/>
      <c r="E316"/>
      <c r="F316"/>
      <c r="G316"/>
      <c r="H316" t="s">
        <v>22</v>
      </c>
      <c r="I316"/>
      <c r="J316"/>
      <c r="K316" t="s">
        <v>25</v>
      </c>
      <c r="L316" t="s">
        <v>26</v>
      </c>
      <c r="M316"/>
      <c r="N316"/>
      <c r="O316"/>
      <c r="P316" t="s">
        <v>16</v>
      </c>
      <c r="Q316"/>
      <c r="R316"/>
      <c r="S316" t="s">
        <v>19</v>
      </c>
      <c r="T316"/>
      <c r="U316"/>
      <c r="V316"/>
      <c r="W316"/>
      <c r="X316"/>
      <c r="Y316" t="s">
        <v>25</v>
      </c>
      <c r="Z316"/>
      <c r="AA316"/>
      <c r="AB316"/>
      <c r="AC316"/>
      <c r="AD316"/>
      <c r="AE316"/>
      <c r="AF316"/>
      <c r="AG316"/>
      <c r="AH316"/>
      <c r="AI316"/>
      <c r="AJ316"/>
      <c r="AK316"/>
      <c r="AL316"/>
      <c r="AM316"/>
      <c r="AN316"/>
      <c r="AO316"/>
      <c r="AP316" t="s">
        <v>39</v>
      </c>
      <c r="AQ316"/>
      <c r="AR316" t="s">
        <v>41</v>
      </c>
      <c r="AS316"/>
      <c r="AT316"/>
      <c r="AU316" t="s">
        <v>43</v>
      </c>
      <c r="AV316"/>
      <c r="AW316"/>
      <c r="AX316"/>
      <c r="AY316"/>
      <c r="AZ316"/>
      <c r="BA316"/>
      <c r="BB316"/>
      <c r="BC316"/>
      <c r="BD316"/>
      <c r="BE316"/>
      <c r="BF316"/>
      <c r="BG316"/>
      <c r="BH316" t="s">
        <v>54</v>
      </c>
      <c r="BI316"/>
      <c r="BJ316"/>
      <c r="BK316" t="s">
        <v>57</v>
      </c>
      <c r="BL316"/>
      <c r="BM316"/>
      <c r="BN316"/>
      <c r="BO316"/>
      <c r="BP316"/>
      <c r="BQ316"/>
      <c r="BR316"/>
      <c r="BS316" t="s">
        <v>63</v>
      </c>
      <c r="BT316"/>
      <c r="BU316" t="s">
        <v>64</v>
      </c>
      <c r="BV316"/>
      <c r="BW316"/>
      <c r="BX316"/>
      <c r="BY316"/>
      <c r="BZ316"/>
      <c r="CA316" t="s">
        <v>70</v>
      </c>
      <c r="CB316"/>
      <c r="CC316"/>
      <c r="CD316"/>
      <c r="CE316"/>
      <c r="CF316"/>
      <c r="CG316" t="s">
        <v>76</v>
      </c>
      <c r="CH316"/>
      <c r="CI316"/>
      <c r="CJ316" t="s">
        <v>484</v>
      </c>
      <c r="CK316"/>
      <c r="CL316"/>
      <c r="CM316" t="s">
        <v>389</v>
      </c>
      <c r="CN316"/>
      <c r="CO316" t="s">
        <v>82</v>
      </c>
      <c r="CP316" t="s">
        <v>94</v>
      </c>
      <c r="CQ316" t="s">
        <v>103</v>
      </c>
      <c r="CR316" t="s">
        <v>89</v>
      </c>
      <c r="CS316" t="s">
        <v>86</v>
      </c>
      <c r="CT316" t="s">
        <v>362</v>
      </c>
      <c r="CU316" t="s">
        <v>86</v>
      </c>
    </row>
    <row r="317" spans="1:99">
      <c r="A317">
        <v>18039200470</v>
      </c>
      <c r="B317"/>
      <c r="C317"/>
      <c r="D317" t="s">
        <v>18</v>
      </c>
      <c r="E317"/>
      <c r="F317"/>
      <c r="G317"/>
      <c r="H317"/>
      <c r="I317"/>
      <c r="J317"/>
      <c r="K317" t="s">
        <v>25</v>
      </c>
      <c r="L317" t="s">
        <v>26</v>
      </c>
      <c r="M317"/>
      <c r="N317"/>
      <c r="O317"/>
      <c r="P317"/>
      <c r="Q317"/>
      <c r="R317" t="s">
        <v>18</v>
      </c>
      <c r="S317"/>
      <c r="T317"/>
      <c r="U317"/>
      <c r="V317"/>
      <c r="W317"/>
      <c r="X317" t="s">
        <v>24</v>
      </c>
      <c r="Y317" t="s">
        <v>25</v>
      </c>
      <c r="Z317"/>
      <c r="AA317"/>
      <c r="AB317"/>
      <c r="AC317"/>
      <c r="AD317"/>
      <c r="AE317"/>
      <c r="AF317"/>
      <c r="AG317"/>
      <c r="AH317"/>
      <c r="AI317"/>
      <c r="AJ317"/>
      <c r="AK317"/>
      <c r="AL317"/>
      <c r="AM317"/>
      <c r="AN317"/>
      <c r="AO317"/>
      <c r="AP317"/>
      <c r="AQ317"/>
      <c r="AR317" t="s">
        <v>41</v>
      </c>
      <c r="AS317" t="s">
        <v>42</v>
      </c>
      <c r="AT317"/>
      <c r="AU317"/>
      <c r="AV317"/>
      <c r="AW317"/>
      <c r="AX317"/>
      <c r="AY317" t="s">
        <v>47</v>
      </c>
      <c r="AZ317"/>
      <c r="BA317"/>
      <c r="BB317" t="s">
        <v>49</v>
      </c>
      <c r="BC317"/>
      <c r="BD317"/>
      <c r="BE317" t="s">
        <v>17</v>
      </c>
      <c r="BF317"/>
      <c r="BG317"/>
      <c r="BH317"/>
      <c r="BI317"/>
      <c r="BJ317"/>
      <c r="BK317"/>
      <c r="BL317"/>
      <c r="BM317"/>
      <c r="BN317" t="s">
        <v>24</v>
      </c>
      <c r="BO317"/>
      <c r="BP317"/>
      <c r="BQ317"/>
      <c r="BR317"/>
      <c r="BS317"/>
      <c r="BT317"/>
      <c r="BU317" t="s">
        <v>64</v>
      </c>
      <c r="BV317"/>
      <c r="BW317"/>
      <c r="BX317" t="s">
        <v>67</v>
      </c>
      <c r="BY317"/>
      <c r="BZ317"/>
      <c r="CA317"/>
      <c r="CB317"/>
      <c r="CC317"/>
      <c r="CD317" t="s">
        <v>73</v>
      </c>
      <c r="CE317"/>
      <c r="CF317"/>
      <c r="CG317"/>
      <c r="CH317"/>
      <c r="CI317" t="s">
        <v>388</v>
      </c>
      <c r="CJ317" t="s">
        <v>476</v>
      </c>
      <c r="CK317" t="s">
        <v>80</v>
      </c>
      <c r="CL317" t="s">
        <v>125</v>
      </c>
      <c r="CM317" t="s">
        <v>389</v>
      </c>
      <c r="CN317" t="s">
        <v>387</v>
      </c>
      <c r="CO317" t="s">
        <v>634</v>
      </c>
      <c r="CP317" t="s">
        <v>90</v>
      </c>
      <c r="CQ317" t="s">
        <v>98</v>
      </c>
      <c r="CR317" t="s">
        <v>99</v>
      </c>
      <c r="CS317" t="s">
        <v>86</v>
      </c>
      <c r="CT317" t="s">
        <v>359</v>
      </c>
      <c r="CU317" t="s">
        <v>81</v>
      </c>
    </row>
    <row r="318" spans="1:99">
      <c r="A318">
        <v>18039200356</v>
      </c>
      <c r="B318"/>
      <c r="C318"/>
      <c r="D318"/>
      <c r="E318"/>
      <c r="F318"/>
      <c r="G318"/>
      <c r="H318"/>
      <c r="I318" t="s">
        <v>23</v>
      </c>
      <c r="J318"/>
      <c r="K318" t="s">
        <v>25</v>
      </c>
      <c r="L318" t="s">
        <v>26</v>
      </c>
      <c r="M318"/>
      <c r="N318"/>
      <c r="O318"/>
      <c r="P318"/>
      <c r="Q318" t="s">
        <v>17</v>
      </c>
      <c r="R318"/>
      <c r="S318"/>
      <c r="T318"/>
      <c r="U318"/>
      <c r="V318"/>
      <c r="W318" t="s">
        <v>23</v>
      </c>
      <c r="X318"/>
      <c r="Y318" t="s">
        <v>25</v>
      </c>
      <c r="Z318"/>
      <c r="AA318"/>
      <c r="AB318"/>
      <c r="AC318"/>
      <c r="AD318"/>
      <c r="AE318"/>
      <c r="AF318"/>
      <c r="AG318"/>
      <c r="AH318"/>
      <c r="AI318"/>
      <c r="AJ318"/>
      <c r="AK318"/>
      <c r="AL318"/>
      <c r="AM318"/>
      <c r="AN318"/>
      <c r="AO318" t="s">
        <v>38</v>
      </c>
      <c r="AP318" t="s">
        <v>39</v>
      </c>
      <c r="AQ318"/>
      <c r="AR318"/>
      <c r="AS318"/>
      <c r="AT318"/>
      <c r="AU318"/>
      <c r="AV318" t="s">
        <v>44</v>
      </c>
      <c r="AW318"/>
      <c r="AX318"/>
      <c r="AY318"/>
      <c r="AZ318"/>
      <c r="BA318"/>
      <c r="BB318"/>
      <c r="BC318"/>
      <c r="BD318"/>
      <c r="BE318" t="s">
        <v>17</v>
      </c>
      <c r="BF318"/>
      <c r="BG318"/>
      <c r="BH318"/>
      <c r="BI318"/>
      <c r="BJ318"/>
      <c r="BK318"/>
      <c r="BL318"/>
      <c r="BM318"/>
      <c r="BN318"/>
      <c r="BO318"/>
      <c r="BP318"/>
      <c r="BQ318"/>
      <c r="BR318"/>
      <c r="BS318"/>
      <c r="BT318"/>
      <c r="BU318" t="s">
        <v>64</v>
      </c>
      <c r="BV318"/>
      <c r="BW318"/>
      <c r="BX318"/>
      <c r="BY318"/>
      <c r="BZ318"/>
      <c r="CA318" t="s">
        <v>70</v>
      </c>
      <c r="CB318"/>
      <c r="CC318"/>
      <c r="CD318"/>
      <c r="CE318"/>
      <c r="CF318"/>
      <c r="CG318" t="s">
        <v>76</v>
      </c>
      <c r="CH318"/>
      <c r="CI318"/>
      <c r="CJ318" t="s">
        <v>478</v>
      </c>
      <c r="CK318" t="s">
        <v>134</v>
      </c>
      <c r="CL318" t="s">
        <v>154</v>
      </c>
      <c r="CM318" t="s">
        <v>389</v>
      </c>
      <c r="CN318" t="s">
        <v>390</v>
      </c>
      <c r="CO318" t="s">
        <v>634</v>
      </c>
      <c r="CP318" t="s">
        <v>94</v>
      </c>
      <c r="CQ318" t="s">
        <v>84</v>
      </c>
      <c r="CR318" t="s">
        <v>99</v>
      </c>
      <c r="CS318" t="s">
        <v>86</v>
      </c>
      <c r="CT318" t="s">
        <v>359</v>
      </c>
      <c r="CU318" t="s">
        <v>86</v>
      </c>
    </row>
    <row r="319" spans="1:99">
      <c r="A319">
        <v>18039200248</v>
      </c>
      <c r="B319"/>
      <c r="C319" t="s">
        <v>17</v>
      </c>
      <c r="D319" t="s">
        <v>18</v>
      </c>
      <c r="E319"/>
      <c r="F319"/>
      <c r="G319"/>
      <c r="H319"/>
      <c r="I319"/>
      <c r="J319"/>
      <c r="K319" t="s">
        <v>25</v>
      </c>
      <c r="L319" t="s">
        <v>26</v>
      </c>
      <c r="M319"/>
      <c r="N319"/>
      <c r="O319"/>
      <c r="P319"/>
      <c r="Q319" t="s">
        <v>17</v>
      </c>
      <c r="R319" t="s">
        <v>18</v>
      </c>
      <c r="S319"/>
      <c r="T319"/>
      <c r="U319"/>
      <c r="V319"/>
      <c r="W319"/>
      <c r="X319"/>
      <c r="Y319"/>
      <c r="Z319"/>
      <c r="AA319"/>
      <c r="AB319"/>
      <c r="AC319"/>
      <c r="AD319"/>
      <c r="AE319"/>
      <c r="AF319"/>
      <c r="AG319"/>
      <c r="AH319"/>
      <c r="AI319"/>
      <c r="AJ319"/>
      <c r="AK319"/>
      <c r="AL319"/>
      <c r="AM319"/>
      <c r="AN319"/>
      <c r="AO319"/>
      <c r="AP319" t="s">
        <v>39</v>
      </c>
      <c r="AQ319"/>
      <c r="AR319"/>
      <c r="AS319"/>
      <c r="AT319"/>
      <c r="AU319"/>
      <c r="AV319" t="s">
        <v>44</v>
      </c>
      <c r="AW319"/>
      <c r="AX319" t="s">
        <v>46</v>
      </c>
      <c r="AY319" t="s">
        <v>47</v>
      </c>
      <c r="AZ319"/>
      <c r="BA319"/>
      <c r="BB319"/>
      <c r="BC319"/>
      <c r="BD319" t="s">
        <v>51</v>
      </c>
      <c r="BE319" t="s">
        <v>17</v>
      </c>
      <c r="BF319"/>
      <c r="BG319"/>
      <c r="BH319"/>
      <c r="BI319"/>
      <c r="BJ319"/>
      <c r="BK319"/>
      <c r="BL319" t="s">
        <v>58</v>
      </c>
      <c r="BM319" t="s">
        <v>59</v>
      </c>
      <c r="BN319"/>
      <c r="BO319"/>
      <c r="BP319"/>
      <c r="BQ319"/>
      <c r="BR319"/>
      <c r="BS319"/>
      <c r="BT319"/>
      <c r="BU319" t="s">
        <v>64</v>
      </c>
      <c r="BV319"/>
      <c r="BW319"/>
      <c r="BX319" t="s">
        <v>67</v>
      </c>
      <c r="BY319"/>
      <c r="BZ319"/>
      <c r="CA319"/>
      <c r="CB319"/>
      <c r="CC319"/>
      <c r="CD319"/>
      <c r="CE319"/>
      <c r="CF319" t="s">
        <v>75</v>
      </c>
      <c r="CG319"/>
      <c r="CH319"/>
      <c r="CI319" t="s">
        <v>388</v>
      </c>
      <c r="CJ319" t="s">
        <v>484</v>
      </c>
      <c r="CK319" t="s">
        <v>134</v>
      </c>
      <c r="CL319" t="s">
        <v>354</v>
      </c>
      <c r="CM319" t="s">
        <v>389</v>
      </c>
      <c r="CN319" t="s">
        <v>387</v>
      </c>
      <c r="CO319" t="s">
        <v>82</v>
      </c>
      <c r="CP319" t="s">
        <v>94</v>
      </c>
      <c r="CQ319" t="s">
        <v>103</v>
      </c>
      <c r="CR319" t="s">
        <v>85</v>
      </c>
      <c r="CS319" t="s">
        <v>86</v>
      </c>
      <c r="CT319" t="s">
        <v>359</v>
      </c>
      <c r="CU319" t="s">
        <v>86</v>
      </c>
    </row>
    <row r="320" spans="1:99">
      <c r="A320">
        <v>18039200123</v>
      </c>
      <c r="B320"/>
      <c r="C320"/>
      <c r="D320"/>
      <c r="E320"/>
      <c r="F320"/>
      <c r="G320"/>
      <c r="H320"/>
      <c r="I320"/>
      <c r="J320"/>
      <c r="K320" t="s">
        <v>25</v>
      </c>
      <c r="L320" t="s">
        <v>26</v>
      </c>
      <c r="M320"/>
      <c r="N320"/>
      <c r="O320"/>
      <c r="P320"/>
      <c r="Q320" t="s">
        <v>17</v>
      </c>
      <c r="R320"/>
      <c r="S320"/>
      <c r="T320"/>
      <c r="U320"/>
      <c r="V320"/>
      <c r="W320" t="s">
        <v>23</v>
      </c>
      <c r="X320" t="s">
        <v>24</v>
      </c>
      <c r="Y320"/>
      <c r="Z320"/>
      <c r="AA320"/>
      <c r="AB320"/>
      <c r="AC320"/>
      <c r="AD320"/>
      <c r="AE320"/>
      <c r="AF320"/>
      <c r="AG320"/>
      <c r="AH320"/>
      <c r="AI320"/>
      <c r="AJ320"/>
      <c r="AK320"/>
      <c r="AL320"/>
      <c r="AM320"/>
      <c r="AN320"/>
      <c r="AO320"/>
      <c r="AP320"/>
      <c r="AQ320"/>
      <c r="AR320"/>
      <c r="AS320"/>
      <c r="AT320"/>
      <c r="AU320" t="s">
        <v>43</v>
      </c>
      <c r="AV320" t="s">
        <v>44</v>
      </c>
      <c r="AW320"/>
      <c r="AX320" t="s">
        <v>46</v>
      </c>
      <c r="AY320"/>
      <c r="AZ320"/>
      <c r="BA320"/>
      <c r="BB320"/>
      <c r="BC320"/>
      <c r="BD320"/>
      <c r="BE320" t="s">
        <v>17</v>
      </c>
      <c r="BF320"/>
      <c r="BG320"/>
      <c r="BH320" t="s">
        <v>54</v>
      </c>
      <c r="BI320"/>
      <c r="BJ320"/>
      <c r="BK320"/>
      <c r="BL320"/>
      <c r="BM320"/>
      <c r="BN320" t="s">
        <v>24</v>
      </c>
      <c r="BO320"/>
      <c r="BP320"/>
      <c r="BQ320"/>
      <c r="BR320"/>
      <c r="BS320"/>
      <c r="BT320"/>
      <c r="BU320" t="s">
        <v>64</v>
      </c>
      <c r="BV320"/>
      <c r="BW320"/>
      <c r="BX320" t="s">
        <v>67</v>
      </c>
      <c r="BY320"/>
      <c r="BZ320"/>
      <c r="CA320"/>
      <c r="CB320"/>
      <c r="CC320"/>
      <c r="CD320"/>
      <c r="CE320"/>
      <c r="CF320" t="s">
        <v>75</v>
      </c>
      <c r="CG320"/>
      <c r="CH320"/>
      <c r="CI320" t="s">
        <v>388</v>
      </c>
      <c r="CJ320" t="s">
        <v>478</v>
      </c>
      <c r="CK320" t="s">
        <v>342</v>
      </c>
      <c r="CL320" t="s">
        <v>631</v>
      </c>
      <c r="CM320" t="s">
        <v>389</v>
      </c>
      <c r="CN320" t="s">
        <v>387</v>
      </c>
      <c r="CO320" t="s">
        <v>634</v>
      </c>
      <c r="CP320" t="s">
        <v>83</v>
      </c>
      <c r="CQ320" t="s">
        <v>84</v>
      </c>
      <c r="CR320" t="s">
        <v>96</v>
      </c>
      <c r="CS320" t="s">
        <v>86</v>
      </c>
      <c r="CT320"/>
      <c r="CU320" t="s">
        <v>86</v>
      </c>
    </row>
    <row r="321" spans="1:99">
      <c r="A321">
        <v>18039200011</v>
      </c>
      <c r="B321"/>
      <c r="C321"/>
      <c r="D321" t="s">
        <v>18</v>
      </c>
      <c r="E321"/>
      <c r="F321"/>
      <c r="G321"/>
      <c r="H321"/>
      <c r="I321"/>
      <c r="J321" t="s">
        <v>24</v>
      </c>
      <c r="K321"/>
      <c r="L321"/>
      <c r="M321"/>
      <c r="N321" t="s">
        <v>28</v>
      </c>
      <c r="O321"/>
      <c r="P321"/>
      <c r="Q321" t="s">
        <v>17</v>
      </c>
      <c r="R321" t="s">
        <v>18</v>
      </c>
      <c r="S321"/>
      <c r="T321"/>
      <c r="U321" t="s">
        <v>21</v>
      </c>
      <c r="V321"/>
      <c r="W321"/>
      <c r="X321"/>
      <c r="Y321"/>
      <c r="Z321"/>
      <c r="AA321"/>
      <c r="AB321"/>
      <c r="AC321"/>
      <c r="AD321"/>
      <c r="AE321"/>
      <c r="AF321"/>
      <c r="AG321"/>
      <c r="AH321"/>
      <c r="AI321"/>
      <c r="AJ321"/>
      <c r="AK321"/>
      <c r="AL321"/>
      <c r="AM321"/>
      <c r="AN321"/>
      <c r="AO321"/>
      <c r="AP321"/>
      <c r="AQ321"/>
      <c r="AR321" t="s">
        <v>41</v>
      </c>
      <c r="AS321"/>
      <c r="AT321"/>
      <c r="AU321" t="s">
        <v>43</v>
      </c>
      <c r="AV321"/>
      <c r="AW321" t="s">
        <v>45</v>
      </c>
      <c r="AX321"/>
      <c r="AY321"/>
      <c r="AZ321"/>
      <c r="BA321"/>
      <c r="BB321" t="s">
        <v>49</v>
      </c>
      <c r="BC321"/>
      <c r="BD321"/>
      <c r="BE321" t="s">
        <v>17</v>
      </c>
      <c r="BF321"/>
      <c r="BG321"/>
      <c r="BH321"/>
      <c r="BI321"/>
      <c r="BJ321"/>
      <c r="BK321"/>
      <c r="BL321" t="s">
        <v>58</v>
      </c>
      <c r="BM321"/>
      <c r="BN321"/>
      <c r="BO321"/>
      <c r="BP321"/>
      <c r="BQ321"/>
      <c r="BR321"/>
      <c r="BS321"/>
      <c r="BT321"/>
      <c r="BU321" t="s">
        <v>64</v>
      </c>
      <c r="BV321" t="s">
        <v>65</v>
      </c>
      <c r="BW321"/>
      <c r="BX321"/>
      <c r="BY321"/>
      <c r="BZ321"/>
      <c r="CA321"/>
      <c r="CB321"/>
      <c r="CC321"/>
      <c r="CD321"/>
      <c r="CE321"/>
      <c r="CF321"/>
      <c r="CG321" t="s">
        <v>76</v>
      </c>
      <c r="CH321"/>
      <c r="CI321" t="s">
        <v>385</v>
      </c>
      <c r="CJ321" t="s">
        <v>478</v>
      </c>
      <c r="CK321" t="s">
        <v>134</v>
      </c>
      <c r="CL321" t="s">
        <v>154</v>
      </c>
      <c r="CM321" t="s">
        <v>389</v>
      </c>
      <c r="CN321" t="s">
        <v>387</v>
      </c>
      <c r="CO321" t="s">
        <v>82</v>
      </c>
      <c r="CP321" t="s">
        <v>83</v>
      </c>
      <c r="CQ321" t="s">
        <v>111</v>
      </c>
      <c r="CR321" t="s">
        <v>105</v>
      </c>
      <c r="CS321" t="s">
        <v>86</v>
      </c>
      <c r="CT321" t="s">
        <v>359</v>
      </c>
      <c r="CU321" t="s">
        <v>86</v>
      </c>
    </row>
    <row r="322" spans="1:99">
      <c r="A322">
        <v>18039199902</v>
      </c>
      <c r="B322"/>
      <c r="C322"/>
      <c r="D322"/>
      <c r="E322"/>
      <c r="F322"/>
      <c r="G322" t="s">
        <v>21</v>
      </c>
      <c r="H322"/>
      <c r="I322" t="s">
        <v>23</v>
      </c>
      <c r="J322"/>
      <c r="K322" t="s">
        <v>25</v>
      </c>
      <c r="L322"/>
      <c r="M322"/>
      <c r="N322"/>
      <c r="O322"/>
      <c r="P322" t="s">
        <v>16</v>
      </c>
      <c r="Q322"/>
      <c r="R322"/>
      <c r="S322"/>
      <c r="T322"/>
      <c r="U322"/>
      <c r="V322"/>
      <c r="W322" t="s">
        <v>23</v>
      </c>
      <c r="X322"/>
      <c r="Y322" t="s">
        <v>25</v>
      </c>
      <c r="Z322"/>
      <c r="AA322"/>
      <c r="AB322"/>
      <c r="AC322"/>
      <c r="AD322"/>
      <c r="AE322"/>
      <c r="AF322"/>
      <c r="AG322"/>
      <c r="AH322"/>
      <c r="AI322"/>
      <c r="AJ322"/>
      <c r="AK322"/>
      <c r="AL322"/>
      <c r="AM322"/>
      <c r="AN322"/>
      <c r="AO322"/>
      <c r="AP322" t="s">
        <v>39</v>
      </c>
      <c r="AQ322" t="s">
        <v>40</v>
      </c>
      <c r="AR322" t="s">
        <v>41</v>
      </c>
      <c r="AS322"/>
      <c r="AT322"/>
      <c r="AU322" t="s">
        <v>43</v>
      </c>
      <c r="AV322" t="s">
        <v>44</v>
      </c>
      <c r="AW322"/>
      <c r="AX322"/>
      <c r="AY322"/>
      <c r="AZ322"/>
      <c r="BA322"/>
      <c r="BB322"/>
      <c r="BC322" t="s">
        <v>50</v>
      </c>
      <c r="BD322" t="s">
        <v>51</v>
      </c>
      <c r="BE322"/>
      <c r="BF322"/>
      <c r="BG322" t="s">
        <v>53</v>
      </c>
      <c r="BH322"/>
      <c r="BI322"/>
      <c r="BJ322"/>
      <c r="BK322"/>
      <c r="BL322"/>
      <c r="BM322" t="s">
        <v>59</v>
      </c>
      <c r="BN322"/>
      <c r="BO322" t="s">
        <v>20</v>
      </c>
      <c r="BP322"/>
      <c r="BQ322"/>
      <c r="BR322"/>
      <c r="BS322" t="s">
        <v>63</v>
      </c>
      <c r="BT322"/>
      <c r="BU322"/>
      <c r="BV322"/>
      <c r="BW322"/>
      <c r="BX322" t="s">
        <v>67</v>
      </c>
      <c r="BY322"/>
      <c r="BZ322"/>
      <c r="CA322" t="s">
        <v>70</v>
      </c>
      <c r="CB322"/>
      <c r="CC322"/>
      <c r="CD322" t="s">
        <v>73</v>
      </c>
      <c r="CE322"/>
      <c r="CF322" t="s">
        <v>75</v>
      </c>
      <c r="CG322" t="s">
        <v>76</v>
      </c>
      <c r="CH322"/>
      <c r="CI322" t="s">
        <v>388</v>
      </c>
      <c r="CJ322" t="s">
        <v>484</v>
      </c>
      <c r="CK322" t="s">
        <v>134</v>
      </c>
      <c r="CL322" t="s">
        <v>154</v>
      </c>
      <c r="CM322" t="s">
        <v>389</v>
      </c>
      <c r="CN322" t="s">
        <v>387</v>
      </c>
      <c r="CO322" t="s">
        <v>82</v>
      </c>
      <c r="CP322" t="s">
        <v>93</v>
      </c>
      <c r="CQ322" t="s">
        <v>103</v>
      </c>
      <c r="CR322" t="s">
        <v>85</v>
      </c>
      <c r="CS322" t="s">
        <v>86</v>
      </c>
      <c r="CT322" t="s">
        <v>359</v>
      </c>
      <c r="CU322" t="s">
        <v>86</v>
      </c>
    </row>
    <row r="323" spans="1:99">
      <c r="A323">
        <v>18039199782</v>
      </c>
      <c r="B323"/>
      <c r="C323"/>
      <c r="D323"/>
      <c r="E323"/>
      <c r="F323"/>
      <c r="G323"/>
      <c r="H323"/>
      <c r="I323"/>
      <c r="J323" t="s">
        <v>24</v>
      </c>
      <c r="K323" t="s">
        <v>25</v>
      </c>
      <c r="L323"/>
      <c r="M323"/>
      <c r="N323" t="s">
        <v>28</v>
      </c>
      <c r="O323"/>
      <c r="P323"/>
      <c r="Q323"/>
      <c r="R323"/>
      <c r="S323"/>
      <c r="T323"/>
      <c r="U323"/>
      <c r="V323"/>
      <c r="W323"/>
      <c r="X323"/>
      <c r="Y323"/>
      <c r="Z323"/>
      <c r="AA323"/>
      <c r="AB323" t="s">
        <v>28</v>
      </c>
      <c r="AC323"/>
      <c r="AD323"/>
      <c r="AE323"/>
      <c r="AF323"/>
      <c r="AG323"/>
      <c r="AH323"/>
      <c r="AI323"/>
      <c r="AJ323"/>
      <c r="AK323"/>
      <c r="AL323"/>
      <c r="AM323"/>
      <c r="AN323"/>
      <c r="AO323"/>
      <c r="AP323" t="s">
        <v>39</v>
      </c>
      <c r="AQ323"/>
      <c r="AR323"/>
      <c r="AS323"/>
      <c r="AT323"/>
      <c r="AU323" t="s">
        <v>43</v>
      </c>
      <c r="AV323"/>
      <c r="AW323" t="s">
        <v>45</v>
      </c>
      <c r="AX323"/>
      <c r="AY323"/>
      <c r="AZ323"/>
      <c r="BA323"/>
      <c r="BB323"/>
      <c r="BC323"/>
      <c r="BD323" t="s">
        <v>51</v>
      </c>
      <c r="BE323"/>
      <c r="BF323"/>
      <c r="BG323"/>
      <c r="BH323"/>
      <c r="BI323" t="s">
        <v>55</v>
      </c>
      <c r="BJ323"/>
      <c r="BK323"/>
      <c r="BL323"/>
      <c r="BM323"/>
      <c r="BN323" t="s">
        <v>24</v>
      </c>
      <c r="BO323"/>
      <c r="BP323"/>
      <c r="BQ323"/>
      <c r="BR323"/>
      <c r="BS323"/>
      <c r="BT323"/>
      <c r="BU323" t="s">
        <v>64</v>
      </c>
      <c r="BV323"/>
      <c r="BW323"/>
      <c r="BX323"/>
      <c r="BY323"/>
      <c r="BZ323"/>
      <c r="CA323"/>
      <c r="CB323"/>
      <c r="CC323"/>
      <c r="CD323"/>
      <c r="CE323"/>
      <c r="CF323"/>
      <c r="CG323"/>
      <c r="CH323"/>
      <c r="CI323" t="s">
        <v>385</v>
      </c>
      <c r="CJ323" t="s">
        <v>485</v>
      </c>
      <c r="CK323" t="s">
        <v>134</v>
      </c>
      <c r="CL323" t="s">
        <v>157</v>
      </c>
      <c r="CM323" t="s">
        <v>389</v>
      </c>
      <c r="CN323" t="s">
        <v>387</v>
      </c>
      <c r="CO323" t="s">
        <v>82</v>
      </c>
      <c r="CP323" t="s">
        <v>83</v>
      </c>
      <c r="CQ323" t="s">
        <v>103</v>
      </c>
      <c r="CR323" t="s">
        <v>85</v>
      </c>
      <c r="CS323" t="s">
        <v>86</v>
      </c>
      <c r="CT323" t="s">
        <v>359</v>
      </c>
      <c r="CU323" t="s">
        <v>86</v>
      </c>
    </row>
    <row r="324" spans="1:99">
      <c r="A324">
        <v>18039199383</v>
      </c>
      <c r="B324"/>
      <c r="C324" t="s">
        <v>17</v>
      </c>
      <c r="D324" t="s">
        <v>18</v>
      </c>
      <c r="E324"/>
      <c r="F324"/>
      <c r="G324"/>
      <c r="H324"/>
      <c r="I324"/>
      <c r="J324"/>
      <c r="K324"/>
      <c r="L324" t="s">
        <v>26</v>
      </c>
      <c r="M324"/>
      <c r="N324"/>
      <c r="O324"/>
      <c r="P324"/>
      <c r="Q324"/>
      <c r="R324" t="s">
        <v>18</v>
      </c>
      <c r="S324"/>
      <c r="T324"/>
      <c r="U324"/>
      <c r="V324"/>
      <c r="W324"/>
      <c r="X324"/>
      <c r="Y324"/>
      <c r="Z324"/>
      <c r="AA324"/>
      <c r="AB324"/>
      <c r="AC324"/>
      <c r="AD324"/>
      <c r="AE324"/>
      <c r="AF324"/>
      <c r="AG324"/>
      <c r="AH324"/>
      <c r="AI324"/>
      <c r="AJ324"/>
      <c r="AK324"/>
      <c r="AL324"/>
      <c r="AM324"/>
      <c r="AN324"/>
      <c r="AO324" t="s">
        <v>38</v>
      </c>
      <c r="AP324"/>
      <c r="AQ324"/>
      <c r="AR324"/>
      <c r="AS324"/>
      <c r="AT324"/>
      <c r="AU324" t="s">
        <v>43</v>
      </c>
      <c r="AV324"/>
      <c r="AW324" t="s">
        <v>45</v>
      </c>
      <c r="AX324"/>
      <c r="AY324"/>
      <c r="AZ324"/>
      <c r="BA324"/>
      <c r="BB324"/>
      <c r="BC324"/>
      <c r="BD324"/>
      <c r="BE324" t="s">
        <v>17</v>
      </c>
      <c r="BF324"/>
      <c r="BG324" t="s">
        <v>53</v>
      </c>
      <c r="BH324" t="s">
        <v>54</v>
      </c>
      <c r="BI324"/>
      <c r="BJ324"/>
      <c r="BK324"/>
      <c r="BL324"/>
      <c r="BM324"/>
      <c r="BN324"/>
      <c r="BO324"/>
      <c r="BP324"/>
      <c r="BQ324"/>
      <c r="BR324"/>
      <c r="BS324"/>
      <c r="BT324"/>
      <c r="BU324" t="s">
        <v>64</v>
      </c>
      <c r="BV324"/>
      <c r="BW324"/>
      <c r="BX324"/>
      <c r="BY324"/>
      <c r="BZ324"/>
      <c r="CA324"/>
      <c r="CB324"/>
      <c r="CC324"/>
      <c r="CD324"/>
      <c r="CE324"/>
      <c r="CF324"/>
      <c r="CG324"/>
      <c r="CH324"/>
      <c r="CI324" t="s">
        <v>385</v>
      </c>
      <c r="CJ324" t="s">
        <v>485</v>
      </c>
      <c r="CK324" t="s">
        <v>134</v>
      </c>
      <c r="CL324" t="s">
        <v>628</v>
      </c>
      <c r="CM324" t="s">
        <v>389</v>
      </c>
      <c r="CN324" t="s">
        <v>387</v>
      </c>
      <c r="CO324" t="s">
        <v>82</v>
      </c>
      <c r="CP324" t="s">
        <v>83</v>
      </c>
      <c r="CQ324" t="s">
        <v>103</v>
      </c>
      <c r="CR324" t="s">
        <v>85</v>
      </c>
      <c r="CS324" t="s">
        <v>86</v>
      </c>
      <c r="CT324"/>
      <c r="CU324" t="s">
        <v>86</v>
      </c>
    </row>
    <row r="325" spans="1:99">
      <c r="A325">
        <v>18039199232</v>
      </c>
      <c r="B325"/>
      <c r="C325"/>
      <c r="D325"/>
      <c r="E325" t="s">
        <v>19</v>
      </c>
      <c r="F325"/>
      <c r="G325"/>
      <c r="H325"/>
      <c r="I325"/>
      <c r="J325"/>
      <c r="K325"/>
      <c r="L325" t="s">
        <v>26</v>
      </c>
      <c r="M325" t="s">
        <v>27</v>
      </c>
      <c r="N325"/>
      <c r="O325"/>
      <c r="P325"/>
      <c r="Q325"/>
      <c r="R325"/>
      <c r="S325" t="s">
        <v>19</v>
      </c>
      <c r="T325" t="s">
        <v>20</v>
      </c>
      <c r="U325" t="s">
        <v>21</v>
      </c>
      <c r="V325"/>
      <c r="W325"/>
      <c r="X325"/>
      <c r="Y325"/>
      <c r="Z325"/>
      <c r="AA325"/>
      <c r="AB325"/>
      <c r="AC325"/>
      <c r="AD325" t="s">
        <v>29</v>
      </c>
      <c r="AE325"/>
      <c r="AF325"/>
      <c r="AG325"/>
      <c r="AH325"/>
      <c r="AI325"/>
      <c r="AJ325"/>
      <c r="AK325" t="s">
        <v>36</v>
      </c>
      <c r="AL325"/>
      <c r="AM325"/>
      <c r="AN325"/>
      <c r="AO325"/>
      <c r="AP325" t="s">
        <v>39</v>
      </c>
      <c r="AQ325"/>
      <c r="AR325"/>
      <c r="AS325"/>
      <c r="AT325" t="s">
        <v>37</v>
      </c>
      <c r="AU325"/>
      <c r="AV325"/>
      <c r="AW325"/>
      <c r="AX325" t="s">
        <v>46</v>
      </c>
      <c r="AY325"/>
      <c r="AZ325"/>
      <c r="BA325"/>
      <c r="BB325"/>
      <c r="BC325"/>
      <c r="BD325"/>
      <c r="BE325"/>
      <c r="BF325"/>
      <c r="BG325"/>
      <c r="BH325"/>
      <c r="BI325"/>
      <c r="BJ325"/>
      <c r="BK325" t="s">
        <v>57</v>
      </c>
      <c r="BL325" t="s">
        <v>58</v>
      </c>
      <c r="BM325"/>
      <c r="BN325"/>
      <c r="BO325"/>
      <c r="BP325"/>
      <c r="BQ325"/>
      <c r="BR325" t="s">
        <v>62</v>
      </c>
      <c r="BS325"/>
      <c r="BT325"/>
      <c r="BU325"/>
      <c r="BV325"/>
      <c r="BW325" t="s">
        <v>66</v>
      </c>
      <c r="BX325"/>
      <c r="BY325"/>
      <c r="BZ325"/>
      <c r="CA325"/>
      <c r="CB325"/>
      <c r="CC325"/>
      <c r="CD325"/>
      <c r="CE325"/>
      <c r="CF325"/>
      <c r="CG325"/>
      <c r="CH325"/>
      <c r="CI325" t="s">
        <v>385</v>
      </c>
      <c r="CJ325" t="s">
        <v>484</v>
      </c>
      <c r="CK325"/>
      <c r="CL325"/>
      <c r="CM325" t="s">
        <v>386</v>
      </c>
      <c r="CN325" t="s">
        <v>387</v>
      </c>
      <c r="CO325" t="s">
        <v>82</v>
      </c>
      <c r="CP325" t="s">
        <v>94</v>
      </c>
      <c r="CQ325" t="s">
        <v>84</v>
      </c>
      <c r="CR325" t="s">
        <v>85</v>
      </c>
      <c r="CS325" t="s">
        <v>86</v>
      </c>
      <c r="CT325" t="s">
        <v>359</v>
      </c>
      <c r="CU325" t="s">
        <v>86</v>
      </c>
    </row>
    <row r="326" spans="1:99">
      <c r="A326">
        <v>18039199015</v>
      </c>
      <c r="B326"/>
      <c r="C326" t="s">
        <v>17</v>
      </c>
      <c r="D326"/>
      <c r="E326"/>
      <c r="F326"/>
      <c r="G326"/>
      <c r="H326"/>
      <c r="I326"/>
      <c r="J326"/>
      <c r="K326" t="s">
        <v>25</v>
      </c>
      <c r="L326" t="s">
        <v>26</v>
      </c>
      <c r="M326"/>
      <c r="N326"/>
      <c r="O326"/>
      <c r="P326"/>
      <c r="Q326" t="s">
        <v>17</v>
      </c>
      <c r="R326"/>
      <c r="S326"/>
      <c r="T326"/>
      <c r="U326" t="s">
        <v>21</v>
      </c>
      <c r="V326"/>
      <c r="W326"/>
      <c r="X326"/>
      <c r="Y326"/>
      <c r="Z326" t="s">
        <v>26</v>
      </c>
      <c r="AA326"/>
      <c r="AB326"/>
      <c r="AC326"/>
      <c r="AD326"/>
      <c r="AE326"/>
      <c r="AF326"/>
      <c r="AG326"/>
      <c r="AH326"/>
      <c r="AI326"/>
      <c r="AJ326"/>
      <c r="AK326"/>
      <c r="AL326"/>
      <c r="AM326"/>
      <c r="AN326"/>
      <c r="AO326"/>
      <c r="AP326" t="s">
        <v>39</v>
      </c>
      <c r="AQ326" t="s">
        <v>40</v>
      </c>
      <c r="AR326" t="s">
        <v>41</v>
      </c>
      <c r="AS326"/>
      <c r="AT326"/>
      <c r="AU326"/>
      <c r="AV326"/>
      <c r="AW326"/>
      <c r="AX326"/>
      <c r="AY326"/>
      <c r="AZ326"/>
      <c r="BA326"/>
      <c r="BB326"/>
      <c r="BC326"/>
      <c r="BD326"/>
      <c r="BE326"/>
      <c r="BF326"/>
      <c r="BG326" t="s">
        <v>53</v>
      </c>
      <c r="BH326"/>
      <c r="BI326"/>
      <c r="BJ326"/>
      <c r="BK326"/>
      <c r="BL326"/>
      <c r="BM326"/>
      <c r="BN326"/>
      <c r="BO326"/>
      <c r="BP326" t="s">
        <v>60</v>
      </c>
      <c r="BQ326"/>
      <c r="BR326"/>
      <c r="BS326" t="s">
        <v>63</v>
      </c>
      <c r="BT326"/>
      <c r="BU326" t="s">
        <v>64</v>
      </c>
      <c r="BV326"/>
      <c r="BW326"/>
      <c r="BX326"/>
      <c r="BY326"/>
      <c r="BZ326"/>
      <c r="CA326"/>
      <c r="CB326"/>
      <c r="CC326"/>
      <c r="CD326" t="s">
        <v>73</v>
      </c>
      <c r="CE326"/>
      <c r="CF326"/>
      <c r="CG326" t="s">
        <v>76</v>
      </c>
      <c r="CH326"/>
      <c r="CI326" t="s">
        <v>385</v>
      </c>
      <c r="CJ326" t="s">
        <v>476</v>
      </c>
      <c r="CK326" t="s">
        <v>80</v>
      </c>
      <c r="CL326" t="s">
        <v>420</v>
      </c>
      <c r="CM326" t="s">
        <v>389</v>
      </c>
      <c r="CN326" t="s">
        <v>387</v>
      </c>
      <c r="CO326" t="s">
        <v>82</v>
      </c>
      <c r="CP326" t="s">
        <v>94</v>
      </c>
      <c r="CQ326" t="s">
        <v>84</v>
      </c>
      <c r="CR326" t="s">
        <v>99</v>
      </c>
      <c r="CS326" t="s">
        <v>86</v>
      </c>
      <c r="CT326" t="s">
        <v>399</v>
      </c>
      <c r="CU326" t="s">
        <v>86</v>
      </c>
    </row>
    <row r="327" spans="1:99">
      <c r="A327">
        <v>18038929189</v>
      </c>
      <c r="B327"/>
      <c r="C327"/>
      <c r="D327" t="s">
        <v>18</v>
      </c>
      <c r="E327" t="s">
        <v>19</v>
      </c>
      <c r="F327"/>
      <c r="G327"/>
      <c r="H327"/>
      <c r="I327" t="s">
        <v>23</v>
      </c>
      <c r="J327"/>
      <c r="K327"/>
      <c r="L327" t="s">
        <v>26</v>
      </c>
      <c r="M327" t="s">
        <v>27</v>
      </c>
      <c r="N327"/>
      <c r="O327"/>
      <c r="P327"/>
      <c r="Q327" t="s">
        <v>17</v>
      </c>
      <c r="R327" t="s">
        <v>18</v>
      </c>
      <c r="S327"/>
      <c r="T327"/>
      <c r="U327"/>
      <c r="V327"/>
      <c r="W327" t="s">
        <v>23</v>
      </c>
      <c r="X327"/>
      <c r="Y327" t="s">
        <v>25</v>
      </c>
      <c r="Z327"/>
      <c r="AA327"/>
      <c r="AB327"/>
      <c r="AC327"/>
      <c r="AD327"/>
      <c r="AE327"/>
      <c r="AF327"/>
      <c r="AG327"/>
      <c r="AH327"/>
      <c r="AI327"/>
      <c r="AJ327"/>
      <c r="AK327"/>
      <c r="AL327"/>
      <c r="AM327"/>
      <c r="AN327"/>
      <c r="AO327" t="s">
        <v>38</v>
      </c>
      <c r="AP327"/>
      <c r="AQ327"/>
      <c r="AR327" t="s">
        <v>41</v>
      </c>
      <c r="AS327" t="s">
        <v>42</v>
      </c>
      <c r="AT327"/>
      <c r="AU327" t="s">
        <v>43</v>
      </c>
      <c r="AV327"/>
      <c r="AW327"/>
      <c r="AX327"/>
      <c r="AY327"/>
      <c r="AZ327"/>
      <c r="BA327"/>
      <c r="BB327" t="s">
        <v>49</v>
      </c>
      <c r="BC327"/>
      <c r="BD327" t="s">
        <v>51</v>
      </c>
      <c r="BE327"/>
      <c r="BF327" t="s">
        <v>52</v>
      </c>
      <c r="BG327"/>
      <c r="BH327"/>
      <c r="BI327"/>
      <c r="BJ327"/>
      <c r="BK327"/>
      <c r="BL327"/>
      <c r="BM327"/>
      <c r="BN327" t="s">
        <v>24</v>
      </c>
      <c r="BO327"/>
      <c r="BP327" t="s">
        <v>60</v>
      </c>
      <c r="BQ327"/>
      <c r="BR327"/>
      <c r="BS327"/>
      <c r="BT327"/>
      <c r="BU327" t="s">
        <v>64</v>
      </c>
      <c r="BV327"/>
      <c r="BW327"/>
      <c r="BX327" t="s">
        <v>67</v>
      </c>
      <c r="BY327"/>
      <c r="BZ327"/>
      <c r="CA327"/>
      <c r="CB327"/>
      <c r="CC327"/>
      <c r="CD327"/>
      <c r="CE327"/>
      <c r="CF327" t="s">
        <v>75</v>
      </c>
      <c r="CG327"/>
      <c r="CH327"/>
      <c r="CI327" t="s">
        <v>388</v>
      </c>
      <c r="CJ327" t="s">
        <v>478</v>
      </c>
      <c r="CK327" t="s">
        <v>342</v>
      </c>
      <c r="CL327"/>
      <c r="CM327" t="s">
        <v>391</v>
      </c>
      <c r="CN327" t="s">
        <v>387</v>
      </c>
      <c r="CO327" t="s">
        <v>410</v>
      </c>
      <c r="CP327" t="s">
        <v>93</v>
      </c>
      <c r="CQ327" t="s">
        <v>84</v>
      </c>
      <c r="CR327" t="s">
        <v>99</v>
      </c>
      <c r="CS327" t="s">
        <v>86</v>
      </c>
      <c r="CT327" t="s">
        <v>360</v>
      </c>
      <c r="CU327" t="s">
        <v>86</v>
      </c>
    </row>
    <row r="328" spans="1:99">
      <c r="A328">
        <v>18038929011</v>
      </c>
      <c r="B328"/>
      <c r="C328"/>
      <c r="D328"/>
      <c r="E328"/>
      <c r="F328"/>
      <c r="G328"/>
      <c r="H328"/>
      <c r="I328"/>
      <c r="J328" t="s">
        <v>24</v>
      </c>
      <c r="K328" t="s">
        <v>25</v>
      </c>
      <c r="L328" t="s">
        <v>26</v>
      </c>
      <c r="M328"/>
      <c r="N328" t="s">
        <v>28</v>
      </c>
      <c r="O328"/>
      <c r="P328"/>
      <c r="Q328"/>
      <c r="R328"/>
      <c r="S328"/>
      <c r="T328"/>
      <c r="U328"/>
      <c r="V328"/>
      <c r="W328"/>
      <c r="X328"/>
      <c r="Y328"/>
      <c r="Z328"/>
      <c r="AA328"/>
      <c r="AB328" t="s">
        <v>28</v>
      </c>
      <c r="AC328"/>
      <c r="AD328"/>
      <c r="AE328"/>
      <c r="AF328"/>
      <c r="AG328"/>
      <c r="AH328"/>
      <c r="AI328"/>
      <c r="AJ328"/>
      <c r="AK328"/>
      <c r="AL328"/>
      <c r="AM328"/>
      <c r="AN328"/>
      <c r="AO328"/>
      <c r="AP328" t="s">
        <v>39</v>
      </c>
      <c r="AQ328" t="s">
        <v>40</v>
      </c>
      <c r="AR328"/>
      <c r="AS328"/>
      <c r="AT328"/>
      <c r="AU328" t="s">
        <v>43</v>
      </c>
      <c r="AV328"/>
      <c r="AW328"/>
      <c r="AX328"/>
      <c r="AY328"/>
      <c r="AZ328"/>
      <c r="BA328"/>
      <c r="BB328" t="s">
        <v>49</v>
      </c>
      <c r="BC328"/>
      <c r="BD328" t="s">
        <v>51</v>
      </c>
      <c r="BE328"/>
      <c r="BF328"/>
      <c r="BG328"/>
      <c r="BH328"/>
      <c r="BI328" t="s">
        <v>55</v>
      </c>
      <c r="BJ328"/>
      <c r="BK328"/>
      <c r="BL328"/>
      <c r="BM328"/>
      <c r="BN328" t="s">
        <v>24</v>
      </c>
      <c r="BO328"/>
      <c r="BP328"/>
      <c r="BQ328"/>
      <c r="BR328"/>
      <c r="BS328" t="s">
        <v>63</v>
      </c>
      <c r="BT328"/>
      <c r="BU328"/>
      <c r="BV328"/>
      <c r="BW328" t="s">
        <v>66</v>
      </c>
      <c r="BX328"/>
      <c r="BY328"/>
      <c r="BZ328"/>
      <c r="CA328"/>
      <c r="CB328"/>
      <c r="CC328"/>
      <c r="CD328"/>
      <c r="CE328"/>
      <c r="CF328" t="s">
        <v>75</v>
      </c>
      <c r="CG328"/>
      <c r="CH328"/>
      <c r="CI328" t="s">
        <v>385</v>
      </c>
      <c r="CJ328" t="s">
        <v>482</v>
      </c>
      <c r="CK328" t="s">
        <v>134</v>
      </c>
      <c r="CL328" t="s">
        <v>154</v>
      </c>
      <c r="CM328" t="s">
        <v>386</v>
      </c>
      <c r="CN328" t="s">
        <v>387</v>
      </c>
      <c r="CO328" t="s">
        <v>402</v>
      </c>
      <c r="CP328" t="s">
        <v>94</v>
      </c>
      <c r="CQ328" t="s">
        <v>104</v>
      </c>
      <c r="CR328" t="s">
        <v>89</v>
      </c>
      <c r="CS328" t="s">
        <v>86</v>
      </c>
      <c r="CT328" t="s">
        <v>359</v>
      </c>
      <c r="CU328" t="s">
        <v>86</v>
      </c>
    </row>
    <row r="329" spans="1:99">
      <c r="A329">
        <v>18038928894</v>
      </c>
      <c r="B329"/>
      <c r="C329"/>
      <c r="D329"/>
      <c r="E329"/>
      <c r="F329" t="s">
        <v>20</v>
      </c>
      <c r="G329"/>
      <c r="H329"/>
      <c r="I329" t="s">
        <v>23</v>
      </c>
      <c r="J329"/>
      <c r="K329"/>
      <c r="L329"/>
      <c r="M329" t="s">
        <v>27</v>
      </c>
      <c r="N329"/>
      <c r="O329"/>
      <c r="P329"/>
      <c r="Q329"/>
      <c r="R329"/>
      <c r="S329"/>
      <c r="T329"/>
      <c r="U329"/>
      <c r="V329"/>
      <c r="W329" t="s">
        <v>23</v>
      </c>
      <c r="X329"/>
      <c r="Y329" t="s">
        <v>25</v>
      </c>
      <c r="Z329"/>
      <c r="AA329"/>
      <c r="AB329" t="s">
        <v>28</v>
      </c>
      <c r="AC329"/>
      <c r="AD329"/>
      <c r="AE329"/>
      <c r="AF329"/>
      <c r="AG329"/>
      <c r="AH329"/>
      <c r="AI329"/>
      <c r="AJ329"/>
      <c r="AK329"/>
      <c r="AL329"/>
      <c r="AM329"/>
      <c r="AN329"/>
      <c r="AO329"/>
      <c r="AP329"/>
      <c r="AQ329"/>
      <c r="AR329"/>
      <c r="AS329" t="s">
        <v>42</v>
      </c>
      <c r="AT329"/>
      <c r="AU329"/>
      <c r="AV329"/>
      <c r="AW329" t="s">
        <v>45</v>
      </c>
      <c r="AX329" t="s">
        <v>46</v>
      </c>
      <c r="AY329"/>
      <c r="AZ329"/>
      <c r="BA329"/>
      <c r="BB329"/>
      <c r="BC329"/>
      <c r="BD329" t="s">
        <v>51</v>
      </c>
      <c r="BE329"/>
      <c r="BF329"/>
      <c r="BG329"/>
      <c r="BH329"/>
      <c r="BI329"/>
      <c r="BJ329" t="s">
        <v>56</v>
      </c>
      <c r="BK329"/>
      <c r="BL329"/>
      <c r="BM329"/>
      <c r="BN329"/>
      <c r="BO329"/>
      <c r="BP329" t="s">
        <v>60</v>
      </c>
      <c r="BQ329" t="s">
        <v>61</v>
      </c>
      <c r="BR329"/>
      <c r="BS329" t="s">
        <v>63</v>
      </c>
      <c r="BT329"/>
      <c r="BU329"/>
      <c r="BV329"/>
      <c r="BW329" t="s">
        <v>66</v>
      </c>
      <c r="BX329" t="s">
        <v>67</v>
      </c>
      <c r="BY329"/>
      <c r="BZ329" t="s">
        <v>69</v>
      </c>
      <c r="CA329"/>
      <c r="CB329"/>
      <c r="CC329"/>
      <c r="CD329"/>
      <c r="CE329"/>
      <c r="CF329" t="s">
        <v>75</v>
      </c>
      <c r="CG329"/>
      <c r="CH329"/>
      <c r="CI329"/>
      <c r="CJ329" t="s">
        <v>484</v>
      </c>
      <c r="CK329" t="s">
        <v>134</v>
      </c>
      <c r="CL329" t="s">
        <v>154</v>
      </c>
      <c r="CM329" t="s">
        <v>391</v>
      </c>
      <c r="CN329" t="s">
        <v>390</v>
      </c>
      <c r="CO329" t="s">
        <v>101</v>
      </c>
      <c r="CP329" t="s">
        <v>83</v>
      </c>
      <c r="CQ329" t="s">
        <v>111</v>
      </c>
      <c r="CR329" t="s">
        <v>85</v>
      </c>
      <c r="CS329"/>
      <c r="CT329" t="s">
        <v>359</v>
      </c>
      <c r="CU329" t="s">
        <v>86</v>
      </c>
    </row>
    <row r="330" spans="1:99">
      <c r="A330">
        <v>18038928727</v>
      </c>
      <c r="B330"/>
      <c r="C330" t="s">
        <v>17</v>
      </c>
      <c r="D330"/>
      <c r="E330"/>
      <c r="F330"/>
      <c r="G330"/>
      <c r="H330"/>
      <c r="I330"/>
      <c r="J330"/>
      <c r="K330"/>
      <c r="L330"/>
      <c r="M330" t="s">
        <v>27</v>
      </c>
      <c r="N330" t="s">
        <v>28</v>
      </c>
      <c r="O330"/>
      <c r="P330"/>
      <c r="Q330"/>
      <c r="R330"/>
      <c r="S330"/>
      <c r="T330"/>
      <c r="U330"/>
      <c r="V330"/>
      <c r="W330"/>
      <c r="X330" t="s">
        <v>24</v>
      </c>
      <c r="Y330"/>
      <c r="Z330"/>
      <c r="AA330" t="s">
        <v>27</v>
      </c>
      <c r="AB330" t="s">
        <v>28</v>
      </c>
      <c r="AC330"/>
      <c r="AD330"/>
      <c r="AE330"/>
      <c r="AF330" t="s">
        <v>31</v>
      </c>
      <c r="AG330" t="s">
        <v>32</v>
      </c>
      <c r="AH330" t="s">
        <v>33</v>
      </c>
      <c r="AI330"/>
      <c r="AJ330"/>
      <c r="AK330"/>
      <c r="AL330"/>
      <c r="AM330" t="s">
        <v>353</v>
      </c>
      <c r="AN330"/>
      <c r="AO330" t="s">
        <v>38</v>
      </c>
      <c r="AP330"/>
      <c r="AQ330"/>
      <c r="AR330"/>
      <c r="AS330"/>
      <c r="AT330"/>
      <c r="AU330"/>
      <c r="AV330"/>
      <c r="AW330"/>
      <c r="AX330" t="s">
        <v>46</v>
      </c>
      <c r="AY330" t="s">
        <v>47</v>
      </c>
      <c r="AZ330"/>
      <c r="BA330"/>
      <c r="BB330" t="s">
        <v>49</v>
      </c>
      <c r="BC330"/>
      <c r="BD330"/>
      <c r="BE330"/>
      <c r="BF330"/>
      <c r="BG330"/>
      <c r="BH330" t="s">
        <v>54</v>
      </c>
      <c r="BI330" t="s">
        <v>55</v>
      </c>
      <c r="BJ330"/>
      <c r="BK330"/>
      <c r="BL330"/>
      <c r="BM330"/>
      <c r="BN330"/>
      <c r="BO330"/>
      <c r="BP330"/>
      <c r="BQ330"/>
      <c r="BR330"/>
      <c r="BS330"/>
      <c r="BT330"/>
      <c r="BU330"/>
      <c r="BV330"/>
      <c r="BW330" t="s">
        <v>66</v>
      </c>
      <c r="BX330" t="s">
        <v>67</v>
      </c>
      <c r="BY330" t="s">
        <v>68</v>
      </c>
      <c r="BZ330"/>
      <c r="CA330"/>
      <c r="CB330"/>
      <c r="CC330"/>
      <c r="CD330"/>
      <c r="CE330"/>
      <c r="CF330" t="s">
        <v>75</v>
      </c>
      <c r="CG330"/>
      <c r="CH330"/>
      <c r="CI330" t="s">
        <v>385</v>
      </c>
      <c r="CJ330"/>
      <c r="CK330" t="s">
        <v>134</v>
      </c>
      <c r="CL330" t="s">
        <v>154</v>
      </c>
      <c r="CM330" t="s">
        <v>389</v>
      </c>
      <c r="CN330"/>
      <c r="CO330" t="s">
        <v>82</v>
      </c>
      <c r="CP330" t="s">
        <v>94</v>
      </c>
      <c r="CQ330" t="s">
        <v>84</v>
      </c>
      <c r="CR330" t="s">
        <v>99</v>
      </c>
      <c r="CS330" t="s">
        <v>86</v>
      </c>
      <c r="CT330" t="s">
        <v>359</v>
      </c>
      <c r="CU330" t="s">
        <v>86</v>
      </c>
    </row>
    <row r="331" spans="1:99">
      <c r="A331">
        <v>18038807907</v>
      </c>
      <c r="B331"/>
      <c r="C331"/>
      <c r="D331"/>
      <c r="E331"/>
      <c r="F331"/>
      <c r="G331"/>
      <c r="H331"/>
      <c r="I331"/>
      <c r="J331"/>
      <c r="K331"/>
      <c r="L331" t="s">
        <v>26</v>
      </c>
      <c r="M331"/>
      <c r="N331"/>
      <c r="O331"/>
      <c r="P331"/>
      <c r="Q331"/>
      <c r="R331"/>
      <c r="S331"/>
      <c r="T331"/>
      <c r="U331"/>
      <c r="V331"/>
      <c r="W331"/>
      <c r="X331"/>
      <c r="Y331"/>
      <c r="Z331"/>
      <c r="AA331"/>
      <c r="AB331"/>
      <c r="AC331" t="s">
        <v>600</v>
      </c>
      <c r="AD331"/>
      <c r="AE331"/>
      <c r="AF331"/>
      <c r="AG331"/>
      <c r="AH331"/>
      <c r="AI331"/>
      <c r="AJ331"/>
      <c r="AK331"/>
      <c r="AL331"/>
      <c r="AM331"/>
      <c r="AN331"/>
      <c r="AO331"/>
      <c r="AP331"/>
      <c r="AQ331"/>
      <c r="AR331"/>
      <c r="AS331"/>
      <c r="AT331"/>
      <c r="AU331"/>
      <c r="AV331"/>
      <c r="AW331"/>
      <c r="AX331" t="s">
        <v>46</v>
      </c>
      <c r="AY331"/>
      <c r="AZ331"/>
      <c r="BA331"/>
      <c r="BB331"/>
      <c r="BC331"/>
      <c r="BD331"/>
      <c r="BE331"/>
      <c r="BF331"/>
      <c r="BG331"/>
      <c r="BH331"/>
      <c r="BI331"/>
      <c r="BJ331"/>
      <c r="BK331"/>
      <c r="BL331"/>
      <c r="BM331"/>
      <c r="BN331"/>
      <c r="BO331"/>
      <c r="BP331"/>
      <c r="BQ331"/>
      <c r="BR331"/>
      <c r="BS331"/>
      <c r="BT331" t="s">
        <v>492</v>
      </c>
      <c r="BU331"/>
      <c r="BV331"/>
      <c r="BW331"/>
      <c r="BX331"/>
      <c r="BY331"/>
      <c r="BZ331"/>
      <c r="CA331"/>
      <c r="CB331"/>
      <c r="CC331"/>
      <c r="CD331"/>
      <c r="CE331"/>
      <c r="CF331"/>
      <c r="CG331"/>
      <c r="CH331" t="s">
        <v>492</v>
      </c>
      <c r="CI331" t="s">
        <v>385</v>
      </c>
      <c r="CJ331" t="s">
        <v>484</v>
      </c>
      <c r="CK331" t="s">
        <v>80</v>
      </c>
      <c r="CL331" t="s">
        <v>124</v>
      </c>
      <c r="CM331" t="s">
        <v>106</v>
      </c>
      <c r="CN331" t="s">
        <v>390</v>
      </c>
      <c r="CO331" t="s">
        <v>101</v>
      </c>
      <c r="CP331" t="s">
        <v>93</v>
      </c>
      <c r="CQ331" t="s">
        <v>95</v>
      </c>
      <c r="CR331" t="s">
        <v>92</v>
      </c>
      <c r="CS331" t="s">
        <v>86</v>
      </c>
      <c r="CT331" t="s">
        <v>359</v>
      </c>
      <c r="CU331" t="s">
        <v>86</v>
      </c>
    </row>
    <row r="332" spans="1:99">
      <c r="A332">
        <v>18038103927</v>
      </c>
      <c r="B332"/>
      <c r="C332"/>
      <c r="D332" t="s">
        <v>18</v>
      </c>
      <c r="E332" t="s">
        <v>19</v>
      </c>
      <c r="F332"/>
      <c r="G332"/>
      <c r="H332"/>
      <c r="I332" t="s">
        <v>23</v>
      </c>
      <c r="J332"/>
      <c r="K332"/>
      <c r="L332" t="s">
        <v>26</v>
      </c>
      <c r="M332" t="s">
        <v>27</v>
      </c>
      <c r="N332"/>
      <c r="O332"/>
      <c r="P332"/>
      <c r="Q332" t="s">
        <v>17</v>
      </c>
      <c r="R332" t="s">
        <v>18</v>
      </c>
      <c r="S332"/>
      <c r="T332"/>
      <c r="U332"/>
      <c r="V332"/>
      <c r="W332" t="s">
        <v>23</v>
      </c>
      <c r="X332"/>
      <c r="Y332" t="s">
        <v>25</v>
      </c>
      <c r="Z332"/>
      <c r="AA332"/>
      <c r="AB332"/>
      <c r="AC332"/>
      <c r="AD332"/>
      <c r="AE332"/>
      <c r="AF332"/>
      <c r="AG332"/>
      <c r="AH332"/>
      <c r="AI332"/>
      <c r="AJ332"/>
      <c r="AK332"/>
      <c r="AL332"/>
      <c r="AM332"/>
      <c r="AN332"/>
      <c r="AO332" t="s">
        <v>38</v>
      </c>
      <c r="AP332"/>
      <c r="AQ332"/>
      <c r="AR332" t="s">
        <v>41</v>
      </c>
      <c r="AS332" t="s">
        <v>42</v>
      </c>
      <c r="AT332"/>
      <c r="AU332" t="s">
        <v>43</v>
      </c>
      <c r="AV332"/>
      <c r="AW332"/>
      <c r="AX332"/>
      <c r="AY332"/>
      <c r="AZ332"/>
      <c r="BA332"/>
      <c r="BB332" t="s">
        <v>49</v>
      </c>
      <c r="BC332"/>
      <c r="BD332" t="s">
        <v>51</v>
      </c>
      <c r="BE332"/>
      <c r="BF332" t="s">
        <v>52</v>
      </c>
      <c r="BG332"/>
      <c r="BH332"/>
      <c r="BI332"/>
      <c r="BJ332"/>
      <c r="BK332"/>
      <c r="BL332"/>
      <c r="BM332"/>
      <c r="BN332" t="s">
        <v>24</v>
      </c>
      <c r="BO332"/>
      <c r="BP332"/>
      <c r="BQ332"/>
      <c r="BR332"/>
      <c r="BS332"/>
      <c r="BT332"/>
      <c r="BU332" t="s">
        <v>64</v>
      </c>
      <c r="BV332"/>
      <c r="BW332"/>
      <c r="BX332" t="s">
        <v>67</v>
      </c>
      <c r="BY332"/>
      <c r="BZ332"/>
      <c r="CA332"/>
      <c r="CB332"/>
      <c r="CC332"/>
      <c r="CD332"/>
      <c r="CE332"/>
      <c r="CF332" t="s">
        <v>75</v>
      </c>
      <c r="CG332"/>
      <c r="CH332"/>
      <c r="CI332" t="s">
        <v>388</v>
      </c>
      <c r="CJ332" t="s">
        <v>478</v>
      </c>
      <c r="CK332" t="s">
        <v>342</v>
      </c>
      <c r="CL332"/>
      <c r="CM332" t="s">
        <v>391</v>
      </c>
      <c r="CN332" t="s">
        <v>387</v>
      </c>
      <c r="CO332" t="s">
        <v>410</v>
      </c>
      <c r="CP332" t="s">
        <v>93</v>
      </c>
      <c r="CQ332" t="s">
        <v>84</v>
      </c>
      <c r="CR332" t="s">
        <v>99</v>
      </c>
      <c r="CS332" t="s">
        <v>86</v>
      </c>
      <c r="CT332" t="s">
        <v>360</v>
      </c>
      <c r="CU332" t="s">
        <v>86</v>
      </c>
    </row>
    <row r="333" spans="1:99">
      <c r="A333">
        <v>18038103791</v>
      </c>
      <c r="B333"/>
      <c r="C333"/>
      <c r="D333"/>
      <c r="E333"/>
      <c r="F333"/>
      <c r="G333"/>
      <c r="H333" t="s">
        <v>22</v>
      </c>
      <c r="I333"/>
      <c r="J333"/>
      <c r="K333" t="s">
        <v>25</v>
      </c>
      <c r="L333"/>
      <c r="M333"/>
      <c r="N333" t="s">
        <v>28</v>
      </c>
      <c r="O333"/>
      <c r="P333"/>
      <c r="Q333"/>
      <c r="R333"/>
      <c r="S333" t="s">
        <v>19</v>
      </c>
      <c r="T333"/>
      <c r="U333"/>
      <c r="V333"/>
      <c r="W333"/>
      <c r="X333" t="s">
        <v>24</v>
      </c>
      <c r="Y333" t="s">
        <v>25</v>
      </c>
      <c r="Z333"/>
      <c r="AA333"/>
      <c r="AB333"/>
      <c r="AC333"/>
      <c r="AD333"/>
      <c r="AE333"/>
      <c r="AF333"/>
      <c r="AG333"/>
      <c r="AH333"/>
      <c r="AI333"/>
      <c r="AJ333"/>
      <c r="AK333"/>
      <c r="AL333"/>
      <c r="AM333"/>
      <c r="AN333"/>
      <c r="AO333"/>
      <c r="AP333"/>
      <c r="AQ333"/>
      <c r="AR333"/>
      <c r="AS333"/>
      <c r="AT333"/>
      <c r="AU333" t="s">
        <v>43</v>
      </c>
      <c r="AV333"/>
      <c r="AW333" t="s">
        <v>45</v>
      </c>
      <c r="AX333"/>
      <c r="AY333" t="s">
        <v>47</v>
      </c>
      <c r="AZ333"/>
      <c r="BA333"/>
      <c r="BB333"/>
      <c r="BC333" t="s">
        <v>50</v>
      </c>
      <c r="BD333"/>
      <c r="BE333"/>
      <c r="BF333"/>
      <c r="BG333"/>
      <c r="BH333" t="s">
        <v>54</v>
      </c>
      <c r="BI333"/>
      <c r="BJ333"/>
      <c r="BK333"/>
      <c r="BL333"/>
      <c r="BM333"/>
      <c r="BN333"/>
      <c r="BO333"/>
      <c r="BP333"/>
      <c r="BQ333"/>
      <c r="BR333"/>
      <c r="BS333" t="s">
        <v>63</v>
      </c>
      <c r="BT333"/>
      <c r="BU333"/>
      <c r="BV333"/>
      <c r="BW333" t="s">
        <v>66</v>
      </c>
      <c r="BX333"/>
      <c r="BY333"/>
      <c r="BZ333" t="s">
        <v>69</v>
      </c>
      <c r="CA333"/>
      <c r="CB333"/>
      <c r="CC333"/>
      <c r="CD333"/>
      <c r="CE333"/>
      <c r="CF333" t="s">
        <v>75</v>
      </c>
      <c r="CG333"/>
      <c r="CH333"/>
      <c r="CI333" t="s">
        <v>388</v>
      </c>
      <c r="CJ333" t="s">
        <v>482</v>
      </c>
      <c r="CK333" t="s">
        <v>134</v>
      </c>
      <c r="CL333" t="s">
        <v>345</v>
      </c>
      <c r="CM333" t="s">
        <v>386</v>
      </c>
      <c r="CN333" t="s">
        <v>387</v>
      </c>
      <c r="CO333" t="s">
        <v>406</v>
      </c>
      <c r="CP333" t="s">
        <v>94</v>
      </c>
      <c r="CQ333" t="s">
        <v>84</v>
      </c>
      <c r="CR333" t="s">
        <v>85</v>
      </c>
      <c r="CS333" t="s">
        <v>86</v>
      </c>
      <c r="CT333" t="s">
        <v>359</v>
      </c>
      <c r="CU333" t="s">
        <v>86</v>
      </c>
    </row>
    <row r="334" spans="1:99">
      <c r="A334">
        <v>18038103666</v>
      </c>
      <c r="B334"/>
      <c r="C334" t="s">
        <v>17</v>
      </c>
      <c r="D334" t="s">
        <v>18</v>
      </c>
      <c r="E334"/>
      <c r="F334"/>
      <c r="G334"/>
      <c r="H334"/>
      <c r="I334"/>
      <c r="J334" t="s">
        <v>24</v>
      </c>
      <c r="K334"/>
      <c r="L334"/>
      <c r="M334"/>
      <c r="N334"/>
      <c r="O334"/>
      <c r="P334" t="s">
        <v>16</v>
      </c>
      <c r="Q334" t="s">
        <v>17</v>
      </c>
      <c r="R334" t="s">
        <v>18</v>
      </c>
      <c r="S334"/>
      <c r="T334"/>
      <c r="U334"/>
      <c r="V334"/>
      <c r="W334"/>
      <c r="X334"/>
      <c r="Y334"/>
      <c r="Z334"/>
      <c r="AA334"/>
      <c r="AB334"/>
      <c r="AC334"/>
      <c r="AD334"/>
      <c r="AE334"/>
      <c r="AF334"/>
      <c r="AG334"/>
      <c r="AH334"/>
      <c r="AI334"/>
      <c r="AJ334"/>
      <c r="AK334"/>
      <c r="AL334"/>
      <c r="AM334"/>
      <c r="AN334"/>
      <c r="AO334"/>
      <c r="AP334"/>
      <c r="AQ334"/>
      <c r="AR334"/>
      <c r="AS334" t="s">
        <v>42</v>
      </c>
      <c r="AT334"/>
      <c r="AU334" t="s">
        <v>43</v>
      </c>
      <c r="AV334"/>
      <c r="AW334" t="s">
        <v>45</v>
      </c>
      <c r="AX334"/>
      <c r="AY334"/>
      <c r="AZ334"/>
      <c r="BA334"/>
      <c r="BB334"/>
      <c r="BC334"/>
      <c r="BD334"/>
      <c r="BE334"/>
      <c r="BF334"/>
      <c r="BG334" t="s">
        <v>53</v>
      </c>
      <c r="BH334"/>
      <c r="BI334" t="s">
        <v>55</v>
      </c>
      <c r="BJ334"/>
      <c r="BK334"/>
      <c r="BL334"/>
      <c r="BM334"/>
      <c r="BN334"/>
      <c r="BO334"/>
      <c r="BP334"/>
      <c r="BQ334"/>
      <c r="BR334" t="s">
        <v>62</v>
      </c>
      <c r="BS334"/>
      <c r="BT334"/>
      <c r="BU334" t="s">
        <v>64</v>
      </c>
      <c r="BV334"/>
      <c r="BW334"/>
      <c r="BX334"/>
      <c r="BY334"/>
      <c r="BZ334"/>
      <c r="CA334"/>
      <c r="CB334"/>
      <c r="CC334"/>
      <c r="CD334"/>
      <c r="CE334"/>
      <c r="CF334"/>
      <c r="CG334"/>
      <c r="CH334"/>
      <c r="CI334" t="s">
        <v>388</v>
      </c>
      <c r="CJ334" t="s">
        <v>485</v>
      </c>
      <c r="CK334" t="s">
        <v>134</v>
      </c>
      <c r="CL334" t="s">
        <v>154</v>
      </c>
      <c r="CM334" t="s">
        <v>389</v>
      </c>
      <c r="CN334" t="s">
        <v>387</v>
      </c>
      <c r="CO334" t="s">
        <v>82</v>
      </c>
      <c r="CP334" t="s">
        <v>94</v>
      </c>
      <c r="CQ334" t="s">
        <v>84</v>
      </c>
      <c r="CR334" t="s">
        <v>85</v>
      </c>
      <c r="CS334" t="s">
        <v>86</v>
      </c>
      <c r="CT334" t="s">
        <v>359</v>
      </c>
      <c r="CU334" t="s">
        <v>86</v>
      </c>
    </row>
    <row r="335" spans="1:99">
      <c r="A335">
        <v>18038103510</v>
      </c>
      <c r="B335" t="s">
        <v>16</v>
      </c>
      <c r="C335"/>
      <c r="D335"/>
      <c r="E335"/>
      <c r="F335"/>
      <c r="G335"/>
      <c r="H335"/>
      <c r="I335"/>
      <c r="J335"/>
      <c r="K335"/>
      <c r="L335" t="s">
        <v>26</v>
      </c>
      <c r="M335"/>
      <c r="N335"/>
      <c r="O335"/>
      <c r="P335"/>
      <c r="Q335" t="s">
        <v>17</v>
      </c>
      <c r="R335"/>
      <c r="S335"/>
      <c r="T335"/>
      <c r="U335"/>
      <c r="V335"/>
      <c r="W335" t="s">
        <v>23</v>
      </c>
      <c r="X335" t="s">
        <v>24</v>
      </c>
      <c r="Y335"/>
      <c r="Z335"/>
      <c r="AA335"/>
      <c r="AB335"/>
      <c r="AC335"/>
      <c r="AD335"/>
      <c r="AE335"/>
      <c r="AF335"/>
      <c r="AG335"/>
      <c r="AH335"/>
      <c r="AI335" t="s">
        <v>34</v>
      </c>
      <c r="AJ335"/>
      <c r="AK335"/>
      <c r="AL335"/>
      <c r="AM335"/>
      <c r="AN335"/>
      <c r="AO335"/>
      <c r="AP335" t="s">
        <v>39</v>
      </c>
      <c r="AQ335"/>
      <c r="AR335"/>
      <c r="AS335"/>
      <c r="AT335"/>
      <c r="AU335" t="s">
        <v>43</v>
      </c>
      <c r="AV335"/>
      <c r="AW335"/>
      <c r="AX335"/>
      <c r="AY335"/>
      <c r="AZ335"/>
      <c r="BA335"/>
      <c r="BB335"/>
      <c r="BC335"/>
      <c r="BD335"/>
      <c r="BE335" t="s">
        <v>17</v>
      </c>
      <c r="BF335"/>
      <c r="BG335" t="s">
        <v>53</v>
      </c>
      <c r="BH335"/>
      <c r="BI335"/>
      <c r="BJ335"/>
      <c r="BK335"/>
      <c r="BL335"/>
      <c r="BM335"/>
      <c r="BN335"/>
      <c r="BO335"/>
      <c r="BP335"/>
      <c r="BQ335" t="s">
        <v>61</v>
      </c>
      <c r="BR335"/>
      <c r="BS335"/>
      <c r="BT335"/>
      <c r="BU335"/>
      <c r="BV335"/>
      <c r="BW335" t="s">
        <v>66</v>
      </c>
      <c r="BX335"/>
      <c r="BY335"/>
      <c r="BZ335" t="s">
        <v>69</v>
      </c>
      <c r="CA335" t="s">
        <v>70</v>
      </c>
      <c r="CB335"/>
      <c r="CC335"/>
      <c r="CD335"/>
      <c r="CE335"/>
      <c r="CF335"/>
      <c r="CG335"/>
      <c r="CH335"/>
      <c r="CI335" t="s">
        <v>388</v>
      </c>
      <c r="CJ335" t="s">
        <v>484</v>
      </c>
      <c r="CK335" t="s">
        <v>134</v>
      </c>
      <c r="CL335" t="s">
        <v>173</v>
      </c>
      <c r="CM335" t="s">
        <v>389</v>
      </c>
      <c r="CN335" t="s">
        <v>387</v>
      </c>
      <c r="CO335" t="s">
        <v>82</v>
      </c>
      <c r="CP335" t="s">
        <v>94</v>
      </c>
      <c r="CQ335" t="s">
        <v>84</v>
      </c>
      <c r="CR335" t="s">
        <v>105</v>
      </c>
      <c r="CS335" t="s">
        <v>86</v>
      </c>
      <c r="CT335" t="s">
        <v>359</v>
      </c>
      <c r="CU335"/>
    </row>
    <row r="336" spans="1:99">
      <c r="A336">
        <v>18038103413</v>
      </c>
      <c r="B336"/>
      <c r="C336" t="s">
        <v>17</v>
      </c>
      <c r="D336"/>
      <c r="E336"/>
      <c r="F336"/>
      <c r="G336"/>
      <c r="H336"/>
      <c r="I336"/>
      <c r="J336"/>
      <c r="K336" t="s">
        <v>25</v>
      </c>
      <c r="L336"/>
      <c r="M336" t="s">
        <v>27</v>
      </c>
      <c r="N336"/>
      <c r="O336"/>
      <c r="P336"/>
      <c r="Q336" t="s">
        <v>17</v>
      </c>
      <c r="R336"/>
      <c r="S336"/>
      <c r="T336"/>
      <c r="U336"/>
      <c r="V336"/>
      <c r="W336"/>
      <c r="X336"/>
      <c r="Y336" t="s">
        <v>25</v>
      </c>
      <c r="Z336"/>
      <c r="AA336" t="s">
        <v>27</v>
      </c>
      <c r="AB336"/>
      <c r="AC336"/>
      <c r="AD336"/>
      <c r="AE336" t="s">
        <v>30</v>
      </c>
      <c r="AF336"/>
      <c r="AG336" t="s">
        <v>32</v>
      </c>
      <c r="AH336"/>
      <c r="AI336"/>
      <c r="AJ336"/>
      <c r="AK336"/>
      <c r="AL336"/>
      <c r="AM336"/>
      <c r="AN336"/>
      <c r="AO336" t="s">
        <v>38</v>
      </c>
      <c r="AP336" t="s">
        <v>39</v>
      </c>
      <c r="AQ336"/>
      <c r="AR336"/>
      <c r="AS336"/>
      <c r="AT336"/>
      <c r="AU336"/>
      <c r="AV336"/>
      <c r="AW336"/>
      <c r="AX336"/>
      <c r="AY336"/>
      <c r="AZ336"/>
      <c r="BA336"/>
      <c r="BB336"/>
      <c r="BC336"/>
      <c r="BD336" t="s">
        <v>51</v>
      </c>
      <c r="BE336" t="s">
        <v>17</v>
      </c>
      <c r="BF336"/>
      <c r="BG336"/>
      <c r="BH336"/>
      <c r="BI336"/>
      <c r="BJ336"/>
      <c r="BK336"/>
      <c r="BL336"/>
      <c r="BM336" t="s">
        <v>59</v>
      </c>
      <c r="BN336"/>
      <c r="BO336"/>
      <c r="BP336"/>
      <c r="BQ336"/>
      <c r="BR336"/>
      <c r="BS336"/>
      <c r="BT336"/>
      <c r="BU336"/>
      <c r="BV336"/>
      <c r="BW336"/>
      <c r="BX336"/>
      <c r="BY336"/>
      <c r="BZ336"/>
      <c r="CA336"/>
      <c r="CB336"/>
      <c r="CC336"/>
      <c r="CD336"/>
      <c r="CE336"/>
      <c r="CF336" t="s">
        <v>75</v>
      </c>
      <c r="CG336"/>
      <c r="CH336"/>
      <c r="CI336" t="s">
        <v>388</v>
      </c>
      <c r="CJ336" t="s">
        <v>478</v>
      </c>
      <c r="CK336" t="s">
        <v>134</v>
      </c>
      <c r="CL336" t="s">
        <v>510</v>
      </c>
      <c r="CM336" t="s">
        <v>389</v>
      </c>
      <c r="CN336" t="s">
        <v>387</v>
      </c>
      <c r="CO336" t="s">
        <v>82</v>
      </c>
      <c r="CP336" t="s">
        <v>83</v>
      </c>
      <c r="CQ336" t="s">
        <v>111</v>
      </c>
      <c r="CR336" t="s">
        <v>85</v>
      </c>
      <c r="CS336" t="s">
        <v>86</v>
      </c>
      <c r="CT336" t="s">
        <v>359</v>
      </c>
      <c r="CU336"/>
    </row>
    <row r="337" spans="1:99">
      <c r="A337">
        <v>18038103287</v>
      </c>
      <c r="B337"/>
      <c r="C337"/>
      <c r="D337"/>
      <c r="E337"/>
      <c r="F337"/>
      <c r="G337" t="s">
        <v>21</v>
      </c>
      <c r="H337"/>
      <c r="I337"/>
      <c r="J337"/>
      <c r="K337" t="s">
        <v>25</v>
      </c>
      <c r="L337" t="s">
        <v>26</v>
      </c>
      <c r="M337"/>
      <c r="N337"/>
      <c r="O337"/>
      <c r="P337"/>
      <c r="Q337" t="s">
        <v>17</v>
      </c>
      <c r="R337"/>
      <c r="S337"/>
      <c r="T337"/>
      <c r="U337"/>
      <c r="V337"/>
      <c r="W337" t="s">
        <v>23</v>
      </c>
      <c r="X337"/>
      <c r="Y337" t="s">
        <v>25</v>
      </c>
      <c r="Z337"/>
      <c r="AA337"/>
      <c r="AB337"/>
      <c r="AC337"/>
      <c r="AD337"/>
      <c r="AE337"/>
      <c r="AF337"/>
      <c r="AG337"/>
      <c r="AH337"/>
      <c r="AI337" t="s">
        <v>34</v>
      </c>
      <c r="AJ337"/>
      <c r="AK337"/>
      <c r="AL337"/>
      <c r="AM337"/>
      <c r="AN337"/>
      <c r="AO337"/>
      <c r="AP337" t="s">
        <v>39</v>
      </c>
      <c r="AQ337" t="s">
        <v>40</v>
      </c>
      <c r="AR337" t="s">
        <v>41</v>
      </c>
      <c r="AS337"/>
      <c r="AT337"/>
      <c r="AU337"/>
      <c r="AV337"/>
      <c r="AW337"/>
      <c r="AX337"/>
      <c r="AY337"/>
      <c r="AZ337"/>
      <c r="BA337"/>
      <c r="BB337"/>
      <c r="BC337"/>
      <c r="BD337" t="s">
        <v>51</v>
      </c>
      <c r="BE337"/>
      <c r="BF337"/>
      <c r="BG337"/>
      <c r="BH337"/>
      <c r="BI337"/>
      <c r="BJ337"/>
      <c r="BK337"/>
      <c r="BL337"/>
      <c r="BM337" t="s">
        <v>59</v>
      </c>
      <c r="BN337"/>
      <c r="BO337"/>
      <c r="BP337"/>
      <c r="BQ337"/>
      <c r="BR337" t="s">
        <v>62</v>
      </c>
      <c r="BS337"/>
      <c r="BT337"/>
      <c r="BU337" t="s">
        <v>64</v>
      </c>
      <c r="BV337"/>
      <c r="BW337"/>
      <c r="BX337"/>
      <c r="BY337"/>
      <c r="BZ337"/>
      <c r="CA337" t="s">
        <v>70</v>
      </c>
      <c r="CB337"/>
      <c r="CC337"/>
      <c r="CD337" t="s">
        <v>73</v>
      </c>
      <c r="CE337"/>
      <c r="CF337" t="s">
        <v>75</v>
      </c>
      <c r="CG337" t="s">
        <v>76</v>
      </c>
      <c r="CH337"/>
      <c r="CI337" t="s">
        <v>388</v>
      </c>
      <c r="CJ337" t="s">
        <v>482</v>
      </c>
      <c r="CK337" t="s">
        <v>134</v>
      </c>
      <c r="CL337" t="s">
        <v>162</v>
      </c>
      <c r="CM337" t="s">
        <v>389</v>
      </c>
      <c r="CN337" t="s">
        <v>387</v>
      </c>
      <c r="CO337" t="s">
        <v>523</v>
      </c>
      <c r="CP337" t="s">
        <v>94</v>
      </c>
      <c r="CQ337" t="s">
        <v>95</v>
      </c>
      <c r="CR337" t="s">
        <v>89</v>
      </c>
      <c r="CS337" t="s">
        <v>86</v>
      </c>
      <c r="CT337" t="s">
        <v>359</v>
      </c>
      <c r="CU337"/>
    </row>
    <row r="338" spans="1:99">
      <c r="A338">
        <v>18038103180</v>
      </c>
      <c r="B338"/>
      <c r="C338" t="s">
        <v>17</v>
      </c>
      <c r="D338"/>
      <c r="E338"/>
      <c r="F338"/>
      <c r="G338"/>
      <c r="H338"/>
      <c r="I338"/>
      <c r="J338"/>
      <c r="K338" t="s">
        <v>25</v>
      </c>
      <c r="L338"/>
      <c r="M338" t="s">
        <v>27</v>
      </c>
      <c r="N338"/>
      <c r="O338"/>
      <c r="P338"/>
      <c r="Q338" t="s">
        <v>17</v>
      </c>
      <c r="R338" t="s">
        <v>18</v>
      </c>
      <c r="S338"/>
      <c r="T338"/>
      <c r="U338"/>
      <c r="V338"/>
      <c r="W338"/>
      <c r="X338"/>
      <c r="Y338"/>
      <c r="Z338"/>
      <c r="AA338"/>
      <c r="AB338" t="s">
        <v>28</v>
      </c>
      <c r="AC338"/>
      <c r="AD338"/>
      <c r="AE338"/>
      <c r="AF338"/>
      <c r="AG338"/>
      <c r="AH338"/>
      <c r="AI338" t="s">
        <v>34</v>
      </c>
      <c r="AJ338"/>
      <c r="AK338"/>
      <c r="AL338"/>
      <c r="AM338"/>
      <c r="AN338"/>
      <c r="AO338"/>
      <c r="AP338" t="s">
        <v>39</v>
      </c>
      <c r="AQ338"/>
      <c r="AR338"/>
      <c r="AS338"/>
      <c r="AT338"/>
      <c r="AU338"/>
      <c r="AV338"/>
      <c r="AW338"/>
      <c r="AX338"/>
      <c r="AY338"/>
      <c r="AZ338"/>
      <c r="BA338"/>
      <c r="BB338"/>
      <c r="BC338"/>
      <c r="BD338" t="s">
        <v>51</v>
      </c>
      <c r="BE338" t="s">
        <v>17</v>
      </c>
      <c r="BF338"/>
      <c r="BG338"/>
      <c r="BH338"/>
      <c r="BI338"/>
      <c r="BJ338"/>
      <c r="BK338"/>
      <c r="BL338"/>
      <c r="BM338"/>
      <c r="BN338"/>
      <c r="BO338"/>
      <c r="BP338"/>
      <c r="BQ338"/>
      <c r="BR338"/>
      <c r="BS338"/>
      <c r="BT338"/>
      <c r="BU338" t="s">
        <v>64</v>
      </c>
      <c r="BV338"/>
      <c r="BW338"/>
      <c r="BX338" t="s">
        <v>67</v>
      </c>
      <c r="BY338"/>
      <c r="BZ338"/>
      <c r="CA338"/>
      <c r="CB338"/>
      <c r="CC338"/>
      <c r="CD338"/>
      <c r="CE338"/>
      <c r="CF338" t="s">
        <v>75</v>
      </c>
      <c r="CG338"/>
      <c r="CH338"/>
      <c r="CI338" t="s">
        <v>388</v>
      </c>
      <c r="CJ338" t="s">
        <v>485</v>
      </c>
      <c r="CK338" t="s">
        <v>134</v>
      </c>
      <c r="CL338" t="s">
        <v>344</v>
      </c>
      <c r="CM338" t="s">
        <v>389</v>
      </c>
      <c r="CN338" t="s">
        <v>387</v>
      </c>
      <c r="CO338" t="s">
        <v>82</v>
      </c>
      <c r="CP338" t="s">
        <v>83</v>
      </c>
      <c r="CQ338" t="s">
        <v>103</v>
      </c>
      <c r="CR338" t="s">
        <v>85</v>
      </c>
      <c r="CS338" t="s">
        <v>86</v>
      </c>
      <c r="CT338" t="s">
        <v>359</v>
      </c>
      <c r="CU338"/>
    </row>
    <row r="339" spans="1:99">
      <c r="A339">
        <v>18038103065</v>
      </c>
      <c r="B339"/>
      <c r="C339"/>
      <c r="D339" t="s">
        <v>18</v>
      </c>
      <c r="E339"/>
      <c r="F339" t="s">
        <v>20</v>
      </c>
      <c r="G339" t="s">
        <v>21</v>
      </c>
      <c r="H339" t="s">
        <v>22</v>
      </c>
      <c r="I339"/>
      <c r="J339" t="s">
        <v>24</v>
      </c>
      <c r="K339" t="s">
        <v>25</v>
      </c>
      <c r="L339" t="s">
        <v>26</v>
      </c>
      <c r="M339"/>
      <c r="N339" t="s">
        <v>28</v>
      </c>
      <c r="O339"/>
      <c r="P339"/>
      <c r="Q339"/>
      <c r="R339" t="s">
        <v>18</v>
      </c>
      <c r="S339"/>
      <c r="T339"/>
      <c r="U339"/>
      <c r="V339"/>
      <c r="W339"/>
      <c r="X339"/>
      <c r="Y339" t="s">
        <v>25</v>
      </c>
      <c r="Z339"/>
      <c r="AA339"/>
      <c r="AB339" t="s">
        <v>28</v>
      </c>
      <c r="AC339"/>
      <c r="AD339"/>
      <c r="AE339"/>
      <c r="AF339"/>
      <c r="AG339"/>
      <c r="AH339"/>
      <c r="AI339" t="s">
        <v>34</v>
      </c>
      <c r="AJ339"/>
      <c r="AK339"/>
      <c r="AL339"/>
      <c r="AM339"/>
      <c r="AN339"/>
      <c r="AO339"/>
      <c r="AP339" t="s">
        <v>39</v>
      </c>
      <c r="AQ339"/>
      <c r="AR339" t="s">
        <v>41</v>
      </c>
      <c r="AS339"/>
      <c r="AT339"/>
      <c r="AU339"/>
      <c r="AV339"/>
      <c r="AW339" t="s">
        <v>45</v>
      </c>
      <c r="AX339"/>
      <c r="AY339"/>
      <c r="AZ339"/>
      <c r="BA339"/>
      <c r="BB339"/>
      <c r="BC339"/>
      <c r="BD339" t="s">
        <v>51</v>
      </c>
      <c r="BE339"/>
      <c r="BF339"/>
      <c r="BG339"/>
      <c r="BH339"/>
      <c r="BI339"/>
      <c r="BJ339"/>
      <c r="BK339"/>
      <c r="BL339" t="s">
        <v>58</v>
      </c>
      <c r="BM339" t="s">
        <v>59</v>
      </c>
      <c r="BN339"/>
      <c r="BO339"/>
      <c r="BP339"/>
      <c r="BQ339"/>
      <c r="BR339"/>
      <c r="BS339"/>
      <c r="BT339"/>
      <c r="BU339" t="s">
        <v>64</v>
      </c>
      <c r="BV339"/>
      <c r="BW339"/>
      <c r="BX339"/>
      <c r="BY339" t="s">
        <v>68</v>
      </c>
      <c r="BZ339"/>
      <c r="CA339"/>
      <c r="CB339"/>
      <c r="CC339"/>
      <c r="CD339"/>
      <c r="CE339"/>
      <c r="CF339" t="s">
        <v>75</v>
      </c>
      <c r="CG339"/>
      <c r="CH339"/>
      <c r="CI339" t="s">
        <v>385</v>
      </c>
      <c r="CJ339" t="s">
        <v>472</v>
      </c>
      <c r="CK339" t="s">
        <v>134</v>
      </c>
      <c r="CL339" t="s">
        <v>141</v>
      </c>
      <c r="CM339" t="s">
        <v>389</v>
      </c>
      <c r="CN339" t="s">
        <v>387</v>
      </c>
      <c r="CO339" t="s">
        <v>82</v>
      </c>
      <c r="CP339" t="s">
        <v>83</v>
      </c>
      <c r="CQ339" t="s">
        <v>103</v>
      </c>
      <c r="CR339" t="s">
        <v>85</v>
      </c>
      <c r="CS339" t="s">
        <v>86</v>
      </c>
      <c r="CT339" t="s">
        <v>359</v>
      </c>
      <c r="CU339"/>
    </row>
    <row r="340" spans="1:99">
      <c r="A340">
        <v>18038102920</v>
      </c>
      <c r="B340"/>
      <c r="C340"/>
      <c r="D340" t="s">
        <v>18</v>
      </c>
      <c r="E340"/>
      <c r="F340"/>
      <c r="G340"/>
      <c r="H340" t="s">
        <v>22</v>
      </c>
      <c r="I340" t="s">
        <v>23</v>
      </c>
      <c r="J340"/>
      <c r="K340"/>
      <c r="L340"/>
      <c r="M340"/>
      <c r="N340"/>
      <c r="O340"/>
      <c r="P340"/>
      <c r="Q340"/>
      <c r="R340"/>
      <c r="S340"/>
      <c r="T340"/>
      <c r="U340"/>
      <c r="V340"/>
      <c r="W340" t="s">
        <v>23</v>
      </c>
      <c r="X340"/>
      <c r="Y340"/>
      <c r="Z340" t="s">
        <v>26</v>
      </c>
      <c r="AA340"/>
      <c r="AB340" t="s">
        <v>28</v>
      </c>
      <c r="AC340"/>
      <c r="AD340"/>
      <c r="AE340" t="s">
        <v>30</v>
      </c>
      <c r="AF340"/>
      <c r="AG340" t="s">
        <v>32</v>
      </c>
      <c r="AH340"/>
      <c r="AI340"/>
      <c r="AJ340" t="s">
        <v>35</v>
      </c>
      <c r="AK340"/>
      <c r="AL340"/>
      <c r="AM340"/>
      <c r="AN340"/>
      <c r="AO340"/>
      <c r="AP340"/>
      <c r="AQ340"/>
      <c r="AR340"/>
      <c r="AS340"/>
      <c r="AT340"/>
      <c r="AU340" t="s">
        <v>43</v>
      </c>
      <c r="AV340" t="s">
        <v>44</v>
      </c>
      <c r="AW340"/>
      <c r="AX340" t="s">
        <v>46</v>
      </c>
      <c r="AY340"/>
      <c r="AZ340"/>
      <c r="BA340"/>
      <c r="BB340"/>
      <c r="BC340"/>
      <c r="BD340"/>
      <c r="BE340" t="s">
        <v>17</v>
      </c>
      <c r="BF340"/>
      <c r="BG340"/>
      <c r="BH340"/>
      <c r="BI340"/>
      <c r="BJ340"/>
      <c r="BK340"/>
      <c r="BL340"/>
      <c r="BM340"/>
      <c r="BN340" t="s">
        <v>24</v>
      </c>
      <c r="BO340"/>
      <c r="BP340"/>
      <c r="BQ340"/>
      <c r="BR340"/>
      <c r="BS340" t="s">
        <v>63</v>
      </c>
      <c r="BT340"/>
      <c r="BU340" t="s">
        <v>64</v>
      </c>
      <c r="BV340"/>
      <c r="BW340"/>
      <c r="BX340" t="s">
        <v>67</v>
      </c>
      <c r="BY340"/>
      <c r="BZ340" t="s">
        <v>69</v>
      </c>
      <c r="CA340"/>
      <c r="CB340"/>
      <c r="CC340"/>
      <c r="CD340"/>
      <c r="CE340"/>
      <c r="CF340"/>
      <c r="CG340"/>
      <c r="CH340"/>
      <c r="CI340" t="s">
        <v>388</v>
      </c>
      <c r="CJ340" t="s">
        <v>482</v>
      </c>
      <c r="CK340" t="s">
        <v>134</v>
      </c>
      <c r="CL340" t="s">
        <v>154</v>
      </c>
      <c r="CM340" t="s">
        <v>386</v>
      </c>
      <c r="CN340" t="s">
        <v>387</v>
      </c>
      <c r="CO340" t="s">
        <v>107</v>
      </c>
      <c r="CP340" t="s">
        <v>94</v>
      </c>
      <c r="CQ340" t="s">
        <v>95</v>
      </c>
      <c r="CR340" t="s">
        <v>89</v>
      </c>
      <c r="CS340" t="s">
        <v>86</v>
      </c>
      <c r="CT340" t="s">
        <v>362</v>
      </c>
      <c r="CU340"/>
    </row>
    <row r="341" spans="1:99">
      <c r="A341">
        <v>18038102799</v>
      </c>
      <c r="B341"/>
      <c r="C341"/>
      <c r="D341" t="s">
        <v>18</v>
      </c>
      <c r="E341"/>
      <c r="F341" t="s">
        <v>20</v>
      </c>
      <c r="G341"/>
      <c r="H341"/>
      <c r="I341"/>
      <c r="J341"/>
      <c r="K341"/>
      <c r="L341"/>
      <c r="M341"/>
      <c r="N341" t="s">
        <v>28</v>
      </c>
      <c r="O341"/>
      <c r="P341" t="s">
        <v>16</v>
      </c>
      <c r="Q341"/>
      <c r="R341" t="s">
        <v>18</v>
      </c>
      <c r="S341"/>
      <c r="T341"/>
      <c r="U341"/>
      <c r="V341"/>
      <c r="W341"/>
      <c r="X341"/>
      <c r="Y341"/>
      <c r="Z341"/>
      <c r="AA341"/>
      <c r="AB341" t="s">
        <v>28</v>
      </c>
      <c r="AC341"/>
      <c r="AD341"/>
      <c r="AE341"/>
      <c r="AF341"/>
      <c r="AG341"/>
      <c r="AH341"/>
      <c r="AI341" t="s">
        <v>34</v>
      </c>
      <c r="AJ341"/>
      <c r="AK341"/>
      <c r="AL341"/>
      <c r="AM341"/>
      <c r="AN341"/>
      <c r="AO341"/>
      <c r="AP341"/>
      <c r="AQ341" t="s">
        <v>40</v>
      </c>
      <c r="AR341"/>
      <c r="AS341"/>
      <c r="AT341"/>
      <c r="AU341" t="s">
        <v>43</v>
      </c>
      <c r="AV341"/>
      <c r="AW341"/>
      <c r="AX341" t="s">
        <v>46</v>
      </c>
      <c r="AY341"/>
      <c r="AZ341"/>
      <c r="BA341"/>
      <c r="BB341"/>
      <c r="BC341"/>
      <c r="BD341"/>
      <c r="BE341"/>
      <c r="BF341"/>
      <c r="BG341"/>
      <c r="BH341" t="s">
        <v>54</v>
      </c>
      <c r="BI341"/>
      <c r="BJ341"/>
      <c r="BK341"/>
      <c r="BL341" t="s">
        <v>58</v>
      </c>
      <c r="BM341"/>
      <c r="BN341" t="s">
        <v>24</v>
      </c>
      <c r="BO341"/>
      <c r="BP341"/>
      <c r="BQ341"/>
      <c r="BR341"/>
      <c r="BS341"/>
      <c r="BT341"/>
      <c r="BU341" t="s">
        <v>64</v>
      </c>
      <c r="BV341"/>
      <c r="BW341"/>
      <c r="BX341" t="s">
        <v>67</v>
      </c>
      <c r="BY341"/>
      <c r="BZ341"/>
      <c r="CA341"/>
      <c r="CB341"/>
      <c r="CC341"/>
      <c r="CD341"/>
      <c r="CE341"/>
      <c r="CF341" t="s">
        <v>75</v>
      </c>
      <c r="CG341"/>
      <c r="CH341"/>
      <c r="CI341" t="s">
        <v>385</v>
      </c>
      <c r="CJ341" t="s">
        <v>472</v>
      </c>
      <c r="CK341" t="s">
        <v>134</v>
      </c>
      <c r="CL341" t="s">
        <v>510</v>
      </c>
      <c r="CM341" t="s">
        <v>389</v>
      </c>
      <c r="CN341" t="s">
        <v>387</v>
      </c>
      <c r="CO341" t="s">
        <v>82</v>
      </c>
      <c r="CP341" t="s">
        <v>93</v>
      </c>
      <c r="CQ341" t="s">
        <v>84</v>
      </c>
      <c r="CR341" t="s">
        <v>85</v>
      </c>
      <c r="CS341" t="s">
        <v>86</v>
      </c>
      <c r="CT341" t="s">
        <v>359</v>
      </c>
      <c r="CU341"/>
    </row>
    <row r="342" spans="1:99">
      <c r="A342">
        <v>18038102680</v>
      </c>
      <c r="B342"/>
      <c r="C342" t="s">
        <v>17</v>
      </c>
      <c r="D342"/>
      <c r="E342" t="s">
        <v>19</v>
      </c>
      <c r="F342"/>
      <c r="G342" t="s">
        <v>21</v>
      </c>
      <c r="H342"/>
      <c r="I342"/>
      <c r="J342"/>
      <c r="K342" t="s">
        <v>25</v>
      </c>
      <c r="L342"/>
      <c r="M342"/>
      <c r="N342"/>
      <c r="O342"/>
      <c r="P342"/>
      <c r="Q342"/>
      <c r="R342" t="s">
        <v>18</v>
      </c>
      <c r="S342"/>
      <c r="T342"/>
      <c r="U342"/>
      <c r="V342" t="s">
        <v>22</v>
      </c>
      <c r="W342"/>
      <c r="X342"/>
      <c r="Y342"/>
      <c r="Z342"/>
      <c r="AA342"/>
      <c r="AB342"/>
      <c r="AC342"/>
      <c r="AD342"/>
      <c r="AE342"/>
      <c r="AF342"/>
      <c r="AG342"/>
      <c r="AH342"/>
      <c r="AI342" t="s">
        <v>34</v>
      </c>
      <c r="AJ342"/>
      <c r="AK342"/>
      <c r="AL342"/>
      <c r="AM342"/>
      <c r="AN342"/>
      <c r="AO342"/>
      <c r="AP342"/>
      <c r="AQ342"/>
      <c r="AR342" t="s">
        <v>41</v>
      </c>
      <c r="AS342"/>
      <c r="AT342"/>
      <c r="AU342" t="s">
        <v>43</v>
      </c>
      <c r="AV342"/>
      <c r="AW342"/>
      <c r="AX342"/>
      <c r="AY342"/>
      <c r="AZ342" t="s">
        <v>48</v>
      </c>
      <c r="BA342"/>
      <c r="BB342" t="s">
        <v>49</v>
      </c>
      <c r="BC342" t="s">
        <v>50</v>
      </c>
      <c r="BD342" t="s">
        <v>51</v>
      </c>
      <c r="BE342" t="s">
        <v>17</v>
      </c>
      <c r="BF342"/>
      <c r="BG342"/>
      <c r="BH342"/>
      <c r="BI342" t="s">
        <v>55</v>
      </c>
      <c r="BJ342"/>
      <c r="BK342"/>
      <c r="BL342" t="s">
        <v>58</v>
      </c>
      <c r="BM342"/>
      <c r="BN342" t="s">
        <v>24</v>
      </c>
      <c r="BO342"/>
      <c r="BP342"/>
      <c r="BQ342"/>
      <c r="BR342"/>
      <c r="BS342"/>
      <c r="BT342"/>
      <c r="BU342" t="s">
        <v>64</v>
      </c>
      <c r="BV342"/>
      <c r="BW342" t="s">
        <v>66</v>
      </c>
      <c r="BX342" t="s">
        <v>67</v>
      </c>
      <c r="BY342"/>
      <c r="BZ342" t="s">
        <v>69</v>
      </c>
      <c r="CA342" t="s">
        <v>70</v>
      </c>
      <c r="CB342"/>
      <c r="CC342"/>
      <c r="CD342"/>
      <c r="CE342"/>
      <c r="CF342" t="s">
        <v>75</v>
      </c>
      <c r="CG342"/>
      <c r="CH342"/>
      <c r="CI342" t="s">
        <v>385</v>
      </c>
      <c r="CJ342" t="s">
        <v>472</v>
      </c>
      <c r="CK342" t="s">
        <v>134</v>
      </c>
      <c r="CL342" t="s">
        <v>163</v>
      </c>
      <c r="CM342" t="s">
        <v>391</v>
      </c>
      <c r="CN342" t="s">
        <v>387</v>
      </c>
      <c r="CO342" t="s">
        <v>82</v>
      </c>
      <c r="CP342" t="s">
        <v>83</v>
      </c>
      <c r="CQ342" t="s">
        <v>84</v>
      </c>
      <c r="CR342" t="s">
        <v>85</v>
      </c>
      <c r="CS342" t="s">
        <v>86</v>
      </c>
      <c r="CT342" t="s">
        <v>360</v>
      </c>
      <c r="CU342"/>
    </row>
    <row r="343" spans="1:99">
      <c r="A343">
        <v>18038102385</v>
      </c>
      <c r="B343" t="s">
        <v>16</v>
      </c>
      <c r="C343" t="s">
        <v>17</v>
      </c>
      <c r="D343" t="s">
        <v>18</v>
      </c>
      <c r="E343"/>
      <c r="F343"/>
      <c r="G343"/>
      <c r="H343"/>
      <c r="I343" t="s">
        <v>23</v>
      </c>
      <c r="J343"/>
      <c r="K343" t="s">
        <v>25</v>
      </c>
      <c r="L343"/>
      <c r="M343" t="s">
        <v>27</v>
      </c>
      <c r="N343"/>
      <c r="O343"/>
      <c r="P343"/>
      <c r="Q343"/>
      <c r="R343"/>
      <c r="S343"/>
      <c r="T343"/>
      <c r="U343"/>
      <c r="V343"/>
      <c r="W343"/>
      <c r="X343"/>
      <c r="Y343"/>
      <c r="Z343"/>
      <c r="AA343"/>
      <c r="AB343" t="s">
        <v>28</v>
      </c>
      <c r="AC343"/>
      <c r="AD343"/>
      <c r="AE343"/>
      <c r="AF343"/>
      <c r="AG343"/>
      <c r="AH343"/>
      <c r="AI343" t="s">
        <v>34</v>
      </c>
      <c r="AJ343"/>
      <c r="AK343"/>
      <c r="AL343"/>
      <c r="AM343"/>
      <c r="AN343"/>
      <c r="AO343"/>
      <c r="AP343"/>
      <c r="AQ343"/>
      <c r="AR343"/>
      <c r="AS343"/>
      <c r="AT343"/>
      <c r="AU343" t="s">
        <v>43</v>
      </c>
      <c r="AV343" t="s">
        <v>44</v>
      </c>
      <c r="AW343"/>
      <c r="AX343"/>
      <c r="AY343" t="s">
        <v>47</v>
      </c>
      <c r="AZ343"/>
      <c r="BA343"/>
      <c r="BB343" t="s">
        <v>49</v>
      </c>
      <c r="BC343"/>
      <c r="BD343"/>
      <c r="BE343" t="s">
        <v>17</v>
      </c>
      <c r="BF343"/>
      <c r="BG343"/>
      <c r="BH343" t="s">
        <v>54</v>
      </c>
      <c r="BI343" t="s">
        <v>55</v>
      </c>
      <c r="BJ343"/>
      <c r="BK343"/>
      <c r="BL343"/>
      <c r="BM343"/>
      <c r="BN343"/>
      <c r="BO343"/>
      <c r="BP343" t="s">
        <v>60</v>
      </c>
      <c r="BQ343"/>
      <c r="BR343"/>
      <c r="BS343"/>
      <c r="BT343"/>
      <c r="BU343" t="s">
        <v>64</v>
      </c>
      <c r="BV343"/>
      <c r="BW343" t="s">
        <v>66</v>
      </c>
      <c r="BX343" t="s">
        <v>67</v>
      </c>
      <c r="BY343"/>
      <c r="BZ343"/>
      <c r="CA343"/>
      <c r="CB343"/>
      <c r="CC343"/>
      <c r="CD343"/>
      <c r="CE343" t="s">
        <v>74</v>
      </c>
      <c r="CF343" t="s">
        <v>75</v>
      </c>
      <c r="CG343"/>
      <c r="CH343"/>
      <c r="CI343" t="s">
        <v>388</v>
      </c>
      <c r="CJ343" t="s">
        <v>472</v>
      </c>
      <c r="CK343" t="s">
        <v>134</v>
      </c>
      <c r="CL343" t="s">
        <v>169</v>
      </c>
      <c r="CM343" t="s">
        <v>389</v>
      </c>
      <c r="CN343" t="s">
        <v>387</v>
      </c>
      <c r="CO343" t="s">
        <v>82</v>
      </c>
      <c r="CP343" t="s">
        <v>83</v>
      </c>
      <c r="CQ343" t="s">
        <v>103</v>
      </c>
      <c r="CR343" t="s">
        <v>85</v>
      </c>
      <c r="CS343" t="s">
        <v>86</v>
      </c>
      <c r="CT343" t="s">
        <v>359</v>
      </c>
      <c r="CU343"/>
    </row>
    <row r="344" spans="1:99">
      <c r="A344">
        <v>18038101886</v>
      </c>
      <c r="B344"/>
      <c r="C344"/>
      <c r="D344"/>
      <c r="E344"/>
      <c r="F344" t="s">
        <v>20</v>
      </c>
      <c r="G344"/>
      <c r="H344"/>
      <c r="I344"/>
      <c r="J344" t="s">
        <v>24</v>
      </c>
      <c r="K344"/>
      <c r="L344"/>
      <c r="M344"/>
      <c r="N344"/>
      <c r="O344"/>
      <c r="P344"/>
      <c r="Q344"/>
      <c r="R344"/>
      <c r="S344"/>
      <c r="T344"/>
      <c r="U344"/>
      <c r="V344"/>
      <c r="W344"/>
      <c r="X344" t="s">
        <v>24</v>
      </c>
      <c r="Y344" t="s">
        <v>25</v>
      </c>
      <c r="Z344"/>
      <c r="AA344"/>
      <c r="AB344" t="s">
        <v>28</v>
      </c>
      <c r="AC344"/>
      <c r="AD344"/>
      <c r="AE344"/>
      <c r="AF344"/>
      <c r="AG344"/>
      <c r="AH344"/>
      <c r="AI344"/>
      <c r="AJ344"/>
      <c r="AK344"/>
      <c r="AL344" t="s">
        <v>37</v>
      </c>
      <c r="AM344"/>
      <c r="AN344"/>
      <c r="AO344"/>
      <c r="AP344" t="s">
        <v>39</v>
      </c>
      <c r="AQ344"/>
      <c r="AR344"/>
      <c r="AS344"/>
      <c r="AT344"/>
      <c r="AU344" t="s">
        <v>43</v>
      </c>
      <c r="AV344"/>
      <c r="AW344"/>
      <c r="AX344" t="s">
        <v>46</v>
      </c>
      <c r="AY344"/>
      <c r="AZ344"/>
      <c r="BA344"/>
      <c r="BB344" t="s">
        <v>49</v>
      </c>
      <c r="BC344" t="s">
        <v>50</v>
      </c>
      <c r="BD344"/>
      <c r="BE344"/>
      <c r="BF344"/>
      <c r="BG344"/>
      <c r="BH344"/>
      <c r="BI344"/>
      <c r="BJ344"/>
      <c r="BK344"/>
      <c r="BL344"/>
      <c r="BM344"/>
      <c r="BN344"/>
      <c r="BO344"/>
      <c r="BP344"/>
      <c r="BQ344"/>
      <c r="BR344"/>
      <c r="BS344" t="s">
        <v>63</v>
      </c>
      <c r="BT344"/>
      <c r="BU344" t="s">
        <v>64</v>
      </c>
      <c r="BV344"/>
      <c r="BW344"/>
      <c r="BX344" t="s">
        <v>67</v>
      </c>
      <c r="BY344"/>
      <c r="BZ344"/>
      <c r="CA344"/>
      <c r="CB344"/>
      <c r="CC344"/>
      <c r="CD344"/>
      <c r="CE344"/>
      <c r="CF344" t="s">
        <v>75</v>
      </c>
      <c r="CG344"/>
      <c r="CH344"/>
      <c r="CI344" t="s">
        <v>388</v>
      </c>
      <c r="CJ344"/>
      <c r="CK344"/>
      <c r="CL344"/>
      <c r="CM344" t="s">
        <v>389</v>
      </c>
      <c r="CN344" t="s">
        <v>387</v>
      </c>
      <c r="CO344" t="s">
        <v>82</v>
      </c>
      <c r="CP344" t="s">
        <v>83</v>
      </c>
      <c r="CQ344" t="s">
        <v>104</v>
      </c>
      <c r="CR344" t="s">
        <v>89</v>
      </c>
      <c r="CS344"/>
      <c r="CT344"/>
      <c r="CU344"/>
    </row>
    <row r="345" spans="1:99">
      <c r="A345">
        <v>18038101808</v>
      </c>
      <c r="B345"/>
      <c r="C345"/>
      <c r="D345"/>
      <c r="E345"/>
      <c r="F345" t="s">
        <v>20</v>
      </c>
      <c r="G345"/>
      <c r="H345"/>
      <c r="I345"/>
      <c r="J345" t="s">
        <v>24</v>
      </c>
      <c r="K345"/>
      <c r="L345"/>
      <c r="M345"/>
      <c r="N345" t="s">
        <v>28</v>
      </c>
      <c r="O345"/>
      <c r="P345"/>
      <c r="Q345"/>
      <c r="R345"/>
      <c r="S345"/>
      <c r="T345"/>
      <c r="U345"/>
      <c r="V345"/>
      <c r="W345"/>
      <c r="X345"/>
      <c r="Y345" t="s">
        <v>25</v>
      </c>
      <c r="Z345"/>
      <c r="AA345"/>
      <c r="AB345"/>
      <c r="AC345"/>
      <c r="AD345"/>
      <c r="AE345"/>
      <c r="AF345"/>
      <c r="AG345" t="s">
        <v>32</v>
      </c>
      <c r="AH345"/>
      <c r="AI345"/>
      <c r="AJ345"/>
      <c r="AK345"/>
      <c r="AL345"/>
      <c r="AM345"/>
      <c r="AN345"/>
      <c r="AO345"/>
      <c r="AP345" t="s">
        <v>39</v>
      </c>
      <c r="AQ345"/>
      <c r="AR345"/>
      <c r="AS345"/>
      <c r="AT345" t="s">
        <v>37</v>
      </c>
      <c r="AU345" t="s">
        <v>43</v>
      </c>
      <c r="AV345"/>
      <c r="AW345"/>
      <c r="AX345"/>
      <c r="AY345"/>
      <c r="AZ345"/>
      <c r="BA345"/>
      <c r="BB345" t="s">
        <v>49</v>
      </c>
      <c r="BC345"/>
      <c r="BD345"/>
      <c r="BE345"/>
      <c r="BF345"/>
      <c r="BG345" t="s">
        <v>53</v>
      </c>
      <c r="BH345"/>
      <c r="BI345"/>
      <c r="BJ345"/>
      <c r="BK345"/>
      <c r="BL345"/>
      <c r="BM345"/>
      <c r="BN345"/>
      <c r="BO345" t="s">
        <v>20</v>
      </c>
      <c r="BP345"/>
      <c r="BQ345"/>
      <c r="BR345"/>
      <c r="BS345"/>
      <c r="BT345"/>
      <c r="BU345"/>
      <c r="BV345"/>
      <c r="BW345" t="s">
        <v>66</v>
      </c>
      <c r="BX345"/>
      <c r="BY345"/>
      <c r="BZ345"/>
      <c r="CA345"/>
      <c r="CB345"/>
      <c r="CC345"/>
      <c r="CD345"/>
      <c r="CE345"/>
      <c r="CF345" t="s">
        <v>75</v>
      </c>
      <c r="CG345" t="s">
        <v>76</v>
      </c>
      <c r="CH345"/>
      <c r="CI345" t="s">
        <v>388</v>
      </c>
      <c r="CJ345" t="s">
        <v>482</v>
      </c>
      <c r="CK345"/>
      <c r="CL345"/>
      <c r="CM345" t="s">
        <v>386</v>
      </c>
      <c r="CN345" t="s">
        <v>387</v>
      </c>
      <c r="CO345" t="s">
        <v>402</v>
      </c>
      <c r="CP345" t="s">
        <v>83</v>
      </c>
      <c r="CQ345" t="s">
        <v>104</v>
      </c>
      <c r="CR345" t="s">
        <v>89</v>
      </c>
      <c r="CS345"/>
      <c r="CT345"/>
      <c r="CU345"/>
    </row>
    <row r="346" spans="1:99">
      <c r="A346">
        <v>18038101645</v>
      </c>
      <c r="B346"/>
      <c r="C346"/>
      <c r="D346"/>
      <c r="E346"/>
      <c r="F346"/>
      <c r="G346"/>
      <c r="H346"/>
      <c r="I346"/>
      <c r="J346"/>
      <c r="K346"/>
      <c r="L346" t="s">
        <v>26</v>
      </c>
      <c r="M346"/>
      <c r="N346" t="s">
        <v>28</v>
      </c>
      <c r="O346"/>
      <c r="P346"/>
      <c r="Q346"/>
      <c r="R346"/>
      <c r="S346"/>
      <c r="T346"/>
      <c r="U346" t="s">
        <v>21</v>
      </c>
      <c r="V346"/>
      <c r="W346"/>
      <c r="X346"/>
      <c r="Y346"/>
      <c r="Z346"/>
      <c r="AA346"/>
      <c r="AB346"/>
      <c r="AC346"/>
      <c r="AD346"/>
      <c r="AE346"/>
      <c r="AF346"/>
      <c r="AG346"/>
      <c r="AH346"/>
      <c r="AI346" t="s">
        <v>34</v>
      </c>
      <c r="AJ346"/>
      <c r="AK346"/>
      <c r="AL346"/>
      <c r="AM346"/>
      <c r="AN346"/>
      <c r="AO346"/>
      <c r="AP346" t="s">
        <v>39</v>
      </c>
      <c r="AQ346"/>
      <c r="AR346"/>
      <c r="AS346"/>
      <c r="AT346" t="s">
        <v>37</v>
      </c>
      <c r="AU346" t="s">
        <v>43</v>
      </c>
      <c r="AV346"/>
      <c r="AW346"/>
      <c r="AX346"/>
      <c r="AY346"/>
      <c r="AZ346"/>
      <c r="BA346"/>
      <c r="BB346"/>
      <c r="BC346"/>
      <c r="BD346" t="s">
        <v>51</v>
      </c>
      <c r="BE346" t="s">
        <v>17</v>
      </c>
      <c r="BF346"/>
      <c r="BG346"/>
      <c r="BH346"/>
      <c r="BI346"/>
      <c r="BJ346"/>
      <c r="BK346"/>
      <c r="BL346"/>
      <c r="BM346"/>
      <c r="BN346"/>
      <c r="BO346"/>
      <c r="BP346"/>
      <c r="BQ346"/>
      <c r="BR346"/>
      <c r="BS346" t="s">
        <v>63</v>
      </c>
      <c r="BT346"/>
      <c r="BU346"/>
      <c r="BV346"/>
      <c r="BW346" t="s">
        <v>66</v>
      </c>
      <c r="BX346" t="s">
        <v>67</v>
      </c>
      <c r="BY346"/>
      <c r="BZ346"/>
      <c r="CA346"/>
      <c r="CB346"/>
      <c r="CC346"/>
      <c r="CD346"/>
      <c r="CE346"/>
      <c r="CF346" t="s">
        <v>75</v>
      </c>
      <c r="CG346"/>
      <c r="CH346"/>
      <c r="CI346" t="s">
        <v>388</v>
      </c>
      <c r="CJ346"/>
      <c r="CK346"/>
      <c r="CL346"/>
      <c r="CM346" t="s">
        <v>386</v>
      </c>
      <c r="CN346"/>
      <c r="CO346" t="s">
        <v>406</v>
      </c>
      <c r="CP346" t="s">
        <v>83</v>
      </c>
      <c r="CQ346" t="s">
        <v>104</v>
      </c>
      <c r="CR346" t="s">
        <v>89</v>
      </c>
      <c r="CS346"/>
      <c r="CT346"/>
      <c r="CU346"/>
    </row>
    <row r="347" spans="1:99">
      <c r="A347">
        <v>18038101422</v>
      </c>
      <c r="B347"/>
      <c r="C347"/>
      <c r="D347"/>
      <c r="E347"/>
      <c r="F347" t="s">
        <v>20</v>
      </c>
      <c r="G347"/>
      <c r="H347"/>
      <c r="I347"/>
      <c r="J347"/>
      <c r="K347"/>
      <c r="L347"/>
      <c r="M347"/>
      <c r="N347"/>
      <c r="O347"/>
      <c r="P347"/>
      <c r="Q347"/>
      <c r="R347"/>
      <c r="S347"/>
      <c r="T347"/>
      <c r="U347"/>
      <c r="V347"/>
      <c r="W347"/>
      <c r="X347"/>
      <c r="Y347"/>
      <c r="Z347"/>
      <c r="AA347"/>
      <c r="AB347"/>
      <c r="AC347"/>
      <c r="AD347"/>
      <c r="AE347"/>
      <c r="AF347"/>
      <c r="AG347" t="s">
        <v>32</v>
      </c>
      <c r="AH347"/>
      <c r="AI347"/>
      <c r="AJ347"/>
      <c r="AK347"/>
      <c r="AL347"/>
      <c r="AM347"/>
      <c r="AN347"/>
      <c r="AO347"/>
      <c r="AP347"/>
      <c r="AQ347"/>
      <c r="AR347"/>
      <c r="AS347"/>
      <c r="AT347"/>
      <c r="AU347" t="s">
        <v>43</v>
      </c>
      <c r="AV347"/>
      <c r="AW347"/>
      <c r="AX347"/>
      <c r="AY347"/>
      <c r="AZ347"/>
      <c r="BA347"/>
      <c r="BB347" t="s">
        <v>49</v>
      </c>
      <c r="BC347"/>
      <c r="BD347"/>
      <c r="BE347"/>
      <c r="BF347"/>
      <c r="BG347" t="s">
        <v>53</v>
      </c>
      <c r="BH347"/>
      <c r="BI347"/>
      <c r="BJ347"/>
      <c r="BK347"/>
      <c r="BL347"/>
      <c r="BM347"/>
      <c r="BN347"/>
      <c r="BO347"/>
      <c r="BP347"/>
      <c r="BQ347"/>
      <c r="BR347"/>
      <c r="BS347"/>
      <c r="BT347"/>
      <c r="BU347" t="s">
        <v>64</v>
      </c>
      <c r="BV347"/>
      <c r="BW347" t="s">
        <v>66</v>
      </c>
      <c r="BX347" t="s">
        <v>67</v>
      </c>
      <c r="BY347"/>
      <c r="BZ347"/>
      <c r="CA347"/>
      <c r="CB347"/>
      <c r="CC347"/>
      <c r="CD347"/>
      <c r="CE347"/>
      <c r="CF347" t="s">
        <v>75</v>
      </c>
      <c r="CG347"/>
      <c r="CH347"/>
      <c r="CI347" t="s">
        <v>388</v>
      </c>
      <c r="CJ347"/>
      <c r="CK347"/>
      <c r="CL347"/>
      <c r="CM347" t="s">
        <v>386</v>
      </c>
      <c r="CN347"/>
      <c r="CO347" t="s">
        <v>82</v>
      </c>
      <c r="CP347"/>
      <c r="CQ347" t="s">
        <v>104</v>
      </c>
      <c r="CR347" t="s">
        <v>89</v>
      </c>
      <c r="CS347"/>
      <c r="CT347"/>
      <c r="CU347"/>
    </row>
    <row r="348" spans="1:99">
      <c r="A348">
        <v>18038101272</v>
      </c>
      <c r="B348"/>
      <c r="C348"/>
      <c r="D348"/>
      <c r="E348"/>
      <c r="F348"/>
      <c r="G348"/>
      <c r="H348" t="s">
        <v>22</v>
      </c>
      <c r="I348"/>
      <c r="J348"/>
      <c r="K348"/>
      <c r="L348" t="s">
        <v>26</v>
      </c>
      <c r="M348"/>
      <c r="N348"/>
      <c r="O348"/>
      <c r="P348"/>
      <c r="Q348" t="s">
        <v>17</v>
      </c>
      <c r="R348" t="s">
        <v>18</v>
      </c>
      <c r="S348"/>
      <c r="T348"/>
      <c r="U348"/>
      <c r="V348"/>
      <c r="W348"/>
      <c r="X348"/>
      <c r="Y348"/>
      <c r="Z348"/>
      <c r="AA348"/>
      <c r="AB348"/>
      <c r="AC348"/>
      <c r="AD348"/>
      <c r="AE348"/>
      <c r="AF348"/>
      <c r="AG348" t="s">
        <v>32</v>
      </c>
      <c r="AH348"/>
      <c r="AI348"/>
      <c r="AJ348"/>
      <c r="AK348"/>
      <c r="AL348" t="s">
        <v>37</v>
      </c>
      <c r="AM348"/>
      <c r="AN348"/>
      <c r="AO348"/>
      <c r="AP348"/>
      <c r="AQ348"/>
      <c r="AR348"/>
      <c r="AS348"/>
      <c r="AT348"/>
      <c r="AU348" t="s">
        <v>43</v>
      </c>
      <c r="AV348"/>
      <c r="AW348" t="s">
        <v>45</v>
      </c>
      <c r="AX348"/>
      <c r="AY348"/>
      <c r="AZ348"/>
      <c r="BA348"/>
      <c r="BB348" t="s">
        <v>49</v>
      </c>
      <c r="BC348"/>
      <c r="BD348"/>
      <c r="BE348" t="s">
        <v>17</v>
      </c>
      <c r="BF348"/>
      <c r="BG348" t="s">
        <v>53</v>
      </c>
      <c r="BH348"/>
      <c r="BI348"/>
      <c r="BJ348"/>
      <c r="BK348"/>
      <c r="BL348"/>
      <c r="BM348"/>
      <c r="BN348"/>
      <c r="BO348"/>
      <c r="BP348"/>
      <c r="BQ348"/>
      <c r="BR348"/>
      <c r="BS348"/>
      <c r="BT348"/>
      <c r="BU348"/>
      <c r="BV348"/>
      <c r="BW348" t="s">
        <v>66</v>
      </c>
      <c r="BX348"/>
      <c r="BY348"/>
      <c r="BZ348"/>
      <c r="CA348" t="s">
        <v>70</v>
      </c>
      <c r="CB348"/>
      <c r="CC348"/>
      <c r="CD348"/>
      <c r="CE348"/>
      <c r="CF348" t="s">
        <v>75</v>
      </c>
      <c r="CG348"/>
      <c r="CH348"/>
      <c r="CI348" t="s">
        <v>385</v>
      </c>
      <c r="CJ348"/>
      <c r="CK348"/>
      <c r="CL348"/>
      <c r="CM348" t="s">
        <v>386</v>
      </c>
      <c r="CN348"/>
      <c r="CO348" t="s">
        <v>406</v>
      </c>
      <c r="CP348"/>
      <c r="CQ348" t="s">
        <v>104</v>
      </c>
      <c r="CR348" t="s">
        <v>89</v>
      </c>
      <c r="CS348"/>
      <c r="CT348"/>
      <c r="CU348"/>
    </row>
    <row r="349" spans="1:99">
      <c r="A349">
        <v>18038101095</v>
      </c>
      <c r="B349"/>
      <c r="C349"/>
      <c r="D349"/>
      <c r="E349"/>
      <c r="F349"/>
      <c r="G349"/>
      <c r="H349"/>
      <c r="I349"/>
      <c r="J349" t="s">
        <v>24</v>
      </c>
      <c r="K349"/>
      <c r="L349" t="s">
        <v>26</v>
      </c>
      <c r="M349"/>
      <c r="N349" t="s">
        <v>28</v>
      </c>
      <c r="O349"/>
      <c r="P349"/>
      <c r="Q349"/>
      <c r="R349"/>
      <c r="S349"/>
      <c r="T349"/>
      <c r="U349"/>
      <c r="V349"/>
      <c r="W349"/>
      <c r="X349" t="s">
        <v>24</v>
      </c>
      <c r="Y349"/>
      <c r="Z349"/>
      <c r="AA349"/>
      <c r="AB349" t="s">
        <v>28</v>
      </c>
      <c r="AC349"/>
      <c r="AD349"/>
      <c r="AE349"/>
      <c r="AF349"/>
      <c r="AG349"/>
      <c r="AH349"/>
      <c r="AI349"/>
      <c r="AJ349"/>
      <c r="AK349"/>
      <c r="AL349" t="s">
        <v>37</v>
      </c>
      <c r="AM349"/>
      <c r="AN349"/>
      <c r="AO349"/>
      <c r="AP349" t="s">
        <v>39</v>
      </c>
      <c r="AQ349"/>
      <c r="AR349"/>
      <c r="AS349"/>
      <c r="AT349" t="s">
        <v>37</v>
      </c>
      <c r="AU349"/>
      <c r="AV349"/>
      <c r="AW349"/>
      <c r="AX349" t="s">
        <v>46</v>
      </c>
      <c r="AY349"/>
      <c r="AZ349"/>
      <c r="BA349"/>
      <c r="BB349"/>
      <c r="BC349"/>
      <c r="BD349"/>
      <c r="BE349"/>
      <c r="BF349"/>
      <c r="BG349"/>
      <c r="BH349" t="s">
        <v>54</v>
      </c>
      <c r="BI349" t="s">
        <v>55</v>
      </c>
      <c r="BJ349"/>
      <c r="BK349"/>
      <c r="BL349"/>
      <c r="BM349"/>
      <c r="BN349"/>
      <c r="BO349"/>
      <c r="BP349"/>
      <c r="BQ349"/>
      <c r="BR349"/>
      <c r="BS349"/>
      <c r="BT349"/>
      <c r="BU349"/>
      <c r="BV349"/>
      <c r="BW349" t="s">
        <v>66</v>
      </c>
      <c r="BX349"/>
      <c r="BY349"/>
      <c r="BZ349"/>
      <c r="CA349"/>
      <c r="CB349"/>
      <c r="CC349"/>
      <c r="CD349" t="s">
        <v>73</v>
      </c>
      <c r="CE349"/>
      <c r="CF349" t="s">
        <v>75</v>
      </c>
      <c r="CG349"/>
      <c r="CH349"/>
      <c r="CI349" t="s">
        <v>388</v>
      </c>
      <c r="CJ349"/>
      <c r="CK349"/>
      <c r="CL349"/>
      <c r="CM349" t="s">
        <v>386</v>
      </c>
      <c r="CN349"/>
      <c r="CO349" t="s">
        <v>402</v>
      </c>
      <c r="CP349" t="s">
        <v>94</v>
      </c>
      <c r="CQ349" t="s">
        <v>104</v>
      </c>
      <c r="CR349" t="s">
        <v>89</v>
      </c>
      <c r="CS349"/>
      <c r="CT349"/>
      <c r="CU349"/>
    </row>
    <row r="350" spans="1:99">
      <c r="A350">
        <v>18038100881</v>
      </c>
      <c r="B350"/>
      <c r="C350" t="s">
        <v>17</v>
      </c>
      <c r="D350"/>
      <c r="E350"/>
      <c r="F350"/>
      <c r="G350"/>
      <c r="H350"/>
      <c r="I350"/>
      <c r="J350" t="s">
        <v>24</v>
      </c>
      <c r="K350"/>
      <c r="L350"/>
      <c r="M350"/>
      <c r="N350"/>
      <c r="O350"/>
      <c r="P350"/>
      <c r="Q350"/>
      <c r="R350"/>
      <c r="S350"/>
      <c r="T350"/>
      <c r="U350"/>
      <c r="V350"/>
      <c r="W350"/>
      <c r="X350"/>
      <c r="Y350"/>
      <c r="Z350"/>
      <c r="AA350" t="s">
        <v>27</v>
      </c>
      <c r="AB350"/>
      <c r="AC350"/>
      <c r="AD350"/>
      <c r="AE350"/>
      <c r="AF350"/>
      <c r="AG350"/>
      <c r="AH350"/>
      <c r="AI350"/>
      <c r="AJ350"/>
      <c r="AK350"/>
      <c r="AL350"/>
      <c r="AM350" t="s">
        <v>353</v>
      </c>
      <c r="AN350"/>
      <c r="AO350"/>
      <c r="AP350"/>
      <c r="AQ350"/>
      <c r="AR350"/>
      <c r="AS350"/>
      <c r="AT350" t="s">
        <v>37</v>
      </c>
      <c r="AU350"/>
      <c r="AV350"/>
      <c r="AW350" t="s">
        <v>45</v>
      </c>
      <c r="AX350"/>
      <c r="AY350"/>
      <c r="AZ350"/>
      <c r="BA350"/>
      <c r="BB350" t="s">
        <v>49</v>
      </c>
      <c r="BC350"/>
      <c r="BD350" t="s">
        <v>51</v>
      </c>
      <c r="BE350"/>
      <c r="BF350"/>
      <c r="BG350" t="s">
        <v>53</v>
      </c>
      <c r="BH350"/>
      <c r="BI350"/>
      <c r="BJ350"/>
      <c r="BK350"/>
      <c r="BL350"/>
      <c r="BM350"/>
      <c r="BN350"/>
      <c r="BO350"/>
      <c r="BP350"/>
      <c r="BQ350"/>
      <c r="BR350"/>
      <c r="BS350"/>
      <c r="BT350"/>
      <c r="BU350"/>
      <c r="BV350"/>
      <c r="BW350"/>
      <c r="BX350"/>
      <c r="BY350" t="s">
        <v>68</v>
      </c>
      <c r="BZ350"/>
      <c r="CA350"/>
      <c r="CB350"/>
      <c r="CC350"/>
      <c r="CD350"/>
      <c r="CE350"/>
      <c r="CF350" t="s">
        <v>75</v>
      </c>
      <c r="CG350"/>
      <c r="CH350"/>
      <c r="CI350" t="s">
        <v>388</v>
      </c>
      <c r="CJ350" t="s">
        <v>482</v>
      </c>
      <c r="CK350" t="s">
        <v>134</v>
      </c>
      <c r="CL350" t="s">
        <v>160</v>
      </c>
      <c r="CM350" t="s">
        <v>391</v>
      </c>
      <c r="CN350" t="s">
        <v>387</v>
      </c>
      <c r="CO350" t="s">
        <v>82</v>
      </c>
      <c r="CP350" t="s">
        <v>83</v>
      </c>
      <c r="CQ350" t="s">
        <v>95</v>
      </c>
      <c r="CR350" t="s">
        <v>89</v>
      </c>
      <c r="CS350" t="s">
        <v>81</v>
      </c>
      <c r="CT350" t="s">
        <v>282</v>
      </c>
      <c r="CU350"/>
    </row>
    <row r="351" spans="1:99">
      <c r="A351">
        <v>18038100468</v>
      </c>
      <c r="B351"/>
      <c r="C351" t="s">
        <v>17</v>
      </c>
      <c r="D351" t="s">
        <v>18</v>
      </c>
      <c r="E351"/>
      <c r="F351"/>
      <c r="G351"/>
      <c r="H351"/>
      <c r="I351"/>
      <c r="J351"/>
      <c r="K351" t="s">
        <v>25</v>
      </c>
      <c r="L351"/>
      <c r="M351"/>
      <c r="N351"/>
      <c r="O351"/>
      <c r="P351"/>
      <c r="Q351" t="s">
        <v>17</v>
      </c>
      <c r="R351"/>
      <c r="S351"/>
      <c r="T351"/>
      <c r="U351"/>
      <c r="V351"/>
      <c r="W351" t="s">
        <v>23</v>
      </c>
      <c r="X351"/>
      <c r="Y351"/>
      <c r="Z351"/>
      <c r="AA351"/>
      <c r="AB351"/>
      <c r="AC351"/>
      <c r="AD351"/>
      <c r="AE351"/>
      <c r="AF351"/>
      <c r="AG351"/>
      <c r="AH351"/>
      <c r="AI351" t="s">
        <v>34</v>
      </c>
      <c r="AJ351"/>
      <c r="AK351"/>
      <c r="AL351"/>
      <c r="AM351"/>
      <c r="AN351"/>
      <c r="AO351"/>
      <c r="AP351" t="s">
        <v>39</v>
      </c>
      <c r="AQ351"/>
      <c r="AR351"/>
      <c r="AS351"/>
      <c r="AT351"/>
      <c r="AU351" t="s">
        <v>43</v>
      </c>
      <c r="AV351" t="s">
        <v>44</v>
      </c>
      <c r="AW351"/>
      <c r="AX351"/>
      <c r="AY351"/>
      <c r="AZ351"/>
      <c r="BA351"/>
      <c r="BB351"/>
      <c r="BC351" t="s">
        <v>50</v>
      </c>
      <c r="BD351" t="s">
        <v>51</v>
      </c>
      <c r="BE351" t="s">
        <v>17</v>
      </c>
      <c r="BF351"/>
      <c r="BG351"/>
      <c r="BH351"/>
      <c r="BI351"/>
      <c r="BJ351"/>
      <c r="BK351"/>
      <c r="BL351"/>
      <c r="BM351"/>
      <c r="BN351"/>
      <c r="BO351"/>
      <c r="BP351"/>
      <c r="BQ351"/>
      <c r="BR351"/>
      <c r="BS351"/>
      <c r="BT351"/>
      <c r="BU351" t="s">
        <v>64</v>
      </c>
      <c r="BV351"/>
      <c r="BW351"/>
      <c r="BX351"/>
      <c r="BY351"/>
      <c r="BZ351"/>
      <c r="CA351"/>
      <c r="CB351"/>
      <c r="CC351"/>
      <c r="CD351"/>
      <c r="CE351"/>
      <c r="CF351"/>
      <c r="CG351"/>
      <c r="CH351"/>
      <c r="CI351" t="s">
        <v>388</v>
      </c>
      <c r="CJ351" t="s">
        <v>485</v>
      </c>
      <c r="CK351" t="s">
        <v>134</v>
      </c>
      <c r="CL351" t="s">
        <v>151</v>
      </c>
      <c r="CM351" t="s">
        <v>389</v>
      </c>
      <c r="CN351" t="s">
        <v>387</v>
      </c>
      <c r="CO351" t="s">
        <v>405</v>
      </c>
      <c r="CP351" t="s">
        <v>83</v>
      </c>
      <c r="CQ351" t="s">
        <v>103</v>
      </c>
      <c r="CR351" t="s">
        <v>85</v>
      </c>
      <c r="CS351" t="s">
        <v>86</v>
      </c>
      <c r="CT351" t="s">
        <v>359</v>
      </c>
      <c r="CU351"/>
    </row>
    <row r="352" spans="1:99">
      <c r="A352">
        <v>18038100341</v>
      </c>
      <c r="B352"/>
      <c r="C352" t="s">
        <v>17</v>
      </c>
      <c r="D352"/>
      <c r="E352"/>
      <c r="F352"/>
      <c r="G352"/>
      <c r="H352"/>
      <c r="I352" t="s">
        <v>23</v>
      </c>
      <c r="J352"/>
      <c r="K352" t="s">
        <v>25</v>
      </c>
      <c r="L352"/>
      <c r="M352"/>
      <c r="N352"/>
      <c r="O352"/>
      <c r="P352"/>
      <c r="Q352" t="s">
        <v>17</v>
      </c>
      <c r="R352"/>
      <c r="S352"/>
      <c r="T352"/>
      <c r="U352"/>
      <c r="V352"/>
      <c r="W352" t="s">
        <v>23</v>
      </c>
      <c r="X352"/>
      <c r="Y352" t="s">
        <v>25</v>
      </c>
      <c r="Z352"/>
      <c r="AA352"/>
      <c r="AB352"/>
      <c r="AC352"/>
      <c r="AD352"/>
      <c r="AE352"/>
      <c r="AF352"/>
      <c r="AG352"/>
      <c r="AH352"/>
      <c r="AI352" t="s">
        <v>34</v>
      </c>
      <c r="AJ352"/>
      <c r="AK352"/>
      <c r="AL352"/>
      <c r="AM352"/>
      <c r="AN352"/>
      <c r="AO352"/>
      <c r="AP352" t="s">
        <v>39</v>
      </c>
      <c r="AQ352"/>
      <c r="AR352"/>
      <c r="AS352"/>
      <c r="AT352" t="s">
        <v>37</v>
      </c>
      <c r="AU352" t="s">
        <v>43</v>
      </c>
      <c r="AV352"/>
      <c r="AW352"/>
      <c r="AX352"/>
      <c r="AY352"/>
      <c r="AZ352"/>
      <c r="BA352"/>
      <c r="BB352"/>
      <c r="BC352"/>
      <c r="BD352"/>
      <c r="BE352"/>
      <c r="BF352"/>
      <c r="BG352"/>
      <c r="BH352"/>
      <c r="BI352"/>
      <c r="BJ352"/>
      <c r="BK352"/>
      <c r="BL352"/>
      <c r="BM352" t="s">
        <v>59</v>
      </c>
      <c r="BN352" t="s">
        <v>24</v>
      </c>
      <c r="BO352"/>
      <c r="BP352"/>
      <c r="BQ352"/>
      <c r="BR352"/>
      <c r="BS352" t="s">
        <v>63</v>
      </c>
      <c r="BT352"/>
      <c r="BU352" t="s">
        <v>64</v>
      </c>
      <c r="BV352"/>
      <c r="BW352" t="s">
        <v>66</v>
      </c>
      <c r="BX352"/>
      <c r="BY352"/>
      <c r="BZ352"/>
      <c r="CA352"/>
      <c r="CB352"/>
      <c r="CC352"/>
      <c r="CD352"/>
      <c r="CE352"/>
      <c r="CF352" t="s">
        <v>75</v>
      </c>
      <c r="CG352"/>
      <c r="CH352"/>
      <c r="CI352" t="s">
        <v>388</v>
      </c>
      <c r="CJ352" t="s">
        <v>482</v>
      </c>
      <c r="CK352" t="s">
        <v>134</v>
      </c>
      <c r="CL352" t="s">
        <v>160</v>
      </c>
      <c r="CM352" t="s">
        <v>389</v>
      </c>
      <c r="CN352" t="s">
        <v>387</v>
      </c>
      <c r="CO352" t="s">
        <v>82</v>
      </c>
      <c r="CP352" t="s">
        <v>94</v>
      </c>
      <c r="CQ352" t="s">
        <v>95</v>
      </c>
      <c r="CR352" t="s">
        <v>85</v>
      </c>
      <c r="CS352" t="s">
        <v>86</v>
      </c>
      <c r="CT352" t="s">
        <v>359</v>
      </c>
      <c r="CU352"/>
    </row>
    <row r="353" spans="1:99">
      <c r="A353">
        <v>18038100206</v>
      </c>
      <c r="B353"/>
      <c r="C353" t="s">
        <v>17</v>
      </c>
      <c r="D353"/>
      <c r="E353"/>
      <c r="F353"/>
      <c r="G353"/>
      <c r="H353" t="s">
        <v>22</v>
      </c>
      <c r="I353"/>
      <c r="J353"/>
      <c r="K353"/>
      <c r="L353"/>
      <c r="M353"/>
      <c r="N353" t="s">
        <v>28</v>
      </c>
      <c r="O353"/>
      <c r="P353" t="s">
        <v>16</v>
      </c>
      <c r="Q353"/>
      <c r="R353"/>
      <c r="S353"/>
      <c r="T353"/>
      <c r="U353"/>
      <c r="V353"/>
      <c r="W353"/>
      <c r="X353"/>
      <c r="Y353"/>
      <c r="Z353"/>
      <c r="AA353"/>
      <c r="AB353" t="s">
        <v>28</v>
      </c>
      <c r="AC353"/>
      <c r="AD353"/>
      <c r="AE353"/>
      <c r="AF353"/>
      <c r="AG353"/>
      <c r="AH353"/>
      <c r="AI353" t="s">
        <v>34</v>
      </c>
      <c r="AJ353"/>
      <c r="AK353"/>
      <c r="AL353"/>
      <c r="AM353"/>
      <c r="AN353"/>
      <c r="AO353"/>
      <c r="AP353"/>
      <c r="AQ353"/>
      <c r="AR353"/>
      <c r="AS353"/>
      <c r="AT353"/>
      <c r="AU353" t="s">
        <v>43</v>
      </c>
      <c r="AV353"/>
      <c r="AW353"/>
      <c r="AX353" t="s">
        <v>46</v>
      </c>
      <c r="AY353"/>
      <c r="AZ353" t="s">
        <v>48</v>
      </c>
      <c r="BA353"/>
      <c r="BB353"/>
      <c r="BC353"/>
      <c r="BD353"/>
      <c r="BE353"/>
      <c r="BF353"/>
      <c r="BG353"/>
      <c r="BH353"/>
      <c r="BI353" t="s">
        <v>55</v>
      </c>
      <c r="BJ353"/>
      <c r="BK353"/>
      <c r="BL353"/>
      <c r="BM353"/>
      <c r="BN353"/>
      <c r="BO353"/>
      <c r="BP353"/>
      <c r="BQ353" t="s">
        <v>61</v>
      </c>
      <c r="BR353" t="s">
        <v>62</v>
      </c>
      <c r="BS353"/>
      <c r="BT353"/>
      <c r="BU353" t="s">
        <v>64</v>
      </c>
      <c r="BV353"/>
      <c r="BW353"/>
      <c r="BX353" t="s">
        <v>67</v>
      </c>
      <c r="BY353"/>
      <c r="BZ353" t="s">
        <v>69</v>
      </c>
      <c r="CA353"/>
      <c r="CB353"/>
      <c r="CC353"/>
      <c r="CD353"/>
      <c r="CE353"/>
      <c r="CF353"/>
      <c r="CG353"/>
      <c r="CH353"/>
      <c r="CI353" t="s">
        <v>385</v>
      </c>
      <c r="CJ353" t="s">
        <v>485</v>
      </c>
      <c r="CK353" t="s">
        <v>134</v>
      </c>
      <c r="CL353" t="s">
        <v>154</v>
      </c>
      <c r="CM353" t="s">
        <v>389</v>
      </c>
      <c r="CN353" t="s">
        <v>387</v>
      </c>
      <c r="CO353" t="s">
        <v>82</v>
      </c>
      <c r="CP353" t="s">
        <v>94</v>
      </c>
      <c r="CQ353" t="s">
        <v>84</v>
      </c>
      <c r="CR353" t="s">
        <v>105</v>
      </c>
      <c r="CS353" t="s">
        <v>86</v>
      </c>
      <c r="CT353" t="s">
        <v>359</v>
      </c>
      <c r="CU353"/>
    </row>
    <row r="354" spans="1:99">
      <c r="A354">
        <v>18038100069</v>
      </c>
      <c r="B354" t="s">
        <v>16</v>
      </c>
      <c r="C354"/>
      <c r="D354"/>
      <c r="E354"/>
      <c r="F354"/>
      <c r="G354"/>
      <c r="H354"/>
      <c r="I354" t="s">
        <v>23</v>
      </c>
      <c r="J354"/>
      <c r="K354"/>
      <c r="L354" t="s">
        <v>26</v>
      </c>
      <c r="M354"/>
      <c r="N354" t="s">
        <v>28</v>
      </c>
      <c r="O354"/>
      <c r="P354"/>
      <c r="Q354" t="s">
        <v>17</v>
      </c>
      <c r="R354"/>
      <c r="S354" t="s">
        <v>19</v>
      </c>
      <c r="T354"/>
      <c r="U354"/>
      <c r="V354"/>
      <c r="W354" t="s">
        <v>23</v>
      </c>
      <c r="X354"/>
      <c r="Y354"/>
      <c r="Z354"/>
      <c r="AA354"/>
      <c r="AB354"/>
      <c r="AC354"/>
      <c r="AD354"/>
      <c r="AE354"/>
      <c r="AF354"/>
      <c r="AG354"/>
      <c r="AH354"/>
      <c r="AI354"/>
      <c r="AJ354"/>
      <c r="AK354"/>
      <c r="AL354"/>
      <c r="AM354"/>
      <c r="AN354"/>
      <c r="AO354"/>
      <c r="AP354" t="s">
        <v>39</v>
      </c>
      <c r="AQ354"/>
      <c r="AR354"/>
      <c r="AS354"/>
      <c r="AT354"/>
      <c r="AU354" t="s">
        <v>43</v>
      </c>
      <c r="AV354"/>
      <c r="AW354"/>
      <c r="AX354" t="s">
        <v>46</v>
      </c>
      <c r="AY354"/>
      <c r="AZ354"/>
      <c r="BA354"/>
      <c r="BB354"/>
      <c r="BC354"/>
      <c r="BD354"/>
      <c r="BE354"/>
      <c r="BF354"/>
      <c r="BG354" t="s">
        <v>53</v>
      </c>
      <c r="BH354"/>
      <c r="BI354"/>
      <c r="BJ354"/>
      <c r="BK354"/>
      <c r="BL354"/>
      <c r="BM354"/>
      <c r="BN354"/>
      <c r="BO354"/>
      <c r="BP354" t="s">
        <v>60</v>
      </c>
      <c r="BQ354"/>
      <c r="BR354"/>
      <c r="BS354" t="s">
        <v>63</v>
      </c>
      <c r="BT354"/>
      <c r="BU354" t="s">
        <v>64</v>
      </c>
      <c r="BV354"/>
      <c r="BW354"/>
      <c r="BX354" t="s">
        <v>67</v>
      </c>
      <c r="BY354"/>
      <c r="BZ354"/>
      <c r="CA354"/>
      <c r="CB354"/>
      <c r="CC354"/>
      <c r="CD354"/>
      <c r="CE354"/>
      <c r="CF354" t="s">
        <v>75</v>
      </c>
      <c r="CG354"/>
      <c r="CH354"/>
      <c r="CI354" t="s">
        <v>388</v>
      </c>
      <c r="CJ354" t="s">
        <v>485</v>
      </c>
      <c r="CK354" t="s">
        <v>134</v>
      </c>
      <c r="CL354" t="s">
        <v>140</v>
      </c>
      <c r="CM354" t="s">
        <v>389</v>
      </c>
      <c r="CN354" t="s">
        <v>390</v>
      </c>
      <c r="CO354" t="s">
        <v>101</v>
      </c>
      <c r="CP354" t="s">
        <v>97</v>
      </c>
      <c r="CQ354" t="s">
        <v>103</v>
      </c>
      <c r="CR354" t="s">
        <v>85</v>
      </c>
      <c r="CS354" t="s">
        <v>86</v>
      </c>
      <c r="CT354" t="s">
        <v>359</v>
      </c>
      <c r="CU354"/>
    </row>
    <row r="355" spans="1:99">
      <c r="A355">
        <v>18038099926</v>
      </c>
      <c r="B355"/>
      <c r="C355"/>
      <c r="D355"/>
      <c r="E355" t="s">
        <v>19</v>
      </c>
      <c r="F355"/>
      <c r="G355" t="s">
        <v>21</v>
      </c>
      <c r="H355"/>
      <c r="I355" t="s">
        <v>23</v>
      </c>
      <c r="J355"/>
      <c r="K355"/>
      <c r="L355"/>
      <c r="M355"/>
      <c r="N355"/>
      <c r="O355"/>
      <c r="P355"/>
      <c r="Q355"/>
      <c r="R355" t="s">
        <v>18</v>
      </c>
      <c r="S355"/>
      <c r="T355"/>
      <c r="U355"/>
      <c r="V355" t="s">
        <v>22</v>
      </c>
      <c r="W355" t="s">
        <v>23</v>
      </c>
      <c r="X355"/>
      <c r="Y355"/>
      <c r="Z355"/>
      <c r="AA355"/>
      <c r="AB355"/>
      <c r="AC355"/>
      <c r="AD355"/>
      <c r="AE355"/>
      <c r="AF355"/>
      <c r="AG355"/>
      <c r="AH355"/>
      <c r="AI355"/>
      <c r="AJ355"/>
      <c r="AK355"/>
      <c r="AL355"/>
      <c r="AM355"/>
      <c r="AN355"/>
      <c r="AO355"/>
      <c r="AP355"/>
      <c r="AQ355"/>
      <c r="AR355"/>
      <c r="AS355"/>
      <c r="AT355"/>
      <c r="AU355" t="s">
        <v>43</v>
      </c>
      <c r="AV355" t="s">
        <v>44</v>
      </c>
      <c r="AW355"/>
      <c r="AX355" t="s">
        <v>46</v>
      </c>
      <c r="AY355"/>
      <c r="AZ355"/>
      <c r="BA355"/>
      <c r="BB355"/>
      <c r="BC355"/>
      <c r="BD355"/>
      <c r="BE355" t="s">
        <v>17</v>
      </c>
      <c r="BF355"/>
      <c r="BG355" t="s">
        <v>53</v>
      </c>
      <c r="BH355" t="s">
        <v>54</v>
      </c>
      <c r="BI355"/>
      <c r="BJ355"/>
      <c r="BK355"/>
      <c r="BL355"/>
      <c r="BM355"/>
      <c r="BN355"/>
      <c r="BO355"/>
      <c r="BP355"/>
      <c r="BQ355"/>
      <c r="BR355"/>
      <c r="BS355"/>
      <c r="BT355"/>
      <c r="BU355" t="s">
        <v>64</v>
      </c>
      <c r="BV355"/>
      <c r="BW355"/>
      <c r="BX355" t="s">
        <v>67</v>
      </c>
      <c r="BY355"/>
      <c r="BZ355"/>
      <c r="CA355" t="s">
        <v>70</v>
      </c>
      <c r="CB355"/>
      <c r="CC355"/>
      <c r="CD355"/>
      <c r="CE355"/>
      <c r="CF355"/>
      <c r="CG355"/>
      <c r="CH355"/>
      <c r="CI355" t="s">
        <v>388</v>
      </c>
      <c r="CJ355" t="s">
        <v>485</v>
      </c>
      <c r="CK355" t="s">
        <v>134</v>
      </c>
      <c r="CL355" t="s">
        <v>140</v>
      </c>
      <c r="CM355" t="s">
        <v>389</v>
      </c>
      <c r="CN355" t="s">
        <v>390</v>
      </c>
      <c r="CO355" t="s">
        <v>101</v>
      </c>
      <c r="CP355" t="s">
        <v>97</v>
      </c>
      <c r="CQ355" t="s">
        <v>104</v>
      </c>
      <c r="CR355" t="s">
        <v>85</v>
      </c>
      <c r="CS355" t="s">
        <v>86</v>
      </c>
      <c r="CT355" t="s">
        <v>359</v>
      </c>
      <c r="CU355"/>
    </row>
    <row r="356" spans="1:99">
      <c r="A356">
        <v>18038099773</v>
      </c>
      <c r="B356"/>
      <c r="C356" t="s">
        <v>17</v>
      </c>
      <c r="D356"/>
      <c r="E356"/>
      <c r="F356"/>
      <c r="G356"/>
      <c r="H356"/>
      <c r="I356" t="s">
        <v>23</v>
      </c>
      <c r="J356"/>
      <c r="K356"/>
      <c r="L356"/>
      <c r="M356"/>
      <c r="N356" t="s">
        <v>28</v>
      </c>
      <c r="O356"/>
      <c r="P356"/>
      <c r="Q356" t="s">
        <v>17</v>
      </c>
      <c r="R356"/>
      <c r="S356"/>
      <c r="T356"/>
      <c r="U356"/>
      <c r="V356"/>
      <c r="W356" t="s">
        <v>23</v>
      </c>
      <c r="X356"/>
      <c r="Y356"/>
      <c r="Z356"/>
      <c r="AA356"/>
      <c r="AB356" t="s">
        <v>28</v>
      </c>
      <c r="AC356"/>
      <c r="AD356"/>
      <c r="AE356"/>
      <c r="AF356"/>
      <c r="AG356"/>
      <c r="AH356"/>
      <c r="AI356"/>
      <c r="AJ356"/>
      <c r="AK356"/>
      <c r="AL356"/>
      <c r="AM356"/>
      <c r="AN356"/>
      <c r="AO356"/>
      <c r="AP356"/>
      <c r="AQ356"/>
      <c r="AR356"/>
      <c r="AS356" t="s">
        <v>42</v>
      </c>
      <c r="AT356"/>
      <c r="AU356" t="s">
        <v>43</v>
      </c>
      <c r="AV356"/>
      <c r="AW356" t="s">
        <v>45</v>
      </c>
      <c r="AX356"/>
      <c r="AY356"/>
      <c r="AZ356"/>
      <c r="BA356"/>
      <c r="BB356"/>
      <c r="BC356" t="s">
        <v>50</v>
      </c>
      <c r="BD356"/>
      <c r="BE356"/>
      <c r="BF356"/>
      <c r="BG356"/>
      <c r="BH356" t="s">
        <v>54</v>
      </c>
      <c r="BI356"/>
      <c r="BJ356"/>
      <c r="BK356"/>
      <c r="BL356" t="s">
        <v>58</v>
      </c>
      <c r="BM356"/>
      <c r="BN356"/>
      <c r="BO356"/>
      <c r="BP356"/>
      <c r="BQ356"/>
      <c r="BR356"/>
      <c r="BS356"/>
      <c r="BT356"/>
      <c r="BU356" t="s">
        <v>64</v>
      </c>
      <c r="BV356"/>
      <c r="BW356"/>
      <c r="BX356" t="s">
        <v>67</v>
      </c>
      <c r="BY356"/>
      <c r="BZ356"/>
      <c r="CA356"/>
      <c r="CB356"/>
      <c r="CC356"/>
      <c r="CD356"/>
      <c r="CE356"/>
      <c r="CF356" t="s">
        <v>75</v>
      </c>
      <c r="CG356"/>
      <c r="CH356"/>
      <c r="CI356" t="s">
        <v>388</v>
      </c>
      <c r="CJ356" t="s">
        <v>485</v>
      </c>
      <c r="CK356" t="s">
        <v>134</v>
      </c>
      <c r="CL356" t="s">
        <v>160</v>
      </c>
      <c r="CM356" t="s">
        <v>389</v>
      </c>
      <c r="CN356" t="s">
        <v>390</v>
      </c>
      <c r="CO356" t="s">
        <v>101</v>
      </c>
      <c r="CP356" t="s">
        <v>97</v>
      </c>
      <c r="CQ356" t="s">
        <v>84</v>
      </c>
      <c r="CR356" t="s">
        <v>85</v>
      </c>
      <c r="CS356" t="s">
        <v>86</v>
      </c>
      <c r="CT356" t="s">
        <v>359</v>
      </c>
      <c r="CU356"/>
    </row>
    <row r="357" spans="1:99">
      <c r="A357">
        <v>18038099639</v>
      </c>
      <c r="B357"/>
      <c r="C357"/>
      <c r="D357"/>
      <c r="E357"/>
      <c r="F357"/>
      <c r="G357"/>
      <c r="H357"/>
      <c r="I357"/>
      <c r="J357" t="s">
        <v>24</v>
      </c>
      <c r="K357" t="s">
        <v>25</v>
      </c>
      <c r="L357" t="s">
        <v>26</v>
      </c>
      <c r="M357"/>
      <c r="N357"/>
      <c r="O357"/>
      <c r="P357"/>
      <c r="Q357"/>
      <c r="R357"/>
      <c r="S357"/>
      <c r="T357"/>
      <c r="U357"/>
      <c r="V357"/>
      <c r="W357" t="s">
        <v>23</v>
      </c>
      <c r="X357"/>
      <c r="Y357"/>
      <c r="Z357"/>
      <c r="AA357"/>
      <c r="AB357"/>
      <c r="AC357"/>
      <c r="AD357"/>
      <c r="AE357"/>
      <c r="AF357"/>
      <c r="AG357"/>
      <c r="AH357"/>
      <c r="AI357" t="s">
        <v>34</v>
      </c>
      <c r="AJ357"/>
      <c r="AK357"/>
      <c r="AL357"/>
      <c r="AM357"/>
      <c r="AN357"/>
      <c r="AO357"/>
      <c r="AP357" t="s">
        <v>39</v>
      </c>
      <c r="AQ357"/>
      <c r="AR357"/>
      <c r="AS357"/>
      <c r="AT357" t="s">
        <v>37</v>
      </c>
      <c r="AU357" t="s">
        <v>43</v>
      </c>
      <c r="AV357"/>
      <c r="AW357"/>
      <c r="AX357"/>
      <c r="AY357"/>
      <c r="AZ357"/>
      <c r="BA357"/>
      <c r="BB357"/>
      <c r="BC357" t="s">
        <v>50</v>
      </c>
      <c r="BD357"/>
      <c r="BE357"/>
      <c r="BF357"/>
      <c r="BG357"/>
      <c r="BH357"/>
      <c r="BI357"/>
      <c r="BJ357"/>
      <c r="BK357"/>
      <c r="BL357"/>
      <c r="BM357" t="s">
        <v>59</v>
      </c>
      <c r="BN357"/>
      <c r="BO357" t="s">
        <v>20</v>
      </c>
      <c r="BP357"/>
      <c r="BQ357"/>
      <c r="BR357"/>
      <c r="BS357"/>
      <c r="BT357"/>
      <c r="BU357" t="s">
        <v>64</v>
      </c>
      <c r="BV357"/>
      <c r="BW357"/>
      <c r="BX357"/>
      <c r="BY357"/>
      <c r="BZ357"/>
      <c r="CA357"/>
      <c r="CB357"/>
      <c r="CC357"/>
      <c r="CD357" t="s">
        <v>73</v>
      </c>
      <c r="CE357"/>
      <c r="CF357"/>
      <c r="CG357"/>
      <c r="CH357"/>
      <c r="CI357" t="s">
        <v>388</v>
      </c>
      <c r="CJ357" t="s">
        <v>482</v>
      </c>
      <c r="CK357" t="s">
        <v>134</v>
      </c>
      <c r="CL357" t="s">
        <v>160</v>
      </c>
      <c r="CM357" t="s">
        <v>389</v>
      </c>
      <c r="CN357" t="s">
        <v>390</v>
      </c>
      <c r="CO357" t="s">
        <v>101</v>
      </c>
      <c r="CP357" t="s">
        <v>97</v>
      </c>
      <c r="CQ357" t="s">
        <v>95</v>
      </c>
      <c r="CR357" t="s">
        <v>89</v>
      </c>
      <c r="CS357" t="s">
        <v>86</v>
      </c>
      <c r="CT357" t="s">
        <v>359</v>
      </c>
      <c r="CU357"/>
    </row>
    <row r="358" spans="1:99">
      <c r="A358">
        <v>18038099447</v>
      </c>
      <c r="B358"/>
      <c r="C358"/>
      <c r="D358"/>
      <c r="E358"/>
      <c r="F358"/>
      <c r="G358"/>
      <c r="H358"/>
      <c r="I358" t="s">
        <v>23</v>
      </c>
      <c r="J358" t="s">
        <v>24</v>
      </c>
      <c r="K358"/>
      <c r="L358"/>
      <c r="M358"/>
      <c r="N358" t="s">
        <v>28</v>
      </c>
      <c r="O358"/>
      <c r="P358" t="s">
        <v>16</v>
      </c>
      <c r="Q358"/>
      <c r="R358"/>
      <c r="S358"/>
      <c r="T358"/>
      <c r="U358"/>
      <c r="V358"/>
      <c r="W358" t="s">
        <v>23</v>
      </c>
      <c r="X358"/>
      <c r="Y358"/>
      <c r="Z358"/>
      <c r="AA358"/>
      <c r="AB358"/>
      <c r="AC358"/>
      <c r="AD358"/>
      <c r="AE358"/>
      <c r="AF358"/>
      <c r="AG358"/>
      <c r="AH358"/>
      <c r="AI358"/>
      <c r="AJ358"/>
      <c r="AK358"/>
      <c r="AL358"/>
      <c r="AM358"/>
      <c r="AN358"/>
      <c r="AO358"/>
      <c r="AP358" t="s">
        <v>39</v>
      </c>
      <c r="AQ358"/>
      <c r="AR358"/>
      <c r="AS358"/>
      <c r="AT358"/>
      <c r="AU358" t="s">
        <v>43</v>
      </c>
      <c r="AV358"/>
      <c r="AW358"/>
      <c r="AX358" t="s">
        <v>46</v>
      </c>
      <c r="AY358"/>
      <c r="AZ358"/>
      <c r="BA358"/>
      <c r="BB358" t="s">
        <v>49</v>
      </c>
      <c r="BC358"/>
      <c r="BD358"/>
      <c r="BE358"/>
      <c r="BF358"/>
      <c r="BG358" t="s">
        <v>53</v>
      </c>
      <c r="BH358" t="s">
        <v>54</v>
      </c>
      <c r="BI358"/>
      <c r="BJ358"/>
      <c r="BK358"/>
      <c r="BL358"/>
      <c r="BM358"/>
      <c r="BN358"/>
      <c r="BO358"/>
      <c r="BP358"/>
      <c r="BQ358"/>
      <c r="BR358"/>
      <c r="BS358"/>
      <c r="BT358"/>
      <c r="BU358" t="s">
        <v>64</v>
      </c>
      <c r="BV358"/>
      <c r="BW358"/>
      <c r="BX358" t="s">
        <v>67</v>
      </c>
      <c r="BY358"/>
      <c r="BZ358"/>
      <c r="CA358" t="s">
        <v>70</v>
      </c>
      <c r="CB358"/>
      <c r="CC358"/>
      <c r="CD358"/>
      <c r="CE358"/>
      <c r="CF358" t="s">
        <v>75</v>
      </c>
      <c r="CG358"/>
      <c r="CH358"/>
      <c r="CI358" t="s">
        <v>388</v>
      </c>
      <c r="CJ358" t="s">
        <v>485</v>
      </c>
      <c r="CK358" t="s">
        <v>134</v>
      </c>
      <c r="CL358" t="s">
        <v>137</v>
      </c>
      <c r="CM358" t="s">
        <v>389</v>
      </c>
      <c r="CN358" t="s">
        <v>390</v>
      </c>
      <c r="CO358" t="s">
        <v>101</v>
      </c>
      <c r="CP358" t="s">
        <v>97</v>
      </c>
      <c r="CQ358" t="s">
        <v>95</v>
      </c>
      <c r="CR358" t="s">
        <v>85</v>
      </c>
      <c r="CS358" t="s">
        <v>86</v>
      </c>
      <c r="CT358" t="s">
        <v>359</v>
      </c>
      <c r="CU358"/>
    </row>
    <row r="359" spans="1:99">
      <c r="A359">
        <v>18038099245</v>
      </c>
      <c r="B359"/>
      <c r="C359" t="s">
        <v>17</v>
      </c>
      <c r="D359"/>
      <c r="E359"/>
      <c r="F359"/>
      <c r="G359" t="s">
        <v>21</v>
      </c>
      <c r="H359"/>
      <c r="I359" t="s">
        <v>23</v>
      </c>
      <c r="J359"/>
      <c r="K359"/>
      <c r="L359"/>
      <c r="M359"/>
      <c r="N359"/>
      <c r="O359"/>
      <c r="P359"/>
      <c r="Q359"/>
      <c r="R359"/>
      <c r="S359"/>
      <c r="T359"/>
      <c r="U359"/>
      <c r="V359"/>
      <c r="W359" t="s">
        <v>23</v>
      </c>
      <c r="X359"/>
      <c r="Y359" t="s">
        <v>25</v>
      </c>
      <c r="Z359"/>
      <c r="AA359"/>
      <c r="AB359"/>
      <c r="AC359"/>
      <c r="AD359"/>
      <c r="AE359"/>
      <c r="AF359"/>
      <c r="AG359"/>
      <c r="AH359"/>
      <c r="AI359"/>
      <c r="AJ359"/>
      <c r="AK359"/>
      <c r="AL359"/>
      <c r="AM359"/>
      <c r="AN359"/>
      <c r="AO359"/>
      <c r="AP359" t="s">
        <v>39</v>
      </c>
      <c r="AQ359"/>
      <c r="AR359"/>
      <c r="AS359"/>
      <c r="AT359"/>
      <c r="AU359" t="s">
        <v>43</v>
      </c>
      <c r="AV359"/>
      <c r="AW359" t="s">
        <v>45</v>
      </c>
      <c r="AX359"/>
      <c r="AY359"/>
      <c r="AZ359"/>
      <c r="BA359"/>
      <c r="BB359"/>
      <c r="BC359" t="s">
        <v>50</v>
      </c>
      <c r="BD359"/>
      <c r="BE359"/>
      <c r="BF359"/>
      <c r="BG359"/>
      <c r="BH359"/>
      <c r="BI359"/>
      <c r="BJ359"/>
      <c r="BK359"/>
      <c r="BL359"/>
      <c r="BM359"/>
      <c r="BN359"/>
      <c r="BO359"/>
      <c r="BP359"/>
      <c r="BQ359"/>
      <c r="BR359" t="s">
        <v>62</v>
      </c>
      <c r="BS359" t="s">
        <v>63</v>
      </c>
      <c r="BT359"/>
      <c r="BU359" t="s">
        <v>64</v>
      </c>
      <c r="BV359"/>
      <c r="BW359"/>
      <c r="BX359" t="s">
        <v>67</v>
      </c>
      <c r="BY359"/>
      <c r="BZ359"/>
      <c r="CA359"/>
      <c r="CB359"/>
      <c r="CC359"/>
      <c r="CD359"/>
      <c r="CE359"/>
      <c r="CF359" t="s">
        <v>75</v>
      </c>
      <c r="CG359"/>
      <c r="CH359"/>
      <c r="CI359" t="s">
        <v>388</v>
      </c>
      <c r="CJ359" t="s">
        <v>482</v>
      </c>
      <c r="CK359" t="s">
        <v>134</v>
      </c>
      <c r="CL359" t="s">
        <v>137</v>
      </c>
      <c r="CM359" t="s">
        <v>389</v>
      </c>
      <c r="CN359" t="s">
        <v>390</v>
      </c>
      <c r="CO359" t="s">
        <v>101</v>
      </c>
      <c r="CP359" t="s">
        <v>93</v>
      </c>
      <c r="CQ359" t="s">
        <v>84</v>
      </c>
      <c r="CR359" t="s">
        <v>85</v>
      </c>
      <c r="CS359" t="s">
        <v>86</v>
      </c>
      <c r="CT359" t="s">
        <v>359</v>
      </c>
      <c r="CU359"/>
    </row>
    <row r="360" spans="1:99">
      <c r="A360">
        <v>18038098685</v>
      </c>
      <c r="B360" t="s">
        <v>16</v>
      </c>
      <c r="C360" t="s">
        <v>17</v>
      </c>
      <c r="D360"/>
      <c r="E360"/>
      <c r="F360"/>
      <c r="G360"/>
      <c r="H360"/>
      <c r="I360"/>
      <c r="J360" t="s">
        <v>24</v>
      </c>
      <c r="K360"/>
      <c r="L360"/>
      <c r="M360"/>
      <c r="N360"/>
      <c r="O360"/>
      <c r="P360"/>
      <c r="Q360" t="s">
        <v>17</v>
      </c>
      <c r="R360" t="s">
        <v>18</v>
      </c>
      <c r="S360"/>
      <c r="T360"/>
      <c r="U360"/>
      <c r="V360"/>
      <c r="W360" t="s">
        <v>23</v>
      </c>
      <c r="X360"/>
      <c r="Y360"/>
      <c r="Z360"/>
      <c r="AA360"/>
      <c r="AB360"/>
      <c r="AC360"/>
      <c r="AD360"/>
      <c r="AE360"/>
      <c r="AF360"/>
      <c r="AG360"/>
      <c r="AH360"/>
      <c r="AI360" t="s">
        <v>34</v>
      </c>
      <c r="AJ360"/>
      <c r="AK360"/>
      <c r="AL360"/>
      <c r="AM360"/>
      <c r="AN360"/>
      <c r="AO360"/>
      <c r="AP360"/>
      <c r="AQ360"/>
      <c r="AR360"/>
      <c r="AS360"/>
      <c r="AT360"/>
      <c r="AU360" t="s">
        <v>43</v>
      </c>
      <c r="AV360"/>
      <c r="AW360" t="s">
        <v>45</v>
      </c>
      <c r="AX360"/>
      <c r="AY360"/>
      <c r="AZ360"/>
      <c r="BA360"/>
      <c r="BB360"/>
      <c r="BC360"/>
      <c r="BD360" t="s">
        <v>51</v>
      </c>
      <c r="BE360"/>
      <c r="BF360"/>
      <c r="BG360"/>
      <c r="BH360"/>
      <c r="BI360"/>
      <c r="BJ360"/>
      <c r="BK360"/>
      <c r="BL360"/>
      <c r="BM360" t="s">
        <v>59</v>
      </c>
      <c r="BN360"/>
      <c r="BO360" t="s">
        <v>20</v>
      </c>
      <c r="BP360"/>
      <c r="BQ360"/>
      <c r="BR360"/>
      <c r="BS360"/>
      <c r="BT360"/>
      <c r="BU360" t="s">
        <v>64</v>
      </c>
      <c r="BV360"/>
      <c r="BW360"/>
      <c r="BX360"/>
      <c r="BY360"/>
      <c r="BZ360"/>
      <c r="CA360" t="s">
        <v>70</v>
      </c>
      <c r="CB360"/>
      <c r="CC360"/>
      <c r="CD360"/>
      <c r="CE360"/>
      <c r="CF360"/>
      <c r="CG360"/>
      <c r="CH360"/>
      <c r="CI360" t="s">
        <v>388</v>
      </c>
      <c r="CJ360" t="s">
        <v>484</v>
      </c>
      <c r="CK360" t="s">
        <v>134</v>
      </c>
      <c r="CL360" t="s">
        <v>151</v>
      </c>
      <c r="CM360" t="s">
        <v>389</v>
      </c>
      <c r="CN360" t="s">
        <v>387</v>
      </c>
      <c r="CO360" t="s">
        <v>82</v>
      </c>
      <c r="CP360" t="s">
        <v>83</v>
      </c>
      <c r="CQ360" t="s">
        <v>84</v>
      </c>
      <c r="CR360" t="s">
        <v>85</v>
      </c>
      <c r="CS360" t="s">
        <v>86</v>
      </c>
      <c r="CT360" t="s">
        <v>359</v>
      </c>
      <c r="CU360"/>
    </row>
    <row r="361" spans="1:99">
      <c r="A361">
        <v>18038098448</v>
      </c>
      <c r="B361"/>
      <c r="C361" t="s">
        <v>17</v>
      </c>
      <c r="D361"/>
      <c r="E361"/>
      <c r="F361"/>
      <c r="G361"/>
      <c r="H361"/>
      <c r="I361"/>
      <c r="J361"/>
      <c r="K361" t="s">
        <v>25</v>
      </c>
      <c r="L361"/>
      <c r="M361"/>
      <c r="N361" t="s">
        <v>28</v>
      </c>
      <c r="O361"/>
      <c r="P361"/>
      <c r="Q361"/>
      <c r="R361"/>
      <c r="S361"/>
      <c r="T361"/>
      <c r="U361"/>
      <c r="V361"/>
      <c r="W361"/>
      <c r="X361" t="s">
        <v>24</v>
      </c>
      <c r="Y361"/>
      <c r="Z361"/>
      <c r="AA361"/>
      <c r="AB361"/>
      <c r="AC361"/>
      <c r="AD361"/>
      <c r="AE361"/>
      <c r="AF361"/>
      <c r="AG361"/>
      <c r="AH361"/>
      <c r="AI361" t="s">
        <v>34</v>
      </c>
      <c r="AJ361"/>
      <c r="AK361"/>
      <c r="AL361"/>
      <c r="AM361"/>
      <c r="AN361"/>
      <c r="AO361" t="s">
        <v>38</v>
      </c>
      <c r="AP361"/>
      <c r="AQ361"/>
      <c r="AR361"/>
      <c r="AS361"/>
      <c r="AT361"/>
      <c r="AU361" t="s">
        <v>43</v>
      </c>
      <c r="AV361"/>
      <c r="AW361"/>
      <c r="AX361" t="s">
        <v>46</v>
      </c>
      <c r="AY361"/>
      <c r="AZ361"/>
      <c r="BA361"/>
      <c r="BB361"/>
      <c r="BC361"/>
      <c r="BD361"/>
      <c r="BE361"/>
      <c r="BF361"/>
      <c r="BG361" t="s">
        <v>53</v>
      </c>
      <c r="BH361"/>
      <c r="BI361"/>
      <c r="BJ361"/>
      <c r="BK361"/>
      <c r="BL361"/>
      <c r="BM361"/>
      <c r="BN361" t="s">
        <v>24</v>
      </c>
      <c r="BO361"/>
      <c r="BP361"/>
      <c r="BQ361"/>
      <c r="BR361" t="s">
        <v>62</v>
      </c>
      <c r="BS361"/>
      <c r="BT361"/>
      <c r="BU361" t="s">
        <v>64</v>
      </c>
      <c r="BV361"/>
      <c r="BW361" t="s">
        <v>66</v>
      </c>
      <c r="BX361"/>
      <c r="BY361"/>
      <c r="BZ361"/>
      <c r="CA361"/>
      <c r="CB361"/>
      <c r="CC361"/>
      <c r="CD361"/>
      <c r="CE361"/>
      <c r="CF361" t="s">
        <v>75</v>
      </c>
      <c r="CG361"/>
      <c r="CH361"/>
      <c r="CI361" t="s">
        <v>385</v>
      </c>
      <c r="CJ361" t="s">
        <v>472</v>
      </c>
      <c r="CK361" t="s">
        <v>134</v>
      </c>
      <c r="CL361" t="s">
        <v>348</v>
      </c>
      <c r="CM361" t="s">
        <v>106</v>
      </c>
      <c r="CN361" t="s">
        <v>387</v>
      </c>
      <c r="CO361" t="s">
        <v>107</v>
      </c>
      <c r="CP361" t="s">
        <v>97</v>
      </c>
      <c r="CQ361" t="s">
        <v>95</v>
      </c>
      <c r="CR361" t="s">
        <v>105</v>
      </c>
      <c r="CS361" t="s">
        <v>86</v>
      </c>
      <c r="CT361" t="s">
        <v>362</v>
      </c>
      <c r="CU361"/>
    </row>
    <row r="362" spans="1:99">
      <c r="A362">
        <v>18038098312</v>
      </c>
      <c r="B362"/>
      <c r="C362"/>
      <c r="D362" t="s">
        <v>18</v>
      </c>
      <c r="E362"/>
      <c r="F362"/>
      <c r="G362"/>
      <c r="H362" t="s">
        <v>22</v>
      </c>
      <c r="I362"/>
      <c r="J362"/>
      <c r="K362"/>
      <c r="L362" t="s">
        <v>26</v>
      </c>
      <c r="M362"/>
      <c r="N362"/>
      <c r="O362"/>
      <c r="P362"/>
      <c r="Q362"/>
      <c r="R362"/>
      <c r="S362"/>
      <c r="T362"/>
      <c r="U362"/>
      <c r="V362"/>
      <c r="W362"/>
      <c r="X362"/>
      <c r="Y362"/>
      <c r="Z362"/>
      <c r="AA362"/>
      <c r="AB362"/>
      <c r="AC362" t="s">
        <v>601</v>
      </c>
      <c r="AD362"/>
      <c r="AE362"/>
      <c r="AF362"/>
      <c r="AG362"/>
      <c r="AH362"/>
      <c r="AI362" t="s">
        <v>34</v>
      </c>
      <c r="AJ362"/>
      <c r="AK362"/>
      <c r="AL362"/>
      <c r="AM362"/>
      <c r="AN362"/>
      <c r="AO362"/>
      <c r="AP362"/>
      <c r="AQ362"/>
      <c r="AR362"/>
      <c r="AS362"/>
      <c r="AT362"/>
      <c r="AU362"/>
      <c r="AV362"/>
      <c r="AW362"/>
      <c r="AX362"/>
      <c r="AY362"/>
      <c r="AZ362"/>
      <c r="BA362" t="s">
        <v>602</v>
      </c>
      <c r="BB362"/>
      <c r="BC362"/>
      <c r="BD362" t="s">
        <v>51</v>
      </c>
      <c r="BE362"/>
      <c r="BF362"/>
      <c r="BG362"/>
      <c r="BH362"/>
      <c r="BI362"/>
      <c r="BJ362"/>
      <c r="BK362"/>
      <c r="BL362" t="s">
        <v>58</v>
      </c>
      <c r="BM362"/>
      <c r="BN362"/>
      <c r="BO362"/>
      <c r="BP362"/>
      <c r="BQ362"/>
      <c r="BR362"/>
      <c r="BS362" t="s">
        <v>63</v>
      </c>
      <c r="BT362"/>
      <c r="BU362" t="s">
        <v>64</v>
      </c>
      <c r="BV362"/>
      <c r="BW362"/>
      <c r="BX362"/>
      <c r="BY362"/>
      <c r="BZ362"/>
      <c r="CA362"/>
      <c r="CB362"/>
      <c r="CC362"/>
      <c r="CD362"/>
      <c r="CE362"/>
      <c r="CF362" t="s">
        <v>75</v>
      </c>
      <c r="CG362"/>
      <c r="CH362"/>
      <c r="CI362" t="s">
        <v>385</v>
      </c>
      <c r="CJ362" t="s">
        <v>485</v>
      </c>
      <c r="CK362" t="s">
        <v>80</v>
      </c>
      <c r="CL362" t="s">
        <v>126</v>
      </c>
      <c r="CM362" t="s">
        <v>389</v>
      </c>
      <c r="CN362" t="s">
        <v>387</v>
      </c>
      <c r="CO362" t="s">
        <v>82</v>
      </c>
      <c r="CP362" t="s">
        <v>94</v>
      </c>
      <c r="CQ362" t="s">
        <v>103</v>
      </c>
      <c r="CR362" t="s">
        <v>85</v>
      </c>
      <c r="CS362" t="s">
        <v>86</v>
      </c>
      <c r="CT362" t="s">
        <v>359</v>
      </c>
      <c r="CU362"/>
    </row>
    <row r="363" spans="1:99">
      <c r="A363">
        <v>18038098181</v>
      </c>
      <c r="B363"/>
      <c r="C363" t="s">
        <v>17</v>
      </c>
      <c r="D363"/>
      <c r="E363"/>
      <c r="F363"/>
      <c r="G363"/>
      <c r="H363"/>
      <c r="I363"/>
      <c r="J363"/>
      <c r="K363"/>
      <c r="L363" t="s">
        <v>26</v>
      </c>
      <c r="M363"/>
      <c r="N363"/>
      <c r="O363"/>
      <c r="P363"/>
      <c r="Q363"/>
      <c r="R363" t="s">
        <v>18</v>
      </c>
      <c r="S363"/>
      <c r="T363"/>
      <c r="U363"/>
      <c r="V363" t="s">
        <v>22</v>
      </c>
      <c r="W363" t="s">
        <v>23</v>
      </c>
      <c r="X363"/>
      <c r="Y363"/>
      <c r="Z363"/>
      <c r="AA363"/>
      <c r="AB363"/>
      <c r="AC363"/>
      <c r="AD363"/>
      <c r="AE363"/>
      <c r="AF363"/>
      <c r="AG363"/>
      <c r="AH363"/>
      <c r="AI363"/>
      <c r="AJ363"/>
      <c r="AK363"/>
      <c r="AL363"/>
      <c r="AM363" t="s">
        <v>353</v>
      </c>
      <c r="AN363" t="s">
        <v>603</v>
      </c>
      <c r="AO363"/>
      <c r="AP363" t="s">
        <v>39</v>
      </c>
      <c r="AQ363"/>
      <c r="AR363"/>
      <c r="AS363"/>
      <c r="AT363"/>
      <c r="AU363"/>
      <c r="AV363"/>
      <c r="AW363"/>
      <c r="AX363"/>
      <c r="AY363"/>
      <c r="AZ363"/>
      <c r="BA363"/>
      <c r="BB363" t="s">
        <v>49</v>
      </c>
      <c r="BC363"/>
      <c r="BD363"/>
      <c r="BE363" t="s">
        <v>17</v>
      </c>
      <c r="BF363"/>
      <c r="BG363" t="s">
        <v>53</v>
      </c>
      <c r="BH363" t="s">
        <v>54</v>
      </c>
      <c r="BI363"/>
      <c r="BJ363"/>
      <c r="BK363" t="s">
        <v>57</v>
      </c>
      <c r="BL363"/>
      <c r="BM363"/>
      <c r="BN363"/>
      <c r="BO363"/>
      <c r="BP363"/>
      <c r="BQ363"/>
      <c r="BR363" t="s">
        <v>62</v>
      </c>
      <c r="BS363"/>
      <c r="BT363"/>
      <c r="BU363" t="s">
        <v>64</v>
      </c>
      <c r="BV363"/>
      <c r="BW363"/>
      <c r="BX363" t="s">
        <v>67</v>
      </c>
      <c r="BY363"/>
      <c r="BZ363"/>
      <c r="CA363"/>
      <c r="CB363"/>
      <c r="CC363"/>
      <c r="CD363"/>
      <c r="CE363"/>
      <c r="CF363" t="s">
        <v>75</v>
      </c>
      <c r="CG363"/>
      <c r="CH363"/>
      <c r="CI363" t="s">
        <v>388</v>
      </c>
      <c r="CJ363" t="s">
        <v>485</v>
      </c>
      <c r="CK363" t="s">
        <v>134</v>
      </c>
      <c r="CL363" t="s">
        <v>156</v>
      </c>
      <c r="CM363" t="s">
        <v>389</v>
      </c>
      <c r="CN363" t="s">
        <v>387</v>
      </c>
      <c r="CO363" t="s">
        <v>82</v>
      </c>
      <c r="CP363" t="s">
        <v>83</v>
      </c>
      <c r="CQ363" t="s">
        <v>103</v>
      </c>
      <c r="CR363" t="s">
        <v>85</v>
      </c>
      <c r="CS363" t="s">
        <v>86</v>
      </c>
      <c r="CT363" t="s">
        <v>359</v>
      </c>
      <c r="CU363"/>
    </row>
    <row r="364" spans="1:99">
      <c r="A364">
        <v>18038098027</v>
      </c>
      <c r="B364"/>
      <c r="C364" t="s">
        <v>17</v>
      </c>
      <c r="D364"/>
      <c r="E364"/>
      <c r="F364"/>
      <c r="G364"/>
      <c r="H364"/>
      <c r="I364"/>
      <c r="J364"/>
      <c r="K364" t="s">
        <v>25</v>
      </c>
      <c r="L364" t="s">
        <v>26</v>
      </c>
      <c r="M364"/>
      <c r="N364"/>
      <c r="O364"/>
      <c r="P364"/>
      <c r="Q364"/>
      <c r="R364"/>
      <c r="S364" t="s">
        <v>19</v>
      </c>
      <c r="T364"/>
      <c r="U364"/>
      <c r="V364" t="s">
        <v>22</v>
      </c>
      <c r="W364" t="s">
        <v>23</v>
      </c>
      <c r="X364"/>
      <c r="Y364"/>
      <c r="Z364"/>
      <c r="AA364"/>
      <c r="AB364"/>
      <c r="AC364"/>
      <c r="AD364"/>
      <c r="AE364"/>
      <c r="AF364"/>
      <c r="AG364"/>
      <c r="AH364"/>
      <c r="AI364" t="s">
        <v>34</v>
      </c>
      <c r="AJ364"/>
      <c r="AK364"/>
      <c r="AL364"/>
      <c r="AM364"/>
      <c r="AN364"/>
      <c r="AO364"/>
      <c r="AP364" t="s">
        <v>39</v>
      </c>
      <c r="AQ364"/>
      <c r="AR364"/>
      <c r="AS364"/>
      <c r="AT364"/>
      <c r="AU364"/>
      <c r="AV364"/>
      <c r="AW364"/>
      <c r="AX364"/>
      <c r="AY364"/>
      <c r="AZ364"/>
      <c r="BA364"/>
      <c r="BB364" t="s">
        <v>49</v>
      </c>
      <c r="BC364"/>
      <c r="BD364" t="s">
        <v>51</v>
      </c>
      <c r="BE364" t="s">
        <v>17</v>
      </c>
      <c r="BF364"/>
      <c r="BG364"/>
      <c r="BH364"/>
      <c r="BI364"/>
      <c r="BJ364"/>
      <c r="BK364"/>
      <c r="BL364"/>
      <c r="BM364"/>
      <c r="BN364"/>
      <c r="BO364"/>
      <c r="BP364"/>
      <c r="BQ364"/>
      <c r="BR364"/>
      <c r="BS364"/>
      <c r="BT364"/>
      <c r="BU364" t="s">
        <v>64</v>
      </c>
      <c r="BV364"/>
      <c r="BW364"/>
      <c r="BX364"/>
      <c r="BY364"/>
      <c r="BZ364"/>
      <c r="CA364"/>
      <c r="CB364"/>
      <c r="CC364"/>
      <c r="CD364"/>
      <c r="CE364"/>
      <c r="CF364"/>
      <c r="CG364"/>
      <c r="CH364"/>
      <c r="CI364" t="s">
        <v>388</v>
      </c>
      <c r="CJ364" t="s">
        <v>485</v>
      </c>
      <c r="CK364" t="s">
        <v>134</v>
      </c>
      <c r="CL364" t="s">
        <v>632</v>
      </c>
      <c r="CM364" t="s">
        <v>389</v>
      </c>
      <c r="CN364" t="s">
        <v>387</v>
      </c>
      <c r="CO364" t="s">
        <v>82</v>
      </c>
      <c r="CP364" t="s">
        <v>83</v>
      </c>
      <c r="CQ364" t="s">
        <v>103</v>
      </c>
      <c r="CR364" t="s">
        <v>85</v>
      </c>
      <c r="CS364" t="s">
        <v>86</v>
      </c>
      <c r="CT364" t="s">
        <v>359</v>
      </c>
      <c r="CU364"/>
    </row>
    <row r="365" spans="1:99">
      <c r="A365">
        <v>18038097891</v>
      </c>
      <c r="B365"/>
      <c r="C365"/>
      <c r="D365"/>
      <c r="E365"/>
      <c r="F365"/>
      <c r="G365"/>
      <c r="H365"/>
      <c r="I365"/>
      <c r="J365"/>
      <c r="K365" t="s">
        <v>25</v>
      </c>
      <c r="L365"/>
      <c r="M365"/>
      <c r="N365" t="s">
        <v>28</v>
      </c>
      <c r="O365"/>
      <c r="P365"/>
      <c r="Q365"/>
      <c r="R365"/>
      <c r="S365"/>
      <c r="T365"/>
      <c r="U365"/>
      <c r="V365"/>
      <c r="W365"/>
      <c r="X365"/>
      <c r="Y365"/>
      <c r="Z365"/>
      <c r="AA365"/>
      <c r="AB365"/>
      <c r="AC365" t="s">
        <v>492</v>
      </c>
      <c r="AD365"/>
      <c r="AE365"/>
      <c r="AF365"/>
      <c r="AG365"/>
      <c r="AH365"/>
      <c r="AI365" t="s">
        <v>34</v>
      </c>
      <c r="AJ365"/>
      <c r="AK365"/>
      <c r="AL365"/>
      <c r="AM365"/>
      <c r="AN365"/>
      <c r="AO365"/>
      <c r="AP365" t="s">
        <v>39</v>
      </c>
      <c r="AQ365"/>
      <c r="AR365"/>
      <c r="AS365"/>
      <c r="AT365"/>
      <c r="AU365"/>
      <c r="AV365"/>
      <c r="AW365"/>
      <c r="AX365"/>
      <c r="AY365"/>
      <c r="AZ365"/>
      <c r="BA365"/>
      <c r="BB365"/>
      <c r="BC365"/>
      <c r="BD365" t="s">
        <v>51</v>
      </c>
      <c r="BE365"/>
      <c r="BF365"/>
      <c r="BG365" t="s">
        <v>53</v>
      </c>
      <c r="BH365"/>
      <c r="BI365" t="s">
        <v>55</v>
      </c>
      <c r="BJ365"/>
      <c r="BK365"/>
      <c r="BL365"/>
      <c r="BM365"/>
      <c r="BN365"/>
      <c r="BO365"/>
      <c r="BP365" t="s">
        <v>60</v>
      </c>
      <c r="BQ365"/>
      <c r="BR365"/>
      <c r="BS365"/>
      <c r="BT365"/>
      <c r="BU365" t="s">
        <v>64</v>
      </c>
      <c r="BV365"/>
      <c r="BW365"/>
      <c r="BX365"/>
      <c r="BY365"/>
      <c r="BZ365"/>
      <c r="CA365"/>
      <c r="CB365"/>
      <c r="CC365"/>
      <c r="CD365"/>
      <c r="CE365"/>
      <c r="CF365"/>
      <c r="CG365"/>
      <c r="CH365"/>
      <c r="CI365" t="s">
        <v>388</v>
      </c>
      <c r="CJ365" t="s">
        <v>484</v>
      </c>
      <c r="CK365" t="s">
        <v>134</v>
      </c>
      <c r="CL365" t="s">
        <v>148</v>
      </c>
      <c r="CM365" t="s">
        <v>389</v>
      </c>
      <c r="CN365" t="s">
        <v>387</v>
      </c>
      <c r="CO365" t="s">
        <v>82</v>
      </c>
      <c r="CP365" t="s">
        <v>83</v>
      </c>
      <c r="CQ365" t="s">
        <v>103</v>
      </c>
      <c r="CR365" t="s">
        <v>85</v>
      </c>
      <c r="CS365" t="s">
        <v>86</v>
      </c>
      <c r="CT365" t="s">
        <v>359</v>
      </c>
      <c r="CU365"/>
    </row>
    <row r="366" spans="1:99">
      <c r="A366">
        <v>18038097702</v>
      </c>
      <c r="B366"/>
      <c r="C366"/>
      <c r="D366" t="s">
        <v>18</v>
      </c>
      <c r="E366"/>
      <c r="F366"/>
      <c r="G366"/>
      <c r="H366"/>
      <c r="I366"/>
      <c r="J366" t="s">
        <v>24</v>
      </c>
      <c r="K366"/>
      <c r="L366" t="s">
        <v>26</v>
      </c>
      <c r="M366"/>
      <c r="N366"/>
      <c r="O366"/>
      <c r="P366" t="s">
        <v>16</v>
      </c>
      <c r="Q366"/>
      <c r="R366"/>
      <c r="S366"/>
      <c r="T366"/>
      <c r="U366"/>
      <c r="V366"/>
      <c r="W366"/>
      <c r="X366"/>
      <c r="Y366"/>
      <c r="Z366"/>
      <c r="AA366"/>
      <c r="AB366"/>
      <c r="AC366"/>
      <c r="AD366"/>
      <c r="AE366"/>
      <c r="AF366"/>
      <c r="AG366"/>
      <c r="AH366"/>
      <c r="AI366" t="s">
        <v>34</v>
      </c>
      <c r="AJ366"/>
      <c r="AK366"/>
      <c r="AL366"/>
      <c r="AM366"/>
      <c r="AN366"/>
      <c r="AO366"/>
      <c r="AP366"/>
      <c r="AQ366"/>
      <c r="AR366"/>
      <c r="AS366"/>
      <c r="AT366"/>
      <c r="AU366"/>
      <c r="AV366"/>
      <c r="AW366"/>
      <c r="AX366" t="s">
        <v>46</v>
      </c>
      <c r="AY366"/>
      <c r="AZ366"/>
      <c r="BA366"/>
      <c r="BB366"/>
      <c r="BC366"/>
      <c r="BD366"/>
      <c r="BE366"/>
      <c r="BF366"/>
      <c r="BG366"/>
      <c r="BH366"/>
      <c r="BI366"/>
      <c r="BJ366"/>
      <c r="BK366"/>
      <c r="BL366"/>
      <c r="BM366"/>
      <c r="BN366"/>
      <c r="BO366"/>
      <c r="BP366"/>
      <c r="BQ366"/>
      <c r="BR366"/>
      <c r="BS366" t="s">
        <v>63</v>
      </c>
      <c r="BT366"/>
      <c r="BU366" t="s">
        <v>64</v>
      </c>
      <c r="BV366"/>
      <c r="BW366"/>
      <c r="BX366"/>
      <c r="BY366"/>
      <c r="BZ366"/>
      <c r="CA366"/>
      <c r="CB366"/>
      <c r="CC366"/>
      <c r="CD366"/>
      <c r="CE366"/>
      <c r="CF366" t="s">
        <v>75</v>
      </c>
      <c r="CG366"/>
      <c r="CH366"/>
      <c r="CI366" t="s">
        <v>385</v>
      </c>
      <c r="CJ366" t="s">
        <v>485</v>
      </c>
      <c r="CK366" t="s">
        <v>134</v>
      </c>
      <c r="CL366" t="s">
        <v>633</v>
      </c>
      <c r="CM366" t="s">
        <v>389</v>
      </c>
      <c r="CN366" t="s">
        <v>387</v>
      </c>
      <c r="CO366" t="s">
        <v>82</v>
      </c>
      <c r="CP366" t="s">
        <v>83</v>
      </c>
      <c r="CQ366" t="s">
        <v>103</v>
      </c>
      <c r="CR366" t="s">
        <v>85</v>
      </c>
      <c r="CS366" t="s">
        <v>86</v>
      </c>
      <c r="CT366" t="s">
        <v>360</v>
      </c>
      <c r="CU366"/>
    </row>
    <row r="367" spans="1:99">
      <c r="A367">
        <v>18038097511</v>
      </c>
      <c r="B367"/>
      <c r="C367" t="s">
        <v>17</v>
      </c>
      <c r="D367"/>
      <c r="E367"/>
      <c r="F367"/>
      <c r="G367"/>
      <c r="H367"/>
      <c r="I367"/>
      <c r="J367"/>
      <c r="K367" t="s">
        <v>25</v>
      </c>
      <c r="L367" t="s">
        <v>26</v>
      </c>
      <c r="M367"/>
      <c r="N367"/>
      <c r="O367"/>
      <c r="P367" t="s">
        <v>16</v>
      </c>
      <c r="Q367"/>
      <c r="R367"/>
      <c r="S367"/>
      <c r="T367"/>
      <c r="U367"/>
      <c r="V367"/>
      <c r="W367"/>
      <c r="X367" t="s">
        <v>24</v>
      </c>
      <c r="Y367"/>
      <c r="Z367"/>
      <c r="AA367"/>
      <c r="AB367"/>
      <c r="AC367"/>
      <c r="AD367"/>
      <c r="AE367"/>
      <c r="AF367"/>
      <c r="AG367"/>
      <c r="AH367"/>
      <c r="AI367"/>
      <c r="AJ367"/>
      <c r="AK367"/>
      <c r="AL367"/>
      <c r="AM367"/>
      <c r="AN367" t="s">
        <v>604</v>
      </c>
      <c r="AO367"/>
      <c r="AP367" t="s">
        <v>39</v>
      </c>
      <c r="AQ367"/>
      <c r="AR367"/>
      <c r="AS367"/>
      <c r="AT367"/>
      <c r="AU367" t="s">
        <v>43</v>
      </c>
      <c r="AV367" t="s">
        <v>44</v>
      </c>
      <c r="AW367"/>
      <c r="AX367"/>
      <c r="AY367"/>
      <c r="AZ367"/>
      <c r="BA367"/>
      <c r="BB367"/>
      <c r="BC367"/>
      <c r="BD367"/>
      <c r="BE367" t="s">
        <v>17</v>
      </c>
      <c r="BF367"/>
      <c r="BG367"/>
      <c r="BH367"/>
      <c r="BI367"/>
      <c r="BJ367"/>
      <c r="BK367"/>
      <c r="BL367"/>
      <c r="BM367"/>
      <c r="BN367" t="s">
        <v>24</v>
      </c>
      <c r="BO367"/>
      <c r="BP367"/>
      <c r="BQ367"/>
      <c r="BR367"/>
      <c r="BS367" t="s">
        <v>63</v>
      </c>
      <c r="BT367"/>
      <c r="BU367" t="s">
        <v>64</v>
      </c>
      <c r="BV367"/>
      <c r="BW367"/>
      <c r="BX367"/>
      <c r="BY367"/>
      <c r="BZ367"/>
      <c r="CA367"/>
      <c r="CB367"/>
      <c r="CC367"/>
      <c r="CD367"/>
      <c r="CE367"/>
      <c r="CF367" t="s">
        <v>75</v>
      </c>
      <c r="CG367"/>
      <c r="CH367"/>
      <c r="CI367" t="s">
        <v>388</v>
      </c>
      <c r="CJ367" t="s">
        <v>472</v>
      </c>
      <c r="CK367" t="s">
        <v>134</v>
      </c>
      <c r="CL367" t="s">
        <v>348</v>
      </c>
      <c r="CM367" t="s">
        <v>106</v>
      </c>
      <c r="CN367" t="s">
        <v>387</v>
      </c>
      <c r="CO367" t="s">
        <v>135</v>
      </c>
      <c r="CP367" t="s">
        <v>97</v>
      </c>
      <c r="CQ367" t="s">
        <v>95</v>
      </c>
      <c r="CR367" t="s">
        <v>105</v>
      </c>
      <c r="CS367" t="s">
        <v>86</v>
      </c>
      <c r="CT367" t="s">
        <v>362</v>
      </c>
      <c r="CU367"/>
    </row>
    <row r="368" spans="1:99">
      <c r="A368">
        <v>18038097244</v>
      </c>
      <c r="B368"/>
      <c r="C368"/>
      <c r="D368" t="s">
        <v>18</v>
      </c>
      <c r="E368" t="s">
        <v>19</v>
      </c>
      <c r="F368"/>
      <c r="G368"/>
      <c r="H368"/>
      <c r="I368"/>
      <c r="J368"/>
      <c r="K368" t="s">
        <v>25</v>
      </c>
      <c r="L368"/>
      <c r="M368"/>
      <c r="N368"/>
      <c r="O368"/>
      <c r="P368"/>
      <c r="Q368"/>
      <c r="R368" t="s">
        <v>18</v>
      </c>
      <c r="S368" t="s">
        <v>19</v>
      </c>
      <c r="T368"/>
      <c r="U368"/>
      <c r="V368"/>
      <c r="W368" t="s">
        <v>23</v>
      </c>
      <c r="X368" t="s">
        <v>24</v>
      </c>
      <c r="Y368"/>
      <c r="Z368"/>
      <c r="AA368"/>
      <c r="AB368" t="s">
        <v>28</v>
      </c>
      <c r="AC368"/>
      <c r="AD368"/>
      <c r="AE368"/>
      <c r="AF368"/>
      <c r="AG368"/>
      <c r="AH368"/>
      <c r="AI368"/>
      <c r="AJ368"/>
      <c r="AK368"/>
      <c r="AL368"/>
      <c r="AM368"/>
      <c r="AN368"/>
      <c r="AO368"/>
      <c r="AP368"/>
      <c r="AQ368"/>
      <c r="AR368"/>
      <c r="AS368"/>
      <c r="AT368" t="s">
        <v>37</v>
      </c>
      <c r="AU368"/>
      <c r="AV368"/>
      <c r="AW368" t="s">
        <v>45</v>
      </c>
      <c r="AX368"/>
      <c r="AY368" t="s">
        <v>47</v>
      </c>
      <c r="AZ368"/>
      <c r="BA368"/>
      <c r="BB368" t="s">
        <v>49</v>
      </c>
      <c r="BC368"/>
      <c r="BD368"/>
      <c r="BE368"/>
      <c r="BF368"/>
      <c r="BG368"/>
      <c r="BH368"/>
      <c r="BI368" t="s">
        <v>55</v>
      </c>
      <c r="BJ368"/>
      <c r="BK368"/>
      <c r="BL368"/>
      <c r="BM368"/>
      <c r="BN368" t="s">
        <v>24</v>
      </c>
      <c r="BO368"/>
      <c r="BP368"/>
      <c r="BQ368" t="s">
        <v>61</v>
      </c>
      <c r="BR368"/>
      <c r="BS368"/>
      <c r="BT368"/>
      <c r="BU368"/>
      <c r="BV368" t="s">
        <v>65</v>
      </c>
      <c r="BW368"/>
      <c r="BX368" t="s">
        <v>67</v>
      </c>
      <c r="BY368"/>
      <c r="BZ368"/>
      <c r="CA368"/>
      <c r="CB368"/>
      <c r="CC368"/>
      <c r="CD368"/>
      <c r="CE368"/>
      <c r="CF368" t="s">
        <v>75</v>
      </c>
      <c r="CG368"/>
      <c r="CH368"/>
      <c r="CI368" t="s">
        <v>388</v>
      </c>
      <c r="CJ368" t="s">
        <v>478</v>
      </c>
      <c r="CK368" t="s">
        <v>342</v>
      </c>
      <c r="CL368"/>
      <c r="CM368" t="s">
        <v>389</v>
      </c>
      <c r="CN368" t="s">
        <v>387</v>
      </c>
      <c r="CO368" t="s">
        <v>82</v>
      </c>
      <c r="CP368" t="s">
        <v>94</v>
      </c>
      <c r="CQ368" t="s">
        <v>84</v>
      </c>
      <c r="CR368" t="s">
        <v>99</v>
      </c>
      <c r="CS368" t="s">
        <v>86</v>
      </c>
      <c r="CT368" t="s">
        <v>359</v>
      </c>
      <c r="CU368" t="s">
        <v>86</v>
      </c>
    </row>
    <row r="369" spans="1:99">
      <c r="A369">
        <v>18038097067</v>
      </c>
      <c r="B369"/>
      <c r="C369"/>
      <c r="D369"/>
      <c r="E369"/>
      <c r="F369"/>
      <c r="G369"/>
      <c r="H369"/>
      <c r="I369"/>
      <c r="J369" t="s">
        <v>24</v>
      </c>
      <c r="K369" t="s">
        <v>25</v>
      </c>
      <c r="L369"/>
      <c r="M369"/>
      <c r="N369" t="s">
        <v>28</v>
      </c>
      <c r="O369"/>
      <c r="P369"/>
      <c r="Q369"/>
      <c r="R369"/>
      <c r="S369"/>
      <c r="T369"/>
      <c r="U369"/>
      <c r="V369"/>
      <c r="W369"/>
      <c r="X369"/>
      <c r="Y369"/>
      <c r="Z369"/>
      <c r="AA369"/>
      <c r="AB369" t="s">
        <v>28</v>
      </c>
      <c r="AC369"/>
      <c r="AD369"/>
      <c r="AE369"/>
      <c r="AF369"/>
      <c r="AG369"/>
      <c r="AH369"/>
      <c r="AI369"/>
      <c r="AJ369"/>
      <c r="AK369"/>
      <c r="AL369"/>
      <c r="AM369"/>
      <c r="AN369"/>
      <c r="AO369"/>
      <c r="AP369" t="s">
        <v>39</v>
      </c>
      <c r="AQ369"/>
      <c r="AR369"/>
      <c r="AS369"/>
      <c r="AT369"/>
      <c r="AU369" t="s">
        <v>43</v>
      </c>
      <c r="AV369"/>
      <c r="AW369" t="s">
        <v>45</v>
      </c>
      <c r="AX369"/>
      <c r="AY369"/>
      <c r="AZ369"/>
      <c r="BA369"/>
      <c r="BB369"/>
      <c r="BC369"/>
      <c r="BD369" t="s">
        <v>51</v>
      </c>
      <c r="BE369"/>
      <c r="BF369"/>
      <c r="BG369"/>
      <c r="BH369"/>
      <c r="BI369" t="s">
        <v>55</v>
      </c>
      <c r="BJ369"/>
      <c r="BK369"/>
      <c r="BL369"/>
      <c r="BM369"/>
      <c r="BN369" t="s">
        <v>24</v>
      </c>
      <c r="BO369"/>
      <c r="BP369"/>
      <c r="BQ369"/>
      <c r="BR369"/>
      <c r="BS369"/>
      <c r="BT369"/>
      <c r="BU369" t="s">
        <v>64</v>
      </c>
      <c r="BV369"/>
      <c r="BW369"/>
      <c r="BX369"/>
      <c r="BY369"/>
      <c r="BZ369"/>
      <c r="CA369"/>
      <c r="CB369"/>
      <c r="CC369"/>
      <c r="CD369"/>
      <c r="CE369"/>
      <c r="CF369"/>
      <c r="CG369"/>
      <c r="CH369"/>
      <c r="CI369" t="s">
        <v>385</v>
      </c>
      <c r="CJ369" t="s">
        <v>485</v>
      </c>
      <c r="CK369" t="s">
        <v>134</v>
      </c>
      <c r="CL369" t="s">
        <v>157</v>
      </c>
      <c r="CM369" t="s">
        <v>389</v>
      </c>
      <c r="CN369" t="s">
        <v>387</v>
      </c>
      <c r="CO369"/>
      <c r="CP369" t="s">
        <v>83</v>
      </c>
      <c r="CQ369" t="s">
        <v>103</v>
      </c>
      <c r="CR369" t="s">
        <v>85</v>
      </c>
      <c r="CS369"/>
      <c r="CT369" t="s">
        <v>359</v>
      </c>
      <c r="CU369" t="s">
        <v>86</v>
      </c>
    </row>
    <row r="370" spans="1:99">
      <c r="A370">
        <v>18038096764</v>
      </c>
      <c r="B370" t="s">
        <v>16</v>
      </c>
      <c r="C370"/>
      <c r="D370"/>
      <c r="E370"/>
      <c r="F370"/>
      <c r="G370"/>
      <c r="H370"/>
      <c r="I370"/>
      <c r="J370"/>
      <c r="K370" t="s">
        <v>25</v>
      </c>
      <c r="L370" t="s">
        <v>26</v>
      </c>
      <c r="M370"/>
      <c r="N370"/>
      <c r="O370"/>
      <c r="P370"/>
      <c r="Q370"/>
      <c r="R370"/>
      <c r="S370"/>
      <c r="T370"/>
      <c r="U370"/>
      <c r="V370"/>
      <c r="W370" t="s">
        <v>23</v>
      </c>
      <c r="X370"/>
      <c r="Y370"/>
      <c r="Z370"/>
      <c r="AA370"/>
      <c r="AB370"/>
      <c r="AC370"/>
      <c r="AD370"/>
      <c r="AE370"/>
      <c r="AF370"/>
      <c r="AG370"/>
      <c r="AH370"/>
      <c r="AI370"/>
      <c r="AJ370"/>
      <c r="AK370"/>
      <c r="AL370"/>
      <c r="AM370"/>
      <c r="AN370"/>
      <c r="AO370"/>
      <c r="AP370" t="s">
        <v>39</v>
      </c>
      <c r="AQ370"/>
      <c r="AR370"/>
      <c r="AS370"/>
      <c r="AT370"/>
      <c r="AU370" t="s">
        <v>43</v>
      </c>
      <c r="AV370"/>
      <c r="AW370" t="s">
        <v>45</v>
      </c>
      <c r="AX370"/>
      <c r="AY370"/>
      <c r="AZ370"/>
      <c r="BA370"/>
      <c r="BB370"/>
      <c r="BC370"/>
      <c r="BD370"/>
      <c r="BE370"/>
      <c r="BF370"/>
      <c r="BG370"/>
      <c r="BH370" t="s">
        <v>54</v>
      </c>
      <c r="BI370"/>
      <c r="BJ370"/>
      <c r="BK370"/>
      <c r="BL370"/>
      <c r="BM370"/>
      <c r="BN370"/>
      <c r="BO370"/>
      <c r="BP370"/>
      <c r="BQ370"/>
      <c r="BR370" t="s">
        <v>62</v>
      </c>
      <c r="BS370" t="s">
        <v>63</v>
      </c>
      <c r="BT370"/>
      <c r="BU370" t="s">
        <v>64</v>
      </c>
      <c r="BV370"/>
      <c r="BW370"/>
      <c r="BX370" t="s">
        <v>67</v>
      </c>
      <c r="BY370" t="s">
        <v>68</v>
      </c>
      <c r="BZ370"/>
      <c r="CA370"/>
      <c r="CB370"/>
      <c r="CC370"/>
      <c r="CD370"/>
      <c r="CE370"/>
      <c r="CF370"/>
      <c r="CG370"/>
      <c r="CH370"/>
      <c r="CI370" t="s">
        <v>388</v>
      </c>
      <c r="CJ370" t="s">
        <v>482</v>
      </c>
      <c r="CK370" t="s">
        <v>134</v>
      </c>
      <c r="CL370" t="s">
        <v>154</v>
      </c>
      <c r="CM370" t="s">
        <v>391</v>
      </c>
      <c r="CN370" t="s">
        <v>390</v>
      </c>
      <c r="CO370" t="s">
        <v>82</v>
      </c>
      <c r="CP370" t="s">
        <v>83</v>
      </c>
      <c r="CQ370" t="s">
        <v>104</v>
      </c>
      <c r="CR370" t="s">
        <v>85</v>
      </c>
      <c r="CS370" t="s">
        <v>86</v>
      </c>
      <c r="CT370" t="s">
        <v>359</v>
      </c>
      <c r="CU370" t="s">
        <v>86</v>
      </c>
    </row>
    <row r="371" spans="1:99">
      <c r="A371">
        <v>18038096609</v>
      </c>
      <c r="B371"/>
      <c r="C371"/>
      <c r="D371"/>
      <c r="E371" t="s">
        <v>19</v>
      </c>
      <c r="F371"/>
      <c r="G371"/>
      <c r="H371"/>
      <c r="I371"/>
      <c r="J371"/>
      <c r="K371"/>
      <c r="L371" t="s">
        <v>26</v>
      </c>
      <c r="M371" t="s">
        <v>27</v>
      </c>
      <c r="N371"/>
      <c r="O371"/>
      <c r="P371"/>
      <c r="Q371"/>
      <c r="R371"/>
      <c r="S371" t="s">
        <v>19</v>
      </c>
      <c r="T371" t="s">
        <v>20</v>
      </c>
      <c r="U371" t="s">
        <v>21</v>
      </c>
      <c r="V371"/>
      <c r="W371"/>
      <c r="X371"/>
      <c r="Y371"/>
      <c r="Z371"/>
      <c r="AA371"/>
      <c r="AB371"/>
      <c r="AC371"/>
      <c r="AD371" t="s">
        <v>29</v>
      </c>
      <c r="AE371"/>
      <c r="AF371"/>
      <c r="AG371"/>
      <c r="AH371"/>
      <c r="AI371"/>
      <c r="AJ371"/>
      <c r="AK371" t="s">
        <v>36</v>
      </c>
      <c r="AL371"/>
      <c r="AM371"/>
      <c r="AN371"/>
      <c r="AO371"/>
      <c r="AP371" t="s">
        <v>39</v>
      </c>
      <c r="AQ371"/>
      <c r="AR371"/>
      <c r="AS371"/>
      <c r="AT371" t="s">
        <v>37</v>
      </c>
      <c r="AU371"/>
      <c r="AV371"/>
      <c r="AW371"/>
      <c r="AX371" t="s">
        <v>46</v>
      </c>
      <c r="AY371"/>
      <c r="AZ371"/>
      <c r="BA371"/>
      <c r="BB371"/>
      <c r="BC371"/>
      <c r="BD371"/>
      <c r="BE371"/>
      <c r="BF371"/>
      <c r="BG371"/>
      <c r="BH371"/>
      <c r="BI371"/>
      <c r="BJ371"/>
      <c r="BK371" t="s">
        <v>57</v>
      </c>
      <c r="BL371" t="s">
        <v>58</v>
      </c>
      <c r="BM371"/>
      <c r="BN371"/>
      <c r="BO371"/>
      <c r="BP371"/>
      <c r="BQ371"/>
      <c r="BR371" t="s">
        <v>62</v>
      </c>
      <c r="BS371"/>
      <c r="BT371"/>
      <c r="BU371"/>
      <c r="BV371"/>
      <c r="BW371" t="s">
        <v>66</v>
      </c>
      <c r="BX371"/>
      <c r="BY371"/>
      <c r="BZ371"/>
      <c r="CA371"/>
      <c r="CB371"/>
      <c r="CC371"/>
      <c r="CD371"/>
      <c r="CE371"/>
      <c r="CF371"/>
      <c r="CG371"/>
      <c r="CH371"/>
      <c r="CI371" t="s">
        <v>385</v>
      </c>
      <c r="CJ371" t="s">
        <v>484</v>
      </c>
      <c r="CK371"/>
      <c r="CL371"/>
      <c r="CM371"/>
      <c r="CN371"/>
      <c r="CO371"/>
      <c r="CP371"/>
      <c r="CQ371"/>
      <c r="CR371"/>
      <c r="CS371"/>
      <c r="CT371"/>
      <c r="CU371"/>
    </row>
    <row r="372" spans="1:99">
      <c r="A372">
        <v>18037865850</v>
      </c>
      <c r="B372"/>
      <c r="C372" t="s">
        <v>17</v>
      </c>
      <c r="D372"/>
      <c r="E372"/>
      <c r="F372"/>
      <c r="G372"/>
      <c r="H372"/>
      <c r="I372"/>
      <c r="J372" t="s">
        <v>24</v>
      </c>
      <c r="K372" t="s">
        <v>25</v>
      </c>
      <c r="L372"/>
      <c r="M372"/>
      <c r="N372" t="s">
        <v>28</v>
      </c>
      <c r="O372"/>
      <c r="P372"/>
      <c r="Q372"/>
      <c r="R372"/>
      <c r="S372"/>
      <c r="T372"/>
      <c r="U372"/>
      <c r="V372"/>
      <c r="W372"/>
      <c r="X372" t="s">
        <v>24</v>
      </c>
      <c r="Y372" t="s">
        <v>25</v>
      </c>
      <c r="Z372"/>
      <c r="AA372"/>
      <c r="AB372"/>
      <c r="AC372"/>
      <c r="AD372"/>
      <c r="AE372"/>
      <c r="AF372"/>
      <c r="AG372"/>
      <c r="AH372"/>
      <c r="AI372" t="s">
        <v>34</v>
      </c>
      <c r="AJ372"/>
      <c r="AK372"/>
      <c r="AL372"/>
      <c r="AM372"/>
      <c r="AN372"/>
      <c r="AO372"/>
      <c r="AP372" t="s">
        <v>39</v>
      </c>
      <c r="AQ372"/>
      <c r="AR372"/>
      <c r="AS372"/>
      <c r="AT372"/>
      <c r="AU372"/>
      <c r="AV372"/>
      <c r="AW372"/>
      <c r="AX372"/>
      <c r="AY372"/>
      <c r="AZ372"/>
      <c r="BA372"/>
      <c r="BB372"/>
      <c r="BC372"/>
      <c r="BD372" t="s">
        <v>51</v>
      </c>
      <c r="BE372" t="s">
        <v>17</v>
      </c>
      <c r="BF372"/>
      <c r="BG372" t="s">
        <v>53</v>
      </c>
      <c r="BH372" t="s">
        <v>54</v>
      </c>
      <c r="BI372" t="s">
        <v>55</v>
      </c>
      <c r="BJ372"/>
      <c r="BK372" t="s">
        <v>57</v>
      </c>
      <c r="BL372" t="s">
        <v>58</v>
      </c>
      <c r="BM372" t="s">
        <v>59</v>
      </c>
      <c r="BN372" t="s">
        <v>24</v>
      </c>
      <c r="BO372"/>
      <c r="BP372"/>
      <c r="BQ372"/>
      <c r="BR372"/>
      <c r="BS372" t="s">
        <v>63</v>
      </c>
      <c r="BT372"/>
      <c r="BU372" t="s">
        <v>64</v>
      </c>
      <c r="BV372"/>
      <c r="BW372"/>
      <c r="BX372" t="s">
        <v>67</v>
      </c>
      <c r="BY372"/>
      <c r="BZ372" t="s">
        <v>69</v>
      </c>
      <c r="CA372"/>
      <c r="CB372"/>
      <c r="CC372"/>
      <c r="CD372"/>
      <c r="CE372"/>
      <c r="CF372" t="s">
        <v>75</v>
      </c>
      <c r="CG372"/>
      <c r="CH372"/>
      <c r="CI372" t="s">
        <v>385</v>
      </c>
      <c r="CJ372" t="s">
        <v>478</v>
      </c>
      <c r="CK372" t="s">
        <v>134</v>
      </c>
      <c r="CL372" t="s">
        <v>172</v>
      </c>
      <c r="CM372" t="s">
        <v>389</v>
      </c>
      <c r="CN372" t="s">
        <v>387</v>
      </c>
      <c r="CO372" t="s">
        <v>82</v>
      </c>
      <c r="CP372" t="s">
        <v>87</v>
      </c>
      <c r="CQ372" t="s">
        <v>103</v>
      </c>
      <c r="CR372" t="s">
        <v>96</v>
      </c>
      <c r="CS372" t="s">
        <v>86</v>
      </c>
      <c r="CT372" t="s">
        <v>362</v>
      </c>
      <c r="CU372"/>
    </row>
    <row r="373" spans="1:99">
      <c r="A373">
        <v>18037865699</v>
      </c>
      <c r="B373"/>
      <c r="C373"/>
      <c r="D373" t="s">
        <v>18</v>
      </c>
      <c r="E373" t="s">
        <v>19</v>
      </c>
      <c r="F373"/>
      <c r="G373"/>
      <c r="H373"/>
      <c r="I373"/>
      <c r="J373" t="s">
        <v>24</v>
      </c>
      <c r="K373"/>
      <c r="L373"/>
      <c r="M373"/>
      <c r="N373"/>
      <c r="O373"/>
      <c r="P373"/>
      <c r="Q373"/>
      <c r="R373" t="s">
        <v>18</v>
      </c>
      <c r="S373"/>
      <c r="T373"/>
      <c r="U373" t="s">
        <v>21</v>
      </c>
      <c r="V373"/>
      <c r="W373" t="s">
        <v>23</v>
      </c>
      <c r="X373"/>
      <c r="Y373"/>
      <c r="Z373"/>
      <c r="AA373"/>
      <c r="AB373"/>
      <c r="AC373" t="s">
        <v>605</v>
      </c>
      <c r="AD373"/>
      <c r="AE373"/>
      <c r="AF373"/>
      <c r="AG373"/>
      <c r="AH373"/>
      <c r="AI373" t="s">
        <v>34</v>
      </c>
      <c r="AJ373"/>
      <c r="AK373"/>
      <c r="AL373"/>
      <c r="AM373"/>
      <c r="AN373"/>
      <c r="AO373"/>
      <c r="AP373"/>
      <c r="AQ373"/>
      <c r="AR373"/>
      <c r="AS373" t="s">
        <v>42</v>
      </c>
      <c r="AT373"/>
      <c r="AU373"/>
      <c r="AV373"/>
      <c r="AW373"/>
      <c r="AX373" t="s">
        <v>46</v>
      </c>
      <c r="AY373" t="s">
        <v>47</v>
      </c>
      <c r="AZ373"/>
      <c r="BA373"/>
      <c r="BB373"/>
      <c r="BC373"/>
      <c r="BD373"/>
      <c r="BE373"/>
      <c r="BF373"/>
      <c r="BG373"/>
      <c r="BH373" t="s">
        <v>54</v>
      </c>
      <c r="BI373"/>
      <c r="BJ373"/>
      <c r="BK373"/>
      <c r="BL373"/>
      <c r="BM373"/>
      <c r="BN373" t="s">
        <v>24</v>
      </c>
      <c r="BO373"/>
      <c r="BP373"/>
      <c r="BQ373"/>
      <c r="BR373"/>
      <c r="BS373" t="s">
        <v>63</v>
      </c>
      <c r="BT373"/>
      <c r="BU373" t="s">
        <v>64</v>
      </c>
      <c r="BV373"/>
      <c r="BW373"/>
      <c r="BX373" t="s">
        <v>67</v>
      </c>
      <c r="BY373"/>
      <c r="BZ373"/>
      <c r="CA373"/>
      <c r="CB373"/>
      <c r="CC373"/>
      <c r="CD373"/>
      <c r="CE373"/>
      <c r="CF373" t="s">
        <v>75</v>
      </c>
      <c r="CG373"/>
      <c r="CH373"/>
      <c r="CI373" t="s">
        <v>388</v>
      </c>
      <c r="CJ373" t="s">
        <v>476</v>
      </c>
      <c r="CK373" t="s">
        <v>134</v>
      </c>
      <c r="CL373" t="s">
        <v>163</v>
      </c>
      <c r="CM373" t="s">
        <v>389</v>
      </c>
      <c r="CN373" t="s">
        <v>387</v>
      </c>
      <c r="CO373" t="s">
        <v>82</v>
      </c>
      <c r="CP373" t="s">
        <v>94</v>
      </c>
      <c r="CQ373" t="s">
        <v>84</v>
      </c>
      <c r="CR373" t="s">
        <v>99</v>
      </c>
      <c r="CS373" t="s">
        <v>86</v>
      </c>
      <c r="CT373" t="s">
        <v>399</v>
      </c>
      <c r="CU373"/>
    </row>
    <row r="374" spans="1:99">
      <c r="A374">
        <v>18037865552</v>
      </c>
      <c r="B374"/>
      <c r="C374"/>
      <c r="D374"/>
      <c r="E374"/>
      <c r="F374"/>
      <c r="G374"/>
      <c r="H374"/>
      <c r="I374"/>
      <c r="J374"/>
      <c r="K374"/>
      <c r="L374"/>
      <c r="M374"/>
      <c r="N374"/>
      <c r="O374" t="s">
        <v>417</v>
      </c>
      <c r="P374"/>
      <c r="Q374"/>
      <c r="R374" t="s">
        <v>18</v>
      </c>
      <c r="S374"/>
      <c r="T374"/>
      <c r="U374"/>
      <c r="V374"/>
      <c r="W374"/>
      <c r="X374"/>
      <c r="Y374"/>
      <c r="Z374"/>
      <c r="AA374"/>
      <c r="AB374"/>
      <c r="AC374"/>
      <c r="AD374"/>
      <c r="AE374"/>
      <c r="AF374"/>
      <c r="AG374"/>
      <c r="AH374"/>
      <c r="AI374" t="s">
        <v>34</v>
      </c>
      <c r="AJ374"/>
      <c r="AK374"/>
      <c r="AL374"/>
      <c r="AM374"/>
      <c r="AN374"/>
      <c r="AO374"/>
      <c r="AP374"/>
      <c r="AQ374"/>
      <c r="AR374"/>
      <c r="AS374"/>
      <c r="AT374"/>
      <c r="AU374"/>
      <c r="AV374"/>
      <c r="AW374"/>
      <c r="AX374" t="s">
        <v>46</v>
      </c>
      <c r="AY374"/>
      <c r="AZ374"/>
      <c r="BA374"/>
      <c r="BB374"/>
      <c r="BC374"/>
      <c r="BD374" t="s">
        <v>51</v>
      </c>
      <c r="BE374"/>
      <c r="BF374"/>
      <c r="BG374"/>
      <c r="BH374"/>
      <c r="BI374"/>
      <c r="BJ374"/>
      <c r="BK374"/>
      <c r="BL374"/>
      <c r="BM374"/>
      <c r="BN374"/>
      <c r="BO374"/>
      <c r="BP374"/>
      <c r="BQ374"/>
      <c r="BR374"/>
      <c r="BS374"/>
      <c r="BT374"/>
      <c r="BU374" t="s">
        <v>64</v>
      </c>
      <c r="BV374"/>
      <c r="BW374"/>
      <c r="BX374"/>
      <c r="BY374"/>
      <c r="BZ374"/>
      <c r="CA374"/>
      <c r="CB374"/>
      <c r="CC374"/>
      <c r="CD374"/>
      <c r="CE374"/>
      <c r="CF374"/>
      <c r="CG374"/>
      <c r="CH374"/>
      <c r="CI374" t="s">
        <v>385</v>
      </c>
      <c r="CJ374" t="s">
        <v>476</v>
      </c>
      <c r="CK374" t="s">
        <v>134</v>
      </c>
      <c r="CL374" t="s">
        <v>163</v>
      </c>
      <c r="CM374" t="s">
        <v>389</v>
      </c>
      <c r="CN374" t="s">
        <v>387</v>
      </c>
      <c r="CO374" t="s">
        <v>82</v>
      </c>
      <c r="CP374" t="s">
        <v>93</v>
      </c>
      <c r="CQ374" t="s">
        <v>103</v>
      </c>
      <c r="CR374" t="s">
        <v>99</v>
      </c>
      <c r="CS374" t="s">
        <v>86</v>
      </c>
      <c r="CT374" t="s">
        <v>360</v>
      </c>
      <c r="CU374"/>
    </row>
    <row r="375" spans="1:99">
      <c r="A375">
        <v>18037865360</v>
      </c>
      <c r="B375"/>
      <c r="C375"/>
      <c r="D375"/>
      <c r="E375"/>
      <c r="F375"/>
      <c r="G375"/>
      <c r="H375"/>
      <c r="I375"/>
      <c r="J375"/>
      <c r="K375" t="s">
        <v>25</v>
      </c>
      <c r="L375" t="s">
        <v>26</v>
      </c>
      <c r="M375"/>
      <c r="N375"/>
      <c r="O375"/>
      <c r="P375"/>
      <c r="Q375"/>
      <c r="R375"/>
      <c r="S375"/>
      <c r="T375"/>
      <c r="U375"/>
      <c r="V375"/>
      <c r="W375"/>
      <c r="X375"/>
      <c r="Y375"/>
      <c r="Z375"/>
      <c r="AA375"/>
      <c r="AB375" t="s">
        <v>28</v>
      </c>
      <c r="AC375"/>
      <c r="AD375"/>
      <c r="AE375"/>
      <c r="AF375"/>
      <c r="AG375"/>
      <c r="AH375"/>
      <c r="AI375" t="s">
        <v>34</v>
      </c>
      <c r="AJ375"/>
      <c r="AK375"/>
      <c r="AL375"/>
      <c r="AM375"/>
      <c r="AN375"/>
      <c r="AO375"/>
      <c r="AP375"/>
      <c r="AQ375"/>
      <c r="AR375" t="s">
        <v>41</v>
      </c>
      <c r="AS375"/>
      <c r="AT375" t="s">
        <v>37</v>
      </c>
      <c r="AU375"/>
      <c r="AV375"/>
      <c r="AW375"/>
      <c r="AX375"/>
      <c r="AY375"/>
      <c r="AZ375"/>
      <c r="BA375"/>
      <c r="BB375"/>
      <c r="BC375"/>
      <c r="BD375"/>
      <c r="BE375"/>
      <c r="BF375"/>
      <c r="BG375"/>
      <c r="BH375"/>
      <c r="BI375"/>
      <c r="BJ375"/>
      <c r="BK375"/>
      <c r="BL375"/>
      <c r="BM375" t="s">
        <v>59</v>
      </c>
      <c r="BN375"/>
      <c r="BO375"/>
      <c r="BP375"/>
      <c r="BQ375"/>
      <c r="BR375"/>
      <c r="BS375" t="s">
        <v>63</v>
      </c>
      <c r="BT375"/>
      <c r="BU375" t="s">
        <v>64</v>
      </c>
      <c r="BV375"/>
      <c r="BW375"/>
      <c r="BX375"/>
      <c r="BY375"/>
      <c r="BZ375" t="s">
        <v>69</v>
      </c>
      <c r="CA375"/>
      <c r="CB375"/>
      <c r="CC375"/>
      <c r="CD375"/>
      <c r="CE375"/>
      <c r="CF375"/>
      <c r="CG375"/>
      <c r="CH375"/>
      <c r="CI375" t="s">
        <v>388</v>
      </c>
      <c r="CJ375" t="s">
        <v>476</v>
      </c>
      <c r="CK375" t="s">
        <v>134</v>
      </c>
      <c r="CL375" t="s">
        <v>142</v>
      </c>
      <c r="CM375" t="s">
        <v>389</v>
      </c>
      <c r="CN375"/>
      <c r="CO375" t="s">
        <v>82</v>
      </c>
      <c r="CP375"/>
      <c r="CQ375" t="s">
        <v>103</v>
      </c>
      <c r="CR375" t="s">
        <v>85</v>
      </c>
      <c r="CS375" t="s">
        <v>86</v>
      </c>
      <c r="CT375" t="s">
        <v>399</v>
      </c>
      <c r="CU375"/>
    </row>
    <row r="376" spans="1:99">
      <c r="A376">
        <v>18037865214</v>
      </c>
      <c r="B376" t="s">
        <v>16</v>
      </c>
      <c r="C376" t="s">
        <v>17</v>
      </c>
      <c r="D376"/>
      <c r="E376"/>
      <c r="F376"/>
      <c r="G376"/>
      <c r="H376" t="s">
        <v>22</v>
      </c>
      <c r="I376"/>
      <c r="J376"/>
      <c r="K376" t="s">
        <v>25</v>
      </c>
      <c r="L376" t="s">
        <v>26</v>
      </c>
      <c r="M376"/>
      <c r="N376" t="s">
        <v>28</v>
      </c>
      <c r="O376"/>
      <c r="P376" t="s">
        <v>16</v>
      </c>
      <c r="Q376"/>
      <c r="R376"/>
      <c r="S376"/>
      <c r="T376"/>
      <c r="U376"/>
      <c r="V376"/>
      <c r="W376"/>
      <c r="X376"/>
      <c r="Y376" t="s">
        <v>25</v>
      </c>
      <c r="Z376"/>
      <c r="AA376"/>
      <c r="AB376" t="s">
        <v>28</v>
      </c>
      <c r="AC376"/>
      <c r="AD376"/>
      <c r="AE376"/>
      <c r="AF376"/>
      <c r="AG376"/>
      <c r="AH376" t="s">
        <v>33</v>
      </c>
      <c r="AI376"/>
      <c r="AJ376"/>
      <c r="AK376"/>
      <c r="AL376"/>
      <c r="AM376" t="s">
        <v>353</v>
      </c>
      <c r="AN376"/>
      <c r="AO376" t="s">
        <v>38</v>
      </c>
      <c r="AP376"/>
      <c r="AQ376"/>
      <c r="AR376" t="s">
        <v>41</v>
      </c>
      <c r="AS376"/>
      <c r="AT376"/>
      <c r="AU376"/>
      <c r="AV376"/>
      <c r="AW376"/>
      <c r="AX376" t="s">
        <v>46</v>
      </c>
      <c r="AY376"/>
      <c r="AZ376"/>
      <c r="BA376"/>
      <c r="BB376" t="s">
        <v>49</v>
      </c>
      <c r="BC376"/>
      <c r="BD376"/>
      <c r="BE376"/>
      <c r="BF376"/>
      <c r="BG376"/>
      <c r="BH376"/>
      <c r="BI376"/>
      <c r="BJ376"/>
      <c r="BK376" t="s">
        <v>57</v>
      </c>
      <c r="BL376"/>
      <c r="BM376" t="s">
        <v>59</v>
      </c>
      <c r="BN376"/>
      <c r="BO376"/>
      <c r="BP376"/>
      <c r="BQ376"/>
      <c r="BR376"/>
      <c r="BS376"/>
      <c r="BT376"/>
      <c r="BU376" t="s">
        <v>64</v>
      </c>
      <c r="BV376"/>
      <c r="BW376"/>
      <c r="BX376" t="s">
        <v>67</v>
      </c>
      <c r="BY376"/>
      <c r="BZ376"/>
      <c r="CA376"/>
      <c r="CB376" t="s">
        <v>71</v>
      </c>
      <c r="CC376"/>
      <c r="CD376"/>
      <c r="CE376"/>
      <c r="CF376"/>
      <c r="CG376"/>
      <c r="CH376"/>
      <c r="CI376" t="s">
        <v>388</v>
      </c>
      <c r="CJ376" t="s">
        <v>478</v>
      </c>
      <c r="CK376" t="s">
        <v>134</v>
      </c>
      <c r="CL376" t="s">
        <v>172</v>
      </c>
      <c r="CM376" t="s">
        <v>106</v>
      </c>
      <c r="CN376" t="s">
        <v>387</v>
      </c>
      <c r="CO376" t="s">
        <v>409</v>
      </c>
      <c r="CP376" t="s">
        <v>90</v>
      </c>
      <c r="CQ376" t="s">
        <v>84</v>
      </c>
      <c r="CR376" t="s">
        <v>96</v>
      </c>
      <c r="CS376" t="s">
        <v>86</v>
      </c>
      <c r="CT376" t="s">
        <v>404</v>
      </c>
      <c r="CU376"/>
    </row>
    <row r="377" spans="1:99">
      <c r="A377">
        <v>18037865053</v>
      </c>
      <c r="B377" t="s">
        <v>16</v>
      </c>
      <c r="C377"/>
      <c r="D377"/>
      <c r="E377"/>
      <c r="F377"/>
      <c r="G377"/>
      <c r="H377"/>
      <c r="I377" t="s">
        <v>23</v>
      </c>
      <c r="J377" t="s">
        <v>24</v>
      </c>
      <c r="K377" t="s">
        <v>25</v>
      </c>
      <c r="L377" t="s">
        <v>26</v>
      </c>
      <c r="M377"/>
      <c r="N377" t="s">
        <v>28</v>
      </c>
      <c r="O377"/>
      <c r="P377" t="s">
        <v>16</v>
      </c>
      <c r="Q377"/>
      <c r="R377"/>
      <c r="S377"/>
      <c r="T377"/>
      <c r="U377"/>
      <c r="V377"/>
      <c r="W377"/>
      <c r="X377"/>
      <c r="Y377" t="s">
        <v>25</v>
      </c>
      <c r="Z377"/>
      <c r="AA377"/>
      <c r="AB377"/>
      <c r="AC377"/>
      <c r="AD377"/>
      <c r="AE377"/>
      <c r="AF377"/>
      <c r="AG377"/>
      <c r="AH377"/>
      <c r="AI377"/>
      <c r="AJ377" t="s">
        <v>35</v>
      </c>
      <c r="AK377"/>
      <c r="AL377"/>
      <c r="AM377"/>
      <c r="AN377"/>
      <c r="AO377" t="s">
        <v>38</v>
      </c>
      <c r="AP377" t="s">
        <v>39</v>
      </c>
      <c r="AQ377"/>
      <c r="AR377" t="s">
        <v>41</v>
      </c>
      <c r="AS377" t="s">
        <v>42</v>
      </c>
      <c r="AT377"/>
      <c r="AU377"/>
      <c r="AV377"/>
      <c r="AW377" t="s">
        <v>45</v>
      </c>
      <c r="AX377"/>
      <c r="AY377"/>
      <c r="AZ377"/>
      <c r="BA377"/>
      <c r="BB377" t="s">
        <v>49</v>
      </c>
      <c r="BC377" t="s">
        <v>50</v>
      </c>
      <c r="BD377" t="s">
        <v>51</v>
      </c>
      <c r="BE377"/>
      <c r="BF377"/>
      <c r="BG377"/>
      <c r="BH377"/>
      <c r="BI377"/>
      <c r="BJ377"/>
      <c r="BK377" t="s">
        <v>57</v>
      </c>
      <c r="BL377"/>
      <c r="BM377" t="s">
        <v>59</v>
      </c>
      <c r="BN377" t="s">
        <v>24</v>
      </c>
      <c r="BO377"/>
      <c r="BP377"/>
      <c r="BQ377"/>
      <c r="BR377"/>
      <c r="BS377" t="s">
        <v>63</v>
      </c>
      <c r="BT377"/>
      <c r="BU377"/>
      <c r="BV377"/>
      <c r="BW377" t="s">
        <v>66</v>
      </c>
      <c r="BX377"/>
      <c r="BY377"/>
      <c r="BZ377"/>
      <c r="CA377"/>
      <c r="CB377"/>
      <c r="CC377"/>
      <c r="CD377"/>
      <c r="CE377" t="s">
        <v>74</v>
      </c>
      <c r="CF377"/>
      <c r="CG377"/>
      <c r="CH377"/>
      <c r="CI377"/>
      <c r="CJ377" t="s">
        <v>476</v>
      </c>
      <c r="CK377" t="s">
        <v>134</v>
      </c>
      <c r="CL377" t="s">
        <v>172</v>
      </c>
      <c r="CM377" t="s">
        <v>389</v>
      </c>
      <c r="CN377" t="s">
        <v>387</v>
      </c>
      <c r="CO377" t="s">
        <v>82</v>
      </c>
      <c r="CP377" t="s">
        <v>87</v>
      </c>
      <c r="CQ377" t="s">
        <v>88</v>
      </c>
      <c r="CR377" t="s">
        <v>105</v>
      </c>
      <c r="CS377" t="s">
        <v>86</v>
      </c>
      <c r="CT377" t="s">
        <v>359</v>
      </c>
      <c r="CU377"/>
    </row>
    <row r="378" spans="1:99">
      <c r="A378">
        <v>18037864914</v>
      </c>
      <c r="B378"/>
      <c r="C378"/>
      <c r="D378"/>
      <c r="E378" t="s">
        <v>19</v>
      </c>
      <c r="F378"/>
      <c r="G378"/>
      <c r="H378"/>
      <c r="I378"/>
      <c r="J378"/>
      <c r="K378"/>
      <c r="L378"/>
      <c r="M378"/>
      <c r="N378"/>
      <c r="O378"/>
      <c r="P378"/>
      <c r="Q378"/>
      <c r="R378"/>
      <c r="S378"/>
      <c r="T378"/>
      <c r="U378"/>
      <c r="V378"/>
      <c r="W378" t="s">
        <v>23</v>
      </c>
      <c r="X378"/>
      <c r="Y378"/>
      <c r="Z378"/>
      <c r="AA378"/>
      <c r="AB378"/>
      <c r="AC378"/>
      <c r="AD378"/>
      <c r="AE378"/>
      <c r="AF378"/>
      <c r="AG378"/>
      <c r="AH378"/>
      <c r="AI378" t="s">
        <v>34</v>
      </c>
      <c r="AJ378"/>
      <c r="AK378"/>
      <c r="AL378"/>
      <c r="AM378"/>
      <c r="AN378"/>
      <c r="AO378"/>
      <c r="AP378" t="s">
        <v>39</v>
      </c>
      <c r="AQ378"/>
      <c r="AR378" t="s">
        <v>41</v>
      </c>
      <c r="AS378"/>
      <c r="AT378" t="s">
        <v>37</v>
      </c>
      <c r="AU378"/>
      <c r="AV378"/>
      <c r="AW378"/>
      <c r="AX378"/>
      <c r="AY378"/>
      <c r="AZ378"/>
      <c r="BA378"/>
      <c r="BB378" t="s">
        <v>49</v>
      </c>
      <c r="BC378"/>
      <c r="BD378"/>
      <c r="BE378"/>
      <c r="BF378"/>
      <c r="BG378"/>
      <c r="BH378"/>
      <c r="BI378" t="s">
        <v>55</v>
      </c>
      <c r="BJ378"/>
      <c r="BK378"/>
      <c r="BL378"/>
      <c r="BM378"/>
      <c r="BN378"/>
      <c r="BO378"/>
      <c r="BP378"/>
      <c r="BQ378"/>
      <c r="BR378"/>
      <c r="BS378" t="s">
        <v>63</v>
      </c>
      <c r="BT378"/>
      <c r="BU378" t="s">
        <v>64</v>
      </c>
      <c r="BV378"/>
      <c r="BW378"/>
      <c r="BX378"/>
      <c r="BY378"/>
      <c r="BZ378"/>
      <c r="CA378"/>
      <c r="CB378" t="s">
        <v>71</v>
      </c>
      <c r="CC378"/>
      <c r="CD378"/>
      <c r="CE378"/>
      <c r="CF378"/>
      <c r="CG378"/>
      <c r="CH378"/>
      <c r="CI378"/>
      <c r="CJ378" t="s">
        <v>476</v>
      </c>
      <c r="CK378" t="s">
        <v>134</v>
      </c>
      <c r="CL378" t="s">
        <v>172</v>
      </c>
      <c r="CM378"/>
      <c r="CN378" t="s">
        <v>387</v>
      </c>
      <c r="CO378" t="s">
        <v>82</v>
      </c>
      <c r="CP378"/>
      <c r="CQ378"/>
      <c r="CR378" t="s">
        <v>99</v>
      </c>
      <c r="CS378" t="s">
        <v>86</v>
      </c>
      <c r="CT378" t="s">
        <v>399</v>
      </c>
      <c r="CU378"/>
    </row>
    <row r="379" spans="1:99">
      <c r="A379">
        <v>18037864738</v>
      </c>
      <c r="B379" t="s">
        <v>16</v>
      </c>
      <c r="C379" t="s">
        <v>17</v>
      </c>
      <c r="D379"/>
      <c r="E379"/>
      <c r="F379"/>
      <c r="G379"/>
      <c r="H379"/>
      <c r="I379"/>
      <c r="J379"/>
      <c r="K379"/>
      <c r="L379" t="s">
        <v>26</v>
      </c>
      <c r="M379"/>
      <c r="N379"/>
      <c r="O379"/>
      <c r="P379"/>
      <c r="Q379" t="s">
        <v>17</v>
      </c>
      <c r="R379"/>
      <c r="S379"/>
      <c r="T379"/>
      <c r="U379"/>
      <c r="V379"/>
      <c r="W379" t="s">
        <v>23</v>
      </c>
      <c r="X379"/>
      <c r="Y379"/>
      <c r="Z379"/>
      <c r="AA379"/>
      <c r="AB379"/>
      <c r="AC379"/>
      <c r="AD379"/>
      <c r="AE379"/>
      <c r="AF379"/>
      <c r="AG379"/>
      <c r="AH379"/>
      <c r="AI379" t="s">
        <v>34</v>
      </c>
      <c r="AJ379"/>
      <c r="AK379"/>
      <c r="AL379"/>
      <c r="AM379"/>
      <c r="AN379"/>
      <c r="AO379"/>
      <c r="AP379" t="s">
        <v>39</v>
      </c>
      <c r="AQ379"/>
      <c r="AR379" t="s">
        <v>41</v>
      </c>
      <c r="AS379" t="s">
        <v>42</v>
      </c>
      <c r="AT379"/>
      <c r="AU379"/>
      <c r="AV379"/>
      <c r="AW379"/>
      <c r="AX379"/>
      <c r="AY379"/>
      <c r="AZ379"/>
      <c r="BA379"/>
      <c r="BB379" t="s">
        <v>49</v>
      </c>
      <c r="BC379"/>
      <c r="BD379"/>
      <c r="BE379" t="s">
        <v>17</v>
      </c>
      <c r="BF379"/>
      <c r="BG379"/>
      <c r="BH379"/>
      <c r="BI379"/>
      <c r="BJ379"/>
      <c r="BK379"/>
      <c r="BL379" t="s">
        <v>58</v>
      </c>
      <c r="BM379"/>
      <c r="BN379"/>
      <c r="BO379"/>
      <c r="BP379"/>
      <c r="BQ379"/>
      <c r="BR379"/>
      <c r="BS379"/>
      <c r="BT379"/>
      <c r="BU379" t="s">
        <v>64</v>
      </c>
      <c r="BV379"/>
      <c r="BW379"/>
      <c r="BX379"/>
      <c r="BY379"/>
      <c r="BZ379"/>
      <c r="CA379"/>
      <c r="CB379"/>
      <c r="CC379"/>
      <c r="CD379"/>
      <c r="CE379"/>
      <c r="CF379"/>
      <c r="CG379"/>
      <c r="CH379"/>
      <c r="CI379" t="s">
        <v>388</v>
      </c>
      <c r="CJ379" t="s">
        <v>476</v>
      </c>
      <c r="CK379" t="s">
        <v>134</v>
      </c>
      <c r="CL379" t="s">
        <v>172</v>
      </c>
      <c r="CM379"/>
      <c r="CN379"/>
      <c r="CO379" t="s">
        <v>82</v>
      </c>
      <c r="CP379" t="s">
        <v>87</v>
      </c>
      <c r="CQ379" t="s">
        <v>88</v>
      </c>
      <c r="CR379" t="s">
        <v>99</v>
      </c>
      <c r="CS379" t="s">
        <v>86</v>
      </c>
      <c r="CT379" t="s">
        <v>399</v>
      </c>
      <c r="CU379"/>
    </row>
    <row r="380" spans="1:99">
      <c r="A380">
        <v>18037864618</v>
      </c>
      <c r="B380"/>
      <c r="C380" t="s">
        <v>17</v>
      </c>
      <c r="D380" t="s">
        <v>18</v>
      </c>
      <c r="E380"/>
      <c r="F380"/>
      <c r="G380"/>
      <c r="H380"/>
      <c r="I380"/>
      <c r="J380" t="s">
        <v>24</v>
      </c>
      <c r="K380"/>
      <c r="L380"/>
      <c r="M380"/>
      <c r="N380"/>
      <c r="O380"/>
      <c r="P380"/>
      <c r="Q380"/>
      <c r="R380" t="s">
        <v>18</v>
      </c>
      <c r="S380"/>
      <c r="T380"/>
      <c r="U380"/>
      <c r="V380"/>
      <c r="W380" t="s">
        <v>23</v>
      </c>
      <c r="X380" t="s">
        <v>24</v>
      </c>
      <c r="Y380"/>
      <c r="Z380"/>
      <c r="AA380"/>
      <c r="AB380"/>
      <c r="AC380"/>
      <c r="AD380"/>
      <c r="AE380"/>
      <c r="AF380"/>
      <c r="AG380"/>
      <c r="AH380"/>
      <c r="AI380" t="s">
        <v>34</v>
      </c>
      <c r="AJ380"/>
      <c r="AK380"/>
      <c r="AL380"/>
      <c r="AM380"/>
      <c r="AN380"/>
      <c r="AO380"/>
      <c r="AP380" t="s">
        <v>39</v>
      </c>
      <c r="AQ380"/>
      <c r="AR380"/>
      <c r="AS380"/>
      <c r="AT380"/>
      <c r="AU380" t="s">
        <v>43</v>
      </c>
      <c r="AV380"/>
      <c r="AW380"/>
      <c r="AX380"/>
      <c r="AY380" t="s">
        <v>47</v>
      </c>
      <c r="AZ380"/>
      <c r="BA380"/>
      <c r="BB380"/>
      <c r="BC380"/>
      <c r="BD380"/>
      <c r="BE380"/>
      <c r="BF380"/>
      <c r="BG380"/>
      <c r="BH380"/>
      <c r="BI380" t="s">
        <v>55</v>
      </c>
      <c r="BJ380"/>
      <c r="BK380"/>
      <c r="BL380"/>
      <c r="BM380"/>
      <c r="BN380" t="s">
        <v>24</v>
      </c>
      <c r="BO380"/>
      <c r="BP380"/>
      <c r="BQ380"/>
      <c r="BR380" t="s">
        <v>62</v>
      </c>
      <c r="BS380"/>
      <c r="BT380"/>
      <c r="BU380" t="s">
        <v>64</v>
      </c>
      <c r="BV380"/>
      <c r="BW380"/>
      <c r="BX380"/>
      <c r="BY380"/>
      <c r="BZ380"/>
      <c r="CA380"/>
      <c r="CB380"/>
      <c r="CC380"/>
      <c r="CD380" t="s">
        <v>73</v>
      </c>
      <c r="CE380"/>
      <c r="CF380"/>
      <c r="CG380"/>
      <c r="CH380"/>
      <c r="CI380" t="s">
        <v>388</v>
      </c>
      <c r="CJ380" t="s">
        <v>476</v>
      </c>
      <c r="CK380" t="s">
        <v>134</v>
      </c>
      <c r="CL380" t="s">
        <v>163</v>
      </c>
      <c r="CM380" t="s">
        <v>389</v>
      </c>
      <c r="CN380" t="s">
        <v>387</v>
      </c>
      <c r="CO380" t="s">
        <v>82</v>
      </c>
      <c r="CP380"/>
      <c r="CQ380" t="s">
        <v>88</v>
      </c>
      <c r="CR380" t="s">
        <v>99</v>
      </c>
      <c r="CS380" t="s">
        <v>86</v>
      </c>
      <c r="CT380" t="s">
        <v>408</v>
      </c>
      <c r="CU380"/>
    </row>
    <row r="381" spans="1:99">
      <c r="A381">
        <v>18037864449</v>
      </c>
      <c r="B381"/>
      <c r="C381" t="s">
        <v>17</v>
      </c>
      <c r="D381"/>
      <c r="E381"/>
      <c r="F381"/>
      <c r="G381"/>
      <c r="H381" t="s">
        <v>22</v>
      </c>
      <c r="I381"/>
      <c r="J381"/>
      <c r="K381"/>
      <c r="L381"/>
      <c r="M381"/>
      <c r="N381"/>
      <c r="O381"/>
      <c r="P381" t="s">
        <v>16</v>
      </c>
      <c r="Q381"/>
      <c r="R381" t="s">
        <v>18</v>
      </c>
      <c r="S381"/>
      <c r="T381"/>
      <c r="U381"/>
      <c r="V381"/>
      <c r="W381" t="s">
        <v>23</v>
      </c>
      <c r="X381"/>
      <c r="Y381"/>
      <c r="Z381"/>
      <c r="AA381"/>
      <c r="AB381"/>
      <c r="AC381"/>
      <c r="AD381"/>
      <c r="AE381"/>
      <c r="AF381"/>
      <c r="AG381"/>
      <c r="AH381"/>
      <c r="AI381"/>
      <c r="AJ381"/>
      <c r="AK381"/>
      <c r="AL381"/>
      <c r="AM381"/>
      <c r="AN381"/>
      <c r="AO381"/>
      <c r="AP381" t="s">
        <v>39</v>
      </c>
      <c r="AQ381"/>
      <c r="AR381" t="s">
        <v>41</v>
      </c>
      <c r="AS381"/>
      <c r="AT381"/>
      <c r="AU381"/>
      <c r="AV381"/>
      <c r="AW381"/>
      <c r="AX381"/>
      <c r="AY381"/>
      <c r="AZ381"/>
      <c r="BA381"/>
      <c r="BB381"/>
      <c r="BC381"/>
      <c r="BD381" t="s">
        <v>51</v>
      </c>
      <c r="BE381"/>
      <c r="BF381"/>
      <c r="BG381"/>
      <c r="BH381"/>
      <c r="BI381"/>
      <c r="BJ381"/>
      <c r="BK381"/>
      <c r="BL381"/>
      <c r="BM381" t="s">
        <v>59</v>
      </c>
      <c r="BN381"/>
      <c r="BO381"/>
      <c r="BP381"/>
      <c r="BQ381"/>
      <c r="BR381" t="s">
        <v>62</v>
      </c>
      <c r="BS381"/>
      <c r="BT381"/>
      <c r="BU381" t="s">
        <v>64</v>
      </c>
      <c r="BV381"/>
      <c r="BW381"/>
      <c r="BX381" t="s">
        <v>67</v>
      </c>
      <c r="BY381"/>
      <c r="BZ381"/>
      <c r="CA381"/>
      <c r="CB381"/>
      <c r="CC381"/>
      <c r="CD381" t="s">
        <v>73</v>
      </c>
      <c r="CE381"/>
      <c r="CF381"/>
      <c r="CG381"/>
      <c r="CH381"/>
      <c r="CI381" t="s">
        <v>388</v>
      </c>
      <c r="CJ381" t="s">
        <v>476</v>
      </c>
      <c r="CK381"/>
      <c r="CL381"/>
      <c r="CM381" t="s">
        <v>389</v>
      </c>
      <c r="CN381"/>
      <c r="CO381" t="s">
        <v>82</v>
      </c>
      <c r="CP381"/>
      <c r="CQ381" t="s">
        <v>95</v>
      </c>
      <c r="CR381" t="s">
        <v>99</v>
      </c>
      <c r="CS381" t="s">
        <v>86</v>
      </c>
      <c r="CT381" t="s">
        <v>360</v>
      </c>
      <c r="CU381"/>
    </row>
    <row r="382" spans="1:99">
      <c r="A382">
        <v>18037864181</v>
      </c>
      <c r="B382"/>
      <c r="C382"/>
      <c r="D382"/>
      <c r="E382"/>
      <c r="F382"/>
      <c r="G382"/>
      <c r="H382"/>
      <c r="I382"/>
      <c r="J382"/>
      <c r="K382"/>
      <c r="L382" t="s">
        <v>26</v>
      </c>
      <c r="M382" t="s">
        <v>27</v>
      </c>
      <c r="N382"/>
      <c r="O382"/>
      <c r="P382"/>
      <c r="Q382"/>
      <c r="R382"/>
      <c r="S382"/>
      <c r="T382"/>
      <c r="U382"/>
      <c r="V382"/>
      <c r="W382" t="s">
        <v>23</v>
      </c>
      <c r="X382"/>
      <c r="Y382"/>
      <c r="Z382"/>
      <c r="AA382"/>
      <c r="AB382"/>
      <c r="AC382"/>
      <c r="AD382"/>
      <c r="AE382"/>
      <c r="AF382"/>
      <c r="AG382"/>
      <c r="AH382"/>
      <c r="AI382" t="s">
        <v>34</v>
      </c>
      <c r="AJ382"/>
      <c r="AK382"/>
      <c r="AL382"/>
      <c r="AM382"/>
      <c r="AN382"/>
      <c r="AO382" t="s">
        <v>38</v>
      </c>
      <c r="AP382" t="s">
        <v>39</v>
      </c>
      <c r="AQ382"/>
      <c r="AR382" t="s">
        <v>41</v>
      </c>
      <c r="AS382"/>
      <c r="AT382"/>
      <c r="AU382"/>
      <c r="AV382"/>
      <c r="AW382"/>
      <c r="AX382"/>
      <c r="AY382"/>
      <c r="AZ382"/>
      <c r="BA382"/>
      <c r="BB382"/>
      <c r="BC382"/>
      <c r="BD382"/>
      <c r="BE382"/>
      <c r="BF382"/>
      <c r="BG382" t="s">
        <v>53</v>
      </c>
      <c r="BH382"/>
      <c r="BI382"/>
      <c r="BJ382"/>
      <c r="BK382" t="s">
        <v>57</v>
      </c>
      <c r="BL382"/>
      <c r="BM382"/>
      <c r="BN382"/>
      <c r="BO382"/>
      <c r="BP382"/>
      <c r="BQ382"/>
      <c r="BR382" t="s">
        <v>62</v>
      </c>
      <c r="BS382"/>
      <c r="BT382"/>
      <c r="BU382" t="s">
        <v>64</v>
      </c>
      <c r="BV382"/>
      <c r="BW382"/>
      <c r="BX382"/>
      <c r="BY382"/>
      <c r="BZ382"/>
      <c r="CA382"/>
      <c r="CB382"/>
      <c r="CC382"/>
      <c r="CD382"/>
      <c r="CE382"/>
      <c r="CF382" t="s">
        <v>75</v>
      </c>
      <c r="CG382"/>
      <c r="CH382"/>
      <c r="CI382" t="s">
        <v>388</v>
      </c>
      <c r="CJ382" t="s">
        <v>476</v>
      </c>
      <c r="CK382" t="s">
        <v>134</v>
      </c>
      <c r="CL382" t="s">
        <v>167</v>
      </c>
      <c r="CM382" t="s">
        <v>106</v>
      </c>
      <c r="CN382" t="s">
        <v>390</v>
      </c>
      <c r="CO382" t="s">
        <v>101</v>
      </c>
      <c r="CP382" t="s">
        <v>83</v>
      </c>
      <c r="CQ382" t="s">
        <v>103</v>
      </c>
      <c r="CR382" t="s">
        <v>99</v>
      </c>
      <c r="CS382" t="s">
        <v>86</v>
      </c>
      <c r="CT382" t="s">
        <v>360</v>
      </c>
      <c r="CU382"/>
    </row>
    <row r="383" spans="1:99">
      <c r="A383">
        <v>18037774562</v>
      </c>
      <c r="B383"/>
      <c r="C383"/>
      <c r="D383"/>
      <c r="E383" t="s">
        <v>19</v>
      </c>
      <c r="F383"/>
      <c r="G383"/>
      <c r="H383"/>
      <c r="I383"/>
      <c r="J383"/>
      <c r="K383" t="s">
        <v>25</v>
      </c>
      <c r="L383" t="s">
        <v>26</v>
      </c>
      <c r="M383"/>
      <c r="N383"/>
      <c r="O383"/>
      <c r="P383"/>
      <c r="Q383"/>
      <c r="R383"/>
      <c r="S383"/>
      <c r="T383"/>
      <c r="U383"/>
      <c r="V383"/>
      <c r="W383" t="s">
        <v>23</v>
      </c>
      <c r="X383"/>
      <c r="Y383" t="s">
        <v>25</v>
      </c>
      <c r="Z383"/>
      <c r="AA383" t="s">
        <v>27</v>
      </c>
      <c r="AB383"/>
      <c r="AC383"/>
      <c r="AD383"/>
      <c r="AE383"/>
      <c r="AF383"/>
      <c r="AG383" t="s">
        <v>32</v>
      </c>
      <c r="AH383"/>
      <c r="AI383"/>
      <c r="AJ383"/>
      <c r="AK383"/>
      <c r="AL383"/>
      <c r="AM383" t="s">
        <v>353</v>
      </c>
      <c r="AN383"/>
      <c r="AO383"/>
      <c r="AP383" t="s">
        <v>39</v>
      </c>
      <c r="AQ383"/>
      <c r="AR383"/>
      <c r="AS383" t="s">
        <v>42</v>
      </c>
      <c r="AT383"/>
      <c r="AU383"/>
      <c r="AV383"/>
      <c r="AW383"/>
      <c r="AX383" t="s">
        <v>46</v>
      </c>
      <c r="AY383"/>
      <c r="AZ383"/>
      <c r="BA383"/>
      <c r="BB383"/>
      <c r="BC383"/>
      <c r="BD383" t="s">
        <v>51</v>
      </c>
      <c r="BE383"/>
      <c r="BF383"/>
      <c r="BG383"/>
      <c r="BH383"/>
      <c r="BI383"/>
      <c r="BJ383"/>
      <c r="BK383"/>
      <c r="BL383"/>
      <c r="BM383"/>
      <c r="BN383"/>
      <c r="BO383"/>
      <c r="BP383"/>
      <c r="BQ383"/>
      <c r="BR383" t="s">
        <v>62</v>
      </c>
      <c r="BS383" t="s">
        <v>63</v>
      </c>
      <c r="BT383"/>
      <c r="BU383" t="s">
        <v>64</v>
      </c>
      <c r="BV383"/>
      <c r="BW383" t="s">
        <v>66</v>
      </c>
      <c r="BX383"/>
      <c r="BY383"/>
      <c r="BZ383"/>
      <c r="CA383"/>
      <c r="CB383"/>
      <c r="CC383"/>
      <c r="CD383"/>
      <c r="CE383"/>
      <c r="CF383" t="s">
        <v>75</v>
      </c>
      <c r="CG383"/>
      <c r="CH383"/>
      <c r="CI383" t="s">
        <v>388</v>
      </c>
      <c r="CJ383" t="s">
        <v>484</v>
      </c>
      <c r="CK383" t="s">
        <v>134</v>
      </c>
      <c r="CL383" t="s">
        <v>535</v>
      </c>
      <c r="CM383" t="s">
        <v>389</v>
      </c>
      <c r="CN383" t="s">
        <v>387</v>
      </c>
      <c r="CO383" t="s">
        <v>82</v>
      </c>
      <c r="CP383" t="s">
        <v>83</v>
      </c>
      <c r="CQ383" t="s">
        <v>103</v>
      </c>
      <c r="CR383" t="s">
        <v>85</v>
      </c>
      <c r="CS383" t="s">
        <v>86</v>
      </c>
      <c r="CT383" t="s">
        <v>359</v>
      </c>
      <c r="CU383" t="s">
        <v>86</v>
      </c>
    </row>
    <row r="384" spans="1:99">
      <c r="A384">
        <v>18037686872</v>
      </c>
      <c r="B384" t="s">
        <v>16</v>
      </c>
      <c r="C384" t="s">
        <v>17</v>
      </c>
      <c r="D384"/>
      <c r="E384"/>
      <c r="F384"/>
      <c r="G384"/>
      <c r="H384"/>
      <c r="I384"/>
      <c r="J384"/>
      <c r="K384"/>
      <c r="L384"/>
      <c r="M384" t="s">
        <v>27</v>
      </c>
      <c r="N384"/>
      <c r="O384" t="s">
        <v>606</v>
      </c>
      <c r="P384" t="s">
        <v>16</v>
      </c>
      <c r="Q384" t="s">
        <v>17</v>
      </c>
      <c r="R384"/>
      <c r="S384"/>
      <c r="T384"/>
      <c r="U384"/>
      <c r="V384"/>
      <c r="W384"/>
      <c r="X384"/>
      <c r="Y384"/>
      <c r="Z384"/>
      <c r="AA384" t="s">
        <v>27</v>
      </c>
      <c r="AB384"/>
      <c r="AC384"/>
      <c r="AD384"/>
      <c r="AE384"/>
      <c r="AF384"/>
      <c r="AG384"/>
      <c r="AH384"/>
      <c r="AI384"/>
      <c r="AJ384"/>
      <c r="AK384"/>
      <c r="AL384"/>
      <c r="AM384"/>
      <c r="AN384" t="s">
        <v>607</v>
      </c>
      <c r="AO384" t="s">
        <v>38</v>
      </c>
      <c r="AP384"/>
      <c r="AQ384" t="s">
        <v>40</v>
      </c>
      <c r="AR384"/>
      <c r="AS384"/>
      <c r="AT384"/>
      <c r="AU384"/>
      <c r="AV384"/>
      <c r="AW384"/>
      <c r="AX384"/>
      <c r="AY384"/>
      <c r="AZ384"/>
      <c r="BA384"/>
      <c r="BB384"/>
      <c r="BC384"/>
      <c r="BD384"/>
      <c r="BE384"/>
      <c r="BF384" t="s">
        <v>52</v>
      </c>
      <c r="BG384"/>
      <c r="BH384"/>
      <c r="BI384"/>
      <c r="BJ384"/>
      <c r="BK384"/>
      <c r="BL384"/>
      <c r="BM384"/>
      <c r="BN384"/>
      <c r="BO384"/>
      <c r="BP384"/>
      <c r="BQ384"/>
      <c r="BR384"/>
      <c r="BS384"/>
      <c r="BT384"/>
      <c r="BU384" t="s">
        <v>64</v>
      </c>
      <c r="BV384"/>
      <c r="BW384"/>
      <c r="BX384"/>
      <c r="BY384"/>
      <c r="BZ384" t="s">
        <v>69</v>
      </c>
      <c r="CA384"/>
      <c r="CB384"/>
      <c r="CC384"/>
      <c r="CD384"/>
      <c r="CE384"/>
      <c r="CF384" t="s">
        <v>75</v>
      </c>
      <c r="CG384"/>
      <c r="CH384"/>
      <c r="CI384" t="s">
        <v>388</v>
      </c>
      <c r="CJ384" t="s">
        <v>476</v>
      </c>
      <c r="CK384" t="s">
        <v>80</v>
      </c>
      <c r="CL384" t="s">
        <v>120</v>
      </c>
      <c r="CM384" t="s">
        <v>389</v>
      </c>
      <c r="CN384" t="s">
        <v>387</v>
      </c>
      <c r="CO384" t="s">
        <v>82</v>
      </c>
      <c r="CP384" t="s">
        <v>97</v>
      </c>
      <c r="CQ384" t="s">
        <v>84</v>
      </c>
      <c r="CR384" t="s">
        <v>99</v>
      </c>
      <c r="CS384" t="s">
        <v>86</v>
      </c>
      <c r="CT384" t="s">
        <v>399</v>
      </c>
      <c r="CU384" t="s">
        <v>86</v>
      </c>
    </row>
    <row r="385" spans="1:99">
      <c r="A385">
        <v>18037026489</v>
      </c>
      <c r="B385" t="s">
        <v>16</v>
      </c>
      <c r="C385"/>
      <c r="D385"/>
      <c r="E385"/>
      <c r="F385"/>
      <c r="G385"/>
      <c r="H385"/>
      <c r="I385"/>
      <c r="J385" t="s">
        <v>24</v>
      </c>
      <c r="K385"/>
      <c r="L385"/>
      <c r="M385"/>
      <c r="N385"/>
      <c r="O385"/>
      <c r="P385" t="s">
        <v>16</v>
      </c>
      <c r="Q385"/>
      <c r="R385"/>
      <c r="S385"/>
      <c r="T385"/>
      <c r="U385"/>
      <c r="V385"/>
      <c r="W385"/>
      <c r="X385" t="s">
        <v>24</v>
      </c>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t="s">
        <v>67</v>
      </c>
      <c r="BY385"/>
      <c r="BZ385" t="s">
        <v>69</v>
      </c>
      <c r="CA385"/>
      <c r="CB385"/>
      <c r="CC385"/>
      <c r="CD385"/>
      <c r="CE385"/>
      <c r="CF385" t="s">
        <v>75</v>
      </c>
      <c r="CG385"/>
      <c r="CH385"/>
      <c r="CI385" t="s">
        <v>388</v>
      </c>
      <c r="CJ385" t="s">
        <v>476</v>
      </c>
      <c r="CK385" t="s">
        <v>80</v>
      </c>
      <c r="CL385" t="s">
        <v>128</v>
      </c>
      <c r="CM385" t="s">
        <v>106</v>
      </c>
      <c r="CN385" t="s">
        <v>390</v>
      </c>
      <c r="CO385" t="s">
        <v>395</v>
      </c>
      <c r="CP385" t="s">
        <v>97</v>
      </c>
      <c r="CQ385" t="s">
        <v>84</v>
      </c>
      <c r="CR385" t="s">
        <v>99</v>
      </c>
      <c r="CS385" t="s">
        <v>86</v>
      </c>
      <c r="CT385" t="s">
        <v>360</v>
      </c>
      <c r="CU385" t="s">
        <v>86</v>
      </c>
    </row>
    <row r="386" spans="1:99">
      <c r="A386">
        <v>18036506426</v>
      </c>
      <c r="B386"/>
      <c r="C386"/>
      <c r="D386"/>
      <c r="E386"/>
      <c r="F386"/>
      <c r="G386"/>
      <c r="H386"/>
      <c r="I386"/>
      <c r="J386"/>
      <c r="K386" t="s">
        <v>25</v>
      </c>
      <c r="L386"/>
      <c r="M386"/>
      <c r="N386"/>
      <c r="O386"/>
      <c r="P386"/>
      <c r="Q386"/>
      <c r="R386"/>
      <c r="S386"/>
      <c r="T386"/>
      <c r="U386"/>
      <c r="V386"/>
      <c r="W386"/>
      <c r="X386"/>
      <c r="Y386"/>
      <c r="Z386"/>
      <c r="AA386"/>
      <c r="AB386"/>
      <c r="AC386" t="s">
        <v>608</v>
      </c>
      <c r="AD386"/>
      <c r="AE386"/>
      <c r="AF386"/>
      <c r="AG386"/>
      <c r="AH386"/>
      <c r="AI386" t="s">
        <v>34</v>
      </c>
      <c r="AJ386"/>
      <c r="AK386"/>
      <c r="AL386"/>
      <c r="AM386"/>
      <c r="AN386"/>
      <c r="AO386"/>
      <c r="AP386"/>
      <c r="AQ386"/>
      <c r="AR386"/>
      <c r="AS386"/>
      <c r="AT386"/>
      <c r="AU386" t="s">
        <v>43</v>
      </c>
      <c r="AV386"/>
      <c r="AW386"/>
      <c r="AX386"/>
      <c r="AY386"/>
      <c r="AZ386"/>
      <c r="BA386"/>
      <c r="BB386"/>
      <c r="BC386"/>
      <c r="BD386" t="s">
        <v>51</v>
      </c>
      <c r="BE386"/>
      <c r="BF386"/>
      <c r="BG386"/>
      <c r="BH386"/>
      <c r="BI386"/>
      <c r="BJ386"/>
      <c r="BK386"/>
      <c r="BL386"/>
      <c r="BM386"/>
      <c r="BN386"/>
      <c r="BO386"/>
      <c r="BP386"/>
      <c r="BQ386"/>
      <c r="BR386" t="s">
        <v>62</v>
      </c>
      <c r="BS386" t="s">
        <v>63</v>
      </c>
      <c r="BT386"/>
      <c r="BU386" t="s">
        <v>64</v>
      </c>
      <c r="BV386"/>
      <c r="BW386"/>
      <c r="BX386"/>
      <c r="BY386"/>
      <c r="BZ386"/>
      <c r="CA386"/>
      <c r="CB386"/>
      <c r="CC386"/>
      <c r="CD386"/>
      <c r="CE386"/>
      <c r="CF386" t="s">
        <v>75</v>
      </c>
      <c r="CG386"/>
      <c r="CH386" t="s">
        <v>609</v>
      </c>
      <c r="CI386" t="s">
        <v>388</v>
      </c>
      <c r="CJ386" t="s">
        <v>478</v>
      </c>
      <c r="CK386" t="s">
        <v>134</v>
      </c>
      <c r="CL386" t="s">
        <v>161</v>
      </c>
      <c r="CM386" t="s">
        <v>389</v>
      </c>
      <c r="CN386" t="s">
        <v>387</v>
      </c>
      <c r="CO386" t="s">
        <v>82</v>
      </c>
      <c r="CP386" t="s">
        <v>83</v>
      </c>
      <c r="CQ386" t="s">
        <v>84</v>
      </c>
      <c r="CR386" t="s">
        <v>99</v>
      </c>
      <c r="CS386" t="s">
        <v>86</v>
      </c>
      <c r="CT386" t="s">
        <v>359</v>
      </c>
      <c r="CU386" t="s">
        <v>86</v>
      </c>
    </row>
    <row r="387" spans="1:99">
      <c r="A387">
        <v>18035879682</v>
      </c>
      <c r="B387"/>
      <c r="C387" t="s">
        <v>17</v>
      </c>
      <c r="D387" t="s">
        <v>18</v>
      </c>
      <c r="E387"/>
      <c r="F387"/>
      <c r="G387"/>
      <c r="H387"/>
      <c r="I387"/>
      <c r="J387"/>
      <c r="K387"/>
      <c r="L387"/>
      <c r="M387"/>
      <c r="N387"/>
      <c r="O387"/>
      <c r="P387"/>
      <c r="Q387"/>
      <c r="R387"/>
      <c r="S387" t="s">
        <v>19</v>
      </c>
      <c r="T387"/>
      <c r="U387"/>
      <c r="V387"/>
      <c r="W387" t="s">
        <v>23</v>
      </c>
      <c r="X387"/>
      <c r="Y387"/>
      <c r="Z387"/>
      <c r="AA387"/>
      <c r="AB387" t="s">
        <v>28</v>
      </c>
      <c r="AC387"/>
      <c r="AD387"/>
      <c r="AE387"/>
      <c r="AF387"/>
      <c r="AG387"/>
      <c r="AH387"/>
      <c r="AI387" t="s">
        <v>34</v>
      </c>
      <c r="AJ387"/>
      <c r="AK387"/>
      <c r="AL387"/>
      <c r="AM387"/>
      <c r="AN387"/>
      <c r="AO387" t="s">
        <v>38</v>
      </c>
      <c r="AP387"/>
      <c r="AQ387" t="s">
        <v>40</v>
      </c>
      <c r="AR387"/>
      <c r="AS387"/>
      <c r="AT387"/>
      <c r="AU387" t="s">
        <v>43</v>
      </c>
      <c r="AV387"/>
      <c r="AW387"/>
      <c r="AX387"/>
      <c r="AY387"/>
      <c r="AZ387"/>
      <c r="BA387"/>
      <c r="BB387" t="s">
        <v>49</v>
      </c>
      <c r="BC387"/>
      <c r="BD387"/>
      <c r="BE387" t="s">
        <v>17</v>
      </c>
      <c r="BF387"/>
      <c r="BG387"/>
      <c r="BH387" t="s">
        <v>54</v>
      </c>
      <c r="BI387" t="s">
        <v>55</v>
      </c>
      <c r="BJ387"/>
      <c r="BK387"/>
      <c r="BL387" t="s">
        <v>58</v>
      </c>
      <c r="BM387"/>
      <c r="BN387"/>
      <c r="BO387"/>
      <c r="BP387" t="s">
        <v>60</v>
      </c>
      <c r="BQ387"/>
      <c r="BR387" t="s">
        <v>62</v>
      </c>
      <c r="BS387"/>
      <c r="BT387"/>
      <c r="BU387" t="s">
        <v>64</v>
      </c>
      <c r="BV387"/>
      <c r="BW387"/>
      <c r="BX387" t="s">
        <v>67</v>
      </c>
      <c r="BY387"/>
      <c r="BZ387"/>
      <c r="CA387"/>
      <c r="CB387"/>
      <c r="CC387"/>
      <c r="CD387"/>
      <c r="CE387"/>
      <c r="CF387"/>
      <c r="CG387"/>
      <c r="CH387"/>
      <c r="CI387" t="s">
        <v>388</v>
      </c>
      <c r="CJ387" t="s">
        <v>485</v>
      </c>
      <c r="CK387" t="s">
        <v>80</v>
      </c>
      <c r="CL387" t="s">
        <v>113</v>
      </c>
      <c r="CM387" t="s">
        <v>393</v>
      </c>
      <c r="CN387" t="s">
        <v>387</v>
      </c>
      <c r="CO387" t="s">
        <v>82</v>
      </c>
      <c r="CP387" t="s">
        <v>94</v>
      </c>
      <c r="CQ387" t="s">
        <v>84</v>
      </c>
      <c r="CR387" t="s">
        <v>85</v>
      </c>
      <c r="CS387" t="s">
        <v>86</v>
      </c>
      <c r="CT387" t="s">
        <v>359</v>
      </c>
      <c r="CU387" t="s">
        <v>86</v>
      </c>
    </row>
    <row r="388" spans="1:99">
      <c r="A388">
        <v>18035234073</v>
      </c>
      <c r="B388"/>
      <c r="C388"/>
      <c r="D388"/>
      <c r="E388"/>
      <c r="F388"/>
      <c r="G388"/>
      <c r="H388"/>
      <c r="I388"/>
      <c r="J388"/>
      <c r="K388"/>
      <c r="L388"/>
      <c r="M388"/>
      <c r="N388"/>
      <c r="O388" t="s">
        <v>610</v>
      </c>
      <c r="P388"/>
      <c r="Q388"/>
      <c r="R388"/>
      <c r="S388"/>
      <c r="T388"/>
      <c r="U388"/>
      <c r="V388"/>
      <c r="W388"/>
      <c r="X388"/>
      <c r="Y388"/>
      <c r="Z388"/>
      <c r="AA388"/>
      <c r="AB388"/>
      <c r="AC388" t="s">
        <v>611</v>
      </c>
      <c r="AD388"/>
      <c r="AE388"/>
      <c r="AF388"/>
      <c r="AG388"/>
      <c r="AH388"/>
      <c r="AI388" t="s">
        <v>34</v>
      </c>
      <c r="AJ388"/>
      <c r="AK388"/>
      <c r="AL388"/>
      <c r="AM388"/>
      <c r="AN388"/>
      <c r="AO388" t="s">
        <v>38</v>
      </c>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t="s">
        <v>612</v>
      </c>
      <c r="BU388" t="s">
        <v>64</v>
      </c>
      <c r="BV388"/>
      <c r="BW388"/>
      <c r="BX388"/>
      <c r="BY388"/>
      <c r="BZ388"/>
      <c r="CA388"/>
      <c r="CB388"/>
      <c r="CC388"/>
      <c r="CD388"/>
      <c r="CE388"/>
      <c r="CF388"/>
      <c r="CG388"/>
      <c r="CH388"/>
      <c r="CI388" t="s">
        <v>388</v>
      </c>
      <c r="CJ388" t="s">
        <v>485</v>
      </c>
      <c r="CK388" t="s">
        <v>80</v>
      </c>
      <c r="CL388" t="s">
        <v>349</v>
      </c>
      <c r="CM388" t="s">
        <v>389</v>
      </c>
      <c r="CN388" t="s">
        <v>387</v>
      </c>
      <c r="CO388"/>
      <c r="CP388" t="s">
        <v>83</v>
      </c>
      <c r="CQ388" t="s">
        <v>103</v>
      </c>
      <c r="CR388" t="s">
        <v>105</v>
      </c>
      <c r="CS388" t="s">
        <v>86</v>
      </c>
      <c r="CT388" t="s">
        <v>359</v>
      </c>
      <c r="CU388" t="s">
        <v>86</v>
      </c>
    </row>
    <row r="389" spans="1:99">
      <c r="A389">
        <v>18035118176</v>
      </c>
      <c r="B389"/>
      <c r="C389"/>
      <c r="D389"/>
      <c r="E389"/>
      <c r="F389"/>
      <c r="G389"/>
      <c r="H389"/>
      <c r="I389"/>
      <c r="J389"/>
      <c r="K389"/>
      <c r="L389" t="s">
        <v>26</v>
      </c>
      <c r="M389" t="s">
        <v>27</v>
      </c>
      <c r="N389" t="s">
        <v>28</v>
      </c>
      <c r="O389"/>
      <c r="P389"/>
      <c r="Q389"/>
      <c r="R389"/>
      <c r="S389"/>
      <c r="T389"/>
      <c r="U389"/>
      <c r="V389"/>
      <c r="W389" t="s">
        <v>23</v>
      </c>
      <c r="X389"/>
      <c r="Y389"/>
      <c r="Z389"/>
      <c r="AA389" t="s">
        <v>27</v>
      </c>
      <c r="AB389" t="s">
        <v>28</v>
      </c>
      <c r="AC389"/>
      <c r="AD389"/>
      <c r="AE389" t="s">
        <v>30</v>
      </c>
      <c r="AF389"/>
      <c r="AG389"/>
      <c r="AH389"/>
      <c r="AI389"/>
      <c r="AJ389"/>
      <c r="AK389"/>
      <c r="AL389"/>
      <c r="AM389"/>
      <c r="AN389"/>
      <c r="AO389" t="s">
        <v>38</v>
      </c>
      <c r="AP389"/>
      <c r="AQ389"/>
      <c r="AR389"/>
      <c r="AS389"/>
      <c r="AT389"/>
      <c r="AU389"/>
      <c r="AV389" t="s">
        <v>44</v>
      </c>
      <c r="AW389" t="s">
        <v>45</v>
      </c>
      <c r="AX389"/>
      <c r="AY389"/>
      <c r="AZ389"/>
      <c r="BA389"/>
      <c r="BB389"/>
      <c r="BC389"/>
      <c r="BD389"/>
      <c r="BE389"/>
      <c r="BF389"/>
      <c r="BG389" t="s">
        <v>53</v>
      </c>
      <c r="BH389"/>
      <c r="BI389" t="s">
        <v>55</v>
      </c>
      <c r="BJ389"/>
      <c r="BK389"/>
      <c r="BL389"/>
      <c r="BM389"/>
      <c r="BN389"/>
      <c r="BO389"/>
      <c r="BP389"/>
      <c r="BQ389"/>
      <c r="BR389"/>
      <c r="BS389" t="s">
        <v>63</v>
      </c>
      <c r="BT389"/>
      <c r="BU389" t="s">
        <v>64</v>
      </c>
      <c r="BV389"/>
      <c r="BW389" t="s">
        <v>66</v>
      </c>
      <c r="BX389" t="s">
        <v>67</v>
      </c>
      <c r="BY389"/>
      <c r="BZ389"/>
      <c r="CA389"/>
      <c r="CB389"/>
      <c r="CC389"/>
      <c r="CD389"/>
      <c r="CE389"/>
      <c r="CF389" t="s">
        <v>75</v>
      </c>
      <c r="CG389"/>
      <c r="CH389"/>
      <c r="CI389" t="s">
        <v>388</v>
      </c>
      <c r="CJ389" t="s">
        <v>484</v>
      </c>
      <c r="CK389" t="s">
        <v>80</v>
      </c>
      <c r="CL389" t="s">
        <v>495</v>
      </c>
      <c r="CM389" t="s">
        <v>391</v>
      </c>
      <c r="CN389" t="s">
        <v>387</v>
      </c>
      <c r="CO389" t="s">
        <v>82</v>
      </c>
      <c r="CP389" t="s">
        <v>83</v>
      </c>
      <c r="CQ389" t="s">
        <v>103</v>
      </c>
      <c r="CR389" t="s">
        <v>85</v>
      </c>
      <c r="CS389" t="s">
        <v>86</v>
      </c>
      <c r="CT389" t="s">
        <v>359</v>
      </c>
      <c r="CU389" t="s">
        <v>86</v>
      </c>
    </row>
    <row r="390" spans="1:99">
      <c r="A390">
        <v>18034875612</v>
      </c>
      <c r="B390"/>
      <c r="C390"/>
      <c r="D390"/>
      <c r="E390"/>
      <c r="F390"/>
      <c r="G390"/>
      <c r="H390"/>
      <c r="I390"/>
      <c r="J390"/>
      <c r="K390" t="s">
        <v>25</v>
      </c>
      <c r="L390" t="s">
        <v>26</v>
      </c>
      <c r="M390"/>
      <c r="N390" t="s">
        <v>28</v>
      </c>
      <c r="O390"/>
      <c r="P390"/>
      <c r="Q390"/>
      <c r="R390"/>
      <c r="S390"/>
      <c r="T390"/>
      <c r="U390"/>
      <c r="V390"/>
      <c r="W390"/>
      <c r="X390"/>
      <c r="Y390" t="s">
        <v>25</v>
      </c>
      <c r="Z390"/>
      <c r="AA390"/>
      <c r="AB390" t="s">
        <v>28</v>
      </c>
      <c r="AC390"/>
      <c r="AD390"/>
      <c r="AE390"/>
      <c r="AF390"/>
      <c r="AG390"/>
      <c r="AH390"/>
      <c r="AI390"/>
      <c r="AJ390"/>
      <c r="AK390"/>
      <c r="AL390"/>
      <c r="AM390" t="s">
        <v>353</v>
      </c>
      <c r="AN390"/>
      <c r="AO390" t="s">
        <v>38</v>
      </c>
      <c r="AP390" t="s">
        <v>39</v>
      </c>
      <c r="AQ390"/>
      <c r="AR390" t="s">
        <v>41</v>
      </c>
      <c r="AS390"/>
      <c r="AT390"/>
      <c r="AU390" t="s">
        <v>43</v>
      </c>
      <c r="AV390"/>
      <c r="AW390" t="s">
        <v>45</v>
      </c>
      <c r="AX390" t="s">
        <v>46</v>
      </c>
      <c r="AY390"/>
      <c r="AZ390"/>
      <c r="BA390"/>
      <c r="BB390"/>
      <c r="BC390" t="s">
        <v>50</v>
      </c>
      <c r="BD390" t="s">
        <v>51</v>
      </c>
      <c r="BE390"/>
      <c r="BF390"/>
      <c r="BG390"/>
      <c r="BH390"/>
      <c r="BI390"/>
      <c r="BJ390"/>
      <c r="BK390"/>
      <c r="BL390"/>
      <c r="BM390" t="s">
        <v>59</v>
      </c>
      <c r="BN390"/>
      <c r="BO390"/>
      <c r="BP390"/>
      <c r="BQ390"/>
      <c r="BR390"/>
      <c r="BS390" t="s">
        <v>63</v>
      </c>
      <c r="BT390"/>
      <c r="BU390" t="s">
        <v>64</v>
      </c>
      <c r="BV390"/>
      <c r="BW390"/>
      <c r="BX390"/>
      <c r="BY390"/>
      <c r="BZ390"/>
      <c r="CA390"/>
      <c r="CB390"/>
      <c r="CC390"/>
      <c r="CD390"/>
      <c r="CE390"/>
      <c r="CF390"/>
      <c r="CG390"/>
      <c r="CH390"/>
      <c r="CI390" t="s">
        <v>388</v>
      </c>
      <c r="CJ390" t="s">
        <v>643</v>
      </c>
      <c r="CK390" t="s">
        <v>134</v>
      </c>
      <c r="CL390" t="s">
        <v>172</v>
      </c>
      <c r="CM390" t="s">
        <v>391</v>
      </c>
      <c r="CN390" t="s">
        <v>390</v>
      </c>
      <c r="CO390" t="s">
        <v>395</v>
      </c>
      <c r="CP390" t="s">
        <v>87</v>
      </c>
      <c r="CQ390" t="s">
        <v>104</v>
      </c>
      <c r="CR390" t="s">
        <v>92</v>
      </c>
      <c r="CS390" t="s">
        <v>86</v>
      </c>
      <c r="CT390" t="s">
        <v>362</v>
      </c>
      <c r="CU390" t="s">
        <v>86</v>
      </c>
    </row>
    <row r="391" spans="1:99">
      <c r="A391">
        <v>18034506366</v>
      </c>
      <c r="B391"/>
      <c r="C391"/>
      <c r="D391"/>
      <c r="E391"/>
      <c r="F391"/>
      <c r="G391"/>
      <c r="H391"/>
      <c r="I391"/>
      <c r="J391" t="s">
        <v>24</v>
      </c>
      <c r="K391"/>
      <c r="L391" t="s">
        <v>26</v>
      </c>
      <c r="M391"/>
      <c r="N391" t="s">
        <v>28</v>
      </c>
      <c r="O391"/>
      <c r="P391"/>
      <c r="Q391"/>
      <c r="R391"/>
      <c r="S391"/>
      <c r="T391"/>
      <c r="U391"/>
      <c r="V391"/>
      <c r="W391"/>
      <c r="X391"/>
      <c r="Y391" t="s">
        <v>25</v>
      </c>
      <c r="Z391"/>
      <c r="AA391"/>
      <c r="AB391"/>
      <c r="AC391"/>
      <c r="AD391"/>
      <c r="AE391"/>
      <c r="AF391"/>
      <c r="AG391" t="s">
        <v>32</v>
      </c>
      <c r="AH391"/>
      <c r="AI391"/>
      <c r="AJ391"/>
      <c r="AK391"/>
      <c r="AL391"/>
      <c r="AM391"/>
      <c r="AN391"/>
      <c r="AO391"/>
      <c r="AP391" t="s">
        <v>39</v>
      </c>
      <c r="AQ391"/>
      <c r="AR391" t="s">
        <v>41</v>
      </c>
      <c r="AS391"/>
      <c r="AT391"/>
      <c r="AU391" t="s">
        <v>43</v>
      </c>
      <c r="AV391"/>
      <c r="AW391" t="s">
        <v>45</v>
      </c>
      <c r="AX391"/>
      <c r="AY391"/>
      <c r="AZ391"/>
      <c r="BA391"/>
      <c r="BB391"/>
      <c r="BC391"/>
      <c r="BD391" t="s">
        <v>51</v>
      </c>
      <c r="BE391"/>
      <c r="BF391"/>
      <c r="BG391" t="s">
        <v>53</v>
      </c>
      <c r="BH391"/>
      <c r="BI391"/>
      <c r="BJ391"/>
      <c r="BK391"/>
      <c r="BL391"/>
      <c r="BM391"/>
      <c r="BN391"/>
      <c r="BO391"/>
      <c r="BP391"/>
      <c r="BQ391"/>
      <c r="BR391" t="s">
        <v>62</v>
      </c>
      <c r="BS391" t="s">
        <v>63</v>
      </c>
      <c r="BT391"/>
      <c r="BU391" t="s">
        <v>64</v>
      </c>
      <c r="BV391"/>
      <c r="BW391" t="s">
        <v>66</v>
      </c>
      <c r="BX391"/>
      <c r="BY391"/>
      <c r="BZ391"/>
      <c r="CA391"/>
      <c r="CB391"/>
      <c r="CC391"/>
      <c r="CD391"/>
      <c r="CE391"/>
      <c r="CF391" t="s">
        <v>75</v>
      </c>
      <c r="CG391"/>
      <c r="CH391"/>
      <c r="CI391" t="s">
        <v>388</v>
      </c>
      <c r="CJ391" t="s">
        <v>482</v>
      </c>
      <c r="CK391" t="s">
        <v>80</v>
      </c>
      <c r="CL391" t="s">
        <v>629</v>
      </c>
      <c r="CM391" t="s">
        <v>389</v>
      </c>
      <c r="CN391" t="s">
        <v>387</v>
      </c>
      <c r="CO391" t="s">
        <v>82</v>
      </c>
      <c r="CP391" t="s">
        <v>94</v>
      </c>
      <c r="CQ391" t="s">
        <v>84</v>
      </c>
      <c r="CR391" t="s">
        <v>85</v>
      </c>
      <c r="CS391" t="s">
        <v>86</v>
      </c>
      <c r="CT391" t="s">
        <v>359</v>
      </c>
      <c r="CU391" t="s">
        <v>86</v>
      </c>
    </row>
    <row r="392" spans="1:99">
      <c r="A392">
        <v>18034081487</v>
      </c>
      <c r="B392"/>
      <c r="C392" t="s">
        <v>17</v>
      </c>
      <c r="D392"/>
      <c r="E392"/>
      <c r="F392"/>
      <c r="G392"/>
      <c r="H392" t="s">
        <v>22</v>
      </c>
      <c r="I392" t="s">
        <v>23</v>
      </c>
      <c r="J392"/>
      <c r="K392" t="s">
        <v>25</v>
      </c>
      <c r="L392"/>
      <c r="M392"/>
      <c r="N392" t="s">
        <v>28</v>
      </c>
      <c r="O392"/>
      <c r="P392"/>
      <c r="Q392" t="s">
        <v>17</v>
      </c>
      <c r="R392"/>
      <c r="S392" t="s">
        <v>19</v>
      </c>
      <c r="T392"/>
      <c r="U392"/>
      <c r="V392" t="s">
        <v>22</v>
      </c>
      <c r="W392"/>
      <c r="X392"/>
      <c r="Y392"/>
      <c r="Z392"/>
      <c r="AA392"/>
      <c r="AB392"/>
      <c r="AC392"/>
      <c r="AD392"/>
      <c r="AE392"/>
      <c r="AF392"/>
      <c r="AG392"/>
      <c r="AH392"/>
      <c r="AI392"/>
      <c r="AJ392"/>
      <c r="AK392"/>
      <c r="AL392"/>
      <c r="AM392"/>
      <c r="AN392" t="s">
        <v>613</v>
      </c>
      <c r="AO392"/>
      <c r="AP392" t="s">
        <v>39</v>
      </c>
      <c r="AQ392"/>
      <c r="AR392" t="s">
        <v>41</v>
      </c>
      <c r="AS392"/>
      <c r="AT392"/>
      <c r="AU392" t="s">
        <v>43</v>
      </c>
      <c r="AV392"/>
      <c r="AW392"/>
      <c r="AX392" t="s">
        <v>46</v>
      </c>
      <c r="AY392"/>
      <c r="AZ392"/>
      <c r="BA392"/>
      <c r="BB392"/>
      <c r="BC392"/>
      <c r="BD392"/>
      <c r="BE392" t="s">
        <v>17</v>
      </c>
      <c r="BF392"/>
      <c r="BG392" t="s">
        <v>53</v>
      </c>
      <c r="BH392"/>
      <c r="BI392" t="s">
        <v>55</v>
      </c>
      <c r="BJ392"/>
      <c r="BK392"/>
      <c r="BL392"/>
      <c r="BM392"/>
      <c r="BN392"/>
      <c r="BO392"/>
      <c r="BP392"/>
      <c r="BQ392"/>
      <c r="BR392"/>
      <c r="BS392" t="s">
        <v>63</v>
      </c>
      <c r="BT392"/>
      <c r="BU392"/>
      <c r="BV392"/>
      <c r="BW392"/>
      <c r="BX392" t="s">
        <v>67</v>
      </c>
      <c r="BY392"/>
      <c r="BZ392" t="s">
        <v>69</v>
      </c>
      <c r="CA392" t="s">
        <v>70</v>
      </c>
      <c r="CB392"/>
      <c r="CC392" t="s">
        <v>72</v>
      </c>
      <c r="CD392"/>
      <c r="CE392"/>
      <c r="CF392"/>
      <c r="CG392"/>
      <c r="CH392"/>
      <c r="CI392" t="s">
        <v>385</v>
      </c>
      <c r="CJ392" t="s">
        <v>643</v>
      </c>
      <c r="CK392" t="s">
        <v>134</v>
      </c>
      <c r="CL392" t="s">
        <v>628</v>
      </c>
      <c r="CM392"/>
      <c r="CN392" t="s">
        <v>387</v>
      </c>
      <c r="CO392" t="s">
        <v>82</v>
      </c>
      <c r="CP392" t="s">
        <v>83</v>
      </c>
      <c r="CQ392" t="s">
        <v>95</v>
      </c>
      <c r="CR392" t="s">
        <v>89</v>
      </c>
      <c r="CS392" t="s">
        <v>86</v>
      </c>
      <c r="CT392" t="s">
        <v>359</v>
      </c>
      <c r="CU392" t="s">
        <v>86</v>
      </c>
    </row>
    <row r="393" spans="1:99">
      <c r="A393">
        <v>18033987686</v>
      </c>
      <c r="B393" t="s">
        <v>16</v>
      </c>
      <c r="C393" t="s">
        <v>17</v>
      </c>
      <c r="D393"/>
      <c r="E393"/>
      <c r="F393"/>
      <c r="G393"/>
      <c r="H393"/>
      <c r="I393"/>
      <c r="J393"/>
      <c r="K393" t="s">
        <v>25</v>
      </c>
      <c r="L393"/>
      <c r="M393" t="s">
        <v>27</v>
      </c>
      <c r="N393" t="s">
        <v>28</v>
      </c>
      <c r="O393" t="s">
        <v>614</v>
      </c>
      <c r="P393" t="s">
        <v>16</v>
      </c>
      <c r="Q393"/>
      <c r="R393"/>
      <c r="S393"/>
      <c r="T393"/>
      <c r="U393"/>
      <c r="V393"/>
      <c r="W393" t="s">
        <v>23</v>
      </c>
      <c r="X393"/>
      <c r="Y393"/>
      <c r="Z393"/>
      <c r="AA393" t="s">
        <v>27</v>
      </c>
      <c r="AB393"/>
      <c r="AC393" t="s">
        <v>615</v>
      </c>
      <c r="AD393"/>
      <c r="AE393"/>
      <c r="AF393"/>
      <c r="AG393"/>
      <c r="AH393"/>
      <c r="AI393"/>
      <c r="AJ393"/>
      <c r="AK393"/>
      <c r="AL393"/>
      <c r="AM393"/>
      <c r="AN393" t="s">
        <v>616</v>
      </c>
      <c r="AO393" t="s">
        <v>38</v>
      </c>
      <c r="AP393"/>
      <c r="AQ393"/>
      <c r="AR393"/>
      <c r="AS393"/>
      <c r="AT393"/>
      <c r="AU393"/>
      <c r="AV393"/>
      <c r="AW393"/>
      <c r="AX393"/>
      <c r="AY393"/>
      <c r="AZ393"/>
      <c r="BA393"/>
      <c r="BB393" t="s">
        <v>49</v>
      </c>
      <c r="BC393" t="s">
        <v>50</v>
      </c>
      <c r="BD393" t="s">
        <v>51</v>
      </c>
      <c r="BE393" t="s">
        <v>17</v>
      </c>
      <c r="BF393"/>
      <c r="BG393" t="s">
        <v>53</v>
      </c>
      <c r="BH393" t="s">
        <v>54</v>
      </c>
      <c r="BI393" t="s">
        <v>55</v>
      </c>
      <c r="BJ393"/>
      <c r="BK393"/>
      <c r="BL393" t="s">
        <v>58</v>
      </c>
      <c r="BM393" t="s">
        <v>59</v>
      </c>
      <c r="BN393" t="s">
        <v>24</v>
      </c>
      <c r="BO393"/>
      <c r="BP393"/>
      <c r="BQ393"/>
      <c r="BR393" t="s">
        <v>62</v>
      </c>
      <c r="BS393"/>
      <c r="BT393"/>
      <c r="BU393" t="s">
        <v>64</v>
      </c>
      <c r="BV393"/>
      <c r="BW393"/>
      <c r="BX393"/>
      <c r="BY393"/>
      <c r="BZ393"/>
      <c r="CA393"/>
      <c r="CB393"/>
      <c r="CC393"/>
      <c r="CD393"/>
      <c r="CE393"/>
      <c r="CF393"/>
      <c r="CG393"/>
      <c r="CH393"/>
      <c r="CI393" t="s">
        <v>388</v>
      </c>
      <c r="CJ393" t="s">
        <v>472</v>
      </c>
      <c r="CK393" t="s">
        <v>80</v>
      </c>
      <c r="CL393" t="s">
        <v>131</v>
      </c>
      <c r="CM393" t="s">
        <v>389</v>
      </c>
      <c r="CN393" t="s">
        <v>411</v>
      </c>
      <c r="CO393" t="s">
        <v>82</v>
      </c>
      <c r="CP393" t="s">
        <v>83</v>
      </c>
      <c r="CQ393" t="s">
        <v>106</v>
      </c>
      <c r="CR393" t="s">
        <v>85</v>
      </c>
      <c r="CS393" t="s">
        <v>86</v>
      </c>
      <c r="CT393" t="s">
        <v>359</v>
      </c>
      <c r="CU393" t="s">
        <v>86</v>
      </c>
    </row>
    <row r="394" spans="1:99">
      <c r="A394">
        <v>18033955917</v>
      </c>
      <c r="B394"/>
      <c r="C394" t="s">
        <v>17</v>
      </c>
      <c r="D394"/>
      <c r="E394"/>
      <c r="F394"/>
      <c r="G394"/>
      <c r="H394"/>
      <c r="I394"/>
      <c r="J394"/>
      <c r="K394"/>
      <c r="L394"/>
      <c r="M394"/>
      <c r="N394"/>
      <c r="O394"/>
      <c r="P394"/>
      <c r="Q394" t="s">
        <v>17</v>
      </c>
      <c r="R394"/>
      <c r="S394"/>
      <c r="T394"/>
      <c r="U394"/>
      <c r="V394"/>
      <c r="W394"/>
      <c r="X394"/>
      <c r="Y394"/>
      <c r="Z394"/>
      <c r="AA394"/>
      <c r="AB394"/>
      <c r="AC394"/>
      <c r="AD394"/>
      <c r="AE394"/>
      <c r="AF394" t="s">
        <v>31</v>
      </c>
      <c r="AG394"/>
      <c r="AH394"/>
      <c r="AI394"/>
      <c r="AJ394"/>
      <c r="AK394"/>
      <c r="AL394"/>
      <c r="AM394"/>
      <c r="AN394"/>
      <c r="AO394"/>
      <c r="AP394"/>
      <c r="AQ394"/>
      <c r="AR394" t="s">
        <v>41</v>
      </c>
      <c r="AS394"/>
      <c r="AT394"/>
      <c r="AU394"/>
      <c r="AV394"/>
      <c r="AW394"/>
      <c r="AX394"/>
      <c r="AY394"/>
      <c r="AZ394"/>
      <c r="BA394"/>
      <c r="BB394"/>
      <c r="BC394"/>
      <c r="BD394"/>
      <c r="BE394" t="s">
        <v>17</v>
      </c>
      <c r="BF394"/>
      <c r="BG394"/>
      <c r="BH394"/>
      <c r="BI394"/>
      <c r="BJ394"/>
      <c r="BK394" t="s">
        <v>57</v>
      </c>
      <c r="BL394"/>
      <c r="BM394"/>
      <c r="BN394"/>
      <c r="BO394"/>
      <c r="BP394"/>
      <c r="BQ394"/>
      <c r="BR394"/>
      <c r="BS394" t="s">
        <v>63</v>
      </c>
      <c r="BT394"/>
      <c r="BU394" t="s">
        <v>64</v>
      </c>
      <c r="BV394"/>
      <c r="BW394"/>
      <c r="BX394"/>
      <c r="BY394"/>
      <c r="BZ394"/>
      <c r="CA394"/>
      <c r="CB394"/>
      <c r="CC394"/>
      <c r="CD394"/>
      <c r="CE394"/>
      <c r="CF394"/>
      <c r="CG394"/>
      <c r="CH394"/>
      <c r="CI394" t="s">
        <v>385</v>
      </c>
      <c r="CJ394" t="s">
        <v>472</v>
      </c>
      <c r="CK394"/>
      <c r="CL394" t="s">
        <v>112</v>
      </c>
      <c r="CM394" t="s">
        <v>389</v>
      </c>
      <c r="CN394" t="s">
        <v>387</v>
      </c>
      <c r="CO394" t="s">
        <v>82</v>
      </c>
      <c r="CP394" t="s">
        <v>94</v>
      </c>
      <c r="CQ394" t="s">
        <v>103</v>
      </c>
      <c r="CR394" t="s">
        <v>85</v>
      </c>
      <c r="CS394" t="s">
        <v>86</v>
      </c>
      <c r="CT394" t="s">
        <v>359</v>
      </c>
      <c r="CU394" t="s">
        <v>86</v>
      </c>
    </row>
    <row r="395" spans="1:99">
      <c r="A395">
        <v>18033501569</v>
      </c>
      <c r="B395"/>
      <c r="C395"/>
      <c r="D395"/>
      <c r="E395"/>
      <c r="F395"/>
      <c r="G395"/>
      <c r="H395"/>
      <c r="I395"/>
      <c r="J395"/>
      <c r="K395" t="s">
        <v>25</v>
      </c>
      <c r="L395" t="s">
        <v>26</v>
      </c>
      <c r="M395"/>
      <c r="N395" t="s">
        <v>28</v>
      </c>
      <c r="O395"/>
      <c r="P395"/>
      <c r="Q395"/>
      <c r="R395"/>
      <c r="S395"/>
      <c r="T395"/>
      <c r="U395"/>
      <c r="V395"/>
      <c r="W395"/>
      <c r="X395"/>
      <c r="Y395"/>
      <c r="Z395"/>
      <c r="AA395"/>
      <c r="AB395" t="s">
        <v>28</v>
      </c>
      <c r="AC395"/>
      <c r="AD395"/>
      <c r="AE395"/>
      <c r="AF395"/>
      <c r="AG395"/>
      <c r="AH395"/>
      <c r="AI395" t="s">
        <v>34</v>
      </c>
      <c r="AJ395"/>
      <c r="AK395"/>
      <c r="AL395"/>
      <c r="AM395"/>
      <c r="AN395"/>
      <c r="AO395"/>
      <c r="AP395" t="s">
        <v>39</v>
      </c>
      <c r="AQ395"/>
      <c r="AR395" t="s">
        <v>41</v>
      </c>
      <c r="AS395"/>
      <c r="AT395"/>
      <c r="AU395" t="s">
        <v>43</v>
      </c>
      <c r="AV395"/>
      <c r="AW395" t="s">
        <v>45</v>
      </c>
      <c r="AX395"/>
      <c r="AY395"/>
      <c r="AZ395"/>
      <c r="BA395"/>
      <c r="BB395"/>
      <c r="BC395"/>
      <c r="BD395" t="s">
        <v>51</v>
      </c>
      <c r="BE395"/>
      <c r="BF395"/>
      <c r="BG395" t="s">
        <v>53</v>
      </c>
      <c r="BH395"/>
      <c r="BI395" t="s">
        <v>55</v>
      </c>
      <c r="BJ395"/>
      <c r="BK395"/>
      <c r="BL395"/>
      <c r="BM395"/>
      <c r="BN395"/>
      <c r="BO395"/>
      <c r="BP395"/>
      <c r="BQ395"/>
      <c r="BR395"/>
      <c r="BS395" t="s">
        <v>63</v>
      </c>
      <c r="BT395"/>
      <c r="BU395" t="s">
        <v>64</v>
      </c>
      <c r="BV395"/>
      <c r="BW395"/>
      <c r="BX395" t="s">
        <v>67</v>
      </c>
      <c r="BY395"/>
      <c r="BZ395"/>
      <c r="CA395" t="s">
        <v>70</v>
      </c>
      <c r="CB395"/>
      <c r="CC395"/>
      <c r="CD395"/>
      <c r="CE395"/>
      <c r="CF395"/>
      <c r="CG395"/>
      <c r="CH395"/>
      <c r="CI395" t="s">
        <v>385</v>
      </c>
      <c r="CJ395" t="s">
        <v>643</v>
      </c>
      <c r="CK395" t="s">
        <v>134</v>
      </c>
      <c r="CL395" t="s">
        <v>355</v>
      </c>
      <c r="CM395" t="s">
        <v>386</v>
      </c>
      <c r="CN395" t="s">
        <v>387</v>
      </c>
      <c r="CO395" t="s">
        <v>523</v>
      </c>
      <c r="CP395" t="s">
        <v>83</v>
      </c>
      <c r="CQ395" t="s">
        <v>104</v>
      </c>
      <c r="CR395" t="s">
        <v>85</v>
      </c>
      <c r="CS395" t="s">
        <v>86</v>
      </c>
      <c r="CT395" t="s">
        <v>359</v>
      </c>
      <c r="CU395" t="s">
        <v>86</v>
      </c>
    </row>
    <row r="396" spans="1:99">
      <c r="A396">
        <v>18033031202</v>
      </c>
      <c r="B396"/>
      <c r="C396"/>
      <c r="D396"/>
      <c r="E396"/>
      <c r="F396"/>
      <c r="G396"/>
      <c r="H396"/>
      <c r="I396"/>
      <c r="J396"/>
      <c r="K396"/>
      <c r="L396"/>
      <c r="M396"/>
      <c r="N396"/>
      <c r="O396" t="s">
        <v>617</v>
      </c>
      <c r="P396"/>
      <c r="Q396"/>
      <c r="R396"/>
      <c r="S396"/>
      <c r="T396"/>
      <c r="U396"/>
      <c r="V396"/>
      <c r="W396"/>
      <c r="X396"/>
      <c r="Y396"/>
      <c r="Z396"/>
      <c r="AA396"/>
      <c r="AB396"/>
      <c r="AC396" t="s">
        <v>617</v>
      </c>
      <c r="AD396"/>
      <c r="AE396"/>
      <c r="AF396"/>
      <c r="AG396"/>
      <c r="AH396"/>
      <c r="AI396" t="s">
        <v>34</v>
      </c>
      <c r="AJ396"/>
      <c r="AK396"/>
      <c r="AL396"/>
      <c r="AM396"/>
      <c r="AN396"/>
      <c r="AO396"/>
      <c r="AP396"/>
      <c r="AQ396"/>
      <c r="AR396"/>
      <c r="AS396"/>
      <c r="AT396"/>
      <c r="AU396"/>
      <c r="AV396"/>
      <c r="AW396"/>
      <c r="AX396"/>
      <c r="AY396"/>
      <c r="AZ396"/>
      <c r="BA396" t="s">
        <v>618</v>
      </c>
      <c r="BB396"/>
      <c r="BC396"/>
      <c r="BD396"/>
      <c r="BE396"/>
      <c r="BF396"/>
      <c r="BG396"/>
      <c r="BH396"/>
      <c r="BI396"/>
      <c r="BJ396"/>
      <c r="BK396"/>
      <c r="BL396"/>
      <c r="BM396"/>
      <c r="BN396"/>
      <c r="BO396"/>
      <c r="BP396"/>
      <c r="BQ396"/>
      <c r="BR396"/>
      <c r="BS396"/>
      <c r="BT396" t="s">
        <v>619</v>
      </c>
      <c r="BU396"/>
      <c r="BV396"/>
      <c r="BW396"/>
      <c r="BX396"/>
      <c r="BY396"/>
      <c r="BZ396"/>
      <c r="CA396"/>
      <c r="CB396"/>
      <c r="CC396"/>
      <c r="CD396"/>
      <c r="CE396"/>
      <c r="CF396"/>
      <c r="CG396"/>
      <c r="CH396" t="s">
        <v>620</v>
      </c>
      <c r="CI396" t="s">
        <v>388</v>
      </c>
      <c r="CJ396" t="s">
        <v>485</v>
      </c>
      <c r="CK396" t="s">
        <v>80</v>
      </c>
      <c r="CL396" t="s">
        <v>346</v>
      </c>
      <c r="CM396" t="s">
        <v>389</v>
      </c>
      <c r="CN396" t="s">
        <v>387</v>
      </c>
      <c r="CO396" t="s">
        <v>82</v>
      </c>
      <c r="CP396" t="s">
        <v>83</v>
      </c>
      <c r="CQ396" t="s">
        <v>103</v>
      </c>
      <c r="CR396" t="s">
        <v>105</v>
      </c>
      <c r="CS396" t="s">
        <v>86</v>
      </c>
      <c r="CT396" t="s">
        <v>359</v>
      </c>
      <c r="CU396" t="s">
        <v>86</v>
      </c>
    </row>
    <row r="397" spans="1:99">
      <c r="A397">
        <v>18032834769</v>
      </c>
      <c r="B397"/>
      <c r="C397"/>
      <c r="D397"/>
      <c r="E397"/>
      <c r="F397"/>
      <c r="G397" t="s">
        <v>21</v>
      </c>
      <c r="H397"/>
      <c r="I397"/>
      <c r="J397" t="s">
        <v>24</v>
      </c>
      <c r="K397"/>
      <c r="L397"/>
      <c r="M397"/>
      <c r="N397" t="s">
        <v>28</v>
      </c>
      <c r="O397"/>
      <c r="P397"/>
      <c r="Q397" t="s">
        <v>17</v>
      </c>
      <c r="R397" t="s">
        <v>18</v>
      </c>
      <c r="S397" t="s">
        <v>19</v>
      </c>
      <c r="T397"/>
      <c r="U397"/>
      <c r="V397"/>
      <c r="W397"/>
      <c r="X397"/>
      <c r="Y397"/>
      <c r="Z397"/>
      <c r="AA397"/>
      <c r="AB397"/>
      <c r="AC397"/>
      <c r="AD397"/>
      <c r="AE397"/>
      <c r="AF397" t="s">
        <v>31</v>
      </c>
      <c r="AG397"/>
      <c r="AH397"/>
      <c r="AI397" t="s">
        <v>34</v>
      </c>
      <c r="AJ397"/>
      <c r="AK397"/>
      <c r="AL397"/>
      <c r="AM397"/>
      <c r="AN397" t="s">
        <v>621</v>
      </c>
      <c r="AO397"/>
      <c r="AP397" t="s">
        <v>39</v>
      </c>
      <c r="AQ397"/>
      <c r="AR397" t="s">
        <v>41</v>
      </c>
      <c r="AS397"/>
      <c r="AT397"/>
      <c r="AU397" t="s">
        <v>43</v>
      </c>
      <c r="AV397" t="s">
        <v>44</v>
      </c>
      <c r="AW397"/>
      <c r="AX397" t="s">
        <v>46</v>
      </c>
      <c r="AY397" t="s">
        <v>47</v>
      </c>
      <c r="AZ397" t="s">
        <v>48</v>
      </c>
      <c r="BA397"/>
      <c r="BB397" t="s">
        <v>49</v>
      </c>
      <c r="BC397"/>
      <c r="BD397"/>
      <c r="BE397"/>
      <c r="BF397"/>
      <c r="BG397" t="s">
        <v>53</v>
      </c>
      <c r="BH397" t="s">
        <v>54</v>
      </c>
      <c r="BI397" t="s">
        <v>55</v>
      </c>
      <c r="BJ397"/>
      <c r="BK397"/>
      <c r="BL397" t="s">
        <v>58</v>
      </c>
      <c r="BM397" t="s">
        <v>59</v>
      </c>
      <c r="BN397" t="s">
        <v>24</v>
      </c>
      <c r="BO397"/>
      <c r="BP397"/>
      <c r="BQ397"/>
      <c r="BR397"/>
      <c r="BS397"/>
      <c r="BT397"/>
      <c r="BU397" t="s">
        <v>64</v>
      </c>
      <c r="BV397"/>
      <c r="BW397"/>
      <c r="BX397"/>
      <c r="BY397"/>
      <c r="BZ397"/>
      <c r="CA397" t="s">
        <v>70</v>
      </c>
      <c r="CB397"/>
      <c r="CC397"/>
      <c r="CD397" t="s">
        <v>73</v>
      </c>
      <c r="CE397"/>
      <c r="CF397" t="s">
        <v>75</v>
      </c>
      <c r="CG397" t="s">
        <v>76</v>
      </c>
      <c r="CH397"/>
      <c r="CI397" t="s">
        <v>385</v>
      </c>
      <c r="CJ397" t="s">
        <v>643</v>
      </c>
      <c r="CK397" t="s">
        <v>134</v>
      </c>
      <c r="CL397" t="s">
        <v>628</v>
      </c>
      <c r="CM397" t="s">
        <v>389</v>
      </c>
      <c r="CN397" t="s">
        <v>387</v>
      </c>
      <c r="CO397" t="s">
        <v>82</v>
      </c>
      <c r="CP397" t="s">
        <v>83</v>
      </c>
      <c r="CQ397" t="s">
        <v>104</v>
      </c>
      <c r="CR397" t="s">
        <v>89</v>
      </c>
      <c r="CS397" t="s">
        <v>86</v>
      </c>
      <c r="CT397" t="s">
        <v>404</v>
      </c>
      <c r="CU397" t="s">
        <v>86</v>
      </c>
    </row>
    <row r="398" spans="1:99">
      <c r="A398">
        <v>18032455999</v>
      </c>
      <c r="B398"/>
      <c r="C398"/>
      <c r="D398" t="s">
        <v>18</v>
      </c>
      <c r="E398" t="s">
        <v>19</v>
      </c>
      <c r="F398"/>
      <c r="G398"/>
      <c r="H398"/>
      <c r="I398"/>
      <c r="J398" t="s">
        <v>24</v>
      </c>
      <c r="K398" t="s">
        <v>25</v>
      </c>
      <c r="L398" t="s">
        <v>26</v>
      </c>
      <c r="M398"/>
      <c r="N398"/>
      <c r="O398"/>
      <c r="P398"/>
      <c r="Q398" t="s">
        <v>17</v>
      </c>
      <c r="R398" t="s">
        <v>18</v>
      </c>
      <c r="S398"/>
      <c r="T398"/>
      <c r="U398"/>
      <c r="V398"/>
      <c r="W398"/>
      <c r="X398"/>
      <c r="Y398"/>
      <c r="Z398"/>
      <c r="AA398" t="s">
        <v>27</v>
      </c>
      <c r="AB398"/>
      <c r="AC398"/>
      <c r="AD398"/>
      <c r="AE398"/>
      <c r="AF398"/>
      <c r="AG398"/>
      <c r="AH398"/>
      <c r="AI398" t="s">
        <v>34</v>
      </c>
      <c r="AJ398"/>
      <c r="AK398"/>
      <c r="AL398"/>
      <c r="AM398"/>
      <c r="AN398"/>
      <c r="AO398"/>
      <c r="AP398" t="s">
        <v>39</v>
      </c>
      <c r="AQ398"/>
      <c r="AR398" t="s">
        <v>41</v>
      </c>
      <c r="AS398"/>
      <c r="AT398"/>
      <c r="AU398"/>
      <c r="AV398"/>
      <c r="AW398"/>
      <c r="AX398"/>
      <c r="AY398"/>
      <c r="AZ398"/>
      <c r="BA398"/>
      <c r="BB398"/>
      <c r="BC398"/>
      <c r="BD398" t="s">
        <v>51</v>
      </c>
      <c r="BE398"/>
      <c r="BF398"/>
      <c r="BG398"/>
      <c r="BH398"/>
      <c r="BI398"/>
      <c r="BJ398"/>
      <c r="BK398"/>
      <c r="BL398"/>
      <c r="BM398"/>
      <c r="BN398"/>
      <c r="BO398"/>
      <c r="BP398"/>
      <c r="BQ398"/>
      <c r="BR398"/>
      <c r="BS398" t="s">
        <v>63</v>
      </c>
      <c r="BT398"/>
      <c r="BU398" t="s">
        <v>64</v>
      </c>
      <c r="BV398"/>
      <c r="BW398"/>
      <c r="BX398"/>
      <c r="BY398"/>
      <c r="BZ398"/>
      <c r="CA398"/>
      <c r="CB398"/>
      <c r="CC398"/>
      <c r="CD398"/>
      <c r="CE398"/>
      <c r="CF398" t="s">
        <v>75</v>
      </c>
      <c r="CG398"/>
      <c r="CH398"/>
      <c r="CI398" t="s">
        <v>388</v>
      </c>
      <c r="CJ398" t="s">
        <v>472</v>
      </c>
      <c r="CK398" t="s">
        <v>134</v>
      </c>
      <c r="CL398" t="s">
        <v>172</v>
      </c>
      <c r="CM398" t="s">
        <v>389</v>
      </c>
      <c r="CN398" t="s">
        <v>387</v>
      </c>
      <c r="CO398" t="s">
        <v>82</v>
      </c>
      <c r="CP398" t="s">
        <v>83</v>
      </c>
      <c r="CQ398" t="s">
        <v>111</v>
      </c>
      <c r="CR398" t="s">
        <v>85</v>
      </c>
      <c r="CS398" t="s">
        <v>86</v>
      </c>
      <c r="CT398" t="s">
        <v>359</v>
      </c>
      <c r="CU398" t="s">
        <v>86</v>
      </c>
    </row>
    <row r="399" spans="1:99">
      <c r="A399">
        <v>18032294840</v>
      </c>
      <c r="B399"/>
      <c r="C399" t="s">
        <v>17</v>
      </c>
      <c r="D399"/>
      <c r="E399"/>
      <c r="F399"/>
      <c r="G399"/>
      <c r="H399"/>
      <c r="I399"/>
      <c r="J399"/>
      <c r="K399" t="s">
        <v>25</v>
      </c>
      <c r="L399" t="s">
        <v>26</v>
      </c>
      <c r="M399"/>
      <c r="N399"/>
      <c r="O399"/>
      <c r="P399"/>
      <c r="Q399"/>
      <c r="R399"/>
      <c r="S399"/>
      <c r="T399"/>
      <c r="U399"/>
      <c r="V399" t="s">
        <v>22</v>
      </c>
      <c r="W399"/>
      <c r="X399"/>
      <c r="Y399" t="s">
        <v>25</v>
      </c>
      <c r="Z399" t="s">
        <v>26</v>
      </c>
      <c r="AA399"/>
      <c r="AB399"/>
      <c r="AC399"/>
      <c r="AD399"/>
      <c r="AE399"/>
      <c r="AF399"/>
      <c r="AG399"/>
      <c r="AH399"/>
      <c r="AI399" t="s">
        <v>34</v>
      </c>
      <c r="AJ399"/>
      <c r="AK399"/>
      <c r="AL399"/>
      <c r="AM399"/>
      <c r="AN399"/>
      <c r="AO399"/>
      <c r="AP399"/>
      <c r="AQ399"/>
      <c r="AR399" t="s">
        <v>41</v>
      </c>
      <c r="AS399"/>
      <c r="AT399"/>
      <c r="AU399"/>
      <c r="AV399"/>
      <c r="AW399"/>
      <c r="AX399"/>
      <c r="AY399"/>
      <c r="AZ399"/>
      <c r="BA399" t="s">
        <v>622</v>
      </c>
      <c r="BB399"/>
      <c r="BC399"/>
      <c r="BD399" t="s">
        <v>51</v>
      </c>
      <c r="BE399"/>
      <c r="BF399"/>
      <c r="BG399"/>
      <c r="BH399"/>
      <c r="BI399"/>
      <c r="BJ399"/>
      <c r="BK399"/>
      <c r="BL399"/>
      <c r="BM399" t="s">
        <v>59</v>
      </c>
      <c r="BN399"/>
      <c r="BO399"/>
      <c r="BP399"/>
      <c r="BQ399"/>
      <c r="BR399"/>
      <c r="BS399" t="s">
        <v>63</v>
      </c>
      <c r="BT399"/>
      <c r="BU399" t="s">
        <v>64</v>
      </c>
      <c r="BV399"/>
      <c r="BW399"/>
      <c r="BX399"/>
      <c r="BY399"/>
      <c r="BZ399"/>
      <c r="CA399"/>
      <c r="CB399"/>
      <c r="CC399"/>
      <c r="CD399"/>
      <c r="CE399"/>
      <c r="CF399" t="s">
        <v>75</v>
      </c>
      <c r="CG399"/>
      <c r="CH399"/>
      <c r="CI399" t="s">
        <v>388</v>
      </c>
      <c r="CJ399" t="s">
        <v>485</v>
      </c>
      <c r="CK399" t="s">
        <v>134</v>
      </c>
      <c r="CL399" t="s">
        <v>142</v>
      </c>
      <c r="CM399" t="s">
        <v>389</v>
      </c>
      <c r="CN399" t="s">
        <v>387</v>
      </c>
      <c r="CO399" t="s">
        <v>82</v>
      </c>
      <c r="CP399" t="s">
        <v>83</v>
      </c>
      <c r="CQ399" t="s">
        <v>84</v>
      </c>
      <c r="CR399" t="s">
        <v>85</v>
      </c>
      <c r="CS399" t="s">
        <v>86</v>
      </c>
      <c r="CT399" t="s">
        <v>359</v>
      </c>
      <c r="CU399" t="s">
        <v>86</v>
      </c>
    </row>
    <row r="400" spans="1:99">
      <c r="A400">
        <v>18032096622</v>
      </c>
      <c r="B400"/>
      <c r="C400"/>
      <c r="D400"/>
      <c r="E400" t="s">
        <v>19</v>
      </c>
      <c r="F400"/>
      <c r="G400"/>
      <c r="H400"/>
      <c r="I400"/>
      <c r="J400"/>
      <c r="K400"/>
      <c r="L400"/>
      <c r="M400" t="s">
        <v>27</v>
      </c>
      <c r="N400"/>
      <c r="O400" t="s">
        <v>623</v>
      </c>
      <c r="P400"/>
      <c r="Q400"/>
      <c r="R400"/>
      <c r="S400"/>
      <c r="T400"/>
      <c r="U400"/>
      <c r="V400"/>
      <c r="W400"/>
      <c r="X400"/>
      <c r="Y400" t="s">
        <v>25</v>
      </c>
      <c r="Z400"/>
      <c r="AA400" t="s">
        <v>27</v>
      </c>
      <c r="AB400"/>
      <c r="AC400"/>
      <c r="AD400"/>
      <c r="AE400"/>
      <c r="AF400"/>
      <c r="AG400"/>
      <c r="AH400"/>
      <c r="AI400"/>
      <c r="AJ400"/>
      <c r="AK400"/>
      <c r="AL400"/>
      <c r="AM400"/>
      <c r="AN400"/>
      <c r="AO400" t="s">
        <v>38</v>
      </c>
      <c r="AP400"/>
      <c r="AQ400"/>
      <c r="AR400"/>
      <c r="AS400"/>
      <c r="AT400"/>
      <c r="AU400"/>
      <c r="AV400"/>
      <c r="AW400"/>
      <c r="AX400"/>
      <c r="AY400"/>
      <c r="AZ400"/>
      <c r="BA400" t="s">
        <v>624</v>
      </c>
      <c r="BB400"/>
      <c r="BC400"/>
      <c r="BD400" t="s">
        <v>51</v>
      </c>
      <c r="BE400"/>
      <c r="BF400"/>
      <c r="BG400"/>
      <c r="BH400"/>
      <c r="BI400"/>
      <c r="BJ400"/>
      <c r="BK400"/>
      <c r="BL400"/>
      <c r="BM400"/>
      <c r="BN400"/>
      <c r="BO400"/>
      <c r="BP400"/>
      <c r="BQ400"/>
      <c r="BR400" t="s">
        <v>62</v>
      </c>
      <c r="BS400"/>
      <c r="BT400"/>
      <c r="BU400" t="s">
        <v>64</v>
      </c>
      <c r="BV400"/>
      <c r="BW400"/>
      <c r="BX400"/>
      <c r="BY400"/>
      <c r="BZ400" t="s">
        <v>69</v>
      </c>
      <c r="CA400"/>
      <c r="CB400"/>
      <c r="CC400"/>
      <c r="CD400"/>
      <c r="CE400"/>
      <c r="CF400" t="s">
        <v>75</v>
      </c>
      <c r="CG400"/>
      <c r="CH400"/>
      <c r="CI400" t="s">
        <v>388</v>
      </c>
      <c r="CJ400" t="s">
        <v>478</v>
      </c>
      <c r="CK400" t="s">
        <v>80</v>
      </c>
      <c r="CL400" t="s">
        <v>511</v>
      </c>
    </row>
    <row r="401" spans="1:99">
      <c r="A401">
        <v>114462311070</v>
      </c>
      <c r="CI401"/>
      <c r="CJ401"/>
      <c r="CK401"/>
      <c r="CL401" t="s">
        <v>551</v>
      </c>
    </row>
    <row r="402" spans="1:99">
      <c r="A402">
        <v>114416368418</v>
      </c>
      <c r="CI402" t="s">
        <v>388</v>
      </c>
      <c r="CJ402" t="s">
        <v>484</v>
      </c>
      <c r="CK402" t="s">
        <v>134</v>
      </c>
      <c r="CL402" t="s">
        <v>166</v>
      </c>
      <c r="CM402" s="82" t="s">
        <v>389</v>
      </c>
      <c r="CN402" s="82" t="s">
        <v>390</v>
      </c>
      <c r="CO402" s="82" t="s">
        <v>101</v>
      </c>
      <c r="CP402" t="s">
        <v>87</v>
      </c>
      <c r="CQ402" s="82" t="s">
        <v>98</v>
      </c>
      <c r="CR402" s="82" t="s">
        <v>105</v>
      </c>
      <c r="CS402" s="82" t="s">
        <v>81</v>
      </c>
      <c r="CU402" s="82" t="s">
        <v>86</v>
      </c>
    </row>
    <row r="403" spans="1:99">
      <c r="A403">
        <v>18046504361</v>
      </c>
      <c r="I403"/>
      <c r="J403" t="s">
        <v>24</v>
      </c>
      <c r="K403" t="s">
        <v>25</v>
      </c>
      <c r="L403" t="s">
        <v>26</v>
      </c>
      <c r="M403"/>
      <c r="N403"/>
      <c r="O403"/>
      <c r="Q403" s="82" t="s">
        <v>17</v>
      </c>
      <c r="X403" t="s">
        <v>24</v>
      </c>
      <c r="Y403" t="s">
        <v>25</v>
      </c>
      <c r="Z403"/>
      <c r="AA403"/>
      <c r="AB403"/>
      <c r="AC403"/>
      <c r="AD403"/>
      <c r="AE403"/>
      <c r="AF403"/>
      <c r="AG403"/>
      <c r="AH403"/>
      <c r="AI403" t="s">
        <v>34</v>
      </c>
      <c r="AJ403"/>
      <c r="AK403"/>
      <c r="AL403"/>
      <c r="AM403"/>
      <c r="AN403"/>
      <c r="AP403"/>
      <c r="AQ403"/>
      <c r="AR403"/>
      <c r="AS403"/>
      <c r="AT403"/>
      <c r="AU403" t="s">
        <v>43</v>
      </c>
      <c r="AV403" t="s">
        <v>44</v>
      </c>
      <c r="AW403" t="s">
        <v>45</v>
      </c>
      <c r="AY403"/>
      <c r="AZ403"/>
      <c r="BA403"/>
      <c r="BE403"/>
      <c r="BF403" t="s">
        <v>52</v>
      </c>
      <c r="BG403"/>
      <c r="BH403"/>
      <c r="BI403"/>
      <c r="BJ403"/>
      <c r="BK403"/>
      <c r="BL403"/>
      <c r="BM403"/>
      <c r="BN403" t="s">
        <v>24</v>
      </c>
      <c r="BO403"/>
      <c r="BP403"/>
      <c r="BQ403"/>
      <c r="BR403"/>
      <c r="BS403" t="s">
        <v>63</v>
      </c>
      <c r="BT403"/>
      <c r="BU403" t="s">
        <v>64</v>
      </c>
      <c r="BV403"/>
      <c r="BW403"/>
      <c r="BX403"/>
      <c r="BY403"/>
      <c r="BZ403"/>
      <c r="CA403" t="s">
        <v>70</v>
      </c>
      <c r="CB403"/>
      <c r="CC403"/>
      <c r="CD403" t="s">
        <v>73</v>
      </c>
      <c r="CE403"/>
      <c r="CF403"/>
      <c r="CG403"/>
      <c r="CH403"/>
      <c r="CI403" t="s">
        <v>388</v>
      </c>
      <c r="CJ403" t="s">
        <v>484</v>
      </c>
      <c r="CK403" t="s">
        <v>134</v>
      </c>
      <c r="CL403" t="s">
        <v>163</v>
      </c>
      <c r="CM403" s="82" t="s">
        <v>106</v>
      </c>
      <c r="CN403" s="82" t="s">
        <v>390</v>
      </c>
      <c r="CO403" s="82" t="s">
        <v>395</v>
      </c>
      <c r="CP403" t="s">
        <v>94</v>
      </c>
      <c r="CQ403" t="s">
        <v>84</v>
      </c>
      <c r="CR403" t="s">
        <v>105</v>
      </c>
      <c r="CS403" s="82" t="s">
        <v>86</v>
      </c>
      <c r="CT403" s="82" t="s">
        <v>362</v>
      </c>
      <c r="CU403" s="82" t="s">
        <v>86</v>
      </c>
    </row>
    <row r="404" spans="1:99">
      <c r="A404">
        <v>18046504101</v>
      </c>
      <c r="H404" s="82" t="s">
        <v>22</v>
      </c>
      <c r="I404" t="s">
        <v>23</v>
      </c>
      <c r="J404"/>
      <c r="K404" t="s">
        <v>25</v>
      </c>
      <c r="M404"/>
      <c r="N404"/>
      <c r="O404"/>
      <c r="W404" t="s">
        <v>23</v>
      </c>
      <c r="X404"/>
      <c r="Y404" t="s">
        <v>25</v>
      </c>
      <c r="AA404"/>
      <c r="AB404" t="s">
        <v>28</v>
      </c>
      <c r="AD404" t="s">
        <v>29</v>
      </c>
      <c r="AE404"/>
      <c r="AF404"/>
      <c r="AG404" t="s">
        <v>32</v>
      </c>
      <c r="AH404" t="s">
        <v>33</v>
      </c>
      <c r="AI404"/>
      <c r="AJ404"/>
      <c r="AK404"/>
      <c r="AL404"/>
      <c r="AM404"/>
      <c r="AN404"/>
      <c r="AP404" t="s">
        <v>39</v>
      </c>
      <c r="AQ404"/>
      <c r="AR404" t="s">
        <v>41</v>
      </c>
      <c r="AS404"/>
      <c r="AT404"/>
      <c r="AV404" t="s">
        <v>44</v>
      </c>
      <c r="AW404"/>
      <c r="AX404"/>
      <c r="AY404"/>
      <c r="AZ404"/>
      <c r="BA404"/>
      <c r="BE404" t="s">
        <v>17</v>
      </c>
      <c r="BF404"/>
      <c r="BG404"/>
      <c r="BH404"/>
      <c r="BI404"/>
      <c r="BJ404"/>
      <c r="BK404"/>
      <c r="BL404"/>
      <c r="BM404" t="s">
        <v>59</v>
      </c>
      <c r="BN404" t="s">
        <v>24</v>
      </c>
      <c r="BO404"/>
      <c r="BP404"/>
      <c r="BQ404"/>
      <c r="BR404"/>
      <c r="BS404"/>
      <c r="BT404"/>
      <c r="BU404"/>
      <c r="BV404"/>
      <c r="BW404"/>
      <c r="BX404" t="s">
        <v>67</v>
      </c>
      <c r="BY404"/>
      <c r="BZ404"/>
      <c r="CA404"/>
      <c r="CB404"/>
      <c r="CC404"/>
      <c r="CD404" t="s">
        <v>73</v>
      </c>
      <c r="CE404"/>
      <c r="CF404" t="s">
        <v>75</v>
      </c>
      <c r="CG404"/>
      <c r="CH404"/>
      <c r="CI404" t="s">
        <v>388</v>
      </c>
      <c r="CJ404" t="s">
        <v>638</v>
      </c>
      <c r="CK404" t="s">
        <v>134</v>
      </c>
      <c r="CL404" t="s">
        <v>163</v>
      </c>
      <c r="CM404" s="82" t="s">
        <v>389</v>
      </c>
      <c r="CN404" s="82" t="s">
        <v>390</v>
      </c>
      <c r="CO404" s="82" t="s">
        <v>395</v>
      </c>
      <c r="CP404" t="s">
        <v>94</v>
      </c>
      <c r="CQ404" t="s">
        <v>84</v>
      </c>
      <c r="CR404" t="s">
        <v>105</v>
      </c>
      <c r="CS404" s="82" t="s">
        <v>86</v>
      </c>
      <c r="CT404" s="82" t="s">
        <v>362</v>
      </c>
      <c r="CU404" s="82" t="s">
        <v>86</v>
      </c>
    </row>
    <row r="405" spans="1:99">
      <c r="A405">
        <v>18038331097</v>
      </c>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t="s">
        <v>385</v>
      </c>
      <c r="CJ405" t="s">
        <v>638</v>
      </c>
      <c r="CK405" t="s">
        <v>342</v>
      </c>
      <c r="CL405">
        <v>11358</v>
      </c>
      <c r="CM405" s="82" t="s">
        <v>106</v>
      </c>
      <c r="CN405" s="82" t="s">
        <v>390</v>
      </c>
      <c r="CO405" s="82" t="s">
        <v>101</v>
      </c>
      <c r="CP405" t="s">
        <v>93</v>
      </c>
      <c r="CQ405"/>
      <c r="CR405"/>
      <c r="CS405"/>
    </row>
  </sheetData>
  <autoFilter ref="A2:CU405" xr:uid="{00000000-0009-0000-0000-000000000000}"/>
  <sortState xmlns:xlrd2="http://schemas.microsoft.com/office/spreadsheetml/2017/richdata2" ref="A3:DA195">
    <sortCondition ref="CR3:CR195"/>
  </sortState>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30"/>
  <sheetViews>
    <sheetView showGridLines="0" zoomScale="90" zoomScaleNormal="90" workbookViewId="0">
      <selection sqref="A1:AF1"/>
    </sheetView>
  </sheetViews>
  <sheetFormatPr defaultRowHeight="15"/>
  <cols>
    <col min="1" max="1" width="28.85546875" customWidth="1"/>
    <col min="11" max="11" width="28.85546875" customWidth="1"/>
    <col min="21" max="21" width="35" bestFit="1" customWidth="1"/>
    <col min="22" max="22" width="11.7109375" customWidth="1"/>
    <col min="31" max="31" width="28.85546875" customWidth="1"/>
    <col min="41" max="41" width="27.42578125" bestFit="1" customWidth="1"/>
  </cols>
  <sheetData>
    <row r="1" spans="1:42" ht="20.25">
      <c r="A1" s="183" t="s">
        <v>640</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row>
    <row r="2" spans="1:42">
      <c r="A2" s="178" t="s">
        <v>319</v>
      </c>
      <c r="B2" s="179"/>
      <c r="C2" s="40"/>
      <c r="D2" s="40"/>
      <c r="E2" s="40"/>
      <c r="F2" s="40"/>
      <c r="G2" s="40"/>
      <c r="H2" s="40"/>
      <c r="I2" s="40"/>
      <c r="J2" s="40"/>
      <c r="K2" s="178" t="s">
        <v>320</v>
      </c>
      <c r="L2" s="179"/>
      <c r="U2" s="178" t="s">
        <v>327</v>
      </c>
      <c r="V2" s="179"/>
      <c r="AE2" s="178" t="s">
        <v>383</v>
      </c>
      <c r="AF2" s="182"/>
      <c r="AO2" s="178" t="s">
        <v>636</v>
      </c>
      <c r="AP2" s="179"/>
    </row>
    <row r="3" spans="1:42">
      <c r="A3" s="35" t="s">
        <v>385</v>
      </c>
      <c r="B3" s="41">
        <f>COUNTIFS('Q1'!AN:AN,"Suffolk",'Q1'!AL:AL,"Man")</f>
        <v>59</v>
      </c>
      <c r="C3" s="40"/>
      <c r="D3" s="40"/>
      <c r="E3" s="40"/>
      <c r="F3" s="40"/>
      <c r="G3" s="40"/>
      <c r="H3" s="40"/>
      <c r="I3" s="40"/>
      <c r="J3" s="40"/>
      <c r="K3" s="30" t="s">
        <v>321</v>
      </c>
      <c r="L3" s="37">
        <f>COUNTIFS('Q1'!AN:AN,"Suffolk",'Q1'!AM:AM,"18-24 years")</f>
        <v>25</v>
      </c>
      <c r="U3" s="30" t="s">
        <v>86</v>
      </c>
      <c r="V3" s="13">
        <f>COUNTIFS('Q1'!AN:AN,"Suffolk",'Q1'!AV:AV,"Yes")</f>
        <v>181</v>
      </c>
      <c r="AE3" s="35" t="s">
        <v>362</v>
      </c>
      <c r="AF3" s="41">
        <f>COUNTIFS('Q1'!AN:AN,"Suffolk",'Q1'!AW:AW,"Medicaid")</f>
        <v>20</v>
      </c>
      <c r="AO3" s="30" t="s">
        <v>86</v>
      </c>
      <c r="AP3" s="13">
        <f>COUNTIFS('Q1'!AN:AN,"Suffolk",'Q1'!AX:AX,"Yes")</f>
        <v>105</v>
      </c>
    </row>
    <row r="4" spans="1:42" ht="15.75" thickBot="1">
      <c r="A4" s="30" t="s">
        <v>388</v>
      </c>
      <c r="B4" s="37">
        <f>COUNTIFS('Q1'!AN:AN,"Suffolk",'Q1'!AL:AL,"Woman")</f>
        <v>131</v>
      </c>
      <c r="C4" s="40"/>
      <c r="D4" s="40"/>
      <c r="E4" s="40"/>
      <c r="F4" s="40"/>
      <c r="G4" s="40"/>
      <c r="H4" s="40"/>
      <c r="I4" s="40"/>
      <c r="J4" s="40"/>
      <c r="K4" s="30" t="s">
        <v>322</v>
      </c>
      <c r="L4" s="37">
        <f>COUNTIFS('Q1'!AN:AN,"Suffolk",'Q1'!AM:AM,"25-34 years")</f>
        <v>13</v>
      </c>
      <c r="U4" s="30" t="s">
        <v>81</v>
      </c>
      <c r="V4" s="13">
        <f>COUNTIFS('Q1'!AN:AN,"Suffolk",'Q1'!AV:AV,"No")</f>
        <v>8</v>
      </c>
      <c r="AE4" s="30" t="s">
        <v>365</v>
      </c>
      <c r="AF4" s="37">
        <f>COUNTIFS('Q1'!AN:AN,"Suffolk",'Q1'!AW:AW,"Medicaid,Medicare")</f>
        <v>0</v>
      </c>
      <c r="AO4" s="30" t="s">
        <v>81</v>
      </c>
      <c r="AP4" s="13">
        <f>COUNTIFS('Q1'!AN:AN,"Suffolk",'Q1'!AX:AX,"No")</f>
        <v>4</v>
      </c>
    </row>
    <row r="5" spans="1:42" ht="15.75" thickBot="1">
      <c r="A5" t="s">
        <v>400</v>
      </c>
      <c r="B5" s="37">
        <f>COUNTIFS('Q1'!AN:AN,"Suffolk",'Q1'!AL:AL,"Transgender")</f>
        <v>0</v>
      </c>
      <c r="C5" s="40"/>
      <c r="D5" s="40"/>
      <c r="E5" s="40"/>
      <c r="F5" s="40"/>
      <c r="G5" s="40"/>
      <c r="H5" s="40"/>
      <c r="I5" s="40"/>
      <c r="J5" s="40"/>
      <c r="K5" s="30" t="s">
        <v>323</v>
      </c>
      <c r="L5" s="37">
        <f>COUNTIFS('Q1'!AN:AN,"Suffolk",'Q1'!AM:AM,"35-44 years")</f>
        <v>28</v>
      </c>
      <c r="U5" s="30" t="s">
        <v>328</v>
      </c>
      <c r="V5" s="13">
        <f>COUNTIFS('Q1'!AN:AN,"Suffolk",'Q1'!AV:AV,"No, but I did in the past")</f>
        <v>2</v>
      </c>
      <c r="AE5" s="30" t="s">
        <v>364</v>
      </c>
      <c r="AF5" s="37">
        <f>COUNTIFS('Q1'!AN:AN,"Suffolk",'Q1'!AW:AW,"Medicaid,Medicare,Private/Commercial")</f>
        <v>0</v>
      </c>
      <c r="AO5" s="32" t="s">
        <v>316</v>
      </c>
      <c r="AP5" s="34">
        <f>SUM(AP3:AP4)</f>
        <v>109</v>
      </c>
    </row>
    <row r="6" spans="1:42" ht="15.75" thickBot="1">
      <c r="A6" s="30" t="s">
        <v>107</v>
      </c>
      <c r="B6" s="37">
        <f>COUNTIFS('Q1'!AN:AN,"Suffolk",'Q1'!AL:AL,"Other")</f>
        <v>0</v>
      </c>
      <c r="C6" s="40"/>
      <c r="D6" s="40"/>
      <c r="E6" s="40"/>
      <c r="F6" s="40"/>
      <c r="G6" s="40"/>
      <c r="H6" s="40"/>
      <c r="I6" s="40"/>
      <c r="J6" s="40"/>
      <c r="K6" s="30" t="s">
        <v>324</v>
      </c>
      <c r="L6" s="37">
        <f>COUNTIFS('Q1'!AN:AN,"Suffolk",'Q1'!AM:AM,"45-54 years")</f>
        <v>39</v>
      </c>
      <c r="U6" s="32" t="s">
        <v>316</v>
      </c>
      <c r="V6" s="34">
        <f>SUM(V3:V5)</f>
        <v>191</v>
      </c>
      <c r="AE6" s="30" t="s">
        <v>366</v>
      </c>
      <c r="AF6" s="37">
        <f>COUNTIFS('Q1'!AN:AN,"Suffolk",'Q1'!AW:AW,"Medicaid,Private/Commercial")</f>
        <v>0</v>
      </c>
      <c r="AO6" s="32" t="s">
        <v>317</v>
      </c>
      <c r="AP6" s="33">
        <f>AP5/200</f>
        <v>0.54500000000000004</v>
      </c>
    </row>
    <row r="7" spans="1:42" ht="15.75" thickBot="1">
      <c r="A7" s="32" t="s">
        <v>316</v>
      </c>
      <c r="B7" s="39">
        <f>SUM(B3:B6)</f>
        <v>190</v>
      </c>
      <c r="C7" s="40"/>
      <c r="D7" s="40"/>
      <c r="E7" s="40"/>
      <c r="F7" s="40"/>
      <c r="G7" s="40"/>
      <c r="H7" s="40"/>
      <c r="I7" s="40"/>
      <c r="J7" s="40"/>
      <c r="K7" s="30" t="s">
        <v>325</v>
      </c>
      <c r="L7" s="37">
        <f>COUNTIFS('Q1'!AN:AN,"Suffolk",'Q1'!AM:AM,"55-64 years")</f>
        <v>30</v>
      </c>
      <c r="U7" s="32" t="s">
        <v>317</v>
      </c>
      <c r="V7" s="33">
        <f>V6/200</f>
        <v>0.95499999999999996</v>
      </c>
      <c r="AE7" s="30" t="s">
        <v>360</v>
      </c>
      <c r="AF7" s="37">
        <f>COUNTIFS('Q1'!AN:AN,"Suffolk",'Q1'!AW:AW,"Medicaid")</f>
        <v>20</v>
      </c>
    </row>
    <row r="8" spans="1:42" ht="15.75" thickBot="1">
      <c r="A8" s="44" t="s">
        <v>317</v>
      </c>
      <c r="B8" s="45">
        <f>B7/200</f>
        <v>0.95</v>
      </c>
      <c r="C8" s="40"/>
      <c r="D8" s="40"/>
      <c r="E8" s="40"/>
      <c r="F8" s="40"/>
      <c r="G8" s="40"/>
      <c r="H8" s="40"/>
      <c r="I8" s="40"/>
      <c r="J8" s="40"/>
      <c r="K8" s="30" t="s">
        <v>326</v>
      </c>
      <c r="L8" s="37">
        <f>COUNTIFS('Q1'!AN:AN,"Suffolk",'Q1'!AM:AM,"65+ years")</f>
        <v>50</v>
      </c>
      <c r="U8" s="177" t="s">
        <v>642</v>
      </c>
      <c r="V8" s="177"/>
      <c r="AE8" s="30" t="s">
        <v>363</v>
      </c>
      <c r="AF8" s="37">
        <f>COUNTIFS('Q1'!AN:AN,"Suffolk",'Q1'!AW:AW,"Medicare,No Insurance")</f>
        <v>0</v>
      </c>
    </row>
    <row r="9" spans="1:42" ht="15.75" thickBot="1">
      <c r="A9" s="40"/>
      <c r="B9" s="40"/>
      <c r="C9" s="40"/>
      <c r="D9" s="40"/>
      <c r="E9" s="40"/>
      <c r="F9" s="40"/>
      <c r="G9" s="40"/>
      <c r="H9" s="40"/>
      <c r="I9" s="40"/>
      <c r="J9" s="40"/>
      <c r="K9" s="32" t="s">
        <v>316</v>
      </c>
      <c r="L9" s="39">
        <f>SUM(L3:L8)</f>
        <v>185</v>
      </c>
      <c r="AE9" s="30" t="s">
        <v>361</v>
      </c>
      <c r="AF9" s="37">
        <f>COUNTIFS('Q1'!AN:AN,"Suffolk",'Q1'!AW:AW,"Medicare,Private/Commercial")</f>
        <v>0</v>
      </c>
    </row>
    <row r="10" spans="1:42" ht="15.75" thickBot="1">
      <c r="A10" s="40"/>
      <c r="B10" s="40"/>
      <c r="C10" s="40"/>
      <c r="D10" s="40"/>
      <c r="E10" s="40"/>
      <c r="F10" s="40"/>
      <c r="G10" s="40"/>
      <c r="H10" s="40"/>
      <c r="I10" s="40"/>
      <c r="J10" s="40"/>
      <c r="K10" s="32" t="s">
        <v>317</v>
      </c>
      <c r="L10" s="33">
        <f>L9/200</f>
        <v>0.92500000000000004</v>
      </c>
      <c r="AE10" s="30" t="s">
        <v>282</v>
      </c>
      <c r="AF10" s="37">
        <f>COUNTIFS('Q1'!AN:AN,"Suffolk",'Q1'!AW:AW,"No Insurance")</f>
        <v>6</v>
      </c>
    </row>
    <row r="11" spans="1:42" ht="15.75" thickBot="1">
      <c r="A11" s="40"/>
      <c r="B11" s="40"/>
      <c r="C11" s="40"/>
      <c r="D11" s="40"/>
      <c r="E11" s="40"/>
      <c r="F11" s="40"/>
      <c r="G11" s="40"/>
      <c r="H11" s="40"/>
      <c r="I11" s="40"/>
      <c r="J11" s="40"/>
      <c r="K11" s="40"/>
      <c r="L11" s="40"/>
      <c r="AE11" s="30" t="s">
        <v>359</v>
      </c>
      <c r="AF11" s="37">
        <f>COUNTIFS('Q1'!AN:AN,"Suffolk",'Q1'!AW:AW,"Private/Commercial")</f>
        <v>99</v>
      </c>
    </row>
    <row r="12" spans="1:42" ht="15.75" thickBot="1">
      <c r="A12" s="40"/>
      <c r="B12" s="40"/>
      <c r="C12" s="40"/>
      <c r="D12" s="40"/>
      <c r="E12" s="40"/>
      <c r="F12" s="40"/>
      <c r="G12" s="40"/>
      <c r="H12" s="40"/>
      <c r="I12" s="40"/>
      <c r="J12" s="40"/>
      <c r="K12" s="40"/>
      <c r="L12" s="40"/>
      <c r="AE12" s="32" t="s">
        <v>316</v>
      </c>
      <c r="AF12" s="39">
        <f>SUM(AF3:AF11)</f>
        <v>145</v>
      </c>
    </row>
    <row r="13" spans="1:42" ht="15.75" thickBot="1">
      <c r="A13" s="40"/>
      <c r="B13" s="40"/>
      <c r="C13" s="40"/>
      <c r="D13" s="40"/>
      <c r="E13" s="40"/>
      <c r="F13" s="40"/>
      <c r="G13" s="40"/>
      <c r="H13" s="40"/>
      <c r="I13" s="40"/>
      <c r="J13" s="40"/>
      <c r="K13" s="40"/>
      <c r="L13" s="40"/>
      <c r="AE13" s="32" t="s">
        <v>317</v>
      </c>
      <c r="AF13" s="33">
        <f>AF12/200</f>
        <v>0.72499999999999998</v>
      </c>
    </row>
    <row r="14" spans="1:42">
      <c r="A14" s="40"/>
      <c r="B14" s="40"/>
      <c r="C14" s="40"/>
      <c r="D14" s="40"/>
      <c r="E14" s="40"/>
      <c r="F14" s="40"/>
      <c r="G14" s="40"/>
      <c r="H14" s="40"/>
      <c r="I14" s="40"/>
      <c r="J14" s="40"/>
      <c r="K14" s="40"/>
      <c r="L14" s="40"/>
    </row>
    <row r="15" spans="1:42">
      <c r="A15" s="40"/>
      <c r="B15" s="40"/>
      <c r="C15" s="40"/>
      <c r="D15" s="40"/>
      <c r="E15" s="40"/>
      <c r="F15" s="40"/>
      <c r="G15" s="40"/>
      <c r="H15" s="40"/>
      <c r="I15" s="40"/>
      <c r="J15" s="40"/>
      <c r="K15" s="40"/>
      <c r="L15" s="40"/>
    </row>
    <row r="16" spans="1:42">
      <c r="A16" s="40"/>
      <c r="B16" s="40"/>
      <c r="C16" s="40"/>
      <c r="D16" s="40"/>
      <c r="E16" s="40"/>
      <c r="F16" s="40"/>
      <c r="G16" s="40"/>
      <c r="H16" s="40"/>
      <c r="I16" s="40"/>
      <c r="J16" s="40"/>
      <c r="K16" s="40"/>
      <c r="L16" s="40"/>
    </row>
    <row r="17" spans="1:32">
      <c r="A17" s="40"/>
      <c r="B17" s="40"/>
      <c r="C17" s="40"/>
      <c r="D17" s="40"/>
      <c r="E17" s="40"/>
      <c r="F17" s="40"/>
      <c r="G17" s="40"/>
      <c r="H17" s="40"/>
      <c r="I17" s="40"/>
      <c r="J17" s="40"/>
      <c r="K17" s="40"/>
      <c r="L17" s="40"/>
    </row>
    <row r="18" spans="1:32">
      <c r="A18" s="178" t="s">
        <v>318</v>
      </c>
      <c r="B18" s="182"/>
      <c r="C18" s="40"/>
      <c r="D18" s="40"/>
      <c r="E18" s="40"/>
      <c r="F18" s="40"/>
      <c r="G18" s="40"/>
      <c r="H18" s="40"/>
      <c r="I18" s="40"/>
      <c r="J18" s="40"/>
      <c r="K18" s="178" t="s">
        <v>330</v>
      </c>
      <c r="L18" s="179"/>
      <c r="U18" s="178" t="s">
        <v>329</v>
      </c>
      <c r="V18" s="179"/>
      <c r="AE18" s="178" t="s">
        <v>335</v>
      </c>
      <c r="AF18" s="182"/>
    </row>
    <row r="19" spans="1:32">
      <c r="A19" s="43" t="s">
        <v>87</v>
      </c>
      <c r="B19" s="41">
        <f>COUNTIFS('Q1'!AN:AN,"Suffolk",'Q1'!AS:AS,"$0-$19,999")</f>
        <v>18</v>
      </c>
      <c r="C19" s="40"/>
      <c r="D19" s="40"/>
      <c r="E19" s="40"/>
      <c r="F19" s="40"/>
      <c r="G19" s="40"/>
      <c r="H19" s="40"/>
      <c r="I19" s="40"/>
      <c r="J19" s="40"/>
      <c r="K19" s="30" t="s">
        <v>331</v>
      </c>
      <c r="L19" s="37">
        <f>COUNTIFS('Q1'!AN:AN,"Suffolk",'Q1'!AU:AU,"Employed for wages")</f>
        <v>97</v>
      </c>
      <c r="U19" s="36" t="s">
        <v>389</v>
      </c>
      <c r="V19" s="37">
        <f>COUNTIFS('Q1'!AN:AN,"Suffolk",'Q1'!AP:AP,"White")</f>
        <v>150</v>
      </c>
      <c r="AE19" s="35" t="s">
        <v>336</v>
      </c>
      <c r="AF19" s="41">
        <f>COUNTIFS('Q1'!AN:AN,"Suffolk",'Q1'!AT:AT,"K-8 grade")</f>
        <v>1</v>
      </c>
    </row>
    <row r="20" spans="1:32">
      <c r="A20" s="36" t="s">
        <v>90</v>
      </c>
      <c r="B20" s="37">
        <f>COUNTIFS('Q1'!AN:AN,"Suffolk",'Q1'!AS:AS,"$20,000 to $34,999")</f>
        <v>7</v>
      </c>
      <c r="C20" s="40"/>
      <c r="D20" s="40"/>
      <c r="E20" s="40"/>
      <c r="F20" s="40"/>
      <c r="G20" s="40"/>
      <c r="H20" s="40"/>
      <c r="I20" s="40"/>
      <c r="J20" s="40"/>
      <c r="K20" s="30" t="s">
        <v>105</v>
      </c>
      <c r="L20" s="37">
        <f>COUNTIFS('Q1'!AN:AN,"Suffolk",'Q1'!AU:AU,"Self-employed")</f>
        <v>12</v>
      </c>
      <c r="U20" s="36" t="s">
        <v>91</v>
      </c>
      <c r="V20" s="37">
        <f>COUNTIFS('Q1'!AN:AN,"Suffolk",'Q1'!AP:AP,"Black or African American")</f>
        <v>11</v>
      </c>
      <c r="AE20" s="30" t="s">
        <v>104</v>
      </c>
      <c r="AF20" s="37">
        <f>COUNTIFS('Q1'!AN:AN,"Suffolk",'Q1'!AT:AT,"Some high school")</f>
        <v>23</v>
      </c>
    </row>
    <row r="21" spans="1:32">
      <c r="A21" s="36" t="s">
        <v>97</v>
      </c>
      <c r="B21" s="37">
        <f>COUNTIFS('Q1'!AN:AN,"Suffolk",'Q1'!AS:AS,"$35,000 to $49,999")</f>
        <v>19</v>
      </c>
      <c r="C21" s="40"/>
      <c r="D21" s="40"/>
      <c r="E21" s="40"/>
      <c r="F21" s="40"/>
      <c r="G21" s="40"/>
      <c r="H21" s="40"/>
      <c r="I21" s="40"/>
      <c r="J21" s="40"/>
      <c r="K21" s="30" t="s">
        <v>89</v>
      </c>
      <c r="L21" s="37">
        <f>COUNTIFS('Q1'!AN:AN,"Suffolk",'Q1'!AU:AU,"Student")</f>
        <v>23</v>
      </c>
      <c r="U21" s="36" t="s">
        <v>403</v>
      </c>
      <c r="V21" s="37">
        <f>COUNTIFS('Q1'!AN:AN,"Suffolk",'Q1'!AP:AP,"Native Hawaiian and Other Pacific Islander")</f>
        <v>0</v>
      </c>
      <c r="AE21" s="30" t="s">
        <v>95</v>
      </c>
      <c r="AF21" s="37">
        <f>COUNTIFS('Q1'!AN:AN,"Suffolk",'Q1'!AT:AT,"High school graduate")</f>
        <v>31</v>
      </c>
    </row>
    <row r="22" spans="1:32">
      <c r="A22" s="36" t="s">
        <v>93</v>
      </c>
      <c r="B22" s="37">
        <f>COUNTIFS('Q1'!AN:AN,"Suffolk",'Q1'!AS:AS,"$50,000 to $74,999")</f>
        <v>23</v>
      </c>
      <c r="C22" s="40"/>
      <c r="D22" s="40"/>
      <c r="E22" s="40"/>
      <c r="F22" s="40"/>
      <c r="G22" s="40"/>
      <c r="H22" s="40"/>
      <c r="I22" s="40"/>
      <c r="J22" s="40"/>
      <c r="K22" s="30" t="s">
        <v>99</v>
      </c>
      <c r="L22" s="37">
        <f>COUNTIFS('Q1'!AN:AN,"Suffolk",'Q1'!AU:AU,"retired")</f>
        <v>49</v>
      </c>
      <c r="U22" s="36" t="s">
        <v>401</v>
      </c>
      <c r="V22" s="37">
        <f>COUNTIFS('Q1'!AN:AN,"Suffolk",'Q1'!AP:AP,"American Indian and Alaska Native")</f>
        <v>1</v>
      </c>
      <c r="AE22" s="30" t="s">
        <v>102</v>
      </c>
      <c r="AF22" s="37">
        <f>COUNTIFS('Q1'!AN:AN,"Suffolk",'Q1'!AT:AT,"Technical school")</f>
        <v>0</v>
      </c>
    </row>
    <row r="23" spans="1:32">
      <c r="A23" s="36" t="s">
        <v>94</v>
      </c>
      <c r="B23" s="37">
        <f>COUNTIFS('Q1'!AN:AN,"Suffolk",'Q1'!AS:AS,"$75,000 to $125,000")</f>
        <v>46</v>
      </c>
      <c r="C23" s="40"/>
      <c r="D23" s="40"/>
      <c r="E23" s="40"/>
      <c r="F23" s="40"/>
      <c r="G23" s="40"/>
      <c r="H23" s="40"/>
      <c r="I23" s="40"/>
      <c r="J23" s="40"/>
      <c r="K23" s="30" t="s">
        <v>332</v>
      </c>
      <c r="L23" s="37">
        <f>COUNTIFS('Q1'!AN:AN,"Suffolk",'Q1'!AU:AU,"Military")</f>
        <v>0</v>
      </c>
      <c r="U23" s="36" t="s">
        <v>100</v>
      </c>
      <c r="V23" s="37">
        <f>COUNTIFS('Q1'!AN:AN,"Suffolk",'Q1'!AP:AP,"Two or more races")</f>
        <v>10</v>
      </c>
      <c r="AE23" s="30" t="s">
        <v>88</v>
      </c>
      <c r="AF23" s="37">
        <f>COUNTIFS('Q1'!AN:AN,"Suffolk",'Q1'!AT:AT,"Some college")</f>
        <v>26</v>
      </c>
    </row>
    <row r="24" spans="1:32" ht="15.75" thickBot="1">
      <c r="A24" s="36" t="s">
        <v>83</v>
      </c>
      <c r="B24" s="37">
        <f>COUNTIFS('Q1'!AN:AN,"Suffolk",'Q1'!AS:AS,"Over $125,000")</f>
        <v>63</v>
      </c>
      <c r="C24" s="40"/>
      <c r="D24" s="40"/>
      <c r="E24" s="40"/>
      <c r="F24" s="40"/>
      <c r="G24" s="40"/>
      <c r="H24" s="40"/>
      <c r="I24" s="40"/>
      <c r="J24" s="40"/>
      <c r="K24" s="30" t="s">
        <v>333</v>
      </c>
      <c r="L24" s="37">
        <f>COUNTIFS('Q1'!AN:AN,"Suffolk",'Q1'!AU:AU,"Out of work and looking for work")</f>
        <v>5</v>
      </c>
      <c r="U24" s="36" t="s">
        <v>107</v>
      </c>
      <c r="V24" s="37">
        <f>COUNTIFS('Q1'!AN:AN,"Suffolk",'Q1'!AP:AP,"Other (please specify)")</f>
        <v>10</v>
      </c>
      <c r="AE24" s="30" t="s">
        <v>84</v>
      </c>
      <c r="AF24" s="37">
        <f>COUNTIFS('Q1'!AN:AN,"Suffolk",'Q1'!AT:AT,"College graduate")</f>
        <v>43</v>
      </c>
    </row>
    <row r="25" spans="1:32" ht="15.75" thickBot="1">
      <c r="A25" s="32" t="s">
        <v>316</v>
      </c>
      <c r="B25" s="39">
        <f>SUM(B19:B24)</f>
        <v>176</v>
      </c>
      <c r="C25" s="40"/>
      <c r="D25" s="40"/>
      <c r="E25" s="40"/>
      <c r="F25" s="40"/>
      <c r="G25" s="40"/>
      <c r="H25" s="40"/>
      <c r="I25" s="40"/>
      <c r="J25" s="40"/>
      <c r="K25" s="30" t="s">
        <v>334</v>
      </c>
      <c r="L25" s="37">
        <f>COUNTIFS('Q1'!AN:AN,"Suffolk",'Q1'!AU:AU,"Out of work, but not currently looking")</f>
        <v>5</v>
      </c>
      <c r="U25" s="38" t="s">
        <v>316</v>
      </c>
      <c r="V25" s="39">
        <f>SUM(V19:V24)</f>
        <v>182</v>
      </c>
      <c r="AE25" s="30" t="s">
        <v>103</v>
      </c>
      <c r="AF25" s="37">
        <f>COUNTIFS('Q1'!AN:AN,"Suffok",'Q1'!AT:AT,"Graduate school")</f>
        <v>0</v>
      </c>
    </row>
    <row r="26" spans="1:32" ht="15.75" thickBot="1">
      <c r="A26" s="32" t="s">
        <v>317</v>
      </c>
      <c r="B26" s="33">
        <f>B25/200</f>
        <v>0.88</v>
      </c>
      <c r="C26" s="40"/>
      <c r="D26" s="40"/>
      <c r="E26" s="40"/>
      <c r="F26" s="40"/>
      <c r="G26" s="40"/>
      <c r="H26" s="40"/>
      <c r="I26" s="40"/>
      <c r="J26" s="40"/>
      <c r="K26" s="32" t="s">
        <v>316</v>
      </c>
      <c r="L26" s="39">
        <f>SUM(L19:L25)</f>
        <v>191</v>
      </c>
      <c r="U26" s="38" t="s">
        <v>317</v>
      </c>
      <c r="V26" s="33">
        <f>V25/200</f>
        <v>0.91</v>
      </c>
      <c r="AE26" s="30" t="s">
        <v>111</v>
      </c>
      <c r="AF26" s="37">
        <f>COUNTIFS('Q1'!AN:AN,"Suffolk",'Q1'!AT:AT,"Doctorate")</f>
        <v>12</v>
      </c>
    </row>
    <row r="27" spans="1:32" ht="16.5" customHeight="1" thickBot="1">
      <c r="A27" s="181" t="s">
        <v>641</v>
      </c>
      <c r="B27" s="181"/>
      <c r="C27" s="40"/>
      <c r="D27" s="40"/>
      <c r="E27" s="40"/>
      <c r="F27" s="40"/>
      <c r="G27" s="40"/>
      <c r="H27" s="40"/>
      <c r="I27" s="40"/>
      <c r="J27" s="40"/>
      <c r="K27" s="44" t="s">
        <v>317</v>
      </c>
      <c r="L27" s="45">
        <f>L26/200</f>
        <v>0.95499999999999996</v>
      </c>
      <c r="U27" s="177" t="s">
        <v>649</v>
      </c>
      <c r="V27" s="177"/>
      <c r="AE27" s="30" t="s">
        <v>109</v>
      </c>
      <c r="AF27" s="37">
        <f>COUNTIFS('Q1'!AN:AN,"Suffolk",'Q1'!AT:AT,"GED")</f>
        <v>0</v>
      </c>
    </row>
    <row r="28" spans="1:32" ht="15.75" thickBot="1">
      <c r="A28" s="190"/>
      <c r="B28" s="190"/>
      <c r="C28" s="40"/>
      <c r="D28" s="40"/>
      <c r="E28" s="40"/>
      <c r="F28" s="40"/>
      <c r="G28" s="40"/>
      <c r="H28" s="40"/>
      <c r="I28" s="40"/>
      <c r="J28" s="40"/>
      <c r="K28" s="40"/>
      <c r="L28" s="40"/>
      <c r="U28" s="95">
        <f>COUNTIFS('Q1'!AN:AN,"Suffolk",'Q1'!AQ:AQ,"Yes")/200</f>
        <v>0</v>
      </c>
      <c r="AE28" s="30" t="s">
        <v>133</v>
      </c>
      <c r="AF28" s="47">
        <f>COUNTIFS('Q1'!AN:AN,"Suffolk",'Q1'!AT:AT,"None")</f>
        <v>0</v>
      </c>
    </row>
    <row r="29" spans="1:32" ht="15.75" thickBot="1">
      <c r="A29" s="190"/>
      <c r="B29" s="190"/>
      <c r="C29" s="40"/>
      <c r="D29" s="40"/>
      <c r="E29" s="40"/>
      <c r="F29" s="40"/>
      <c r="G29" s="40"/>
      <c r="H29" s="40"/>
      <c r="I29" s="40"/>
      <c r="J29" s="40"/>
      <c r="K29" s="40"/>
      <c r="L29" s="40"/>
      <c r="U29" s="113"/>
      <c r="AE29" s="32" t="s">
        <v>316</v>
      </c>
      <c r="AF29" s="39">
        <f>SUM(AF19:AF28)</f>
        <v>136</v>
      </c>
    </row>
    <row r="30" spans="1:32" ht="15.75" thickBot="1">
      <c r="A30" s="190"/>
      <c r="B30" s="190"/>
      <c r="AE30" s="32" t="s">
        <v>317</v>
      </c>
      <c r="AF30" s="33">
        <f>AF29/200</f>
        <v>0.68</v>
      </c>
    </row>
  </sheetData>
  <mergeCells count="13">
    <mergeCell ref="AO2:AP2"/>
    <mergeCell ref="U27:V27"/>
    <mergeCell ref="AE18:AF18"/>
    <mergeCell ref="A1:AF1"/>
    <mergeCell ref="A2:B2"/>
    <mergeCell ref="A18:B18"/>
    <mergeCell ref="K2:L2"/>
    <mergeCell ref="K18:L18"/>
    <mergeCell ref="U2:V2"/>
    <mergeCell ref="U8:V8"/>
    <mergeCell ref="U18:V18"/>
    <mergeCell ref="AE2:AF2"/>
    <mergeCell ref="A27:B30"/>
  </mergeCells>
  <pageMargins left="0.7" right="0.7" top="0.75" bottom="0.75" header="0.3" footer="0.3"/>
  <pageSetup orientation="portrait" horizontalDpi="200" verticalDpi="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141"/>
  <sheetViews>
    <sheetView showGridLines="0" workbookViewId="0"/>
  </sheetViews>
  <sheetFormatPr defaultRowHeight="15"/>
  <cols>
    <col min="2" max="2" width="26.7109375" bestFit="1" customWidth="1"/>
    <col min="3" max="3" width="17.7109375" bestFit="1" customWidth="1"/>
    <col min="4" max="4" width="8" bestFit="1" customWidth="1"/>
    <col min="5" max="5" width="7.140625" bestFit="1" customWidth="1"/>
    <col min="6" max="6" width="12" bestFit="1" customWidth="1"/>
    <col min="7" max="7" width="13.42578125" bestFit="1" customWidth="1"/>
    <col min="8" max="8" width="8.7109375" bestFit="1" customWidth="1"/>
    <col min="9" max="9" width="7.140625" bestFit="1" customWidth="1"/>
    <col min="10" max="10" width="22" bestFit="1" customWidth="1"/>
    <col min="11" max="11" width="30.28515625" bestFit="1" customWidth="1"/>
    <col min="12" max="12" width="28.85546875" bestFit="1" customWidth="1"/>
    <col min="13" max="13" width="11.28515625" bestFit="1" customWidth="1"/>
    <col min="14" max="14" width="10.7109375" bestFit="1" customWidth="1"/>
    <col min="15" max="15" width="17.5703125" bestFit="1" customWidth="1"/>
    <col min="16" max="18" width="24.28515625" bestFit="1" customWidth="1"/>
    <col min="19" max="19" width="25.28515625" bestFit="1" customWidth="1"/>
    <col min="20" max="20" width="20.5703125" bestFit="1" customWidth="1"/>
    <col min="21" max="21" width="9.7109375" bestFit="1" customWidth="1"/>
    <col min="22" max="22" width="11.28515625" bestFit="1" customWidth="1"/>
    <col min="23" max="23" width="16.85546875" bestFit="1" customWidth="1"/>
    <col min="24" max="24" width="7.7109375" bestFit="1" customWidth="1"/>
    <col min="25" max="25" width="13.28515625" bestFit="1" customWidth="1"/>
    <col min="26" max="27" width="15.7109375" bestFit="1" customWidth="1"/>
    <col min="28" max="28" width="9.7109375" bestFit="1" customWidth="1"/>
    <col min="29" max="29" width="7.140625" bestFit="1" customWidth="1"/>
    <col min="30" max="30" width="19.5703125" bestFit="1" customWidth="1"/>
    <col min="31" max="31" width="14.28515625" bestFit="1" customWidth="1"/>
    <col min="32" max="32" width="8" bestFit="1" customWidth="1"/>
    <col min="33" max="33" width="7.5703125" bestFit="1" customWidth="1"/>
    <col min="34" max="34" width="8" bestFit="1" customWidth="1"/>
    <col min="35" max="36" width="23.28515625" bestFit="1" customWidth="1"/>
    <col min="37" max="37" width="19.7109375" bestFit="1" customWidth="1"/>
    <col min="38" max="38" width="19.140625" bestFit="1" customWidth="1"/>
    <col min="39" max="39" width="26.140625" bestFit="1" customWidth="1"/>
    <col min="40" max="40" width="9.42578125" bestFit="1" customWidth="1"/>
    <col min="41" max="41" width="9.28515625" bestFit="1" customWidth="1"/>
    <col min="42" max="42" width="19" bestFit="1" customWidth="1"/>
    <col min="43" max="43" width="11.42578125" bestFit="1" customWidth="1"/>
    <col min="44" max="44" width="18" customWidth="1"/>
    <col min="45" max="45" width="24.7109375" customWidth="1"/>
    <col min="46" max="46" width="8.5703125" customWidth="1"/>
    <col min="47" max="47" width="8.42578125" customWidth="1"/>
    <col min="48" max="48" width="17.5703125" customWidth="1"/>
    <col min="49" max="49" width="10.7109375" customWidth="1"/>
  </cols>
  <sheetData>
    <row r="1" spans="1:56" ht="23.25">
      <c r="A1" s="141" t="s">
        <v>654</v>
      </c>
    </row>
    <row r="12" spans="1:56" ht="15.75" thickBot="1">
      <c r="B12" s="187" t="s">
        <v>422</v>
      </c>
      <c r="C12" s="187"/>
    </row>
    <row r="13" spans="1:56" ht="15.75" thickBot="1">
      <c r="D13" s="184" t="s">
        <v>423</v>
      </c>
      <c r="E13" s="185"/>
      <c r="F13" s="185"/>
      <c r="G13" s="186"/>
      <c r="H13" s="138" t="s">
        <v>424</v>
      </c>
      <c r="I13" s="184" t="s">
        <v>425</v>
      </c>
      <c r="J13" s="185"/>
      <c r="K13" s="185"/>
      <c r="L13" s="185"/>
      <c r="M13" s="185"/>
      <c r="N13" s="186"/>
      <c r="O13" s="184" t="s">
        <v>426</v>
      </c>
      <c r="P13" s="185"/>
      <c r="Q13" s="185"/>
      <c r="R13" s="185"/>
      <c r="S13" s="185"/>
      <c r="T13" s="186"/>
      <c r="U13" s="184" t="s">
        <v>427</v>
      </c>
      <c r="V13" s="185"/>
      <c r="W13" s="185"/>
      <c r="X13" s="185"/>
      <c r="Y13" s="185"/>
      <c r="Z13" s="186"/>
      <c r="AA13" s="184" t="s">
        <v>428</v>
      </c>
      <c r="AB13" s="185"/>
      <c r="AC13" s="185"/>
      <c r="AD13" s="185"/>
      <c r="AE13" s="185"/>
      <c r="AF13" s="185"/>
      <c r="AG13" s="185"/>
      <c r="AH13" s="185"/>
      <c r="AI13" s="186"/>
      <c r="AJ13" s="184" t="s">
        <v>429</v>
      </c>
      <c r="AK13" s="185"/>
      <c r="AL13" s="185"/>
      <c r="AM13" s="185"/>
      <c r="AN13" s="185"/>
      <c r="AO13" s="185"/>
      <c r="AP13" s="186"/>
      <c r="AQ13" s="184" t="s">
        <v>430</v>
      </c>
      <c r="AR13" s="185"/>
      <c r="AS13" s="186"/>
      <c r="AT13" s="184" t="s">
        <v>383</v>
      </c>
      <c r="AU13" s="185"/>
      <c r="AV13" s="185"/>
      <c r="AW13" s="186"/>
      <c r="AX13" s="136"/>
      <c r="AY13" s="136"/>
      <c r="AZ13" s="136"/>
      <c r="BA13" s="136"/>
      <c r="BB13" s="136"/>
      <c r="BC13" s="136"/>
      <c r="BD13" s="137"/>
    </row>
    <row r="14" spans="1:56">
      <c r="B14" s="139" t="s">
        <v>456</v>
      </c>
      <c r="C14" t="s">
        <v>455</v>
      </c>
      <c r="D14" t="s">
        <v>388</v>
      </c>
      <c r="E14" t="s">
        <v>385</v>
      </c>
      <c r="F14" t="s">
        <v>400</v>
      </c>
      <c r="G14" t="s">
        <v>431</v>
      </c>
      <c r="H14" t="s">
        <v>424</v>
      </c>
      <c r="I14" t="s">
        <v>389</v>
      </c>
      <c r="J14" t="s">
        <v>91</v>
      </c>
      <c r="K14" t="s">
        <v>432</v>
      </c>
      <c r="L14" t="s">
        <v>433</v>
      </c>
      <c r="M14" t="s">
        <v>100</v>
      </c>
      <c r="N14" t="s">
        <v>434</v>
      </c>
      <c r="O14" t="s">
        <v>435</v>
      </c>
      <c r="P14" t="s">
        <v>436</v>
      </c>
      <c r="Q14" t="s">
        <v>437</v>
      </c>
      <c r="R14" t="s">
        <v>438</v>
      </c>
      <c r="S14" t="s">
        <v>439</v>
      </c>
      <c r="T14" t="s">
        <v>440</v>
      </c>
      <c r="U14" t="s">
        <v>441</v>
      </c>
      <c r="V14" t="s">
        <v>442</v>
      </c>
      <c r="W14" t="s">
        <v>443</v>
      </c>
      <c r="X14" t="s">
        <v>444</v>
      </c>
      <c r="Y14" t="s">
        <v>445</v>
      </c>
      <c r="Z14" t="s">
        <v>446</v>
      </c>
      <c r="AA14" t="s">
        <v>447</v>
      </c>
      <c r="AB14" t="s">
        <v>111</v>
      </c>
      <c r="AC14" t="s">
        <v>109</v>
      </c>
      <c r="AD14" t="s">
        <v>331</v>
      </c>
      <c r="AE14" t="s">
        <v>105</v>
      </c>
      <c r="AF14" t="s">
        <v>89</v>
      </c>
      <c r="AG14" t="s">
        <v>99</v>
      </c>
      <c r="AH14" t="s">
        <v>332</v>
      </c>
      <c r="AI14" t="s">
        <v>448</v>
      </c>
      <c r="AJ14" t="s">
        <v>449</v>
      </c>
      <c r="AK14" t="s">
        <v>450</v>
      </c>
      <c r="AL14" t="s">
        <v>451</v>
      </c>
      <c r="AM14" t="s">
        <v>452</v>
      </c>
      <c r="AN14" t="s">
        <v>360</v>
      </c>
      <c r="AO14" t="s">
        <v>362</v>
      </c>
      <c r="AP14" t="s">
        <v>453</v>
      </c>
      <c r="AQ14" t="s">
        <v>454</v>
      </c>
    </row>
    <row r="15" spans="1:56">
      <c r="B15" s="73" t="s">
        <v>415</v>
      </c>
      <c r="C15" s="191">
        <v>30</v>
      </c>
      <c r="D15" s="140">
        <v>0.53333333333333333</v>
      </c>
      <c r="E15" s="140">
        <v>0.16666666666666666</v>
      </c>
      <c r="F15" s="140">
        <v>0</v>
      </c>
      <c r="G15" s="140">
        <v>0</v>
      </c>
      <c r="H15" s="140">
        <v>6.6666666666666666E-2</v>
      </c>
      <c r="I15" s="140">
        <v>0.16666666666666666</v>
      </c>
      <c r="J15" s="140">
        <v>0</v>
      </c>
      <c r="K15" s="140">
        <v>0</v>
      </c>
      <c r="L15" s="140">
        <v>0</v>
      </c>
      <c r="M15" s="140">
        <v>6.6666666666666666E-2</v>
      </c>
      <c r="N15" s="140">
        <v>6.6666666666666666E-2</v>
      </c>
      <c r="O15" s="140">
        <v>0</v>
      </c>
      <c r="P15" s="140">
        <v>0</v>
      </c>
      <c r="Q15" s="140">
        <v>0</v>
      </c>
      <c r="R15" s="140">
        <v>0.1</v>
      </c>
      <c r="S15" s="140">
        <v>0.13333333333333333</v>
      </c>
      <c r="T15" s="140">
        <v>0.13333333333333333</v>
      </c>
      <c r="U15" s="140">
        <v>0</v>
      </c>
      <c r="V15" s="140">
        <v>3.3333333333333333E-2</v>
      </c>
      <c r="W15" s="140">
        <v>0.23333333333333334</v>
      </c>
      <c r="X15" s="140">
        <v>0.16666666666666666</v>
      </c>
      <c r="Y15" s="140">
        <v>0</v>
      </c>
      <c r="Z15" s="140">
        <v>0</v>
      </c>
      <c r="AA15" s="140">
        <v>0.1</v>
      </c>
      <c r="AB15" s="140">
        <v>0</v>
      </c>
      <c r="AC15" s="140">
        <v>0</v>
      </c>
      <c r="AD15" s="140">
        <v>0.16666666666666666</v>
      </c>
      <c r="AE15" s="140">
        <v>0</v>
      </c>
      <c r="AF15" s="140">
        <v>0.23333333333333334</v>
      </c>
      <c r="AG15" s="140">
        <v>0.13333333333333333</v>
      </c>
      <c r="AH15" s="140">
        <v>0</v>
      </c>
      <c r="AI15" s="140">
        <v>0</v>
      </c>
      <c r="AJ15" s="140">
        <v>0</v>
      </c>
      <c r="AK15" s="140">
        <v>0.3</v>
      </c>
      <c r="AL15" s="140">
        <v>3.3333333333333333E-2</v>
      </c>
      <c r="AM15" s="140">
        <v>0</v>
      </c>
      <c r="AN15" s="140">
        <v>0.1</v>
      </c>
      <c r="AO15" s="140">
        <v>6.6666666666666666E-2</v>
      </c>
      <c r="AP15" s="140">
        <v>0.13333333333333333</v>
      </c>
      <c r="AQ15" s="140">
        <v>3.3333333333333333E-2</v>
      </c>
    </row>
    <row r="16" spans="1:56">
      <c r="B16" s="73" t="s">
        <v>631</v>
      </c>
      <c r="C16" s="191">
        <v>1</v>
      </c>
      <c r="D16" s="140">
        <v>1</v>
      </c>
      <c r="E16" s="140">
        <v>0</v>
      </c>
      <c r="F16" s="140">
        <v>0</v>
      </c>
      <c r="G16" s="140">
        <v>0</v>
      </c>
      <c r="H16" s="140">
        <v>0</v>
      </c>
      <c r="I16" s="140">
        <v>1</v>
      </c>
      <c r="J16" s="140">
        <v>0</v>
      </c>
      <c r="K16" s="140">
        <v>0</v>
      </c>
      <c r="L16" s="140">
        <v>0</v>
      </c>
      <c r="M16" s="140">
        <v>0</v>
      </c>
      <c r="N16" s="140">
        <v>0</v>
      </c>
      <c r="O16" s="140">
        <v>0</v>
      </c>
      <c r="P16" s="140">
        <v>0</v>
      </c>
      <c r="Q16" s="140">
        <v>0</v>
      </c>
      <c r="R16" s="140">
        <v>0</v>
      </c>
      <c r="S16" s="140">
        <v>0</v>
      </c>
      <c r="T16" s="140">
        <v>1</v>
      </c>
      <c r="U16" s="140">
        <v>0</v>
      </c>
      <c r="V16" s="140">
        <v>0</v>
      </c>
      <c r="W16" s="140">
        <v>0</v>
      </c>
      <c r="X16" s="140">
        <v>1</v>
      </c>
      <c r="Y16" s="140">
        <v>0</v>
      </c>
      <c r="Z16" s="140">
        <v>0</v>
      </c>
      <c r="AA16" s="140">
        <v>0</v>
      </c>
      <c r="AB16" s="140">
        <v>0</v>
      </c>
      <c r="AC16" s="140">
        <v>0</v>
      </c>
      <c r="AD16" s="140">
        <v>0</v>
      </c>
      <c r="AE16" s="140">
        <v>0</v>
      </c>
      <c r="AF16" s="140">
        <v>0</v>
      </c>
      <c r="AG16" s="140">
        <v>0</v>
      </c>
      <c r="AH16" s="140">
        <v>0</v>
      </c>
      <c r="AI16" s="140">
        <v>0</v>
      </c>
      <c r="AJ16" s="140">
        <v>1</v>
      </c>
      <c r="AK16" s="140">
        <v>1</v>
      </c>
      <c r="AL16" s="140">
        <v>0</v>
      </c>
      <c r="AM16" s="140">
        <v>0</v>
      </c>
      <c r="AN16" s="140">
        <v>0</v>
      </c>
      <c r="AO16" s="140">
        <v>0</v>
      </c>
      <c r="AP16" s="140">
        <v>0</v>
      </c>
      <c r="AQ16" s="140">
        <v>0</v>
      </c>
    </row>
    <row r="17" spans="2:43">
      <c r="B17" s="73" t="s">
        <v>577</v>
      </c>
      <c r="C17" s="191">
        <v>1</v>
      </c>
      <c r="D17" s="140">
        <v>1</v>
      </c>
      <c r="E17" s="140">
        <v>0</v>
      </c>
      <c r="F17" s="140">
        <v>0</v>
      </c>
      <c r="G17" s="140">
        <v>0</v>
      </c>
      <c r="H17" s="140">
        <v>0</v>
      </c>
      <c r="I17" s="140">
        <v>1</v>
      </c>
      <c r="J17" s="140">
        <v>0</v>
      </c>
      <c r="K17" s="140">
        <v>0</v>
      </c>
      <c r="L17" s="140">
        <v>0</v>
      </c>
      <c r="M17" s="140">
        <v>0</v>
      </c>
      <c r="N17" s="140">
        <v>0</v>
      </c>
      <c r="O17" s="140">
        <v>0</v>
      </c>
      <c r="P17" s="140">
        <v>1</v>
      </c>
      <c r="Q17" s="140">
        <v>0</v>
      </c>
      <c r="R17" s="140">
        <v>0</v>
      </c>
      <c r="S17" s="140">
        <v>0</v>
      </c>
      <c r="T17" s="140">
        <v>0</v>
      </c>
      <c r="U17" s="140">
        <v>0</v>
      </c>
      <c r="V17" s="140">
        <v>0</v>
      </c>
      <c r="W17" s="140">
        <v>0</v>
      </c>
      <c r="X17" s="140">
        <v>0</v>
      </c>
      <c r="Y17" s="140">
        <v>0</v>
      </c>
      <c r="Z17" s="140">
        <v>0</v>
      </c>
      <c r="AA17" s="140">
        <v>1</v>
      </c>
      <c r="AB17" s="140">
        <v>0</v>
      </c>
      <c r="AC17" s="140">
        <v>0</v>
      </c>
      <c r="AD17" s="140">
        <v>0</v>
      </c>
      <c r="AE17" s="140">
        <v>0</v>
      </c>
      <c r="AF17" s="140">
        <v>0</v>
      </c>
      <c r="AG17" s="140">
        <v>1</v>
      </c>
      <c r="AH17" s="140">
        <v>0</v>
      </c>
      <c r="AI17" s="140">
        <v>0</v>
      </c>
      <c r="AJ17" s="140">
        <v>0</v>
      </c>
      <c r="AK17" s="140">
        <v>1</v>
      </c>
      <c r="AL17" s="140">
        <v>0</v>
      </c>
      <c r="AM17" s="140">
        <v>0</v>
      </c>
      <c r="AN17" s="140">
        <v>1</v>
      </c>
      <c r="AO17" s="140">
        <v>0</v>
      </c>
      <c r="AP17" s="140">
        <v>0</v>
      </c>
      <c r="AQ17" s="140">
        <v>0</v>
      </c>
    </row>
    <row r="18" spans="2:43">
      <c r="B18" s="73" t="s">
        <v>578</v>
      </c>
      <c r="C18" s="191">
        <v>1</v>
      </c>
      <c r="D18" s="140">
        <v>0</v>
      </c>
      <c r="E18" s="140">
        <v>1</v>
      </c>
      <c r="F18" s="140">
        <v>0</v>
      </c>
      <c r="G18" s="140">
        <v>0</v>
      </c>
      <c r="H18" s="140">
        <v>0</v>
      </c>
      <c r="I18" s="140">
        <v>1</v>
      </c>
      <c r="J18" s="140">
        <v>0</v>
      </c>
      <c r="K18" s="140">
        <v>0</v>
      </c>
      <c r="L18" s="140">
        <v>0</v>
      </c>
      <c r="M18" s="140">
        <v>0</v>
      </c>
      <c r="N18" s="140">
        <v>0</v>
      </c>
      <c r="O18" s="140">
        <v>0</v>
      </c>
      <c r="P18" s="140">
        <v>0</v>
      </c>
      <c r="Q18" s="140">
        <v>0</v>
      </c>
      <c r="R18" s="140">
        <v>0</v>
      </c>
      <c r="S18" s="140">
        <v>0</v>
      </c>
      <c r="T18" s="140">
        <v>1</v>
      </c>
      <c r="U18" s="140">
        <v>0</v>
      </c>
      <c r="V18" s="140">
        <v>0</v>
      </c>
      <c r="W18" s="140">
        <v>0</v>
      </c>
      <c r="X18" s="140">
        <v>1</v>
      </c>
      <c r="Y18" s="140">
        <v>0</v>
      </c>
      <c r="Z18" s="140">
        <v>0</v>
      </c>
      <c r="AA18" s="140">
        <v>0</v>
      </c>
      <c r="AB18" s="140">
        <v>0</v>
      </c>
      <c r="AC18" s="140">
        <v>0</v>
      </c>
      <c r="AD18" s="140">
        <v>0</v>
      </c>
      <c r="AE18" s="140">
        <v>0</v>
      </c>
      <c r="AF18" s="140">
        <v>0</v>
      </c>
      <c r="AG18" s="140">
        <v>1</v>
      </c>
      <c r="AH18" s="140">
        <v>0</v>
      </c>
      <c r="AI18" s="140">
        <v>0</v>
      </c>
      <c r="AJ18" s="140">
        <v>0</v>
      </c>
      <c r="AK18" s="140">
        <v>1</v>
      </c>
      <c r="AL18" s="140">
        <v>0</v>
      </c>
      <c r="AM18" s="140">
        <v>0</v>
      </c>
      <c r="AN18" s="140">
        <v>1</v>
      </c>
      <c r="AO18" s="140">
        <v>0</v>
      </c>
      <c r="AP18" s="140">
        <v>0</v>
      </c>
      <c r="AQ18" s="140">
        <v>0</v>
      </c>
    </row>
    <row r="19" spans="2:43">
      <c r="B19" s="73" t="s">
        <v>644</v>
      </c>
      <c r="C19" s="191">
        <v>1</v>
      </c>
      <c r="D19" s="140">
        <v>0</v>
      </c>
      <c r="E19" s="140">
        <v>1</v>
      </c>
      <c r="F19" s="140">
        <v>0</v>
      </c>
      <c r="G19" s="140">
        <v>0</v>
      </c>
      <c r="H19" s="140">
        <v>1</v>
      </c>
      <c r="I19" s="140">
        <v>0</v>
      </c>
      <c r="J19" s="140">
        <v>0</v>
      </c>
      <c r="K19" s="140">
        <v>0</v>
      </c>
      <c r="L19" s="140">
        <v>0</v>
      </c>
      <c r="M19" s="140">
        <v>1</v>
      </c>
      <c r="N19" s="140">
        <v>0</v>
      </c>
      <c r="O19" s="140">
        <v>0</v>
      </c>
      <c r="P19" s="140">
        <v>0</v>
      </c>
      <c r="Q19" s="140">
        <v>0</v>
      </c>
      <c r="R19" s="140">
        <v>0</v>
      </c>
      <c r="S19" s="140">
        <v>1</v>
      </c>
      <c r="T19" s="140">
        <v>0</v>
      </c>
      <c r="U19" s="140">
        <v>0</v>
      </c>
      <c r="V19" s="140">
        <v>0</v>
      </c>
      <c r="W19" s="140">
        <v>1</v>
      </c>
      <c r="X19" s="140">
        <v>0</v>
      </c>
      <c r="Y19" s="140">
        <v>0</v>
      </c>
      <c r="Z19" s="140">
        <v>0</v>
      </c>
      <c r="AA19" s="140">
        <v>0</v>
      </c>
      <c r="AB19" s="140">
        <v>0</v>
      </c>
      <c r="AC19" s="140">
        <v>0</v>
      </c>
      <c r="AD19" s="140">
        <v>0</v>
      </c>
      <c r="AE19" s="140">
        <v>0</v>
      </c>
      <c r="AF19" s="140">
        <v>1</v>
      </c>
      <c r="AG19" s="140">
        <v>0</v>
      </c>
      <c r="AH19" s="140">
        <v>0</v>
      </c>
      <c r="AI19" s="140">
        <v>0</v>
      </c>
      <c r="AJ19" s="140">
        <v>0</v>
      </c>
      <c r="AK19" s="140">
        <v>1</v>
      </c>
      <c r="AL19" s="140">
        <v>0</v>
      </c>
      <c r="AM19" s="140">
        <v>0</v>
      </c>
      <c r="AN19" s="140">
        <v>0</v>
      </c>
      <c r="AO19" s="140">
        <v>0</v>
      </c>
      <c r="AP19" s="140">
        <v>1</v>
      </c>
      <c r="AQ19" s="140">
        <v>0</v>
      </c>
    </row>
    <row r="20" spans="2:43">
      <c r="B20" s="73" t="s">
        <v>645</v>
      </c>
      <c r="C20" s="191">
        <v>1</v>
      </c>
      <c r="D20" s="140">
        <v>0</v>
      </c>
      <c r="E20" s="140">
        <v>1</v>
      </c>
      <c r="F20" s="140">
        <v>0</v>
      </c>
      <c r="G20" s="140">
        <v>0</v>
      </c>
      <c r="H20" s="140">
        <v>1</v>
      </c>
      <c r="I20" s="140">
        <v>0</v>
      </c>
      <c r="J20" s="140">
        <v>0</v>
      </c>
      <c r="K20" s="140">
        <v>0</v>
      </c>
      <c r="L20" s="140">
        <v>0</v>
      </c>
      <c r="M20" s="140">
        <v>0</v>
      </c>
      <c r="N20" s="140">
        <v>1</v>
      </c>
      <c r="O20" s="140">
        <v>0</v>
      </c>
      <c r="P20" s="140">
        <v>0</v>
      </c>
      <c r="Q20" s="140">
        <v>0</v>
      </c>
      <c r="R20" s="140">
        <v>1</v>
      </c>
      <c r="S20" s="140">
        <v>0</v>
      </c>
      <c r="T20" s="140">
        <v>0</v>
      </c>
      <c r="U20" s="140">
        <v>0</v>
      </c>
      <c r="V20" s="140">
        <v>0</v>
      </c>
      <c r="W20" s="140">
        <v>0</v>
      </c>
      <c r="X20" s="140">
        <v>0</v>
      </c>
      <c r="Y20" s="140">
        <v>0</v>
      </c>
      <c r="Z20" s="140">
        <v>0</v>
      </c>
      <c r="AA20" s="140">
        <v>0</v>
      </c>
      <c r="AB20" s="140">
        <v>0</v>
      </c>
      <c r="AC20" s="140">
        <v>0</v>
      </c>
      <c r="AD20" s="140">
        <v>0</v>
      </c>
      <c r="AE20" s="140">
        <v>0</v>
      </c>
      <c r="AF20" s="140">
        <v>0</v>
      </c>
      <c r="AG20" s="140">
        <v>0</v>
      </c>
      <c r="AH20" s="140">
        <v>0</v>
      </c>
      <c r="AI20" s="140">
        <v>0</v>
      </c>
      <c r="AJ20" s="140">
        <v>0</v>
      </c>
      <c r="AK20" s="140">
        <v>0</v>
      </c>
      <c r="AL20" s="140">
        <v>0</v>
      </c>
      <c r="AM20" s="140">
        <v>0</v>
      </c>
      <c r="AN20" s="140">
        <v>0</v>
      </c>
      <c r="AO20" s="140">
        <v>0</v>
      </c>
      <c r="AP20" s="140">
        <v>0</v>
      </c>
      <c r="AQ20" s="140">
        <v>0</v>
      </c>
    </row>
    <row r="21" spans="2:43">
      <c r="B21" s="73" t="s">
        <v>646</v>
      </c>
      <c r="C21" s="191">
        <v>1</v>
      </c>
      <c r="D21" s="140">
        <v>1</v>
      </c>
      <c r="E21" s="140">
        <v>0</v>
      </c>
      <c r="F21" s="140">
        <v>0</v>
      </c>
      <c r="G21" s="140">
        <v>0</v>
      </c>
      <c r="H21" s="140">
        <v>0</v>
      </c>
      <c r="I21" s="140">
        <v>1</v>
      </c>
      <c r="J21" s="140">
        <v>0</v>
      </c>
      <c r="K21" s="140">
        <v>0</v>
      </c>
      <c r="L21" s="140">
        <v>0</v>
      </c>
      <c r="M21" s="140">
        <v>0</v>
      </c>
      <c r="N21" s="140">
        <v>0</v>
      </c>
      <c r="O21" s="140">
        <v>0</v>
      </c>
      <c r="P21" s="140">
        <v>0</v>
      </c>
      <c r="Q21" s="140">
        <v>0</v>
      </c>
      <c r="R21" s="140">
        <v>0</v>
      </c>
      <c r="S21" s="140">
        <v>0</v>
      </c>
      <c r="T21" s="140">
        <v>0</v>
      </c>
      <c r="U21" s="140">
        <v>0</v>
      </c>
      <c r="V21" s="140">
        <v>0</v>
      </c>
      <c r="W21" s="140">
        <v>0</v>
      </c>
      <c r="X21" s="140">
        <v>0</v>
      </c>
      <c r="Y21" s="140">
        <v>0</v>
      </c>
      <c r="Z21" s="140">
        <v>0</v>
      </c>
      <c r="AA21" s="140">
        <v>1</v>
      </c>
      <c r="AB21" s="140">
        <v>0</v>
      </c>
      <c r="AC21" s="140">
        <v>0</v>
      </c>
      <c r="AD21" s="140">
        <v>0</v>
      </c>
      <c r="AE21" s="140">
        <v>0</v>
      </c>
      <c r="AF21" s="140">
        <v>0</v>
      </c>
      <c r="AG21" s="140">
        <v>1</v>
      </c>
      <c r="AH21" s="140">
        <v>0</v>
      </c>
      <c r="AI21" s="140">
        <v>0</v>
      </c>
      <c r="AJ21" s="140">
        <v>0</v>
      </c>
      <c r="AK21" s="140">
        <v>0</v>
      </c>
      <c r="AL21" s="140">
        <v>1</v>
      </c>
      <c r="AM21" s="140">
        <v>0</v>
      </c>
      <c r="AN21" s="140">
        <v>1</v>
      </c>
      <c r="AO21" s="140">
        <v>0</v>
      </c>
      <c r="AP21" s="140">
        <v>0</v>
      </c>
      <c r="AQ21" s="140">
        <v>0</v>
      </c>
    </row>
    <row r="22" spans="2:43">
      <c r="B22" s="73" t="s">
        <v>579</v>
      </c>
      <c r="C22" s="191">
        <v>7</v>
      </c>
      <c r="D22" s="140">
        <v>0.5714285714285714</v>
      </c>
      <c r="E22" s="140">
        <v>0.2857142857142857</v>
      </c>
      <c r="F22" s="140">
        <v>0</v>
      </c>
      <c r="G22" s="140">
        <v>0</v>
      </c>
      <c r="H22" s="140">
        <v>0</v>
      </c>
      <c r="I22" s="140">
        <v>1</v>
      </c>
      <c r="J22" s="140">
        <v>0</v>
      </c>
      <c r="K22" s="140">
        <v>0</v>
      </c>
      <c r="L22" s="140">
        <v>0</v>
      </c>
      <c r="M22" s="140">
        <v>0</v>
      </c>
      <c r="N22" s="140">
        <v>0</v>
      </c>
      <c r="O22" s="140">
        <v>0</v>
      </c>
      <c r="P22" s="140">
        <v>0.14285714285714285</v>
      </c>
      <c r="Q22" s="140">
        <v>0.14285714285714285</v>
      </c>
      <c r="R22" s="140">
        <v>0.42857142857142855</v>
      </c>
      <c r="S22" s="140">
        <v>0</v>
      </c>
      <c r="T22" s="140">
        <v>0.14285714285714285</v>
      </c>
      <c r="U22" s="140">
        <v>0</v>
      </c>
      <c r="V22" s="140">
        <v>0.2857142857142857</v>
      </c>
      <c r="W22" s="140">
        <v>0</v>
      </c>
      <c r="X22" s="140">
        <v>0.14285714285714285</v>
      </c>
      <c r="Y22" s="140">
        <v>0.42857142857142855</v>
      </c>
      <c r="Z22" s="140">
        <v>0</v>
      </c>
      <c r="AA22" s="140">
        <v>0.14285714285714285</v>
      </c>
      <c r="AB22" s="140">
        <v>0</v>
      </c>
      <c r="AC22" s="140">
        <v>0</v>
      </c>
      <c r="AD22" s="140">
        <v>0.14285714285714285</v>
      </c>
      <c r="AE22" s="140">
        <v>0</v>
      </c>
      <c r="AF22" s="140">
        <v>0</v>
      </c>
      <c r="AG22" s="140">
        <v>0.8571428571428571</v>
      </c>
      <c r="AH22" s="140">
        <v>0</v>
      </c>
      <c r="AI22" s="140">
        <v>0</v>
      </c>
      <c r="AJ22" s="140">
        <v>0</v>
      </c>
      <c r="AK22" s="140">
        <v>0.8571428571428571</v>
      </c>
      <c r="AL22" s="140">
        <v>0</v>
      </c>
      <c r="AM22" s="140">
        <v>0</v>
      </c>
      <c r="AN22" s="140">
        <v>0.42857142857142855</v>
      </c>
      <c r="AO22" s="140">
        <v>0</v>
      </c>
      <c r="AP22" s="140">
        <v>0.42857142857142855</v>
      </c>
      <c r="AQ22" s="140">
        <v>0</v>
      </c>
    </row>
    <row r="23" spans="2:43">
      <c r="B23" s="73" t="s">
        <v>647</v>
      </c>
      <c r="C23" s="191">
        <v>2</v>
      </c>
      <c r="D23" s="140">
        <v>0.5</v>
      </c>
      <c r="E23" s="140">
        <v>0.5</v>
      </c>
      <c r="F23" s="140">
        <v>0</v>
      </c>
      <c r="G23" s="140">
        <v>0</v>
      </c>
      <c r="H23" s="140">
        <v>1</v>
      </c>
      <c r="I23" s="140">
        <v>0</v>
      </c>
      <c r="J23" s="140">
        <v>0</v>
      </c>
      <c r="K23" s="140">
        <v>0</v>
      </c>
      <c r="L23" s="140">
        <v>0</v>
      </c>
      <c r="M23" s="140">
        <v>0</v>
      </c>
      <c r="N23" s="140">
        <v>0</v>
      </c>
      <c r="O23" s="140">
        <v>0.5</v>
      </c>
      <c r="P23" s="140">
        <v>0.5</v>
      </c>
      <c r="Q23" s="140">
        <v>0</v>
      </c>
      <c r="R23" s="140">
        <v>0</v>
      </c>
      <c r="S23" s="140">
        <v>0</v>
      </c>
      <c r="T23" s="140">
        <v>0</v>
      </c>
      <c r="U23" s="140">
        <v>0</v>
      </c>
      <c r="V23" s="140">
        <v>0</v>
      </c>
      <c r="W23" s="140">
        <v>0.5</v>
      </c>
      <c r="X23" s="140">
        <v>0</v>
      </c>
      <c r="Y23" s="140">
        <v>0.5</v>
      </c>
      <c r="Z23" s="140">
        <v>0</v>
      </c>
      <c r="AA23" s="140">
        <v>0</v>
      </c>
      <c r="AB23" s="140">
        <v>0</v>
      </c>
      <c r="AC23" s="140">
        <v>0</v>
      </c>
      <c r="AD23" s="140">
        <v>0.5</v>
      </c>
      <c r="AE23" s="140">
        <v>0</v>
      </c>
      <c r="AF23" s="140">
        <v>0</v>
      </c>
      <c r="AG23" s="140">
        <v>0</v>
      </c>
      <c r="AH23" s="140">
        <v>0</v>
      </c>
      <c r="AI23" s="140">
        <v>0</v>
      </c>
      <c r="AJ23" s="140">
        <v>0</v>
      </c>
      <c r="AK23" s="140">
        <v>1</v>
      </c>
      <c r="AL23" s="140">
        <v>0</v>
      </c>
      <c r="AM23" s="140">
        <v>0</v>
      </c>
      <c r="AN23" s="140">
        <v>1</v>
      </c>
      <c r="AO23" s="140">
        <v>0</v>
      </c>
      <c r="AP23" s="140">
        <v>0</v>
      </c>
      <c r="AQ23" s="140">
        <v>0</v>
      </c>
    </row>
    <row r="24" spans="2:43">
      <c r="B24" s="73" t="s">
        <v>580</v>
      </c>
      <c r="C24" s="191">
        <v>1</v>
      </c>
      <c r="D24" s="140">
        <v>1</v>
      </c>
      <c r="E24" s="140">
        <v>0</v>
      </c>
      <c r="F24" s="140">
        <v>0</v>
      </c>
      <c r="G24" s="140">
        <v>0</v>
      </c>
      <c r="H24" s="140">
        <v>0</v>
      </c>
      <c r="I24" s="140">
        <v>0</v>
      </c>
      <c r="J24" s="140">
        <v>0</v>
      </c>
      <c r="K24" s="140">
        <v>0</v>
      </c>
      <c r="L24" s="140">
        <v>0</v>
      </c>
      <c r="M24" s="140">
        <v>0</v>
      </c>
      <c r="N24" s="140">
        <v>0</v>
      </c>
      <c r="O24" s="140">
        <v>0</v>
      </c>
      <c r="P24" s="140">
        <v>0</v>
      </c>
      <c r="Q24" s="140">
        <v>0</v>
      </c>
      <c r="R24" s="140">
        <v>0</v>
      </c>
      <c r="S24" s="140">
        <v>0</v>
      </c>
      <c r="T24" s="140">
        <v>0</v>
      </c>
      <c r="U24" s="140">
        <v>0</v>
      </c>
      <c r="V24" s="140">
        <v>0</v>
      </c>
      <c r="W24" s="140">
        <v>0</v>
      </c>
      <c r="X24" s="140">
        <v>0</v>
      </c>
      <c r="Y24" s="140">
        <v>0</v>
      </c>
      <c r="Z24" s="140">
        <v>0</v>
      </c>
      <c r="AA24" s="140">
        <v>0</v>
      </c>
      <c r="AB24" s="140">
        <v>0</v>
      </c>
      <c r="AC24" s="140">
        <v>0</v>
      </c>
      <c r="AD24" s="140">
        <v>0</v>
      </c>
      <c r="AE24" s="140">
        <v>0</v>
      </c>
      <c r="AF24" s="140">
        <v>0</v>
      </c>
      <c r="AG24" s="140">
        <v>0</v>
      </c>
      <c r="AH24" s="140">
        <v>0</v>
      </c>
      <c r="AI24" s="140">
        <v>0</v>
      </c>
      <c r="AJ24" s="140">
        <v>0</v>
      </c>
      <c r="AK24" s="140">
        <v>1</v>
      </c>
      <c r="AL24" s="140">
        <v>0</v>
      </c>
      <c r="AM24" s="140">
        <v>0</v>
      </c>
      <c r="AN24" s="140">
        <v>0</v>
      </c>
      <c r="AO24" s="140">
        <v>0</v>
      </c>
      <c r="AP24" s="140">
        <v>1</v>
      </c>
      <c r="AQ24" s="140">
        <v>0</v>
      </c>
    </row>
    <row r="25" spans="2:43">
      <c r="B25" s="73" t="s">
        <v>421</v>
      </c>
      <c r="C25" s="191">
        <v>1</v>
      </c>
      <c r="D25" s="140">
        <v>0</v>
      </c>
      <c r="E25" s="140">
        <v>1</v>
      </c>
      <c r="F25" s="140">
        <v>0</v>
      </c>
      <c r="G25" s="140">
        <v>0</v>
      </c>
      <c r="H25" s="140">
        <v>0</v>
      </c>
      <c r="I25" s="140">
        <v>0</v>
      </c>
      <c r="J25" s="140">
        <v>1</v>
      </c>
      <c r="K25" s="140">
        <v>0</v>
      </c>
      <c r="L25" s="140">
        <v>0</v>
      </c>
      <c r="M25" s="140">
        <v>0</v>
      </c>
      <c r="N25" s="140">
        <v>0</v>
      </c>
      <c r="O25" s="140">
        <v>0</v>
      </c>
      <c r="P25" s="140">
        <v>0</v>
      </c>
      <c r="Q25" s="140">
        <v>0</v>
      </c>
      <c r="R25" s="140">
        <v>0</v>
      </c>
      <c r="S25" s="140">
        <v>0</v>
      </c>
      <c r="T25" s="140">
        <v>0</v>
      </c>
      <c r="U25" s="140">
        <v>0</v>
      </c>
      <c r="V25" s="140">
        <v>0</v>
      </c>
      <c r="W25" s="140">
        <v>0</v>
      </c>
      <c r="X25" s="140">
        <v>0</v>
      </c>
      <c r="Y25" s="140">
        <v>0</v>
      </c>
      <c r="Z25" s="140">
        <v>0</v>
      </c>
      <c r="AA25" s="140">
        <v>0</v>
      </c>
      <c r="AB25" s="140">
        <v>0</v>
      </c>
      <c r="AC25" s="140">
        <v>0</v>
      </c>
      <c r="AD25" s="140">
        <v>0</v>
      </c>
      <c r="AE25" s="140">
        <v>0</v>
      </c>
      <c r="AF25" s="140">
        <v>0</v>
      </c>
      <c r="AG25" s="140">
        <v>0</v>
      </c>
      <c r="AH25" s="140">
        <v>0</v>
      </c>
      <c r="AI25" s="140">
        <v>0</v>
      </c>
      <c r="AJ25" s="140">
        <v>0</v>
      </c>
      <c r="AK25" s="140">
        <v>1</v>
      </c>
      <c r="AL25" s="140">
        <v>0</v>
      </c>
      <c r="AM25" s="140">
        <v>0</v>
      </c>
      <c r="AN25" s="140">
        <v>1</v>
      </c>
      <c r="AO25" s="140">
        <v>0</v>
      </c>
      <c r="AP25" s="140">
        <v>0</v>
      </c>
      <c r="AQ25" s="140">
        <v>0</v>
      </c>
    </row>
    <row r="26" spans="2:43">
      <c r="B26" s="73" t="s">
        <v>581</v>
      </c>
      <c r="C26" s="191">
        <v>1</v>
      </c>
      <c r="D26" s="140">
        <v>1</v>
      </c>
      <c r="E26" s="140">
        <v>0</v>
      </c>
      <c r="F26" s="140">
        <v>0</v>
      </c>
      <c r="G26" s="140">
        <v>0</v>
      </c>
      <c r="H26" s="140">
        <v>0</v>
      </c>
      <c r="I26" s="140">
        <v>1</v>
      </c>
      <c r="J26" s="140">
        <v>0</v>
      </c>
      <c r="K26" s="140">
        <v>0</v>
      </c>
      <c r="L26" s="140">
        <v>0</v>
      </c>
      <c r="M26" s="140">
        <v>0</v>
      </c>
      <c r="N26" s="140">
        <v>0</v>
      </c>
      <c r="O26" s="140">
        <v>0</v>
      </c>
      <c r="P26" s="140">
        <v>0</v>
      </c>
      <c r="Q26" s="140">
        <v>0</v>
      </c>
      <c r="R26" s="140">
        <v>0</v>
      </c>
      <c r="S26" s="140">
        <v>0</v>
      </c>
      <c r="T26" s="140">
        <v>1</v>
      </c>
      <c r="U26" s="140">
        <v>0</v>
      </c>
      <c r="V26" s="140">
        <v>0</v>
      </c>
      <c r="W26" s="140">
        <v>0</v>
      </c>
      <c r="X26" s="140">
        <v>0</v>
      </c>
      <c r="Y26" s="140">
        <v>0</v>
      </c>
      <c r="Z26" s="140">
        <v>0</v>
      </c>
      <c r="AA26" s="140">
        <v>1</v>
      </c>
      <c r="AB26" s="140">
        <v>0</v>
      </c>
      <c r="AC26" s="140">
        <v>0</v>
      </c>
      <c r="AD26" s="140">
        <v>0</v>
      </c>
      <c r="AE26" s="140">
        <v>0</v>
      </c>
      <c r="AF26" s="140">
        <v>0</v>
      </c>
      <c r="AG26" s="140">
        <v>1</v>
      </c>
      <c r="AH26" s="140">
        <v>0</v>
      </c>
      <c r="AI26" s="140">
        <v>0</v>
      </c>
      <c r="AJ26" s="140">
        <v>0</v>
      </c>
      <c r="AK26" s="140">
        <v>1</v>
      </c>
      <c r="AL26" s="140">
        <v>0</v>
      </c>
      <c r="AM26" s="140">
        <v>0</v>
      </c>
      <c r="AN26" s="140">
        <v>1</v>
      </c>
      <c r="AO26" s="140">
        <v>0</v>
      </c>
      <c r="AP26" s="140">
        <v>0</v>
      </c>
      <c r="AQ26" s="140">
        <v>0</v>
      </c>
    </row>
    <row r="27" spans="2:43">
      <c r="B27" s="73" t="s">
        <v>582</v>
      </c>
      <c r="C27" s="191">
        <v>1</v>
      </c>
      <c r="D27" s="140">
        <v>1</v>
      </c>
      <c r="E27" s="140">
        <v>0</v>
      </c>
      <c r="F27" s="140">
        <v>0</v>
      </c>
      <c r="G27" s="140">
        <v>0</v>
      </c>
      <c r="H27" s="140">
        <v>0</v>
      </c>
      <c r="I27" s="140">
        <v>1</v>
      </c>
      <c r="J27" s="140">
        <v>0</v>
      </c>
      <c r="K27" s="140">
        <v>0</v>
      </c>
      <c r="L27" s="140">
        <v>0</v>
      </c>
      <c r="M27" s="140">
        <v>0</v>
      </c>
      <c r="N27" s="140">
        <v>0</v>
      </c>
      <c r="O27" s="140">
        <v>0</v>
      </c>
      <c r="P27" s="140">
        <v>0</v>
      </c>
      <c r="Q27" s="140">
        <v>1</v>
      </c>
      <c r="R27" s="140">
        <v>0</v>
      </c>
      <c r="S27" s="140">
        <v>0</v>
      </c>
      <c r="T27" s="140">
        <v>0</v>
      </c>
      <c r="U27" s="140">
        <v>0</v>
      </c>
      <c r="V27" s="140">
        <v>0</v>
      </c>
      <c r="W27" s="140">
        <v>0</v>
      </c>
      <c r="X27" s="140">
        <v>0</v>
      </c>
      <c r="Y27" s="140">
        <v>0</v>
      </c>
      <c r="Z27" s="140">
        <v>0</v>
      </c>
      <c r="AA27" s="140">
        <v>1</v>
      </c>
      <c r="AB27" s="140">
        <v>0</v>
      </c>
      <c r="AC27" s="140">
        <v>0</v>
      </c>
      <c r="AD27" s="140">
        <v>1</v>
      </c>
      <c r="AE27" s="140">
        <v>0</v>
      </c>
      <c r="AF27" s="140">
        <v>0</v>
      </c>
      <c r="AG27" s="140">
        <v>0</v>
      </c>
      <c r="AH27" s="140">
        <v>0</v>
      </c>
      <c r="AI27" s="140">
        <v>0</v>
      </c>
      <c r="AJ27" s="140">
        <v>0</v>
      </c>
      <c r="AK27" s="140">
        <v>1</v>
      </c>
      <c r="AL27" s="140">
        <v>0</v>
      </c>
      <c r="AM27" s="140">
        <v>0</v>
      </c>
      <c r="AN27" s="140">
        <v>0</v>
      </c>
      <c r="AO27" s="140">
        <v>1</v>
      </c>
      <c r="AP27" s="140">
        <v>0</v>
      </c>
      <c r="AQ27" s="140">
        <v>0</v>
      </c>
    </row>
    <row r="28" spans="2:43">
      <c r="B28" s="73" t="s">
        <v>583</v>
      </c>
      <c r="C28" s="191">
        <v>1</v>
      </c>
      <c r="D28" s="140">
        <v>1</v>
      </c>
      <c r="E28" s="140">
        <v>0</v>
      </c>
      <c r="F28" s="140">
        <v>0</v>
      </c>
      <c r="G28" s="140">
        <v>0</v>
      </c>
      <c r="H28" s="140">
        <v>1</v>
      </c>
      <c r="I28" s="140">
        <v>0</v>
      </c>
      <c r="J28" s="140">
        <v>0</v>
      </c>
      <c r="K28" s="140">
        <v>0</v>
      </c>
      <c r="L28" s="140">
        <v>0</v>
      </c>
      <c r="M28" s="140">
        <v>0</v>
      </c>
      <c r="N28" s="140">
        <v>1</v>
      </c>
      <c r="O28" s="140">
        <v>0</v>
      </c>
      <c r="P28" s="140">
        <v>0</v>
      </c>
      <c r="Q28" s="140">
        <v>0</v>
      </c>
      <c r="R28" s="140">
        <v>1</v>
      </c>
      <c r="S28" s="140">
        <v>0</v>
      </c>
      <c r="T28" s="140">
        <v>0</v>
      </c>
      <c r="U28" s="140">
        <v>0</v>
      </c>
      <c r="V28" s="140">
        <v>0</v>
      </c>
      <c r="W28" s="140">
        <v>0</v>
      </c>
      <c r="X28" s="140">
        <v>1</v>
      </c>
      <c r="Y28" s="140">
        <v>0</v>
      </c>
      <c r="Z28" s="140">
        <v>0</v>
      </c>
      <c r="AA28" s="140">
        <v>0</v>
      </c>
      <c r="AB28" s="140">
        <v>0</v>
      </c>
      <c r="AC28" s="140">
        <v>0</v>
      </c>
      <c r="AD28" s="140">
        <v>0</v>
      </c>
      <c r="AE28" s="140">
        <v>1</v>
      </c>
      <c r="AF28" s="140">
        <v>0</v>
      </c>
      <c r="AG28" s="140">
        <v>0</v>
      </c>
      <c r="AH28" s="140">
        <v>0</v>
      </c>
      <c r="AI28" s="140">
        <v>0</v>
      </c>
      <c r="AJ28" s="140">
        <v>0</v>
      </c>
      <c r="AK28" s="140">
        <v>1</v>
      </c>
      <c r="AL28" s="140">
        <v>0</v>
      </c>
      <c r="AM28" s="140">
        <v>0</v>
      </c>
      <c r="AN28" s="140">
        <v>0</v>
      </c>
      <c r="AO28" s="140">
        <v>1</v>
      </c>
      <c r="AP28" s="140">
        <v>0</v>
      </c>
      <c r="AQ28" s="140">
        <v>0</v>
      </c>
    </row>
    <row r="29" spans="2:43">
      <c r="B29" s="73" t="s">
        <v>584</v>
      </c>
      <c r="C29" s="191">
        <v>4</v>
      </c>
      <c r="D29" s="140">
        <v>1</v>
      </c>
      <c r="E29" s="140">
        <v>0</v>
      </c>
      <c r="F29" s="140">
        <v>0</v>
      </c>
      <c r="G29" s="140">
        <v>0</v>
      </c>
      <c r="H29" s="140">
        <v>0.25</v>
      </c>
      <c r="I29" s="140">
        <v>0.75</v>
      </c>
      <c r="J29" s="140">
        <v>0</v>
      </c>
      <c r="K29" s="140">
        <v>0</v>
      </c>
      <c r="L29" s="140">
        <v>0</v>
      </c>
      <c r="M29" s="140">
        <v>0</v>
      </c>
      <c r="N29" s="140">
        <v>0.25</v>
      </c>
      <c r="O29" s="140">
        <v>0</v>
      </c>
      <c r="P29" s="140">
        <v>0.25</v>
      </c>
      <c r="Q29" s="140">
        <v>0.25</v>
      </c>
      <c r="R29" s="140">
        <v>0.5</v>
      </c>
      <c r="S29" s="140">
        <v>0</v>
      </c>
      <c r="T29" s="140">
        <v>0</v>
      </c>
      <c r="U29" s="140">
        <v>0</v>
      </c>
      <c r="V29" s="140">
        <v>0</v>
      </c>
      <c r="W29" s="140">
        <v>0</v>
      </c>
      <c r="X29" s="140">
        <v>0.25</v>
      </c>
      <c r="Y29" s="140">
        <v>0.5</v>
      </c>
      <c r="Z29" s="140">
        <v>0</v>
      </c>
      <c r="AA29" s="140">
        <v>0</v>
      </c>
      <c r="AB29" s="140">
        <v>0</v>
      </c>
      <c r="AC29" s="140">
        <v>0</v>
      </c>
      <c r="AD29" s="140">
        <v>0</v>
      </c>
      <c r="AE29" s="140">
        <v>0</v>
      </c>
      <c r="AF29" s="140">
        <v>0</v>
      </c>
      <c r="AG29" s="140">
        <v>1</v>
      </c>
      <c r="AH29" s="140">
        <v>0</v>
      </c>
      <c r="AI29" s="140">
        <v>0</v>
      </c>
      <c r="AJ29" s="140">
        <v>0</v>
      </c>
      <c r="AK29" s="140">
        <v>1</v>
      </c>
      <c r="AL29" s="140">
        <v>0</v>
      </c>
      <c r="AM29" s="140">
        <v>0</v>
      </c>
      <c r="AN29" s="140">
        <v>0.75</v>
      </c>
      <c r="AO29" s="140">
        <v>0</v>
      </c>
      <c r="AP29" s="140">
        <v>0</v>
      </c>
      <c r="AQ29" s="140">
        <v>0</v>
      </c>
    </row>
    <row r="30" spans="2:43">
      <c r="B30" s="73" t="s">
        <v>346</v>
      </c>
      <c r="C30" s="191">
        <v>2</v>
      </c>
      <c r="D30" s="140">
        <v>1</v>
      </c>
      <c r="E30" s="140">
        <v>0</v>
      </c>
      <c r="F30" s="140">
        <v>0</v>
      </c>
      <c r="G30" s="140">
        <v>0</v>
      </c>
      <c r="H30" s="140">
        <v>0</v>
      </c>
      <c r="I30" s="140">
        <v>1</v>
      </c>
      <c r="J30" s="140">
        <v>0</v>
      </c>
      <c r="K30" s="140">
        <v>0</v>
      </c>
      <c r="L30" s="140">
        <v>0</v>
      </c>
      <c r="M30" s="140">
        <v>0</v>
      </c>
      <c r="N30" s="140">
        <v>0</v>
      </c>
      <c r="O30" s="140">
        <v>0.5</v>
      </c>
      <c r="P30" s="140">
        <v>0</v>
      </c>
      <c r="Q30" s="140">
        <v>0</v>
      </c>
      <c r="R30" s="140">
        <v>0</v>
      </c>
      <c r="S30" s="140">
        <v>0</v>
      </c>
      <c r="T30" s="140">
        <v>0.5</v>
      </c>
      <c r="U30" s="140">
        <v>0</v>
      </c>
      <c r="V30" s="140">
        <v>0</v>
      </c>
      <c r="W30" s="140">
        <v>0</v>
      </c>
      <c r="X30" s="140">
        <v>0</v>
      </c>
      <c r="Y30" s="140">
        <v>0.5</v>
      </c>
      <c r="Z30" s="140">
        <v>0</v>
      </c>
      <c r="AA30" s="140">
        <v>0.5</v>
      </c>
      <c r="AB30" s="140">
        <v>0</v>
      </c>
      <c r="AC30" s="140">
        <v>0</v>
      </c>
      <c r="AD30" s="140">
        <v>0</v>
      </c>
      <c r="AE30" s="140">
        <v>0.5</v>
      </c>
      <c r="AF30" s="140">
        <v>0</v>
      </c>
      <c r="AG30" s="140">
        <v>0.5</v>
      </c>
      <c r="AH30" s="140">
        <v>0</v>
      </c>
      <c r="AI30" s="140">
        <v>0</v>
      </c>
      <c r="AJ30" s="140">
        <v>0</v>
      </c>
      <c r="AK30" s="140">
        <v>1</v>
      </c>
      <c r="AL30" s="140">
        <v>0</v>
      </c>
      <c r="AM30" s="140">
        <v>0</v>
      </c>
      <c r="AN30" s="140">
        <v>0</v>
      </c>
      <c r="AO30" s="140">
        <v>0</v>
      </c>
      <c r="AP30" s="140">
        <v>0.5</v>
      </c>
      <c r="AQ30" s="140">
        <v>0</v>
      </c>
    </row>
    <row r="31" spans="2:43">
      <c r="B31" s="73" t="s">
        <v>170</v>
      </c>
      <c r="C31" s="191">
        <v>4</v>
      </c>
      <c r="D31" s="140">
        <v>0.75</v>
      </c>
      <c r="E31" s="140">
        <v>0.25</v>
      </c>
      <c r="F31" s="140">
        <v>0</v>
      </c>
      <c r="G31" s="140">
        <v>0</v>
      </c>
      <c r="H31" s="140">
        <v>0.25</v>
      </c>
      <c r="I31" s="140">
        <v>0.75</v>
      </c>
      <c r="J31" s="140">
        <v>0</v>
      </c>
      <c r="K31" s="140">
        <v>0</v>
      </c>
      <c r="L31" s="140">
        <v>0</v>
      </c>
      <c r="M31" s="140">
        <v>0.25</v>
      </c>
      <c r="N31" s="140">
        <v>0</v>
      </c>
      <c r="O31" s="140">
        <v>0.25</v>
      </c>
      <c r="P31" s="140">
        <v>0</v>
      </c>
      <c r="Q31" s="140">
        <v>0</v>
      </c>
      <c r="R31" s="140">
        <v>0</v>
      </c>
      <c r="S31" s="140">
        <v>0</v>
      </c>
      <c r="T31" s="140">
        <v>0.25</v>
      </c>
      <c r="U31" s="140">
        <v>0</v>
      </c>
      <c r="V31" s="140">
        <v>0.5</v>
      </c>
      <c r="W31" s="140">
        <v>0</v>
      </c>
      <c r="X31" s="140">
        <v>0.25</v>
      </c>
      <c r="Y31" s="140">
        <v>0</v>
      </c>
      <c r="Z31" s="140">
        <v>0</v>
      </c>
      <c r="AA31" s="140">
        <v>0</v>
      </c>
      <c r="AB31" s="140">
        <v>0</v>
      </c>
      <c r="AC31" s="140">
        <v>0</v>
      </c>
      <c r="AD31" s="140">
        <v>0</v>
      </c>
      <c r="AE31" s="140">
        <v>0</v>
      </c>
      <c r="AF31" s="140">
        <v>0</v>
      </c>
      <c r="AG31" s="140">
        <v>0.5</v>
      </c>
      <c r="AH31" s="140">
        <v>0</v>
      </c>
      <c r="AI31" s="140">
        <v>0</v>
      </c>
      <c r="AJ31" s="140">
        <v>0.25</v>
      </c>
      <c r="AK31" s="140">
        <v>0.75</v>
      </c>
      <c r="AL31" s="140">
        <v>0.25</v>
      </c>
      <c r="AM31" s="140">
        <v>0</v>
      </c>
      <c r="AN31" s="140">
        <v>0.25</v>
      </c>
      <c r="AO31" s="140">
        <v>0.25</v>
      </c>
      <c r="AP31" s="140">
        <v>0</v>
      </c>
      <c r="AQ31" s="140">
        <v>0</v>
      </c>
    </row>
    <row r="32" spans="2:43">
      <c r="B32" s="73" t="s">
        <v>161</v>
      </c>
      <c r="C32" s="191">
        <v>2</v>
      </c>
      <c r="D32" s="140">
        <v>1</v>
      </c>
      <c r="E32" s="140">
        <v>0</v>
      </c>
      <c r="F32" s="140">
        <v>0</v>
      </c>
      <c r="G32" s="140">
        <v>0</v>
      </c>
      <c r="H32" s="140">
        <v>0</v>
      </c>
      <c r="I32" s="140">
        <v>1</v>
      </c>
      <c r="J32" s="140">
        <v>0</v>
      </c>
      <c r="K32" s="140">
        <v>0</v>
      </c>
      <c r="L32" s="140">
        <v>0</v>
      </c>
      <c r="M32" s="140">
        <v>0</v>
      </c>
      <c r="N32" s="140">
        <v>0</v>
      </c>
      <c r="O32" s="140">
        <v>0</v>
      </c>
      <c r="P32" s="140">
        <v>0</v>
      </c>
      <c r="Q32" s="140">
        <v>0</v>
      </c>
      <c r="R32" s="140">
        <v>0</v>
      </c>
      <c r="S32" s="140">
        <v>0</v>
      </c>
      <c r="T32" s="140">
        <v>1</v>
      </c>
      <c r="U32" s="140">
        <v>0</v>
      </c>
      <c r="V32" s="140">
        <v>0</v>
      </c>
      <c r="W32" s="140">
        <v>0</v>
      </c>
      <c r="X32" s="140">
        <v>0.5</v>
      </c>
      <c r="Y32" s="140">
        <v>0</v>
      </c>
      <c r="Z32" s="140">
        <v>0</v>
      </c>
      <c r="AA32" s="140">
        <v>0.5</v>
      </c>
      <c r="AB32" s="140">
        <v>0</v>
      </c>
      <c r="AC32" s="140">
        <v>0</v>
      </c>
      <c r="AD32" s="140">
        <v>0.5</v>
      </c>
      <c r="AE32" s="140">
        <v>0</v>
      </c>
      <c r="AF32" s="140">
        <v>0</v>
      </c>
      <c r="AG32" s="140">
        <v>0.5</v>
      </c>
      <c r="AH32" s="140">
        <v>0</v>
      </c>
      <c r="AI32" s="140">
        <v>0</v>
      </c>
      <c r="AJ32" s="140">
        <v>0</v>
      </c>
      <c r="AK32" s="140">
        <v>1</v>
      </c>
      <c r="AL32" s="140">
        <v>0</v>
      </c>
      <c r="AM32" s="140">
        <v>0</v>
      </c>
      <c r="AN32" s="140">
        <v>0</v>
      </c>
      <c r="AO32" s="140">
        <v>0</v>
      </c>
      <c r="AP32" s="140">
        <v>1</v>
      </c>
      <c r="AQ32" s="140">
        <v>0</v>
      </c>
    </row>
    <row r="33" spans="2:43">
      <c r="B33" s="73" t="s">
        <v>407</v>
      </c>
      <c r="C33" s="191">
        <v>1</v>
      </c>
      <c r="D33" s="140">
        <v>0</v>
      </c>
      <c r="E33" s="140">
        <v>1</v>
      </c>
      <c r="F33" s="140">
        <v>0</v>
      </c>
      <c r="G33" s="140">
        <v>0</v>
      </c>
      <c r="H33" s="140">
        <v>0</v>
      </c>
      <c r="I33" s="140">
        <v>1</v>
      </c>
      <c r="J33" s="140">
        <v>0</v>
      </c>
      <c r="K33" s="140">
        <v>0</v>
      </c>
      <c r="L33" s="140">
        <v>0</v>
      </c>
      <c r="M33" s="140">
        <v>0</v>
      </c>
      <c r="N33" s="140">
        <v>0</v>
      </c>
      <c r="O33" s="140">
        <v>0</v>
      </c>
      <c r="P33" s="140">
        <v>0</v>
      </c>
      <c r="Q33" s="140">
        <v>0</v>
      </c>
      <c r="R33" s="140">
        <v>0</v>
      </c>
      <c r="S33" s="140">
        <v>1</v>
      </c>
      <c r="T33" s="140">
        <v>0</v>
      </c>
      <c r="U33" s="140">
        <v>0</v>
      </c>
      <c r="V33" s="140">
        <v>0</v>
      </c>
      <c r="W33" s="140">
        <v>0</v>
      </c>
      <c r="X33" s="140">
        <v>1</v>
      </c>
      <c r="Y33" s="140">
        <v>0</v>
      </c>
      <c r="Z33" s="140">
        <v>0</v>
      </c>
      <c r="AA33" s="140">
        <v>0</v>
      </c>
      <c r="AB33" s="140">
        <v>0</v>
      </c>
      <c r="AC33" s="140">
        <v>0</v>
      </c>
      <c r="AD33" s="140">
        <v>0</v>
      </c>
      <c r="AE33" s="140">
        <v>0</v>
      </c>
      <c r="AF33" s="140">
        <v>0</v>
      </c>
      <c r="AG33" s="140">
        <v>1</v>
      </c>
      <c r="AH33" s="140">
        <v>0</v>
      </c>
      <c r="AI33" s="140">
        <v>0</v>
      </c>
      <c r="AJ33" s="140">
        <v>0</v>
      </c>
      <c r="AK33" s="140">
        <v>1</v>
      </c>
      <c r="AL33" s="140">
        <v>0</v>
      </c>
      <c r="AM33" s="140">
        <v>0</v>
      </c>
      <c r="AN33" s="140">
        <v>1</v>
      </c>
      <c r="AO33" s="140">
        <v>0</v>
      </c>
      <c r="AP33" s="140">
        <v>0</v>
      </c>
      <c r="AQ33" s="140">
        <v>0</v>
      </c>
    </row>
    <row r="34" spans="2:43">
      <c r="B34" s="73" t="s">
        <v>149</v>
      </c>
      <c r="C34" s="191">
        <v>3</v>
      </c>
      <c r="D34" s="140">
        <v>1</v>
      </c>
      <c r="E34" s="140">
        <v>0</v>
      </c>
      <c r="F34" s="140">
        <v>0</v>
      </c>
      <c r="G34" s="140">
        <v>0</v>
      </c>
      <c r="H34" s="140">
        <v>0</v>
      </c>
      <c r="I34" s="140">
        <v>1</v>
      </c>
      <c r="J34" s="140">
        <v>0</v>
      </c>
      <c r="K34" s="140">
        <v>0</v>
      </c>
      <c r="L34" s="140">
        <v>0</v>
      </c>
      <c r="M34" s="140">
        <v>0</v>
      </c>
      <c r="N34" s="140">
        <v>0</v>
      </c>
      <c r="O34" s="140">
        <v>0.33333333333333331</v>
      </c>
      <c r="P34" s="140">
        <v>0</v>
      </c>
      <c r="Q34" s="140">
        <v>0</v>
      </c>
      <c r="R34" s="140">
        <v>0</v>
      </c>
      <c r="S34" s="140">
        <v>0.33333333333333331</v>
      </c>
      <c r="T34" s="140">
        <v>0.33333333333333331</v>
      </c>
      <c r="U34" s="140">
        <v>0</v>
      </c>
      <c r="V34" s="140">
        <v>0.33333333333333331</v>
      </c>
      <c r="W34" s="140">
        <v>0</v>
      </c>
      <c r="X34" s="140">
        <v>0</v>
      </c>
      <c r="Y34" s="140">
        <v>0.33333333333333331</v>
      </c>
      <c r="Z34" s="140">
        <v>0</v>
      </c>
      <c r="AA34" s="140">
        <v>0.33333333333333331</v>
      </c>
      <c r="AB34" s="140">
        <v>0</v>
      </c>
      <c r="AC34" s="140">
        <v>0</v>
      </c>
      <c r="AD34" s="140">
        <v>0.33333333333333331</v>
      </c>
      <c r="AE34" s="140">
        <v>0</v>
      </c>
      <c r="AF34" s="140">
        <v>0.33333333333333331</v>
      </c>
      <c r="AG34" s="140">
        <v>0.33333333333333331</v>
      </c>
      <c r="AH34" s="140">
        <v>0</v>
      </c>
      <c r="AI34" s="140">
        <v>0</v>
      </c>
      <c r="AJ34" s="140">
        <v>0</v>
      </c>
      <c r="AK34" s="140">
        <v>1</v>
      </c>
      <c r="AL34" s="140">
        <v>0</v>
      </c>
      <c r="AM34" s="140">
        <v>0</v>
      </c>
      <c r="AN34" s="140">
        <v>0.33333333333333331</v>
      </c>
      <c r="AO34" s="140">
        <v>0</v>
      </c>
      <c r="AP34" s="140">
        <v>0.66666666666666663</v>
      </c>
      <c r="AQ34" s="140">
        <v>0</v>
      </c>
    </row>
    <row r="35" spans="2:43">
      <c r="B35" s="73" t="s">
        <v>625</v>
      </c>
      <c r="C35" s="191">
        <v>1</v>
      </c>
      <c r="D35" s="140">
        <v>1</v>
      </c>
      <c r="E35" s="140">
        <v>0</v>
      </c>
      <c r="F35" s="140">
        <v>0</v>
      </c>
      <c r="G35" s="140">
        <v>0</v>
      </c>
      <c r="H35" s="140">
        <v>1</v>
      </c>
      <c r="I35" s="140">
        <v>0</v>
      </c>
      <c r="J35" s="140">
        <v>1</v>
      </c>
      <c r="K35" s="140">
        <v>0</v>
      </c>
      <c r="L35" s="140">
        <v>0</v>
      </c>
      <c r="M35" s="140">
        <v>0</v>
      </c>
      <c r="N35" s="140">
        <v>0</v>
      </c>
      <c r="O35" s="140">
        <v>0</v>
      </c>
      <c r="P35" s="140">
        <v>0</v>
      </c>
      <c r="Q35" s="140">
        <v>0</v>
      </c>
      <c r="R35" s="140">
        <v>1</v>
      </c>
      <c r="S35" s="140">
        <v>0</v>
      </c>
      <c r="T35" s="140">
        <v>0</v>
      </c>
      <c r="U35" s="140">
        <v>0</v>
      </c>
      <c r="V35" s="140">
        <v>0</v>
      </c>
      <c r="W35" s="140">
        <v>1</v>
      </c>
      <c r="X35" s="140">
        <v>0</v>
      </c>
      <c r="Y35" s="140">
        <v>0</v>
      </c>
      <c r="Z35" s="140">
        <v>0</v>
      </c>
      <c r="AA35" s="140">
        <v>0</v>
      </c>
      <c r="AB35" s="140">
        <v>0</v>
      </c>
      <c r="AC35" s="140">
        <v>0</v>
      </c>
      <c r="AD35" s="140">
        <v>0</v>
      </c>
      <c r="AE35" s="140">
        <v>0</v>
      </c>
      <c r="AF35" s="140">
        <v>1</v>
      </c>
      <c r="AG35" s="140">
        <v>0</v>
      </c>
      <c r="AH35" s="140">
        <v>0</v>
      </c>
      <c r="AI35" s="140">
        <v>0</v>
      </c>
      <c r="AJ35" s="140">
        <v>0</v>
      </c>
      <c r="AK35" s="140">
        <v>1</v>
      </c>
      <c r="AL35" s="140">
        <v>0</v>
      </c>
      <c r="AM35" s="140">
        <v>0</v>
      </c>
      <c r="AN35" s="140">
        <v>0</v>
      </c>
      <c r="AO35" s="140">
        <v>0</v>
      </c>
      <c r="AP35" s="140">
        <v>0</v>
      </c>
      <c r="AQ35" s="140">
        <v>0</v>
      </c>
    </row>
    <row r="36" spans="2:43">
      <c r="B36" s="73" t="s">
        <v>392</v>
      </c>
      <c r="C36" s="191">
        <v>1</v>
      </c>
      <c r="D36" s="140">
        <v>1</v>
      </c>
      <c r="E36" s="140">
        <v>0</v>
      </c>
      <c r="F36" s="140">
        <v>0</v>
      </c>
      <c r="G36" s="140">
        <v>0</v>
      </c>
      <c r="H36" s="140">
        <v>0</v>
      </c>
      <c r="I36" s="140">
        <v>1</v>
      </c>
      <c r="J36" s="140">
        <v>0</v>
      </c>
      <c r="K36" s="140">
        <v>0</v>
      </c>
      <c r="L36" s="140">
        <v>0</v>
      </c>
      <c r="M36" s="140">
        <v>0</v>
      </c>
      <c r="N36" s="140">
        <v>0</v>
      </c>
      <c r="O36" s="140">
        <v>0</v>
      </c>
      <c r="P36" s="140">
        <v>0</v>
      </c>
      <c r="Q36" s="140">
        <v>0</v>
      </c>
      <c r="R36" s="140">
        <v>0</v>
      </c>
      <c r="S36" s="140">
        <v>1</v>
      </c>
      <c r="T36" s="140">
        <v>0</v>
      </c>
      <c r="U36" s="140">
        <v>0</v>
      </c>
      <c r="V36" s="140">
        <v>0</v>
      </c>
      <c r="W36" s="140">
        <v>0</v>
      </c>
      <c r="X36" s="140">
        <v>1</v>
      </c>
      <c r="Y36" s="140">
        <v>0</v>
      </c>
      <c r="Z36" s="140">
        <v>0</v>
      </c>
      <c r="AA36" s="140">
        <v>0</v>
      </c>
      <c r="AB36" s="140">
        <v>0</v>
      </c>
      <c r="AC36" s="140">
        <v>0</v>
      </c>
      <c r="AD36" s="140">
        <v>1</v>
      </c>
      <c r="AE36" s="140">
        <v>0</v>
      </c>
      <c r="AF36" s="140">
        <v>0</v>
      </c>
      <c r="AG36" s="140">
        <v>0</v>
      </c>
      <c r="AH36" s="140">
        <v>0</v>
      </c>
      <c r="AI36" s="140">
        <v>0</v>
      </c>
      <c r="AJ36" s="140">
        <v>0</v>
      </c>
      <c r="AK36" s="140">
        <v>1</v>
      </c>
      <c r="AL36" s="140">
        <v>0</v>
      </c>
      <c r="AM36" s="140">
        <v>0</v>
      </c>
      <c r="AN36" s="140">
        <v>0</v>
      </c>
      <c r="AO36" s="140">
        <v>0</v>
      </c>
      <c r="AP36" s="140">
        <v>1</v>
      </c>
      <c r="AQ36" s="140">
        <v>0</v>
      </c>
    </row>
    <row r="37" spans="2:43">
      <c r="B37" s="73" t="s">
        <v>551</v>
      </c>
      <c r="C37" s="191">
        <v>2</v>
      </c>
      <c r="D37" s="140">
        <v>0</v>
      </c>
      <c r="E37" s="140">
        <v>0.5</v>
      </c>
      <c r="F37" s="140">
        <v>0</v>
      </c>
      <c r="G37" s="140">
        <v>0</v>
      </c>
      <c r="H37" s="140">
        <v>0</v>
      </c>
      <c r="I37" s="140">
        <v>0.5</v>
      </c>
      <c r="J37" s="140">
        <v>0</v>
      </c>
      <c r="K37" s="140">
        <v>0</v>
      </c>
      <c r="L37" s="140">
        <v>0</v>
      </c>
      <c r="M37" s="140">
        <v>0</v>
      </c>
      <c r="N37" s="140">
        <v>0</v>
      </c>
      <c r="O37" s="140">
        <v>0</v>
      </c>
      <c r="P37" s="140">
        <v>0.5</v>
      </c>
      <c r="Q37" s="140">
        <v>0</v>
      </c>
      <c r="R37" s="140">
        <v>0</v>
      </c>
      <c r="S37" s="140">
        <v>0</v>
      </c>
      <c r="T37" s="140">
        <v>0</v>
      </c>
      <c r="U37" s="140">
        <v>0</v>
      </c>
      <c r="V37" s="140">
        <v>0</v>
      </c>
      <c r="W37" s="140">
        <v>0</v>
      </c>
      <c r="X37" s="140">
        <v>0.5</v>
      </c>
      <c r="Y37" s="140">
        <v>0</v>
      </c>
      <c r="Z37" s="140">
        <v>0</v>
      </c>
      <c r="AA37" s="140">
        <v>0</v>
      </c>
      <c r="AB37" s="140">
        <v>0</v>
      </c>
      <c r="AC37" s="140">
        <v>0</v>
      </c>
      <c r="AD37" s="140">
        <v>0</v>
      </c>
      <c r="AE37" s="140">
        <v>0</v>
      </c>
      <c r="AF37" s="140">
        <v>0</v>
      </c>
      <c r="AG37" s="140">
        <v>0.5</v>
      </c>
      <c r="AH37" s="140">
        <v>0</v>
      </c>
      <c r="AI37" s="140">
        <v>0</v>
      </c>
      <c r="AJ37" s="140">
        <v>0</v>
      </c>
      <c r="AK37" s="140">
        <v>0.5</v>
      </c>
      <c r="AL37" s="140">
        <v>0</v>
      </c>
      <c r="AM37" s="140">
        <v>0</v>
      </c>
      <c r="AN37" s="140">
        <v>0.5</v>
      </c>
      <c r="AO37" s="140">
        <v>0</v>
      </c>
      <c r="AP37" s="140">
        <v>0</v>
      </c>
      <c r="AQ37" s="140">
        <v>0</v>
      </c>
    </row>
    <row r="38" spans="2:43">
      <c r="B38" s="73" t="s">
        <v>549</v>
      </c>
      <c r="C38" s="191">
        <v>7</v>
      </c>
      <c r="D38" s="140">
        <v>0.42857142857142855</v>
      </c>
      <c r="E38" s="140">
        <v>0.2857142857142857</v>
      </c>
      <c r="F38" s="140">
        <v>0</v>
      </c>
      <c r="G38" s="140">
        <v>0</v>
      </c>
      <c r="H38" s="140">
        <v>0</v>
      </c>
      <c r="I38" s="140">
        <v>0.5714285714285714</v>
      </c>
      <c r="J38" s="140">
        <v>0.14285714285714285</v>
      </c>
      <c r="K38" s="140">
        <v>0</v>
      </c>
      <c r="L38" s="140">
        <v>0</v>
      </c>
      <c r="M38" s="140">
        <v>0</v>
      </c>
      <c r="N38" s="140">
        <v>0</v>
      </c>
      <c r="O38" s="140">
        <v>0.14285714285714285</v>
      </c>
      <c r="P38" s="140">
        <v>0</v>
      </c>
      <c r="Q38" s="140">
        <v>0</v>
      </c>
      <c r="R38" s="140">
        <v>0</v>
      </c>
      <c r="S38" s="140">
        <v>0.2857142857142857</v>
      </c>
      <c r="T38" s="140">
        <v>0</v>
      </c>
      <c r="U38" s="140">
        <v>0</v>
      </c>
      <c r="V38" s="140">
        <v>0</v>
      </c>
      <c r="W38" s="140">
        <v>0</v>
      </c>
      <c r="X38" s="140">
        <v>0.5714285714285714</v>
      </c>
      <c r="Y38" s="140">
        <v>0</v>
      </c>
      <c r="Z38" s="140">
        <v>0</v>
      </c>
      <c r="AA38" s="140">
        <v>0</v>
      </c>
      <c r="AB38" s="140">
        <v>0</v>
      </c>
      <c r="AC38" s="140">
        <v>0</v>
      </c>
      <c r="AD38" s="140">
        <v>0.2857142857142857</v>
      </c>
      <c r="AE38" s="140">
        <v>0</v>
      </c>
      <c r="AF38" s="140">
        <v>0</v>
      </c>
      <c r="AG38" s="140">
        <v>0.42857142857142855</v>
      </c>
      <c r="AH38" s="140">
        <v>0</v>
      </c>
      <c r="AI38" s="140">
        <v>0</v>
      </c>
      <c r="AJ38" s="140">
        <v>0</v>
      </c>
      <c r="AK38" s="140">
        <v>0.7142857142857143</v>
      </c>
      <c r="AL38" s="140">
        <v>0</v>
      </c>
      <c r="AM38" s="140">
        <v>0</v>
      </c>
      <c r="AN38" s="140">
        <v>0.2857142857142857</v>
      </c>
      <c r="AO38" s="140">
        <v>0</v>
      </c>
      <c r="AP38" s="140">
        <v>0.14285714285714285</v>
      </c>
      <c r="AQ38" s="140">
        <v>0</v>
      </c>
    </row>
    <row r="39" spans="2:43">
      <c r="B39" s="73" t="s">
        <v>153</v>
      </c>
      <c r="C39" s="191">
        <v>1</v>
      </c>
      <c r="D39" s="140">
        <v>1</v>
      </c>
      <c r="E39" s="140">
        <v>0</v>
      </c>
      <c r="F39" s="140">
        <v>0</v>
      </c>
      <c r="G39" s="140">
        <v>0</v>
      </c>
      <c r="H39" s="140">
        <v>0</v>
      </c>
      <c r="I39" s="140">
        <v>1</v>
      </c>
      <c r="J39" s="140">
        <v>0</v>
      </c>
      <c r="K39" s="140">
        <v>0</v>
      </c>
      <c r="L39" s="140">
        <v>0</v>
      </c>
      <c r="M39" s="140">
        <v>0</v>
      </c>
      <c r="N39" s="140">
        <v>0</v>
      </c>
      <c r="O39" s="140">
        <v>0</v>
      </c>
      <c r="P39" s="140">
        <v>1</v>
      </c>
      <c r="Q39" s="140">
        <v>0</v>
      </c>
      <c r="R39" s="140">
        <v>0</v>
      </c>
      <c r="S39" s="140">
        <v>0</v>
      </c>
      <c r="T39" s="140">
        <v>0</v>
      </c>
      <c r="U39" s="140">
        <v>0</v>
      </c>
      <c r="V39" s="140">
        <v>0</v>
      </c>
      <c r="W39" s="140">
        <v>0</v>
      </c>
      <c r="X39" s="140">
        <v>0</v>
      </c>
      <c r="Y39" s="140">
        <v>1</v>
      </c>
      <c r="Z39" s="140">
        <v>0</v>
      </c>
      <c r="AA39" s="140">
        <v>0</v>
      </c>
      <c r="AB39" s="140">
        <v>0</v>
      </c>
      <c r="AC39" s="140">
        <v>0</v>
      </c>
      <c r="AD39" s="140">
        <v>0</v>
      </c>
      <c r="AE39" s="140">
        <v>0</v>
      </c>
      <c r="AF39" s="140">
        <v>0</v>
      </c>
      <c r="AG39" s="140">
        <v>1</v>
      </c>
      <c r="AH39" s="140">
        <v>0</v>
      </c>
      <c r="AI39" s="140">
        <v>0</v>
      </c>
      <c r="AJ39" s="140">
        <v>0</v>
      </c>
      <c r="AK39" s="140">
        <v>1</v>
      </c>
      <c r="AL39" s="140">
        <v>0</v>
      </c>
      <c r="AM39" s="140">
        <v>0</v>
      </c>
      <c r="AN39" s="140">
        <v>1</v>
      </c>
      <c r="AO39" s="140">
        <v>0</v>
      </c>
      <c r="AP39" s="140">
        <v>0</v>
      </c>
      <c r="AQ39" s="140">
        <v>0</v>
      </c>
    </row>
    <row r="40" spans="2:43">
      <c r="B40" s="73" t="s">
        <v>127</v>
      </c>
      <c r="C40" s="191">
        <v>5</v>
      </c>
      <c r="D40" s="140">
        <v>0.4</v>
      </c>
      <c r="E40" s="140">
        <v>0.6</v>
      </c>
      <c r="F40" s="140">
        <v>0</v>
      </c>
      <c r="G40" s="140">
        <v>0</v>
      </c>
      <c r="H40" s="140">
        <v>0</v>
      </c>
      <c r="I40" s="140">
        <v>0.8</v>
      </c>
      <c r="J40" s="140">
        <v>0</v>
      </c>
      <c r="K40" s="140">
        <v>0</v>
      </c>
      <c r="L40" s="140">
        <v>0</v>
      </c>
      <c r="M40" s="140">
        <v>0</v>
      </c>
      <c r="N40" s="140">
        <v>0</v>
      </c>
      <c r="O40" s="140">
        <v>0</v>
      </c>
      <c r="P40" s="140">
        <v>0.2</v>
      </c>
      <c r="Q40" s="140">
        <v>0</v>
      </c>
      <c r="R40" s="140">
        <v>0</v>
      </c>
      <c r="S40" s="140">
        <v>0.4</v>
      </c>
      <c r="T40" s="140">
        <v>0</v>
      </c>
      <c r="U40" s="140">
        <v>0</v>
      </c>
      <c r="V40" s="140">
        <v>0.2</v>
      </c>
      <c r="W40" s="140">
        <v>0</v>
      </c>
      <c r="X40" s="140">
        <v>0.6</v>
      </c>
      <c r="Y40" s="140">
        <v>0</v>
      </c>
      <c r="Z40" s="140">
        <v>0</v>
      </c>
      <c r="AA40" s="140">
        <v>0.2</v>
      </c>
      <c r="AB40" s="140">
        <v>0</v>
      </c>
      <c r="AC40" s="140">
        <v>0</v>
      </c>
      <c r="AD40" s="140">
        <v>0.4</v>
      </c>
      <c r="AE40" s="140">
        <v>0</v>
      </c>
      <c r="AF40" s="140">
        <v>0</v>
      </c>
      <c r="AG40" s="140">
        <v>0.6</v>
      </c>
      <c r="AH40" s="140">
        <v>0</v>
      </c>
      <c r="AI40" s="140">
        <v>0</v>
      </c>
      <c r="AJ40" s="140">
        <v>0</v>
      </c>
      <c r="AK40" s="140">
        <v>0.8</v>
      </c>
      <c r="AL40" s="140">
        <v>0.2</v>
      </c>
      <c r="AM40" s="140">
        <v>0</v>
      </c>
      <c r="AN40" s="140">
        <v>0.4</v>
      </c>
      <c r="AO40" s="140">
        <v>0</v>
      </c>
      <c r="AP40" s="140">
        <v>0.4</v>
      </c>
      <c r="AQ40" s="140">
        <v>0</v>
      </c>
    </row>
    <row r="41" spans="2:43">
      <c r="B41" s="73" t="s">
        <v>115</v>
      </c>
      <c r="C41" s="191">
        <v>6</v>
      </c>
      <c r="D41" s="140">
        <v>0.83333333333333337</v>
      </c>
      <c r="E41" s="140">
        <v>0</v>
      </c>
      <c r="F41" s="140">
        <v>0</v>
      </c>
      <c r="G41" s="140">
        <v>0</v>
      </c>
      <c r="H41" s="140">
        <v>0.16666666666666666</v>
      </c>
      <c r="I41" s="140">
        <v>1</v>
      </c>
      <c r="J41" s="140">
        <v>0</v>
      </c>
      <c r="K41" s="140">
        <v>0</v>
      </c>
      <c r="L41" s="140">
        <v>0</v>
      </c>
      <c r="M41" s="140">
        <v>0</v>
      </c>
      <c r="N41" s="140">
        <v>0</v>
      </c>
      <c r="O41" s="140">
        <v>0</v>
      </c>
      <c r="P41" s="140">
        <v>0</v>
      </c>
      <c r="Q41" s="140">
        <v>0.16666666666666666</v>
      </c>
      <c r="R41" s="140">
        <v>0.33333333333333331</v>
      </c>
      <c r="S41" s="140">
        <v>0.33333333333333331</v>
      </c>
      <c r="T41" s="140">
        <v>0.16666666666666666</v>
      </c>
      <c r="U41" s="140">
        <v>0</v>
      </c>
      <c r="V41" s="140">
        <v>0.5</v>
      </c>
      <c r="W41" s="140">
        <v>0</v>
      </c>
      <c r="X41" s="140">
        <v>0</v>
      </c>
      <c r="Y41" s="140">
        <v>0</v>
      </c>
      <c r="Z41" s="140">
        <v>0</v>
      </c>
      <c r="AA41" s="140">
        <v>0.5</v>
      </c>
      <c r="AB41" s="140">
        <v>0</v>
      </c>
      <c r="AC41" s="140">
        <v>0</v>
      </c>
      <c r="AD41" s="140">
        <v>0.16666666666666666</v>
      </c>
      <c r="AE41" s="140">
        <v>0</v>
      </c>
      <c r="AF41" s="140">
        <v>0</v>
      </c>
      <c r="AG41" s="140">
        <v>0.66666666666666663</v>
      </c>
      <c r="AH41" s="140">
        <v>0</v>
      </c>
      <c r="AI41" s="140">
        <v>0</v>
      </c>
      <c r="AJ41" s="140">
        <v>0</v>
      </c>
      <c r="AK41" s="140">
        <v>1</v>
      </c>
      <c r="AL41" s="140">
        <v>0</v>
      </c>
      <c r="AM41" s="140">
        <v>0</v>
      </c>
      <c r="AN41" s="140">
        <v>0.33333333333333331</v>
      </c>
      <c r="AO41" s="140">
        <v>0</v>
      </c>
      <c r="AP41" s="140">
        <v>0.16666666666666666</v>
      </c>
      <c r="AQ41" s="140">
        <v>0</v>
      </c>
    </row>
    <row r="42" spans="2:43">
      <c r="B42" s="73" t="s">
        <v>157</v>
      </c>
      <c r="C42" s="191">
        <v>2</v>
      </c>
      <c r="D42" s="140">
        <v>0</v>
      </c>
      <c r="E42" s="140">
        <v>1</v>
      </c>
      <c r="F42" s="140">
        <v>0</v>
      </c>
      <c r="G42" s="140">
        <v>0</v>
      </c>
      <c r="H42" s="140">
        <v>0</v>
      </c>
      <c r="I42" s="140">
        <v>1</v>
      </c>
      <c r="J42" s="140">
        <v>0</v>
      </c>
      <c r="K42" s="140">
        <v>0</v>
      </c>
      <c r="L42" s="140">
        <v>0</v>
      </c>
      <c r="M42" s="140">
        <v>0</v>
      </c>
      <c r="N42" s="140">
        <v>0</v>
      </c>
      <c r="O42" s="140">
        <v>0</v>
      </c>
      <c r="P42" s="140">
        <v>0</v>
      </c>
      <c r="Q42" s="140">
        <v>0</v>
      </c>
      <c r="R42" s="140">
        <v>0</v>
      </c>
      <c r="S42" s="140">
        <v>0</v>
      </c>
      <c r="T42" s="140">
        <v>1</v>
      </c>
      <c r="U42" s="140">
        <v>0</v>
      </c>
      <c r="V42" s="140">
        <v>0</v>
      </c>
      <c r="W42" s="140">
        <v>0</v>
      </c>
      <c r="X42" s="140">
        <v>0</v>
      </c>
      <c r="Y42" s="140">
        <v>0</v>
      </c>
      <c r="Z42" s="140">
        <v>0</v>
      </c>
      <c r="AA42" s="140">
        <v>1</v>
      </c>
      <c r="AB42" s="140">
        <v>0</v>
      </c>
      <c r="AC42" s="140">
        <v>0</v>
      </c>
      <c r="AD42" s="140">
        <v>1</v>
      </c>
      <c r="AE42" s="140">
        <v>0</v>
      </c>
      <c r="AF42" s="140">
        <v>0</v>
      </c>
      <c r="AG42" s="140">
        <v>0</v>
      </c>
      <c r="AH42" s="140">
        <v>0</v>
      </c>
      <c r="AI42" s="140">
        <v>0</v>
      </c>
      <c r="AJ42" s="140">
        <v>0</v>
      </c>
      <c r="AK42" s="140">
        <v>0.5</v>
      </c>
      <c r="AL42" s="140">
        <v>0</v>
      </c>
      <c r="AM42" s="140">
        <v>0</v>
      </c>
      <c r="AN42" s="140">
        <v>0</v>
      </c>
      <c r="AO42" s="140">
        <v>0</v>
      </c>
      <c r="AP42" s="140">
        <v>1</v>
      </c>
      <c r="AQ42" s="140">
        <v>0</v>
      </c>
    </row>
    <row r="43" spans="2:43">
      <c r="B43" s="73" t="s">
        <v>140</v>
      </c>
      <c r="C43" s="191">
        <v>5</v>
      </c>
      <c r="D43" s="140">
        <v>0.6</v>
      </c>
      <c r="E43" s="140">
        <v>0.4</v>
      </c>
      <c r="F43" s="140">
        <v>0</v>
      </c>
      <c r="G43" s="140">
        <v>0</v>
      </c>
      <c r="H43" s="140">
        <v>1</v>
      </c>
      <c r="I43" s="140">
        <v>0.6</v>
      </c>
      <c r="J43" s="140">
        <v>0</v>
      </c>
      <c r="K43" s="140">
        <v>0</v>
      </c>
      <c r="L43" s="140">
        <v>0</v>
      </c>
      <c r="M43" s="140">
        <v>0.2</v>
      </c>
      <c r="N43" s="140">
        <v>0</v>
      </c>
      <c r="O43" s="140">
        <v>0</v>
      </c>
      <c r="P43" s="140">
        <v>0</v>
      </c>
      <c r="Q43" s="140">
        <v>0.6</v>
      </c>
      <c r="R43" s="140">
        <v>0.2</v>
      </c>
      <c r="S43" s="140">
        <v>0.2</v>
      </c>
      <c r="T43" s="140">
        <v>0</v>
      </c>
      <c r="U43" s="140">
        <v>0</v>
      </c>
      <c r="V43" s="140">
        <v>0.2</v>
      </c>
      <c r="W43" s="140">
        <v>0.2</v>
      </c>
      <c r="X43" s="140">
        <v>0.2</v>
      </c>
      <c r="Y43" s="140">
        <v>0.2</v>
      </c>
      <c r="Z43" s="140">
        <v>0</v>
      </c>
      <c r="AA43" s="140">
        <v>0.2</v>
      </c>
      <c r="AB43" s="140">
        <v>0</v>
      </c>
      <c r="AC43" s="140">
        <v>0</v>
      </c>
      <c r="AD43" s="140">
        <v>1</v>
      </c>
      <c r="AE43" s="140">
        <v>0</v>
      </c>
      <c r="AF43" s="140">
        <v>0</v>
      </c>
      <c r="AG43" s="140">
        <v>0</v>
      </c>
      <c r="AH43" s="140">
        <v>0</v>
      </c>
      <c r="AI43" s="140">
        <v>0</v>
      </c>
      <c r="AJ43" s="140">
        <v>0</v>
      </c>
      <c r="AK43" s="140">
        <v>0.6</v>
      </c>
      <c r="AL43" s="140">
        <v>0.2</v>
      </c>
      <c r="AM43" s="140">
        <v>0.2</v>
      </c>
      <c r="AN43" s="140">
        <v>0</v>
      </c>
      <c r="AO43" s="140">
        <v>0</v>
      </c>
      <c r="AP43" s="140">
        <v>0.6</v>
      </c>
      <c r="AQ43" s="140">
        <v>0.2</v>
      </c>
    </row>
    <row r="44" spans="2:43">
      <c r="B44" s="73" t="s">
        <v>397</v>
      </c>
      <c r="C44" s="191">
        <v>1</v>
      </c>
      <c r="D44" s="140">
        <v>1</v>
      </c>
      <c r="E44" s="140">
        <v>0</v>
      </c>
      <c r="F44" s="140">
        <v>0</v>
      </c>
      <c r="G44" s="140">
        <v>0</v>
      </c>
      <c r="H44" s="140">
        <v>0</v>
      </c>
      <c r="I44" s="140">
        <v>1</v>
      </c>
      <c r="J44" s="140">
        <v>0</v>
      </c>
      <c r="K44" s="140">
        <v>0</v>
      </c>
      <c r="L44" s="140">
        <v>0</v>
      </c>
      <c r="M44" s="140">
        <v>0</v>
      </c>
      <c r="N44" s="140">
        <v>0</v>
      </c>
      <c r="O44" s="140">
        <v>0</v>
      </c>
      <c r="P44" s="140">
        <v>0</v>
      </c>
      <c r="Q44" s="140">
        <v>0</v>
      </c>
      <c r="R44" s="140">
        <v>0</v>
      </c>
      <c r="S44" s="140">
        <v>1</v>
      </c>
      <c r="T44" s="140">
        <v>0</v>
      </c>
      <c r="U44" s="140">
        <v>0</v>
      </c>
      <c r="V44" s="140">
        <v>0</v>
      </c>
      <c r="W44" s="140">
        <v>0</v>
      </c>
      <c r="X44" s="140">
        <v>0</v>
      </c>
      <c r="Y44" s="140">
        <v>1</v>
      </c>
      <c r="Z44" s="140">
        <v>0</v>
      </c>
      <c r="AA44" s="140">
        <v>0</v>
      </c>
      <c r="AB44" s="140">
        <v>0</v>
      </c>
      <c r="AC44" s="140">
        <v>0</v>
      </c>
      <c r="AD44" s="140">
        <v>0</v>
      </c>
      <c r="AE44" s="140">
        <v>0</v>
      </c>
      <c r="AF44" s="140">
        <v>0</v>
      </c>
      <c r="AG44" s="140">
        <v>1</v>
      </c>
      <c r="AH44" s="140">
        <v>0</v>
      </c>
      <c r="AI44" s="140">
        <v>0</v>
      </c>
      <c r="AJ44" s="140">
        <v>0</v>
      </c>
      <c r="AK44" s="140">
        <v>1</v>
      </c>
      <c r="AL44" s="140">
        <v>0</v>
      </c>
      <c r="AM44" s="140">
        <v>0</v>
      </c>
      <c r="AN44" s="140">
        <v>0</v>
      </c>
      <c r="AO44" s="140">
        <v>0</v>
      </c>
      <c r="AP44" s="140">
        <v>0</v>
      </c>
      <c r="AQ44" s="140">
        <v>0</v>
      </c>
    </row>
    <row r="45" spans="2:43">
      <c r="B45" s="73" t="s">
        <v>627</v>
      </c>
      <c r="C45" s="191">
        <v>1</v>
      </c>
      <c r="D45" s="140">
        <v>0</v>
      </c>
      <c r="E45" s="140">
        <v>1</v>
      </c>
      <c r="F45" s="140">
        <v>0</v>
      </c>
      <c r="G45" s="140">
        <v>0</v>
      </c>
      <c r="H45" s="140">
        <v>0</v>
      </c>
      <c r="I45" s="140">
        <v>1</v>
      </c>
      <c r="J45" s="140">
        <v>0</v>
      </c>
      <c r="K45" s="140">
        <v>0</v>
      </c>
      <c r="L45" s="140">
        <v>0</v>
      </c>
      <c r="M45" s="140">
        <v>0</v>
      </c>
      <c r="N45" s="140">
        <v>0</v>
      </c>
      <c r="O45" s="140">
        <v>0</v>
      </c>
      <c r="P45" s="140">
        <v>0</v>
      </c>
      <c r="Q45" s="140">
        <v>0</v>
      </c>
      <c r="R45" s="140">
        <v>0</v>
      </c>
      <c r="S45" s="140">
        <v>0</v>
      </c>
      <c r="T45" s="140">
        <v>0</v>
      </c>
      <c r="U45" s="140">
        <v>0</v>
      </c>
      <c r="V45" s="140">
        <v>0</v>
      </c>
      <c r="W45" s="140">
        <v>0</v>
      </c>
      <c r="X45" s="140">
        <v>0</v>
      </c>
      <c r="Y45" s="140">
        <v>0</v>
      </c>
      <c r="Z45" s="140">
        <v>0</v>
      </c>
      <c r="AA45" s="140">
        <v>1</v>
      </c>
      <c r="AB45" s="140">
        <v>0</v>
      </c>
      <c r="AC45" s="140">
        <v>0</v>
      </c>
      <c r="AD45" s="140">
        <v>1</v>
      </c>
      <c r="AE45" s="140">
        <v>0</v>
      </c>
      <c r="AF45" s="140">
        <v>0</v>
      </c>
      <c r="AG45" s="140">
        <v>0</v>
      </c>
      <c r="AH45" s="140">
        <v>0</v>
      </c>
      <c r="AI45" s="140">
        <v>0</v>
      </c>
      <c r="AJ45" s="140">
        <v>0</v>
      </c>
      <c r="AK45" s="140">
        <v>1</v>
      </c>
      <c r="AL45" s="140">
        <v>0</v>
      </c>
      <c r="AM45" s="140">
        <v>0</v>
      </c>
      <c r="AN45" s="140">
        <v>0</v>
      </c>
      <c r="AO45" s="140">
        <v>0</v>
      </c>
      <c r="AP45" s="140">
        <v>1</v>
      </c>
      <c r="AQ45" s="140">
        <v>0</v>
      </c>
    </row>
    <row r="46" spans="2:43">
      <c r="B46" s="73" t="s">
        <v>347</v>
      </c>
      <c r="C46" s="191">
        <v>1</v>
      </c>
      <c r="D46" s="140">
        <v>0</v>
      </c>
      <c r="E46" s="140">
        <v>0</v>
      </c>
      <c r="F46" s="140">
        <v>0</v>
      </c>
      <c r="G46" s="140">
        <v>0</v>
      </c>
      <c r="H46" s="140">
        <v>0</v>
      </c>
      <c r="I46" s="140">
        <v>1</v>
      </c>
      <c r="J46" s="140">
        <v>0</v>
      </c>
      <c r="K46" s="140">
        <v>0</v>
      </c>
      <c r="L46" s="140">
        <v>0</v>
      </c>
      <c r="M46" s="140">
        <v>0</v>
      </c>
      <c r="N46" s="140">
        <v>0</v>
      </c>
      <c r="O46" s="140">
        <v>0</v>
      </c>
      <c r="P46" s="140">
        <v>0</v>
      </c>
      <c r="Q46" s="140">
        <v>0</v>
      </c>
      <c r="R46" s="140">
        <v>0</v>
      </c>
      <c r="S46" s="140">
        <v>0</v>
      </c>
      <c r="T46" s="140">
        <v>0</v>
      </c>
      <c r="U46" s="140">
        <v>0</v>
      </c>
      <c r="V46" s="140">
        <v>0</v>
      </c>
      <c r="W46" s="140">
        <v>0</v>
      </c>
      <c r="X46" s="140">
        <v>1</v>
      </c>
      <c r="Y46" s="140">
        <v>0</v>
      </c>
      <c r="Z46" s="140">
        <v>0</v>
      </c>
      <c r="AA46" s="140">
        <v>0</v>
      </c>
      <c r="AB46" s="140">
        <v>0</v>
      </c>
      <c r="AC46" s="140">
        <v>0</v>
      </c>
      <c r="AD46" s="140">
        <v>0</v>
      </c>
      <c r="AE46" s="140">
        <v>0</v>
      </c>
      <c r="AF46" s="140">
        <v>0</v>
      </c>
      <c r="AG46" s="140">
        <v>1</v>
      </c>
      <c r="AH46" s="140">
        <v>0</v>
      </c>
      <c r="AI46" s="140">
        <v>0</v>
      </c>
      <c r="AJ46" s="140">
        <v>0</v>
      </c>
      <c r="AK46" s="140">
        <v>1</v>
      </c>
      <c r="AL46" s="140">
        <v>0</v>
      </c>
      <c r="AM46" s="140">
        <v>0</v>
      </c>
      <c r="AN46" s="140">
        <v>1</v>
      </c>
      <c r="AO46" s="140">
        <v>0</v>
      </c>
      <c r="AP46" s="140">
        <v>0</v>
      </c>
      <c r="AQ46" s="140">
        <v>0</v>
      </c>
    </row>
    <row r="47" spans="2:43">
      <c r="B47" s="73" t="s">
        <v>543</v>
      </c>
      <c r="C47" s="191">
        <v>1</v>
      </c>
      <c r="D47" s="140">
        <v>1</v>
      </c>
      <c r="E47" s="140">
        <v>0</v>
      </c>
      <c r="F47" s="140">
        <v>0</v>
      </c>
      <c r="G47" s="140">
        <v>0</v>
      </c>
      <c r="H47" s="140">
        <v>0</v>
      </c>
      <c r="I47" s="140">
        <v>1</v>
      </c>
      <c r="J47" s="140">
        <v>0</v>
      </c>
      <c r="K47" s="140">
        <v>0</v>
      </c>
      <c r="L47" s="140">
        <v>0</v>
      </c>
      <c r="M47" s="140">
        <v>0</v>
      </c>
      <c r="N47" s="140">
        <v>0</v>
      </c>
      <c r="O47" s="140">
        <v>0</v>
      </c>
      <c r="P47" s="140">
        <v>0</v>
      </c>
      <c r="Q47" s="140">
        <v>0</v>
      </c>
      <c r="R47" s="140">
        <v>0</v>
      </c>
      <c r="S47" s="140">
        <v>1</v>
      </c>
      <c r="T47" s="140">
        <v>0</v>
      </c>
      <c r="U47" s="140">
        <v>0</v>
      </c>
      <c r="V47" s="140">
        <v>0</v>
      </c>
      <c r="W47" s="140">
        <v>0</v>
      </c>
      <c r="X47" s="140">
        <v>0</v>
      </c>
      <c r="Y47" s="140">
        <v>0</v>
      </c>
      <c r="Z47" s="140">
        <v>0</v>
      </c>
      <c r="AA47" s="140">
        <v>1</v>
      </c>
      <c r="AB47" s="140">
        <v>0</v>
      </c>
      <c r="AC47" s="140">
        <v>0</v>
      </c>
      <c r="AD47" s="140">
        <v>1</v>
      </c>
      <c r="AE47" s="140">
        <v>0</v>
      </c>
      <c r="AF47" s="140">
        <v>0</v>
      </c>
      <c r="AG47" s="140">
        <v>0</v>
      </c>
      <c r="AH47" s="140">
        <v>0</v>
      </c>
      <c r="AI47" s="140">
        <v>0</v>
      </c>
      <c r="AJ47" s="140">
        <v>0</v>
      </c>
      <c r="AK47" s="140">
        <v>1</v>
      </c>
      <c r="AL47" s="140">
        <v>0</v>
      </c>
      <c r="AM47" s="140">
        <v>0</v>
      </c>
      <c r="AN47" s="140">
        <v>0</v>
      </c>
      <c r="AO47" s="140">
        <v>0</v>
      </c>
      <c r="AP47" s="140">
        <v>1</v>
      </c>
      <c r="AQ47" s="140">
        <v>0</v>
      </c>
    </row>
    <row r="48" spans="2:43">
      <c r="B48" s="73" t="s">
        <v>515</v>
      </c>
      <c r="C48" s="191">
        <v>1</v>
      </c>
      <c r="D48" s="140">
        <v>1</v>
      </c>
      <c r="E48" s="140">
        <v>0</v>
      </c>
      <c r="F48" s="140">
        <v>0</v>
      </c>
      <c r="G48" s="140">
        <v>0</v>
      </c>
      <c r="H48" s="140">
        <v>0</v>
      </c>
      <c r="I48" s="140">
        <v>1</v>
      </c>
      <c r="J48" s="140">
        <v>0</v>
      </c>
      <c r="K48" s="140">
        <v>0</v>
      </c>
      <c r="L48" s="140">
        <v>0</v>
      </c>
      <c r="M48" s="140">
        <v>0</v>
      </c>
      <c r="N48" s="140">
        <v>0</v>
      </c>
      <c r="O48" s="140">
        <v>0</v>
      </c>
      <c r="P48" s="140">
        <v>0</v>
      </c>
      <c r="Q48" s="140">
        <v>1</v>
      </c>
      <c r="R48" s="140">
        <v>0</v>
      </c>
      <c r="S48" s="140">
        <v>0</v>
      </c>
      <c r="T48" s="140">
        <v>0</v>
      </c>
      <c r="U48" s="140">
        <v>0</v>
      </c>
      <c r="V48" s="140">
        <v>0</v>
      </c>
      <c r="W48" s="140">
        <v>0</v>
      </c>
      <c r="X48" s="140">
        <v>1</v>
      </c>
      <c r="Y48" s="140">
        <v>0</v>
      </c>
      <c r="Z48" s="140">
        <v>0</v>
      </c>
      <c r="AA48" s="140">
        <v>0</v>
      </c>
      <c r="AB48" s="140">
        <v>0</v>
      </c>
      <c r="AC48" s="140">
        <v>0</v>
      </c>
      <c r="AD48" s="140">
        <v>0</v>
      </c>
      <c r="AE48" s="140">
        <v>0</v>
      </c>
      <c r="AF48" s="140">
        <v>0</v>
      </c>
      <c r="AG48" s="140">
        <v>1</v>
      </c>
      <c r="AH48" s="140">
        <v>0</v>
      </c>
      <c r="AI48" s="140">
        <v>0</v>
      </c>
      <c r="AJ48" s="140">
        <v>0</v>
      </c>
      <c r="AK48" s="140">
        <v>1</v>
      </c>
      <c r="AL48" s="140">
        <v>0</v>
      </c>
      <c r="AM48" s="140">
        <v>0</v>
      </c>
      <c r="AN48" s="140">
        <v>0</v>
      </c>
      <c r="AO48" s="140">
        <v>1</v>
      </c>
      <c r="AP48" s="140">
        <v>0</v>
      </c>
      <c r="AQ48" s="140">
        <v>0</v>
      </c>
    </row>
    <row r="49" spans="2:43">
      <c r="B49" s="73" t="s">
        <v>167</v>
      </c>
      <c r="C49" s="191">
        <v>2</v>
      </c>
      <c r="D49" s="140">
        <v>1</v>
      </c>
      <c r="E49" s="140">
        <v>0</v>
      </c>
      <c r="F49" s="140">
        <v>0</v>
      </c>
      <c r="G49" s="140">
        <v>0</v>
      </c>
      <c r="H49" s="140">
        <v>0.5</v>
      </c>
      <c r="I49" s="140">
        <v>0.5</v>
      </c>
      <c r="J49" s="140">
        <v>0</v>
      </c>
      <c r="K49" s="140">
        <v>0</v>
      </c>
      <c r="L49" s="140">
        <v>0</v>
      </c>
      <c r="M49" s="140">
        <v>0</v>
      </c>
      <c r="N49" s="140">
        <v>0.5</v>
      </c>
      <c r="O49" s="140">
        <v>0</v>
      </c>
      <c r="P49" s="140">
        <v>0</v>
      </c>
      <c r="Q49" s="140">
        <v>0</v>
      </c>
      <c r="R49" s="140">
        <v>0.5</v>
      </c>
      <c r="S49" s="140">
        <v>0</v>
      </c>
      <c r="T49" s="140">
        <v>0.5</v>
      </c>
      <c r="U49" s="140">
        <v>0</v>
      </c>
      <c r="V49" s="140">
        <v>0</v>
      </c>
      <c r="W49" s="140">
        <v>0</v>
      </c>
      <c r="X49" s="140">
        <v>0</v>
      </c>
      <c r="Y49" s="140">
        <v>0.5</v>
      </c>
      <c r="Z49" s="140">
        <v>0</v>
      </c>
      <c r="AA49" s="140">
        <v>0.5</v>
      </c>
      <c r="AB49" s="140">
        <v>0</v>
      </c>
      <c r="AC49" s="140">
        <v>0</v>
      </c>
      <c r="AD49" s="140">
        <v>0</v>
      </c>
      <c r="AE49" s="140">
        <v>0</v>
      </c>
      <c r="AF49" s="140">
        <v>0</v>
      </c>
      <c r="AG49" s="140">
        <v>1</v>
      </c>
      <c r="AH49" s="140">
        <v>0</v>
      </c>
      <c r="AI49" s="140">
        <v>0</v>
      </c>
      <c r="AJ49" s="140">
        <v>0</v>
      </c>
      <c r="AK49" s="140">
        <v>1</v>
      </c>
      <c r="AL49" s="140">
        <v>0</v>
      </c>
      <c r="AM49" s="140">
        <v>0</v>
      </c>
      <c r="AN49" s="140">
        <v>0.5</v>
      </c>
      <c r="AO49" s="140">
        <v>0</v>
      </c>
      <c r="AP49" s="140">
        <v>0</v>
      </c>
      <c r="AQ49" s="140">
        <v>0</v>
      </c>
    </row>
    <row r="50" spans="2:43">
      <c r="B50" s="73" t="s">
        <v>354</v>
      </c>
      <c r="C50" s="191">
        <v>4</v>
      </c>
      <c r="D50" s="140">
        <v>1</v>
      </c>
      <c r="E50" s="140">
        <v>0</v>
      </c>
      <c r="F50" s="140">
        <v>0</v>
      </c>
      <c r="G50" s="140">
        <v>0</v>
      </c>
      <c r="H50" s="140">
        <v>0</v>
      </c>
      <c r="I50" s="140">
        <v>1</v>
      </c>
      <c r="J50" s="140">
        <v>0</v>
      </c>
      <c r="K50" s="140">
        <v>0</v>
      </c>
      <c r="L50" s="140">
        <v>0</v>
      </c>
      <c r="M50" s="140">
        <v>0</v>
      </c>
      <c r="N50" s="140">
        <v>0</v>
      </c>
      <c r="O50" s="140">
        <v>0</v>
      </c>
      <c r="P50" s="140">
        <v>0</v>
      </c>
      <c r="Q50" s="140">
        <v>0</v>
      </c>
      <c r="R50" s="140">
        <v>0</v>
      </c>
      <c r="S50" s="140">
        <v>0.25</v>
      </c>
      <c r="T50" s="140">
        <v>0.75</v>
      </c>
      <c r="U50" s="140">
        <v>0</v>
      </c>
      <c r="V50" s="140">
        <v>0</v>
      </c>
      <c r="W50" s="140">
        <v>0.25</v>
      </c>
      <c r="X50" s="140">
        <v>0.25</v>
      </c>
      <c r="Y50" s="140">
        <v>0</v>
      </c>
      <c r="Z50" s="140">
        <v>0</v>
      </c>
      <c r="AA50" s="140">
        <v>0.5</v>
      </c>
      <c r="AB50" s="140">
        <v>0</v>
      </c>
      <c r="AC50" s="140">
        <v>0</v>
      </c>
      <c r="AD50" s="140">
        <v>0.25</v>
      </c>
      <c r="AE50" s="140">
        <v>0.25</v>
      </c>
      <c r="AF50" s="140">
        <v>0.25</v>
      </c>
      <c r="AG50" s="140">
        <v>0</v>
      </c>
      <c r="AH50" s="140">
        <v>0</v>
      </c>
      <c r="AI50" s="140">
        <v>0.25</v>
      </c>
      <c r="AJ50" s="140">
        <v>0</v>
      </c>
      <c r="AK50" s="140">
        <v>1</v>
      </c>
      <c r="AL50" s="140">
        <v>0</v>
      </c>
      <c r="AM50" s="140">
        <v>0</v>
      </c>
      <c r="AN50" s="140">
        <v>0</v>
      </c>
      <c r="AO50" s="140">
        <v>0.25</v>
      </c>
      <c r="AP50" s="140">
        <v>0.75</v>
      </c>
      <c r="AQ50" s="140">
        <v>0</v>
      </c>
    </row>
    <row r="51" spans="2:43">
      <c r="B51" s="73" t="s">
        <v>144</v>
      </c>
      <c r="C51" s="191">
        <v>1</v>
      </c>
      <c r="D51" s="140">
        <v>1</v>
      </c>
      <c r="E51" s="140">
        <v>0</v>
      </c>
      <c r="F51" s="140">
        <v>0</v>
      </c>
      <c r="G51" s="140">
        <v>0</v>
      </c>
      <c r="H51" s="140">
        <v>0</v>
      </c>
      <c r="I51" s="140">
        <v>1</v>
      </c>
      <c r="J51" s="140">
        <v>0</v>
      </c>
      <c r="K51" s="140">
        <v>0</v>
      </c>
      <c r="L51" s="140">
        <v>0</v>
      </c>
      <c r="M51" s="140">
        <v>0</v>
      </c>
      <c r="N51" s="140">
        <v>0</v>
      </c>
      <c r="O51" s="140">
        <v>0</v>
      </c>
      <c r="P51" s="140">
        <v>0</v>
      </c>
      <c r="Q51" s="140">
        <v>0</v>
      </c>
      <c r="R51" s="140">
        <v>0</v>
      </c>
      <c r="S51" s="140">
        <v>0</v>
      </c>
      <c r="T51" s="140">
        <v>0</v>
      </c>
      <c r="U51" s="140">
        <v>0</v>
      </c>
      <c r="V51" s="140">
        <v>0</v>
      </c>
      <c r="W51" s="140">
        <v>0</v>
      </c>
      <c r="X51" s="140">
        <v>1</v>
      </c>
      <c r="Y51" s="140">
        <v>0</v>
      </c>
      <c r="Z51" s="140">
        <v>0</v>
      </c>
      <c r="AA51" s="140">
        <v>0</v>
      </c>
      <c r="AB51" s="140">
        <v>0</v>
      </c>
      <c r="AC51" s="140">
        <v>0</v>
      </c>
      <c r="AD51" s="140">
        <v>0</v>
      </c>
      <c r="AE51" s="140">
        <v>0</v>
      </c>
      <c r="AF51" s="140">
        <v>0</v>
      </c>
      <c r="AG51" s="140">
        <v>1</v>
      </c>
      <c r="AH51" s="140">
        <v>0</v>
      </c>
      <c r="AI51" s="140">
        <v>0</v>
      </c>
      <c r="AJ51" s="140">
        <v>0</v>
      </c>
      <c r="AK51" s="140">
        <v>1</v>
      </c>
      <c r="AL51" s="140">
        <v>0</v>
      </c>
      <c r="AM51" s="140">
        <v>0</v>
      </c>
      <c r="AN51" s="140">
        <v>1</v>
      </c>
      <c r="AO51" s="140">
        <v>0</v>
      </c>
      <c r="AP51" s="140">
        <v>0</v>
      </c>
      <c r="AQ51" s="140">
        <v>0</v>
      </c>
    </row>
    <row r="52" spans="2:43">
      <c r="B52" s="73" t="s">
        <v>160</v>
      </c>
      <c r="C52" s="191">
        <v>8</v>
      </c>
      <c r="D52" s="140">
        <v>0.75</v>
      </c>
      <c r="E52" s="140">
        <v>0.25</v>
      </c>
      <c r="F52" s="140">
        <v>0</v>
      </c>
      <c r="G52" s="140">
        <v>0</v>
      </c>
      <c r="H52" s="140">
        <v>0.5</v>
      </c>
      <c r="I52" s="140">
        <v>0.75</v>
      </c>
      <c r="J52" s="140">
        <v>0.125</v>
      </c>
      <c r="K52" s="140">
        <v>0</v>
      </c>
      <c r="L52" s="140">
        <v>0</v>
      </c>
      <c r="M52" s="140">
        <v>0.125</v>
      </c>
      <c r="N52" s="140">
        <v>0</v>
      </c>
      <c r="O52" s="140">
        <v>0</v>
      </c>
      <c r="P52" s="140">
        <v>0</v>
      </c>
      <c r="Q52" s="140">
        <v>0.25</v>
      </c>
      <c r="R52" s="140">
        <v>0.125</v>
      </c>
      <c r="S52" s="140">
        <v>0.25</v>
      </c>
      <c r="T52" s="140">
        <v>0.375</v>
      </c>
      <c r="U52" s="140">
        <v>0</v>
      </c>
      <c r="V52" s="140">
        <v>0.5</v>
      </c>
      <c r="W52" s="140">
        <v>0.125</v>
      </c>
      <c r="X52" s="140">
        <v>0.25</v>
      </c>
      <c r="Y52" s="140">
        <v>0</v>
      </c>
      <c r="Z52" s="140">
        <v>0</v>
      </c>
      <c r="AA52" s="140">
        <v>0</v>
      </c>
      <c r="AB52" s="140">
        <v>0.125</v>
      </c>
      <c r="AC52" s="140">
        <v>0</v>
      </c>
      <c r="AD52" s="140">
        <v>0.75</v>
      </c>
      <c r="AE52" s="140">
        <v>0</v>
      </c>
      <c r="AF52" s="140">
        <v>0.25</v>
      </c>
      <c r="AG52" s="140">
        <v>0</v>
      </c>
      <c r="AH52" s="140">
        <v>0</v>
      </c>
      <c r="AI52" s="140">
        <v>0</v>
      </c>
      <c r="AJ52" s="140">
        <v>0</v>
      </c>
      <c r="AK52" s="140">
        <v>0.75</v>
      </c>
      <c r="AL52" s="140">
        <v>0.125</v>
      </c>
      <c r="AM52" s="140">
        <v>0</v>
      </c>
      <c r="AN52" s="140">
        <v>0</v>
      </c>
      <c r="AO52" s="140">
        <v>0.125</v>
      </c>
      <c r="AP52" s="140">
        <v>0.625</v>
      </c>
      <c r="AQ52" s="140">
        <v>0.125</v>
      </c>
    </row>
    <row r="53" spans="2:43">
      <c r="B53" s="73" t="s">
        <v>163</v>
      </c>
      <c r="C53" s="191">
        <v>24</v>
      </c>
      <c r="D53" s="140">
        <v>0.54166666666666663</v>
      </c>
      <c r="E53" s="140">
        <v>0.29166666666666669</v>
      </c>
      <c r="F53" s="140">
        <v>0</v>
      </c>
      <c r="G53" s="140">
        <v>0</v>
      </c>
      <c r="H53" s="140">
        <v>0.54166666666666663</v>
      </c>
      <c r="I53" s="140">
        <v>0.45833333333333331</v>
      </c>
      <c r="J53" s="140">
        <v>8.3333333333333329E-2</v>
      </c>
      <c r="K53" s="140">
        <v>0</v>
      </c>
      <c r="L53" s="140">
        <v>0</v>
      </c>
      <c r="M53" s="140">
        <v>0.16666666666666666</v>
      </c>
      <c r="N53" s="140">
        <v>0.16666666666666666</v>
      </c>
      <c r="O53" s="140">
        <v>0</v>
      </c>
      <c r="P53" s="140">
        <v>0</v>
      </c>
      <c r="Q53" s="140">
        <v>4.1666666666666664E-2</v>
      </c>
      <c r="R53" s="140">
        <v>8.3333333333333329E-2</v>
      </c>
      <c r="S53" s="140">
        <v>0.41666666666666669</v>
      </c>
      <c r="T53" s="140">
        <v>0.16666666666666666</v>
      </c>
      <c r="U53" s="140">
        <v>0</v>
      </c>
      <c r="V53" s="140">
        <v>8.3333333333333329E-2</v>
      </c>
      <c r="W53" s="140">
        <v>8.3333333333333329E-2</v>
      </c>
      <c r="X53" s="140">
        <v>0.29166666666666669</v>
      </c>
      <c r="Y53" s="140">
        <v>0.20833333333333334</v>
      </c>
      <c r="Z53" s="140">
        <v>0</v>
      </c>
      <c r="AA53" s="140">
        <v>0.20833333333333334</v>
      </c>
      <c r="AB53" s="140">
        <v>0</v>
      </c>
      <c r="AC53" s="140">
        <v>0</v>
      </c>
      <c r="AD53" s="140">
        <v>0.5</v>
      </c>
      <c r="AE53" s="140">
        <v>8.3333333333333329E-2</v>
      </c>
      <c r="AF53" s="140">
        <v>0.16666666666666666</v>
      </c>
      <c r="AG53" s="140">
        <v>0.16666666666666666</v>
      </c>
      <c r="AH53" s="140">
        <v>0</v>
      </c>
      <c r="AI53" s="140">
        <v>4.1666666666666664E-2</v>
      </c>
      <c r="AJ53" s="140">
        <v>0</v>
      </c>
      <c r="AK53" s="140">
        <v>1</v>
      </c>
      <c r="AL53" s="140">
        <v>0</v>
      </c>
      <c r="AM53" s="140">
        <v>0</v>
      </c>
      <c r="AN53" s="140">
        <v>0.16666666666666666</v>
      </c>
      <c r="AO53" s="140">
        <v>0.29166666666666669</v>
      </c>
      <c r="AP53" s="140">
        <v>0.33333333333333331</v>
      </c>
      <c r="AQ53" s="140">
        <v>0</v>
      </c>
    </row>
    <row r="54" spans="2:43">
      <c r="B54" s="73" t="s">
        <v>137</v>
      </c>
      <c r="C54" s="191">
        <v>4</v>
      </c>
      <c r="D54" s="140">
        <v>0.75</v>
      </c>
      <c r="E54" s="140">
        <v>0.25</v>
      </c>
      <c r="F54" s="140">
        <v>0</v>
      </c>
      <c r="G54" s="140">
        <v>0</v>
      </c>
      <c r="H54" s="140">
        <v>0.5</v>
      </c>
      <c r="I54" s="140">
        <v>1</v>
      </c>
      <c r="J54" s="140">
        <v>0</v>
      </c>
      <c r="K54" s="140">
        <v>0</v>
      </c>
      <c r="L54" s="140">
        <v>0</v>
      </c>
      <c r="M54" s="140">
        <v>0</v>
      </c>
      <c r="N54" s="140">
        <v>0</v>
      </c>
      <c r="O54" s="140">
        <v>0.5</v>
      </c>
      <c r="P54" s="140">
        <v>0</v>
      </c>
      <c r="Q54" s="140">
        <v>0.25</v>
      </c>
      <c r="R54" s="140">
        <v>0.25</v>
      </c>
      <c r="S54" s="140">
        <v>0</v>
      </c>
      <c r="T54" s="140">
        <v>0</v>
      </c>
      <c r="U54" s="140">
        <v>0</v>
      </c>
      <c r="V54" s="140">
        <v>0.25</v>
      </c>
      <c r="W54" s="140">
        <v>0.25</v>
      </c>
      <c r="X54" s="140">
        <v>0.5</v>
      </c>
      <c r="Y54" s="140">
        <v>0</v>
      </c>
      <c r="Z54" s="140">
        <v>0</v>
      </c>
      <c r="AA54" s="140">
        <v>0</v>
      </c>
      <c r="AB54" s="140">
        <v>0</v>
      </c>
      <c r="AC54" s="140">
        <v>0</v>
      </c>
      <c r="AD54" s="140">
        <v>0.5</v>
      </c>
      <c r="AE54" s="140">
        <v>0</v>
      </c>
      <c r="AF54" s="140">
        <v>0.25</v>
      </c>
      <c r="AG54" s="140">
        <v>0</v>
      </c>
      <c r="AH54" s="140">
        <v>0</v>
      </c>
      <c r="AI54" s="140">
        <v>0</v>
      </c>
      <c r="AJ54" s="140">
        <v>0</v>
      </c>
      <c r="AK54" s="140">
        <v>1</v>
      </c>
      <c r="AL54" s="140">
        <v>0</v>
      </c>
      <c r="AM54" s="140">
        <v>0</v>
      </c>
      <c r="AN54" s="140">
        <v>0.25</v>
      </c>
      <c r="AO54" s="140">
        <v>0.25</v>
      </c>
      <c r="AP54" s="140">
        <v>0.5</v>
      </c>
      <c r="AQ54" s="140">
        <v>0</v>
      </c>
    </row>
    <row r="55" spans="2:43">
      <c r="B55" s="73" t="s">
        <v>151</v>
      </c>
      <c r="C55" s="191">
        <v>3</v>
      </c>
      <c r="D55" s="140">
        <v>1</v>
      </c>
      <c r="E55" s="140">
        <v>0</v>
      </c>
      <c r="F55" s="140">
        <v>0</v>
      </c>
      <c r="G55" s="140">
        <v>0</v>
      </c>
      <c r="H55" s="140">
        <v>0</v>
      </c>
      <c r="I55" s="140">
        <v>1</v>
      </c>
      <c r="J55" s="140">
        <v>0</v>
      </c>
      <c r="K55" s="140">
        <v>0</v>
      </c>
      <c r="L55" s="140">
        <v>0</v>
      </c>
      <c r="M55" s="140">
        <v>0</v>
      </c>
      <c r="N55" s="140">
        <v>0</v>
      </c>
      <c r="O55" s="140">
        <v>0</v>
      </c>
      <c r="P55" s="140">
        <v>0</v>
      </c>
      <c r="Q55" s="140">
        <v>0</v>
      </c>
      <c r="R55" s="140">
        <v>0.33333333333333331</v>
      </c>
      <c r="S55" s="140">
        <v>0</v>
      </c>
      <c r="T55" s="140">
        <v>0.66666666666666663</v>
      </c>
      <c r="U55" s="140">
        <v>0</v>
      </c>
      <c r="V55" s="140">
        <v>0</v>
      </c>
      <c r="W55" s="140">
        <v>0</v>
      </c>
      <c r="X55" s="140">
        <v>0.33333333333333331</v>
      </c>
      <c r="Y55" s="140">
        <v>0</v>
      </c>
      <c r="Z55" s="140">
        <v>0</v>
      </c>
      <c r="AA55" s="140">
        <v>0.33333333333333331</v>
      </c>
      <c r="AB55" s="140">
        <v>0.33333333333333331</v>
      </c>
      <c r="AC55" s="140">
        <v>0</v>
      </c>
      <c r="AD55" s="140">
        <v>1</v>
      </c>
      <c r="AE55" s="140">
        <v>0</v>
      </c>
      <c r="AF55" s="140">
        <v>0</v>
      </c>
      <c r="AG55" s="140">
        <v>0</v>
      </c>
      <c r="AH55" s="140">
        <v>0</v>
      </c>
      <c r="AI55" s="140">
        <v>0</v>
      </c>
      <c r="AJ55" s="140">
        <v>0</v>
      </c>
      <c r="AK55" s="140">
        <v>1</v>
      </c>
      <c r="AL55" s="140">
        <v>0</v>
      </c>
      <c r="AM55" s="140">
        <v>0</v>
      </c>
      <c r="AN55" s="140">
        <v>0</v>
      </c>
      <c r="AO55" s="140">
        <v>0</v>
      </c>
      <c r="AP55" s="140">
        <v>1</v>
      </c>
      <c r="AQ55" s="140">
        <v>0</v>
      </c>
    </row>
    <row r="56" spans="2:43">
      <c r="B56" s="73" t="s">
        <v>483</v>
      </c>
      <c r="C56" s="191">
        <v>1</v>
      </c>
      <c r="D56" s="140">
        <v>0</v>
      </c>
      <c r="E56" s="140">
        <v>0</v>
      </c>
      <c r="F56" s="140">
        <v>0</v>
      </c>
      <c r="G56" s="140">
        <v>0</v>
      </c>
      <c r="H56" s="140">
        <v>0</v>
      </c>
      <c r="I56" s="140">
        <v>1</v>
      </c>
      <c r="J56" s="140">
        <v>0</v>
      </c>
      <c r="K56" s="140">
        <v>0</v>
      </c>
      <c r="L56" s="140">
        <v>0</v>
      </c>
      <c r="M56" s="140">
        <v>0</v>
      </c>
      <c r="N56" s="140">
        <v>0</v>
      </c>
      <c r="O56" s="140">
        <v>0</v>
      </c>
      <c r="P56" s="140">
        <v>0</v>
      </c>
      <c r="Q56" s="140">
        <v>0</v>
      </c>
      <c r="R56" s="140">
        <v>0</v>
      </c>
      <c r="S56" s="140">
        <v>0</v>
      </c>
      <c r="T56" s="140">
        <v>1</v>
      </c>
      <c r="U56" s="140">
        <v>0</v>
      </c>
      <c r="V56" s="140">
        <v>0</v>
      </c>
      <c r="W56" s="140">
        <v>0</v>
      </c>
      <c r="X56" s="140">
        <v>1</v>
      </c>
      <c r="Y56" s="140">
        <v>0</v>
      </c>
      <c r="Z56" s="140">
        <v>0</v>
      </c>
      <c r="AA56" s="140">
        <v>0</v>
      </c>
      <c r="AB56" s="140">
        <v>0</v>
      </c>
      <c r="AC56" s="140">
        <v>0</v>
      </c>
      <c r="AD56" s="140">
        <v>1</v>
      </c>
      <c r="AE56" s="140">
        <v>0</v>
      </c>
      <c r="AF56" s="140">
        <v>0</v>
      </c>
      <c r="AG56" s="140">
        <v>0</v>
      </c>
      <c r="AH56" s="140">
        <v>0</v>
      </c>
      <c r="AI56" s="140">
        <v>0</v>
      </c>
      <c r="AJ56" s="140">
        <v>0</v>
      </c>
      <c r="AK56" s="140">
        <v>1</v>
      </c>
      <c r="AL56" s="140">
        <v>0</v>
      </c>
      <c r="AM56" s="140">
        <v>0</v>
      </c>
      <c r="AN56" s="140">
        <v>0</v>
      </c>
      <c r="AO56" s="140">
        <v>0</v>
      </c>
      <c r="AP56" s="140">
        <v>1</v>
      </c>
      <c r="AQ56" s="140">
        <v>0</v>
      </c>
    </row>
    <row r="57" spans="2:43">
      <c r="B57" s="73" t="s">
        <v>147</v>
      </c>
      <c r="C57" s="191">
        <v>1</v>
      </c>
      <c r="D57" s="140">
        <v>0</v>
      </c>
      <c r="E57" s="140">
        <v>1</v>
      </c>
      <c r="F57" s="140">
        <v>0</v>
      </c>
      <c r="G57" s="140">
        <v>0</v>
      </c>
      <c r="H57" s="140">
        <v>0</v>
      </c>
      <c r="I57" s="140">
        <v>1</v>
      </c>
      <c r="J57" s="140">
        <v>0</v>
      </c>
      <c r="K57" s="140">
        <v>0</v>
      </c>
      <c r="L57" s="140">
        <v>0</v>
      </c>
      <c r="M57" s="140">
        <v>0</v>
      </c>
      <c r="N57" s="140">
        <v>0</v>
      </c>
      <c r="O57" s="140">
        <v>0</v>
      </c>
      <c r="P57" s="140">
        <v>0</v>
      </c>
      <c r="Q57" s="140">
        <v>0</v>
      </c>
      <c r="R57" s="140">
        <v>0</v>
      </c>
      <c r="S57" s="140">
        <v>0</v>
      </c>
      <c r="T57" s="140">
        <v>1</v>
      </c>
      <c r="U57" s="140">
        <v>0</v>
      </c>
      <c r="V57" s="140">
        <v>0</v>
      </c>
      <c r="W57" s="140">
        <v>0</v>
      </c>
      <c r="X57" s="140">
        <v>0</v>
      </c>
      <c r="Y57" s="140">
        <v>0</v>
      </c>
      <c r="Z57" s="140">
        <v>0</v>
      </c>
      <c r="AA57" s="140">
        <v>1</v>
      </c>
      <c r="AB57" s="140">
        <v>0</v>
      </c>
      <c r="AC57" s="140">
        <v>0</v>
      </c>
      <c r="AD57" s="140">
        <v>1</v>
      </c>
      <c r="AE57" s="140">
        <v>0</v>
      </c>
      <c r="AF57" s="140">
        <v>0</v>
      </c>
      <c r="AG57" s="140">
        <v>0</v>
      </c>
      <c r="AH57" s="140">
        <v>0</v>
      </c>
      <c r="AI57" s="140">
        <v>0</v>
      </c>
      <c r="AJ57" s="140">
        <v>0</v>
      </c>
      <c r="AK57" s="140">
        <v>1</v>
      </c>
      <c r="AL57" s="140">
        <v>0</v>
      </c>
      <c r="AM57" s="140">
        <v>0</v>
      </c>
      <c r="AN57" s="140">
        <v>0</v>
      </c>
      <c r="AO57" s="140">
        <v>0</v>
      </c>
      <c r="AP57" s="140">
        <v>1</v>
      </c>
      <c r="AQ57" s="140">
        <v>0</v>
      </c>
    </row>
    <row r="58" spans="2:43">
      <c r="B58" s="73" t="s">
        <v>128</v>
      </c>
      <c r="C58" s="191">
        <v>2</v>
      </c>
      <c r="D58" s="140">
        <v>1</v>
      </c>
      <c r="E58" s="140">
        <v>0</v>
      </c>
      <c r="F58" s="140">
        <v>0</v>
      </c>
      <c r="G58" s="140">
        <v>0</v>
      </c>
      <c r="H58" s="140">
        <v>0.5</v>
      </c>
      <c r="I58" s="140">
        <v>0.5</v>
      </c>
      <c r="J58" s="140">
        <v>0</v>
      </c>
      <c r="K58" s="140">
        <v>0</v>
      </c>
      <c r="L58" s="140">
        <v>0</v>
      </c>
      <c r="M58" s="140">
        <v>0</v>
      </c>
      <c r="N58" s="140">
        <v>0.5</v>
      </c>
      <c r="O58" s="140">
        <v>0</v>
      </c>
      <c r="P58" s="140">
        <v>0</v>
      </c>
      <c r="Q58" s="140">
        <v>1</v>
      </c>
      <c r="R58" s="140">
        <v>0</v>
      </c>
      <c r="S58" s="140">
        <v>0</v>
      </c>
      <c r="T58" s="140">
        <v>0</v>
      </c>
      <c r="U58" s="140">
        <v>0</v>
      </c>
      <c r="V58" s="140">
        <v>0</v>
      </c>
      <c r="W58" s="140">
        <v>0</v>
      </c>
      <c r="X58" s="140">
        <v>1</v>
      </c>
      <c r="Y58" s="140">
        <v>0</v>
      </c>
      <c r="Z58" s="140">
        <v>0</v>
      </c>
      <c r="AA58" s="140">
        <v>0</v>
      </c>
      <c r="AB58" s="140">
        <v>0</v>
      </c>
      <c r="AC58" s="140">
        <v>0</v>
      </c>
      <c r="AD58" s="140">
        <v>0</v>
      </c>
      <c r="AE58" s="140">
        <v>0</v>
      </c>
      <c r="AF58" s="140">
        <v>0</v>
      </c>
      <c r="AG58" s="140">
        <v>1</v>
      </c>
      <c r="AH58" s="140">
        <v>0</v>
      </c>
      <c r="AI58" s="140">
        <v>0</v>
      </c>
      <c r="AJ58" s="140">
        <v>0</v>
      </c>
      <c r="AK58" s="140">
        <v>1</v>
      </c>
      <c r="AL58" s="140">
        <v>0</v>
      </c>
      <c r="AM58" s="140">
        <v>0</v>
      </c>
      <c r="AN58" s="140">
        <v>1</v>
      </c>
      <c r="AO58" s="140">
        <v>0</v>
      </c>
      <c r="AP58" s="140">
        <v>0</v>
      </c>
      <c r="AQ58" s="140">
        <v>0</v>
      </c>
    </row>
    <row r="59" spans="2:43">
      <c r="B59" s="73" t="s">
        <v>146</v>
      </c>
      <c r="C59" s="191">
        <v>5</v>
      </c>
      <c r="D59" s="140">
        <v>0.4</v>
      </c>
      <c r="E59" s="140">
        <v>0.6</v>
      </c>
      <c r="F59" s="140">
        <v>0</v>
      </c>
      <c r="G59" s="140">
        <v>0</v>
      </c>
      <c r="H59" s="140">
        <v>0.2</v>
      </c>
      <c r="I59" s="140">
        <v>1</v>
      </c>
      <c r="J59" s="140">
        <v>0</v>
      </c>
      <c r="K59" s="140">
        <v>0</v>
      </c>
      <c r="L59" s="140">
        <v>0</v>
      </c>
      <c r="M59" s="140">
        <v>0</v>
      </c>
      <c r="N59" s="140">
        <v>0</v>
      </c>
      <c r="O59" s="140">
        <v>0</v>
      </c>
      <c r="P59" s="140">
        <v>0</v>
      </c>
      <c r="Q59" s="140">
        <v>0</v>
      </c>
      <c r="R59" s="140">
        <v>0.4</v>
      </c>
      <c r="S59" s="140">
        <v>0.2</v>
      </c>
      <c r="T59" s="140">
        <v>0.2</v>
      </c>
      <c r="U59" s="140">
        <v>0</v>
      </c>
      <c r="V59" s="140">
        <v>0</v>
      </c>
      <c r="W59" s="140">
        <v>0.4</v>
      </c>
      <c r="X59" s="140">
        <v>0</v>
      </c>
      <c r="Y59" s="140">
        <v>0</v>
      </c>
      <c r="Z59" s="140">
        <v>0</v>
      </c>
      <c r="AA59" s="140">
        <v>0.6</v>
      </c>
      <c r="AB59" s="140">
        <v>0</v>
      </c>
      <c r="AC59" s="140">
        <v>0</v>
      </c>
      <c r="AD59" s="140">
        <v>0.2</v>
      </c>
      <c r="AE59" s="140">
        <v>0</v>
      </c>
      <c r="AF59" s="140">
        <v>0</v>
      </c>
      <c r="AG59" s="140">
        <v>0.8</v>
      </c>
      <c r="AH59" s="140">
        <v>0</v>
      </c>
      <c r="AI59" s="140">
        <v>0</v>
      </c>
      <c r="AJ59" s="140">
        <v>0</v>
      </c>
      <c r="AK59" s="140">
        <v>1</v>
      </c>
      <c r="AL59" s="140">
        <v>0</v>
      </c>
      <c r="AM59" s="140">
        <v>0</v>
      </c>
      <c r="AN59" s="140">
        <v>0.2</v>
      </c>
      <c r="AO59" s="140">
        <v>0</v>
      </c>
      <c r="AP59" s="140">
        <v>0.4</v>
      </c>
      <c r="AQ59" s="140">
        <v>0</v>
      </c>
    </row>
    <row r="60" spans="2:43">
      <c r="B60" s="73" t="s">
        <v>537</v>
      </c>
      <c r="C60" s="191">
        <v>1</v>
      </c>
      <c r="D60" s="140">
        <v>1</v>
      </c>
      <c r="E60" s="140">
        <v>0</v>
      </c>
      <c r="F60" s="140">
        <v>0</v>
      </c>
      <c r="G60" s="140">
        <v>0</v>
      </c>
      <c r="H60" s="140">
        <v>0</v>
      </c>
      <c r="I60" s="140">
        <v>1</v>
      </c>
      <c r="J60" s="140">
        <v>0</v>
      </c>
      <c r="K60" s="140">
        <v>0</v>
      </c>
      <c r="L60" s="140">
        <v>0</v>
      </c>
      <c r="M60" s="140">
        <v>0</v>
      </c>
      <c r="N60" s="140">
        <v>0</v>
      </c>
      <c r="O60" s="140">
        <v>0</v>
      </c>
      <c r="P60" s="140">
        <v>0</v>
      </c>
      <c r="Q60" s="140">
        <v>1</v>
      </c>
      <c r="R60" s="140">
        <v>0</v>
      </c>
      <c r="S60" s="140">
        <v>0</v>
      </c>
      <c r="T60" s="140">
        <v>0</v>
      </c>
      <c r="U60" s="140">
        <v>0</v>
      </c>
      <c r="V60" s="140">
        <v>0</v>
      </c>
      <c r="W60" s="140">
        <v>0</v>
      </c>
      <c r="X60" s="140">
        <v>0</v>
      </c>
      <c r="Y60" s="140">
        <v>1</v>
      </c>
      <c r="Z60" s="140">
        <v>0</v>
      </c>
      <c r="AA60" s="140">
        <v>0</v>
      </c>
      <c r="AB60" s="140">
        <v>0</v>
      </c>
      <c r="AC60" s="140">
        <v>0</v>
      </c>
      <c r="AD60" s="140">
        <v>0</v>
      </c>
      <c r="AE60" s="140">
        <v>0</v>
      </c>
      <c r="AF60" s="140">
        <v>0</v>
      </c>
      <c r="AG60" s="140">
        <v>1</v>
      </c>
      <c r="AH60" s="140">
        <v>0</v>
      </c>
      <c r="AI60" s="140">
        <v>0</v>
      </c>
      <c r="AJ60" s="140">
        <v>0</v>
      </c>
      <c r="AK60" s="140">
        <v>1</v>
      </c>
      <c r="AL60" s="140">
        <v>0</v>
      </c>
      <c r="AM60" s="140">
        <v>0</v>
      </c>
      <c r="AN60" s="140">
        <v>1</v>
      </c>
      <c r="AO60" s="140">
        <v>0</v>
      </c>
      <c r="AP60" s="140">
        <v>0</v>
      </c>
      <c r="AQ60" s="140">
        <v>0</v>
      </c>
    </row>
    <row r="61" spans="2:43">
      <c r="B61" s="73" t="s">
        <v>526</v>
      </c>
      <c r="C61" s="191">
        <v>1</v>
      </c>
      <c r="D61" s="140">
        <v>1</v>
      </c>
      <c r="E61" s="140">
        <v>0</v>
      </c>
      <c r="F61" s="140">
        <v>0</v>
      </c>
      <c r="G61" s="140">
        <v>0</v>
      </c>
      <c r="H61" s="140">
        <v>0</v>
      </c>
      <c r="I61" s="140">
        <v>1</v>
      </c>
      <c r="J61" s="140">
        <v>0</v>
      </c>
      <c r="K61" s="140">
        <v>0</v>
      </c>
      <c r="L61" s="140">
        <v>0</v>
      </c>
      <c r="M61" s="140">
        <v>0</v>
      </c>
      <c r="N61" s="140">
        <v>0</v>
      </c>
      <c r="O61" s="140">
        <v>0</v>
      </c>
      <c r="P61" s="140">
        <v>0</v>
      </c>
      <c r="Q61" s="140">
        <v>0</v>
      </c>
      <c r="R61" s="140">
        <v>0</v>
      </c>
      <c r="S61" s="140">
        <v>1</v>
      </c>
      <c r="T61" s="140">
        <v>0</v>
      </c>
      <c r="U61" s="140">
        <v>0</v>
      </c>
      <c r="V61" s="140">
        <v>0</v>
      </c>
      <c r="W61" s="140">
        <v>0</v>
      </c>
      <c r="X61" s="140">
        <v>0</v>
      </c>
      <c r="Y61" s="140">
        <v>1</v>
      </c>
      <c r="Z61" s="140">
        <v>0</v>
      </c>
      <c r="AA61" s="140">
        <v>0</v>
      </c>
      <c r="AB61" s="140">
        <v>0</v>
      </c>
      <c r="AC61" s="140">
        <v>0</v>
      </c>
      <c r="AD61" s="140">
        <v>1</v>
      </c>
      <c r="AE61" s="140">
        <v>0</v>
      </c>
      <c r="AF61" s="140">
        <v>0</v>
      </c>
      <c r="AG61" s="140">
        <v>0</v>
      </c>
      <c r="AH61" s="140">
        <v>0</v>
      </c>
      <c r="AI61" s="140">
        <v>0</v>
      </c>
      <c r="AJ61" s="140">
        <v>0</v>
      </c>
      <c r="AK61" s="140">
        <v>1</v>
      </c>
      <c r="AL61" s="140">
        <v>0</v>
      </c>
      <c r="AM61" s="140">
        <v>0</v>
      </c>
      <c r="AN61" s="140">
        <v>0</v>
      </c>
      <c r="AO61" s="140">
        <v>0</v>
      </c>
      <c r="AP61" s="140">
        <v>1</v>
      </c>
      <c r="AQ61" s="140">
        <v>0</v>
      </c>
    </row>
    <row r="62" spans="2:43">
      <c r="B62" s="73" t="s">
        <v>628</v>
      </c>
      <c r="C62" s="191">
        <v>4</v>
      </c>
      <c r="D62" s="140">
        <v>0.25</v>
      </c>
      <c r="E62" s="140">
        <v>0.75</v>
      </c>
      <c r="F62" s="140">
        <v>0</v>
      </c>
      <c r="G62" s="140">
        <v>0</v>
      </c>
      <c r="H62" s="140">
        <v>0</v>
      </c>
      <c r="I62" s="140">
        <v>0.75</v>
      </c>
      <c r="J62" s="140">
        <v>0</v>
      </c>
      <c r="K62" s="140">
        <v>0</v>
      </c>
      <c r="L62" s="140">
        <v>0</v>
      </c>
      <c r="M62" s="140">
        <v>0</v>
      </c>
      <c r="N62" s="140">
        <v>0</v>
      </c>
      <c r="O62" s="140">
        <v>0</v>
      </c>
      <c r="P62" s="140">
        <v>0</v>
      </c>
      <c r="Q62" s="140">
        <v>0</v>
      </c>
      <c r="R62" s="140">
        <v>0</v>
      </c>
      <c r="S62" s="140">
        <v>0</v>
      </c>
      <c r="T62" s="140">
        <v>0.75</v>
      </c>
      <c r="U62" s="140">
        <v>0</v>
      </c>
      <c r="V62" s="140">
        <v>0.25</v>
      </c>
      <c r="W62" s="140">
        <v>0.25</v>
      </c>
      <c r="X62" s="140">
        <v>0</v>
      </c>
      <c r="Y62" s="140">
        <v>0</v>
      </c>
      <c r="Z62" s="140">
        <v>0</v>
      </c>
      <c r="AA62" s="140">
        <v>0.5</v>
      </c>
      <c r="AB62" s="140">
        <v>0</v>
      </c>
      <c r="AC62" s="140">
        <v>0</v>
      </c>
      <c r="AD62" s="140">
        <v>0.5</v>
      </c>
      <c r="AE62" s="140">
        <v>0</v>
      </c>
      <c r="AF62" s="140">
        <v>0.5</v>
      </c>
      <c r="AG62" s="140">
        <v>0</v>
      </c>
      <c r="AH62" s="140">
        <v>0</v>
      </c>
      <c r="AI62" s="140">
        <v>0</v>
      </c>
      <c r="AJ62" s="140">
        <v>0</v>
      </c>
      <c r="AK62" s="140">
        <v>1</v>
      </c>
      <c r="AL62" s="140">
        <v>0</v>
      </c>
      <c r="AM62" s="140">
        <v>0</v>
      </c>
      <c r="AN62" s="140">
        <v>0</v>
      </c>
      <c r="AO62" s="140">
        <v>0</v>
      </c>
      <c r="AP62" s="140">
        <v>0.5</v>
      </c>
      <c r="AQ62" s="140">
        <v>0</v>
      </c>
    </row>
    <row r="63" spans="2:43">
      <c r="B63" s="73" t="s">
        <v>632</v>
      </c>
      <c r="C63" s="191">
        <v>1</v>
      </c>
      <c r="D63" s="140">
        <v>1</v>
      </c>
      <c r="E63" s="140">
        <v>0</v>
      </c>
      <c r="F63" s="140">
        <v>0</v>
      </c>
      <c r="G63" s="140">
        <v>0</v>
      </c>
      <c r="H63" s="140">
        <v>0</v>
      </c>
      <c r="I63" s="140">
        <v>1</v>
      </c>
      <c r="J63" s="140">
        <v>0</v>
      </c>
      <c r="K63" s="140">
        <v>0</v>
      </c>
      <c r="L63" s="140">
        <v>0</v>
      </c>
      <c r="M63" s="140">
        <v>0</v>
      </c>
      <c r="N63" s="140">
        <v>0</v>
      </c>
      <c r="O63" s="140">
        <v>0</v>
      </c>
      <c r="P63" s="140">
        <v>0</v>
      </c>
      <c r="Q63" s="140">
        <v>0</v>
      </c>
      <c r="R63" s="140">
        <v>0</v>
      </c>
      <c r="S63" s="140">
        <v>0</v>
      </c>
      <c r="T63" s="140">
        <v>1</v>
      </c>
      <c r="U63" s="140">
        <v>0</v>
      </c>
      <c r="V63" s="140">
        <v>0</v>
      </c>
      <c r="W63" s="140">
        <v>0</v>
      </c>
      <c r="X63" s="140">
        <v>0</v>
      </c>
      <c r="Y63" s="140">
        <v>0</v>
      </c>
      <c r="Z63" s="140">
        <v>0</v>
      </c>
      <c r="AA63" s="140">
        <v>1</v>
      </c>
      <c r="AB63" s="140">
        <v>0</v>
      </c>
      <c r="AC63" s="140">
        <v>0</v>
      </c>
      <c r="AD63" s="140">
        <v>1</v>
      </c>
      <c r="AE63" s="140">
        <v>0</v>
      </c>
      <c r="AF63" s="140">
        <v>0</v>
      </c>
      <c r="AG63" s="140">
        <v>0</v>
      </c>
      <c r="AH63" s="140">
        <v>0</v>
      </c>
      <c r="AI63" s="140">
        <v>0</v>
      </c>
      <c r="AJ63" s="140">
        <v>0</v>
      </c>
      <c r="AK63" s="140">
        <v>1</v>
      </c>
      <c r="AL63" s="140">
        <v>0</v>
      </c>
      <c r="AM63" s="140">
        <v>0</v>
      </c>
      <c r="AN63" s="140">
        <v>0</v>
      </c>
      <c r="AO63" s="140">
        <v>0</v>
      </c>
      <c r="AP63" s="140">
        <v>1</v>
      </c>
      <c r="AQ63" s="140">
        <v>0</v>
      </c>
    </row>
    <row r="64" spans="2:43">
      <c r="B64" s="73" t="s">
        <v>626</v>
      </c>
      <c r="C64" s="191">
        <v>2</v>
      </c>
      <c r="D64" s="140">
        <v>1</v>
      </c>
      <c r="E64" s="140">
        <v>0</v>
      </c>
      <c r="F64" s="140">
        <v>0</v>
      </c>
      <c r="G64" s="140">
        <v>0</v>
      </c>
      <c r="H64" s="140">
        <v>0.5</v>
      </c>
      <c r="I64" s="140">
        <v>0</v>
      </c>
      <c r="J64" s="140">
        <v>0.5</v>
      </c>
      <c r="K64" s="140">
        <v>0</v>
      </c>
      <c r="L64" s="140">
        <v>0</v>
      </c>
      <c r="M64" s="140">
        <v>0</v>
      </c>
      <c r="N64" s="140">
        <v>0.5</v>
      </c>
      <c r="O64" s="140">
        <v>0</v>
      </c>
      <c r="P64" s="140">
        <v>0</v>
      </c>
      <c r="Q64" s="140">
        <v>0</v>
      </c>
      <c r="R64" s="140">
        <v>0.5</v>
      </c>
      <c r="S64" s="140">
        <v>0</v>
      </c>
      <c r="T64" s="140">
        <v>0</v>
      </c>
      <c r="U64" s="140">
        <v>0</v>
      </c>
      <c r="V64" s="140">
        <v>0.5</v>
      </c>
      <c r="W64" s="140">
        <v>0</v>
      </c>
      <c r="X64" s="140">
        <v>0</v>
      </c>
      <c r="Y64" s="140">
        <v>0.5</v>
      </c>
      <c r="Z64" s="140">
        <v>0</v>
      </c>
      <c r="AA64" s="140">
        <v>0</v>
      </c>
      <c r="AB64" s="140">
        <v>0</v>
      </c>
      <c r="AC64" s="140">
        <v>0</v>
      </c>
      <c r="AD64" s="140">
        <v>0</v>
      </c>
      <c r="AE64" s="140">
        <v>0</v>
      </c>
      <c r="AF64" s="140">
        <v>0.5</v>
      </c>
      <c r="AG64" s="140">
        <v>0.5</v>
      </c>
      <c r="AH64" s="140">
        <v>0</v>
      </c>
      <c r="AI64" s="140">
        <v>0</v>
      </c>
      <c r="AJ64" s="140">
        <v>0</v>
      </c>
      <c r="AK64" s="140">
        <v>1</v>
      </c>
      <c r="AL64" s="140">
        <v>0</v>
      </c>
      <c r="AM64" s="140">
        <v>0</v>
      </c>
      <c r="AN64" s="140">
        <v>0.5</v>
      </c>
      <c r="AO64" s="140">
        <v>0.5</v>
      </c>
      <c r="AP64" s="140">
        <v>0</v>
      </c>
      <c r="AQ64" s="140">
        <v>0</v>
      </c>
    </row>
    <row r="65" spans="2:43">
      <c r="B65" s="73" t="s">
        <v>119</v>
      </c>
      <c r="C65" s="191">
        <v>4</v>
      </c>
      <c r="D65" s="140">
        <v>0.5</v>
      </c>
      <c r="E65" s="140">
        <v>0.5</v>
      </c>
      <c r="F65" s="140">
        <v>0</v>
      </c>
      <c r="G65" s="140">
        <v>0</v>
      </c>
      <c r="H65" s="140">
        <v>0</v>
      </c>
      <c r="I65" s="140">
        <v>0.5</v>
      </c>
      <c r="J65" s="140">
        <v>0.25</v>
      </c>
      <c r="K65" s="140">
        <v>0.25</v>
      </c>
      <c r="L65" s="140">
        <v>0</v>
      </c>
      <c r="M65" s="140">
        <v>0</v>
      </c>
      <c r="N65" s="140">
        <v>0</v>
      </c>
      <c r="O65" s="140">
        <v>0.25</v>
      </c>
      <c r="P65" s="140">
        <v>0</v>
      </c>
      <c r="Q65" s="140">
        <v>0</v>
      </c>
      <c r="R65" s="140">
        <v>0</v>
      </c>
      <c r="S65" s="140">
        <v>0.25</v>
      </c>
      <c r="T65" s="140">
        <v>0.25</v>
      </c>
      <c r="U65" s="140">
        <v>0</v>
      </c>
      <c r="V65" s="140">
        <v>0.25</v>
      </c>
      <c r="W65" s="140">
        <v>0</v>
      </c>
      <c r="X65" s="140">
        <v>0.25</v>
      </c>
      <c r="Y65" s="140">
        <v>0.25</v>
      </c>
      <c r="Z65" s="140">
        <v>0</v>
      </c>
      <c r="AA65" s="140">
        <v>0.25</v>
      </c>
      <c r="AB65" s="140">
        <v>0</v>
      </c>
      <c r="AC65" s="140">
        <v>0</v>
      </c>
      <c r="AD65" s="140">
        <v>0.25</v>
      </c>
      <c r="AE65" s="140">
        <v>0</v>
      </c>
      <c r="AF65" s="140">
        <v>0.25</v>
      </c>
      <c r="AG65" s="140">
        <v>0.5</v>
      </c>
      <c r="AH65" s="140">
        <v>0</v>
      </c>
      <c r="AI65" s="140">
        <v>0</v>
      </c>
      <c r="AJ65" s="140">
        <v>0</v>
      </c>
      <c r="AK65" s="140">
        <v>1</v>
      </c>
      <c r="AL65" s="140">
        <v>0</v>
      </c>
      <c r="AM65" s="140">
        <v>0</v>
      </c>
      <c r="AN65" s="140">
        <v>0.25</v>
      </c>
      <c r="AO65" s="140">
        <v>0.25</v>
      </c>
      <c r="AP65" s="140">
        <v>0.5</v>
      </c>
      <c r="AQ65" s="140">
        <v>0</v>
      </c>
    </row>
    <row r="66" spans="2:43">
      <c r="B66" s="73" t="s">
        <v>143</v>
      </c>
      <c r="C66" s="191">
        <v>1</v>
      </c>
      <c r="D66" s="140">
        <v>1</v>
      </c>
      <c r="E66" s="140">
        <v>0</v>
      </c>
      <c r="F66" s="140">
        <v>0</v>
      </c>
      <c r="G66" s="140">
        <v>0</v>
      </c>
      <c r="H66" s="140">
        <v>0</v>
      </c>
      <c r="I66" s="140">
        <v>1</v>
      </c>
      <c r="J66" s="140">
        <v>0</v>
      </c>
      <c r="K66" s="140">
        <v>0</v>
      </c>
      <c r="L66" s="140">
        <v>0</v>
      </c>
      <c r="M66" s="140">
        <v>0</v>
      </c>
      <c r="N66" s="140">
        <v>0</v>
      </c>
      <c r="O66" s="140">
        <v>0</v>
      </c>
      <c r="P66" s="140">
        <v>0</v>
      </c>
      <c r="Q66" s="140">
        <v>0</v>
      </c>
      <c r="R66" s="140">
        <v>0</v>
      </c>
      <c r="S66" s="140">
        <v>0</v>
      </c>
      <c r="T66" s="140">
        <v>1</v>
      </c>
      <c r="U66" s="140">
        <v>0</v>
      </c>
      <c r="V66" s="140">
        <v>0</v>
      </c>
      <c r="W66" s="140">
        <v>0</v>
      </c>
      <c r="X66" s="140">
        <v>0</v>
      </c>
      <c r="Y66" s="140">
        <v>0</v>
      </c>
      <c r="Z66" s="140">
        <v>0</v>
      </c>
      <c r="AA66" s="140">
        <v>1</v>
      </c>
      <c r="AB66" s="140">
        <v>0</v>
      </c>
      <c r="AC66" s="140">
        <v>0</v>
      </c>
      <c r="AD66" s="140">
        <v>1</v>
      </c>
      <c r="AE66" s="140">
        <v>0</v>
      </c>
      <c r="AF66" s="140">
        <v>0</v>
      </c>
      <c r="AG66" s="140">
        <v>0</v>
      </c>
      <c r="AH66" s="140">
        <v>0</v>
      </c>
      <c r="AI66" s="140">
        <v>0</v>
      </c>
      <c r="AJ66" s="140">
        <v>0</v>
      </c>
      <c r="AK66" s="140">
        <v>1</v>
      </c>
      <c r="AL66" s="140">
        <v>0</v>
      </c>
      <c r="AM66" s="140">
        <v>0</v>
      </c>
      <c r="AN66" s="140">
        <v>0</v>
      </c>
      <c r="AO66" s="140">
        <v>0</v>
      </c>
      <c r="AP66" s="140">
        <v>1</v>
      </c>
      <c r="AQ66" s="140">
        <v>0</v>
      </c>
    </row>
    <row r="67" spans="2:43">
      <c r="B67" s="73" t="s">
        <v>113</v>
      </c>
      <c r="C67" s="191">
        <v>9</v>
      </c>
      <c r="D67" s="140">
        <v>0.55555555555555558</v>
      </c>
      <c r="E67" s="140">
        <v>0.44444444444444442</v>
      </c>
      <c r="F67" s="140">
        <v>0</v>
      </c>
      <c r="G67" s="140">
        <v>0</v>
      </c>
      <c r="H67" s="140">
        <v>0</v>
      </c>
      <c r="I67" s="140">
        <v>0.77777777777777779</v>
      </c>
      <c r="J67" s="140">
        <v>0.1111111111111111</v>
      </c>
      <c r="K67" s="140">
        <v>0</v>
      </c>
      <c r="L67" s="140">
        <v>0</v>
      </c>
      <c r="M67" s="140">
        <v>0</v>
      </c>
      <c r="N67" s="140">
        <v>0</v>
      </c>
      <c r="O67" s="140">
        <v>0</v>
      </c>
      <c r="P67" s="140">
        <v>0.1111111111111111</v>
      </c>
      <c r="Q67" s="140">
        <v>0</v>
      </c>
      <c r="R67" s="140">
        <v>0.33333333333333331</v>
      </c>
      <c r="S67" s="140">
        <v>0.22222222222222221</v>
      </c>
      <c r="T67" s="140">
        <v>0.1111111111111111</v>
      </c>
      <c r="U67" s="140">
        <v>0</v>
      </c>
      <c r="V67" s="140">
        <v>0.1111111111111111</v>
      </c>
      <c r="W67" s="140">
        <v>0</v>
      </c>
      <c r="X67" s="140">
        <v>0.55555555555555558</v>
      </c>
      <c r="Y67" s="140">
        <v>0.1111111111111111</v>
      </c>
      <c r="Z67" s="140">
        <v>0</v>
      </c>
      <c r="AA67" s="140">
        <v>0.22222222222222221</v>
      </c>
      <c r="AB67" s="140">
        <v>0</v>
      </c>
      <c r="AC67" s="140">
        <v>0</v>
      </c>
      <c r="AD67" s="140">
        <v>0.33333333333333331</v>
      </c>
      <c r="AE67" s="140">
        <v>0</v>
      </c>
      <c r="AF67" s="140">
        <v>0</v>
      </c>
      <c r="AG67" s="140">
        <v>0.66666666666666663</v>
      </c>
      <c r="AH67" s="140">
        <v>0</v>
      </c>
      <c r="AI67" s="140">
        <v>0</v>
      </c>
      <c r="AJ67" s="140">
        <v>0</v>
      </c>
      <c r="AK67" s="140">
        <v>1</v>
      </c>
      <c r="AL67" s="140">
        <v>0</v>
      </c>
      <c r="AM67" s="140">
        <v>0</v>
      </c>
      <c r="AN67" s="140">
        <v>0.44444444444444442</v>
      </c>
      <c r="AO67" s="140">
        <v>0</v>
      </c>
      <c r="AP67" s="140">
        <v>0.44444444444444442</v>
      </c>
      <c r="AQ67" s="140">
        <v>0</v>
      </c>
    </row>
    <row r="68" spans="2:43">
      <c r="B68" s="73" t="s">
        <v>412</v>
      </c>
      <c r="C68" s="191">
        <v>1</v>
      </c>
      <c r="D68" s="140">
        <v>0</v>
      </c>
      <c r="E68" s="140">
        <v>1</v>
      </c>
      <c r="F68" s="140">
        <v>0</v>
      </c>
      <c r="G68" s="140">
        <v>0</v>
      </c>
      <c r="H68" s="140">
        <v>0</v>
      </c>
      <c r="I68" s="140">
        <v>1</v>
      </c>
      <c r="J68" s="140">
        <v>0</v>
      </c>
      <c r="K68" s="140">
        <v>0</v>
      </c>
      <c r="L68" s="140">
        <v>0</v>
      </c>
      <c r="M68" s="140">
        <v>0</v>
      </c>
      <c r="N68" s="140">
        <v>0</v>
      </c>
      <c r="O68" s="140">
        <v>0</v>
      </c>
      <c r="P68" s="140">
        <v>0</v>
      </c>
      <c r="Q68" s="140">
        <v>0</v>
      </c>
      <c r="R68" s="140">
        <v>0</v>
      </c>
      <c r="S68" s="140">
        <v>1</v>
      </c>
      <c r="T68" s="140">
        <v>0</v>
      </c>
      <c r="U68" s="140">
        <v>0</v>
      </c>
      <c r="V68" s="140">
        <v>0</v>
      </c>
      <c r="W68" s="140">
        <v>0</v>
      </c>
      <c r="X68" s="140">
        <v>0</v>
      </c>
      <c r="Y68" s="140">
        <v>0</v>
      </c>
      <c r="Z68" s="140">
        <v>0</v>
      </c>
      <c r="AA68" s="140">
        <v>0</v>
      </c>
      <c r="AB68" s="140">
        <v>0</v>
      </c>
      <c r="AC68" s="140">
        <v>0</v>
      </c>
      <c r="AD68" s="140">
        <v>1</v>
      </c>
      <c r="AE68" s="140">
        <v>0</v>
      </c>
      <c r="AF68" s="140">
        <v>0</v>
      </c>
      <c r="AG68" s="140">
        <v>0</v>
      </c>
      <c r="AH68" s="140">
        <v>0</v>
      </c>
      <c r="AI68" s="140">
        <v>0</v>
      </c>
      <c r="AJ68" s="140">
        <v>0</v>
      </c>
      <c r="AK68" s="140">
        <v>1</v>
      </c>
      <c r="AL68" s="140">
        <v>0</v>
      </c>
      <c r="AM68" s="140">
        <v>0</v>
      </c>
      <c r="AN68" s="140">
        <v>0</v>
      </c>
      <c r="AO68" s="140">
        <v>0</v>
      </c>
      <c r="AP68" s="140">
        <v>1</v>
      </c>
      <c r="AQ68" s="140">
        <v>0</v>
      </c>
    </row>
    <row r="69" spans="2:43">
      <c r="B69" s="73" t="s">
        <v>122</v>
      </c>
      <c r="C69" s="191">
        <v>4</v>
      </c>
      <c r="D69" s="140">
        <v>0.5</v>
      </c>
      <c r="E69" s="140">
        <v>0.25</v>
      </c>
      <c r="F69" s="140">
        <v>0</v>
      </c>
      <c r="G69" s="140">
        <v>0</v>
      </c>
      <c r="H69" s="140">
        <v>0</v>
      </c>
      <c r="I69" s="140">
        <v>0.75</v>
      </c>
      <c r="J69" s="140">
        <v>0</v>
      </c>
      <c r="K69" s="140">
        <v>0</v>
      </c>
      <c r="L69" s="140">
        <v>0</v>
      </c>
      <c r="M69" s="140">
        <v>0</v>
      </c>
      <c r="N69" s="140">
        <v>0</v>
      </c>
      <c r="O69" s="140">
        <v>0</v>
      </c>
      <c r="P69" s="140">
        <v>0</v>
      </c>
      <c r="Q69" s="140">
        <v>0</v>
      </c>
      <c r="R69" s="140">
        <v>0.5</v>
      </c>
      <c r="S69" s="140">
        <v>0</v>
      </c>
      <c r="T69" s="140">
        <v>0</v>
      </c>
      <c r="U69" s="140">
        <v>0</v>
      </c>
      <c r="V69" s="140">
        <v>0.25</v>
      </c>
      <c r="W69" s="140">
        <v>0</v>
      </c>
      <c r="X69" s="140">
        <v>0</v>
      </c>
      <c r="Y69" s="140">
        <v>0</v>
      </c>
      <c r="Z69" s="140">
        <v>0</v>
      </c>
      <c r="AA69" s="140">
        <v>0</v>
      </c>
      <c r="AB69" s="140">
        <v>0</v>
      </c>
      <c r="AC69" s="140">
        <v>0</v>
      </c>
      <c r="AD69" s="140">
        <v>0</v>
      </c>
      <c r="AE69" s="140">
        <v>0</v>
      </c>
      <c r="AF69" s="140">
        <v>0</v>
      </c>
      <c r="AG69" s="140">
        <v>0.75</v>
      </c>
      <c r="AH69" s="140">
        <v>0</v>
      </c>
      <c r="AI69" s="140">
        <v>0</v>
      </c>
      <c r="AJ69" s="140">
        <v>0</v>
      </c>
      <c r="AK69" s="140">
        <v>0.75</v>
      </c>
      <c r="AL69" s="140">
        <v>0</v>
      </c>
      <c r="AM69" s="140">
        <v>0</v>
      </c>
      <c r="AN69" s="140">
        <v>0.75</v>
      </c>
      <c r="AO69" s="140">
        <v>0</v>
      </c>
      <c r="AP69" s="140">
        <v>0</v>
      </c>
      <c r="AQ69" s="140">
        <v>0</v>
      </c>
    </row>
    <row r="70" spans="2:43">
      <c r="B70" s="73" t="s">
        <v>356</v>
      </c>
      <c r="C70" s="191">
        <v>1</v>
      </c>
      <c r="D70" s="140">
        <v>1</v>
      </c>
      <c r="E70" s="140">
        <v>0</v>
      </c>
      <c r="F70" s="140">
        <v>0</v>
      </c>
      <c r="G70" s="140">
        <v>0</v>
      </c>
      <c r="H70" s="140">
        <v>0</v>
      </c>
      <c r="I70" s="140">
        <v>1</v>
      </c>
      <c r="J70" s="140">
        <v>0</v>
      </c>
      <c r="K70" s="140">
        <v>0</v>
      </c>
      <c r="L70" s="140">
        <v>0</v>
      </c>
      <c r="M70" s="140">
        <v>0</v>
      </c>
      <c r="N70" s="140">
        <v>0</v>
      </c>
      <c r="O70" s="140">
        <v>0</v>
      </c>
      <c r="P70" s="140">
        <v>0</v>
      </c>
      <c r="Q70" s="140">
        <v>0</v>
      </c>
      <c r="R70" s="140">
        <v>0</v>
      </c>
      <c r="S70" s="140">
        <v>0</v>
      </c>
      <c r="T70" s="140">
        <v>0</v>
      </c>
      <c r="U70" s="140">
        <v>0</v>
      </c>
      <c r="V70" s="140">
        <v>0</v>
      </c>
      <c r="W70" s="140">
        <v>0</v>
      </c>
      <c r="X70" s="140">
        <v>0</v>
      </c>
      <c r="Y70" s="140">
        <v>0</v>
      </c>
      <c r="Z70" s="140">
        <v>0</v>
      </c>
      <c r="AA70" s="140">
        <v>1</v>
      </c>
      <c r="AB70" s="140">
        <v>0</v>
      </c>
      <c r="AC70" s="140">
        <v>0</v>
      </c>
      <c r="AD70" s="140">
        <v>0</v>
      </c>
      <c r="AE70" s="140">
        <v>0</v>
      </c>
      <c r="AF70" s="140">
        <v>0</v>
      </c>
      <c r="AG70" s="140">
        <v>1</v>
      </c>
      <c r="AH70" s="140">
        <v>0</v>
      </c>
      <c r="AI70" s="140">
        <v>0</v>
      </c>
      <c r="AJ70" s="140">
        <v>0</v>
      </c>
      <c r="AK70" s="140">
        <v>1</v>
      </c>
      <c r="AL70" s="140">
        <v>0</v>
      </c>
      <c r="AM70" s="140">
        <v>0</v>
      </c>
      <c r="AN70" s="140">
        <v>1</v>
      </c>
      <c r="AO70" s="140">
        <v>0</v>
      </c>
      <c r="AP70" s="140">
        <v>0</v>
      </c>
      <c r="AQ70" s="140">
        <v>0</v>
      </c>
    </row>
    <row r="71" spans="2:43">
      <c r="B71" s="73" t="s">
        <v>349</v>
      </c>
      <c r="C71" s="191">
        <v>2</v>
      </c>
      <c r="D71" s="140">
        <v>0.5</v>
      </c>
      <c r="E71" s="140">
        <v>0.5</v>
      </c>
      <c r="F71" s="140">
        <v>0</v>
      </c>
      <c r="G71" s="140">
        <v>0</v>
      </c>
      <c r="H71" s="140">
        <v>0</v>
      </c>
      <c r="I71" s="140">
        <v>1</v>
      </c>
      <c r="J71" s="140">
        <v>0</v>
      </c>
      <c r="K71" s="140">
        <v>0</v>
      </c>
      <c r="L71" s="140">
        <v>0</v>
      </c>
      <c r="M71" s="140">
        <v>0</v>
      </c>
      <c r="N71" s="140">
        <v>0</v>
      </c>
      <c r="O71" s="140">
        <v>0</v>
      </c>
      <c r="P71" s="140">
        <v>0</v>
      </c>
      <c r="Q71" s="140">
        <v>0</v>
      </c>
      <c r="R71" s="140">
        <v>0</v>
      </c>
      <c r="S71" s="140">
        <v>0.5</v>
      </c>
      <c r="T71" s="140">
        <v>0.5</v>
      </c>
      <c r="U71" s="140">
        <v>0</v>
      </c>
      <c r="V71" s="140">
        <v>0</v>
      </c>
      <c r="W71" s="140">
        <v>0</v>
      </c>
      <c r="X71" s="140">
        <v>0.5</v>
      </c>
      <c r="Y71" s="140">
        <v>0</v>
      </c>
      <c r="Z71" s="140">
        <v>0</v>
      </c>
      <c r="AA71" s="140">
        <v>0.5</v>
      </c>
      <c r="AB71" s="140">
        <v>0</v>
      </c>
      <c r="AC71" s="140">
        <v>0</v>
      </c>
      <c r="AD71" s="140">
        <v>0</v>
      </c>
      <c r="AE71" s="140">
        <v>0.5</v>
      </c>
      <c r="AF71" s="140">
        <v>0</v>
      </c>
      <c r="AG71" s="140">
        <v>0.5</v>
      </c>
      <c r="AH71" s="140">
        <v>0</v>
      </c>
      <c r="AI71" s="140">
        <v>0</v>
      </c>
      <c r="AJ71" s="140">
        <v>0</v>
      </c>
      <c r="AK71" s="140">
        <v>1</v>
      </c>
      <c r="AL71" s="140">
        <v>0</v>
      </c>
      <c r="AM71" s="140">
        <v>0</v>
      </c>
      <c r="AN71" s="140">
        <v>0</v>
      </c>
      <c r="AO71" s="140">
        <v>0</v>
      </c>
      <c r="AP71" s="140">
        <v>1</v>
      </c>
      <c r="AQ71" s="140">
        <v>0</v>
      </c>
    </row>
    <row r="72" spans="2:43">
      <c r="B72" s="73" t="s">
        <v>629</v>
      </c>
      <c r="C72" s="191">
        <v>2</v>
      </c>
      <c r="D72" s="140">
        <v>0.5</v>
      </c>
      <c r="E72" s="140">
        <v>0.5</v>
      </c>
      <c r="F72" s="140">
        <v>0</v>
      </c>
      <c r="G72" s="140">
        <v>0</v>
      </c>
      <c r="H72" s="140">
        <v>0</v>
      </c>
      <c r="I72" s="140">
        <v>1</v>
      </c>
      <c r="J72" s="140">
        <v>0</v>
      </c>
      <c r="K72" s="140">
        <v>0</v>
      </c>
      <c r="L72" s="140">
        <v>0</v>
      </c>
      <c r="M72" s="140">
        <v>0</v>
      </c>
      <c r="N72" s="140">
        <v>0</v>
      </c>
      <c r="O72" s="140">
        <v>0</v>
      </c>
      <c r="P72" s="140">
        <v>0.5</v>
      </c>
      <c r="Q72" s="140">
        <v>0</v>
      </c>
      <c r="R72" s="140">
        <v>0</v>
      </c>
      <c r="S72" s="140">
        <v>0.5</v>
      </c>
      <c r="T72" s="140">
        <v>0</v>
      </c>
      <c r="U72" s="140">
        <v>0</v>
      </c>
      <c r="V72" s="140">
        <v>0.5</v>
      </c>
      <c r="W72" s="140">
        <v>0</v>
      </c>
      <c r="X72" s="140">
        <v>0.5</v>
      </c>
      <c r="Y72" s="140">
        <v>0</v>
      </c>
      <c r="Z72" s="140">
        <v>0</v>
      </c>
      <c r="AA72" s="140">
        <v>0</v>
      </c>
      <c r="AB72" s="140">
        <v>0</v>
      </c>
      <c r="AC72" s="140">
        <v>0</v>
      </c>
      <c r="AD72" s="140">
        <v>0.5</v>
      </c>
      <c r="AE72" s="140">
        <v>0</v>
      </c>
      <c r="AF72" s="140">
        <v>0</v>
      </c>
      <c r="AG72" s="140">
        <v>0</v>
      </c>
      <c r="AH72" s="140">
        <v>0</v>
      </c>
      <c r="AI72" s="140">
        <v>0</v>
      </c>
      <c r="AJ72" s="140">
        <v>0.5</v>
      </c>
      <c r="AK72" s="140">
        <v>1</v>
      </c>
      <c r="AL72" s="140">
        <v>0</v>
      </c>
      <c r="AM72" s="140">
        <v>0</v>
      </c>
      <c r="AN72" s="140">
        <v>0</v>
      </c>
      <c r="AO72" s="140">
        <v>0</v>
      </c>
      <c r="AP72" s="140">
        <v>0.5</v>
      </c>
      <c r="AQ72" s="140">
        <v>0</v>
      </c>
    </row>
    <row r="73" spans="2:43">
      <c r="B73" s="73" t="s">
        <v>553</v>
      </c>
      <c r="C73" s="191">
        <v>1</v>
      </c>
      <c r="D73" s="140">
        <v>1</v>
      </c>
      <c r="E73" s="140">
        <v>0</v>
      </c>
      <c r="F73" s="140">
        <v>0</v>
      </c>
      <c r="G73" s="140">
        <v>0</v>
      </c>
      <c r="H73" s="140">
        <v>0</v>
      </c>
      <c r="I73" s="140">
        <v>1</v>
      </c>
      <c r="J73" s="140">
        <v>0</v>
      </c>
      <c r="K73" s="140">
        <v>0</v>
      </c>
      <c r="L73" s="140">
        <v>0</v>
      </c>
      <c r="M73" s="140">
        <v>0</v>
      </c>
      <c r="N73" s="140">
        <v>0</v>
      </c>
      <c r="O73" s="140">
        <v>0</v>
      </c>
      <c r="P73" s="140">
        <v>0</v>
      </c>
      <c r="Q73" s="140">
        <v>0</v>
      </c>
      <c r="R73" s="140">
        <v>0</v>
      </c>
      <c r="S73" s="140">
        <v>0</v>
      </c>
      <c r="T73" s="140">
        <v>1</v>
      </c>
      <c r="U73" s="140">
        <v>0</v>
      </c>
      <c r="V73" s="140">
        <v>0</v>
      </c>
      <c r="W73" s="140">
        <v>0</v>
      </c>
      <c r="X73" s="140">
        <v>1</v>
      </c>
      <c r="Y73" s="140">
        <v>0</v>
      </c>
      <c r="Z73" s="140">
        <v>0</v>
      </c>
      <c r="AA73" s="140">
        <v>0</v>
      </c>
      <c r="AB73" s="140">
        <v>0</v>
      </c>
      <c r="AC73" s="140">
        <v>0</v>
      </c>
      <c r="AD73" s="140">
        <v>1</v>
      </c>
      <c r="AE73" s="140">
        <v>0</v>
      </c>
      <c r="AF73" s="140">
        <v>0</v>
      </c>
      <c r="AG73" s="140">
        <v>0</v>
      </c>
      <c r="AH73" s="140">
        <v>0</v>
      </c>
      <c r="AI73" s="140">
        <v>0</v>
      </c>
      <c r="AJ73" s="140">
        <v>0</v>
      </c>
      <c r="AK73" s="140">
        <v>1</v>
      </c>
      <c r="AL73" s="140">
        <v>0</v>
      </c>
      <c r="AM73" s="140">
        <v>0</v>
      </c>
      <c r="AN73" s="140">
        <v>1</v>
      </c>
      <c r="AO73" s="140">
        <v>0</v>
      </c>
      <c r="AP73" s="140">
        <v>0</v>
      </c>
      <c r="AQ73" s="140">
        <v>0</v>
      </c>
    </row>
    <row r="74" spans="2:43">
      <c r="B74" s="73" t="s">
        <v>511</v>
      </c>
      <c r="C74" s="191">
        <v>3</v>
      </c>
      <c r="D74" s="140">
        <v>0.66666666666666663</v>
      </c>
      <c r="E74" s="140">
        <v>0.33333333333333331</v>
      </c>
      <c r="F74" s="140">
        <v>0</v>
      </c>
      <c r="G74" s="140">
        <v>0</v>
      </c>
      <c r="H74" s="140">
        <v>0</v>
      </c>
      <c r="I74" s="140">
        <v>0.66666666666666663</v>
      </c>
      <c r="J74" s="140">
        <v>0</v>
      </c>
      <c r="K74" s="140">
        <v>0</v>
      </c>
      <c r="L74" s="140">
        <v>0</v>
      </c>
      <c r="M74" s="140">
        <v>0</v>
      </c>
      <c r="N74" s="140">
        <v>0</v>
      </c>
      <c r="O74" s="140">
        <v>0</v>
      </c>
      <c r="P74" s="140">
        <v>0</v>
      </c>
      <c r="Q74" s="140">
        <v>0</v>
      </c>
      <c r="R74" s="140">
        <v>0.66666666666666663</v>
      </c>
      <c r="S74" s="140">
        <v>0</v>
      </c>
      <c r="T74" s="140">
        <v>0</v>
      </c>
      <c r="U74" s="140">
        <v>0</v>
      </c>
      <c r="V74" s="140">
        <v>0</v>
      </c>
      <c r="W74" s="140">
        <v>0</v>
      </c>
      <c r="X74" s="140">
        <v>0.33333333333333331</v>
      </c>
      <c r="Y74" s="140">
        <v>0</v>
      </c>
      <c r="Z74" s="140">
        <v>0</v>
      </c>
      <c r="AA74" s="140">
        <v>0.33333333333333331</v>
      </c>
      <c r="AB74" s="140">
        <v>0</v>
      </c>
      <c r="AC74" s="140">
        <v>0</v>
      </c>
      <c r="AD74" s="140">
        <v>0</v>
      </c>
      <c r="AE74" s="140">
        <v>0</v>
      </c>
      <c r="AF74" s="140">
        <v>0</v>
      </c>
      <c r="AG74" s="140">
        <v>0.66666666666666663</v>
      </c>
      <c r="AH74" s="140">
        <v>0</v>
      </c>
      <c r="AI74" s="140">
        <v>0</v>
      </c>
      <c r="AJ74" s="140">
        <v>0</v>
      </c>
      <c r="AK74" s="140">
        <v>0.33333333333333331</v>
      </c>
      <c r="AL74" s="140">
        <v>0</v>
      </c>
      <c r="AM74" s="140">
        <v>0.33333333333333331</v>
      </c>
      <c r="AN74" s="140">
        <v>0.33333333333333331</v>
      </c>
      <c r="AO74" s="140">
        <v>0</v>
      </c>
      <c r="AP74" s="140">
        <v>0</v>
      </c>
      <c r="AQ74" s="140">
        <v>0.33333333333333331</v>
      </c>
    </row>
    <row r="75" spans="2:43">
      <c r="B75" s="73" t="s">
        <v>355</v>
      </c>
      <c r="C75" s="191">
        <v>6</v>
      </c>
      <c r="D75" s="140">
        <v>0.66666666666666663</v>
      </c>
      <c r="E75" s="140">
        <v>0.33333333333333331</v>
      </c>
      <c r="F75" s="140">
        <v>0</v>
      </c>
      <c r="G75" s="140">
        <v>0</v>
      </c>
      <c r="H75" s="140">
        <v>0.33333333333333331</v>
      </c>
      <c r="I75" s="140">
        <v>0.83333333333333337</v>
      </c>
      <c r="J75" s="140">
        <v>0</v>
      </c>
      <c r="K75" s="140">
        <v>0</v>
      </c>
      <c r="L75" s="140">
        <v>0</v>
      </c>
      <c r="M75" s="140">
        <v>0</v>
      </c>
      <c r="N75" s="140">
        <v>0</v>
      </c>
      <c r="O75" s="140">
        <v>0.33333333333333331</v>
      </c>
      <c r="P75" s="140">
        <v>0</v>
      </c>
      <c r="Q75" s="140">
        <v>0</v>
      </c>
      <c r="R75" s="140">
        <v>0.16666666666666666</v>
      </c>
      <c r="S75" s="140">
        <v>0</v>
      </c>
      <c r="T75" s="140">
        <v>0.33333333333333331</v>
      </c>
      <c r="U75" s="140">
        <v>0</v>
      </c>
      <c r="V75" s="140">
        <v>0.16666666666666666</v>
      </c>
      <c r="W75" s="140">
        <v>0.5</v>
      </c>
      <c r="X75" s="140">
        <v>0</v>
      </c>
      <c r="Y75" s="140">
        <v>0.33333333333333331</v>
      </c>
      <c r="Z75" s="140">
        <v>0</v>
      </c>
      <c r="AA75" s="140">
        <v>0</v>
      </c>
      <c r="AB75" s="140">
        <v>0</v>
      </c>
      <c r="AC75" s="140">
        <v>0</v>
      </c>
      <c r="AD75" s="140">
        <v>0.33333333333333331</v>
      </c>
      <c r="AE75" s="140">
        <v>0</v>
      </c>
      <c r="AF75" s="140">
        <v>0.16666666666666666</v>
      </c>
      <c r="AG75" s="140">
        <v>0.33333333333333331</v>
      </c>
      <c r="AH75" s="140">
        <v>0</v>
      </c>
      <c r="AI75" s="140">
        <v>0</v>
      </c>
      <c r="AJ75" s="140">
        <v>0.16666666666666666</v>
      </c>
      <c r="AK75" s="140">
        <v>0.83333333333333337</v>
      </c>
      <c r="AL75" s="140">
        <v>0.16666666666666666</v>
      </c>
      <c r="AM75" s="140">
        <v>0</v>
      </c>
      <c r="AN75" s="140">
        <v>0.33333333333333331</v>
      </c>
      <c r="AO75" s="140">
        <v>0</v>
      </c>
      <c r="AP75" s="140">
        <v>0.5</v>
      </c>
      <c r="AQ75" s="140">
        <v>0.16666666666666666</v>
      </c>
    </row>
    <row r="76" spans="2:43">
      <c r="B76" s="73" t="s">
        <v>633</v>
      </c>
      <c r="C76" s="191">
        <v>1</v>
      </c>
      <c r="D76" s="140">
        <v>0</v>
      </c>
      <c r="E76" s="140">
        <v>1</v>
      </c>
      <c r="F76" s="140">
        <v>0</v>
      </c>
      <c r="G76" s="140">
        <v>0</v>
      </c>
      <c r="H76" s="140">
        <v>0</v>
      </c>
      <c r="I76" s="140">
        <v>1</v>
      </c>
      <c r="J76" s="140">
        <v>0</v>
      </c>
      <c r="K76" s="140">
        <v>0</v>
      </c>
      <c r="L76" s="140">
        <v>0</v>
      </c>
      <c r="M76" s="140">
        <v>0</v>
      </c>
      <c r="N76" s="140">
        <v>0</v>
      </c>
      <c r="O76" s="140">
        <v>0</v>
      </c>
      <c r="P76" s="140">
        <v>0</v>
      </c>
      <c r="Q76" s="140">
        <v>0</v>
      </c>
      <c r="R76" s="140">
        <v>0</v>
      </c>
      <c r="S76" s="140">
        <v>0</v>
      </c>
      <c r="T76" s="140">
        <v>1</v>
      </c>
      <c r="U76" s="140">
        <v>0</v>
      </c>
      <c r="V76" s="140">
        <v>0</v>
      </c>
      <c r="W76" s="140">
        <v>0</v>
      </c>
      <c r="X76" s="140">
        <v>0</v>
      </c>
      <c r="Y76" s="140">
        <v>0</v>
      </c>
      <c r="Z76" s="140">
        <v>0</v>
      </c>
      <c r="AA76" s="140">
        <v>1</v>
      </c>
      <c r="AB76" s="140">
        <v>0</v>
      </c>
      <c r="AC76" s="140">
        <v>0</v>
      </c>
      <c r="AD76" s="140">
        <v>1</v>
      </c>
      <c r="AE76" s="140">
        <v>0</v>
      </c>
      <c r="AF76" s="140">
        <v>0</v>
      </c>
      <c r="AG76" s="140">
        <v>0</v>
      </c>
      <c r="AH76" s="140">
        <v>0</v>
      </c>
      <c r="AI76" s="140">
        <v>0</v>
      </c>
      <c r="AJ76" s="140">
        <v>0</v>
      </c>
      <c r="AK76" s="140">
        <v>1</v>
      </c>
      <c r="AL76" s="140">
        <v>0</v>
      </c>
      <c r="AM76" s="140">
        <v>0</v>
      </c>
      <c r="AN76" s="140">
        <v>1</v>
      </c>
      <c r="AO76" s="140">
        <v>0</v>
      </c>
      <c r="AP76" s="140">
        <v>0</v>
      </c>
      <c r="AQ76" s="140">
        <v>0</v>
      </c>
    </row>
    <row r="77" spans="2:43">
      <c r="B77" s="73" t="s">
        <v>548</v>
      </c>
      <c r="C77" s="191">
        <v>1</v>
      </c>
      <c r="D77" s="140">
        <v>1</v>
      </c>
      <c r="E77" s="140">
        <v>0</v>
      </c>
      <c r="F77" s="140">
        <v>0</v>
      </c>
      <c r="G77" s="140">
        <v>0</v>
      </c>
      <c r="H77" s="140">
        <v>0</v>
      </c>
      <c r="I77" s="140">
        <v>1</v>
      </c>
      <c r="J77" s="140">
        <v>0</v>
      </c>
      <c r="K77" s="140">
        <v>0</v>
      </c>
      <c r="L77" s="140">
        <v>0</v>
      </c>
      <c r="M77" s="140">
        <v>0</v>
      </c>
      <c r="N77" s="140">
        <v>0</v>
      </c>
      <c r="O77" s="140">
        <v>0</v>
      </c>
      <c r="P77" s="140">
        <v>0</v>
      </c>
      <c r="Q77" s="140">
        <v>0</v>
      </c>
      <c r="R77" s="140">
        <v>0</v>
      </c>
      <c r="S77" s="140">
        <v>0</v>
      </c>
      <c r="T77" s="140">
        <v>1</v>
      </c>
      <c r="U77" s="140">
        <v>0</v>
      </c>
      <c r="V77" s="140">
        <v>0</v>
      </c>
      <c r="W77" s="140">
        <v>0</v>
      </c>
      <c r="X77" s="140">
        <v>0</v>
      </c>
      <c r="Y77" s="140">
        <v>0</v>
      </c>
      <c r="Z77" s="140">
        <v>0</v>
      </c>
      <c r="AA77" s="140">
        <v>0</v>
      </c>
      <c r="AB77" s="140">
        <v>1</v>
      </c>
      <c r="AC77" s="140">
        <v>0</v>
      </c>
      <c r="AD77" s="140">
        <v>1</v>
      </c>
      <c r="AE77" s="140">
        <v>0</v>
      </c>
      <c r="AF77" s="140">
        <v>0</v>
      </c>
      <c r="AG77" s="140">
        <v>0</v>
      </c>
      <c r="AH77" s="140">
        <v>0</v>
      </c>
      <c r="AI77" s="140">
        <v>0</v>
      </c>
      <c r="AJ77" s="140">
        <v>0</v>
      </c>
      <c r="AK77" s="140">
        <v>1</v>
      </c>
      <c r="AL77" s="140">
        <v>0</v>
      </c>
      <c r="AM77" s="140">
        <v>0</v>
      </c>
      <c r="AN77" s="140">
        <v>0</v>
      </c>
      <c r="AO77" s="140">
        <v>0</v>
      </c>
      <c r="AP77" s="140">
        <v>1</v>
      </c>
      <c r="AQ77" s="140">
        <v>0</v>
      </c>
    </row>
    <row r="78" spans="2:43">
      <c r="B78" s="73" t="s">
        <v>345</v>
      </c>
      <c r="C78" s="191">
        <v>1</v>
      </c>
      <c r="D78" s="140">
        <v>1</v>
      </c>
      <c r="E78" s="140">
        <v>0</v>
      </c>
      <c r="F78" s="140">
        <v>0</v>
      </c>
      <c r="G78" s="140">
        <v>0</v>
      </c>
      <c r="H78" s="140">
        <v>0</v>
      </c>
      <c r="I78" s="140">
        <v>0</v>
      </c>
      <c r="J78" s="140">
        <v>0</v>
      </c>
      <c r="K78" s="140">
        <v>0</v>
      </c>
      <c r="L78" s="140">
        <v>0</v>
      </c>
      <c r="M78" s="140">
        <v>0</v>
      </c>
      <c r="N78" s="140">
        <v>0</v>
      </c>
      <c r="O78" s="140">
        <v>0</v>
      </c>
      <c r="P78" s="140">
        <v>0</v>
      </c>
      <c r="Q78" s="140">
        <v>0</v>
      </c>
      <c r="R78" s="140">
        <v>0</v>
      </c>
      <c r="S78" s="140">
        <v>1</v>
      </c>
      <c r="T78" s="140">
        <v>0</v>
      </c>
      <c r="U78" s="140">
        <v>0</v>
      </c>
      <c r="V78" s="140">
        <v>0</v>
      </c>
      <c r="W78" s="140">
        <v>0</v>
      </c>
      <c r="X78" s="140">
        <v>1</v>
      </c>
      <c r="Y78" s="140">
        <v>0</v>
      </c>
      <c r="Z78" s="140">
        <v>0</v>
      </c>
      <c r="AA78" s="140">
        <v>0</v>
      </c>
      <c r="AB78" s="140">
        <v>0</v>
      </c>
      <c r="AC78" s="140">
        <v>0</v>
      </c>
      <c r="AD78" s="140">
        <v>1</v>
      </c>
      <c r="AE78" s="140">
        <v>0</v>
      </c>
      <c r="AF78" s="140">
        <v>0</v>
      </c>
      <c r="AG78" s="140">
        <v>0</v>
      </c>
      <c r="AH78" s="140">
        <v>0</v>
      </c>
      <c r="AI78" s="140">
        <v>0</v>
      </c>
      <c r="AJ78" s="140">
        <v>0</v>
      </c>
      <c r="AK78" s="140">
        <v>1</v>
      </c>
      <c r="AL78" s="140">
        <v>0</v>
      </c>
      <c r="AM78" s="140">
        <v>0</v>
      </c>
      <c r="AN78" s="140">
        <v>0</v>
      </c>
      <c r="AO78" s="140">
        <v>0</v>
      </c>
      <c r="AP78" s="140">
        <v>1</v>
      </c>
      <c r="AQ78" s="140">
        <v>0</v>
      </c>
    </row>
    <row r="79" spans="2:43">
      <c r="B79" s="73" t="s">
        <v>124</v>
      </c>
      <c r="C79" s="191">
        <v>2</v>
      </c>
      <c r="D79" s="140">
        <v>0.5</v>
      </c>
      <c r="E79" s="140">
        <v>0.5</v>
      </c>
      <c r="F79" s="140">
        <v>0</v>
      </c>
      <c r="G79" s="140">
        <v>0</v>
      </c>
      <c r="H79" s="140">
        <v>0.5</v>
      </c>
      <c r="I79" s="140">
        <v>0</v>
      </c>
      <c r="J79" s="140">
        <v>0.5</v>
      </c>
      <c r="K79" s="140">
        <v>0</v>
      </c>
      <c r="L79" s="140">
        <v>0</v>
      </c>
      <c r="M79" s="140">
        <v>0</v>
      </c>
      <c r="N79" s="140">
        <v>0.5</v>
      </c>
      <c r="O79" s="140">
        <v>0</v>
      </c>
      <c r="P79" s="140">
        <v>0</v>
      </c>
      <c r="Q79" s="140">
        <v>0</v>
      </c>
      <c r="R79" s="140">
        <v>0.5</v>
      </c>
      <c r="S79" s="140">
        <v>0.5</v>
      </c>
      <c r="T79" s="140">
        <v>0</v>
      </c>
      <c r="U79" s="140">
        <v>0</v>
      </c>
      <c r="V79" s="140">
        <v>0.5</v>
      </c>
      <c r="W79" s="140">
        <v>0</v>
      </c>
      <c r="X79" s="140">
        <v>0</v>
      </c>
      <c r="Y79" s="140">
        <v>0</v>
      </c>
      <c r="Z79" s="140">
        <v>0</v>
      </c>
      <c r="AA79" s="140">
        <v>0.5</v>
      </c>
      <c r="AB79" s="140">
        <v>0</v>
      </c>
      <c r="AC79" s="140">
        <v>0</v>
      </c>
      <c r="AD79" s="140">
        <v>0.5</v>
      </c>
      <c r="AE79" s="140">
        <v>0</v>
      </c>
      <c r="AF79" s="140">
        <v>0</v>
      </c>
      <c r="AG79" s="140">
        <v>0</v>
      </c>
      <c r="AH79" s="140">
        <v>0</v>
      </c>
      <c r="AI79" s="140">
        <v>0.5</v>
      </c>
      <c r="AJ79" s="140">
        <v>0</v>
      </c>
      <c r="AK79" s="140">
        <v>1</v>
      </c>
      <c r="AL79" s="140">
        <v>0</v>
      </c>
      <c r="AM79" s="140">
        <v>0</v>
      </c>
      <c r="AN79" s="140">
        <v>0</v>
      </c>
      <c r="AO79" s="140">
        <v>0</v>
      </c>
      <c r="AP79" s="140">
        <v>1</v>
      </c>
      <c r="AQ79" s="140">
        <v>0</v>
      </c>
    </row>
    <row r="80" spans="2:43">
      <c r="B80" s="73" t="s">
        <v>118</v>
      </c>
      <c r="C80" s="191">
        <v>8</v>
      </c>
      <c r="D80" s="140">
        <v>0.875</v>
      </c>
      <c r="E80" s="140">
        <v>0.125</v>
      </c>
      <c r="F80" s="140">
        <v>0</v>
      </c>
      <c r="G80" s="140">
        <v>0</v>
      </c>
      <c r="H80" s="140">
        <v>0</v>
      </c>
      <c r="I80" s="140">
        <v>0.875</v>
      </c>
      <c r="J80" s="140">
        <v>0</v>
      </c>
      <c r="K80" s="140">
        <v>0</v>
      </c>
      <c r="L80" s="140">
        <v>0</v>
      </c>
      <c r="M80" s="140">
        <v>0</v>
      </c>
      <c r="N80" s="140">
        <v>0</v>
      </c>
      <c r="O80" s="140">
        <v>0.125</v>
      </c>
      <c r="P80" s="140">
        <v>0</v>
      </c>
      <c r="Q80" s="140">
        <v>0</v>
      </c>
      <c r="R80" s="140">
        <v>0</v>
      </c>
      <c r="S80" s="140">
        <v>0.375</v>
      </c>
      <c r="T80" s="140">
        <v>0.125</v>
      </c>
      <c r="U80" s="140">
        <v>0</v>
      </c>
      <c r="V80" s="140">
        <v>0.25</v>
      </c>
      <c r="W80" s="140">
        <v>0</v>
      </c>
      <c r="X80" s="140">
        <v>0.25</v>
      </c>
      <c r="Y80" s="140">
        <v>0.125</v>
      </c>
      <c r="Z80" s="140">
        <v>0</v>
      </c>
      <c r="AA80" s="140">
        <v>0.25</v>
      </c>
      <c r="AB80" s="140">
        <v>0</v>
      </c>
      <c r="AC80" s="140">
        <v>0</v>
      </c>
      <c r="AD80" s="140">
        <v>0.75</v>
      </c>
      <c r="AE80" s="140">
        <v>0</v>
      </c>
      <c r="AF80" s="140">
        <v>0</v>
      </c>
      <c r="AG80" s="140">
        <v>0.25</v>
      </c>
      <c r="AH80" s="140">
        <v>0</v>
      </c>
      <c r="AI80" s="140">
        <v>0</v>
      </c>
      <c r="AJ80" s="140">
        <v>0</v>
      </c>
      <c r="AK80" s="140">
        <v>1</v>
      </c>
      <c r="AL80" s="140">
        <v>0</v>
      </c>
      <c r="AM80" s="140">
        <v>0</v>
      </c>
      <c r="AN80" s="140">
        <v>0.25</v>
      </c>
      <c r="AO80" s="140">
        <v>0</v>
      </c>
      <c r="AP80" s="140">
        <v>0.75</v>
      </c>
      <c r="AQ80" s="140">
        <v>0</v>
      </c>
    </row>
    <row r="81" spans="2:43">
      <c r="B81" s="73" t="s">
        <v>535</v>
      </c>
      <c r="C81" s="191">
        <v>2</v>
      </c>
      <c r="D81" s="140">
        <v>0.5</v>
      </c>
      <c r="E81" s="140">
        <v>0.5</v>
      </c>
      <c r="F81" s="140">
        <v>0</v>
      </c>
      <c r="G81" s="140">
        <v>0</v>
      </c>
      <c r="H81" s="140">
        <v>0.5</v>
      </c>
      <c r="I81" s="140">
        <v>1</v>
      </c>
      <c r="J81" s="140">
        <v>0</v>
      </c>
      <c r="K81" s="140">
        <v>0</v>
      </c>
      <c r="L81" s="140">
        <v>0</v>
      </c>
      <c r="M81" s="140">
        <v>0</v>
      </c>
      <c r="N81" s="140">
        <v>0</v>
      </c>
      <c r="O81" s="140">
        <v>0</v>
      </c>
      <c r="P81" s="140">
        <v>0</v>
      </c>
      <c r="Q81" s="140">
        <v>0.5</v>
      </c>
      <c r="R81" s="140">
        <v>0</v>
      </c>
      <c r="S81" s="140">
        <v>0</v>
      </c>
      <c r="T81" s="140">
        <v>0.5</v>
      </c>
      <c r="U81" s="140">
        <v>0</v>
      </c>
      <c r="V81" s="140">
        <v>0</v>
      </c>
      <c r="W81" s="140">
        <v>0</v>
      </c>
      <c r="X81" s="140">
        <v>0</v>
      </c>
      <c r="Y81" s="140">
        <v>0</v>
      </c>
      <c r="Z81" s="140">
        <v>0</v>
      </c>
      <c r="AA81" s="140">
        <v>1</v>
      </c>
      <c r="AB81" s="140">
        <v>0</v>
      </c>
      <c r="AC81" s="140">
        <v>0</v>
      </c>
      <c r="AD81" s="140">
        <v>0.5</v>
      </c>
      <c r="AE81" s="140">
        <v>0</v>
      </c>
      <c r="AF81" s="140">
        <v>0</v>
      </c>
      <c r="AG81" s="140">
        <v>0.5</v>
      </c>
      <c r="AH81" s="140">
        <v>0</v>
      </c>
      <c r="AI81" s="140">
        <v>0</v>
      </c>
      <c r="AJ81" s="140">
        <v>0</v>
      </c>
      <c r="AK81" s="140">
        <v>1</v>
      </c>
      <c r="AL81" s="140">
        <v>0</v>
      </c>
      <c r="AM81" s="140">
        <v>0</v>
      </c>
      <c r="AN81" s="140">
        <v>0.5</v>
      </c>
      <c r="AO81" s="140">
        <v>0</v>
      </c>
      <c r="AP81" s="140">
        <v>0.5</v>
      </c>
      <c r="AQ81" s="140">
        <v>0</v>
      </c>
    </row>
    <row r="82" spans="2:43">
      <c r="B82" s="73" t="s">
        <v>164</v>
      </c>
      <c r="C82" s="191">
        <v>6</v>
      </c>
      <c r="D82" s="140">
        <v>0.83333333333333337</v>
      </c>
      <c r="E82" s="140">
        <v>0.16666666666666666</v>
      </c>
      <c r="F82" s="140">
        <v>0</v>
      </c>
      <c r="G82" s="140">
        <v>0</v>
      </c>
      <c r="H82" s="140">
        <v>0.66666666666666663</v>
      </c>
      <c r="I82" s="140">
        <v>0.5</v>
      </c>
      <c r="J82" s="140">
        <v>0</v>
      </c>
      <c r="K82" s="140">
        <v>0</v>
      </c>
      <c r="L82" s="140">
        <v>0</v>
      </c>
      <c r="M82" s="140">
        <v>0</v>
      </c>
      <c r="N82" s="140">
        <v>0</v>
      </c>
      <c r="O82" s="140">
        <v>0.33333333333333331</v>
      </c>
      <c r="P82" s="140">
        <v>0</v>
      </c>
      <c r="Q82" s="140">
        <v>0.16666666666666666</v>
      </c>
      <c r="R82" s="140">
        <v>0</v>
      </c>
      <c r="S82" s="140">
        <v>0.33333333333333331</v>
      </c>
      <c r="T82" s="140">
        <v>0.16666666666666666</v>
      </c>
      <c r="U82" s="140">
        <v>0</v>
      </c>
      <c r="V82" s="140">
        <v>0.16666666666666666</v>
      </c>
      <c r="W82" s="140">
        <v>0.5</v>
      </c>
      <c r="X82" s="140">
        <v>0</v>
      </c>
      <c r="Y82" s="140">
        <v>0</v>
      </c>
      <c r="Z82" s="140">
        <v>0</v>
      </c>
      <c r="AA82" s="140">
        <v>0.33333333333333331</v>
      </c>
      <c r="AB82" s="140">
        <v>0</v>
      </c>
      <c r="AC82" s="140">
        <v>0</v>
      </c>
      <c r="AD82" s="140">
        <v>0.5</v>
      </c>
      <c r="AE82" s="140">
        <v>0</v>
      </c>
      <c r="AF82" s="140">
        <v>0.16666666666666666</v>
      </c>
      <c r="AG82" s="140">
        <v>0.16666666666666666</v>
      </c>
      <c r="AH82" s="140">
        <v>0</v>
      </c>
      <c r="AI82" s="140">
        <v>0</v>
      </c>
      <c r="AJ82" s="140">
        <v>0</v>
      </c>
      <c r="AK82" s="140">
        <v>0.83333333333333337</v>
      </c>
      <c r="AL82" s="140">
        <v>0</v>
      </c>
      <c r="AM82" s="140">
        <v>0</v>
      </c>
      <c r="AN82" s="140">
        <v>0.5</v>
      </c>
      <c r="AO82" s="140">
        <v>0</v>
      </c>
      <c r="AP82" s="140">
        <v>0.5</v>
      </c>
      <c r="AQ82" s="140">
        <v>0</v>
      </c>
    </row>
    <row r="83" spans="2:43">
      <c r="B83" s="73" t="s">
        <v>145</v>
      </c>
      <c r="C83" s="191">
        <v>6</v>
      </c>
      <c r="D83" s="140">
        <v>0.66666666666666663</v>
      </c>
      <c r="E83" s="140">
        <v>0.33333333333333331</v>
      </c>
      <c r="F83" s="140">
        <v>0</v>
      </c>
      <c r="G83" s="140">
        <v>0</v>
      </c>
      <c r="H83" s="140">
        <v>0.16666666666666666</v>
      </c>
      <c r="I83" s="140">
        <v>1</v>
      </c>
      <c r="J83" s="140">
        <v>0</v>
      </c>
      <c r="K83" s="140">
        <v>0</v>
      </c>
      <c r="L83" s="140">
        <v>0</v>
      </c>
      <c r="M83" s="140">
        <v>0</v>
      </c>
      <c r="N83" s="140">
        <v>0</v>
      </c>
      <c r="O83" s="140">
        <v>0</v>
      </c>
      <c r="P83" s="140">
        <v>0</v>
      </c>
      <c r="Q83" s="140">
        <v>0</v>
      </c>
      <c r="R83" s="140">
        <v>0</v>
      </c>
      <c r="S83" s="140">
        <v>0.5</v>
      </c>
      <c r="T83" s="140">
        <v>0.16666666666666666</v>
      </c>
      <c r="U83" s="140">
        <v>0</v>
      </c>
      <c r="V83" s="140">
        <v>0.33333333333333331</v>
      </c>
      <c r="W83" s="140">
        <v>0</v>
      </c>
      <c r="X83" s="140">
        <v>0.5</v>
      </c>
      <c r="Y83" s="140">
        <v>0</v>
      </c>
      <c r="Z83" s="140">
        <v>0</v>
      </c>
      <c r="AA83" s="140">
        <v>0.16666666666666666</v>
      </c>
      <c r="AB83" s="140">
        <v>0</v>
      </c>
      <c r="AC83" s="140">
        <v>0</v>
      </c>
      <c r="AD83" s="140">
        <v>0.66666666666666663</v>
      </c>
      <c r="AE83" s="140">
        <v>0</v>
      </c>
      <c r="AF83" s="140">
        <v>0</v>
      </c>
      <c r="AG83" s="140">
        <v>0.33333333333333331</v>
      </c>
      <c r="AH83" s="140">
        <v>0</v>
      </c>
      <c r="AI83" s="140">
        <v>0</v>
      </c>
      <c r="AJ83" s="140">
        <v>0</v>
      </c>
      <c r="AK83" s="140">
        <v>0.83333333333333337</v>
      </c>
      <c r="AL83" s="140">
        <v>0</v>
      </c>
      <c r="AM83" s="140">
        <v>0</v>
      </c>
      <c r="AN83" s="140">
        <v>0.16666666666666666</v>
      </c>
      <c r="AO83" s="140">
        <v>0</v>
      </c>
      <c r="AP83" s="140">
        <v>0.5</v>
      </c>
      <c r="AQ83" s="140">
        <v>0</v>
      </c>
    </row>
    <row r="84" spans="2:43">
      <c r="B84" s="73" t="s">
        <v>509</v>
      </c>
      <c r="C84" s="191">
        <v>1</v>
      </c>
      <c r="D84" s="140">
        <v>1</v>
      </c>
      <c r="E84" s="140">
        <v>0</v>
      </c>
      <c r="F84" s="140">
        <v>0</v>
      </c>
      <c r="G84" s="140">
        <v>0</v>
      </c>
      <c r="H84" s="140">
        <v>0</v>
      </c>
      <c r="I84" s="140">
        <v>1</v>
      </c>
      <c r="J84" s="140">
        <v>0</v>
      </c>
      <c r="K84" s="140">
        <v>0</v>
      </c>
      <c r="L84" s="140">
        <v>0</v>
      </c>
      <c r="M84" s="140">
        <v>0</v>
      </c>
      <c r="N84" s="140">
        <v>0</v>
      </c>
      <c r="O84" s="140">
        <v>0</v>
      </c>
      <c r="P84" s="140">
        <v>0</v>
      </c>
      <c r="Q84" s="140">
        <v>0</v>
      </c>
      <c r="R84" s="140">
        <v>1</v>
      </c>
      <c r="S84" s="140">
        <v>0</v>
      </c>
      <c r="T84" s="140">
        <v>0</v>
      </c>
      <c r="U84" s="140">
        <v>0</v>
      </c>
      <c r="V84" s="140">
        <v>0</v>
      </c>
      <c r="W84" s="140">
        <v>0</v>
      </c>
      <c r="X84" s="140">
        <v>0</v>
      </c>
      <c r="Y84" s="140">
        <v>1</v>
      </c>
      <c r="Z84" s="140">
        <v>0</v>
      </c>
      <c r="AA84" s="140">
        <v>0</v>
      </c>
      <c r="AB84" s="140">
        <v>0</v>
      </c>
      <c r="AC84" s="140">
        <v>0</v>
      </c>
      <c r="AD84" s="140">
        <v>0</v>
      </c>
      <c r="AE84" s="140">
        <v>0</v>
      </c>
      <c r="AF84" s="140">
        <v>0</v>
      </c>
      <c r="AG84" s="140">
        <v>1</v>
      </c>
      <c r="AH84" s="140">
        <v>0</v>
      </c>
      <c r="AI84" s="140">
        <v>0</v>
      </c>
      <c r="AJ84" s="140">
        <v>0</v>
      </c>
      <c r="AK84" s="140">
        <v>1</v>
      </c>
      <c r="AL84" s="140">
        <v>0</v>
      </c>
      <c r="AM84" s="140">
        <v>0</v>
      </c>
      <c r="AN84" s="140">
        <v>0</v>
      </c>
      <c r="AO84" s="140">
        <v>0</v>
      </c>
      <c r="AP84" s="140">
        <v>0</v>
      </c>
      <c r="AQ84" s="140">
        <v>0</v>
      </c>
    </row>
    <row r="85" spans="2:43">
      <c r="B85" s="73" t="s">
        <v>572</v>
      </c>
      <c r="C85" s="191">
        <v>1</v>
      </c>
      <c r="D85" s="140">
        <v>1</v>
      </c>
      <c r="E85" s="140">
        <v>0</v>
      </c>
      <c r="F85" s="140">
        <v>0</v>
      </c>
      <c r="G85" s="140">
        <v>0</v>
      </c>
      <c r="H85" s="140">
        <v>0</v>
      </c>
      <c r="I85" s="140">
        <v>1</v>
      </c>
      <c r="J85" s="140">
        <v>0</v>
      </c>
      <c r="K85" s="140">
        <v>0</v>
      </c>
      <c r="L85" s="140">
        <v>0</v>
      </c>
      <c r="M85" s="140">
        <v>0</v>
      </c>
      <c r="N85" s="140">
        <v>0</v>
      </c>
      <c r="O85" s="140">
        <v>0</v>
      </c>
      <c r="P85" s="140">
        <v>0</v>
      </c>
      <c r="Q85" s="140">
        <v>0</v>
      </c>
      <c r="R85" s="140">
        <v>1</v>
      </c>
      <c r="S85" s="140">
        <v>0</v>
      </c>
      <c r="T85" s="140">
        <v>0</v>
      </c>
      <c r="U85" s="140">
        <v>0</v>
      </c>
      <c r="V85" s="140">
        <v>0</v>
      </c>
      <c r="W85" s="140">
        <v>0</v>
      </c>
      <c r="X85" s="140">
        <v>1</v>
      </c>
      <c r="Y85" s="140">
        <v>0</v>
      </c>
      <c r="Z85" s="140">
        <v>0</v>
      </c>
      <c r="AA85" s="140">
        <v>0</v>
      </c>
      <c r="AB85" s="140">
        <v>0</v>
      </c>
      <c r="AC85" s="140">
        <v>0</v>
      </c>
      <c r="AD85" s="140">
        <v>0</v>
      </c>
      <c r="AE85" s="140">
        <v>0</v>
      </c>
      <c r="AF85" s="140">
        <v>0</v>
      </c>
      <c r="AG85" s="140">
        <v>0</v>
      </c>
      <c r="AH85" s="140">
        <v>0</v>
      </c>
      <c r="AI85" s="140">
        <v>1</v>
      </c>
      <c r="AJ85" s="140">
        <v>0</v>
      </c>
      <c r="AK85" s="140">
        <v>1</v>
      </c>
      <c r="AL85" s="140">
        <v>0</v>
      </c>
      <c r="AM85" s="140">
        <v>0</v>
      </c>
      <c r="AN85" s="140">
        <v>0</v>
      </c>
      <c r="AO85" s="140">
        <v>0</v>
      </c>
      <c r="AP85" s="140">
        <v>1</v>
      </c>
      <c r="AQ85" s="140">
        <v>0</v>
      </c>
    </row>
    <row r="86" spans="2:43">
      <c r="B86" s="73" t="s">
        <v>166</v>
      </c>
      <c r="C86" s="191">
        <v>4</v>
      </c>
      <c r="D86" s="140">
        <v>0.75</v>
      </c>
      <c r="E86" s="140">
        <v>0.25</v>
      </c>
      <c r="F86" s="140">
        <v>0</v>
      </c>
      <c r="G86" s="140">
        <v>0</v>
      </c>
      <c r="H86" s="140">
        <v>0.25</v>
      </c>
      <c r="I86" s="140">
        <v>1</v>
      </c>
      <c r="J86" s="140">
        <v>0</v>
      </c>
      <c r="K86" s="140">
        <v>0</v>
      </c>
      <c r="L86" s="140">
        <v>0</v>
      </c>
      <c r="M86" s="140">
        <v>0</v>
      </c>
      <c r="N86" s="140">
        <v>0</v>
      </c>
      <c r="O86" s="140">
        <v>0.25</v>
      </c>
      <c r="P86" s="140">
        <v>0</v>
      </c>
      <c r="Q86" s="140">
        <v>0</v>
      </c>
      <c r="R86" s="140">
        <v>0.5</v>
      </c>
      <c r="S86" s="140">
        <v>0</v>
      </c>
      <c r="T86" s="140">
        <v>0.25</v>
      </c>
      <c r="U86" s="140">
        <v>0.25</v>
      </c>
      <c r="V86" s="140">
        <v>0</v>
      </c>
      <c r="W86" s="140">
        <v>0</v>
      </c>
      <c r="X86" s="140">
        <v>0.5</v>
      </c>
      <c r="Y86" s="140">
        <v>0.25</v>
      </c>
      <c r="Z86" s="140">
        <v>0</v>
      </c>
      <c r="AA86" s="140">
        <v>0</v>
      </c>
      <c r="AB86" s="140">
        <v>0</v>
      </c>
      <c r="AC86" s="140">
        <v>0</v>
      </c>
      <c r="AD86" s="140">
        <v>0.25</v>
      </c>
      <c r="AE86" s="140">
        <v>0.25</v>
      </c>
      <c r="AF86" s="140">
        <v>0</v>
      </c>
      <c r="AG86" s="140">
        <v>0.5</v>
      </c>
      <c r="AH86" s="140">
        <v>0</v>
      </c>
      <c r="AI86" s="140">
        <v>0</v>
      </c>
      <c r="AJ86" s="140">
        <v>0</v>
      </c>
      <c r="AK86" s="140">
        <v>0.5</v>
      </c>
      <c r="AL86" s="140">
        <v>0.5</v>
      </c>
      <c r="AM86" s="140">
        <v>0</v>
      </c>
      <c r="AN86" s="140">
        <v>0.5</v>
      </c>
      <c r="AO86" s="140">
        <v>0</v>
      </c>
      <c r="AP86" s="140">
        <v>0</v>
      </c>
      <c r="AQ86" s="140">
        <v>0</v>
      </c>
    </row>
    <row r="87" spans="2:43">
      <c r="B87" s="73" t="s">
        <v>132</v>
      </c>
      <c r="C87" s="191">
        <v>1</v>
      </c>
      <c r="D87" s="140">
        <v>1</v>
      </c>
      <c r="E87" s="140">
        <v>0</v>
      </c>
      <c r="F87" s="140">
        <v>0</v>
      </c>
      <c r="G87" s="140">
        <v>0</v>
      </c>
      <c r="H87" s="140">
        <v>0</v>
      </c>
      <c r="I87" s="140">
        <v>1</v>
      </c>
      <c r="J87" s="140">
        <v>0</v>
      </c>
      <c r="K87" s="140">
        <v>0</v>
      </c>
      <c r="L87" s="140">
        <v>0</v>
      </c>
      <c r="M87" s="140">
        <v>0</v>
      </c>
      <c r="N87" s="140">
        <v>0</v>
      </c>
      <c r="O87" s="140">
        <v>0</v>
      </c>
      <c r="P87" s="140">
        <v>0</v>
      </c>
      <c r="Q87" s="140">
        <v>0</v>
      </c>
      <c r="R87" s="140">
        <v>0</v>
      </c>
      <c r="S87" s="140">
        <v>1</v>
      </c>
      <c r="T87" s="140">
        <v>0</v>
      </c>
      <c r="U87" s="140">
        <v>0</v>
      </c>
      <c r="V87" s="140">
        <v>0</v>
      </c>
      <c r="W87" s="140">
        <v>0</v>
      </c>
      <c r="X87" s="140">
        <v>0</v>
      </c>
      <c r="Y87" s="140">
        <v>0</v>
      </c>
      <c r="Z87" s="140">
        <v>0</v>
      </c>
      <c r="AA87" s="140">
        <v>1</v>
      </c>
      <c r="AB87" s="140">
        <v>0</v>
      </c>
      <c r="AC87" s="140">
        <v>0</v>
      </c>
      <c r="AD87" s="140">
        <v>0</v>
      </c>
      <c r="AE87" s="140">
        <v>0</v>
      </c>
      <c r="AF87" s="140">
        <v>0</v>
      </c>
      <c r="AG87" s="140">
        <v>1</v>
      </c>
      <c r="AH87" s="140">
        <v>0</v>
      </c>
      <c r="AI87" s="140">
        <v>0</v>
      </c>
      <c r="AJ87" s="140">
        <v>0</v>
      </c>
      <c r="AK87" s="140">
        <v>1</v>
      </c>
      <c r="AL87" s="140">
        <v>0</v>
      </c>
      <c r="AM87" s="140">
        <v>0</v>
      </c>
      <c r="AN87" s="140">
        <v>1</v>
      </c>
      <c r="AO87" s="140">
        <v>0</v>
      </c>
      <c r="AP87" s="140">
        <v>0</v>
      </c>
      <c r="AQ87" s="140">
        <v>0</v>
      </c>
    </row>
    <row r="88" spans="2:43">
      <c r="B88" s="73" t="s">
        <v>141</v>
      </c>
      <c r="C88" s="191">
        <v>3</v>
      </c>
      <c r="D88" s="140">
        <v>0.33333333333333331</v>
      </c>
      <c r="E88" s="140">
        <v>0.66666666666666663</v>
      </c>
      <c r="F88" s="140">
        <v>0</v>
      </c>
      <c r="G88" s="140">
        <v>0</v>
      </c>
      <c r="H88" s="140">
        <v>0</v>
      </c>
      <c r="I88" s="140">
        <v>1</v>
      </c>
      <c r="J88" s="140">
        <v>0</v>
      </c>
      <c r="K88" s="140">
        <v>0</v>
      </c>
      <c r="L88" s="140">
        <v>0</v>
      </c>
      <c r="M88" s="140">
        <v>0</v>
      </c>
      <c r="N88" s="140">
        <v>0</v>
      </c>
      <c r="O88" s="140">
        <v>0</v>
      </c>
      <c r="P88" s="140">
        <v>0</v>
      </c>
      <c r="Q88" s="140">
        <v>0</v>
      </c>
      <c r="R88" s="140">
        <v>0.33333333333333331</v>
      </c>
      <c r="S88" s="140">
        <v>0</v>
      </c>
      <c r="T88" s="140">
        <v>0.66666666666666663</v>
      </c>
      <c r="U88" s="140">
        <v>0</v>
      </c>
      <c r="V88" s="140">
        <v>0</v>
      </c>
      <c r="W88" s="140">
        <v>0</v>
      </c>
      <c r="X88" s="140">
        <v>0</v>
      </c>
      <c r="Y88" s="140">
        <v>0</v>
      </c>
      <c r="Z88" s="140">
        <v>0</v>
      </c>
      <c r="AA88" s="140">
        <v>1</v>
      </c>
      <c r="AB88" s="140">
        <v>0</v>
      </c>
      <c r="AC88" s="140">
        <v>0</v>
      </c>
      <c r="AD88" s="140">
        <v>0.66666666666666663</v>
      </c>
      <c r="AE88" s="140">
        <v>0</v>
      </c>
      <c r="AF88" s="140">
        <v>0</v>
      </c>
      <c r="AG88" s="140">
        <v>0.33333333333333331</v>
      </c>
      <c r="AH88" s="140">
        <v>0</v>
      </c>
      <c r="AI88" s="140">
        <v>0</v>
      </c>
      <c r="AJ88" s="140">
        <v>0</v>
      </c>
      <c r="AK88" s="140">
        <v>1</v>
      </c>
      <c r="AL88" s="140">
        <v>0</v>
      </c>
      <c r="AM88" s="140">
        <v>0</v>
      </c>
      <c r="AN88" s="140">
        <v>0.33333333333333331</v>
      </c>
      <c r="AO88" s="140">
        <v>0</v>
      </c>
      <c r="AP88" s="140">
        <v>0.66666666666666663</v>
      </c>
      <c r="AQ88" s="140">
        <v>0</v>
      </c>
    </row>
    <row r="89" spans="2:43">
      <c r="B89" s="73" t="s">
        <v>126</v>
      </c>
      <c r="C89" s="191">
        <v>3</v>
      </c>
      <c r="D89" s="140">
        <v>0.33333333333333331</v>
      </c>
      <c r="E89" s="140">
        <v>0.66666666666666663</v>
      </c>
      <c r="F89" s="140">
        <v>0</v>
      </c>
      <c r="G89" s="140">
        <v>0</v>
      </c>
      <c r="H89" s="140">
        <v>0.33333333333333331</v>
      </c>
      <c r="I89" s="140">
        <v>1</v>
      </c>
      <c r="J89" s="140">
        <v>0</v>
      </c>
      <c r="K89" s="140">
        <v>0</v>
      </c>
      <c r="L89" s="140">
        <v>0</v>
      </c>
      <c r="M89" s="140">
        <v>0</v>
      </c>
      <c r="N89" s="140">
        <v>0</v>
      </c>
      <c r="O89" s="140">
        <v>0.33333333333333331</v>
      </c>
      <c r="P89" s="140">
        <v>0</v>
      </c>
      <c r="Q89" s="140">
        <v>0</v>
      </c>
      <c r="R89" s="140">
        <v>0</v>
      </c>
      <c r="S89" s="140">
        <v>0.33333333333333331</v>
      </c>
      <c r="T89" s="140">
        <v>0</v>
      </c>
      <c r="U89" s="140">
        <v>0</v>
      </c>
      <c r="V89" s="140">
        <v>0.33333333333333331</v>
      </c>
      <c r="W89" s="140">
        <v>0</v>
      </c>
      <c r="X89" s="140">
        <v>0</v>
      </c>
      <c r="Y89" s="140">
        <v>0.33333333333333331</v>
      </c>
      <c r="Z89" s="140">
        <v>0</v>
      </c>
      <c r="AA89" s="140">
        <v>0.33333333333333331</v>
      </c>
      <c r="AB89" s="140">
        <v>0</v>
      </c>
      <c r="AC89" s="140">
        <v>0</v>
      </c>
      <c r="AD89" s="140">
        <v>0.66666666666666663</v>
      </c>
      <c r="AE89" s="140">
        <v>0</v>
      </c>
      <c r="AF89" s="140">
        <v>0.33333333333333331</v>
      </c>
      <c r="AG89" s="140">
        <v>0</v>
      </c>
      <c r="AH89" s="140">
        <v>0</v>
      </c>
      <c r="AI89" s="140">
        <v>0</v>
      </c>
      <c r="AJ89" s="140">
        <v>0</v>
      </c>
      <c r="AK89" s="140">
        <v>1</v>
      </c>
      <c r="AL89" s="140">
        <v>0</v>
      </c>
      <c r="AM89" s="140">
        <v>0</v>
      </c>
      <c r="AN89" s="140">
        <v>0.33333333333333331</v>
      </c>
      <c r="AO89" s="140">
        <v>0.33333333333333331</v>
      </c>
      <c r="AP89" s="140">
        <v>0.33333333333333331</v>
      </c>
      <c r="AQ89" s="140">
        <v>0</v>
      </c>
    </row>
    <row r="90" spans="2:43">
      <c r="B90" s="73" t="s">
        <v>139</v>
      </c>
      <c r="C90" s="191">
        <v>2</v>
      </c>
      <c r="D90" s="140">
        <v>0.5</v>
      </c>
      <c r="E90" s="140">
        <v>0.5</v>
      </c>
      <c r="F90" s="140">
        <v>0</v>
      </c>
      <c r="G90" s="140">
        <v>0</v>
      </c>
      <c r="H90" s="140">
        <v>0</v>
      </c>
      <c r="I90" s="140">
        <v>0.5</v>
      </c>
      <c r="J90" s="140">
        <v>0.5</v>
      </c>
      <c r="K90" s="140">
        <v>0</v>
      </c>
      <c r="L90" s="140">
        <v>0</v>
      </c>
      <c r="M90" s="140">
        <v>0</v>
      </c>
      <c r="N90" s="140">
        <v>0</v>
      </c>
      <c r="O90" s="140">
        <v>0</v>
      </c>
      <c r="P90" s="140">
        <v>0.5</v>
      </c>
      <c r="Q90" s="140">
        <v>0</v>
      </c>
      <c r="R90" s="140">
        <v>0</v>
      </c>
      <c r="S90" s="140">
        <v>0.5</v>
      </c>
      <c r="T90" s="140">
        <v>0</v>
      </c>
      <c r="U90" s="140">
        <v>0</v>
      </c>
      <c r="V90" s="140">
        <v>0</v>
      </c>
      <c r="W90" s="140">
        <v>0</v>
      </c>
      <c r="X90" s="140">
        <v>0</v>
      </c>
      <c r="Y90" s="140">
        <v>0.5</v>
      </c>
      <c r="Z90" s="140">
        <v>0</v>
      </c>
      <c r="AA90" s="140">
        <v>0</v>
      </c>
      <c r="AB90" s="140">
        <v>0</v>
      </c>
      <c r="AC90" s="140">
        <v>0</v>
      </c>
      <c r="AD90" s="140">
        <v>0.5</v>
      </c>
      <c r="AE90" s="140">
        <v>0</v>
      </c>
      <c r="AF90" s="140">
        <v>0</v>
      </c>
      <c r="AG90" s="140">
        <v>0</v>
      </c>
      <c r="AH90" s="140">
        <v>0</v>
      </c>
      <c r="AI90" s="140">
        <v>0</v>
      </c>
      <c r="AJ90" s="140">
        <v>0.5</v>
      </c>
      <c r="AK90" s="140">
        <v>1</v>
      </c>
      <c r="AL90" s="140">
        <v>0</v>
      </c>
      <c r="AM90" s="140">
        <v>0</v>
      </c>
      <c r="AN90" s="140">
        <v>0</v>
      </c>
      <c r="AO90" s="140">
        <v>0</v>
      </c>
      <c r="AP90" s="140">
        <v>0.5</v>
      </c>
      <c r="AQ90" s="140">
        <v>0</v>
      </c>
    </row>
    <row r="91" spans="2:43">
      <c r="B91" s="73" t="s">
        <v>129</v>
      </c>
      <c r="C91" s="191">
        <v>1</v>
      </c>
      <c r="D91" s="140">
        <v>1</v>
      </c>
      <c r="E91" s="140">
        <v>0</v>
      </c>
      <c r="F91" s="140">
        <v>0</v>
      </c>
      <c r="G91" s="140">
        <v>0</v>
      </c>
      <c r="H91" s="140">
        <v>0</v>
      </c>
      <c r="I91" s="140">
        <v>1</v>
      </c>
      <c r="J91" s="140">
        <v>0</v>
      </c>
      <c r="K91" s="140">
        <v>0</v>
      </c>
      <c r="L91" s="140">
        <v>0</v>
      </c>
      <c r="M91" s="140">
        <v>0</v>
      </c>
      <c r="N91" s="140">
        <v>0</v>
      </c>
      <c r="O91" s="140">
        <v>0</v>
      </c>
      <c r="P91" s="140">
        <v>0</v>
      </c>
      <c r="Q91" s="140">
        <v>0</v>
      </c>
      <c r="R91" s="140">
        <v>0</v>
      </c>
      <c r="S91" s="140">
        <v>0</v>
      </c>
      <c r="T91" s="140">
        <v>1</v>
      </c>
      <c r="U91" s="140">
        <v>0</v>
      </c>
      <c r="V91" s="140">
        <v>0</v>
      </c>
      <c r="W91" s="140">
        <v>0</v>
      </c>
      <c r="X91" s="140">
        <v>0</v>
      </c>
      <c r="Y91" s="140">
        <v>0</v>
      </c>
      <c r="Z91" s="140">
        <v>0</v>
      </c>
      <c r="AA91" s="140">
        <v>1</v>
      </c>
      <c r="AB91" s="140">
        <v>0</v>
      </c>
      <c r="AC91" s="140">
        <v>0</v>
      </c>
      <c r="AD91" s="140">
        <v>1</v>
      </c>
      <c r="AE91" s="140">
        <v>0</v>
      </c>
      <c r="AF91" s="140">
        <v>0</v>
      </c>
      <c r="AG91" s="140">
        <v>0</v>
      </c>
      <c r="AH91" s="140">
        <v>0</v>
      </c>
      <c r="AI91" s="140">
        <v>0</v>
      </c>
      <c r="AJ91" s="140">
        <v>0</v>
      </c>
      <c r="AK91" s="140">
        <v>1</v>
      </c>
      <c r="AL91" s="140">
        <v>0</v>
      </c>
      <c r="AM91" s="140">
        <v>0</v>
      </c>
      <c r="AN91" s="140">
        <v>0</v>
      </c>
      <c r="AO91" s="140">
        <v>0</v>
      </c>
      <c r="AP91" s="140">
        <v>1</v>
      </c>
      <c r="AQ91" s="140">
        <v>0</v>
      </c>
    </row>
    <row r="92" spans="2:43">
      <c r="B92" s="73" t="s">
        <v>156</v>
      </c>
      <c r="C92" s="191">
        <v>2</v>
      </c>
      <c r="D92" s="140">
        <v>0.5</v>
      </c>
      <c r="E92" s="140">
        <v>0.5</v>
      </c>
      <c r="F92" s="140">
        <v>0</v>
      </c>
      <c r="G92" s="140">
        <v>0</v>
      </c>
      <c r="H92" s="140">
        <v>0</v>
      </c>
      <c r="I92" s="140">
        <v>1</v>
      </c>
      <c r="J92" s="140">
        <v>0</v>
      </c>
      <c r="K92" s="140">
        <v>0</v>
      </c>
      <c r="L92" s="140">
        <v>0</v>
      </c>
      <c r="M92" s="140">
        <v>0</v>
      </c>
      <c r="N92" s="140">
        <v>0</v>
      </c>
      <c r="O92" s="140">
        <v>0</v>
      </c>
      <c r="P92" s="140">
        <v>0</v>
      </c>
      <c r="Q92" s="140">
        <v>0</v>
      </c>
      <c r="R92" s="140">
        <v>0</v>
      </c>
      <c r="S92" s="140">
        <v>0</v>
      </c>
      <c r="T92" s="140">
        <v>1</v>
      </c>
      <c r="U92" s="140">
        <v>0</v>
      </c>
      <c r="V92" s="140">
        <v>0</v>
      </c>
      <c r="W92" s="140">
        <v>0</v>
      </c>
      <c r="X92" s="140">
        <v>0</v>
      </c>
      <c r="Y92" s="140">
        <v>0</v>
      </c>
      <c r="Z92" s="140">
        <v>0</v>
      </c>
      <c r="AA92" s="140">
        <v>1</v>
      </c>
      <c r="AB92" s="140">
        <v>0</v>
      </c>
      <c r="AC92" s="140">
        <v>0</v>
      </c>
      <c r="AD92" s="140">
        <v>1</v>
      </c>
      <c r="AE92" s="140">
        <v>0</v>
      </c>
      <c r="AF92" s="140">
        <v>0</v>
      </c>
      <c r="AG92" s="140">
        <v>0</v>
      </c>
      <c r="AH92" s="140">
        <v>0</v>
      </c>
      <c r="AI92" s="140">
        <v>0</v>
      </c>
      <c r="AJ92" s="140">
        <v>0</v>
      </c>
      <c r="AK92" s="140">
        <v>1</v>
      </c>
      <c r="AL92" s="140">
        <v>0</v>
      </c>
      <c r="AM92" s="140">
        <v>0</v>
      </c>
      <c r="AN92" s="140">
        <v>0</v>
      </c>
      <c r="AO92" s="140">
        <v>0</v>
      </c>
      <c r="AP92" s="140">
        <v>1</v>
      </c>
      <c r="AQ92" s="140">
        <v>0</v>
      </c>
    </row>
    <row r="93" spans="2:43">
      <c r="B93" s="73" t="s">
        <v>123</v>
      </c>
      <c r="C93" s="191">
        <v>3</v>
      </c>
      <c r="D93" s="140">
        <v>1</v>
      </c>
      <c r="E93" s="140">
        <v>0</v>
      </c>
      <c r="F93" s="140">
        <v>0</v>
      </c>
      <c r="G93" s="140">
        <v>0</v>
      </c>
      <c r="H93" s="140">
        <v>0</v>
      </c>
      <c r="I93" s="140">
        <v>1</v>
      </c>
      <c r="J93" s="140">
        <v>0</v>
      </c>
      <c r="K93" s="140">
        <v>0</v>
      </c>
      <c r="L93" s="140">
        <v>0</v>
      </c>
      <c r="M93" s="140">
        <v>0</v>
      </c>
      <c r="N93" s="140">
        <v>0</v>
      </c>
      <c r="O93" s="140">
        <v>0.33333333333333331</v>
      </c>
      <c r="P93" s="140">
        <v>0</v>
      </c>
      <c r="Q93" s="140">
        <v>0</v>
      </c>
      <c r="R93" s="140">
        <v>0</v>
      </c>
      <c r="S93" s="140">
        <v>0</v>
      </c>
      <c r="T93" s="140">
        <v>0.66666666666666663</v>
      </c>
      <c r="U93" s="140">
        <v>0</v>
      </c>
      <c r="V93" s="140">
        <v>0.33333333333333331</v>
      </c>
      <c r="W93" s="140">
        <v>0</v>
      </c>
      <c r="X93" s="140">
        <v>0</v>
      </c>
      <c r="Y93" s="140">
        <v>0.33333333333333331</v>
      </c>
      <c r="Z93" s="140">
        <v>0</v>
      </c>
      <c r="AA93" s="140">
        <v>0.33333333333333331</v>
      </c>
      <c r="AB93" s="140">
        <v>0</v>
      </c>
      <c r="AC93" s="140">
        <v>0</v>
      </c>
      <c r="AD93" s="140">
        <v>0.33333333333333331</v>
      </c>
      <c r="AE93" s="140">
        <v>0</v>
      </c>
      <c r="AF93" s="140">
        <v>0.33333333333333331</v>
      </c>
      <c r="AG93" s="140">
        <v>0</v>
      </c>
      <c r="AH93" s="140">
        <v>0</v>
      </c>
      <c r="AI93" s="140">
        <v>0</v>
      </c>
      <c r="AJ93" s="140">
        <v>0.33333333333333331</v>
      </c>
      <c r="AK93" s="140">
        <v>1</v>
      </c>
      <c r="AL93" s="140">
        <v>0</v>
      </c>
      <c r="AM93" s="140">
        <v>0</v>
      </c>
      <c r="AN93" s="140">
        <v>0</v>
      </c>
      <c r="AO93" s="140">
        <v>0</v>
      </c>
      <c r="AP93" s="140">
        <v>0.66666666666666663</v>
      </c>
      <c r="AQ93" s="140">
        <v>0</v>
      </c>
    </row>
    <row r="94" spans="2:43">
      <c r="B94" s="73" t="s">
        <v>116</v>
      </c>
      <c r="C94" s="191">
        <v>8</v>
      </c>
      <c r="D94" s="140">
        <v>0.75</v>
      </c>
      <c r="E94" s="140">
        <v>0.25</v>
      </c>
      <c r="F94" s="140">
        <v>0</v>
      </c>
      <c r="G94" s="140">
        <v>0</v>
      </c>
      <c r="H94" s="140">
        <v>0</v>
      </c>
      <c r="I94" s="140">
        <v>1</v>
      </c>
      <c r="J94" s="140">
        <v>0</v>
      </c>
      <c r="K94" s="140">
        <v>0</v>
      </c>
      <c r="L94" s="140">
        <v>0</v>
      </c>
      <c r="M94" s="140">
        <v>0</v>
      </c>
      <c r="N94" s="140">
        <v>0</v>
      </c>
      <c r="O94" s="140">
        <v>0</v>
      </c>
      <c r="P94" s="140">
        <v>0.125</v>
      </c>
      <c r="Q94" s="140">
        <v>0</v>
      </c>
      <c r="R94" s="140">
        <v>0</v>
      </c>
      <c r="S94" s="140">
        <v>0.375</v>
      </c>
      <c r="T94" s="140">
        <v>0.25</v>
      </c>
      <c r="U94" s="140">
        <v>0</v>
      </c>
      <c r="V94" s="140">
        <v>0</v>
      </c>
      <c r="W94" s="140">
        <v>0</v>
      </c>
      <c r="X94" s="140">
        <v>0.5</v>
      </c>
      <c r="Y94" s="140">
        <v>0.125</v>
      </c>
      <c r="Z94" s="140">
        <v>0</v>
      </c>
      <c r="AA94" s="140">
        <v>0.375</v>
      </c>
      <c r="AB94" s="140">
        <v>0</v>
      </c>
      <c r="AC94" s="140">
        <v>0</v>
      </c>
      <c r="AD94" s="140">
        <v>0.25</v>
      </c>
      <c r="AE94" s="140">
        <v>0</v>
      </c>
      <c r="AF94" s="140">
        <v>0</v>
      </c>
      <c r="AG94" s="140">
        <v>0.75</v>
      </c>
      <c r="AH94" s="140">
        <v>0</v>
      </c>
      <c r="AI94" s="140">
        <v>0</v>
      </c>
      <c r="AJ94" s="140">
        <v>0</v>
      </c>
      <c r="AK94" s="140">
        <v>1</v>
      </c>
      <c r="AL94" s="140">
        <v>0</v>
      </c>
      <c r="AM94" s="140">
        <v>0</v>
      </c>
      <c r="AN94" s="140">
        <v>0.25</v>
      </c>
      <c r="AO94" s="140">
        <v>0</v>
      </c>
      <c r="AP94" s="140">
        <v>0.375</v>
      </c>
      <c r="AQ94" s="140">
        <v>0</v>
      </c>
    </row>
    <row r="95" spans="2:43">
      <c r="B95" s="73" t="s">
        <v>524</v>
      </c>
      <c r="C95" s="191">
        <v>1</v>
      </c>
      <c r="D95" s="140">
        <v>1</v>
      </c>
      <c r="E95" s="140">
        <v>0</v>
      </c>
      <c r="F95" s="140">
        <v>0</v>
      </c>
      <c r="G95" s="140">
        <v>0</v>
      </c>
      <c r="H95" s="140">
        <v>0</v>
      </c>
      <c r="I95" s="140">
        <v>0</v>
      </c>
      <c r="J95" s="140">
        <v>0</v>
      </c>
      <c r="K95" s="140">
        <v>0</v>
      </c>
      <c r="L95" s="140">
        <v>0</v>
      </c>
      <c r="M95" s="140">
        <v>0</v>
      </c>
      <c r="N95" s="140">
        <v>0</v>
      </c>
      <c r="O95" s="140">
        <v>0</v>
      </c>
      <c r="P95" s="140">
        <v>0</v>
      </c>
      <c r="Q95" s="140">
        <v>0</v>
      </c>
      <c r="R95" s="140">
        <v>0</v>
      </c>
      <c r="S95" s="140">
        <v>0</v>
      </c>
      <c r="T95" s="140">
        <v>0</v>
      </c>
      <c r="U95" s="140">
        <v>0</v>
      </c>
      <c r="V95" s="140">
        <v>0</v>
      </c>
      <c r="W95" s="140">
        <v>0</v>
      </c>
      <c r="X95" s="140">
        <v>0</v>
      </c>
      <c r="Y95" s="140">
        <v>0</v>
      </c>
      <c r="Z95" s="140">
        <v>0</v>
      </c>
      <c r="AA95" s="140">
        <v>0</v>
      </c>
      <c r="AB95" s="140">
        <v>0</v>
      </c>
      <c r="AC95" s="140">
        <v>0</v>
      </c>
      <c r="AD95" s="140">
        <v>0</v>
      </c>
      <c r="AE95" s="140">
        <v>0</v>
      </c>
      <c r="AF95" s="140">
        <v>0</v>
      </c>
      <c r="AG95" s="140">
        <v>0</v>
      </c>
      <c r="AH95" s="140">
        <v>0</v>
      </c>
      <c r="AI95" s="140">
        <v>0</v>
      </c>
      <c r="AJ95" s="140">
        <v>0</v>
      </c>
      <c r="AK95" s="140">
        <v>0</v>
      </c>
      <c r="AL95" s="140">
        <v>0</v>
      </c>
      <c r="AM95" s="140">
        <v>0</v>
      </c>
      <c r="AN95" s="140">
        <v>0</v>
      </c>
      <c r="AO95" s="140">
        <v>0</v>
      </c>
      <c r="AP95" s="140">
        <v>0</v>
      </c>
      <c r="AQ95" s="140">
        <v>0</v>
      </c>
    </row>
    <row r="96" spans="2:43">
      <c r="B96" s="73" t="s">
        <v>503</v>
      </c>
      <c r="C96" s="191">
        <v>1</v>
      </c>
      <c r="D96" s="140">
        <v>1</v>
      </c>
      <c r="E96" s="140">
        <v>0</v>
      </c>
      <c r="F96" s="140">
        <v>0</v>
      </c>
      <c r="G96" s="140">
        <v>0</v>
      </c>
      <c r="H96" s="140">
        <v>0</v>
      </c>
      <c r="I96" s="140">
        <v>1</v>
      </c>
      <c r="J96" s="140">
        <v>0</v>
      </c>
      <c r="K96" s="140">
        <v>0</v>
      </c>
      <c r="L96" s="140">
        <v>0</v>
      </c>
      <c r="M96" s="140">
        <v>0</v>
      </c>
      <c r="N96" s="140">
        <v>0</v>
      </c>
      <c r="O96" s="140">
        <v>0</v>
      </c>
      <c r="P96" s="140">
        <v>0</v>
      </c>
      <c r="Q96" s="140">
        <v>0</v>
      </c>
      <c r="R96" s="140">
        <v>0</v>
      </c>
      <c r="S96" s="140">
        <v>0</v>
      </c>
      <c r="T96" s="140">
        <v>1</v>
      </c>
      <c r="U96" s="140">
        <v>0</v>
      </c>
      <c r="V96" s="140">
        <v>0</v>
      </c>
      <c r="W96" s="140">
        <v>0</v>
      </c>
      <c r="X96" s="140">
        <v>0</v>
      </c>
      <c r="Y96" s="140">
        <v>0</v>
      </c>
      <c r="Z96" s="140">
        <v>0</v>
      </c>
      <c r="AA96" s="140">
        <v>1</v>
      </c>
      <c r="AB96" s="140">
        <v>0</v>
      </c>
      <c r="AC96" s="140">
        <v>0</v>
      </c>
      <c r="AD96" s="140">
        <v>0</v>
      </c>
      <c r="AE96" s="140">
        <v>0</v>
      </c>
      <c r="AF96" s="140">
        <v>0</v>
      </c>
      <c r="AG96" s="140">
        <v>1</v>
      </c>
      <c r="AH96" s="140">
        <v>0</v>
      </c>
      <c r="AI96" s="140">
        <v>0</v>
      </c>
      <c r="AJ96" s="140">
        <v>0</v>
      </c>
      <c r="AK96" s="140">
        <v>1</v>
      </c>
      <c r="AL96" s="140">
        <v>0</v>
      </c>
      <c r="AM96" s="140">
        <v>0</v>
      </c>
      <c r="AN96" s="140">
        <v>0</v>
      </c>
      <c r="AO96" s="140">
        <v>0</v>
      </c>
      <c r="AP96" s="140">
        <v>1</v>
      </c>
      <c r="AQ96" s="140">
        <v>0</v>
      </c>
    </row>
    <row r="97" spans="2:43">
      <c r="B97" s="73" t="s">
        <v>159</v>
      </c>
      <c r="C97" s="191">
        <v>2</v>
      </c>
      <c r="D97" s="140">
        <v>1</v>
      </c>
      <c r="E97" s="140">
        <v>0</v>
      </c>
      <c r="F97" s="140">
        <v>0</v>
      </c>
      <c r="G97" s="140">
        <v>0</v>
      </c>
      <c r="H97" s="140">
        <v>0</v>
      </c>
      <c r="I97" s="140">
        <v>0.5</v>
      </c>
      <c r="J97" s="140">
        <v>0.5</v>
      </c>
      <c r="K97" s="140">
        <v>0</v>
      </c>
      <c r="L97" s="140">
        <v>0</v>
      </c>
      <c r="M97" s="140">
        <v>0</v>
      </c>
      <c r="N97" s="140">
        <v>0</v>
      </c>
      <c r="O97" s="140">
        <v>0.5</v>
      </c>
      <c r="P97" s="140">
        <v>0</v>
      </c>
      <c r="Q97" s="140">
        <v>0.5</v>
      </c>
      <c r="R97" s="140">
        <v>0</v>
      </c>
      <c r="S97" s="140">
        <v>0</v>
      </c>
      <c r="T97" s="140">
        <v>0</v>
      </c>
      <c r="U97" s="140">
        <v>0</v>
      </c>
      <c r="V97" s="140">
        <v>0.5</v>
      </c>
      <c r="W97" s="140">
        <v>0.5</v>
      </c>
      <c r="X97" s="140">
        <v>0</v>
      </c>
      <c r="Y97" s="140">
        <v>0</v>
      </c>
      <c r="Z97" s="140">
        <v>0</v>
      </c>
      <c r="AA97" s="140">
        <v>0</v>
      </c>
      <c r="AB97" s="140">
        <v>0</v>
      </c>
      <c r="AC97" s="140">
        <v>0</v>
      </c>
      <c r="AD97" s="140">
        <v>0</v>
      </c>
      <c r="AE97" s="140">
        <v>0</v>
      </c>
      <c r="AF97" s="140">
        <v>1</v>
      </c>
      <c r="AG97" s="140">
        <v>0</v>
      </c>
      <c r="AH97" s="140">
        <v>0</v>
      </c>
      <c r="AI97" s="140">
        <v>0</v>
      </c>
      <c r="AJ97" s="140">
        <v>0</v>
      </c>
      <c r="AK97" s="140">
        <v>1</v>
      </c>
      <c r="AL97" s="140">
        <v>0</v>
      </c>
      <c r="AM97" s="140">
        <v>0</v>
      </c>
      <c r="AN97" s="140">
        <v>0.5</v>
      </c>
      <c r="AO97" s="140">
        <v>0.5</v>
      </c>
      <c r="AP97" s="140">
        <v>0</v>
      </c>
      <c r="AQ97" s="140">
        <v>0</v>
      </c>
    </row>
    <row r="98" spans="2:43">
      <c r="B98" s="73" t="s">
        <v>148</v>
      </c>
      <c r="C98" s="191">
        <v>2</v>
      </c>
      <c r="D98" s="140">
        <v>1</v>
      </c>
      <c r="E98" s="140">
        <v>0</v>
      </c>
      <c r="F98" s="140">
        <v>0</v>
      </c>
      <c r="G98" s="140">
        <v>0</v>
      </c>
      <c r="H98" s="140">
        <v>0</v>
      </c>
      <c r="I98" s="140">
        <v>1</v>
      </c>
      <c r="J98" s="140">
        <v>0</v>
      </c>
      <c r="K98" s="140">
        <v>0</v>
      </c>
      <c r="L98" s="140">
        <v>0</v>
      </c>
      <c r="M98" s="140">
        <v>0</v>
      </c>
      <c r="N98" s="140">
        <v>0</v>
      </c>
      <c r="O98" s="140">
        <v>0</v>
      </c>
      <c r="P98" s="140">
        <v>0</v>
      </c>
      <c r="Q98" s="140">
        <v>0</v>
      </c>
      <c r="R98" s="140">
        <v>0.5</v>
      </c>
      <c r="S98" s="140">
        <v>0</v>
      </c>
      <c r="T98" s="140">
        <v>0.5</v>
      </c>
      <c r="U98" s="140">
        <v>0</v>
      </c>
      <c r="V98" s="140">
        <v>0.5</v>
      </c>
      <c r="W98" s="140">
        <v>0</v>
      </c>
      <c r="X98" s="140">
        <v>0</v>
      </c>
      <c r="Y98" s="140">
        <v>0</v>
      </c>
      <c r="Z98" s="140">
        <v>0</v>
      </c>
      <c r="AA98" s="140">
        <v>0.5</v>
      </c>
      <c r="AB98" s="140">
        <v>0</v>
      </c>
      <c r="AC98" s="140">
        <v>0</v>
      </c>
      <c r="AD98" s="140">
        <v>1</v>
      </c>
      <c r="AE98" s="140">
        <v>0</v>
      </c>
      <c r="AF98" s="140">
        <v>0</v>
      </c>
      <c r="AG98" s="140">
        <v>0</v>
      </c>
      <c r="AH98" s="140">
        <v>0</v>
      </c>
      <c r="AI98" s="140">
        <v>0</v>
      </c>
      <c r="AJ98" s="140">
        <v>0</v>
      </c>
      <c r="AK98" s="140">
        <v>1</v>
      </c>
      <c r="AL98" s="140">
        <v>0</v>
      </c>
      <c r="AM98" s="140">
        <v>0</v>
      </c>
      <c r="AN98" s="140">
        <v>0</v>
      </c>
      <c r="AO98" s="140">
        <v>0</v>
      </c>
      <c r="AP98" s="140">
        <v>1</v>
      </c>
      <c r="AQ98" s="140">
        <v>0</v>
      </c>
    </row>
    <row r="99" spans="2:43">
      <c r="B99" s="73" t="s">
        <v>169</v>
      </c>
      <c r="C99" s="191">
        <v>6</v>
      </c>
      <c r="D99" s="140">
        <v>0.83333333333333337</v>
      </c>
      <c r="E99" s="140">
        <v>0.16666666666666666</v>
      </c>
      <c r="F99" s="140">
        <v>0</v>
      </c>
      <c r="G99" s="140">
        <v>0</v>
      </c>
      <c r="H99" s="140">
        <v>0.33333333333333331</v>
      </c>
      <c r="I99" s="140">
        <v>0.83333333333333337</v>
      </c>
      <c r="J99" s="140">
        <v>0</v>
      </c>
      <c r="K99" s="140">
        <v>0</v>
      </c>
      <c r="L99" s="140">
        <v>0</v>
      </c>
      <c r="M99" s="140">
        <v>0</v>
      </c>
      <c r="N99" s="140">
        <v>0.16666666666666666</v>
      </c>
      <c r="O99" s="140">
        <v>0</v>
      </c>
      <c r="P99" s="140">
        <v>0</v>
      </c>
      <c r="Q99" s="140">
        <v>0.16666666666666666</v>
      </c>
      <c r="R99" s="140">
        <v>0.33333333333333331</v>
      </c>
      <c r="S99" s="140">
        <v>0.16666666666666666</v>
      </c>
      <c r="T99" s="140">
        <v>0.33333333333333331</v>
      </c>
      <c r="U99" s="140">
        <v>0</v>
      </c>
      <c r="V99" s="140">
        <v>0.16666666666666666</v>
      </c>
      <c r="W99" s="140">
        <v>0.33333333333333331</v>
      </c>
      <c r="X99" s="140">
        <v>0</v>
      </c>
      <c r="Y99" s="140">
        <v>0.16666666666666666</v>
      </c>
      <c r="Z99" s="140">
        <v>0</v>
      </c>
      <c r="AA99" s="140">
        <v>0.33333333333333331</v>
      </c>
      <c r="AB99" s="140">
        <v>0</v>
      </c>
      <c r="AC99" s="140">
        <v>0</v>
      </c>
      <c r="AD99" s="140">
        <v>0.83333333333333337</v>
      </c>
      <c r="AE99" s="140">
        <v>0</v>
      </c>
      <c r="AF99" s="140">
        <v>0.16666666666666666</v>
      </c>
      <c r="AG99" s="140">
        <v>0</v>
      </c>
      <c r="AH99" s="140">
        <v>0</v>
      </c>
      <c r="AI99" s="140">
        <v>0</v>
      </c>
      <c r="AJ99" s="140">
        <v>0</v>
      </c>
      <c r="AK99" s="140">
        <v>0.83333333333333337</v>
      </c>
      <c r="AL99" s="140">
        <v>0.16666666666666666</v>
      </c>
      <c r="AM99" s="140">
        <v>0</v>
      </c>
      <c r="AN99" s="140">
        <v>0.5</v>
      </c>
      <c r="AO99" s="140">
        <v>0.16666666666666666</v>
      </c>
      <c r="AP99" s="140">
        <v>0.16666666666666666</v>
      </c>
      <c r="AQ99" s="140">
        <v>0.16666666666666666</v>
      </c>
    </row>
    <row r="100" spans="2:43">
      <c r="B100" s="73" t="s">
        <v>420</v>
      </c>
      <c r="C100" s="191">
        <v>3</v>
      </c>
      <c r="D100" s="140">
        <v>0.66666666666666663</v>
      </c>
      <c r="E100" s="140">
        <v>0.33333333333333331</v>
      </c>
      <c r="F100" s="140">
        <v>0</v>
      </c>
      <c r="G100" s="140">
        <v>0</v>
      </c>
      <c r="H100" s="140">
        <v>0</v>
      </c>
      <c r="I100" s="140">
        <v>1</v>
      </c>
      <c r="J100" s="140">
        <v>0</v>
      </c>
      <c r="K100" s="140">
        <v>0</v>
      </c>
      <c r="L100" s="140">
        <v>0</v>
      </c>
      <c r="M100" s="140">
        <v>0</v>
      </c>
      <c r="N100" s="140">
        <v>0</v>
      </c>
      <c r="O100" s="140">
        <v>0</v>
      </c>
      <c r="P100" s="140">
        <v>0</v>
      </c>
      <c r="Q100" s="140">
        <v>0</v>
      </c>
      <c r="R100" s="140">
        <v>0</v>
      </c>
      <c r="S100" s="140">
        <v>0.33333333333333331</v>
      </c>
      <c r="T100" s="140">
        <v>0</v>
      </c>
      <c r="U100" s="140">
        <v>0</v>
      </c>
      <c r="V100" s="140">
        <v>0</v>
      </c>
      <c r="W100" s="140">
        <v>0</v>
      </c>
      <c r="X100" s="140">
        <v>0.66666666666666663</v>
      </c>
      <c r="Y100" s="140">
        <v>0</v>
      </c>
      <c r="Z100" s="140">
        <v>0</v>
      </c>
      <c r="AA100" s="140">
        <v>0</v>
      </c>
      <c r="AB100" s="140">
        <v>0</v>
      </c>
      <c r="AC100" s="140">
        <v>0</v>
      </c>
      <c r="AD100" s="140">
        <v>0.33333333333333331</v>
      </c>
      <c r="AE100" s="140">
        <v>0</v>
      </c>
      <c r="AF100" s="140">
        <v>0</v>
      </c>
      <c r="AG100" s="140">
        <v>0.33333333333333331</v>
      </c>
      <c r="AH100" s="140">
        <v>0</v>
      </c>
      <c r="AI100" s="140">
        <v>0</v>
      </c>
      <c r="AJ100" s="140">
        <v>0</v>
      </c>
      <c r="AK100" s="140">
        <v>0.66666666666666663</v>
      </c>
      <c r="AL100" s="140">
        <v>0</v>
      </c>
      <c r="AM100" s="140">
        <v>0</v>
      </c>
      <c r="AN100" s="140">
        <v>0</v>
      </c>
      <c r="AO100" s="140">
        <v>0</v>
      </c>
      <c r="AP100" s="140">
        <v>0.33333333333333331</v>
      </c>
      <c r="AQ100" s="140">
        <v>0</v>
      </c>
    </row>
    <row r="101" spans="2:43">
      <c r="B101" s="73" t="s">
        <v>398</v>
      </c>
      <c r="C101" s="191">
        <v>1</v>
      </c>
      <c r="D101" s="140">
        <v>0</v>
      </c>
      <c r="E101" s="140">
        <v>1</v>
      </c>
      <c r="F101" s="140">
        <v>0</v>
      </c>
      <c r="G101" s="140">
        <v>0</v>
      </c>
      <c r="H101" s="140">
        <v>0</v>
      </c>
      <c r="I101" s="140">
        <v>1</v>
      </c>
      <c r="J101" s="140">
        <v>0</v>
      </c>
      <c r="K101" s="140">
        <v>0</v>
      </c>
      <c r="L101" s="140">
        <v>0</v>
      </c>
      <c r="M101" s="140">
        <v>0</v>
      </c>
      <c r="N101" s="140">
        <v>0</v>
      </c>
      <c r="O101" s="140">
        <v>0</v>
      </c>
      <c r="P101" s="140">
        <v>0</v>
      </c>
      <c r="Q101" s="140">
        <v>0</v>
      </c>
      <c r="R101" s="140">
        <v>0</v>
      </c>
      <c r="S101" s="140">
        <v>0</v>
      </c>
      <c r="T101" s="140">
        <v>1</v>
      </c>
      <c r="U101" s="140">
        <v>0</v>
      </c>
      <c r="V101" s="140">
        <v>0</v>
      </c>
      <c r="W101" s="140">
        <v>0</v>
      </c>
      <c r="X101" s="140">
        <v>0</v>
      </c>
      <c r="Y101" s="140">
        <v>0</v>
      </c>
      <c r="Z101" s="140">
        <v>0</v>
      </c>
      <c r="AA101" s="140">
        <v>1</v>
      </c>
      <c r="AB101" s="140">
        <v>0</v>
      </c>
      <c r="AC101" s="140">
        <v>0</v>
      </c>
      <c r="AD101" s="140">
        <v>1</v>
      </c>
      <c r="AE101" s="140">
        <v>0</v>
      </c>
      <c r="AF101" s="140">
        <v>0</v>
      </c>
      <c r="AG101" s="140">
        <v>0</v>
      </c>
      <c r="AH101" s="140">
        <v>0</v>
      </c>
      <c r="AI101" s="140">
        <v>0</v>
      </c>
      <c r="AJ101" s="140">
        <v>0</v>
      </c>
      <c r="AK101" s="140">
        <v>1</v>
      </c>
      <c r="AL101" s="140">
        <v>0</v>
      </c>
      <c r="AM101" s="140">
        <v>0</v>
      </c>
      <c r="AN101" s="140">
        <v>0</v>
      </c>
      <c r="AO101" s="140">
        <v>0</v>
      </c>
      <c r="AP101" s="140">
        <v>1</v>
      </c>
      <c r="AQ101" s="140">
        <v>0</v>
      </c>
    </row>
    <row r="102" spans="2:43">
      <c r="B102" s="73" t="s">
        <v>162</v>
      </c>
      <c r="C102" s="191">
        <v>3</v>
      </c>
      <c r="D102" s="140">
        <v>0.66666666666666663</v>
      </c>
      <c r="E102" s="140">
        <v>0.33333333333333331</v>
      </c>
      <c r="F102" s="140">
        <v>0</v>
      </c>
      <c r="G102" s="140">
        <v>0</v>
      </c>
      <c r="H102" s="140">
        <v>0</v>
      </c>
      <c r="I102" s="140">
        <v>0.66666666666666663</v>
      </c>
      <c r="J102" s="140">
        <v>0.33333333333333331</v>
      </c>
      <c r="K102" s="140">
        <v>0</v>
      </c>
      <c r="L102" s="140">
        <v>0</v>
      </c>
      <c r="M102" s="140">
        <v>0</v>
      </c>
      <c r="N102" s="140">
        <v>0</v>
      </c>
      <c r="O102" s="140">
        <v>0</v>
      </c>
      <c r="P102" s="140">
        <v>0</v>
      </c>
      <c r="Q102" s="140">
        <v>0</v>
      </c>
      <c r="R102" s="140">
        <v>0</v>
      </c>
      <c r="S102" s="140">
        <v>0.66666666666666663</v>
      </c>
      <c r="T102" s="140">
        <v>0.33333333333333331</v>
      </c>
      <c r="U102" s="140">
        <v>0</v>
      </c>
      <c r="V102" s="140">
        <v>0.33333333333333331</v>
      </c>
      <c r="W102" s="140">
        <v>0</v>
      </c>
      <c r="X102" s="140">
        <v>0.66666666666666663</v>
      </c>
      <c r="Y102" s="140">
        <v>0</v>
      </c>
      <c r="Z102" s="140">
        <v>0</v>
      </c>
      <c r="AA102" s="140">
        <v>0</v>
      </c>
      <c r="AB102" s="140">
        <v>0</v>
      </c>
      <c r="AC102" s="140">
        <v>0</v>
      </c>
      <c r="AD102" s="140">
        <v>0.33333333333333331</v>
      </c>
      <c r="AE102" s="140">
        <v>0</v>
      </c>
      <c r="AF102" s="140">
        <v>0.66666666666666663</v>
      </c>
      <c r="AG102" s="140">
        <v>0</v>
      </c>
      <c r="AH102" s="140">
        <v>0</v>
      </c>
      <c r="AI102" s="140">
        <v>0</v>
      </c>
      <c r="AJ102" s="140">
        <v>0</v>
      </c>
      <c r="AK102" s="140">
        <v>1</v>
      </c>
      <c r="AL102" s="140">
        <v>0</v>
      </c>
      <c r="AM102" s="140">
        <v>0</v>
      </c>
      <c r="AN102" s="140">
        <v>0</v>
      </c>
      <c r="AO102" s="140">
        <v>0</v>
      </c>
      <c r="AP102" s="140">
        <v>1</v>
      </c>
      <c r="AQ102" s="140">
        <v>0</v>
      </c>
    </row>
    <row r="103" spans="2:43">
      <c r="B103" s="73" t="s">
        <v>125</v>
      </c>
      <c r="C103" s="191">
        <v>7</v>
      </c>
      <c r="D103" s="140">
        <v>0.7142857142857143</v>
      </c>
      <c r="E103" s="140">
        <v>0.2857142857142857</v>
      </c>
      <c r="F103" s="140">
        <v>0</v>
      </c>
      <c r="G103" s="140">
        <v>0</v>
      </c>
      <c r="H103" s="140">
        <v>0</v>
      </c>
      <c r="I103" s="140">
        <v>0.5714285714285714</v>
      </c>
      <c r="J103" s="140">
        <v>0</v>
      </c>
      <c r="K103" s="140">
        <v>0</v>
      </c>
      <c r="L103" s="140">
        <v>0</v>
      </c>
      <c r="M103" s="140">
        <v>0</v>
      </c>
      <c r="N103" s="140">
        <v>0</v>
      </c>
      <c r="O103" s="140">
        <v>0</v>
      </c>
      <c r="P103" s="140">
        <v>0.2857142857142857</v>
      </c>
      <c r="Q103" s="140">
        <v>0</v>
      </c>
      <c r="R103" s="140">
        <v>0</v>
      </c>
      <c r="S103" s="140">
        <v>0.14285714285714285</v>
      </c>
      <c r="T103" s="140">
        <v>0.2857142857142857</v>
      </c>
      <c r="U103" s="140">
        <v>0.14285714285714285</v>
      </c>
      <c r="V103" s="140">
        <v>0.42857142857142855</v>
      </c>
      <c r="W103" s="140">
        <v>0</v>
      </c>
      <c r="X103" s="140">
        <v>0.14285714285714285</v>
      </c>
      <c r="Y103" s="140">
        <v>0.14285714285714285</v>
      </c>
      <c r="Z103" s="140">
        <v>0</v>
      </c>
      <c r="AA103" s="140">
        <v>0.14285714285714285</v>
      </c>
      <c r="AB103" s="140">
        <v>0</v>
      </c>
      <c r="AC103" s="140">
        <v>0</v>
      </c>
      <c r="AD103" s="140">
        <v>0.2857142857142857</v>
      </c>
      <c r="AE103" s="140">
        <v>0</v>
      </c>
      <c r="AF103" s="140">
        <v>0</v>
      </c>
      <c r="AG103" s="140">
        <v>0.7142857142857143</v>
      </c>
      <c r="AH103" s="140">
        <v>0</v>
      </c>
      <c r="AI103" s="140">
        <v>0</v>
      </c>
      <c r="AJ103" s="140">
        <v>0</v>
      </c>
      <c r="AK103" s="140">
        <v>1</v>
      </c>
      <c r="AL103" s="140">
        <v>0</v>
      </c>
      <c r="AM103" s="140">
        <v>0</v>
      </c>
      <c r="AN103" s="140">
        <v>0.42857142857142855</v>
      </c>
      <c r="AO103" s="140">
        <v>0</v>
      </c>
      <c r="AP103" s="140">
        <v>0.2857142857142857</v>
      </c>
      <c r="AQ103" s="140">
        <v>0</v>
      </c>
    </row>
    <row r="104" spans="2:43">
      <c r="B104" s="73" t="s">
        <v>171</v>
      </c>
      <c r="C104" s="191">
        <v>2</v>
      </c>
      <c r="D104" s="140">
        <v>1</v>
      </c>
      <c r="E104" s="140">
        <v>0</v>
      </c>
      <c r="F104" s="140">
        <v>0</v>
      </c>
      <c r="G104" s="140">
        <v>0</v>
      </c>
      <c r="H104" s="140">
        <v>0.5</v>
      </c>
      <c r="I104" s="140">
        <v>1</v>
      </c>
      <c r="J104" s="140">
        <v>0</v>
      </c>
      <c r="K104" s="140">
        <v>0</v>
      </c>
      <c r="L104" s="140">
        <v>0</v>
      </c>
      <c r="M104" s="140">
        <v>0</v>
      </c>
      <c r="N104" s="140">
        <v>0</v>
      </c>
      <c r="O104" s="140">
        <v>0</v>
      </c>
      <c r="P104" s="140">
        <v>0</v>
      </c>
      <c r="Q104" s="140">
        <v>0</v>
      </c>
      <c r="R104" s="140">
        <v>0</v>
      </c>
      <c r="S104" s="140">
        <v>1</v>
      </c>
      <c r="T104" s="140">
        <v>0</v>
      </c>
      <c r="U104" s="140">
        <v>0</v>
      </c>
      <c r="V104" s="140">
        <v>0.5</v>
      </c>
      <c r="W104" s="140">
        <v>0</v>
      </c>
      <c r="X104" s="140">
        <v>0.5</v>
      </c>
      <c r="Y104" s="140">
        <v>0</v>
      </c>
      <c r="Z104" s="140">
        <v>0</v>
      </c>
      <c r="AA104" s="140">
        <v>0</v>
      </c>
      <c r="AB104" s="140">
        <v>0</v>
      </c>
      <c r="AC104" s="140">
        <v>0</v>
      </c>
      <c r="AD104" s="140">
        <v>0.5</v>
      </c>
      <c r="AE104" s="140">
        <v>0</v>
      </c>
      <c r="AF104" s="140">
        <v>0.5</v>
      </c>
      <c r="AG104" s="140">
        <v>0</v>
      </c>
      <c r="AH104" s="140">
        <v>0</v>
      </c>
      <c r="AI104" s="140">
        <v>0</v>
      </c>
      <c r="AJ104" s="140">
        <v>0</v>
      </c>
      <c r="AK104" s="140">
        <v>1</v>
      </c>
      <c r="AL104" s="140">
        <v>0</v>
      </c>
      <c r="AM104" s="140">
        <v>0</v>
      </c>
      <c r="AN104" s="140">
        <v>0</v>
      </c>
      <c r="AO104" s="140">
        <v>0</v>
      </c>
      <c r="AP104" s="140">
        <v>1</v>
      </c>
      <c r="AQ104" s="140">
        <v>0</v>
      </c>
    </row>
    <row r="105" spans="2:43">
      <c r="B105" s="73" t="s">
        <v>165</v>
      </c>
      <c r="C105" s="191">
        <v>5</v>
      </c>
      <c r="D105" s="140">
        <v>0.6</v>
      </c>
      <c r="E105" s="140">
        <v>0.4</v>
      </c>
      <c r="F105" s="140">
        <v>0</v>
      </c>
      <c r="G105" s="140">
        <v>0</v>
      </c>
      <c r="H105" s="140">
        <v>0.2</v>
      </c>
      <c r="I105" s="140">
        <v>1</v>
      </c>
      <c r="J105" s="140">
        <v>0</v>
      </c>
      <c r="K105" s="140">
        <v>0</v>
      </c>
      <c r="L105" s="140">
        <v>0</v>
      </c>
      <c r="M105" s="140">
        <v>0</v>
      </c>
      <c r="N105" s="140">
        <v>0</v>
      </c>
      <c r="O105" s="140">
        <v>0.2</v>
      </c>
      <c r="P105" s="140">
        <v>0</v>
      </c>
      <c r="Q105" s="140">
        <v>0.2</v>
      </c>
      <c r="R105" s="140">
        <v>0</v>
      </c>
      <c r="S105" s="140">
        <v>0.2</v>
      </c>
      <c r="T105" s="140">
        <v>0.4</v>
      </c>
      <c r="U105" s="140">
        <v>0</v>
      </c>
      <c r="V105" s="140">
        <v>0</v>
      </c>
      <c r="W105" s="140">
        <v>0</v>
      </c>
      <c r="X105" s="140">
        <v>0.2</v>
      </c>
      <c r="Y105" s="140">
        <v>0.4</v>
      </c>
      <c r="Z105" s="140">
        <v>0</v>
      </c>
      <c r="AA105" s="140">
        <v>0.2</v>
      </c>
      <c r="AB105" s="140">
        <v>0.2</v>
      </c>
      <c r="AC105" s="140">
        <v>0</v>
      </c>
      <c r="AD105" s="140">
        <v>0</v>
      </c>
      <c r="AE105" s="140">
        <v>0</v>
      </c>
      <c r="AF105" s="140">
        <v>0</v>
      </c>
      <c r="AG105" s="140">
        <v>1</v>
      </c>
      <c r="AH105" s="140">
        <v>0</v>
      </c>
      <c r="AI105" s="140">
        <v>0</v>
      </c>
      <c r="AJ105" s="140">
        <v>0</v>
      </c>
      <c r="AK105" s="140">
        <v>1</v>
      </c>
      <c r="AL105" s="140">
        <v>0</v>
      </c>
      <c r="AM105" s="140">
        <v>0</v>
      </c>
      <c r="AN105" s="140">
        <v>0.4</v>
      </c>
      <c r="AO105" s="140">
        <v>0</v>
      </c>
      <c r="AP105" s="140">
        <v>0</v>
      </c>
      <c r="AQ105" s="140">
        <v>0</v>
      </c>
    </row>
    <row r="106" spans="2:43">
      <c r="B106" s="73" t="s">
        <v>419</v>
      </c>
      <c r="C106" s="191">
        <v>8</v>
      </c>
      <c r="D106" s="140">
        <v>0.625</v>
      </c>
      <c r="E106" s="140">
        <v>0.375</v>
      </c>
      <c r="F106" s="140">
        <v>0</v>
      </c>
      <c r="G106" s="140">
        <v>0</v>
      </c>
      <c r="H106" s="140">
        <v>0.125</v>
      </c>
      <c r="I106" s="140">
        <v>0.875</v>
      </c>
      <c r="J106" s="140">
        <v>0</v>
      </c>
      <c r="K106" s="140">
        <v>0</v>
      </c>
      <c r="L106" s="140">
        <v>0</v>
      </c>
      <c r="M106" s="140">
        <v>0.125</v>
      </c>
      <c r="N106" s="140">
        <v>0</v>
      </c>
      <c r="O106" s="140">
        <v>0</v>
      </c>
      <c r="P106" s="140">
        <v>0.125</v>
      </c>
      <c r="Q106" s="140">
        <v>0</v>
      </c>
      <c r="R106" s="140">
        <v>0.125</v>
      </c>
      <c r="S106" s="140">
        <v>0.25</v>
      </c>
      <c r="T106" s="140">
        <v>0.375</v>
      </c>
      <c r="U106" s="140">
        <v>0</v>
      </c>
      <c r="V106" s="140">
        <v>0</v>
      </c>
      <c r="W106" s="140">
        <v>0</v>
      </c>
      <c r="X106" s="140">
        <v>0.25</v>
      </c>
      <c r="Y106" s="140">
        <v>0.375</v>
      </c>
      <c r="Z106" s="140">
        <v>0.125</v>
      </c>
      <c r="AA106" s="140">
        <v>0.125</v>
      </c>
      <c r="AB106" s="140">
        <v>0.125</v>
      </c>
      <c r="AC106" s="140">
        <v>0</v>
      </c>
      <c r="AD106" s="140">
        <v>0.25</v>
      </c>
      <c r="AE106" s="140">
        <v>0</v>
      </c>
      <c r="AF106" s="140">
        <v>0</v>
      </c>
      <c r="AG106" s="140">
        <v>0.75</v>
      </c>
      <c r="AH106" s="140">
        <v>0</v>
      </c>
      <c r="AI106" s="140">
        <v>0</v>
      </c>
      <c r="AJ106" s="140">
        <v>0</v>
      </c>
      <c r="AK106" s="140">
        <v>0.875</v>
      </c>
      <c r="AL106" s="140">
        <v>0</v>
      </c>
      <c r="AM106" s="140">
        <v>0</v>
      </c>
      <c r="AN106" s="140">
        <v>0.5</v>
      </c>
      <c r="AO106" s="140">
        <v>0</v>
      </c>
      <c r="AP106" s="140">
        <v>0.5</v>
      </c>
      <c r="AQ106" s="140">
        <v>0</v>
      </c>
    </row>
    <row r="107" spans="2:43">
      <c r="B107" s="73" t="s">
        <v>495</v>
      </c>
      <c r="C107" s="191">
        <v>3</v>
      </c>
      <c r="D107" s="140">
        <v>1</v>
      </c>
      <c r="E107" s="140">
        <v>0</v>
      </c>
      <c r="F107" s="140">
        <v>0</v>
      </c>
      <c r="G107" s="140">
        <v>0</v>
      </c>
      <c r="H107" s="140">
        <v>0</v>
      </c>
      <c r="I107" s="140">
        <v>0.66666666666666663</v>
      </c>
      <c r="J107" s="140">
        <v>0</v>
      </c>
      <c r="K107" s="140">
        <v>0</v>
      </c>
      <c r="L107" s="140">
        <v>0</v>
      </c>
      <c r="M107" s="140">
        <v>0.33333333333333331</v>
      </c>
      <c r="N107" s="140">
        <v>0</v>
      </c>
      <c r="O107" s="140">
        <v>0</v>
      </c>
      <c r="P107" s="140">
        <v>0</v>
      </c>
      <c r="Q107" s="140">
        <v>0.33333333333333331</v>
      </c>
      <c r="R107" s="140">
        <v>0</v>
      </c>
      <c r="S107" s="140">
        <v>0</v>
      </c>
      <c r="T107" s="140">
        <v>0.66666666666666663</v>
      </c>
      <c r="U107" s="140">
        <v>0</v>
      </c>
      <c r="V107" s="140">
        <v>0</v>
      </c>
      <c r="W107" s="140">
        <v>0</v>
      </c>
      <c r="X107" s="140">
        <v>0</v>
      </c>
      <c r="Y107" s="140">
        <v>0</v>
      </c>
      <c r="Z107" s="140">
        <v>0.33333333333333331</v>
      </c>
      <c r="AA107" s="140">
        <v>0.33333333333333331</v>
      </c>
      <c r="AB107" s="140">
        <v>0</v>
      </c>
      <c r="AC107" s="140">
        <v>0</v>
      </c>
      <c r="AD107" s="140">
        <v>1</v>
      </c>
      <c r="AE107" s="140">
        <v>0</v>
      </c>
      <c r="AF107" s="140">
        <v>0</v>
      </c>
      <c r="AG107" s="140">
        <v>0</v>
      </c>
      <c r="AH107" s="140">
        <v>0</v>
      </c>
      <c r="AI107" s="140">
        <v>0</v>
      </c>
      <c r="AJ107" s="140">
        <v>0</v>
      </c>
      <c r="AK107" s="140">
        <v>1</v>
      </c>
      <c r="AL107" s="140">
        <v>0</v>
      </c>
      <c r="AM107" s="140">
        <v>0</v>
      </c>
      <c r="AN107" s="140">
        <v>0</v>
      </c>
      <c r="AO107" s="140">
        <v>0</v>
      </c>
      <c r="AP107" s="140">
        <v>1</v>
      </c>
      <c r="AQ107" s="140">
        <v>0</v>
      </c>
    </row>
    <row r="108" spans="2:43">
      <c r="B108" s="73" t="s">
        <v>630</v>
      </c>
      <c r="C108" s="191">
        <v>1</v>
      </c>
      <c r="D108" s="140">
        <v>1</v>
      </c>
      <c r="E108" s="140">
        <v>0</v>
      </c>
      <c r="F108" s="140">
        <v>0</v>
      </c>
      <c r="G108" s="140">
        <v>0</v>
      </c>
      <c r="H108" s="140">
        <v>0</v>
      </c>
      <c r="I108" s="140">
        <v>1</v>
      </c>
      <c r="J108" s="140">
        <v>0</v>
      </c>
      <c r="K108" s="140">
        <v>0</v>
      </c>
      <c r="L108" s="140">
        <v>0</v>
      </c>
      <c r="M108" s="140">
        <v>0</v>
      </c>
      <c r="N108" s="140">
        <v>0</v>
      </c>
      <c r="O108" s="140">
        <v>0</v>
      </c>
      <c r="P108" s="140">
        <v>0</v>
      </c>
      <c r="Q108" s="140">
        <v>0</v>
      </c>
      <c r="R108" s="140">
        <v>0</v>
      </c>
      <c r="S108" s="140">
        <v>0</v>
      </c>
      <c r="T108" s="140">
        <v>1</v>
      </c>
      <c r="U108" s="140">
        <v>0</v>
      </c>
      <c r="V108" s="140">
        <v>0</v>
      </c>
      <c r="W108" s="140">
        <v>0</v>
      </c>
      <c r="X108" s="140">
        <v>0</v>
      </c>
      <c r="Y108" s="140">
        <v>0</v>
      </c>
      <c r="Z108" s="140">
        <v>0</v>
      </c>
      <c r="AA108" s="140">
        <v>1</v>
      </c>
      <c r="AB108" s="140">
        <v>0</v>
      </c>
      <c r="AC108" s="140">
        <v>0</v>
      </c>
      <c r="AD108" s="140">
        <v>1</v>
      </c>
      <c r="AE108" s="140">
        <v>0</v>
      </c>
      <c r="AF108" s="140">
        <v>0</v>
      </c>
      <c r="AG108" s="140">
        <v>0</v>
      </c>
      <c r="AH108" s="140">
        <v>0</v>
      </c>
      <c r="AI108" s="140">
        <v>0</v>
      </c>
      <c r="AJ108" s="140">
        <v>0</v>
      </c>
      <c r="AK108" s="140">
        <v>1</v>
      </c>
      <c r="AL108" s="140">
        <v>0</v>
      </c>
      <c r="AM108" s="140">
        <v>0</v>
      </c>
      <c r="AN108" s="140">
        <v>0</v>
      </c>
      <c r="AO108" s="140">
        <v>0</v>
      </c>
      <c r="AP108" s="140">
        <v>1</v>
      </c>
      <c r="AQ108" s="140">
        <v>0</v>
      </c>
    </row>
    <row r="109" spans="2:43">
      <c r="B109" s="73" t="s">
        <v>541</v>
      </c>
      <c r="C109" s="191">
        <v>1</v>
      </c>
      <c r="D109" s="140">
        <v>1</v>
      </c>
      <c r="E109" s="140">
        <v>0</v>
      </c>
      <c r="F109" s="140">
        <v>0</v>
      </c>
      <c r="G109" s="140">
        <v>0</v>
      </c>
      <c r="H109" s="140">
        <v>0</v>
      </c>
      <c r="I109" s="140">
        <v>1</v>
      </c>
      <c r="J109" s="140">
        <v>0</v>
      </c>
      <c r="K109" s="140">
        <v>0</v>
      </c>
      <c r="L109" s="140">
        <v>0</v>
      </c>
      <c r="M109" s="140">
        <v>0</v>
      </c>
      <c r="N109" s="140">
        <v>0</v>
      </c>
      <c r="O109" s="140">
        <v>0</v>
      </c>
      <c r="P109" s="140">
        <v>0</v>
      </c>
      <c r="Q109" s="140">
        <v>0</v>
      </c>
      <c r="R109" s="140">
        <v>0</v>
      </c>
      <c r="S109" s="140">
        <v>0</v>
      </c>
      <c r="T109" s="140">
        <v>1</v>
      </c>
      <c r="U109" s="140">
        <v>0</v>
      </c>
      <c r="V109" s="140">
        <v>0</v>
      </c>
      <c r="W109" s="140">
        <v>0</v>
      </c>
      <c r="X109" s="140">
        <v>0</v>
      </c>
      <c r="Y109" s="140">
        <v>0</v>
      </c>
      <c r="Z109" s="140">
        <v>0</v>
      </c>
      <c r="AA109" s="140">
        <v>0</v>
      </c>
      <c r="AB109" s="140">
        <v>1</v>
      </c>
      <c r="AC109" s="140">
        <v>0</v>
      </c>
      <c r="AD109" s="140">
        <v>1</v>
      </c>
      <c r="AE109" s="140">
        <v>0</v>
      </c>
      <c r="AF109" s="140">
        <v>0</v>
      </c>
      <c r="AG109" s="140">
        <v>0</v>
      </c>
      <c r="AH109" s="140">
        <v>0</v>
      </c>
      <c r="AI109" s="140">
        <v>0</v>
      </c>
      <c r="AJ109" s="140">
        <v>0</v>
      </c>
      <c r="AK109" s="140">
        <v>1</v>
      </c>
      <c r="AL109" s="140">
        <v>0</v>
      </c>
      <c r="AM109" s="140">
        <v>0</v>
      </c>
      <c r="AN109" s="140">
        <v>0</v>
      </c>
      <c r="AO109" s="140">
        <v>0</v>
      </c>
      <c r="AP109" s="140">
        <v>1</v>
      </c>
      <c r="AQ109" s="140">
        <v>0</v>
      </c>
    </row>
    <row r="110" spans="2:43">
      <c r="B110" s="73" t="s">
        <v>136</v>
      </c>
      <c r="C110" s="191">
        <v>2</v>
      </c>
      <c r="D110" s="140">
        <v>0.5</v>
      </c>
      <c r="E110" s="140">
        <v>0.5</v>
      </c>
      <c r="F110" s="140">
        <v>0</v>
      </c>
      <c r="G110" s="140">
        <v>0</v>
      </c>
      <c r="H110" s="140">
        <v>0</v>
      </c>
      <c r="I110" s="140">
        <v>0.5</v>
      </c>
      <c r="J110" s="140">
        <v>0</v>
      </c>
      <c r="K110" s="140">
        <v>0</v>
      </c>
      <c r="L110" s="140">
        <v>0</v>
      </c>
      <c r="M110" s="140">
        <v>0</v>
      </c>
      <c r="N110" s="140">
        <v>0.5</v>
      </c>
      <c r="O110" s="140">
        <v>0.5</v>
      </c>
      <c r="P110" s="140">
        <v>0</v>
      </c>
      <c r="Q110" s="140">
        <v>0</v>
      </c>
      <c r="R110" s="140">
        <v>0</v>
      </c>
      <c r="S110" s="140">
        <v>0</v>
      </c>
      <c r="T110" s="140">
        <v>0.5</v>
      </c>
      <c r="U110" s="140">
        <v>0</v>
      </c>
      <c r="V110" s="140">
        <v>0</v>
      </c>
      <c r="W110" s="140">
        <v>0</v>
      </c>
      <c r="X110" s="140">
        <v>0</v>
      </c>
      <c r="Y110" s="140">
        <v>0.5</v>
      </c>
      <c r="Z110" s="140">
        <v>0</v>
      </c>
      <c r="AA110" s="140">
        <v>0.5</v>
      </c>
      <c r="AB110" s="140">
        <v>0</v>
      </c>
      <c r="AC110" s="140">
        <v>0</v>
      </c>
      <c r="AD110" s="140">
        <v>0.5</v>
      </c>
      <c r="AE110" s="140">
        <v>0</v>
      </c>
      <c r="AF110" s="140">
        <v>0</v>
      </c>
      <c r="AG110" s="140">
        <v>0.5</v>
      </c>
      <c r="AH110" s="140">
        <v>0</v>
      </c>
      <c r="AI110" s="140">
        <v>0</v>
      </c>
      <c r="AJ110" s="140">
        <v>0</v>
      </c>
      <c r="AK110" s="140">
        <v>1</v>
      </c>
      <c r="AL110" s="140">
        <v>0</v>
      </c>
      <c r="AM110" s="140">
        <v>0</v>
      </c>
      <c r="AN110" s="140">
        <v>0.5</v>
      </c>
      <c r="AO110" s="140">
        <v>0</v>
      </c>
      <c r="AP110" s="140">
        <v>0.5</v>
      </c>
      <c r="AQ110" s="140">
        <v>0</v>
      </c>
    </row>
    <row r="111" spans="2:43">
      <c r="B111" s="73" t="s">
        <v>112</v>
      </c>
      <c r="C111" s="191">
        <v>4</v>
      </c>
      <c r="D111" s="140">
        <v>0.75</v>
      </c>
      <c r="E111" s="140">
        <v>0.25</v>
      </c>
      <c r="F111" s="140">
        <v>0</v>
      </c>
      <c r="G111" s="140">
        <v>0</v>
      </c>
      <c r="H111" s="140">
        <v>0</v>
      </c>
      <c r="I111" s="140">
        <v>1</v>
      </c>
      <c r="J111" s="140">
        <v>0</v>
      </c>
      <c r="K111" s="140">
        <v>0</v>
      </c>
      <c r="L111" s="140">
        <v>0</v>
      </c>
      <c r="M111" s="140">
        <v>0</v>
      </c>
      <c r="N111" s="140">
        <v>0</v>
      </c>
      <c r="O111" s="140">
        <v>0</v>
      </c>
      <c r="P111" s="140">
        <v>0</v>
      </c>
      <c r="Q111" s="140">
        <v>0</v>
      </c>
      <c r="R111" s="140">
        <v>0.25</v>
      </c>
      <c r="S111" s="140">
        <v>0.25</v>
      </c>
      <c r="T111" s="140">
        <v>0.5</v>
      </c>
      <c r="U111" s="140">
        <v>0</v>
      </c>
      <c r="V111" s="140">
        <v>0</v>
      </c>
      <c r="W111" s="140">
        <v>0</v>
      </c>
      <c r="X111" s="140">
        <v>0.25</v>
      </c>
      <c r="Y111" s="140">
        <v>0</v>
      </c>
      <c r="Z111" s="140">
        <v>0</v>
      </c>
      <c r="AA111" s="140">
        <v>0.75</v>
      </c>
      <c r="AB111" s="140">
        <v>0</v>
      </c>
      <c r="AC111" s="140">
        <v>0</v>
      </c>
      <c r="AD111" s="140">
        <v>1</v>
      </c>
      <c r="AE111" s="140">
        <v>0</v>
      </c>
      <c r="AF111" s="140">
        <v>0</v>
      </c>
      <c r="AG111" s="140">
        <v>0</v>
      </c>
      <c r="AH111" s="140">
        <v>0</v>
      </c>
      <c r="AI111" s="140">
        <v>0</v>
      </c>
      <c r="AJ111" s="140">
        <v>0</v>
      </c>
      <c r="AK111" s="140">
        <v>1</v>
      </c>
      <c r="AL111" s="140">
        <v>0</v>
      </c>
      <c r="AM111" s="140">
        <v>0</v>
      </c>
      <c r="AN111" s="140">
        <v>0</v>
      </c>
      <c r="AO111" s="140">
        <v>0</v>
      </c>
      <c r="AP111" s="140">
        <v>0.75</v>
      </c>
      <c r="AQ111" s="140">
        <v>0</v>
      </c>
    </row>
    <row r="112" spans="2:43">
      <c r="B112" s="73" t="s">
        <v>172</v>
      </c>
      <c r="C112" s="191">
        <v>7</v>
      </c>
      <c r="D112" s="140">
        <v>0.5714285714285714</v>
      </c>
      <c r="E112" s="140">
        <v>0.14285714285714285</v>
      </c>
      <c r="F112" s="140">
        <v>0</v>
      </c>
      <c r="G112" s="140">
        <v>0</v>
      </c>
      <c r="H112" s="140">
        <v>0.14285714285714285</v>
      </c>
      <c r="I112" s="140">
        <v>0.42857142857142855</v>
      </c>
      <c r="J112" s="140">
        <v>0</v>
      </c>
      <c r="K112" s="140">
        <v>0</v>
      </c>
      <c r="L112" s="140">
        <v>0</v>
      </c>
      <c r="M112" s="140">
        <v>0.14285714285714285</v>
      </c>
      <c r="N112" s="140">
        <v>0.14285714285714285</v>
      </c>
      <c r="O112" s="140">
        <v>0.5714285714285714</v>
      </c>
      <c r="P112" s="140">
        <v>0.14285714285714285</v>
      </c>
      <c r="Q112" s="140">
        <v>0</v>
      </c>
      <c r="R112" s="140">
        <v>0</v>
      </c>
      <c r="S112" s="140">
        <v>0</v>
      </c>
      <c r="T112" s="140">
        <v>0.14285714285714285</v>
      </c>
      <c r="U112" s="140">
        <v>0</v>
      </c>
      <c r="V112" s="140">
        <v>0</v>
      </c>
      <c r="W112" s="140">
        <v>0.14285714285714285</v>
      </c>
      <c r="X112" s="140">
        <v>0.14285714285714285</v>
      </c>
      <c r="Y112" s="140">
        <v>0.2857142857142857</v>
      </c>
      <c r="Z112" s="140">
        <v>0</v>
      </c>
      <c r="AA112" s="140">
        <v>0.14285714285714285</v>
      </c>
      <c r="AB112" s="140">
        <v>0.14285714285714285</v>
      </c>
      <c r="AC112" s="140">
        <v>0</v>
      </c>
      <c r="AD112" s="140">
        <v>0.14285714285714285</v>
      </c>
      <c r="AE112" s="140">
        <v>0.14285714285714285</v>
      </c>
      <c r="AF112" s="140">
        <v>0</v>
      </c>
      <c r="AG112" s="140">
        <v>0.2857142857142857</v>
      </c>
      <c r="AH112" s="140">
        <v>0</v>
      </c>
      <c r="AI112" s="140">
        <v>0.14285714285714285</v>
      </c>
      <c r="AJ112" s="140">
        <v>0.2857142857142857</v>
      </c>
      <c r="AK112" s="140">
        <v>1</v>
      </c>
      <c r="AL112" s="140">
        <v>0</v>
      </c>
      <c r="AM112" s="140">
        <v>0</v>
      </c>
      <c r="AN112" s="140">
        <v>0</v>
      </c>
      <c r="AO112" s="140">
        <v>0.2857142857142857</v>
      </c>
      <c r="AP112" s="140">
        <v>0.2857142857142857</v>
      </c>
      <c r="AQ112" s="140">
        <v>0</v>
      </c>
    </row>
    <row r="113" spans="2:43">
      <c r="B113" s="73" t="s">
        <v>510</v>
      </c>
      <c r="C113" s="191">
        <v>6</v>
      </c>
      <c r="D113" s="140">
        <v>0.83333333333333337</v>
      </c>
      <c r="E113" s="140">
        <v>0.16666666666666666</v>
      </c>
      <c r="F113" s="140">
        <v>0</v>
      </c>
      <c r="G113" s="140">
        <v>0</v>
      </c>
      <c r="H113" s="140">
        <v>0</v>
      </c>
      <c r="I113" s="140">
        <v>1</v>
      </c>
      <c r="J113" s="140">
        <v>0</v>
      </c>
      <c r="K113" s="140">
        <v>0</v>
      </c>
      <c r="L113" s="140">
        <v>0</v>
      </c>
      <c r="M113" s="140">
        <v>0</v>
      </c>
      <c r="N113" s="140">
        <v>0</v>
      </c>
      <c r="O113" s="140">
        <v>0.16666666666666666</v>
      </c>
      <c r="P113" s="140">
        <v>0</v>
      </c>
      <c r="Q113" s="140">
        <v>0</v>
      </c>
      <c r="R113" s="140">
        <v>0.16666666666666666</v>
      </c>
      <c r="S113" s="140">
        <v>0.16666666666666666</v>
      </c>
      <c r="T113" s="140">
        <v>0.5</v>
      </c>
      <c r="U113" s="140">
        <v>0</v>
      </c>
      <c r="V113" s="140">
        <v>0</v>
      </c>
      <c r="W113" s="140">
        <v>0</v>
      </c>
      <c r="X113" s="140">
        <v>0.16666666666666666</v>
      </c>
      <c r="Y113" s="140">
        <v>0.16666666666666666</v>
      </c>
      <c r="Z113" s="140">
        <v>0</v>
      </c>
      <c r="AA113" s="140">
        <v>0</v>
      </c>
      <c r="AB113" s="140">
        <v>0.5</v>
      </c>
      <c r="AC113" s="140">
        <v>0</v>
      </c>
      <c r="AD113" s="140">
        <v>0.5</v>
      </c>
      <c r="AE113" s="140">
        <v>0.33333333333333331</v>
      </c>
      <c r="AF113" s="140">
        <v>0</v>
      </c>
      <c r="AG113" s="140">
        <v>0.16666666666666666</v>
      </c>
      <c r="AH113" s="140">
        <v>0</v>
      </c>
      <c r="AI113" s="140">
        <v>0</v>
      </c>
      <c r="AJ113" s="140">
        <v>0</v>
      </c>
      <c r="AK113" s="140">
        <v>1</v>
      </c>
      <c r="AL113" s="140">
        <v>0</v>
      </c>
      <c r="AM113" s="140">
        <v>0</v>
      </c>
      <c r="AN113" s="140">
        <v>0.16666666666666666</v>
      </c>
      <c r="AO113" s="140">
        <v>0</v>
      </c>
      <c r="AP113" s="140">
        <v>0.83333333333333337</v>
      </c>
      <c r="AQ113" s="140">
        <v>0</v>
      </c>
    </row>
    <row r="114" spans="2:43">
      <c r="B114" s="73" t="s">
        <v>516</v>
      </c>
      <c r="C114" s="191">
        <v>8</v>
      </c>
      <c r="D114" s="140">
        <v>1</v>
      </c>
      <c r="E114" s="140">
        <v>0</v>
      </c>
      <c r="F114" s="140">
        <v>0</v>
      </c>
      <c r="G114" s="140">
        <v>0</v>
      </c>
      <c r="H114" s="140">
        <v>0</v>
      </c>
      <c r="I114" s="140">
        <v>0.875</v>
      </c>
      <c r="J114" s="140">
        <v>0</v>
      </c>
      <c r="K114" s="140">
        <v>0</v>
      </c>
      <c r="L114" s="140">
        <v>0</v>
      </c>
      <c r="M114" s="140">
        <v>0</v>
      </c>
      <c r="N114" s="140">
        <v>0</v>
      </c>
      <c r="O114" s="140">
        <v>0</v>
      </c>
      <c r="P114" s="140">
        <v>0</v>
      </c>
      <c r="Q114" s="140">
        <v>0.125</v>
      </c>
      <c r="R114" s="140">
        <v>0.125</v>
      </c>
      <c r="S114" s="140">
        <v>0.375</v>
      </c>
      <c r="T114" s="140">
        <v>0.25</v>
      </c>
      <c r="U114" s="140">
        <v>0</v>
      </c>
      <c r="V114" s="140">
        <v>0</v>
      </c>
      <c r="W114" s="140">
        <v>0</v>
      </c>
      <c r="X114" s="140">
        <v>0.375</v>
      </c>
      <c r="Y114" s="140">
        <v>0.125</v>
      </c>
      <c r="Z114" s="140">
        <v>0</v>
      </c>
      <c r="AA114" s="140">
        <v>0.5</v>
      </c>
      <c r="AB114" s="140">
        <v>0</v>
      </c>
      <c r="AC114" s="140">
        <v>0</v>
      </c>
      <c r="AD114" s="140">
        <v>0.25</v>
      </c>
      <c r="AE114" s="140">
        <v>0</v>
      </c>
      <c r="AF114" s="140">
        <v>0</v>
      </c>
      <c r="AG114" s="140">
        <v>0.625</v>
      </c>
      <c r="AH114" s="140">
        <v>0</v>
      </c>
      <c r="AI114" s="140">
        <v>0</v>
      </c>
      <c r="AJ114" s="140">
        <v>0</v>
      </c>
      <c r="AK114" s="140">
        <v>1</v>
      </c>
      <c r="AL114" s="140">
        <v>0</v>
      </c>
      <c r="AM114" s="140">
        <v>0</v>
      </c>
      <c r="AN114" s="140">
        <v>0.75</v>
      </c>
      <c r="AO114" s="140">
        <v>0</v>
      </c>
      <c r="AP114" s="140">
        <v>0</v>
      </c>
      <c r="AQ114" s="140">
        <v>0</v>
      </c>
    </row>
    <row r="115" spans="2:43">
      <c r="B115" s="73" t="s">
        <v>348</v>
      </c>
      <c r="C115" s="191">
        <v>3</v>
      </c>
      <c r="D115" s="140">
        <v>0.66666666666666663</v>
      </c>
      <c r="E115" s="140">
        <v>0.33333333333333331</v>
      </c>
      <c r="F115" s="140">
        <v>0</v>
      </c>
      <c r="G115" s="140">
        <v>0</v>
      </c>
      <c r="H115" s="140">
        <v>0.33333333333333331</v>
      </c>
      <c r="I115" s="140">
        <v>0.33333333333333331</v>
      </c>
      <c r="J115" s="140">
        <v>0</v>
      </c>
      <c r="K115" s="140">
        <v>0</v>
      </c>
      <c r="L115" s="140">
        <v>0</v>
      </c>
      <c r="M115" s="140">
        <v>0</v>
      </c>
      <c r="N115" s="140">
        <v>0.66666666666666663</v>
      </c>
      <c r="O115" s="140">
        <v>0</v>
      </c>
      <c r="P115" s="140">
        <v>0</v>
      </c>
      <c r="Q115" s="140">
        <v>1</v>
      </c>
      <c r="R115" s="140">
        <v>0</v>
      </c>
      <c r="S115" s="140">
        <v>0</v>
      </c>
      <c r="T115" s="140">
        <v>0</v>
      </c>
      <c r="U115" s="140">
        <v>0</v>
      </c>
      <c r="V115" s="140">
        <v>0.66666666666666663</v>
      </c>
      <c r="W115" s="140">
        <v>0</v>
      </c>
      <c r="X115" s="140">
        <v>0.33333333333333331</v>
      </c>
      <c r="Y115" s="140">
        <v>0</v>
      </c>
      <c r="Z115" s="140">
        <v>0</v>
      </c>
      <c r="AA115" s="140">
        <v>0</v>
      </c>
      <c r="AB115" s="140">
        <v>0</v>
      </c>
      <c r="AC115" s="140">
        <v>0</v>
      </c>
      <c r="AD115" s="140">
        <v>0</v>
      </c>
      <c r="AE115" s="140">
        <v>0.66666666666666663</v>
      </c>
      <c r="AF115" s="140">
        <v>0</v>
      </c>
      <c r="AG115" s="140">
        <v>0.33333333333333331</v>
      </c>
      <c r="AH115" s="140">
        <v>0</v>
      </c>
      <c r="AI115" s="140">
        <v>0</v>
      </c>
      <c r="AJ115" s="140">
        <v>0</v>
      </c>
      <c r="AK115" s="140">
        <v>1</v>
      </c>
      <c r="AL115" s="140">
        <v>0</v>
      </c>
      <c r="AM115" s="140">
        <v>0</v>
      </c>
      <c r="AN115" s="140">
        <v>0.33333333333333331</v>
      </c>
      <c r="AO115" s="140">
        <v>0.66666666666666663</v>
      </c>
      <c r="AP115" s="140">
        <v>0</v>
      </c>
      <c r="AQ115" s="140">
        <v>0</v>
      </c>
    </row>
    <row r="116" spans="2:43">
      <c r="B116" s="73" t="s">
        <v>158</v>
      </c>
      <c r="C116" s="191">
        <v>2</v>
      </c>
      <c r="D116" s="140">
        <v>1</v>
      </c>
      <c r="E116" s="140">
        <v>0</v>
      </c>
      <c r="F116" s="140">
        <v>0</v>
      </c>
      <c r="G116" s="140">
        <v>0</v>
      </c>
      <c r="H116" s="140">
        <v>0</v>
      </c>
      <c r="I116" s="140">
        <v>0.5</v>
      </c>
      <c r="J116" s="140">
        <v>0</v>
      </c>
      <c r="K116" s="140">
        <v>0</v>
      </c>
      <c r="L116" s="140">
        <v>0</v>
      </c>
      <c r="M116" s="140">
        <v>0</v>
      </c>
      <c r="N116" s="140">
        <v>0</v>
      </c>
      <c r="O116" s="140">
        <v>0</v>
      </c>
      <c r="P116" s="140">
        <v>0.5</v>
      </c>
      <c r="Q116" s="140">
        <v>0</v>
      </c>
      <c r="R116" s="140">
        <v>0</v>
      </c>
      <c r="S116" s="140">
        <v>0</v>
      </c>
      <c r="T116" s="140">
        <v>0</v>
      </c>
      <c r="U116" s="140">
        <v>0</v>
      </c>
      <c r="V116" s="140">
        <v>0</v>
      </c>
      <c r="W116" s="140">
        <v>0</v>
      </c>
      <c r="X116" s="140">
        <v>0</v>
      </c>
      <c r="Y116" s="140">
        <v>0</v>
      </c>
      <c r="Z116" s="140">
        <v>0</v>
      </c>
      <c r="AA116" s="140">
        <v>0</v>
      </c>
      <c r="AB116" s="140">
        <v>0</v>
      </c>
      <c r="AC116" s="140">
        <v>0</v>
      </c>
      <c r="AD116" s="140">
        <v>0</v>
      </c>
      <c r="AE116" s="140">
        <v>0</v>
      </c>
      <c r="AF116" s="140">
        <v>0</v>
      </c>
      <c r="AG116" s="140">
        <v>0.5</v>
      </c>
      <c r="AH116" s="140">
        <v>0</v>
      </c>
      <c r="AI116" s="140">
        <v>0</v>
      </c>
      <c r="AJ116" s="140">
        <v>0</v>
      </c>
      <c r="AK116" s="140">
        <v>0.5</v>
      </c>
      <c r="AL116" s="140">
        <v>0</v>
      </c>
      <c r="AM116" s="140">
        <v>0</v>
      </c>
      <c r="AN116" s="140">
        <v>0</v>
      </c>
      <c r="AO116" s="140">
        <v>0</v>
      </c>
      <c r="AP116" s="140">
        <v>0</v>
      </c>
      <c r="AQ116" s="140">
        <v>0</v>
      </c>
    </row>
    <row r="117" spans="2:43">
      <c r="B117" s="73" t="s">
        <v>130</v>
      </c>
      <c r="C117" s="191">
        <v>5</v>
      </c>
      <c r="D117" s="140">
        <v>0.4</v>
      </c>
      <c r="E117" s="140">
        <v>0.6</v>
      </c>
      <c r="F117" s="140">
        <v>0</v>
      </c>
      <c r="G117" s="140">
        <v>0</v>
      </c>
      <c r="H117" s="140">
        <v>0</v>
      </c>
      <c r="I117" s="140">
        <v>1</v>
      </c>
      <c r="J117" s="140">
        <v>0</v>
      </c>
      <c r="K117" s="140">
        <v>0</v>
      </c>
      <c r="L117" s="140">
        <v>0</v>
      </c>
      <c r="M117" s="140">
        <v>0</v>
      </c>
      <c r="N117" s="140">
        <v>0</v>
      </c>
      <c r="O117" s="140">
        <v>0</v>
      </c>
      <c r="P117" s="140">
        <v>0</v>
      </c>
      <c r="Q117" s="140">
        <v>0</v>
      </c>
      <c r="R117" s="140">
        <v>0.2</v>
      </c>
      <c r="S117" s="140">
        <v>0.2</v>
      </c>
      <c r="T117" s="140">
        <v>0.6</v>
      </c>
      <c r="U117" s="140">
        <v>0</v>
      </c>
      <c r="V117" s="140">
        <v>0.2</v>
      </c>
      <c r="W117" s="140">
        <v>0</v>
      </c>
      <c r="X117" s="140">
        <v>0.6</v>
      </c>
      <c r="Y117" s="140">
        <v>0</v>
      </c>
      <c r="Z117" s="140">
        <v>0</v>
      </c>
      <c r="AA117" s="140">
        <v>0.2</v>
      </c>
      <c r="AB117" s="140">
        <v>0</v>
      </c>
      <c r="AC117" s="140">
        <v>0</v>
      </c>
      <c r="AD117" s="140">
        <v>0.2</v>
      </c>
      <c r="AE117" s="140">
        <v>0</v>
      </c>
      <c r="AF117" s="140">
        <v>0</v>
      </c>
      <c r="AG117" s="140">
        <v>0.8</v>
      </c>
      <c r="AH117" s="140">
        <v>0</v>
      </c>
      <c r="AI117" s="140">
        <v>0</v>
      </c>
      <c r="AJ117" s="140">
        <v>0</v>
      </c>
      <c r="AK117" s="140">
        <v>1</v>
      </c>
      <c r="AL117" s="140">
        <v>0</v>
      </c>
      <c r="AM117" s="140">
        <v>0</v>
      </c>
      <c r="AN117" s="140">
        <v>0.8</v>
      </c>
      <c r="AO117" s="140">
        <v>0</v>
      </c>
      <c r="AP117" s="140">
        <v>0</v>
      </c>
      <c r="AQ117" s="140">
        <v>0</v>
      </c>
    </row>
    <row r="118" spans="2:43">
      <c r="B118" s="73" t="s">
        <v>138</v>
      </c>
      <c r="C118" s="191">
        <v>1</v>
      </c>
      <c r="D118" s="140">
        <v>1</v>
      </c>
      <c r="E118" s="140">
        <v>0</v>
      </c>
      <c r="F118" s="140">
        <v>0</v>
      </c>
      <c r="G118" s="140">
        <v>0</v>
      </c>
      <c r="H118" s="140">
        <v>0</v>
      </c>
      <c r="I118" s="140">
        <v>1</v>
      </c>
      <c r="J118" s="140">
        <v>0</v>
      </c>
      <c r="K118" s="140">
        <v>0</v>
      </c>
      <c r="L118" s="140">
        <v>0</v>
      </c>
      <c r="M118" s="140">
        <v>0</v>
      </c>
      <c r="N118" s="140">
        <v>0</v>
      </c>
      <c r="O118" s="140">
        <v>0</v>
      </c>
      <c r="P118" s="140">
        <v>0</v>
      </c>
      <c r="Q118" s="140">
        <v>0</v>
      </c>
      <c r="R118" s="140">
        <v>0</v>
      </c>
      <c r="S118" s="140">
        <v>1</v>
      </c>
      <c r="T118" s="140">
        <v>0</v>
      </c>
      <c r="U118" s="140">
        <v>0</v>
      </c>
      <c r="V118" s="140">
        <v>0</v>
      </c>
      <c r="W118" s="140">
        <v>0</v>
      </c>
      <c r="X118" s="140">
        <v>0</v>
      </c>
      <c r="Y118" s="140">
        <v>1</v>
      </c>
      <c r="Z118" s="140">
        <v>0</v>
      </c>
      <c r="AA118" s="140">
        <v>0</v>
      </c>
      <c r="AB118" s="140">
        <v>0</v>
      </c>
      <c r="AC118" s="140">
        <v>0</v>
      </c>
      <c r="AD118" s="140">
        <v>0</v>
      </c>
      <c r="AE118" s="140">
        <v>0</v>
      </c>
      <c r="AF118" s="140">
        <v>0</v>
      </c>
      <c r="AG118" s="140">
        <v>1</v>
      </c>
      <c r="AH118" s="140">
        <v>0</v>
      </c>
      <c r="AI118" s="140">
        <v>0</v>
      </c>
      <c r="AJ118" s="140">
        <v>0</v>
      </c>
      <c r="AK118" s="140">
        <v>1</v>
      </c>
      <c r="AL118" s="140">
        <v>0</v>
      </c>
      <c r="AM118" s="140">
        <v>0</v>
      </c>
      <c r="AN118" s="140">
        <v>0</v>
      </c>
      <c r="AO118" s="140">
        <v>0</v>
      </c>
      <c r="AP118" s="140">
        <v>1</v>
      </c>
      <c r="AQ118" s="140">
        <v>0</v>
      </c>
    </row>
    <row r="119" spans="2:43">
      <c r="B119" s="73" t="s">
        <v>554</v>
      </c>
      <c r="C119" s="191">
        <v>1</v>
      </c>
      <c r="D119" s="140">
        <v>1</v>
      </c>
      <c r="E119" s="140">
        <v>0</v>
      </c>
      <c r="F119" s="140">
        <v>0</v>
      </c>
      <c r="G119" s="140">
        <v>0</v>
      </c>
      <c r="H119" s="140">
        <v>0</v>
      </c>
      <c r="I119" s="140">
        <v>1</v>
      </c>
      <c r="J119" s="140">
        <v>0</v>
      </c>
      <c r="K119" s="140">
        <v>0</v>
      </c>
      <c r="L119" s="140">
        <v>0</v>
      </c>
      <c r="M119" s="140">
        <v>0</v>
      </c>
      <c r="N119" s="140">
        <v>0</v>
      </c>
      <c r="O119" s="140">
        <v>0</v>
      </c>
      <c r="P119" s="140">
        <v>0</v>
      </c>
      <c r="Q119" s="140">
        <v>0</v>
      </c>
      <c r="R119" s="140">
        <v>0</v>
      </c>
      <c r="S119" s="140">
        <v>0</v>
      </c>
      <c r="T119" s="140">
        <v>0</v>
      </c>
      <c r="U119" s="140">
        <v>0</v>
      </c>
      <c r="V119" s="140">
        <v>0</v>
      </c>
      <c r="W119" s="140">
        <v>0</v>
      </c>
      <c r="X119" s="140">
        <v>0</v>
      </c>
      <c r="Y119" s="140">
        <v>1</v>
      </c>
      <c r="Z119" s="140">
        <v>0</v>
      </c>
      <c r="AA119" s="140">
        <v>0</v>
      </c>
      <c r="AB119" s="140">
        <v>0</v>
      </c>
      <c r="AC119" s="140">
        <v>0</v>
      </c>
      <c r="AD119" s="140">
        <v>0</v>
      </c>
      <c r="AE119" s="140">
        <v>0</v>
      </c>
      <c r="AF119" s="140">
        <v>0</v>
      </c>
      <c r="AG119" s="140">
        <v>1</v>
      </c>
      <c r="AH119" s="140">
        <v>0</v>
      </c>
      <c r="AI119" s="140">
        <v>0</v>
      </c>
      <c r="AJ119" s="140">
        <v>0</v>
      </c>
      <c r="AK119" s="140">
        <v>1</v>
      </c>
      <c r="AL119" s="140">
        <v>0</v>
      </c>
      <c r="AM119" s="140">
        <v>0</v>
      </c>
      <c r="AN119" s="140">
        <v>1</v>
      </c>
      <c r="AO119" s="140">
        <v>0</v>
      </c>
      <c r="AP119" s="140">
        <v>0</v>
      </c>
      <c r="AQ119" s="140">
        <v>0</v>
      </c>
    </row>
    <row r="120" spans="2:43">
      <c r="B120" s="73" t="s">
        <v>413</v>
      </c>
      <c r="C120" s="191">
        <v>2</v>
      </c>
      <c r="D120" s="140">
        <v>1</v>
      </c>
      <c r="E120" s="140">
        <v>0</v>
      </c>
      <c r="F120" s="140">
        <v>0</v>
      </c>
      <c r="G120" s="140">
        <v>0</v>
      </c>
      <c r="H120" s="140">
        <v>0</v>
      </c>
      <c r="I120" s="140">
        <v>1</v>
      </c>
      <c r="J120" s="140">
        <v>0</v>
      </c>
      <c r="K120" s="140">
        <v>0</v>
      </c>
      <c r="L120" s="140">
        <v>0</v>
      </c>
      <c r="M120" s="140">
        <v>0</v>
      </c>
      <c r="N120" s="140">
        <v>0</v>
      </c>
      <c r="O120" s="140">
        <v>0</v>
      </c>
      <c r="P120" s="140">
        <v>0.5</v>
      </c>
      <c r="Q120" s="140">
        <v>0</v>
      </c>
      <c r="R120" s="140">
        <v>0.5</v>
      </c>
      <c r="S120" s="140">
        <v>0</v>
      </c>
      <c r="T120" s="140">
        <v>0</v>
      </c>
      <c r="U120" s="140">
        <v>0</v>
      </c>
      <c r="V120" s="140">
        <v>0.5</v>
      </c>
      <c r="W120" s="140">
        <v>0</v>
      </c>
      <c r="X120" s="140">
        <v>0.5</v>
      </c>
      <c r="Y120" s="140">
        <v>0</v>
      </c>
      <c r="Z120" s="140">
        <v>0</v>
      </c>
      <c r="AA120" s="140">
        <v>0</v>
      </c>
      <c r="AB120" s="140">
        <v>0</v>
      </c>
      <c r="AC120" s="140">
        <v>0</v>
      </c>
      <c r="AD120" s="140">
        <v>0</v>
      </c>
      <c r="AE120" s="140">
        <v>0</v>
      </c>
      <c r="AF120" s="140">
        <v>0</v>
      </c>
      <c r="AG120" s="140">
        <v>1</v>
      </c>
      <c r="AH120" s="140">
        <v>0</v>
      </c>
      <c r="AI120" s="140">
        <v>0</v>
      </c>
      <c r="AJ120" s="140">
        <v>0</v>
      </c>
      <c r="AK120" s="140">
        <v>1</v>
      </c>
      <c r="AL120" s="140">
        <v>0</v>
      </c>
      <c r="AM120" s="140">
        <v>0</v>
      </c>
      <c r="AN120" s="140">
        <v>0.5</v>
      </c>
      <c r="AO120" s="140">
        <v>0</v>
      </c>
      <c r="AP120" s="140">
        <v>0</v>
      </c>
      <c r="AQ120" s="140">
        <v>0</v>
      </c>
    </row>
    <row r="121" spans="2:43">
      <c r="B121" s="73" t="s">
        <v>173</v>
      </c>
      <c r="C121" s="191">
        <v>3</v>
      </c>
      <c r="D121" s="140">
        <v>0.66666666666666663</v>
      </c>
      <c r="E121" s="140">
        <v>0.33333333333333331</v>
      </c>
      <c r="F121" s="140">
        <v>0</v>
      </c>
      <c r="G121" s="140">
        <v>0</v>
      </c>
      <c r="H121" s="140">
        <v>0</v>
      </c>
      <c r="I121" s="140">
        <v>1</v>
      </c>
      <c r="J121" s="140">
        <v>0</v>
      </c>
      <c r="K121" s="140">
        <v>0</v>
      </c>
      <c r="L121" s="140">
        <v>0</v>
      </c>
      <c r="M121" s="140">
        <v>0</v>
      </c>
      <c r="N121" s="140">
        <v>0</v>
      </c>
      <c r="O121" s="140">
        <v>0</v>
      </c>
      <c r="P121" s="140">
        <v>0</v>
      </c>
      <c r="Q121" s="140">
        <v>0</v>
      </c>
      <c r="R121" s="140">
        <v>0</v>
      </c>
      <c r="S121" s="140">
        <v>0.33333333333333331</v>
      </c>
      <c r="T121" s="140">
        <v>0.33333333333333331</v>
      </c>
      <c r="U121" s="140">
        <v>0</v>
      </c>
      <c r="V121" s="140">
        <v>0</v>
      </c>
      <c r="W121" s="140">
        <v>0</v>
      </c>
      <c r="X121" s="140">
        <v>1</v>
      </c>
      <c r="Y121" s="140">
        <v>0</v>
      </c>
      <c r="Z121" s="140">
        <v>0</v>
      </c>
      <c r="AA121" s="140">
        <v>0</v>
      </c>
      <c r="AB121" s="140">
        <v>0</v>
      </c>
      <c r="AC121" s="140">
        <v>0</v>
      </c>
      <c r="AD121" s="140">
        <v>0.66666666666666663</v>
      </c>
      <c r="AE121" s="140">
        <v>0.33333333333333331</v>
      </c>
      <c r="AF121" s="140">
        <v>0</v>
      </c>
      <c r="AG121" s="140">
        <v>0</v>
      </c>
      <c r="AH121" s="140">
        <v>0</v>
      </c>
      <c r="AI121" s="140">
        <v>0</v>
      </c>
      <c r="AJ121" s="140">
        <v>0</v>
      </c>
      <c r="AK121" s="140">
        <v>0.66666666666666663</v>
      </c>
      <c r="AL121" s="140">
        <v>0</v>
      </c>
      <c r="AM121" s="140">
        <v>0.33333333333333331</v>
      </c>
      <c r="AN121" s="140">
        <v>0</v>
      </c>
      <c r="AO121" s="140">
        <v>0</v>
      </c>
      <c r="AP121" s="140">
        <v>0.66666666666666663</v>
      </c>
      <c r="AQ121" s="140">
        <v>0.33333333333333331</v>
      </c>
    </row>
    <row r="122" spans="2:43">
      <c r="B122" s="73" t="s">
        <v>552</v>
      </c>
      <c r="C122" s="191">
        <v>1</v>
      </c>
      <c r="D122" s="140">
        <v>0</v>
      </c>
      <c r="E122" s="140">
        <v>1</v>
      </c>
      <c r="F122" s="140">
        <v>0</v>
      </c>
      <c r="G122" s="140">
        <v>0</v>
      </c>
      <c r="H122" s="140">
        <v>0</v>
      </c>
      <c r="I122" s="140">
        <v>1</v>
      </c>
      <c r="J122" s="140">
        <v>0</v>
      </c>
      <c r="K122" s="140">
        <v>0</v>
      </c>
      <c r="L122" s="140">
        <v>0</v>
      </c>
      <c r="M122" s="140">
        <v>0</v>
      </c>
      <c r="N122" s="140">
        <v>0</v>
      </c>
      <c r="O122" s="140">
        <v>0</v>
      </c>
      <c r="P122" s="140">
        <v>0</v>
      </c>
      <c r="Q122" s="140">
        <v>0</v>
      </c>
      <c r="R122" s="140">
        <v>0</v>
      </c>
      <c r="S122" s="140">
        <v>0</v>
      </c>
      <c r="T122" s="140">
        <v>1</v>
      </c>
      <c r="U122" s="140">
        <v>0</v>
      </c>
      <c r="V122" s="140">
        <v>0</v>
      </c>
      <c r="W122" s="140">
        <v>0</v>
      </c>
      <c r="X122" s="140">
        <v>1</v>
      </c>
      <c r="Y122" s="140">
        <v>0</v>
      </c>
      <c r="Z122" s="140">
        <v>0</v>
      </c>
      <c r="AA122" s="140">
        <v>0</v>
      </c>
      <c r="AB122" s="140">
        <v>0</v>
      </c>
      <c r="AC122" s="140">
        <v>0</v>
      </c>
      <c r="AD122" s="140">
        <v>0</v>
      </c>
      <c r="AE122" s="140">
        <v>0</v>
      </c>
      <c r="AF122" s="140">
        <v>0</v>
      </c>
      <c r="AG122" s="140">
        <v>1</v>
      </c>
      <c r="AH122" s="140">
        <v>0</v>
      </c>
      <c r="AI122" s="140">
        <v>0</v>
      </c>
      <c r="AJ122" s="140">
        <v>0</v>
      </c>
      <c r="AK122" s="140">
        <v>1</v>
      </c>
      <c r="AL122" s="140">
        <v>0</v>
      </c>
      <c r="AM122" s="140">
        <v>0</v>
      </c>
      <c r="AN122" s="140">
        <v>1</v>
      </c>
      <c r="AO122" s="140">
        <v>0</v>
      </c>
      <c r="AP122" s="140">
        <v>0</v>
      </c>
      <c r="AQ122" s="140">
        <v>0</v>
      </c>
    </row>
    <row r="123" spans="2:43">
      <c r="B123" s="73" t="s">
        <v>117</v>
      </c>
      <c r="C123" s="191">
        <v>2</v>
      </c>
      <c r="D123" s="140">
        <v>1</v>
      </c>
      <c r="E123" s="140">
        <v>0</v>
      </c>
      <c r="F123" s="140">
        <v>0</v>
      </c>
      <c r="G123" s="140">
        <v>0</v>
      </c>
      <c r="H123" s="140">
        <v>0</v>
      </c>
      <c r="I123" s="140">
        <v>0.5</v>
      </c>
      <c r="J123" s="140">
        <v>0</v>
      </c>
      <c r="K123" s="140">
        <v>0</v>
      </c>
      <c r="L123" s="140">
        <v>0</v>
      </c>
      <c r="M123" s="140">
        <v>0.5</v>
      </c>
      <c r="N123" s="140">
        <v>0</v>
      </c>
      <c r="O123" s="140">
        <v>0</v>
      </c>
      <c r="P123" s="140">
        <v>0</v>
      </c>
      <c r="Q123" s="140">
        <v>0</v>
      </c>
      <c r="R123" s="140">
        <v>0.5</v>
      </c>
      <c r="S123" s="140">
        <v>0</v>
      </c>
      <c r="T123" s="140">
        <v>0.5</v>
      </c>
      <c r="U123" s="140">
        <v>0</v>
      </c>
      <c r="V123" s="140">
        <v>0.5</v>
      </c>
      <c r="W123" s="140">
        <v>0</v>
      </c>
      <c r="X123" s="140">
        <v>0</v>
      </c>
      <c r="Y123" s="140">
        <v>0.5</v>
      </c>
      <c r="Z123" s="140">
        <v>0</v>
      </c>
      <c r="AA123" s="140">
        <v>0</v>
      </c>
      <c r="AB123" s="140">
        <v>0</v>
      </c>
      <c r="AC123" s="140">
        <v>0</v>
      </c>
      <c r="AD123" s="140">
        <v>0.5</v>
      </c>
      <c r="AE123" s="140">
        <v>0</v>
      </c>
      <c r="AF123" s="140">
        <v>0.5</v>
      </c>
      <c r="AG123" s="140">
        <v>0</v>
      </c>
      <c r="AH123" s="140">
        <v>0</v>
      </c>
      <c r="AI123" s="140">
        <v>0</v>
      </c>
      <c r="AJ123" s="140">
        <v>0</v>
      </c>
      <c r="AK123" s="140">
        <v>1</v>
      </c>
      <c r="AL123" s="140">
        <v>0</v>
      </c>
      <c r="AM123" s="140">
        <v>0</v>
      </c>
      <c r="AN123" s="140">
        <v>0.5</v>
      </c>
      <c r="AO123" s="140">
        <v>0</v>
      </c>
      <c r="AP123" s="140">
        <v>0.5</v>
      </c>
      <c r="AQ123" s="140">
        <v>0</v>
      </c>
    </row>
    <row r="124" spans="2:43">
      <c r="B124" s="73" t="s">
        <v>142</v>
      </c>
      <c r="C124" s="191">
        <v>2</v>
      </c>
      <c r="D124" s="140">
        <v>1</v>
      </c>
      <c r="E124" s="140">
        <v>0</v>
      </c>
      <c r="F124" s="140">
        <v>0</v>
      </c>
      <c r="G124" s="140">
        <v>0</v>
      </c>
      <c r="H124" s="140">
        <v>0</v>
      </c>
      <c r="I124" s="140">
        <v>1</v>
      </c>
      <c r="J124" s="140">
        <v>0</v>
      </c>
      <c r="K124" s="140">
        <v>0</v>
      </c>
      <c r="L124" s="140">
        <v>0</v>
      </c>
      <c r="M124" s="140">
        <v>0</v>
      </c>
      <c r="N124" s="140">
        <v>0</v>
      </c>
      <c r="O124" s="140">
        <v>0</v>
      </c>
      <c r="P124" s="140">
        <v>0</v>
      </c>
      <c r="Q124" s="140">
        <v>0</v>
      </c>
      <c r="R124" s="140">
        <v>0</v>
      </c>
      <c r="S124" s="140">
        <v>0</v>
      </c>
      <c r="T124" s="140">
        <v>0.5</v>
      </c>
      <c r="U124" s="140">
        <v>0</v>
      </c>
      <c r="V124" s="140">
        <v>0</v>
      </c>
      <c r="W124" s="140">
        <v>0</v>
      </c>
      <c r="X124" s="140">
        <v>0.5</v>
      </c>
      <c r="Y124" s="140">
        <v>0</v>
      </c>
      <c r="Z124" s="140">
        <v>0</v>
      </c>
      <c r="AA124" s="140">
        <v>0.5</v>
      </c>
      <c r="AB124" s="140">
        <v>0</v>
      </c>
      <c r="AC124" s="140">
        <v>0</v>
      </c>
      <c r="AD124" s="140">
        <v>1</v>
      </c>
      <c r="AE124" s="140">
        <v>0</v>
      </c>
      <c r="AF124" s="140">
        <v>0</v>
      </c>
      <c r="AG124" s="140">
        <v>0</v>
      </c>
      <c r="AH124" s="140">
        <v>0</v>
      </c>
      <c r="AI124" s="140">
        <v>0</v>
      </c>
      <c r="AJ124" s="140">
        <v>0</v>
      </c>
      <c r="AK124" s="140">
        <v>1</v>
      </c>
      <c r="AL124" s="140">
        <v>0</v>
      </c>
      <c r="AM124" s="140">
        <v>0</v>
      </c>
      <c r="AN124" s="140">
        <v>0</v>
      </c>
      <c r="AO124" s="140">
        <v>0</v>
      </c>
      <c r="AP124" s="140">
        <v>0.5</v>
      </c>
      <c r="AQ124" s="140">
        <v>0</v>
      </c>
    </row>
    <row r="125" spans="2:43">
      <c r="B125" s="73" t="s">
        <v>343</v>
      </c>
      <c r="C125" s="191">
        <v>3</v>
      </c>
      <c r="D125" s="140">
        <v>0.66666666666666663</v>
      </c>
      <c r="E125" s="140">
        <v>0.33333333333333331</v>
      </c>
      <c r="F125" s="140">
        <v>0</v>
      </c>
      <c r="G125" s="140">
        <v>0</v>
      </c>
      <c r="H125" s="140">
        <v>0.33333333333333331</v>
      </c>
      <c r="I125" s="140">
        <v>0.66666666666666663</v>
      </c>
      <c r="J125" s="140">
        <v>0.33333333333333331</v>
      </c>
      <c r="K125" s="140">
        <v>0</v>
      </c>
      <c r="L125" s="140">
        <v>0</v>
      </c>
      <c r="M125" s="140">
        <v>0</v>
      </c>
      <c r="N125" s="140">
        <v>0</v>
      </c>
      <c r="O125" s="140">
        <v>0</v>
      </c>
      <c r="P125" s="140">
        <v>0</v>
      </c>
      <c r="Q125" s="140">
        <v>0</v>
      </c>
      <c r="R125" s="140">
        <v>0</v>
      </c>
      <c r="S125" s="140">
        <v>0.33333333333333331</v>
      </c>
      <c r="T125" s="140">
        <v>0.66666666666666663</v>
      </c>
      <c r="U125" s="140">
        <v>0</v>
      </c>
      <c r="V125" s="140">
        <v>0</v>
      </c>
      <c r="W125" s="140">
        <v>0</v>
      </c>
      <c r="X125" s="140">
        <v>0</v>
      </c>
      <c r="Y125" s="140">
        <v>0</v>
      </c>
      <c r="Z125" s="140">
        <v>0</v>
      </c>
      <c r="AA125" s="140">
        <v>0.66666666666666663</v>
      </c>
      <c r="AB125" s="140">
        <v>0</v>
      </c>
      <c r="AC125" s="140">
        <v>0</v>
      </c>
      <c r="AD125" s="140">
        <v>1</v>
      </c>
      <c r="AE125" s="140">
        <v>0</v>
      </c>
      <c r="AF125" s="140">
        <v>0</v>
      </c>
      <c r="AG125" s="140">
        <v>0</v>
      </c>
      <c r="AH125" s="140">
        <v>0</v>
      </c>
      <c r="AI125" s="140">
        <v>0</v>
      </c>
      <c r="AJ125" s="140">
        <v>0</v>
      </c>
      <c r="AK125" s="140">
        <v>1</v>
      </c>
      <c r="AL125" s="140">
        <v>0</v>
      </c>
      <c r="AM125" s="140">
        <v>0</v>
      </c>
      <c r="AN125" s="140">
        <v>0</v>
      </c>
      <c r="AO125" s="140">
        <v>0</v>
      </c>
      <c r="AP125" s="140">
        <v>1</v>
      </c>
      <c r="AQ125" s="140">
        <v>0</v>
      </c>
    </row>
    <row r="126" spans="2:43">
      <c r="B126" s="73" t="s">
        <v>152</v>
      </c>
      <c r="C126" s="191">
        <v>6</v>
      </c>
      <c r="D126" s="140">
        <v>0.5</v>
      </c>
      <c r="E126" s="140">
        <v>0.5</v>
      </c>
      <c r="F126" s="140">
        <v>0</v>
      </c>
      <c r="G126" s="140">
        <v>0</v>
      </c>
      <c r="H126" s="140">
        <v>0.16666666666666666</v>
      </c>
      <c r="I126" s="140">
        <v>1</v>
      </c>
      <c r="J126" s="140">
        <v>0</v>
      </c>
      <c r="K126" s="140">
        <v>0</v>
      </c>
      <c r="L126" s="140">
        <v>0</v>
      </c>
      <c r="M126" s="140">
        <v>0</v>
      </c>
      <c r="N126" s="140">
        <v>0</v>
      </c>
      <c r="O126" s="140">
        <v>0</v>
      </c>
      <c r="P126" s="140">
        <v>0.16666666666666666</v>
      </c>
      <c r="Q126" s="140">
        <v>0.16666666666666666</v>
      </c>
      <c r="R126" s="140">
        <v>0.5</v>
      </c>
      <c r="S126" s="140">
        <v>0.16666666666666666</v>
      </c>
      <c r="T126" s="140">
        <v>0</v>
      </c>
      <c r="U126" s="140">
        <v>0</v>
      </c>
      <c r="V126" s="140">
        <v>0.66666666666666663</v>
      </c>
      <c r="W126" s="140">
        <v>0.16666666666666666</v>
      </c>
      <c r="X126" s="140">
        <v>0</v>
      </c>
      <c r="Y126" s="140">
        <v>0.16666666666666666</v>
      </c>
      <c r="Z126" s="140">
        <v>0</v>
      </c>
      <c r="AA126" s="140">
        <v>0</v>
      </c>
      <c r="AB126" s="140">
        <v>0</v>
      </c>
      <c r="AC126" s="140">
        <v>0</v>
      </c>
      <c r="AD126" s="140">
        <v>0.5</v>
      </c>
      <c r="AE126" s="140">
        <v>0</v>
      </c>
      <c r="AF126" s="140">
        <v>0</v>
      </c>
      <c r="AG126" s="140">
        <v>0.5</v>
      </c>
      <c r="AH126" s="140">
        <v>0</v>
      </c>
      <c r="AI126" s="140">
        <v>0</v>
      </c>
      <c r="AJ126" s="140">
        <v>0</v>
      </c>
      <c r="AK126" s="140">
        <v>0.83333333333333337</v>
      </c>
      <c r="AL126" s="140">
        <v>0.16666666666666666</v>
      </c>
      <c r="AM126" s="140">
        <v>0</v>
      </c>
      <c r="AN126" s="140">
        <v>0.5</v>
      </c>
      <c r="AO126" s="140">
        <v>0.16666666666666666</v>
      </c>
      <c r="AP126" s="140">
        <v>0</v>
      </c>
      <c r="AQ126" s="140">
        <v>0.16666666666666666</v>
      </c>
    </row>
    <row r="127" spans="2:43">
      <c r="B127" s="73" t="s">
        <v>154</v>
      </c>
      <c r="C127" s="191">
        <v>12</v>
      </c>
      <c r="D127" s="140">
        <v>0.41666666666666669</v>
      </c>
      <c r="E127" s="140">
        <v>0.41666666666666669</v>
      </c>
      <c r="F127" s="140">
        <v>0</v>
      </c>
      <c r="G127" s="140">
        <v>0</v>
      </c>
      <c r="H127" s="140">
        <v>0.25</v>
      </c>
      <c r="I127" s="140">
        <v>0.58333333333333337</v>
      </c>
      <c r="J127" s="140">
        <v>8.3333333333333329E-2</v>
      </c>
      <c r="K127" s="140">
        <v>0</v>
      </c>
      <c r="L127" s="140">
        <v>0</v>
      </c>
      <c r="M127" s="140">
        <v>0.16666666666666666</v>
      </c>
      <c r="N127" s="140">
        <v>0</v>
      </c>
      <c r="O127" s="140">
        <v>0</v>
      </c>
      <c r="P127" s="140">
        <v>8.3333333333333329E-2</v>
      </c>
      <c r="Q127" s="140">
        <v>0</v>
      </c>
      <c r="R127" s="140">
        <v>8.3333333333333329E-2</v>
      </c>
      <c r="S127" s="140">
        <v>0.5</v>
      </c>
      <c r="T127" s="140">
        <v>0.33333333333333331</v>
      </c>
      <c r="U127" s="140">
        <v>0</v>
      </c>
      <c r="V127" s="140">
        <v>8.3333333333333329E-2</v>
      </c>
      <c r="W127" s="140">
        <v>0.16666666666666666</v>
      </c>
      <c r="X127" s="140">
        <v>0.33333333333333331</v>
      </c>
      <c r="Y127" s="140">
        <v>8.3333333333333329E-2</v>
      </c>
      <c r="Z127" s="140">
        <v>0</v>
      </c>
      <c r="AA127" s="140">
        <v>0.16666666666666666</v>
      </c>
      <c r="AB127" s="140">
        <v>0.16666666666666666</v>
      </c>
      <c r="AC127" s="140">
        <v>0</v>
      </c>
      <c r="AD127" s="140">
        <v>0.41666666666666669</v>
      </c>
      <c r="AE127" s="140">
        <v>0.16666666666666666</v>
      </c>
      <c r="AF127" s="140">
        <v>0.16666666666666666</v>
      </c>
      <c r="AG127" s="140">
        <v>0.25</v>
      </c>
      <c r="AH127" s="140">
        <v>0</v>
      </c>
      <c r="AI127" s="140">
        <v>0</v>
      </c>
      <c r="AJ127" s="140">
        <v>0</v>
      </c>
      <c r="AK127" s="140">
        <v>0.91666666666666663</v>
      </c>
      <c r="AL127" s="140">
        <v>0</v>
      </c>
      <c r="AM127" s="140">
        <v>0</v>
      </c>
      <c r="AN127" s="140">
        <v>8.3333333333333329E-2</v>
      </c>
      <c r="AO127" s="140">
        <v>8.3333333333333329E-2</v>
      </c>
      <c r="AP127" s="140">
        <v>0.83333333333333337</v>
      </c>
      <c r="AQ127" s="140">
        <v>0</v>
      </c>
    </row>
    <row r="128" spans="2:43">
      <c r="B128" s="73" t="s">
        <v>150</v>
      </c>
      <c r="C128" s="191">
        <v>2</v>
      </c>
      <c r="D128" s="140">
        <v>0</v>
      </c>
      <c r="E128" s="140">
        <v>1</v>
      </c>
      <c r="F128" s="140">
        <v>0</v>
      </c>
      <c r="G128" s="140">
        <v>0</v>
      </c>
      <c r="H128" s="140">
        <v>0</v>
      </c>
      <c r="I128" s="140">
        <v>0.5</v>
      </c>
      <c r="J128" s="140">
        <v>0</v>
      </c>
      <c r="K128" s="140">
        <v>0</v>
      </c>
      <c r="L128" s="140">
        <v>0.5</v>
      </c>
      <c r="M128" s="140">
        <v>0</v>
      </c>
      <c r="N128" s="140">
        <v>0</v>
      </c>
      <c r="O128" s="140">
        <v>0</v>
      </c>
      <c r="P128" s="140">
        <v>0</v>
      </c>
      <c r="Q128" s="140">
        <v>0.5</v>
      </c>
      <c r="R128" s="140">
        <v>0</v>
      </c>
      <c r="S128" s="140">
        <v>0</v>
      </c>
      <c r="T128" s="140">
        <v>0.5</v>
      </c>
      <c r="U128" s="140">
        <v>0</v>
      </c>
      <c r="V128" s="140">
        <v>0</v>
      </c>
      <c r="W128" s="140">
        <v>0</v>
      </c>
      <c r="X128" s="140">
        <v>0</v>
      </c>
      <c r="Y128" s="140">
        <v>0.5</v>
      </c>
      <c r="Z128" s="140">
        <v>0</v>
      </c>
      <c r="AA128" s="140">
        <v>0</v>
      </c>
      <c r="AB128" s="140">
        <v>0.5</v>
      </c>
      <c r="AC128" s="140">
        <v>0</v>
      </c>
      <c r="AD128" s="140">
        <v>0</v>
      </c>
      <c r="AE128" s="140">
        <v>0</v>
      </c>
      <c r="AF128" s="140">
        <v>0</v>
      </c>
      <c r="AG128" s="140">
        <v>1</v>
      </c>
      <c r="AH128" s="140">
        <v>0</v>
      </c>
      <c r="AI128" s="140">
        <v>0</v>
      </c>
      <c r="AJ128" s="140">
        <v>0</v>
      </c>
      <c r="AK128" s="140">
        <v>1</v>
      </c>
      <c r="AL128" s="140">
        <v>0</v>
      </c>
      <c r="AM128" s="140">
        <v>0</v>
      </c>
      <c r="AN128" s="140">
        <v>0.5</v>
      </c>
      <c r="AO128" s="140">
        <v>0</v>
      </c>
      <c r="AP128" s="140">
        <v>0.5</v>
      </c>
      <c r="AQ128" s="140">
        <v>0</v>
      </c>
    </row>
    <row r="129" spans="2:43">
      <c r="B129" s="73" t="s">
        <v>131</v>
      </c>
      <c r="C129" s="191">
        <v>3</v>
      </c>
      <c r="D129" s="140">
        <v>0.66666666666666663</v>
      </c>
      <c r="E129" s="140">
        <v>0.33333333333333331</v>
      </c>
      <c r="F129" s="140">
        <v>0</v>
      </c>
      <c r="G129" s="140">
        <v>0</v>
      </c>
      <c r="H129" s="140">
        <v>0</v>
      </c>
      <c r="I129" s="140">
        <v>1</v>
      </c>
      <c r="J129" s="140">
        <v>0</v>
      </c>
      <c r="K129" s="140">
        <v>0</v>
      </c>
      <c r="L129" s="140">
        <v>0</v>
      </c>
      <c r="M129" s="140">
        <v>0</v>
      </c>
      <c r="N129" s="140">
        <v>0</v>
      </c>
      <c r="O129" s="140">
        <v>0</v>
      </c>
      <c r="P129" s="140">
        <v>0</v>
      </c>
      <c r="Q129" s="140">
        <v>0</v>
      </c>
      <c r="R129" s="140">
        <v>0</v>
      </c>
      <c r="S129" s="140">
        <v>0.33333333333333331</v>
      </c>
      <c r="T129" s="140">
        <v>0.33333333333333331</v>
      </c>
      <c r="U129" s="140">
        <v>0</v>
      </c>
      <c r="V129" s="140">
        <v>0</v>
      </c>
      <c r="W129" s="140">
        <v>0</v>
      </c>
      <c r="X129" s="140">
        <v>0.33333333333333331</v>
      </c>
      <c r="Y129" s="140">
        <v>0</v>
      </c>
      <c r="Z129" s="140">
        <v>0</v>
      </c>
      <c r="AA129" s="140">
        <v>0.33333333333333331</v>
      </c>
      <c r="AB129" s="140">
        <v>0</v>
      </c>
      <c r="AC129" s="140">
        <v>0</v>
      </c>
      <c r="AD129" s="140">
        <v>0.66666666666666663</v>
      </c>
      <c r="AE129" s="140">
        <v>0</v>
      </c>
      <c r="AF129" s="140">
        <v>0</v>
      </c>
      <c r="AG129" s="140">
        <v>0.33333333333333331</v>
      </c>
      <c r="AH129" s="140">
        <v>0</v>
      </c>
      <c r="AI129" s="140">
        <v>0</v>
      </c>
      <c r="AJ129" s="140">
        <v>0</v>
      </c>
      <c r="AK129" s="140">
        <v>1</v>
      </c>
      <c r="AL129" s="140">
        <v>0</v>
      </c>
      <c r="AM129" s="140">
        <v>0</v>
      </c>
      <c r="AN129" s="140">
        <v>0</v>
      </c>
      <c r="AO129" s="140">
        <v>0</v>
      </c>
      <c r="AP129" s="140">
        <v>0.66666666666666663</v>
      </c>
      <c r="AQ129" s="140">
        <v>0</v>
      </c>
    </row>
    <row r="130" spans="2:43">
      <c r="B130" s="73" t="s">
        <v>418</v>
      </c>
      <c r="C130" s="191"/>
      <c r="D130" s="140" t="e">
        <v>#NUM!</v>
      </c>
      <c r="E130" s="140" t="e">
        <v>#NUM!</v>
      </c>
      <c r="F130" s="140" t="e">
        <v>#NUM!</v>
      </c>
      <c r="G130" s="140" t="e">
        <v>#NUM!</v>
      </c>
      <c r="H130" s="140" t="e">
        <v>#NUM!</v>
      </c>
      <c r="I130" s="140" t="e">
        <v>#NUM!</v>
      </c>
      <c r="J130" s="140" t="e">
        <v>#NUM!</v>
      </c>
      <c r="K130" s="140" t="e">
        <v>#NUM!</v>
      </c>
      <c r="L130" s="140" t="e">
        <v>#NUM!</v>
      </c>
      <c r="M130" s="140" t="e">
        <v>#NUM!</v>
      </c>
      <c r="N130" s="140" t="e">
        <v>#NUM!</v>
      </c>
      <c r="O130" s="140" t="e">
        <v>#NUM!</v>
      </c>
      <c r="P130" s="140" t="e">
        <v>#NUM!</v>
      </c>
      <c r="Q130" s="140" t="e">
        <v>#NUM!</v>
      </c>
      <c r="R130" s="140" t="e">
        <v>#NUM!</v>
      </c>
      <c r="S130" s="140" t="e">
        <v>#NUM!</v>
      </c>
      <c r="T130" s="140" t="e">
        <v>#NUM!</v>
      </c>
      <c r="U130" s="140" t="e">
        <v>#NUM!</v>
      </c>
      <c r="V130" s="140" t="e">
        <v>#NUM!</v>
      </c>
      <c r="W130" s="140" t="e">
        <v>#NUM!</v>
      </c>
      <c r="X130" s="140" t="e">
        <v>#NUM!</v>
      </c>
      <c r="Y130" s="140" t="e">
        <v>#NUM!</v>
      </c>
      <c r="Z130" s="140" t="e">
        <v>#NUM!</v>
      </c>
      <c r="AA130" s="140" t="e">
        <v>#NUM!</v>
      </c>
      <c r="AB130" s="140" t="e">
        <v>#NUM!</v>
      </c>
      <c r="AC130" s="140" t="e">
        <v>#NUM!</v>
      </c>
      <c r="AD130" s="140" t="e">
        <v>#NUM!</v>
      </c>
      <c r="AE130" s="140" t="e">
        <v>#NUM!</v>
      </c>
      <c r="AF130" s="140" t="e">
        <v>#NUM!</v>
      </c>
      <c r="AG130" s="140" t="e">
        <v>#NUM!</v>
      </c>
      <c r="AH130" s="140" t="e">
        <v>#NUM!</v>
      </c>
      <c r="AI130" s="140" t="e">
        <v>#NUM!</v>
      </c>
      <c r="AJ130" s="140" t="e">
        <v>#NUM!</v>
      </c>
      <c r="AK130" s="140" t="e">
        <v>#NUM!</v>
      </c>
      <c r="AL130" s="140" t="e">
        <v>#NUM!</v>
      </c>
      <c r="AM130" s="140" t="e">
        <v>#NUM!</v>
      </c>
      <c r="AN130" s="140" t="e">
        <v>#NUM!</v>
      </c>
      <c r="AO130" s="140" t="e">
        <v>#NUM!</v>
      </c>
      <c r="AP130" s="140" t="e">
        <v>#NUM!</v>
      </c>
      <c r="AQ130" s="140" t="e">
        <v>#NUM!</v>
      </c>
    </row>
    <row r="131" spans="2:43">
      <c r="B131" s="73" t="s">
        <v>121</v>
      </c>
      <c r="C131" s="191">
        <v>9</v>
      </c>
      <c r="D131" s="140">
        <v>0.77777777777777779</v>
      </c>
      <c r="E131" s="140">
        <v>0.22222222222222221</v>
      </c>
      <c r="F131" s="140">
        <v>0</v>
      </c>
      <c r="G131" s="140">
        <v>0</v>
      </c>
      <c r="H131" s="140">
        <v>0</v>
      </c>
      <c r="I131" s="140">
        <v>0.44444444444444442</v>
      </c>
      <c r="J131" s="140">
        <v>0.1111111111111111</v>
      </c>
      <c r="K131" s="140">
        <v>0</v>
      </c>
      <c r="L131" s="140">
        <v>0</v>
      </c>
      <c r="M131" s="140">
        <v>0.1111111111111111</v>
      </c>
      <c r="N131" s="140">
        <v>0.1111111111111111</v>
      </c>
      <c r="O131" s="140">
        <v>0</v>
      </c>
      <c r="P131" s="140">
        <v>0</v>
      </c>
      <c r="Q131" s="140">
        <v>0.1111111111111111</v>
      </c>
      <c r="R131" s="140">
        <v>0.22222222222222221</v>
      </c>
      <c r="S131" s="140">
        <v>0.44444444444444442</v>
      </c>
      <c r="T131" s="140">
        <v>0.22222222222222221</v>
      </c>
      <c r="U131" s="140">
        <v>0</v>
      </c>
      <c r="V131" s="140">
        <v>0.22222222222222221</v>
      </c>
      <c r="W131" s="140">
        <v>0</v>
      </c>
      <c r="X131" s="140">
        <v>0.1111111111111111</v>
      </c>
      <c r="Y131" s="140">
        <v>0.22222222222222221</v>
      </c>
      <c r="Z131" s="140">
        <v>0</v>
      </c>
      <c r="AA131" s="140">
        <v>0.44444444444444442</v>
      </c>
      <c r="AB131" s="140">
        <v>0</v>
      </c>
      <c r="AC131" s="140">
        <v>0</v>
      </c>
      <c r="AD131" s="140">
        <v>0.22222222222222221</v>
      </c>
      <c r="AE131" s="140">
        <v>0.1111111111111111</v>
      </c>
      <c r="AF131" s="140">
        <v>0</v>
      </c>
      <c r="AG131" s="140">
        <v>0.55555555555555558</v>
      </c>
      <c r="AH131" s="140">
        <v>0</v>
      </c>
      <c r="AI131" s="140">
        <v>0.1111111111111111</v>
      </c>
      <c r="AJ131" s="140">
        <v>0</v>
      </c>
      <c r="AK131" s="140">
        <v>0.55555555555555558</v>
      </c>
      <c r="AL131" s="140">
        <v>0.44444444444444442</v>
      </c>
      <c r="AM131" s="140">
        <v>0</v>
      </c>
      <c r="AN131" s="140">
        <v>0.22222222222222221</v>
      </c>
      <c r="AO131" s="140">
        <v>0</v>
      </c>
      <c r="AP131" s="140">
        <v>0.33333333333333331</v>
      </c>
      <c r="AQ131" s="140">
        <v>0.33333333333333331</v>
      </c>
    </row>
    <row r="132" spans="2:43">
      <c r="B132" s="73" t="s">
        <v>486</v>
      </c>
      <c r="C132" s="191">
        <v>1</v>
      </c>
      <c r="D132" s="140">
        <v>1</v>
      </c>
      <c r="E132" s="140">
        <v>0</v>
      </c>
      <c r="F132" s="140">
        <v>0</v>
      </c>
      <c r="G132" s="140">
        <v>0</v>
      </c>
      <c r="H132" s="140">
        <v>1</v>
      </c>
      <c r="I132" s="140">
        <v>0</v>
      </c>
      <c r="J132" s="140">
        <v>0</v>
      </c>
      <c r="K132" s="140">
        <v>0</v>
      </c>
      <c r="L132" s="140">
        <v>0</v>
      </c>
      <c r="M132" s="140">
        <v>0</v>
      </c>
      <c r="N132" s="140">
        <v>0</v>
      </c>
      <c r="O132" s="140">
        <v>1</v>
      </c>
      <c r="P132" s="140">
        <v>0</v>
      </c>
      <c r="Q132" s="140">
        <v>0</v>
      </c>
      <c r="R132" s="140">
        <v>0</v>
      </c>
      <c r="S132" s="140">
        <v>0</v>
      </c>
      <c r="T132" s="140">
        <v>0</v>
      </c>
      <c r="U132" s="140">
        <v>0</v>
      </c>
      <c r="V132" s="140">
        <v>1</v>
      </c>
      <c r="W132" s="140">
        <v>0</v>
      </c>
      <c r="X132" s="140">
        <v>0</v>
      </c>
      <c r="Y132" s="140">
        <v>0</v>
      </c>
      <c r="Z132" s="140">
        <v>0</v>
      </c>
      <c r="AA132" s="140">
        <v>0</v>
      </c>
      <c r="AB132" s="140">
        <v>0</v>
      </c>
      <c r="AC132" s="140">
        <v>0</v>
      </c>
      <c r="AD132" s="140">
        <v>0</v>
      </c>
      <c r="AE132" s="140">
        <v>1</v>
      </c>
      <c r="AF132" s="140">
        <v>0</v>
      </c>
      <c r="AG132" s="140">
        <v>0</v>
      </c>
      <c r="AH132" s="140">
        <v>0</v>
      </c>
      <c r="AI132" s="140">
        <v>0</v>
      </c>
      <c r="AJ132" s="140">
        <v>0</v>
      </c>
      <c r="AK132" s="140">
        <v>1</v>
      </c>
      <c r="AL132" s="140">
        <v>0</v>
      </c>
      <c r="AM132" s="140">
        <v>0</v>
      </c>
      <c r="AN132" s="140">
        <v>0</v>
      </c>
      <c r="AO132" s="140">
        <v>0</v>
      </c>
      <c r="AP132" s="140">
        <v>1</v>
      </c>
      <c r="AQ132" s="140">
        <v>0</v>
      </c>
    </row>
    <row r="133" spans="2:43">
      <c r="B133" s="73" t="s">
        <v>344</v>
      </c>
      <c r="C133" s="191">
        <v>2</v>
      </c>
      <c r="D133" s="140">
        <v>1</v>
      </c>
      <c r="E133" s="140">
        <v>0</v>
      </c>
      <c r="F133" s="140">
        <v>0</v>
      </c>
      <c r="G133" s="140">
        <v>0</v>
      </c>
      <c r="H133" s="140">
        <v>0</v>
      </c>
      <c r="I133" s="140">
        <v>1</v>
      </c>
      <c r="J133" s="140">
        <v>0</v>
      </c>
      <c r="K133" s="140">
        <v>0</v>
      </c>
      <c r="L133" s="140">
        <v>0</v>
      </c>
      <c r="M133" s="140">
        <v>0</v>
      </c>
      <c r="N133" s="140">
        <v>0</v>
      </c>
      <c r="O133" s="140">
        <v>0</v>
      </c>
      <c r="P133" s="140">
        <v>0</v>
      </c>
      <c r="Q133" s="140">
        <v>0</v>
      </c>
      <c r="R133" s="140">
        <v>0</v>
      </c>
      <c r="S133" s="140">
        <v>0</v>
      </c>
      <c r="T133" s="140">
        <v>0.5</v>
      </c>
      <c r="U133" s="140">
        <v>0</v>
      </c>
      <c r="V133" s="140">
        <v>0</v>
      </c>
      <c r="W133" s="140">
        <v>0</v>
      </c>
      <c r="X133" s="140">
        <v>0</v>
      </c>
      <c r="Y133" s="140">
        <v>0</v>
      </c>
      <c r="Z133" s="140">
        <v>0</v>
      </c>
      <c r="AA133" s="140">
        <v>0.5</v>
      </c>
      <c r="AB133" s="140">
        <v>0.5</v>
      </c>
      <c r="AC133" s="140">
        <v>0</v>
      </c>
      <c r="AD133" s="140">
        <v>1</v>
      </c>
      <c r="AE133" s="140">
        <v>0</v>
      </c>
      <c r="AF133" s="140">
        <v>0</v>
      </c>
      <c r="AG133" s="140">
        <v>0</v>
      </c>
      <c r="AH133" s="140">
        <v>0</v>
      </c>
      <c r="AI133" s="140">
        <v>0</v>
      </c>
      <c r="AJ133" s="140">
        <v>0</v>
      </c>
      <c r="AK133" s="140">
        <v>1</v>
      </c>
      <c r="AL133" s="140">
        <v>0</v>
      </c>
      <c r="AM133" s="140">
        <v>0</v>
      </c>
      <c r="AN133" s="140">
        <v>0</v>
      </c>
      <c r="AO133" s="140">
        <v>0</v>
      </c>
      <c r="AP133" s="140">
        <v>1</v>
      </c>
      <c r="AQ133" s="140">
        <v>0</v>
      </c>
    </row>
    <row r="134" spans="2:43">
      <c r="B134" s="73" t="s">
        <v>120</v>
      </c>
      <c r="C134" s="191">
        <v>2</v>
      </c>
      <c r="D134" s="140">
        <v>1</v>
      </c>
      <c r="E134" s="140">
        <v>0</v>
      </c>
      <c r="F134" s="140">
        <v>0</v>
      </c>
      <c r="G134" s="140">
        <v>0</v>
      </c>
      <c r="H134" s="140">
        <v>0</v>
      </c>
      <c r="I134" s="140">
        <v>1</v>
      </c>
      <c r="J134" s="140">
        <v>0</v>
      </c>
      <c r="K134" s="140">
        <v>0</v>
      </c>
      <c r="L134" s="140">
        <v>0</v>
      </c>
      <c r="M134" s="140">
        <v>0</v>
      </c>
      <c r="N134" s="140">
        <v>0</v>
      </c>
      <c r="O134" s="140">
        <v>0</v>
      </c>
      <c r="P134" s="140">
        <v>0</v>
      </c>
      <c r="Q134" s="140">
        <v>0.5</v>
      </c>
      <c r="R134" s="140">
        <v>0</v>
      </c>
      <c r="S134" s="140">
        <v>0</v>
      </c>
      <c r="T134" s="140">
        <v>0.5</v>
      </c>
      <c r="U134" s="140">
        <v>0</v>
      </c>
      <c r="V134" s="140">
        <v>0</v>
      </c>
      <c r="W134" s="140">
        <v>0</v>
      </c>
      <c r="X134" s="140">
        <v>0.5</v>
      </c>
      <c r="Y134" s="140">
        <v>0</v>
      </c>
      <c r="Z134" s="140">
        <v>0</v>
      </c>
      <c r="AA134" s="140">
        <v>0.5</v>
      </c>
      <c r="AB134" s="140">
        <v>0</v>
      </c>
      <c r="AC134" s="140">
        <v>0</v>
      </c>
      <c r="AD134" s="140">
        <v>0.5</v>
      </c>
      <c r="AE134" s="140">
        <v>0</v>
      </c>
      <c r="AF134" s="140">
        <v>0</v>
      </c>
      <c r="AG134" s="140">
        <v>0.5</v>
      </c>
      <c r="AH134" s="140">
        <v>0</v>
      </c>
      <c r="AI134" s="140">
        <v>0</v>
      </c>
      <c r="AJ134" s="140">
        <v>0</v>
      </c>
      <c r="AK134" s="140">
        <v>1</v>
      </c>
      <c r="AL134" s="140">
        <v>0</v>
      </c>
      <c r="AM134" s="140">
        <v>0</v>
      </c>
      <c r="AN134" s="140">
        <v>0</v>
      </c>
      <c r="AO134" s="140">
        <v>0</v>
      </c>
      <c r="AP134" s="140">
        <v>0.5</v>
      </c>
      <c r="AQ134" s="140">
        <v>0</v>
      </c>
    </row>
    <row r="135" spans="2:43">
      <c r="B135" s="73" t="s">
        <v>414</v>
      </c>
      <c r="C135" s="191">
        <v>1</v>
      </c>
      <c r="D135" s="140">
        <v>0</v>
      </c>
      <c r="E135" s="140">
        <v>1</v>
      </c>
      <c r="F135" s="140">
        <v>0</v>
      </c>
      <c r="G135" s="140">
        <v>0</v>
      </c>
      <c r="H135" s="140">
        <v>1</v>
      </c>
      <c r="I135" s="140">
        <v>0</v>
      </c>
      <c r="J135" s="140">
        <v>0</v>
      </c>
      <c r="K135" s="140">
        <v>0</v>
      </c>
      <c r="L135" s="140">
        <v>0</v>
      </c>
      <c r="M135" s="140">
        <v>0</v>
      </c>
      <c r="N135" s="140">
        <v>0</v>
      </c>
      <c r="O135" s="140">
        <v>1</v>
      </c>
      <c r="P135" s="140">
        <v>0</v>
      </c>
      <c r="Q135" s="140">
        <v>0</v>
      </c>
      <c r="R135" s="140">
        <v>0</v>
      </c>
      <c r="S135" s="140">
        <v>0</v>
      </c>
      <c r="T135" s="140">
        <v>0</v>
      </c>
      <c r="U135" s="140">
        <v>0</v>
      </c>
      <c r="V135" s="140">
        <v>0</v>
      </c>
      <c r="W135" s="140">
        <v>0</v>
      </c>
      <c r="X135" s="140">
        <v>0</v>
      </c>
      <c r="Y135" s="140">
        <v>1</v>
      </c>
      <c r="Z135" s="140">
        <v>0</v>
      </c>
      <c r="AA135" s="140">
        <v>0</v>
      </c>
      <c r="AB135" s="140">
        <v>0</v>
      </c>
      <c r="AC135" s="140">
        <v>0</v>
      </c>
      <c r="AD135" s="140">
        <v>0</v>
      </c>
      <c r="AE135" s="140">
        <v>0</v>
      </c>
      <c r="AF135" s="140">
        <v>0</v>
      </c>
      <c r="AG135" s="140">
        <v>0</v>
      </c>
      <c r="AH135" s="140">
        <v>0</v>
      </c>
      <c r="AI135" s="140">
        <v>1</v>
      </c>
      <c r="AJ135" s="140">
        <v>0</v>
      </c>
      <c r="AK135" s="140">
        <v>0</v>
      </c>
      <c r="AL135" s="140">
        <v>1</v>
      </c>
      <c r="AM135" s="140">
        <v>0</v>
      </c>
      <c r="AN135" s="140">
        <v>0</v>
      </c>
      <c r="AO135" s="140">
        <v>0</v>
      </c>
      <c r="AP135" s="140">
        <v>0</v>
      </c>
      <c r="AQ135" s="140">
        <v>1</v>
      </c>
    </row>
    <row r="136" spans="2:43">
      <c r="B136" s="73" t="s">
        <v>155</v>
      </c>
      <c r="C136" s="191">
        <v>1</v>
      </c>
      <c r="D136" s="140">
        <v>1</v>
      </c>
      <c r="E136" s="140">
        <v>0</v>
      </c>
      <c r="F136" s="140">
        <v>0</v>
      </c>
      <c r="G136" s="140">
        <v>0</v>
      </c>
      <c r="H136" s="140">
        <v>0</v>
      </c>
      <c r="I136" s="140">
        <v>1</v>
      </c>
      <c r="J136" s="140">
        <v>0</v>
      </c>
      <c r="K136" s="140">
        <v>0</v>
      </c>
      <c r="L136" s="140">
        <v>0</v>
      </c>
      <c r="M136" s="140">
        <v>0</v>
      </c>
      <c r="N136" s="140">
        <v>0</v>
      </c>
      <c r="O136" s="140">
        <v>0</v>
      </c>
      <c r="P136" s="140">
        <v>1</v>
      </c>
      <c r="Q136" s="140">
        <v>0</v>
      </c>
      <c r="R136" s="140">
        <v>0</v>
      </c>
      <c r="S136" s="140">
        <v>0</v>
      </c>
      <c r="T136" s="140">
        <v>0</v>
      </c>
      <c r="U136" s="140">
        <v>0</v>
      </c>
      <c r="V136" s="140">
        <v>0</v>
      </c>
      <c r="W136" s="140">
        <v>0</v>
      </c>
      <c r="X136" s="140">
        <v>0</v>
      </c>
      <c r="Y136" s="140">
        <v>0</v>
      </c>
      <c r="Z136" s="140">
        <v>0</v>
      </c>
      <c r="AA136" s="140">
        <v>0</v>
      </c>
      <c r="AB136" s="140">
        <v>0</v>
      </c>
      <c r="AC136" s="140">
        <v>0</v>
      </c>
      <c r="AD136" s="140">
        <v>0</v>
      </c>
      <c r="AE136" s="140">
        <v>0</v>
      </c>
      <c r="AF136" s="140">
        <v>0</v>
      </c>
      <c r="AG136" s="140">
        <v>1</v>
      </c>
      <c r="AH136" s="140">
        <v>0</v>
      </c>
      <c r="AI136" s="140">
        <v>0</v>
      </c>
      <c r="AJ136" s="140">
        <v>0</v>
      </c>
      <c r="AK136" s="140">
        <v>1</v>
      </c>
      <c r="AL136" s="140">
        <v>0</v>
      </c>
      <c r="AM136" s="140">
        <v>0</v>
      </c>
      <c r="AN136" s="140">
        <v>1</v>
      </c>
      <c r="AO136" s="140">
        <v>0</v>
      </c>
      <c r="AP136" s="140">
        <v>0</v>
      </c>
      <c r="AQ136" s="140">
        <v>0</v>
      </c>
    </row>
    <row r="137" spans="2:43">
      <c r="B137" s="73" t="s">
        <v>114</v>
      </c>
      <c r="C137" s="191">
        <v>3</v>
      </c>
      <c r="D137" s="140">
        <v>0.66666666666666663</v>
      </c>
      <c r="E137" s="140">
        <v>0.33333333333333331</v>
      </c>
      <c r="F137" s="140">
        <v>0</v>
      </c>
      <c r="G137" s="140">
        <v>0</v>
      </c>
      <c r="H137" s="140">
        <v>0</v>
      </c>
      <c r="I137" s="140">
        <v>1</v>
      </c>
      <c r="J137" s="140">
        <v>0</v>
      </c>
      <c r="K137" s="140">
        <v>0</v>
      </c>
      <c r="L137" s="140">
        <v>0</v>
      </c>
      <c r="M137" s="140">
        <v>0</v>
      </c>
      <c r="N137" s="140">
        <v>0</v>
      </c>
      <c r="O137" s="140">
        <v>0</v>
      </c>
      <c r="P137" s="140">
        <v>0</v>
      </c>
      <c r="Q137" s="140">
        <v>0</v>
      </c>
      <c r="R137" s="140">
        <v>0.33333333333333331</v>
      </c>
      <c r="S137" s="140">
        <v>0</v>
      </c>
      <c r="T137" s="140">
        <v>0.33333333333333331</v>
      </c>
      <c r="U137" s="140">
        <v>0</v>
      </c>
      <c r="V137" s="140">
        <v>0.33333333333333331</v>
      </c>
      <c r="W137" s="140">
        <v>0</v>
      </c>
      <c r="X137" s="140">
        <v>0</v>
      </c>
      <c r="Y137" s="140">
        <v>0</v>
      </c>
      <c r="Z137" s="140">
        <v>0.33333333333333331</v>
      </c>
      <c r="AA137" s="140">
        <v>0.33333333333333331</v>
      </c>
      <c r="AB137" s="140">
        <v>0</v>
      </c>
      <c r="AC137" s="140">
        <v>0</v>
      </c>
      <c r="AD137" s="140">
        <v>0.33333333333333331</v>
      </c>
      <c r="AE137" s="140">
        <v>0</v>
      </c>
      <c r="AF137" s="140">
        <v>0</v>
      </c>
      <c r="AG137" s="140">
        <v>0.66666666666666663</v>
      </c>
      <c r="AH137" s="140">
        <v>0</v>
      </c>
      <c r="AI137" s="140">
        <v>0</v>
      </c>
      <c r="AJ137" s="140">
        <v>0</v>
      </c>
      <c r="AK137" s="140">
        <v>1</v>
      </c>
      <c r="AL137" s="140">
        <v>0</v>
      </c>
      <c r="AM137" s="140">
        <v>0</v>
      </c>
      <c r="AN137" s="140">
        <v>0</v>
      </c>
      <c r="AO137" s="140">
        <v>0</v>
      </c>
      <c r="AP137" s="140">
        <v>0.33333333333333331</v>
      </c>
      <c r="AQ137" s="140">
        <v>0</v>
      </c>
    </row>
    <row r="138" spans="2:43">
      <c r="B138" s="73" t="s">
        <v>110</v>
      </c>
      <c r="C138" s="191">
        <v>4</v>
      </c>
      <c r="D138" s="140">
        <v>0.5</v>
      </c>
      <c r="E138" s="140">
        <v>0.5</v>
      </c>
      <c r="F138" s="140">
        <v>0</v>
      </c>
      <c r="G138" s="140">
        <v>0</v>
      </c>
      <c r="H138" s="140">
        <v>0</v>
      </c>
      <c r="I138" s="140">
        <v>1</v>
      </c>
      <c r="J138" s="140">
        <v>0</v>
      </c>
      <c r="K138" s="140">
        <v>0</v>
      </c>
      <c r="L138" s="140">
        <v>0</v>
      </c>
      <c r="M138" s="140">
        <v>0</v>
      </c>
      <c r="N138" s="140">
        <v>0</v>
      </c>
      <c r="O138" s="140">
        <v>0</v>
      </c>
      <c r="P138" s="140">
        <v>0</v>
      </c>
      <c r="Q138" s="140">
        <v>0</v>
      </c>
      <c r="R138" s="140">
        <v>0.25</v>
      </c>
      <c r="S138" s="140">
        <v>0.25</v>
      </c>
      <c r="T138" s="140">
        <v>0</v>
      </c>
      <c r="U138" s="140">
        <v>0</v>
      </c>
      <c r="V138" s="140">
        <v>0.25</v>
      </c>
      <c r="W138" s="140">
        <v>0</v>
      </c>
      <c r="X138" s="140">
        <v>0.75</v>
      </c>
      <c r="Y138" s="140">
        <v>0</v>
      </c>
      <c r="Z138" s="140">
        <v>0</v>
      </c>
      <c r="AA138" s="140">
        <v>0</v>
      </c>
      <c r="AB138" s="140">
        <v>0</v>
      </c>
      <c r="AC138" s="140">
        <v>0</v>
      </c>
      <c r="AD138" s="140">
        <v>0.25</v>
      </c>
      <c r="AE138" s="140">
        <v>0</v>
      </c>
      <c r="AF138" s="140">
        <v>0</v>
      </c>
      <c r="AG138" s="140">
        <v>0.75</v>
      </c>
      <c r="AH138" s="140">
        <v>0</v>
      </c>
      <c r="AI138" s="140">
        <v>0</v>
      </c>
      <c r="AJ138" s="140">
        <v>0</v>
      </c>
      <c r="AK138" s="140">
        <v>1</v>
      </c>
      <c r="AL138" s="140">
        <v>0</v>
      </c>
      <c r="AM138" s="140">
        <v>0</v>
      </c>
      <c r="AN138" s="140">
        <v>0.5</v>
      </c>
      <c r="AO138" s="140">
        <v>0</v>
      </c>
      <c r="AP138" s="140">
        <v>0.5</v>
      </c>
      <c r="AQ138" s="140">
        <v>0</v>
      </c>
    </row>
    <row r="139" spans="2:43">
      <c r="B139" s="73" t="s">
        <v>522</v>
      </c>
      <c r="C139" s="191">
        <v>2</v>
      </c>
      <c r="D139" s="140">
        <v>0.5</v>
      </c>
      <c r="E139" s="140">
        <v>0.5</v>
      </c>
      <c r="F139" s="140">
        <v>0</v>
      </c>
      <c r="G139" s="140">
        <v>0</v>
      </c>
      <c r="H139" s="140">
        <v>0</v>
      </c>
      <c r="I139" s="140">
        <v>0</v>
      </c>
      <c r="J139" s="140">
        <v>1</v>
      </c>
      <c r="K139" s="140">
        <v>0</v>
      </c>
      <c r="L139" s="140">
        <v>0</v>
      </c>
      <c r="M139" s="140">
        <v>0</v>
      </c>
      <c r="N139" s="140">
        <v>0</v>
      </c>
      <c r="O139" s="140">
        <v>0.5</v>
      </c>
      <c r="P139" s="140">
        <v>0</v>
      </c>
      <c r="Q139" s="140">
        <v>0.5</v>
      </c>
      <c r="R139" s="140">
        <v>0</v>
      </c>
      <c r="S139" s="140">
        <v>0</v>
      </c>
      <c r="T139" s="140">
        <v>0</v>
      </c>
      <c r="U139" s="140">
        <v>0</v>
      </c>
      <c r="V139" s="140">
        <v>1</v>
      </c>
      <c r="W139" s="140">
        <v>0</v>
      </c>
      <c r="X139" s="140">
        <v>0</v>
      </c>
      <c r="Y139" s="140">
        <v>0</v>
      </c>
      <c r="Z139" s="140">
        <v>0</v>
      </c>
      <c r="AA139" s="140">
        <v>0</v>
      </c>
      <c r="AB139" s="140">
        <v>0</v>
      </c>
      <c r="AC139" s="140">
        <v>0</v>
      </c>
      <c r="AD139" s="140">
        <v>0</v>
      </c>
      <c r="AE139" s="140">
        <v>0</v>
      </c>
      <c r="AF139" s="140">
        <v>0.5</v>
      </c>
      <c r="AG139" s="140">
        <v>0</v>
      </c>
      <c r="AH139" s="140">
        <v>0</v>
      </c>
      <c r="AI139" s="140">
        <v>0.5</v>
      </c>
      <c r="AJ139" s="140">
        <v>0</v>
      </c>
      <c r="AK139" s="140">
        <v>1</v>
      </c>
      <c r="AL139" s="140">
        <v>0</v>
      </c>
      <c r="AM139" s="140">
        <v>0</v>
      </c>
      <c r="AN139" s="140">
        <v>0.5</v>
      </c>
      <c r="AO139" s="140">
        <v>0.5</v>
      </c>
      <c r="AP139" s="140">
        <v>0</v>
      </c>
      <c r="AQ139" s="140">
        <v>0</v>
      </c>
    </row>
    <row r="140" spans="2:43">
      <c r="B140" s="73" t="s">
        <v>168</v>
      </c>
      <c r="C140" s="191">
        <v>2</v>
      </c>
      <c r="D140" s="140">
        <v>0.5</v>
      </c>
      <c r="E140" s="140">
        <v>0.5</v>
      </c>
      <c r="F140" s="140">
        <v>0</v>
      </c>
      <c r="G140" s="140">
        <v>0</v>
      </c>
      <c r="H140" s="140">
        <v>0.5</v>
      </c>
      <c r="I140" s="140">
        <v>1</v>
      </c>
      <c r="J140" s="140">
        <v>0</v>
      </c>
      <c r="K140" s="140">
        <v>0</v>
      </c>
      <c r="L140" s="140">
        <v>0</v>
      </c>
      <c r="M140" s="140">
        <v>0</v>
      </c>
      <c r="N140" s="140">
        <v>0</v>
      </c>
      <c r="O140" s="140">
        <v>0</v>
      </c>
      <c r="P140" s="140">
        <v>0</v>
      </c>
      <c r="Q140" s="140">
        <v>0.5</v>
      </c>
      <c r="R140" s="140">
        <v>0</v>
      </c>
      <c r="S140" s="140">
        <v>0.5</v>
      </c>
      <c r="T140" s="140">
        <v>0</v>
      </c>
      <c r="U140" s="140">
        <v>0</v>
      </c>
      <c r="V140" s="140">
        <v>0.5</v>
      </c>
      <c r="W140" s="140">
        <v>0</v>
      </c>
      <c r="X140" s="140">
        <v>0.5</v>
      </c>
      <c r="Y140" s="140">
        <v>0</v>
      </c>
      <c r="Z140" s="140">
        <v>0</v>
      </c>
      <c r="AA140" s="140">
        <v>0</v>
      </c>
      <c r="AB140" s="140">
        <v>0</v>
      </c>
      <c r="AC140" s="140">
        <v>0</v>
      </c>
      <c r="AD140" s="140">
        <v>0.5</v>
      </c>
      <c r="AE140" s="140">
        <v>0</v>
      </c>
      <c r="AF140" s="140">
        <v>0</v>
      </c>
      <c r="AG140" s="140">
        <v>0</v>
      </c>
      <c r="AH140" s="140">
        <v>0</v>
      </c>
      <c r="AI140" s="140">
        <v>0</v>
      </c>
      <c r="AJ140" s="140">
        <v>0</v>
      </c>
      <c r="AK140" s="140">
        <v>1</v>
      </c>
      <c r="AL140" s="140">
        <v>0</v>
      </c>
      <c r="AM140" s="140">
        <v>0</v>
      </c>
      <c r="AN140" s="140">
        <v>1</v>
      </c>
      <c r="AO140" s="140">
        <v>0</v>
      </c>
      <c r="AP140" s="140">
        <v>0</v>
      </c>
      <c r="AQ140" s="140">
        <v>0</v>
      </c>
    </row>
    <row r="141" spans="2:43">
      <c r="B141" s="73" t="s">
        <v>265</v>
      </c>
      <c r="C141" s="191">
        <v>403</v>
      </c>
      <c r="D141" s="140">
        <v>0.66004962779156329</v>
      </c>
      <c r="E141" s="140">
        <v>0.27791563275434245</v>
      </c>
      <c r="F141" s="140">
        <v>0</v>
      </c>
      <c r="G141" s="140">
        <v>0</v>
      </c>
      <c r="H141" s="140">
        <v>0.16129032258064516</v>
      </c>
      <c r="I141" s="140">
        <v>0.72208436724565761</v>
      </c>
      <c r="J141" s="140">
        <v>4.4665012406947889E-2</v>
      </c>
      <c r="K141" s="140">
        <v>2.4813895781637717E-3</v>
      </c>
      <c r="L141" s="140">
        <v>2.4813895781637717E-3</v>
      </c>
      <c r="M141" s="140">
        <v>4.2183622828784122E-2</v>
      </c>
      <c r="N141" s="140">
        <v>4.7146401985111663E-2</v>
      </c>
      <c r="O141" s="140">
        <v>6.699751861042183E-2</v>
      </c>
      <c r="P141" s="140">
        <v>4.9627791563275438E-2</v>
      </c>
      <c r="Q141" s="140">
        <v>7.6923076923076927E-2</v>
      </c>
      <c r="R141" s="140">
        <v>0.13647642679900746</v>
      </c>
      <c r="S141" s="140">
        <v>0.21588089330024815</v>
      </c>
      <c r="T141" s="140">
        <v>0.26054590570719605</v>
      </c>
      <c r="U141" s="140">
        <v>4.9627791563275434E-3</v>
      </c>
      <c r="V141" s="140">
        <v>0.14640198511166252</v>
      </c>
      <c r="W141" s="140">
        <v>7.9404466501240695E-2</v>
      </c>
      <c r="X141" s="140">
        <v>0.25062034739454092</v>
      </c>
      <c r="Y141" s="140">
        <v>0.12903225806451613</v>
      </c>
      <c r="Z141" s="140">
        <v>7.4441687344913151E-3</v>
      </c>
      <c r="AA141" s="140">
        <v>0.24069478908188585</v>
      </c>
      <c r="AB141" s="140">
        <v>3.4739454094292806E-2</v>
      </c>
      <c r="AC141" s="140">
        <v>0</v>
      </c>
      <c r="AD141" s="140">
        <v>0.38213399503722084</v>
      </c>
      <c r="AE141" s="140">
        <v>4.2183622828784122E-2</v>
      </c>
      <c r="AF141" s="140">
        <v>8.9330024813895778E-2</v>
      </c>
      <c r="AG141" s="140">
        <v>0.36476426799007444</v>
      </c>
      <c r="AH141" s="140">
        <v>0</v>
      </c>
      <c r="AI141" s="140">
        <v>1.9851116625310174E-2</v>
      </c>
      <c r="AJ141" s="140">
        <v>1.9851116625310174E-2</v>
      </c>
      <c r="AK141" s="140">
        <v>0.8635235732009926</v>
      </c>
      <c r="AL141" s="140">
        <v>3.9702233250620347E-2</v>
      </c>
      <c r="AM141" s="140">
        <v>7.4441687344913151E-3</v>
      </c>
      <c r="AN141" s="140">
        <v>0.27543424317617865</v>
      </c>
      <c r="AO141" s="140">
        <v>6.9478908188585611E-2</v>
      </c>
      <c r="AP141" s="140">
        <v>0.40446650124069478</v>
      </c>
      <c r="AQ141" s="140">
        <v>2.9776674937965261E-2</v>
      </c>
    </row>
  </sheetData>
  <mergeCells count="9">
    <mergeCell ref="AA13:AI13"/>
    <mergeCell ref="AJ13:AP13"/>
    <mergeCell ref="AQ13:AS13"/>
    <mergeCell ref="AT13:AW13"/>
    <mergeCell ref="B12:C12"/>
    <mergeCell ref="D13:G13"/>
    <mergeCell ref="I13:N13"/>
    <mergeCell ref="O13:T13"/>
    <mergeCell ref="U13:Z13"/>
  </mergeCells>
  <pageMargins left="0.7" right="0.7" top="0.75" bottom="0.75" header="0.3" footer="0.3"/>
  <pageSetup orientation="portrait" horizontalDpi="200" verticalDpi="200"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140"/>
  <sheetViews>
    <sheetView showGridLines="0" workbookViewId="0">
      <pane xSplit="3" ySplit="12" topLeftCell="D13" activePane="bottomRight" state="frozen"/>
      <selection pane="topRight" activeCell="D1" sqref="D1"/>
      <selection pane="bottomLeft" activeCell="A13" sqref="A13"/>
      <selection pane="bottomRight" sqref="A1:P1"/>
    </sheetView>
  </sheetViews>
  <sheetFormatPr defaultRowHeight="15"/>
  <cols>
    <col min="2" max="2" width="29.7109375" customWidth="1"/>
    <col min="3" max="3" width="26.7109375" bestFit="1" customWidth="1"/>
    <col min="4" max="4" width="20.85546875" bestFit="1" customWidth="1"/>
    <col min="5" max="5" width="20.28515625" bestFit="1" customWidth="1"/>
    <col min="6" max="6" width="7" bestFit="1" customWidth="1"/>
    <col min="7" max="7" width="23" bestFit="1" customWidth="1"/>
    <col min="8" max="8" width="8.85546875" bestFit="1" customWidth="1"/>
    <col min="9" max="9" width="21.5703125" bestFit="1" customWidth="1"/>
    <col min="10" max="11" width="21.7109375" bestFit="1" customWidth="1"/>
    <col min="12" max="12" width="15.85546875" bestFit="1" customWidth="1"/>
    <col min="13" max="13" width="32.140625" bestFit="1" customWidth="1"/>
    <col min="14" max="14" width="25.85546875" bestFit="1" customWidth="1"/>
    <col min="15" max="15" width="6.5703125" bestFit="1" customWidth="1"/>
    <col min="16" max="16" width="27.85546875" bestFit="1" customWidth="1"/>
    <col min="17" max="17" width="27.140625" bestFit="1" customWidth="1"/>
    <col min="18" max="18" width="24.85546875" customWidth="1"/>
  </cols>
  <sheetData>
    <row r="1" spans="1:17" ht="37.5">
      <c r="A1" s="188" t="s">
        <v>1</v>
      </c>
      <c r="B1" s="188"/>
      <c r="C1" s="188"/>
      <c r="D1" s="188"/>
      <c r="E1" s="188"/>
      <c r="F1" s="188"/>
      <c r="G1" s="188"/>
      <c r="H1" s="188"/>
      <c r="I1" s="188"/>
      <c r="J1" s="188"/>
      <c r="K1" s="188"/>
      <c r="L1" s="188"/>
      <c r="M1" s="188"/>
      <c r="N1" s="188"/>
      <c r="O1" s="188"/>
      <c r="P1" s="188"/>
    </row>
    <row r="2" spans="1:17">
      <c r="A2" s="187" t="s">
        <v>422</v>
      </c>
      <c r="B2" s="187"/>
    </row>
    <row r="7" spans="1:17">
      <c r="I7" s="113"/>
    </row>
    <row r="13" spans="1:17">
      <c r="C13" s="15" t="s">
        <v>274</v>
      </c>
      <c r="D13" t="s">
        <v>266</v>
      </c>
      <c r="E13" t="s">
        <v>275</v>
      </c>
      <c r="F13" t="s">
        <v>17</v>
      </c>
      <c r="G13" t="s">
        <v>267</v>
      </c>
      <c r="H13" t="s">
        <v>24</v>
      </c>
      <c r="I13" t="s">
        <v>268</v>
      </c>
      <c r="J13" t="s">
        <v>263</v>
      </c>
      <c r="K13" t="s">
        <v>269</v>
      </c>
      <c r="L13" t="s">
        <v>270</v>
      </c>
      <c r="M13" t="s">
        <v>271</v>
      </c>
      <c r="N13" t="s">
        <v>272</v>
      </c>
      <c r="O13" t="s">
        <v>19</v>
      </c>
      <c r="P13" t="s">
        <v>264</v>
      </c>
      <c r="Q13" s="13" t="s">
        <v>273</v>
      </c>
    </row>
    <row r="14" spans="1:17">
      <c r="C14" s="17" t="s">
        <v>415</v>
      </c>
      <c r="D14" s="191">
        <v>30</v>
      </c>
      <c r="E14" s="16">
        <v>0.8307692307692307</v>
      </c>
      <c r="F14" s="16">
        <v>7.2307692307692308</v>
      </c>
      <c r="G14" s="16">
        <v>4.9807692307692308</v>
      </c>
      <c r="H14" s="16">
        <v>6.180769230769231</v>
      </c>
      <c r="I14" s="16">
        <v>10.63076923076923</v>
      </c>
      <c r="J14" s="16">
        <v>6.1807692307692301</v>
      </c>
      <c r="K14" s="16">
        <v>6.1807692307692301</v>
      </c>
      <c r="L14" s="16">
        <v>3.2307692307692308</v>
      </c>
      <c r="M14" s="16">
        <v>7.180769230769231</v>
      </c>
      <c r="N14" s="16">
        <v>5.430769230769231</v>
      </c>
      <c r="O14" s="16">
        <v>9.5307692307692307</v>
      </c>
      <c r="P14" s="16">
        <v>0.98076923076923084</v>
      </c>
      <c r="Q14" s="14">
        <v>2.430769230769231</v>
      </c>
    </row>
    <row r="15" spans="1:17">
      <c r="C15" s="17" t="s">
        <v>631</v>
      </c>
      <c r="D15" s="191">
        <v>1</v>
      </c>
      <c r="E15" s="16">
        <v>0</v>
      </c>
      <c r="F15" s="16">
        <v>0</v>
      </c>
      <c r="G15" s="16">
        <v>0</v>
      </c>
      <c r="H15" s="16">
        <v>0</v>
      </c>
      <c r="I15" s="16">
        <v>1</v>
      </c>
      <c r="J15" s="16">
        <v>0</v>
      </c>
      <c r="K15" s="16">
        <v>0</v>
      </c>
      <c r="L15" s="16">
        <v>0</v>
      </c>
      <c r="M15" s="16">
        <v>1</v>
      </c>
      <c r="N15" s="16">
        <v>0</v>
      </c>
      <c r="O15" s="16">
        <v>0</v>
      </c>
      <c r="P15" s="16">
        <v>0</v>
      </c>
      <c r="Q15" s="14">
        <v>0</v>
      </c>
    </row>
    <row r="16" spans="1:17">
      <c r="C16" s="17" t="s">
        <v>577</v>
      </c>
      <c r="D16" s="191">
        <v>1</v>
      </c>
      <c r="E16" s="16">
        <v>0</v>
      </c>
      <c r="F16" s="16">
        <v>0</v>
      </c>
      <c r="G16" s="16">
        <v>0</v>
      </c>
      <c r="H16" s="16">
        <v>0</v>
      </c>
      <c r="I16" s="16">
        <v>0</v>
      </c>
      <c r="J16" s="16">
        <v>1</v>
      </c>
      <c r="K16" s="16">
        <v>0</v>
      </c>
      <c r="L16" s="16">
        <v>0</v>
      </c>
      <c r="M16" s="16">
        <v>0</v>
      </c>
      <c r="N16" s="16">
        <v>0</v>
      </c>
      <c r="O16" s="16">
        <v>1</v>
      </c>
      <c r="P16" s="16">
        <v>1</v>
      </c>
      <c r="Q16" s="14">
        <v>0</v>
      </c>
    </row>
    <row r="17" spans="3:17">
      <c r="C17" s="17" t="s">
        <v>578</v>
      </c>
      <c r="D17" s="191">
        <v>1</v>
      </c>
      <c r="E17" s="16">
        <v>0</v>
      </c>
      <c r="F17" s="16">
        <v>0</v>
      </c>
      <c r="G17" s="16">
        <v>0</v>
      </c>
      <c r="H17" s="16">
        <v>1</v>
      </c>
      <c r="I17" s="16">
        <v>0</v>
      </c>
      <c r="J17" s="16">
        <v>0</v>
      </c>
      <c r="K17" s="16">
        <v>1</v>
      </c>
      <c r="L17" s="16">
        <v>0</v>
      </c>
      <c r="M17" s="16">
        <v>0</v>
      </c>
      <c r="N17" s="16">
        <v>0</v>
      </c>
      <c r="O17" s="16">
        <v>1</v>
      </c>
      <c r="P17" s="16">
        <v>0</v>
      </c>
      <c r="Q17" s="14">
        <v>0</v>
      </c>
    </row>
    <row r="18" spans="3:17">
      <c r="C18" s="17" t="s">
        <v>644</v>
      </c>
      <c r="D18" s="191">
        <v>1</v>
      </c>
      <c r="E18" s="16">
        <v>0</v>
      </c>
      <c r="F18" s="16">
        <v>0</v>
      </c>
      <c r="G18" s="16">
        <v>1</v>
      </c>
      <c r="H18" s="16">
        <v>0</v>
      </c>
      <c r="I18" s="16">
        <v>1</v>
      </c>
      <c r="J18" s="16">
        <v>0</v>
      </c>
      <c r="K18" s="16">
        <v>0</v>
      </c>
      <c r="L18" s="16">
        <v>0</v>
      </c>
      <c r="M18" s="16">
        <v>1</v>
      </c>
      <c r="N18" s="16">
        <v>0</v>
      </c>
      <c r="O18" s="16">
        <v>0</v>
      </c>
      <c r="P18" s="16">
        <v>0</v>
      </c>
      <c r="Q18" s="14">
        <v>0</v>
      </c>
    </row>
    <row r="19" spans="3:17">
      <c r="C19" s="17" t="s">
        <v>645</v>
      </c>
      <c r="D19" s="191">
        <v>1</v>
      </c>
      <c r="E19" s="16">
        <v>0</v>
      </c>
      <c r="F19" s="16">
        <v>0</v>
      </c>
      <c r="G19" s="16">
        <v>0</v>
      </c>
      <c r="H19" s="16">
        <v>0</v>
      </c>
      <c r="I19" s="16">
        <v>0</v>
      </c>
      <c r="J19" s="16">
        <v>0</v>
      </c>
      <c r="K19" s="16">
        <v>0</v>
      </c>
      <c r="L19" s="16">
        <v>0</v>
      </c>
      <c r="M19" s="16">
        <v>0</v>
      </c>
      <c r="N19" s="16">
        <v>0</v>
      </c>
      <c r="O19" s="16">
        <v>0</v>
      </c>
      <c r="P19" s="16">
        <v>0</v>
      </c>
      <c r="Q19" s="14">
        <v>0</v>
      </c>
    </row>
    <row r="20" spans="3:17">
      <c r="C20" s="17" t="s">
        <v>646</v>
      </c>
      <c r="D20" s="191">
        <v>1</v>
      </c>
      <c r="E20" s="16">
        <v>0</v>
      </c>
      <c r="F20" s="16">
        <v>0</v>
      </c>
      <c r="G20" s="16">
        <v>0</v>
      </c>
      <c r="H20" s="16">
        <v>0</v>
      </c>
      <c r="I20" s="16">
        <v>0</v>
      </c>
      <c r="J20" s="16">
        <v>0</v>
      </c>
      <c r="K20" s="16">
        <v>0</v>
      </c>
      <c r="L20" s="16">
        <v>0</v>
      </c>
      <c r="M20" s="16">
        <v>0</v>
      </c>
      <c r="N20" s="16">
        <v>0</v>
      </c>
      <c r="O20" s="16">
        <v>0</v>
      </c>
      <c r="P20" s="16">
        <v>0</v>
      </c>
      <c r="Q20" s="14">
        <v>0</v>
      </c>
    </row>
    <row r="21" spans="3:17">
      <c r="C21" s="17" t="s">
        <v>579</v>
      </c>
      <c r="D21" s="191">
        <v>7</v>
      </c>
      <c r="E21" s="16">
        <v>0</v>
      </c>
      <c r="F21" s="16">
        <v>4</v>
      </c>
      <c r="G21" s="16">
        <v>1.75</v>
      </c>
      <c r="H21" s="16">
        <v>1</v>
      </c>
      <c r="I21" s="16">
        <v>0</v>
      </c>
      <c r="J21" s="16">
        <v>0</v>
      </c>
      <c r="K21" s="16">
        <v>3</v>
      </c>
      <c r="L21" s="16">
        <v>0</v>
      </c>
      <c r="M21" s="16">
        <v>1</v>
      </c>
      <c r="N21" s="16">
        <v>0</v>
      </c>
      <c r="O21" s="16">
        <v>1.75</v>
      </c>
      <c r="P21" s="16">
        <v>2.75</v>
      </c>
      <c r="Q21" s="14">
        <v>0.75</v>
      </c>
    </row>
    <row r="22" spans="3:17">
      <c r="C22" s="17" t="s">
        <v>647</v>
      </c>
      <c r="D22" s="191">
        <v>2</v>
      </c>
      <c r="E22" s="16">
        <v>0</v>
      </c>
      <c r="F22" s="16">
        <v>1</v>
      </c>
      <c r="G22" s="16">
        <v>0</v>
      </c>
      <c r="H22" s="16">
        <v>1</v>
      </c>
      <c r="I22" s="16">
        <v>1</v>
      </c>
      <c r="J22" s="16">
        <v>0</v>
      </c>
      <c r="K22" s="16">
        <v>1</v>
      </c>
      <c r="L22" s="16">
        <v>1</v>
      </c>
      <c r="M22" s="16">
        <v>0</v>
      </c>
      <c r="N22" s="16">
        <v>0</v>
      </c>
      <c r="O22" s="16">
        <v>0</v>
      </c>
      <c r="P22" s="16">
        <v>0</v>
      </c>
      <c r="Q22" s="14">
        <v>0</v>
      </c>
    </row>
    <row r="23" spans="3:17">
      <c r="C23" s="17" t="s">
        <v>580</v>
      </c>
      <c r="D23" s="191">
        <v>1</v>
      </c>
      <c r="E23" s="16">
        <v>0.6</v>
      </c>
      <c r="F23" s="16">
        <v>0.6</v>
      </c>
      <c r="G23" s="16">
        <v>0</v>
      </c>
      <c r="H23" s="16">
        <v>0.6</v>
      </c>
      <c r="I23" s="16">
        <v>0</v>
      </c>
      <c r="J23" s="16">
        <v>0</v>
      </c>
      <c r="K23" s="16">
        <v>0.6</v>
      </c>
      <c r="L23" s="16">
        <v>0</v>
      </c>
      <c r="M23" s="16">
        <v>0</v>
      </c>
      <c r="N23" s="16">
        <v>0</v>
      </c>
      <c r="O23" s="16">
        <v>0</v>
      </c>
      <c r="P23" s="16">
        <v>0</v>
      </c>
      <c r="Q23" s="14">
        <v>0.6</v>
      </c>
    </row>
    <row r="24" spans="3:17">
      <c r="C24" s="17" t="s">
        <v>421</v>
      </c>
      <c r="D24" s="191">
        <v>1</v>
      </c>
      <c r="E24" s="16">
        <v>0</v>
      </c>
      <c r="F24" s="16">
        <v>0.5</v>
      </c>
      <c r="G24" s="16">
        <v>0</v>
      </c>
      <c r="H24" s="16">
        <v>0.5</v>
      </c>
      <c r="I24" s="16">
        <v>0</v>
      </c>
      <c r="J24" s="16">
        <v>0</v>
      </c>
      <c r="K24" s="16">
        <v>0.5</v>
      </c>
      <c r="L24" s="16">
        <v>0</v>
      </c>
      <c r="M24" s="16">
        <v>0</v>
      </c>
      <c r="N24" s="16">
        <v>0.5</v>
      </c>
      <c r="O24" s="16">
        <v>0.5</v>
      </c>
      <c r="P24" s="16">
        <v>0.5</v>
      </c>
      <c r="Q24" s="14">
        <v>0</v>
      </c>
    </row>
    <row r="25" spans="3:17">
      <c r="C25" s="17" t="s">
        <v>581</v>
      </c>
      <c r="D25" s="191">
        <v>1</v>
      </c>
      <c r="E25" s="16">
        <v>0</v>
      </c>
      <c r="F25" s="16">
        <v>0</v>
      </c>
      <c r="G25" s="16">
        <v>0</v>
      </c>
      <c r="H25" s="16">
        <v>0</v>
      </c>
      <c r="I25" s="16">
        <v>0</v>
      </c>
      <c r="J25" s="16">
        <v>1</v>
      </c>
      <c r="K25" s="16">
        <v>0</v>
      </c>
      <c r="L25" s="16">
        <v>0</v>
      </c>
      <c r="M25" s="16">
        <v>0</v>
      </c>
      <c r="N25" s="16">
        <v>0</v>
      </c>
      <c r="O25" s="16">
        <v>1</v>
      </c>
      <c r="P25" s="16">
        <v>1</v>
      </c>
      <c r="Q25" s="14">
        <v>0</v>
      </c>
    </row>
    <row r="26" spans="3:17">
      <c r="C26" s="17" t="s">
        <v>582</v>
      </c>
      <c r="D26" s="191">
        <v>1</v>
      </c>
      <c r="E26" s="16">
        <v>0</v>
      </c>
      <c r="F26" s="16">
        <v>0</v>
      </c>
      <c r="G26" s="16">
        <v>0</v>
      </c>
      <c r="H26" s="16">
        <v>0</v>
      </c>
      <c r="I26" s="16">
        <v>0.6</v>
      </c>
      <c r="J26" s="16">
        <v>0.6</v>
      </c>
      <c r="K26" s="16">
        <v>0.6</v>
      </c>
      <c r="L26" s="16">
        <v>0.6</v>
      </c>
      <c r="M26" s="16">
        <v>0</v>
      </c>
      <c r="N26" s="16">
        <v>0</v>
      </c>
      <c r="O26" s="16">
        <v>0.6</v>
      </c>
      <c r="P26" s="16">
        <v>0</v>
      </c>
      <c r="Q26" s="14">
        <v>0</v>
      </c>
    </row>
    <row r="27" spans="3:17">
      <c r="C27" s="17" t="s">
        <v>583</v>
      </c>
      <c r="D27" s="191">
        <v>1</v>
      </c>
      <c r="E27" s="16">
        <v>0.75</v>
      </c>
      <c r="F27" s="16">
        <v>0</v>
      </c>
      <c r="G27" s="16">
        <v>0</v>
      </c>
      <c r="H27" s="16">
        <v>0.75</v>
      </c>
      <c r="I27" s="16">
        <v>0</v>
      </c>
      <c r="J27" s="16">
        <v>0</v>
      </c>
      <c r="K27" s="16">
        <v>0.75</v>
      </c>
      <c r="L27" s="16">
        <v>0</v>
      </c>
      <c r="M27" s="16">
        <v>0.75</v>
      </c>
      <c r="N27" s="16">
        <v>0</v>
      </c>
      <c r="O27" s="16">
        <v>0</v>
      </c>
      <c r="P27" s="16">
        <v>0</v>
      </c>
      <c r="Q27" s="14">
        <v>0</v>
      </c>
    </row>
    <row r="28" spans="3:17">
      <c r="C28" s="17" t="s">
        <v>584</v>
      </c>
      <c r="D28" s="191">
        <v>4</v>
      </c>
      <c r="E28" s="16">
        <v>1.25</v>
      </c>
      <c r="F28" s="16">
        <v>2</v>
      </c>
      <c r="G28" s="16">
        <v>0.25</v>
      </c>
      <c r="H28" s="16">
        <v>1.25</v>
      </c>
      <c r="I28" s="16">
        <v>0.25</v>
      </c>
      <c r="J28" s="16">
        <v>1.25</v>
      </c>
      <c r="K28" s="16">
        <v>2.25</v>
      </c>
      <c r="L28" s="16">
        <v>0.25</v>
      </c>
      <c r="M28" s="16">
        <v>2.25</v>
      </c>
      <c r="N28" s="16">
        <v>0.25</v>
      </c>
      <c r="O28" s="16">
        <v>0.25</v>
      </c>
      <c r="P28" s="16">
        <v>0.25</v>
      </c>
      <c r="Q28" s="14">
        <v>0.25</v>
      </c>
    </row>
    <row r="29" spans="3:17">
      <c r="C29" s="17" t="s">
        <v>346</v>
      </c>
      <c r="D29" s="191">
        <v>2</v>
      </c>
      <c r="E29" s="16">
        <v>0</v>
      </c>
      <c r="F29" s="16">
        <v>0</v>
      </c>
      <c r="G29" s="16">
        <v>0</v>
      </c>
      <c r="H29" s="16">
        <v>0</v>
      </c>
      <c r="I29" s="16">
        <v>0</v>
      </c>
      <c r="J29" s="16">
        <v>1</v>
      </c>
      <c r="K29" s="16">
        <v>0</v>
      </c>
      <c r="L29" s="16">
        <v>0</v>
      </c>
      <c r="M29" s="16">
        <v>0</v>
      </c>
      <c r="N29" s="16">
        <v>0</v>
      </c>
      <c r="O29" s="16">
        <v>0</v>
      </c>
      <c r="P29" s="16">
        <v>0</v>
      </c>
      <c r="Q29" s="14">
        <v>0</v>
      </c>
    </row>
    <row r="30" spans="3:17">
      <c r="C30" s="17" t="s">
        <v>170</v>
      </c>
      <c r="D30" s="191">
        <v>4</v>
      </c>
      <c r="E30" s="16">
        <v>0</v>
      </c>
      <c r="F30" s="16">
        <v>1</v>
      </c>
      <c r="G30" s="16">
        <v>0</v>
      </c>
      <c r="H30" s="16">
        <v>0</v>
      </c>
      <c r="I30" s="16">
        <v>1</v>
      </c>
      <c r="J30" s="16">
        <v>0</v>
      </c>
      <c r="K30" s="16">
        <v>0</v>
      </c>
      <c r="L30" s="16">
        <v>0</v>
      </c>
      <c r="M30" s="16">
        <v>3</v>
      </c>
      <c r="N30" s="16">
        <v>1</v>
      </c>
      <c r="O30" s="16">
        <v>0</v>
      </c>
      <c r="P30" s="16">
        <v>1</v>
      </c>
      <c r="Q30" s="14">
        <v>0</v>
      </c>
    </row>
    <row r="31" spans="3:17">
      <c r="C31" s="17" t="s">
        <v>161</v>
      </c>
      <c r="D31" s="191">
        <v>2</v>
      </c>
      <c r="E31" s="16">
        <v>0</v>
      </c>
      <c r="F31" s="16">
        <v>1</v>
      </c>
      <c r="G31" s="16">
        <v>0</v>
      </c>
      <c r="H31" s="16">
        <v>0</v>
      </c>
      <c r="I31" s="16">
        <v>0</v>
      </c>
      <c r="J31" s="16">
        <v>1</v>
      </c>
      <c r="K31" s="16">
        <v>0</v>
      </c>
      <c r="L31" s="16">
        <v>0</v>
      </c>
      <c r="M31" s="16">
        <v>2</v>
      </c>
      <c r="N31" s="16">
        <v>0</v>
      </c>
      <c r="O31" s="16">
        <v>0</v>
      </c>
      <c r="P31" s="16">
        <v>0</v>
      </c>
      <c r="Q31" s="14">
        <v>0</v>
      </c>
    </row>
    <row r="32" spans="3:17">
      <c r="C32" s="17" t="s">
        <v>407</v>
      </c>
      <c r="D32" s="191">
        <v>1</v>
      </c>
      <c r="E32" s="16">
        <v>0</v>
      </c>
      <c r="F32" s="16">
        <v>0</v>
      </c>
      <c r="G32" s="16">
        <v>0</v>
      </c>
      <c r="H32" s="16">
        <v>1</v>
      </c>
      <c r="I32" s="16">
        <v>1</v>
      </c>
      <c r="J32" s="16">
        <v>0</v>
      </c>
      <c r="K32" s="16">
        <v>0</v>
      </c>
      <c r="L32" s="16">
        <v>0</v>
      </c>
      <c r="M32" s="16">
        <v>1</v>
      </c>
      <c r="N32" s="16">
        <v>0</v>
      </c>
      <c r="O32" s="16">
        <v>0</v>
      </c>
      <c r="P32" s="16">
        <v>0</v>
      </c>
      <c r="Q32" s="14">
        <v>0</v>
      </c>
    </row>
    <row r="33" spans="3:17">
      <c r="C33" s="17" t="s">
        <v>149</v>
      </c>
      <c r="D33" s="191">
        <v>3</v>
      </c>
      <c r="E33" s="16">
        <v>0</v>
      </c>
      <c r="F33" s="16">
        <v>2</v>
      </c>
      <c r="G33" s="16">
        <v>0</v>
      </c>
      <c r="H33" s="16">
        <v>2</v>
      </c>
      <c r="I33" s="16">
        <v>1</v>
      </c>
      <c r="J33" s="16">
        <v>1</v>
      </c>
      <c r="K33" s="16">
        <v>1</v>
      </c>
      <c r="L33" s="16">
        <v>0</v>
      </c>
      <c r="M33" s="16">
        <v>1</v>
      </c>
      <c r="N33" s="16">
        <v>0</v>
      </c>
      <c r="O33" s="16">
        <v>0</v>
      </c>
      <c r="P33" s="16">
        <v>0</v>
      </c>
      <c r="Q33" s="14">
        <v>1</v>
      </c>
    </row>
    <row r="34" spans="3:17">
      <c r="C34" s="17" t="s">
        <v>625</v>
      </c>
      <c r="D34" s="191">
        <v>1</v>
      </c>
      <c r="E34" s="16">
        <v>0</v>
      </c>
      <c r="F34" s="16">
        <v>0</v>
      </c>
      <c r="G34" s="16">
        <v>0</v>
      </c>
      <c r="H34" s="16">
        <v>0</v>
      </c>
      <c r="I34" s="16">
        <v>1</v>
      </c>
      <c r="J34" s="16">
        <v>0</v>
      </c>
      <c r="K34" s="16">
        <v>0</v>
      </c>
      <c r="L34" s="16">
        <v>1</v>
      </c>
      <c r="M34" s="16">
        <v>0</v>
      </c>
      <c r="N34" s="16">
        <v>1</v>
      </c>
      <c r="O34" s="16">
        <v>0</v>
      </c>
      <c r="P34" s="16">
        <v>0</v>
      </c>
      <c r="Q34" s="14">
        <v>0</v>
      </c>
    </row>
    <row r="35" spans="3:17">
      <c r="C35" s="17" t="s">
        <v>392</v>
      </c>
      <c r="D35" s="191">
        <v>1</v>
      </c>
      <c r="E35" s="16">
        <v>0</v>
      </c>
      <c r="F35" s="16">
        <v>0</v>
      </c>
      <c r="G35" s="16">
        <v>0</v>
      </c>
      <c r="H35" s="16">
        <v>0</v>
      </c>
      <c r="I35" s="16">
        <v>0</v>
      </c>
      <c r="J35" s="16">
        <v>0</v>
      </c>
      <c r="K35" s="16">
        <v>0</v>
      </c>
      <c r="L35" s="16">
        <v>0</v>
      </c>
      <c r="M35" s="16">
        <v>0</v>
      </c>
      <c r="N35" s="16">
        <v>0</v>
      </c>
      <c r="O35" s="16">
        <v>0</v>
      </c>
      <c r="P35" s="16">
        <v>0</v>
      </c>
      <c r="Q35" s="14">
        <v>0</v>
      </c>
    </row>
    <row r="36" spans="3:17">
      <c r="C36" s="17" t="s">
        <v>551</v>
      </c>
      <c r="D36" s="191">
        <v>2</v>
      </c>
      <c r="E36" s="16">
        <v>0</v>
      </c>
      <c r="F36" s="16">
        <v>0</v>
      </c>
      <c r="G36" s="16">
        <v>0</v>
      </c>
      <c r="H36" s="16">
        <v>0</v>
      </c>
      <c r="I36" s="16">
        <v>0</v>
      </c>
      <c r="J36" s="16">
        <v>0</v>
      </c>
      <c r="K36" s="16">
        <v>1</v>
      </c>
      <c r="L36" s="16">
        <v>0</v>
      </c>
      <c r="M36" s="16">
        <v>0</v>
      </c>
      <c r="N36" s="16">
        <v>0</v>
      </c>
      <c r="O36" s="16">
        <v>0</v>
      </c>
      <c r="P36" s="16">
        <v>0</v>
      </c>
      <c r="Q36" s="14">
        <v>0</v>
      </c>
    </row>
    <row r="37" spans="3:17">
      <c r="C37" s="17" t="s">
        <v>549</v>
      </c>
      <c r="D37" s="191">
        <v>7</v>
      </c>
      <c r="E37" s="16">
        <v>1</v>
      </c>
      <c r="F37" s="16">
        <v>2</v>
      </c>
      <c r="G37" s="16">
        <v>0.75</v>
      </c>
      <c r="H37" s="16">
        <v>1</v>
      </c>
      <c r="I37" s="16">
        <v>1</v>
      </c>
      <c r="J37" s="16">
        <v>2.75</v>
      </c>
      <c r="K37" s="16">
        <v>0</v>
      </c>
      <c r="L37" s="16">
        <v>0</v>
      </c>
      <c r="M37" s="16">
        <v>2.75</v>
      </c>
      <c r="N37" s="16">
        <v>2</v>
      </c>
      <c r="O37" s="16">
        <v>1</v>
      </c>
      <c r="P37" s="16">
        <v>0</v>
      </c>
      <c r="Q37" s="14">
        <v>0.75</v>
      </c>
    </row>
    <row r="38" spans="3:17">
      <c r="C38" s="17" t="s">
        <v>153</v>
      </c>
      <c r="D38" s="191">
        <v>1</v>
      </c>
      <c r="E38" s="16">
        <v>0</v>
      </c>
      <c r="F38" s="16">
        <v>0</v>
      </c>
      <c r="G38" s="16">
        <v>0</v>
      </c>
      <c r="H38" s="16">
        <v>0</v>
      </c>
      <c r="I38" s="16">
        <v>0</v>
      </c>
      <c r="J38" s="16">
        <v>0</v>
      </c>
      <c r="K38" s="16">
        <v>0</v>
      </c>
      <c r="L38" s="16">
        <v>0</v>
      </c>
      <c r="M38" s="16">
        <v>1</v>
      </c>
      <c r="N38" s="16">
        <v>0</v>
      </c>
      <c r="O38" s="16">
        <v>1</v>
      </c>
      <c r="P38" s="16">
        <v>0</v>
      </c>
      <c r="Q38" s="14">
        <v>1</v>
      </c>
    </row>
    <row r="39" spans="3:17">
      <c r="C39" s="17" t="s">
        <v>127</v>
      </c>
      <c r="D39" s="191">
        <v>5</v>
      </c>
      <c r="E39" s="16">
        <v>0</v>
      </c>
      <c r="F39" s="16">
        <v>1.75</v>
      </c>
      <c r="G39" s="16">
        <v>0</v>
      </c>
      <c r="H39" s="16">
        <v>2</v>
      </c>
      <c r="I39" s="16">
        <v>0.75</v>
      </c>
      <c r="J39" s="16">
        <v>0</v>
      </c>
      <c r="K39" s="16">
        <v>3.75</v>
      </c>
      <c r="L39" s="16">
        <v>0</v>
      </c>
      <c r="M39" s="16">
        <v>1.75</v>
      </c>
      <c r="N39" s="16">
        <v>1</v>
      </c>
      <c r="O39" s="16">
        <v>0</v>
      </c>
      <c r="P39" s="16">
        <v>0</v>
      </c>
      <c r="Q39" s="14">
        <v>1</v>
      </c>
    </row>
    <row r="40" spans="3:17">
      <c r="C40" s="17" t="s">
        <v>115</v>
      </c>
      <c r="D40" s="191">
        <v>6</v>
      </c>
      <c r="E40" s="16">
        <v>0.75</v>
      </c>
      <c r="F40" s="16">
        <v>2.5</v>
      </c>
      <c r="G40" s="16">
        <v>0.5</v>
      </c>
      <c r="H40" s="16">
        <v>1.25</v>
      </c>
      <c r="I40" s="16">
        <v>0.5</v>
      </c>
      <c r="J40" s="16">
        <v>1</v>
      </c>
      <c r="K40" s="16">
        <v>1.25</v>
      </c>
      <c r="L40" s="16">
        <v>0</v>
      </c>
      <c r="M40" s="16">
        <v>0.75</v>
      </c>
      <c r="N40" s="16">
        <v>0</v>
      </c>
      <c r="O40" s="16">
        <v>0.5</v>
      </c>
      <c r="P40" s="16">
        <v>0</v>
      </c>
      <c r="Q40" s="14">
        <v>0</v>
      </c>
    </row>
    <row r="41" spans="3:17">
      <c r="C41" s="17" t="s">
        <v>157</v>
      </c>
      <c r="D41" s="191">
        <v>2</v>
      </c>
      <c r="E41" s="16">
        <v>0</v>
      </c>
      <c r="F41" s="16">
        <v>0</v>
      </c>
      <c r="G41" s="16">
        <v>0</v>
      </c>
      <c r="H41" s="16">
        <v>2</v>
      </c>
      <c r="I41" s="16">
        <v>0</v>
      </c>
      <c r="J41" s="16">
        <v>0</v>
      </c>
      <c r="K41" s="16">
        <v>0</v>
      </c>
      <c r="L41" s="16">
        <v>0</v>
      </c>
      <c r="M41" s="16">
        <v>2</v>
      </c>
      <c r="N41" s="16">
        <v>2</v>
      </c>
      <c r="O41" s="16">
        <v>0</v>
      </c>
      <c r="P41" s="16">
        <v>0</v>
      </c>
      <c r="Q41" s="14">
        <v>0</v>
      </c>
    </row>
    <row r="42" spans="3:17">
      <c r="C42" s="17" t="s">
        <v>140</v>
      </c>
      <c r="D42" s="191">
        <v>5</v>
      </c>
      <c r="E42" s="16">
        <v>0.75</v>
      </c>
      <c r="F42" s="16">
        <v>0.5</v>
      </c>
      <c r="G42" s="16">
        <v>0.5</v>
      </c>
      <c r="H42" s="16">
        <v>0.5</v>
      </c>
      <c r="I42" s="16">
        <v>3.25</v>
      </c>
      <c r="J42" s="16">
        <v>0.5</v>
      </c>
      <c r="K42" s="16">
        <v>0.5</v>
      </c>
      <c r="L42" s="16">
        <v>0</v>
      </c>
      <c r="M42" s="16">
        <v>2</v>
      </c>
      <c r="N42" s="16">
        <v>0.75</v>
      </c>
      <c r="O42" s="16">
        <v>3</v>
      </c>
      <c r="P42" s="16">
        <v>1</v>
      </c>
      <c r="Q42" s="14">
        <v>1.75</v>
      </c>
    </row>
    <row r="43" spans="3:17">
      <c r="C43" s="17" t="s">
        <v>397</v>
      </c>
      <c r="D43" s="191">
        <v>1</v>
      </c>
      <c r="E43" s="16">
        <v>0</v>
      </c>
      <c r="F43" s="16">
        <v>1</v>
      </c>
      <c r="G43" s="16">
        <v>1</v>
      </c>
      <c r="H43" s="16">
        <v>0</v>
      </c>
      <c r="I43" s="16">
        <v>0</v>
      </c>
      <c r="J43" s="16">
        <v>0</v>
      </c>
      <c r="K43" s="16">
        <v>0</v>
      </c>
      <c r="L43" s="16">
        <v>0</v>
      </c>
      <c r="M43" s="16">
        <v>1</v>
      </c>
      <c r="N43" s="16">
        <v>0</v>
      </c>
      <c r="O43" s="16">
        <v>0</v>
      </c>
      <c r="P43" s="16">
        <v>0</v>
      </c>
      <c r="Q43" s="14">
        <v>0</v>
      </c>
    </row>
    <row r="44" spans="3:17">
      <c r="C44" s="17" t="s">
        <v>627</v>
      </c>
      <c r="D44" s="191">
        <v>1</v>
      </c>
      <c r="E44" s="16">
        <v>1</v>
      </c>
      <c r="F44" s="16">
        <v>0</v>
      </c>
      <c r="G44" s="16">
        <v>0</v>
      </c>
      <c r="H44" s="16">
        <v>0</v>
      </c>
      <c r="I44" s="16">
        <v>0</v>
      </c>
      <c r="J44" s="16">
        <v>0</v>
      </c>
      <c r="K44" s="16">
        <v>1</v>
      </c>
      <c r="L44" s="16">
        <v>0</v>
      </c>
      <c r="M44" s="16">
        <v>0</v>
      </c>
      <c r="N44" s="16">
        <v>1</v>
      </c>
      <c r="O44" s="16">
        <v>0</v>
      </c>
      <c r="P44" s="16">
        <v>0</v>
      </c>
      <c r="Q44" s="14">
        <v>0</v>
      </c>
    </row>
    <row r="45" spans="3:17">
      <c r="C45" s="17" t="s">
        <v>347</v>
      </c>
      <c r="D45" s="191">
        <v>1</v>
      </c>
      <c r="E45" s="16">
        <v>0</v>
      </c>
      <c r="F45" s="16">
        <v>0</v>
      </c>
      <c r="G45" s="16">
        <v>0</v>
      </c>
      <c r="H45" s="16">
        <v>0</v>
      </c>
      <c r="I45" s="16">
        <v>0</v>
      </c>
      <c r="J45" s="16">
        <v>0</v>
      </c>
      <c r="K45" s="16">
        <v>1</v>
      </c>
      <c r="L45" s="16">
        <v>0</v>
      </c>
      <c r="M45" s="16">
        <v>0</v>
      </c>
      <c r="N45" s="16">
        <v>0</v>
      </c>
      <c r="O45" s="16">
        <v>0</v>
      </c>
      <c r="P45" s="16">
        <v>0</v>
      </c>
      <c r="Q45" s="14">
        <v>0</v>
      </c>
    </row>
    <row r="46" spans="3:17">
      <c r="C46" s="17" t="s">
        <v>543</v>
      </c>
      <c r="D46" s="191">
        <v>1</v>
      </c>
      <c r="E46" s="16">
        <v>0</v>
      </c>
      <c r="F46" s="16">
        <v>1</v>
      </c>
      <c r="G46" s="16">
        <v>0</v>
      </c>
      <c r="H46" s="16">
        <v>0</v>
      </c>
      <c r="I46" s="16">
        <v>0</v>
      </c>
      <c r="J46" s="16">
        <v>0</v>
      </c>
      <c r="K46" s="16">
        <v>0</v>
      </c>
      <c r="L46" s="16">
        <v>0</v>
      </c>
      <c r="M46" s="16">
        <v>1</v>
      </c>
      <c r="N46" s="16">
        <v>0</v>
      </c>
      <c r="O46" s="16">
        <v>0</v>
      </c>
      <c r="P46" s="16">
        <v>0</v>
      </c>
      <c r="Q46" s="14">
        <v>1</v>
      </c>
    </row>
    <row r="47" spans="3:17">
      <c r="C47" s="17" t="s">
        <v>515</v>
      </c>
      <c r="D47" s="191">
        <v>1</v>
      </c>
      <c r="E47" s="16">
        <v>0</v>
      </c>
      <c r="F47" s="16">
        <v>0</v>
      </c>
      <c r="G47" s="16">
        <v>0</v>
      </c>
      <c r="H47" s="16">
        <v>1</v>
      </c>
      <c r="I47" s="16">
        <v>0</v>
      </c>
      <c r="J47" s="16">
        <v>0</v>
      </c>
      <c r="K47" s="16">
        <v>0</v>
      </c>
      <c r="L47" s="16">
        <v>0</v>
      </c>
      <c r="M47" s="16">
        <v>0</v>
      </c>
      <c r="N47" s="16">
        <v>0</v>
      </c>
      <c r="O47" s="16">
        <v>1</v>
      </c>
      <c r="P47" s="16">
        <v>0</v>
      </c>
      <c r="Q47" s="14">
        <v>0</v>
      </c>
    </row>
    <row r="48" spans="3:17">
      <c r="C48" s="17" t="s">
        <v>167</v>
      </c>
      <c r="D48" s="191">
        <v>2</v>
      </c>
      <c r="E48" s="16">
        <v>0</v>
      </c>
      <c r="F48" s="16">
        <v>1</v>
      </c>
      <c r="G48" s="16">
        <v>0</v>
      </c>
      <c r="H48" s="16">
        <v>0</v>
      </c>
      <c r="I48" s="16">
        <v>1</v>
      </c>
      <c r="J48" s="16">
        <v>1</v>
      </c>
      <c r="K48" s="16">
        <v>0</v>
      </c>
      <c r="L48" s="16">
        <v>0</v>
      </c>
      <c r="M48" s="16">
        <v>0</v>
      </c>
      <c r="N48" s="16">
        <v>1</v>
      </c>
      <c r="O48" s="16">
        <v>0</v>
      </c>
      <c r="P48" s="16">
        <v>0</v>
      </c>
      <c r="Q48" s="14">
        <v>0</v>
      </c>
    </row>
    <row r="49" spans="3:17">
      <c r="C49" s="17" t="s">
        <v>354</v>
      </c>
      <c r="D49" s="191">
        <v>4</v>
      </c>
      <c r="E49" s="16">
        <v>0</v>
      </c>
      <c r="F49" s="16">
        <v>2.75</v>
      </c>
      <c r="G49" s="16">
        <v>1</v>
      </c>
      <c r="H49" s="16">
        <v>1</v>
      </c>
      <c r="I49" s="16">
        <v>1.75</v>
      </c>
      <c r="J49" s="16">
        <v>0</v>
      </c>
      <c r="K49" s="16">
        <v>2.75</v>
      </c>
      <c r="L49" s="16">
        <v>0</v>
      </c>
      <c r="M49" s="16">
        <v>1.75</v>
      </c>
      <c r="N49" s="16">
        <v>0</v>
      </c>
      <c r="O49" s="16">
        <v>0</v>
      </c>
      <c r="P49" s="16">
        <v>1</v>
      </c>
      <c r="Q49" s="14">
        <v>0</v>
      </c>
    </row>
    <row r="50" spans="3:17">
      <c r="C50" s="17" t="s">
        <v>144</v>
      </c>
      <c r="D50" s="191">
        <v>1</v>
      </c>
      <c r="E50" s="16">
        <v>0</v>
      </c>
      <c r="F50" s="16">
        <v>1</v>
      </c>
      <c r="G50" s="16">
        <v>0</v>
      </c>
      <c r="H50" s="16">
        <v>1</v>
      </c>
      <c r="I50" s="16">
        <v>0</v>
      </c>
      <c r="J50" s="16">
        <v>0</v>
      </c>
      <c r="K50" s="16">
        <v>1</v>
      </c>
      <c r="L50" s="16">
        <v>0</v>
      </c>
      <c r="M50" s="16">
        <v>0</v>
      </c>
      <c r="N50" s="16">
        <v>0</v>
      </c>
      <c r="O50" s="16">
        <v>0</v>
      </c>
      <c r="P50" s="16">
        <v>0</v>
      </c>
      <c r="Q50" s="14">
        <v>0</v>
      </c>
    </row>
    <row r="51" spans="3:17">
      <c r="C51" s="17" t="s">
        <v>160</v>
      </c>
      <c r="D51" s="191">
        <v>8</v>
      </c>
      <c r="E51" s="16">
        <v>1.8333333333333333</v>
      </c>
      <c r="F51" s="16">
        <v>3.333333333333333</v>
      </c>
      <c r="G51" s="16">
        <v>0.33333333333333331</v>
      </c>
      <c r="H51" s="16">
        <v>2.833333333333333</v>
      </c>
      <c r="I51" s="16">
        <v>1.3333333333333333</v>
      </c>
      <c r="J51" s="16">
        <v>2.083333333333333</v>
      </c>
      <c r="K51" s="16">
        <v>1.5833333333333333</v>
      </c>
      <c r="L51" s="16">
        <v>0</v>
      </c>
      <c r="M51" s="16">
        <v>3.583333333333333</v>
      </c>
      <c r="N51" s="16">
        <v>2.25</v>
      </c>
      <c r="O51" s="16">
        <v>0.33333333333333331</v>
      </c>
      <c r="P51" s="16">
        <v>1</v>
      </c>
      <c r="Q51" s="14">
        <v>2.5</v>
      </c>
    </row>
    <row r="52" spans="3:17">
      <c r="C52" s="17" t="s">
        <v>163</v>
      </c>
      <c r="D52" s="191">
        <v>24</v>
      </c>
      <c r="E52" s="16">
        <v>5.75</v>
      </c>
      <c r="F52" s="16">
        <v>9.75</v>
      </c>
      <c r="G52" s="16">
        <v>8</v>
      </c>
      <c r="H52" s="16">
        <v>5.75</v>
      </c>
      <c r="I52" s="16">
        <v>10.75</v>
      </c>
      <c r="J52" s="16">
        <v>2</v>
      </c>
      <c r="K52" s="16">
        <v>4</v>
      </c>
      <c r="L52" s="16">
        <v>0</v>
      </c>
      <c r="M52" s="16">
        <v>7.75</v>
      </c>
      <c r="N52" s="16">
        <v>3.75</v>
      </c>
      <c r="O52" s="16">
        <v>2.75</v>
      </c>
      <c r="P52" s="16">
        <v>1.75</v>
      </c>
      <c r="Q52" s="14">
        <v>3</v>
      </c>
    </row>
    <row r="53" spans="3:17">
      <c r="C53" s="17" t="s">
        <v>137</v>
      </c>
      <c r="D53" s="191">
        <v>4</v>
      </c>
      <c r="E53" s="16">
        <v>0</v>
      </c>
      <c r="F53" s="16">
        <v>1</v>
      </c>
      <c r="G53" s="16">
        <v>0</v>
      </c>
      <c r="H53" s="16">
        <v>1</v>
      </c>
      <c r="I53" s="16">
        <v>1.75</v>
      </c>
      <c r="J53" s="16">
        <v>0</v>
      </c>
      <c r="K53" s="16">
        <v>0.75</v>
      </c>
      <c r="L53" s="16">
        <v>0</v>
      </c>
      <c r="M53" s="16">
        <v>0</v>
      </c>
      <c r="N53" s="16">
        <v>1.75</v>
      </c>
      <c r="O53" s="16">
        <v>0</v>
      </c>
      <c r="P53" s="16">
        <v>1</v>
      </c>
      <c r="Q53" s="14">
        <v>2.75</v>
      </c>
    </row>
    <row r="54" spans="3:17">
      <c r="C54" s="17" t="s">
        <v>151</v>
      </c>
      <c r="D54" s="191">
        <v>3</v>
      </c>
      <c r="E54" s="16">
        <v>1</v>
      </c>
      <c r="F54" s="16">
        <v>2</v>
      </c>
      <c r="G54" s="16">
        <v>0</v>
      </c>
      <c r="H54" s="16">
        <v>1</v>
      </c>
      <c r="I54" s="16">
        <v>0</v>
      </c>
      <c r="J54" s="16">
        <v>0</v>
      </c>
      <c r="K54" s="16">
        <v>2</v>
      </c>
      <c r="L54" s="16">
        <v>0</v>
      </c>
      <c r="M54" s="16">
        <v>2</v>
      </c>
      <c r="N54" s="16">
        <v>0</v>
      </c>
      <c r="O54" s="16">
        <v>0</v>
      </c>
      <c r="P54" s="16">
        <v>0</v>
      </c>
      <c r="Q54" s="14">
        <v>1</v>
      </c>
    </row>
    <row r="55" spans="3:17">
      <c r="C55" s="17" t="s">
        <v>483</v>
      </c>
      <c r="D55" s="191">
        <v>1</v>
      </c>
      <c r="E55" s="16">
        <v>0</v>
      </c>
      <c r="F55" s="16">
        <v>0</v>
      </c>
      <c r="G55" s="16">
        <v>1</v>
      </c>
      <c r="H55" s="16">
        <v>0</v>
      </c>
      <c r="I55" s="16">
        <v>0</v>
      </c>
      <c r="J55" s="16">
        <v>1</v>
      </c>
      <c r="K55" s="16">
        <v>0</v>
      </c>
      <c r="L55" s="16">
        <v>0</v>
      </c>
      <c r="M55" s="16">
        <v>0</v>
      </c>
      <c r="N55" s="16">
        <v>0</v>
      </c>
      <c r="O55" s="16">
        <v>0</v>
      </c>
      <c r="P55" s="16">
        <v>0</v>
      </c>
      <c r="Q55" s="14">
        <v>0</v>
      </c>
    </row>
    <row r="56" spans="3:17">
      <c r="C56" s="17" t="s">
        <v>147</v>
      </c>
      <c r="D56" s="191">
        <v>1</v>
      </c>
      <c r="E56" s="16">
        <v>0</v>
      </c>
      <c r="F56" s="16">
        <v>0</v>
      </c>
      <c r="G56" s="16">
        <v>0</v>
      </c>
      <c r="H56" s="16">
        <v>0</v>
      </c>
      <c r="I56" s="16">
        <v>0</v>
      </c>
      <c r="J56" s="16">
        <v>0</v>
      </c>
      <c r="K56" s="16">
        <v>0</v>
      </c>
      <c r="L56" s="16">
        <v>0</v>
      </c>
      <c r="M56" s="16">
        <v>0</v>
      </c>
      <c r="N56" s="16">
        <v>0</v>
      </c>
      <c r="O56" s="16">
        <v>0</v>
      </c>
      <c r="P56" s="16">
        <v>0</v>
      </c>
      <c r="Q56" s="14">
        <v>0</v>
      </c>
    </row>
    <row r="57" spans="3:17">
      <c r="C57" s="17" t="s">
        <v>128</v>
      </c>
      <c r="D57" s="191">
        <v>2</v>
      </c>
      <c r="E57" s="16">
        <v>1</v>
      </c>
      <c r="F57" s="16">
        <v>1</v>
      </c>
      <c r="G57" s="16">
        <v>0</v>
      </c>
      <c r="H57" s="16">
        <v>1</v>
      </c>
      <c r="I57" s="16">
        <v>0</v>
      </c>
      <c r="J57" s="16">
        <v>0</v>
      </c>
      <c r="K57" s="16">
        <v>0</v>
      </c>
      <c r="L57" s="16">
        <v>0</v>
      </c>
      <c r="M57" s="16">
        <v>0</v>
      </c>
      <c r="N57" s="16">
        <v>0</v>
      </c>
      <c r="O57" s="16">
        <v>0</v>
      </c>
      <c r="P57" s="16">
        <v>0</v>
      </c>
      <c r="Q57" s="14">
        <v>0</v>
      </c>
    </row>
    <row r="58" spans="3:17">
      <c r="C58" s="17" t="s">
        <v>146</v>
      </c>
      <c r="D58" s="191">
        <v>5</v>
      </c>
      <c r="E58" s="16">
        <v>0.6</v>
      </c>
      <c r="F58" s="16">
        <v>1.7999999999999998</v>
      </c>
      <c r="G58" s="16">
        <v>1.2</v>
      </c>
      <c r="H58" s="16">
        <v>1.7999999999999998</v>
      </c>
      <c r="I58" s="16">
        <v>1.6</v>
      </c>
      <c r="J58" s="16">
        <v>1.2</v>
      </c>
      <c r="K58" s="16">
        <v>0.6</v>
      </c>
      <c r="L58" s="16">
        <v>0</v>
      </c>
      <c r="M58" s="16">
        <v>1</v>
      </c>
      <c r="N58" s="16">
        <v>1</v>
      </c>
      <c r="O58" s="16">
        <v>0.6</v>
      </c>
      <c r="P58" s="16">
        <v>0</v>
      </c>
      <c r="Q58" s="14">
        <v>0.6</v>
      </c>
    </row>
    <row r="59" spans="3:17">
      <c r="C59" s="17" t="s">
        <v>537</v>
      </c>
      <c r="D59" s="191">
        <v>1</v>
      </c>
      <c r="E59" s="16">
        <v>0</v>
      </c>
      <c r="F59" s="16">
        <v>0</v>
      </c>
      <c r="G59" s="16">
        <v>0</v>
      </c>
      <c r="H59" s="16">
        <v>1</v>
      </c>
      <c r="I59" s="16">
        <v>0</v>
      </c>
      <c r="J59" s="16">
        <v>0</v>
      </c>
      <c r="K59" s="16">
        <v>1</v>
      </c>
      <c r="L59" s="16">
        <v>0</v>
      </c>
      <c r="M59" s="16">
        <v>0</v>
      </c>
      <c r="N59" s="16">
        <v>0</v>
      </c>
      <c r="O59" s="16">
        <v>0</v>
      </c>
      <c r="P59" s="16">
        <v>1</v>
      </c>
      <c r="Q59" s="14">
        <v>0</v>
      </c>
    </row>
    <row r="60" spans="3:17">
      <c r="C60" s="17" t="s">
        <v>526</v>
      </c>
      <c r="D60" s="191">
        <v>1</v>
      </c>
      <c r="E60" s="16">
        <v>0</v>
      </c>
      <c r="F60" s="16">
        <v>1</v>
      </c>
      <c r="G60" s="16">
        <v>0</v>
      </c>
      <c r="H60" s="16">
        <v>0</v>
      </c>
      <c r="I60" s="16">
        <v>0</v>
      </c>
      <c r="J60" s="16">
        <v>1</v>
      </c>
      <c r="K60" s="16">
        <v>0</v>
      </c>
      <c r="L60" s="16">
        <v>0</v>
      </c>
      <c r="M60" s="16">
        <v>0</v>
      </c>
      <c r="N60" s="16">
        <v>0</v>
      </c>
      <c r="O60" s="16">
        <v>0</v>
      </c>
      <c r="P60" s="16">
        <v>1</v>
      </c>
      <c r="Q60" s="14">
        <v>0</v>
      </c>
    </row>
    <row r="61" spans="3:17">
      <c r="C61" s="17" t="s">
        <v>628</v>
      </c>
      <c r="D61" s="191">
        <v>4</v>
      </c>
      <c r="E61" s="16">
        <v>0</v>
      </c>
      <c r="F61" s="16">
        <v>2.6</v>
      </c>
      <c r="G61" s="16">
        <v>0.6</v>
      </c>
      <c r="H61" s="16">
        <v>1</v>
      </c>
      <c r="I61" s="16">
        <v>2</v>
      </c>
      <c r="J61" s="16">
        <v>0</v>
      </c>
      <c r="K61" s="16">
        <v>1</v>
      </c>
      <c r="L61" s="16">
        <v>0</v>
      </c>
      <c r="M61" s="16">
        <v>0.6</v>
      </c>
      <c r="N61" s="16">
        <v>1.6</v>
      </c>
      <c r="O61" s="16">
        <v>1</v>
      </c>
      <c r="P61" s="16">
        <v>1</v>
      </c>
      <c r="Q61" s="14">
        <v>0.6</v>
      </c>
    </row>
    <row r="62" spans="3:17">
      <c r="C62" s="17" t="s">
        <v>632</v>
      </c>
      <c r="D62" s="191">
        <v>1</v>
      </c>
      <c r="E62" s="16">
        <v>0</v>
      </c>
      <c r="F62" s="16">
        <v>1</v>
      </c>
      <c r="G62" s="16">
        <v>0</v>
      </c>
      <c r="H62" s="16">
        <v>0</v>
      </c>
      <c r="I62" s="16">
        <v>1</v>
      </c>
      <c r="J62" s="16">
        <v>0</v>
      </c>
      <c r="K62" s="16">
        <v>0</v>
      </c>
      <c r="L62" s="16">
        <v>0</v>
      </c>
      <c r="M62" s="16">
        <v>1</v>
      </c>
      <c r="N62" s="16">
        <v>0</v>
      </c>
      <c r="O62" s="16">
        <v>0</v>
      </c>
      <c r="P62" s="16">
        <v>0</v>
      </c>
      <c r="Q62" s="14">
        <v>0</v>
      </c>
    </row>
    <row r="63" spans="3:17">
      <c r="C63" s="17" t="s">
        <v>626</v>
      </c>
      <c r="D63" s="191">
        <v>2</v>
      </c>
      <c r="E63" s="16">
        <v>1</v>
      </c>
      <c r="F63" s="16">
        <v>0</v>
      </c>
      <c r="G63" s="16">
        <v>0</v>
      </c>
      <c r="H63" s="16">
        <v>0</v>
      </c>
      <c r="I63" s="16">
        <v>0</v>
      </c>
      <c r="J63" s="16">
        <v>0</v>
      </c>
      <c r="K63" s="16">
        <v>1</v>
      </c>
      <c r="L63" s="16">
        <v>0</v>
      </c>
      <c r="M63" s="16">
        <v>0</v>
      </c>
      <c r="N63" s="16">
        <v>0</v>
      </c>
      <c r="O63" s="16">
        <v>0</v>
      </c>
      <c r="P63" s="16">
        <v>1</v>
      </c>
      <c r="Q63" s="14">
        <v>1</v>
      </c>
    </row>
    <row r="64" spans="3:17">
      <c r="C64" s="17" t="s">
        <v>119</v>
      </c>
      <c r="D64" s="191">
        <v>4</v>
      </c>
      <c r="E64" s="16">
        <v>0.42857142857142855</v>
      </c>
      <c r="F64" s="16">
        <v>3.4285714285714284</v>
      </c>
      <c r="G64" s="16">
        <v>0</v>
      </c>
      <c r="H64" s="16">
        <v>0.42857142857142855</v>
      </c>
      <c r="I64" s="16">
        <v>3.4285714285714284</v>
      </c>
      <c r="J64" s="16">
        <v>1.4285714285714286</v>
      </c>
      <c r="K64" s="16">
        <v>0.42857142857142855</v>
      </c>
      <c r="L64" s="16">
        <v>1</v>
      </c>
      <c r="M64" s="16">
        <v>1.4285714285714286</v>
      </c>
      <c r="N64" s="16">
        <v>0</v>
      </c>
      <c r="O64" s="16">
        <v>0</v>
      </c>
      <c r="P64" s="16">
        <v>0</v>
      </c>
      <c r="Q64" s="14">
        <v>0</v>
      </c>
    </row>
    <row r="65" spans="3:17">
      <c r="C65" s="17" t="s">
        <v>143</v>
      </c>
      <c r="D65" s="191">
        <v>1</v>
      </c>
      <c r="E65" s="16">
        <v>0</v>
      </c>
      <c r="F65" s="16">
        <v>0</v>
      </c>
      <c r="G65" s="16">
        <v>0</v>
      </c>
      <c r="H65" s="16">
        <v>0</v>
      </c>
      <c r="I65" s="16">
        <v>1</v>
      </c>
      <c r="J65" s="16">
        <v>0</v>
      </c>
      <c r="K65" s="16">
        <v>0</v>
      </c>
      <c r="L65" s="16">
        <v>0</v>
      </c>
      <c r="M65" s="16">
        <v>1</v>
      </c>
      <c r="N65" s="16">
        <v>1</v>
      </c>
      <c r="O65" s="16">
        <v>0</v>
      </c>
      <c r="P65" s="16">
        <v>0</v>
      </c>
      <c r="Q65" s="14">
        <v>0</v>
      </c>
    </row>
    <row r="66" spans="3:17">
      <c r="C66" s="17" t="s">
        <v>113</v>
      </c>
      <c r="D66" s="191">
        <v>9</v>
      </c>
      <c r="E66" s="16">
        <v>0</v>
      </c>
      <c r="F66" s="16">
        <v>7</v>
      </c>
      <c r="G66" s="16">
        <v>3</v>
      </c>
      <c r="H66" s="16">
        <v>5</v>
      </c>
      <c r="I66" s="16">
        <v>0</v>
      </c>
      <c r="J66" s="16">
        <v>1.75</v>
      </c>
      <c r="K66" s="16">
        <v>2.75</v>
      </c>
      <c r="L66" s="16">
        <v>0</v>
      </c>
      <c r="M66" s="16">
        <v>1</v>
      </c>
      <c r="N66" s="16">
        <v>1.75</v>
      </c>
      <c r="O66" s="16">
        <v>0.75</v>
      </c>
      <c r="P66" s="16">
        <v>0</v>
      </c>
      <c r="Q66" s="14">
        <v>1</v>
      </c>
    </row>
    <row r="67" spans="3:17">
      <c r="C67" s="17" t="s">
        <v>412</v>
      </c>
      <c r="D67" s="191">
        <v>1</v>
      </c>
      <c r="E67" s="16">
        <v>0</v>
      </c>
      <c r="F67" s="16">
        <v>1</v>
      </c>
      <c r="G67" s="16">
        <v>1</v>
      </c>
      <c r="H67" s="16">
        <v>0</v>
      </c>
      <c r="I67" s="16">
        <v>0</v>
      </c>
      <c r="J67" s="16">
        <v>0</v>
      </c>
      <c r="K67" s="16">
        <v>0</v>
      </c>
      <c r="L67" s="16">
        <v>0</v>
      </c>
      <c r="M67" s="16">
        <v>0</v>
      </c>
      <c r="N67" s="16">
        <v>0</v>
      </c>
      <c r="O67" s="16">
        <v>0</v>
      </c>
      <c r="P67" s="16">
        <v>1</v>
      </c>
      <c r="Q67" s="14">
        <v>0</v>
      </c>
    </row>
    <row r="68" spans="3:17">
      <c r="C68" s="17" t="s">
        <v>122</v>
      </c>
      <c r="D68" s="191">
        <v>4</v>
      </c>
      <c r="E68" s="16">
        <v>0</v>
      </c>
      <c r="F68" s="16">
        <v>1</v>
      </c>
      <c r="G68" s="16">
        <v>1.5</v>
      </c>
      <c r="H68" s="16">
        <v>0.5</v>
      </c>
      <c r="I68" s="16">
        <v>1.5</v>
      </c>
      <c r="J68" s="16">
        <v>0</v>
      </c>
      <c r="K68" s="16">
        <v>1.5</v>
      </c>
      <c r="L68" s="16">
        <v>0</v>
      </c>
      <c r="M68" s="16">
        <v>0.5</v>
      </c>
      <c r="N68" s="16">
        <v>1</v>
      </c>
      <c r="O68" s="16">
        <v>0.5</v>
      </c>
      <c r="P68" s="16">
        <v>1</v>
      </c>
      <c r="Q68" s="14">
        <v>1</v>
      </c>
    </row>
    <row r="69" spans="3:17">
      <c r="C69" s="17" t="s">
        <v>356</v>
      </c>
      <c r="D69" s="191">
        <v>1</v>
      </c>
      <c r="E69" s="16">
        <v>0</v>
      </c>
      <c r="F69" s="16">
        <v>1</v>
      </c>
      <c r="G69" s="16">
        <v>0</v>
      </c>
      <c r="H69" s="16">
        <v>0</v>
      </c>
      <c r="I69" s="16">
        <v>0</v>
      </c>
      <c r="J69" s="16">
        <v>0</v>
      </c>
      <c r="K69" s="16">
        <v>0</v>
      </c>
      <c r="L69" s="16">
        <v>0</v>
      </c>
      <c r="M69" s="16">
        <v>0</v>
      </c>
      <c r="N69" s="16">
        <v>0</v>
      </c>
      <c r="O69" s="16">
        <v>0</v>
      </c>
      <c r="P69" s="16">
        <v>0</v>
      </c>
      <c r="Q69" s="14">
        <v>0</v>
      </c>
    </row>
    <row r="70" spans="3:17">
      <c r="C70" s="17" t="s">
        <v>349</v>
      </c>
      <c r="D70" s="191">
        <v>2</v>
      </c>
      <c r="E70" s="16">
        <v>0</v>
      </c>
      <c r="F70" s="16">
        <v>0</v>
      </c>
      <c r="G70" s="16">
        <v>0</v>
      </c>
      <c r="H70" s="16">
        <v>0</v>
      </c>
      <c r="I70" s="16">
        <v>0</v>
      </c>
      <c r="J70" s="16">
        <v>0</v>
      </c>
      <c r="K70" s="16">
        <v>0</v>
      </c>
      <c r="L70" s="16">
        <v>0</v>
      </c>
      <c r="M70" s="16">
        <v>0</v>
      </c>
      <c r="N70" s="16">
        <v>1</v>
      </c>
      <c r="O70" s="16">
        <v>0</v>
      </c>
      <c r="P70" s="16">
        <v>0</v>
      </c>
      <c r="Q70" s="14">
        <v>0</v>
      </c>
    </row>
    <row r="71" spans="3:17">
      <c r="C71" s="17" t="s">
        <v>629</v>
      </c>
      <c r="D71" s="191">
        <v>2</v>
      </c>
      <c r="E71" s="16">
        <v>0</v>
      </c>
      <c r="F71" s="16">
        <v>0</v>
      </c>
      <c r="G71" s="16">
        <v>0</v>
      </c>
      <c r="H71" s="16">
        <v>1.75</v>
      </c>
      <c r="I71" s="16">
        <v>1</v>
      </c>
      <c r="J71" s="16">
        <v>0</v>
      </c>
      <c r="K71" s="16">
        <v>0.75</v>
      </c>
      <c r="L71" s="16">
        <v>0.75</v>
      </c>
      <c r="M71" s="16">
        <v>0</v>
      </c>
      <c r="N71" s="16">
        <v>1</v>
      </c>
      <c r="O71" s="16">
        <v>0</v>
      </c>
      <c r="P71" s="16">
        <v>0.75</v>
      </c>
      <c r="Q71" s="14">
        <v>0</v>
      </c>
    </row>
    <row r="72" spans="3:17">
      <c r="C72" s="17" t="s">
        <v>553</v>
      </c>
      <c r="D72" s="191">
        <v>1</v>
      </c>
      <c r="E72" s="16">
        <v>0</v>
      </c>
      <c r="F72" s="16">
        <v>0</v>
      </c>
      <c r="G72" s="16">
        <v>0</v>
      </c>
      <c r="H72" s="16">
        <v>1</v>
      </c>
      <c r="I72" s="16">
        <v>0</v>
      </c>
      <c r="J72" s="16">
        <v>0</v>
      </c>
      <c r="K72" s="16">
        <v>0</v>
      </c>
      <c r="L72" s="16">
        <v>0</v>
      </c>
      <c r="M72" s="16">
        <v>0</v>
      </c>
      <c r="N72" s="16">
        <v>0</v>
      </c>
      <c r="O72" s="16">
        <v>0</v>
      </c>
      <c r="P72" s="16">
        <v>0</v>
      </c>
      <c r="Q72" s="14">
        <v>0</v>
      </c>
    </row>
    <row r="73" spans="3:17">
      <c r="C73" s="17" t="s">
        <v>511</v>
      </c>
      <c r="D73" s="191">
        <v>3</v>
      </c>
      <c r="E73" s="16">
        <v>0</v>
      </c>
      <c r="F73" s="16">
        <v>2</v>
      </c>
      <c r="G73" s="16">
        <v>0</v>
      </c>
      <c r="H73" s="16">
        <v>0</v>
      </c>
      <c r="I73" s="16">
        <v>0</v>
      </c>
      <c r="J73" s="16">
        <v>1</v>
      </c>
      <c r="K73" s="16">
        <v>1</v>
      </c>
      <c r="L73" s="16">
        <v>0</v>
      </c>
      <c r="M73" s="16">
        <v>1</v>
      </c>
      <c r="N73" s="16">
        <v>0</v>
      </c>
      <c r="O73" s="16">
        <v>1</v>
      </c>
      <c r="P73" s="16">
        <v>0</v>
      </c>
      <c r="Q73" s="14">
        <v>1</v>
      </c>
    </row>
    <row r="74" spans="3:17">
      <c r="C74" s="17" t="s">
        <v>355</v>
      </c>
      <c r="D74" s="191">
        <v>6</v>
      </c>
      <c r="E74" s="16">
        <v>1</v>
      </c>
      <c r="F74" s="16">
        <v>1.75</v>
      </c>
      <c r="G74" s="16">
        <v>0</v>
      </c>
      <c r="H74" s="16">
        <v>1</v>
      </c>
      <c r="I74" s="16">
        <v>2.75</v>
      </c>
      <c r="J74" s="16">
        <v>0</v>
      </c>
      <c r="K74" s="16">
        <v>0</v>
      </c>
      <c r="L74" s="16">
        <v>0</v>
      </c>
      <c r="M74" s="16">
        <v>3.75</v>
      </c>
      <c r="N74" s="16">
        <v>3.75</v>
      </c>
      <c r="O74" s="16">
        <v>0</v>
      </c>
      <c r="P74" s="16">
        <v>0</v>
      </c>
      <c r="Q74" s="14">
        <v>0</v>
      </c>
    </row>
    <row r="75" spans="3:17">
      <c r="C75" s="17" t="s">
        <v>633</v>
      </c>
      <c r="D75" s="191">
        <v>1</v>
      </c>
      <c r="E75" s="16">
        <v>0</v>
      </c>
      <c r="F75" s="16">
        <v>0</v>
      </c>
      <c r="G75" s="16">
        <v>0</v>
      </c>
      <c r="H75" s="16">
        <v>1</v>
      </c>
      <c r="I75" s="16">
        <v>1</v>
      </c>
      <c r="J75" s="16">
        <v>0</v>
      </c>
      <c r="K75" s="16">
        <v>1</v>
      </c>
      <c r="L75" s="16">
        <v>0</v>
      </c>
      <c r="M75" s="16">
        <v>0</v>
      </c>
      <c r="N75" s="16">
        <v>0</v>
      </c>
      <c r="O75" s="16">
        <v>0</v>
      </c>
      <c r="P75" s="16">
        <v>0</v>
      </c>
      <c r="Q75" s="14">
        <v>0</v>
      </c>
    </row>
    <row r="76" spans="3:17">
      <c r="C76" s="17" t="s">
        <v>548</v>
      </c>
      <c r="D76" s="191">
        <v>1</v>
      </c>
      <c r="E76" s="16">
        <v>0</v>
      </c>
      <c r="F76" s="16">
        <v>0</v>
      </c>
      <c r="G76" s="16">
        <v>0</v>
      </c>
      <c r="H76" s="16">
        <v>0</v>
      </c>
      <c r="I76" s="16">
        <v>0</v>
      </c>
      <c r="J76" s="16">
        <v>0</v>
      </c>
      <c r="K76" s="16">
        <v>0</v>
      </c>
      <c r="L76" s="16">
        <v>0</v>
      </c>
      <c r="M76" s="16">
        <v>0</v>
      </c>
      <c r="N76" s="16">
        <v>0</v>
      </c>
      <c r="O76" s="16">
        <v>0</v>
      </c>
      <c r="P76" s="16">
        <v>0</v>
      </c>
      <c r="Q76" s="14">
        <v>0</v>
      </c>
    </row>
    <row r="77" spans="3:17">
      <c r="C77" s="17" t="s">
        <v>345</v>
      </c>
      <c r="D77" s="191">
        <v>1</v>
      </c>
      <c r="E77" s="16">
        <v>0</v>
      </c>
      <c r="F77" s="16">
        <v>0</v>
      </c>
      <c r="G77" s="16">
        <v>1</v>
      </c>
      <c r="H77" s="16">
        <v>0</v>
      </c>
      <c r="I77" s="16">
        <v>0</v>
      </c>
      <c r="J77" s="16">
        <v>0</v>
      </c>
      <c r="K77" s="16">
        <v>0</v>
      </c>
      <c r="L77" s="16">
        <v>0</v>
      </c>
      <c r="M77" s="16">
        <v>1</v>
      </c>
      <c r="N77" s="16">
        <v>1</v>
      </c>
      <c r="O77" s="16">
        <v>0</v>
      </c>
      <c r="P77" s="16">
        <v>0</v>
      </c>
      <c r="Q77" s="14">
        <v>0</v>
      </c>
    </row>
    <row r="78" spans="3:17">
      <c r="C78" s="17" t="s">
        <v>124</v>
      </c>
      <c r="D78" s="191">
        <v>2</v>
      </c>
      <c r="E78" s="16">
        <v>1</v>
      </c>
      <c r="F78" s="16">
        <v>1</v>
      </c>
      <c r="G78" s="16">
        <v>0</v>
      </c>
      <c r="H78" s="16">
        <v>0</v>
      </c>
      <c r="I78" s="16">
        <v>1</v>
      </c>
      <c r="J78" s="16">
        <v>0</v>
      </c>
      <c r="K78" s="16">
        <v>0</v>
      </c>
      <c r="L78" s="16">
        <v>0</v>
      </c>
      <c r="M78" s="16">
        <v>0</v>
      </c>
      <c r="N78" s="16">
        <v>0</v>
      </c>
      <c r="O78" s="16">
        <v>0</v>
      </c>
      <c r="P78" s="16">
        <v>0</v>
      </c>
      <c r="Q78" s="14">
        <v>0</v>
      </c>
    </row>
    <row r="79" spans="3:17">
      <c r="C79" s="17" t="s">
        <v>118</v>
      </c>
      <c r="D79" s="191">
        <v>8</v>
      </c>
      <c r="E79" s="16">
        <v>0</v>
      </c>
      <c r="F79" s="16">
        <v>3</v>
      </c>
      <c r="G79" s="16">
        <v>1</v>
      </c>
      <c r="H79" s="16">
        <v>0</v>
      </c>
      <c r="I79" s="16">
        <v>3</v>
      </c>
      <c r="J79" s="16">
        <v>2</v>
      </c>
      <c r="K79" s="16">
        <v>1</v>
      </c>
      <c r="L79" s="16">
        <v>0</v>
      </c>
      <c r="M79" s="16">
        <v>5</v>
      </c>
      <c r="N79" s="16">
        <v>2</v>
      </c>
      <c r="O79" s="16">
        <v>3</v>
      </c>
      <c r="P79" s="16">
        <v>2</v>
      </c>
      <c r="Q79" s="14">
        <v>0</v>
      </c>
    </row>
    <row r="80" spans="3:17">
      <c r="C80" s="17" t="s">
        <v>535</v>
      </c>
      <c r="D80" s="191">
        <v>2</v>
      </c>
      <c r="E80" s="16">
        <v>0</v>
      </c>
      <c r="F80" s="16">
        <v>0</v>
      </c>
      <c r="G80" s="16">
        <v>0</v>
      </c>
      <c r="H80" s="16">
        <v>0</v>
      </c>
      <c r="I80" s="16">
        <v>2</v>
      </c>
      <c r="J80" s="16">
        <v>0</v>
      </c>
      <c r="K80" s="16">
        <v>0</v>
      </c>
      <c r="L80" s="16">
        <v>1</v>
      </c>
      <c r="M80" s="16">
        <v>2</v>
      </c>
      <c r="N80" s="16">
        <v>0</v>
      </c>
      <c r="O80" s="16">
        <v>1</v>
      </c>
      <c r="P80" s="16">
        <v>0</v>
      </c>
      <c r="Q80" s="14">
        <v>0</v>
      </c>
    </row>
    <row r="81" spans="3:17">
      <c r="C81" s="17" t="s">
        <v>164</v>
      </c>
      <c r="D81" s="191">
        <v>6</v>
      </c>
      <c r="E81" s="16">
        <v>0</v>
      </c>
      <c r="F81" s="16">
        <v>3.6</v>
      </c>
      <c r="G81" s="16">
        <v>1</v>
      </c>
      <c r="H81" s="16">
        <v>0.6</v>
      </c>
      <c r="I81" s="16">
        <v>2.6</v>
      </c>
      <c r="J81" s="16">
        <v>0.6</v>
      </c>
      <c r="K81" s="16">
        <v>1.6</v>
      </c>
      <c r="L81" s="16">
        <v>0</v>
      </c>
      <c r="M81" s="16">
        <v>1</v>
      </c>
      <c r="N81" s="16">
        <v>2</v>
      </c>
      <c r="O81" s="16">
        <v>1</v>
      </c>
      <c r="P81" s="16">
        <v>0</v>
      </c>
      <c r="Q81" s="14">
        <v>0</v>
      </c>
    </row>
    <row r="82" spans="3:17">
      <c r="C82" s="17" t="s">
        <v>145</v>
      </c>
      <c r="D82" s="191">
        <v>6</v>
      </c>
      <c r="E82" s="16">
        <v>1</v>
      </c>
      <c r="F82" s="16">
        <v>2.5</v>
      </c>
      <c r="G82" s="16">
        <v>0.5</v>
      </c>
      <c r="H82" s="16">
        <v>1.5</v>
      </c>
      <c r="I82" s="16">
        <v>0.5</v>
      </c>
      <c r="J82" s="16">
        <v>3</v>
      </c>
      <c r="K82" s="16">
        <v>1.5</v>
      </c>
      <c r="L82" s="16">
        <v>0</v>
      </c>
      <c r="M82" s="16">
        <v>0.5</v>
      </c>
      <c r="N82" s="16">
        <v>1</v>
      </c>
      <c r="O82" s="16">
        <v>1</v>
      </c>
      <c r="P82" s="16">
        <v>0</v>
      </c>
      <c r="Q82" s="14">
        <v>0</v>
      </c>
    </row>
    <row r="83" spans="3:17">
      <c r="C83" s="17" t="s">
        <v>509</v>
      </c>
      <c r="D83" s="191">
        <v>1</v>
      </c>
      <c r="E83" s="16">
        <v>0.27272727272727271</v>
      </c>
      <c r="F83" s="16">
        <v>0.27272727272727271</v>
      </c>
      <c r="G83" s="16">
        <v>0</v>
      </c>
      <c r="H83" s="16">
        <v>0.27272727272727271</v>
      </c>
      <c r="I83" s="16">
        <v>0.27272727272727271</v>
      </c>
      <c r="J83" s="16">
        <v>0.27272727272727271</v>
      </c>
      <c r="K83" s="16">
        <v>0.27272727272727271</v>
      </c>
      <c r="L83" s="16">
        <v>0</v>
      </c>
      <c r="M83" s="16">
        <v>0.27272727272727271</v>
      </c>
      <c r="N83" s="16">
        <v>0.27272727272727271</v>
      </c>
      <c r="O83" s="16">
        <v>0.27272727272727271</v>
      </c>
      <c r="P83" s="16">
        <v>0.27272727272727271</v>
      </c>
      <c r="Q83" s="14">
        <v>0.27272727272727271</v>
      </c>
    </row>
    <row r="84" spans="3:17">
      <c r="C84" s="17" t="s">
        <v>572</v>
      </c>
      <c r="D84" s="191">
        <v>1</v>
      </c>
      <c r="E84" s="16">
        <v>0</v>
      </c>
      <c r="F84" s="16">
        <v>0</v>
      </c>
      <c r="G84" s="16">
        <v>0</v>
      </c>
      <c r="H84" s="16">
        <v>0</v>
      </c>
      <c r="I84" s="16">
        <v>0</v>
      </c>
      <c r="J84" s="16">
        <v>1</v>
      </c>
      <c r="K84" s="16">
        <v>1</v>
      </c>
      <c r="L84" s="16">
        <v>0</v>
      </c>
      <c r="M84" s="16">
        <v>0</v>
      </c>
      <c r="N84" s="16">
        <v>0</v>
      </c>
      <c r="O84" s="16">
        <v>0</v>
      </c>
      <c r="P84" s="16">
        <v>1</v>
      </c>
      <c r="Q84" s="14">
        <v>0</v>
      </c>
    </row>
    <row r="85" spans="3:17">
      <c r="C85" s="17" t="s">
        <v>166</v>
      </c>
      <c r="D85" s="191">
        <v>4</v>
      </c>
      <c r="E85" s="16">
        <v>0</v>
      </c>
      <c r="F85" s="16">
        <v>1.75</v>
      </c>
      <c r="G85" s="16">
        <v>0</v>
      </c>
      <c r="H85" s="16">
        <v>0.75</v>
      </c>
      <c r="I85" s="16">
        <v>2</v>
      </c>
      <c r="J85" s="16">
        <v>0</v>
      </c>
      <c r="K85" s="16">
        <v>0.75</v>
      </c>
      <c r="L85" s="16">
        <v>0</v>
      </c>
      <c r="M85" s="16">
        <v>1</v>
      </c>
      <c r="N85" s="16">
        <v>1.75</v>
      </c>
      <c r="O85" s="16">
        <v>0</v>
      </c>
      <c r="P85" s="16">
        <v>1</v>
      </c>
      <c r="Q85" s="14">
        <v>0</v>
      </c>
    </row>
    <row r="86" spans="3:17">
      <c r="C86" s="17" t="s">
        <v>132</v>
      </c>
      <c r="D86" s="191">
        <v>1</v>
      </c>
      <c r="E86" s="16">
        <v>1</v>
      </c>
      <c r="F86" s="16">
        <v>1</v>
      </c>
      <c r="G86" s="16">
        <v>0</v>
      </c>
      <c r="H86" s="16">
        <v>1</v>
      </c>
      <c r="I86" s="16">
        <v>0</v>
      </c>
      <c r="J86" s="16">
        <v>0</v>
      </c>
      <c r="K86" s="16">
        <v>0</v>
      </c>
      <c r="L86" s="16">
        <v>0</v>
      </c>
      <c r="M86" s="16">
        <v>0</v>
      </c>
      <c r="N86" s="16">
        <v>0</v>
      </c>
      <c r="O86" s="16">
        <v>0</v>
      </c>
      <c r="P86" s="16">
        <v>0</v>
      </c>
      <c r="Q86" s="14">
        <v>0</v>
      </c>
    </row>
    <row r="87" spans="3:17">
      <c r="C87" s="17" t="s">
        <v>141</v>
      </c>
      <c r="D87" s="191">
        <v>3</v>
      </c>
      <c r="E87" s="16">
        <v>0</v>
      </c>
      <c r="F87" s="16">
        <v>0</v>
      </c>
      <c r="G87" s="16">
        <v>0.375</v>
      </c>
      <c r="H87" s="16">
        <v>1.375</v>
      </c>
      <c r="I87" s="16">
        <v>0.375</v>
      </c>
      <c r="J87" s="16">
        <v>0</v>
      </c>
      <c r="K87" s="16">
        <v>1.375</v>
      </c>
      <c r="L87" s="16">
        <v>0.375</v>
      </c>
      <c r="M87" s="16">
        <v>0.375</v>
      </c>
      <c r="N87" s="16">
        <v>2.375</v>
      </c>
      <c r="O87" s="16">
        <v>0</v>
      </c>
      <c r="P87" s="16">
        <v>0.375</v>
      </c>
      <c r="Q87" s="14">
        <v>0</v>
      </c>
    </row>
    <row r="88" spans="3:17">
      <c r="C88" s="17" t="s">
        <v>126</v>
      </c>
      <c r="D88" s="191">
        <v>3</v>
      </c>
      <c r="E88" s="16">
        <v>1</v>
      </c>
      <c r="F88" s="16">
        <v>1</v>
      </c>
      <c r="G88" s="16">
        <v>2</v>
      </c>
      <c r="H88" s="16">
        <v>1</v>
      </c>
      <c r="I88" s="16">
        <v>2</v>
      </c>
      <c r="J88" s="16">
        <v>1</v>
      </c>
      <c r="K88" s="16">
        <v>1</v>
      </c>
      <c r="L88" s="16">
        <v>0</v>
      </c>
      <c r="M88" s="16">
        <v>0</v>
      </c>
      <c r="N88" s="16">
        <v>0</v>
      </c>
      <c r="O88" s="16">
        <v>0</v>
      </c>
      <c r="P88" s="16">
        <v>0</v>
      </c>
      <c r="Q88" s="14">
        <v>0</v>
      </c>
    </row>
    <row r="89" spans="3:17">
      <c r="C89" s="17" t="s">
        <v>139</v>
      </c>
      <c r="D89" s="191">
        <v>2</v>
      </c>
      <c r="E89" s="16">
        <v>0</v>
      </c>
      <c r="F89" s="16">
        <v>1</v>
      </c>
      <c r="G89" s="16">
        <v>0</v>
      </c>
      <c r="H89" s="16">
        <v>1</v>
      </c>
      <c r="I89" s="16">
        <v>2</v>
      </c>
      <c r="J89" s="16">
        <v>1</v>
      </c>
      <c r="K89" s="16">
        <v>0</v>
      </c>
      <c r="L89" s="16">
        <v>0</v>
      </c>
      <c r="M89" s="16">
        <v>1</v>
      </c>
      <c r="N89" s="16">
        <v>0</v>
      </c>
      <c r="O89" s="16">
        <v>0</v>
      </c>
      <c r="P89" s="16">
        <v>0</v>
      </c>
      <c r="Q89" s="14">
        <v>0</v>
      </c>
    </row>
    <row r="90" spans="3:17">
      <c r="C90" s="17" t="s">
        <v>129</v>
      </c>
      <c r="D90" s="191">
        <v>1</v>
      </c>
      <c r="E90" s="16">
        <v>0</v>
      </c>
      <c r="F90" s="16">
        <v>0</v>
      </c>
      <c r="G90" s="16">
        <v>0</v>
      </c>
      <c r="H90" s="16">
        <v>0</v>
      </c>
      <c r="I90" s="16">
        <v>1</v>
      </c>
      <c r="J90" s="16">
        <v>0</v>
      </c>
      <c r="K90" s="16">
        <v>1</v>
      </c>
      <c r="L90" s="16">
        <v>0</v>
      </c>
      <c r="M90" s="16">
        <v>0</v>
      </c>
      <c r="N90" s="16">
        <v>0</v>
      </c>
      <c r="O90" s="16">
        <v>0</v>
      </c>
      <c r="P90" s="16">
        <v>1</v>
      </c>
      <c r="Q90" s="14">
        <v>0</v>
      </c>
    </row>
    <row r="91" spans="3:17">
      <c r="C91" s="17" t="s">
        <v>156</v>
      </c>
      <c r="D91" s="191">
        <v>2</v>
      </c>
      <c r="E91" s="16">
        <v>0</v>
      </c>
      <c r="F91" s="16">
        <v>1</v>
      </c>
      <c r="G91" s="16">
        <v>0</v>
      </c>
      <c r="H91" s="16">
        <v>0</v>
      </c>
      <c r="I91" s="16">
        <v>1</v>
      </c>
      <c r="J91" s="16">
        <v>0</v>
      </c>
      <c r="K91" s="16">
        <v>0</v>
      </c>
      <c r="L91" s="16">
        <v>0</v>
      </c>
      <c r="M91" s="16">
        <v>1</v>
      </c>
      <c r="N91" s="16">
        <v>0</v>
      </c>
      <c r="O91" s="16">
        <v>0</v>
      </c>
      <c r="P91" s="16">
        <v>0</v>
      </c>
      <c r="Q91" s="14">
        <v>0</v>
      </c>
    </row>
    <row r="92" spans="3:17">
      <c r="C92" s="17" t="s">
        <v>123</v>
      </c>
      <c r="D92" s="191">
        <v>3</v>
      </c>
      <c r="E92" s="16">
        <v>0</v>
      </c>
      <c r="F92" s="16">
        <v>0.6</v>
      </c>
      <c r="G92" s="16">
        <v>0</v>
      </c>
      <c r="H92" s="16">
        <v>1</v>
      </c>
      <c r="I92" s="16">
        <v>1.35</v>
      </c>
      <c r="J92" s="16">
        <v>0</v>
      </c>
      <c r="K92" s="16">
        <v>1</v>
      </c>
      <c r="L92" s="16">
        <v>0</v>
      </c>
      <c r="M92" s="16">
        <v>0.6</v>
      </c>
      <c r="N92" s="16">
        <v>2.35</v>
      </c>
      <c r="O92" s="16">
        <v>1.35</v>
      </c>
      <c r="P92" s="16">
        <v>0.75</v>
      </c>
      <c r="Q92" s="14">
        <v>0</v>
      </c>
    </row>
    <row r="93" spans="3:17">
      <c r="C93" s="17" t="s">
        <v>116</v>
      </c>
      <c r="D93" s="191">
        <v>8</v>
      </c>
      <c r="E93" s="16">
        <v>0</v>
      </c>
      <c r="F93" s="16">
        <v>3.5</v>
      </c>
      <c r="G93" s="16">
        <v>0</v>
      </c>
      <c r="H93" s="16">
        <v>0</v>
      </c>
      <c r="I93" s="16">
        <v>1.5</v>
      </c>
      <c r="J93" s="16">
        <v>1.75</v>
      </c>
      <c r="K93" s="16">
        <v>3</v>
      </c>
      <c r="L93" s="16">
        <v>0</v>
      </c>
      <c r="M93" s="16">
        <v>1.75</v>
      </c>
      <c r="N93" s="16">
        <v>0.75</v>
      </c>
      <c r="O93" s="16">
        <v>3</v>
      </c>
      <c r="P93" s="16">
        <v>0</v>
      </c>
      <c r="Q93" s="14">
        <v>0.75</v>
      </c>
    </row>
    <row r="94" spans="3:17">
      <c r="C94" s="17" t="s">
        <v>524</v>
      </c>
      <c r="D94" s="191">
        <v>1</v>
      </c>
      <c r="E94" s="16">
        <v>0.75</v>
      </c>
      <c r="F94" s="16">
        <v>0</v>
      </c>
      <c r="G94" s="16">
        <v>0</v>
      </c>
      <c r="H94" s="16">
        <v>0</v>
      </c>
      <c r="I94" s="16">
        <v>0.75</v>
      </c>
      <c r="J94" s="16">
        <v>0</v>
      </c>
      <c r="K94" s="16">
        <v>0</v>
      </c>
      <c r="L94" s="16">
        <v>0</v>
      </c>
      <c r="M94" s="16">
        <v>0.75</v>
      </c>
      <c r="N94" s="16">
        <v>0</v>
      </c>
      <c r="O94" s="16">
        <v>0.75</v>
      </c>
      <c r="P94" s="16">
        <v>0</v>
      </c>
      <c r="Q94" s="14">
        <v>0</v>
      </c>
    </row>
    <row r="95" spans="3:17">
      <c r="C95" s="17" t="s">
        <v>503</v>
      </c>
      <c r="D95" s="191">
        <v>1</v>
      </c>
      <c r="E95" s="16">
        <v>1</v>
      </c>
      <c r="F95" s="16">
        <v>0</v>
      </c>
      <c r="G95" s="16">
        <v>0</v>
      </c>
      <c r="H95" s="16">
        <v>0</v>
      </c>
      <c r="I95" s="16">
        <v>0</v>
      </c>
      <c r="J95" s="16">
        <v>0</v>
      </c>
      <c r="K95" s="16">
        <v>1</v>
      </c>
      <c r="L95" s="16">
        <v>0</v>
      </c>
      <c r="M95" s="16">
        <v>1</v>
      </c>
      <c r="N95" s="16">
        <v>0</v>
      </c>
      <c r="O95" s="16">
        <v>0</v>
      </c>
      <c r="P95" s="16">
        <v>0</v>
      </c>
      <c r="Q95" s="14">
        <v>0</v>
      </c>
    </row>
    <row r="96" spans="3:17">
      <c r="C96" s="17" t="s">
        <v>159</v>
      </c>
      <c r="D96" s="191">
        <v>2</v>
      </c>
      <c r="E96" s="16">
        <v>0</v>
      </c>
      <c r="F96" s="16">
        <v>0</v>
      </c>
      <c r="G96" s="16">
        <v>0</v>
      </c>
      <c r="H96" s="16">
        <v>0</v>
      </c>
      <c r="I96" s="16">
        <v>1</v>
      </c>
      <c r="J96" s="16">
        <v>0</v>
      </c>
      <c r="K96" s="16">
        <v>0</v>
      </c>
      <c r="L96" s="16">
        <v>0</v>
      </c>
      <c r="M96" s="16">
        <v>1</v>
      </c>
      <c r="N96" s="16">
        <v>0</v>
      </c>
      <c r="O96" s="16">
        <v>2</v>
      </c>
      <c r="P96" s="16">
        <v>0</v>
      </c>
      <c r="Q96" s="14">
        <v>0</v>
      </c>
    </row>
    <row r="97" spans="3:17">
      <c r="C97" s="17" t="s">
        <v>148</v>
      </c>
      <c r="D97" s="191">
        <v>2</v>
      </c>
      <c r="E97" s="16">
        <v>0</v>
      </c>
      <c r="F97" s="16">
        <v>1</v>
      </c>
      <c r="G97" s="16">
        <v>0</v>
      </c>
      <c r="H97" s="16">
        <v>1</v>
      </c>
      <c r="I97" s="16">
        <v>0</v>
      </c>
      <c r="J97" s="16">
        <v>0</v>
      </c>
      <c r="K97" s="16">
        <v>1</v>
      </c>
      <c r="L97" s="16">
        <v>0</v>
      </c>
      <c r="M97" s="16">
        <v>1</v>
      </c>
      <c r="N97" s="16">
        <v>1</v>
      </c>
      <c r="O97" s="16">
        <v>0</v>
      </c>
      <c r="P97" s="16">
        <v>0</v>
      </c>
      <c r="Q97" s="14">
        <v>0</v>
      </c>
    </row>
    <row r="98" spans="3:17">
      <c r="C98" s="17" t="s">
        <v>169</v>
      </c>
      <c r="D98" s="191">
        <v>6</v>
      </c>
      <c r="E98" s="16">
        <v>2.9285714285714288</v>
      </c>
      <c r="F98" s="16">
        <v>1.1000000000000001</v>
      </c>
      <c r="G98" s="16">
        <v>1.6</v>
      </c>
      <c r="H98" s="16">
        <v>1</v>
      </c>
      <c r="I98" s="16">
        <v>1.0285714285714285</v>
      </c>
      <c r="J98" s="16">
        <v>1.1000000000000001</v>
      </c>
      <c r="K98" s="16">
        <v>0.9285714285714286</v>
      </c>
      <c r="L98" s="16">
        <v>1</v>
      </c>
      <c r="M98" s="16">
        <v>1.9285714285714286</v>
      </c>
      <c r="N98" s="16">
        <v>1.0285714285714285</v>
      </c>
      <c r="O98" s="16">
        <v>0.42857142857142855</v>
      </c>
      <c r="P98" s="16">
        <v>2</v>
      </c>
      <c r="Q98" s="14">
        <v>0.9285714285714286</v>
      </c>
    </row>
    <row r="99" spans="3:17">
      <c r="C99" s="17" t="s">
        <v>420</v>
      </c>
      <c r="D99" s="191">
        <v>3</v>
      </c>
      <c r="E99" s="16">
        <v>1</v>
      </c>
      <c r="F99" s="16">
        <v>1</v>
      </c>
      <c r="G99" s="16">
        <v>0</v>
      </c>
      <c r="H99" s="16">
        <v>0</v>
      </c>
      <c r="I99" s="16">
        <v>1</v>
      </c>
      <c r="J99" s="16">
        <v>1</v>
      </c>
      <c r="K99" s="16">
        <v>1</v>
      </c>
      <c r="L99" s="16">
        <v>0</v>
      </c>
      <c r="M99" s="16">
        <v>1</v>
      </c>
      <c r="N99" s="16">
        <v>0</v>
      </c>
      <c r="O99" s="16">
        <v>1</v>
      </c>
      <c r="P99" s="16">
        <v>1</v>
      </c>
      <c r="Q99" s="14">
        <v>1</v>
      </c>
    </row>
    <row r="100" spans="3:17">
      <c r="C100" s="17" t="s">
        <v>398</v>
      </c>
      <c r="D100" s="191">
        <v>1</v>
      </c>
      <c r="E100" s="16">
        <v>0</v>
      </c>
      <c r="F100" s="16">
        <v>1</v>
      </c>
      <c r="G100" s="16">
        <v>0</v>
      </c>
      <c r="H100" s="16">
        <v>0</v>
      </c>
      <c r="I100" s="16">
        <v>0</v>
      </c>
      <c r="J100" s="16">
        <v>0</v>
      </c>
      <c r="K100" s="16">
        <v>1</v>
      </c>
      <c r="L100" s="16">
        <v>0</v>
      </c>
      <c r="M100" s="16">
        <v>1</v>
      </c>
      <c r="N100" s="16">
        <v>0</v>
      </c>
      <c r="O100" s="16">
        <v>0</v>
      </c>
      <c r="P100" s="16">
        <v>0</v>
      </c>
      <c r="Q100" s="14">
        <v>0</v>
      </c>
    </row>
    <row r="101" spans="3:17">
      <c r="C101" s="17" t="s">
        <v>162</v>
      </c>
      <c r="D101" s="191">
        <v>3</v>
      </c>
      <c r="E101" s="16">
        <v>1</v>
      </c>
      <c r="F101" s="16">
        <v>1</v>
      </c>
      <c r="G101" s="16">
        <v>0</v>
      </c>
      <c r="H101" s="16">
        <v>0</v>
      </c>
      <c r="I101" s="16">
        <v>1</v>
      </c>
      <c r="J101" s="16">
        <v>1</v>
      </c>
      <c r="K101" s="16">
        <v>1</v>
      </c>
      <c r="L101" s="16">
        <v>0</v>
      </c>
      <c r="M101" s="16">
        <v>2</v>
      </c>
      <c r="N101" s="16">
        <v>1</v>
      </c>
      <c r="O101" s="16">
        <v>0</v>
      </c>
      <c r="P101" s="16">
        <v>1</v>
      </c>
      <c r="Q101" s="14">
        <v>0</v>
      </c>
    </row>
    <row r="102" spans="3:17">
      <c r="C102" s="17" t="s">
        <v>125</v>
      </c>
      <c r="D102" s="191">
        <v>7</v>
      </c>
      <c r="E102" s="16">
        <v>2</v>
      </c>
      <c r="F102" s="16">
        <v>2.6</v>
      </c>
      <c r="G102" s="16">
        <v>0</v>
      </c>
      <c r="H102" s="16">
        <v>2</v>
      </c>
      <c r="I102" s="16">
        <v>2</v>
      </c>
      <c r="J102" s="16">
        <v>0.6</v>
      </c>
      <c r="K102" s="16">
        <v>3</v>
      </c>
      <c r="L102" s="16">
        <v>0</v>
      </c>
      <c r="M102" s="16">
        <v>2.6</v>
      </c>
      <c r="N102" s="16">
        <v>0</v>
      </c>
      <c r="O102" s="16">
        <v>1.6</v>
      </c>
      <c r="P102" s="16">
        <v>0</v>
      </c>
      <c r="Q102" s="14">
        <v>0.6</v>
      </c>
    </row>
    <row r="103" spans="3:17">
      <c r="C103" s="17" t="s">
        <v>171</v>
      </c>
      <c r="D103" s="191">
        <v>2</v>
      </c>
      <c r="E103" s="16">
        <v>0</v>
      </c>
      <c r="F103" s="16">
        <v>0</v>
      </c>
      <c r="G103" s="16">
        <v>0</v>
      </c>
      <c r="H103" s="16">
        <v>0.42857142857142855</v>
      </c>
      <c r="I103" s="16">
        <v>0.42857142857142855</v>
      </c>
      <c r="J103" s="16">
        <v>0.42857142857142855</v>
      </c>
      <c r="K103" s="16">
        <v>0.6</v>
      </c>
      <c r="L103" s="16">
        <v>0</v>
      </c>
      <c r="M103" s="16">
        <v>1.0285714285714285</v>
      </c>
      <c r="N103" s="16">
        <v>1.0285714285714285</v>
      </c>
      <c r="O103" s="16">
        <v>1.0285714285714285</v>
      </c>
      <c r="P103" s="16">
        <v>0</v>
      </c>
      <c r="Q103" s="14">
        <v>1.0285714285714285</v>
      </c>
    </row>
    <row r="104" spans="3:17">
      <c r="C104" s="17" t="s">
        <v>165</v>
      </c>
      <c r="D104" s="191">
        <v>5</v>
      </c>
      <c r="E104" s="16">
        <v>1</v>
      </c>
      <c r="F104" s="16">
        <v>1</v>
      </c>
      <c r="G104" s="16">
        <v>0</v>
      </c>
      <c r="H104" s="16">
        <v>2</v>
      </c>
      <c r="I104" s="16">
        <v>1</v>
      </c>
      <c r="J104" s="16">
        <v>0</v>
      </c>
      <c r="K104" s="16">
        <v>1</v>
      </c>
      <c r="L104" s="16">
        <v>0</v>
      </c>
      <c r="M104" s="16">
        <v>2</v>
      </c>
      <c r="N104" s="16">
        <v>0</v>
      </c>
      <c r="O104" s="16">
        <v>1</v>
      </c>
      <c r="P104" s="16">
        <v>1</v>
      </c>
      <c r="Q104" s="14">
        <v>1</v>
      </c>
    </row>
    <row r="105" spans="3:17">
      <c r="C105" s="17" t="s">
        <v>419</v>
      </c>
      <c r="D105" s="191">
        <v>8</v>
      </c>
      <c r="E105" s="16">
        <v>1</v>
      </c>
      <c r="F105" s="16">
        <v>3</v>
      </c>
      <c r="G105" s="16">
        <v>1</v>
      </c>
      <c r="H105" s="16">
        <v>3</v>
      </c>
      <c r="I105" s="16">
        <v>0</v>
      </c>
      <c r="J105" s="16">
        <v>0</v>
      </c>
      <c r="K105" s="16">
        <v>4</v>
      </c>
      <c r="L105" s="16">
        <v>0</v>
      </c>
      <c r="M105" s="16">
        <v>3</v>
      </c>
      <c r="N105" s="16">
        <v>2</v>
      </c>
      <c r="O105" s="16">
        <v>1</v>
      </c>
      <c r="P105" s="16">
        <v>1</v>
      </c>
      <c r="Q105" s="14">
        <v>0</v>
      </c>
    </row>
    <row r="106" spans="3:17">
      <c r="C106" s="17" t="s">
        <v>495</v>
      </c>
      <c r="D106" s="191">
        <v>3</v>
      </c>
      <c r="E106" s="16">
        <v>0</v>
      </c>
      <c r="F106" s="16">
        <v>1</v>
      </c>
      <c r="G106" s="16">
        <v>0</v>
      </c>
      <c r="H106" s="16">
        <v>0</v>
      </c>
      <c r="I106" s="16">
        <v>1</v>
      </c>
      <c r="J106" s="16">
        <v>1</v>
      </c>
      <c r="K106" s="16">
        <v>0</v>
      </c>
      <c r="L106" s="16">
        <v>0</v>
      </c>
      <c r="M106" s="16">
        <v>1</v>
      </c>
      <c r="N106" s="16">
        <v>1</v>
      </c>
      <c r="O106" s="16">
        <v>1</v>
      </c>
      <c r="P106" s="16">
        <v>0</v>
      </c>
      <c r="Q106" s="14">
        <v>0</v>
      </c>
    </row>
    <row r="107" spans="3:17">
      <c r="C107" s="17" t="s">
        <v>630</v>
      </c>
      <c r="D107" s="191">
        <v>1</v>
      </c>
      <c r="E107" s="16">
        <v>0</v>
      </c>
      <c r="F107" s="16">
        <v>1</v>
      </c>
      <c r="G107" s="16">
        <v>0</v>
      </c>
      <c r="H107" s="16">
        <v>0</v>
      </c>
      <c r="I107" s="16">
        <v>1</v>
      </c>
      <c r="J107" s="16">
        <v>0</v>
      </c>
      <c r="K107" s="16">
        <v>0</v>
      </c>
      <c r="L107" s="16">
        <v>0</v>
      </c>
      <c r="M107" s="16">
        <v>1</v>
      </c>
      <c r="N107" s="16">
        <v>0</v>
      </c>
      <c r="O107" s="16">
        <v>0</v>
      </c>
      <c r="P107" s="16">
        <v>0</v>
      </c>
      <c r="Q107" s="14">
        <v>0</v>
      </c>
    </row>
    <row r="108" spans="3:17">
      <c r="C108" s="17" t="s">
        <v>541</v>
      </c>
      <c r="D108" s="191">
        <v>1</v>
      </c>
      <c r="E108" s="16">
        <v>0</v>
      </c>
      <c r="F108" s="16">
        <v>1</v>
      </c>
      <c r="G108" s="16">
        <v>0</v>
      </c>
      <c r="H108" s="16">
        <v>0</v>
      </c>
      <c r="I108" s="16">
        <v>0</v>
      </c>
      <c r="J108" s="16">
        <v>1</v>
      </c>
      <c r="K108" s="16">
        <v>0</v>
      </c>
      <c r="L108" s="16">
        <v>0</v>
      </c>
      <c r="M108" s="16">
        <v>0</v>
      </c>
      <c r="N108" s="16">
        <v>0</v>
      </c>
      <c r="O108" s="16">
        <v>0</v>
      </c>
      <c r="P108" s="16">
        <v>0</v>
      </c>
      <c r="Q108" s="14">
        <v>0</v>
      </c>
    </row>
    <row r="109" spans="3:17">
      <c r="C109" s="17" t="s">
        <v>136</v>
      </c>
      <c r="D109" s="191">
        <v>2</v>
      </c>
      <c r="E109" s="16">
        <v>0</v>
      </c>
      <c r="F109" s="16">
        <v>0</v>
      </c>
      <c r="G109" s="16">
        <v>0</v>
      </c>
      <c r="H109" s="16">
        <v>0</v>
      </c>
      <c r="I109" s="16">
        <v>0</v>
      </c>
      <c r="J109" s="16">
        <v>0</v>
      </c>
      <c r="K109" s="16">
        <v>0</v>
      </c>
      <c r="L109" s="16">
        <v>0</v>
      </c>
      <c r="M109" s="16">
        <v>1</v>
      </c>
      <c r="N109" s="16">
        <v>0</v>
      </c>
      <c r="O109" s="16">
        <v>0</v>
      </c>
      <c r="P109" s="16">
        <v>0</v>
      </c>
      <c r="Q109" s="14">
        <v>0</v>
      </c>
    </row>
    <row r="110" spans="3:17">
      <c r="C110" s="17" t="s">
        <v>112</v>
      </c>
      <c r="D110" s="191">
        <v>4</v>
      </c>
      <c r="E110" s="16">
        <v>0</v>
      </c>
      <c r="F110" s="16">
        <v>4</v>
      </c>
      <c r="G110" s="16">
        <v>0</v>
      </c>
      <c r="H110" s="16">
        <v>0</v>
      </c>
      <c r="I110" s="16">
        <v>1</v>
      </c>
      <c r="J110" s="16">
        <v>1</v>
      </c>
      <c r="K110" s="16">
        <v>0</v>
      </c>
      <c r="L110" s="16">
        <v>0</v>
      </c>
      <c r="M110" s="16">
        <v>2</v>
      </c>
      <c r="N110" s="16">
        <v>1</v>
      </c>
      <c r="O110" s="16">
        <v>0</v>
      </c>
      <c r="P110" s="16">
        <v>0</v>
      </c>
      <c r="Q110" s="14">
        <v>0</v>
      </c>
    </row>
    <row r="111" spans="3:17">
      <c r="C111" s="17" t="s">
        <v>172</v>
      </c>
      <c r="D111" s="191">
        <v>7</v>
      </c>
      <c r="E111" s="16">
        <v>2</v>
      </c>
      <c r="F111" s="16">
        <v>2.25</v>
      </c>
      <c r="G111" s="16">
        <v>0.5</v>
      </c>
      <c r="H111" s="16">
        <v>1.85</v>
      </c>
      <c r="I111" s="16">
        <v>3.6</v>
      </c>
      <c r="J111" s="16">
        <v>0</v>
      </c>
      <c r="K111" s="16">
        <v>0.6</v>
      </c>
      <c r="L111" s="16">
        <v>0</v>
      </c>
      <c r="M111" s="16">
        <v>3.35</v>
      </c>
      <c r="N111" s="16">
        <v>2.75</v>
      </c>
      <c r="O111" s="16">
        <v>1.6</v>
      </c>
      <c r="P111" s="16">
        <v>0</v>
      </c>
      <c r="Q111" s="14">
        <v>0.5</v>
      </c>
    </row>
    <row r="112" spans="3:17">
      <c r="C112" s="17" t="s">
        <v>510</v>
      </c>
      <c r="D112" s="191">
        <v>6</v>
      </c>
      <c r="E112" s="16">
        <v>1</v>
      </c>
      <c r="F112" s="16">
        <v>3</v>
      </c>
      <c r="G112" s="16">
        <v>0</v>
      </c>
      <c r="H112" s="16">
        <v>2</v>
      </c>
      <c r="I112" s="16">
        <v>1</v>
      </c>
      <c r="J112" s="16">
        <v>1</v>
      </c>
      <c r="K112" s="16">
        <v>3</v>
      </c>
      <c r="L112" s="16">
        <v>1</v>
      </c>
      <c r="M112" s="16">
        <v>2</v>
      </c>
      <c r="N112" s="16">
        <v>2</v>
      </c>
      <c r="O112" s="16">
        <v>0</v>
      </c>
      <c r="P112" s="16">
        <v>0</v>
      </c>
      <c r="Q112" s="14">
        <v>2</v>
      </c>
    </row>
    <row r="113" spans="3:17">
      <c r="C113" s="17" t="s">
        <v>516</v>
      </c>
      <c r="D113" s="191">
        <v>8</v>
      </c>
      <c r="E113" s="16">
        <v>0</v>
      </c>
      <c r="F113" s="16">
        <v>2</v>
      </c>
      <c r="G113" s="16">
        <v>0</v>
      </c>
      <c r="H113" s="16">
        <v>1</v>
      </c>
      <c r="I113" s="16">
        <v>1</v>
      </c>
      <c r="J113" s="16">
        <v>0.75</v>
      </c>
      <c r="K113" s="16">
        <v>3.75</v>
      </c>
      <c r="L113" s="16">
        <v>0</v>
      </c>
      <c r="M113" s="16">
        <v>3</v>
      </c>
      <c r="N113" s="16">
        <v>0</v>
      </c>
      <c r="O113" s="16">
        <v>1.75</v>
      </c>
      <c r="P113" s="16">
        <v>0.75</v>
      </c>
      <c r="Q113" s="14">
        <v>2</v>
      </c>
    </row>
    <row r="114" spans="3:17">
      <c r="C114" s="17" t="s">
        <v>348</v>
      </c>
      <c r="D114" s="191">
        <v>3</v>
      </c>
      <c r="E114" s="16">
        <v>0</v>
      </c>
      <c r="F114" s="16">
        <v>3</v>
      </c>
      <c r="G114" s="16">
        <v>0</v>
      </c>
      <c r="H114" s="16">
        <v>1</v>
      </c>
      <c r="I114" s="16">
        <v>1</v>
      </c>
      <c r="J114" s="16">
        <v>0</v>
      </c>
      <c r="K114" s="16">
        <v>0</v>
      </c>
      <c r="L114" s="16">
        <v>0</v>
      </c>
      <c r="M114" s="16">
        <v>3</v>
      </c>
      <c r="N114" s="16">
        <v>1</v>
      </c>
      <c r="O114" s="16">
        <v>0</v>
      </c>
      <c r="P114" s="16">
        <v>0</v>
      </c>
      <c r="Q114" s="14">
        <v>0</v>
      </c>
    </row>
    <row r="115" spans="3:17">
      <c r="C115" s="17" t="s">
        <v>158</v>
      </c>
      <c r="D115" s="191">
        <v>2</v>
      </c>
      <c r="E115" s="16">
        <v>0</v>
      </c>
      <c r="F115" s="16">
        <v>0.75</v>
      </c>
      <c r="G115" s="16">
        <v>1</v>
      </c>
      <c r="H115" s="16">
        <v>0.75</v>
      </c>
      <c r="I115" s="16">
        <v>0</v>
      </c>
      <c r="J115" s="16">
        <v>0</v>
      </c>
      <c r="K115" s="16">
        <v>0.75</v>
      </c>
      <c r="L115" s="16">
        <v>0</v>
      </c>
      <c r="M115" s="16">
        <v>1</v>
      </c>
      <c r="N115" s="16">
        <v>0</v>
      </c>
      <c r="O115" s="16">
        <v>0.75</v>
      </c>
      <c r="P115" s="16">
        <v>0</v>
      </c>
      <c r="Q115" s="14">
        <v>1</v>
      </c>
    </row>
    <row r="116" spans="3:17">
      <c r="C116" s="17" t="s">
        <v>130</v>
      </c>
      <c r="D116" s="191">
        <v>5</v>
      </c>
      <c r="E116" s="16">
        <v>2</v>
      </c>
      <c r="F116" s="16">
        <v>1</v>
      </c>
      <c r="G116" s="16">
        <v>1</v>
      </c>
      <c r="H116" s="16">
        <v>0</v>
      </c>
      <c r="I116" s="16">
        <v>1</v>
      </c>
      <c r="J116" s="16">
        <v>0</v>
      </c>
      <c r="K116" s="16">
        <v>1</v>
      </c>
      <c r="L116" s="16">
        <v>0</v>
      </c>
      <c r="M116" s="16">
        <v>1</v>
      </c>
      <c r="N116" s="16">
        <v>2</v>
      </c>
      <c r="O116" s="16">
        <v>1</v>
      </c>
      <c r="P116" s="16">
        <v>0</v>
      </c>
      <c r="Q116" s="14">
        <v>0</v>
      </c>
    </row>
    <row r="117" spans="3:17">
      <c r="C117" s="17" t="s">
        <v>138</v>
      </c>
      <c r="D117" s="191">
        <v>1</v>
      </c>
      <c r="E117" s="16">
        <v>0</v>
      </c>
      <c r="F117" s="16">
        <v>0</v>
      </c>
      <c r="G117" s="16">
        <v>0</v>
      </c>
      <c r="H117" s="16">
        <v>0</v>
      </c>
      <c r="I117" s="16">
        <v>0</v>
      </c>
      <c r="J117" s="16">
        <v>1</v>
      </c>
      <c r="K117" s="16">
        <v>0</v>
      </c>
      <c r="L117" s="16">
        <v>0</v>
      </c>
      <c r="M117" s="16">
        <v>0</v>
      </c>
      <c r="N117" s="16">
        <v>0</v>
      </c>
      <c r="O117" s="16">
        <v>0</v>
      </c>
      <c r="P117" s="16">
        <v>1</v>
      </c>
      <c r="Q117" s="14">
        <v>1</v>
      </c>
    </row>
    <row r="118" spans="3:17">
      <c r="C118" s="17" t="s">
        <v>554</v>
      </c>
      <c r="D118" s="191">
        <v>1</v>
      </c>
      <c r="E118" s="16">
        <v>0</v>
      </c>
      <c r="F118" s="16">
        <v>1</v>
      </c>
      <c r="G118" s="16">
        <v>0</v>
      </c>
      <c r="H118" s="16">
        <v>0</v>
      </c>
      <c r="I118" s="16">
        <v>0</v>
      </c>
      <c r="J118" s="16">
        <v>1</v>
      </c>
      <c r="K118" s="16">
        <v>1</v>
      </c>
      <c r="L118" s="16">
        <v>0</v>
      </c>
      <c r="M118" s="16">
        <v>0</v>
      </c>
      <c r="N118" s="16">
        <v>0</v>
      </c>
      <c r="O118" s="16">
        <v>0</v>
      </c>
      <c r="P118" s="16">
        <v>0</v>
      </c>
      <c r="Q118" s="14">
        <v>0</v>
      </c>
    </row>
    <row r="119" spans="3:17">
      <c r="C119" s="17" t="s">
        <v>413</v>
      </c>
      <c r="D119" s="191">
        <v>2</v>
      </c>
      <c r="E119" s="16">
        <v>0</v>
      </c>
      <c r="F119" s="16">
        <v>1.75</v>
      </c>
      <c r="G119" s="16">
        <v>0</v>
      </c>
      <c r="H119" s="16">
        <v>0</v>
      </c>
      <c r="I119" s="16">
        <v>0</v>
      </c>
      <c r="J119" s="16">
        <v>1.75</v>
      </c>
      <c r="K119" s="16">
        <v>0.75</v>
      </c>
      <c r="L119" s="16">
        <v>0</v>
      </c>
      <c r="M119" s="16">
        <v>1</v>
      </c>
      <c r="N119" s="16">
        <v>0</v>
      </c>
      <c r="O119" s="16">
        <v>0</v>
      </c>
      <c r="P119" s="16">
        <v>0</v>
      </c>
      <c r="Q119" s="14">
        <v>0.75</v>
      </c>
    </row>
    <row r="120" spans="3:17">
      <c r="C120" s="17" t="s">
        <v>173</v>
      </c>
      <c r="D120" s="191">
        <v>3</v>
      </c>
      <c r="E120" s="16">
        <v>1</v>
      </c>
      <c r="F120" s="16">
        <v>1</v>
      </c>
      <c r="G120" s="16">
        <v>0</v>
      </c>
      <c r="H120" s="16">
        <v>1</v>
      </c>
      <c r="I120" s="16">
        <v>1</v>
      </c>
      <c r="J120" s="16">
        <v>0</v>
      </c>
      <c r="K120" s="16">
        <v>0</v>
      </c>
      <c r="L120" s="16">
        <v>0</v>
      </c>
      <c r="M120" s="16">
        <v>0</v>
      </c>
      <c r="N120" s="16">
        <v>0</v>
      </c>
      <c r="O120" s="16">
        <v>1</v>
      </c>
      <c r="P120" s="16">
        <v>1</v>
      </c>
      <c r="Q120" s="14">
        <v>0</v>
      </c>
    </row>
    <row r="121" spans="3:17">
      <c r="C121" s="17" t="s">
        <v>552</v>
      </c>
      <c r="D121" s="191">
        <v>1</v>
      </c>
      <c r="E121" s="16">
        <v>0</v>
      </c>
      <c r="F121" s="16">
        <v>1</v>
      </c>
      <c r="G121" s="16">
        <v>0</v>
      </c>
      <c r="H121" s="16">
        <v>0</v>
      </c>
      <c r="I121" s="16">
        <v>0</v>
      </c>
      <c r="J121" s="16">
        <v>0</v>
      </c>
      <c r="K121" s="16">
        <v>0</v>
      </c>
      <c r="L121" s="16">
        <v>0</v>
      </c>
      <c r="M121" s="16">
        <v>0</v>
      </c>
      <c r="N121" s="16">
        <v>0</v>
      </c>
      <c r="O121" s="16">
        <v>0</v>
      </c>
      <c r="P121" s="16">
        <v>0</v>
      </c>
      <c r="Q121" s="14">
        <v>0</v>
      </c>
    </row>
    <row r="122" spans="3:17">
      <c r="C122" s="17" t="s">
        <v>117</v>
      </c>
      <c r="D122" s="191">
        <v>2</v>
      </c>
      <c r="E122" s="16">
        <v>0.6</v>
      </c>
      <c r="F122" s="16">
        <v>1.6</v>
      </c>
      <c r="G122" s="16">
        <v>0</v>
      </c>
      <c r="H122" s="16">
        <v>0.6</v>
      </c>
      <c r="I122" s="16">
        <v>0.6</v>
      </c>
      <c r="J122" s="16">
        <v>0</v>
      </c>
      <c r="K122" s="16">
        <v>0.6</v>
      </c>
      <c r="L122" s="16">
        <v>0</v>
      </c>
      <c r="M122" s="16">
        <v>1</v>
      </c>
      <c r="N122" s="16">
        <v>0</v>
      </c>
      <c r="O122" s="16">
        <v>0</v>
      </c>
      <c r="P122" s="16">
        <v>0</v>
      </c>
      <c r="Q122" s="14">
        <v>0</v>
      </c>
    </row>
    <row r="123" spans="3:17">
      <c r="C123" s="17" t="s">
        <v>142</v>
      </c>
      <c r="D123" s="191">
        <v>2</v>
      </c>
      <c r="E123" s="16">
        <v>0</v>
      </c>
      <c r="F123" s="16">
        <v>1</v>
      </c>
      <c r="G123" s="16">
        <v>0</v>
      </c>
      <c r="H123" s="16">
        <v>0</v>
      </c>
      <c r="I123" s="16">
        <v>2</v>
      </c>
      <c r="J123" s="16">
        <v>0</v>
      </c>
      <c r="K123" s="16">
        <v>0</v>
      </c>
      <c r="L123" s="16">
        <v>0</v>
      </c>
      <c r="M123" s="16">
        <v>2</v>
      </c>
      <c r="N123" s="16">
        <v>0</v>
      </c>
      <c r="O123" s="16">
        <v>0</v>
      </c>
      <c r="P123" s="16">
        <v>0</v>
      </c>
      <c r="Q123" s="14">
        <v>0</v>
      </c>
    </row>
    <row r="124" spans="3:17">
      <c r="C124" s="17" t="s">
        <v>343</v>
      </c>
      <c r="D124" s="191">
        <v>3</v>
      </c>
      <c r="E124" s="16">
        <v>0</v>
      </c>
      <c r="F124" s="16">
        <v>1</v>
      </c>
      <c r="G124" s="16">
        <v>0</v>
      </c>
      <c r="H124" s="16">
        <v>0</v>
      </c>
      <c r="I124" s="16">
        <v>1</v>
      </c>
      <c r="J124" s="16">
        <v>0</v>
      </c>
      <c r="K124" s="16">
        <v>0</v>
      </c>
      <c r="L124" s="16">
        <v>0</v>
      </c>
      <c r="M124" s="16">
        <v>3</v>
      </c>
      <c r="N124" s="16">
        <v>2</v>
      </c>
      <c r="O124" s="16">
        <v>0</v>
      </c>
      <c r="P124" s="16">
        <v>1</v>
      </c>
      <c r="Q124" s="14">
        <v>1</v>
      </c>
    </row>
    <row r="125" spans="3:17">
      <c r="C125" s="17" t="s">
        <v>152</v>
      </c>
      <c r="D125" s="191">
        <v>6</v>
      </c>
      <c r="E125" s="16">
        <v>0.3</v>
      </c>
      <c r="F125" s="16">
        <v>0.3</v>
      </c>
      <c r="G125" s="16">
        <v>0.42857142857142855</v>
      </c>
      <c r="H125" s="16">
        <v>2.2285714285714286</v>
      </c>
      <c r="I125" s="16">
        <v>2.2285714285714286</v>
      </c>
      <c r="J125" s="16">
        <v>1.7285714285714286</v>
      </c>
      <c r="K125" s="16">
        <v>2.2285714285714286</v>
      </c>
      <c r="L125" s="16">
        <v>0</v>
      </c>
      <c r="M125" s="16">
        <v>1.2285714285714286</v>
      </c>
      <c r="N125" s="16">
        <v>2.2285714285714286</v>
      </c>
      <c r="O125" s="16">
        <v>2</v>
      </c>
      <c r="P125" s="16">
        <v>2.2999999999999998</v>
      </c>
      <c r="Q125" s="14">
        <v>0.8</v>
      </c>
    </row>
    <row r="126" spans="3:17">
      <c r="C126" s="17" t="s">
        <v>154</v>
      </c>
      <c r="D126" s="191">
        <v>12</v>
      </c>
      <c r="E126" s="16">
        <v>1</v>
      </c>
      <c r="F126" s="16">
        <v>4</v>
      </c>
      <c r="G126" s="16">
        <v>2</v>
      </c>
      <c r="H126" s="16">
        <v>3.75</v>
      </c>
      <c r="I126" s="16">
        <v>2.75</v>
      </c>
      <c r="J126" s="16">
        <v>3</v>
      </c>
      <c r="K126" s="16">
        <v>4</v>
      </c>
      <c r="L126" s="16">
        <v>1</v>
      </c>
      <c r="M126" s="16">
        <v>4.75</v>
      </c>
      <c r="N126" s="16">
        <v>3.75</v>
      </c>
      <c r="O126" s="16">
        <v>0</v>
      </c>
      <c r="P126" s="16">
        <v>1</v>
      </c>
      <c r="Q126" s="14">
        <v>5</v>
      </c>
    </row>
    <row r="127" spans="3:17">
      <c r="C127" s="17" t="s">
        <v>150</v>
      </c>
      <c r="D127" s="191">
        <v>2</v>
      </c>
      <c r="E127" s="16">
        <v>0</v>
      </c>
      <c r="F127" s="16">
        <v>0</v>
      </c>
      <c r="G127" s="16">
        <v>0</v>
      </c>
      <c r="H127" s="16">
        <v>0</v>
      </c>
      <c r="I127" s="16">
        <v>0</v>
      </c>
      <c r="J127" s="16">
        <v>0</v>
      </c>
      <c r="K127" s="16">
        <v>0</v>
      </c>
      <c r="L127" s="16">
        <v>0</v>
      </c>
      <c r="M127" s="16">
        <v>0</v>
      </c>
      <c r="N127" s="16">
        <v>1</v>
      </c>
      <c r="O127" s="16">
        <v>0</v>
      </c>
      <c r="P127" s="16">
        <v>0</v>
      </c>
      <c r="Q127" s="14">
        <v>0</v>
      </c>
    </row>
    <row r="128" spans="3:17">
      <c r="C128" s="17" t="s">
        <v>131</v>
      </c>
      <c r="D128" s="191">
        <v>3</v>
      </c>
      <c r="E128" s="16">
        <v>0.6</v>
      </c>
      <c r="F128" s="16">
        <v>1.6</v>
      </c>
      <c r="G128" s="16">
        <v>0</v>
      </c>
      <c r="H128" s="16">
        <v>0</v>
      </c>
      <c r="I128" s="16">
        <v>0</v>
      </c>
      <c r="J128" s="16">
        <v>1.6</v>
      </c>
      <c r="K128" s="16">
        <v>1</v>
      </c>
      <c r="L128" s="16">
        <v>0</v>
      </c>
      <c r="M128" s="16">
        <v>0.6</v>
      </c>
      <c r="N128" s="16">
        <v>1.6</v>
      </c>
      <c r="O128" s="16">
        <v>0</v>
      </c>
      <c r="P128" s="16">
        <v>0</v>
      </c>
      <c r="Q128" s="14">
        <v>0</v>
      </c>
    </row>
    <row r="129" spans="3:17">
      <c r="C129" s="17" t="s">
        <v>418</v>
      </c>
      <c r="D129" s="191"/>
      <c r="E129" s="16">
        <v>0</v>
      </c>
      <c r="F129" s="16">
        <v>0</v>
      </c>
      <c r="G129" s="16">
        <v>0</v>
      </c>
      <c r="H129" s="16">
        <v>0</v>
      </c>
      <c r="I129" s="16">
        <v>0</v>
      </c>
      <c r="J129" s="16">
        <v>0</v>
      </c>
      <c r="K129" s="16">
        <v>0</v>
      </c>
      <c r="L129" s="16">
        <v>0</v>
      </c>
      <c r="M129" s="16">
        <v>0</v>
      </c>
      <c r="N129" s="16">
        <v>0</v>
      </c>
      <c r="O129" s="16">
        <v>0</v>
      </c>
      <c r="P129" s="16">
        <v>0</v>
      </c>
      <c r="Q129" s="14">
        <v>0</v>
      </c>
    </row>
    <row r="130" spans="3:17">
      <c r="C130" s="17" t="s">
        <v>121</v>
      </c>
      <c r="D130" s="191">
        <v>9</v>
      </c>
      <c r="E130" s="16">
        <v>3.6</v>
      </c>
      <c r="F130" s="16">
        <v>2.6</v>
      </c>
      <c r="G130" s="16">
        <v>1.6</v>
      </c>
      <c r="H130" s="16">
        <v>6.6</v>
      </c>
      <c r="I130" s="16">
        <v>1</v>
      </c>
      <c r="J130" s="16">
        <v>0</v>
      </c>
      <c r="K130" s="16">
        <v>1.6</v>
      </c>
      <c r="L130" s="16">
        <v>0</v>
      </c>
      <c r="M130" s="16">
        <v>1</v>
      </c>
      <c r="N130" s="16">
        <v>2</v>
      </c>
      <c r="O130" s="16">
        <v>1</v>
      </c>
      <c r="P130" s="16">
        <v>0</v>
      </c>
      <c r="Q130" s="14">
        <v>1</v>
      </c>
    </row>
    <row r="131" spans="3:17">
      <c r="C131" s="17" t="s">
        <v>486</v>
      </c>
      <c r="D131" s="191">
        <v>1</v>
      </c>
      <c r="E131" s="16">
        <v>0</v>
      </c>
      <c r="F131" s="16">
        <v>0</v>
      </c>
      <c r="G131" s="16">
        <v>0</v>
      </c>
      <c r="H131" s="16">
        <v>0</v>
      </c>
      <c r="I131" s="16">
        <v>0.75</v>
      </c>
      <c r="J131" s="16">
        <v>0</v>
      </c>
      <c r="K131" s="16">
        <v>0</v>
      </c>
      <c r="L131" s="16">
        <v>0</v>
      </c>
      <c r="M131" s="16">
        <v>0.75</v>
      </c>
      <c r="N131" s="16">
        <v>0.75</v>
      </c>
      <c r="O131" s="16">
        <v>0</v>
      </c>
      <c r="P131" s="16">
        <v>0</v>
      </c>
      <c r="Q131" s="14">
        <v>0.75</v>
      </c>
    </row>
    <row r="132" spans="3:17">
      <c r="C132" s="17" t="s">
        <v>344</v>
      </c>
      <c r="D132" s="191">
        <v>2</v>
      </c>
      <c r="E132" s="16">
        <v>0</v>
      </c>
      <c r="F132" s="16">
        <v>1</v>
      </c>
      <c r="G132" s="16">
        <v>0</v>
      </c>
      <c r="H132" s="16">
        <v>0</v>
      </c>
      <c r="I132" s="16">
        <v>0</v>
      </c>
      <c r="J132" s="16">
        <v>1</v>
      </c>
      <c r="K132" s="16">
        <v>0</v>
      </c>
      <c r="L132" s="16">
        <v>0</v>
      </c>
      <c r="M132" s="16">
        <v>2</v>
      </c>
      <c r="N132" s="16">
        <v>0</v>
      </c>
      <c r="O132" s="16">
        <v>0</v>
      </c>
      <c r="P132" s="16">
        <v>0</v>
      </c>
      <c r="Q132" s="14">
        <v>0</v>
      </c>
    </row>
    <row r="133" spans="3:17">
      <c r="C133" s="17" t="s">
        <v>120</v>
      </c>
      <c r="D133" s="191">
        <v>2</v>
      </c>
      <c r="E133" s="16">
        <v>1</v>
      </c>
      <c r="F133" s="16">
        <v>2</v>
      </c>
      <c r="G133" s="16">
        <v>0</v>
      </c>
      <c r="H133" s="16">
        <v>0</v>
      </c>
      <c r="I133" s="16">
        <v>1</v>
      </c>
      <c r="J133" s="16">
        <v>1</v>
      </c>
      <c r="K133" s="16">
        <v>0</v>
      </c>
      <c r="L133" s="16">
        <v>0</v>
      </c>
      <c r="M133" s="16">
        <v>0</v>
      </c>
      <c r="N133" s="16">
        <v>1</v>
      </c>
      <c r="O133" s="16">
        <v>0</v>
      </c>
      <c r="P133" s="16">
        <v>0</v>
      </c>
      <c r="Q133" s="14">
        <v>0</v>
      </c>
    </row>
    <row r="134" spans="3:17">
      <c r="C134" s="17" t="s">
        <v>414</v>
      </c>
      <c r="D134" s="191">
        <v>1</v>
      </c>
      <c r="E134" s="16">
        <v>0</v>
      </c>
      <c r="F134" s="16">
        <v>0</v>
      </c>
      <c r="G134" s="16">
        <v>0</v>
      </c>
      <c r="H134" s="16">
        <v>0</v>
      </c>
      <c r="I134" s="16">
        <v>0</v>
      </c>
      <c r="J134" s="16">
        <v>0</v>
      </c>
      <c r="K134" s="16">
        <v>0</v>
      </c>
      <c r="L134" s="16">
        <v>0</v>
      </c>
      <c r="M134" s="16">
        <v>0</v>
      </c>
      <c r="N134" s="16">
        <v>0</v>
      </c>
      <c r="O134" s="16">
        <v>1</v>
      </c>
      <c r="P134" s="16">
        <v>0</v>
      </c>
      <c r="Q134" s="14">
        <v>0</v>
      </c>
    </row>
    <row r="135" spans="3:17">
      <c r="C135" s="17" t="s">
        <v>155</v>
      </c>
      <c r="D135" s="191">
        <v>1</v>
      </c>
      <c r="E135" s="16">
        <v>0</v>
      </c>
      <c r="F135" s="16">
        <v>1</v>
      </c>
      <c r="G135" s="16">
        <v>0</v>
      </c>
      <c r="H135" s="16">
        <v>0</v>
      </c>
      <c r="I135" s="16">
        <v>0</v>
      </c>
      <c r="J135" s="16">
        <v>0</v>
      </c>
      <c r="K135" s="16">
        <v>0</v>
      </c>
      <c r="L135" s="16">
        <v>0</v>
      </c>
      <c r="M135" s="16">
        <v>0</v>
      </c>
      <c r="N135" s="16">
        <v>0</v>
      </c>
      <c r="O135" s="16">
        <v>0</v>
      </c>
      <c r="P135" s="16">
        <v>0</v>
      </c>
      <c r="Q135" s="14">
        <v>0</v>
      </c>
    </row>
    <row r="136" spans="3:17">
      <c r="C136" s="17" t="s">
        <v>114</v>
      </c>
      <c r="D136" s="191">
        <v>3</v>
      </c>
      <c r="E136" s="16">
        <v>2</v>
      </c>
      <c r="F136" s="16">
        <v>1</v>
      </c>
      <c r="G136" s="16">
        <v>0</v>
      </c>
      <c r="H136" s="16">
        <v>0</v>
      </c>
      <c r="I136" s="16">
        <v>1</v>
      </c>
      <c r="J136" s="16">
        <v>2</v>
      </c>
      <c r="K136" s="16">
        <v>2</v>
      </c>
      <c r="L136" s="16">
        <v>0</v>
      </c>
      <c r="M136" s="16">
        <v>1</v>
      </c>
      <c r="N136" s="16">
        <v>0</v>
      </c>
      <c r="O136" s="16">
        <v>0</v>
      </c>
      <c r="P136" s="16">
        <v>0</v>
      </c>
      <c r="Q136" s="14">
        <v>0</v>
      </c>
    </row>
    <row r="137" spans="3:17">
      <c r="C137" s="17" t="s">
        <v>110</v>
      </c>
      <c r="D137" s="191">
        <v>4</v>
      </c>
      <c r="E137" s="16">
        <v>0</v>
      </c>
      <c r="F137" s="16">
        <v>3</v>
      </c>
      <c r="G137" s="16">
        <v>1</v>
      </c>
      <c r="H137" s="16">
        <v>0</v>
      </c>
      <c r="I137" s="16">
        <v>0</v>
      </c>
      <c r="J137" s="16">
        <v>0</v>
      </c>
      <c r="K137" s="16">
        <v>1</v>
      </c>
      <c r="L137" s="16">
        <v>0</v>
      </c>
      <c r="M137" s="16">
        <v>1</v>
      </c>
      <c r="N137" s="16">
        <v>1</v>
      </c>
      <c r="O137" s="16">
        <v>0</v>
      </c>
      <c r="P137" s="16">
        <v>0</v>
      </c>
      <c r="Q137" s="14">
        <v>1</v>
      </c>
    </row>
    <row r="138" spans="3:17">
      <c r="C138" s="17" t="s">
        <v>522</v>
      </c>
      <c r="D138" s="191">
        <v>2</v>
      </c>
      <c r="E138" s="16">
        <v>0</v>
      </c>
      <c r="F138" s="16">
        <v>1</v>
      </c>
      <c r="G138" s="16">
        <v>0</v>
      </c>
      <c r="H138" s="16">
        <v>0</v>
      </c>
      <c r="I138" s="16">
        <v>1</v>
      </c>
      <c r="J138" s="16">
        <v>0</v>
      </c>
      <c r="K138" s="16">
        <v>0</v>
      </c>
      <c r="L138" s="16">
        <v>0</v>
      </c>
      <c r="M138" s="16">
        <v>0</v>
      </c>
      <c r="N138" s="16">
        <v>0</v>
      </c>
      <c r="O138" s="16">
        <v>1</v>
      </c>
      <c r="P138" s="16">
        <v>0</v>
      </c>
      <c r="Q138" s="14">
        <v>0</v>
      </c>
    </row>
    <row r="139" spans="3:17">
      <c r="C139" s="17" t="s">
        <v>168</v>
      </c>
      <c r="D139" s="191">
        <v>2</v>
      </c>
      <c r="E139" s="16">
        <v>0</v>
      </c>
      <c r="F139" s="16">
        <v>0</v>
      </c>
      <c r="G139" s="16">
        <v>1</v>
      </c>
      <c r="H139" s="16">
        <v>0</v>
      </c>
      <c r="I139" s="16">
        <v>1</v>
      </c>
      <c r="J139" s="16">
        <v>0</v>
      </c>
      <c r="K139" s="16">
        <v>0</v>
      </c>
      <c r="L139" s="16">
        <v>1</v>
      </c>
      <c r="M139" s="16">
        <v>1</v>
      </c>
      <c r="N139" s="16">
        <v>1</v>
      </c>
      <c r="O139" s="16">
        <v>1</v>
      </c>
      <c r="P139" s="16">
        <v>0</v>
      </c>
      <c r="Q139" s="14">
        <v>0</v>
      </c>
    </row>
    <row r="140" spans="3:17">
      <c r="C140" s="20" t="s">
        <v>265</v>
      </c>
      <c r="D140" s="196">
        <v>403</v>
      </c>
      <c r="E140" s="18">
        <v>49.593972693972695</v>
      </c>
      <c r="F140" s="18">
        <v>150.26540126540124</v>
      </c>
      <c r="G140" s="18">
        <v>45.367673992674</v>
      </c>
      <c r="H140" s="18">
        <v>89.797544122544139</v>
      </c>
      <c r="I140" s="18">
        <v>110.57611555111555</v>
      </c>
      <c r="J140" s="18">
        <v>63.322544122544137</v>
      </c>
      <c r="K140" s="18">
        <v>99.79754412254411</v>
      </c>
      <c r="L140" s="18">
        <v>13.205769230769231</v>
      </c>
      <c r="M140" s="18">
        <v>131.27611555111554</v>
      </c>
      <c r="N140" s="18">
        <v>81.414210789210784</v>
      </c>
      <c r="O140" s="18">
        <v>61.593972693972702</v>
      </c>
      <c r="P140" s="18">
        <v>39.428496503496504</v>
      </c>
      <c r="Q140" s="19">
        <v>47.360639360639368</v>
      </c>
    </row>
  </sheetData>
  <mergeCells count="2">
    <mergeCell ref="A1:P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121"/>
  <sheetViews>
    <sheetView showGridLines="0" workbookViewId="0">
      <pane xSplit="3" ySplit="12" topLeftCell="D13" activePane="bottomRight" state="frozen"/>
      <selection pane="topRight" activeCell="D1" sqref="D1"/>
      <selection pane="bottomLeft" activeCell="A13" sqref="A13"/>
      <selection pane="bottomRight" sqref="A1:Q1"/>
    </sheetView>
  </sheetViews>
  <sheetFormatPr defaultRowHeight="15"/>
  <cols>
    <col min="2" max="2" width="29.7109375" customWidth="1"/>
    <col min="3" max="3" width="26.7109375" bestFit="1" customWidth="1"/>
    <col min="4" max="4" width="20.85546875" bestFit="1" customWidth="1"/>
    <col min="5" max="5" width="20.28515625" bestFit="1" customWidth="1"/>
    <col min="6" max="6" width="7" bestFit="1" customWidth="1"/>
    <col min="7" max="7" width="23" bestFit="1" customWidth="1"/>
    <col min="8" max="8" width="8.85546875" bestFit="1" customWidth="1"/>
    <col min="9" max="9" width="21.5703125" bestFit="1" customWidth="1"/>
    <col min="10" max="11" width="21.7109375" bestFit="1" customWidth="1"/>
    <col min="12" max="12" width="15.85546875" bestFit="1" customWidth="1"/>
    <col min="13" max="13" width="32.140625" bestFit="1" customWidth="1"/>
    <col min="14" max="14" width="25.85546875" bestFit="1" customWidth="1"/>
    <col min="15" max="15" width="6.5703125" bestFit="1" customWidth="1"/>
    <col min="16" max="16" width="27.85546875" bestFit="1" customWidth="1"/>
    <col min="17" max="17" width="27.140625" bestFit="1" customWidth="1"/>
    <col min="18" max="18" width="24.85546875" customWidth="1"/>
  </cols>
  <sheetData>
    <row r="1" spans="1:17" ht="37.5">
      <c r="A1" s="188" t="s">
        <v>2</v>
      </c>
      <c r="B1" s="188"/>
      <c r="C1" s="188"/>
      <c r="D1" s="188"/>
      <c r="E1" s="188"/>
      <c r="F1" s="188"/>
      <c r="G1" s="188"/>
      <c r="H1" s="188"/>
      <c r="I1" s="188"/>
      <c r="J1" s="188"/>
      <c r="K1" s="188"/>
      <c r="L1" s="188"/>
      <c r="M1" s="188"/>
      <c r="N1" s="188"/>
      <c r="O1" s="188"/>
      <c r="P1" s="188"/>
      <c r="Q1" s="188"/>
    </row>
    <row r="2" spans="1:17">
      <c r="A2" s="187" t="s">
        <v>422</v>
      </c>
      <c r="B2" s="187"/>
    </row>
    <row r="13" spans="1:17">
      <c r="C13" s="15" t="s">
        <v>274</v>
      </c>
      <c r="D13" t="s">
        <v>266</v>
      </c>
      <c r="E13" t="s">
        <v>275</v>
      </c>
      <c r="F13" t="s">
        <v>17</v>
      </c>
      <c r="G13" t="s">
        <v>267</v>
      </c>
      <c r="H13" t="s">
        <v>24</v>
      </c>
      <c r="I13" t="s">
        <v>268</v>
      </c>
      <c r="J13" t="s">
        <v>263</v>
      </c>
      <c r="K13" t="s">
        <v>269</v>
      </c>
      <c r="L13" t="s">
        <v>270</v>
      </c>
      <c r="M13" t="s">
        <v>271</v>
      </c>
      <c r="N13" t="s">
        <v>272</v>
      </c>
      <c r="O13" t="s">
        <v>19</v>
      </c>
      <c r="P13" t="s">
        <v>264</v>
      </c>
      <c r="Q13" s="13" t="s">
        <v>273</v>
      </c>
    </row>
    <row r="14" spans="1:17">
      <c r="C14" s="17" t="s">
        <v>415</v>
      </c>
      <c r="D14" s="191">
        <v>5</v>
      </c>
      <c r="E14" s="16">
        <v>0</v>
      </c>
      <c r="F14" s="16">
        <v>1.5</v>
      </c>
      <c r="G14" s="16">
        <v>0</v>
      </c>
      <c r="H14" s="16">
        <v>1.6</v>
      </c>
      <c r="I14" s="16">
        <v>0</v>
      </c>
      <c r="J14" s="16">
        <v>0</v>
      </c>
      <c r="K14" s="16">
        <v>2.1</v>
      </c>
      <c r="L14" s="16">
        <v>0</v>
      </c>
      <c r="M14" s="16">
        <v>1.5</v>
      </c>
      <c r="N14" s="16">
        <v>0.6</v>
      </c>
      <c r="O14" s="16">
        <v>1.6</v>
      </c>
      <c r="P14" s="16">
        <v>0</v>
      </c>
      <c r="Q14" s="14">
        <v>4.0999999999999996</v>
      </c>
    </row>
    <row r="15" spans="1:17">
      <c r="C15" s="17" t="s">
        <v>631</v>
      </c>
      <c r="D15" s="191">
        <v>1</v>
      </c>
      <c r="E15" s="16">
        <v>0</v>
      </c>
      <c r="F15" s="16">
        <v>1</v>
      </c>
      <c r="G15" s="16">
        <v>0</v>
      </c>
      <c r="H15" s="16">
        <v>1</v>
      </c>
      <c r="I15" s="16">
        <v>0</v>
      </c>
      <c r="J15" s="16">
        <v>0</v>
      </c>
      <c r="K15" s="16">
        <v>0</v>
      </c>
      <c r="L15" s="16">
        <v>0</v>
      </c>
      <c r="M15" s="16">
        <v>0</v>
      </c>
      <c r="N15" s="16">
        <v>0</v>
      </c>
      <c r="O15" s="16">
        <v>0</v>
      </c>
      <c r="P15" s="16">
        <v>0</v>
      </c>
      <c r="Q15" s="14">
        <v>1</v>
      </c>
    </row>
    <row r="16" spans="1:17">
      <c r="C16" s="17" t="s">
        <v>577</v>
      </c>
      <c r="D16" s="191">
        <v>1</v>
      </c>
      <c r="E16" s="16">
        <v>0</v>
      </c>
      <c r="F16" s="16">
        <v>0</v>
      </c>
      <c r="G16" s="16">
        <v>0</v>
      </c>
      <c r="H16" s="16">
        <v>0.42857142857142855</v>
      </c>
      <c r="I16" s="16">
        <v>0</v>
      </c>
      <c r="J16" s="16">
        <v>0.42857142857142855</v>
      </c>
      <c r="K16" s="16">
        <v>0.42857142857142855</v>
      </c>
      <c r="L16" s="16">
        <v>0</v>
      </c>
      <c r="M16" s="16">
        <v>0</v>
      </c>
      <c r="N16" s="16">
        <v>0.42857142857142855</v>
      </c>
      <c r="O16" s="16">
        <v>0.42857142857142855</v>
      </c>
      <c r="P16" s="16">
        <v>0.42857142857142855</v>
      </c>
      <c r="Q16" s="14">
        <v>0.42857142857142855</v>
      </c>
    </row>
    <row r="17" spans="3:17">
      <c r="C17" s="17" t="s">
        <v>578</v>
      </c>
      <c r="D17" s="191">
        <v>1</v>
      </c>
      <c r="E17" s="16">
        <v>0</v>
      </c>
      <c r="F17" s="16">
        <v>0</v>
      </c>
      <c r="G17" s="16">
        <v>0</v>
      </c>
      <c r="H17" s="16">
        <v>1</v>
      </c>
      <c r="I17" s="16">
        <v>0</v>
      </c>
      <c r="J17" s="16">
        <v>0</v>
      </c>
      <c r="K17" s="16">
        <v>0</v>
      </c>
      <c r="L17" s="16">
        <v>0</v>
      </c>
      <c r="M17" s="16">
        <v>0</v>
      </c>
      <c r="N17" s="16">
        <v>1</v>
      </c>
      <c r="O17" s="16">
        <v>0</v>
      </c>
      <c r="P17" s="16">
        <v>0</v>
      </c>
      <c r="Q17" s="14">
        <v>0</v>
      </c>
    </row>
    <row r="18" spans="3:17">
      <c r="C18" s="17" t="s">
        <v>644</v>
      </c>
      <c r="D18" s="191">
        <v>1</v>
      </c>
      <c r="E18" s="16">
        <v>1</v>
      </c>
      <c r="F18" s="16">
        <v>0</v>
      </c>
      <c r="G18" s="16">
        <v>0</v>
      </c>
      <c r="H18" s="16">
        <v>0</v>
      </c>
      <c r="I18" s="16">
        <v>0</v>
      </c>
      <c r="J18" s="16">
        <v>1</v>
      </c>
      <c r="K18" s="16">
        <v>0</v>
      </c>
      <c r="L18" s="16">
        <v>0</v>
      </c>
      <c r="M18" s="16">
        <v>1</v>
      </c>
      <c r="N18" s="16">
        <v>0</v>
      </c>
      <c r="O18" s="16">
        <v>0</v>
      </c>
      <c r="P18" s="16">
        <v>0</v>
      </c>
      <c r="Q18" s="14">
        <v>0</v>
      </c>
    </row>
    <row r="19" spans="3:17">
      <c r="C19" s="17" t="s">
        <v>579</v>
      </c>
      <c r="D19" s="191">
        <v>5</v>
      </c>
      <c r="E19" s="16">
        <v>0</v>
      </c>
      <c r="F19" s="16">
        <v>3.75</v>
      </c>
      <c r="G19" s="16">
        <v>0</v>
      </c>
      <c r="H19" s="16">
        <v>1.75</v>
      </c>
      <c r="I19" s="16">
        <v>0</v>
      </c>
      <c r="J19" s="16">
        <v>1</v>
      </c>
      <c r="K19" s="16">
        <v>2</v>
      </c>
      <c r="L19" s="16">
        <v>0</v>
      </c>
      <c r="M19" s="16">
        <v>1</v>
      </c>
      <c r="N19" s="16">
        <v>0.75</v>
      </c>
      <c r="O19" s="16">
        <v>2</v>
      </c>
      <c r="P19" s="16">
        <v>1</v>
      </c>
      <c r="Q19" s="14">
        <v>1.75</v>
      </c>
    </row>
    <row r="20" spans="3:17">
      <c r="C20" s="17" t="s">
        <v>582</v>
      </c>
      <c r="D20" s="191">
        <v>1</v>
      </c>
      <c r="E20" s="16">
        <v>0</v>
      </c>
      <c r="F20" s="16">
        <v>0</v>
      </c>
      <c r="G20" s="16">
        <v>0</v>
      </c>
      <c r="H20" s="16">
        <v>0</v>
      </c>
      <c r="I20" s="16">
        <v>0</v>
      </c>
      <c r="J20" s="16">
        <v>0.6</v>
      </c>
      <c r="K20" s="16">
        <v>0.6</v>
      </c>
      <c r="L20" s="16">
        <v>0</v>
      </c>
      <c r="M20" s="16">
        <v>0.6</v>
      </c>
      <c r="N20" s="16">
        <v>0.6</v>
      </c>
      <c r="O20" s="16">
        <v>0.6</v>
      </c>
      <c r="P20" s="16">
        <v>0</v>
      </c>
      <c r="Q20" s="14">
        <v>0</v>
      </c>
    </row>
    <row r="21" spans="3:17">
      <c r="C21" s="17" t="s">
        <v>583</v>
      </c>
      <c r="D21" s="191">
        <v>1</v>
      </c>
      <c r="E21" s="16">
        <v>0</v>
      </c>
      <c r="F21" s="16">
        <v>0</v>
      </c>
      <c r="G21" s="16">
        <v>0.75</v>
      </c>
      <c r="H21" s="16">
        <v>0.75</v>
      </c>
      <c r="I21" s="16">
        <v>0</v>
      </c>
      <c r="J21" s="16">
        <v>0</v>
      </c>
      <c r="K21" s="16">
        <v>0.75</v>
      </c>
      <c r="L21" s="16">
        <v>0</v>
      </c>
      <c r="M21" s="16">
        <v>0</v>
      </c>
      <c r="N21" s="16">
        <v>0.75</v>
      </c>
      <c r="O21" s="16">
        <v>0</v>
      </c>
      <c r="P21" s="16">
        <v>0</v>
      </c>
      <c r="Q21" s="14">
        <v>0</v>
      </c>
    </row>
    <row r="22" spans="3:17">
      <c r="C22" s="17" t="s">
        <v>584</v>
      </c>
      <c r="D22" s="191">
        <v>4</v>
      </c>
      <c r="E22" s="16">
        <v>1</v>
      </c>
      <c r="F22" s="16">
        <v>1</v>
      </c>
      <c r="G22" s="16">
        <v>0.33333333333333331</v>
      </c>
      <c r="H22" s="16">
        <v>1.3333333333333333</v>
      </c>
      <c r="I22" s="16">
        <v>1.3333333333333333</v>
      </c>
      <c r="J22" s="16">
        <v>0.33333333333333331</v>
      </c>
      <c r="K22" s="16">
        <v>1.3333333333333333</v>
      </c>
      <c r="L22" s="16">
        <v>0</v>
      </c>
      <c r="M22" s="16">
        <v>1.3333333333333333</v>
      </c>
      <c r="N22" s="16">
        <v>1.3333333333333333</v>
      </c>
      <c r="O22" s="16">
        <v>1</v>
      </c>
      <c r="P22" s="16">
        <v>0.33333333333333331</v>
      </c>
      <c r="Q22" s="14">
        <v>1.3333333333333333</v>
      </c>
    </row>
    <row r="23" spans="3:17">
      <c r="C23" s="17" t="s">
        <v>346</v>
      </c>
      <c r="D23" s="191">
        <v>1</v>
      </c>
      <c r="E23" s="16">
        <v>0</v>
      </c>
      <c r="F23" s="16">
        <v>0</v>
      </c>
      <c r="G23" s="16">
        <v>0</v>
      </c>
      <c r="H23" s="16">
        <v>0</v>
      </c>
      <c r="I23" s="16">
        <v>0</v>
      </c>
      <c r="J23" s="16">
        <v>0</v>
      </c>
      <c r="K23" s="16">
        <v>0</v>
      </c>
      <c r="L23" s="16">
        <v>0</v>
      </c>
      <c r="M23" s="16">
        <v>0</v>
      </c>
      <c r="N23" s="16">
        <v>0</v>
      </c>
      <c r="O23" s="16">
        <v>0</v>
      </c>
      <c r="P23" s="16">
        <v>0</v>
      </c>
      <c r="Q23" s="14">
        <v>0</v>
      </c>
    </row>
    <row r="24" spans="3:17">
      <c r="C24" s="17" t="s">
        <v>170</v>
      </c>
      <c r="D24" s="191">
        <v>2</v>
      </c>
      <c r="E24" s="16">
        <v>0</v>
      </c>
      <c r="F24" s="16">
        <v>0</v>
      </c>
      <c r="G24" s="16">
        <v>0</v>
      </c>
      <c r="H24" s="16">
        <v>0</v>
      </c>
      <c r="I24" s="16">
        <v>0</v>
      </c>
      <c r="J24" s="16">
        <v>0</v>
      </c>
      <c r="K24" s="16">
        <v>1</v>
      </c>
      <c r="L24" s="16">
        <v>0</v>
      </c>
      <c r="M24" s="16">
        <v>1</v>
      </c>
      <c r="N24" s="16">
        <v>0</v>
      </c>
      <c r="O24" s="16">
        <v>1</v>
      </c>
      <c r="P24" s="16">
        <v>1</v>
      </c>
      <c r="Q24" s="14">
        <v>0</v>
      </c>
    </row>
    <row r="25" spans="3:17">
      <c r="C25" s="17" t="s">
        <v>161</v>
      </c>
      <c r="D25" s="191">
        <v>2</v>
      </c>
      <c r="E25" s="16">
        <v>0</v>
      </c>
      <c r="F25" s="16">
        <v>0</v>
      </c>
      <c r="G25" s="16">
        <v>0</v>
      </c>
      <c r="H25" s="16">
        <v>0</v>
      </c>
      <c r="I25" s="16">
        <v>0</v>
      </c>
      <c r="J25" s="16">
        <v>0</v>
      </c>
      <c r="K25" s="16">
        <v>0</v>
      </c>
      <c r="L25" s="16">
        <v>0</v>
      </c>
      <c r="M25" s="16">
        <v>1</v>
      </c>
      <c r="N25" s="16">
        <v>1</v>
      </c>
      <c r="O25" s="16">
        <v>0</v>
      </c>
      <c r="P25" s="16">
        <v>0</v>
      </c>
      <c r="Q25" s="14">
        <v>1</v>
      </c>
    </row>
    <row r="26" spans="3:17">
      <c r="C26" s="17" t="s">
        <v>407</v>
      </c>
      <c r="D26" s="191">
        <v>1</v>
      </c>
      <c r="E26" s="16">
        <v>0</v>
      </c>
      <c r="F26" s="16">
        <v>0</v>
      </c>
      <c r="G26" s="16">
        <v>0</v>
      </c>
      <c r="H26" s="16">
        <v>1</v>
      </c>
      <c r="I26" s="16">
        <v>0</v>
      </c>
      <c r="J26" s="16">
        <v>0</v>
      </c>
      <c r="K26" s="16">
        <v>0</v>
      </c>
      <c r="L26" s="16">
        <v>0</v>
      </c>
      <c r="M26" s="16">
        <v>1</v>
      </c>
      <c r="N26" s="16">
        <v>1</v>
      </c>
      <c r="O26" s="16">
        <v>0</v>
      </c>
      <c r="P26" s="16">
        <v>0</v>
      </c>
      <c r="Q26" s="14">
        <v>0</v>
      </c>
    </row>
    <row r="27" spans="3:17">
      <c r="C27" s="17" t="s">
        <v>149</v>
      </c>
      <c r="D27" s="191">
        <v>3</v>
      </c>
      <c r="E27" s="16">
        <v>0</v>
      </c>
      <c r="F27" s="16">
        <v>1.75</v>
      </c>
      <c r="G27" s="16">
        <v>0</v>
      </c>
      <c r="H27" s="16">
        <v>2.75</v>
      </c>
      <c r="I27" s="16">
        <v>0</v>
      </c>
      <c r="J27" s="16">
        <v>0</v>
      </c>
      <c r="K27" s="16">
        <v>2</v>
      </c>
      <c r="L27" s="16">
        <v>0</v>
      </c>
      <c r="M27" s="16">
        <v>1.75</v>
      </c>
      <c r="N27" s="16">
        <v>0</v>
      </c>
      <c r="O27" s="16">
        <v>0</v>
      </c>
      <c r="P27" s="16">
        <v>0</v>
      </c>
      <c r="Q27" s="14">
        <v>0.75</v>
      </c>
    </row>
    <row r="28" spans="3:17">
      <c r="C28" s="17" t="s">
        <v>625</v>
      </c>
      <c r="D28" s="191">
        <v>1</v>
      </c>
      <c r="E28" s="16">
        <v>0</v>
      </c>
      <c r="F28" s="16">
        <v>1</v>
      </c>
      <c r="G28" s="16">
        <v>1</v>
      </c>
      <c r="H28" s="16">
        <v>0</v>
      </c>
      <c r="I28" s="16">
        <v>0</v>
      </c>
      <c r="J28" s="16">
        <v>0</v>
      </c>
      <c r="K28" s="16">
        <v>0</v>
      </c>
      <c r="L28" s="16">
        <v>0</v>
      </c>
      <c r="M28" s="16">
        <v>0</v>
      </c>
      <c r="N28" s="16">
        <v>0</v>
      </c>
      <c r="O28" s="16">
        <v>0</v>
      </c>
      <c r="P28" s="16">
        <v>0</v>
      </c>
      <c r="Q28" s="14">
        <v>0</v>
      </c>
    </row>
    <row r="29" spans="3:17">
      <c r="C29" s="17" t="s">
        <v>392</v>
      </c>
      <c r="D29" s="191">
        <v>1</v>
      </c>
      <c r="E29" s="16">
        <v>0</v>
      </c>
      <c r="F29" s="16">
        <v>1</v>
      </c>
      <c r="G29" s="16">
        <v>0</v>
      </c>
      <c r="H29" s="16">
        <v>0</v>
      </c>
      <c r="I29" s="16">
        <v>0</v>
      </c>
      <c r="J29" s="16">
        <v>1</v>
      </c>
      <c r="K29" s="16">
        <v>0</v>
      </c>
      <c r="L29" s="16">
        <v>0</v>
      </c>
      <c r="M29" s="16">
        <v>0</v>
      </c>
      <c r="N29" s="16">
        <v>0</v>
      </c>
      <c r="O29" s="16">
        <v>1</v>
      </c>
      <c r="P29" s="16">
        <v>0</v>
      </c>
      <c r="Q29" s="14">
        <v>0</v>
      </c>
    </row>
    <row r="30" spans="3:17">
      <c r="C30" s="17" t="s">
        <v>153</v>
      </c>
      <c r="D30" s="191">
        <v>1</v>
      </c>
      <c r="E30" s="16">
        <v>0</v>
      </c>
      <c r="F30" s="16">
        <v>0</v>
      </c>
      <c r="G30" s="16">
        <v>0</v>
      </c>
      <c r="H30" s="16">
        <v>0</v>
      </c>
      <c r="I30" s="16">
        <v>0</v>
      </c>
      <c r="J30" s="16">
        <v>0</v>
      </c>
      <c r="K30" s="16">
        <v>0</v>
      </c>
      <c r="L30" s="16">
        <v>0</v>
      </c>
      <c r="M30" s="16">
        <v>1</v>
      </c>
      <c r="N30" s="16">
        <v>0</v>
      </c>
      <c r="O30" s="16">
        <v>1</v>
      </c>
      <c r="P30" s="16">
        <v>0</v>
      </c>
      <c r="Q30" s="14">
        <v>1</v>
      </c>
    </row>
    <row r="31" spans="3:17">
      <c r="C31" s="17" t="s">
        <v>127</v>
      </c>
      <c r="D31" s="191">
        <v>2</v>
      </c>
      <c r="E31" s="16">
        <v>0</v>
      </c>
      <c r="F31" s="16">
        <v>1</v>
      </c>
      <c r="G31" s="16">
        <v>0</v>
      </c>
      <c r="H31" s="16">
        <v>1</v>
      </c>
      <c r="I31" s="16">
        <v>0</v>
      </c>
      <c r="J31" s="16">
        <v>0</v>
      </c>
      <c r="K31" s="16">
        <v>2</v>
      </c>
      <c r="L31" s="16">
        <v>0</v>
      </c>
      <c r="M31" s="16">
        <v>0</v>
      </c>
      <c r="N31" s="16">
        <v>1</v>
      </c>
      <c r="O31" s="16">
        <v>0</v>
      </c>
      <c r="P31" s="16">
        <v>0</v>
      </c>
      <c r="Q31" s="14">
        <v>0</v>
      </c>
    </row>
    <row r="32" spans="3:17">
      <c r="C32" s="17" t="s">
        <v>115</v>
      </c>
      <c r="D32" s="191">
        <v>4</v>
      </c>
      <c r="E32" s="16">
        <v>0.5</v>
      </c>
      <c r="F32" s="16">
        <v>2.5</v>
      </c>
      <c r="G32" s="16">
        <v>0.5</v>
      </c>
      <c r="H32" s="16">
        <v>0.5</v>
      </c>
      <c r="I32" s="16">
        <v>0</v>
      </c>
      <c r="J32" s="16">
        <v>1</v>
      </c>
      <c r="K32" s="16">
        <v>1.5</v>
      </c>
      <c r="L32" s="16">
        <v>0</v>
      </c>
      <c r="M32" s="16">
        <v>0</v>
      </c>
      <c r="N32" s="16">
        <v>1</v>
      </c>
      <c r="O32" s="16">
        <v>1.5</v>
      </c>
      <c r="P32" s="16">
        <v>0</v>
      </c>
      <c r="Q32" s="14">
        <v>0</v>
      </c>
    </row>
    <row r="33" spans="3:17">
      <c r="C33" s="17" t="s">
        <v>157</v>
      </c>
      <c r="D33" s="191">
        <v>1</v>
      </c>
      <c r="E33" s="16">
        <v>0</v>
      </c>
      <c r="F33" s="16">
        <v>0</v>
      </c>
      <c r="G33" s="16">
        <v>0</v>
      </c>
      <c r="H33" s="16">
        <v>0</v>
      </c>
      <c r="I33" s="16">
        <v>0</v>
      </c>
      <c r="J33" s="16">
        <v>0</v>
      </c>
      <c r="K33" s="16">
        <v>0</v>
      </c>
      <c r="L33" s="16">
        <v>0</v>
      </c>
      <c r="M33" s="16">
        <v>0</v>
      </c>
      <c r="N33" s="16">
        <v>1</v>
      </c>
      <c r="O33" s="16">
        <v>0</v>
      </c>
      <c r="P33" s="16">
        <v>0</v>
      </c>
      <c r="Q33" s="14">
        <v>0</v>
      </c>
    </row>
    <row r="34" spans="3:17">
      <c r="C34" s="17" t="s">
        <v>140</v>
      </c>
      <c r="D34" s="191">
        <v>4</v>
      </c>
      <c r="E34" s="16">
        <v>0.6</v>
      </c>
      <c r="F34" s="16">
        <v>2</v>
      </c>
      <c r="G34" s="16">
        <v>1</v>
      </c>
      <c r="H34" s="16">
        <v>0.6</v>
      </c>
      <c r="I34" s="16">
        <v>0</v>
      </c>
      <c r="J34" s="16">
        <v>0.6</v>
      </c>
      <c r="K34" s="16">
        <v>1.6</v>
      </c>
      <c r="L34" s="16">
        <v>0</v>
      </c>
      <c r="M34" s="16">
        <v>1</v>
      </c>
      <c r="N34" s="16">
        <v>0</v>
      </c>
      <c r="O34" s="16">
        <v>2.6</v>
      </c>
      <c r="P34" s="16">
        <v>0</v>
      </c>
      <c r="Q34" s="14">
        <v>2</v>
      </c>
    </row>
    <row r="35" spans="3:17">
      <c r="C35" s="17" t="s">
        <v>397</v>
      </c>
      <c r="D35" s="191">
        <v>1</v>
      </c>
      <c r="E35" s="16">
        <v>0</v>
      </c>
      <c r="F35" s="16">
        <v>0</v>
      </c>
      <c r="G35" s="16">
        <v>1</v>
      </c>
      <c r="H35" s="16">
        <v>0</v>
      </c>
      <c r="I35" s="16">
        <v>0</v>
      </c>
      <c r="J35" s="16">
        <v>0</v>
      </c>
      <c r="K35" s="16">
        <v>1</v>
      </c>
      <c r="L35" s="16">
        <v>0</v>
      </c>
      <c r="M35" s="16">
        <v>1</v>
      </c>
      <c r="N35" s="16">
        <v>0</v>
      </c>
      <c r="O35" s="16">
        <v>0</v>
      </c>
      <c r="P35" s="16">
        <v>0</v>
      </c>
      <c r="Q35" s="14">
        <v>0</v>
      </c>
    </row>
    <row r="36" spans="3:17">
      <c r="C36" s="17" t="s">
        <v>543</v>
      </c>
      <c r="D36" s="191">
        <v>1</v>
      </c>
      <c r="E36" s="16">
        <v>0</v>
      </c>
      <c r="F36" s="16">
        <v>1</v>
      </c>
      <c r="G36" s="16">
        <v>1</v>
      </c>
      <c r="H36" s="16">
        <v>0</v>
      </c>
      <c r="I36" s="16">
        <v>0</v>
      </c>
      <c r="J36" s="16">
        <v>0</v>
      </c>
      <c r="K36" s="16">
        <v>0</v>
      </c>
      <c r="L36" s="16">
        <v>0</v>
      </c>
      <c r="M36" s="16">
        <v>0</v>
      </c>
      <c r="N36" s="16">
        <v>0</v>
      </c>
      <c r="O36" s="16">
        <v>0</v>
      </c>
      <c r="P36" s="16">
        <v>0</v>
      </c>
      <c r="Q36" s="14">
        <v>1</v>
      </c>
    </row>
    <row r="37" spans="3:17">
      <c r="C37" s="17" t="s">
        <v>515</v>
      </c>
      <c r="D37" s="191">
        <v>1</v>
      </c>
      <c r="E37" s="16">
        <v>0</v>
      </c>
      <c r="F37" s="16">
        <v>0</v>
      </c>
      <c r="G37" s="16">
        <v>0</v>
      </c>
      <c r="H37" s="16">
        <v>0</v>
      </c>
      <c r="I37" s="16">
        <v>0</v>
      </c>
      <c r="J37" s="16">
        <v>0</v>
      </c>
      <c r="K37" s="16">
        <v>1</v>
      </c>
      <c r="L37" s="16">
        <v>0</v>
      </c>
      <c r="M37" s="16">
        <v>0</v>
      </c>
      <c r="N37" s="16">
        <v>1</v>
      </c>
      <c r="O37" s="16">
        <v>0</v>
      </c>
      <c r="P37" s="16">
        <v>0</v>
      </c>
      <c r="Q37" s="14">
        <v>0</v>
      </c>
    </row>
    <row r="38" spans="3:17">
      <c r="C38" s="17" t="s">
        <v>167</v>
      </c>
      <c r="D38" s="191">
        <v>2</v>
      </c>
      <c r="E38" s="16">
        <v>0</v>
      </c>
      <c r="F38" s="16">
        <v>1</v>
      </c>
      <c r="G38" s="16">
        <v>0</v>
      </c>
      <c r="H38" s="16">
        <v>1</v>
      </c>
      <c r="I38" s="16">
        <v>0</v>
      </c>
      <c r="J38" s="16">
        <v>0</v>
      </c>
      <c r="K38" s="16">
        <v>0</v>
      </c>
      <c r="L38" s="16">
        <v>0</v>
      </c>
      <c r="M38" s="16">
        <v>0</v>
      </c>
      <c r="N38" s="16">
        <v>0</v>
      </c>
      <c r="O38" s="16">
        <v>0</v>
      </c>
      <c r="P38" s="16">
        <v>0</v>
      </c>
      <c r="Q38" s="14">
        <v>1</v>
      </c>
    </row>
    <row r="39" spans="3:17">
      <c r="C39" s="17" t="s">
        <v>354</v>
      </c>
      <c r="D39" s="191">
        <v>4</v>
      </c>
      <c r="E39" s="16">
        <v>0</v>
      </c>
      <c r="F39" s="16">
        <v>4</v>
      </c>
      <c r="G39" s="16">
        <v>0</v>
      </c>
      <c r="H39" s="16">
        <v>1</v>
      </c>
      <c r="I39" s="16">
        <v>1</v>
      </c>
      <c r="J39" s="16">
        <v>0</v>
      </c>
      <c r="K39" s="16">
        <v>2</v>
      </c>
      <c r="L39" s="16">
        <v>0</v>
      </c>
      <c r="M39" s="16">
        <v>2</v>
      </c>
      <c r="N39" s="16">
        <v>0</v>
      </c>
      <c r="O39" s="16">
        <v>0</v>
      </c>
      <c r="P39" s="16">
        <v>0</v>
      </c>
      <c r="Q39" s="14">
        <v>0</v>
      </c>
    </row>
    <row r="40" spans="3:17">
      <c r="C40" s="17" t="s">
        <v>160</v>
      </c>
      <c r="D40" s="191">
        <v>7</v>
      </c>
      <c r="E40" s="16">
        <v>1.6</v>
      </c>
      <c r="F40" s="16">
        <v>2.6</v>
      </c>
      <c r="G40" s="16">
        <v>0</v>
      </c>
      <c r="H40" s="16">
        <v>0.6</v>
      </c>
      <c r="I40" s="16">
        <v>0.6</v>
      </c>
      <c r="J40" s="16">
        <v>2</v>
      </c>
      <c r="K40" s="16">
        <v>1</v>
      </c>
      <c r="L40" s="16">
        <v>0</v>
      </c>
      <c r="M40" s="16">
        <v>2</v>
      </c>
      <c r="N40" s="16">
        <v>2</v>
      </c>
      <c r="O40" s="16">
        <v>0.6</v>
      </c>
      <c r="P40" s="16">
        <v>0</v>
      </c>
      <c r="Q40" s="14">
        <v>3</v>
      </c>
    </row>
    <row r="41" spans="3:17">
      <c r="C41" s="17" t="s">
        <v>163</v>
      </c>
      <c r="D41" s="191">
        <v>14</v>
      </c>
      <c r="E41" s="16">
        <v>2.75</v>
      </c>
      <c r="F41" s="16">
        <v>1</v>
      </c>
      <c r="G41" s="16">
        <v>2</v>
      </c>
      <c r="H41" s="16">
        <v>1.75</v>
      </c>
      <c r="I41" s="16">
        <v>0.75</v>
      </c>
      <c r="J41" s="16">
        <v>1</v>
      </c>
      <c r="K41" s="16">
        <v>3</v>
      </c>
      <c r="L41" s="16">
        <v>0</v>
      </c>
      <c r="M41" s="16">
        <v>5</v>
      </c>
      <c r="N41" s="16">
        <v>5.75</v>
      </c>
      <c r="O41" s="16">
        <v>2</v>
      </c>
      <c r="P41" s="16">
        <v>5</v>
      </c>
      <c r="Q41" s="14">
        <v>5</v>
      </c>
    </row>
    <row r="42" spans="3:17">
      <c r="C42" s="17" t="s">
        <v>137</v>
      </c>
      <c r="D42" s="191">
        <v>3</v>
      </c>
      <c r="E42" s="16">
        <v>1</v>
      </c>
      <c r="F42" s="16">
        <v>1</v>
      </c>
      <c r="G42" s="16">
        <v>0</v>
      </c>
      <c r="H42" s="16">
        <v>0</v>
      </c>
      <c r="I42" s="16">
        <v>0</v>
      </c>
      <c r="J42" s="16">
        <v>0</v>
      </c>
      <c r="K42" s="16">
        <v>0</v>
      </c>
      <c r="L42" s="16">
        <v>0</v>
      </c>
      <c r="M42" s="16">
        <v>1</v>
      </c>
      <c r="N42" s="16">
        <v>1</v>
      </c>
      <c r="O42" s="16">
        <v>0</v>
      </c>
      <c r="P42" s="16">
        <v>0</v>
      </c>
      <c r="Q42" s="14">
        <v>2</v>
      </c>
    </row>
    <row r="43" spans="3:17">
      <c r="C43" s="17" t="s">
        <v>151</v>
      </c>
      <c r="D43" s="191">
        <v>3</v>
      </c>
      <c r="E43" s="16">
        <v>0</v>
      </c>
      <c r="F43" s="16">
        <v>2</v>
      </c>
      <c r="G43" s="16">
        <v>0</v>
      </c>
      <c r="H43" s="16">
        <v>0</v>
      </c>
      <c r="I43" s="16">
        <v>0</v>
      </c>
      <c r="J43" s="16">
        <v>0</v>
      </c>
      <c r="K43" s="16">
        <v>1</v>
      </c>
      <c r="L43" s="16">
        <v>0</v>
      </c>
      <c r="M43" s="16">
        <v>1</v>
      </c>
      <c r="N43" s="16">
        <v>1</v>
      </c>
      <c r="O43" s="16">
        <v>0</v>
      </c>
      <c r="P43" s="16">
        <v>0</v>
      </c>
      <c r="Q43" s="14">
        <v>3</v>
      </c>
    </row>
    <row r="44" spans="3:17">
      <c r="C44" s="17" t="s">
        <v>483</v>
      </c>
      <c r="D44" s="191">
        <v>1</v>
      </c>
      <c r="E44" s="16">
        <v>0</v>
      </c>
      <c r="F44" s="16">
        <v>0</v>
      </c>
      <c r="G44" s="16">
        <v>0</v>
      </c>
      <c r="H44" s="16">
        <v>0</v>
      </c>
      <c r="I44" s="16">
        <v>0</v>
      </c>
      <c r="J44" s="16">
        <v>0</v>
      </c>
      <c r="K44" s="16">
        <v>0</v>
      </c>
      <c r="L44" s="16">
        <v>0</v>
      </c>
      <c r="M44" s="16">
        <v>0</v>
      </c>
      <c r="N44" s="16">
        <v>1</v>
      </c>
      <c r="O44" s="16">
        <v>1</v>
      </c>
      <c r="P44" s="16">
        <v>1</v>
      </c>
      <c r="Q44" s="14">
        <v>0</v>
      </c>
    </row>
    <row r="45" spans="3:17">
      <c r="C45" s="17" t="s">
        <v>147</v>
      </c>
      <c r="D45" s="191">
        <v>1</v>
      </c>
      <c r="E45" s="16">
        <v>0</v>
      </c>
      <c r="F45" s="16">
        <v>0</v>
      </c>
      <c r="G45" s="16">
        <v>0</v>
      </c>
      <c r="H45" s="16">
        <v>0</v>
      </c>
      <c r="I45" s="16">
        <v>0</v>
      </c>
      <c r="J45" s="16">
        <v>0</v>
      </c>
      <c r="K45" s="16">
        <v>0</v>
      </c>
      <c r="L45" s="16">
        <v>0</v>
      </c>
      <c r="M45" s="16">
        <v>0</v>
      </c>
      <c r="N45" s="16">
        <v>0</v>
      </c>
      <c r="O45" s="16">
        <v>0</v>
      </c>
      <c r="P45" s="16">
        <v>0</v>
      </c>
      <c r="Q45" s="14">
        <v>0</v>
      </c>
    </row>
    <row r="46" spans="3:17">
      <c r="C46" s="17" t="s">
        <v>128</v>
      </c>
      <c r="D46" s="191">
        <v>1</v>
      </c>
      <c r="E46" s="16">
        <v>1</v>
      </c>
      <c r="F46" s="16">
        <v>0</v>
      </c>
      <c r="G46" s="16">
        <v>0</v>
      </c>
      <c r="H46" s="16">
        <v>1</v>
      </c>
      <c r="I46" s="16">
        <v>0</v>
      </c>
      <c r="J46" s="16">
        <v>0</v>
      </c>
      <c r="K46" s="16">
        <v>0</v>
      </c>
      <c r="L46" s="16">
        <v>0</v>
      </c>
      <c r="M46" s="16">
        <v>0</v>
      </c>
      <c r="N46" s="16">
        <v>0</v>
      </c>
      <c r="O46" s="16">
        <v>0</v>
      </c>
      <c r="P46" s="16">
        <v>0</v>
      </c>
      <c r="Q46" s="14">
        <v>0</v>
      </c>
    </row>
    <row r="47" spans="3:17">
      <c r="C47" s="17" t="s">
        <v>146</v>
      </c>
      <c r="D47" s="191">
        <v>1</v>
      </c>
      <c r="E47" s="16">
        <v>0</v>
      </c>
      <c r="F47" s="16">
        <v>1</v>
      </c>
      <c r="G47" s="16">
        <v>0</v>
      </c>
      <c r="H47" s="16">
        <v>1</v>
      </c>
      <c r="I47" s="16">
        <v>0</v>
      </c>
      <c r="J47" s="16">
        <v>0</v>
      </c>
      <c r="K47" s="16">
        <v>1</v>
      </c>
      <c r="L47" s="16">
        <v>0</v>
      </c>
      <c r="M47" s="16">
        <v>0</v>
      </c>
      <c r="N47" s="16">
        <v>0</v>
      </c>
      <c r="O47" s="16">
        <v>0</v>
      </c>
      <c r="P47" s="16">
        <v>0</v>
      </c>
      <c r="Q47" s="14">
        <v>0</v>
      </c>
    </row>
    <row r="48" spans="3:17">
      <c r="C48" s="17" t="s">
        <v>537</v>
      </c>
      <c r="D48" s="191">
        <v>1</v>
      </c>
      <c r="E48" s="16">
        <v>0</v>
      </c>
      <c r="F48" s="16">
        <v>0</v>
      </c>
      <c r="G48" s="16">
        <v>0</v>
      </c>
      <c r="H48" s="16">
        <v>1</v>
      </c>
      <c r="I48" s="16">
        <v>0</v>
      </c>
      <c r="J48" s="16">
        <v>1</v>
      </c>
      <c r="K48" s="16">
        <v>0</v>
      </c>
      <c r="L48" s="16">
        <v>0</v>
      </c>
      <c r="M48" s="16">
        <v>0</v>
      </c>
      <c r="N48" s="16">
        <v>0</v>
      </c>
      <c r="O48" s="16">
        <v>0</v>
      </c>
      <c r="P48" s="16">
        <v>0</v>
      </c>
      <c r="Q48" s="14">
        <v>1</v>
      </c>
    </row>
    <row r="49" spans="3:17">
      <c r="C49" s="17" t="s">
        <v>526</v>
      </c>
      <c r="D49" s="191">
        <v>1</v>
      </c>
      <c r="E49" s="16">
        <v>0</v>
      </c>
      <c r="F49" s="16">
        <v>0</v>
      </c>
      <c r="G49" s="16">
        <v>0</v>
      </c>
      <c r="H49" s="16">
        <v>0</v>
      </c>
      <c r="I49" s="16">
        <v>0</v>
      </c>
      <c r="J49" s="16">
        <v>0</v>
      </c>
      <c r="K49" s="16">
        <v>0</v>
      </c>
      <c r="L49" s="16">
        <v>0</v>
      </c>
      <c r="M49" s="16">
        <v>0</v>
      </c>
      <c r="N49" s="16">
        <v>0</v>
      </c>
      <c r="O49" s="16">
        <v>0</v>
      </c>
      <c r="P49" s="16">
        <v>1</v>
      </c>
      <c r="Q49" s="14">
        <v>0</v>
      </c>
    </row>
    <row r="50" spans="3:17">
      <c r="C50" s="17" t="s">
        <v>628</v>
      </c>
      <c r="D50" s="191">
        <v>2</v>
      </c>
      <c r="E50" s="16">
        <v>0</v>
      </c>
      <c r="F50" s="16">
        <v>1</v>
      </c>
      <c r="G50" s="16">
        <v>0</v>
      </c>
      <c r="H50" s="16">
        <v>0</v>
      </c>
      <c r="I50" s="16">
        <v>0</v>
      </c>
      <c r="J50" s="16">
        <v>0</v>
      </c>
      <c r="K50" s="16">
        <v>2</v>
      </c>
      <c r="L50" s="16">
        <v>0</v>
      </c>
      <c r="M50" s="16">
        <v>0</v>
      </c>
      <c r="N50" s="16">
        <v>0</v>
      </c>
      <c r="O50" s="16">
        <v>1</v>
      </c>
      <c r="P50" s="16">
        <v>0</v>
      </c>
      <c r="Q50" s="14">
        <v>0</v>
      </c>
    </row>
    <row r="51" spans="3:17">
      <c r="C51" s="17" t="s">
        <v>632</v>
      </c>
      <c r="D51" s="191">
        <v>1</v>
      </c>
      <c r="E51" s="16">
        <v>0</v>
      </c>
      <c r="F51" s="16">
        <v>0</v>
      </c>
      <c r="G51" s="16">
        <v>1</v>
      </c>
      <c r="H51" s="16">
        <v>0</v>
      </c>
      <c r="I51" s="16">
        <v>0</v>
      </c>
      <c r="J51" s="16">
        <v>0</v>
      </c>
      <c r="K51" s="16">
        <v>0</v>
      </c>
      <c r="L51" s="16">
        <v>0</v>
      </c>
      <c r="M51" s="16">
        <v>0</v>
      </c>
      <c r="N51" s="16">
        <v>0</v>
      </c>
      <c r="O51" s="16">
        <v>1</v>
      </c>
      <c r="P51" s="16">
        <v>0</v>
      </c>
      <c r="Q51" s="14">
        <v>1</v>
      </c>
    </row>
    <row r="52" spans="3:17">
      <c r="C52" s="17" t="s">
        <v>626</v>
      </c>
      <c r="D52" s="191">
        <v>1</v>
      </c>
      <c r="E52" s="16">
        <v>0</v>
      </c>
      <c r="F52" s="16">
        <v>0</v>
      </c>
      <c r="G52" s="16">
        <v>0</v>
      </c>
      <c r="H52" s="16">
        <v>1</v>
      </c>
      <c r="I52" s="16">
        <v>0</v>
      </c>
      <c r="J52" s="16">
        <v>0</v>
      </c>
      <c r="K52" s="16">
        <v>1</v>
      </c>
      <c r="L52" s="16">
        <v>0</v>
      </c>
      <c r="M52" s="16">
        <v>0</v>
      </c>
      <c r="N52" s="16">
        <v>1</v>
      </c>
      <c r="O52" s="16">
        <v>0</v>
      </c>
      <c r="P52" s="16">
        <v>0</v>
      </c>
      <c r="Q52" s="14">
        <v>0</v>
      </c>
    </row>
    <row r="53" spans="3:17">
      <c r="C53" s="17" t="s">
        <v>119</v>
      </c>
      <c r="D53" s="191">
        <v>3</v>
      </c>
      <c r="E53" s="16">
        <v>1</v>
      </c>
      <c r="F53" s="16">
        <v>0</v>
      </c>
      <c r="G53" s="16">
        <v>1</v>
      </c>
      <c r="H53" s="16">
        <v>0</v>
      </c>
      <c r="I53" s="16">
        <v>0</v>
      </c>
      <c r="J53" s="16">
        <v>0</v>
      </c>
      <c r="K53" s="16">
        <v>0</v>
      </c>
      <c r="L53" s="16">
        <v>1</v>
      </c>
      <c r="M53" s="16">
        <v>2</v>
      </c>
      <c r="N53" s="16">
        <v>1</v>
      </c>
      <c r="O53" s="16">
        <v>0</v>
      </c>
      <c r="P53" s="16">
        <v>0</v>
      </c>
      <c r="Q53" s="14">
        <v>0</v>
      </c>
    </row>
    <row r="54" spans="3:17">
      <c r="C54" s="17" t="s">
        <v>143</v>
      </c>
      <c r="D54" s="191">
        <v>1</v>
      </c>
      <c r="E54" s="16">
        <v>0</v>
      </c>
      <c r="F54" s="16">
        <v>0</v>
      </c>
      <c r="G54" s="16">
        <v>0</v>
      </c>
      <c r="H54" s="16">
        <v>0</v>
      </c>
      <c r="I54" s="16">
        <v>0</v>
      </c>
      <c r="J54" s="16">
        <v>0</v>
      </c>
      <c r="K54" s="16">
        <v>1</v>
      </c>
      <c r="L54" s="16">
        <v>0</v>
      </c>
      <c r="M54" s="16">
        <v>1</v>
      </c>
      <c r="N54" s="16">
        <v>0</v>
      </c>
      <c r="O54" s="16">
        <v>0</v>
      </c>
      <c r="P54" s="16">
        <v>0</v>
      </c>
      <c r="Q54" s="14">
        <v>1</v>
      </c>
    </row>
    <row r="55" spans="3:17">
      <c r="C55" s="17" t="s">
        <v>113</v>
      </c>
      <c r="D55" s="191">
        <v>3</v>
      </c>
      <c r="E55" s="16">
        <v>0</v>
      </c>
      <c r="F55" s="16">
        <v>1</v>
      </c>
      <c r="G55" s="16">
        <v>0</v>
      </c>
      <c r="H55" s="16">
        <v>1</v>
      </c>
      <c r="I55" s="16">
        <v>0</v>
      </c>
      <c r="J55" s="16">
        <v>0</v>
      </c>
      <c r="K55" s="16">
        <v>1</v>
      </c>
      <c r="L55" s="16">
        <v>0</v>
      </c>
      <c r="M55" s="16">
        <v>1</v>
      </c>
      <c r="N55" s="16">
        <v>1</v>
      </c>
      <c r="O55" s="16">
        <v>2</v>
      </c>
      <c r="P55" s="16">
        <v>0</v>
      </c>
      <c r="Q55" s="14">
        <v>1</v>
      </c>
    </row>
    <row r="56" spans="3:17">
      <c r="C56" s="17" t="s">
        <v>412</v>
      </c>
      <c r="D56" s="191">
        <v>1</v>
      </c>
      <c r="E56" s="16">
        <v>0</v>
      </c>
      <c r="F56" s="16">
        <v>0</v>
      </c>
      <c r="G56" s="16">
        <v>0</v>
      </c>
      <c r="H56" s="16">
        <v>0</v>
      </c>
      <c r="I56" s="16">
        <v>0</v>
      </c>
      <c r="J56" s="16">
        <v>0</v>
      </c>
      <c r="K56" s="16">
        <v>0</v>
      </c>
      <c r="L56" s="16">
        <v>0</v>
      </c>
      <c r="M56" s="16">
        <v>1</v>
      </c>
      <c r="N56" s="16">
        <v>0</v>
      </c>
      <c r="O56" s="16">
        <v>1</v>
      </c>
      <c r="P56" s="16">
        <v>0</v>
      </c>
      <c r="Q56" s="14">
        <v>0</v>
      </c>
    </row>
    <row r="57" spans="3:17">
      <c r="C57" s="17" t="s">
        <v>122</v>
      </c>
      <c r="D57" s="191">
        <v>2</v>
      </c>
      <c r="E57" s="16">
        <v>1</v>
      </c>
      <c r="F57" s="16">
        <v>0</v>
      </c>
      <c r="G57" s="16">
        <v>0</v>
      </c>
      <c r="H57" s="16">
        <v>0</v>
      </c>
      <c r="I57" s="16">
        <v>0</v>
      </c>
      <c r="J57" s="16">
        <v>0</v>
      </c>
      <c r="K57" s="16">
        <v>0</v>
      </c>
      <c r="L57" s="16">
        <v>0</v>
      </c>
      <c r="M57" s="16">
        <v>1</v>
      </c>
      <c r="N57" s="16">
        <v>1</v>
      </c>
      <c r="O57" s="16">
        <v>0</v>
      </c>
      <c r="P57" s="16">
        <v>2</v>
      </c>
      <c r="Q57" s="14">
        <v>1</v>
      </c>
    </row>
    <row r="58" spans="3:17">
      <c r="C58" s="17" t="s">
        <v>349</v>
      </c>
      <c r="D58" s="191">
        <v>2</v>
      </c>
      <c r="E58" s="16">
        <v>0</v>
      </c>
      <c r="F58" s="16">
        <v>0</v>
      </c>
      <c r="G58" s="16">
        <v>0</v>
      </c>
      <c r="H58" s="16">
        <v>0</v>
      </c>
      <c r="I58" s="16">
        <v>0</v>
      </c>
      <c r="J58" s="16">
        <v>0</v>
      </c>
      <c r="K58" s="16">
        <v>0</v>
      </c>
      <c r="L58" s="16">
        <v>0</v>
      </c>
      <c r="M58" s="16">
        <v>0</v>
      </c>
      <c r="N58" s="16">
        <v>1</v>
      </c>
      <c r="O58" s="16">
        <v>0</v>
      </c>
      <c r="P58" s="16">
        <v>0</v>
      </c>
      <c r="Q58" s="14">
        <v>0</v>
      </c>
    </row>
    <row r="59" spans="3:17">
      <c r="C59" s="17" t="s">
        <v>629</v>
      </c>
      <c r="D59" s="191">
        <v>2</v>
      </c>
      <c r="E59" s="16">
        <v>0</v>
      </c>
      <c r="F59" s="16">
        <v>0</v>
      </c>
      <c r="G59" s="16">
        <v>0</v>
      </c>
      <c r="H59" s="16">
        <v>1</v>
      </c>
      <c r="I59" s="16">
        <v>0</v>
      </c>
      <c r="J59" s="16">
        <v>0</v>
      </c>
      <c r="K59" s="16">
        <v>1</v>
      </c>
      <c r="L59" s="16">
        <v>0</v>
      </c>
      <c r="M59" s="16">
        <v>1</v>
      </c>
      <c r="N59" s="16">
        <v>0</v>
      </c>
      <c r="O59" s="16">
        <v>0</v>
      </c>
      <c r="P59" s="16">
        <v>0</v>
      </c>
      <c r="Q59" s="14">
        <v>0</v>
      </c>
    </row>
    <row r="60" spans="3:17">
      <c r="C60" s="17" t="s">
        <v>511</v>
      </c>
      <c r="D60" s="191">
        <v>1</v>
      </c>
      <c r="E60" s="16">
        <v>0</v>
      </c>
      <c r="F60" s="16">
        <v>1</v>
      </c>
      <c r="G60" s="16">
        <v>0</v>
      </c>
      <c r="H60" s="16">
        <v>0</v>
      </c>
      <c r="I60" s="16">
        <v>0</v>
      </c>
      <c r="J60" s="16">
        <v>0</v>
      </c>
      <c r="K60" s="16">
        <v>1</v>
      </c>
      <c r="L60" s="16">
        <v>0</v>
      </c>
      <c r="M60" s="16">
        <v>0</v>
      </c>
      <c r="N60" s="16">
        <v>0</v>
      </c>
      <c r="O60" s="16">
        <v>0</v>
      </c>
      <c r="P60" s="16">
        <v>0</v>
      </c>
      <c r="Q60" s="14">
        <v>1</v>
      </c>
    </row>
    <row r="61" spans="3:17">
      <c r="C61" s="17" t="s">
        <v>355</v>
      </c>
      <c r="D61" s="191">
        <v>4</v>
      </c>
      <c r="E61" s="16">
        <v>1</v>
      </c>
      <c r="F61" s="16">
        <v>0.6</v>
      </c>
      <c r="G61" s="16">
        <v>0</v>
      </c>
      <c r="H61" s="16">
        <v>0</v>
      </c>
      <c r="I61" s="16">
        <v>0</v>
      </c>
      <c r="J61" s="16">
        <v>2.35</v>
      </c>
      <c r="K61" s="16">
        <v>0</v>
      </c>
      <c r="L61" s="16">
        <v>0</v>
      </c>
      <c r="M61" s="16">
        <v>1.35</v>
      </c>
      <c r="N61" s="16">
        <v>2.35</v>
      </c>
      <c r="O61" s="16">
        <v>1</v>
      </c>
      <c r="P61" s="16">
        <v>0</v>
      </c>
      <c r="Q61" s="14">
        <v>1.35</v>
      </c>
    </row>
    <row r="62" spans="3:17">
      <c r="C62" s="17" t="s">
        <v>633</v>
      </c>
      <c r="D62" s="191">
        <v>1</v>
      </c>
      <c r="E62" s="16">
        <v>1</v>
      </c>
      <c r="F62" s="16">
        <v>0</v>
      </c>
      <c r="G62" s="16">
        <v>0</v>
      </c>
      <c r="H62" s="16">
        <v>0</v>
      </c>
      <c r="I62" s="16">
        <v>0</v>
      </c>
      <c r="J62" s="16">
        <v>0</v>
      </c>
      <c r="K62" s="16">
        <v>0</v>
      </c>
      <c r="L62" s="16">
        <v>0</v>
      </c>
      <c r="M62" s="16">
        <v>0</v>
      </c>
      <c r="N62" s="16">
        <v>0</v>
      </c>
      <c r="O62" s="16">
        <v>0</v>
      </c>
      <c r="P62" s="16">
        <v>0</v>
      </c>
      <c r="Q62" s="14">
        <v>0</v>
      </c>
    </row>
    <row r="63" spans="3:17">
      <c r="C63" s="17" t="s">
        <v>548</v>
      </c>
      <c r="D63" s="191">
        <v>1</v>
      </c>
      <c r="E63" s="16">
        <v>0</v>
      </c>
      <c r="F63" s="16">
        <v>0</v>
      </c>
      <c r="G63" s="16">
        <v>0</v>
      </c>
      <c r="H63" s="16">
        <v>0</v>
      </c>
      <c r="I63" s="16">
        <v>0</v>
      </c>
      <c r="J63" s="16">
        <v>0</v>
      </c>
      <c r="K63" s="16">
        <v>0</v>
      </c>
      <c r="L63" s="16">
        <v>0</v>
      </c>
      <c r="M63" s="16">
        <v>0</v>
      </c>
      <c r="N63" s="16">
        <v>0</v>
      </c>
      <c r="O63" s="16">
        <v>0</v>
      </c>
      <c r="P63" s="16">
        <v>0</v>
      </c>
      <c r="Q63" s="14">
        <v>0</v>
      </c>
    </row>
    <row r="64" spans="3:17">
      <c r="C64" s="17" t="s">
        <v>345</v>
      </c>
      <c r="D64" s="191">
        <v>1</v>
      </c>
      <c r="E64" s="16">
        <v>0</v>
      </c>
      <c r="F64" s="16">
        <v>0</v>
      </c>
      <c r="G64" s="16">
        <v>0</v>
      </c>
      <c r="H64" s="16">
        <v>1</v>
      </c>
      <c r="I64" s="16">
        <v>0</v>
      </c>
      <c r="J64" s="16">
        <v>0</v>
      </c>
      <c r="K64" s="16">
        <v>0</v>
      </c>
      <c r="L64" s="16">
        <v>0</v>
      </c>
      <c r="M64" s="16">
        <v>1</v>
      </c>
      <c r="N64" s="16">
        <v>0</v>
      </c>
      <c r="O64" s="16">
        <v>1</v>
      </c>
      <c r="P64" s="16">
        <v>0</v>
      </c>
      <c r="Q64" s="14">
        <v>0</v>
      </c>
    </row>
    <row r="65" spans="3:17">
      <c r="C65" s="17" t="s">
        <v>124</v>
      </c>
      <c r="D65" s="191">
        <v>1</v>
      </c>
      <c r="E65" s="16">
        <v>0</v>
      </c>
      <c r="F65" s="16">
        <v>0</v>
      </c>
      <c r="G65" s="16">
        <v>0</v>
      </c>
      <c r="H65" s="16">
        <v>0</v>
      </c>
      <c r="I65" s="16">
        <v>0</v>
      </c>
      <c r="J65" s="16">
        <v>0</v>
      </c>
      <c r="K65" s="16">
        <v>0</v>
      </c>
      <c r="L65" s="16">
        <v>0</v>
      </c>
      <c r="M65" s="16">
        <v>0</v>
      </c>
      <c r="N65" s="16">
        <v>0</v>
      </c>
      <c r="O65" s="16">
        <v>0</v>
      </c>
      <c r="P65" s="16">
        <v>0</v>
      </c>
      <c r="Q65" s="14">
        <v>0</v>
      </c>
    </row>
    <row r="66" spans="3:17">
      <c r="C66" s="17" t="s">
        <v>118</v>
      </c>
      <c r="D66" s="191">
        <v>3</v>
      </c>
      <c r="E66" s="16">
        <v>1</v>
      </c>
      <c r="F66" s="16">
        <v>1</v>
      </c>
      <c r="G66" s="16">
        <v>0</v>
      </c>
      <c r="H66" s="16">
        <v>0</v>
      </c>
      <c r="I66" s="16">
        <v>0</v>
      </c>
      <c r="J66" s="16">
        <v>1</v>
      </c>
      <c r="K66" s="16">
        <v>2</v>
      </c>
      <c r="L66" s="16">
        <v>0</v>
      </c>
      <c r="M66" s="16">
        <v>0</v>
      </c>
      <c r="N66" s="16">
        <v>2</v>
      </c>
      <c r="O66" s="16">
        <v>0</v>
      </c>
      <c r="P66" s="16">
        <v>0</v>
      </c>
      <c r="Q66" s="14">
        <v>1</v>
      </c>
    </row>
    <row r="67" spans="3:17">
      <c r="C67" s="17" t="s">
        <v>535</v>
      </c>
      <c r="D67" s="191">
        <v>2</v>
      </c>
      <c r="E67" s="16">
        <v>0</v>
      </c>
      <c r="F67" s="16">
        <v>0</v>
      </c>
      <c r="G67" s="16">
        <v>0</v>
      </c>
      <c r="H67" s="16">
        <v>0</v>
      </c>
      <c r="I67" s="16">
        <v>0</v>
      </c>
      <c r="J67" s="16">
        <v>1</v>
      </c>
      <c r="K67" s="16">
        <v>1</v>
      </c>
      <c r="L67" s="16">
        <v>0</v>
      </c>
      <c r="M67" s="16">
        <v>1</v>
      </c>
      <c r="N67" s="16">
        <v>1</v>
      </c>
      <c r="O67" s="16">
        <v>0</v>
      </c>
      <c r="P67" s="16">
        <v>0</v>
      </c>
      <c r="Q67" s="14">
        <v>1</v>
      </c>
    </row>
    <row r="68" spans="3:17">
      <c r="C68" s="17" t="s">
        <v>164</v>
      </c>
      <c r="D68" s="191">
        <v>3</v>
      </c>
      <c r="E68" s="16">
        <v>0.75</v>
      </c>
      <c r="F68" s="16">
        <v>0</v>
      </c>
      <c r="G68" s="16">
        <v>0.75</v>
      </c>
      <c r="H68" s="16">
        <v>1.75</v>
      </c>
      <c r="I68" s="16">
        <v>0</v>
      </c>
      <c r="J68" s="16">
        <v>0</v>
      </c>
      <c r="K68" s="16">
        <v>1.75</v>
      </c>
      <c r="L68" s="16">
        <v>0</v>
      </c>
      <c r="M68" s="16">
        <v>0</v>
      </c>
      <c r="N68" s="16">
        <v>1</v>
      </c>
      <c r="O68" s="16">
        <v>0</v>
      </c>
      <c r="P68" s="16">
        <v>0</v>
      </c>
      <c r="Q68" s="14">
        <v>0</v>
      </c>
    </row>
    <row r="69" spans="3:17">
      <c r="C69" s="17" t="s">
        <v>145</v>
      </c>
      <c r="D69" s="191">
        <v>1</v>
      </c>
      <c r="E69" s="16">
        <v>0</v>
      </c>
      <c r="F69" s="16">
        <v>1</v>
      </c>
      <c r="G69" s="16">
        <v>0</v>
      </c>
      <c r="H69" s="16">
        <v>1</v>
      </c>
      <c r="I69" s="16">
        <v>0</v>
      </c>
      <c r="J69" s="16">
        <v>0</v>
      </c>
      <c r="K69" s="16">
        <v>0</v>
      </c>
      <c r="L69" s="16">
        <v>0</v>
      </c>
      <c r="M69" s="16">
        <v>0</v>
      </c>
      <c r="N69" s="16">
        <v>0</v>
      </c>
      <c r="O69" s="16">
        <v>1</v>
      </c>
      <c r="P69" s="16">
        <v>0</v>
      </c>
      <c r="Q69" s="14">
        <v>0</v>
      </c>
    </row>
    <row r="70" spans="3:17">
      <c r="C70" s="17" t="s">
        <v>509</v>
      </c>
      <c r="D70" s="191">
        <v>1</v>
      </c>
      <c r="E70" s="16">
        <v>0</v>
      </c>
      <c r="F70" s="16">
        <v>0</v>
      </c>
      <c r="G70" s="16">
        <v>0</v>
      </c>
      <c r="H70" s="16">
        <v>0</v>
      </c>
      <c r="I70" s="16">
        <v>0</v>
      </c>
      <c r="J70" s="16">
        <v>0</v>
      </c>
      <c r="K70" s="16">
        <v>1</v>
      </c>
      <c r="L70" s="16">
        <v>0</v>
      </c>
      <c r="M70" s="16">
        <v>1</v>
      </c>
      <c r="N70" s="16">
        <v>0</v>
      </c>
      <c r="O70" s="16">
        <v>1</v>
      </c>
      <c r="P70" s="16">
        <v>0</v>
      </c>
      <c r="Q70" s="14">
        <v>0</v>
      </c>
    </row>
    <row r="71" spans="3:17">
      <c r="C71" s="17" t="s">
        <v>572</v>
      </c>
      <c r="D71" s="191">
        <v>1</v>
      </c>
      <c r="E71" s="16">
        <v>0</v>
      </c>
      <c r="F71" s="16">
        <v>0</v>
      </c>
      <c r="G71" s="16">
        <v>0</v>
      </c>
      <c r="H71" s="16">
        <v>0</v>
      </c>
      <c r="I71" s="16">
        <v>0</v>
      </c>
      <c r="J71" s="16">
        <v>1</v>
      </c>
      <c r="K71" s="16">
        <v>1</v>
      </c>
      <c r="L71" s="16">
        <v>0</v>
      </c>
      <c r="M71" s="16">
        <v>0</v>
      </c>
      <c r="N71" s="16">
        <v>0</v>
      </c>
      <c r="O71" s="16">
        <v>0</v>
      </c>
      <c r="P71" s="16">
        <v>0</v>
      </c>
      <c r="Q71" s="14">
        <v>1</v>
      </c>
    </row>
    <row r="72" spans="3:17">
      <c r="C72" s="17" t="s">
        <v>166</v>
      </c>
      <c r="D72" s="191">
        <v>4</v>
      </c>
      <c r="E72" s="16">
        <v>0</v>
      </c>
      <c r="F72" s="16">
        <v>1</v>
      </c>
      <c r="G72" s="16">
        <v>0</v>
      </c>
      <c r="H72" s="16">
        <v>2</v>
      </c>
      <c r="I72" s="16">
        <v>0</v>
      </c>
      <c r="J72" s="16">
        <v>1</v>
      </c>
      <c r="K72" s="16">
        <v>1</v>
      </c>
      <c r="L72" s="16">
        <v>0</v>
      </c>
      <c r="M72" s="16">
        <v>0</v>
      </c>
      <c r="N72" s="16">
        <v>0</v>
      </c>
      <c r="O72" s="16">
        <v>0</v>
      </c>
      <c r="P72" s="16">
        <v>0</v>
      </c>
      <c r="Q72" s="14">
        <v>2</v>
      </c>
    </row>
    <row r="73" spans="3:17">
      <c r="C73" s="17" t="s">
        <v>132</v>
      </c>
      <c r="D73" s="191">
        <v>1</v>
      </c>
      <c r="E73" s="16">
        <v>0</v>
      </c>
      <c r="F73" s="16">
        <v>0</v>
      </c>
      <c r="G73" s="16">
        <v>0</v>
      </c>
      <c r="H73" s="16">
        <v>0</v>
      </c>
      <c r="I73" s="16">
        <v>0</v>
      </c>
      <c r="J73" s="16">
        <v>0</v>
      </c>
      <c r="K73" s="16">
        <v>1</v>
      </c>
      <c r="L73" s="16">
        <v>0</v>
      </c>
      <c r="M73" s="16">
        <v>0</v>
      </c>
      <c r="N73" s="16">
        <v>0</v>
      </c>
      <c r="O73" s="16">
        <v>1</v>
      </c>
      <c r="P73" s="16">
        <v>0</v>
      </c>
      <c r="Q73" s="14">
        <v>1</v>
      </c>
    </row>
    <row r="74" spans="3:17">
      <c r="C74" s="17" t="s">
        <v>141</v>
      </c>
      <c r="D74" s="191">
        <v>3</v>
      </c>
      <c r="E74" s="16">
        <v>1</v>
      </c>
      <c r="F74" s="16">
        <v>0</v>
      </c>
      <c r="G74" s="16">
        <v>0</v>
      </c>
      <c r="H74" s="16">
        <v>0</v>
      </c>
      <c r="I74" s="16">
        <v>0</v>
      </c>
      <c r="J74" s="16">
        <v>0</v>
      </c>
      <c r="K74" s="16">
        <v>2</v>
      </c>
      <c r="L74" s="16">
        <v>0</v>
      </c>
      <c r="M74" s="16">
        <v>1</v>
      </c>
      <c r="N74" s="16">
        <v>1</v>
      </c>
      <c r="O74" s="16">
        <v>0</v>
      </c>
      <c r="P74" s="16">
        <v>0</v>
      </c>
      <c r="Q74" s="14">
        <v>0</v>
      </c>
    </row>
    <row r="75" spans="3:17">
      <c r="C75" s="17" t="s">
        <v>126</v>
      </c>
      <c r="D75" s="191">
        <v>2</v>
      </c>
      <c r="E75" s="16">
        <v>1</v>
      </c>
      <c r="F75" s="16">
        <v>0</v>
      </c>
      <c r="G75" s="16">
        <v>0</v>
      </c>
      <c r="H75" s="16">
        <v>0</v>
      </c>
      <c r="I75" s="16">
        <v>0</v>
      </c>
      <c r="J75" s="16">
        <v>0</v>
      </c>
      <c r="K75" s="16">
        <v>0</v>
      </c>
      <c r="L75" s="16">
        <v>0</v>
      </c>
      <c r="M75" s="16">
        <v>0</v>
      </c>
      <c r="N75" s="16">
        <v>0</v>
      </c>
      <c r="O75" s="16">
        <v>0</v>
      </c>
      <c r="P75" s="16">
        <v>0</v>
      </c>
      <c r="Q75" s="14">
        <v>0</v>
      </c>
    </row>
    <row r="76" spans="3:17">
      <c r="C76" s="17" t="s">
        <v>139</v>
      </c>
      <c r="D76" s="191">
        <v>2</v>
      </c>
      <c r="E76" s="16">
        <v>0</v>
      </c>
      <c r="F76" s="16">
        <v>0</v>
      </c>
      <c r="G76" s="16">
        <v>0</v>
      </c>
      <c r="H76" s="16">
        <v>1</v>
      </c>
      <c r="I76" s="16">
        <v>0</v>
      </c>
      <c r="J76" s="16">
        <v>0</v>
      </c>
      <c r="K76" s="16">
        <v>0</v>
      </c>
      <c r="L76" s="16">
        <v>0</v>
      </c>
      <c r="M76" s="16">
        <v>1</v>
      </c>
      <c r="N76" s="16">
        <v>1</v>
      </c>
      <c r="O76" s="16">
        <v>0</v>
      </c>
      <c r="P76" s="16">
        <v>0</v>
      </c>
      <c r="Q76" s="14">
        <v>1</v>
      </c>
    </row>
    <row r="77" spans="3:17">
      <c r="C77" s="17" t="s">
        <v>129</v>
      </c>
      <c r="D77" s="191">
        <v>1</v>
      </c>
      <c r="E77" s="16">
        <v>0</v>
      </c>
      <c r="F77" s="16">
        <v>0</v>
      </c>
      <c r="G77" s="16">
        <v>0</v>
      </c>
      <c r="H77" s="16">
        <v>0</v>
      </c>
      <c r="I77" s="16">
        <v>0</v>
      </c>
      <c r="J77" s="16">
        <v>0</v>
      </c>
      <c r="K77" s="16">
        <v>0</v>
      </c>
      <c r="L77" s="16">
        <v>0</v>
      </c>
      <c r="M77" s="16">
        <v>1</v>
      </c>
      <c r="N77" s="16">
        <v>0</v>
      </c>
      <c r="O77" s="16">
        <v>1</v>
      </c>
      <c r="P77" s="16">
        <v>0</v>
      </c>
      <c r="Q77" s="14">
        <v>1</v>
      </c>
    </row>
    <row r="78" spans="3:17">
      <c r="C78" s="17" t="s">
        <v>156</v>
      </c>
      <c r="D78" s="191">
        <v>2</v>
      </c>
      <c r="E78" s="16">
        <v>0</v>
      </c>
      <c r="F78" s="16">
        <v>1</v>
      </c>
      <c r="G78" s="16">
        <v>1</v>
      </c>
      <c r="H78" s="16">
        <v>0</v>
      </c>
      <c r="I78" s="16">
        <v>0</v>
      </c>
      <c r="J78" s="16">
        <v>1</v>
      </c>
      <c r="K78" s="16">
        <v>1</v>
      </c>
      <c r="L78" s="16">
        <v>0</v>
      </c>
      <c r="M78" s="16">
        <v>0</v>
      </c>
      <c r="N78" s="16">
        <v>0</v>
      </c>
      <c r="O78" s="16">
        <v>1</v>
      </c>
      <c r="P78" s="16">
        <v>0</v>
      </c>
      <c r="Q78" s="14">
        <v>1</v>
      </c>
    </row>
    <row r="79" spans="3:17">
      <c r="C79" s="17" t="s">
        <v>123</v>
      </c>
      <c r="D79" s="191">
        <v>3</v>
      </c>
      <c r="E79" s="16">
        <v>1</v>
      </c>
      <c r="F79" s="16">
        <v>0</v>
      </c>
      <c r="G79" s="16">
        <v>1</v>
      </c>
      <c r="H79" s="16">
        <v>0</v>
      </c>
      <c r="I79" s="16">
        <v>0</v>
      </c>
      <c r="J79" s="16">
        <v>0</v>
      </c>
      <c r="K79" s="16">
        <v>0</v>
      </c>
      <c r="L79" s="16">
        <v>0</v>
      </c>
      <c r="M79" s="16">
        <v>0</v>
      </c>
      <c r="N79" s="16">
        <v>1</v>
      </c>
      <c r="O79" s="16">
        <v>1</v>
      </c>
      <c r="P79" s="16">
        <v>0</v>
      </c>
      <c r="Q79" s="14">
        <v>1</v>
      </c>
    </row>
    <row r="80" spans="3:17">
      <c r="C80" s="17" t="s">
        <v>116</v>
      </c>
      <c r="D80" s="191">
        <v>6</v>
      </c>
      <c r="E80" s="16">
        <v>1</v>
      </c>
      <c r="F80" s="16">
        <v>2</v>
      </c>
      <c r="G80" s="16">
        <v>0</v>
      </c>
      <c r="H80" s="16">
        <v>1</v>
      </c>
      <c r="I80" s="16">
        <v>0</v>
      </c>
      <c r="J80" s="16">
        <v>1</v>
      </c>
      <c r="K80" s="16">
        <v>3</v>
      </c>
      <c r="L80" s="16">
        <v>0</v>
      </c>
      <c r="M80" s="16">
        <v>0</v>
      </c>
      <c r="N80" s="16">
        <v>3</v>
      </c>
      <c r="O80" s="16">
        <v>1</v>
      </c>
      <c r="P80" s="16">
        <v>0</v>
      </c>
      <c r="Q80" s="14">
        <v>3</v>
      </c>
    </row>
    <row r="81" spans="3:17">
      <c r="C81" s="17" t="s">
        <v>503</v>
      </c>
      <c r="D81" s="191">
        <v>1</v>
      </c>
      <c r="E81" s="16">
        <v>0</v>
      </c>
      <c r="F81" s="16">
        <v>1</v>
      </c>
      <c r="G81" s="16">
        <v>0</v>
      </c>
      <c r="H81" s="16">
        <v>0</v>
      </c>
      <c r="I81" s="16">
        <v>0</v>
      </c>
      <c r="J81" s="16">
        <v>0</v>
      </c>
      <c r="K81" s="16">
        <v>1</v>
      </c>
      <c r="L81" s="16">
        <v>0</v>
      </c>
      <c r="M81" s="16">
        <v>0</v>
      </c>
      <c r="N81" s="16">
        <v>0</v>
      </c>
      <c r="O81" s="16">
        <v>0</v>
      </c>
      <c r="P81" s="16">
        <v>0</v>
      </c>
      <c r="Q81" s="14">
        <v>1</v>
      </c>
    </row>
    <row r="82" spans="3:17">
      <c r="C82" s="17" t="s">
        <v>159</v>
      </c>
      <c r="D82" s="191">
        <v>2</v>
      </c>
      <c r="E82" s="16">
        <v>0</v>
      </c>
      <c r="F82" s="16">
        <v>0</v>
      </c>
      <c r="G82" s="16">
        <v>0</v>
      </c>
      <c r="H82" s="16">
        <v>0</v>
      </c>
      <c r="I82" s="16">
        <v>0</v>
      </c>
      <c r="J82" s="16">
        <v>0</v>
      </c>
      <c r="K82" s="16">
        <v>0</v>
      </c>
      <c r="L82" s="16">
        <v>0</v>
      </c>
      <c r="M82" s="16">
        <v>1</v>
      </c>
      <c r="N82" s="16">
        <v>1</v>
      </c>
      <c r="O82" s="16">
        <v>1</v>
      </c>
      <c r="P82" s="16">
        <v>0</v>
      </c>
      <c r="Q82" s="14">
        <v>0</v>
      </c>
    </row>
    <row r="83" spans="3:17">
      <c r="C83" s="17" t="s">
        <v>148</v>
      </c>
      <c r="D83" s="191">
        <v>2</v>
      </c>
      <c r="E83" s="16">
        <v>0</v>
      </c>
      <c r="F83" s="16">
        <v>1</v>
      </c>
      <c r="G83" s="16">
        <v>0</v>
      </c>
      <c r="H83" s="16">
        <v>0</v>
      </c>
      <c r="I83" s="16">
        <v>0</v>
      </c>
      <c r="J83" s="16">
        <v>0</v>
      </c>
      <c r="K83" s="16">
        <v>1</v>
      </c>
      <c r="L83" s="16">
        <v>0</v>
      </c>
      <c r="M83" s="16">
        <v>0</v>
      </c>
      <c r="N83" s="16">
        <v>0</v>
      </c>
      <c r="O83" s="16">
        <v>0</v>
      </c>
      <c r="P83" s="16">
        <v>1</v>
      </c>
      <c r="Q83" s="14">
        <v>0</v>
      </c>
    </row>
    <row r="84" spans="3:17">
      <c r="C84" s="17" t="s">
        <v>169</v>
      </c>
      <c r="D84" s="191">
        <v>6</v>
      </c>
      <c r="E84" s="16">
        <v>1</v>
      </c>
      <c r="F84" s="16">
        <v>0</v>
      </c>
      <c r="G84" s="16">
        <v>0</v>
      </c>
      <c r="H84" s="16">
        <v>1</v>
      </c>
      <c r="I84" s="16">
        <v>0</v>
      </c>
      <c r="J84" s="16">
        <v>2</v>
      </c>
      <c r="K84" s="16">
        <v>1</v>
      </c>
      <c r="L84" s="16">
        <v>0</v>
      </c>
      <c r="M84" s="16">
        <v>2</v>
      </c>
      <c r="N84" s="16">
        <v>4</v>
      </c>
      <c r="O84" s="16">
        <v>2</v>
      </c>
      <c r="P84" s="16">
        <v>0</v>
      </c>
      <c r="Q84" s="14">
        <v>2</v>
      </c>
    </row>
    <row r="85" spans="3:17">
      <c r="C85" s="17" t="s">
        <v>420</v>
      </c>
      <c r="D85" s="191">
        <v>1</v>
      </c>
      <c r="E85" s="16">
        <v>0</v>
      </c>
      <c r="F85" s="16">
        <v>1</v>
      </c>
      <c r="G85" s="16">
        <v>0</v>
      </c>
      <c r="H85" s="16">
        <v>0</v>
      </c>
      <c r="I85" s="16">
        <v>1</v>
      </c>
      <c r="J85" s="16">
        <v>0</v>
      </c>
      <c r="K85" s="16">
        <v>0</v>
      </c>
      <c r="L85" s="16">
        <v>0</v>
      </c>
      <c r="M85" s="16">
        <v>0</v>
      </c>
      <c r="N85" s="16">
        <v>0</v>
      </c>
      <c r="O85" s="16">
        <v>0</v>
      </c>
      <c r="P85" s="16">
        <v>1</v>
      </c>
      <c r="Q85" s="14">
        <v>0</v>
      </c>
    </row>
    <row r="86" spans="3:17">
      <c r="C86" s="17" t="s">
        <v>398</v>
      </c>
      <c r="D86" s="191">
        <v>1</v>
      </c>
      <c r="E86" s="16">
        <v>0</v>
      </c>
      <c r="F86" s="16">
        <v>0</v>
      </c>
      <c r="G86" s="16">
        <v>0</v>
      </c>
      <c r="H86" s="16">
        <v>0</v>
      </c>
      <c r="I86" s="16">
        <v>0</v>
      </c>
      <c r="J86" s="16">
        <v>0</v>
      </c>
      <c r="K86" s="16">
        <v>0</v>
      </c>
      <c r="L86" s="16">
        <v>0</v>
      </c>
      <c r="M86" s="16">
        <v>0</v>
      </c>
      <c r="N86" s="16">
        <v>0</v>
      </c>
      <c r="O86" s="16">
        <v>0</v>
      </c>
      <c r="P86" s="16">
        <v>0</v>
      </c>
      <c r="Q86" s="14">
        <v>0</v>
      </c>
    </row>
    <row r="87" spans="3:17">
      <c r="C87" s="17" t="s">
        <v>162</v>
      </c>
      <c r="D87" s="191">
        <v>3</v>
      </c>
      <c r="E87" s="16">
        <v>1</v>
      </c>
      <c r="F87" s="16">
        <v>2</v>
      </c>
      <c r="G87" s="16">
        <v>0</v>
      </c>
      <c r="H87" s="16">
        <v>0</v>
      </c>
      <c r="I87" s="16">
        <v>0</v>
      </c>
      <c r="J87" s="16">
        <v>0</v>
      </c>
      <c r="K87" s="16">
        <v>0</v>
      </c>
      <c r="L87" s="16">
        <v>0</v>
      </c>
      <c r="M87" s="16">
        <v>2</v>
      </c>
      <c r="N87" s="16">
        <v>1</v>
      </c>
      <c r="O87" s="16">
        <v>2</v>
      </c>
      <c r="P87" s="16">
        <v>0</v>
      </c>
      <c r="Q87" s="14">
        <v>1</v>
      </c>
    </row>
    <row r="88" spans="3:17">
      <c r="C88" s="17" t="s">
        <v>125</v>
      </c>
      <c r="D88" s="191">
        <v>1</v>
      </c>
      <c r="E88" s="16">
        <v>0</v>
      </c>
      <c r="F88" s="16">
        <v>0</v>
      </c>
      <c r="G88" s="16">
        <v>0</v>
      </c>
      <c r="H88" s="16">
        <v>1</v>
      </c>
      <c r="I88" s="16">
        <v>0</v>
      </c>
      <c r="J88" s="16">
        <v>0</v>
      </c>
      <c r="K88" s="16">
        <v>1</v>
      </c>
      <c r="L88" s="16">
        <v>0</v>
      </c>
      <c r="M88" s="16">
        <v>1</v>
      </c>
      <c r="N88" s="16">
        <v>0</v>
      </c>
      <c r="O88" s="16">
        <v>0</v>
      </c>
      <c r="P88" s="16">
        <v>0</v>
      </c>
      <c r="Q88" s="14">
        <v>0</v>
      </c>
    </row>
    <row r="89" spans="3:17">
      <c r="C89" s="17" t="s">
        <v>171</v>
      </c>
      <c r="D89" s="191">
        <v>2</v>
      </c>
      <c r="E89" s="16">
        <v>0</v>
      </c>
      <c r="F89" s="16">
        <v>0</v>
      </c>
      <c r="G89" s="16">
        <v>0</v>
      </c>
      <c r="H89" s="16">
        <v>0</v>
      </c>
      <c r="I89" s="16">
        <v>0</v>
      </c>
      <c r="J89" s="16">
        <v>1</v>
      </c>
      <c r="K89" s="16">
        <v>0</v>
      </c>
      <c r="L89" s="16">
        <v>0</v>
      </c>
      <c r="M89" s="16">
        <v>1</v>
      </c>
      <c r="N89" s="16">
        <v>0</v>
      </c>
      <c r="O89" s="16">
        <v>1</v>
      </c>
      <c r="P89" s="16">
        <v>0</v>
      </c>
      <c r="Q89" s="14">
        <v>2</v>
      </c>
    </row>
    <row r="90" spans="3:17">
      <c r="C90" s="17" t="s">
        <v>165</v>
      </c>
      <c r="D90" s="191">
        <v>3</v>
      </c>
      <c r="E90" s="16">
        <v>0</v>
      </c>
      <c r="F90" s="16">
        <v>1</v>
      </c>
      <c r="G90" s="16">
        <v>0</v>
      </c>
      <c r="H90" s="16">
        <v>1</v>
      </c>
      <c r="I90" s="16">
        <v>0</v>
      </c>
      <c r="J90" s="16">
        <v>0</v>
      </c>
      <c r="K90" s="16">
        <v>1</v>
      </c>
      <c r="L90" s="16">
        <v>0</v>
      </c>
      <c r="M90" s="16">
        <v>0</v>
      </c>
      <c r="N90" s="16">
        <v>0</v>
      </c>
      <c r="O90" s="16">
        <v>0</v>
      </c>
      <c r="P90" s="16">
        <v>0</v>
      </c>
      <c r="Q90" s="14">
        <v>1</v>
      </c>
    </row>
    <row r="91" spans="3:17">
      <c r="C91" s="17" t="s">
        <v>419</v>
      </c>
      <c r="D91" s="191">
        <v>4</v>
      </c>
      <c r="E91" s="16">
        <v>2</v>
      </c>
      <c r="F91" s="16">
        <v>0</v>
      </c>
      <c r="G91" s="16">
        <v>0</v>
      </c>
      <c r="H91" s="16">
        <v>1</v>
      </c>
      <c r="I91" s="16">
        <v>0</v>
      </c>
      <c r="J91" s="16">
        <v>0</v>
      </c>
      <c r="K91" s="16">
        <v>2</v>
      </c>
      <c r="L91" s="16">
        <v>0</v>
      </c>
      <c r="M91" s="16">
        <v>2</v>
      </c>
      <c r="N91" s="16">
        <v>0</v>
      </c>
      <c r="O91" s="16">
        <v>0</v>
      </c>
      <c r="P91" s="16">
        <v>0</v>
      </c>
      <c r="Q91" s="14">
        <v>2</v>
      </c>
    </row>
    <row r="92" spans="3:17">
      <c r="C92" s="17" t="s">
        <v>495</v>
      </c>
      <c r="D92" s="191">
        <v>3</v>
      </c>
      <c r="E92" s="16">
        <v>0</v>
      </c>
      <c r="F92" s="16">
        <v>1</v>
      </c>
      <c r="G92" s="16">
        <v>0</v>
      </c>
      <c r="H92" s="16">
        <v>0</v>
      </c>
      <c r="I92" s="16">
        <v>0</v>
      </c>
      <c r="J92" s="16">
        <v>1</v>
      </c>
      <c r="K92" s="16">
        <v>0</v>
      </c>
      <c r="L92" s="16">
        <v>0</v>
      </c>
      <c r="M92" s="16">
        <v>0</v>
      </c>
      <c r="N92" s="16">
        <v>1</v>
      </c>
      <c r="O92" s="16">
        <v>1</v>
      </c>
      <c r="P92" s="16">
        <v>0</v>
      </c>
      <c r="Q92" s="14">
        <v>2</v>
      </c>
    </row>
    <row r="93" spans="3:17">
      <c r="C93" s="17" t="s">
        <v>630</v>
      </c>
      <c r="D93" s="191">
        <v>1</v>
      </c>
      <c r="E93" s="16">
        <v>0</v>
      </c>
      <c r="F93" s="16">
        <v>1</v>
      </c>
      <c r="G93" s="16">
        <v>0</v>
      </c>
      <c r="H93" s="16">
        <v>0</v>
      </c>
      <c r="I93" s="16">
        <v>0</v>
      </c>
      <c r="J93" s="16">
        <v>0</v>
      </c>
      <c r="K93" s="16">
        <v>1</v>
      </c>
      <c r="L93" s="16">
        <v>0</v>
      </c>
      <c r="M93" s="16">
        <v>0</v>
      </c>
      <c r="N93" s="16">
        <v>1</v>
      </c>
      <c r="O93" s="16">
        <v>0</v>
      </c>
      <c r="P93" s="16">
        <v>0</v>
      </c>
      <c r="Q93" s="14">
        <v>0</v>
      </c>
    </row>
    <row r="94" spans="3:17">
      <c r="C94" s="17" t="s">
        <v>541</v>
      </c>
      <c r="D94" s="191">
        <v>1</v>
      </c>
      <c r="E94" s="16">
        <v>0</v>
      </c>
      <c r="F94" s="16">
        <v>1</v>
      </c>
      <c r="G94" s="16">
        <v>0</v>
      </c>
      <c r="H94" s="16">
        <v>0</v>
      </c>
      <c r="I94" s="16">
        <v>0</v>
      </c>
      <c r="J94" s="16">
        <v>0</v>
      </c>
      <c r="K94" s="16">
        <v>0</v>
      </c>
      <c r="L94" s="16">
        <v>0</v>
      </c>
      <c r="M94" s="16">
        <v>0</v>
      </c>
      <c r="N94" s="16">
        <v>1</v>
      </c>
      <c r="O94" s="16">
        <v>0</v>
      </c>
      <c r="P94" s="16">
        <v>0</v>
      </c>
      <c r="Q94" s="14">
        <v>0</v>
      </c>
    </row>
    <row r="95" spans="3:17">
      <c r="C95" s="17" t="s">
        <v>136</v>
      </c>
      <c r="D95" s="191">
        <v>2</v>
      </c>
      <c r="E95" s="16">
        <v>0</v>
      </c>
      <c r="F95" s="16">
        <v>0</v>
      </c>
      <c r="G95" s="16">
        <v>0</v>
      </c>
      <c r="H95" s="16">
        <v>0</v>
      </c>
      <c r="I95" s="16">
        <v>0</v>
      </c>
      <c r="J95" s="16">
        <v>1</v>
      </c>
      <c r="K95" s="16">
        <v>0</v>
      </c>
      <c r="L95" s="16">
        <v>0</v>
      </c>
      <c r="M95" s="16">
        <v>1</v>
      </c>
      <c r="N95" s="16">
        <v>0</v>
      </c>
      <c r="O95" s="16">
        <v>0</v>
      </c>
      <c r="P95" s="16">
        <v>0</v>
      </c>
      <c r="Q95" s="14">
        <v>0</v>
      </c>
    </row>
    <row r="96" spans="3:17">
      <c r="C96" s="17" t="s">
        <v>112</v>
      </c>
      <c r="D96" s="191">
        <v>3</v>
      </c>
      <c r="E96" s="16">
        <v>0</v>
      </c>
      <c r="F96" s="16">
        <v>2</v>
      </c>
      <c r="G96" s="16">
        <v>1</v>
      </c>
      <c r="H96" s="16">
        <v>0</v>
      </c>
      <c r="I96" s="16">
        <v>0</v>
      </c>
      <c r="J96" s="16">
        <v>1</v>
      </c>
      <c r="K96" s="16">
        <v>1</v>
      </c>
      <c r="L96" s="16">
        <v>0</v>
      </c>
      <c r="M96" s="16">
        <v>0</v>
      </c>
      <c r="N96" s="16">
        <v>1</v>
      </c>
      <c r="O96" s="16">
        <v>0</v>
      </c>
      <c r="P96" s="16">
        <v>0</v>
      </c>
      <c r="Q96" s="14">
        <v>0</v>
      </c>
    </row>
    <row r="97" spans="3:17">
      <c r="C97" s="17" t="s">
        <v>172</v>
      </c>
      <c r="D97" s="191">
        <v>4</v>
      </c>
      <c r="E97" s="16">
        <v>1</v>
      </c>
      <c r="F97" s="16">
        <v>1</v>
      </c>
      <c r="G97" s="16">
        <v>0</v>
      </c>
      <c r="H97" s="16">
        <v>1</v>
      </c>
      <c r="I97" s="16">
        <v>0</v>
      </c>
      <c r="J97" s="16">
        <v>1</v>
      </c>
      <c r="K97" s="16">
        <v>1</v>
      </c>
      <c r="L97" s="16">
        <v>0</v>
      </c>
      <c r="M97" s="16">
        <v>3</v>
      </c>
      <c r="N97" s="16">
        <v>2</v>
      </c>
      <c r="O97" s="16">
        <v>0</v>
      </c>
      <c r="P97" s="16">
        <v>0</v>
      </c>
      <c r="Q97" s="14">
        <v>0</v>
      </c>
    </row>
    <row r="98" spans="3:17">
      <c r="C98" s="17" t="s">
        <v>510</v>
      </c>
      <c r="D98" s="191">
        <v>6</v>
      </c>
      <c r="E98" s="16">
        <v>3</v>
      </c>
      <c r="F98" s="16">
        <v>1</v>
      </c>
      <c r="G98" s="16">
        <v>1</v>
      </c>
      <c r="H98" s="16">
        <v>1</v>
      </c>
      <c r="I98" s="16">
        <v>0</v>
      </c>
      <c r="J98" s="16">
        <v>1</v>
      </c>
      <c r="K98" s="16">
        <v>2</v>
      </c>
      <c r="L98" s="16">
        <v>0</v>
      </c>
      <c r="M98" s="16">
        <v>5</v>
      </c>
      <c r="N98" s="16">
        <v>2</v>
      </c>
      <c r="O98" s="16">
        <v>0</v>
      </c>
      <c r="P98" s="16">
        <v>0</v>
      </c>
      <c r="Q98" s="14">
        <v>0</v>
      </c>
    </row>
    <row r="99" spans="3:17">
      <c r="C99" s="17" t="s">
        <v>516</v>
      </c>
      <c r="D99" s="191">
        <v>4</v>
      </c>
      <c r="E99" s="16">
        <v>0</v>
      </c>
      <c r="F99" s="16">
        <v>2</v>
      </c>
      <c r="G99" s="16">
        <v>0</v>
      </c>
      <c r="H99" s="16">
        <v>0</v>
      </c>
      <c r="I99" s="16">
        <v>0</v>
      </c>
      <c r="J99" s="16">
        <v>0</v>
      </c>
      <c r="K99" s="16">
        <v>1</v>
      </c>
      <c r="L99" s="16">
        <v>0</v>
      </c>
      <c r="M99" s="16">
        <v>1</v>
      </c>
      <c r="N99" s="16">
        <v>1</v>
      </c>
      <c r="O99" s="16">
        <v>0</v>
      </c>
      <c r="P99" s="16">
        <v>0</v>
      </c>
      <c r="Q99" s="14">
        <v>2</v>
      </c>
    </row>
    <row r="100" spans="3:17">
      <c r="C100" s="17" t="s">
        <v>348</v>
      </c>
      <c r="D100" s="191">
        <v>3</v>
      </c>
      <c r="E100" s="16">
        <v>1</v>
      </c>
      <c r="F100" s="16">
        <v>0</v>
      </c>
      <c r="G100" s="16">
        <v>0</v>
      </c>
      <c r="H100" s="16">
        <v>3</v>
      </c>
      <c r="I100" s="16">
        <v>0</v>
      </c>
      <c r="J100" s="16">
        <v>0</v>
      </c>
      <c r="K100" s="16">
        <v>1</v>
      </c>
      <c r="L100" s="16">
        <v>0</v>
      </c>
      <c r="M100" s="16">
        <v>0</v>
      </c>
      <c r="N100" s="16">
        <v>1</v>
      </c>
      <c r="O100" s="16">
        <v>0</v>
      </c>
      <c r="P100" s="16">
        <v>0</v>
      </c>
      <c r="Q100" s="14">
        <v>0</v>
      </c>
    </row>
    <row r="101" spans="3:17">
      <c r="C101" s="17" t="s">
        <v>158</v>
      </c>
      <c r="D101" s="191">
        <v>1</v>
      </c>
      <c r="E101" s="16">
        <v>0</v>
      </c>
      <c r="F101" s="16">
        <v>0</v>
      </c>
      <c r="G101" s="16">
        <v>0</v>
      </c>
      <c r="H101" s="16">
        <v>0.75</v>
      </c>
      <c r="I101" s="16">
        <v>0</v>
      </c>
      <c r="J101" s="16">
        <v>0.75</v>
      </c>
      <c r="K101" s="16">
        <v>0</v>
      </c>
      <c r="L101" s="16">
        <v>0</v>
      </c>
      <c r="M101" s="16">
        <v>0</v>
      </c>
      <c r="N101" s="16">
        <v>0.75</v>
      </c>
      <c r="O101" s="16">
        <v>0</v>
      </c>
      <c r="P101" s="16">
        <v>0</v>
      </c>
      <c r="Q101" s="14">
        <v>0.75</v>
      </c>
    </row>
    <row r="102" spans="3:17">
      <c r="C102" s="17" t="s">
        <v>130</v>
      </c>
      <c r="D102" s="191">
        <v>3</v>
      </c>
      <c r="E102" s="16">
        <v>1.75</v>
      </c>
      <c r="F102" s="16">
        <v>1.75</v>
      </c>
      <c r="G102" s="16">
        <v>0</v>
      </c>
      <c r="H102" s="16">
        <v>0</v>
      </c>
      <c r="I102" s="16">
        <v>0.75</v>
      </c>
      <c r="J102" s="16">
        <v>0</v>
      </c>
      <c r="K102" s="16">
        <v>0.75</v>
      </c>
      <c r="L102" s="16">
        <v>0</v>
      </c>
      <c r="M102" s="16">
        <v>1</v>
      </c>
      <c r="N102" s="16">
        <v>1</v>
      </c>
      <c r="O102" s="16">
        <v>0</v>
      </c>
      <c r="P102" s="16">
        <v>0</v>
      </c>
      <c r="Q102" s="14">
        <v>0</v>
      </c>
    </row>
    <row r="103" spans="3:17">
      <c r="C103" s="17" t="s">
        <v>138</v>
      </c>
      <c r="D103" s="191">
        <v>1</v>
      </c>
      <c r="E103" s="16">
        <v>0</v>
      </c>
      <c r="F103" s="16">
        <v>0</v>
      </c>
      <c r="G103" s="16">
        <v>0</v>
      </c>
      <c r="H103" s="16">
        <v>0</v>
      </c>
      <c r="I103" s="16">
        <v>0</v>
      </c>
      <c r="J103" s="16">
        <v>0</v>
      </c>
      <c r="K103" s="16">
        <v>1</v>
      </c>
      <c r="L103" s="16">
        <v>0</v>
      </c>
      <c r="M103" s="16">
        <v>0</v>
      </c>
      <c r="N103" s="16">
        <v>1</v>
      </c>
      <c r="O103" s="16">
        <v>0</v>
      </c>
      <c r="P103" s="16">
        <v>0</v>
      </c>
      <c r="Q103" s="14">
        <v>1</v>
      </c>
    </row>
    <row r="104" spans="3:17">
      <c r="C104" s="17" t="s">
        <v>173</v>
      </c>
      <c r="D104" s="191">
        <v>2</v>
      </c>
      <c r="E104" s="16">
        <v>1</v>
      </c>
      <c r="F104" s="16">
        <v>1</v>
      </c>
      <c r="G104" s="16">
        <v>0</v>
      </c>
      <c r="H104" s="16">
        <v>2</v>
      </c>
      <c r="I104" s="16">
        <v>0</v>
      </c>
      <c r="J104" s="16">
        <v>0</v>
      </c>
      <c r="K104" s="16">
        <v>0</v>
      </c>
      <c r="L104" s="16">
        <v>0</v>
      </c>
      <c r="M104" s="16">
        <v>0</v>
      </c>
      <c r="N104" s="16">
        <v>0</v>
      </c>
      <c r="O104" s="16">
        <v>0</v>
      </c>
      <c r="P104" s="16">
        <v>1</v>
      </c>
      <c r="Q104" s="14">
        <v>1</v>
      </c>
    </row>
    <row r="105" spans="3:17">
      <c r="C105" s="17" t="s">
        <v>117</v>
      </c>
      <c r="D105" s="191">
        <v>2</v>
      </c>
      <c r="E105" s="16">
        <v>1</v>
      </c>
      <c r="F105" s="16">
        <v>0</v>
      </c>
      <c r="G105" s="16">
        <v>0</v>
      </c>
      <c r="H105" s="16">
        <v>0</v>
      </c>
      <c r="I105" s="16">
        <v>0</v>
      </c>
      <c r="J105" s="16">
        <v>0</v>
      </c>
      <c r="K105" s="16">
        <v>0</v>
      </c>
      <c r="L105" s="16">
        <v>0</v>
      </c>
      <c r="M105" s="16">
        <v>1</v>
      </c>
      <c r="N105" s="16">
        <v>0</v>
      </c>
      <c r="O105" s="16">
        <v>0</v>
      </c>
      <c r="P105" s="16">
        <v>1</v>
      </c>
      <c r="Q105" s="14">
        <v>0</v>
      </c>
    </row>
    <row r="106" spans="3:17">
      <c r="C106" s="17" t="s">
        <v>142</v>
      </c>
      <c r="D106" s="191">
        <v>1</v>
      </c>
      <c r="E106" s="16">
        <v>0</v>
      </c>
      <c r="F106" s="16">
        <v>0</v>
      </c>
      <c r="G106" s="16">
        <v>1</v>
      </c>
      <c r="H106" s="16">
        <v>0</v>
      </c>
      <c r="I106" s="16">
        <v>1</v>
      </c>
      <c r="J106" s="16">
        <v>0</v>
      </c>
      <c r="K106" s="16">
        <v>0</v>
      </c>
      <c r="L106" s="16">
        <v>0</v>
      </c>
      <c r="M106" s="16">
        <v>1</v>
      </c>
      <c r="N106" s="16">
        <v>0</v>
      </c>
      <c r="O106" s="16">
        <v>0</v>
      </c>
      <c r="P106" s="16">
        <v>0</v>
      </c>
      <c r="Q106" s="14">
        <v>0</v>
      </c>
    </row>
    <row r="107" spans="3:17">
      <c r="C107" s="17" t="s">
        <v>343</v>
      </c>
      <c r="D107" s="191">
        <v>2</v>
      </c>
      <c r="E107" s="16">
        <v>0</v>
      </c>
      <c r="F107" s="16">
        <v>0</v>
      </c>
      <c r="G107" s="16">
        <v>0</v>
      </c>
      <c r="H107" s="16">
        <v>1</v>
      </c>
      <c r="I107" s="16">
        <v>0</v>
      </c>
      <c r="J107" s="16">
        <v>0</v>
      </c>
      <c r="K107" s="16">
        <v>1</v>
      </c>
      <c r="L107" s="16">
        <v>0</v>
      </c>
      <c r="M107" s="16">
        <v>0</v>
      </c>
      <c r="N107" s="16">
        <v>2</v>
      </c>
      <c r="O107" s="16">
        <v>0</v>
      </c>
      <c r="P107" s="16">
        <v>0</v>
      </c>
      <c r="Q107" s="14">
        <v>1</v>
      </c>
    </row>
    <row r="108" spans="3:17">
      <c r="C108" s="17" t="s">
        <v>152</v>
      </c>
      <c r="D108" s="191">
        <v>6</v>
      </c>
      <c r="E108" s="16">
        <v>0</v>
      </c>
      <c r="F108" s="16">
        <v>0</v>
      </c>
      <c r="G108" s="16">
        <v>2</v>
      </c>
      <c r="H108" s="16">
        <v>1.75</v>
      </c>
      <c r="I108" s="16">
        <v>0.75</v>
      </c>
      <c r="J108" s="16">
        <v>1</v>
      </c>
      <c r="K108" s="16">
        <v>1</v>
      </c>
      <c r="L108" s="16">
        <v>0.75</v>
      </c>
      <c r="M108" s="16">
        <v>3</v>
      </c>
      <c r="N108" s="16">
        <v>2.75</v>
      </c>
      <c r="O108" s="16">
        <v>1</v>
      </c>
      <c r="P108" s="16">
        <v>2</v>
      </c>
      <c r="Q108" s="14">
        <v>2</v>
      </c>
    </row>
    <row r="109" spans="3:17">
      <c r="C109" s="17" t="s">
        <v>154</v>
      </c>
      <c r="D109" s="191">
        <v>9</v>
      </c>
      <c r="E109" s="16">
        <v>4</v>
      </c>
      <c r="F109" s="16">
        <v>2</v>
      </c>
      <c r="G109" s="16">
        <v>0</v>
      </c>
      <c r="H109" s="16">
        <v>1</v>
      </c>
      <c r="I109" s="16">
        <v>1</v>
      </c>
      <c r="J109" s="16">
        <v>1</v>
      </c>
      <c r="K109" s="16">
        <v>3</v>
      </c>
      <c r="L109" s="16">
        <v>0</v>
      </c>
      <c r="M109" s="16">
        <v>1</v>
      </c>
      <c r="N109" s="16">
        <v>3</v>
      </c>
      <c r="O109" s="16">
        <v>0</v>
      </c>
      <c r="P109" s="16">
        <v>2</v>
      </c>
      <c r="Q109" s="14">
        <v>4</v>
      </c>
    </row>
    <row r="110" spans="3:17">
      <c r="C110" s="17" t="s">
        <v>150</v>
      </c>
      <c r="D110" s="191">
        <v>2</v>
      </c>
      <c r="E110" s="16">
        <v>0</v>
      </c>
      <c r="F110" s="16">
        <v>0</v>
      </c>
      <c r="G110" s="16">
        <v>0</v>
      </c>
      <c r="H110" s="16">
        <v>1</v>
      </c>
      <c r="I110" s="16">
        <v>0</v>
      </c>
      <c r="J110" s="16">
        <v>0</v>
      </c>
      <c r="K110" s="16">
        <v>0</v>
      </c>
      <c r="L110" s="16">
        <v>0</v>
      </c>
      <c r="M110" s="16">
        <v>0</v>
      </c>
      <c r="N110" s="16">
        <v>0</v>
      </c>
      <c r="O110" s="16">
        <v>0</v>
      </c>
      <c r="P110" s="16">
        <v>0</v>
      </c>
      <c r="Q110" s="14">
        <v>0</v>
      </c>
    </row>
    <row r="111" spans="3:17">
      <c r="C111" s="17" t="s">
        <v>131</v>
      </c>
      <c r="D111" s="191">
        <v>2</v>
      </c>
      <c r="E111" s="16">
        <v>1</v>
      </c>
      <c r="F111" s="16">
        <v>1</v>
      </c>
      <c r="G111" s="16">
        <v>0</v>
      </c>
      <c r="H111" s="16">
        <v>0</v>
      </c>
      <c r="I111" s="16">
        <v>0</v>
      </c>
      <c r="J111" s="16">
        <v>1</v>
      </c>
      <c r="K111" s="16">
        <v>1</v>
      </c>
      <c r="L111" s="16">
        <v>0</v>
      </c>
      <c r="M111" s="16">
        <v>0</v>
      </c>
      <c r="N111" s="16">
        <v>0</v>
      </c>
      <c r="O111" s="16">
        <v>0</v>
      </c>
      <c r="P111" s="16">
        <v>0</v>
      </c>
      <c r="Q111" s="14">
        <v>1</v>
      </c>
    </row>
    <row r="112" spans="3:17">
      <c r="C112" s="17" t="s">
        <v>418</v>
      </c>
      <c r="D112" s="191"/>
      <c r="E112" s="16">
        <v>0</v>
      </c>
      <c r="F112" s="16">
        <v>0</v>
      </c>
      <c r="G112" s="16">
        <v>0</v>
      </c>
      <c r="H112" s="16">
        <v>0</v>
      </c>
      <c r="I112" s="16">
        <v>0</v>
      </c>
      <c r="J112" s="16">
        <v>0</v>
      </c>
      <c r="K112" s="16">
        <v>0</v>
      </c>
      <c r="L112" s="16">
        <v>0</v>
      </c>
      <c r="M112" s="16">
        <v>0</v>
      </c>
      <c r="N112" s="16">
        <v>0</v>
      </c>
      <c r="O112" s="16">
        <v>0</v>
      </c>
      <c r="P112" s="16">
        <v>0</v>
      </c>
      <c r="Q112" s="14">
        <v>0</v>
      </c>
    </row>
    <row r="113" spans="3:17">
      <c r="C113" s="17" t="s">
        <v>121</v>
      </c>
      <c r="D113" s="191">
        <v>7</v>
      </c>
      <c r="E113" s="16">
        <v>1</v>
      </c>
      <c r="F113" s="16">
        <v>2</v>
      </c>
      <c r="G113" s="16">
        <v>1</v>
      </c>
      <c r="H113" s="16">
        <v>2</v>
      </c>
      <c r="I113" s="16">
        <v>0</v>
      </c>
      <c r="J113" s="16">
        <v>0</v>
      </c>
      <c r="K113" s="16">
        <v>4</v>
      </c>
      <c r="L113" s="16">
        <v>0</v>
      </c>
      <c r="M113" s="16">
        <v>1</v>
      </c>
      <c r="N113" s="16">
        <v>3</v>
      </c>
      <c r="O113" s="16">
        <v>1</v>
      </c>
      <c r="P113" s="16">
        <v>0</v>
      </c>
      <c r="Q113" s="14">
        <v>3</v>
      </c>
    </row>
    <row r="114" spans="3:17">
      <c r="C114" s="17" t="s">
        <v>344</v>
      </c>
      <c r="D114" s="191">
        <v>1</v>
      </c>
      <c r="E114" s="16">
        <v>0</v>
      </c>
      <c r="F114" s="16">
        <v>1</v>
      </c>
      <c r="G114" s="16">
        <v>0</v>
      </c>
      <c r="H114" s="16">
        <v>0</v>
      </c>
      <c r="I114" s="16">
        <v>0</v>
      </c>
      <c r="J114" s="16">
        <v>0</v>
      </c>
      <c r="K114" s="16">
        <v>1</v>
      </c>
      <c r="L114" s="16">
        <v>0</v>
      </c>
      <c r="M114" s="16">
        <v>0</v>
      </c>
      <c r="N114" s="16">
        <v>1</v>
      </c>
      <c r="O114" s="16">
        <v>0</v>
      </c>
      <c r="P114" s="16">
        <v>0</v>
      </c>
      <c r="Q114" s="14">
        <v>0</v>
      </c>
    </row>
    <row r="115" spans="3:17">
      <c r="C115" s="17" t="s">
        <v>120</v>
      </c>
      <c r="D115" s="191">
        <v>2</v>
      </c>
      <c r="E115" s="16">
        <v>1</v>
      </c>
      <c r="F115" s="16">
        <v>1</v>
      </c>
      <c r="G115" s="16">
        <v>0</v>
      </c>
      <c r="H115" s="16">
        <v>0</v>
      </c>
      <c r="I115" s="16">
        <v>0</v>
      </c>
      <c r="J115" s="16">
        <v>1</v>
      </c>
      <c r="K115" s="16">
        <v>0</v>
      </c>
      <c r="L115" s="16">
        <v>0</v>
      </c>
      <c r="M115" s="16">
        <v>0</v>
      </c>
      <c r="N115" s="16">
        <v>1</v>
      </c>
      <c r="O115" s="16">
        <v>0</v>
      </c>
      <c r="P115" s="16">
        <v>0</v>
      </c>
      <c r="Q115" s="14">
        <v>0</v>
      </c>
    </row>
    <row r="116" spans="3:17">
      <c r="C116" s="17" t="s">
        <v>155</v>
      </c>
      <c r="D116" s="191">
        <v>1</v>
      </c>
      <c r="E116" s="16">
        <v>0</v>
      </c>
      <c r="F116" s="16">
        <v>0</v>
      </c>
      <c r="G116" s="16">
        <v>0</v>
      </c>
      <c r="H116" s="16">
        <v>1</v>
      </c>
      <c r="I116" s="16">
        <v>0</v>
      </c>
      <c r="J116" s="16">
        <v>0</v>
      </c>
      <c r="K116" s="16">
        <v>1</v>
      </c>
      <c r="L116" s="16">
        <v>0</v>
      </c>
      <c r="M116" s="16">
        <v>0</v>
      </c>
      <c r="N116" s="16">
        <v>0</v>
      </c>
      <c r="O116" s="16">
        <v>0</v>
      </c>
      <c r="P116" s="16">
        <v>0</v>
      </c>
      <c r="Q116" s="14">
        <v>0</v>
      </c>
    </row>
    <row r="117" spans="3:17">
      <c r="C117" s="17" t="s">
        <v>114</v>
      </c>
      <c r="D117" s="191">
        <v>2</v>
      </c>
      <c r="E117" s="16">
        <v>1</v>
      </c>
      <c r="F117" s="16">
        <v>0</v>
      </c>
      <c r="G117" s="16">
        <v>0</v>
      </c>
      <c r="H117" s="16">
        <v>0</v>
      </c>
      <c r="I117" s="16">
        <v>0</v>
      </c>
      <c r="J117" s="16">
        <v>1</v>
      </c>
      <c r="K117" s="16">
        <v>2</v>
      </c>
      <c r="L117" s="16">
        <v>0</v>
      </c>
      <c r="M117" s="16">
        <v>1</v>
      </c>
      <c r="N117" s="16">
        <v>0</v>
      </c>
      <c r="O117" s="16">
        <v>0</v>
      </c>
      <c r="P117" s="16">
        <v>0</v>
      </c>
      <c r="Q117" s="14">
        <v>0</v>
      </c>
    </row>
    <row r="118" spans="3:17">
      <c r="C118" s="17" t="s">
        <v>110</v>
      </c>
      <c r="D118" s="191">
        <v>1</v>
      </c>
      <c r="E118" s="16">
        <v>0</v>
      </c>
      <c r="F118" s="16">
        <v>0</v>
      </c>
      <c r="G118" s="16">
        <v>0</v>
      </c>
      <c r="H118" s="16">
        <v>0</v>
      </c>
      <c r="I118" s="16">
        <v>0</v>
      </c>
      <c r="J118" s="16">
        <v>0</v>
      </c>
      <c r="K118" s="16">
        <v>1</v>
      </c>
      <c r="L118" s="16">
        <v>0</v>
      </c>
      <c r="M118" s="16">
        <v>0</v>
      </c>
      <c r="N118" s="16">
        <v>0</v>
      </c>
      <c r="O118" s="16">
        <v>0</v>
      </c>
      <c r="P118" s="16">
        <v>0</v>
      </c>
      <c r="Q118" s="14">
        <v>0</v>
      </c>
    </row>
    <row r="119" spans="3:17">
      <c r="C119" s="17" t="s">
        <v>522</v>
      </c>
      <c r="D119" s="191">
        <v>2</v>
      </c>
      <c r="E119" s="16">
        <v>0</v>
      </c>
      <c r="F119" s="16">
        <v>0</v>
      </c>
      <c r="G119" s="16">
        <v>0</v>
      </c>
      <c r="H119" s="16">
        <v>0</v>
      </c>
      <c r="I119" s="16">
        <v>0</v>
      </c>
      <c r="J119" s="16">
        <v>0</v>
      </c>
      <c r="K119" s="16">
        <v>0</v>
      </c>
      <c r="L119" s="16">
        <v>0</v>
      </c>
      <c r="M119" s="16">
        <v>0</v>
      </c>
      <c r="N119" s="16">
        <v>0</v>
      </c>
      <c r="O119" s="16">
        <v>0</v>
      </c>
      <c r="P119" s="16">
        <v>0</v>
      </c>
      <c r="Q119" s="14">
        <v>0</v>
      </c>
    </row>
    <row r="120" spans="3:17">
      <c r="C120" s="17" t="s">
        <v>168</v>
      </c>
      <c r="D120" s="191">
        <v>1</v>
      </c>
      <c r="E120" s="16">
        <v>0</v>
      </c>
      <c r="F120" s="16">
        <v>0</v>
      </c>
      <c r="G120" s="16">
        <v>0</v>
      </c>
      <c r="H120" s="16">
        <v>0</v>
      </c>
      <c r="I120" s="16">
        <v>1</v>
      </c>
      <c r="J120" s="16">
        <v>0</v>
      </c>
      <c r="K120" s="16">
        <v>0</v>
      </c>
      <c r="L120" s="16">
        <v>1</v>
      </c>
      <c r="M120" s="16">
        <v>1</v>
      </c>
      <c r="N120" s="16">
        <v>0</v>
      </c>
      <c r="O120" s="16">
        <v>0</v>
      </c>
      <c r="P120" s="16">
        <v>0</v>
      </c>
      <c r="Q120" s="14">
        <v>0</v>
      </c>
    </row>
    <row r="121" spans="3:17">
      <c r="C121" s="21" t="s">
        <v>265</v>
      </c>
      <c r="D121" s="193">
        <v>248</v>
      </c>
      <c r="E121" s="22">
        <v>39.950000000000003</v>
      </c>
      <c r="F121" s="22">
        <v>64.45</v>
      </c>
      <c r="G121" s="22">
        <v>18.333333333333332</v>
      </c>
      <c r="H121" s="22">
        <v>51.311904761904763</v>
      </c>
      <c r="I121" s="22">
        <v>9.1833333333333336</v>
      </c>
      <c r="J121" s="22">
        <v>32.061904761904763</v>
      </c>
      <c r="K121" s="22">
        <v>77.811904761904756</v>
      </c>
      <c r="L121" s="22">
        <v>2.75</v>
      </c>
      <c r="M121" s="22">
        <v>67.533333333333331</v>
      </c>
      <c r="N121" s="22">
        <v>71.061904761904756</v>
      </c>
      <c r="O121" s="22">
        <v>39.328571428571429</v>
      </c>
      <c r="P121" s="22">
        <v>19.761904761904763</v>
      </c>
      <c r="Q121" s="23">
        <v>75.461904761904748</v>
      </c>
    </row>
  </sheetData>
  <mergeCells count="2">
    <mergeCell ref="A1:Q1"/>
    <mergeCell ref="A2: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123"/>
  <sheetViews>
    <sheetView showGridLines="0" workbookViewId="0">
      <pane xSplit="3" ySplit="12" topLeftCell="D13" activePane="bottomRight" state="frozen"/>
      <selection pane="topRight" activeCell="D1" sqref="D1"/>
      <selection pane="bottomLeft" activeCell="A13" sqref="A13"/>
      <selection pane="bottomRight" sqref="A1:O1"/>
    </sheetView>
  </sheetViews>
  <sheetFormatPr defaultRowHeight="15"/>
  <cols>
    <col min="2" max="2" width="29.7109375" customWidth="1"/>
    <col min="3" max="3" width="26.7109375" bestFit="1" customWidth="1"/>
    <col min="4" max="4" width="20.85546875" bestFit="1" customWidth="1"/>
    <col min="5" max="5" width="24" bestFit="1" customWidth="1"/>
    <col min="6" max="6" width="30.140625" bestFit="1" customWidth="1"/>
    <col min="7" max="7" width="36.5703125" bestFit="1" customWidth="1"/>
    <col min="8" max="8" width="27.42578125" bestFit="1" customWidth="1"/>
    <col min="9" max="9" width="16.7109375" bestFit="1" customWidth="1"/>
    <col min="10" max="10" width="12.5703125" bestFit="1" customWidth="1"/>
    <col min="11" max="11" width="19.7109375" bestFit="1" customWidth="1"/>
    <col min="12" max="12" width="14.140625" bestFit="1" customWidth="1"/>
    <col min="13" max="13" width="32.85546875" bestFit="1" customWidth="1"/>
    <col min="14" max="14" width="65.5703125" bestFit="1" customWidth="1"/>
    <col min="15" max="15" width="61.42578125" customWidth="1"/>
  </cols>
  <sheetData>
    <row r="1" spans="1:15" ht="37.5">
      <c r="A1" s="188" t="s">
        <v>350</v>
      </c>
      <c r="B1" s="188"/>
      <c r="C1" s="188"/>
      <c r="D1" s="188"/>
      <c r="E1" s="188"/>
      <c r="F1" s="188"/>
      <c r="G1" s="188"/>
      <c r="H1" s="188"/>
      <c r="I1" s="188"/>
      <c r="J1" s="188"/>
      <c r="K1" s="188"/>
      <c r="L1" s="188"/>
      <c r="M1" s="188"/>
      <c r="N1" s="188"/>
      <c r="O1" s="188"/>
    </row>
    <row r="2" spans="1:15">
      <c r="A2" s="187" t="s">
        <v>422</v>
      </c>
      <c r="B2" s="187"/>
    </row>
    <row r="13" spans="1:15">
      <c r="C13" s="15" t="s">
        <v>274</v>
      </c>
      <c r="D13" t="s">
        <v>266</v>
      </c>
      <c r="E13" t="s">
        <v>277</v>
      </c>
      <c r="F13" t="s">
        <v>278</v>
      </c>
      <c r="G13" t="s">
        <v>279</v>
      </c>
      <c r="H13" t="s">
        <v>280</v>
      </c>
      <c r="I13" t="s">
        <v>281</v>
      </c>
      <c r="J13" t="s">
        <v>282</v>
      </c>
      <c r="K13" t="s">
        <v>283</v>
      </c>
      <c r="L13" t="s">
        <v>37</v>
      </c>
      <c r="M13" s="13" t="s">
        <v>284</v>
      </c>
      <c r="N13" t="s">
        <v>352</v>
      </c>
    </row>
    <row r="14" spans="1:15">
      <c r="C14" s="17" t="s">
        <v>415</v>
      </c>
      <c r="D14" s="24">
        <v>5</v>
      </c>
      <c r="E14" s="16">
        <v>0</v>
      </c>
      <c r="F14" s="16">
        <v>0</v>
      </c>
      <c r="G14" s="16">
        <v>1</v>
      </c>
      <c r="H14" s="16">
        <v>0</v>
      </c>
      <c r="I14" s="16">
        <v>0</v>
      </c>
      <c r="J14" s="16">
        <v>1</v>
      </c>
      <c r="K14" s="16">
        <v>1</v>
      </c>
      <c r="L14" s="16">
        <v>0</v>
      </c>
      <c r="M14" s="14">
        <v>0</v>
      </c>
      <c r="N14" s="16">
        <v>1</v>
      </c>
    </row>
    <row r="15" spans="1:15">
      <c r="C15" s="17" t="s">
        <v>631</v>
      </c>
      <c r="D15" s="24">
        <v>1</v>
      </c>
      <c r="E15" s="16">
        <v>0</v>
      </c>
      <c r="F15" s="16">
        <v>0</v>
      </c>
      <c r="G15" s="16">
        <v>0</v>
      </c>
      <c r="H15" s="16">
        <v>0</v>
      </c>
      <c r="I15" s="16">
        <v>0</v>
      </c>
      <c r="J15" s="16">
        <v>0</v>
      </c>
      <c r="K15" s="16">
        <v>0</v>
      </c>
      <c r="L15" s="16">
        <v>0</v>
      </c>
      <c r="M15" s="14">
        <v>0</v>
      </c>
      <c r="N15" s="16">
        <v>0</v>
      </c>
    </row>
    <row r="16" spans="1:15">
      <c r="C16" s="17" t="s">
        <v>577</v>
      </c>
      <c r="D16" s="24">
        <v>1</v>
      </c>
      <c r="E16" s="16">
        <v>0</v>
      </c>
      <c r="F16" s="16">
        <v>0</v>
      </c>
      <c r="G16" s="16">
        <v>0</v>
      </c>
      <c r="H16" s="16">
        <v>0</v>
      </c>
      <c r="I16" s="16">
        <v>0</v>
      </c>
      <c r="J16" s="16">
        <v>0</v>
      </c>
      <c r="K16" s="16">
        <v>0</v>
      </c>
      <c r="L16" s="16">
        <v>0</v>
      </c>
      <c r="M16" s="14">
        <v>0</v>
      </c>
      <c r="N16" s="16">
        <v>0</v>
      </c>
    </row>
    <row r="17" spans="3:14">
      <c r="C17" s="17" t="s">
        <v>578</v>
      </c>
      <c r="D17" s="24">
        <v>1</v>
      </c>
      <c r="E17" s="16">
        <v>0</v>
      </c>
      <c r="F17" s="16">
        <v>0</v>
      </c>
      <c r="G17" s="16">
        <v>0</v>
      </c>
      <c r="H17" s="16">
        <v>0</v>
      </c>
      <c r="I17" s="16">
        <v>0</v>
      </c>
      <c r="J17" s="16">
        <v>0</v>
      </c>
      <c r="K17" s="16">
        <v>1</v>
      </c>
      <c r="L17" s="16">
        <v>0</v>
      </c>
      <c r="M17" s="14">
        <v>0</v>
      </c>
      <c r="N17" s="16">
        <v>0</v>
      </c>
    </row>
    <row r="18" spans="3:14">
      <c r="C18" s="17" t="s">
        <v>644</v>
      </c>
      <c r="D18" s="24">
        <v>1</v>
      </c>
      <c r="E18" s="16">
        <v>0</v>
      </c>
      <c r="F18" s="16">
        <v>0</v>
      </c>
      <c r="G18" s="16">
        <v>1</v>
      </c>
      <c r="H18" s="16">
        <v>0</v>
      </c>
      <c r="I18" s="16">
        <v>0</v>
      </c>
      <c r="J18" s="16">
        <v>1</v>
      </c>
      <c r="K18" s="16">
        <v>0</v>
      </c>
      <c r="L18" s="16">
        <v>0</v>
      </c>
      <c r="M18" s="14">
        <v>1</v>
      </c>
      <c r="N18" s="16">
        <v>0</v>
      </c>
    </row>
    <row r="19" spans="3:14">
      <c r="C19" s="17" t="s">
        <v>646</v>
      </c>
      <c r="D19" s="24">
        <v>1</v>
      </c>
      <c r="E19" s="16">
        <v>0</v>
      </c>
      <c r="F19" s="16">
        <v>0</v>
      </c>
      <c r="G19" s="16">
        <v>0</v>
      </c>
      <c r="H19" s="16">
        <v>0</v>
      </c>
      <c r="I19" s="16">
        <v>0</v>
      </c>
      <c r="J19" s="16">
        <v>0</v>
      </c>
      <c r="K19" s="16">
        <v>0</v>
      </c>
      <c r="L19" s="16">
        <v>0</v>
      </c>
      <c r="M19" s="14">
        <v>0</v>
      </c>
      <c r="N19" s="16">
        <v>0</v>
      </c>
    </row>
    <row r="20" spans="3:14">
      <c r="C20" s="17" t="s">
        <v>579</v>
      </c>
      <c r="D20" s="24">
        <v>5</v>
      </c>
      <c r="E20" s="16">
        <v>0</v>
      </c>
      <c r="F20" s="16">
        <v>0</v>
      </c>
      <c r="G20" s="16">
        <v>1</v>
      </c>
      <c r="H20" s="16">
        <v>0</v>
      </c>
      <c r="I20" s="16">
        <v>0</v>
      </c>
      <c r="J20" s="16">
        <v>1</v>
      </c>
      <c r="K20" s="16">
        <v>1</v>
      </c>
      <c r="L20" s="16">
        <v>1</v>
      </c>
      <c r="M20" s="14">
        <v>0</v>
      </c>
      <c r="N20" s="16">
        <v>0</v>
      </c>
    </row>
    <row r="21" spans="3:14">
      <c r="C21" s="17" t="s">
        <v>582</v>
      </c>
      <c r="D21" s="24">
        <v>1</v>
      </c>
      <c r="E21" s="16">
        <v>0</v>
      </c>
      <c r="F21" s="16">
        <v>0.6</v>
      </c>
      <c r="G21" s="16">
        <v>0.6</v>
      </c>
      <c r="H21" s="16">
        <v>0.6</v>
      </c>
      <c r="I21" s="16">
        <v>0</v>
      </c>
      <c r="J21" s="16">
        <v>0</v>
      </c>
      <c r="K21" s="16">
        <v>0</v>
      </c>
      <c r="L21" s="16">
        <v>0</v>
      </c>
      <c r="M21" s="14">
        <v>0.6</v>
      </c>
      <c r="N21" s="16">
        <v>0.6</v>
      </c>
    </row>
    <row r="22" spans="3:14">
      <c r="C22" s="17" t="s">
        <v>583</v>
      </c>
      <c r="D22" s="24">
        <v>1</v>
      </c>
      <c r="E22" s="16">
        <v>0</v>
      </c>
      <c r="F22" s="16">
        <v>0</v>
      </c>
      <c r="G22" s="16">
        <v>0</v>
      </c>
      <c r="H22" s="16">
        <v>1</v>
      </c>
      <c r="I22" s="16">
        <v>0</v>
      </c>
      <c r="J22" s="16">
        <v>0</v>
      </c>
      <c r="K22" s="16">
        <v>0</v>
      </c>
      <c r="L22" s="16">
        <v>0</v>
      </c>
      <c r="M22" s="14">
        <v>0</v>
      </c>
      <c r="N22" s="16">
        <v>0</v>
      </c>
    </row>
    <row r="23" spans="3:14">
      <c r="C23" s="17" t="s">
        <v>584</v>
      </c>
      <c r="D23" s="24">
        <v>4</v>
      </c>
      <c r="E23" s="16">
        <v>0</v>
      </c>
      <c r="F23" s="16">
        <v>0</v>
      </c>
      <c r="G23" s="16">
        <v>0</v>
      </c>
      <c r="H23" s="16">
        <v>1</v>
      </c>
      <c r="I23" s="16">
        <v>0</v>
      </c>
      <c r="J23" s="16">
        <v>0</v>
      </c>
      <c r="K23" s="16">
        <v>2</v>
      </c>
      <c r="L23" s="16">
        <v>0</v>
      </c>
      <c r="M23" s="14">
        <v>0</v>
      </c>
      <c r="N23" s="16">
        <v>0</v>
      </c>
    </row>
    <row r="24" spans="3:14">
      <c r="C24" s="17" t="s">
        <v>346</v>
      </c>
      <c r="D24" s="24">
        <v>1</v>
      </c>
      <c r="E24" s="16">
        <v>0</v>
      </c>
      <c r="F24" s="16">
        <v>0</v>
      </c>
      <c r="G24" s="16">
        <v>0</v>
      </c>
      <c r="H24" s="16">
        <v>0</v>
      </c>
      <c r="I24" s="16">
        <v>0</v>
      </c>
      <c r="J24" s="16">
        <v>0</v>
      </c>
      <c r="K24" s="16">
        <v>1</v>
      </c>
      <c r="L24" s="16">
        <v>0</v>
      </c>
      <c r="M24" s="14">
        <v>0</v>
      </c>
      <c r="N24" s="16">
        <v>0</v>
      </c>
    </row>
    <row r="25" spans="3:14">
      <c r="C25" s="17" t="s">
        <v>170</v>
      </c>
      <c r="D25" s="24">
        <v>3</v>
      </c>
      <c r="E25" s="16">
        <v>0</v>
      </c>
      <c r="F25" s="16">
        <v>1</v>
      </c>
      <c r="G25" s="16">
        <v>0</v>
      </c>
      <c r="H25" s="16">
        <v>0</v>
      </c>
      <c r="I25" s="16">
        <v>1</v>
      </c>
      <c r="J25" s="16">
        <v>0</v>
      </c>
      <c r="K25" s="16">
        <v>1</v>
      </c>
      <c r="L25" s="16">
        <v>1</v>
      </c>
      <c r="M25" s="14">
        <v>0</v>
      </c>
      <c r="N25" s="16">
        <v>0</v>
      </c>
    </row>
    <row r="26" spans="3:14">
      <c r="C26" s="17" t="s">
        <v>161</v>
      </c>
      <c r="D26" s="24">
        <v>2</v>
      </c>
      <c r="E26" s="16">
        <v>0</v>
      </c>
      <c r="F26" s="16">
        <v>0</v>
      </c>
      <c r="G26" s="16">
        <v>0</v>
      </c>
      <c r="H26" s="16">
        <v>0</v>
      </c>
      <c r="I26" s="16">
        <v>0</v>
      </c>
      <c r="J26" s="16">
        <v>0</v>
      </c>
      <c r="K26" s="16">
        <v>2</v>
      </c>
      <c r="L26" s="16">
        <v>0</v>
      </c>
      <c r="M26" s="14">
        <v>0</v>
      </c>
      <c r="N26" s="16">
        <v>0</v>
      </c>
    </row>
    <row r="27" spans="3:14">
      <c r="C27" s="17" t="s">
        <v>407</v>
      </c>
      <c r="D27" s="24">
        <v>1</v>
      </c>
      <c r="E27" s="16">
        <v>0</v>
      </c>
      <c r="F27" s="16">
        <v>1</v>
      </c>
      <c r="G27" s="16">
        <v>0</v>
      </c>
      <c r="H27" s="16">
        <v>1</v>
      </c>
      <c r="I27" s="16">
        <v>0</v>
      </c>
      <c r="J27" s="16">
        <v>0</v>
      </c>
      <c r="K27" s="16">
        <v>0</v>
      </c>
      <c r="L27" s="16">
        <v>0</v>
      </c>
      <c r="M27" s="14">
        <v>0</v>
      </c>
      <c r="N27" s="16">
        <v>1</v>
      </c>
    </row>
    <row r="28" spans="3:14">
      <c r="C28" s="17" t="s">
        <v>149</v>
      </c>
      <c r="D28" s="24">
        <v>3</v>
      </c>
      <c r="E28" s="16">
        <v>0.6</v>
      </c>
      <c r="F28" s="16">
        <v>0.6</v>
      </c>
      <c r="G28" s="16">
        <v>0.6</v>
      </c>
      <c r="H28" s="16">
        <v>0.6</v>
      </c>
      <c r="I28" s="16">
        <v>0</v>
      </c>
      <c r="J28" s="16">
        <v>0.6</v>
      </c>
      <c r="K28" s="16">
        <v>2</v>
      </c>
      <c r="L28" s="16">
        <v>0</v>
      </c>
      <c r="M28" s="14">
        <v>0</v>
      </c>
      <c r="N28" s="16">
        <v>0</v>
      </c>
    </row>
    <row r="29" spans="3:14">
      <c r="C29" s="17" t="s">
        <v>625</v>
      </c>
      <c r="D29" s="24">
        <v>1</v>
      </c>
      <c r="E29" s="16">
        <v>1</v>
      </c>
      <c r="F29" s="16">
        <v>0</v>
      </c>
      <c r="G29" s="16">
        <v>0</v>
      </c>
      <c r="H29" s="16">
        <v>0</v>
      </c>
      <c r="I29" s="16">
        <v>0</v>
      </c>
      <c r="J29" s="16">
        <v>0</v>
      </c>
      <c r="K29" s="16">
        <v>0</v>
      </c>
      <c r="L29" s="16">
        <v>0</v>
      </c>
      <c r="M29" s="14">
        <v>0</v>
      </c>
      <c r="N29" s="16">
        <v>0</v>
      </c>
    </row>
    <row r="30" spans="3:14">
      <c r="C30" s="17" t="s">
        <v>392</v>
      </c>
      <c r="D30" s="24">
        <v>1</v>
      </c>
      <c r="E30" s="16">
        <v>0</v>
      </c>
      <c r="F30" s="16">
        <v>0</v>
      </c>
      <c r="G30" s="16">
        <v>0</v>
      </c>
      <c r="H30" s="16">
        <v>0</v>
      </c>
      <c r="I30" s="16">
        <v>0</v>
      </c>
      <c r="J30" s="16">
        <v>0</v>
      </c>
      <c r="K30" s="16">
        <v>1</v>
      </c>
      <c r="L30" s="16">
        <v>0</v>
      </c>
      <c r="M30" s="14">
        <v>0</v>
      </c>
      <c r="N30" s="16">
        <v>0</v>
      </c>
    </row>
    <row r="31" spans="3:14">
      <c r="C31" s="17" t="s">
        <v>153</v>
      </c>
      <c r="D31" s="24">
        <v>1</v>
      </c>
      <c r="E31" s="16">
        <v>0</v>
      </c>
      <c r="F31" s="16">
        <v>0</v>
      </c>
      <c r="G31" s="16">
        <v>0</v>
      </c>
      <c r="H31" s="16">
        <v>0</v>
      </c>
      <c r="I31" s="16">
        <v>0</v>
      </c>
      <c r="J31" s="16">
        <v>1</v>
      </c>
      <c r="K31" s="16">
        <v>0</v>
      </c>
      <c r="L31" s="16">
        <v>1</v>
      </c>
      <c r="M31" s="14">
        <v>1</v>
      </c>
      <c r="N31" s="16">
        <v>0</v>
      </c>
    </row>
    <row r="32" spans="3:14">
      <c r="C32" s="17" t="s">
        <v>127</v>
      </c>
      <c r="D32" s="24">
        <v>3</v>
      </c>
      <c r="E32" s="16">
        <v>0</v>
      </c>
      <c r="F32" s="16">
        <v>0</v>
      </c>
      <c r="G32" s="16">
        <v>0</v>
      </c>
      <c r="H32" s="16">
        <v>1</v>
      </c>
      <c r="I32" s="16">
        <v>0</v>
      </c>
      <c r="J32" s="16">
        <v>1</v>
      </c>
      <c r="K32" s="16">
        <v>2</v>
      </c>
      <c r="L32" s="16">
        <v>0</v>
      </c>
      <c r="M32" s="14">
        <v>0</v>
      </c>
      <c r="N32" s="16">
        <v>0</v>
      </c>
    </row>
    <row r="33" spans="3:14">
      <c r="C33" s="17" t="s">
        <v>115</v>
      </c>
      <c r="D33" s="24">
        <v>4</v>
      </c>
      <c r="E33" s="16">
        <v>0</v>
      </c>
      <c r="F33" s="16">
        <v>0</v>
      </c>
      <c r="G33" s="16">
        <v>0</v>
      </c>
      <c r="H33" s="16">
        <v>0</v>
      </c>
      <c r="I33" s="16">
        <v>0</v>
      </c>
      <c r="J33" s="16">
        <v>0</v>
      </c>
      <c r="K33" s="16">
        <v>3</v>
      </c>
      <c r="L33" s="16">
        <v>0</v>
      </c>
      <c r="M33" s="14">
        <v>0</v>
      </c>
      <c r="N33" s="16">
        <v>0</v>
      </c>
    </row>
    <row r="34" spans="3:14">
      <c r="C34" s="17" t="s">
        <v>157</v>
      </c>
      <c r="D34" s="24">
        <v>1</v>
      </c>
      <c r="E34" s="16">
        <v>0</v>
      </c>
      <c r="F34" s="16">
        <v>0</v>
      </c>
      <c r="G34" s="16">
        <v>0</v>
      </c>
      <c r="H34" s="16">
        <v>0</v>
      </c>
      <c r="I34" s="16">
        <v>0</v>
      </c>
      <c r="J34" s="16">
        <v>0</v>
      </c>
      <c r="K34" s="16">
        <v>0</v>
      </c>
      <c r="L34" s="16">
        <v>0</v>
      </c>
      <c r="M34" s="14">
        <v>0</v>
      </c>
      <c r="N34" s="16">
        <v>0</v>
      </c>
    </row>
    <row r="35" spans="3:14">
      <c r="C35" s="17" t="s">
        <v>140</v>
      </c>
      <c r="D35" s="24">
        <v>4</v>
      </c>
      <c r="E35" s="16">
        <v>0</v>
      </c>
      <c r="F35" s="16">
        <v>0</v>
      </c>
      <c r="G35" s="16">
        <v>0</v>
      </c>
      <c r="H35" s="16">
        <v>0</v>
      </c>
      <c r="I35" s="16">
        <v>0</v>
      </c>
      <c r="J35" s="16">
        <v>1</v>
      </c>
      <c r="K35" s="16">
        <v>1</v>
      </c>
      <c r="L35" s="16">
        <v>1</v>
      </c>
      <c r="M35" s="14">
        <v>1</v>
      </c>
      <c r="N35" s="16">
        <v>0</v>
      </c>
    </row>
    <row r="36" spans="3:14">
      <c r="C36" s="17" t="s">
        <v>397</v>
      </c>
      <c r="D36" s="24">
        <v>1</v>
      </c>
      <c r="E36" s="16">
        <v>0</v>
      </c>
      <c r="F36" s="16">
        <v>0</v>
      </c>
      <c r="G36" s="16">
        <v>0</v>
      </c>
      <c r="H36" s="16">
        <v>0</v>
      </c>
      <c r="I36" s="16">
        <v>0</v>
      </c>
      <c r="J36" s="16">
        <v>0</v>
      </c>
      <c r="K36" s="16">
        <v>0</v>
      </c>
      <c r="L36" s="16">
        <v>0</v>
      </c>
      <c r="M36" s="14">
        <v>0</v>
      </c>
      <c r="N36" s="16">
        <v>0</v>
      </c>
    </row>
    <row r="37" spans="3:14">
      <c r="C37" s="17" t="s">
        <v>627</v>
      </c>
      <c r="D37" s="24">
        <v>1</v>
      </c>
      <c r="E37" s="16">
        <v>0</v>
      </c>
      <c r="F37" s="16">
        <v>0</v>
      </c>
      <c r="G37" s="16">
        <v>0</v>
      </c>
      <c r="H37" s="16">
        <v>0</v>
      </c>
      <c r="I37" s="16">
        <v>0</v>
      </c>
      <c r="J37" s="16">
        <v>0</v>
      </c>
      <c r="K37" s="16">
        <v>1</v>
      </c>
      <c r="L37" s="16">
        <v>0</v>
      </c>
      <c r="M37" s="14">
        <v>0</v>
      </c>
      <c r="N37" s="16">
        <v>0</v>
      </c>
    </row>
    <row r="38" spans="3:14">
      <c r="C38" s="17" t="s">
        <v>543</v>
      </c>
      <c r="D38" s="24">
        <v>1</v>
      </c>
      <c r="E38" s="16">
        <v>0</v>
      </c>
      <c r="F38" s="16">
        <v>0</v>
      </c>
      <c r="G38" s="16">
        <v>0</v>
      </c>
      <c r="H38" s="16">
        <v>0</v>
      </c>
      <c r="I38" s="16">
        <v>0</v>
      </c>
      <c r="J38" s="16">
        <v>0</v>
      </c>
      <c r="K38" s="16">
        <v>0</v>
      </c>
      <c r="L38" s="16">
        <v>0</v>
      </c>
      <c r="M38" s="14">
        <v>0</v>
      </c>
      <c r="N38" s="16">
        <v>0</v>
      </c>
    </row>
    <row r="39" spans="3:14">
      <c r="C39" s="17" t="s">
        <v>515</v>
      </c>
      <c r="D39" s="24">
        <v>1</v>
      </c>
      <c r="E39" s="16">
        <v>0</v>
      </c>
      <c r="F39" s="16">
        <v>0</v>
      </c>
      <c r="G39" s="16">
        <v>0</v>
      </c>
      <c r="H39" s="16">
        <v>0</v>
      </c>
      <c r="I39" s="16">
        <v>0</v>
      </c>
      <c r="J39" s="16">
        <v>0</v>
      </c>
      <c r="K39" s="16">
        <v>1</v>
      </c>
      <c r="L39" s="16">
        <v>0</v>
      </c>
      <c r="M39" s="14">
        <v>0</v>
      </c>
      <c r="N39" s="16">
        <v>0</v>
      </c>
    </row>
    <row r="40" spans="3:14">
      <c r="C40" s="17" t="s">
        <v>167</v>
      </c>
      <c r="D40" s="24">
        <v>2</v>
      </c>
      <c r="E40" s="16">
        <v>0</v>
      </c>
      <c r="F40" s="16">
        <v>0</v>
      </c>
      <c r="G40" s="16">
        <v>0</v>
      </c>
      <c r="H40" s="16">
        <v>0</v>
      </c>
      <c r="I40" s="16">
        <v>0</v>
      </c>
      <c r="J40" s="16">
        <v>0</v>
      </c>
      <c r="K40" s="16">
        <v>1</v>
      </c>
      <c r="L40" s="16">
        <v>0</v>
      </c>
      <c r="M40" s="14">
        <v>1</v>
      </c>
      <c r="N40" s="16">
        <v>0</v>
      </c>
    </row>
    <row r="41" spans="3:14">
      <c r="C41" s="17" t="s">
        <v>354</v>
      </c>
      <c r="D41" s="24">
        <v>4</v>
      </c>
      <c r="E41" s="16">
        <v>0</v>
      </c>
      <c r="F41" s="16">
        <v>0</v>
      </c>
      <c r="G41" s="16">
        <v>0</v>
      </c>
      <c r="H41" s="16">
        <v>1</v>
      </c>
      <c r="I41" s="16">
        <v>0</v>
      </c>
      <c r="J41" s="16">
        <v>0</v>
      </c>
      <c r="K41" s="16">
        <v>1</v>
      </c>
      <c r="L41" s="16">
        <v>0</v>
      </c>
      <c r="M41" s="14">
        <v>1</v>
      </c>
      <c r="N41" s="16">
        <v>0</v>
      </c>
    </row>
    <row r="42" spans="3:14">
      <c r="C42" s="17" t="s">
        <v>160</v>
      </c>
      <c r="D42" s="24">
        <v>7</v>
      </c>
      <c r="E42" s="16">
        <v>0</v>
      </c>
      <c r="F42" s="16">
        <v>0</v>
      </c>
      <c r="G42" s="16">
        <v>0</v>
      </c>
      <c r="H42" s="16">
        <v>0</v>
      </c>
      <c r="I42" s="16">
        <v>0</v>
      </c>
      <c r="J42" s="16">
        <v>0</v>
      </c>
      <c r="K42" s="16">
        <v>5</v>
      </c>
      <c r="L42" s="16">
        <v>0</v>
      </c>
      <c r="M42" s="14">
        <v>0</v>
      </c>
      <c r="N42" s="16">
        <v>1</v>
      </c>
    </row>
    <row r="43" spans="3:14">
      <c r="C43" s="17" t="s">
        <v>163</v>
      </c>
      <c r="D43" s="24">
        <v>19</v>
      </c>
      <c r="E43" s="16">
        <v>1</v>
      </c>
      <c r="F43" s="16">
        <v>1</v>
      </c>
      <c r="G43" s="16">
        <v>1</v>
      </c>
      <c r="H43" s="16">
        <v>0</v>
      </c>
      <c r="I43" s="16">
        <v>1</v>
      </c>
      <c r="J43" s="16">
        <v>0</v>
      </c>
      <c r="K43" s="16">
        <v>15</v>
      </c>
      <c r="L43" s="16">
        <v>1</v>
      </c>
      <c r="M43" s="14">
        <v>1</v>
      </c>
      <c r="N43" s="16">
        <v>1</v>
      </c>
    </row>
    <row r="44" spans="3:14">
      <c r="C44" s="17" t="s">
        <v>137</v>
      </c>
      <c r="D44" s="24">
        <v>3</v>
      </c>
      <c r="E44" s="16">
        <v>0</v>
      </c>
      <c r="F44" s="16">
        <v>0</v>
      </c>
      <c r="G44" s="16">
        <v>0</v>
      </c>
      <c r="H44" s="16">
        <v>0</v>
      </c>
      <c r="I44" s="16">
        <v>0</v>
      </c>
      <c r="J44" s="16">
        <v>0</v>
      </c>
      <c r="K44" s="16">
        <v>0</v>
      </c>
      <c r="L44" s="16">
        <v>0</v>
      </c>
      <c r="M44" s="14">
        <v>0</v>
      </c>
      <c r="N44" s="16">
        <v>1</v>
      </c>
    </row>
    <row r="45" spans="3:14">
      <c r="C45" s="17" t="s">
        <v>151</v>
      </c>
      <c r="D45" s="24">
        <v>3</v>
      </c>
      <c r="E45" s="16">
        <v>0</v>
      </c>
      <c r="F45" s="16">
        <v>0</v>
      </c>
      <c r="G45" s="16">
        <v>0</v>
      </c>
      <c r="H45" s="16">
        <v>1</v>
      </c>
      <c r="I45" s="16">
        <v>0</v>
      </c>
      <c r="J45" s="16">
        <v>0</v>
      </c>
      <c r="K45" s="16">
        <v>2</v>
      </c>
      <c r="L45" s="16">
        <v>0</v>
      </c>
      <c r="M45" s="14">
        <v>0</v>
      </c>
      <c r="N45" s="16">
        <v>1</v>
      </c>
    </row>
    <row r="46" spans="3:14">
      <c r="C46" s="17" t="s">
        <v>483</v>
      </c>
      <c r="D46" s="24">
        <v>1</v>
      </c>
      <c r="E46" s="16">
        <v>0</v>
      </c>
      <c r="F46" s="16">
        <v>0</v>
      </c>
      <c r="G46" s="16">
        <v>0</v>
      </c>
      <c r="H46" s="16">
        <v>0</v>
      </c>
      <c r="I46" s="16">
        <v>0</v>
      </c>
      <c r="J46" s="16">
        <v>0</v>
      </c>
      <c r="K46" s="16">
        <v>0</v>
      </c>
      <c r="L46" s="16">
        <v>1</v>
      </c>
      <c r="M46" s="14">
        <v>0</v>
      </c>
      <c r="N46" s="16">
        <v>0</v>
      </c>
    </row>
    <row r="47" spans="3:14">
      <c r="C47" s="17" t="s">
        <v>147</v>
      </c>
      <c r="D47" s="24">
        <v>1</v>
      </c>
      <c r="E47" s="16">
        <v>0</v>
      </c>
      <c r="F47" s="16">
        <v>0</v>
      </c>
      <c r="G47" s="16">
        <v>0</v>
      </c>
      <c r="H47" s="16">
        <v>0</v>
      </c>
      <c r="I47" s="16">
        <v>0</v>
      </c>
      <c r="J47" s="16">
        <v>0</v>
      </c>
      <c r="K47" s="16">
        <v>1</v>
      </c>
      <c r="L47" s="16">
        <v>0</v>
      </c>
      <c r="M47" s="14">
        <v>0</v>
      </c>
      <c r="N47" s="16">
        <v>0</v>
      </c>
    </row>
    <row r="48" spans="3:14">
      <c r="C48" s="17" t="s">
        <v>128</v>
      </c>
      <c r="D48" s="24">
        <v>1</v>
      </c>
      <c r="E48" s="16">
        <v>0</v>
      </c>
      <c r="F48" s="16">
        <v>0</v>
      </c>
      <c r="G48" s="16">
        <v>0</v>
      </c>
      <c r="H48" s="16">
        <v>0</v>
      </c>
      <c r="I48" s="16">
        <v>0</v>
      </c>
      <c r="J48" s="16">
        <v>0</v>
      </c>
      <c r="K48" s="16">
        <v>0</v>
      </c>
      <c r="L48" s="16">
        <v>0</v>
      </c>
      <c r="M48" s="14">
        <v>0</v>
      </c>
      <c r="N48" s="16">
        <v>0</v>
      </c>
    </row>
    <row r="49" spans="3:14">
      <c r="C49" s="17" t="s">
        <v>146</v>
      </c>
      <c r="D49" s="24">
        <v>2</v>
      </c>
      <c r="E49" s="16">
        <v>0</v>
      </c>
      <c r="F49" s="16">
        <v>0</v>
      </c>
      <c r="G49" s="16">
        <v>0</v>
      </c>
      <c r="H49" s="16">
        <v>0</v>
      </c>
      <c r="I49" s="16">
        <v>0</v>
      </c>
      <c r="J49" s="16">
        <v>0</v>
      </c>
      <c r="K49" s="16">
        <v>1</v>
      </c>
      <c r="L49" s="16">
        <v>0</v>
      </c>
      <c r="M49" s="14">
        <v>0</v>
      </c>
      <c r="N49" s="16">
        <v>0</v>
      </c>
    </row>
    <row r="50" spans="3:14">
      <c r="C50" s="17" t="s">
        <v>537</v>
      </c>
      <c r="D50" s="24">
        <v>1</v>
      </c>
      <c r="E50" s="16">
        <v>0</v>
      </c>
      <c r="F50" s="16">
        <v>0</v>
      </c>
      <c r="G50" s="16">
        <v>0</v>
      </c>
      <c r="H50" s="16">
        <v>0.75</v>
      </c>
      <c r="I50" s="16">
        <v>0</v>
      </c>
      <c r="J50" s="16">
        <v>0.75</v>
      </c>
      <c r="K50" s="16">
        <v>0</v>
      </c>
      <c r="L50" s="16">
        <v>0.75</v>
      </c>
      <c r="M50" s="14">
        <v>0.75</v>
      </c>
      <c r="N50" s="16">
        <v>0</v>
      </c>
    </row>
    <row r="51" spans="3:14">
      <c r="C51" s="17" t="s">
        <v>526</v>
      </c>
      <c r="D51" s="24">
        <v>1</v>
      </c>
      <c r="E51" s="16">
        <v>0</v>
      </c>
      <c r="F51" s="16">
        <v>0</v>
      </c>
      <c r="G51" s="16">
        <v>0</v>
      </c>
      <c r="H51" s="16">
        <v>0</v>
      </c>
      <c r="I51" s="16">
        <v>0</v>
      </c>
      <c r="J51" s="16">
        <v>0</v>
      </c>
      <c r="K51" s="16">
        <v>1</v>
      </c>
      <c r="L51" s="16">
        <v>0</v>
      </c>
      <c r="M51" s="14">
        <v>0</v>
      </c>
      <c r="N51" s="16">
        <v>0</v>
      </c>
    </row>
    <row r="52" spans="3:14">
      <c r="C52" s="17" t="s">
        <v>628</v>
      </c>
      <c r="D52" s="24">
        <v>3</v>
      </c>
      <c r="E52" s="16">
        <v>0</v>
      </c>
      <c r="F52" s="16">
        <v>0</v>
      </c>
      <c r="G52" s="16">
        <v>0</v>
      </c>
      <c r="H52" s="16">
        <v>0</v>
      </c>
      <c r="I52" s="16">
        <v>0</v>
      </c>
      <c r="J52" s="16">
        <v>0</v>
      </c>
      <c r="K52" s="16">
        <v>2</v>
      </c>
      <c r="L52" s="16">
        <v>0</v>
      </c>
      <c r="M52" s="14">
        <v>1</v>
      </c>
      <c r="N52" s="16">
        <v>0</v>
      </c>
    </row>
    <row r="53" spans="3:14">
      <c r="C53" s="17" t="s">
        <v>632</v>
      </c>
      <c r="D53" s="24">
        <v>1</v>
      </c>
      <c r="E53" s="16">
        <v>0</v>
      </c>
      <c r="F53" s="16">
        <v>0</v>
      </c>
      <c r="G53" s="16">
        <v>0</v>
      </c>
      <c r="H53" s="16">
        <v>0</v>
      </c>
      <c r="I53" s="16">
        <v>0</v>
      </c>
      <c r="J53" s="16">
        <v>0</v>
      </c>
      <c r="K53" s="16">
        <v>1</v>
      </c>
      <c r="L53" s="16">
        <v>0</v>
      </c>
      <c r="M53" s="14">
        <v>0</v>
      </c>
      <c r="N53" s="16">
        <v>0</v>
      </c>
    </row>
    <row r="54" spans="3:14">
      <c r="C54" s="17" t="s">
        <v>626</v>
      </c>
      <c r="D54" s="24">
        <v>2</v>
      </c>
      <c r="E54" s="16">
        <v>0</v>
      </c>
      <c r="F54" s="16">
        <v>0</v>
      </c>
      <c r="G54" s="16">
        <v>0</v>
      </c>
      <c r="H54" s="16">
        <v>0</v>
      </c>
      <c r="I54" s="16">
        <v>1</v>
      </c>
      <c r="J54" s="16">
        <v>2</v>
      </c>
      <c r="K54" s="16">
        <v>0</v>
      </c>
      <c r="L54" s="16">
        <v>0</v>
      </c>
      <c r="M54" s="14">
        <v>1</v>
      </c>
      <c r="N54" s="16">
        <v>0</v>
      </c>
    </row>
    <row r="55" spans="3:14">
      <c r="C55" s="17" t="s">
        <v>119</v>
      </c>
      <c r="D55" s="24">
        <v>3</v>
      </c>
      <c r="E55" s="16">
        <v>0</v>
      </c>
      <c r="F55" s="16">
        <v>0</v>
      </c>
      <c r="G55" s="16">
        <v>1</v>
      </c>
      <c r="H55" s="16">
        <v>1</v>
      </c>
      <c r="I55" s="16">
        <v>0</v>
      </c>
      <c r="J55" s="16">
        <v>1</v>
      </c>
      <c r="K55" s="16">
        <v>2</v>
      </c>
      <c r="L55" s="16">
        <v>0</v>
      </c>
      <c r="M55" s="14">
        <v>1</v>
      </c>
      <c r="N55" s="16">
        <v>1</v>
      </c>
    </row>
    <row r="56" spans="3:14">
      <c r="C56" s="17" t="s">
        <v>143</v>
      </c>
      <c r="D56" s="24">
        <v>1</v>
      </c>
      <c r="E56" s="16">
        <v>0</v>
      </c>
      <c r="F56" s="16">
        <v>0</v>
      </c>
      <c r="G56" s="16">
        <v>0</v>
      </c>
      <c r="H56" s="16">
        <v>0</v>
      </c>
      <c r="I56" s="16">
        <v>0</v>
      </c>
      <c r="J56" s="16">
        <v>0</v>
      </c>
      <c r="K56" s="16">
        <v>1</v>
      </c>
      <c r="L56" s="16">
        <v>0</v>
      </c>
      <c r="M56" s="14">
        <v>0</v>
      </c>
      <c r="N56" s="16">
        <v>0</v>
      </c>
    </row>
    <row r="57" spans="3:14">
      <c r="C57" s="17" t="s">
        <v>113</v>
      </c>
      <c r="D57" s="24">
        <v>4</v>
      </c>
      <c r="E57" s="16">
        <v>0</v>
      </c>
      <c r="F57" s="16">
        <v>0</v>
      </c>
      <c r="G57" s="16">
        <v>0</v>
      </c>
      <c r="H57" s="16">
        <v>0</v>
      </c>
      <c r="I57" s="16">
        <v>0</v>
      </c>
      <c r="J57" s="16">
        <v>0</v>
      </c>
      <c r="K57" s="16">
        <v>3</v>
      </c>
      <c r="L57" s="16">
        <v>1</v>
      </c>
      <c r="M57" s="14">
        <v>0</v>
      </c>
      <c r="N57" s="16">
        <v>1</v>
      </c>
    </row>
    <row r="58" spans="3:14">
      <c r="C58" s="17" t="s">
        <v>412</v>
      </c>
      <c r="D58" s="24">
        <v>1</v>
      </c>
      <c r="E58" s="16">
        <v>0</v>
      </c>
      <c r="F58" s="16">
        <v>0</v>
      </c>
      <c r="G58" s="16">
        <v>0</v>
      </c>
      <c r="H58" s="16">
        <v>0</v>
      </c>
      <c r="I58" s="16">
        <v>0</v>
      </c>
      <c r="J58" s="16">
        <v>0</v>
      </c>
      <c r="K58" s="16">
        <v>1</v>
      </c>
      <c r="L58" s="16">
        <v>0</v>
      </c>
      <c r="M58" s="14">
        <v>0</v>
      </c>
      <c r="N58" s="16">
        <v>0</v>
      </c>
    </row>
    <row r="59" spans="3:14">
      <c r="C59" s="17" t="s">
        <v>122</v>
      </c>
      <c r="D59" s="24">
        <v>2</v>
      </c>
      <c r="E59" s="16">
        <v>0</v>
      </c>
      <c r="F59" s="16">
        <v>0</v>
      </c>
      <c r="G59" s="16">
        <v>0</v>
      </c>
      <c r="H59" s="16">
        <v>0</v>
      </c>
      <c r="I59" s="16">
        <v>0</v>
      </c>
      <c r="J59" s="16">
        <v>0</v>
      </c>
      <c r="K59" s="16">
        <v>1</v>
      </c>
      <c r="L59" s="16">
        <v>0</v>
      </c>
      <c r="M59" s="14">
        <v>0</v>
      </c>
      <c r="N59" s="16">
        <v>0</v>
      </c>
    </row>
    <row r="60" spans="3:14">
      <c r="C60" s="17" t="s">
        <v>349</v>
      </c>
      <c r="D60" s="24">
        <v>2</v>
      </c>
      <c r="E60" s="16">
        <v>0</v>
      </c>
      <c r="F60" s="16">
        <v>0</v>
      </c>
      <c r="G60" s="16">
        <v>0</v>
      </c>
      <c r="H60" s="16">
        <v>0</v>
      </c>
      <c r="I60" s="16">
        <v>0</v>
      </c>
      <c r="J60" s="16">
        <v>0</v>
      </c>
      <c r="K60" s="16">
        <v>1</v>
      </c>
      <c r="L60" s="16">
        <v>0</v>
      </c>
      <c r="M60" s="14">
        <v>0</v>
      </c>
      <c r="N60" s="16">
        <v>1</v>
      </c>
    </row>
    <row r="61" spans="3:14">
      <c r="C61" s="17" t="s">
        <v>629</v>
      </c>
      <c r="D61" s="24">
        <v>2</v>
      </c>
      <c r="E61" s="16">
        <v>0</v>
      </c>
      <c r="F61" s="16">
        <v>1</v>
      </c>
      <c r="G61" s="16">
        <v>0</v>
      </c>
      <c r="H61" s="16">
        <v>0</v>
      </c>
      <c r="I61" s="16">
        <v>0</v>
      </c>
      <c r="J61" s="16">
        <v>0</v>
      </c>
      <c r="K61" s="16">
        <v>0</v>
      </c>
      <c r="L61" s="16">
        <v>1</v>
      </c>
      <c r="M61" s="14">
        <v>0</v>
      </c>
      <c r="N61" s="16">
        <v>0</v>
      </c>
    </row>
    <row r="62" spans="3:14">
      <c r="C62" s="17" t="s">
        <v>511</v>
      </c>
      <c r="D62" s="24">
        <v>1</v>
      </c>
      <c r="E62" s="16">
        <v>0</v>
      </c>
      <c r="F62" s="16">
        <v>0</v>
      </c>
      <c r="G62" s="16">
        <v>0</v>
      </c>
      <c r="H62" s="16">
        <v>0</v>
      </c>
      <c r="I62" s="16">
        <v>0</v>
      </c>
      <c r="J62" s="16">
        <v>0</v>
      </c>
      <c r="K62" s="16">
        <v>1</v>
      </c>
      <c r="L62" s="16">
        <v>0</v>
      </c>
      <c r="M62" s="14">
        <v>0</v>
      </c>
      <c r="N62" s="16">
        <v>0</v>
      </c>
    </row>
    <row r="63" spans="3:14">
      <c r="C63" s="17" t="s">
        <v>355</v>
      </c>
      <c r="D63" s="24">
        <v>4</v>
      </c>
      <c r="E63" s="16">
        <v>0</v>
      </c>
      <c r="F63" s="16">
        <v>0</v>
      </c>
      <c r="G63" s="16">
        <v>1</v>
      </c>
      <c r="H63" s="16">
        <v>0</v>
      </c>
      <c r="I63" s="16">
        <v>0</v>
      </c>
      <c r="J63" s="16">
        <v>0</v>
      </c>
      <c r="K63" s="16">
        <v>3</v>
      </c>
      <c r="L63" s="16">
        <v>2</v>
      </c>
      <c r="M63" s="14">
        <v>1</v>
      </c>
      <c r="N63" s="16">
        <v>0</v>
      </c>
    </row>
    <row r="64" spans="3:14">
      <c r="C64" s="17" t="s">
        <v>633</v>
      </c>
      <c r="D64" s="24">
        <v>1</v>
      </c>
      <c r="E64" s="16">
        <v>0</v>
      </c>
      <c r="F64" s="16">
        <v>0</v>
      </c>
      <c r="G64" s="16">
        <v>0</v>
      </c>
      <c r="H64" s="16">
        <v>0</v>
      </c>
      <c r="I64" s="16">
        <v>0</v>
      </c>
      <c r="J64" s="16">
        <v>0</v>
      </c>
      <c r="K64" s="16">
        <v>1</v>
      </c>
      <c r="L64" s="16">
        <v>0</v>
      </c>
      <c r="M64" s="14">
        <v>0</v>
      </c>
      <c r="N64" s="16">
        <v>0</v>
      </c>
    </row>
    <row r="65" spans="3:14">
      <c r="C65" s="17" t="s">
        <v>548</v>
      </c>
      <c r="D65" s="24">
        <v>1</v>
      </c>
      <c r="E65" s="16">
        <v>0</v>
      </c>
      <c r="F65" s="16">
        <v>0</v>
      </c>
      <c r="G65" s="16">
        <v>0</v>
      </c>
      <c r="H65" s="16">
        <v>0</v>
      </c>
      <c r="I65" s="16">
        <v>0</v>
      </c>
      <c r="J65" s="16">
        <v>0</v>
      </c>
      <c r="K65" s="16">
        <v>0</v>
      </c>
      <c r="L65" s="16">
        <v>0</v>
      </c>
      <c r="M65" s="14">
        <v>0</v>
      </c>
      <c r="N65" s="16">
        <v>0</v>
      </c>
    </row>
    <row r="66" spans="3:14">
      <c r="C66" s="17" t="s">
        <v>345</v>
      </c>
      <c r="D66" s="24">
        <v>1</v>
      </c>
      <c r="E66" s="16">
        <v>0</v>
      </c>
      <c r="F66" s="16">
        <v>0</v>
      </c>
      <c r="G66" s="16">
        <v>0</v>
      </c>
      <c r="H66" s="16">
        <v>0</v>
      </c>
      <c r="I66" s="16">
        <v>0</v>
      </c>
      <c r="J66" s="16">
        <v>0</v>
      </c>
      <c r="K66" s="16">
        <v>0</v>
      </c>
      <c r="L66" s="16">
        <v>0</v>
      </c>
      <c r="M66" s="14">
        <v>0</v>
      </c>
      <c r="N66" s="16">
        <v>0</v>
      </c>
    </row>
    <row r="67" spans="3:14">
      <c r="C67" s="17" t="s">
        <v>124</v>
      </c>
      <c r="D67" s="24">
        <v>1</v>
      </c>
      <c r="E67" s="16">
        <v>0</v>
      </c>
      <c r="F67" s="16">
        <v>0</v>
      </c>
      <c r="G67" s="16">
        <v>0</v>
      </c>
      <c r="H67" s="16">
        <v>0</v>
      </c>
      <c r="I67" s="16">
        <v>0</v>
      </c>
      <c r="J67" s="16">
        <v>0</v>
      </c>
      <c r="K67" s="16">
        <v>0</v>
      </c>
      <c r="L67" s="16">
        <v>0</v>
      </c>
      <c r="M67" s="14">
        <v>0</v>
      </c>
      <c r="N67" s="16">
        <v>0</v>
      </c>
    </row>
    <row r="68" spans="3:14">
      <c r="C68" s="17" t="s">
        <v>118</v>
      </c>
      <c r="D68" s="24">
        <v>5</v>
      </c>
      <c r="E68" s="16">
        <v>0</v>
      </c>
      <c r="F68" s="16">
        <v>0</v>
      </c>
      <c r="G68" s="16">
        <v>1</v>
      </c>
      <c r="H68" s="16">
        <v>0</v>
      </c>
      <c r="I68" s="16">
        <v>0</v>
      </c>
      <c r="J68" s="16">
        <v>1</v>
      </c>
      <c r="K68" s="16">
        <v>0</v>
      </c>
      <c r="L68" s="16">
        <v>0</v>
      </c>
      <c r="M68" s="14">
        <v>0</v>
      </c>
      <c r="N68" s="16">
        <v>0</v>
      </c>
    </row>
    <row r="69" spans="3:14">
      <c r="C69" s="17" t="s">
        <v>535</v>
      </c>
      <c r="D69" s="24">
        <v>2</v>
      </c>
      <c r="E69" s="16">
        <v>0</v>
      </c>
      <c r="F69" s="16">
        <v>1</v>
      </c>
      <c r="G69" s="16">
        <v>0</v>
      </c>
      <c r="H69" s="16">
        <v>0</v>
      </c>
      <c r="I69" s="16">
        <v>0</v>
      </c>
      <c r="J69" s="16">
        <v>0</v>
      </c>
      <c r="K69" s="16">
        <v>1</v>
      </c>
      <c r="L69" s="16">
        <v>0</v>
      </c>
      <c r="M69" s="14">
        <v>0</v>
      </c>
      <c r="N69" s="16">
        <v>1</v>
      </c>
    </row>
    <row r="70" spans="3:14">
      <c r="C70" s="17" t="s">
        <v>164</v>
      </c>
      <c r="D70" s="24">
        <v>3</v>
      </c>
      <c r="E70" s="16">
        <v>0</v>
      </c>
      <c r="F70" s="16">
        <v>0</v>
      </c>
      <c r="G70" s="16">
        <v>2</v>
      </c>
      <c r="H70" s="16">
        <v>0</v>
      </c>
      <c r="I70" s="16">
        <v>1</v>
      </c>
      <c r="J70" s="16">
        <v>1</v>
      </c>
      <c r="K70" s="16">
        <v>1</v>
      </c>
      <c r="L70" s="16">
        <v>0</v>
      </c>
      <c r="M70" s="14">
        <v>0</v>
      </c>
      <c r="N70" s="16">
        <v>1</v>
      </c>
    </row>
    <row r="71" spans="3:14">
      <c r="C71" s="17" t="s">
        <v>145</v>
      </c>
      <c r="D71" s="24">
        <v>2</v>
      </c>
      <c r="E71" s="16">
        <v>0</v>
      </c>
      <c r="F71" s="16">
        <v>0</v>
      </c>
      <c r="G71" s="16">
        <v>0</v>
      </c>
      <c r="H71" s="16">
        <v>0</v>
      </c>
      <c r="I71" s="16">
        <v>0</v>
      </c>
      <c r="J71" s="16">
        <v>0</v>
      </c>
      <c r="K71" s="16">
        <v>1</v>
      </c>
      <c r="L71" s="16">
        <v>0</v>
      </c>
      <c r="M71" s="14">
        <v>0</v>
      </c>
      <c r="N71" s="16">
        <v>0</v>
      </c>
    </row>
    <row r="72" spans="3:14">
      <c r="C72" s="17" t="s">
        <v>509</v>
      </c>
      <c r="D72" s="24">
        <v>1</v>
      </c>
      <c r="E72" s="16">
        <v>0</v>
      </c>
      <c r="F72" s="16">
        <v>0</v>
      </c>
      <c r="G72" s="16">
        <v>0</v>
      </c>
      <c r="H72" s="16">
        <v>1</v>
      </c>
      <c r="I72" s="16">
        <v>0</v>
      </c>
      <c r="J72" s="16">
        <v>0</v>
      </c>
      <c r="K72" s="16">
        <v>0</v>
      </c>
      <c r="L72" s="16">
        <v>1</v>
      </c>
      <c r="M72" s="14">
        <v>1</v>
      </c>
      <c r="N72" s="16">
        <v>0</v>
      </c>
    </row>
    <row r="73" spans="3:14">
      <c r="C73" s="17" t="s">
        <v>572</v>
      </c>
      <c r="D73" s="24">
        <v>1</v>
      </c>
      <c r="E73" s="16">
        <v>0</v>
      </c>
      <c r="F73" s="16">
        <v>0</v>
      </c>
      <c r="G73" s="16">
        <v>0</v>
      </c>
      <c r="H73" s="16">
        <v>0</v>
      </c>
      <c r="I73" s="16">
        <v>0</v>
      </c>
      <c r="J73" s="16">
        <v>0</v>
      </c>
      <c r="K73" s="16">
        <v>0</v>
      </c>
      <c r="L73" s="16">
        <v>0</v>
      </c>
      <c r="M73" s="14">
        <v>0</v>
      </c>
      <c r="N73" s="16">
        <v>1</v>
      </c>
    </row>
    <row r="74" spans="3:14">
      <c r="C74" s="17" t="s">
        <v>166</v>
      </c>
      <c r="D74" s="24">
        <v>4</v>
      </c>
      <c r="E74" s="16">
        <v>0.6</v>
      </c>
      <c r="F74" s="16">
        <v>0</v>
      </c>
      <c r="G74" s="16">
        <v>0</v>
      </c>
      <c r="H74" s="16">
        <v>0</v>
      </c>
      <c r="I74" s="16">
        <v>0.6</v>
      </c>
      <c r="J74" s="16">
        <v>1.6</v>
      </c>
      <c r="K74" s="16">
        <v>1</v>
      </c>
      <c r="L74" s="16">
        <v>1.6</v>
      </c>
      <c r="M74" s="14">
        <v>1.6</v>
      </c>
      <c r="N74" s="16">
        <v>0</v>
      </c>
    </row>
    <row r="75" spans="3:14">
      <c r="C75" s="17" t="s">
        <v>132</v>
      </c>
      <c r="D75" s="24">
        <v>1</v>
      </c>
      <c r="E75" s="16">
        <v>0</v>
      </c>
      <c r="F75" s="16">
        <v>0</v>
      </c>
      <c r="G75" s="16">
        <v>0</v>
      </c>
      <c r="H75" s="16">
        <v>0</v>
      </c>
      <c r="I75" s="16">
        <v>0</v>
      </c>
      <c r="J75" s="16">
        <v>0</v>
      </c>
      <c r="K75" s="16">
        <v>1</v>
      </c>
      <c r="L75" s="16">
        <v>0</v>
      </c>
      <c r="M75" s="14">
        <v>0</v>
      </c>
      <c r="N75" s="16">
        <v>0</v>
      </c>
    </row>
    <row r="76" spans="3:14">
      <c r="C76" s="17" t="s">
        <v>141</v>
      </c>
      <c r="D76" s="24">
        <v>3</v>
      </c>
      <c r="E76" s="16">
        <v>0</v>
      </c>
      <c r="F76" s="16">
        <v>0</v>
      </c>
      <c r="G76" s="16">
        <v>0</v>
      </c>
      <c r="H76" s="16">
        <v>1</v>
      </c>
      <c r="I76" s="16">
        <v>0</v>
      </c>
      <c r="J76" s="16">
        <v>0</v>
      </c>
      <c r="K76" s="16">
        <v>2</v>
      </c>
      <c r="L76" s="16">
        <v>0</v>
      </c>
      <c r="M76" s="14">
        <v>0</v>
      </c>
      <c r="N76" s="16">
        <v>0</v>
      </c>
    </row>
    <row r="77" spans="3:14">
      <c r="C77" s="17" t="s">
        <v>126</v>
      </c>
      <c r="D77" s="24">
        <v>3</v>
      </c>
      <c r="E77" s="16">
        <v>0</v>
      </c>
      <c r="F77" s="16">
        <v>0</v>
      </c>
      <c r="G77" s="16">
        <v>0</v>
      </c>
      <c r="H77" s="16">
        <v>0</v>
      </c>
      <c r="I77" s="16">
        <v>0</v>
      </c>
      <c r="J77" s="16">
        <v>0</v>
      </c>
      <c r="K77" s="16">
        <v>2</v>
      </c>
      <c r="L77" s="16">
        <v>0</v>
      </c>
      <c r="M77" s="14">
        <v>0</v>
      </c>
      <c r="N77" s="16">
        <v>1</v>
      </c>
    </row>
    <row r="78" spans="3:14">
      <c r="C78" s="17" t="s">
        <v>139</v>
      </c>
      <c r="D78" s="24">
        <v>2</v>
      </c>
      <c r="E78" s="16">
        <v>0</v>
      </c>
      <c r="F78" s="16">
        <v>0</v>
      </c>
      <c r="G78" s="16">
        <v>0</v>
      </c>
      <c r="H78" s="16">
        <v>1</v>
      </c>
      <c r="I78" s="16">
        <v>0</v>
      </c>
      <c r="J78" s="16">
        <v>1</v>
      </c>
      <c r="K78" s="16">
        <v>0</v>
      </c>
      <c r="L78" s="16">
        <v>0</v>
      </c>
      <c r="M78" s="14">
        <v>0</v>
      </c>
      <c r="N78" s="16">
        <v>2</v>
      </c>
    </row>
    <row r="79" spans="3:14">
      <c r="C79" s="17" t="s">
        <v>129</v>
      </c>
      <c r="D79" s="24">
        <v>1</v>
      </c>
      <c r="E79" s="16">
        <v>0</v>
      </c>
      <c r="F79" s="16">
        <v>0</v>
      </c>
      <c r="G79" s="16">
        <v>0</v>
      </c>
      <c r="H79" s="16">
        <v>0</v>
      </c>
      <c r="I79" s="16">
        <v>0</v>
      </c>
      <c r="J79" s="16">
        <v>0</v>
      </c>
      <c r="K79" s="16">
        <v>1</v>
      </c>
      <c r="L79" s="16">
        <v>0</v>
      </c>
      <c r="M79" s="14">
        <v>0</v>
      </c>
      <c r="N79" s="16">
        <v>0</v>
      </c>
    </row>
    <row r="80" spans="3:14">
      <c r="C80" s="17" t="s">
        <v>156</v>
      </c>
      <c r="D80" s="24">
        <v>2</v>
      </c>
      <c r="E80" s="16">
        <v>0</v>
      </c>
      <c r="F80" s="16">
        <v>0</v>
      </c>
      <c r="G80" s="16">
        <v>0</v>
      </c>
      <c r="H80" s="16">
        <v>0</v>
      </c>
      <c r="I80" s="16">
        <v>0</v>
      </c>
      <c r="J80" s="16">
        <v>0</v>
      </c>
      <c r="K80" s="16">
        <v>1</v>
      </c>
      <c r="L80" s="16">
        <v>0</v>
      </c>
      <c r="M80" s="14">
        <v>0</v>
      </c>
      <c r="N80" s="16">
        <v>1</v>
      </c>
    </row>
    <row r="81" spans="3:14">
      <c r="C81" s="17" t="s">
        <v>123</v>
      </c>
      <c r="D81" s="24">
        <v>3</v>
      </c>
      <c r="E81" s="16">
        <v>0</v>
      </c>
      <c r="F81" s="16">
        <v>0</v>
      </c>
      <c r="G81" s="16">
        <v>1</v>
      </c>
      <c r="H81" s="16">
        <v>1</v>
      </c>
      <c r="I81" s="16">
        <v>1</v>
      </c>
      <c r="J81" s="16">
        <v>1</v>
      </c>
      <c r="K81" s="16">
        <v>1</v>
      </c>
      <c r="L81" s="16">
        <v>0</v>
      </c>
      <c r="M81" s="14">
        <v>1</v>
      </c>
      <c r="N81" s="16">
        <v>2</v>
      </c>
    </row>
    <row r="82" spans="3:14">
      <c r="C82" s="17" t="s">
        <v>116</v>
      </c>
      <c r="D82" s="24">
        <v>8</v>
      </c>
      <c r="E82" s="16">
        <v>1</v>
      </c>
      <c r="F82" s="16">
        <v>0</v>
      </c>
      <c r="G82" s="16">
        <v>0</v>
      </c>
      <c r="H82" s="16">
        <v>0</v>
      </c>
      <c r="I82" s="16">
        <v>0</v>
      </c>
      <c r="J82" s="16">
        <v>1</v>
      </c>
      <c r="K82" s="16">
        <v>0</v>
      </c>
      <c r="L82" s="16">
        <v>0</v>
      </c>
      <c r="M82" s="14">
        <v>0</v>
      </c>
      <c r="N82" s="16">
        <v>4</v>
      </c>
    </row>
    <row r="83" spans="3:14">
      <c r="C83" s="17" t="s">
        <v>503</v>
      </c>
      <c r="D83" s="24">
        <v>1</v>
      </c>
      <c r="E83" s="16">
        <v>0</v>
      </c>
      <c r="F83" s="16">
        <v>0</v>
      </c>
      <c r="G83" s="16">
        <v>0</v>
      </c>
      <c r="H83" s="16">
        <v>1</v>
      </c>
      <c r="I83" s="16">
        <v>0</v>
      </c>
      <c r="J83" s="16">
        <v>0</v>
      </c>
      <c r="K83" s="16">
        <v>0</v>
      </c>
      <c r="L83" s="16">
        <v>0</v>
      </c>
      <c r="M83" s="14">
        <v>0</v>
      </c>
      <c r="N83" s="16">
        <v>0</v>
      </c>
    </row>
    <row r="84" spans="3:14">
      <c r="C84" s="17" t="s">
        <v>159</v>
      </c>
      <c r="D84" s="24">
        <v>2</v>
      </c>
      <c r="E84" s="16">
        <v>0</v>
      </c>
      <c r="F84" s="16">
        <v>1</v>
      </c>
      <c r="G84" s="16">
        <v>0</v>
      </c>
      <c r="H84" s="16">
        <v>2</v>
      </c>
      <c r="I84" s="16">
        <v>0</v>
      </c>
      <c r="J84" s="16">
        <v>0</v>
      </c>
      <c r="K84" s="16">
        <v>1</v>
      </c>
      <c r="L84" s="16">
        <v>1</v>
      </c>
      <c r="M84" s="14">
        <v>0</v>
      </c>
      <c r="N84" s="16">
        <v>1</v>
      </c>
    </row>
    <row r="85" spans="3:14">
      <c r="C85" s="17" t="s">
        <v>148</v>
      </c>
      <c r="D85" s="24">
        <v>2</v>
      </c>
      <c r="E85" s="16">
        <v>0</v>
      </c>
      <c r="F85" s="16">
        <v>0</v>
      </c>
      <c r="G85" s="16">
        <v>0</v>
      </c>
      <c r="H85" s="16">
        <v>0</v>
      </c>
      <c r="I85" s="16">
        <v>0</v>
      </c>
      <c r="J85" s="16">
        <v>0</v>
      </c>
      <c r="K85" s="16">
        <v>2</v>
      </c>
      <c r="L85" s="16">
        <v>0</v>
      </c>
      <c r="M85" s="14">
        <v>0</v>
      </c>
      <c r="N85" s="16">
        <v>0</v>
      </c>
    </row>
    <row r="86" spans="3:14">
      <c r="C86" s="17" t="s">
        <v>169</v>
      </c>
      <c r="D86" s="24">
        <v>6</v>
      </c>
      <c r="E86" s="16">
        <v>0.75</v>
      </c>
      <c r="F86" s="16">
        <v>0</v>
      </c>
      <c r="G86" s="16">
        <v>0</v>
      </c>
      <c r="H86" s="16">
        <v>0</v>
      </c>
      <c r="I86" s="16">
        <v>0</v>
      </c>
      <c r="J86" s="16">
        <v>0.75</v>
      </c>
      <c r="K86" s="16">
        <v>4</v>
      </c>
      <c r="L86" s="16">
        <v>1.75</v>
      </c>
      <c r="M86" s="14">
        <v>1.75</v>
      </c>
      <c r="N86" s="16">
        <v>1</v>
      </c>
    </row>
    <row r="87" spans="3:14">
      <c r="C87" s="17" t="s">
        <v>420</v>
      </c>
      <c r="D87" s="24">
        <v>2</v>
      </c>
      <c r="E87" s="16">
        <v>0</v>
      </c>
      <c r="F87" s="16">
        <v>0</v>
      </c>
      <c r="G87" s="16">
        <v>0</v>
      </c>
      <c r="H87" s="16">
        <v>0</v>
      </c>
      <c r="I87" s="16">
        <v>0</v>
      </c>
      <c r="J87" s="16">
        <v>0</v>
      </c>
      <c r="K87" s="16">
        <v>0</v>
      </c>
      <c r="L87" s="16">
        <v>0</v>
      </c>
      <c r="M87" s="14">
        <v>1</v>
      </c>
      <c r="N87" s="16">
        <v>1</v>
      </c>
    </row>
    <row r="88" spans="3:14">
      <c r="C88" s="17" t="s">
        <v>398</v>
      </c>
      <c r="D88" s="24">
        <v>1</v>
      </c>
      <c r="E88" s="16">
        <v>0</v>
      </c>
      <c r="F88" s="16">
        <v>0</v>
      </c>
      <c r="G88" s="16">
        <v>0</v>
      </c>
      <c r="H88" s="16">
        <v>0</v>
      </c>
      <c r="I88" s="16">
        <v>0</v>
      </c>
      <c r="J88" s="16">
        <v>0</v>
      </c>
      <c r="K88" s="16">
        <v>1</v>
      </c>
      <c r="L88" s="16">
        <v>0</v>
      </c>
      <c r="M88" s="14">
        <v>0</v>
      </c>
      <c r="N88" s="16">
        <v>0</v>
      </c>
    </row>
    <row r="89" spans="3:14">
      <c r="C89" s="17" t="s">
        <v>162</v>
      </c>
      <c r="D89" s="24">
        <v>3</v>
      </c>
      <c r="E89" s="16">
        <v>0</v>
      </c>
      <c r="F89" s="16">
        <v>0</v>
      </c>
      <c r="G89" s="16">
        <v>0</v>
      </c>
      <c r="H89" s="16">
        <v>0</v>
      </c>
      <c r="I89" s="16">
        <v>0</v>
      </c>
      <c r="J89" s="16">
        <v>0</v>
      </c>
      <c r="K89" s="16">
        <v>2</v>
      </c>
      <c r="L89" s="16">
        <v>0</v>
      </c>
      <c r="M89" s="14">
        <v>1</v>
      </c>
      <c r="N89" s="16">
        <v>0</v>
      </c>
    </row>
    <row r="90" spans="3:14">
      <c r="C90" s="17" t="s">
        <v>125</v>
      </c>
      <c r="D90" s="24">
        <v>1</v>
      </c>
      <c r="E90" s="16">
        <v>0</v>
      </c>
      <c r="F90" s="16">
        <v>0</v>
      </c>
      <c r="G90" s="16">
        <v>0</v>
      </c>
      <c r="H90" s="16">
        <v>0</v>
      </c>
      <c r="I90" s="16">
        <v>0</v>
      </c>
      <c r="J90" s="16">
        <v>0</v>
      </c>
      <c r="K90" s="16">
        <v>0</v>
      </c>
      <c r="L90" s="16">
        <v>0</v>
      </c>
      <c r="M90" s="14">
        <v>0</v>
      </c>
      <c r="N90" s="16">
        <v>0</v>
      </c>
    </row>
    <row r="91" spans="3:14">
      <c r="C91" s="17" t="s">
        <v>171</v>
      </c>
      <c r="D91" s="24">
        <v>2</v>
      </c>
      <c r="E91" s="16">
        <v>0</v>
      </c>
      <c r="F91" s="16">
        <v>0</v>
      </c>
      <c r="G91" s="16">
        <v>0</v>
      </c>
      <c r="H91" s="16">
        <v>0</v>
      </c>
      <c r="I91" s="16">
        <v>0</v>
      </c>
      <c r="J91" s="16">
        <v>0</v>
      </c>
      <c r="K91" s="16">
        <v>0</v>
      </c>
      <c r="L91" s="16">
        <v>0</v>
      </c>
      <c r="M91" s="14">
        <v>0</v>
      </c>
      <c r="N91" s="16">
        <v>1</v>
      </c>
    </row>
    <row r="92" spans="3:14">
      <c r="C92" s="17" t="s">
        <v>165</v>
      </c>
      <c r="D92" s="24">
        <v>3</v>
      </c>
      <c r="E92" s="16">
        <v>0</v>
      </c>
      <c r="F92" s="16">
        <v>0</v>
      </c>
      <c r="G92" s="16">
        <v>0</v>
      </c>
      <c r="H92" s="16">
        <v>0</v>
      </c>
      <c r="I92" s="16">
        <v>0</v>
      </c>
      <c r="J92" s="16">
        <v>1</v>
      </c>
      <c r="K92" s="16">
        <v>2</v>
      </c>
      <c r="L92" s="16">
        <v>1</v>
      </c>
      <c r="M92" s="14">
        <v>1</v>
      </c>
      <c r="N92" s="16">
        <v>0</v>
      </c>
    </row>
    <row r="93" spans="3:14">
      <c r="C93" s="17" t="s">
        <v>419</v>
      </c>
      <c r="D93" s="24">
        <v>4</v>
      </c>
      <c r="E93" s="16">
        <v>0</v>
      </c>
      <c r="F93" s="16">
        <v>0</v>
      </c>
      <c r="G93" s="16">
        <v>0</v>
      </c>
      <c r="H93" s="16">
        <v>0</v>
      </c>
      <c r="I93" s="16">
        <v>0</v>
      </c>
      <c r="J93" s="16">
        <v>0</v>
      </c>
      <c r="K93" s="16">
        <v>4</v>
      </c>
      <c r="L93" s="16">
        <v>0</v>
      </c>
      <c r="M93" s="14">
        <v>0</v>
      </c>
      <c r="N93" s="16">
        <v>0</v>
      </c>
    </row>
    <row r="94" spans="3:14">
      <c r="C94" s="17" t="s">
        <v>495</v>
      </c>
      <c r="D94" s="24">
        <v>3</v>
      </c>
      <c r="E94" s="16">
        <v>0</v>
      </c>
      <c r="F94" s="16">
        <v>0</v>
      </c>
      <c r="G94" s="16">
        <v>0</v>
      </c>
      <c r="H94" s="16">
        <v>1</v>
      </c>
      <c r="I94" s="16">
        <v>0</v>
      </c>
      <c r="J94" s="16">
        <v>0</v>
      </c>
      <c r="K94" s="16">
        <v>1</v>
      </c>
      <c r="L94" s="16">
        <v>0</v>
      </c>
      <c r="M94" s="14">
        <v>0</v>
      </c>
      <c r="N94" s="16">
        <v>0</v>
      </c>
    </row>
    <row r="95" spans="3:14">
      <c r="C95" s="17" t="s">
        <v>630</v>
      </c>
      <c r="D95" s="24">
        <v>1</v>
      </c>
      <c r="E95" s="16">
        <v>0</v>
      </c>
      <c r="F95" s="16">
        <v>0</v>
      </c>
      <c r="G95" s="16">
        <v>0</v>
      </c>
      <c r="H95" s="16">
        <v>1</v>
      </c>
      <c r="I95" s="16">
        <v>0</v>
      </c>
      <c r="J95" s="16">
        <v>0</v>
      </c>
      <c r="K95" s="16">
        <v>0</v>
      </c>
      <c r="L95" s="16">
        <v>0</v>
      </c>
      <c r="M95" s="14">
        <v>1</v>
      </c>
      <c r="N95" s="16">
        <v>0</v>
      </c>
    </row>
    <row r="96" spans="3:14">
      <c r="C96" s="17" t="s">
        <v>541</v>
      </c>
      <c r="D96" s="24">
        <v>1</v>
      </c>
      <c r="E96" s="16">
        <v>0</v>
      </c>
      <c r="F96" s="16">
        <v>0</v>
      </c>
      <c r="G96" s="16">
        <v>0</v>
      </c>
      <c r="H96" s="16">
        <v>0</v>
      </c>
      <c r="I96" s="16">
        <v>0</v>
      </c>
      <c r="J96" s="16">
        <v>0</v>
      </c>
      <c r="K96" s="16">
        <v>1</v>
      </c>
      <c r="L96" s="16">
        <v>0</v>
      </c>
      <c r="M96" s="14">
        <v>0</v>
      </c>
      <c r="N96" s="16">
        <v>0</v>
      </c>
    </row>
    <row r="97" spans="3:14">
      <c r="C97" s="17" t="s">
        <v>136</v>
      </c>
      <c r="D97" s="24">
        <v>2</v>
      </c>
      <c r="E97" s="16">
        <v>0</v>
      </c>
      <c r="F97" s="16">
        <v>0</v>
      </c>
      <c r="G97" s="16">
        <v>0</v>
      </c>
      <c r="H97" s="16">
        <v>0</v>
      </c>
      <c r="I97" s="16">
        <v>0</v>
      </c>
      <c r="J97" s="16">
        <v>0</v>
      </c>
      <c r="K97" s="16">
        <v>1</v>
      </c>
      <c r="L97" s="16">
        <v>0</v>
      </c>
      <c r="M97" s="14">
        <v>0</v>
      </c>
      <c r="N97" s="16">
        <v>0</v>
      </c>
    </row>
    <row r="98" spans="3:14">
      <c r="C98" s="17" t="s">
        <v>112</v>
      </c>
      <c r="D98" s="24">
        <v>3</v>
      </c>
      <c r="E98" s="16">
        <v>0</v>
      </c>
      <c r="F98" s="16">
        <v>0</v>
      </c>
      <c r="G98" s="16">
        <v>0</v>
      </c>
      <c r="H98" s="16">
        <v>0</v>
      </c>
      <c r="I98" s="16">
        <v>0</v>
      </c>
      <c r="J98" s="16">
        <v>1</v>
      </c>
      <c r="K98" s="16">
        <v>0</v>
      </c>
      <c r="L98" s="16">
        <v>0</v>
      </c>
      <c r="M98" s="14">
        <v>1</v>
      </c>
      <c r="N98" s="16">
        <v>1</v>
      </c>
    </row>
    <row r="99" spans="3:14">
      <c r="C99" s="17" t="s">
        <v>172</v>
      </c>
      <c r="D99" s="24">
        <v>4</v>
      </c>
      <c r="E99" s="16">
        <v>0</v>
      </c>
      <c r="F99" s="16">
        <v>0</v>
      </c>
      <c r="G99" s="16">
        <v>0</v>
      </c>
      <c r="H99" s="16">
        <v>0</v>
      </c>
      <c r="I99" s="16">
        <v>1</v>
      </c>
      <c r="J99" s="16">
        <v>0</v>
      </c>
      <c r="K99" s="16">
        <v>2</v>
      </c>
      <c r="L99" s="16">
        <v>0</v>
      </c>
      <c r="M99" s="14">
        <v>0</v>
      </c>
      <c r="N99" s="16">
        <v>2</v>
      </c>
    </row>
    <row r="100" spans="3:14">
      <c r="C100" s="17" t="s">
        <v>510</v>
      </c>
      <c r="D100" s="24">
        <v>6</v>
      </c>
      <c r="E100" s="16">
        <v>0</v>
      </c>
      <c r="F100" s="16">
        <v>1</v>
      </c>
      <c r="G100" s="16">
        <v>0</v>
      </c>
      <c r="H100" s="16">
        <v>1</v>
      </c>
      <c r="I100" s="16">
        <v>0</v>
      </c>
      <c r="J100" s="16">
        <v>0</v>
      </c>
      <c r="K100" s="16">
        <v>3</v>
      </c>
      <c r="L100" s="16">
        <v>1</v>
      </c>
      <c r="M100" s="14">
        <v>1</v>
      </c>
      <c r="N100" s="16">
        <v>0</v>
      </c>
    </row>
    <row r="101" spans="3:14">
      <c r="C101" s="17" t="s">
        <v>516</v>
      </c>
      <c r="D101" s="24">
        <v>5</v>
      </c>
      <c r="E101" s="16">
        <v>0</v>
      </c>
      <c r="F101" s="16">
        <v>0</v>
      </c>
      <c r="G101" s="16">
        <v>0</v>
      </c>
      <c r="H101" s="16">
        <v>0</v>
      </c>
      <c r="I101" s="16">
        <v>1</v>
      </c>
      <c r="J101" s="16">
        <v>4</v>
      </c>
      <c r="K101" s="16">
        <v>2</v>
      </c>
      <c r="L101" s="16">
        <v>0</v>
      </c>
      <c r="M101" s="14">
        <v>2</v>
      </c>
      <c r="N101" s="16">
        <v>2</v>
      </c>
    </row>
    <row r="102" spans="3:14">
      <c r="C102" s="17" t="s">
        <v>348</v>
      </c>
      <c r="D102" s="24">
        <v>3</v>
      </c>
      <c r="E102" s="16">
        <v>0</v>
      </c>
      <c r="F102" s="16">
        <v>1</v>
      </c>
      <c r="G102" s="16">
        <v>0</v>
      </c>
      <c r="H102" s="16">
        <v>1</v>
      </c>
      <c r="I102" s="16">
        <v>0</v>
      </c>
      <c r="J102" s="16">
        <v>0</v>
      </c>
      <c r="K102" s="16">
        <v>1</v>
      </c>
      <c r="L102" s="16">
        <v>0</v>
      </c>
      <c r="M102" s="14">
        <v>1</v>
      </c>
      <c r="N102" s="16">
        <v>0</v>
      </c>
    </row>
    <row r="103" spans="3:14">
      <c r="C103" s="17" t="s">
        <v>158</v>
      </c>
      <c r="D103" s="24">
        <v>1</v>
      </c>
      <c r="E103" s="16">
        <v>0</v>
      </c>
      <c r="F103" s="16">
        <v>0</v>
      </c>
      <c r="G103" s="16">
        <v>0</v>
      </c>
      <c r="H103" s="16">
        <v>0</v>
      </c>
      <c r="I103" s="16">
        <v>0</v>
      </c>
      <c r="J103" s="16">
        <v>0</v>
      </c>
      <c r="K103" s="16">
        <v>0</v>
      </c>
      <c r="L103" s="16">
        <v>1</v>
      </c>
      <c r="M103" s="14">
        <v>0</v>
      </c>
      <c r="N103" s="16">
        <v>0</v>
      </c>
    </row>
    <row r="104" spans="3:14">
      <c r="C104" s="17" t="s">
        <v>130</v>
      </c>
      <c r="D104" s="24">
        <v>3</v>
      </c>
      <c r="E104" s="16">
        <v>0</v>
      </c>
      <c r="F104" s="16">
        <v>0</v>
      </c>
      <c r="G104" s="16">
        <v>0</v>
      </c>
      <c r="H104" s="16">
        <v>0</v>
      </c>
      <c r="I104" s="16">
        <v>0</v>
      </c>
      <c r="J104" s="16">
        <v>0</v>
      </c>
      <c r="K104" s="16">
        <v>3</v>
      </c>
      <c r="L104" s="16">
        <v>0</v>
      </c>
      <c r="M104" s="14">
        <v>0</v>
      </c>
      <c r="N104" s="16">
        <v>0</v>
      </c>
    </row>
    <row r="105" spans="3:14">
      <c r="C105" s="17" t="s">
        <v>138</v>
      </c>
      <c r="D105" s="24">
        <v>1</v>
      </c>
      <c r="E105" s="16">
        <v>0</v>
      </c>
      <c r="F105" s="16">
        <v>0</v>
      </c>
      <c r="G105" s="16">
        <v>0</v>
      </c>
      <c r="H105" s="16">
        <v>0</v>
      </c>
      <c r="I105" s="16">
        <v>0</v>
      </c>
      <c r="J105" s="16">
        <v>0</v>
      </c>
      <c r="K105" s="16">
        <v>0</v>
      </c>
      <c r="L105" s="16">
        <v>1</v>
      </c>
      <c r="M105" s="14">
        <v>1</v>
      </c>
      <c r="N105" s="16">
        <v>0</v>
      </c>
    </row>
    <row r="106" spans="3:14">
      <c r="C106" s="17" t="s">
        <v>173</v>
      </c>
      <c r="D106" s="24">
        <v>3</v>
      </c>
      <c r="E106" s="16">
        <v>0</v>
      </c>
      <c r="F106" s="16">
        <v>0</v>
      </c>
      <c r="G106" s="16">
        <v>0</v>
      </c>
      <c r="H106" s="16">
        <v>0</v>
      </c>
      <c r="I106" s="16">
        <v>0</v>
      </c>
      <c r="J106" s="16">
        <v>0</v>
      </c>
      <c r="K106" s="16">
        <v>3</v>
      </c>
      <c r="L106" s="16">
        <v>0</v>
      </c>
      <c r="M106" s="14">
        <v>0</v>
      </c>
      <c r="N106" s="16">
        <v>0</v>
      </c>
    </row>
    <row r="107" spans="3:14">
      <c r="C107" s="17" t="s">
        <v>117</v>
      </c>
      <c r="D107" s="24">
        <v>2</v>
      </c>
      <c r="E107" s="16">
        <v>0</v>
      </c>
      <c r="F107" s="16">
        <v>0</v>
      </c>
      <c r="G107" s="16">
        <v>0</v>
      </c>
      <c r="H107" s="16">
        <v>1</v>
      </c>
      <c r="I107" s="16">
        <v>0</v>
      </c>
      <c r="J107" s="16">
        <v>0</v>
      </c>
      <c r="K107" s="16">
        <v>1</v>
      </c>
      <c r="L107" s="16">
        <v>0</v>
      </c>
      <c r="M107" s="14">
        <v>0</v>
      </c>
      <c r="N107" s="16">
        <v>0</v>
      </c>
    </row>
    <row r="108" spans="3:14">
      <c r="C108" s="17" t="s">
        <v>142</v>
      </c>
      <c r="D108" s="24">
        <v>1</v>
      </c>
      <c r="E108" s="16">
        <v>0</v>
      </c>
      <c r="F108" s="16">
        <v>0</v>
      </c>
      <c r="G108" s="16">
        <v>0</v>
      </c>
      <c r="H108" s="16">
        <v>0</v>
      </c>
      <c r="I108" s="16">
        <v>0</v>
      </c>
      <c r="J108" s="16">
        <v>0</v>
      </c>
      <c r="K108" s="16">
        <v>1</v>
      </c>
      <c r="L108" s="16">
        <v>0</v>
      </c>
      <c r="M108" s="14">
        <v>0</v>
      </c>
      <c r="N108" s="16">
        <v>0</v>
      </c>
    </row>
    <row r="109" spans="3:14">
      <c r="C109" s="17" t="s">
        <v>343</v>
      </c>
      <c r="D109" s="24">
        <v>2</v>
      </c>
      <c r="E109" s="16">
        <v>0</v>
      </c>
      <c r="F109" s="16">
        <v>0</v>
      </c>
      <c r="G109" s="16">
        <v>0</v>
      </c>
      <c r="H109" s="16">
        <v>0</v>
      </c>
      <c r="I109" s="16">
        <v>0</v>
      </c>
      <c r="J109" s="16">
        <v>0</v>
      </c>
      <c r="K109" s="16">
        <v>1</v>
      </c>
      <c r="L109" s="16">
        <v>0</v>
      </c>
      <c r="M109" s="14">
        <v>0</v>
      </c>
      <c r="N109" s="16">
        <v>0</v>
      </c>
    </row>
    <row r="110" spans="3:14">
      <c r="C110" s="17" t="s">
        <v>152</v>
      </c>
      <c r="D110" s="24">
        <v>6</v>
      </c>
      <c r="E110" s="16">
        <v>0</v>
      </c>
      <c r="F110" s="16">
        <v>0</v>
      </c>
      <c r="G110" s="16">
        <v>1</v>
      </c>
      <c r="H110" s="16">
        <v>0</v>
      </c>
      <c r="I110" s="16">
        <v>0</v>
      </c>
      <c r="J110" s="16">
        <v>1</v>
      </c>
      <c r="K110" s="16">
        <v>3</v>
      </c>
      <c r="L110" s="16">
        <v>0</v>
      </c>
      <c r="M110" s="14">
        <v>2</v>
      </c>
      <c r="N110" s="16">
        <v>0</v>
      </c>
    </row>
    <row r="111" spans="3:14">
      <c r="C111" s="17" t="s">
        <v>154</v>
      </c>
      <c r="D111" s="24">
        <v>9</v>
      </c>
      <c r="E111" s="16">
        <v>0</v>
      </c>
      <c r="F111" s="16">
        <v>1</v>
      </c>
      <c r="G111" s="16">
        <v>1</v>
      </c>
      <c r="H111" s="16">
        <v>1</v>
      </c>
      <c r="I111" s="16">
        <v>0</v>
      </c>
      <c r="J111" s="16">
        <v>0</v>
      </c>
      <c r="K111" s="16">
        <v>2</v>
      </c>
      <c r="L111" s="16">
        <v>0</v>
      </c>
      <c r="M111" s="14">
        <v>1</v>
      </c>
      <c r="N111" s="16">
        <v>0</v>
      </c>
    </row>
    <row r="112" spans="3:14">
      <c r="C112" s="17" t="s">
        <v>150</v>
      </c>
      <c r="D112" s="24">
        <v>2</v>
      </c>
      <c r="E112" s="16">
        <v>0</v>
      </c>
      <c r="F112" s="16">
        <v>0</v>
      </c>
      <c r="G112" s="16">
        <v>0</v>
      </c>
      <c r="H112" s="16">
        <v>0</v>
      </c>
      <c r="I112" s="16">
        <v>0</v>
      </c>
      <c r="J112" s="16">
        <v>0</v>
      </c>
      <c r="K112" s="16">
        <v>1</v>
      </c>
      <c r="L112" s="16">
        <v>0</v>
      </c>
      <c r="M112" s="14">
        <v>0</v>
      </c>
      <c r="N112" s="16">
        <v>0</v>
      </c>
    </row>
    <row r="113" spans="3:14">
      <c r="C113" s="17" t="s">
        <v>131</v>
      </c>
      <c r="D113" s="24">
        <v>2</v>
      </c>
      <c r="E113" s="16">
        <v>0</v>
      </c>
      <c r="F113" s="16">
        <v>0</v>
      </c>
      <c r="G113" s="16">
        <v>0</v>
      </c>
      <c r="H113" s="16">
        <v>0</v>
      </c>
      <c r="I113" s="16">
        <v>0</v>
      </c>
      <c r="J113" s="16">
        <v>0</v>
      </c>
      <c r="K113" s="16">
        <v>1</v>
      </c>
      <c r="L113" s="16">
        <v>0</v>
      </c>
      <c r="M113" s="14">
        <v>0</v>
      </c>
      <c r="N113" s="16">
        <v>0</v>
      </c>
    </row>
    <row r="114" spans="3:14">
      <c r="C114" s="17" t="s">
        <v>418</v>
      </c>
      <c r="D114" s="24"/>
      <c r="E114" s="16">
        <v>0</v>
      </c>
      <c r="F114" s="16">
        <v>0</v>
      </c>
      <c r="G114" s="16">
        <v>0</v>
      </c>
      <c r="H114" s="16">
        <v>0</v>
      </c>
      <c r="I114" s="16">
        <v>0</v>
      </c>
      <c r="J114" s="16">
        <v>0</v>
      </c>
      <c r="K114" s="16">
        <v>0</v>
      </c>
      <c r="L114" s="16">
        <v>0</v>
      </c>
      <c r="M114" s="14">
        <v>0</v>
      </c>
      <c r="N114" s="16">
        <v>0</v>
      </c>
    </row>
    <row r="115" spans="3:14">
      <c r="C115" s="17" t="s">
        <v>121</v>
      </c>
      <c r="D115" s="24">
        <v>7</v>
      </c>
      <c r="E115" s="16">
        <v>1</v>
      </c>
      <c r="F115" s="16">
        <v>1</v>
      </c>
      <c r="G115" s="16">
        <v>0</v>
      </c>
      <c r="H115" s="16">
        <v>3</v>
      </c>
      <c r="I115" s="16">
        <v>1</v>
      </c>
      <c r="J115" s="16">
        <v>4</v>
      </c>
      <c r="K115" s="16">
        <v>1</v>
      </c>
      <c r="L115" s="16">
        <v>0</v>
      </c>
      <c r="M115" s="14">
        <v>2</v>
      </c>
      <c r="N115" s="16">
        <v>2</v>
      </c>
    </row>
    <row r="116" spans="3:14">
      <c r="C116" s="17" t="s">
        <v>344</v>
      </c>
      <c r="D116" s="24">
        <v>2</v>
      </c>
      <c r="E116" s="16">
        <v>0</v>
      </c>
      <c r="F116" s="16">
        <v>0</v>
      </c>
      <c r="G116" s="16">
        <v>0</v>
      </c>
      <c r="H116" s="16">
        <v>0</v>
      </c>
      <c r="I116" s="16">
        <v>0</v>
      </c>
      <c r="J116" s="16">
        <v>0</v>
      </c>
      <c r="K116" s="16">
        <v>1</v>
      </c>
      <c r="L116" s="16">
        <v>0</v>
      </c>
      <c r="M116" s="14">
        <v>0</v>
      </c>
      <c r="N116" s="16">
        <v>0</v>
      </c>
    </row>
    <row r="117" spans="3:14">
      <c r="C117" s="17" t="s">
        <v>120</v>
      </c>
      <c r="D117" s="24">
        <v>2</v>
      </c>
      <c r="E117" s="16">
        <v>0</v>
      </c>
      <c r="F117" s="16">
        <v>0</v>
      </c>
      <c r="G117" s="16">
        <v>0</v>
      </c>
      <c r="H117" s="16">
        <v>0</v>
      </c>
      <c r="I117" s="16">
        <v>0</v>
      </c>
      <c r="J117" s="16">
        <v>0</v>
      </c>
      <c r="K117" s="16">
        <v>0</v>
      </c>
      <c r="L117" s="16">
        <v>0</v>
      </c>
      <c r="M117" s="14">
        <v>0</v>
      </c>
      <c r="N117" s="16">
        <v>0</v>
      </c>
    </row>
    <row r="118" spans="3:14">
      <c r="C118" s="17" t="s">
        <v>155</v>
      </c>
      <c r="D118" s="24">
        <v>1</v>
      </c>
      <c r="E118" s="16">
        <v>0</v>
      </c>
      <c r="F118" s="16">
        <v>0</v>
      </c>
      <c r="G118" s="16">
        <v>0</v>
      </c>
      <c r="H118" s="16">
        <v>0</v>
      </c>
      <c r="I118" s="16">
        <v>0</v>
      </c>
      <c r="J118" s="16">
        <v>0</v>
      </c>
      <c r="K118" s="16">
        <v>0</v>
      </c>
      <c r="L118" s="16">
        <v>1</v>
      </c>
      <c r="M118" s="14">
        <v>0</v>
      </c>
      <c r="N118" s="16">
        <v>0</v>
      </c>
    </row>
    <row r="119" spans="3:14">
      <c r="C119" s="17" t="s">
        <v>114</v>
      </c>
      <c r="D119" s="24">
        <v>3</v>
      </c>
      <c r="E119" s="16">
        <v>0</v>
      </c>
      <c r="F119" s="16">
        <v>0</v>
      </c>
      <c r="G119" s="16">
        <v>0</v>
      </c>
      <c r="H119" s="16">
        <v>0</v>
      </c>
      <c r="I119" s="16">
        <v>0</v>
      </c>
      <c r="J119" s="16">
        <v>0</v>
      </c>
      <c r="K119" s="16">
        <v>3</v>
      </c>
      <c r="L119" s="16">
        <v>0</v>
      </c>
      <c r="M119" s="14">
        <v>0</v>
      </c>
      <c r="N119" s="16">
        <v>0</v>
      </c>
    </row>
    <row r="120" spans="3:14">
      <c r="C120" s="17" t="s">
        <v>110</v>
      </c>
      <c r="D120" s="24">
        <v>3</v>
      </c>
      <c r="E120" s="16">
        <v>0</v>
      </c>
      <c r="F120" s="16">
        <v>0</v>
      </c>
      <c r="G120" s="16">
        <v>0</v>
      </c>
      <c r="H120" s="16">
        <v>0</v>
      </c>
      <c r="I120" s="16">
        <v>0</v>
      </c>
      <c r="J120" s="16">
        <v>0</v>
      </c>
      <c r="K120" s="16">
        <v>3</v>
      </c>
      <c r="L120" s="16">
        <v>0</v>
      </c>
      <c r="M120" s="14">
        <v>0</v>
      </c>
      <c r="N120" s="16">
        <v>0</v>
      </c>
    </row>
    <row r="121" spans="3:14">
      <c r="C121" s="17" t="s">
        <v>522</v>
      </c>
      <c r="D121" s="24">
        <v>2</v>
      </c>
      <c r="E121" s="16">
        <v>0</v>
      </c>
      <c r="F121" s="16">
        <v>0</v>
      </c>
      <c r="G121" s="16">
        <v>0</v>
      </c>
      <c r="H121" s="16">
        <v>0</v>
      </c>
      <c r="I121" s="16">
        <v>0</v>
      </c>
      <c r="J121" s="16">
        <v>0</v>
      </c>
      <c r="K121" s="16">
        <v>0</v>
      </c>
      <c r="L121" s="16">
        <v>1</v>
      </c>
      <c r="M121" s="14">
        <v>1</v>
      </c>
      <c r="N121" s="16">
        <v>1</v>
      </c>
    </row>
    <row r="122" spans="3:14">
      <c r="C122" s="17" t="s">
        <v>168</v>
      </c>
      <c r="D122" s="24">
        <v>1</v>
      </c>
      <c r="E122" s="16">
        <v>0</v>
      </c>
      <c r="F122" s="16">
        <v>0</v>
      </c>
      <c r="G122" s="16">
        <v>0</v>
      </c>
      <c r="H122" s="16">
        <v>0</v>
      </c>
      <c r="I122" s="16">
        <v>0</v>
      </c>
      <c r="J122" s="16">
        <v>0</v>
      </c>
      <c r="K122" s="16">
        <v>0</v>
      </c>
      <c r="L122" s="16">
        <v>0</v>
      </c>
      <c r="M122" s="14">
        <v>0</v>
      </c>
      <c r="N122" s="16">
        <v>1</v>
      </c>
    </row>
    <row r="123" spans="3:14">
      <c r="C123" s="21" t="s">
        <v>265</v>
      </c>
      <c r="D123" s="27">
        <v>274</v>
      </c>
      <c r="E123" s="22">
        <v>5.95</v>
      </c>
      <c r="F123" s="22">
        <v>11.2</v>
      </c>
      <c r="G123" s="22">
        <v>13.2</v>
      </c>
      <c r="H123" s="22">
        <v>24.95</v>
      </c>
      <c r="I123" s="22">
        <v>8.6</v>
      </c>
      <c r="J123" s="22">
        <v>28.7</v>
      </c>
      <c r="K123" s="22">
        <v>127</v>
      </c>
      <c r="L123" s="22">
        <v>22.1</v>
      </c>
      <c r="M123" s="23">
        <v>32.700000000000003</v>
      </c>
      <c r="N123" s="22">
        <v>35.6</v>
      </c>
    </row>
  </sheetData>
  <mergeCells count="2">
    <mergeCell ref="A1:O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140"/>
  <sheetViews>
    <sheetView showGridLines="0" workbookViewId="0">
      <pane xSplit="3" ySplit="12" topLeftCell="D13" activePane="bottomRight" state="frozen"/>
      <selection pane="topRight" activeCell="D1" sqref="D1"/>
      <selection pane="bottomLeft" activeCell="A13" sqref="A13"/>
      <selection pane="bottomRight" sqref="A1:Q1"/>
    </sheetView>
  </sheetViews>
  <sheetFormatPr defaultRowHeight="15"/>
  <cols>
    <col min="2" max="2" width="29.7109375" customWidth="1"/>
    <col min="3" max="3" width="26.7109375" bestFit="1" customWidth="1"/>
    <col min="4" max="4" width="20.85546875" bestFit="1" customWidth="1"/>
    <col min="5" max="5" width="17.28515625" bestFit="1" customWidth="1"/>
    <col min="6" max="6" width="35.85546875" bestFit="1" customWidth="1"/>
    <col min="7" max="7" width="21.85546875" bestFit="1" customWidth="1"/>
    <col min="8" max="8" width="17" bestFit="1" customWidth="1"/>
    <col min="9" max="9" width="21.85546875" bestFit="1" customWidth="1"/>
    <col min="10" max="10" width="19.140625" bestFit="1" customWidth="1"/>
    <col min="11" max="11" width="21.42578125" bestFit="1" customWidth="1"/>
    <col min="12" max="12" width="23.140625" bestFit="1" customWidth="1"/>
    <col min="13" max="13" width="14.42578125" bestFit="1" customWidth="1"/>
    <col min="14" max="14" width="26.85546875" bestFit="1" customWidth="1"/>
    <col min="15" max="15" width="14.140625" bestFit="1" customWidth="1"/>
    <col min="16" max="16" width="20.7109375" bestFit="1" customWidth="1"/>
    <col min="17" max="17" width="19.42578125" customWidth="1"/>
  </cols>
  <sheetData>
    <row r="1" spans="1:17" ht="37.5">
      <c r="A1" s="188" t="s">
        <v>3</v>
      </c>
      <c r="B1" s="188"/>
      <c r="C1" s="188"/>
      <c r="D1" s="188"/>
      <c r="E1" s="188"/>
      <c r="F1" s="188"/>
      <c r="G1" s="188"/>
      <c r="H1" s="188"/>
      <c r="I1" s="188"/>
      <c r="J1" s="188"/>
      <c r="K1" s="188"/>
      <c r="L1" s="188"/>
      <c r="M1" s="188"/>
      <c r="N1" s="188"/>
      <c r="O1" s="188"/>
      <c r="P1" s="188"/>
      <c r="Q1" s="188"/>
    </row>
    <row r="2" spans="1:17">
      <c r="A2" s="187" t="s">
        <v>422</v>
      </c>
      <c r="B2" s="187"/>
    </row>
    <row r="13" spans="1:17">
      <c r="C13" s="15" t="s">
        <v>274</v>
      </c>
      <c r="D13" t="s">
        <v>266</v>
      </c>
      <c r="E13" t="s">
        <v>285</v>
      </c>
      <c r="F13" t="s">
        <v>286</v>
      </c>
      <c r="G13" t="s">
        <v>287</v>
      </c>
      <c r="H13" t="s">
        <v>288</v>
      </c>
      <c r="I13" t="s">
        <v>289</v>
      </c>
      <c r="J13" t="s">
        <v>290</v>
      </c>
      <c r="K13" t="s">
        <v>291</v>
      </c>
      <c r="L13" t="s">
        <v>292</v>
      </c>
      <c r="M13" t="s">
        <v>293</v>
      </c>
      <c r="N13" t="s">
        <v>294</v>
      </c>
      <c r="O13" t="s">
        <v>37</v>
      </c>
      <c r="P13" s="13" t="s">
        <v>295</v>
      </c>
    </row>
    <row r="14" spans="1:17">
      <c r="C14" s="17" t="s">
        <v>415</v>
      </c>
      <c r="D14" s="24">
        <v>30</v>
      </c>
      <c r="E14" s="16">
        <v>7.3035714285714288</v>
      </c>
      <c r="F14" s="16">
        <v>5.9571428571428573</v>
      </c>
      <c r="G14" s="16">
        <v>12.332142857142857</v>
      </c>
      <c r="H14" s="16">
        <v>5.8035714285714288</v>
      </c>
      <c r="I14" s="16">
        <v>12.153571428571428</v>
      </c>
      <c r="J14" s="16">
        <v>3.625</v>
      </c>
      <c r="K14" s="16">
        <v>1.6071428571428572</v>
      </c>
      <c r="L14" s="16">
        <v>5.5535714285714288</v>
      </c>
      <c r="M14" s="16">
        <v>0.8035714285714286</v>
      </c>
      <c r="N14" s="16">
        <v>1.0285714285714285</v>
      </c>
      <c r="O14" s="16">
        <v>9.4285714285714288</v>
      </c>
      <c r="P14" s="14">
        <v>4.4035714285714285</v>
      </c>
    </row>
    <row r="15" spans="1:17">
      <c r="C15" s="17" t="s">
        <v>631</v>
      </c>
      <c r="D15" s="24">
        <v>1</v>
      </c>
      <c r="E15" s="16">
        <v>0</v>
      </c>
      <c r="F15" s="16">
        <v>0</v>
      </c>
      <c r="G15" s="16">
        <v>1</v>
      </c>
      <c r="H15" s="16">
        <v>1</v>
      </c>
      <c r="I15" s="16">
        <v>0</v>
      </c>
      <c r="J15" s="16">
        <v>0</v>
      </c>
      <c r="K15" s="16">
        <v>1</v>
      </c>
      <c r="L15" s="16">
        <v>0</v>
      </c>
      <c r="M15" s="16">
        <v>0</v>
      </c>
      <c r="N15" s="16">
        <v>0</v>
      </c>
      <c r="O15" s="16">
        <v>0</v>
      </c>
      <c r="P15" s="14">
        <v>0</v>
      </c>
    </row>
    <row r="16" spans="1:17">
      <c r="C16" s="17" t="s">
        <v>577</v>
      </c>
      <c r="D16" s="24">
        <v>1</v>
      </c>
      <c r="E16" s="16">
        <v>0</v>
      </c>
      <c r="F16" s="16">
        <v>0</v>
      </c>
      <c r="G16" s="16">
        <v>0.6</v>
      </c>
      <c r="H16" s="16">
        <v>0</v>
      </c>
      <c r="I16" s="16">
        <v>0.6</v>
      </c>
      <c r="J16" s="16">
        <v>0.6</v>
      </c>
      <c r="K16" s="16">
        <v>0</v>
      </c>
      <c r="L16" s="16">
        <v>0</v>
      </c>
      <c r="M16" s="16">
        <v>0</v>
      </c>
      <c r="N16" s="16">
        <v>0</v>
      </c>
      <c r="O16" s="16">
        <v>0.6</v>
      </c>
      <c r="P16" s="14">
        <v>0.6</v>
      </c>
    </row>
    <row r="17" spans="3:16">
      <c r="C17" s="17" t="s">
        <v>578</v>
      </c>
      <c r="D17" s="24">
        <v>1</v>
      </c>
      <c r="E17" s="16">
        <v>0</v>
      </c>
      <c r="F17" s="16">
        <v>0</v>
      </c>
      <c r="G17" s="16">
        <v>0</v>
      </c>
      <c r="H17" s="16">
        <v>0</v>
      </c>
      <c r="I17" s="16">
        <v>0</v>
      </c>
      <c r="J17" s="16">
        <v>1</v>
      </c>
      <c r="K17" s="16">
        <v>0</v>
      </c>
      <c r="L17" s="16">
        <v>1</v>
      </c>
      <c r="M17" s="16">
        <v>0</v>
      </c>
      <c r="N17" s="16">
        <v>0</v>
      </c>
      <c r="O17" s="16">
        <v>0</v>
      </c>
      <c r="P17" s="14">
        <v>0</v>
      </c>
    </row>
    <row r="18" spans="3:16">
      <c r="C18" s="17" t="s">
        <v>644</v>
      </c>
      <c r="D18" s="24">
        <v>1</v>
      </c>
      <c r="E18" s="16">
        <v>0</v>
      </c>
      <c r="F18" s="16">
        <v>0</v>
      </c>
      <c r="G18" s="16">
        <v>1</v>
      </c>
      <c r="H18" s="16">
        <v>1</v>
      </c>
      <c r="I18" s="16">
        <v>0</v>
      </c>
      <c r="J18" s="16">
        <v>1</v>
      </c>
      <c r="K18" s="16">
        <v>0</v>
      </c>
      <c r="L18" s="16">
        <v>0</v>
      </c>
      <c r="M18" s="16">
        <v>0</v>
      </c>
      <c r="N18" s="16">
        <v>0</v>
      </c>
      <c r="O18" s="16">
        <v>0</v>
      </c>
      <c r="P18" s="14">
        <v>0</v>
      </c>
    </row>
    <row r="19" spans="3:16">
      <c r="C19" s="17" t="s">
        <v>645</v>
      </c>
      <c r="D19" s="24">
        <v>1</v>
      </c>
      <c r="E19" s="16">
        <v>0</v>
      </c>
      <c r="F19" s="16">
        <v>0</v>
      </c>
      <c r="G19" s="16">
        <v>0</v>
      </c>
      <c r="H19" s="16">
        <v>0</v>
      </c>
      <c r="I19" s="16">
        <v>0</v>
      </c>
      <c r="J19" s="16">
        <v>0</v>
      </c>
      <c r="K19" s="16">
        <v>0</v>
      </c>
      <c r="L19" s="16">
        <v>0</v>
      </c>
      <c r="M19" s="16">
        <v>0</v>
      </c>
      <c r="N19" s="16">
        <v>0</v>
      </c>
      <c r="O19" s="16">
        <v>0</v>
      </c>
      <c r="P19" s="14">
        <v>0</v>
      </c>
    </row>
    <row r="20" spans="3:16">
      <c r="C20" s="17" t="s">
        <v>646</v>
      </c>
      <c r="D20" s="24">
        <v>1</v>
      </c>
      <c r="E20" s="16">
        <v>0</v>
      </c>
      <c r="F20" s="16">
        <v>0</v>
      </c>
      <c r="G20" s="16">
        <v>1</v>
      </c>
      <c r="H20" s="16">
        <v>0</v>
      </c>
      <c r="I20" s="16">
        <v>0</v>
      </c>
      <c r="J20" s="16">
        <v>0</v>
      </c>
      <c r="K20" s="16">
        <v>0</v>
      </c>
      <c r="L20" s="16">
        <v>0</v>
      </c>
      <c r="M20" s="16">
        <v>0</v>
      </c>
      <c r="N20" s="16">
        <v>0</v>
      </c>
      <c r="O20" s="16">
        <v>0</v>
      </c>
      <c r="P20" s="14">
        <v>0</v>
      </c>
    </row>
    <row r="21" spans="3:16">
      <c r="C21" s="17" t="s">
        <v>579</v>
      </c>
      <c r="D21" s="24">
        <v>7</v>
      </c>
      <c r="E21" s="16">
        <v>4</v>
      </c>
      <c r="F21" s="16">
        <v>1</v>
      </c>
      <c r="G21" s="16">
        <v>2</v>
      </c>
      <c r="H21" s="16">
        <v>1</v>
      </c>
      <c r="I21" s="16">
        <v>1</v>
      </c>
      <c r="J21" s="16">
        <v>0</v>
      </c>
      <c r="K21" s="16">
        <v>1</v>
      </c>
      <c r="L21" s="16">
        <v>1</v>
      </c>
      <c r="M21" s="16">
        <v>0</v>
      </c>
      <c r="N21" s="16">
        <v>0</v>
      </c>
      <c r="O21" s="16">
        <v>0</v>
      </c>
      <c r="P21" s="14">
        <v>2</v>
      </c>
    </row>
    <row r="22" spans="3:16">
      <c r="C22" s="17" t="s">
        <v>647</v>
      </c>
      <c r="D22" s="24">
        <v>2</v>
      </c>
      <c r="E22" s="16">
        <v>1</v>
      </c>
      <c r="F22" s="16">
        <v>0</v>
      </c>
      <c r="G22" s="16">
        <v>1</v>
      </c>
      <c r="H22" s="16">
        <v>1</v>
      </c>
      <c r="I22" s="16">
        <v>1</v>
      </c>
      <c r="J22" s="16">
        <v>0</v>
      </c>
      <c r="K22" s="16">
        <v>0</v>
      </c>
      <c r="L22" s="16">
        <v>0</v>
      </c>
      <c r="M22" s="16">
        <v>0</v>
      </c>
      <c r="N22" s="16">
        <v>0</v>
      </c>
      <c r="O22" s="16">
        <v>0</v>
      </c>
      <c r="P22" s="14">
        <v>0</v>
      </c>
    </row>
    <row r="23" spans="3:16">
      <c r="C23" s="17" t="s">
        <v>580</v>
      </c>
      <c r="D23" s="24">
        <v>1</v>
      </c>
      <c r="E23" s="16">
        <v>0</v>
      </c>
      <c r="F23" s="16">
        <v>0</v>
      </c>
      <c r="G23" s="16">
        <v>0.42857142857142855</v>
      </c>
      <c r="H23" s="16">
        <v>0.42857142857142855</v>
      </c>
      <c r="I23" s="16">
        <v>0</v>
      </c>
      <c r="J23" s="16">
        <v>0.42857142857142855</v>
      </c>
      <c r="K23" s="16">
        <v>0.42857142857142855</v>
      </c>
      <c r="L23" s="16">
        <v>0</v>
      </c>
      <c r="M23" s="16">
        <v>0</v>
      </c>
      <c r="N23" s="16">
        <v>0.42857142857142855</v>
      </c>
      <c r="O23" s="16">
        <v>0.42857142857142855</v>
      </c>
      <c r="P23" s="14">
        <v>0.42857142857142855</v>
      </c>
    </row>
    <row r="24" spans="3:16">
      <c r="C24" s="17" t="s">
        <v>421</v>
      </c>
      <c r="D24" s="24">
        <v>1</v>
      </c>
      <c r="E24" s="16">
        <v>1</v>
      </c>
      <c r="F24" s="16">
        <v>0</v>
      </c>
      <c r="G24" s="16">
        <v>0</v>
      </c>
      <c r="H24" s="16">
        <v>0</v>
      </c>
      <c r="I24" s="16">
        <v>0</v>
      </c>
      <c r="J24" s="16">
        <v>1</v>
      </c>
      <c r="K24" s="16">
        <v>0</v>
      </c>
      <c r="L24" s="16">
        <v>1</v>
      </c>
      <c r="M24" s="16">
        <v>0</v>
      </c>
      <c r="N24" s="16">
        <v>0</v>
      </c>
      <c r="O24" s="16">
        <v>0</v>
      </c>
      <c r="P24" s="14">
        <v>0</v>
      </c>
    </row>
    <row r="25" spans="3:16">
      <c r="C25" s="17" t="s">
        <v>581</v>
      </c>
      <c r="D25" s="24">
        <v>1</v>
      </c>
      <c r="E25" s="16">
        <v>0</v>
      </c>
      <c r="F25" s="16">
        <v>0</v>
      </c>
      <c r="G25" s="16">
        <v>0</v>
      </c>
      <c r="H25" s="16">
        <v>0</v>
      </c>
      <c r="I25" s="16">
        <v>0</v>
      </c>
      <c r="J25" s="16">
        <v>0</v>
      </c>
      <c r="K25" s="16">
        <v>0</v>
      </c>
      <c r="L25" s="16">
        <v>1</v>
      </c>
      <c r="M25" s="16">
        <v>1</v>
      </c>
      <c r="N25" s="16">
        <v>0</v>
      </c>
      <c r="O25" s="16">
        <v>0</v>
      </c>
      <c r="P25" s="14">
        <v>1</v>
      </c>
    </row>
    <row r="26" spans="3:16">
      <c r="C26" s="17" t="s">
        <v>582</v>
      </c>
      <c r="D26" s="24">
        <v>1</v>
      </c>
      <c r="E26" s="16">
        <v>0</v>
      </c>
      <c r="F26" s="16">
        <v>0</v>
      </c>
      <c r="G26" s="16">
        <v>0.6</v>
      </c>
      <c r="H26" s="16">
        <v>0.6</v>
      </c>
      <c r="I26" s="16">
        <v>0</v>
      </c>
      <c r="J26" s="16">
        <v>0</v>
      </c>
      <c r="K26" s="16">
        <v>0</v>
      </c>
      <c r="L26" s="16">
        <v>0.6</v>
      </c>
      <c r="M26" s="16">
        <v>0</v>
      </c>
      <c r="N26" s="16">
        <v>0</v>
      </c>
      <c r="O26" s="16">
        <v>0.6</v>
      </c>
      <c r="P26" s="14">
        <v>0.6</v>
      </c>
    </row>
    <row r="27" spans="3:16">
      <c r="C27" s="17" t="s">
        <v>583</v>
      </c>
      <c r="D27" s="24">
        <v>1</v>
      </c>
      <c r="E27" s="16">
        <v>0</v>
      </c>
      <c r="F27" s="16">
        <v>0</v>
      </c>
      <c r="G27" s="16">
        <v>0</v>
      </c>
      <c r="H27" s="16">
        <v>0</v>
      </c>
      <c r="I27" s="16">
        <v>0</v>
      </c>
      <c r="J27" s="16">
        <v>1</v>
      </c>
      <c r="K27" s="16">
        <v>0</v>
      </c>
      <c r="L27" s="16">
        <v>0</v>
      </c>
      <c r="M27" s="16">
        <v>0</v>
      </c>
      <c r="N27" s="16">
        <v>0</v>
      </c>
      <c r="O27" s="16">
        <v>0</v>
      </c>
      <c r="P27" s="14">
        <v>0</v>
      </c>
    </row>
    <row r="28" spans="3:16">
      <c r="C28" s="17" t="s">
        <v>584</v>
      </c>
      <c r="D28" s="24">
        <v>4</v>
      </c>
      <c r="E28" s="16">
        <v>2.5</v>
      </c>
      <c r="F28" s="16">
        <v>2</v>
      </c>
      <c r="G28" s="16">
        <v>1</v>
      </c>
      <c r="H28" s="16">
        <v>0.5</v>
      </c>
      <c r="I28" s="16">
        <v>2.5</v>
      </c>
      <c r="J28" s="16">
        <v>0</v>
      </c>
      <c r="K28" s="16">
        <v>0.5</v>
      </c>
      <c r="L28" s="16">
        <v>1.5</v>
      </c>
      <c r="M28" s="16">
        <v>0</v>
      </c>
      <c r="N28" s="16">
        <v>0.5</v>
      </c>
      <c r="O28" s="16">
        <v>0</v>
      </c>
      <c r="P28" s="14">
        <v>0</v>
      </c>
    </row>
    <row r="29" spans="3:16">
      <c r="C29" s="17" t="s">
        <v>346</v>
      </c>
      <c r="D29" s="24">
        <v>2</v>
      </c>
      <c r="E29" s="16">
        <v>1</v>
      </c>
      <c r="F29" s="16">
        <v>0</v>
      </c>
      <c r="G29" s="16">
        <v>0</v>
      </c>
      <c r="H29" s="16">
        <v>0</v>
      </c>
      <c r="I29" s="16">
        <v>1</v>
      </c>
      <c r="J29" s="16">
        <v>0</v>
      </c>
      <c r="K29" s="16">
        <v>0</v>
      </c>
      <c r="L29" s="16">
        <v>0</v>
      </c>
      <c r="M29" s="16">
        <v>1</v>
      </c>
      <c r="N29" s="16">
        <v>0</v>
      </c>
      <c r="O29" s="16">
        <v>0</v>
      </c>
      <c r="P29" s="14">
        <v>0</v>
      </c>
    </row>
    <row r="30" spans="3:16">
      <c r="C30" s="17" t="s">
        <v>170</v>
      </c>
      <c r="D30" s="24">
        <v>4</v>
      </c>
      <c r="E30" s="16">
        <v>0</v>
      </c>
      <c r="F30" s="16">
        <v>0</v>
      </c>
      <c r="G30" s="16">
        <v>0</v>
      </c>
      <c r="H30" s="16">
        <v>0</v>
      </c>
      <c r="I30" s="16">
        <v>2</v>
      </c>
      <c r="J30" s="16">
        <v>0</v>
      </c>
      <c r="K30" s="16">
        <v>0</v>
      </c>
      <c r="L30" s="16">
        <v>0</v>
      </c>
      <c r="M30" s="16">
        <v>0</v>
      </c>
      <c r="N30" s="16">
        <v>0</v>
      </c>
      <c r="O30" s="16">
        <v>1</v>
      </c>
      <c r="P30" s="14">
        <v>1</v>
      </c>
    </row>
    <row r="31" spans="3:16">
      <c r="C31" s="17" t="s">
        <v>161</v>
      </c>
      <c r="D31" s="24">
        <v>2</v>
      </c>
      <c r="E31" s="16">
        <v>0</v>
      </c>
      <c r="F31" s="16">
        <v>0</v>
      </c>
      <c r="G31" s="16">
        <v>1</v>
      </c>
      <c r="H31" s="16">
        <v>0</v>
      </c>
      <c r="I31" s="16">
        <v>1</v>
      </c>
      <c r="J31" s="16">
        <v>0</v>
      </c>
      <c r="K31" s="16">
        <v>1</v>
      </c>
      <c r="L31" s="16">
        <v>1</v>
      </c>
      <c r="M31" s="16">
        <v>0</v>
      </c>
      <c r="N31" s="16">
        <v>0</v>
      </c>
      <c r="O31" s="16">
        <v>0</v>
      </c>
      <c r="P31" s="14">
        <v>0</v>
      </c>
    </row>
    <row r="32" spans="3:16">
      <c r="C32" s="17" t="s">
        <v>407</v>
      </c>
      <c r="D32" s="24">
        <v>1</v>
      </c>
      <c r="E32" s="16">
        <v>0</v>
      </c>
      <c r="F32" s="16">
        <v>1</v>
      </c>
      <c r="G32" s="16">
        <v>0</v>
      </c>
      <c r="H32" s="16">
        <v>0</v>
      </c>
      <c r="I32" s="16">
        <v>1</v>
      </c>
      <c r="J32" s="16">
        <v>0</v>
      </c>
      <c r="K32" s="16">
        <v>0</v>
      </c>
      <c r="L32" s="16">
        <v>0</v>
      </c>
      <c r="M32" s="16">
        <v>0</v>
      </c>
      <c r="N32" s="16">
        <v>0</v>
      </c>
      <c r="O32" s="16">
        <v>0</v>
      </c>
      <c r="P32" s="14">
        <v>1</v>
      </c>
    </row>
    <row r="33" spans="3:16">
      <c r="C33" s="17" t="s">
        <v>149</v>
      </c>
      <c r="D33" s="24">
        <v>3</v>
      </c>
      <c r="E33" s="16">
        <v>1</v>
      </c>
      <c r="F33" s="16">
        <v>1</v>
      </c>
      <c r="G33" s="16">
        <v>1.6</v>
      </c>
      <c r="H33" s="16">
        <v>0.6</v>
      </c>
      <c r="I33" s="16">
        <v>2.6</v>
      </c>
      <c r="J33" s="16">
        <v>1</v>
      </c>
      <c r="K33" s="16">
        <v>0.6</v>
      </c>
      <c r="L33" s="16">
        <v>0</v>
      </c>
      <c r="M33" s="16">
        <v>0.6</v>
      </c>
      <c r="N33" s="16">
        <v>0</v>
      </c>
      <c r="O33" s="16">
        <v>0</v>
      </c>
      <c r="P33" s="14">
        <v>0</v>
      </c>
    </row>
    <row r="34" spans="3:16">
      <c r="C34" s="17" t="s">
        <v>625</v>
      </c>
      <c r="D34" s="24">
        <v>1</v>
      </c>
      <c r="E34" s="16">
        <v>0.42857142857142855</v>
      </c>
      <c r="F34" s="16">
        <v>0.42857142857142855</v>
      </c>
      <c r="G34" s="16">
        <v>0.42857142857142855</v>
      </c>
      <c r="H34" s="16">
        <v>0</v>
      </c>
      <c r="I34" s="16">
        <v>0.42857142857142855</v>
      </c>
      <c r="J34" s="16">
        <v>0</v>
      </c>
      <c r="K34" s="16">
        <v>0.42857142857142855</v>
      </c>
      <c r="L34" s="16">
        <v>0.42857142857142855</v>
      </c>
      <c r="M34" s="16">
        <v>0.42857142857142855</v>
      </c>
      <c r="N34" s="16">
        <v>0</v>
      </c>
      <c r="O34" s="16">
        <v>0</v>
      </c>
      <c r="P34" s="14">
        <v>0</v>
      </c>
    </row>
    <row r="35" spans="3:16">
      <c r="C35" s="17" t="s">
        <v>392</v>
      </c>
      <c r="D35" s="24">
        <v>1</v>
      </c>
      <c r="E35" s="16">
        <v>1</v>
      </c>
      <c r="F35" s="16">
        <v>1</v>
      </c>
      <c r="G35" s="16">
        <v>0</v>
      </c>
      <c r="H35" s="16">
        <v>0</v>
      </c>
      <c r="I35" s="16">
        <v>0</v>
      </c>
      <c r="J35" s="16">
        <v>0</v>
      </c>
      <c r="K35" s="16">
        <v>0</v>
      </c>
      <c r="L35" s="16">
        <v>0</v>
      </c>
      <c r="M35" s="16">
        <v>0</v>
      </c>
      <c r="N35" s="16">
        <v>0</v>
      </c>
      <c r="O35" s="16">
        <v>1</v>
      </c>
      <c r="P35" s="14">
        <v>0</v>
      </c>
    </row>
    <row r="36" spans="3:16">
      <c r="C36" s="17" t="s">
        <v>551</v>
      </c>
      <c r="D36" s="24">
        <v>2</v>
      </c>
      <c r="E36" s="16">
        <v>1</v>
      </c>
      <c r="F36" s="16">
        <v>0</v>
      </c>
      <c r="G36" s="16">
        <v>0</v>
      </c>
      <c r="H36" s="16">
        <v>0</v>
      </c>
      <c r="I36" s="16">
        <v>0</v>
      </c>
      <c r="J36" s="16">
        <v>0</v>
      </c>
      <c r="K36" s="16">
        <v>0</v>
      </c>
      <c r="L36" s="16">
        <v>0</v>
      </c>
      <c r="M36" s="16">
        <v>0</v>
      </c>
      <c r="N36" s="16">
        <v>0</v>
      </c>
      <c r="O36" s="16">
        <v>0</v>
      </c>
      <c r="P36" s="14">
        <v>0</v>
      </c>
    </row>
    <row r="37" spans="3:16">
      <c r="C37" s="17" t="s">
        <v>549</v>
      </c>
      <c r="D37" s="24">
        <v>7</v>
      </c>
      <c r="E37" s="16">
        <v>2.75</v>
      </c>
      <c r="F37" s="16">
        <v>0</v>
      </c>
      <c r="G37" s="16">
        <v>2.75</v>
      </c>
      <c r="H37" s="16">
        <v>1</v>
      </c>
      <c r="I37" s="16">
        <v>2.75</v>
      </c>
      <c r="J37" s="16">
        <v>0</v>
      </c>
      <c r="K37" s="16">
        <v>0</v>
      </c>
      <c r="L37" s="16">
        <v>0</v>
      </c>
      <c r="M37" s="16">
        <v>0.75</v>
      </c>
      <c r="N37" s="16">
        <v>2</v>
      </c>
      <c r="O37" s="16">
        <v>0</v>
      </c>
      <c r="P37" s="14">
        <v>3</v>
      </c>
    </row>
    <row r="38" spans="3:16">
      <c r="C38" s="17" t="s">
        <v>153</v>
      </c>
      <c r="D38" s="24">
        <v>1</v>
      </c>
      <c r="E38" s="16">
        <v>0</v>
      </c>
      <c r="F38" s="16">
        <v>0</v>
      </c>
      <c r="G38" s="16">
        <v>0</v>
      </c>
      <c r="H38" s="16">
        <v>0</v>
      </c>
      <c r="I38" s="16">
        <v>1</v>
      </c>
      <c r="J38" s="16">
        <v>0</v>
      </c>
      <c r="K38" s="16">
        <v>0</v>
      </c>
      <c r="L38" s="16">
        <v>1</v>
      </c>
      <c r="M38" s="16">
        <v>0</v>
      </c>
      <c r="N38" s="16">
        <v>0</v>
      </c>
      <c r="O38" s="16">
        <v>1</v>
      </c>
      <c r="P38" s="14">
        <v>0</v>
      </c>
    </row>
    <row r="39" spans="3:16">
      <c r="C39" s="17" t="s">
        <v>127</v>
      </c>
      <c r="D39" s="24">
        <v>5</v>
      </c>
      <c r="E39" s="16">
        <v>2</v>
      </c>
      <c r="F39" s="16">
        <v>1</v>
      </c>
      <c r="G39" s="16">
        <v>2</v>
      </c>
      <c r="H39" s="16">
        <v>0</v>
      </c>
      <c r="I39" s="16">
        <v>2</v>
      </c>
      <c r="J39" s="16">
        <v>2</v>
      </c>
      <c r="K39" s="16">
        <v>0</v>
      </c>
      <c r="L39" s="16">
        <v>1</v>
      </c>
      <c r="M39" s="16">
        <v>0</v>
      </c>
      <c r="N39" s="16">
        <v>0</v>
      </c>
      <c r="O39" s="16">
        <v>0</v>
      </c>
      <c r="P39" s="14">
        <v>1</v>
      </c>
    </row>
    <row r="40" spans="3:16">
      <c r="C40" s="17" t="s">
        <v>115</v>
      </c>
      <c r="D40" s="24">
        <v>6</v>
      </c>
      <c r="E40" s="16">
        <v>3.5</v>
      </c>
      <c r="F40" s="16">
        <v>0</v>
      </c>
      <c r="G40" s="16">
        <v>1.5</v>
      </c>
      <c r="H40" s="16">
        <v>0.5</v>
      </c>
      <c r="I40" s="16">
        <v>0</v>
      </c>
      <c r="J40" s="16">
        <v>1</v>
      </c>
      <c r="K40" s="16">
        <v>0.5</v>
      </c>
      <c r="L40" s="16">
        <v>0.5</v>
      </c>
      <c r="M40" s="16">
        <v>0.5</v>
      </c>
      <c r="N40" s="16">
        <v>1</v>
      </c>
      <c r="O40" s="16">
        <v>0</v>
      </c>
      <c r="P40" s="14">
        <v>0</v>
      </c>
    </row>
    <row r="41" spans="3:16">
      <c r="C41" s="17" t="s">
        <v>157</v>
      </c>
      <c r="D41" s="24">
        <v>2</v>
      </c>
      <c r="E41" s="16">
        <v>0</v>
      </c>
      <c r="F41" s="16">
        <v>0</v>
      </c>
      <c r="G41" s="16">
        <v>2</v>
      </c>
      <c r="H41" s="16">
        <v>0</v>
      </c>
      <c r="I41" s="16">
        <v>2</v>
      </c>
      <c r="J41" s="16">
        <v>0</v>
      </c>
      <c r="K41" s="16">
        <v>0</v>
      </c>
      <c r="L41" s="16">
        <v>0</v>
      </c>
      <c r="M41" s="16">
        <v>0</v>
      </c>
      <c r="N41" s="16">
        <v>0</v>
      </c>
      <c r="O41" s="16">
        <v>0</v>
      </c>
      <c r="P41" s="14">
        <v>2</v>
      </c>
    </row>
    <row r="42" spans="3:16">
      <c r="C42" s="17" t="s">
        <v>140</v>
      </c>
      <c r="D42" s="24">
        <v>5</v>
      </c>
      <c r="E42" s="16">
        <v>0.42857142857142855</v>
      </c>
      <c r="F42" s="16">
        <v>2.4285714285714288</v>
      </c>
      <c r="G42" s="16">
        <v>2.4285714285714288</v>
      </c>
      <c r="H42" s="16">
        <v>2.4285714285714288</v>
      </c>
      <c r="I42" s="16">
        <v>2.4285714285714288</v>
      </c>
      <c r="J42" s="16">
        <v>0</v>
      </c>
      <c r="K42" s="16">
        <v>1</v>
      </c>
      <c r="L42" s="16">
        <v>2.4285714285714288</v>
      </c>
      <c r="M42" s="16">
        <v>1.4285714285714286</v>
      </c>
      <c r="N42" s="16">
        <v>0</v>
      </c>
      <c r="O42" s="16">
        <v>0</v>
      </c>
      <c r="P42" s="14">
        <v>0</v>
      </c>
    </row>
    <row r="43" spans="3:16">
      <c r="C43" s="17" t="s">
        <v>397</v>
      </c>
      <c r="D43" s="24">
        <v>1</v>
      </c>
      <c r="E43" s="16">
        <v>0</v>
      </c>
      <c r="F43" s="16">
        <v>0</v>
      </c>
      <c r="G43" s="16">
        <v>1</v>
      </c>
      <c r="H43" s="16">
        <v>0</v>
      </c>
      <c r="I43" s="16">
        <v>0</v>
      </c>
      <c r="J43" s="16">
        <v>0</v>
      </c>
      <c r="K43" s="16">
        <v>1</v>
      </c>
      <c r="L43" s="16">
        <v>0</v>
      </c>
      <c r="M43" s="16">
        <v>0</v>
      </c>
      <c r="N43" s="16">
        <v>0</v>
      </c>
      <c r="O43" s="16">
        <v>0</v>
      </c>
      <c r="P43" s="14">
        <v>0</v>
      </c>
    </row>
    <row r="44" spans="3:16">
      <c r="C44" s="17" t="s">
        <v>627</v>
      </c>
      <c r="D44" s="24">
        <v>1</v>
      </c>
      <c r="E44" s="16">
        <v>0</v>
      </c>
      <c r="F44" s="16">
        <v>0</v>
      </c>
      <c r="G44" s="16">
        <v>1</v>
      </c>
      <c r="H44" s="16">
        <v>0</v>
      </c>
      <c r="I44" s="16">
        <v>0</v>
      </c>
      <c r="J44" s="16">
        <v>0</v>
      </c>
      <c r="K44" s="16">
        <v>1</v>
      </c>
      <c r="L44" s="16">
        <v>0</v>
      </c>
      <c r="M44" s="16">
        <v>0</v>
      </c>
      <c r="N44" s="16">
        <v>0</v>
      </c>
      <c r="O44" s="16">
        <v>0</v>
      </c>
      <c r="P44" s="14">
        <v>1</v>
      </c>
    </row>
    <row r="45" spans="3:16">
      <c r="C45" s="17" t="s">
        <v>347</v>
      </c>
      <c r="D45" s="24">
        <v>1</v>
      </c>
      <c r="E45" s="16">
        <v>0</v>
      </c>
      <c r="F45" s="16">
        <v>0</v>
      </c>
      <c r="G45" s="16">
        <v>0</v>
      </c>
      <c r="H45" s="16">
        <v>0</v>
      </c>
      <c r="I45" s="16">
        <v>1</v>
      </c>
      <c r="J45" s="16">
        <v>1</v>
      </c>
      <c r="K45" s="16">
        <v>0</v>
      </c>
      <c r="L45" s="16">
        <v>0</v>
      </c>
      <c r="M45" s="16">
        <v>0</v>
      </c>
      <c r="N45" s="16">
        <v>0</v>
      </c>
      <c r="O45" s="16">
        <v>0</v>
      </c>
      <c r="P45" s="14">
        <v>1</v>
      </c>
    </row>
    <row r="46" spans="3:16">
      <c r="C46" s="17" t="s">
        <v>543</v>
      </c>
      <c r="D46" s="24">
        <v>1</v>
      </c>
      <c r="E46" s="16">
        <v>1</v>
      </c>
      <c r="F46" s="16">
        <v>0</v>
      </c>
      <c r="G46" s="16">
        <v>0</v>
      </c>
      <c r="H46" s="16">
        <v>0</v>
      </c>
      <c r="I46" s="16">
        <v>1</v>
      </c>
      <c r="J46" s="16">
        <v>0</v>
      </c>
      <c r="K46" s="16">
        <v>1</v>
      </c>
      <c r="L46" s="16">
        <v>0</v>
      </c>
      <c r="M46" s="16">
        <v>0</v>
      </c>
      <c r="N46" s="16">
        <v>0</v>
      </c>
      <c r="O46" s="16">
        <v>0</v>
      </c>
      <c r="P46" s="14">
        <v>0</v>
      </c>
    </row>
    <row r="47" spans="3:16">
      <c r="C47" s="17" t="s">
        <v>515</v>
      </c>
      <c r="D47" s="24">
        <v>1</v>
      </c>
      <c r="E47" s="16">
        <v>1</v>
      </c>
      <c r="F47" s="16">
        <v>0</v>
      </c>
      <c r="G47" s="16">
        <v>0</v>
      </c>
      <c r="H47" s="16">
        <v>0</v>
      </c>
      <c r="I47" s="16">
        <v>0</v>
      </c>
      <c r="J47" s="16">
        <v>1</v>
      </c>
      <c r="K47" s="16">
        <v>0</v>
      </c>
      <c r="L47" s="16">
        <v>0</v>
      </c>
      <c r="M47" s="16">
        <v>0</v>
      </c>
      <c r="N47" s="16">
        <v>0</v>
      </c>
      <c r="O47" s="16">
        <v>0</v>
      </c>
      <c r="P47" s="14">
        <v>1</v>
      </c>
    </row>
    <row r="48" spans="3:16">
      <c r="C48" s="17" t="s">
        <v>167</v>
      </c>
      <c r="D48" s="24">
        <v>2</v>
      </c>
      <c r="E48" s="16">
        <v>2</v>
      </c>
      <c r="F48" s="16">
        <v>1</v>
      </c>
      <c r="G48" s="16">
        <v>1</v>
      </c>
      <c r="H48" s="16">
        <v>0</v>
      </c>
      <c r="I48" s="16">
        <v>1</v>
      </c>
      <c r="J48" s="16">
        <v>0</v>
      </c>
      <c r="K48" s="16">
        <v>0</v>
      </c>
      <c r="L48" s="16">
        <v>0</v>
      </c>
      <c r="M48" s="16">
        <v>0</v>
      </c>
      <c r="N48" s="16">
        <v>0</v>
      </c>
      <c r="O48" s="16">
        <v>0</v>
      </c>
      <c r="P48" s="14">
        <v>0</v>
      </c>
    </row>
    <row r="49" spans="3:16">
      <c r="C49" s="17" t="s">
        <v>354</v>
      </c>
      <c r="D49" s="24">
        <v>4</v>
      </c>
      <c r="E49" s="16">
        <v>0</v>
      </c>
      <c r="F49" s="16">
        <v>0</v>
      </c>
      <c r="G49" s="16">
        <v>0</v>
      </c>
      <c r="H49" s="16">
        <v>0.75</v>
      </c>
      <c r="I49" s="16">
        <v>3.75</v>
      </c>
      <c r="J49" s="16">
        <v>0</v>
      </c>
      <c r="K49" s="16">
        <v>1.75</v>
      </c>
      <c r="L49" s="16">
        <v>0.75</v>
      </c>
      <c r="M49" s="16">
        <v>0</v>
      </c>
      <c r="N49" s="16">
        <v>0</v>
      </c>
      <c r="O49" s="16">
        <v>1</v>
      </c>
      <c r="P49" s="14">
        <v>0</v>
      </c>
    </row>
    <row r="50" spans="3:16">
      <c r="C50" s="17" t="s">
        <v>144</v>
      </c>
      <c r="D50" s="24">
        <v>1</v>
      </c>
      <c r="E50" s="16">
        <v>0</v>
      </c>
      <c r="F50" s="16">
        <v>0</v>
      </c>
      <c r="G50" s="16">
        <v>0</v>
      </c>
      <c r="H50" s="16">
        <v>0</v>
      </c>
      <c r="I50" s="16">
        <v>0</v>
      </c>
      <c r="J50" s="16">
        <v>0</v>
      </c>
      <c r="K50" s="16">
        <v>0</v>
      </c>
      <c r="L50" s="16">
        <v>0</v>
      </c>
      <c r="M50" s="16">
        <v>0</v>
      </c>
      <c r="N50" s="16">
        <v>0</v>
      </c>
      <c r="O50" s="16">
        <v>0</v>
      </c>
      <c r="P50" s="14">
        <v>0</v>
      </c>
    </row>
    <row r="51" spans="3:16">
      <c r="C51" s="17" t="s">
        <v>160</v>
      </c>
      <c r="D51" s="24">
        <v>8</v>
      </c>
      <c r="E51" s="16">
        <v>0.75</v>
      </c>
      <c r="F51" s="16">
        <v>0.75</v>
      </c>
      <c r="G51" s="16">
        <v>4.5999999999999996</v>
      </c>
      <c r="H51" s="16">
        <v>1.35</v>
      </c>
      <c r="I51" s="16">
        <v>4.3499999999999996</v>
      </c>
      <c r="J51" s="16">
        <v>1</v>
      </c>
      <c r="K51" s="16">
        <v>0.6</v>
      </c>
      <c r="L51" s="16">
        <v>0.75</v>
      </c>
      <c r="M51" s="16">
        <v>1.35</v>
      </c>
      <c r="N51" s="16">
        <v>0.75</v>
      </c>
      <c r="O51" s="16">
        <v>3</v>
      </c>
      <c r="P51" s="14">
        <v>3.75</v>
      </c>
    </row>
    <row r="52" spans="3:16">
      <c r="C52" s="17" t="s">
        <v>163</v>
      </c>
      <c r="D52" s="24">
        <v>24</v>
      </c>
      <c r="E52" s="16">
        <v>7</v>
      </c>
      <c r="F52" s="16">
        <v>4.5999999999999996</v>
      </c>
      <c r="G52" s="16">
        <v>13.2</v>
      </c>
      <c r="H52" s="16">
        <v>7.6</v>
      </c>
      <c r="I52" s="16">
        <v>12.2</v>
      </c>
      <c r="J52" s="16">
        <v>1</v>
      </c>
      <c r="K52" s="16">
        <v>5</v>
      </c>
      <c r="L52" s="16">
        <v>3.6</v>
      </c>
      <c r="M52" s="16">
        <v>1</v>
      </c>
      <c r="N52" s="16">
        <v>1.6</v>
      </c>
      <c r="O52" s="16">
        <v>0.6</v>
      </c>
      <c r="P52" s="14">
        <v>2.6</v>
      </c>
    </row>
    <row r="53" spans="3:16">
      <c r="C53" s="17" t="s">
        <v>137</v>
      </c>
      <c r="D53" s="24">
        <v>4</v>
      </c>
      <c r="E53" s="16">
        <v>0</v>
      </c>
      <c r="F53" s="16">
        <v>1</v>
      </c>
      <c r="G53" s="16">
        <v>2.75</v>
      </c>
      <c r="H53" s="16">
        <v>2</v>
      </c>
      <c r="I53" s="16">
        <v>2</v>
      </c>
      <c r="J53" s="16">
        <v>0</v>
      </c>
      <c r="K53" s="16">
        <v>0.75</v>
      </c>
      <c r="L53" s="16">
        <v>0</v>
      </c>
      <c r="M53" s="16">
        <v>0</v>
      </c>
      <c r="N53" s="16">
        <v>0</v>
      </c>
      <c r="O53" s="16">
        <v>0</v>
      </c>
      <c r="P53" s="14">
        <v>1.75</v>
      </c>
    </row>
    <row r="54" spans="3:16">
      <c r="C54" s="17" t="s">
        <v>151</v>
      </c>
      <c r="D54" s="24">
        <v>3</v>
      </c>
      <c r="E54" s="16">
        <v>0</v>
      </c>
      <c r="F54" s="16">
        <v>0</v>
      </c>
      <c r="G54" s="16">
        <v>2</v>
      </c>
      <c r="H54" s="16">
        <v>0</v>
      </c>
      <c r="I54" s="16">
        <v>2</v>
      </c>
      <c r="J54" s="16">
        <v>0</v>
      </c>
      <c r="K54" s="16">
        <v>1</v>
      </c>
      <c r="L54" s="16">
        <v>0</v>
      </c>
      <c r="M54" s="16">
        <v>0</v>
      </c>
      <c r="N54" s="16">
        <v>0</v>
      </c>
      <c r="O54" s="16">
        <v>0</v>
      </c>
      <c r="P54" s="14">
        <v>2</v>
      </c>
    </row>
    <row r="55" spans="3:16">
      <c r="C55" s="17" t="s">
        <v>483</v>
      </c>
      <c r="D55" s="24">
        <v>1</v>
      </c>
      <c r="E55" s="16">
        <v>0</v>
      </c>
      <c r="F55" s="16">
        <v>0</v>
      </c>
      <c r="G55" s="16">
        <v>0</v>
      </c>
      <c r="H55" s="16">
        <v>1</v>
      </c>
      <c r="I55" s="16">
        <v>0</v>
      </c>
      <c r="J55" s="16">
        <v>0</v>
      </c>
      <c r="K55" s="16">
        <v>1</v>
      </c>
      <c r="L55" s="16">
        <v>0</v>
      </c>
      <c r="M55" s="16">
        <v>0</v>
      </c>
      <c r="N55" s="16">
        <v>0</v>
      </c>
      <c r="O55" s="16">
        <v>1</v>
      </c>
      <c r="P55" s="14">
        <v>0</v>
      </c>
    </row>
    <row r="56" spans="3:16">
      <c r="C56" s="17" t="s">
        <v>147</v>
      </c>
      <c r="D56" s="24">
        <v>1</v>
      </c>
      <c r="E56" s="16">
        <v>0</v>
      </c>
      <c r="F56" s="16">
        <v>0</v>
      </c>
      <c r="G56" s="16">
        <v>0</v>
      </c>
      <c r="H56" s="16">
        <v>0</v>
      </c>
      <c r="I56" s="16">
        <v>0</v>
      </c>
      <c r="J56" s="16">
        <v>0</v>
      </c>
      <c r="K56" s="16">
        <v>0</v>
      </c>
      <c r="L56" s="16">
        <v>0</v>
      </c>
      <c r="M56" s="16">
        <v>0</v>
      </c>
      <c r="N56" s="16">
        <v>0</v>
      </c>
      <c r="O56" s="16">
        <v>0</v>
      </c>
      <c r="P56" s="14">
        <v>0</v>
      </c>
    </row>
    <row r="57" spans="3:16">
      <c r="C57" s="17" t="s">
        <v>128</v>
      </c>
      <c r="D57" s="24">
        <v>2</v>
      </c>
      <c r="E57" s="16">
        <v>0</v>
      </c>
      <c r="F57" s="16">
        <v>0</v>
      </c>
      <c r="G57" s="16">
        <v>1</v>
      </c>
      <c r="H57" s="16">
        <v>0</v>
      </c>
      <c r="I57" s="16">
        <v>0</v>
      </c>
      <c r="J57" s="16">
        <v>0</v>
      </c>
      <c r="K57" s="16">
        <v>0</v>
      </c>
      <c r="L57" s="16">
        <v>0</v>
      </c>
      <c r="M57" s="16">
        <v>0</v>
      </c>
      <c r="N57" s="16">
        <v>0</v>
      </c>
      <c r="O57" s="16">
        <v>0</v>
      </c>
      <c r="P57" s="14">
        <v>1</v>
      </c>
    </row>
    <row r="58" spans="3:16">
      <c r="C58" s="17" t="s">
        <v>146</v>
      </c>
      <c r="D58" s="24">
        <v>5</v>
      </c>
      <c r="E58" s="16">
        <v>1.75</v>
      </c>
      <c r="F58" s="16">
        <v>1</v>
      </c>
      <c r="G58" s="16">
        <v>1.75</v>
      </c>
      <c r="H58" s="16">
        <v>0.75</v>
      </c>
      <c r="I58" s="16">
        <v>0</v>
      </c>
      <c r="J58" s="16">
        <v>0</v>
      </c>
      <c r="K58" s="16">
        <v>0.75</v>
      </c>
      <c r="L58" s="16">
        <v>2.5</v>
      </c>
      <c r="M58" s="16">
        <v>1.5</v>
      </c>
      <c r="N58" s="16">
        <v>1</v>
      </c>
      <c r="O58" s="16">
        <v>0</v>
      </c>
      <c r="P58" s="14">
        <v>0</v>
      </c>
    </row>
    <row r="59" spans="3:16">
      <c r="C59" s="17" t="s">
        <v>537</v>
      </c>
      <c r="D59" s="24">
        <v>1</v>
      </c>
      <c r="E59" s="16">
        <v>0</v>
      </c>
      <c r="F59" s="16">
        <v>0</v>
      </c>
      <c r="G59" s="16">
        <v>0</v>
      </c>
      <c r="H59" s="16">
        <v>0</v>
      </c>
      <c r="I59" s="16">
        <v>1</v>
      </c>
      <c r="J59" s="16">
        <v>1</v>
      </c>
      <c r="K59" s="16">
        <v>0</v>
      </c>
      <c r="L59" s="16">
        <v>0</v>
      </c>
      <c r="M59" s="16">
        <v>0</v>
      </c>
      <c r="N59" s="16">
        <v>1</v>
      </c>
      <c r="O59" s="16">
        <v>0</v>
      </c>
      <c r="P59" s="14">
        <v>0</v>
      </c>
    </row>
    <row r="60" spans="3:16">
      <c r="C60" s="17" t="s">
        <v>526</v>
      </c>
      <c r="D60" s="24">
        <v>1</v>
      </c>
      <c r="E60" s="16">
        <v>0</v>
      </c>
      <c r="F60" s="16">
        <v>0</v>
      </c>
      <c r="G60" s="16">
        <v>0</v>
      </c>
      <c r="H60" s="16">
        <v>0</v>
      </c>
      <c r="I60" s="16">
        <v>0</v>
      </c>
      <c r="J60" s="16">
        <v>0</v>
      </c>
      <c r="K60" s="16">
        <v>0</v>
      </c>
      <c r="L60" s="16">
        <v>0</v>
      </c>
      <c r="M60" s="16">
        <v>0</v>
      </c>
      <c r="N60" s="16">
        <v>0</v>
      </c>
      <c r="O60" s="16">
        <v>0</v>
      </c>
      <c r="P60" s="14">
        <v>0</v>
      </c>
    </row>
    <row r="61" spans="3:16">
      <c r="C61" s="17" t="s">
        <v>628</v>
      </c>
      <c r="D61" s="24">
        <v>4</v>
      </c>
      <c r="E61" s="16">
        <v>1</v>
      </c>
      <c r="F61" s="16">
        <v>2.1785714285714284</v>
      </c>
      <c r="G61" s="16">
        <v>2.1785714285714284</v>
      </c>
      <c r="H61" s="16">
        <v>1.1785714285714286</v>
      </c>
      <c r="I61" s="16">
        <v>1.1785714285714286</v>
      </c>
      <c r="J61" s="16">
        <v>0</v>
      </c>
      <c r="K61" s="16">
        <v>0.42857142857142855</v>
      </c>
      <c r="L61" s="16">
        <v>1.4285714285714286</v>
      </c>
      <c r="M61" s="16">
        <v>1.4285714285714286</v>
      </c>
      <c r="N61" s="16">
        <v>0</v>
      </c>
      <c r="O61" s="16">
        <v>0</v>
      </c>
      <c r="P61" s="14">
        <v>1</v>
      </c>
    </row>
    <row r="62" spans="3:16">
      <c r="C62" s="17" t="s">
        <v>632</v>
      </c>
      <c r="D62" s="24">
        <v>1</v>
      </c>
      <c r="E62" s="16">
        <v>0</v>
      </c>
      <c r="F62" s="16">
        <v>0</v>
      </c>
      <c r="G62" s="16">
        <v>0</v>
      </c>
      <c r="H62" s="16">
        <v>0</v>
      </c>
      <c r="I62" s="16">
        <v>1</v>
      </c>
      <c r="J62" s="16">
        <v>0</v>
      </c>
      <c r="K62" s="16">
        <v>0</v>
      </c>
      <c r="L62" s="16">
        <v>0</v>
      </c>
      <c r="M62" s="16">
        <v>0</v>
      </c>
      <c r="N62" s="16">
        <v>0</v>
      </c>
      <c r="O62" s="16">
        <v>0</v>
      </c>
      <c r="P62" s="14">
        <v>0</v>
      </c>
    </row>
    <row r="63" spans="3:16">
      <c r="C63" s="17" t="s">
        <v>626</v>
      </c>
      <c r="D63" s="24">
        <v>2</v>
      </c>
      <c r="E63" s="16">
        <v>1.75</v>
      </c>
      <c r="F63" s="16">
        <v>0</v>
      </c>
      <c r="G63" s="16">
        <v>0.75</v>
      </c>
      <c r="H63" s="16">
        <v>0</v>
      </c>
      <c r="I63" s="16">
        <v>0</v>
      </c>
      <c r="J63" s="16">
        <v>0</v>
      </c>
      <c r="K63" s="16">
        <v>1</v>
      </c>
      <c r="L63" s="16">
        <v>0</v>
      </c>
      <c r="M63" s="16">
        <v>0</v>
      </c>
      <c r="N63" s="16">
        <v>0.75</v>
      </c>
      <c r="O63" s="16">
        <v>1</v>
      </c>
      <c r="P63" s="14">
        <v>0.75</v>
      </c>
    </row>
    <row r="64" spans="3:16">
      <c r="C64" s="17" t="s">
        <v>119</v>
      </c>
      <c r="D64" s="24">
        <v>4</v>
      </c>
      <c r="E64" s="16">
        <v>2</v>
      </c>
      <c r="F64" s="16">
        <v>0</v>
      </c>
      <c r="G64" s="16">
        <v>4</v>
      </c>
      <c r="H64" s="16">
        <v>0</v>
      </c>
      <c r="I64" s="16">
        <v>3</v>
      </c>
      <c r="J64" s="16">
        <v>0</v>
      </c>
      <c r="K64" s="16">
        <v>0</v>
      </c>
      <c r="L64" s="16">
        <v>1</v>
      </c>
      <c r="M64" s="16">
        <v>0</v>
      </c>
      <c r="N64" s="16">
        <v>1</v>
      </c>
      <c r="O64" s="16">
        <v>0</v>
      </c>
      <c r="P64" s="14">
        <v>1</v>
      </c>
    </row>
    <row r="65" spans="3:16">
      <c r="C65" s="17" t="s">
        <v>143</v>
      </c>
      <c r="D65" s="24">
        <v>1</v>
      </c>
      <c r="E65" s="16">
        <v>0</v>
      </c>
      <c r="F65" s="16">
        <v>0</v>
      </c>
      <c r="G65" s="16">
        <v>0</v>
      </c>
      <c r="H65" s="16">
        <v>0</v>
      </c>
      <c r="I65" s="16">
        <v>1</v>
      </c>
      <c r="J65" s="16">
        <v>0</v>
      </c>
      <c r="K65" s="16">
        <v>1</v>
      </c>
      <c r="L65" s="16">
        <v>0</v>
      </c>
      <c r="M65" s="16">
        <v>0</v>
      </c>
      <c r="N65" s="16">
        <v>0</v>
      </c>
      <c r="O65" s="16">
        <v>0</v>
      </c>
      <c r="P65" s="14">
        <v>0</v>
      </c>
    </row>
    <row r="66" spans="3:16">
      <c r="C66" s="17" t="s">
        <v>113</v>
      </c>
      <c r="D66" s="24">
        <v>9</v>
      </c>
      <c r="E66" s="16">
        <v>5</v>
      </c>
      <c r="F66" s="16">
        <v>2</v>
      </c>
      <c r="G66" s="16">
        <v>5</v>
      </c>
      <c r="H66" s="16">
        <v>1</v>
      </c>
      <c r="I66" s="16">
        <v>2</v>
      </c>
      <c r="J66" s="16">
        <v>0</v>
      </c>
      <c r="K66" s="16">
        <v>0</v>
      </c>
      <c r="L66" s="16">
        <v>1</v>
      </c>
      <c r="M66" s="16">
        <v>0</v>
      </c>
      <c r="N66" s="16">
        <v>1</v>
      </c>
      <c r="O66" s="16">
        <v>0</v>
      </c>
      <c r="P66" s="14">
        <v>3</v>
      </c>
    </row>
    <row r="67" spans="3:16">
      <c r="C67" s="17" t="s">
        <v>412</v>
      </c>
      <c r="D67" s="24">
        <v>1</v>
      </c>
      <c r="E67" s="16">
        <v>0</v>
      </c>
      <c r="F67" s="16">
        <v>0</v>
      </c>
      <c r="G67" s="16">
        <v>0</v>
      </c>
      <c r="H67" s="16">
        <v>0</v>
      </c>
      <c r="I67" s="16">
        <v>1</v>
      </c>
      <c r="J67" s="16">
        <v>0</v>
      </c>
      <c r="K67" s="16">
        <v>0</v>
      </c>
      <c r="L67" s="16">
        <v>0</v>
      </c>
      <c r="M67" s="16">
        <v>0</v>
      </c>
      <c r="N67" s="16">
        <v>1</v>
      </c>
      <c r="O67" s="16">
        <v>0</v>
      </c>
      <c r="P67" s="14">
        <v>0</v>
      </c>
    </row>
    <row r="68" spans="3:16">
      <c r="C68" s="17" t="s">
        <v>122</v>
      </c>
      <c r="D68" s="24">
        <v>4</v>
      </c>
      <c r="E68" s="16">
        <v>1.25</v>
      </c>
      <c r="F68" s="16">
        <v>0.25</v>
      </c>
      <c r="G68" s="16">
        <v>1.25</v>
      </c>
      <c r="H68" s="16">
        <v>1.25</v>
      </c>
      <c r="I68" s="16">
        <v>2.25</v>
      </c>
      <c r="J68" s="16">
        <v>1.25</v>
      </c>
      <c r="K68" s="16">
        <v>1.25</v>
      </c>
      <c r="L68" s="16">
        <v>1.25</v>
      </c>
      <c r="M68" s="16">
        <v>0.25</v>
      </c>
      <c r="N68" s="16">
        <v>0.25</v>
      </c>
      <c r="O68" s="16">
        <v>0.25</v>
      </c>
      <c r="P68" s="14">
        <v>0.25</v>
      </c>
    </row>
    <row r="69" spans="3:16">
      <c r="C69" s="17" t="s">
        <v>356</v>
      </c>
      <c r="D69" s="24">
        <v>1</v>
      </c>
      <c r="E69" s="16">
        <v>1</v>
      </c>
      <c r="F69" s="16">
        <v>0</v>
      </c>
      <c r="G69" s="16">
        <v>0</v>
      </c>
      <c r="H69" s="16">
        <v>0</v>
      </c>
      <c r="I69" s="16">
        <v>0</v>
      </c>
      <c r="J69" s="16">
        <v>0</v>
      </c>
      <c r="K69" s="16">
        <v>0</v>
      </c>
      <c r="L69" s="16">
        <v>0</v>
      </c>
      <c r="M69" s="16">
        <v>0</v>
      </c>
      <c r="N69" s="16">
        <v>0</v>
      </c>
      <c r="O69" s="16">
        <v>0</v>
      </c>
      <c r="P69" s="14">
        <v>0</v>
      </c>
    </row>
    <row r="70" spans="3:16">
      <c r="C70" s="17" t="s">
        <v>349</v>
      </c>
      <c r="D70" s="24">
        <v>2</v>
      </c>
      <c r="E70" s="16">
        <v>2</v>
      </c>
      <c r="F70" s="16">
        <v>0</v>
      </c>
      <c r="G70" s="16">
        <v>0</v>
      </c>
      <c r="H70" s="16">
        <v>0</v>
      </c>
      <c r="I70" s="16">
        <v>0</v>
      </c>
      <c r="J70" s="16">
        <v>0</v>
      </c>
      <c r="K70" s="16">
        <v>0</v>
      </c>
      <c r="L70" s="16">
        <v>0</v>
      </c>
      <c r="M70" s="16">
        <v>0</v>
      </c>
      <c r="N70" s="16">
        <v>0</v>
      </c>
      <c r="O70" s="16">
        <v>0</v>
      </c>
      <c r="P70" s="14">
        <v>0</v>
      </c>
    </row>
    <row r="71" spans="3:16">
      <c r="C71" s="17" t="s">
        <v>629</v>
      </c>
      <c r="D71" s="24">
        <v>2</v>
      </c>
      <c r="E71" s="16">
        <v>0</v>
      </c>
      <c r="F71" s="16">
        <v>0.75</v>
      </c>
      <c r="G71" s="16">
        <v>0.75</v>
      </c>
      <c r="H71" s="16">
        <v>0</v>
      </c>
      <c r="I71" s="16">
        <v>0.75</v>
      </c>
      <c r="J71" s="16">
        <v>0</v>
      </c>
      <c r="K71" s="16">
        <v>0</v>
      </c>
      <c r="L71" s="16">
        <v>0</v>
      </c>
      <c r="M71" s="16">
        <v>0</v>
      </c>
      <c r="N71" s="16">
        <v>0</v>
      </c>
      <c r="O71" s="16">
        <v>1</v>
      </c>
      <c r="P71" s="14">
        <v>0.75</v>
      </c>
    </row>
    <row r="72" spans="3:16">
      <c r="C72" s="17" t="s">
        <v>553</v>
      </c>
      <c r="D72" s="24">
        <v>1</v>
      </c>
      <c r="E72" s="16">
        <v>0</v>
      </c>
      <c r="F72" s="16">
        <v>0</v>
      </c>
      <c r="G72" s="16">
        <v>0</v>
      </c>
      <c r="H72" s="16">
        <v>0</v>
      </c>
      <c r="I72" s="16">
        <v>0</v>
      </c>
      <c r="J72" s="16">
        <v>0</v>
      </c>
      <c r="K72" s="16">
        <v>0</v>
      </c>
      <c r="L72" s="16">
        <v>0</v>
      </c>
      <c r="M72" s="16">
        <v>0</v>
      </c>
      <c r="N72" s="16">
        <v>0</v>
      </c>
      <c r="O72" s="16">
        <v>0</v>
      </c>
      <c r="P72" s="14">
        <v>1</v>
      </c>
    </row>
    <row r="73" spans="3:16">
      <c r="C73" s="17" t="s">
        <v>511</v>
      </c>
      <c r="D73" s="24">
        <v>3</v>
      </c>
      <c r="E73" s="16">
        <v>3</v>
      </c>
      <c r="F73" s="16">
        <v>0</v>
      </c>
      <c r="G73" s="16">
        <v>0</v>
      </c>
      <c r="H73" s="16">
        <v>0</v>
      </c>
      <c r="I73" s="16">
        <v>0</v>
      </c>
      <c r="J73" s="16">
        <v>1</v>
      </c>
      <c r="K73" s="16">
        <v>0</v>
      </c>
      <c r="L73" s="16">
        <v>1</v>
      </c>
      <c r="M73" s="16">
        <v>0</v>
      </c>
      <c r="N73" s="16">
        <v>0</v>
      </c>
      <c r="O73" s="16">
        <v>0</v>
      </c>
      <c r="P73" s="14">
        <v>0</v>
      </c>
    </row>
    <row r="74" spans="3:16">
      <c r="C74" s="17" t="s">
        <v>355</v>
      </c>
      <c r="D74" s="24">
        <v>6</v>
      </c>
      <c r="E74" s="16">
        <v>1.35</v>
      </c>
      <c r="F74" s="16">
        <v>2.35</v>
      </c>
      <c r="G74" s="16">
        <v>3.1</v>
      </c>
      <c r="H74" s="16">
        <v>0.6</v>
      </c>
      <c r="I74" s="16">
        <v>3.5</v>
      </c>
      <c r="J74" s="16">
        <v>0</v>
      </c>
      <c r="K74" s="16">
        <v>0.6</v>
      </c>
      <c r="L74" s="16">
        <v>0</v>
      </c>
      <c r="M74" s="16">
        <v>0</v>
      </c>
      <c r="N74" s="16">
        <v>0</v>
      </c>
      <c r="O74" s="16">
        <v>0</v>
      </c>
      <c r="P74" s="14">
        <v>1.5</v>
      </c>
    </row>
    <row r="75" spans="3:16">
      <c r="C75" s="17" t="s">
        <v>633</v>
      </c>
      <c r="D75" s="24">
        <v>1</v>
      </c>
      <c r="E75" s="16">
        <v>0</v>
      </c>
      <c r="F75" s="16">
        <v>0</v>
      </c>
      <c r="G75" s="16">
        <v>0</v>
      </c>
      <c r="H75" s="16">
        <v>1</v>
      </c>
      <c r="I75" s="16">
        <v>0</v>
      </c>
      <c r="J75" s="16">
        <v>0</v>
      </c>
      <c r="K75" s="16">
        <v>0</v>
      </c>
      <c r="L75" s="16">
        <v>0</v>
      </c>
      <c r="M75" s="16">
        <v>0</v>
      </c>
      <c r="N75" s="16">
        <v>0</v>
      </c>
      <c r="O75" s="16">
        <v>0</v>
      </c>
      <c r="P75" s="14">
        <v>0</v>
      </c>
    </row>
    <row r="76" spans="3:16">
      <c r="C76" s="17" t="s">
        <v>548</v>
      </c>
      <c r="D76" s="24">
        <v>1</v>
      </c>
      <c r="E76" s="16">
        <v>0</v>
      </c>
      <c r="F76" s="16">
        <v>0</v>
      </c>
      <c r="G76" s="16">
        <v>0</v>
      </c>
      <c r="H76" s="16">
        <v>0</v>
      </c>
      <c r="I76" s="16">
        <v>0</v>
      </c>
      <c r="J76" s="16">
        <v>0</v>
      </c>
      <c r="K76" s="16">
        <v>0</v>
      </c>
      <c r="L76" s="16">
        <v>0</v>
      </c>
      <c r="M76" s="16">
        <v>0</v>
      </c>
      <c r="N76" s="16">
        <v>0</v>
      </c>
      <c r="O76" s="16">
        <v>0</v>
      </c>
      <c r="P76" s="14">
        <v>0</v>
      </c>
    </row>
    <row r="77" spans="3:16">
      <c r="C77" s="17" t="s">
        <v>345</v>
      </c>
      <c r="D77" s="24">
        <v>1</v>
      </c>
      <c r="E77" s="16">
        <v>0</v>
      </c>
      <c r="F77" s="16">
        <v>0</v>
      </c>
      <c r="G77" s="16">
        <v>1</v>
      </c>
      <c r="H77" s="16">
        <v>0</v>
      </c>
      <c r="I77" s="16">
        <v>0</v>
      </c>
      <c r="J77" s="16">
        <v>0</v>
      </c>
      <c r="K77" s="16">
        <v>0</v>
      </c>
      <c r="L77" s="16">
        <v>1</v>
      </c>
      <c r="M77" s="16">
        <v>0</v>
      </c>
      <c r="N77" s="16">
        <v>0</v>
      </c>
      <c r="O77" s="16">
        <v>0</v>
      </c>
      <c r="P77" s="14">
        <v>1</v>
      </c>
    </row>
    <row r="78" spans="3:16">
      <c r="C78" s="17" t="s">
        <v>124</v>
      </c>
      <c r="D78" s="24">
        <v>2</v>
      </c>
      <c r="E78" s="16">
        <v>1</v>
      </c>
      <c r="F78" s="16">
        <v>0</v>
      </c>
      <c r="G78" s="16">
        <v>0</v>
      </c>
      <c r="H78" s="16">
        <v>1</v>
      </c>
      <c r="I78" s="16">
        <v>0</v>
      </c>
      <c r="J78" s="16">
        <v>0</v>
      </c>
      <c r="K78" s="16">
        <v>0</v>
      </c>
      <c r="L78" s="16">
        <v>0</v>
      </c>
      <c r="M78" s="16">
        <v>1</v>
      </c>
      <c r="N78" s="16">
        <v>1</v>
      </c>
      <c r="O78" s="16">
        <v>0</v>
      </c>
      <c r="P78" s="14">
        <v>0</v>
      </c>
    </row>
    <row r="79" spans="3:16">
      <c r="C79" s="17" t="s">
        <v>118</v>
      </c>
      <c r="D79" s="24">
        <v>8</v>
      </c>
      <c r="E79" s="16">
        <v>6</v>
      </c>
      <c r="F79" s="16">
        <v>1</v>
      </c>
      <c r="G79" s="16">
        <v>0</v>
      </c>
      <c r="H79" s="16">
        <v>1</v>
      </c>
      <c r="I79" s="16">
        <v>4</v>
      </c>
      <c r="J79" s="16">
        <v>1</v>
      </c>
      <c r="K79" s="16">
        <v>0</v>
      </c>
      <c r="L79" s="16">
        <v>2</v>
      </c>
      <c r="M79" s="16">
        <v>2</v>
      </c>
      <c r="N79" s="16">
        <v>0</v>
      </c>
      <c r="O79" s="16">
        <v>0</v>
      </c>
      <c r="P79" s="14">
        <v>1</v>
      </c>
    </row>
    <row r="80" spans="3:16">
      <c r="C80" s="17" t="s">
        <v>535</v>
      </c>
      <c r="D80" s="24">
        <v>2</v>
      </c>
      <c r="E80" s="16">
        <v>0</v>
      </c>
      <c r="F80" s="16">
        <v>1</v>
      </c>
      <c r="G80" s="16">
        <v>1</v>
      </c>
      <c r="H80" s="16">
        <v>1</v>
      </c>
      <c r="I80" s="16">
        <v>2</v>
      </c>
      <c r="J80" s="16">
        <v>1</v>
      </c>
      <c r="K80" s="16">
        <v>0</v>
      </c>
      <c r="L80" s="16">
        <v>0</v>
      </c>
      <c r="M80" s="16">
        <v>0</v>
      </c>
      <c r="N80" s="16">
        <v>0</v>
      </c>
      <c r="O80" s="16">
        <v>0</v>
      </c>
      <c r="P80" s="14">
        <v>0</v>
      </c>
    </row>
    <row r="81" spans="3:16">
      <c r="C81" s="17" t="s">
        <v>164</v>
      </c>
      <c r="D81" s="24">
        <v>6</v>
      </c>
      <c r="E81" s="16">
        <v>1</v>
      </c>
      <c r="F81" s="16">
        <v>1.6</v>
      </c>
      <c r="G81" s="16">
        <v>3.6</v>
      </c>
      <c r="H81" s="16">
        <v>0.6</v>
      </c>
      <c r="I81" s="16">
        <v>2</v>
      </c>
      <c r="J81" s="16">
        <v>0</v>
      </c>
      <c r="K81" s="16">
        <v>0.6</v>
      </c>
      <c r="L81" s="16">
        <v>0.6</v>
      </c>
      <c r="M81" s="16">
        <v>1</v>
      </c>
      <c r="N81" s="16">
        <v>0</v>
      </c>
      <c r="O81" s="16">
        <v>0</v>
      </c>
      <c r="P81" s="14">
        <v>1</v>
      </c>
    </row>
    <row r="82" spans="3:16">
      <c r="C82" s="17" t="s">
        <v>145</v>
      </c>
      <c r="D82" s="24">
        <v>6</v>
      </c>
      <c r="E82" s="16">
        <v>4</v>
      </c>
      <c r="F82" s="16">
        <v>2</v>
      </c>
      <c r="G82" s="16">
        <v>0.6</v>
      </c>
      <c r="H82" s="16">
        <v>1.6</v>
      </c>
      <c r="I82" s="16">
        <v>1</v>
      </c>
      <c r="J82" s="16">
        <v>0</v>
      </c>
      <c r="K82" s="16">
        <v>0.6</v>
      </c>
      <c r="L82" s="16">
        <v>1.6</v>
      </c>
      <c r="M82" s="16">
        <v>0.6</v>
      </c>
      <c r="N82" s="16">
        <v>0</v>
      </c>
      <c r="O82" s="16">
        <v>0</v>
      </c>
      <c r="P82" s="14">
        <v>0</v>
      </c>
    </row>
    <row r="83" spans="3:16">
      <c r="C83" s="17" t="s">
        <v>509</v>
      </c>
      <c r="D83" s="24">
        <v>1</v>
      </c>
      <c r="E83" s="16">
        <v>0</v>
      </c>
      <c r="F83" s="16">
        <v>0</v>
      </c>
      <c r="G83" s="16">
        <v>0.75</v>
      </c>
      <c r="H83" s="16">
        <v>0.75</v>
      </c>
      <c r="I83" s="16">
        <v>0.75</v>
      </c>
      <c r="J83" s="16">
        <v>0</v>
      </c>
      <c r="K83" s="16">
        <v>0</v>
      </c>
      <c r="L83" s="16">
        <v>0</v>
      </c>
      <c r="M83" s="16">
        <v>0</v>
      </c>
      <c r="N83" s="16">
        <v>0</v>
      </c>
      <c r="O83" s="16">
        <v>0</v>
      </c>
      <c r="P83" s="14">
        <v>0</v>
      </c>
    </row>
    <row r="84" spans="3:16">
      <c r="C84" s="17" t="s">
        <v>572</v>
      </c>
      <c r="D84" s="24">
        <v>1</v>
      </c>
      <c r="E84" s="16">
        <v>0</v>
      </c>
      <c r="F84" s="16">
        <v>1</v>
      </c>
      <c r="G84" s="16">
        <v>1</v>
      </c>
      <c r="H84" s="16">
        <v>0</v>
      </c>
      <c r="I84" s="16">
        <v>0</v>
      </c>
      <c r="J84" s="16">
        <v>0</v>
      </c>
      <c r="K84" s="16">
        <v>0</v>
      </c>
      <c r="L84" s="16">
        <v>0</v>
      </c>
      <c r="M84" s="16">
        <v>0</v>
      </c>
      <c r="N84" s="16">
        <v>0</v>
      </c>
      <c r="O84" s="16">
        <v>0</v>
      </c>
      <c r="P84" s="14">
        <v>1</v>
      </c>
    </row>
    <row r="85" spans="3:16">
      <c r="C85" s="17" t="s">
        <v>166</v>
      </c>
      <c r="D85" s="24">
        <v>4</v>
      </c>
      <c r="E85" s="16">
        <v>0</v>
      </c>
      <c r="F85" s="16">
        <v>0.75</v>
      </c>
      <c r="G85" s="16">
        <v>0</v>
      </c>
      <c r="H85" s="16">
        <v>0.75</v>
      </c>
      <c r="I85" s="16">
        <v>1.75</v>
      </c>
      <c r="J85" s="16">
        <v>1</v>
      </c>
      <c r="K85" s="16">
        <v>1.75</v>
      </c>
      <c r="L85" s="16">
        <v>1</v>
      </c>
      <c r="M85" s="16">
        <v>0</v>
      </c>
      <c r="N85" s="16">
        <v>0</v>
      </c>
      <c r="O85" s="16">
        <v>2</v>
      </c>
      <c r="P85" s="14">
        <v>0</v>
      </c>
    </row>
    <row r="86" spans="3:16">
      <c r="C86" s="17" t="s">
        <v>132</v>
      </c>
      <c r="D86" s="24">
        <v>1</v>
      </c>
      <c r="E86" s="16">
        <v>1</v>
      </c>
      <c r="F86" s="16">
        <v>0</v>
      </c>
      <c r="G86" s="16">
        <v>0</v>
      </c>
      <c r="H86" s="16">
        <v>0</v>
      </c>
      <c r="I86" s="16">
        <v>1</v>
      </c>
      <c r="J86" s="16">
        <v>0</v>
      </c>
      <c r="K86" s="16">
        <v>0</v>
      </c>
      <c r="L86" s="16">
        <v>0</v>
      </c>
      <c r="M86" s="16">
        <v>0</v>
      </c>
      <c r="N86" s="16">
        <v>0</v>
      </c>
      <c r="O86" s="16">
        <v>1</v>
      </c>
      <c r="P86" s="14">
        <v>0</v>
      </c>
    </row>
    <row r="87" spans="3:16">
      <c r="C87" s="17" t="s">
        <v>141</v>
      </c>
      <c r="D87" s="24">
        <v>3</v>
      </c>
      <c r="E87" s="16">
        <v>0</v>
      </c>
      <c r="F87" s="16">
        <v>1</v>
      </c>
      <c r="G87" s="16">
        <v>0</v>
      </c>
      <c r="H87" s="16">
        <v>0</v>
      </c>
      <c r="I87" s="16">
        <v>2</v>
      </c>
      <c r="J87" s="16">
        <v>0</v>
      </c>
      <c r="K87" s="16">
        <v>0</v>
      </c>
      <c r="L87" s="16">
        <v>0</v>
      </c>
      <c r="M87" s="16">
        <v>0</v>
      </c>
      <c r="N87" s="16">
        <v>0</v>
      </c>
      <c r="O87" s="16">
        <v>0</v>
      </c>
      <c r="P87" s="14">
        <v>2</v>
      </c>
    </row>
    <row r="88" spans="3:16">
      <c r="C88" s="17" t="s">
        <v>126</v>
      </c>
      <c r="D88" s="24">
        <v>3</v>
      </c>
      <c r="E88" s="16">
        <v>2</v>
      </c>
      <c r="F88" s="16">
        <v>0</v>
      </c>
      <c r="G88" s="16">
        <v>0</v>
      </c>
      <c r="H88" s="16">
        <v>1</v>
      </c>
      <c r="I88" s="16">
        <v>1</v>
      </c>
      <c r="J88" s="16">
        <v>1</v>
      </c>
      <c r="K88" s="16">
        <v>0</v>
      </c>
      <c r="L88" s="16">
        <v>1</v>
      </c>
      <c r="M88" s="16">
        <v>0</v>
      </c>
      <c r="N88" s="16">
        <v>0</v>
      </c>
      <c r="O88" s="16">
        <v>0</v>
      </c>
      <c r="P88" s="14">
        <v>0</v>
      </c>
    </row>
    <row r="89" spans="3:16">
      <c r="C89" s="17" t="s">
        <v>139</v>
      </c>
      <c r="D89" s="24">
        <v>2</v>
      </c>
      <c r="E89" s="16">
        <v>0</v>
      </c>
      <c r="F89" s="16">
        <v>1</v>
      </c>
      <c r="G89" s="16">
        <v>0</v>
      </c>
      <c r="H89" s="16">
        <v>1</v>
      </c>
      <c r="I89" s="16">
        <v>1</v>
      </c>
      <c r="J89" s="16">
        <v>1</v>
      </c>
      <c r="K89" s="16">
        <v>1</v>
      </c>
      <c r="L89" s="16">
        <v>0</v>
      </c>
      <c r="M89" s="16">
        <v>0</v>
      </c>
      <c r="N89" s="16">
        <v>0</v>
      </c>
      <c r="O89" s="16">
        <v>0</v>
      </c>
      <c r="P89" s="14">
        <v>0</v>
      </c>
    </row>
    <row r="90" spans="3:16">
      <c r="C90" s="17" t="s">
        <v>129</v>
      </c>
      <c r="D90" s="24">
        <v>1</v>
      </c>
      <c r="E90" s="16">
        <v>0</v>
      </c>
      <c r="F90" s="16">
        <v>1</v>
      </c>
      <c r="G90" s="16">
        <v>0</v>
      </c>
      <c r="H90" s="16">
        <v>0</v>
      </c>
      <c r="I90" s="16">
        <v>1</v>
      </c>
      <c r="J90" s="16">
        <v>1</v>
      </c>
      <c r="K90" s="16">
        <v>0</v>
      </c>
      <c r="L90" s="16">
        <v>0</v>
      </c>
      <c r="M90" s="16">
        <v>0</v>
      </c>
      <c r="N90" s="16">
        <v>0</v>
      </c>
      <c r="O90" s="16">
        <v>0</v>
      </c>
      <c r="P90" s="14">
        <v>0</v>
      </c>
    </row>
    <row r="91" spans="3:16">
      <c r="C91" s="17" t="s">
        <v>156</v>
      </c>
      <c r="D91" s="24">
        <v>2</v>
      </c>
      <c r="E91" s="16">
        <v>0</v>
      </c>
      <c r="F91" s="16">
        <v>0</v>
      </c>
      <c r="G91" s="16">
        <v>0.6</v>
      </c>
      <c r="H91" s="16">
        <v>0</v>
      </c>
      <c r="I91" s="16">
        <v>1.6</v>
      </c>
      <c r="J91" s="16">
        <v>0.6</v>
      </c>
      <c r="K91" s="16">
        <v>0.6</v>
      </c>
      <c r="L91" s="16">
        <v>0.6</v>
      </c>
      <c r="M91" s="16">
        <v>0</v>
      </c>
      <c r="N91" s="16">
        <v>0</v>
      </c>
      <c r="O91" s="16">
        <v>0</v>
      </c>
      <c r="P91" s="14">
        <v>0</v>
      </c>
    </row>
    <row r="92" spans="3:16">
      <c r="C92" s="17" t="s">
        <v>123</v>
      </c>
      <c r="D92" s="24">
        <v>3</v>
      </c>
      <c r="E92" s="16">
        <v>0.6</v>
      </c>
      <c r="F92" s="16">
        <v>0.6</v>
      </c>
      <c r="G92" s="16">
        <v>1</v>
      </c>
      <c r="H92" s="16">
        <v>0</v>
      </c>
      <c r="I92" s="16">
        <v>1.6</v>
      </c>
      <c r="J92" s="16">
        <v>0</v>
      </c>
      <c r="K92" s="16">
        <v>0.6</v>
      </c>
      <c r="L92" s="16">
        <v>0.6</v>
      </c>
      <c r="M92" s="16">
        <v>0</v>
      </c>
      <c r="N92" s="16">
        <v>0</v>
      </c>
      <c r="O92" s="16">
        <v>1</v>
      </c>
      <c r="P92" s="14">
        <v>2</v>
      </c>
    </row>
    <row r="93" spans="3:16">
      <c r="C93" s="17" t="s">
        <v>116</v>
      </c>
      <c r="D93" s="24">
        <v>8</v>
      </c>
      <c r="E93" s="16">
        <v>2</v>
      </c>
      <c r="F93" s="16">
        <v>1</v>
      </c>
      <c r="G93" s="16">
        <v>2</v>
      </c>
      <c r="H93" s="16">
        <v>0</v>
      </c>
      <c r="I93" s="16">
        <v>1</v>
      </c>
      <c r="J93" s="16">
        <v>1</v>
      </c>
      <c r="K93" s="16">
        <v>0</v>
      </c>
      <c r="L93" s="16">
        <v>3</v>
      </c>
      <c r="M93" s="16">
        <v>0</v>
      </c>
      <c r="N93" s="16">
        <v>1</v>
      </c>
      <c r="O93" s="16">
        <v>0</v>
      </c>
      <c r="P93" s="14">
        <v>2</v>
      </c>
    </row>
    <row r="94" spans="3:16">
      <c r="C94" s="17" t="s">
        <v>524</v>
      </c>
      <c r="D94" s="24">
        <v>1</v>
      </c>
      <c r="E94" s="16">
        <v>1</v>
      </c>
      <c r="F94" s="16">
        <v>0</v>
      </c>
      <c r="G94" s="16">
        <v>1</v>
      </c>
      <c r="H94" s="16">
        <v>0</v>
      </c>
      <c r="I94" s="16">
        <v>0</v>
      </c>
      <c r="J94" s="16">
        <v>0</v>
      </c>
      <c r="K94" s="16">
        <v>0</v>
      </c>
      <c r="L94" s="16">
        <v>1</v>
      </c>
      <c r="M94" s="16">
        <v>0</v>
      </c>
      <c r="N94" s="16">
        <v>0</v>
      </c>
      <c r="O94" s="16">
        <v>0</v>
      </c>
      <c r="P94" s="14">
        <v>0</v>
      </c>
    </row>
    <row r="95" spans="3:16">
      <c r="C95" s="17" t="s">
        <v>503</v>
      </c>
      <c r="D95" s="24">
        <v>1</v>
      </c>
      <c r="E95" s="16">
        <v>0</v>
      </c>
      <c r="F95" s="16">
        <v>0</v>
      </c>
      <c r="G95" s="16">
        <v>1</v>
      </c>
      <c r="H95" s="16">
        <v>0</v>
      </c>
      <c r="I95" s="16">
        <v>1</v>
      </c>
      <c r="J95" s="16">
        <v>0</v>
      </c>
      <c r="K95" s="16">
        <v>0</v>
      </c>
      <c r="L95" s="16">
        <v>0</v>
      </c>
      <c r="M95" s="16">
        <v>0</v>
      </c>
      <c r="N95" s="16">
        <v>0</v>
      </c>
      <c r="O95" s="16">
        <v>0</v>
      </c>
      <c r="P95" s="14">
        <v>0</v>
      </c>
    </row>
    <row r="96" spans="3:16">
      <c r="C96" s="17" t="s">
        <v>159</v>
      </c>
      <c r="D96" s="24">
        <v>2</v>
      </c>
      <c r="E96" s="16">
        <v>2</v>
      </c>
      <c r="F96" s="16">
        <v>2</v>
      </c>
      <c r="G96" s="16">
        <v>0</v>
      </c>
      <c r="H96" s="16">
        <v>0</v>
      </c>
      <c r="I96" s="16">
        <v>1</v>
      </c>
      <c r="J96" s="16">
        <v>0</v>
      </c>
      <c r="K96" s="16">
        <v>1</v>
      </c>
      <c r="L96" s="16">
        <v>0</v>
      </c>
      <c r="M96" s="16">
        <v>0</v>
      </c>
      <c r="N96" s="16">
        <v>0</v>
      </c>
      <c r="O96" s="16">
        <v>0</v>
      </c>
      <c r="P96" s="14">
        <v>0</v>
      </c>
    </row>
    <row r="97" spans="3:16">
      <c r="C97" s="17" t="s">
        <v>148</v>
      </c>
      <c r="D97" s="24">
        <v>2</v>
      </c>
      <c r="E97" s="16">
        <v>1</v>
      </c>
      <c r="F97" s="16">
        <v>0</v>
      </c>
      <c r="G97" s="16">
        <v>1</v>
      </c>
      <c r="H97" s="16">
        <v>0</v>
      </c>
      <c r="I97" s="16">
        <v>1</v>
      </c>
      <c r="J97" s="16">
        <v>0</v>
      </c>
      <c r="K97" s="16">
        <v>0</v>
      </c>
      <c r="L97" s="16">
        <v>1</v>
      </c>
      <c r="M97" s="16">
        <v>0</v>
      </c>
      <c r="N97" s="16">
        <v>0</v>
      </c>
      <c r="O97" s="16">
        <v>0</v>
      </c>
      <c r="P97" s="14">
        <v>0</v>
      </c>
    </row>
    <row r="98" spans="3:16">
      <c r="C98" s="17" t="s">
        <v>169</v>
      </c>
      <c r="D98" s="24">
        <v>6</v>
      </c>
      <c r="E98" s="16">
        <v>0.75</v>
      </c>
      <c r="F98" s="16">
        <v>1.5</v>
      </c>
      <c r="G98" s="16">
        <v>5.25</v>
      </c>
      <c r="H98" s="16">
        <v>1.5</v>
      </c>
      <c r="I98" s="16">
        <v>3.5</v>
      </c>
      <c r="J98" s="16">
        <v>0</v>
      </c>
      <c r="K98" s="16">
        <v>1.75</v>
      </c>
      <c r="L98" s="16">
        <v>2</v>
      </c>
      <c r="M98" s="16">
        <v>0</v>
      </c>
      <c r="N98" s="16">
        <v>0</v>
      </c>
      <c r="O98" s="16">
        <v>0</v>
      </c>
      <c r="P98" s="14">
        <v>1.75</v>
      </c>
    </row>
    <row r="99" spans="3:16">
      <c r="C99" s="17" t="s">
        <v>420</v>
      </c>
      <c r="D99" s="24">
        <v>3</v>
      </c>
      <c r="E99" s="16">
        <v>2</v>
      </c>
      <c r="F99" s="16">
        <v>1</v>
      </c>
      <c r="G99" s="16">
        <v>1</v>
      </c>
      <c r="H99" s="16">
        <v>0</v>
      </c>
      <c r="I99" s="16">
        <v>1</v>
      </c>
      <c r="J99" s="16">
        <v>1</v>
      </c>
      <c r="K99" s="16">
        <v>0</v>
      </c>
      <c r="L99" s="16">
        <v>1</v>
      </c>
      <c r="M99" s="16">
        <v>0</v>
      </c>
      <c r="N99" s="16">
        <v>1</v>
      </c>
      <c r="O99" s="16">
        <v>0</v>
      </c>
      <c r="P99" s="14">
        <v>0</v>
      </c>
    </row>
    <row r="100" spans="3:16">
      <c r="C100" s="17" t="s">
        <v>398</v>
      </c>
      <c r="D100" s="24">
        <v>1</v>
      </c>
      <c r="E100" s="16">
        <v>0</v>
      </c>
      <c r="F100" s="16">
        <v>1</v>
      </c>
      <c r="G100" s="16">
        <v>0</v>
      </c>
      <c r="H100" s="16">
        <v>0</v>
      </c>
      <c r="I100" s="16">
        <v>1</v>
      </c>
      <c r="J100" s="16">
        <v>0</v>
      </c>
      <c r="K100" s="16">
        <v>0</v>
      </c>
      <c r="L100" s="16">
        <v>0</v>
      </c>
      <c r="M100" s="16">
        <v>0</v>
      </c>
      <c r="N100" s="16">
        <v>0</v>
      </c>
      <c r="O100" s="16">
        <v>0</v>
      </c>
      <c r="P100" s="14">
        <v>0</v>
      </c>
    </row>
    <row r="101" spans="3:16">
      <c r="C101" s="17" t="s">
        <v>162</v>
      </c>
      <c r="D101" s="24">
        <v>3</v>
      </c>
      <c r="E101" s="16">
        <v>1</v>
      </c>
      <c r="F101" s="16">
        <v>1</v>
      </c>
      <c r="G101" s="16">
        <v>0</v>
      </c>
      <c r="H101" s="16">
        <v>0</v>
      </c>
      <c r="I101" s="16">
        <v>2</v>
      </c>
      <c r="J101" s="16">
        <v>1</v>
      </c>
      <c r="K101" s="16">
        <v>1</v>
      </c>
      <c r="L101" s="16">
        <v>1</v>
      </c>
      <c r="M101" s="16">
        <v>0</v>
      </c>
      <c r="N101" s="16">
        <v>1</v>
      </c>
      <c r="O101" s="16">
        <v>0</v>
      </c>
      <c r="P101" s="14">
        <v>1</v>
      </c>
    </row>
    <row r="102" spans="3:16">
      <c r="C102" s="17" t="s">
        <v>125</v>
      </c>
      <c r="D102" s="24">
        <v>7</v>
      </c>
      <c r="E102" s="16">
        <v>4.125</v>
      </c>
      <c r="F102" s="16">
        <v>2.75</v>
      </c>
      <c r="G102" s="16">
        <v>1.375</v>
      </c>
      <c r="H102" s="16">
        <v>0.375</v>
      </c>
      <c r="I102" s="16">
        <v>1.125</v>
      </c>
      <c r="J102" s="16">
        <v>1.375</v>
      </c>
      <c r="K102" s="16">
        <v>0</v>
      </c>
      <c r="L102" s="16">
        <v>1.375</v>
      </c>
      <c r="M102" s="16">
        <v>0.375</v>
      </c>
      <c r="N102" s="16">
        <v>2.75</v>
      </c>
      <c r="O102" s="16">
        <v>1</v>
      </c>
      <c r="P102" s="14">
        <v>1.375</v>
      </c>
    </row>
    <row r="103" spans="3:16">
      <c r="C103" s="17" t="s">
        <v>171</v>
      </c>
      <c r="D103" s="24">
        <v>2</v>
      </c>
      <c r="E103" s="16">
        <v>0.5</v>
      </c>
      <c r="F103" s="16">
        <v>0.5</v>
      </c>
      <c r="G103" s="16">
        <v>0.5</v>
      </c>
      <c r="H103" s="16">
        <v>0</v>
      </c>
      <c r="I103" s="16">
        <v>1.25</v>
      </c>
      <c r="J103" s="16">
        <v>0</v>
      </c>
      <c r="K103" s="16">
        <v>0.75</v>
      </c>
      <c r="L103" s="16">
        <v>1.25</v>
      </c>
      <c r="M103" s="16">
        <v>0</v>
      </c>
      <c r="N103" s="16">
        <v>0</v>
      </c>
      <c r="O103" s="16">
        <v>0</v>
      </c>
      <c r="P103" s="14">
        <v>1.25</v>
      </c>
    </row>
    <row r="104" spans="3:16">
      <c r="C104" s="17" t="s">
        <v>165</v>
      </c>
      <c r="D104" s="24">
        <v>5</v>
      </c>
      <c r="E104" s="16">
        <v>3</v>
      </c>
      <c r="F104" s="16">
        <v>1</v>
      </c>
      <c r="G104" s="16">
        <v>1</v>
      </c>
      <c r="H104" s="16">
        <v>0</v>
      </c>
      <c r="I104" s="16">
        <v>1</v>
      </c>
      <c r="J104" s="16">
        <v>2</v>
      </c>
      <c r="K104" s="16">
        <v>0</v>
      </c>
      <c r="L104" s="16">
        <v>1</v>
      </c>
      <c r="M104" s="16">
        <v>0</v>
      </c>
      <c r="N104" s="16">
        <v>0</v>
      </c>
      <c r="O104" s="16">
        <v>0</v>
      </c>
      <c r="P104" s="14">
        <v>3</v>
      </c>
    </row>
    <row r="105" spans="3:16">
      <c r="C105" s="17" t="s">
        <v>419</v>
      </c>
      <c r="D105" s="24">
        <v>8</v>
      </c>
      <c r="E105" s="16">
        <v>1</v>
      </c>
      <c r="F105" s="16">
        <v>1</v>
      </c>
      <c r="G105" s="16">
        <v>5</v>
      </c>
      <c r="H105" s="16">
        <v>0</v>
      </c>
      <c r="I105" s="16">
        <v>1</v>
      </c>
      <c r="J105" s="16">
        <v>2</v>
      </c>
      <c r="K105" s="16">
        <v>0</v>
      </c>
      <c r="L105" s="16">
        <v>0</v>
      </c>
      <c r="M105" s="16">
        <v>0</v>
      </c>
      <c r="N105" s="16">
        <v>4</v>
      </c>
      <c r="O105" s="16">
        <v>1</v>
      </c>
      <c r="P105" s="14">
        <v>3</v>
      </c>
    </row>
    <row r="106" spans="3:16">
      <c r="C106" s="17" t="s">
        <v>495</v>
      </c>
      <c r="D106" s="24">
        <v>3</v>
      </c>
      <c r="E106" s="16">
        <v>3</v>
      </c>
      <c r="F106" s="16">
        <v>0</v>
      </c>
      <c r="G106" s="16">
        <v>0</v>
      </c>
      <c r="H106" s="16">
        <v>0</v>
      </c>
      <c r="I106" s="16">
        <v>0</v>
      </c>
      <c r="J106" s="16">
        <v>0</v>
      </c>
      <c r="K106" s="16">
        <v>1</v>
      </c>
      <c r="L106" s="16">
        <v>0</v>
      </c>
      <c r="M106" s="16">
        <v>0</v>
      </c>
      <c r="N106" s="16">
        <v>0</v>
      </c>
      <c r="O106" s="16">
        <v>0</v>
      </c>
      <c r="P106" s="14">
        <v>1</v>
      </c>
    </row>
    <row r="107" spans="3:16">
      <c r="C107" s="17" t="s">
        <v>630</v>
      </c>
      <c r="D107" s="24">
        <v>1</v>
      </c>
      <c r="E107" s="16">
        <v>0</v>
      </c>
      <c r="F107" s="16">
        <v>0.75</v>
      </c>
      <c r="G107" s="16">
        <v>0</v>
      </c>
      <c r="H107" s="16">
        <v>0</v>
      </c>
      <c r="I107" s="16">
        <v>0.75</v>
      </c>
      <c r="J107" s="16">
        <v>0</v>
      </c>
      <c r="K107" s="16">
        <v>0</v>
      </c>
      <c r="L107" s="16">
        <v>0.75</v>
      </c>
      <c r="M107" s="16">
        <v>0</v>
      </c>
      <c r="N107" s="16">
        <v>0</v>
      </c>
      <c r="O107" s="16">
        <v>0</v>
      </c>
      <c r="P107" s="14">
        <v>0</v>
      </c>
    </row>
    <row r="108" spans="3:16">
      <c r="C108" s="17" t="s">
        <v>541</v>
      </c>
      <c r="D108" s="24">
        <v>1</v>
      </c>
      <c r="E108" s="16">
        <v>1</v>
      </c>
      <c r="F108" s="16">
        <v>0</v>
      </c>
      <c r="G108" s="16">
        <v>0</v>
      </c>
      <c r="H108" s="16">
        <v>0</v>
      </c>
      <c r="I108" s="16">
        <v>0</v>
      </c>
      <c r="J108" s="16">
        <v>0</v>
      </c>
      <c r="K108" s="16">
        <v>0</v>
      </c>
      <c r="L108" s="16">
        <v>0</v>
      </c>
      <c r="M108" s="16">
        <v>0</v>
      </c>
      <c r="N108" s="16">
        <v>0</v>
      </c>
      <c r="O108" s="16">
        <v>0</v>
      </c>
      <c r="P108" s="14">
        <v>0</v>
      </c>
    </row>
    <row r="109" spans="3:16">
      <c r="C109" s="17" t="s">
        <v>136</v>
      </c>
      <c r="D109" s="24">
        <v>2</v>
      </c>
      <c r="E109" s="16">
        <v>0</v>
      </c>
      <c r="F109" s="16">
        <v>0.42857142857142855</v>
      </c>
      <c r="G109" s="16">
        <v>0.42857142857142855</v>
      </c>
      <c r="H109" s="16">
        <v>0</v>
      </c>
      <c r="I109" s="16">
        <v>0.42857142857142855</v>
      </c>
      <c r="J109" s="16">
        <v>1</v>
      </c>
      <c r="K109" s="16">
        <v>0</v>
      </c>
      <c r="L109" s="16">
        <v>0</v>
      </c>
      <c r="M109" s="16">
        <v>0</v>
      </c>
      <c r="N109" s="16">
        <v>0.42857142857142855</v>
      </c>
      <c r="O109" s="16">
        <v>1.4285714285714286</v>
      </c>
      <c r="P109" s="14">
        <v>0.42857142857142855</v>
      </c>
    </row>
    <row r="110" spans="3:16">
      <c r="C110" s="17" t="s">
        <v>112</v>
      </c>
      <c r="D110" s="24">
        <v>4</v>
      </c>
      <c r="E110" s="16">
        <v>0</v>
      </c>
      <c r="F110" s="16">
        <v>2</v>
      </c>
      <c r="G110" s="16">
        <v>1</v>
      </c>
      <c r="H110" s="16">
        <v>0</v>
      </c>
      <c r="I110" s="16">
        <v>3</v>
      </c>
      <c r="J110" s="16">
        <v>0</v>
      </c>
      <c r="K110" s="16">
        <v>0</v>
      </c>
      <c r="L110" s="16">
        <v>1</v>
      </c>
      <c r="M110" s="16">
        <v>0</v>
      </c>
      <c r="N110" s="16">
        <v>0</v>
      </c>
      <c r="O110" s="16">
        <v>0</v>
      </c>
      <c r="P110" s="14">
        <v>1</v>
      </c>
    </row>
    <row r="111" spans="3:16">
      <c r="C111" s="17" t="s">
        <v>172</v>
      </c>
      <c r="D111" s="24">
        <v>7</v>
      </c>
      <c r="E111" s="16">
        <v>2.1</v>
      </c>
      <c r="F111" s="16">
        <v>5.0999999999999996</v>
      </c>
      <c r="G111" s="16">
        <v>0.5</v>
      </c>
      <c r="H111" s="16">
        <v>1.5</v>
      </c>
      <c r="I111" s="16">
        <v>5.0999999999999996</v>
      </c>
      <c r="J111" s="16">
        <v>1.6</v>
      </c>
      <c r="K111" s="16">
        <v>0</v>
      </c>
      <c r="L111" s="16">
        <v>0</v>
      </c>
      <c r="M111" s="16">
        <v>0</v>
      </c>
      <c r="N111" s="16">
        <v>0</v>
      </c>
      <c r="O111" s="16">
        <v>1</v>
      </c>
      <c r="P111" s="14">
        <v>1.1000000000000001</v>
      </c>
    </row>
    <row r="112" spans="3:16">
      <c r="C112" s="17" t="s">
        <v>510</v>
      </c>
      <c r="D112" s="24">
        <v>6</v>
      </c>
      <c r="E112" s="16">
        <v>3</v>
      </c>
      <c r="F112" s="16">
        <v>0</v>
      </c>
      <c r="G112" s="16">
        <v>2</v>
      </c>
      <c r="H112" s="16">
        <v>1</v>
      </c>
      <c r="I112" s="16">
        <v>4</v>
      </c>
      <c r="J112" s="16">
        <v>1</v>
      </c>
      <c r="K112" s="16">
        <v>0</v>
      </c>
      <c r="L112" s="16">
        <v>2</v>
      </c>
      <c r="M112" s="16">
        <v>0</v>
      </c>
      <c r="N112" s="16">
        <v>2</v>
      </c>
      <c r="O112" s="16">
        <v>0</v>
      </c>
      <c r="P112" s="14">
        <v>1</v>
      </c>
    </row>
    <row r="113" spans="3:16">
      <c r="C113" s="17" t="s">
        <v>516</v>
      </c>
      <c r="D113" s="24">
        <v>8</v>
      </c>
      <c r="E113" s="16">
        <v>3</v>
      </c>
      <c r="F113" s="16">
        <v>1</v>
      </c>
      <c r="G113" s="16">
        <v>0</v>
      </c>
      <c r="H113" s="16">
        <v>3</v>
      </c>
      <c r="I113" s="16">
        <v>4</v>
      </c>
      <c r="J113" s="16">
        <v>1</v>
      </c>
      <c r="K113" s="16">
        <v>1</v>
      </c>
      <c r="L113" s="16">
        <v>0</v>
      </c>
      <c r="M113" s="16">
        <v>0</v>
      </c>
      <c r="N113" s="16">
        <v>0</v>
      </c>
      <c r="O113" s="16">
        <v>0</v>
      </c>
      <c r="P113" s="14">
        <v>1</v>
      </c>
    </row>
    <row r="114" spans="3:16">
      <c r="C114" s="17" t="s">
        <v>348</v>
      </c>
      <c r="D114" s="24">
        <v>3</v>
      </c>
      <c r="E114" s="16">
        <v>1</v>
      </c>
      <c r="F114" s="16">
        <v>0</v>
      </c>
      <c r="G114" s="16">
        <v>3</v>
      </c>
      <c r="H114" s="16">
        <v>1</v>
      </c>
      <c r="I114" s="16">
        <v>2</v>
      </c>
      <c r="J114" s="16">
        <v>0</v>
      </c>
      <c r="K114" s="16">
        <v>1</v>
      </c>
      <c r="L114" s="16">
        <v>0</v>
      </c>
      <c r="M114" s="16">
        <v>0</v>
      </c>
      <c r="N114" s="16">
        <v>0</v>
      </c>
      <c r="O114" s="16">
        <v>0</v>
      </c>
      <c r="P114" s="14">
        <v>1</v>
      </c>
    </row>
    <row r="115" spans="3:16">
      <c r="C115" s="17" t="s">
        <v>158</v>
      </c>
      <c r="D115" s="24">
        <v>2</v>
      </c>
      <c r="E115" s="16">
        <v>2</v>
      </c>
      <c r="F115" s="16">
        <v>1</v>
      </c>
      <c r="G115" s="16">
        <v>1</v>
      </c>
      <c r="H115" s="16">
        <v>0</v>
      </c>
      <c r="I115" s="16">
        <v>1</v>
      </c>
      <c r="J115" s="16">
        <v>0</v>
      </c>
      <c r="K115" s="16">
        <v>0</v>
      </c>
      <c r="L115" s="16">
        <v>1</v>
      </c>
      <c r="M115" s="16">
        <v>0</v>
      </c>
      <c r="N115" s="16">
        <v>0</v>
      </c>
      <c r="O115" s="16">
        <v>0</v>
      </c>
      <c r="P115" s="14">
        <v>0</v>
      </c>
    </row>
    <row r="116" spans="3:16">
      <c r="C116" s="17" t="s">
        <v>130</v>
      </c>
      <c r="D116" s="24">
        <v>5</v>
      </c>
      <c r="E116" s="16">
        <v>2</v>
      </c>
      <c r="F116" s="16">
        <v>1</v>
      </c>
      <c r="G116" s="16">
        <v>1</v>
      </c>
      <c r="H116" s="16">
        <v>2</v>
      </c>
      <c r="I116" s="16">
        <v>1</v>
      </c>
      <c r="J116" s="16">
        <v>0</v>
      </c>
      <c r="K116" s="16">
        <v>0</v>
      </c>
      <c r="L116" s="16">
        <v>1</v>
      </c>
      <c r="M116" s="16">
        <v>0</v>
      </c>
      <c r="N116" s="16">
        <v>0</v>
      </c>
      <c r="O116" s="16">
        <v>0</v>
      </c>
      <c r="P116" s="14">
        <v>3</v>
      </c>
    </row>
    <row r="117" spans="3:16">
      <c r="C117" s="17" t="s">
        <v>138</v>
      </c>
      <c r="D117" s="24">
        <v>1</v>
      </c>
      <c r="E117" s="16">
        <v>1</v>
      </c>
      <c r="F117" s="16">
        <v>0</v>
      </c>
      <c r="G117" s="16">
        <v>0</v>
      </c>
      <c r="H117" s="16">
        <v>0</v>
      </c>
      <c r="I117" s="16">
        <v>1</v>
      </c>
      <c r="J117" s="16">
        <v>0</v>
      </c>
      <c r="K117" s="16">
        <v>0</v>
      </c>
      <c r="L117" s="16">
        <v>1</v>
      </c>
      <c r="M117" s="16">
        <v>0</v>
      </c>
      <c r="N117" s="16">
        <v>0</v>
      </c>
      <c r="O117" s="16">
        <v>0</v>
      </c>
      <c r="P117" s="14">
        <v>0</v>
      </c>
    </row>
    <row r="118" spans="3:16">
      <c r="C118" s="17" t="s">
        <v>554</v>
      </c>
      <c r="D118" s="24">
        <v>1</v>
      </c>
      <c r="E118" s="16">
        <v>1</v>
      </c>
      <c r="F118" s="16">
        <v>0</v>
      </c>
      <c r="G118" s="16">
        <v>0</v>
      </c>
      <c r="H118" s="16">
        <v>0</v>
      </c>
      <c r="I118" s="16">
        <v>0</v>
      </c>
      <c r="J118" s="16">
        <v>0</v>
      </c>
      <c r="K118" s="16">
        <v>0</v>
      </c>
      <c r="L118" s="16">
        <v>0</v>
      </c>
      <c r="M118" s="16">
        <v>0</v>
      </c>
      <c r="N118" s="16">
        <v>0</v>
      </c>
      <c r="O118" s="16">
        <v>0</v>
      </c>
      <c r="P118" s="14">
        <v>0</v>
      </c>
    </row>
    <row r="119" spans="3:16">
      <c r="C119" s="17" t="s">
        <v>413</v>
      </c>
      <c r="D119" s="24">
        <v>2</v>
      </c>
      <c r="E119" s="16">
        <v>2</v>
      </c>
      <c r="F119" s="16">
        <v>0</v>
      </c>
      <c r="G119" s="16">
        <v>0</v>
      </c>
      <c r="H119" s="16">
        <v>0</v>
      </c>
      <c r="I119" s="16">
        <v>0</v>
      </c>
      <c r="J119" s="16">
        <v>0</v>
      </c>
      <c r="K119" s="16">
        <v>0</v>
      </c>
      <c r="L119" s="16">
        <v>0</v>
      </c>
      <c r="M119" s="16">
        <v>0</v>
      </c>
      <c r="N119" s="16">
        <v>0</v>
      </c>
      <c r="O119" s="16">
        <v>0</v>
      </c>
      <c r="P119" s="14">
        <v>1</v>
      </c>
    </row>
    <row r="120" spans="3:16">
      <c r="C120" s="17" t="s">
        <v>173</v>
      </c>
      <c r="D120" s="24">
        <v>3</v>
      </c>
      <c r="E120" s="16">
        <v>1</v>
      </c>
      <c r="F120" s="16">
        <v>0</v>
      </c>
      <c r="G120" s="16">
        <v>2</v>
      </c>
      <c r="H120" s="16">
        <v>1</v>
      </c>
      <c r="I120" s="16">
        <v>1</v>
      </c>
      <c r="J120" s="16">
        <v>0</v>
      </c>
      <c r="K120" s="16">
        <v>0</v>
      </c>
      <c r="L120" s="16">
        <v>1</v>
      </c>
      <c r="M120" s="16">
        <v>0</v>
      </c>
      <c r="N120" s="16">
        <v>0</v>
      </c>
      <c r="O120" s="16">
        <v>0</v>
      </c>
      <c r="P120" s="14">
        <v>0</v>
      </c>
    </row>
    <row r="121" spans="3:16">
      <c r="C121" s="17" t="s">
        <v>552</v>
      </c>
      <c r="D121" s="24">
        <v>1</v>
      </c>
      <c r="E121" s="16">
        <v>0</v>
      </c>
      <c r="F121" s="16">
        <v>1</v>
      </c>
      <c r="G121" s="16">
        <v>0</v>
      </c>
      <c r="H121" s="16">
        <v>0</v>
      </c>
      <c r="I121" s="16">
        <v>1</v>
      </c>
      <c r="J121" s="16">
        <v>0</v>
      </c>
      <c r="K121" s="16">
        <v>0</v>
      </c>
      <c r="L121" s="16">
        <v>0</v>
      </c>
      <c r="M121" s="16">
        <v>0</v>
      </c>
      <c r="N121" s="16">
        <v>0</v>
      </c>
      <c r="O121" s="16">
        <v>0</v>
      </c>
      <c r="P121" s="14">
        <v>1</v>
      </c>
    </row>
    <row r="122" spans="3:16">
      <c r="C122" s="17" t="s">
        <v>117</v>
      </c>
      <c r="D122" s="24">
        <v>2</v>
      </c>
      <c r="E122" s="16">
        <v>1</v>
      </c>
      <c r="F122" s="16">
        <v>0</v>
      </c>
      <c r="G122" s="16">
        <v>0.6</v>
      </c>
      <c r="H122" s="16">
        <v>0.6</v>
      </c>
      <c r="I122" s="16">
        <v>1.6</v>
      </c>
      <c r="J122" s="16">
        <v>0</v>
      </c>
      <c r="K122" s="16">
        <v>0</v>
      </c>
      <c r="L122" s="16">
        <v>0.6</v>
      </c>
      <c r="M122" s="16">
        <v>0</v>
      </c>
      <c r="N122" s="16">
        <v>0</v>
      </c>
      <c r="O122" s="16">
        <v>0</v>
      </c>
      <c r="P122" s="14">
        <v>0</v>
      </c>
    </row>
    <row r="123" spans="3:16">
      <c r="C123" s="17" t="s">
        <v>142</v>
      </c>
      <c r="D123" s="24">
        <v>2</v>
      </c>
      <c r="E123" s="16">
        <v>0</v>
      </c>
      <c r="F123" s="16">
        <v>2</v>
      </c>
      <c r="G123" s="16">
        <v>0</v>
      </c>
      <c r="H123" s="16">
        <v>0</v>
      </c>
      <c r="I123" s="16">
        <v>0</v>
      </c>
      <c r="J123" s="16">
        <v>0</v>
      </c>
      <c r="K123" s="16">
        <v>0</v>
      </c>
      <c r="L123" s="16">
        <v>0</v>
      </c>
      <c r="M123" s="16">
        <v>0</v>
      </c>
      <c r="N123" s="16">
        <v>0</v>
      </c>
      <c r="O123" s="16">
        <v>1</v>
      </c>
      <c r="P123" s="14">
        <v>0</v>
      </c>
    </row>
    <row r="124" spans="3:16">
      <c r="C124" s="17" t="s">
        <v>343</v>
      </c>
      <c r="D124" s="24">
        <v>3</v>
      </c>
      <c r="E124" s="16">
        <v>0</v>
      </c>
      <c r="F124" s="16">
        <v>1</v>
      </c>
      <c r="G124" s="16">
        <v>1</v>
      </c>
      <c r="H124" s="16">
        <v>0</v>
      </c>
      <c r="I124" s="16">
        <v>2</v>
      </c>
      <c r="J124" s="16">
        <v>1</v>
      </c>
      <c r="K124" s="16">
        <v>1</v>
      </c>
      <c r="L124" s="16">
        <v>0</v>
      </c>
      <c r="M124" s="16">
        <v>0</v>
      </c>
      <c r="N124" s="16">
        <v>0</v>
      </c>
      <c r="O124" s="16">
        <v>0</v>
      </c>
      <c r="P124" s="14">
        <v>0</v>
      </c>
    </row>
    <row r="125" spans="3:16">
      <c r="C125" s="17" t="s">
        <v>152</v>
      </c>
      <c r="D125" s="24">
        <v>6</v>
      </c>
      <c r="E125" s="16">
        <v>1.3333333333333333</v>
      </c>
      <c r="F125" s="16">
        <v>2.083333333333333</v>
      </c>
      <c r="G125" s="16">
        <v>2.6833333333333336</v>
      </c>
      <c r="H125" s="16">
        <v>1.9333333333333333</v>
      </c>
      <c r="I125" s="16">
        <v>1.9333333333333333</v>
      </c>
      <c r="J125" s="16">
        <v>0</v>
      </c>
      <c r="K125" s="16">
        <v>2.083333333333333</v>
      </c>
      <c r="L125" s="16">
        <v>3.6833333333333336</v>
      </c>
      <c r="M125" s="16">
        <v>1.9333333333333333</v>
      </c>
      <c r="N125" s="16">
        <v>0</v>
      </c>
      <c r="O125" s="16">
        <v>0</v>
      </c>
      <c r="P125" s="14">
        <v>0.33333333333333331</v>
      </c>
    </row>
    <row r="126" spans="3:16">
      <c r="C126" s="17" t="s">
        <v>154</v>
      </c>
      <c r="D126" s="24">
        <v>12</v>
      </c>
      <c r="E126" s="16">
        <v>4</v>
      </c>
      <c r="F126" s="16">
        <v>2.6</v>
      </c>
      <c r="G126" s="16">
        <v>6.6</v>
      </c>
      <c r="H126" s="16">
        <v>5</v>
      </c>
      <c r="I126" s="16">
        <v>3.6</v>
      </c>
      <c r="J126" s="16">
        <v>3</v>
      </c>
      <c r="K126" s="16">
        <v>2.6</v>
      </c>
      <c r="L126" s="16">
        <v>2</v>
      </c>
      <c r="M126" s="16">
        <v>1</v>
      </c>
      <c r="N126" s="16">
        <v>1.6</v>
      </c>
      <c r="O126" s="16">
        <v>0</v>
      </c>
      <c r="P126" s="14">
        <v>4</v>
      </c>
    </row>
    <row r="127" spans="3:16">
      <c r="C127" s="17" t="s">
        <v>150</v>
      </c>
      <c r="D127" s="24">
        <v>2</v>
      </c>
      <c r="E127" s="16">
        <v>1</v>
      </c>
      <c r="F127" s="16">
        <v>0</v>
      </c>
      <c r="G127" s="16">
        <v>0</v>
      </c>
      <c r="H127" s="16">
        <v>0</v>
      </c>
      <c r="I127" s="16">
        <v>0</v>
      </c>
      <c r="J127" s="16">
        <v>0</v>
      </c>
      <c r="K127" s="16">
        <v>0</v>
      </c>
      <c r="L127" s="16">
        <v>0</v>
      </c>
      <c r="M127" s="16">
        <v>0</v>
      </c>
      <c r="N127" s="16">
        <v>0</v>
      </c>
      <c r="O127" s="16">
        <v>0</v>
      </c>
      <c r="P127" s="14">
        <v>0</v>
      </c>
    </row>
    <row r="128" spans="3:16">
      <c r="C128" s="17" t="s">
        <v>131</v>
      </c>
      <c r="D128" s="24">
        <v>3</v>
      </c>
      <c r="E128" s="16">
        <v>2</v>
      </c>
      <c r="F128" s="16">
        <v>0</v>
      </c>
      <c r="G128" s="16">
        <v>0</v>
      </c>
      <c r="H128" s="16">
        <v>0</v>
      </c>
      <c r="I128" s="16">
        <v>0</v>
      </c>
      <c r="J128" s="16">
        <v>0</v>
      </c>
      <c r="K128" s="16">
        <v>0</v>
      </c>
      <c r="L128" s="16">
        <v>0</v>
      </c>
      <c r="M128" s="16">
        <v>0</v>
      </c>
      <c r="N128" s="16">
        <v>0</v>
      </c>
      <c r="O128" s="16">
        <v>0</v>
      </c>
      <c r="P128" s="14">
        <v>0</v>
      </c>
    </row>
    <row r="129" spans="3:16">
      <c r="C129" s="17" t="s">
        <v>418</v>
      </c>
      <c r="D129" s="24"/>
      <c r="E129" s="16">
        <v>0</v>
      </c>
      <c r="F129" s="16">
        <v>0</v>
      </c>
      <c r="G129" s="16">
        <v>0</v>
      </c>
      <c r="H129" s="16">
        <v>0</v>
      </c>
      <c r="I129" s="16">
        <v>0</v>
      </c>
      <c r="J129" s="16">
        <v>0</v>
      </c>
      <c r="K129" s="16">
        <v>0</v>
      </c>
      <c r="L129" s="16">
        <v>0</v>
      </c>
      <c r="M129" s="16">
        <v>0</v>
      </c>
      <c r="N129" s="16">
        <v>0</v>
      </c>
      <c r="O129" s="16">
        <v>0</v>
      </c>
      <c r="P129" s="14">
        <v>0</v>
      </c>
    </row>
    <row r="130" spans="3:16">
      <c r="C130" s="17" t="s">
        <v>121</v>
      </c>
      <c r="D130" s="24">
        <v>9</v>
      </c>
      <c r="E130" s="16">
        <v>2</v>
      </c>
      <c r="F130" s="16">
        <v>2</v>
      </c>
      <c r="G130" s="16">
        <v>4.75</v>
      </c>
      <c r="H130" s="16">
        <v>1</v>
      </c>
      <c r="I130" s="16">
        <v>1</v>
      </c>
      <c r="J130" s="16">
        <v>0.75</v>
      </c>
      <c r="K130" s="16">
        <v>1</v>
      </c>
      <c r="L130" s="16">
        <v>1</v>
      </c>
      <c r="M130" s="16">
        <v>0</v>
      </c>
      <c r="N130" s="16">
        <v>1</v>
      </c>
      <c r="O130" s="16">
        <v>0.75</v>
      </c>
      <c r="P130" s="14">
        <v>3.75</v>
      </c>
    </row>
    <row r="131" spans="3:16">
      <c r="C131" s="17" t="s">
        <v>486</v>
      </c>
      <c r="D131" s="24">
        <v>1</v>
      </c>
      <c r="E131" s="16">
        <v>0.5</v>
      </c>
      <c r="F131" s="16">
        <v>0.5</v>
      </c>
      <c r="G131" s="16">
        <v>0.5</v>
      </c>
      <c r="H131" s="16">
        <v>0.5</v>
      </c>
      <c r="I131" s="16">
        <v>0</v>
      </c>
      <c r="J131" s="16">
        <v>0</v>
      </c>
      <c r="K131" s="16">
        <v>0</v>
      </c>
      <c r="L131" s="16">
        <v>0.5</v>
      </c>
      <c r="M131" s="16">
        <v>0</v>
      </c>
      <c r="N131" s="16">
        <v>0</v>
      </c>
      <c r="O131" s="16">
        <v>0</v>
      </c>
      <c r="P131" s="14">
        <v>0.5</v>
      </c>
    </row>
    <row r="132" spans="3:16">
      <c r="C132" s="17" t="s">
        <v>344</v>
      </c>
      <c r="D132" s="24">
        <v>2</v>
      </c>
      <c r="E132" s="16">
        <v>0</v>
      </c>
      <c r="F132" s="16">
        <v>0</v>
      </c>
      <c r="G132" s="16">
        <v>0</v>
      </c>
      <c r="H132" s="16">
        <v>0</v>
      </c>
      <c r="I132" s="16">
        <v>2</v>
      </c>
      <c r="J132" s="16">
        <v>1</v>
      </c>
      <c r="K132" s="16">
        <v>0</v>
      </c>
      <c r="L132" s="16">
        <v>1</v>
      </c>
      <c r="M132" s="16">
        <v>0</v>
      </c>
      <c r="N132" s="16">
        <v>0</v>
      </c>
      <c r="O132" s="16">
        <v>0</v>
      </c>
      <c r="P132" s="14">
        <v>0</v>
      </c>
    </row>
    <row r="133" spans="3:16">
      <c r="C133" s="17" t="s">
        <v>120</v>
      </c>
      <c r="D133" s="24">
        <v>2</v>
      </c>
      <c r="E133" s="16">
        <v>1</v>
      </c>
      <c r="F133" s="16">
        <v>0</v>
      </c>
      <c r="G133" s="16">
        <v>0</v>
      </c>
      <c r="H133" s="16">
        <v>1</v>
      </c>
      <c r="I133" s="16">
        <v>0</v>
      </c>
      <c r="J133" s="16">
        <v>0</v>
      </c>
      <c r="K133" s="16">
        <v>0</v>
      </c>
      <c r="L133" s="16">
        <v>0</v>
      </c>
      <c r="M133" s="16">
        <v>0</v>
      </c>
      <c r="N133" s="16">
        <v>1</v>
      </c>
      <c r="O133" s="16">
        <v>0</v>
      </c>
      <c r="P133" s="14">
        <v>0</v>
      </c>
    </row>
    <row r="134" spans="3:16">
      <c r="C134" s="17" t="s">
        <v>414</v>
      </c>
      <c r="D134" s="24">
        <v>1</v>
      </c>
      <c r="E134" s="16">
        <v>1</v>
      </c>
      <c r="F134" s="16">
        <v>0</v>
      </c>
      <c r="G134" s="16">
        <v>0</v>
      </c>
      <c r="H134" s="16">
        <v>0</v>
      </c>
      <c r="I134" s="16">
        <v>0</v>
      </c>
      <c r="J134" s="16">
        <v>1</v>
      </c>
      <c r="K134" s="16">
        <v>0</v>
      </c>
      <c r="L134" s="16">
        <v>0</v>
      </c>
      <c r="M134" s="16">
        <v>0</v>
      </c>
      <c r="N134" s="16">
        <v>0</v>
      </c>
      <c r="O134" s="16">
        <v>0</v>
      </c>
      <c r="P134" s="14">
        <v>0</v>
      </c>
    </row>
    <row r="135" spans="3:16">
      <c r="C135" s="17" t="s">
        <v>155</v>
      </c>
      <c r="D135" s="24">
        <v>1</v>
      </c>
      <c r="E135" s="16">
        <v>0</v>
      </c>
      <c r="F135" s="16">
        <v>1</v>
      </c>
      <c r="G135" s="16">
        <v>0</v>
      </c>
      <c r="H135" s="16">
        <v>1</v>
      </c>
      <c r="I135" s="16">
        <v>0</v>
      </c>
      <c r="J135" s="16">
        <v>0</v>
      </c>
      <c r="K135" s="16">
        <v>0</v>
      </c>
      <c r="L135" s="16">
        <v>0</v>
      </c>
      <c r="M135" s="16">
        <v>0</v>
      </c>
      <c r="N135" s="16">
        <v>0</v>
      </c>
      <c r="O135" s="16">
        <v>0</v>
      </c>
      <c r="P135" s="14">
        <v>0</v>
      </c>
    </row>
    <row r="136" spans="3:16">
      <c r="C136" s="17" t="s">
        <v>114</v>
      </c>
      <c r="D136" s="24">
        <v>3</v>
      </c>
      <c r="E136" s="16">
        <v>1</v>
      </c>
      <c r="F136" s="16">
        <v>2</v>
      </c>
      <c r="G136" s="16">
        <v>1</v>
      </c>
      <c r="H136" s="16">
        <v>0</v>
      </c>
      <c r="I136" s="16">
        <v>1</v>
      </c>
      <c r="J136" s="16">
        <v>0</v>
      </c>
      <c r="K136" s="16">
        <v>0</v>
      </c>
      <c r="L136" s="16">
        <v>2</v>
      </c>
      <c r="M136" s="16">
        <v>0</v>
      </c>
      <c r="N136" s="16">
        <v>0</v>
      </c>
      <c r="O136" s="16">
        <v>1</v>
      </c>
      <c r="P136" s="14">
        <v>1</v>
      </c>
    </row>
    <row r="137" spans="3:16">
      <c r="C137" s="17" t="s">
        <v>110</v>
      </c>
      <c r="D137" s="24">
        <v>4</v>
      </c>
      <c r="E137" s="16">
        <v>0</v>
      </c>
      <c r="F137" s="16">
        <v>1</v>
      </c>
      <c r="G137" s="16">
        <v>1</v>
      </c>
      <c r="H137" s="16">
        <v>0</v>
      </c>
      <c r="I137" s="16">
        <v>1</v>
      </c>
      <c r="J137" s="16">
        <v>1</v>
      </c>
      <c r="K137" s="16">
        <v>1</v>
      </c>
      <c r="L137" s="16">
        <v>1</v>
      </c>
      <c r="M137" s="16">
        <v>0</v>
      </c>
      <c r="N137" s="16">
        <v>0</v>
      </c>
      <c r="O137" s="16">
        <v>0</v>
      </c>
      <c r="P137" s="14">
        <v>1</v>
      </c>
    </row>
    <row r="138" spans="3:16">
      <c r="C138" s="17" t="s">
        <v>522</v>
      </c>
      <c r="D138" s="24">
        <v>2</v>
      </c>
      <c r="E138" s="16">
        <v>1</v>
      </c>
      <c r="F138" s="16">
        <v>0</v>
      </c>
      <c r="G138" s="16">
        <v>0</v>
      </c>
      <c r="H138" s="16">
        <v>1</v>
      </c>
      <c r="I138" s="16">
        <v>0</v>
      </c>
      <c r="J138" s="16">
        <v>0</v>
      </c>
      <c r="K138" s="16">
        <v>0</v>
      </c>
      <c r="L138" s="16">
        <v>1</v>
      </c>
      <c r="M138" s="16">
        <v>0</v>
      </c>
      <c r="N138" s="16">
        <v>0</v>
      </c>
      <c r="O138" s="16">
        <v>0</v>
      </c>
      <c r="P138" s="14">
        <v>0</v>
      </c>
    </row>
    <row r="139" spans="3:16">
      <c r="C139" s="17" t="s">
        <v>168</v>
      </c>
      <c r="D139" s="24">
        <v>2</v>
      </c>
      <c r="E139" s="16">
        <v>0</v>
      </c>
      <c r="F139" s="16">
        <v>1</v>
      </c>
      <c r="G139" s="16">
        <v>1</v>
      </c>
      <c r="H139" s="16">
        <v>0</v>
      </c>
      <c r="I139" s="16">
        <v>0</v>
      </c>
      <c r="J139" s="16">
        <v>0</v>
      </c>
      <c r="K139" s="16">
        <v>2</v>
      </c>
      <c r="L139" s="16">
        <v>2</v>
      </c>
      <c r="M139" s="16">
        <v>0</v>
      </c>
      <c r="N139" s="16">
        <v>0</v>
      </c>
      <c r="O139" s="16">
        <v>0</v>
      </c>
      <c r="P139" s="14">
        <v>0</v>
      </c>
    </row>
    <row r="140" spans="3:16">
      <c r="C140" s="21" t="s">
        <v>265</v>
      </c>
      <c r="D140" s="27">
        <v>403</v>
      </c>
      <c r="E140" s="22">
        <v>132.6690476190476</v>
      </c>
      <c r="F140" s="22">
        <v>82.854761904761929</v>
      </c>
      <c r="G140" s="22">
        <v>138.73333333333332</v>
      </c>
      <c r="H140" s="22">
        <v>66.447619047619057</v>
      </c>
      <c r="I140" s="22">
        <v>154.42619047619041</v>
      </c>
      <c r="J140" s="22">
        <v>47.228571428571428</v>
      </c>
      <c r="K140" s="22">
        <v>48.526190476190479</v>
      </c>
      <c r="L140" s="22">
        <v>74.847619047619062</v>
      </c>
      <c r="M140" s="22">
        <v>19.947619047619046</v>
      </c>
      <c r="N140" s="22">
        <v>30.085714285714289</v>
      </c>
      <c r="O140" s="22">
        <v>33.085714285714289</v>
      </c>
      <c r="P140" s="23">
        <v>83.86904761904762</v>
      </c>
    </row>
  </sheetData>
  <mergeCells count="2">
    <mergeCell ref="A1:Q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140"/>
  <sheetViews>
    <sheetView showGridLines="0" workbookViewId="0">
      <pane xSplit="3" ySplit="12" topLeftCell="D13" activePane="bottomRight" state="frozen"/>
      <selection pane="topRight" activeCell="D1" sqref="D1"/>
      <selection pane="bottomLeft" activeCell="A13" sqref="A13"/>
      <selection pane="bottomRight" sqref="A1:W1"/>
    </sheetView>
  </sheetViews>
  <sheetFormatPr defaultRowHeight="15"/>
  <cols>
    <col min="2" max="2" width="29.7109375" customWidth="1"/>
    <col min="3" max="3" width="26.7109375" bestFit="1" customWidth="1"/>
    <col min="4" max="4" width="20.85546875" bestFit="1" customWidth="1"/>
    <col min="5" max="5" width="14.42578125" bestFit="1" customWidth="1"/>
    <col min="6" max="6" width="7" bestFit="1" customWidth="1"/>
    <col min="7" max="7" width="11.28515625" bestFit="1" customWidth="1"/>
    <col min="8" max="8" width="17" bestFit="1" customWidth="1"/>
    <col min="9" max="9" width="28.140625" bestFit="1" customWidth="1"/>
    <col min="10" max="10" width="14.42578125" bestFit="1" customWidth="1"/>
    <col min="11" max="11" width="15.42578125" bestFit="1" customWidth="1"/>
    <col min="12" max="12" width="23.7109375" bestFit="1" customWidth="1"/>
    <col min="13" max="13" width="23.85546875" bestFit="1" customWidth="1"/>
    <col min="14" max="14" width="13.28515625" bestFit="1" customWidth="1"/>
    <col min="15" max="15" width="15.85546875" bestFit="1" customWidth="1"/>
    <col min="16" max="16" width="36" bestFit="1" customWidth="1"/>
    <col min="17" max="17" width="25" bestFit="1" customWidth="1"/>
    <col min="18" max="18" width="9.140625" bestFit="1" customWidth="1"/>
    <col min="19" max="19" width="12.85546875" bestFit="1" customWidth="1"/>
    <col min="20" max="20" width="18" bestFit="1" customWidth="1"/>
    <col min="21" max="21" width="25.28515625" bestFit="1" customWidth="1"/>
    <col min="22" max="22" width="23.7109375" customWidth="1"/>
  </cols>
  <sheetData>
    <row r="1" spans="1:23" ht="37.5">
      <c r="A1" s="188" t="s">
        <v>4</v>
      </c>
      <c r="B1" s="188"/>
      <c r="C1" s="188"/>
      <c r="D1" s="188"/>
      <c r="E1" s="188"/>
      <c r="F1" s="188"/>
      <c r="G1" s="188"/>
      <c r="H1" s="188"/>
      <c r="I1" s="188"/>
      <c r="J1" s="188"/>
      <c r="K1" s="188"/>
      <c r="L1" s="188"/>
      <c r="M1" s="188"/>
      <c r="N1" s="188"/>
      <c r="O1" s="188"/>
      <c r="P1" s="188"/>
      <c r="Q1" s="188"/>
      <c r="R1" s="188"/>
      <c r="S1" s="188"/>
      <c r="T1" s="188"/>
      <c r="U1" s="188"/>
      <c r="V1" s="188"/>
      <c r="W1" s="188"/>
    </row>
    <row r="2" spans="1:23">
      <c r="A2" s="187" t="s">
        <v>422</v>
      </c>
      <c r="B2" s="187"/>
    </row>
    <row r="13" spans="1:23">
      <c r="C13" s="15" t="s">
        <v>274</v>
      </c>
      <c r="D13" t="s">
        <v>266</v>
      </c>
      <c r="E13" t="s">
        <v>296</v>
      </c>
      <c r="F13" t="s">
        <v>17</v>
      </c>
      <c r="G13" t="s">
        <v>54</v>
      </c>
      <c r="H13" t="s">
        <v>297</v>
      </c>
      <c r="I13" t="s">
        <v>298</v>
      </c>
      <c r="J13" t="s">
        <v>299</v>
      </c>
      <c r="K13" t="s">
        <v>300</v>
      </c>
      <c r="L13" t="s">
        <v>301</v>
      </c>
      <c r="M13" t="s">
        <v>302</v>
      </c>
      <c r="N13" t="s">
        <v>303</v>
      </c>
      <c r="O13" t="s">
        <v>270</v>
      </c>
      <c r="P13" t="s">
        <v>304</v>
      </c>
      <c r="Q13" t="s">
        <v>305</v>
      </c>
      <c r="R13" t="s">
        <v>53</v>
      </c>
      <c r="S13" t="s">
        <v>306</v>
      </c>
      <c r="T13" t="s">
        <v>307</v>
      </c>
      <c r="U13" s="13" t="s">
        <v>308</v>
      </c>
    </row>
    <row r="14" spans="1:23">
      <c r="C14" s="17" t="s">
        <v>415</v>
      </c>
      <c r="D14" s="191">
        <v>30</v>
      </c>
      <c r="E14" s="16">
        <v>9.2666666666666675</v>
      </c>
      <c r="F14" s="16">
        <v>3.166666666666667</v>
      </c>
      <c r="G14" s="16">
        <v>5.5952380952380949</v>
      </c>
      <c r="H14" s="16">
        <v>3.166666666666667</v>
      </c>
      <c r="I14" s="16">
        <v>3.945238095238095</v>
      </c>
      <c r="J14" s="16">
        <v>6.1952380952380945</v>
      </c>
      <c r="K14" s="16">
        <v>1.5952380952380953</v>
      </c>
      <c r="L14" s="16">
        <v>4.9452380952380954</v>
      </c>
      <c r="M14" s="16">
        <v>4.7738095238095237</v>
      </c>
      <c r="N14" s="16">
        <v>3.166666666666667</v>
      </c>
      <c r="O14" s="16">
        <v>1.1666666666666667</v>
      </c>
      <c r="P14" s="16">
        <v>6.0238095238095237</v>
      </c>
      <c r="Q14" s="16">
        <v>5.545238095238096</v>
      </c>
      <c r="R14" s="16">
        <v>4.5952380952380949</v>
      </c>
      <c r="S14" s="16">
        <v>0.16666666666666666</v>
      </c>
      <c r="T14" s="66">
        <v>1.5952380952380953</v>
      </c>
      <c r="U14" s="14">
        <v>1.7952380952380951</v>
      </c>
    </row>
    <row r="15" spans="1:23">
      <c r="C15" s="17" t="s">
        <v>631</v>
      </c>
      <c r="D15" s="191">
        <v>1</v>
      </c>
      <c r="E15" s="16">
        <v>0</v>
      </c>
      <c r="F15" s="16">
        <v>1</v>
      </c>
      <c r="G15" s="16">
        <v>1</v>
      </c>
      <c r="H15" s="16">
        <v>0</v>
      </c>
      <c r="I15" s="16">
        <v>0</v>
      </c>
      <c r="J15" s="16">
        <v>0</v>
      </c>
      <c r="K15" s="16">
        <v>0</v>
      </c>
      <c r="L15" s="16">
        <v>0</v>
      </c>
      <c r="M15" s="16">
        <v>0</v>
      </c>
      <c r="N15" s="16">
        <v>0</v>
      </c>
      <c r="O15" s="16">
        <v>0</v>
      </c>
      <c r="P15" s="16">
        <v>0</v>
      </c>
      <c r="Q15" s="16">
        <v>0</v>
      </c>
      <c r="R15" s="16">
        <v>0</v>
      </c>
      <c r="S15" s="16">
        <v>0</v>
      </c>
      <c r="T15" s="66">
        <v>0</v>
      </c>
      <c r="U15" s="14">
        <v>0</v>
      </c>
    </row>
    <row r="16" spans="1:23">
      <c r="C16" s="17" t="s">
        <v>577</v>
      </c>
      <c r="D16" s="191">
        <v>1</v>
      </c>
      <c r="E16" s="16">
        <v>0.21428571428571427</v>
      </c>
      <c r="F16" s="16">
        <v>0.21428571428571427</v>
      </c>
      <c r="G16" s="16">
        <v>0.21428571428571427</v>
      </c>
      <c r="H16" s="16">
        <v>0.21428571428571427</v>
      </c>
      <c r="I16" s="16">
        <v>0.21428571428571427</v>
      </c>
      <c r="J16" s="16">
        <v>0.21428571428571427</v>
      </c>
      <c r="K16" s="16">
        <v>0.21428571428571427</v>
      </c>
      <c r="L16" s="16">
        <v>0.21428571428571427</v>
      </c>
      <c r="M16" s="16">
        <v>0.21428571428571427</v>
      </c>
      <c r="N16" s="16">
        <v>0.21428571428571427</v>
      </c>
      <c r="O16" s="16">
        <v>0</v>
      </c>
      <c r="P16" s="16">
        <v>0</v>
      </c>
      <c r="Q16" s="16">
        <v>0.21428571428571427</v>
      </c>
      <c r="R16" s="16">
        <v>0.21428571428571427</v>
      </c>
      <c r="S16" s="16">
        <v>0</v>
      </c>
      <c r="T16" s="66">
        <v>0</v>
      </c>
      <c r="U16" s="14">
        <v>0.21428571428571427</v>
      </c>
    </row>
    <row r="17" spans="3:21">
      <c r="C17" s="17" t="s">
        <v>578</v>
      </c>
      <c r="D17" s="191">
        <v>1</v>
      </c>
      <c r="E17" s="16">
        <v>0</v>
      </c>
      <c r="F17" s="16">
        <v>0</v>
      </c>
      <c r="G17" s="16">
        <v>0</v>
      </c>
      <c r="H17" s="16">
        <v>0</v>
      </c>
      <c r="I17" s="16">
        <v>0</v>
      </c>
      <c r="J17" s="16">
        <v>0</v>
      </c>
      <c r="K17" s="16">
        <v>0</v>
      </c>
      <c r="L17" s="16">
        <v>1</v>
      </c>
      <c r="M17" s="16">
        <v>0</v>
      </c>
      <c r="N17" s="16">
        <v>0</v>
      </c>
      <c r="O17" s="16">
        <v>0</v>
      </c>
      <c r="P17" s="16">
        <v>1</v>
      </c>
      <c r="Q17" s="16">
        <v>0</v>
      </c>
      <c r="R17" s="16">
        <v>0</v>
      </c>
      <c r="S17" s="16">
        <v>0</v>
      </c>
      <c r="T17" s="66">
        <v>0</v>
      </c>
      <c r="U17" s="14">
        <v>0</v>
      </c>
    </row>
    <row r="18" spans="3:21">
      <c r="C18" s="17" t="s">
        <v>644</v>
      </c>
      <c r="D18" s="191">
        <v>1</v>
      </c>
      <c r="E18" s="16">
        <v>0</v>
      </c>
      <c r="F18" s="16">
        <v>0</v>
      </c>
      <c r="G18" s="16">
        <v>0</v>
      </c>
      <c r="H18" s="16">
        <v>0</v>
      </c>
      <c r="I18" s="16">
        <v>0</v>
      </c>
      <c r="J18" s="16">
        <v>1</v>
      </c>
      <c r="K18" s="16">
        <v>1</v>
      </c>
      <c r="L18" s="16">
        <v>0</v>
      </c>
      <c r="M18" s="16">
        <v>0</v>
      </c>
      <c r="N18" s="16">
        <v>0</v>
      </c>
      <c r="O18" s="16">
        <v>0</v>
      </c>
      <c r="P18" s="16">
        <v>0</v>
      </c>
      <c r="Q18" s="16">
        <v>0</v>
      </c>
      <c r="R18" s="16">
        <v>1</v>
      </c>
      <c r="S18" s="16">
        <v>0</v>
      </c>
      <c r="T18" s="66">
        <v>0</v>
      </c>
      <c r="U18" s="14">
        <v>0</v>
      </c>
    </row>
    <row r="19" spans="3:21">
      <c r="C19" s="17" t="s">
        <v>645</v>
      </c>
      <c r="D19" s="191">
        <v>1</v>
      </c>
      <c r="E19" s="16">
        <v>0</v>
      </c>
      <c r="F19" s="16">
        <v>0</v>
      </c>
      <c r="G19" s="16">
        <v>0</v>
      </c>
      <c r="H19" s="16">
        <v>0</v>
      </c>
      <c r="I19" s="16">
        <v>0</v>
      </c>
      <c r="J19" s="16">
        <v>0</v>
      </c>
      <c r="K19" s="16">
        <v>0</v>
      </c>
      <c r="L19" s="16">
        <v>0</v>
      </c>
      <c r="M19" s="16">
        <v>0</v>
      </c>
      <c r="N19" s="16">
        <v>0</v>
      </c>
      <c r="O19" s="16">
        <v>0</v>
      </c>
      <c r="P19" s="16">
        <v>0</v>
      </c>
      <c r="Q19" s="16">
        <v>0</v>
      </c>
      <c r="R19" s="16">
        <v>0</v>
      </c>
      <c r="S19" s="16">
        <v>0</v>
      </c>
      <c r="T19" s="66">
        <v>0</v>
      </c>
      <c r="U19" s="14">
        <v>0</v>
      </c>
    </row>
    <row r="20" spans="3:21">
      <c r="C20" s="17" t="s">
        <v>646</v>
      </c>
      <c r="D20" s="191">
        <v>1</v>
      </c>
      <c r="E20" s="16">
        <v>0</v>
      </c>
      <c r="F20" s="16">
        <v>1</v>
      </c>
      <c r="G20" s="16">
        <v>0</v>
      </c>
      <c r="H20" s="16">
        <v>0</v>
      </c>
      <c r="I20" s="16">
        <v>0</v>
      </c>
      <c r="J20" s="16">
        <v>0</v>
      </c>
      <c r="K20" s="16">
        <v>0</v>
      </c>
      <c r="L20" s="16">
        <v>0</v>
      </c>
      <c r="M20" s="16">
        <v>0</v>
      </c>
      <c r="N20" s="16">
        <v>0</v>
      </c>
      <c r="O20" s="16">
        <v>0</v>
      </c>
      <c r="P20" s="16">
        <v>0</v>
      </c>
      <c r="Q20" s="16">
        <v>0</v>
      </c>
      <c r="R20" s="16">
        <v>0</v>
      </c>
      <c r="S20" s="16">
        <v>0</v>
      </c>
      <c r="T20" s="66">
        <v>0</v>
      </c>
      <c r="U20" s="14">
        <v>0</v>
      </c>
    </row>
    <row r="21" spans="3:21">
      <c r="C21" s="17" t="s">
        <v>579</v>
      </c>
      <c r="D21" s="191">
        <v>7</v>
      </c>
      <c r="E21" s="16">
        <v>2</v>
      </c>
      <c r="F21" s="16">
        <v>3</v>
      </c>
      <c r="G21" s="16">
        <v>1</v>
      </c>
      <c r="H21" s="16">
        <v>0</v>
      </c>
      <c r="I21" s="16">
        <v>0</v>
      </c>
      <c r="J21" s="16">
        <v>0</v>
      </c>
      <c r="K21" s="16">
        <v>1</v>
      </c>
      <c r="L21" s="16">
        <v>0</v>
      </c>
      <c r="M21" s="16">
        <v>0</v>
      </c>
      <c r="N21" s="16">
        <v>1</v>
      </c>
      <c r="O21" s="16">
        <v>0</v>
      </c>
      <c r="P21" s="16">
        <v>1</v>
      </c>
      <c r="Q21" s="16">
        <v>2</v>
      </c>
      <c r="R21" s="16">
        <v>0</v>
      </c>
      <c r="S21" s="16">
        <v>0</v>
      </c>
      <c r="T21" s="66">
        <v>0</v>
      </c>
      <c r="U21" s="14">
        <v>0</v>
      </c>
    </row>
    <row r="22" spans="3:21">
      <c r="C22" s="17" t="s">
        <v>647</v>
      </c>
      <c r="D22" s="191">
        <v>2</v>
      </c>
      <c r="E22" s="16">
        <v>0</v>
      </c>
      <c r="F22" s="16">
        <v>2</v>
      </c>
      <c r="G22" s="16">
        <v>0</v>
      </c>
      <c r="H22" s="16">
        <v>0</v>
      </c>
      <c r="I22" s="16">
        <v>0</v>
      </c>
      <c r="J22" s="16">
        <v>2</v>
      </c>
      <c r="K22" s="16">
        <v>0</v>
      </c>
      <c r="L22" s="16">
        <v>0</v>
      </c>
      <c r="M22" s="16">
        <v>0</v>
      </c>
      <c r="N22" s="16">
        <v>0</v>
      </c>
      <c r="O22" s="16">
        <v>0</v>
      </c>
      <c r="P22" s="16">
        <v>0</v>
      </c>
      <c r="Q22" s="16">
        <v>0</v>
      </c>
      <c r="R22" s="16">
        <v>0</v>
      </c>
      <c r="S22" s="16">
        <v>0</v>
      </c>
      <c r="T22" s="66">
        <v>0</v>
      </c>
      <c r="U22" s="14">
        <v>0</v>
      </c>
    </row>
    <row r="23" spans="3:21">
      <c r="C23" s="17" t="s">
        <v>580</v>
      </c>
      <c r="D23" s="191">
        <v>1</v>
      </c>
      <c r="E23" s="16">
        <v>0.23076923076923078</v>
      </c>
      <c r="F23" s="16">
        <v>0.23076923076923078</v>
      </c>
      <c r="G23" s="16">
        <v>0.23076923076923078</v>
      </c>
      <c r="H23" s="16">
        <v>0.23076923076923078</v>
      </c>
      <c r="I23" s="16">
        <v>0.23076923076923078</v>
      </c>
      <c r="J23" s="16">
        <v>0</v>
      </c>
      <c r="K23" s="16">
        <v>0.23076923076923078</v>
      </c>
      <c r="L23" s="16">
        <v>0.23076923076923078</v>
      </c>
      <c r="M23" s="16">
        <v>0.23076923076923078</v>
      </c>
      <c r="N23" s="16">
        <v>0.23076923076923078</v>
      </c>
      <c r="O23" s="16">
        <v>0</v>
      </c>
      <c r="P23" s="16">
        <v>0.23076923076923078</v>
      </c>
      <c r="Q23" s="16">
        <v>0</v>
      </c>
      <c r="R23" s="16">
        <v>0.23076923076923078</v>
      </c>
      <c r="S23" s="16">
        <v>0.23076923076923078</v>
      </c>
      <c r="T23" s="66">
        <v>0</v>
      </c>
      <c r="U23" s="14">
        <v>0</v>
      </c>
    </row>
    <row r="24" spans="3:21">
      <c r="C24" s="17" t="s">
        <v>421</v>
      </c>
      <c r="D24" s="191">
        <v>1</v>
      </c>
      <c r="E24" s="16">
        <v>0.6</v>
      </c>
      <c r="F24" s="16">
        <v>0.6</v>
      </c>
      <c r="G24" s="16">
        <v>0.6</v>
      </c>
      <c r="H24" s="16">
        <v>0.6</v>
      </c>
      <c r="I24" s="16">
        <v>0</v>
      </c>
      <c r="J24" s="16">
        <v>0</v>
      </c>
      <c r="K24" s="16">
        <v>0</v>
      </c>
      <c r="L24" s="16">
        <v>0</v>
      </c>
      <c r="M24" s="16">
        <v>0</v>
      </c>
      <c r="N24" s="16">
        <v>0</v>
      </c>
      <c r="O24" s="16">
        <v>0</v>
      </c>
      <c r="P24" s="16">
        <v>0.6</v>
      </c>
      <c r="Q24" s="16">
        <v>0</v>
      </c>
      <c r="R24" s="16">
        <v>0</v>
      </c>
      <c r="S24" s="16">
        <v>0</v>
      </c>
      <c r="T24" s="66">
        <v>0</v>
      </c>
      <c r="U24" s="14">
        <v>0</v>
      </c>
    </row>
    <row r="25" spans="3:21">
      <c r="C25" s="17" t="s">
        <v>581</v>
      </c>
      <c r="D25" s="191">
        <v>1</v>
      </c>
      <c r="E25" s="16">
        <v>0</v>
      </c>
      <c r="F25" s="16">
        <v>0</v>
      </c>
      <c r="G25" s="16">
        <v>0</v>
      </c>
      <c r="H25" s="16">
        <v>0</v>
      </c>
      <c r="I25" s="16">
        <v>0</v>
      </c>
      <c r="J25" s="16">
        <v>1</v>
      </c>
      <c r="K25" s="16">
        <v>0</v>
      </c>
      <c r="L25" s="16">
        <v>0</v>
      </c>
      <c r="M25" s="16">
        <v>0</v>
      </c>
      <c r="N25" s="16">
        <v>0</v>
      </c>
      <c r="O25" s="16">
        <v>0</v>
      </c>
      <c r="P25" s="16">
        <v>1</v>
      </c>
      <c r="Q25" s="16">
        <v>0</v>
      </c>
      <c r="R25" s="16">
        <v>1</v>
      </c>
      <c r="S25" s="16">
        <v>0</v>
      </c>
      <c r="T25" s="66">
        <v>0</v>
      </c>
      <c r="U25" s="14">
        <v>0</v>
      </c>
    </row>
    <row r="26" spans="3:21">
      <c r="C26" s="17" t="s">
        <v>582</v>
      </c>
      <c r="D26" s="191">
        <v>1</v>
      </c>
      <c r="E26" s="16">
        <v>0</v>
      </c>
      <c r="F26" s="16">
        <v>0</v>
      </c>
      <c r="G26" s="16">
        <v>0</v>
      </c>
      <c r="H26" s="16">
        <v>0.6</v>
      </c>
      <c r="I26" s="16">
        <v>0</v>
      </c>
      <c r="J26" s="16">
        <v>0.6</v>
      </c>
      <c r="K26" s="16">
        <v>0</v>
      </c>
      <c r="L26" s="16">
        <v>0</v>
      </c>
      <c r="M26" s="16">
        <v>0.6</v>
      </c>
      <c r="N26" s="16">
        <v>0</v>
      </c>
      <c r="O26" s="16">
        <v>0</v>
      </c>
      <c r="P26" s="16">
        <v>0.6</v>
      </c>
      <c r="Q26" s="16">
        <v>0</v>
      </c>
      <c r="R26" s="16">
        <v>0</v>
      </c>
      <c r="S26" s="16">
        <v>0</v>
      </c>
      <c r="T26" s="66">
        <v>0</v>
      </c>
      <c r="U26" s="14">
        <v>0</v>
      </c>
    </row>
    <row r="27" spans="3:21">
      <c r="C27" s="17" t="s">
        <v>583</v>
      </c>
      <c r="D27" s="191">
        <v>1</v>
      </c>
      <c r="E27" s="16">
        <v>0.3</v>
      </c>
      <c r="F27" s="16">
        <v>0.3</v>
      </c>
      <c r="G27" s="16">
        <v>0.3</v>
      </c>
      <c r="H27" s="16">
        <v>0.3</v>
      </c>
      <c r="I27" s="16">
        <v>0.3</v>
      </c>
      <c r="J27" s="16">
        <v>0.3</v>
      </c>
      <c r="K27" s="16">
        <v>0</v>
      </c>
      <c r="L27" s="16">
        <v>0</v>
      </c>
      <c r="M27" s="16">
        <v>0.3</v>
      </c>
      <c r="N27" s="16">
        <v>0.3</v>
      </c>
      <c r="O27" s="16">
        <v>0</v>
      </c>
      <c r="P27" s="16">
        <v>0</v>
      </c>
      <c r="Q27" s="16">
        <v>0</v>
      </c>
      <c r="R27" s="16">
        <v>0</v>
      </c>
      <c r="S27" s="16">
        <v>0</v>
      </c>
      <c r="T27" s="66">
        <v>0.3</v>
      </c>
      <c r="U27" s="14">
        <v>0</v>
      </c>
    </row>
    <row r="28" spans="3:21">
      <c r="C28" s="17" t="s">
        <v>584</v>
      </c>
      <c r="D28" s="191">
        <v>4</v>
      </c>
      <c r="E28" s="16">
        <v>0</v>
      </c>
      <c r="F28" s="16">
        <v>0</v>
      </c>
      <c r="G28" s="16">
        <v>0</v>
      </c>
      <c r="H28" s="16">
        <v>1</v>
      </c>
      <c r="I28" s="16">
        <v>1</v>
      </c>
      <c r="J28" s="16">
        <v>1</v>
      </c>
      <c r="K28" s="16">
        <v>0</v>
      </c>
      <c r="L28" s="16">
        <v>2</v>
      </c>
      <c r="M28" s="16">
        <v>0</v>
      </c>
      <c r="N28" s="16">
        <v>1</v>
      </c>
      <c r="O28" s="16">
        <v>0</v>
      </c>
      <c r="P28" s="16">
        <v>0</v>
      </c>
      <c r="Q28" s="16">
        <v>1</v>
      </c>
      <c r="R28" s="16">
        <v>0</v>
      </c>
      <c r="S28" s="16">
        <v>1</v>
      </c>
      <c r="T28" s="66">
        <v>1</v>
      </c>
      <c r="U28" s="14">
        <v>0</v>
      </c>
    </row>
    <row r="29" spans="3:21">
      <c r="C29" s="17" t="s">
        <v>346</v>
      </c>
      <c r="D29" s="191">
        <v>2</v>
      </c>
      <c r="E29" s="16">
        <v>0</v>
      </c>
      <c r="F29" s="16">
        <v>0</v>
      </c>
      <c r="G29" s="16">
        <v>0</v>
      </c>
      <c r="H29" s="16">
        <v>0</v>
      </c>
      <c r="I29" s="16">
        <v>0</v>
      </c>
      <c r="J29" s="16">
        <v>0</v>
      </c>
      <c r="K29" s="16">
        <v>0</v>
      </c>
      <c r="L29" s="16">
        <v>0</v>
      </c>
      <c r="M29" s="16">
        <v>0</v>
      </c>
      <c r="N29" s="16">
        <v>1</v>
      </c>
      <c r="O29" s="16">
        <v>0</v>
      </c>
      <c r="P29" s="16">
        <v>0</v>
      </c>
      <c r="Q29" s="16">
        <v>0</v>
      </c>
      <c r="R29" s="16">
        <v>0</v>
      </c>
      <c r="S29" s="16">
        <v>0</v>
      </c>
      <c r="T29" s="66">
        <v>0</v>
      </c>
      <c r="U29" s="14">
        <v>0</v>
      </c>
    </row>
    <row r="30" spans="3:21">
      <c r="C30" s="17" t="s">
        <v>170</v>
      </c>
      <c r="D30" s="191">
        <v>4</v>
      </c>
      <c r="E30" s="16">
        <v>1</v>
      </c>
      <c r="F30" s="16">
        <v>0</v>
      </c>
      <c r="G30" s="16">
        <v>0</v>
      </c>
      <c r="H30" s="16">
        <v>0</v>
      </c>
      <c r="I30" s="16">
        <v>0</v>
      </c>
      <c r="J30" s="16">
        <v>1</v>
      </c>
      <c r="K30" s="16">
        <v>0</v>
      </c>
      <c r="L30" s="16">
        <v>1</v>
      </c>
      <c r="M30" s="16">
        <v>0</v>
      </c>
      <c r="N30" s="16">
        <v>0</v>
      </c>
      <c r="O30" s="16">
        <v>0</v>
      </c>
      <c r="P30" s="16">
        <v>1</v>
      </c>
      <c r="Q30" s="16">
        <v>1</v>
      </c>
      <c r="R30" s="16">
        <v>0</v>
      </c>
      <c r="S30" s="16">
        <v>0</v>
      </c>
      <c r="T30" s="66">
        <v>0</v>
      </c>
      <c r="U30" s="14">
        <v>0</v>
      </c>
    </row>
    <row r="31" spans="3:21">
      <c r="C31" s="17" t="s">
        <v>161</v>
      </c>
      <c r="D31" s="191">
        <v>2</v>
      </c>
      <c r="E31" s="16">
        <v>0</v>
      </c>
      <c r="F31" s="16">
        <v>0</v>
      </c>
      <c r="G31" s="16">
        <v>0</v>
      </c>
      <c r="H31" s="16">
        <v>0</v>
      </c>
      <c r="I31" s="16">
        <v>0</v>
      </c>
      <c r="J31" s="16">
        <v>1</v>
      </c>
      <c r="K31" s="16">
        <v>0</v>
      </c>
      <c r="L31" s="16">
        <v>0</v>
      </c>
      <c r="M31" s="16">
        <v>1</v>
      </c>
      <c r="N31" s="16">
        <v>0</v>
      </c>
      <c r="O31" s="16">
        <v>0</v>
      </c>
      <c r="P31" s="16">
        <v>1</v>
      </c>
      <c r="Q31" s="16">
        <v>2</v>
      </c>
      <c r="R31" s="16">
        <v>0</v>
      </c>
      <c r="S31" s="16">
        <v>0</v>
      </c>
      <c r="T31" s="66">
        <v>1</v>
      </c>
      <c r="U31" s="14">
        <v>0</v>
      </c>
    </row>
    <row r="32" spans="3:21">
      <c r="C32" s="17" t="s">
        <v>407</v>
      </c>
      <c r="D32" s="191">
        <v>1</v>
      </c>
      <c r="E32" s="16">
        <v>0</v>
      </c>
      <c r="F32" s="16">
        <v>0</v>
      </c>
      <c r="G32" s="16">
        <v>0</v>
      </c>
      <c r="H32" s="16">
        <v>0</v>
      </c>
      <c r="I32" s="16">
        <v>0</v>
      </c>
      <c r="J32" s="16">
        <v>0</v>
      </c>
      <c r="K32" s="16">
        <v>0</v>
      </c>
      <c r="L32" s="16">
        <v>0</v>
      </c>
      <c r="M32" s="16">
        <v>0</v>
      </c>
      <c r="N32" s="16">
        <v>0</v>
      </c>
      <c r="O32" s="16">
        <v>0</v>
      </c>
      <c r="P32" s="16">
        <v>0</v>
      </c>
      <c r="Q32" s="16">
        <v>0</v>
      </c>
      <c r="R32" s="16">
        <v>0</v>
      </c>
      <c r="S32" s="16">
        <v>0</v>
      </c>
      <c r="T32" s="66">
        <v>0</v>
      </c>
      <c r="U32" s="14">
        <v>0</v>
      </c>
    </row>
    <row r="33" spans="3:21">
      <c r="C33" s="17" t="s">
        <v>149</v>
      </c>
      <c r="D33" s="191">
        <v>3</v>
      </c>
      <c r="E33" s="16">
        <v>1</v>
      </c>
      <c r="F33" s="16">
        <v>1.2727272727272727</v>
      </c>
      <c r="G33" s="16">
        <v>1.2727272727272727</v>
      </c>
      <c r="H33" s="16">
        <v>0.27272727272727271</v>
      </c>
      <c r="I33" s="16">
        <v>0.27272727272727271</v>
      </c>
      <c r="J33" s="16">
        <v>0.27272727272727271</v>
      </c>
      <c r="K33" s="16">
        <v>0</v>
      </c>
      <c r="L33" s="16">
        <v>0.27272727272727271</v>
      </c>
      <c r="M33" s="16">
        <v>0</v>
      </c>
      <c r="N33" s="16">
        <v>1.2727272727272727</v>
      </c>
      <c r="O33" s="16">
        <v>0</v>
      </c>
      <c r="P33" s="16">
        <v>0.27272727272727271</v>
      </c>
      <c r="Q33" s="16">
        <v>1</v>
      </c>
      <c r="R33" s="16">
        <v>0.27272727272727271</v>
      </c>
      <c r="S33" s="16">
        <v>0.27272727272727271</v>
      </c>
      <c r="T33" s="66">
        <v>0</v>
      </c>
      <c r="U33" s="14">
        <v>0.27272727272727271</v>
      </c>
    </row>
    <row r="34" spans="3:21">
      <c r="C34" s="17" t="s">
        <v>625</v>
      </c>
      <c r="D34" s="191">
        <v>1</v>
      </c>
      <c r="E34" s="16">
        <v>0.27272727272727271</v>
      </c>
      <c r="F34" s="16">
        <v>0.27272727272727271</v>
      </c>
      <c r="G34" s="16">
        <v>0</v>
      </c>
      <c r="H34" s="16">
        <v>0</v>
      </c>
      <c r="I34" s="16">
        <v>0</v>
      </c>
      <c r="J34" s="16">
        <v>0.27272727272727271</v>
      </c>
      <c r="K34" s="16">
        <v>0.27272727272727271</v>
      </c>
      <c r="L34" s="16">
        <v>0.27272727272727271</v>
      </c>
      <c r="M34" s="16">
        <v>0</v>
      </c>
      <c r="N34" s="16">
        <v>0</v>
      </c>
      <c r="O34" s="16">
        <v>0.27272727272727271</v>
      </c>
      <c r="P34" s="16">
        <v>0.27272727272727271</v>
      </c>
      <c r="Q34" s="16">
        <v>0.27272727272727271</v>
      </c>
      <c r="R34" s="16">
        <v>0.27272727272727271</v>
      </c>
      <c r="S34" s="16">
        <v>0.27272727272727271</v>
      </c>
      <c r="T34" s="66">
        <v>0.27272727272727271</v>
      </c>
      <c r="U34" s="14">
        <v>0</v>
      </c>
    </row>
    <row r="35" spans="3:21">
      <c r="C35" s="17" t="s">
        <v>392</v>
      </c>
      <c r="D35" s="191">
        <v>1</v>
      </c>
      <c r="E35" s="16">
        <v>0</v>
      </c>
      <c r="F35" s="16">
        <v>0</v>
      </c>
      <c r="G35" s="16">
        <v>0</v>
      </c>
      <c r="H35" s="16">
        <v>0</v>
      </c>
      <c r="I35" s="16">
        <v>0</v>
      </c>
      <c r="J35" s="16">
        <v>1</v>
      </c>
      <c r="K35" s="16">
        <v>0</v>
      </c>
      <c r="L35" s="16">
        <v>0</v>
      </c>
      <c r="M35" s="16">
        <v>1</v>
      </c>
      <c r="N35" s="16">
        <v>0</v>
      </c>
      <c r="O35" s="16">
        <v>0</v>
      </c>
      <c r="P35" s="16">
        <v>0</v>
      </c>
      <c r="Q35" s="16">
        <v>0</v>
      </c>
      <c r="R35" s="16">
        <v>1</v>
      </c>
      <c r="S35" s="16">
        <v>0</v>
      </c>
      <c r="T35" s="66">
        <v>0</v>
      </c>
      <c r="U35" s="14">
        <v>0</v>
      </c>
    </row>
    <row r="36" spans="3:21">
      <c r="C36" s="17" t="s">
        <v>551</v>
      </c>
      <c r="D36" s="191">
        <v>2</v>
      </c>
      <c r="E36" s="16">
        <v>0</v>
      </c>
      <c r="F36" s="16">
        <v>1</v>
      </c>
      <c r="G36" s="16">
        <v>1</v>
      </c>
      <c r="H36" s="16">
        <v>0</v>
      </c>
      <c r="I36" s="16">
        <v>0</v>
      </c>
      <c r="J36" s="16">
        <v>0</v>
      </c>
      <c r="K36" s="16">
        <v>0</v>
      </c>
      <c r="L36" s="16">
        <v>0</v>
      </c>
      <c r="M36" s="16">
        <v>0</v>
      </c>
      <c r="N36" s="16">
        <v>1</v>
      </c>
      <c r="O36" s="16">
        <v>0</v>
      </c>
      <c r="P36" s="16">
        <v>0</v>
      </c>
      <c r="Q36" s="16">
        <v>0</v>
      </c>
      <c r="R36" s="16">
        <v>0</v>
      </c>
      <c r="S36" s="16">
        <v>0</v>
      </c>
      <c r="T36" s="66">
        <v>0</v>
      </c>
      <c r="U36" s="14">
        <v>0</v>
      </c>
    </row>
    <row r="37" spans="3:21">
      <c r="C37" s="17" t="s">
        <v>549</v>
      </c>
      <c r="D37" s="191">
        <v>7</v>
      </c>
      <c r="E37" s="16">
        <v>1.35</v>
      </c>
      <c r="F37" s="16">
        <v>0.75</v>
      </c>
      <c r="G37" s="16">
        <v>1.35</v>
      </c>
      <c r="H37" s="16">
        <v>1.6</v>
      </c>
      <c r="I37" s="16">
        <v>0</v>
      </c>
      <c r="J37" s="16">
        <v>0</v>
      </c>
      <c r="K37" s="16">
        <v>2</v>
      </c>
      <c r="L37" s="16">
        <v>0</v>
      </c>
      <c r="M37" s="16">
        <v>1.75</v>
      </c>
      <c r="N37" s="16">
        <v>2</v>
      </c>
      <c r="O37" s="16">
        <v>0</v>
      </c>
      <c r="P37" s="16">
        <v>0</v>
      </c>
      <c r="Q37" s="16">
        <v>1.75</v>
      </c>
      <c r="R37" s="16">
        <v>3.35</v>
      </c>
      <c r="S37" s="16">
        <v>0</v>
      </c>
      <c r="T37" s="66">
        <v>0.75</v>
      </c>
      <c r="U37" s="14">
        <v>0</v>
      </c>
    </row>
    <row r="38" spans="3:21">
      <c r="C38" s="17" t="s">
        <v>153</v>
      </c>
      <c r="D38" s="191">
        <v>1</v>
      </c>
      <c r="E38" s="16">
        <v>0</v>
      </c>
      <c r="F38" s="16">
        <v>1</v>
      </c>
      <c r="G38" s="16">
        <v>0</v>
      </c>
      <c r="H38" s="16">
        <v>1</v>
      </c>
      <c r="I38" s="16">
        <v>0</v>
      </c>
      <c r="J38" s="16">
        <v>1</v>
      </c>
      <c r="K38" s="16">
        <v>0</v>
      </c>
      <c r="L38" s="16">
        <v>0</v>
      </c>
      <c r="M38" s="16">
        <v>0</v>
      </c>
      <c r="N38" s="16">
        <v>0</v>
      </c>
      <c r="O38" s="16">
        <v>0</v>
      </c>
      <c r="P38" s="16">
        <v>0</v>
      </c>
      <c r="Q38" s="16">
        <v>0</v>
      </c>
      <c r="R38" s="16">
        <v>0</v>
      </c>
      <c r="S38" s="16">
        <v>0</v>
      </c>
      <c r="T38" s="66">
        <v>0</v>
      </c>
      <c r="U38" s="14">
        <v>0</v>
      </c>
    </row>
    <row r="39" spans="3:21">
      <c r="C39" s="17" t="s">
        <v>127</v>
      </c>
      <c r="D39" s="191">
        <v>5</v>
      </c>
      <c r="E39" s="16">
        <v>0</v>
      </c>
      <c r="F39" s="16">
        <v>0</v>
      </c>
      <c r="G39" s="16">
        <v>0</v>
      </c>
      <c r="H39" s="16">
        <v>0</v>
      </c>
      <c r="I39" s="16">
        <v>0.75</v>
      </c>
      <c r="J39" s="16">
        <v>1.75</v>
      </c>
      <c r="K39" s="16">
        <v>0</v>
      </c>
      <c r="L39" s="16">
        <v>1.75</v>
      </c>
      <c r="M39" s="16">
        <v>1</v>
      </c>
      <c r="N39" s="16">
        <v>2.75</v>
      </c>
      <c r="O39" s="16">
        <v>0</v>
      </c>
      <c r="P39" s="16">
        <v>0.75</v>
      </c>
      <c r="Q39" s="16">
        <v>0.75</v>
      </c>
      <c r="R39" s="16">
        <v>0.75</v>
      </c>
      <c r="S39" s="16">
        <v>0</v>
      </c>
      <c r="T39" s="66">
        <v>0.75</v>
      </c>
      <c r="U39" s="14">
        <v>0</v>
      </c>
    </row>
    <row r="40" spans="3:21">
      <c r="C40" s="17" t="s">
        <v>115</v>
      </c>
      <c r="D40" s="191">
        <v>6</v>
      </c>
      <c r="E40" s="16">
        <v>2.3333333333333335</v>
      </c>
      <c r="F40" s="16">
        <v>2.3333333333333335</v>
      </c>
      <c r="G40" s="16">
        <v>2.333333333333333</v>
      </c>
      <c r="H40" s="16">
        <v>1</v>
      </c>
      <c r="I40" s="16">
        <v>0</v>
      </c>
      <c r="J40" s="16">
        <v>0.33333333333333331</v>
      </c>
      <c r="K40" s="16">
        <v>0</v>
      </c>
      <c r="L40" s="16">
        <v>0</v>
      </c>
      <c r="M40" s="16">
        <v>1</v>
      </c>
      <c r="N40" s="16">
        <v>0.33333333333333331</v>
      </c>
      <c r="O40" s="16">
        <v>0.33333333333333331</v>
      </c>
      <c r="P40" s="16">
        <v>0</v>
      </c>
      <c r="Q40" s="16">
        <v>0.33333333333333331</v>
      </c>
      <c r="R40" s="16">
        <v>1.3333333333333333</v>
      </c>
      <c r="S40" s="16">
        <v>0</v>
      </c>
      <c r="T40" s="66">
        <v>0</v>
      </c>
      <c r="U40" s="14">
        <v>1</v>
      </c>
    </row>
    <row r="41" spans="3:21">
      <c r="C41" s="17" t="s">
        <v>157</v>
      </c>
      <c r="D41" s="191">
        <v>2</v>
      </c>
      <c r="E41" s="16">
        <v>0</v>
      </c>
      <c r="F41" s="16">
        <v>0</v>
      </c>
      <c r="G41" s="16">
        <v>0</v>
      </c>
      <c r="H41" s="16">
        <v>0</v>
      </c>
      <c r="I41" s="16">
        <v>0</v>
      </c>
      <c r="J41" s="16">
        <v>0</v>
      </c>
      <c r="K41" s="16">
        <v>0</v>
      </c>
      <c r="L41" s="16">
        <v>0</v>
      </c>
      <c r="M41" s="16">
        <v>2</v>
      </c>
      <c r="N41" s="16">
        <v>0</v>
      </c>
      <c r="O41" s="16">
        <v>0</v>
      </c>
      <c r="P41" s="16">
        <v>0</v>
      </c>
      <c r="Q41" s="16">
        <v>2</v>
      </c>
      <c r="R41" s="16">
        <v>0</v>
      </c>
      <c r="S41" s="16">
        <v>0</v>
      </c>
      <c r="T41" s="66">
        <v>0</v>
      </c>
      <c r="U41" s="14">
        <v>0</v>
      </c>
    </row>
    <row r="42" spans="3:21">
      <c r="C42" s="17" t="s">
        <v>140</v>
      </c>
      <c r="D42" s="191">
        <v>5</v>
      </c>
      <c r="E42" s="16">
        <v>1.3333333333333333</v>
      </c>
      <c r="F42" s="16">
        <v>1.3333333333333333</v>
      </c>
      <c r="G42" s="16">
        <v>2.333333333333333</v>
      </c>
      <c r="H42" s="16">
        <v>0</v>
      </c>
      <c r="I42" s="16">
        <v>0.33333333333333331</v>
      </c>
      <c r="J42" s="16">
        <v>2.333333333333333</v>
      </c>
      <c r="K42" s="16">
        <v>0</v>
      </c>
      <c r="L42" s="16">
        <v>0.33333333333333331</v>
      </c>
      <c r="M42" s="16">
        <v>0</v>
      </c>
      <c r="N42" s="16">
        <v>0.33333333333333331</v>
      </c>
      <c r="O42" s="16">
        <v>0</v>
      </c>
      <c r="P42" s="16">
        <v>0</v>
      </c>
      <c r="Q42" s="16">
        <v>1</v>
      </c>
      <c r="R42" s="16">
        <v>2.333333333333333</v>
      </c>
      <c r="S42" s="16">
        <v>0</v>
      </c>
      <c r="T42" s="66">
        <v>1</v>
      </c>
      <c r="U42" s="14">
        <v>1</v>
      </c>
    </row>
    <row r="43" spans="3:21">
      <c r="C43" s="17" t="s">
        <v>397</v>
      </c>
      <c r="D43" s="191">
        <v>1</v>
      </c>
      <c r="E43" s="16">
        <v>0</v>
      </c>
      <c r="F43" s="16">
        <v>0</v>
      </c>
      <c r="G43" s="16">
        <v>0</v>
      </c>
      <c r="H43" s="16">
        <v>0</v>
      </c>
      <c r="I43" s="16">
        <v>0</v>
      </c>
      <c r="J43" s="16">
        <v>0</v>
      </c>
      <c r="K43" s="16">
        <v>1</v>
      </c>
      <c r="L43" s="16">
        <v>0</v>
      </c>
      <c r="M43" s="16">
        <v>0</v>
      </c>
      <c r="N43" s="16">
        <v>1</v>
      </c>
      <c r="O43" s="16">
        <v>0</v>
      </c>
      <c r="P43" s="16">
        <v>0</v>
      </c>
      <c r="Q43" s="16">
        <v>1</v>
      </c>
      <c r="R43" s="16">
        <v>0</v>
      </c>
      <c r="S43" s="16">
        <v>0</v>
      </c>
      <c r="T43" s="66">
        <v>0</v>
      </c>
      <c r="U43" s="14">
        <v>0</v>
      </c>
    </row>
    <row r="44" spans="3:21">
      <c r="C44" s="17" t="s">
        <v>627</v>
      </c>
      <c r="D44" s="191">
        <v>1</v>
      </c>
      <c r="E44" s="16">
        <v>1</v>
      </c>
      <c r="F44" s="16">
        <v>0</v>
      </c>
      <c r="G44" s="16">
        <v>1</v>
      </c>
      <c r="H44" s="16">
        <v>0</v>
      </c>
      <c r="I44" s="16">
        <v>0</v>
      </c>
      <c r="J44" s="16">
        <v>0</v>
      </c>
      <c r="K44" s="16">
        <v>0</v>
      </c>
      <c r="L44" s="16">
        <v>0</v>
      </c>
      <c r="M44" s="16">
        <v>1</v>
      </c>
      <c r="N44" s="16">
        <v>0</v>
      </c>
      <c r="O44" s="16">
        <v>0</v>
      </c>
      <c r="P44" s="16">
        <v>0</v>
      </c>
      <c r="Q44" s="16">
        <v>0</v>
      </c>
      <c r="R44" s="16">
        <v>0</v>
      </c>
      <c r="S44" s="16">
        <v>0</v>
      </c>
      <c r="T44" s="66">
        <v>0</v>
      </c>
      <c r="U44" s="14">
        <v>0</v>
      </c>
    </row>
    <row r="45" spans="3:21">
      <c r="C45" s="17" t="s">
        <v>347</v>
      </c>
      <c r="D45" s="191">
        <v>1</v>
      </c>
      <c r="E45" s="16">
        <v>0</v>
      </c>
      <c r="F45" s="16">
        <v>0</v>
      </c>
      <c r="G45" s="16">
        <v>0</v>
      </c>
      <c r="H45" s="16">
        <v>0</v>
      </c>
      <c r="I45" s="16">
        <v>0</v>
      </c>
      <c r="J45" s="16">
        <v>0</v>
      </c>
      <c r="K45" s="16">
        <v>0</v>
      </c>
      <c r="L45" s="16">
        <v>0</v>
      </c>
      <c r="M45" s="16">
        <v>1</v>
      </c>
      <c r="N45" s="16">
        <v>0</v>
      </c>
      <c r="O45" s="16">
        <v>0</v>
      </c>
      <c r="P45" s="16">
        <v>0</v>
      </c>
      <c r="Q45" s="16">
        <v>1</v>
      </c>
      <c r="R45" s="16">
        <v>0</v>
      </c>
      <c r="S45" s="16">
        <v>0</v>
      </c>
      <c r="T45" s="66">
        <v>1</v>
      </c>
      <c r="U45" s="14">
        <v>0</v>
      </c>
    </row>
    <row r="46" spans="3:21">
      <c r="C46" s="17" t="s">
        <v>543</v>
      </c>
      <c r="D46" s="191">
        <v>1</v>
      </c>
      <c r="E46" s="16">
        <v>0</v>
      </c>
      <c r="F46" s="16">
        <v>0</v>
      </c>
      <c r="G46" s="16">
        <v>1</v>
      </c>
      <c r="H46" s="16">
        <v>0</v>
      </c>
      <c r="I46" s="16">
        <v>0</v>
      </c>
      <c r="J46" s="16">
        <v>0</v>
      </c>
      <c r="K46" s="16">
        <v>0</v>
      </c>
      <c r="L46" s="16">
        <v>1</v>
      </c>
      <c r="M46" s="16">
        <v>0</v>
      </c>
      <c r="N46" s="16">
        <v>0</v>
      </c>
      <c r="O46" s="16">
        <v>0</v>
      </c>
      <c r="P46" s="16">
        <v>0</v>
      </c>
      <c r="Q46" s="16">
        <v>1</v>
      </c>
      <c r="R46" s="16">
        <v>0</v>
      </c>
      <c r="S46" s="16">
        <v>0</v>
      </c>
      <c r="T46" s="66">
        <v>0</v>
      </c>
      <c r="U46" s="14">
        <v>0</v>
      </c>
    </row>
    <row r="47" spans="3:21">
      <c r="C47" s="17" t="s">
        <v>515</v>
      </c>
      <c r="D47" s="191">
        <v>1</v>
      </c>
      <c r="E47" s="16">
        <v>0</v>
      </c>
      <c r="F47" s="16">
        <v>0</v>
      </c>
      <c r="G47" s="16">
        <v>1</v>
      </c>
      <c r="H47" s="16">
        <v>0</v>
      </c>
      <c r="I47" s="16">
        <v>0</v>
      </c>
      <c r="J47" s="16">
        <v>0</v>
      </c>
      <c r="K47" s="16">
        <v>0</v>
      </c>
      <c r="L47" s="16">
        <v>0</v>
      </c>
      <c r="M47" s="16">
        <v>0</v>
      </c>
      <c r="N47" s="16">
        <v>0</v>
      </c>
      <c r="O47" s="16">
        <v>0</v>
      </c>
      <c r="P47" s="16">
        <v>0</v>
      </c>
      <c r="Q47" s="16">
        <v>0</v>
      </c>
      <c r="R47" s="16">
        <v>1</v>
      </c>
      <c r="S47" s="16">
        <v>0</v>
      </c>
      <c r="T47" s="66">
        <v>0</v>
      </c>
      <c r="U47" s="14">
        <v>0</v>
      </c>
    </row>
    <row r="48" spans="3:21">
      <c r="C48" s="17" t="s">
        <v>167</v>
      </c>
      <c r="D48" s="191">
        <v>2</v>
      </c>
      <c r="E48" s="16">
        <v>0</v>
      </c>
      <c r="F48" s="16">
        <v>0</v>
      </c>
      <c r="G48" s="16">
        <v>0</v>
      </c>
      <c r="H48" s="16">
        <v>1</v>
      </c>
      <c r="I48" s="16">
        <v>1</v>
      </c>
      <c r="J48" s="16">
        <v>0</v>
      </c>
      <c r="K48" s="16">
        <v>0</v>
      </c>
      <c r="L48" s="16">
        <v>0</v>
      </c>
      <c r="M48" s="16">
        <v>0</v>
      </c>
      <c r="N48" s="16">
        <v>0</v>
      </c>
      <c r="O48" s="16">
        <v>0</v>
      </c>
      <c r="P48" s="16">
        <v>1</v>
      </c>
      <c r="Q48" s="16">
        <v>0</v>
      </c>
      <c r="R48" s="16">
        <v>1</v>
      </c>
      <c r="S48" s="16">
        <v>0</v>
      </c>
      <c r="T48" s="66">
        <v>0</v>
      </c>
      <c r="U48" s="14">
        <v>0</v>
      </c>
    </row>
    <row r="49" spans="3:21">
      <c r="C49" s="17" t="s">
        <v>354</v>
      </c>
      <c r="D49" s="191">
        <v>4</v>
      </c>
      <c r="E49" s="16">
        <v>0</v>
      </c>
      <c r="F49" s="16">
        <v>1.75</v>
      </c>
      <c r="G49" s="16">
        <v>0.75</v>
      </c>
      <c r="H49" s="16">
        <v>0</v>
      </c>
      <c r="I49" s="16">
        <v>0</v>
      </c>
      <c r="J49" s="16">
        <v>0</v>
      </c>
      <c r="K49" s="16">
        <v>0</v>
      </c>
      <c r="L49" s="16">
        <v>1</v>
      </c>
      <c r="M49" s="16">
        <v>0.75</v>
      </c>
      <c r="N49" s="16">
        <v>0.75</v>
      </c>
      <c r="O49" s="16">
        <v>0</v>
      </c>
      <c r="P49" s="16">
        <v>0</v>
      </c>
      <c r="Q49" s="16">
        <v>2.5</v>
      </c>
      <c r="R49" s="16">
        <v>0</v>
      </c>
      <c r="S49" s="16">
        <v>0</v>
      </c>
      <c r="T49" s="66">
        <v>0.75</v>
      </c>
      <c r="U49" s="14">
        <v>0</v>
      </c>
    </row>
    <row r="50" spans="3:21">
      <c r="C50" s="17" t="s">
        <v>144</v>
      </c>
      <c r="D50" s="191">
        <v>1</v>
      </c>
      <c r="E50" s="16">
        <v>0.3</v>
      </c>
      <c r="F50" s="16">
        <v>0.3</v>
      </c>
      <c r="G50" s="16">
        <v>0</v>
      </c>
      <c r="H50" s="16">
        <v>0.3</v>
      </c>
      <c r="I50" s="16">
        <v>0.3</v>
      </c>
      <c r="J50" s="16">
        <v>0</v>
      </c>
      <c r="K50" s="16">
        <v>0.3</v>
      </c>
      <c r="L50" s="16">
        <v>0</v>
      </c>
      <c r="M50" s="16">
        <v>0</v>
      </c>
      <c r="N50" s="16">
        <v>0.3</v>
      </c>
      <c r="O50" s="16">
        <v>0</v>
      </c>
      <c r="P50" s="16">
        <v>0.3</v>
      </c>
      <c r="Q50" s="16">
        <v>0</v>
      </c>
      <c r="R50" s="16">
        <v>0</v>
      </c>
      <c r="S50" s="16">
        <v>0</v>
      </c>
      <c r="T50" s="66">
        <v>0.3</v>
      </c>
      <c r="U50" s="14">
        <v>0</v>
      </c>
    </row>
    <row r="51" spans="3:21">
      <c r="C51" s="17" t="s">
        <v>160</v>
      </c>
      <c r="D51" s="191">
        <v>8</v>
      </c>
      <c r="E51" s="16">
        <v>1.3333333333333333</v>
      </c>
      <c r="F51" s="16">
        <v>0.375</v>
      </c>
      <c r="G51" s="16">
        <v>1.3333333333333333</v>
      </c>
      <c r="H51" s="16">
        <v>0.33333333333333331</v>
      </c>
      <c r="I51" s="16">
        <v>0.5</v>
      </c>
      <c r="J51" s="16">
        <v>2</v>
      </c>
      <c r="K51" s="16">
        <v>2.333333333333333</v>
      </c>
      <c r="L51" s="16">
        <v>0.875</v>
      </c>
      <c r="M51" s="16">
        <v>0</v>
      </c>
      <c r="N51" s="16">
        <v>1.7083333333333333</v>
      </c>
      <c r="O51" s="16">
        <v>1</v>
      </c>
      <c r="P51" s="16">
        <v>0.70833333333333326</v>
      </c>
      <c r="Q51" s="16">
        <v>3.208333333333333</v>
      </c>
      <c r="R51" s="16">
        <v>2.208333333333333</v>
      </c>
      <c r="S51" s="16">
        <v>0</v>
      </c>
      <c r="T51" s="66">
        <v>2.875</v>
      </c>
      <c r="U51" s="14">
        <v>0.875</v>
      </c>
    </row>
    <row r="52" spans="3:21">
      <c r="C52" s="17" t="s">
        <v>163</v>
      </c>
      <c r="D52" s="191">
        <v>24</v>
      </c>
      <c r="E52" s="16">
        <v>5.4285714285714288</v>
      </c>
      <c r="F52" s="16">
        <v>4.4285714285714288</v>
      </c>
      <c r="G52" s="16">
        <v>6</v>
      </c>
      <c r="H52" s="16">
        <v>1.2727272727272727</v>
      </c>
      <c r="I52" s="16">
        <v>3</v>
      </c>
      <c r="J52" s="16">
        <v>5.7727272727272725</v>
      </c>
      <c r="K52" s="16">
        <v>2.2012987012987013</v>
      </c>
      <c r="L52" s="16">
        <v>6</v>
      </c>
      <c r="M52" s="16">
        <v>3.2012987012987013</v>
      </c>
      <c r="N52" s="16">
        <v>0.70129870129870131</v>
      </c>
      <c r="O52" s="16">
        <v>0</v>
      </c>
      <c r="P52" s="16">
        <v>6</v>
      </c>
      <c r="Q52" s="16">
        <v>4.2012987012987004</v>
      </c>
      <c r="R52" s="16">
        <v>1.2727272727272727</v>
      </c>
      <c r="S52" s="16">
        <v>0.27272727272727271</v>
      </c>
      <c r="T52" s="66">
        <v>4.7727272727272725</v>
      </c>
      <c r="U52" s="14">
        <v>4.2727272727272725</v>
      </c>
    </row>
    <row r="53" spans="3:21">
      <c r="C53" s="17" t="s">
        <v>137</v>
      </c>
      <c r="D53" s="191">
        <v>4</v>
      </c>
      <c r="E53" s="16">
        <v>1</v>
      </c>
      <c r="F53" s="16">
        <v>1</v>
      </c>
      <c r="G53" s="16">
        <v>1</v>
      </c>
      <c r="H53" s="16">
        <v>0</v>
      </c>
      <c r="I53" s="16">
        <v>0</v>
      </c>
      <c r="J53" s="16">
        <v>1</v>
      </c>
      <c r="K53" s="16">
        <v>1</v>
      </c>
      <c r="L53" s="16">
        <v>0</v>
      </c>
      <c r="M53" s="16">
        <v>0</v>
      </c>
      <c r="N53" s="16">
        <v>0</v>
      </c>
      <c r="O53" s="16">
        <v>1</v>
      </c>
      <c r="P53" s="16">
        <v>1</v>
      </c>
      <c r="Q53" s="16">
        <v>0</v>
      </c>
      <c r="R53" s="16">
        <v>1</v>
      </c>
      <c r="S53" s="16">
        <v>0</v>
      </c>
      <c r="T53" s="66">
        <v>0</v>
      </c>
      <c r="U53" s="14">
        <v>0</v>
      </c>
    </row>
    <row r="54" spans="3:21">
      <c r="C54" s="17" t="s">
        <v>151</v>
      </c>
      <c r="D54" s="191">
        <v>3</v>
      </c>
      <c r="E54" s="16">
        <v>0</v>
      </c>
      <c r="F54" s="16">
        <v>1</v>
      </c>
      <c r="G54" s="16">
        <v>1</v>
      </c>
      <c r="H54" s="16">
        <v>0</v>
      </c>
      <c r="I54" s="16">
        <v>0</v>
      </c>
      <c r="J54" s="16">
        <v>0</v>
      </c>
      <c r="K54" s="16">
        <v>1</v>
      </c>
      <c r="L54" s="16">
        <v>0</v>
      </c>
      <c r="M54" s="16">
        <v>1</v>
      </c>
      <c r="N54" s="16">
        <v>0</v>
      </c>
      <c r="O54" s="16">
        <v>1</v>
      </c>
      <c r="P54" s="16">
        <v>0</v>
      </c>
      <c r="Q54" s="16">
        <v>2</v>
      </c>
      <c r="R54" s="16">
        <v>1</v>
      </c>
      <c r="S54" s="16">
        <v>0</v>
      </c>
      <c r="T54" s="66">
        <v>1</v>
      </c>
      <c r="U54" s="14">
        <v>0</v>
      </c>
    </row>
    <row r="55" spans="3:21">
      <c r="C55" s="17" t="s">
        <v>483</v>
      </c>
      <c r="D55" s="191">
        <v>1</v>
      </c>
      <c r="E55" s="16">
        <v>0</v>
      </c>
      <c r="F55" s="16">
        <v>0</v>
      </c>
      <c r="G55" s="16">
        <v>0</v>
      </c>
      <c r="H55" s="16">
        <v>0</v>
      </c>
      <c r="I55" s="16">
        <v>0</v>
      </c>
      <c r="J55" s="16">
        <v>0</v>
      </c>
      <c r="K55" s="16">
        <v>0</v>
      </c>
      <c r="L55" s="16">
        <v>0</v>
      </c>
      <c r="M55" s="16">
        <v>0</v>
      </c>
      <c r="N55" s="16">
        <v>0</v>
      </c>
      <c r="O55" s="16">
        <v>0</v>
      </c>
      <c r="P55" s="16">
        <v>1</v>
      </c>
      <c r="Q55" s="16">
        <v>1</v>
      </c>
      <c r="R55" s="16">
        <v>0</v>
      </c>
      <c r="S55" s="16">
        <v>0</v>
      </c>
      <c r="T55" s="66">
        <v>0</v>
      </c>
      <c r="U55" s="14">
        <v>1</v>
      </c>
    </row>
    <row r="56" spans="3:21">
      <c r="C56" s="17" t="s">
        <v>147</v>
      </c>
      <c r="D56" s="191">
        <v>1</v>
      </c>
      <c r="E56" s="16">
        <v>0</v>
      </c>
      <c r="F56" s="16">
        <v>1</v>
      </c>
      <c r="G56" s="16">
        <v>0</v>
      </c>
      <c r="H56" s="16">
        <v>0</v>
      </c>
      <c r="I56" s="16">
        <v>0</v>
      </c>
      <c r="J56" s="16">
        <v>0</v>
      </c>
      <c r="K56" s="16">
        <v>0</v>
      </c>
      <c r="L56" s="16">
        <v>0</v>
      </c>
      <c r="M56" s="16">
        <v>1</v>
      </c>
      <c r="N56" s="16">
        <v>0</v>
      </c>
      <c r="O56" s="16">
        <v>0</v>
      </c>
      <c r="P56" s="16">
        <v>0</v>
      </c>
      <c r="Q56" s="16">
        <v>0</v>
      </c>
      <c r="R56" s="16">
        <v>0</v>
      </c>
      <c r="S56" s="16">
        <v>0</v>
      </c>
      <c r="T56" s="66">
        <v>0</v>
      </c>
      <c r="U56" s="14">
        <v>0</v>
      </c>
    </row>
    <row r="57" spans="3:21">
      <c r="C57" s="17" t="s">
        <v>128</v>
      </c>
      <c r="D57" s="191">
        <v>2</v>
      </c>
      <c r="E57" s="16">
        <v>0</v>
      </c>
      <c r="F57" s="16">
        <v>0</v>
      </c>
      <c r="G57" s="16">
        <v>0</v>
      </c>
      <c r="H57" s="16">
        <v>0</v>
      </c>
      <c r="I57" s="16">
        <v>0</v>
      </c>
      <c r="J57" s="16">
        <v>0</v>
      </c>
      <c r="K57" s="16">
        <v>0</v>
      </c>
      <c r="L57" s="16">
        <v>0</v>
      </c>
      <c r="M57" s="16">
        <v>1</v>
      </c>
      <c r="N57" s="16">
        <v>0</v>
      </c>
      <c r="O57" s="16">
        <v>0</v>
      </c>
      <c r="P57" s="16">
        <v>0</v>
      </c>
      <c r="Q57" s="16">
        <v>1</v>
      </c>
      <c r="R57" s="16">
        <v>1</v>
      </c>
      <c r="S57" s="16">
        <v>0</v>
      </c>
      <c r="T57" s="66">
        <v>0</v>
      </c>
      <c r="U57" s="14">
        <v>0</v>
      </c>
    </row>
    <row r="58" spans="3:21">
      <c r="C58" s="17" t="s">
        <v>146</v>
      </c>
      <c r="D58" s="191">
        <v>5</v>
      </c>
      <c r="E58" s="16">
        <v>3.6071428571428568</v>
      </c>
      <c r="F58" s="16">
        <v>3.6071428571428568</v>
      </c>
      <c r="G58" s="16">
        <v>0.8571428571428571</v>
      </c>
      <c r="H58" s="16">
        <v>0</v>
      </c>
      <c r="I58" s="16">
        <v>0</v>
      </c>
      <c r="J58" s="16">
        <v>0</v>
      </c>
      <c r="K58" s="16">
        <v>0</v>
      </c>
      <c r="L58" s="16">
        <v>0.42857142857142855</v>
      </c>
      <c r="M58" s="16">
        <v>0</v>
      </c>
      <c r="N58" s="16">
        <v>0.8571428571428571</v>
      </c>
      <c r="O58" s="16">
        <v>0</v>
      </c>
      <c r="P58" s="16">
        <v>1.4285714285714286</v>
      </c>
      <c r="Q58" s="16">
        <v>0</v>
      </c>
      <c r="R58" s="16">
        <v>0.8571428571428571</v>
      </c>
      <c r="S58" s="16">
        <v>0</v>
      </c>
      <c r="T58" s="66">
        <v>0</v>
      </c>
      <c r="U58" s="14">
        <v>0.75</v>
      </c>
    </row>
    <row r="59" spans="3:21">
      <c r="C59" s="17" t="s">
        <v>537</v>
      </c>
      <c r="D59" s="191">
        <v>1</v>
      </c>
      <c r="E59" s="16">
        <v>0</v>
      </c>
      <c r="F59" s="16">
        <v>0</v>
      </c>
      <c r="G59" s="16">
        <v>0</v>
      </c>
      <c r="H59" s="16">
        <v>1</v>
      </c>
      <c r="I59" s="16">
        <v>1</v>
      </c>
      <c r="J59" s="16">
        <v>0</v>
      </c>
      <c r="K59" s="16">
        <v>0</v>
      </c>
      <c r="L59" s="16">
        <v>0</v>
      </c>
      <c r="M59" s="16">
        <v>0</v>
      </c>
      <c r="N59" s="16">
        <v>1</v>
      </c>
      <c r="O59" s="16">
        <v>0</v>
      </c>
      <c r="P59" s="16">
        <v>0</v>
      </c>
      <c r="Q59" s="16">
        <v>0</v>
      </c>
      <c r="R59" s="16">
        <v>0</v>
      </c>
      <c r="S59" s="16">
        <v>0</v>
      </c>
      <c r="T59" s="66">
        <v>0</v>
      </c>
      <c r="U59" s="14">
        <v>0</v>
      </c>
    </row>
    <row r="60" spans="3:21">
      <c r="C60" s="17" t="s">
        <v>526</v>
      </c>
      <c r="D60" s="191">
        <v>1</v>
      </c>
      <c r="E60" s="16">
        <v>0</v>
      </c>
      <c r="F60" s="16">
        <v>0</v>
      </c>
      <c r="G60" s="16">
        <v>0</v>
      </c>
      <c r="H60" s="16">
        <v>0</v>
      </c>
      <c r="I60" s="16">
        <v>0</v>
      </c>
      <c r="J60" s="16">
        <v>0</v>
      </c>
      <c r="K60" s="16">
        <v>0</v>
      </c>
      <c r="L60" s="16">
        <v>1</v>
      </c>
      <c r="M60" s="16">
        <v>0</v>
      </c>
      <c r="N60" s="16">
        <v>0</v>
      </c>
      <c r="O60" s="16">
        <v>0</v>
      </c>
      <c r="P60" s="16">
        <v>0</v>
      </c>
      <c r="Q60" s="16">
        <v>1</v>
      </c>
      <c r="R60" s="16">
        <v>0</v>
      </c>
      <c r="S60" s="16">
        <v>0</v>
      </c>
      <c r="T60" s="66">
        <v>0</v>
      </c>
      <c r="U60" s="14">
        <v>1</v>
      </c>
    </row>
    <row r="61" spans="3:21">
      <c r="C61" s="17" t="s">
        <v>628</v>
      </c>
      <c r="D61" s="191">
        <v>4</v>
      </c>
      <c r="E61" s="16">
        <v>0.42857142857142855</v>
      </c>
      <c r="F61" s="16">
        <v>1.75</v>
      </c>
      <c r="G61" s="16">
        <v>1.4285714285714286</v>
      </c>
      <c r="H61" s="16">
        <v>1</v>
      </c>
      <c r="I61" s="16">
        <v>0</v>
      </c>
      <c r="J61" s="16">
        <v>0.75</v>
      </c>
      <c r="K61" s="16">
        <v>0</v>
      </c>
      <c r="L61" s="16">
        <v>0</v>
      </c>
      <c r="M61" s="16">
        <v>1.1785714285714286</v>
      </c>
      <c r="N61" s="16">
        <v>0.42857142857142855</v>
      </c>
      <c r="O61" s="16">
        <v>0</v>
      </c>
      <c r="P61" s="16">
        <v>0</v>
      </c>
      <c r="Q61" s="16">
        <v>0</v>
      </c>
      <c r="R61" s="16">
        <v>2.1785714285714284</v>
      </c>
      <c r="S61" s="16">
        <v>0</v>
      </c>
      <c r="T61" s="66">
        <v>0.42857142857142855</v>
      </c>
      <c r="U61" s="14">
        <v>1</v>
      </c>
    </row>
    <row r="62" spans="3:21">
      <c r="C62" s="17" t="s">
        <v>632</v>
      </c>
      <c r="D62" s="191">
        <v>1</v>
      </c>
      <c r="E62" s="16">
        <v>1</v>
      </c>
      <c r="F62" s="16">
        <v>1</v>
      </c>
      <c r="G62" s="16">
        <v>0</v>
      </c>
      <c r="H62" s="16">
        <v>0</v>
      </c>
      <c r="I62" s="16">
        <v>0</v>
      </c>
      <c r="J62" s="16">
        <v>0</v>
      </c>
      <c r="K62" s="16">
        <v>0</v>
      </c>
      <c r="L62" s="16">
        <v>0</v>
      </c>
      <c r="M62" s="16">
        <v>0</v>
      </c>
      <c r="N62" s="16">
        <v>0</v>
      </c>
      <c r="O62" s="16">
        <v>0</v>
      </c>
      <c r="P62" s="16">
        <v>0</v>
      </c>
      <c r="Q62" s="16">
        <v>1</v>
      </c>
      <c r="R62" s="16">
        <v>0</v>
      </c>
      <c r="S62" s="16">
        <v>0</v>
      </c>
      <c r="T62" s="66">
        <v>0</v>
      </c>
      <c r="U62" s="14">
        <v>0</v>
      </c>
    </row>
    <row r="63" spans="3:21">
      <c r="C63" s="17" t="s">
        <v>626</v>
      </c>
      <c r="D63" s="191">
        <v>2</v>
      </c>
      <c r="E63" s="16">
        <v>1</v>
      </c>
      <c r="F63" s="16">
        <v>0</v>
      </c>
      <c r="G63" s="16">
        <v>2</v>
      </c>
      <c r="H63" s="16">
        <v>1</v>
      </c>
      <c r="I63" s="16">
        <v>0</v>
      </c>
      <c r="J63" s="16">
        <v>0</v>
      </c>
      <c r="K63" s="16">
        <v>0</v>
      </c>
      <c r="L63" s="16">
        <v>0</v>
      </c>
      <c r="M63" s="16">
        <v>1</v>
      </c>
      <c r="N63" s="16">
        <v>0</v>
      </c>
      <c r="O63" s="16">
        <v>0</v>
      </c>
      <c r="P63" s="16">
        <v>0</v>
      </c>
      <c r="Q63" s="16">
        <v>0</v>
      </c>
      <c r="R63" s="16">
        <v>0</v>
      </c>
      <c r="S63" s="16">
        <v>0</v>
      </c>
      <c r="T63" s="66">
        <v>0</v>
      </c>
      <c r="U63" s="14">
        <v>1</v>
      </c>
    </row>
    <row r="64" spans="3:21">
      <c r="C64" s="17" t="s">
        <v>119</v>
      </c>
      <c r="D64" s="191">
        <v>4</v>
      </c>
      <c r="E64" s="16">
        <v>0</v>
      </c>
      <c r="F64" s="16">
        <v>2</v>
      </c>
      <c r="G64" s="16">
        <v>0</v>
      </c>
      <c r="H64" s="16">
        <v>0</v>
      </c>
      <c r="I64" s="16">
        <v>0</v>
      </c>
      <c r="J64" s="16">
        <v>1</v>
      </c>
      <c r="K64" s="16">
        <v>1</v>
      </c>
      <c r="L64" s="16">
        <v>1</v>
      </c>
      <c r="M64" s="16">
        <v>2</v>
      </c>
      <c r="N64" s="16">
        <v>0</v>
      </c>
      <c r="O64" s="16">
        <v>0</v>
      </c>
      <c r="P64" s="16">
        <v>0</v>
      </c>
      <c r="Q64" s="16">
        <v>0</v>
      </c>
      <c r="R64" s="16">
        <v>0</v>
      </c>
      <c r="S64" s="16">
        <v>0</v>
      </c>
      <c r="T64" s="66">
        <v>1</v>
      </c>
      <c r="U64" s="14">
        <v>1</v>
      </c>
    </row>
    <row r="65" spans="3:21">
      <c r="C65" s="17" t="s">
        <v>143</v>
      </c>
      <c r="D65" s="191">
        <v>1</v>
      </c>
      <c r="E65" s="16">
        <v>0</v>
      </c>
      <c r="F65" s="16">
        <v>1</v>
      </c>
      <c r="G65" s="16">
        <v>0</v>
      </c>
      <c r="H65" s="16">
        <v>1</v>
      </c>
      <c r="I65" s="16">
        <v>0</v>
      </c>
      <c r="J65" s="16">
        <v>0</v>
      </c>
      <c r="K65" s="16">
        <v>0</v>
      </c>
      <c r="L65" s="16">
        <v>0</v>
      </c>
      <c r="M65" s="16">
        <v>0</v>
      </c>
      <c r="N65" s="16">
        <v>0</v>
      </c>
      <c r="O65" s="16">
        <v>0</v>
      </c>
      <c r="P65" s="16">
        <v>0</v>
      </c>
      <c r="Q65" s="16">
        <v>1</v>
      </c>
      <c r="R65" s="16">
        <v>0</v>
      </c>
      <c r="S65" s="16">
        <v>0</v>
      </c>
      <c r="T65" s="66">
        <v>0</v>
      </c>
      <c r="U65" s="14">
        <v>0</v>
      </c>
    </row>
    <row r="66" spans="3:21">
      <c r="C66" s="17" t="s">
        <v>113</v>
      </c>
      <c r="D66" s="191">
        <v>9</v>
      </c>
      <c r="E66" s="16">
        <v>3.1785714285714284</v>
      </c>
      <c r="F66" s="16">
        <v>2.4285714285714284</v>
      </c>
      <c r="G66" s="16">
        <v>6.1785714285714288</v>
      </c>
      <c r="H66" s="16">
        <v>0.75</v>
      </c>
      <c r="I66" s="16">
        <v>1</v>
      </c>
      <c r="J66" s="16">
        <v>0.75</v>
      </c>
      <c r="K66" s="16">
        <v>0</v>
      </c>
      <c r="L66" s="16">
        <v>0</v>
      </c>
      <c r="M66" s="16">
        <v>1.1785714285714286</v>
      </c>
      <c r="N66" s="16">
        <v>0.42857142857142855</v>
      </c>
      <c r="O66" s="16">
        <v>0</v>
      </c>
      <c r="P66" s="16">
        <v>2.1785714285714284</v>
      </c>
      <c r="Q66" s="16">
        <v>1.75</v>
      </c>
      <c r="R66" s="16">
        <v>0</v>
      </c>
      <c r="S66" s="16">
        <v>0</v>
      </c>
      <c r="T66" s="66">
        <v>0</v>
      </c>
      <c r="U66" s="14">
        <v>1.4285714285714286</v>
      </c>
    </row>
    <row r="67" spans="3:21">
      <c r="C67" s="17" t="s">
        <v>412</v>
      </c>
      <c r="D67" s="191">
        <v>1</v>
      </c>
      <c r="E67" s="16">
        <v>0</v>
      </c>
      <c r="F67" s="16">
        <v>0</v>
      </c>
      <c r="G67" s="16">
        <v>0</v>
      </c>
      <c r="H67" s="16">
        <v>0</v>
      </c>
      <c r="I67" s="16">
        <v>0</v>
      </c>
      <c r="J67" s="16">
        <v>1</v>
      </c>
      <c r="K67" s="16">
        <v>0</v>
      </c>
      <c r="L67" s="16">
        <v>0</v>
      </c>
      <c r="M67" s="16">
        <v>0</v>
      </c>
      <c r="N67" s="16">
        <v>0</v>
      </c>
      <c r="O67" s="16">
        <v>0</v>
      </c>
      <c r="P67" s="16">
        <v>1</v>
      </c>
      <c r="Q67" s="16">
        <v>0</v>
      </c>
      <c r="R67" s="16">
        <v>0</v>
      </c>
      <c r="S67" s="16">
        <v>0</v>
      </c>
      <c r="T67" s="66">
        <v>0</v>
      </c>
      <c r="U67" s="14">
        <v>0</v>
      </c>
    </row>
    <row r="68" spans="3:21">
      <c r="C68" s="17" t="s">
        <v>122</v>
      </c>
      <c r="D68" s="191">
        <v>4</v>
      </c>
      <c r="E68" s="16">
        <v>0.16666666666666666</v>
      </c>
      <c r="F68" s="16">
        <v>1.1666666666666667</v>
      </c>
      <c r="G68" s="16">
        <v>0.16666666666666666</v>
      </c>
      <c r="H68" s="16">
        <v>1.1666666666666667</v>
      </c>
      <c r="I68" s="16">
        <v>1.1666666666666667</v>
      </c>
      <c r="J68" s="16">
        <v>0.16666666666666666</v>
      </c>
      <c r="K68" s="16">
        <v>0.16666666666666666</v>
      </c>
      <c r="L68" s="16">
        <v>0.16666666666666666</v>
      </c>
      <c r="M68" s="16">
        <v>1.1666666666666667</v>
      </c>
      <c r="N68" s="16">
        <v>0.16666666666666666</v>
      </c>
      <c r="O68" s="16">
        <v>0.16666666666666666</v>
      </c>
      <c r="P68" s="16">
        <v>2.1666666666666665</v>
      </c>
      <c r="Q68" s="16">
        <v>2.1666666666666665</v>
      </c>
      <c r="R68" s="16">
        <v>0.16666666666666666</v>
      </c>
      <c r="S68" s="16">
        <v>0.16666666666666666</v>
      </c>
      <c r="T68" s="66">
        <v>1.1666666666666667</v>
      </c>
      <c r="U68" s="14">
        <v>0.16666666666666666</v>
      </c>
    </row>
    <row r="69" spans="3:21">
      <c r="C69" s="17" t="s">
        <v>356</v>
      </c>
      <c r="D69" s="191">
        <v>1</v>
      </c>
      <c r="E69" s="16">
        <v>0</v>
      </c>
      <c r="F69" s="16">
        <v>0</v>
      </c>
      <c r="G69" s="16">
        <v>0</v>
      </c>
      <c r="H69" s="16">
        <v>1</v>
      </c>
      <c r="I69" s="16">
        <v>0</v>
      </c>
      <c r="J69" s="16">
        <v>0</v>
      </c>
      <c r="K69" s="16">
        <v>0</v>
      </c>
      <c r="L69" s="16">
        <v>0</v>
      </c>
      <c r="M69" s="16">
        <v>0</v>
      </c>
      <c r="N69" s="16">
        <v>0</v>
      </c>
      <c r="O69" s="16">
        <v>0</v>
      </c>
      <c r="P69" s="16">
        <v>0</v>
      </c>
      <c r="Q69" s="16">
        <v>0</v>
      </c>
      <c r="R69" s="16">
        <v>0</v>
      </c>
      <c r="S69" s="16">
        <v>0</v>
      </c>
      <c r="T69" s="66">
        <v>0</v>
      </c>
      <c r="U69" s="14">
        <v>0</v>
      </c>
    </row>
    <row r="70" spans="3:21">
      <c r="C70" s="17" t="s">
        <v>349</v>
      </c>
      <c r="D70" s="191">
        <v>2</v>
      </c>
      <c r="E70" s="16">
        <v>1</v>
      </c>
      <c r="F70" s="16">
        <v>0</v>
      </c>
      <c r="G70" s="16">
        <v>0</v>
      </c>
      <c r="H70" s="16">
        <v>0</v>
      </c>
      <c r="I70" s="16">
        <v>0</v>
      </c>
      <c r="J70" s="16">
        <v>0</v>
      </c>
      <c r="K70" s="16">
        <v>1</v>
      </c>
      <c r="L70" s="16">
        <v>0</v>
      </c>
      <c r="M70" s="16">
        <v>0</v>
      </c>
      <c r="N70" s="16">
        <v>0</v>
      </c>
      <c r="O70" s="16">
        <v>0</v>
      </c>
      <c r="P70" s="16">
        <v>0</v>
      </c>
      <c r="Q70" s="16">
        <v>0</v>
      </c>
      <c r="R70" s="16">
        <v>0</v>
      </c>
      <c r="S70" s="16">
        <v>0</v>
      </c>
      <c r="T70" s="66">
        <v>0</v>
      </c>
      <c r="U70" s="14">
        <v>0</v>
      </c>
    </row>
    <row r="71" spans="3:21">
      <c r="C71" s="17" t="s">
        <v>629</v>
      </c>
      <c r="D71" s="191">
        <v>2</v>
      </c>
      <c r="E71" s="16">
        <v>0.6</v>
      </c>
      <c r="F71" s="16">
        <v>0</v>
      </c>
      <c r="G71" s="16">
        <v>0.6</v>
      </c>
      <c r="H71" s="16">
        <v>0.6</v>
      </c>
      <c r="I71" s="16">
        <v>0</v>
      </c>
      <c r="J71" s="16">
        <v>0.75</v>
      </c>
      <c r="K71" s="16">
        <v>0</v>
      </c>
      <c r="L71" s="16">
        <v>0</v>
      </c>
      <c r="M71" s="16">
        <v>0</v>
      </c>
      <c r="N71" s="16">
        <v>0.6</v>
      </c>
      <c r="O71" s="16">
        <v>0</v>
      </c>
      <c r="P71" s="16">
        <v>0.75</v>
      </c>
      <c r="Q71" s="16">
        <v>0.75</v>
      </c>
      <c r="R71" s="16">
        <v>0.75</v>
      </c>
      <c r="S71" s="16">
        <v>0</v>
      </c>
      <c r="T71" s="66">
        <v>0</v>
      </c>
      <c r="U71" s="14">
        <v>0</v>
      </c>
    </row>
    <row r="72" spans="3:21">
      <c r="C72" s="17" t="s">
        <v>553</v>
      </c>
      <c r="D72" s="191">
        <v>1</v>
      </c>
      <c r="E72" s="16">
        <v>1</v>
      </c>
      <c r="F72" s="16">
        <v>0</v>
      </c>
      <c r="G72" s="16">
        <v>0</v>
      </c>
      <c r="H72" s="16">
        <v>0</v>
      </c>
      <c r="I72" s="16">
        <v>0</v>
      </c>
      <c r="J72" s="16">
        <v>0</v>
      </c>
      <c r="K72" s="16">
        <v>0</v>
      </c>
      <c r="L72" s="16">
        <v>0</v>
      </c>
      <c r="M72" s="16">
        <v>0</v>
      </c>
      <c r="N72" s="16">
        <v>0</v>
      </c>
      <c r="O72" s="16">
        <v>0</v>
      </c>
      <c r="P72" s="16">
        <v>0</v>
      </c>
      <c r="Q72" s="16">
        <v>0</v>
      </c>
      <c r="R72" s="16">
        <v>0</v>
      </c>
      <c r="S72" s="16">
        <v>0</v>
      </c>
      <c r="T72" s="66">
        <v>0</v>
      </c>
      <c r="U72" s="14">
        <v>0</v>
      </c>
    </row>
    <row r="73" spans="3:21">
      <c r="C73" s="17" t="s">
        <v>511</v>
      </c>
      <c r="D73" s="191">
        <v>3</v>
      </c>
      <c r="E73" s="16">
        <v>1</v>
      </c>
      <c r="F73" s="16">
        <v>1</v>
      </c>
      <c r="G73" s="16">
        <v>1</v>
      </c>
      <c r="H73" s="16">
        <v>0</v>
      </c>
      <c r="I73" s="16">
        <v>1</v>
      </c>
      <c r="J73" s="16">
        <v>0</v>
      </c>
      <c r="K73" s="16">
        <v>0</v>
      </c>
      <c r="L73" s="16">
        <v>0</v>
      </c>
      <c r="M73" s="16">
        <v>0</v>
      </c>
      <c r="N73" s="16">
        <v>1</v>
      </c>
      <c r="O73" s="16">
        <v>0</v>
      </c>
      <c r="P73" s="16">
        <v>1</v>
      </c>
      <c r="Q73" s="16">
        <v>1</v>
      </c>
      <c r="R73" s="16">
        <v>0</v>
      </c>
      <c r="S73" s="16">
        <v>0</v>
      </c>
      <c r="T73" s="66">
        <v>0</v>
      </c>
      <c r="U73" s="14">
        <v>0</v>
      </c>
    </row>
    <row r="74" spans="3:21">
      <c r="C74" s="17" t="s">
        <v>355</v>
      </c>
      <c r="D74" s="191">
        <v>6</v>
      </c>
      <c r="E74" s="16">
        <v>0.3</v>
      </c>
      <c r="F74" s="16">
        <v>0.72857142857142854</v>
      </c>
      <c r="G74" s="16">
        <v>0.3</v>
      </c>
      <c r="H74" s="16">
        <v>1.5</v>
      </c>
      <c r="I74" s="16">
        <v>0</v>
      </c>
      <c r="J74" s="16">
        <v>2.2285714285714286</v>
      </c>
      <c r="K74" s="16">
        <v>1.7285714285714286</v>
      </c>
      <c r="L74" s="16">
        <v>1.4785714285714286</v>
      </c>
      <c r="M74" s="16">
        <v>1.75</v>
      </c>
      <c r="N74" s="16">
        <v>0.3</v>
      </c>
      <c r="O74" s="16">
        <v>0.3</v>
      </c>
      <c r="P74" s="16">
        <v>0.75</v>
      </c>
      <c r="Q74" s="16">
        <v>2.6785714285714288</v>
      </c>
      <c r="R74" s="16">
        <v>2.2285714285714286</v>
      </c>
      <c r="S74" s="16">
        <v>0</v>
      </c>
      <c r="T74" s="66">
        <v>0.42857142857142855</v>
      </c>
      <c r="U74" s="14">
        <v>0</v>
      </c>
    </row>
    <row r="75" spans="3:21">
      <c r="C75" s="17" t="s">
        <v>633</v>
      </c>
      <c r="D75" s="191">
        <v>1</v>
      </c>
      <c r="E75" s="16">
        <v>0</v>
      </c>
      <c r="F75" s="16">
        <v>0</v>
      </c>
      <c r="G75" s="16">
        <v>0</v>
      </c>
      <c r="H75" s="16">
        <v>0</v>
      </c>
      <c r="I75" s="16">
        <v>0</v>
      </c>
      <c r="J75" s="16">
        <v>1</v>
      </c>
      <c r="K75" s="16">
        <v>0</v>
      </c>
      <c r="L75" s="16">
        <v>0</v>
      </c>
      <c r="M75" s="16">
        <v>0</v>
      </c>
      <c r="N75" s="16">
        <v>0</v>
      </c>
      <c r="O75" s="16">
        <v>0</v>
      </c>
      <c r="P75" s="16">
        <v>0</v>
      </c>
      <c r="Q75" s="16">
        <v>0</v>
      </c>
      <c r="R75" s="16">
        <v>0</v>
      </c>
      <c r="S75" s="16">
        <v>0</v>
      </c>
      <c r="T75" s="66">
        <v>0</v>
      </c>
      <c r="U75" s="14">
        <v>0</v>
      </c>
    </row>
    <row r="76" spans="3:21">
      <c r="C76" s="17" t="s">
        <v>548</v>
      </c>
      <c r="D76" s="191">
        <v>1</v>
      </c>
      <c r="E76" s="16">
        <v>0</v>
      </c>
      <c r="F76" s="16">
        <v>0</v>
      </c>
      <c r="G76" s="16">
        <v>0</v>
      </c>
      <c r="H76" s="16">
        <v>0</v>
      </c>
      <c r="I76" s="16">
        <v>0</v>
      </c>
      <c r="J76" s="16">
        <v>0</v>
      </c>
      <c r="K76" s="16">
        <v>0</v>
      </c>
      <c r="L76" s="16">
        <v>0</v>
      </c>
      <c r="M76" s="16">
        <v>0</v>
      </c>
      <c r="N76" s="16">
        <v>0</v>
      </c>
      <c r="O76" s="16">
        <v>0</v>
      </c>
      <c r="P76" s="16">
        <v>0</v>
      </c>
      <c r="Q76" s="16">
        <v>0</v>
      </c>
      <c r="R76" s="16">
        <v>0</v>
      </c>
      <c r="S76" s="16">
        <v>0</v>
      </c>
      <c r="T76" s="66">
        <v>0</v>
      </c>
      <c r="U76" s="14">
        <v>0</v>
      </c>
    </row>
    <row r="77" spans="3:21">
      <c r="C77" s="17" t="s">
        <v>345</v>
      </c>
      <c r="D77" s="191">
        <v>1</v>
      </c>
      <c r="E77" s="16">
        <v>0</v>
      </c>
      <c r="F77" s="16">
        <v>0</v>
      </c>
      <c r="G77" s="16">
        <v>1</v>
      </c>
      <c r="H77" s="16">
        <v>0</v>
      </c>
      <c r="I77" s="16">
        <v>0</v>
      </c>
      <c r="J77" s="16">
        <v>1</v>
      </c>
      <c r="K77" s="16">
        <v>1</v>
      </c>
      <c r="L77" s="16">
        <v>0</v>
      </c>
      <c r="M77" s="16">
        <v>0</v>
      </c>
      <c r="N77" s="16">
        <v>0</v>
      </c>
      <c r="O77" s="16">
        <v>0</v>
      </c>
      <c r="P77" s="16">
        <v>0</v>
      </c>
      <c r="Q77" s="16">
        <v>0</v>
      </c>
      <c r="R77" s="16">
        <v>0</v>
      </c>
      <c r="S77" s="16">
        <v>0</v>
      </c>
      <c r="T77" s="66">
        <v>0</v>
      </c>
      <c r="U77" s="14">
        <v>0</v>
      </c>
    </row>
    <row r="78" spans="3:21">
      <c r="C78" s="17" t="s">
        <v>124</v>
      </c>
      <c r="D78" s="191">
        <v>2</v>
      </c>
      <c r="E78" s="16">
        <v>0.42857142857142855</v>
      </c>
      <c r="F78" s="16">
        <v>0.42857142857142855</v>
      </c>
      <c r="G78" s="16">
        <v>0</v>
      </c>
      <c r="H78" s="16">
        <v>0.42857142857142855</v>
      </c>
      <c r="I78" s="16">
        <v>0</v>
      </c>
      <c r="J78" s="16">
        <v>0</v>
      </c>
      <c r="K78" s="16">
        <v>0.42857142857142855</v>
      </c>
      <c r="L78" s="16">
        <v>0</v>
      </c>
      <c r="M78" s="16">
        <v>0.42857142857142855</v>
      </c>
      <c r="N78" s="16">
        <v>0</v>
      </c>
      <c r="O78" s="16">
        <v>0</v>
      </c>
      <c r="P78" s="16">
        <v>0</v>
      </c>
      <c r="Q78" s="16">
        <v>0</v>
      </c>
      <c r="R78" s="16">
        <v>0.42857142857142855</v>
      </c>
      <c r="S78" s="16">
        <v>0</v>
      </c>
      <c r="T78" s="66">
        <v>0</v>
      </c>
      <c r="U78" s="14">
        <v>0</v>
      </c>
    </row>
    <row r="79" spans="3:21">
      <c r="C79" s="17" t="s">
        <v>118</v>
      </c>
      <c r="D79" s="191">
        <v>8</v>
      </c>
      <c r="E79" s="16">
        <v>2.75</v>
      </c>
      <c r="F79" s="16">
        <v>2</v>
      </c>
      <c r="G79" s="16">
        <v>1.75</v>
      </c>
      <c r="H79" s="16">
        <v>0.75</v>
      </c>
      <c r="I79" s="16">
        <v>0</v>
      </c>
      <c r="J79" s="16">
        <v>1</v>
      </c>
      <c r="K79" s="16">
        <v>0</v>
      </c>
      <c r="L79" s="16">
        <v>0</v>
      </c>
      <c r="M79" s="16">
        <v>0</v>
      </c>
      <c r="N79" s="16">
        <v>2</v>
      </c>
      <c r="O79" s="16">
        <v>0</v>
      </c>
      <c r="P79" s="16">
        <v>4</v>
      </c>
      <c r="Q79" s="16">
        <v>2</v>
      </c>
      <c r="R79" s="16">
        <v>0</v>
      </c>
      <c r="S79" s="16">
        <v>0</v>
      </c>
      <c r="T79" s="66">
        <v>0</v>
      </c>
      <c r="U79" s="14">
        <v>0.75</v>
      </c>
    </row>
    <row r="80" spans="3:21">
      <c r="C80" s="17" t="s">
        <v>535</v>
      </c>
      <c r="D80" s="191">
        <v>2</v>
      </c>
      <c r="E80" s="16">
        <v>0</v>
      </c>
      <c r="F80" s="16">
        <v>1</v>
      </c>
      <c r="G80" s="16">
        <v>0</v>
      </c>
      <c r="H80" s="16">
        <v>0</v>
      </c>
      <c r="I80" s="16">
        <v>0</v>
      </c>
      <c r="J80" s="16">
        <v>1</v>
      </c>
      <c r="K80" s="16">
        <v>0</v>
      </c>
      <c r="L80" s="16">
        <v>0</v>
      </c>
      <c r="M80" s="16">
        <v>0</v>
      </c>
      <c r="N80" s="16">
        <v>1</v>
      </c>
      <c r="O80" s="16">
        <v>0</v>
      </c>
      <c r="P80" s="16">
        <v>1</v>
      </c>
      <c r="Q80" s="16">
        <v>1</v>
      </c>
      <c r="R80" s="16">
        <v>0</v>
      </c>
      <c r="S80" s="16">
        <v>0</v>
      </c>
      <c r="T80" s="66">
        <v>0</v>
      </c>
      <c r="U80" s="14">
        <v>0</v>
      </c>
    </row>
    <row r="81" spans="3:21">
      <c r="C81" s="17" t="s">
        <v>164</v>
      </c>
      <c r="D81" s="191">
        <v>6</v>
      </c>
      <c r="E81" s="16">
        <v>3.6</v>
      </c>
      <c r="F81" s="16">
        <v>1.6</v>
      </c>
      <c r="G81" s="16">
        <v>1</v>
      </c>
      <c r="H81" s="16">
        <v>0</v>
      </c>
      <c r="I81" s="16">
        <v>1</v>
      </c>
      <c r="J81" s="16">
        <v>0.6</v>
      </c>
      <c r="K81" s="16">
        <v>0.6</v>
      </c>
      <c r="L81" s="16">
        <v>0</v>
      </c>
      <c r="M81" s="16">
        <v>0</v>
      </c>
      <c r="N81" s="16">
        <v>0</v>
      </c>
      <c r="O81" s="16">
        <v>1.2</v>
      </c>
      <c r="P81" s="16">
        <v>0</v>
      </c>
      <c r="Q81" s="16">
        <v>0.6</v>
      </c>
      <c r="R81" s="16">
        <v>2.6</v>
      </c>
      <c r="S81" s="16">
        <v>0</v>
      </c>
      <c r="T81" s="66">
        <v>0.6</v>
      </c>
      <c r="U81" s="14">
        <v>0</v>
      </c>
    </row>
    <row r="82" spans="3:21">
      <c r="C82" s="17" t="s">
        <v>145</v>
      </c>
      <c r="D82" s="191">
        <v>6</v>
      </c>
      <c r="E82" s="16">
        <v>1.75</v>
      </c>
      <c r="F82" s="16">
        <v>1</v>
      </c>
      <c r="G82" s="16">
        <v>1.75</v>
      </c>
      <c r="H82" s="16">
        <v>2.75</v>
      </c>
      <c r="I82" s="16">
        <v>0</v>
      </c>
      <c r="J82" s="16">
        <v>1</v>
      </c>
      <c r="K82" s="16">
        <v>0</v>
      </c>
      <c r="L82" s="16">
        <v>0.75</v>
      </c>
      <c r="M82" s="16">
        <v>0.75</v>
      </c>
      <c r="N82" s="16">
        <v>0</v>
      </c>
      <c r="O82" s="16">
        <v>0</v>
      </c>
      <c r="P82" s="16">
        <v>1.75</v>
      </c>
      <c r="Q82" s="16">
        <v>1</v>
      </c>
      <c r="R82" s="16">
        <v>0.75</v>
      </c>
      <c r="S82" s="16">
        <v>0</v>
      </c>
      <c r="T82" s="66">
        <v>0</v>
      </c>
      <c r="U82" s="14">
        <v>0</v>
      </c>
    </row>
    <row r="83" spans="3:21">
      <c r="C83" s="17" t="s">
        <v>509</v>
      </c>
      <c r="D83" s="191">
        <v>1</v>
      </c>
      <c r="E83" s="16">
        <v>0</v>
      </c>
      <c r="F83" s="16">
        <v>0.5</v>
      </c>
      <c r="G83" s="16">
        <v>0</v>
      </c>
      <c r="H83" s="16">
        <v>0</v>
      </c>
      <c r="I83" s="16">
        <v>0</v>
      </c>
      <c r="J83" s="16">
        <v>0.5</v>
      </c>
      <c r="K83" s="16">
        <v>0</v>
      </c>
      <c r="L83" s="16">
        <v>0</v>
      </c>
      <c r="M83" s="16">
        <v>0</v>
      </c>
      <c r="N83" s="16">
        <v>0</v>
      </c>
      <c r="O83" s="16">
        <v>0</v>
      </c>
      <c r="P83" s="16">
        <v>0.5</v>
      </c>
      <c r="Q83" s="16">
        <v>0.5</v>
      </c>
      <c r="R83" s="16">
        <v>0.5</v>
      </c>
      <c r="S83" s="16">
        <v>0</v>
      </c>
      <c r="T83" s="66">
        <v>0</v>
      </c>
      <c r="U83" s="14">
        <v>0</v>
      </c>
    </row>
    <row r="84" spans="3:21">
      <c r="C84" s="17" t="s">
        <v>572</v>
      </c>
      <c r="D84" s="191">
        <v>1</v>
      </c>
      <c r="E84" s="16">
        <v>1</v>
      </c>
      <c r="F84" s="16">
        <v>0</v>
      </c>
      <c r="G84" s="16">
        <v>0</v>
      </c>
      <c r="H84" s="16">
        <v>0</v>
      </c>
      <c r="I84" s="16">
        <v>0</v>
      </c>
      <c r="J84" s="16">
        <v>1</v>
      </c>
      <c r="K84" s="16">
        <v>0</v>
      </c>
      <c r="L84" s="16">
        <v>0</v>
      </c>
      <c r="M84" s="16">
        <v>1</v>
      </c>
      <c r="N84" s="16">
        <v>0</v>
      </c>
      <c r="O84" s="16">
        <v>0</v>
      </c>
      <c r="P84" s="16">
        <v>0</v>
      </c>
      <c r="Q84" s="16">
        <v>0</v>
      </c>
      <c r="R84" s="16">
        <v>0</v>
      </c>
      <c r="S84" s="16">
        <v>0</v>
      </c>
      <c r="T84" s="66">
        <v>0</v>
      </c>
      <c r="U84" s="14">
        <v>0</v>
      </c>
    </row>
    <row r="85" spans="3:21">
      <c r="C85" s="17" t="s">
        <v>166</v>
      </c>
      <c r="D85" s="191">
        <v>4</v>
      </c>
      <c r="E85" s="16">
        <v>0</v>
      </c>
      <c r="F85" s="16">
        <v>1</v>
      </c>
      <c r="G85" s="16">
        <v>1</v>
      </c>
      <c r="H85" s="16">
        <v>0</v>
      </c>
      <c r="I85" s="16">
        <v>1</v>
      </c>
      <c r="J85" s="16">
        <v>0.75</v>
      </c>
      <c r="K85" s="16">
        <v>0.75</v>
      </c>
      <c r="L85" s="16">
        <v>1</v>
      </c>
      <c r="M85" s="16">
        <v>0</v>
      </c>
      <c r="N85" s="16">
        <v>0</v>
      </c>
      <c r="O85" s="16">
        <v>0</v>
      </c>
      <c r="P85" s="16">
        <v>0</v>
      </c>
      <c r="Q85" s="16">
        <v>1.75</v>
      </c>
      <c r="R85" s="16">
        <v>0</v>
      </c>
      <c r="S85" s="16">
        <v>0.75</v>
      </c>
      <c r="T85" s="66">
        <v>0</v>
      </c>
      <c r="U85" s="14">
        <v>0</v>
      </c>
    </row>
    <row r="86" spans="3:21">
      <c r="C86" s="17" t="s">
        <v>132</v>
      </c>
      <c r="D86" s="191">
        <v>1</v>
      </c>
      <c r="E86" s="16">
        <v>0</v>
      </c>
      <c r="F86" s="16">
        <v>0</v>
      </c>
      <c r="G86" s="16">
        <v>0</v>
      </c>
      <c r="H86" s="16">
        <v>0</v>
      </c>
      <c r="I86" s="16">
        <v>0</v>
      </c>
      <c r="J86" s="16">
        <v>0</v>
      </c>
      <c r="K86" s="16">
        <v>0</v>
      </c>
      <c r="L86" s="16">
        <v>1</v>
      </c>
      <c r="M86" s="16">
        <v>1</v>
      </c>
      <c r="N86" s="16">
        <v>0</v>
      </c>
      <c r="O86" s="16">
        <v>0</v>
      </c>
      <c r="P86" s="16">
        <v>0</v>
      </c>
      <c r="Q86" s="16">
        <v>1</v>
      </c>
      <c r="R86" s="16">
        <v>0</v>
      </c>
      <c r="S86" s="16">
        <v>0</v>
      </c>
      <c r="T86" s="66">
        <v>0</v>
      </c>
      <c r="U86" s="14">
        <v>0</v>
      </c>
    </row>
    <row r="87" spans="3:21">
      <c r="C87" s="17" t="s">
        <v>141</v>
      </c>
      <c r="D87" s="191">
        <v>3</v>
      </c>
      <c r="E87" s="16">
        <v>0.75</v>
      </c>
      <c r="F87" s="16">
        <v>0</v>
      </c>
      <c r="G87" s="16">
        <v>0</v>
      </c>
      <c r="H87" s="16">
        <v>0</v>
      </c>
      <c r="I87" s="16">
        <v>0</v>
      </c>
      <c r="J87" s="16">
        <v>0</v>
      </c>
      <c r="K87" s="16">
        <v>0</v>
      </c>
      <c r="L87" s="16">
        <v>0.75</v>
      </c>
      <c r="M87" s="16">
        <v>0</v>
      </c>
      <c r="N87" s="16">
        <v>1.75</v>
      </c>
      <c r="O87" s="16">
        <v>0</v>
      </c>
      <c r="P87" s="16">
        <v>0</v>
      </c>
      <c r="Q87" s="16">
        <v>2</v>
      </c>
      <c r="R87" s="16">
        <v>0</v>
      </c>
      <c r="S87" s="16">
        <v>0</v>
      </c>
      <c r="T87" s="66">
        <v>1</v>
      </c>
      <c r="U87" s="14">
        <v>0</v>
      </c>
    </row>
    <row r="88" spans="3:21">
      <c r="C88" s="17" t="s">
        <v>126</v>
      </c>
      <c r="D88" s="191">
        <v>3</v>
      </c>
      <c r="E88" s="16">
        <v>0</v>
      </c>
      <c r="F88" s="16">
        <v>1</v>
      </c>
      <c r="G88" s="16">
        <v>1</v>
      </c>
      <c r="H88" s="16">
        <v>0</v>
      </c>
      <c r="I88" s="16">
        <v>0</v>
      </c>
      <c r="J88" s="16">
        <v>2</v>
      </c>
      <c r="K88" s="16">
        <v>0</v>
      </c>
      <c r="L88" s="16">
        <v>0</v>
      </c>
      <c r="M88" s="16">
        <v>0</v>
      </c>
      <c r="N88" s="16">
        <v>2</v>
      </c>
      <c r="O88" s="16">
        <v>0</v>
      </c>
      <c r="P88" s="16">
        <v>0</v>
      </c>
      <c r="Q88" s="16">
        <v>1</v>
      </c>
      <c r="R88" s="16">
        <v>0</v>
      </c>
      <c r="S88" s="16">
        <v>0</v>
      </c>
      <c r="T88" s="66">
        <v>0</v>
      </c>
      <c r="U88" s="14">
        <v>0</v>
      </c>
    </row>
    <row r="89" spans="3:21">
      <c r="C89" s="17" t="s">
        <v>139</v>
      </c>
      <c r="D89" s="191">
        <v>2</v>
      </c>
      <c r="E89" s="16">
        <v>0</v>
      </c>
      <c r="F89" s="16">
        <v>1</v>
      </c>
      <c r="G89" s="16">
        <v>0</v>
      </c>
      <c r="H89" s="16">
        <v>0</v>
      </c>
      <c r="I89" s="16">
        <v>0</v>
      </c>
      <c r="J89" s="16">
        <v>1.75</v>
      </c>
      <c r="K89" s="16">
        <v>0</v>
      </c>
      <c r="L89" s="16">
        <v>0.75</v>
      </c>
      <c r="M89" s="16">
        <v>0</v>
      </c>
      <c r="N89" s="16">
        <v>0</v>
      </c>
      <c r="O89" s="16">
        <v>1</v>
      </c>
      <c r="P89" s="16">
        <v>0.75</v>
      </c>
      <c r="Q89" s="16">
        <v>0.75</v>
      </c>
      <c r="R89" s="16">
        <v>0</v>
      </c>
      <c r="S89" s="16">
        <v>0</v>
      </c>
      <c r="T89" s="66">
        <v>0</v>
      </c>
      <c r="U89" s="14">
        <v>0</v>
      </c>
    </row>
    <row r="90" spans="3:21">
      <c r="C90" s="17" t="s">
        <v>129</v>
      </c>
      <c r="D90" s="191">
        <v>1</v>
      </c>
      <c r="E90" s="16">
        <v>1</v>
      </c>
      <c r="F90" s="16">
        <v>0</v>
      </c>
      <c r="G90" s="16">
        <v>1</v>
      </c>
      <c r="H90" s="16">
        <v>0</v>
      </c>
      <c r="I90" s="16">
        <v>0</v>
      </c>
      <c r="J90" s="16">
        <v>0</v>
      </c>
      <c r="K90" s="16">
        <v>0</v>
      </c>
      <c r="L90" s="16">
        <v>0</v>
      </c>
      <c r="M90" s="16">
        <v>0</v>
      </c>
      <c r="N90" s="16">
        <v>0</v>
      </c>
      <c r="O90" s="16">
        <v>0</v>
      </c>
      <c r="P90" s="16">
        <v>0</v>
      </c>
      <c r="Q90" s="16">
        <v>1</v>
      </c>
      <c r="R90" s="16">
        <v>0</v>
      </c>
      <c r="S90" s="16">
        <v>0</v>
      </c>
      <c r="T90" s="66">
        <v>0</v>
      </c>
      <c r="U90" s="14">
        <v>0</v>
      </c>
    </row>
    <row r="91" spans="3:21">
      <c r="C91" s="17" t="s">
        <v>156</v>
      </c>
      <c r="D91" s="191">
        <v>2</v>
      </c>
      <c r="E91" s="16">
        <v>0.5</v>
      </c>
      <c r="F91" s="16">
        <v>0.5</v>
      </c>
      <c r="G91" s="16">
        <v>0.5</v>
      </c>
      <c r="H91" s="16">
        <v>0.5</v>
      </c>
      <c r="I91" s="16">
        <v>0</v>
      </c>
      <c r="J91" s="16">
        <v>0</v>
      </c>
      <c r="K91" s="16">
        <v>0</v>
      </c>
      <c r="L91" s="16">
        <v>0</v>
      </c>
      <c r="M91" s="16">
        <v>0</v>
      </c>
      <c r="N91" s="16">
        <v>0</v>
      </c>
      <c r="O91" s="16">
        <v>0</v>
      </c>
      <c r="P91" s="16">
        <v>1.5</v>
      </c>
      <c r="Q91" s="16">
        <v>0</v>
      </c>
      <c r="R91" s="16">
        <v>1.5</v>
      </c>
      <c r="S91" s="16">
        <v>0</v>
      </c>
      <c r="T91" s="66">
        <v>0</v>
      </c>
      <c r="U91" s="14">
        <v>0</v>
      </c>
    </row>
    <row r="92" spans="3:21">
      <c r="C92" s="17" t="s">
        <v>123</v>
      </c>
      <c r="D92" s="191">
        <v>3</v>
      </c>
      <c r="E92" s="16">
        <v>1</v>
      </c>
      <c r="F92" s="16">
        <v>0</v>
      </c>
      <c r="G92" s="16">
        <v>0</v>
      </c>
      <c r="H92" s="16">
        <v>0</v>
      </c>
      <c r="I92" s="16">
        <v>0</v>
      </c>
      <c r="J92" s="16">
        <v>2</v>
      </c>
      <c r="K92" s="16">
        <v>0</v>
      </c>
      <c r="L92" s="16">
        <v>0</v>
      </c>
      <c r="M92" s="16">
        <v>1</v>
      </c>
      <c r="N92" s="16">
        <v>0</v>
      </c>
      <c r="O92" s="16">
        <v>0</v>
      </c>
      <c r="P92" s="16">
        <v>1</v>
      </c>
      <c r="Q92" s="16">
        <v>1</v>
      </c>
      <c r="R92" s="16">
        <v>2</v>
      </c>
      <c r="S92" s="16">
        <v>0</v>
      </c>
      <c r="T92" s="66">
        <v>0</v>
      </c>
      <c r="U92" s="14">
        <v>0</v>
      </c>
    </row>
    <row r="93" spans="3:21">
      <c r="C93" s="17" t="s">
        <v>116</v>
      </c>
      <c r="D93" s="191">
        <v>8</v>
      </c>
      <c r="E93" s="16">
        <v>4.25</v>
      </c>
      <c r="F93" s="16">
        <v>2.5</v>
      </c>
      <c r="G93" s="16">
        <v>3.25</v>
      </c>
      <c r="H93" s="16">
        <v>0</v>
      </c>
      <c r="I93" s="16">
        <v>0</v>
      </c>
      <c r="J93" s="16">
        <v>1</v>
      </c>
      <c r="K93" s="16">
        <v>0</v>
      </c>
      <c r="L93" s="16">
        <v>0</v>
      </c>
      <c r="M93" s="16">
        <v>3.75</v>
      </c>
      <c r="N93" s="16">
        <v>2.5</v>
      </c>
      <c r="O93" s="16">
        <v>0</v>
      </c>
      <c r="P93" s="16">
        <v>1.5</v>
      </c>
      <c r="Q93" s="16">
        <v>0.75</v>
      </c>
      <c r="R93" s="16">
        <v>1.5</v>
      </c>
      <c r="S93" s="16">
        <v>0</v>
      </c>
      <c r="T93" s="66">
        <v>0</v>
      </c>
      <c r="U93" s="14">
        <v>0</v>
      </c>
    </row>
    <row r="94" spans="3:21">
      <c r="C94" s="17" t="s">
        <v>524</v>
      </c>
      <c r="D94" s="191">
        <v>1</v>
      </c>
      <c r="E94" s="16">
        <v>0.375</v>
      </c>
      <c r="F94" s="16">
        <v>0</v>
      </c>
      <c r="G94" s="16">
        <v>0.375</v>
      </c>
      <c r="H94" s="16">
        <v>0.375</v>
      </c>
      <c r="I94" s="16">
        <v>0.375</v>
      </c>
      <c r="J94" s="16">
        <v>0</v>
      </c>
      <c r="K94" s="16">
        <v>0</v>
      </c>
      <c r="L94" s="16">
        <v>0.375</v>
      </c>
      <c r="M94" s="16">
        <v>0.375</v>
      </c>
      <c r="N94" s="16">
        <v>0</v>
      </c>
      <c r="O94" s="16">
        <v>0</v>
      </c>
      <c r="P94" s="16">
        <v>0.375</v>
      </c>
      <c r="Q94" s="16">
        <v>0</v>
      </c>
      <c r="R94" s="16">
        <v>0</v>
      </c>
      <c r="S94" s="16">
        <v>0</v>
      </c>
      <c r="T94" s="66">
        <v>0</v>
      </c>
      <c r="U94" s="14">
        <v>0</v>
      </c>
    </row>
    <row r="95" spans="3:21">
      <c r="C95" s="17" t="s">
        <v>503</v>
      </c>
      <c r="D95" s="191">
        <v>1</v>
      </c>
      <c r="E95" s="16">
        <v>1</v>
      </c>
      <c r="F95" s="16">
        <v>0</v>
      </c>
      <c r="G95" s="16">
        <v>0</v>
      </c>
      <c r="H95" s="16">
        <v>0</v>
      </c>
      <c r="I95" s="16">
        <v>0</v>
      </c>
      <c r="J95" s="16">
        <v>0</v>
      </c>
      <c r="K95" s="16">
        <v>0</v>
      </c>
      <c r="L95" s="16">
        <v>0</v>
      </c>
      <c r="M95" s="16">
        <v>0</v>
      </c>
      <c r="N95" s="16">
        <v>0</v>
      </c>
      <c r="O95" s="16">
        <v>0</v>
      </c>
      <c r="P95" s="16">
        <v>0</v>
      </c>
      <c r="Q95" s="16">
        <v>0</v>
      </c>
      <c r="R95" s="16">
        <v>0</v>
      </c>
      <c r="S95" s="16">
        <v>0</v>
      </c>
      <c r="T95" s="66">
        <v>0</v>
      </c>
      <c r="U95" s="14">
        <v>0</v>
      </c>
    </row>
    <row r="96" spans="3:21">
      <c r="C96" s="17" t="s">
        <v>159</v>
      </c>
      <c r="D96" s="191">
        <v>2</v>
      </c>
      <c r="E96" s="16">
        <v>0</v>
      </c>
      <c r="F96" s="16">
        <v>1</v>
      </c>
      <c r="G96" s="16">
        <v>0</v>
      </c>
      <c r="H96" s="16">
        <v>0</v>
      </c>
      <c r="I96" s="16">
        <v>1</v>
      </c>
      <c r="J96" s="16">
        <v>1</v>
      </c>
      <c r="K96" s="16">
        <v>1</v>
      </c>
      <c r="L96" s="16">
        <v>0</v>
      </c>
      <c r="M96" s="16">
        <v>0</v>
      </c>
      <c r="N96" s="16">
        <v>0</v>
      </c>
      <c r="O96" s="16">
        <v>0</v>
      </c>
      <c r="P96" s="16">
        <v>0</v>
      </c>
      <c r="Q96" s="16">
        <v>2</v>
      </c>
      <c r="R96" s="16">
        <v>0</v>
      </c>
      <c r="S96" s="16">
        <v>0</v>
      </c>
      <c r="T96" s="66">
        <v>0</v>
      </c>
      <c r="U96" s="14">
        <v>0</v>
      </c>
    </row>
    <row r="97" spans="3:21">
      <c r="C97" s="17" t="s">
        <v>148</v>
      </c>
      <c r="D97" s="191">
        <v>2</v>
      </c>
      <c r="E97" s="16">
        <v>0</v>
      </c>
      <c r="F97" s="16">
        <v>1</v>
      </c>
      <c r="G97" s="16">
        <v>0</v>
      </c>
      <c r="H97" s="16">
        <v>0</v>
      </c>
      <c r="I97" s="16">
        <v>0</v>
      </c>
      <c r="J97" s="16">
        <v>0</v>
      </c>
      <c r="K97" s="16">
        <v>0</v>
      </c>
      <c r="L97" s="16">
        <v>0</v>
      </c>
      <c r="M97" s="16">
        <v>0.75</v>
      </c>
      <c r="N97" s="16">
        <v>0</v>
      </c>
      <c r="O97" s="16">
        <v>0</v>
      </c>
      <c r="P97" s="16">
        <v>0</v>
      </c>
      <c r="Q97" s="16">
        <v>0.75</v>
      </c>
      <c r="R97" s="16">
        <v>1.75</v>
      </c>
      <c r="S97" s="16">
        <v>0</v>
      </c>
      <c r="T97" s="66">
        <v>0</v>
      </c>
      <c r="U97" s="14">
        <v>0.75</v>
      </c>
    </row>
    <row r="98" spans="3:21">
      <c r="C98" s="17" t="s">
        <v>169</v>
      </c>
      <c r="D98" s="191">
        <v>6</v>
      </c>
      <c r="E98" s="16">
        <v>1.35</v>
      </c>
      <c r="F98" s="16">
        <v>0.97499999999999998</v>
      </c>
      <c r="G98" s="16">
        <v>0.6</v>
      </c>
      <c r="H98" s="16">
        <v>0.375</v>
      </c>
      <c r="I98" s="16">
        <v>0</v>
      </c>
      <c r="J98" s="16">
        <v>0.75</v>
      </c>
      <c r="K98" s="16">
        <v>2.75</v>
      </c>
      <c r="L98" s="16">
        <v>0.375</v>
      </c>
      <c r="M98" s="16">
        <v>2.9750000000000001</v>
      </c>
      <c r="N98" s="16">
        <v>0</v>
      </c>
      <c r="O98" s="16">
        <v>0</v>
      </c>
      <c r="P98" s="16">
        <v>0.375</v>
      </c>
      <c r="Q98" s="16">
        <v>2.375</v>
      </c>
      <c r="R98" s="16">
        <v>1.375</v>
      </c>
      <c r="S98" s="16">
        <v>0.375</v>
      </c>
      <c r="T98" s="66">
        <v>1.375</v>
      </c>
      <c r="U98" s="14">
        <v>0.6</v>
      </c>
    </row>
    <row r="99" spans="3:21">
      <c r="C99" s="17" t="s">
        <v>420</v>
      </c>
      <c r="D99" s="191">
        <v>3</v>
      </c>
      <c r="E99" s="16">
        <v>0.6</v>
      </c>
      <c r="F99" s="16">
        <v>0</v>
      </c>
      <c r="G99" s="16">
        <v>0</v>
      </c>
      <c r="H99" s="16">
        <v>0.6</v>
      </c>
      <c r="I99" s="16">
        <v>0</v>
      </c>
      <c r="J99" s="16">
        <v>1</v>
      </c>
      <c r="K99" s="16">
        <v>0</v>
      </c>
      <c r="L99" s="16">
        <v>0.6</v>
      </c>
      <c r="M99" s="16">
        <v>1.6</v>
      </c>
      <c r="N99" s="16">
        <v>0</v>
      </c>
      <c r="O99" s="16">
        <v>0</v>
      </c>
      <c r="P99" s="16">
        <v>0</v>
      </c>
      <c r="Q99" s="16">
        <v>0.6</v>
      </c>
      <c r="R99" s="16">
        <v>2</v>
      </c>
      <c r="S99" s="16">
        <v>0</v>
      </c>
      <c r="T99" s="66">
        <v>0</v>
      </c>
      <c r="U99" s="14">
        <v>1</v>
      </c>
    </row>
    <row r="100" spans="3:21">
      <c r="C100" s="17" t="s">
        <v>398</v>
      </c>
      <c r="D100" s="191">
        <v>1</v>
      </c>
      <c r="E100" s="16">
        <v>0</v>
      </c>
      <c r="F100" s="16">
        <v>1</v>
      </c>
      <c r="G100" s="16">
        <v>0</v>
      </c>
      <c r="H100" s="16">
        <v>0</v>
      </c>
      <c r="I100" s="16">
        <v>0</v>
      </c>
      <c r="J100" s="16">
        <v>0</v>
      </c>
      <c r="K100" s="16">
        <v>0</v>
      </c>
      <c r="L100" s="16">
        <v>0</v>
      </c>
      <c r="M100" s="16">
        <v>0</v>
      </c>
      <c r="N100" s="16">
        <v>1</v>
      </c>
      <c r="O100" s="16">
        <v>0</v>
      </c>
      <c r="P100" s="16">
        <v>0</v>
      </c>
      <c r="Q100" s="16">
        <v>1</v>
      </c>
      <c r="R100" s="16">
        <v>0</v>
      </c>
      <c r="S100" s="16">
        <v>0</v>
      </c>
      <c r="T100" s="66">
        <v>0</v>
      </c>
      <c r="U100" s="14">
        <v>0</v>
      </c>
    </row>
    <row r="101" spans="3:21">
      <c r="C101" s="17" t="s">
        <v>162</v>
      </c>
      <c r="D101" s="191">
        <v>3</v>
      </c>
      <c r="E101" s="16">
        <v>0</v>
      </c>
      <c r="F101" s="16">
        <v>1</v>
      </c>
      <c r="G101" s="16">
        <v>0</v>
      </c>
      <c r="H101" s="16">
        <v>0</v>
      </c>
      <c r="I101" s="16">
        <v>0</v>
      </c>
      <c r="J101" s="16">
        <v>0</v>
      </c>
      <c r="K101" s="16">
        <v>0</v>
      </c>
      <c r="L101" s="16">
        <v>0</v>
      </c>
      <c r="M101" s="16">
        <v>0</v>
      </c>
      <c r="N101" s="16">
        <v>0</v>
      </c>
      <c r="O101" s="16">
        <v>0</v>
      </c>
      <c r="P101" s="16">
        <v>2</v>
      </c>
      <c r="Q101" s="16">
        <v>1</v>
      </c>
      <c r="R101" s="16">
        <v>1</v>
      </c>
      <c r="S101" s="16">
        <v>0</v>
      </c>
      <c r="T101" s="66">
        <v>1</v>
      </c>
      <c r="U101" s="14">
        <v>0</v>
      </c>
    </row>
    <row r="102" spans="3:21">
      <c r="C102" s="17" t="s">
        <v>125</v>
      </c>
      <c r="D102" s="191">
        <v>7</v>
      </c>
      <c r="E102" s="16">
        <v>3.25</v>
      </c>
      <c r="F102" s="16">
        <v>3</v>
      </c>
      <c r="G102" s="16">
        <v>2.6785714285714284</v>
      </c>
      <c r="H102" s="16">
        <v>1</v>
      </c>
      <c r="I102" s="16">
        <v>0.42857142857142855</v>
      </c>
      <c r="J102" s="16">
        <v>0.5</v>
      </c>
      <c r="K102" s="16">
        <v>0</v>
      </c>
      <c r="L102" s="16">
        <v>0.42857142857142855</v>
      </c>
      <c r="M102" s="16">
        <v>1.1785714285714286</v>
      </c>
      <c r="N102" s="16">
        <v>2.25</v>
      </c>
      <c r="O102" s="16">
        <v>0</v>
      </c>
      <c r="P102" s="16">
        <v>0.42857142857142855</v>
      </c>
      <c r="Q102" s="16">
        <v>0.5</v>
      </c>
      <c r="R102" s="16">
        <v>1.9285714285714286</v>
      </c>
      <c r="S102" s="16">
        <v>0</v>
      </c>
      <c r="T102" s="66">
        <v>0</v>
      </c>
      <c r="U102" s="14">
        <v>0.42857142857142855</v>
      </c>
    </row>
    <row r="103" spans="3:21">
      <c r="C103" s="17" t="s">
        <v>171</v>
      </c>
      <c r="D103" s="191">
        <v>2</v>
      </c>
      <c r="E103" s="16">
        <v>0.70129870129870131</v>
      </c>
      <c r="F103" s="16">
        <v>0.27272727272727271</v>
      </c>
      <c r="G103" s="16">
        <v>0</v>
      </c>
      <c r="H103" s="16">
        <v>0</v>
      </c>
      <c r="I103" s="16">
        <v>0</v>
      </c>
      <c r="J103" s="16">
        <v>0.70129870129870131</v>
      </c>
      <c r="K103" s="16">
        <v>0.70129870129870131</v>
      </c>
      <c r="L103" s="16">
        <v>0</v>
      </c>
      <c r="M103" s="16">
        <v>0.42857142857142855</v>
      </c>
      <c r="N103" s="16">
        <v>0.27272727272727271</v>
      </c>
      <c r="O103" s="16">
        <v>0.27272727272727271</v>
      </c>
      <c r="P103" s="16">
        <v>0.70129870129870131</v>
      </c>
      <c r="Q103" s="16">
        <v>0.70129870129870131</v>
      </c>
      <c r="R103" s="16">
        <v>0.27272727272727271</v>
      </c>
      <c r="S103" s="16">
        <v>0</v>
      </c>
      <c r="T103" s="66">
        <v>0.70129870129870131</v>
      </c>
      <c r="U103" s="14">
        <v>0</v>
      </c>
    </row>
    <row r="104" spans="3:21">
      <c r="C104" s="17" t="s">
        <v>165</v>
      </c>
      <c r="D104" s="191">
        <v>5</v>
      </c>
      <c r="E104" s="16">
        <v>2</v>
      </c>
      <c r="F104" s="16">
        <v>3</v>
      </c>
      <c r="G104" s="16">
        <v>2</v>
      </c>
      <c r="H104" s="16">
        <v>1</v>
      </c>
      <c r="I104" s="16">
        <v>0</v>
      </c>
      <c r="J104" s="16">
        <v>1</v>
      </c>
      <c r="K104" s="16">
        <v>0</v>
      </c>
      <c r="L104" s="16">
        <v>0</v>
      </c>
      <c r="M104" s="16">
        <v>0</v>
      </c>
      <c r="N104" s="16">
        <v>1</v>
      </c>
      <c r="O104" s="16">
        <v>0</v>
      </c>
      <c r="P104" s="16">
        <v>0</v>
      </c>
      <c r="Q104" s="16">
        <v>1</v>
      </c>
      <c r="R104" s="16">
        <v>0</v>
      </c>
      <c r="S104" s="16">
        <v>0</v>
      </c>
      <c r="T104" s="66">
        <v>1</v>
      </c>
      <c r="U104" s="14">
        <v>0</v>
      </c>
    </row>
    <row r="105" spans="3:21">
      <c r="C105" s="17" t="s">
        <v>419</v>
      </c>
      <c r="D105" s="191">
        <v>8</v>
      </c>
      <c r="E105" s="16">
        <v>5</v>
      </c>
      <c r="F105" s="16">
        <v>1</v>
      </c>
      <c r="G105" s="16">
        <v>2</v>
      </c>
      <c r="H105" s="16">
        <v>0</v>
      </c>
      <c r="I105" s="16">
        <v>3</v>
      </c>
      <c r="J105" s="16">
        <v>0</v>
      </c>
      <c r="K105" s="16">
        <v>0</v>
      </c>
      <c r="L105" s="16">
        <v>0</v>
      </c>
      <c r="M105" s="16">
        <v>3</v>
      </c>
      <c r="N105" s="16">
        <v>1</v>
      </c>
      <c r="O105" s="16">
        <v>0</v>
      </c>
      <c r="P105" s="16">
        <v>2</v>
      </c>
      <c r="Q105" s="16">
        <v>0</v>
      </c>
      <c r="R105" s="16">
        <v>4</v>
      </c>
      <c r="S105" s="16">
        <v>0</v>
      </c>
      <c r="T105" s="66">
        <v>0</v>
      </c>
      <c r="U105" s="14">
        <v>0</v>
      </c>
    </row>
    <row r="106" spans="3:21">
      <c r="C106" s="17" t="s">
        <v>495</v>
      </c>
      <c r="D106" s="191">
        <v>3</v>
      </c>
      <c r="E106" s="16">
        <v>0</v>
      </c>
      <c r="F106" s="16">
        <v>0</v>
      </c>
      <c r="G106" s="16">
        <v>1</v>
      </c>
      <c r="H106" s="16">
        <v>0</v>
      </c>
      <c r="I106" s="16">
        <v>0</v>
      </c>
      <c r="J106" s="16">
        <v>1</v>
      </c>
      <c r="K106" s="16">
        <v>0</v>
      </c>
      <c r="L106" s="16">
        <v>0</v>
      </c>
      <c r="M106" s="16">
        <v>1</v>
      </c>
      <c r="N106" s="16">
        <v>0</v>
      </c>
      <c r="O106" s="16">
        <v>0</v>
      </c>
      <c r="P106" s="16">
        <v>0</v>
      </c>
      <c r="Q106" s="16">
        <v>0</v>
      </c>
      <c r="R106" s="16">
        <v>1</v>
      </c>
      <c r="S106" s="16">
        <v>0</v>
      </c>
      <c r="T106" s="66">
        <v>0</v>
      </c>
      <c r="U106" s="14">
        <v>0</v>
      </c>
    </row>
    <row r="107" spans="3:21">
      <c r="C107" s="17" t="s">
        <v>630</v>
      </c>
      <c r="D107" s="191">
        <v>1</v>
      </c>
      <c r="E107" s="16">
        <v>0</v>
      </c>
      <c r="F107" s="16">
        <v>0</v>
      </c>
      <c r="G107" s="16">
        <v>0</v>
      </c>
      <c r="H107" s="16">
        <v>0</v>
      </c>
      <c r="I107" s="16">
        <v>0</v>
      </c>
      <c r="J107" s="16">
        <v>0.75</v>
      </c>
      <c r="K107" s="16">
        <v>0</v>
      </c>
      <c r="L107" s="16">
        <v>0</v>
      </c>
      <c r="M107" s="16">
        <v>0.75</v>
      </c>
      <c r="N107" s="16">
        <v>0</v>
      </c>
      <c r="O107" s="16">
        <v>0</v>
      </c>
      <c r="P107" s="16">
        <v>0</v>
      </c>
      <c r="Q107" s="16">
        <v>0.75</v>
      </c>
      <c r="R107" s="16">
        <v>0.75</v>
      </c>
      <c r="S107" s="16">
        <v>0</v>
      </c>
      <c r="T107" s="66">
        <v>0</v>
      </c>
      <c r="U107" s="14">
        <v>0</v>
      </c>
    </row>
    <row r="108" spans="3:21">
      <c r="C108" s="17" t="s">
        <v>541</v>
      </c>
      <c r="D108" s="191">
        <v>1</v>
      </c>
      <c r="E108" s="16">
        <v>0</v>
      </c>
      <c r="F108" s="16">
        <v>1</v>
      </c>
      <c r="G108" s="16">
        <v>0</v>
      </c>
      <c r="H108" s="16">
        <v>0</v>
      </c>
      <c r="I108" s="16">
        <v>0</v>
      </c>
      <c r="J108" s="16">
        <v>0</v>
      </c>
      <c r="K108" s="16">
        <v>0</v>
      </c>
      <c r="L108" s="16">
        <v>0</v>
      </c>
      <c r="M108" s="16">
        <v>0</v>
      </c>
      <c r="N108" s="16">
        <v>1</v>
      </c>
      <c r="O108" s="16">
        <v>0</v>
      </c>
      <c r="P108" s="16">
        <v>0</v>
      </c>
      <c r="Q108" s="16">
        <v>0</v>
      </c>
      <c r="R108" s="16">
        <v>1</v>
      </c>
      <c r="S108" s="16">
        <v>0</v>
      </c>
      <c r="T108" s="66">
        <v>0</v>
      </c>
      <c r="U108" s="14">
        <v>0</v>
      </c>
    </row>
    <row r="109" spans="3:21">
      <c r="C109" s="17" t="s">
        <v>136</v>
      </c>
      <c r="D109" s="191">
        <v>2</v>
      </c>
      <c r="E109" s="16">
        <v>0</v>
      </c>
      <c r="F109" s="16">
        <v>0</v>
      </c>
      <c r="G109" s="16">
        <v>0</v>
      </c>
      <c r="H109" s="16">
        <v>0</v>
      </c>
      <c r="I109" s="16">
        <v>0</v>
      </c>
      <c r="J109" s="16">
        <v>0</v>
      </c>
      <c r="K109" s="16">
        <v>0</v>
      </c>
      <c r="L109" s="16">
        <v>0</v>
      </c>
      <c r="M109" s="16">
        <v>1</v>
      </c>
      <c r="N109" s="16">
        <v>0</v>
      </c>
      <c r="O109" s="16">
        <v>0</v>
      </c>
      <c r="P109" s="16">
        <v>1</v>
      </c>
      <c r="Q109" s="16">
        <v>1</v>
      </c>
      <c r="R109" s="16">
        <v>0</v>
      </c>
      <c r="S109" s="16">
        <v>0</v>
      </c>
      <c r="T109" s="66">
        <v>0</v>
      </c>
      <c r="U109" s="14">
        <v>0</v>
      </c>
    </row>
    <row r="110" spans="3:21">
      <c r="C110" s="17" t="s">
        <v>112</v>
      </c>
      <c r="D110" s="191">
        <v>4</v>
      </c>
      <c r="E110" s="16">
        <v>0</v>
      </c>
      <c r="F110" s="16">
        <v>2</v>
      </c>
      <c r="G110" s="16">
        <v>0</v>
      </c>
      <c r="H110" s="16">
        <v>1</v>
      </c>
      <c r="I110" s="16">
        <v>0</v>
      </c>
      <c r="J110" s="16">
        <v>1</v>
      </c>
      <c r="K110" s="16">
        <v>0</v>
      </c>
      <c r="L110" s="16">
        <v>0</v>
      </c>
      <c r="M110" s="16">
        <v>2</v>
      </c>
      <c r="N110" s="16">
        <v>0</v>
      </c>
      <c r="O110" s="16">
        <v>0</v>
      </c>
      <c r="P110" s="16">
        <v>1</v>
      </c>
      <c r="Q110" s="16">
        <v>1</v>
      </c>
      <c r="R110" s="16">
        <v>1</v>
      </c>
      <c r="S110" s="16">
        <v>0</v>
      </c>
      <c r="T110" s="66">
        <v>0</v>
      </c>
      <c r="U110" s="14">
        <v>0</v>
      </c>
    </row>
    <row r="111" spans="3:21">
      <c r="C111" s="17" t="s">
        <v>172</v>
      </c>
      <c r="D111" s="191">
        <v>7</v>
      </c>
      <c r="E111" s="16">
        <v>3.4285714285714288</v>
      </c>
      <c r="F111" s="16">
        <v>1.3</v>
      </c>
      <c r="G111" s="16">
        <v>0.3</v>
      </c>
      <c r="H111" s="16">
        <v>1.7285714285714286</v>
      </c>
      <c r="I111" s="16">
        <v>0</v>
      </c>
      <c r="J111" s="16">
        <v>3.4785714285714286</v>
      </c>
      <c r="K111" s="16">
        <v>1.1785714285714286</v>
      </c>
      <c r="L111" s="16">
        <v>0</v>
      </c>
      <c r="M111" s="16">
        <v>1.3</v>
      </c>
      <c r="N111" s="16">
        <v>1.3</v>
      </c>
      <c r="O111" s="16">
        <v>0</v>
      </c>
      <c r="P111" s="16">
        <v>0</v>
      </c>
      <c r="Q111" s="16">
        <v>2.4785714285714286</v>
      </c>
      <c r="R111" s="16">
        <v>0.3</v>
      </c>
      <c r="S111" s="16">
        <v>0</v>
      </c>
      <c r="T111" s="66">
        <v>2.4785714285714286</v>
      </c>
      <c r="U111" s="14">
        <v>0</v>
      </c>
    </row>
    <row r="112" spans="3:21">
      <c r="C112" s="17" t="s">
        <v>510</v>
      </c>
      <c r="D112" s="191">
        <v>6</v>
      </c>
      <c r="E112" s="16">
        <v>1</v>
      </c>
      <c r="F112" s="16">
        <v>2</v>
      </c>
      <c r="G112" s="16">
        <v>2</v>
      </c>
      <c r="H112" s="16">
        <v>0</v>
      </c>
      <c r="I112" s="16">
        <v>0</v>
      </c>
      <c r="J112" s="16">
        <v>0</v>
      </c>
      <c r="K112" s="16">
        <v>0</v>
      </c>
      <c r="L112" s="16">
        <v>1</v>
      </c>
      <c r="M112" s="16">
        <v>1</v>
      </c>
      <c r="N112" s="16">
        <v>1</v>
      </c>
      <c r="O112" s="16">
        <v>0</v>
      </c>
      <c r="P112" s="16">
        <v>0</v>
      </c>
      <c r="Q112" s="16">
        <v>3</v>
      </c>
      <c r="R112" s="16">
        <v>1</v>
      </c>
      <c r="S112" s="16">
        <v>0</v>
      </c>
      <c r="T112" s="66">
        <v>1</v>
      </c>
      <c r="U112" s="14">
        <v>0</v>
      </c>
    </row>
    <row r="113" spans="3:21">
      <c r="C113" s="17" t="s">
        <v>516</v>
      </c>
      <c r="D113" s="191">
        <v>8</v>
      </c>
      <c r="E113" s="16">
        <v>0</v>
      </c>
      <c r="F113" s="16">
        <v>0</v>
      </c>
      <c r="G113" s="16">
        <v>0</v>
      </c>
      <c r="H113" s="16">
        <v>0</v>
      </c>
      <c r="I113" s="16">
        <v>0</v>
      </c>
      <c r="J113" s="16">
        <v>1</v>
      </c>
      <c r="K113" s="16">
        <v>0</v>
      </c>
      <c r="L113" s="16">
        <v>0</v>
      </c>
      <c r="M113" s="16">
        <v>2</v>
      </c>
      <c r="N113" s="16">
        <v>1</v>
      </c>
      <c r="O113" s="16">
        <v>0</v>
      </c>
      <c r="P113" s="16">
        <v>2</v>
      </c>
      <c r="Q113" s="16">
        <v>3</v>
      </c>
      <c r="R113" s="16">
        <v>1</v>
      </c>
      <c r="S113" s="16">
        <v>0</v>
      </c>
      <c r="T113" s="66">
        <v>0</v>
      </c>
      <c r="U113" s="14">
        <v>3</v>
      </c>
    </row>
    <row r="114" spans="3:21">
      <c r="C114" s="17" t="s">
        <v>348</v>
      </c>
      <c r="D114" s="191">
        <v>3</v>
      </c>
      <c r="E114" s="16">
        <v>0</v>
      </c>
      <c r="F114" s="16">
        <v>1</v>
      </c>
      <c r="G114" s="16">
        <v>0</v>
      </c>
      <c r="H114" s="16">
        <v>0</v>
      </c>
      <c r="I114" s="16">
        <v>0</v>
      </c>
      <c r="J114" s="16">
        <v>1</v>
      </c>
      <c r="K114" s="16">
        <v>0</v>
      </c>
      <c r="L114" s="16">
        <v>0</v>
      </c>
      <c r="M114" s="16">
        <v>0</v>
      </c>
      <c r="N114" s="16">
        <v>1</v>
      </c>
      <c r="O114" s="16">
        <v>0</v>
      </c>
      <c r="P114" s="16">
        <v>1</v>
      </c>
      <c r="Q114" s="16">
        <v>0</v>
      </c>
      <c r="R114" s="16">
        <v>2</v>
      </c>
      <c r="S114" s="16">
        <v>0</v>
      </c>
      <c r="T114" s="66">
        <v>0</v>
      </c>
      <c r="U114" s="14">
        <v>0</v>
      </c>
    </row>
    <row r="115" spans="3:21">
      <c r="C115" s="17" t="s">
        <v>158</v>
      </c>
      <c r="D115" s="191">
        <v>2</v>
      </c>
      <c r="E115" s="16">
        <v>0</v>
      </c>
      <c r="F115" s="16">
        <v>0</v>
      </c>
      <c r="G115" s="16">
        <v>0</v>
      </c>
      <c r="H115" s="16">
        <v>0</v>
      </c>
      <c r="I115" s="16">
        <v>0</v>
      </c>
      <c r="J115" s="16">
        <v>1</v>
      </c>
      <c r="K115" s="16">
        <v>0</v>
      </c>
      <c r="L115" s="16">
        <v>1</v>
      </c>
      <c r="M115" s="16">
        <v>2</v>
      </c>
      <c r="N115" s="16">
        <v>0</v>
      </c>
      <c r="O115" s="16">
        <v>0</v>
      </c>
      <c r="P115" s="16">
        <v>0</v>
      </c>
      <c r="Q115" s="16">
        <v>1</v>
      </c>
      <c r="R115" s="16">
        <v>1</v>
      </c>
      <c r="S115" s="16">
        <v>0</v>
      </c>
      <c r="T115" s="66">
        <v>0</v>
      </c>
      <c r="U115" s="14">
        <v>0</v>
      </c>
    </row>
    <row r="116" spans="3:21">
      <c r="C116" s="17" t="s">
        <v>130</v>
      </c>
      <c r="D116" s="191">
        <v>5</v>
      </c>
      <c r="E116" s="16">
        <v>1.6</v>
      </c>
      <c r="F116" s="16">
        <v>0</v>
      </c>
      <c r="G116" s="16">
        <v>0.6</v>
      </c>
      <c r="H116" s="16">
        <v>1</v>
      </c>
      <c r="I116" s="16">
        <v>0</v>
      </c>
      <c r="J116" s="16">
        <v>1.35</v>
      </c>
      <c r="K116" s="16">
        <v>0</v>
      </c>
      <c r="L116" s="16">
        <v>1.35</v>
      </c>
      <c r="M116" s="16">
        <v>1.75</v>
      </c>
      <c r="N116" s="16">
        <v>0</v>
      </c>
      <c r="O116" s="16">
        <v>0</v>
      </c>
      <c r="P116" s="16">
        <v>0</v>
      </c>
      <c r="Q116" s="16">
        <v>3</v>
      </c>
      <c r="R116" s="16">
        <v>1.6</v>
      </c>
      <c r="S116" s="16">
        <v>0</v>
      </c>
      <c r="T116" s="66">
        <v>1.75</v>
      </c>
      <c r="U116" s="14">
        <v>0</v>
      </c>
    </row>
    <row r="117" spans="3:21">
      <c r="C117" s="17" t="s">
        <v>138</v>
      </c>
      <c r="D117" s="191">
        <v>1</v>
      </c>
      <c r="E117" s="16">
        <v>0</v>
      </c>
      <c r="F117" s="16">
        <v>0</v>
      </c>
      <c r="G117" s="16">
        <v>0</v>
      </c>
      <c r="H117" s="16">
        <v>0</v>
      </c>
      <c r="I117" s="16">
        <v>0</v>
      </c>
      <c r="J117" s="16">
        <v>1</v>
      </c>
      <c r="K117" s="16">
        <v>0</v>
      </c>
      <c r="L117" s="16">
        <v>0</v>
      </c>
      <c r="M117" s="16">
        <v>0</v>
      </c>
      <c r="N117" s="16">
        <v>0</v>
      </c>
      <c r="O117" s="16">
        <v>0</v>
      </c>
      <c r="P117" s="16">
        <v>0</v>
      </c>
      <c r="Q117" s="16">
        <v>1</v>
      </c>
      <c r="R117" s="16">
        <v>0</v>
      </c>
      <c r="S117" s="16">
        <v>0</v>
      </c>
      <c r="T117" s="66">
        <v>0</v>
      </c>
      <c r="U117" s="14">
        <v>1</v>
      </c>
    </row>
    <row r="118" spans="3:21">
      <c r="C118" s="17" t="s">
        <v>554</v>
      </c>
      <c r="D118" s="191">
        <v>1</v>
      </c>
      <c r="E118" s="16">
        <v>0</v>
      </c>
      <c r="F118" s="16">
        <v>0</v>
      </c>
      <c r="G118" s="16">
        <v>0</v>
      </c>
      <c r="H118" s="16">
        <v>0</v>
      </c>
      <c r="I118" s="16">
        <v>0</v>
      </c>
      <c r="J118" s="16">
        <v>0</v>
      </c>
      <c r="K118" s="16">
        <v>0</v>
      </c>
      <c r="L118" s="16">
        <v>0</v>
      </c>
      <c r="M118" s="16">
        <v>0</v>
      </c>
      <c r="N118" s="16">
        <v>0</v>
      </c>
      <c r="O118" s="16">
        <v>0</v>
      </c>
      <c r="P118" s="16">
        <v>0</v>
      </c>
      <c r="Q118" s="16">
        <v>0</v>
      </c>
      <c r="R118" s="16">
        <v>0</v>
      </c>
      <c r="S118" s="16">
        <v>0</v>
      </c>
      <c r="T118" s="66">
        <v>0</v>
      </c>
      <c r="U118" s="14">
        <v>0</v>
      </c>
    </row>
    <row r="119" spans="3:21">
      <c r="C119" s="17" t="s">
        <v>413</v>
      </c>
      <c r="D119" s="191">
        <v>2</v>
      </c>
      <c r="E119" s="16">
        <v>0</v>
      </c>
      <c r="F119" s="16">
        <v>0.5</v>
      </c>
      <c r="G119" s="16">
        <v>0.5</v>
      </c>
      <c r="H119" s="16">
        <v>0.5</v>
      </c>
      <c r="I119" s="16">
        <v>0</v>
      </c>
      <c r="J119" s="16">
        <v>0</v>
      </c>
      <c r="K119" s="16">
        <v>0.5</v>
      </c>
      <c r="L119" s="16">
        <v>0</v>
      </c>
      <c r="M119" s="16">
        <v>1</v>
      </c>
      <c r="N119" s="16">
        <v>0</v>
      </c>
      <c r="O119" s="16">
        <v>0</v>
      </c>
      <c r="P119" s="16">
        <v>1</v>
      </c>
      <c r="Q119" s="16">
        <v>0.5</v>
      </c>
      <c r="R119" s="16">
        <v>1</v>
      </c>
      <c r="S119" s="16">
        <v>0</v>
      </c>
      <c r="T119" s="66">
        <v>0</v>
      </c>
      <c r="U119" s="14">
        <v>0</v>
      </c>
    </row>
    <row r="120" spans="3:21">
      <c r="C120" s="17" t="s">
        <v>173</v>
      </c>
      <c r="D120" s="191">
        <v>3</v>
      </c>
      <c r="E120" s="16">
        <v>0</v>
      </c>
      <c r="F120" s="16">
        <v>2</v>
      </c>
      <c r="G120" s="16">
        <v>0</v>
      </c>
      <c r="H120" s="16">
        <v>0</v>
      </c>
      <c r="I120" s="16">
        <v>1</v>
      </c>
      <c r="J120" s="16">
        <v>0</v>
      </c>
      <c r="K120" s="16">
        <v>0</v>
      </c>
      <c r="L120" s="16">
        <v>0</v>
      </c>
      <c r="M120" s="16">
        <v>1</v>
      </c>
      <c r="N120" s="16">
        <v>0</v>
      </c>
      <c r="O120" s="16">
        <v>0</v>
      </c>
      <c r="P120" s="16">
        <v>0</v>
      </c>
      <c r="Q120" s="16">
        <v>0</v>
      </c>
      <c r="R120" s="16">
        <v>1</v>
      </c>
      <c r="S120" s="16">
        <v>0</v>
      </c>
      <c r="T120" s="66">
        <v>0</v>
      </c>
      <c r="U120" s="14">
        <v>1</v>
      </c>
    </row>
    <row r="121" spans="3:21">
      <c r="C121" s="17" t="s">
        <v>552</v>
      </c>
      <c r="D121" s="191">
        <v>1</v>
      </c>
      <c r="E121" s="16">
        <v>1</v>
      </c>
      <c r="F121" s="16">
        <v>0</v>
      </c>
      <c r="G121" s="16">
        <v>1</v>
      </c>
      <c r="H121" s="16">
        <v>0</v>
      </c>
      <c r="I121" s="16">
        <v>0</v>
      </c>
      <c r="J121" s="16">
        <v>1</v>
      </c>
      <c r="K121" s="16">
        <v>0</v>
      </c>
      <c r="L121" s="16">
        <v>0</v>
      </c>
      <c r="M121" s="16">
        <v>0</v>
      </c>
      <c r="N121" s="16">
        <v>0</v>
      </c>
      <c r="O121" s="16">
        <v>0</v>
      </c>
      <c r="P121" s="16">
        <v>0</v>
      </c>
      <c r="Q121" s="16">
        <v>0</v>
      </c>
      <c r="R121" s="16">
        <v>0</v>
      </c>
      <c r="S121" s="16">
        <v>0</v>
      </c>
      <c r="T121" s="66">
        <v>0</v>
      </c>
      <c r="U121" s="14">
        <v>0</v>
      </c>
    </row>
    <row r="122" spans="3:21">
      <c r="C122" s="17" t="s">
        <v>117</v>
      </c>
      <c r="D122" s="191">
        <v>2</v>
      </c>
      <c r="E122" s="16">
        <v>0</v>
      </c>
      <c r="F122" s="16">
        <v>1</v>
      </c>
      <c r="G122" s="16">
        <v>0</v>
      </c>
      <c r="H122" s="16">
        <v>0</v>
      </c>
      <c r="I122" s="16">
        <v>0</v>
      </c>
      <c r="J122" s="16">
        <v>0</v>
      </c>
      <c r="K122" s="16">
        <v>0</v>
      </c>
      <c r="L122" s="16">
        <v>0</v>
      </c>
      <c r="M122" s="16">
        <v>0</v>
      </c>
      <c r="N122" s="16">
        <v>0</v>
      </c>
      <c r="O122" s="16">
        <v>0</v>
      </c>
      <c r="P122" s="16">
        <v>1</v>
      </c>
      <c r="Q122" s="16">
        <v>1</v>
      </c>
      <c r="R122" s="16">
        <v>0</v>
      </c>
      <c r="S122" s="16">
        <v>0</v>
      </c>
      <c r="T122" s="66">
        <v>1</v>
      </c>
      <c r="U122" s="14">
        <v>1</v>
      </c>
    </row>
    <row r="123" spans="3:21">
      <c r="C123" s="17" t="s">
        <v>142</v>
      </c>
      <c r="D123" s="191">
        <v>2</v>
      </c>
      <c r="E123" s="16">
        <v>0</v>
      </c>
      <c r="F123" s="16">
        <v>0</v>
      </c>
      <c r="G123" s="16">
        <v>0</v>
      </c>
      <c r="H123" s="16">
        <v>0</v>
      </c>
      <c r="I123" s="16">
        <v>0</v>
      </c>
      <c r="J123" s="16">
        <v>2</v>
      </c>
      <c r="K123" s="16">
        <v>0</v>
      </c>
      <c r="L123" s="16">
        <v>0</v>
      </c>
      <c r="M123" s="16">
        <v>0</v>
      </c>
      <c r="N123" s="16">
        <v>0</v>
      </c>
      <c r="O123" s="16">
        <v>0</v>
      </c>
      <c r="P123" s="16">
        <v>0</v>
      </c>
      <c r="Q123" s="16">
        <v>1</v>
      </c>
      <c r="R123" s="16">
        <v>0</v>
      </c>
      <c r="S123" s="16">
        <v>0</v>
      </c>
      <c r="T123" s="66">
        <v>2</v>
      </c>
      <c r="U123" s="14">
        <v>0</v>
      </c>
    </row>
    <row r="124" spans="3:21">
      <c r="C124" s="17" t="s">
        <v>343</v>
      </c>
      <c r="D124" s="191">
        <v>3</v>
      </c>
      <c r="E124" s="16">
        <v>1</v>
      </c>
      <c r="F124" s="16">
        <v>1</v>
      </c>
      <c r="G124" s="16">
        <v>0</v>
      </c>
      <c r="H124" s="16">
        <v>0</v>
      </c>
      <c r="I124" s="16">
        <v>0</v>
      </c>
      <c r="J124" s="16">
        <v>1</v>
      </c>
      <c r="K124" s="16">
        <v>0</v>
      </c>
      <c r="L124" s="16">
        <v>1</v>
      </c>
      <c r="M124" s="16">
        <v>0</v>
      </c>
      <c r="N124" s="16">
        <v>1</v>
      </c>
      <c r="O124" s="16">
        <v>0</v>
      </c>
      <c r="P124" s="16">
        <v>0</v>
      </c>
      <c r="Q124" s="16">
        <v>2</v>
      </c>
      <c r="R124" s="16">
        <v>0</v>
      </c>
      <c r="S124" s="16">
        <v>0</v>
      </c>
      <c r="T124" s="66">
        <v>1</v>
      </c>
      <c r="U124" s="14">
        <v>0</v>
      </c>
    </row>
    <row r="125" spans="3:21">
      <c r="C125" s="17" t="s">
        <v>152</v>
      </c>
      <c r="D125" s="191">
        <v>6</v>
      </c>
      <c r="E125" s="16">
        <v>0.25</v>
      </c>
      <c r="F125" s="16">
        <v>0.6</v>
      </c>
      <c r="G125" s="16">
        <v>0.85</v>
      </c>
      <c r="H125" s="16">
        <v>0.75</v>
      </c>
      <c r="I125" s="16">
        <v>0.85</v>
      </c>
      <c r="J125" s="16">
        <v>1.85</v>
      </c>
      <c r="K125" s="16">
        <v>1.25</v>
      </c>
      <c r="L125" s="16">
        <v>1.75</v>
      </c>
      <c r="M125" s="16">
        <v>1.5</v>
      </c>
      <c r="N125" s="16">
        <v>1</v>
      </c>
      <c r="O125" s="16">
        <v>0</v>
      </c>
      <c r="P125" s="16">
        <v>0.25</v>
      </c>
      <c r="Q125" s="16">
        <v>1.75</v>
      </c>
      <c r="R125" s="16">
        <v>1.25</v>
      </c>
      <c r="S125" s="16">
        <v>0</v>
      </c>
      <c r="T125" s="66">
        <v>0.75</v>
      </c>
      <c r="U125" s="14">
        <v>2</v>
      </c>
    </row>
    <row r="126" spans="3:21">
      <c r="C126" s="17" t="s">
        <v>154</v>
      </c>
      <c r="D126" s="191">
        <v>12</v>
      </c>
      <c r="E126" s="16">
        <v>3.6</v>
      </c>
      <c r="F126" s="16">
        <v>3</v>
      </c>
      <c r="G126" s="16">
        <v>3</v>
      </c>
      <c r="H126" s="16">
        <v>0</v>
      </c>
      <c r="I126" s="16">
        <v>1.6</v>
      </c>
      <c r="J126" s="16">
        <v>3.7</v>
      </c>
      <c r="K126" s="16">
        <v>0.5</v>
      </c>
      <c r="L126" s="16">
        <v>2</v>
      </c>
      <c r="M126" s="16">
        <v>3.6</v>
      </c>
      <c r="N126" s="16">
        <v>1</v>
      </c>
      <c r="O126" s="16">
        <v>0.5</v>
      </c>
      <c r="P126" s="16">
        <v>3</v>
      </c>
      <c r="Q126" s="16">
        <v>2.7</v>
      </c>
      <c r="R126" s="16">
        <v>1.5</v>
      </c>
      <c r="S126" s="16">
        <v>0.6</v>
      </c>
      <c r="T126" s="66">
        <v>1.5</v>
      </c>
      <c r="U126" s="14">
        <v>0.6</v>
      </c>
    </row>
    <row r="127" spans="3:21">
      <c r="C127" s="17" t="s">
        <v>150</v>
      </c>
      <c r="D127" s="191">
        <v>2</v>
      </c>
      <c r="E127" s="16">
        <v>0</v>
      </c>
      <c r="F127" s="16">
        <v>0</v>
      </c>
      <c r="G127" s="16">
        <v>0</v>
      </c>
      <c r="H127" s="16">
        <v>0</v>
      </c>
      <c r="I127" s="16">
        <v>1</v>
      </c>
      <c r="J127" s="16">
        <v>0</v>
      </c>
      <c r="K127" s="16">
        <v>0</v>
      </c>
      <c r="L127" s="16">
        <v>1</v>
      </c>
      <c r="M127" s="16">
        <v>1</v>
      </c>
      <c r="N127" s="16">
        <v>0</v>
      </c>
      <c r="O127" s="16">
        <v>0</v>
      </c>
      <c r="P127" s="16">
        <v>0</v>
      </c>
      <c r="Q127" s="16">
        <v>0</v>
      </c>
      <c r="R127" s="16">
        <v>0</v>
      </c>
      <c r="S127" s="16">
        <v>0</v>
      </c>
      <c r="T127" s="66">
        <v>0</v>
      </c>
      <c r="U127" s="14">
        <v>0</v>
      </c>
    </row>
    <row r="128" spans="3:21">
      <c r="C128" s="17" t="s">
        <v>131</v>
      </c>
      <c r="D128" s="191">
        <v>3</v>
      </c>
      <c r="E128" s="16">
        <v>0.57272727272727275</v>
      </c>
      <c r="F128" s="16">
        <v>0.27272727272727271</v>
      </c>
      <c r="G128" s="16">
        <v>0.57272727272727275</v>
      </c>
      <c r="H128" s="16">
        <v>0.3</v>
      </c>
      <c r="I128" s="16">
        <v>0</v>
      </c>
      <c r="J128" s="16">
        <v>0.3</v>
      </c>
      <c r="K128" s="16">
        <v>0.27272727272727271</v>
      </c>
      <c r="L128" s="16">
        <v>0.3</v>
      </c>
      <c r="M128" s="16">
        <v>1.5727272727272728</v>
      </c>
      <c r="N128" s="16">
        <v>0.27272727272727271</v>
      </c>
      <c r="O128" s="16">
        <v>0</v>
      </c>
      <c r="P128" s="16">
        <v>0.57272727272727275</v>
      </c>
      <c r="Q128" s="16">
        <v>0.57272727272727275</v>
      </c>
      <c r="R128" s="16">
        <v>0.57272727272727275</v>
      </c>
      <c r="S128" s="16">
        <v>0</v>
      </c>
      <c r="T128" s="66">
        <v>0.27272727272727271</v>
      </c>
      <c r="U128" s="14">
        <v>0</v>
      </c>
    </row>
    <row r="129" spans="3:21">
      <c r="C129" s="17" t="s">
        <v>418</v>
      </c>
      <c r="D129" s="191"/>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66">
        <v>0</v>
      </c>
      <c r="U129" s="14">
        <v>0</v>
      </c>
    </row>
    <row r="130" spans="3:21">
      <c r="C130" s="17" t="s">
        <v>121</v>
      </c>
      <c r="D130" s="191">
        <v>9</v>
      </c>
      <c r="E130" s="16">
        <v>3.6071428571428572</v>
      </c>
      <c r="F130" s="16">
        <v>2.4285714285714284</v>
      </c>
      <c r="G130" s="16">
        <v>2.8571428571428572</v>
      </c>
      <c r="H130" s="16">
        <v>2.1785714285714288</v>
      </c>
      <c r="I130" s="16">
        <v>0</v>
      </c>
      <c r="J130" s="16">
        <v>0.8571428571428571</v>
      </c>
      <c r="K130" s="16">
        <v>0</v>
      </c>
      <c r="L130" s="16">
        <v>0</v>
      </c>
      <c r="M130" s="16">
        <v>2.1785714285714284</v>
      </c>
      <c r="N130" s="16">
        <v>2</v>
      </c>
      <c r="O130" s="16">
        <v>0</v>
      </c>
      <c r="P130" s="16">
        <v>2</v>
      </c>
      <c r="Q130" s="16">
        <v>0.8571428571428571</v>
      </c>
      <c r="R130" s="16">
        <v>2</v>
      </c>
      <c r="S130" s="16">
        <v>0</v>
      </c>
      <c r="T130" s="66">
        <v>0</v>
      </c>
      <c r="U130" s="14">
        <v>0.42857142857142855</v>
      </c>
    </row>
    <row r="131" spans="3:21">
      <c r="C131" s="17" t="s">
        <v>486</v>
      </c>
      <c r="D131" s="191">
        <v>1</v>
      </c>
      <c r="E131" s="16">
        <v>0.6</v>
      </c>
      <c r="F131" s="16">
        <v>0.6</v>
      </c>
      <c r="G131" s="16">
        <v>0.6</v>
      </c>
      <c r="H131" s="16">
        <v>0</v>
      </c>
      <c r="I131" s="16">
        <v>0</v>
      </c>
      <c r="J131" s="16">
        <v>0</v>
      </c>
      <c r="K131" s="16">
        <v>0.6</v>
      </c>
      <c r="L131" s="16">
        <v>0</v>
      </c>
      <c r="M131" s="16">
        <v>0.6</v>
      </c>
      <c r="N131" s="16">
        <v>0</v>
      </c>
      <c r="O131" s="16">
        <v>0</v>
      </c>
      <c r="P131" s="16">
        <v>0</v>
      </c>
      <c r="Q131" s="16">
        <v>0</v>
      </c>
      <c r="R131" s="16">
        <v>0</v>
      </c>
      <c r="S131" s="16">
        <v>0</v>
      </c>
      <c r="T131" s="66">
        <v>0</v>
      </c>
      <c r="U131" s="14">
        <v>0</v>
      </c>
    </row>
    <row r="132" spans="3:21">
      <c r="C132" s="17" t="s">
        <v>344</v>
      </c>
      <c r="D132" s="191">
        <v>2</v>
      </c>
      <c r="E132" s="16">
        <v>0</v>
      </c>
      <c r="F132" s="16">
        <v>1</v>
      </c>
      <c r="G132" s="16">
        <v>0</v>
      </c>
      <c r="H132" s="16">
        <v>1</v>
      </c>
      <c r="I132" s="16">
        <v>0</v>
      </c>
      <c r="J132" s="16">
        <v>0</v>
      </c>
      <c r="K132" s="16">
        <v>0</v>
      </c>
      <c r="L132" s="16">
        <v>0</v>
      </c>
      <c r="M132" s="16">
        <v>1</v>
      </c>
      <c r="N132" s="16">
        <v>0</v>
      </c>
      <c r="O132" s="16">
        <v>0</v>
      </c>
      <c r="P132" s="16">
        <v>0</v>
      </c>
      <c r="Q132" s="16">
        <v>2</v>
      </c>
      <c r="R132" s="16">
        <v>0</v>
      </c>
      <c r="S132" s="16">
        <v>0</v>
      </c>
      <c r="T132" s="66">
        <v>0</v>
      </c>
      <c r="U132" s="14">
        <v>0</v>
      </c>
    </row>
    <row r="133" spans="3:21">
      <c r="C133" s="17" t="s">
        <v>120</v>
      </c>
      <c r="D133" s="191">
        <v>2</v>
      </c>
      <c r="E133" s="16">
        <v>0</v>
      </c>
      <c r="F133" s="16">
        <v>0</v>
      </c>
      <c r="G133" s="16">
        <v>0</v>
      </c>
      <c r="H133" s="16">
        <v>0</v>
      </c>
      <c r="I133" s="16">
        <v>0</v>
      </c>
      <c r="J133" s="16">
        <v>0</v>
      </c>
      <c r="K133" s="16">
        <v>0</v>
      </c>
      <c r="L133" s="16">
        <v>2</v>
      </c>
      <c r="M133" s="16">
        <v>0</v>
      </c>
      <c r="N133" s="16">
        <v>0</v>
      </c>
      <c r="O133" s="16">
        <v>0</v>
      </c>
      <c r="P133" s="16">
        <v>1</v>
      </c>
      <c r="Q133" s="16">
        <v>0</v>
      </c>
      <c r="R133" s="16">
        <v>1</v>
      </c>
      <c r="S133" s="16">
        <v>0</v>
      </c>
      <c r="T133" s="66">
        <v>0</v>
      </c>
      <c r="U133" s="14">
        <v>0</v>
      </c>
    </row>
    <row r="134" spans="3:21">
      <c r="C134" s="17" t="s">
        <v>414</v>
      </c>
      <c r="D134" s="191">
        <v>1</v>
      </c>
      <c r="E134" s="16">
        <v>0.42857142857142855</v>
      </c>
      <c r="F134" s="16">
        <v>0.42857142857142855</v>
      </c>
      <c r="G134" s="16">
        <v>0.42857142857142855</v>
      </c>
      <c r="H134" s="16">
        <v>0.42857142857142855</v>
      </c>
      <c r="I134" s="16">
        <v>0</v>
      </c>
      <c r="J134" s="16">
        <v>0</v>
      </c>
      <c r="K134" s="16">
        <v>0</v>
      </c>
      <c r="L134" s="16">
        <v>0</v>
      </c>
      <c r="M134" s="16">
        <v>0</v>
      </c>
      <c r="N134" s="16">
        <v>0.42857142857142855</v>
      </c>
      <c r="O134" s="16">
        <v>0</v>
      </c>
      <c r="P134" s="16">
        <v>0.42857142857142855</v>
      </c>
      <c r="Q134" s="16">
        <v>0</v>
      </c>
      <c r="R134" s="16">
        <v>0</v>
      </c>
      <c r="S134" s="16">
        <v>0</v>
      </c>
      <c r="T134" s="66">
        <v>0</v>
      </c>
      <c r="U134" s="14">
        <v>0</v>
      </c>
    </row>
    <row r="135" spans="3:21">
      <c r="C135" s="17" t="s">
        <v>155</v>
      </c>
      <c r="D135" s="191">
        <v>1</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66">
        <v>0</v>
      </c>
      <c r="U135" s="14">
        <v>0</v>
      </c>
    </row>
    <row r="136" spans="3:21">
      <c r="C136" s="17" t="s">
        <v>114</v>
      </c>
      <c r="D136" s="191">
        <v>3</v>
      </c>
      <c r="E136" s="16">
        <v>0</v>
      </c>
      <c r="F136" s="16">
        <v>0</v>
      </c>
      <c r="G136" s="16">
        <v>0</v>
      </c>
      <c r="H136" s="16">
        <v>1</v>
      </c>
      <c r="I136" s="16">
        <v>1</v>
      </c>
      <c r="J136" s="16">
        <v>0</v>
      </c>
      <c r="K136" s="16">
        <v>0</v>
      </c>
      <c r="L136" s="16">
        <v>1</v>
      </c>
      <c r="M136" s="16">
        <v>2</v>
      </c>
      <c r="N136" s="16">
        <v>2</v>
      </c>
      <c r="O136" s="16">
        <v>0</v>
      </c>
      <c r="P136" s="16">
        <v>0</v>
      </c>
      <c r="Q136" s="16">
        <v>0</v>
      </c>
      <c r="R136" s="16">
        <v>1</v>
      </c>
      <c r="S136" s="16">
        <v>0</v>
      </c>
      <c r="T136" s="66">
        <v>0</v>
      </c>
      <c r="U136" s="14">
        <v>0</v>
      </c>
    </row>
    <row r="137" spans="3:21">
      <c r="C137" s="17" t="s">
        <v>110</v>
      </c>
      <c r="D137" s="191">
        <v>4</v>
      </c>
      <c r="E137" s="16">
        <v>2</v>
      </c>
      <c r="F137" s="16">
        <v>1</v>
      </c>
      <c r="G137" s="16">
        <v>3</v>
      </c>
      <c r="H137" s="16">
        <v>0</v>
      </c>
      <c r="I137" s="16">
        <v>0</v>
      </c>
      <c r="J137" s="16">
        <v>0</v>
      </c>
      <c r="K137" s="16">
        <v>0</v>
      </c>
      <c r="L137" s="16">
        <v>0</v>
      </c>
      <c r="M137" s="16">
        <v>0</v>
      </c>
      <c r="N137" s="16">
        <v>1</v>
      </c>
      <c r="O137" s="16">
        <v>0</v>
      </c>
      <c r="P137" s="16">
        <v>0</v>
      </c>
      <c r="Q137" s="16">
        <v>0</v>
      </c>
      <c r="R137" s="16">
        <v>0</v>
      </c>
      <c r="S137" s="16">
        <v>0</v>
      </c>
      <c r="T137" s="66">
        <v>0</v>
      </c>
      <c r="U137" s="14">
        <v>0</v>
      </c>
    </row>
    <row r="138" spans="3:21">
      <c r="C138" s="17" t="s">
        <v>522</v>
      </c>
      <c r="D138" s="191">
        <v>2</v>
      </c>
      <c r="E138" s="16">
        <v>0</v>
      </c>
      <c r="F138" s="16">
        <v>0</v>
      </c>
      <c r="G138" s="16">
        <v>0</v>
      </c>
      <c r="H138" s="16">
        <v>0</v>
      </c>
      <c r="I138" s="16">
        <v>1</v>
      </c>
      <c r="J138" s="16">
        <v>0</v>
      </c>
      <c r="K138" s="16">
        <v>0</v>
      </c>
      <c r="L138" s="16">
        <v>1</v>
      </c>
      <c r="M138" s="16">
        <v>0</v>
      </c>
      <c r="N138" s="16">
        <v>0</v>
      </c>
      <c r="O138" s="16">
        <v>0</v>
      </c>
      <c r="P138" s="16">
        <v>0</v>
      </c>
      <c r="Q138" s="16">
        <v>0</v>
      </c>
      <c r="R138" s="16">
        <v>1</v>
      </c>
      <c r="S138" s="16">
        <v>0</v>
      </c>
      <c r="T138" s="66">
        <v>0</v>
      </c>
      <c r="U138" s="14">
        <v>0</v>
      </c>
    </row>
    <row r="139" spans="3:21">
      <c r="C139" s="17" t="s">
        <v>168</v>
      </c>
      <c r="D139" s="191">
        <v>2</v>
      </c>
      <c r="E139" s="16">
        <v>0</v>
      </c>
      <c r="F139" s="16">
        <v>0</v>
      </c>
      <c r="G139" s="16">
        <v>0</v>
      </c>
      <c r="H139" s="16">
        <v>0</v>
      </c>
      <c r="I139" s="16">
        <v>0</v>
      </c>
      <c r="J139" s="16">
        <v>0</v>
      </c>
      <c r="K139" s="16">
        <v>0</v>
      </c>
      <c r="L139" s="16">
        <v>1</v>
      </c>
      <c r="M139" s="16">
        <v>1</v>
      </c>
      <c r="N139" s="16">
        <v>1</v>
      </c>
      <c r="O139" s="16">
        <v>0</v>
      </c>
      <c r="P139" s="16">
        <v>0</v>
      </c>
      <c r="Q139" s="16">
        <v>1</v>
      </c>
      <c r="R139" s="16">
        <v>0</v>
      </c>
      <c r="S139" s="16">
        <v>0</v>
      </c>
      <c r="T139" s="66">
        <v>0</v>
      </c>
      <c r="U139" s="14">
        <v>0</v>
      </c>
    </row>
    <row r="140" spans="3:21">
      <c r="C140" s="21" t="s">
        <v>265</v>
      </c>
      <c r="D140" s="193">
        <v>403</v>
      </c>
      <c r="E140" s="22">
        <v>92.635855810855801</v>
      </c>
      <c r="F140" s="22">
        <v>89.914535464535476</v>
      </c>
      <c r="G140" s="22">
        <v>79.455985680985663</v>
      </c>
      <c r="H140" s="22">
        <v>39.571461871461871</v>
      </c>
      <c r="I140" s="22">
        <v>29.266591741591743</v>
      </c>
      <c r="J140" s="22">
        <v>78.526623376623377</v>
      </c>
      <c r="K140" s="22">
        <v>29.574059274059277</v>
      </c>
      <c r="L140" s="22">
        <v>45.396461871461867</v>
      </c>
      <c r="M140" s="22">
        <v>78.580985680985677</v>
      </c>
      <c r="N140" s="22">
        <v>53.615725940725945</v>
      </c>
      <c r="O140" s="22">
        <v>8.212121212121211</v>
      </c>
      <c r="P140" s="22">
        <v>65.163344988344988</v>
      </c>
      <c r="Q140" s="22">
        <v>101.00519480519479</v>
      </c>
      <c r="R140" s="22">
        <v>73.59202464202464</v>
      </c>
      <c r="S140" s="22">
        <v>4.1072843822843819</v>
      </c>
      <c r="T140" s="67">
        <v>37.817099567099575</v>
      </c>
      <c r="U140" s="23">
        <v>29.332359307359312</v>
      </c>
    </row>
  </sheetData>
  <mergeCells count="2">
    <mergeCell ref="A1:W1"/>
    <mergeCell ref="A2: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39"/>
  <sheetViews>
    <sheetView showGridLines="0" workbookViewId="0">
      <pane xSplit="3" ySplit="12" topLeftCell="D13" activePane="bottomRight" state="frozen"/>
      <selection pane="topRight" activeCell="D1" sqref="D1"/>
      <selection pane="bottomLeft" activeCell="A13" sqref="A13"/>
      <selection pane="bottomRight" sqref="A1:R1"/>
    </sheetView>
  </sheetViews>
  <sheetFormatPr defaultRowHeight="15"/>
  <cols>
    <col min="2" max="2" width="29.7109375" customWidth="1"/>
    <col min="3" max="3" width="26.7109375" bestFit="1" customWidth="1"/>
    <col min="4" max="4" width="20.85546875" bestFit="1" customWidth="1"/>
    <col min="5" max="5" width="25.5703125" bestFit="1" customWidth="1"/>
    <col min="6" max="6" width="16.28515625" bestFit="1" customWidth="1"/>
    <col min="7" max="7" width="18.28515625" bestFit="1" customWidth="1"/>
    <col min="8" max="9" width="8.28515625" bestFit="1" customWidth="1"/>
    <col min="10" max="10" width="7" bestFit="1" customWidth="1"/>
    <col min="11" max="11" width="21.85546875" bestFit="1" customWidth="1"/>
    <col min="12" max="12" width="6" bestFit="1" customWidth="1"/>
    <col min="13" max="13" width="21.140625" bestFit="1" customWidth="1"/>
    <col min="14" max="14" width="14.5703125" bestFit="1" customWidth="1"/>
    <col min="15" max="15" width="35.140625" bestFit="1" customWidth="1"/>
    <col min="16" max="16" width="10.140625" bestFit="1" customWidth="1"/>
    <col min="17" max="17" width="9.140625" bestFit="1" customWidth="1"/>
    <col min="18" max="18" width="8.42578125" customWidth="1"/>
  </cols>
  <sheetData>
    <row r="1" spans="1:18" ht="37.5">
      <c r="A1" s="188" t="s">
        <v>314</v>
      </c>
      <c r="B1" s="188"/>
      <c r="C1" s="188"/>
      <c r="D1" s="188"/>
      <c r="E1" s="188"/>
      <c r="F1" s="188"/>
      <c r="G1" s="188"/>
      <c r="H1" s="188"/>
      <c r="I1" s="188"/>
      <c r="J1" s="188"/>
      <c r="K1" s="188"/>
      <c r="L1" s="188"/>
      <c r="M1" s="188"/>
      <c r="N1" s="188"/>
      <c r="O1" s="188"/>
      <c r="P1" s="188"/>
      <c r="Q1" s="188"/>
      <c r="R1" s="188"/>
    </row>
    <row r="2" spans="1:18">
      <c r="A2" s="187" t="s">
        <v>422</v>
      </c>
      <c r="B2" s="187"/>
    </row>
    <row r="13" spans="1:18">
      <c r="C13" s="15" t="s">
        <v>274</v>
      </c>
      <c r="D13" t="s">
        <v>266</v>
      </c>
      <c r="E13" t="s">
        <v>309</v>
      </c>
      <c r="F13" t="s">
        <v>310</v>
      </c>
      <c r="G13" t="s">
        <v>70</v>
      </c>
      <c r="H13" t="s">
        <v>73</v>
      </c>
      <c r="I13" t="s">
        <v>75</v>
      </c>
      <c r="J13" t="s">
        <v>65</v>
      </c>
      <c r="K13" t="s">
        <v>311</v>
      </c>
      <c r="L13" t="s">
        <v>71</v>
      </c>
      <c r="M13" t="s">
        <v>312</v>
      </c>
      <c r="N13" t="s">
        <v>313</v>
      </c>
      <c r="O13" t="s">
        <v>66</v>
      </c>
      <c r="P13" t="s">
        <v>69</v>
      </c>
      <c r="Q13" s="13" t="s">
        <v>72</v>
      </c>
    </row>
    <row r="14" spans="1:18">
      <c r="C14" s="73" t="s">
        <v>415</v>
      </c>
      <c r="D14" s="191">
        <v>30</v>
      </c>
      <c r="E14" s="191">
        <v>19</v>
      </c>
      <c r="F14" s="191">
        <v>14</v>
      </c>
      <c r="G14" s="191">
        <v>4</v>
      </c>
      <c r="H14" s="191">
        <v>3</v>
      </c>
      <c r="I14" s="191">
        <v>18</v>
      </c>
      <c r="J14" s="191">
        <v>2</v>
      </c>
      <c r="K14" s="191">
        <v>3</v>
      </c>
      <c r="L14" s="191">
        <v>0</v>
      </c>
      <c r="M14" s="191">
        <v>1</v>
      </c>
      <c r="N14" s="191">
        <v>3</v>
      </c>
      <c r="O14" s="191">
        <v>9</v>
      </c>
      <c r="P14" s="191">
        <v>4</v>
      </c>
      <c r="Q14" s="192">
        <v>1</v>
      </c>
    </row>
    <row r="15" spans="1:18">
      <c r="C15" s="73" t="s">
        <v>631</v>
      </c>
      <c r="D15" s="191">
        <v>1</v>
      </c>
      <c r="E15" s="191">
        <v>1</v>
      </c>
      <c r="F15" s="191">
        <v>1</v>
      </c>
      <c r="G15" s="191">
        <v>0</v>
      </c>
      <c r="H15" s="191">
        <v>0</v>
      </c>
      <c r="I15" s="191">
        <v>1</v>
      </c>
      <c r="J15" s="191">
        <v>0</v>
      </c>
      <c r="K15" s="191">
        <v>0</v>
      </c>
      <c r="L15" s="191">
        <v>0</v>
      </c>
      <c r="M15" s="191">
        <v>0</v>
      </c>
      <c r="N15" s="191">
        <v>0</v>
      </c>
      <c r="O15" s="191">
        <v>0</v>
      </c>
      <c r="P15" s="191">
        <v>0</v>
      </c>
      <c r="Q15" s="192">
        <v>0</v>
      </c>
    </row>
    <row r="16" spans="1:18">
      <c r="C16" s="73" t="s">
        <v>577</v>
      </c>
      <c r="D16" s="191">
        <v>1</v>
      </c>
      <c r="E16" s="191">
        <v>0</v>
      </c>
      <c r="F16" s="191">
        <v>0</v>
      </c>
      <c r="G16" s="191">
        <v>0</v>
      </c>
      <c r="H16" s="191">
        <v>0</v>
      </c>
      <c r="I16" s="191">
        <v>0</v>
      </c>
      <c r="J16" s="191">
        <v>0</v>
      </c>
      <c r="K16" s="191">
        <v>0</v>
      </c>
      <c r="L16" s="191">
        <v>0</v>
      </c>
      <c r="M16" s="191">
        <v>0</v>
      </c>
      <c r="N16" s="191">
        <v>0</v>
      </c>
      <c r="O16" s="191">
        <v>0</v>
      </c>
      <c r="P16" s="191">
        <v>0</v>
      </c>
      <c r="Q16" s="192">
        <v>0</v>
      </c>
    </row>
    <row r="17" spans="3:17">
      <c r="C17" s="73" t="s">
        <v>578</v>
      </c>
      <c r="D17" s="191">
        <v>1</v>
      </c>
      <c r="E17" s="191">
        <v>1</v>
      </c>
      <c r="F17" s="191">
        <v>1</v>
      </c>
      <c r="G17" s="191">
        <v>0</v>
      </c>
      <c r="H17" s="191">
        <v>0</v>
      </c>
      <c r="I17" s="191">
        <v>1</v>
      </c>
      <c r="J17" s="191">
        <v>0</v>
      </c>
      <c r="K17" s="191">
        <v>0</v>
      </c>
      <c r="L17" s="191">
        <v>0</v>
      </c>
      <c r="M17" s="191">
        <v>0</v>
      </c>
      <c r="N17" s="191">
        <v>0</v>
      </c>
      <c r="O17" s="191">
        <v>0</v>
      </c>
      <c r="P17" s="191">
        <v>0</v>
      </c>
      <c r="Q17" s="192">
        <v>0</v>
      </c>
    </row>
    <row r="18" spans="3:17">
      <c r="C18" s="73" t="s">
        <v>644</v>
      </c>
      <c r="D18" s="191">
        <v>1</v>
      </c>
      <c r="E18" s="191">
        <v>1</v>
      </c>
      <c r="F18" s="191">
        <v>0</v>
      </c>
      <c r="G18" s="191">
        <v>1</v>
      </c>
      <c r="H18" s="191">
        <v>0</v>
      </c>
      <c r="I18" s="191">
        <v>0</v>
      </c>
      <c r="J18" s="191">
        <v>0</v>
      </c>
      <c r="K18" s="191">
        <v>0</v>
      </c>
      <c r="L18" s="191">
        <v>0</v>
      </c>
      <c r="M18" s="191">
        <v>0</v>
      </c>
      <c r="N18" s="191">
        <v>1</v>
      </c>
      <c r="O18" s="191">
        <v>0</v>
      </c>
      <c r="P18" s="191">
        <v>0</v>
      </c>
      <c r="Q18" s="192">
        <v>0</v>
      </c>
    </row>
    <row r="19" spans="3:17">
      <c r="C19" s="73" t="s">
        <v>645</v>
      </c>
      <c r="D19" s="191">
        <v>1</v>
      </c>
      <c r="E19" s="191">
        <v>0</v>
      </c>
      <c r="F19" s="191">
        <v>0</v>
      </c>
      <c r="G19" s="191">
        <v>0</v>
      </c>
      <c r="H19" s="191">
        <v>0</v>
      </c>
      <c r="I19" s="191">
        <v>0</v>
      </c>
      <c r="J19" s="191">
        <v>0</v>
      </c>
      <c r="K19" s="191">
        <v>0</v>
      </c>
      <c r="L19" s="191">
        <v>0</v>
      </c>
      <c r="M19" s="191">
        <v>0</v>
      </c>
      <c r="N19" s="191">
        <v>0</v>
      </c>
      <c r="O19" s="191">
        <v>0</v>
      </c>
      <c r="P19" s="191">
        <v>0</v>
      </c>
      <c r="Q19" s="192">
        <v>0</v>
      </c>
    </row>
    <row r="20" spans="3:17">
      <c r="C20" s="73" t="s">
        <v>646</v>
      </c>
      <c r="D20" s="191">
        <v>1</v>
      </c>
      <c r="E20" s="191">
        <v>1</v>
      </c>
      <c r="F20" s="191">
        <v>0</v>
      </c>
      <c r="G20" s="191">
        <v>0</v>
      </c>
      <c r="H20" s="191">
        <v>0</v>
      </c>
      <c r="I20" s="191">
        <v>0</v>
      </c>
      <c r="J20" s="191">
        <v>0</v>
      </c>
      <c r="K20" s="191">
        <v>0</v>
      </c>
      <c r="L20" s="191">
        <v>0</v>
      </c>
      <c r="M20" s="191">
        <v>0</v>
      </c>
      <c r="N20" s="191">
        <v>0</v>
      </c>
      <c r="O20" s="191">
        <v>0</v>
      </c>
      <c r="P20" s="191">
        <v>0</v>
      </c>
      <c r="Q20" s="192">
        <v>0</v>
      </c>
    </row>
    <row r="21" spans="3:17">
      <c r="C21" s="73" t="s">
        <v>579</v>
      </c>
      <c r="D21" s="191">
        <v>7</v>
      </c>
      <c r="E21" s="191">
        <v>5</v>
      </c>
      <c r="F21" s="191">
        <v>2</v>
      </c>
      <c r="G21" s="191">
        <v>1</v>
      </c>
      <c r="H21" s="191">
        <v>0</v>
      </c>
      <c r="I21" s="191">
        <v>4</v>
      </c>
      <c r="J21" s="191">
        <v>0</v>
      </c>
      <c r="K21" s="191">
        <v>4</v>
      </c>
      <c r="L21" s="191">
        <v>1</v>
      </c>
      <c r="M21" s="191">
        <v>0</v>
      </c>
      <c r="N21" s="191">
        <v>0</v>
      </c>
      <c r="O21" s="191">
        <v>0</v>
      </c>
      <c r="P21" s="191">
        <v>3</v>
      </c>
      <c r="Q21" s="192">
        <v>0</v>
      </c>
    </row>
    <row r="22" spans="3:17">
      <c r="C22" s="73" t="s">
        <v>647</v>
      </c>
      <c r="D22" s="191">
        <v>2</v>
      </c>
      <c r="E22" s="191">
        <v>2</v>
      </c>
      <c r="F22" s="191">
        <v>0</v>
      </c>
      <c r="G22" s="191">
        <v>0</v>
      </c>
      <c r="H22" s="191">
        <v>1</v>
      </c>
      <c r="I22" s="191">
        <v>0</v>
      </c>
      <c r="J22" s="191">
        <v>0</v>
      </c>
      <c r="K22" s="191">
        <v>0</v>
      </c>
      <c r="L22" s="191">
        <v>0</v>
      </c>
      <c r="M22" s="191">
        <v>0</v>
      </c>
      <c r="N22" s="191">
        <v>0</v>
      </c>
      <c r="O22" s="191">
        <v>0</v>
      </c>
      <c r="P22" s="191">
        <v>0</v>
      </c>
      <c r="Q22" s="192">
        <v>0</v>
      </c>
    </row>
    <row r="23" spans="3:17">
      <c r="C23" s="73" t="s">
        <v>580</v>
      </c>
      <c r="D23" s="191">
        <v>1</v>
      </c>
      <c r="E23" s="191">
        <v>1</v>
      </c>
      <c r="F23" s="191">
        <v>0</v>
      </c>
      <c r="G23" s="191">
        <v>0</v>
      </c>
      <c r="H23" s="191">
        <v>0</v>
      </c>
      <c r="I23" s="191">
        <v>1</v>
      </c>
      <c r="J23" s="191">
        <v>1</v>
      </c>
      <c r="K23" s="191">
        <v>0</v>
      </c>
      <c r="L23" s="191">
        <v>0</v>
      </c>
      <c r="M23" s="191">
        <v>0</v>
      </c>
      <c r="N23" s="191">
        <v>0</v>
      </c>
      <c r="O23" s="191">
        <v>1</v>
      </c>
      <c r="P23" s="191">
        <v>0</v>
      </c>
      <c r="Q23" s="192">
        <v>0</v>
      </c>
    </row>
    <row r="24" spans="3:17">
      <c r="C24" s="73" t="s">
        <v>421</v>
      </c>
      <c r="D24" s="191">
        <v>1</v>
      </c>
      <c r="E24" s="191">
        <v>1</v>
      </c>
      <c r="F24" s="191">
        <v>0</v>
      </c>
      <c r="G24" s="191">
        <v>0</v>
      </c>
      <c r="H24" s="191">
        <v>0</v>
      </c>
      <c r="I24" s="191">
        <v>0</v>
      </c>
      <c r="J24" s="191">
        <v>0</v>
      </c>
      <c r="K24" s="191">
        <v>0</v>
      </c>
      <c r="L24" s="191">
        <v>0</v>
      </c>
      <c r="M24" s="191">
        <v>0</v>
      </c>
      <c r="N24" s="191">
        <v>0</v>
      </c>
      <c r="O24" s="191">
        <v>0</v>
      </c>
      <c r="P24" s="191">
        <v>1</v>
      </c>
      <c r="Q24" s="192">
        <v>0</v>
      </c>
    </row>
    <row r="25" spans="3:17">
      <c r="C25" s="73" t="s">
        <v>581</v>
      </c>
      <c r="D25" s="191">
        <v>1</v>
      </c>
      <c r="E25" s="191">
        <v>1</v>
      </c>
      <c r="F25" s="191">
        <v>0</v>
      </c>
      <c r="G25" s="191">
        <v>0</v>
      </c>
      <c r="H25" s="191">
        <v>0</v>
      </c>
      <c r="I25" s="191">
        <v>0</v>
      </c>
      <c r="J25" s="191">
        <v>0</v>
      </c>
      <c r="K25" s="191">
        <v>0</v>
      </c>
      <c r="L25" s="191">
        <v>0</v>
      </c>
      <c r="M25" s="191">
        <v>0</v>
      </c>
      <c r="N25" s="191">
        <v>0</v>
      </c>
      <c r="O25" s="191">
        <v>0</v>
      </c>
      <c r="P25" s="191">
        <v>1</v>
      </c>
      <c r="Q25" s="192">
        <v>0</v>
      </c>
    </row>
    <row r="26" spans="3:17">
      <c r="C26" s="73" t="s">
        <v>582</v>
      </c>
      <c r="D26" s="191">
        <v>1</v>
      </c>
      <c r="E26" s="191">
        <v>1</v>
      </c>
      <c r="F26" s="191">
        <v>1</v>
      </c>
      <c r="G26" s="191">
        <v>1</v>
      </c>
      <c r="H26" s="191">
        <v>1</v>
      </c>
      <c r="I26" s="191">
        <v>0</v>
      </c>
      <c r="J26" s="191">
        <v>0</v>
      </c>
      <c r="K26" s="191">
        <v>0</v>
      </c>
      <c r="L26" s="191">
        <v>0</v>
      </c>
      <c r="M26" s="191">
        <v>0</v>
      </c>
      <c r="N26" s="191">
        <v>0</v>
      </c>
      <c r="O26" s="191">
        <v>0</v>
      </c>
      <c r="P26" s="191">
        <v>0</v>
      </c>
      <c r="Q26" s="192">
        <v>0</v>
      </c>
    </row>
    <row r="27" spans="3:17">
      <c r="C27" s="73" t="s">
        <v>583</v>
      </c>
      <c r="D27" s="191">
        <v>1</v>
      </c>
      <c r="E27" s="191">
        <v>1</v>
      </c>
      <c r="F27" s="191">
        <v>0</v>
      </c>
      <c r="G27" s="191">
        <v>0</v>
      </c>
      <c r="H27" s="191">
        <v>0</v>
      </c>
      <c r="I27" s="191">
        <v>0</v>
      </c>
      <c r="J27" s="191">
        <v>0</v>
      </c>
      <c r="K27" s="191">
        <v>0</v>
      </c>
      <c r="L27" s="191">
        <v>0</v>
      </c>
      <c r="M27" s="191">
        <v>0</v>
      </c>
      <c r="N27" s="191">
        <v>0</v>
      </c>
      <c r="O27" s="191">
        <v>0</v>
      </c>
      <c r="P27" s="191">
        <v>0</v>
      </c>
      <c r="Q27" s="192">
        <v>0</v>
      </c>
    </row>
    <row r="28" spans="3:17">
      <c r="C28" s="73" t="s">
        <v>584</v>
      </c>
      <c r="D28" s="191">
        <v>4</v>
      </c>
      <c r="E28" s="191">
        <v>4</v>
      </c>
      <c r="F28" s="191">
        <v>1</v>
      </c>
      <c r="G28" s="191">
        <v>1</v>
      </c>
      <c r="H28" s="191">
        <v>0</v>
      </c>
      <c r="I28" s="191">
        <v>3</v>
      </c>
      <c r="J28" s="191">
        <v>0</v>
      </c>
      <c r="K28" s="191">
        <v>1</v>
      </c>
      <c r="L28" s="191">
        <v>0</v>
      </c>
      <c r="M28" s="191">
        <v>0</v>
      </c>
      <c r="N28" s="191">
        <v>0</v>
      </c>
      <c r="O28" s="191">
        <v>1</v>
      </c>
      <c r="P28" s="191">
        <v>0</v>
      </c>
      <c r="Q28" s="192">
        <v>0</v>
      </c>
    </row>
    <row r="29" spans="3:17">
      <c r="C29" s="73" t="s">
        <v>346</v>
      </c>
      <c r="D29" s="191">
        <v>2</v>
      </c>
      <c r="E29" s="191">
        <v>0</v>
      </c>
      <c r="F29" s="191">
        <v>1</v>
      </c>
      <c r="G29" s="191">
        <v>0</v>
      </c>
      <c r="H29" s="191">
        <v>0</v>
      </c>
      <c r="I29" s="191">
        <v>0</v>
      </c>
      <c r="J29" s="191">
        <v>0</v>
      </c>
      <c r="K29" s="191">
        <v>0</v>
      </c>
      <c r="L29" s="191">
        <v>1</v>
      </c>
      <c r="M29" s="191">
        <v>0</v>
      </c>
      <c r="N29" s="191">
        <v>0</v>
      </c>
      <c r="O29" s="191">
        <v>0</v>
      </c>
      <c r="P29" s="191">
        <v>0</v>
      </c>
      <c r="Q29" s="192">
        <v>0</v>
      </c>
    </row>
    <row r="30" spans="3:17">
      <c r="C30" s="73" t="s">
        <v>170</v>
      </c>
      <c r="D30" s="191">
        <v>4</v>
      </c>
      <c r="E30" s="191">
        <v>3</v>
      </c>
      <c r="F30" s="191">
        <v>0</v>
      </c>
      <c r="G30" s="191">
        <v>1</v>
      </c>
      <c r="H30" s="191">
        <v>0</v>
      </c>
      <c r="I30" s="191">
        <v>0</v>
      </c>
      <c r="J30" s="191">
        <v>0</v>
      </c>
      <c r="K30" s="191">
        <v>1</v>
      </c>
      <c r="L30" s="191">
        <v>0</v>
      </c>
      <c r="M30" s="191">
        <v>0</v>
      </c>
      <c r="N30" s="191">
        <v>0</v>
      </c>
      <c r="O30" s="191">
        <v>0</v>
      </c>
      <c r="P30" s="191">
        <v>1</v>
      </c>
      <c r="Q30" s="192">
        <v>0</v>
      </c>
    </row>
    <row r="31" spans="3:17">
      <c r="C31" s="73" t="s">
        <v>161</v>
      </c>
      <c r="D31" s="191">
        <v>2</v>
      </c>
      <c r="E31" s="191">
        <v>2</v>
      </c>
      <c r="F31" s="191">
        <v>0</v>
      </c>
      <c r="G31" s="191">
        <v>0</v>
      </c>
      <c r="H31" s="191">
        <v>0</v>
      </c>
      <c r="I31" s="191">
        <v>2</v>
      </c>
      <c r="J31" s="191">
        <v>0</v>
      </c>
      <c r="K31" s="191">
        <v>0</v>
      </c>
      <c r="L31" s="191">
        <v>0</v>
      </c>
      <c r="M31" s="191">
        <v>0</v>
      </c>
      <c r="N31" s="191">
        <v>0</v>
      </c>
      <c r="O31" s="191">
        <v>0</v>
      </c>
      <c r="P31" s="191">
        <v>0</v>
      </c>
      <c r="Q31" s="192">
        <v>0</v>
      </c>
    </row>
    <row r="32" spans="3:17">
      <c r="C32" s="73" t="s">
        <v>407</v>
      </c>
      <c r="D32" s="191">
        <v>1</v>
      </c>
      <c r="E32" s="191">
        <v>1</v>
      </c>
      <c r="F32" s="191">
        <v>0</v>
      </c>
      <c r="G32" s="191">
        <v>0</v>
      </c>
      <c r="H32" s="191">
        <v>0</v>
      </c>
      <c r="I32" s="191">
        <v>0</v>
      </c>
      <c r="J32" s="191">
        <v>0</v>
      </c>
      <c r="K32" s="191">
        <v>1</v>
      </c>
      <c r="L32" s="191">
        <v>1</v>
      </c>
      <c r="M32" s="191">
        <v>0</v>
      </c>
      <c r="N32" s="191">
        <v>0</v>
      </c>
      <c r="O32" s="191">
        <v>0</v>
      </c>
      <c r="P32" s="191">
        <v>1</v>
      </c>
      <c r="Q32" s="192">
        <v>0</v>
      </c>
    </row>
    <row r="33" spans="3:17">
      <c r="C33" s="73" t="s">
        <v>149</v>
      </c>
      <c r="D33" s="191">
        <v>3</v>
      </c>
      <c r="E33" s="191">
        <v>3</v>
      </c>
      <c r="F33" s="191">
        <v>1</v>
      </c>
      <c r="G33" s="191">
        <v>2</v>
      </c>
      <c r="H33" s="191">
        <v>1</v>
      </c>
      <c r="I33" s="191">
        <v>3</v>
      </c>
      <c r="J33" s="191">
        <v>1</v>
      </c>
      <c r="K33" s="191">
        <v>0</v>
      </c>
      <c r="L33" s="191">
        <v>0</v>
      </c>
      <c r="M33" s="191">
        <v>0</v>
      </c>
      <c r="N33" s="191">
        <v>0</v>
      </c>
      <c r="O33" s="191">
        <v>1</v>
      </c>
      <c r="P33" s="191">
        <v>1</v>
      </c>
      <c r="Q33" s="192">
        <v>0</v>
      </c>
    </row>
    <row r="34" spans="3:17">
      <c r="C34" s="73" t="s">
        <v>625</v>
      </c>
      <c r="D34" s="191">
        <v>1</v>
      </c>
      <c r="E34" s="191">
        <v>1</v>
      </c>
      <c r="F34" s="191">
        <v>1</v>
      </c>
      <c r="G34" s="191">
        <v>1</v>
      </c>
      <c r="H34" s="191">
        <v>1</v>
      </c>
      <c r="I34" s="191">
        <v>0</v>
      </c>
      <c r="J34" s="191">
        <v>0</v>
      </c>
      <c r="K34" s="191">
        <v>0</v>
      </c>
      <c r="L34" s="191">
        <v>0</v>
      </c>
      <c r="M34" s="191">
        <v>0</v>
      </c>
      <c r="N34" s="191">
        <v>0</v>
      </c>
      <c r="O34" s="191">
        <v>0</v>
      </c>
      <c r="P34" s="191">
        <v>0</v>
      </c>
      <c r="Q34" s="192">
        <v>0</v>
      </c>
    </row>
    <row r="35" spans="3:17">
      <c r="C35" s="73" t="s">
        <v>392</v>
      </c>
      <c r="D35" s="191">
        <v>1</v>
      </c>
      <c r="E35" s="191">
        <v>1</v>
      </c>
      <c r="F35" s="191">
        <v>0</v>
      </c>
      <c r="G35" s="191">
        <v>1</v>
      </c>
      <c r="H35" s="191">
        <v>0</v>
      </c>
      <c r="I35" s="191">
        <v>1</v>
      </c>
      <c r="J35" s="191">
        <v>0</v>
      </c>
      <c r="K35" s="191">
        <v>0</v>
      </c>
      <c r="L35" s="191">
        <v>0</v>
      </c>
      <c r="M35" s="191">
        <v>0</v>
      </c>
      <c r="N35" s="191">
        <v>0</v>
      </c>
      <c r="O35" s="191">
        <v>0</v>
      </c>
      <c r="P35" s="191">
        <v>0</v>
      </c>
      <c r="Q35" s="192">
        <v>0</v>
      </c>
    </row>
    <row r="36" spans="3:17">
      <c r="C36" s="73" t="s">
        <v>551</v>
      </c>
      <c r="D36" s="191">
        <v>2</v>
      </c>
      <c r="E36" s="191">
        <v>0</v>
      </c>
      <c r="F36" s="191">
        <v>0</v>
      </c>
      <c r="G36" s="191">
        <v>0</v>
      </c>
      <c r="H36" s="191">
        <v>0</v>
      </c>
      <c r="I36" s="191">
        <v>1</v>
      </c>
      <c r="J36" s="191">
        <v>0</v>
      </c>
      <c r="K36" s="191">
        <v>0</v>
      </c>
      <c r="L36" s="191">
        <v>0</v>
      </c>
      <c r="M36" s="191">
        <v>0</v>
      </c>
      <c r="N36" s="191">
        <v>0</v>
      </c>
      <c r="O36" s="191">
        <v>0</v>
      </c>
      <c r="P36" s="191">
        <v>0</v>
      </c>
      <c r="Q36" s="192">
        <v>0</v>
      </c>
    </row>
    <row r="37" spans="3:17">
      <c r="C37" s="73" t="s">
        <v>549</v>
      </c>
      <c r="D37" s="191">
        <v>7</v>
      </c>
      <c r="E37" s="191">
        <v>3</v>
      </c>
      <c r="F37" s="191">
        <v>1</v>
      </c>
      <c r="G37" s="191">
        <v>1</v>
      </c>
      <c r="H37" s="191">
        <v>1</v>
      </c>
      <c r="I37" s="191">
        <v>1</v>
      </c>
      <c r="J37" s="191">
        <v>1</v>
      </c>
      <c r="K37" s="191">
        <v>3</v>
      </c>
      <c r="L37" s="191">
        <v>0</v>
      </c>
      <c r="M37" s="191">
        <v>0</v>
      </c>
      <c r="N37" s="191">
        <v>0</v>
      </c>
      <c r="O37" s="191">
        <v>0</v>
      </c>
      <c r="P37" s="191">
        <v>0</v>
      </c>
      <c r="Q37" s="192">
        <v>0</v>
      </c>
    </row>
    <row r="38" spans="3:17">
      <c r="C38" s="73" t="s">
        <v>153</v>
      </c>
      <c r="D38" s="191">
        <v>1</v>
      </c>
      <c r="E38" s="191">
        <v>0</v>
      </c>
      <c r="F38" s="191">
        <v>1</v>
      </c>
      <c r="G38" s="191">
        <v>0</v>
      </c>
      <c r="H38" s="191">
        <v>0</v>
      </c>
      <c r="I38" s="191">
        <v>1</v>
      </c>
      <c r="J38" s="191">
        <v>0</v>
      </c>
      <c r="K38" s="191">
        <v>0</v>
      </c>
      <c r="L38" s="191">
        <v>0</v>
      </c>
      <c r="M38" s="191">
        <v>0</v>
      </c>
      <c r="N38" s="191">
        <v>0</v>
      </c>
      <c r="O38" s="191">
        <v>1</v>
      </c>
      <c r="P38" s="191">
        <v>1</v>
      </c>
      <c r="Q38" s="192">
        <v>0</v>
      </c>
    </row>
    <row r="39" spans="3:17">
      <c r="C39" s="73" t="s">
        <v>127</v>
      </c>
      <c r="D39" s="191">
        <v>5</v>
      </c>
      <c r="E39" s="191">
        <v>5</v>
      </c>
      <c r="F39" s="191">
        <v>4</v>
      </c>
      <c r="G39" s="191">
        <v>0</v>
      </c>
      <c r="H39" s="191">
        <v>0</v>
      </c>
      <c r="I39" s="191">
        <v>1</v>
      </c>
      <c r="J39" s="191">
        <v>1</v>
      </c>
      <c r="K39" s="191">
        <v>0</v>
      </c>
      <c r="L39" s="191">
        <v>0</v>
      </c>
      <c r="M39" s="191">
        <v>0</v>
      </c>
      <c r="N39" s="191">
        <v>0</v>
      </c>
      <c r="O39" s="191">
        <v>0</v>
      </c>
      <c r="P39" s="191">
        <v>1</v>
      </c>
      <c r="Q39" s="192">
        <v>0</v>
      </c>
    </row>
    <row r="40" spans="3:17">
      <c r="C40" s="73" t="s">
        <v>115</v>
      </c>
      <c r="D40" s="191">
        <v>6</v>
      </c>
      <c r="E40" s="191">
        <v>5</v>
      </c>
      <c r="F40" s="191">
        <v>2</v>
      </c>
      <c r="G40" s="191">
        <v>2</v>
      </c>
      <c r="H40" s="191">
        <v>1</v>
      </c>
      <c r="I40" s="191">
        <v>2</v>
      </c>
      <c r="J40" s="191">
        <v>1</v>
      </c>
      <c r="K40" s="191">
        <v>0</v>
      </c>
      <c r="L40" s="191">
        <v>0</v>
      </c>
      <c r="M40" s="191">
        <v>0</v>
      </c>
      <c r="N40" s="191">
        <v>0</v>
      </c>
      <c r="O40" s="191">
        <v>1</v>
      </c>
      <c r="P40" s="191">
        <v>2</v>
      </c>
      <c r="Q40" s="192">
        <v>0</v>
      </c>
    </row>
    <row r="41" spans="3:17">
      <c r="C41" s="73" t="s">
        <v>157</v>
      </c>
      <c r="D41" s="191">
        <v>2</v>
      </c>
      <c r="E41" s="191">
        <v>2</v>
      </c>
      <c r="F41" s="191">
        <v>0</v>
      </c>
      <c r="G41" s="191">
        <v>0</v>
      </c>
      <c r="H41" s="191">
        <v>0</v>
      </c>
      <c r="I41" s="191">
        <v>0</v>
      </c>
      <c r="J41" s="191">
        <v>0</v>
      </c>
      <c r="K41" s="191">
        <v>0</v>
      </c>
      <c r="L41" s="191">
        <v>0</v>
      </c>
      <c r="M41" s="191">
        <v>0</v>
      </c>
      <c r="N41" s="191">
        <v>0</v>
      </c>
      <c r="O41" s="191">
        <v>0</v>
      </c>
      <c r="P41" s="191">
        <v>0</v>
      </c>
      <c r="Q41" s="192">
        <v>0</v>
      </c>
    </row>
    <row r="42" spans="3:17">
      <c r="C42" s="73" t="s">
        <v>140</v>
      </c>
      <c r="D42" s="191">
        <v>5</v>
      </c>
      <c r="E42" s="191">
        <v>3</v>
      </c>
      <c r="F42" s="191">
        <v>5</v>
      </c>
      <c r="G42" s="191">
        <v>1</v>
      </c>
      <c r="H42" s="191">
        <v>1</v>
      </c>
      <c r="I42" s="191">
        <v>3</v>
      </c>
      <c r="J42" s="191">
        <v>0</v>
      </c>
      <c r="K42" s="191">
        <v>0</v>
      </c>
      <c r="L42" s="191">
        <v>0</v>
      </c>
      <c r="M42" s="191">
        <v>0</v>
      </c>
      <c r="N42" s="191">
        <v>1</v>
      </c>
      <c r="O42" s="191">
        <v>1</v>
      </c>
      <c r="P42" s="191">
        <v>0</v>
      </c>
      <c r="Q42" s="192">
        <v>0</v>
      </c>
    </row>
    <row r="43" spans="3:17">
      <c r="C43" s="73" t="s">
        <v>397</v>
      </c>
      <c r="D43" s="191">
        <v>1</v>
      </c>
      <c r="E43" s="191">
        <v>1</v>
      </c>
      <c r="F43" s="191">
        <v>0</v>
      </c>
      <c r="G43" s="191">
        <v>0</v>
      </c>
      <c r="H43" s="191">
        <v>0</v>
      </c>
      <c r="I43" s="191">
        <v>1</v>
      </c>
      <c r="J43" s="191">
        <v>0</v>
      </c>
      <c r="K43" s="191">
        <v>0</v>
      </c>
      <c r="L43" s="191">
        <v>0</v>
      </c>
      <c r="M43" s="191">
        <v>0</v>
      </c>
      <c r="N43" s="191">
        <v>0</v>
      </c>
      <c r="O43" s="191">
        <v>0</v>
      </c>
      <c r="P43" s="191">
        <v>0</v>
      </c>
      <c r="Q43" s="192">
        <v>0</v>
      </c>
    </row>
    <row r="44" spans="3:17">
      <c r="C44" s="73" t="s">
        <v>627</v>
      </c>
      <c r="D44" s="191">
        <v>1</v>
      </c>
      <c r="E44" s="191">
        <v>1</v>
      </c>
      <c r="F44" s="191">
        <v>1</v>
      </c>
      <c r="G44" s="191">
        <v>0</v>
      </c>
      <c r="H44" s="191">
        <v>0</v>
      </c>
      <c r="I44" s="191">
        <v>0</v>
      </c>
      <c r="J44" s="191">
        <v>0</v>
      </c>
      <c r="K44" s="191">
        <v>0</v>
      </c>
      <c r="L44" s="191">
        <v>0</v>
      </c>
      <c r="M44" s="191">
        <v>0</v>
      </c>
      <c r="N44" s="191">
        <v>0</v>
      </c>
      <c r="O44" s="191">
        <v>1</v>
      </c>
      <c r="P44" s="191">
        <v>0</v>
      </c>
      <c r="Q44" s="192">
        <v>0</v>
      </c>
    </row>
    <row r="45" spans="3:17">
      <c r="C45" s="73" t="s">
        <v>347</v>
      </c>
      <c r="D45" s="191">
        <v>1</v>
      </c>
      <c r="E45" s="191">
        <v>0</v>
      </c>
      <c r="F45" s="191">
        <v>1</v>
      </c>
      <c r="G45" s="191">
        <v>0</v>
      </c>
      <c r="H45" s="191">
        <v>0</v>
      </c>
      <c r="I45" s="191">
        <v>0</v>
      </c>
      <c r="J45" s="191">
        <v>0</v>
      </c>
      <c r="K45" s="191">
        <v>1</v>
      </c>
      <c r="L45" s="191">
        <v>0</v>
      </c>
      <c r="M45" s="191">
        <v>0</v>
      </c>
      <c r="N45" s="191">
        <v>0</v>
      </c>
      <c r="O45" s="191">
        <v>0</v>
      </c>
      <c r="P45" s="191">
        <v>1</v>
      </c>
      <c r="Q45" s="192">
        <v>0</v>
      </c>
    </row>
    <row r="46" spans="3:17">
      <c r="C46" s="73" t="s">
        <v>543</v>
      </c>
      <c r="D46" s="191">
        <v>1</v>
      </c>
      <c r="E46" s="191">
        <v>1</v>
      </c>
      <c r="F46" s="191">
        <v>1</v>
      </c>
      <c r="G46" s="191">
        <v>0</v>
      </c>
      <c r="H46" s="191">
        <v>0</v>
      </c>
      <c r="I46" s="191">
        <v>0</v>
      </c>
      <c r="J46" s="191">
        <v>0</v>
      </c>
      <c r="K46" s="191">
        <v>0</v>
      </c>
      <c r="L46" s="191">
        <v>0</v>
      </c>
      <c r="M46" s="191">
        <v>0</v>
      </c>
      <c r="N46" s="191">
        <v>0</v>
      </c>
      <c r="O46" s="191">
        <v>1</v>
      </c>
      <c r="P46" s="191">
        <v>0</v>
      </c>
      <c r="Q46" s="192">
        <v>0</v>
      </c>
    </row>
    <row r="47" spans="3:17">
      <c r="C47" s="73" t="s">
        <v>515</v>
      </c>
      <c r="D47" s="191">
        <v>1</v>
      </c>
      <c r="E47" s="191">
        <v>0</v>
      </c>
      <c r="F47" s="191">
        <v>1</v>
      </c>
      <c r="G47" s="191">
        <v>0</v>
      </c>
      <c r="H47" s="191">
        <v>0</v>
      </c>
      <c r="I47" s="191">
        <v>0</v>
      </c>
      <c r="J47" s="191">
        <v>0</v>
      </c>
      <c r="K47" s="191">
        <v>1</v>
      </c>
      <c r="L47" s="191">
        <v>0</v>
      </c>
      <c r="M47" s="191">
        <v>0</v>
      </c>
      <c r="N47" s="191">
        <v>0</v>
      </c>
      <c r="O47" s="191">
        <v>0</v>
      </c>
      <c r="P47" s="191">
        <v>0</v>
      </c>
      <c r="Q47" s="192">
        <v>0</v>
      </c>
    </row>
    <row r="48" spans="3:17">
      <c r="C48" s="73" t="s">
        <v>167</v>
      </c>
      <c r="D48" s="191">
        <v>2</v>
      </c>
      <c r="E48" s="191">
        <v>2</v>
      </c>
      <c r="F48" s="191">
        <v>0</v>
      </c>
      <c r="G48" s="191">
        <v>1</v>
      </c>
      <c r="H48" s="191">
        <v>0</v>
      </c>
      <c r="I48" s="191">
        <v>2</v>
      </c>
      <c r="J48" s="191">
        <v>0</v>
      </c>
      <c r="K48" s="191">
        <v>0</v>
      </c>
      <c r="L48" s="191">
        <v>0</v>
      </c>
      <c r="M48" s="191">
        <v>0</v>
      </c>
      <c r="N48" s="191">
        <v>0</v>
      </c>
      <c r="O48" s="191">
        <v>1</v>
      </c>
      <c r="P48" s="191">
        <v>0</v>
      </c>
      <c r="Q48" s="192">
        <v>0</v>
      </c>
    </row>
    <row r="49" spans="3:17">
      <c r="C49" s="73" t="s">
        <v>354</v>
      </c>
      <c r="D49" s="191">
        <v>4</v>
      </c>
      <c r="E49" s="191">
        <v>4</v>
      </c>
      <c r="F49" s="191">
        <v>3</v>
      </c>
      <c r="G49" s="191">
        <v>0</v>
      </c>
      <c r="H49" s="191">
        <v>0</v>
      </c>
      <c r="I49" s="191">
        <v>3</v>
      </c>
      <c r="J49" s="191">
        <v>0</v>
      </c>
      <c r="K49" s="191">
        <v>0</v>
      </c>
      <c r="L49" s="191">
        <v>0</v>
      </c>
      <c r="M49" s="191">
        <v>0</v>
      </c>
      <c r="N49" s="191">
        <v>0</v>
      </c>
      <c r="O49" s="191">
        <v>0</v>
      </c>
      <c r="P49" s="191">
        <v>0</v>
      </c>
      <c r="Q49" s="192">
        <v>0</v>
      </c>
    </row>
    <row r="50" spans="3:17">
      <c r="C50" s="73" t="s">
        <v>144</v>
      </c>
      <c r="D50" s="191">
        <v>1</v>
      </c>
      <c r="E50" s="191">
        <v>0</v>
      </c>
      <c r="F50" s="191">
        <v>0</v>
      </c>
      <c r="G50" s="191">
        <v>0</v>
      </c>
      <c r="H50" s="191">
        <v>0</v>
      </c>
      <c r="I50" s="191">
        <v>1</v>
      </c>
      <c r="J50" s="191">
        <v>0</v>
      </c>
      <c r="K50" s="191">
        <v>0</v>
      </c>
      <c r="L50" s="191">
        <v>0</v>
      </c>
      <c r="M50" s="191">
        <v>0</v>
      </c>
      <c r="N50" s="191">
        <v>0</v>
      </c>
      <c r="O50" s="191">
        <v>1</v>
      </c>
      <c r="P50" s="191">
        <v>1</v>
      </c>
      <c r="Q50" s="192">
        <v>0</v>
      </c>
    </row>
    <row r="51" spans="3:17">
      <c r="C51" s="73" t="s">
        <v>160</v>
      </c>
      <c r="D51" s="191">
        <v>8</v>
      </c>
      <c r="E51" s="191">
        <v>7</v>
      </c>
      <c r="F51" s="191">
        <v>3</v>
      </c>
      <c r="G51" s="191">
        <v>2</v>
      </c>
      <c r="H51" s="191">
        <v>4</v>
      </c>
      <c r="I51" s="191">
        <v>6</v>
      </c>
      <c r="J51" s="191">
        <v>0</v>
      </c>
      <c r="K51" s="191">
        <v>1</v>
      </c>
      <c r="L51" s="191">
        <v>0</v>
      </c>
      <c r="M51" s="191">
        <v>0</v>
      </c>
      <c r="N51" s="191">
        <v>1</v>
      </c>
      <c r="O51" s="191">
        <v>1</v>
      </c>
      <c r="P51" s="191">
        <v>1</v>
      </c>
      <c r="Q51" s="192">
        <v>0</v>
      </c>
    </row>
    <row r="52" spans="3:17">
      <c r="C52" s="73" t="s">
        <v>163</v>
      </c>
      <c r="D52" s="191">
        <v>24</v>
      </c>
      <c r="E52" s="191">
        <v>21</v>
      </c>
      <c r="F52" s="191">
        <v>13</v>
      </c>
      <c r="G52" s="191">
        <v>8</v>
      </c>
      <c r="H52" s="191">
        <v>5</v>
      </c>
      <c r="I52" s="191">
        <v>11</v>
      </c>
      <c r="J52" s="191">
        <v>2</v>
      </c>
      <c r="K52" s="191">
        <v>2</v>
      </c>
      <c r="L52" s="191">
        <v>1</v>
      </c>
      <c r="M52" s="191">
        <v>0</v>
      </c>
      <c r="N52" s="191">
        <v>2</v>
      </c>
      <c r="O52" s="191">
        <v>4</v>
      </c>
      <c r="P52" s="191">
        <v>2</v>
      </c>
      <c r="Q52" s="192">
        <v>2</v>
      </c>
    </row>
    <row r="53" spans="3:17">
      <c r="C53" s="73" t="s">
        <v>137</v>
      </c>
      <c r="D53" s="191">
        <v>4</v>
      </c>
      <c r="E53" s="191">
        <v>3</v>
      </c>
      <c r="F53" s="191">
        <v>2</v>
      </c>
      <c r="G53" s="191">
        <v>1</v>
      </c>
      <c r="H53" s="191">
        <v>0</v>
      </c>
      <c r="I53" s="191">
        <v>3</v>
      </c>
      <c r="J53" s="191">
        <v>1</v>
      </c>
      <c r="K53" s="191">
        <v>1</v>
      </c>
      <c r="L53" s="191">
        <v>0</v>
      </c>
      <c r="M53" s="191">
        <v>0</v>
      </c>
      <c r="N53" s="191">
        <v>1</v>
      </c>
      <c r="O53" s="191">
        <v>0</v>
      </c>
      <c r="P53" s="191">
        <v>0</v>
      </c>
      <c r="Q53" s="192">
        <v>0</v>
      </c>
    </row>
    <row r="54" spans="3:17">
      <c r="C54" s="73" t="s">
        <v>151</v>
      </c>
      <c r="D54" s="191">
        <v>3</v>
      </c>
      <c r="E54" s="191">
        <v>2</v>
      </c>
      <c r="F54" s="191">
        <v>0</v>
      </c>
      <c r="G54" s="191">
        <v>1</v>
      </c>
      <c r="H54" s="191">
        <v>0</v>
      </c>
      <c r="I54" s="191">
        <v>0</v>
      </c>
      <c r="J54" s="191">
        <v>0</v>
      </c>
      <c r="K54" s="191">
        <v>0</v>
      </c>
      <c r="L54" s="191">
        <v>0</v>
      </c>
      <c r="M54" s="191">
        <v>0</v>
      </c>
      <c r="N54" s="191">
        <v>0</v>
      </c>
      <c r="O54" s="191">
        <v>1</v>
      </c>
      <c r="P54" s="191">
        <v>0</v>
      </c>
      <c r="Q54" s="192">
        <v>0</v>
      </c>
    </row>
    <row r="55" spans="3:17">
      <c r="C55" s="73" t="s">
        <v>483</v>
      </c>
      <c r="D55" s="191">
        <v>1</v>
      </c>
      <c r="E55" s="191">
        <v>1</v>
      </c>
      <c r="F55" s="191">
        <v>0</v>
      </c>
      <c r="G55" s="191">
        <v>0</v>
      </c>
      <c r="H55" s="191">
        <v>0</v>
      </c>
      <c r="I55" s="191">
        <v>1</v>
      </c>
      <c r="J55" s="191">
        <v>0</v>
      </c>
      <c r="K55" s="191">
        <v>0</v>
      </c>
      <c r="L55" s="191">
        <v>0</v>
      </c>
      <c r="M55" s="191">
        <v>0</v>
      </c>
      <c r="N55" s="191">
        <v>0</v>
      </c>
      <c r="O55" s="191">
        <v>1</v>
      </c>
      <c r="P55" s="191">
        <v>0</v>
      </c>
      <c r="Q55" s="192">
        <v>0</v>
      </c>
    </row>
    <row r="56" spans="3:17">
      <c r="C56" s="73" t="s">
        <v>147</v>
      </c>
      <c r="D56" s="191">
        <v>1</v>
      </c>
      <c r="E56" s="191">
        <v>1</v>
      </c>
      <c r="F56" s="191">
        <v>0</v>
      </c>
      <c r="G56" s="191">
        <v>1</v>
      </c>
      <c r="H56" s="191">
        <v>1</v>
      </c>
      <c r="I56" s="191">
        <v>0</v>
      </c>
      <c r="J56" s="191">
        <v>0</v>
      </c>
      <c r="K56" s="191">
        <v>1</v>
      </c>
      <c r="L56" s="191">
        <v>0</v>
      </c>
      <c r="M56" s="191">
        <v>0</v>
      </c>
      <c r="N56" s="191">
        <v>1</v>
      </c>
      <c r="O56" s="191">
        <v>0</v>
      </c>
      <c r="P56" s="191">
        <v>0</v>
      </c>
      <c r="Q56" s="192">
        <v>1</v>
      </c>
    </row>
    <row r="57" spans="3:17">
      <c r="C57" s="73" t="s">
        <v>128</v>
      </c>
      <c r="D57" s="191">
        <v>2</v>
      </c>
      <c r="E57" s="191">
        <v>1</v>
      </c>
      <c r="F57" s="191">
        <v>1</v>
      </c>
      <c r="G57" s="191">
        <v>0</v>
      </c>
      <c r="H57" s="191">
        <v>0</v>
      </c>
      <c r="I57" s="191">
        <v>2</v>
      </c>
      <c r="J57" s="191">
        <v>0</v>
      </c>
      <c r="K57" s="191">
        <v>0</v>
      </c>
      <c r="L57" s="191">
        <v>0</v>
      </c>
      <c r="M57" s="191">
        <v>0</v>
      </c>
      <c r="N57" s="191">
        <v>0</v>
      </c>
      <c r="O57" s="191">
        <v>0</v>
      </c>
      <c r="P57" s="191">
        <v>1</v>
      </c>
      <c r="Q57" s="192">
        <v>0</v>
      </c>
    </row>
    <row r="58" spans="3:17">
      <c r="C58" s="73" t="s">
        <v>146</v>
      </c>
      <c r="D58" s="191">
        <v>5</v>
      </c>
      <c r="E58" s="191">
        <v>4</v>
      </c>
      <c r="F58" s="191">
        <v>1</v>
      </c>
      <c r="G58" s="191">
        <v>2</v>
      </c>
      <c r="H58" s="191">
        <v>2</v>
      </c>
      <c r="I58" s="191">
        <v>3</v>
      </c>
      <c r="J58" s="191">
        <v>1</v>
      </c>
      <c r="K58" s="191">
        <v>1</v>
      </c>
      <c r="L58" s="191">
        <v>1</v>
      </c>
      <c r="M58" s="191">
        <v>0</v>
      </c>
      <c r="N58" s="191">
        <v>0</v>
      </c>
      <c r="O58" s="191">
        <v>1</v>
      </c>
      <c r="P58" s="191">
        <v>1</v>
      </c>
      <c r="Q58" s="192">
        <v>0</v>
      </c>
    </row>
    <row r="59" spans="3:17">
      <c r="C59" s="73" t="s">
        <v>537</v>
      </c>
      <c r="D59" s="191">
        <v>1</v>
      </c>
      <c r="E59" s="191">
        <v>1</v>
      </c>
      <c r="F59" s="191">
        <v>1</v>
      </c>
      <c r="G59" s="191">
        <v>0</v>
      </c>
      <c r="H59" s="191">
        <v>0</v>
      </c>
      <c r="I59" s="191">
        <v>0</v>
      </c>
      <c r="J59" s="191">
        <v>1</v>
      </c>
      <c r="K59" s="191">
        <v>0</v>
      </c>
      <c r="L59" s="191">
        <v>0</v>
      </c>
      <c r="M59" s="191">
        <v>0</v>
      </c>
      <c r="N59" s="191">
        <v>0</v>
      </c>
      <c r="O59" s="191">
        <v>0</v>
      </c>
      <c r="P59" s="191">
        <v>0</v>
      </c>
      <c r="Q59" s="192">
        <v>0</v>
      </c>
    </row>
    <row r="60" spans="3:17">
      <c r="C60" s="73" t="s">
        <v>526</v>
      </c>
      <c r="D60" s="191">
        <v>1</v>
      </c>
      <c r="E60" s="191">
        <v>1</v>
      </c>
      <c r="F60" s="191">
        <v>1</v>
      </c>
      <c r="G60" s="191">
        <v>1</v>
      </c>
      <c r="H60" s="191">
        <v>0</v>
      </c>
      <c r="I60" s="191">
        <v>1</v>
      </c>
      <c r="J60" s="191">
        <v>0</v>
      </c>
      <c r="K60" s="191">
        <v>1</v>
      </c>
      <c r="L60" s="191">
        <v>1</v>
      </c>
      <c r="M60" s="191">
        <v>0</v>
      </c>
      <c r="N60" s="191">
        <v>0</v>
      </c>
      <c r="O60" s="191">
        <v>0</v>
      </c>
      <c r="P60" s="191">
        <v>1</v>
      </c>
      <c r="Q60" s="192">
        <v>1</v>
      </c>
    </row>
    <row r="61" spans="3:17">
      <c r="C61" s="73" t="s">
        <v>628</v>
      </c>
      <c r="D61" s="191">
        <v>4</v>
      </c>
      <c r="E61" s="191">
        <v>3</v>
      </c>
      <c r="F61" s="191">
        <v>1</v>
      </c>
      <c r="G61" s="191">
        <v>2</v>
      </c>
      <c r="H61" s="191">
        <v>2</v>
      </c>
      <c r="I61" s="191">
        <v>1</v>
      </c>
      <c r="J61" s="191">
        <v>0</v>
      </c>
      <c r="K61" s="191">
        <v>0</v>
      </c>
      <c r="L61" s="191">
        <v>0</v>
      </c>
      <c r="M61" s="191">
        <v>0</v>
      </c>
      <c r="N61" s="191">
        <v>1</v>
      </c>
      <c r="O61" s="191">
        <v>0</v>
      </c>
      <c r="P61" s="191">
        <v>1</v>
      </c>
      <c r="Q61" s="192">
        <v>2</v>
      </c>
    </row>
    <row r="62" spans="3:17">
      <c r="C62" s="73" t="s">
        <v>632</v>
      </c>
      <c r="D62" s="191">
        <v>1</v>
      </c>
      <c r="E62" s="191">
        <v>1</v>
      </c>
      <c r="F62" s="191">
        <v>0</v>
      </c>
      <c r="G62" s="191">
        <v>0</v>
      </c>
      <c r="H62" s="191">
        <v>0</v>
      </c>
      <c r="I62" s="191">
        <v>0</v>
      </c>
      <c r="J62" s="191">
        <v>0</v>
      </c>
      <c r="K62" s="191">
        <v>0</v>
      </c>
      <c r="L62" s="191">
        <v>0</v>
      </c>
      <c r="M62" s="191">
        <v>0</v>
      </c>
      <c r="N62" s="191">
        <v>0</v>
      </c>
      <c r="O62" s="191">
        <v>0</v>
      </c>
      <c r="P62" s="191">
        <v>0</v>
      </c>
      <c r="Q62" s="192">
        <v>0</v>
      </c>
    </row>
    <row r="63" spans="3:17">
      <c r="C63" s="73" t="s">
        <v>626</v>
      </c>
      <c r="D63" s="191">
        <v>2</v>
      </c>
      <c r="E63" s="191">
        <v>2</v>
      </c>
      <c r="F63" s="191">
        <v>0</v>
      </c>
      <c r="G63" s="191">
        <v>1</v>
      </c>
      <c r="H63" s="191">
        <v>0</v>
      </c>
      <c r="I63" s="191">
        <v>1</v>
      </c>
      <c r="J63" s="191">
        <v>0</v>
      </c>
      <c r="K63" s="191">
        <v>2</v>
      </c>
      <c r="L63" s="191">
        <v>0</v>
      </c>
      <c r="M63" s="191">
        <v>0</v>
      </c>
      <c r="N63" s="191">
        <v>1</v>
      </c>
      <c r="O63" s="191">
        <v>1</v>
      </c>
      <c r="P63" s="191">
        <v>1</v>
      </c>
      <c r="Q63" s="192">
        <v>0</v>
      </c>
    </row>
    <row r="64" spans="3:17">
      <c r="C64" s="73" t="s">
        <v>119</v>
      </c>
      <c r="D64" s="191">
        <v>4</v>
      </c>
      <c r="E64" s="191">
        <v>2</v>
      </c>
      <c r="F64" s="191">
        <v>2</v>
      </c>
      <c r="G64" s="191">
        <v>0</v>
      </c>
      <c r="H64" s="191">
        <v>0</v>
      </c>
      <c r="I64" s="191">
        <v>2</v>
      </c>
      <c r="J64" s="191">
        <v>1</v>
      </c>
      <c r="K64" s="191">
        <v>1</v>
      </c>
      <c r="L64" s="191">
        <v>0</v>
      </c>
      <c r="M64" s="191">
        <v>0</v>
      </c>
      <c r="N64" s="191">
        <v>0</v>
      </c>
      <c r="O64" s="191">
        <v>1</v>
      </c>
      <c r="P64" s="191">
        <v>0</v>
      </c>
      <c r="Q64" s="192">
        <v>0</v>
      </c>
    </row>
    <row r="65" spans="3:17">
      <c r="C65" s="73" t="s">
        <v>143</v>
      </c>
      <c r="D65" s="191">
        <v>1</v>
      </c>
      <c r="E65" s="191">
        <v>1</v>
      </c>
      <c r="F65" s="191">
        <v>0</v>
      </c>
      <c r="G65" s="191">
        <v>0</v>
      </c>
      <c r="H65" s="191">
        <v>0</v>
      </c>
      <c r="I65" s="191">
        <v>1</v>
      </c>
      <c r="J65" s="191">
        <v>0</v>
      </c>
      <c r="K65" s="191">
        <v>1</v>
      </c>
      <c r="L65" s="191">
        <v>0</v>
      </c>
      <c r="M65" s="191">
        <v>0</v>
      </c>
      <c r="N65" s="191">
        <v>0</v>
      </c>
      <c r="O65" s="191">
        <v>0</v>
      </c>
      <c r="P65" s="191">
        <v>1</v>
      </c>
      <c r="Q65" s="192">
        <v>0</v>
      </c>
    </row>
    <row r="66" spans="3:17">
      <c r="C66" s="73" t="s">
        <v>113</v>
      </c>
      <c r="D66" s="191">
        <v>9</v>
      </c>
      <c r="E66" s="191">
        <v>8</v>
      </c>
      <c r="F66" s="191">
        <v>3</v>
      </c>
      <c r="G66" s="191">
        <v>0</v>
      </c>
      <c r="H66" s="191">
        <v>1</v>
      </c>
      <c r="I66" s="191">
        <v>3</v>
      </c>
      <c r="J66" s="191">
        <v>0</v>
      </c>
      <c r="K66" s="191">
        <v>4</v>
      </c>
      <c r="L66" s="191">
        <v>2</v>
      </c>
      <c r="M66" s="191">
        <v>0</v>
      </c>
      <c r="N66" s="191">
        <v>0</v>
      </c>
      <c r="O66" s="191">
        <v>0</v>
      </c>
      <c r="P66" s="191">
        <v>3</v>
      </c>
      <c r="Q66" s="192">
        <v>0</v>
      </c>
    </row>
    <row r="67" spans="3:17">
      <c r="C67" s="73" t="s">
        <v>412</v>
      </c>
      <c r="D67" s="191">
        <v>1</v>
      </c>
      <c r="E67" s="191">
        <v>1</v>
      </c>
      <c r="F67" s="191">
        <v>0</v>
      </c>
      <c r="G67" s="191">
        <v>0</v>
      </c>
      <c r="H67" s="191">
        <v>1</v>
      </c>
      <c r="I67" s="191">
        <v>0</v>
      </c>
      <c r="J67" s="191">
        <v>0</v>
      </c>
      <c r="K67" s="191">
        <v>0</v>
      </c>
      <c r="L67" s="191">
        <v>0</v>
      </c>
      <c r="M67" s="191">
        <v>0</v>
      </c>
      <c r="N67" s="191">
        <v>0</v>
      </c>
      <c r="O67" s="191">
        <v>0</v>
      </c>
      <c r="P67" s="191">
        <v>0</v>
      </c>
      <c r="Q67" s="192">
        <v>0</v>
      </c>
    </row>
    <row r="68" spans="3:17">
      <c r="C68" s="73" t="s">
        <v>122</v>
      </c>
      <c r="D68" s="191">
        <v>4</v>
      </c>
      <c r="E68" s="191">
        <v>2</v>
      </c>
      <c r="F68" s="191">
        <v>0</v>
      </c>
      <c r="G68" s="191">
        <v>0</v>
      </c>
      <c r="H68" s="191">
        <v>0</v>
      </c>
      <c r="I68" s="191">
        <v>2</v>
      </c>
      <c r="J68" s="191">
        <v>0</v>
      </c>
      <c r="K68" s="191">
        <v>0</v>
      </c>
      <c r="L68" s="191">
        <v>0</v>
      </c>
      <c r="M68" s="191">
        <v>0</v>
      </c>
      <c r="N68" s="191">
        <v>0</v>
      </c>
      <c r="O68" s="191">
        <v>2</v>
      </c>
      <c r="P68" s="191">
        <v>1</v>
      </c>
      <c r="Q68" s="192">
        <v>0</v>
      </c>
    </row>
    <row r="69" spans="3:17">
      <c r="C69" s="73" t="s">
        <v>356</v>
      </c>
      <c r="D69" s="191">
        <v>1</v>
      </c>
      <c r="E69" s="191">
        <v>1</v>
      </c>
      <c r="F69" s="191">
        <v>0</v>
      </c>
      <c r="G69" s="191">
        <v>0</v>
      </c>
      <c r="H69" s="191">
        <v>0</v>
      </c>
      <c r="I69" s="191">
        <v>0</v>
      </c>
      <c r="J69" s="191">
        <v>0</v>
      </c>
      <c r="K69" s="191">
        <v>0</v>
      </c>
      <c r="L69" s="191">
        <v>0</v>
      </c>
      <c r="M69" s="191">
        <v>0</v>
      </c>
      <c r="N69" s="191">
        <v>0</v>
      </c>
      <c r="O69" s="191">
        <v>0</v>
      </c>
      <c r="P69" s="191">
        <v>0</v>
      </c>
      <c r="Q69" s="192">
        <v>0</v>
      </c>
    </row>
    <row r="70" spans="3:17">
      <c r="C70" s="73" t="s">
        <v>349</v>
      </c>
      <c r="D70" s="191">
        <v>2</v>
      </c>
      <c r="E70" s="191">
        <v>2</v>
      </c>
      <c r="F70" s="191">
        <v>0</v>
      </c>
      <c r="G70" s="191">
        <v>0</v>
      </c>
      <c r="H70" s="191">
        <v>0</v>
      </c>
      <c r="I70" s="191">
        <v>0</v>
      </c>
      <c r="J70" s="191">
        <v>0</v>
      </c>
      <c r="K70" s="191">
        <v>0</v>
      </c>
      <c r="L70" s="191">
        <v>0</v>
      </c>
      <c r="M70" s="191">
        <v>0</v>
      </c>
      <c r="N70" s="191">
        <v>0</v>
      </c>
      <c r="O70" s="191">
        <v>0</v>
      </c>
      <c r="P70" s="191">
        <v>0</v>
      </c>
      <c r="Q70" s="192">
        <v>0</v>
      </c>
    </row>
    <row r="71" spans="3:17">
      <c r="C71" s="73" t="s">
        <v>629</v>
      </c>
      <c r="D71" s="191">
        <v>2</v>
      </c>
      <c r="E71" s="191">
        <v>2</v>
      </c>
      <c r="F71" s="191">
        <v>0</v>
      </c>
      <c r="G71" s="191">
        <v>0</v>
      </c>
      <c r="H71" s="191">
        <v>1</v>
      </c>
      <c r="I71" s="191">
        <v>1</v>
      </c>
      <c r="J71" s="191">
        <v>0</v>
      </c>
      <c r="K71" s="191">
        <v>0</v>
      </c>
      <c r="L71" s="191">
        <v>0</v>
      </c>
      <c r="M71" s="191">
        <v>0</v>
      </c>
      <c r="N71" s="191">
        <v>0</v>
      </c>
      <c r="O71" s="191">
        <v>1</v>
      </c>
      <c r="P71" s="191">
        <v>0</v>
      </c>
      <c r="Q71" s="192">
        <v>0</v>
      </c>
    </row>
    <row r="72" spans="3:17">
      <c r="C72" s="73" t="s">
        <v>553</v>
      </c>
      <c r="D72" s="191">
        <v>1</v>
      </c>
      <c r="E72" s="191">
        <v>1</v>
      </c>
      <c r="F72" s="191">
        <v>0</v>
      </c>
      <c r="G72" s="191">
        <v>0</v>
      </c>
      <c r="H72" s="191">
        <v>0</v>
      </c>
      <c r="I72" s="191">
        <v>0</v>
      </c>
      <c r="J72" s="191">
        <v>0</v>
      </c>
      <c r="K72" s="191">
        <v>0</v>
      </c>
      <c r="L72" s="191">
        <v>0</v>
      </c>
      <c r="M72" s="191">
        <v>0</v>
      </c>
      <c r="N72" s="191">
        <v>0</v>
      </c>
      <c r="O72" s="191">
        <v>0</v>
      </c>
      <c r="P72" s="191">
        <v>0</v>
      </c>
      <c r="Q72" s="192">
        <v>0</v>
      </c>
    </row>
    <row r="73" spans="3:17">
      <c r="C73" s="73" t="s">
        <v>511</v>
      </c>
      <c r="D73" s="191">
        <v>3</v>
      </c>
      <c r="E73" s="191">
        <v>2</v>
      </c>
      <c r="F73" s="191">
        <v>0</v>
      </c>
      <c r="G73" s="191">
        <v>0</v>
      </c>
      <c r="H73" s="191">
        <v>0</v>
      </c>
      <c r="I73" s="191">
        <v>2</v>
      </c>
      <c r="J73" s="191">
        <v>0</v>
      </c>
      <c r="K73" s="191">
        <v>2</v>
      </c>
      <c r="L73" s="191">
        <v>0</v>
      </c>
      <c r="M73" s="191">
        <v>0</v>
      </c>
      <c r="N73" s="191">
        <v>0</v>
      </c>
      <c r="O73" s="191">
        <v>0</v>
      </c>
      <c r="P73" s="191">
        <v>3</v>
      </c>
      <c r="Q73" s="192">
        <v>0</v>
      </c>
    </row>
    <row r="74" spans="3:17">
      <c r="C74" s="73" t="s">
        <v>355</v>
      </c>
      <c r="D74" s="191">
        <v>6</v>
      </c>
      <c r="E74" s="191">
        <v>5</v>
      </c>
      <c r="F74" s="191">
        <v>3</v>
      </c>
      <c r="G74" s="191">
        <v>1</v>
      </c>
      <c r="H74" s="191">
        <v>1</v>
      </c>
      <c r="I74" s="191">
        <v>2</v>
      </c>
      <c r="J74" s="191">
        <v>1</v>
      </c>
      <c r="K74" s="191">
        <v>1</v>
      </c>
      <c r="L74" s="191">
        <v>0</v>
      </c>
      <c r="M74" s="191">
        <v>0</v>
      </c>
      <c r="N74" s="191">
        <v>0</v>
      </c>
      <c r="O74" s="191">
        <v>1</v>
      </c>
      <c r="P74" s="191">
        <v>2</v>
      </c>
      <c r="Q74" s="192">
        <v>0</v>
      </c>
    </row>
    <row r="75" spans="3:17">
      <c r="C75" s="73" t="s">
        <v>633</v>
      </c>
      <c r="D75" s="191">
        <v>1</v>
      </c>
      <c r="E75" s="191">
        <v>1</v>
      </c>
      <c r="F75" s="191">
        <v>0</v>
      </c>
      <c r="G75" s="191">
        <v>0</v>
      </c>
      <c r="H75" s="191">
        <v>0</v>
      </c>
      <c r="I75" s="191">
        <v>1</v>
      </c>
      <c r="J75" s="191">
        <v>0</v>
      </c>
      <c r="K75" s="191">
        <v>0</v>
      </c>
      <c r="L75" s="191">
        <v>0</v>
      </c>
      <c r="M75" s="191">
        <v>0</v>
      </c>
      <c r="N75" s="191">
        <v>0</v>
      </c>
      <c r="O75" s="191">
        <v>0</v>
      </c>
      <c r="P75" s="191">
        <v>0</v>
      </c>
      <c r="Q75" s="192">
        <v>0</v>
      </c>
    </row>
    <row r="76" spans="3:17">
      <c r="C76" s="73" t="s">
        <v>548</v>
      </c>
      <c r="D76" s="191">
        <v>1</v>
      </c>
      <c r="E76" s="191">
        <v>0</v>
      </c>
      <c r="F76" s="191">
        <v>0</v>
      </c>
      <c r="G76" s="191">
        <v>0</v>
      </c>
      <c r="H76" s="191">
        <v>0</v>
      </c>
      <c r="I76" s="191">
        <v>0</v>
      </c>
      <c r="J76" s="191">
        <v>0</v>
      </c>
      <c r="K76" s="191">
        <v>0</v>
      </c>
      <c r="L76" s="191">
        <v>0</v>
      </c>
      <c r="M76" s="191">
        <v>0</v>
      </c>
      <c r="N76" s="191">
        <v>0</v>
      </c>
      <c r="O76" s="191">
        <v>0</v>
      </c>
      <c r="P76" s="191">
        <v>0</v>
      </c>
      <c r="Q76" s="192">
        <v>0</v>
      </c>
    </row>
    <row r="77" spans="3:17">
      <c r="C77" s="73" t="s">
        <v>345</v>
      </c>
      <c r="D77" s="191">
        <v>1</v>
      </c>
      <c r="E77" s="191">
        <v>0</v>
      </c>
      <c r="F77" s="191">
        <v>0</v>
      </c>
      <c r="G77" s="191">
        <v>0</v>
      </c>
      <c r="H77" s="191">
        <v>0</v>
      </c>
      <c r="I77" s="191">
        <v>1</v>
      </c>
      <c r="J77" s="191">
        <v>0</v>
      </c>
      <c r="K77" s="191">
        <v>0</v>
      </c>
      <c r="L77" s="191">
        <v>0</v>
      </c>
      <c r="M77" s="191">
        <v>0</v>
      </c>
      <c r="N77" s="191">
        <v>0</v>
      </c>
      <c r="O77" s="191">
        <v>1</v>
      </c>
      <c r="P77" s="191">
        <v>1</v>
      </c>
      <c r="Q77" s="192">
        <v>0</v>
      </c>
    </row>
    <row r="78" spans="3:17">
      <c r="C78" s="73" t="s">
        <v>124</v>
      </c>
      <c r="D78" s="191">
        <v>2</v>
      </c>
      <c r="E78" s="191">
        <v>1</v>
      </c>
      <c r="F78" s="191">
        <v>0</v>
      </c>
      <c r="G78" s="191">
        <v>0</v>
      </c>
      <c r="H78" s="191">
        <v>0</v>
      </c>
      <c r="I78" s="191">
        <v>0</v>
      </c>
      <c r="J78" s="191">
        <v>0</v>
      </c>
      <c r="K78" s="191">
        <v>0</v>
      </c>
      <c r="L78" s="191">
        <v>0</v>
      </c>
      <c r="M78" s="191">
        <v>0</v>
      </c>
      <c r="N78" s="191">
        <v>0</v>
      </c>
      <c r="O78" s="191">
        <v>0</v>
      </c>
      <c r="P78" s="191">
        <v>0</v>
      </c>
      <c r="Q78" s="192">
        <v>0</v>
      </c>
    </row>
    <row r="79" spans="3:17">
      <c r="C79" s="73" t="s">
        <v>118</v>
      </c>
      <c r="D79" s="191">
        <v>8</v>
      </c>
      <c r="E79" s="191">
        <v>7</v>
      </c>
      <c r="F79" s="191">
        <v>2</v>
      </c>
      <c r="G79" s="191">
        <v>0</v>
      </c>
      <c r="H79" s="191">
        <v>1</v>
      </c>
      <c r="I79" s="191">
        <v>3</v>
      </c>
      <c r="J79" s="191">
        <v>1</v>
      </c>
      <c r="K79" s="191">
        <v>1</v>
      </c>
      <c r="L79" s="191">
        <v>0</v>
      </c>
      <c r="M79" s="191">
        <v>0</v>
      </c>
      <c r="N79" s="191">
        <v>0</v>
      </c>
      <c r="O79" s="191">
        <v>2</v>
      </c>
      <c r="P79" s="191">
        <v>1</v>
      </c>
      <c r="Q79" s="192">
        <v>0</v>
      </c>
    </row>
    <row r="80" spans="3:17">
      <c r="C80" s="73" t="s">
        <v>535</v>
      </c>
      <c r="D80" s="191">
        <v>2</v>
      </c>
      <c r="E80" s="191">
        <v>2</v>
      </c>
      <c r="F80" s="191">
        <v>1</v>
      </c>
      <c r="G80" s="191">
        <v>1</v>
      </c>
      <c r="H80" s="191">
        <v>0</v>
      </c>
      <c r="I80" s="191">
        <v>2</v>
      </c>
      <c r="J80" s="191">
        <v>0</v>
      </c>
      <c r="K80" s="191">
        <v>1</v>
      </c>
      <c r="L80" s="191">
        <v>0</v>
      </c>
      <c r="M80" s="191">
        <v>0</v>
      </c>
      <c r="N80" s="191">
        <v>0</v>
      </c>
      <c r="O80" s="191">
        <v>1</v>
      </c>
      <c r="P80" s="191">
        <v>0</v>
      </c>
      <c r="Q80" s="192">
        <v>0</v>
      </c>
    </row>
    <row r="81" spans="3:17">
      <c r="C81" s="73" t="s">
        <v>164</v>
      </c>
      <c r="D81" s="191">
        <v>6</v>
      </c>
      <c r="E81" s="191">
        <v>5</v>
      </c>
      <c r="F81" s="191">
        <v>3</v>
      </c>
      <c r="G81" s="191">
        <v>0</v>
      </c>
      <c r="H81" s="191">
        <v>4</v>
      </c>
      <c r="I81" s="191">
        <v>3</v>
      </c>
      <c r="J81" s="191">
        <v>0</v>
      </c>
      <c r="K81" s="191">
        <v>0</v>
      </c>
      <c r="L81" s="191">
        <v>0</v>
      </c>
      <c r="M81" s="191">
        <v>0</v>
      </c>
      <c r="N81" s="191">
        <v>0</v>
      </c>
      <c r="O81" s="191">
        <v>0</v>
      </c>
      <c r="P81" s="191">
        <v>1</v>
      </c>
      <c r="Q81" s="192">
        <v>1</v>
      </c>
    </row>
    <row r="82" spans="3:17">
      <c r="C82" s="73" t="s">
        <v>145</v>
      </c>
      <c r="D82" s="191">
        <v>6</v>
      </c>
      <c r="E82" s="191">
        <v>5</v>
      </c>
      <c r="F82" s="191">
        <v>1</v>
      </c>
      <c r="G82" s="191">
        <v>1</v>
      </c>
      <c r="H82" s="191">
        <v>2</v>
      </c>
      <c r="I82" s="191">
        <v>2</v>
      </c>
      <c r="J82" s="191">
        <v>0</v>
      </c>
      <c r="K82" s="191">
        <v>1</v>
      </c>
      <c r="L82" s="191">
        <v>2</v>
      </c>
      <c r="M82" s="191">
        <v>0</v>
      </c>
      <c r="N82" s="191">
        <v>0</v>
      </c>
      <c r="O82" s="191">
        <v>1</v>
      </c>
      <c r="P82" s="191">
        <v>1</v>
      </c>
      <c r="Q82" s="192">
        <v>0</v>
      </c>
    </row>
    <row r="83" spans="3:17">
      <c r="C83" s="73" t="s">
        <v>509</v>
      </c>
      <c r="D83" s="191">
        <v>1</v>
      </c>
      <c r="E83" s="191">
        <v>1</v>
      </c>
      <c r="F83" s="191">
        <v>0</v>
      </c>
      <c r="G83" s="191">
        <v>0</v>
      </c>
      <c r="H83" s="191">
        <v>1</v>
      </c>
      <c r="I83" s="191">
        <v>0</v>
      </c>
      <c r="J83" s="191">
        <v>0</v>
      </c>
      <c r="K83" s="191">
        <v>0</v>
      </c>
      <c r="L83" s="191">
        <v>0</v>
      </c>
      <c r="M83" s="191">
        <v>0</v>
      </c>
      <c r="N83" s="191">
        <v>0</v>
      </c>
      <c r="O83" s="191">
        <v>0</v>
      </c>
      <c r="P83" s="191">
        <v>0</v>
      </c>
      <c r="Q83" s="192">
        <v>0</v>
      </c>
    </row>
    <row r="84" spans="3:17">
      <c r="C84" s="73" t="s">
        <v>572</v>
      </c>
      <c r="D84" s="191">
        <v>1</v>
      </c>
      <c r="E84" s="191">
        <v>0</v>
      </c>
      <c r="F84" s="191">
        <v>1</v>
      </c>
      <c r="G84" s="191">
        <v>0</v>
      </c>
      <c r="H84" s="191">
        <v>0</v>
      </c>
      <c r="I84" s="191">
        <v>1</v>
      </c>
      <c r="J84" s="191">
        <v>0</v>
      </c>
      <c r="K84" s="191">
        <v>0</v>
      </c>
      <c r="L84" s="191">
        <v>0</v>
      </c>
      <c r="M84" s="191">
        <v>0</v>
      </c>
      <c r="N84" s="191">
        <v>0</v>
      </c>
      <c r="O84" s="191">
        <v>1</v>
      </c>
      <c r="P84" s="191">
        <v>0</v>
      </c>
      <c r="Q84" s="192">
        <v>0</v>
      </c>
    </row>
    <row r="85" spans="3:17">
      <c r="C85" s="73" t="s">
        <v>166</v>
      </c>
      <c r="D85" s="191">
        <v>4</v>
      </c>
      <c r="E85" s="191">
        <v>3</v>
      </c>
      <c r="F85" s="191">
        <v>0</v>
      </c>
      <c r="G85" s="191">
        <v>1</v>
      </c>
      <c r="H85" s="191">
        <v>1</v>
      </c>
      <c r="I85" s="191">
        <v>2</v>
      </c>
      <c r="J85" s="191">
        <v>0</v>
      </c>
      <c r="K85" s="191">
        <v>1</v>
      </c>
      <c r="L85" s="191">
        <v>0</v>
      </c>
      <c r="M85" s="191">
        <v>0</v>
      </c>
      <c r="N85" s="191">
        <v>0</v>
      </c>
      <c r="O85" s="191">
        <v>0</v>
      </c>
      <c r="P85" s="191">
        <v>0</v>
      </c>
      <c r="Q85" s="192">
        <v>0</v>
      </c>
    </row>
    <row r="86" spans="3:17">
      <c r="C86" s="73" t="s">
        <v>132</v>
      </c>
      <c r="D86" s="191">
        <v>1</v>
      </c>
      <c r="E86" s="191">
        <v>1</v>
      </c>
      <c r="F86" s="191">
        <v>0</v>
      </c>
      <c r="G86" s="191">
        <v>0</v>
      </c>
      <c r="H86" s="191">
        <v>0</v>
      </c>
      <c r="I86" s="191">
        <v>1</v>
      </c>
      <c r="J86" s="191">
        <v>0</v>
      </c>
      <c r="K86" s="191">
        <v>1</v>
      </c>
      <c r="L86" s="191">
        <v>0</v>
      </c>
      <c r="M86" s="191">
        <v>0</v>
      </c>
      <c r="N86" s="191">
        <v>0</v>
      </c>
      <c r="O86" s="191">
        <v>0</v>
      </c>
      <c r="P86" s="191">
        <v>0</v>
      </c>
      <c r="Q86" s="192">
        <v>0</v>
      </c>
    </row>
    <row r="87" spans="3:17">
      <c r="C87" s="73" t="s">
        <v>141</v>
      </c>
      <c r="D87" s="191">
        <v>3</v>
      </c>
      <c r="E87" s="191">
        <v>3</v>
      </c>
      <c r="F87" s="191">
        <v>2</v>
      </c>
      <c r="G87" s="191">
        <v>1</v>
      </c>
      <c r="H87" s="191">
        <v>0</v>
      </c>
      <c r="I87" s="191">
        <v>3</v>
      </c>
      <c r="J87" s="191">
        <v>0</v>
      </c>
      <c r="K87" s="191">
        <v>3</v>
      </c>
      <c r="L87" s="191">
        <v>1</v>
      </c>
      <c r="M87" s="191">
        <v>0</v>
      </c>
      <c r="N87" s="191">
        <v>0</v>
      </c>
      <c r="O87" s="191">
        <v>0</v>
      </c>
      <c r="P87" s="191">
        <v>0</v>
      </c>
      <c r="Q87" s="192">
        <v>0</v>
      </c>
    </row>
    <row r="88" spans="3:17">
      <c r="C88" s="73" t="s">
        <v>126</v>
      </c>
      <c r="D88" s="191">
        <v>3</v>
      </c>
      <c r="E88" s="191">
        <v>2</v>
      </c>
      <c r="F88" s="191">
        <v>0</v>
      </c>
      <c r="G88" s="191">
        <v>1</v>
      </c>
      <c r="H88" s="191">
        <v>0</v>
      </c>
      <c r="I88" s="191">
        <v>2</v>
      </c>
      <c r="J88" s="191">
        <v>0</v>
      </c>
      <c r="K88" s="191">
        <v>0</v>
      </c>
      <c r="L88" s="191">
        <v>0</v>
      </c>
      <c r="M88" s="191">
        <v>0</v>
      </c>
      <c r="N88" s="191">
        <v>1</v>
      </c>
      <c r="O88" s="191">
        <v>0</v>
      </c>
      <c r="P88" s="191">
        <v>0</v>
      </c>
      <c r="Q88" s="192">
        <v>0</v>
      </c>
    </row>
    <row r="89" spans="3:17">
      <c r="C89" s="73" t="s">
        <v>139</v>
      </c>
      <c r="D89" s="191">
        <v>2</v>
      </c>
      <c r="E89" s="191">
        <v>2</v>
      </c>
      <c r="F89" s="191">
        <v>1</v>
      </c>
      <c r="G89" s="191">
        <v>0</v>
      </c>
      <c r="H89" s="191">
        <v>2</v>
      </c>
      <c r="I89" s="191">
        <v>1</v>
      </c>
      <c r="J89" s="191">
        <v>0</v>
      </c>
      <c r="K89" s="191">
        <v>0</v>
      </c>
      <c r="L89" s="191">
        <v>0</v>
      </c>
      <c r="M89" s="191">
        <v>0</v>
      </c>
      <c r="N89" s="191">
        <v>0</v>
      </c>
      <c r="O89" s="191">
        <v>2</v>
      </c>
      <c r="P89" s="191">
        <v>0</v>
      </c>
      <c r="Q89" s="192">
        <v>0</v>
      </c>
    </row>
    <row r="90" spans="3:17">
      <c r="C90" s="73" t="s">
        <v>129</v>
      </c>
      <c r="D90" s="191">
        <v>1</v>
      </c>
      <c r="E90" s="191">
        <v>1</v>
      </c>
      <c r="F90" s="191">
        <v>1</v>
      </c>
      <c r="G90" s="191">
        <v>0</v>
      </c>
      <c r="H90" s="191">
        <v>0</v>
      </c>
      <c r="I90" s="191">
        <v>1</v>
      </c>
      <c r="J90" s="191">
        <v>0</v>
      </c>
      <c r="K90" s="191">
        <v>0</v>
      </c>
      <c r="L90" s="191">
        <v>0</v>
      </c>
      <c r="M90" s="191">
        <v>0</v>
      </c>
      <c r="N90" s="191">
        <v>0</v>
      </c>
      <c r="O90" s="191">
        <v>0</v>
      </c>
      <c r="P90" s="191">
        <v>0</v>
      </c>
      <c r="Q90" s="192">
        <v>0</v>
      </c>
    </row>
    <row r="91" spans="3:17">
      <c r="C91" s="73" t="s">
        <v>156</v>
      </c>
      <c r="D91" s="191">
        <v>2</v>
      </c>
      <c r="E91" s="191">
        <v>2</v>
      </c>
      <c r="F91" s="191">
        <v>1</v>
      </c>
      <c r="G91" s="191">
        <v>0</v>
      </c>
      <c r="H91" s="191">
        <v>0</v>
      </c>
      <c r="I91" s="191">
        <v>2</v>
      </c>
      <c r="J91" s="191">
        <v>0</v>
      </c>
      <c r="K91" s="191">
        <v>0</v>
      </c>
      <c r="L91" s="191">
        <v>1</v>
      </c>
      <c r="M91" s="191">
        <v>0</v>
      </c>
      <c r="N91" s="191">
        <v>1</v>
      </c>
      <c r="O91" s="191">
        <v>1</v>
      </c>
      <c r="P91" s="191">
        <v>0</v>
      </c>
      <c r="Q91" s="192">
        <v>0</v>
      </c>
    </row>
    <row r="92" spans="3:17">
      <c r="C92" s="73" t="s">
        <v>123</v>
      </c>
      <c r="D92" s="191">
        <v>3</v>
      </c>
      <c r="E92" s="191">
        <v>3</v>
      </c>
      <c r="F92" s="191">
        <v>0</v>
      </c>
      <c r="G92" s="191">
        <v>1</v>
      </c>
      <c r="H92" s="191">
        <v>0</v>
      </c>
      <c r="I92" s="191">
        <v>1</v>
      </c>
      <c r="J92" s="191">
        <v>0</v>
      </c>
      <c r="K92" s="191">
        <v>0</v>
      </c>
      <c r="L92" s="191">
        <v>0</v>
      </c>
      <c r="M92" s="191">
        <v>0</v>
      </c>
      <c r="N92" s="191">
        <v>2</v>
      </c>
      <c r="O92" s="191">
        <v>0</v>
      </c>
      <c r="P92" s="191">
        <v>0</v>
      </c>
      <c r="Q92" s="192">
        <v>0</v>
      </c>
    </row>
    <row r="93" spans="3:17">
      <c r="C93" s="73" t="s">
        <v>116</v>
      </c>
      <c r="D93" s="191">
        <v>8</v>
      </c>
      <c r="E93" s="191">
        <v>7</v>
      </c>
      <c r="F93" s="191">
        <v>0</v>
      </c>
      <c r="G93" s="191">
        <v>0</v>
      </c>
      <c r="H93" s="191">
        <v>0</v>
      </c>
      <c r="I93" s="191">
        <v>1</v>
      </c>
      <c r="J93" s="191">
        <v>1</v>
      </c>
      <c r="K93" s="191">
        <v>2</v>
      </c>
      <c r="L93" s="191">
        <v>0</v>
      </c>
      <c r="M93" s="191">
        <v>0</v>
      </c>
      <c r="N93" s="191">
        <v>0</v>
      </c>
      <c r="O93" s="191">
        <v>0</v>
      </c>
      <c r="P93" s="191">
        <v>3</v>
      </c>
      <c r="Q93" s="192">
        <v>0</v>
      </c>
    </row>
    <row r="94" spans="3:17">
      <c r="C94" s="73" t="s">
        <v>524</v>
      </c>
      <c r="D94" s="191">
        <v>1</v>
      </c>
      <c r="E94" s="191">
        <v>1</v>
      </c>
      <c r="F94" s="191">
        <v>0</v>
      </c>
      <c r="G94" s="191">
        <v>0</v>
      </c>
      <c r="H94" s="191">
        <v>0</v>
      </c>
      <c r="I94" s="191">
        <v>0</v>
      </c>
      <c r="J94" s="191">
        <v>0</v>
      </c>
      <c r="K94" s="191">
        <v>0</v>
      </c>
      <c r="L94" s="191">
        <v>0</v>
      </c>
      <c r="M94" s="191">
        <v>0</v>
      </c>
      <c r="N94" s="191">
        <v>0</v>
      </c>
      <c r="O94" s="191">
        <v>0</v>
      </c>
      <c r="P94" s="191">
        <v>0</v>
      </c>
      <c r="Q94" s="192">
        <v>0</v>
      </c>
    </row>
    <row r="95" spans="3:17">
      <c r="C95" s="73" t="s">
        <v>503</v>
      </c>
      <c r="D95" s="191">
        <v>1</v>
      </c>
      <c r="E95" s="191">
        <v>0</v>
      </c>
      <c r="F95" s="191">
        <v>0</v>
      </c>
      <c r="G95" s="191">
        <v>0</v>
      </c>
      <c r="H95" s="191">
        <v>0</v>
      </c>
      <c r="I95" s="191">
        <v>1</v>
      </c>
      <c r="J95" s="191">
        <v>0</v>
      </c>
      <c r="K95" s="191">
        <v>0</v>
      </c>
      <c r="L95" s="191">
        <v>0</v>
      </c>
      <c r="M95" s="191">
        <v>0</v>
      </c>
      <c r="N95" s="191">
        <v>0</v>
      </c>
      <c r="O95" s="191">
        <v>0</v>
      </c>
      <c r="P95" s="191">
        <v>0</v>
      </c>
      <c r="Q95" s="192">
        <v>0</v>
      </c>
    </row>
    <row r="96" spans="3:17">
      <c r="C96" s="73" t="s">
        <v>159</v>
      </c>
      <c r="D96" s="191">
        <v>2</v>
      </c>
      <c r="E96" s="191">
        <v>2</v>
      </c>
      <c r="F96" s="191">
        <v>2</v>
      </c>
      <c r="G96" s="191">
        <v>1</v>
      </c>
      <c r="H96" s="191">
        <v>0</v>
      </c>
      <c r="I96" s="191">
        <v>0</v>
      </c>
      <c r="J96" s="191">
        <v>0</v>
      </c>
      <c r="K96" s="191">
        <v>0</v>
      </c>
      <c r="L96" s="191">
        <v>0</v>
      </c>
      <c r="M96" s="191">
        <v>0</v>
      </c>
      <c r="N96" s="191">
        <v>1</v>
      </c>
      <c r="O96" s="191">
        <v>0</v>
      </c>
      <c r="P96" s="191">
        <v>0</v>
      </c>
      <c r="Q96" s="192">
        <v>0</v>
      </c>
    </row>
    <row r="97" spans="3:17">
      <c r="C97" s="73" t="s">
        <v>148</v>
      </c>
      <c r="D97" s="191">
        <v>2</v>
      </c>
      <c r="E97" s="191">
        <v>2</v>
      </c>
      <c r="F97" s="191">
        <v>1</v>
      </c>
      <c r="G97" s="191">
        <v>1</v>
      </c>
      <c r="H97" s="191">
        <v>1</v>
      </c>
      <c r="I97" s="191">
        <v>1</v>
      </c>
      <c r="J97" s="191">
        <v>0</v>
      </c>
      <c r="K97" s="191">
        <v>0</v>
      </c>
      <c r="L97" s="191">
        <v>0</v>
      </c>
      <c r="M97" s="191">
        <v>0</v>
      </c>
      <c r="N97" s="191">
        <v>0</v>
      </c>
      <c r="O97" s="191">
        <v>1</v>
      </c>
      <c r="P97" s="191">
        <v>1</v>
      </c>
      <c r="Q97" s="192">
        <v>0</v>
      </c>
    </row>
    <row r="98" spans="3:17">
      <c r="C98" s="73" t="s">
        <v>169</v>
      </c>
      <c r="D98" s="191">
        <v>6</v>
      </c>
      <c r="E98" s="191">
        <v>6</v>
      </c>
      <c r="F98" s="191">
        <v>3</v>
      </c>
      <c r="G98" s="191">
        <v>2</v>
      </c>
      <c r="H98" s="191">
        <v>2</v>
      </c>
      <c r="I98" s="191">
        <v>5</v>
      </c>
      <c r="J98" s="191">
        <v>0</v>
      </c>
      <c r="K98" s="191">
        <v>0</v>
      </c>
      <c r="L98" s="191">
        <v>0</v>
      </c>
      <c r="M98" s="191">
        <v>1</v>
      </c>
      <c r="N98" s="191">
        <v>2</v>
      </c>
      <c r="O98" s="191">
        <v>2</v>
      </c>
      <c r="P98" s="191">
        <v>0</v>
      </c>
      <c r="Q98" s="192">
        <v>0</v>
      </c>
    </row>
    <row r="99" spans="3:17">
      <c r="C99" s="73" t="s">
        <v>420</v>
      </c>
      <c r="D99" s="191">
        <v>3</v>
      </c>
      <c r="E99" s="191">
        <v>3</v>
      </c>
      <c r="F99" s="191">
        <v>0</v>
      </c>
      <c r="G99" s="191">
        <v>0</v>
      </c>
      <c r="H99" s="191">
        <v>1</v>
      </c>
      <c r="I99" s="191">
        <v>0</v>
      </c>
      <c r="J99" s="191">
        <v>0</v>
      </c>
      <c r="K99" s="191">
        <v>1</v>
      </c>
      <c r="L99" s="191">
        <v>0</v>
      </c>
      <c r="M99" s="191">
        <v>0</v>
      </c>
      <c r="N99" s="191">
        <v>1</v>
      </c>
      <c r="O99" s="191">
        <v>0</v>
      </c>
      <c r="P99" s="191">
        <v>1</v>
      </c>
      <c r="Q99" s="192">
        <v>0</v>
      </c>
    </row>
    <row r="100" spans="3:17">
      <c r="C100" s="73" t="s">
        <v>398</v>
      </c>
      <c r="D100" s="191">
        <v>1</v>
      </c>
      <c r="E100" s="191">
        <v>1</v>
      </c>
      <c r="F100" s="191">
        <v>0</v>
      </c>
      <c r="G100" s="191">
        <v>0</v>
      </c>
      <c r="H100" s="191">
        <v>0</v>
      </c>
      <c r="I100" s="191">
        <v>1</v>
      </c>
      <c r="J100" s="191">
        <v>0</v>
      </c>
      <c r="K100" s="191">
        <v>0</v>
      </c>
      <c r="L100" s="191">
        <v>0</v>
      </c>
      <c r="M100" s="191">
        <v>0</v>
      </c>
      <c r="N100" s="191">
        <v>0</v>
      </c>
      <c r="O100" s="191">
        <v>0</v>
      </c>
      <c r="P100" s="191">
        <v>0</v>
      </c>
      <c r="Q100" s="192">
        <v>0</v>
      </c>
    </row>
    <row r="101" spans="3:17">
      <c r="C101" s="73" t="s">
        <v>162</v>
      </c>
      <c r="D101" s="191">
        <v>3</v>
      </c>
      <c r="E101" s="191">
        <v>3</v>
      </c>
      <c r="F101" s="191">
        <v>1</v>
      </c>
      <c r="G101" s="191">
        <v>2</v>
      </c>
      <c r="H101" s="191">
        <v>2</v>
      </c>
      <c r="I101" s="191">
        <v>2</v>
      </c>
      <c r="J101" s="191">
        <v>0</v>
      </c>
      <c r="K101" s="191">
        <v>1</v>
      </c>
      <c r="L101" s="191">
        <v>0</v>
      </c>
      <c r="M101" s="191">
        <v>0</v>
      </c>
      <c r="N101" s="191">
        <v>1</v>
      </c>
      <c r="O101" s="191">
        <v>0</v>
      </c>
      <c r="P101" s="191">
        <v>1</v>
      </c>
      <c r="Q101" s="192">
        <v>0</v>
      </c>
    </row>
    <row r="102" spans="3:17">
      <c r="C102" s="73" t="s">
        <v>125</v>
      </c>
      <c r="D102" s="191">
        <v>7</v>
      </c>
      <c r="E102" s="191">
        <v>6</v>
      </c>
      <c r="F102" s="191">
        <v>2</v>
      </c>
      <c r="G102" s="191">
        <v>2</v>
      </c>
      <c r="H102" s="191">
        <v>3</v>
      </c>
      <c r="I102" s="191">
        <v>4</v>
      </c>
      <c r="J102" s="191">
        <v>0</v>
      </c>
      <c r="K102" s="191">
        <v>1</v>
      </c>
      <c r="L102" s="191">
        <v>0</v>
      </c>
      <c r="M102" s="191">
        <v>0</v>
      </c>
      <c r="N102" s="191">
        <v>1</v>
      </c>
      <c r="O102" s="191">
        <v>0</v>
      </c>
      <c r="P102" s="191">
        <v>1</v>
      </c>
      <c r="Q102" s="192">
        <v>1</v>
      </c>
    </row>
    <row r="103" spans="3:17">
      <c r="C103" s="73" t="s">
        <v>171</v>
      </c>
      <c r="D103" s="191">
        <v>2</v>
      </c>
      <c r="E103" s="191">
        <v>2</v>
      </c>
      <c r="F103" s="191">
        <v>2</v>
      </c>
      <c r="G103" s="191">
        <v>1</v>
      </c>
      <c r="H103" s="191">
        <v>0</v>
      </c>
      <c r="I103" s="191">
        <v>1</v>
      </c>
      <c r="J103" s="191">
        <v>0</v>
      </c>
      <c r="K103" s="191">
        <v>0</v>
      </c>
      <c r="L103" s="191">
        <v>0</v>
      </c>
      <c r="M103" s="191">
        <v>0</v>
      </c>
      <c r="N103" s="191">
        <v>0</v>
      </c>
      <c r="O103" s="191">
        <v>1</v>
      </c>
      <c r="P103" s="191">
        <v>1</v>
      </c>
      <c r="Q103" s="192">
        <v>0</v>
      </c>
    </row>
    <row r="104" spans="3:17">
      <c r="C104" s="73" t="s">
        <v>165</v>
      </c>
      <c r="D104" s="191">
        <v>5</v>
      </c>
      <c r="E104" s="191">
        <v>5</v>
      </c>
      <c r="F104" s="191">
        <v>3</v>
      </c>
      <c r="G104" s="191">
        <v>0</v>
      </c>
      <c r="H104" s="191">
        <v>2</v>
      </c>
      <c r="I104" s="191">
        <v>2</v>
      </c>
      <c r="J104" s="191">
        <v>1</v>
      </c>
      <c r="K104" s="191">
        <v>0</v>
      </c>
      <c r="L104" s="191">
        <v>0</v>
      </c>
      <c r="M104" s="191">
        <v>0</v>
      </c>
      <c r="N104" s="191">
        <v>0</v>
      </c>
      <c r="O104" s="191">
        <v>0</v>
      </c>
      <c r="P104" s="191">
        <v>0</v>
      </c>
      <c r="Q104" s="192">
        <v>1</v>
      </c>
    </row>
    <row r="105" spans="3:17">
      <c r="C105" s="73" t="s">
        <v>419</v>
      </c>
      <c r="D105" s="191">
        <v>8</v>
      </c>
      <c r="E105" s="191">
        <v>5</v>
      </c>
      <c r="F105" s="191">
        <v>2</v>
      </c>
      <c r="G105" s="191">
        <v>1</v>
      </c>
      <c r="H105" s="191">
        <v>1</v>
      </c>
      <c r="I105" s="191">
        <v>4</v>
      </c>
      <c r="J105" s="191">
        <v>0</v>
      </c>
      <c r="K105" s="191">
        <v>3</v>
      </c>
      <c r="L105" s="191">
        <v>1</v>
      </c>
      <c r="M105" s="191">
        <v>1</v>
      </c>
      <c r="N105" s="191">
        <v>0</v>
      </c>
      <c r="O105" s="191">
        <v>2</v>
      </c>
      <c r="P105" s="191">
        <v>3</v>
      </c>
      <c r="Q105" s="192">
        <v>0</v>
      </c>
    </row>
    <row r="106" spans="3:17">
      <c r="C106" s="73" t="s">
        <v>495</v>
      </c>
      <c r="D106" s="191">
        <v>3</v>
      </c>
      <c r="E106" s="191">
        <v>3</v>
      </c>
      <c r="F106" s="191">
        <v>1</v>
      </c>
      <c r="G106" s="191">
        <v>0</v>
      </c>
      <c r="H106" s="191">
        <v>0</v>
      </c>
      <c r="I106" s="191">
        <v>2</v>
      </c>
      <c r="J106" s="191">
        <v>0</v>
      </c>
      <c r="K106" s="191">
        <v>0</v>
      </c>
      <c r="L106" s="191">
        <v>0</v>
      </c>
      <c r="M106" s="191">
        <v>0</v>
      </c>
      <c r="N106" s="191">
        <v>0</v>
      </c>
      <c r="O106" s="191">
        <v>1</v>
      </c>
      <c r="P106" s="191">
        <v>2</v>
      </c>
      <c r="Q106" s="192">
        <v>0</v>
      </c>
    </row>
    <row r="107" spans="3:17">
      <c r="C107" s="73" t="s">
        <v>630</v>
      </c>
      <c r="D107" s="191">
        <v>1</v>
      </c>
      <c r="E107" s="191">
        <v>1</v>
      </c>
      <c r="F107" s="191">
        <v>1</v>
      </c>
      <c r="G107" s="191">
        <v>1</v>
      </c>
      <c r="H107" s="191">
        <v>0</v>
      </c>
      <c r="I107" s="191">
        <v>0</v>
      </c>
      <c r="J107" s="191">
        <v>0</v>
      </c>
      <c r="K107" s="191">
        <v>0</v>
      </c>
      <c r="L107" s="191">
        <v>0</v>
      </c>
      <c r="M107" s="191">
        <v>0</v>
      </c>
      <c r="N107" s="191">
        <v>0</v>
      </c>
      <c r="O107" s="191">
        <v>0</v>
      </c>
      <c r="P107" s="191">
        <v>0</v>
      </c>
      <c r="Q107" s="192">
        <v>0</v>
      </c>
    </row>
    <row r="108" spans="3:17">
      <c r="C108" s="73" t="s">
        <v>541</v>
      </c>
      <c r="D108" s="191">
        <v>1</v>
      </c>
      <c r="E108" s="191">
        <v>1</v>
      </c>
      <c r="F108" s="191">
        <v>1</v>
      </c>
      <c r="G108" s="191">
        <v>0</v>
      </c>
      <c r="H108" s="191">
        <v>0</v>
      </c>
      <c r="I108" s="191">
        <v>1</v>
      </c>
      <c r="J108" s="191">
        <v>1</v>
      </c>
      <c r="K108" s="191">
        <v>0</v>
      </c>
      <c r="L108" s="191">
        <v>0</v>
      </c>
      <c r="M108" s="191">
        <v>0</v>
      </c>
      <c r="N108" s="191">
        <v>1</v>
      </c>
      <c r="O108" s="191">
        <v>0</v>
      </c>
      <c r="P108" s="191">
        <v>0</v>
      </c>
      <c r="Q108" s="192">
        <v>0</v>
      </c>
    </row>
    <row r="109" spans="3:17">
      <c r="C109" s="73" t="s">
        <v>136</v>
      </c>
      <c r="D109" s="191">
        <v>2</v>
      </c>
      <c r="E109" s="191">
        <v>1</v>
      </c>
      <c r="F109" s="191">
        <v>1</v>
      </c>
      <c r="G109" s="191">
        <v>1</v>
      </c>
      <c r="H109" s="191">
        <v>0</v>
      </c>
      <c r="I109" s="191">
        <v>2</v>
      </c>
      <c r="J109" s="191">
        <v>0</v>
      </c>
      <c r="K109" s="191">
        <v>0</v>
      </c>
      <c r="L109" s="191">
        <v>0</v>
      </c>
      <c r="M109" s="191">
        <v>1</v>
      </c>
      <c r="N109" s="191">
        <v>0</v>
      </c>
      <c r="O109" s="191">
        <v>0</v>
      </c>
      <c r="P109" s="191">
        <v>1</v>
      </c>
      <c r="Q109" s="192">
        <v>0</v>
      </c>
    </row>
    <row r="110" spans="3:17">
      <c r="C110" s="73" t="s">
        <v>112</v>
      </c>
      <c r="D110" s="191">
        <v>4</v>
      </c>
      <c r="E110" s="191">
        <v>4</v>
      </c>
      <c r="F110" s="191">
        <v>0</v>
      </c>
      <c r="G110" s="191">
        <v>2</v>
      </c>
      <c r="H110" s="191">
        <v>0</v>
      </c>
      <c r="I110" s="191">
        <v>0</v>
      </c>
      <c r="J110" s="191">
        <v>0</v>
      </c>
      <c r="K110" s="191">
        <v>2</v>
      </c>
      <c r="L110" s="191">
        <v>0</v>
      </c>
      <c r="M110" s="191">
        <v>0</v>
      </c>
      <c r="N110" s="191">
        <v>0</v>
      </c>
      <c r="O110" s="191">
        <v>0</v>
      </c>
      <c r="P110" s="191">
        <v>0</v>
      </c>
      <c r="Q110" s="192">
        <v>0</v>
      </c>
    </row>
    <row r="111" spans="3:17">
      <c r="C111" s="73" t="s">
        <v>172</v>
      </c>
      <c r="D111" s="191">
        <v>7</v>
      </c>
      <c r="E111" s="191">
        <v>6</v>
      </c>
      <c r="F111" s="191">
        <v>2</v>
      </c>
      <c r="G111" s="191">
        <v>0</v>
      </c>
      <c r="H111" s="191">
        <v>0</v>
      </c>
      <c r="I111" s="191">
        <v>2</v>
      </c>
      <c r="J111" s="191">
        <v>0</v>
      </c>
      <c r="K111" s="191">
        <v>0</v>
      </c>
      <c r="L111" s="191">
        <v>2</v>
      </c>
      <c r="M111" s="191">
        <v>1</v>
      </c>
      <c r="N111" s="191">
        <v>0</v>
      </c>
      <c r="O111" s="191">
        <v>1</v>
      </c>
      <c r="P111" s="191">
        <v>1</v>
      </c>
      <c r="Q111" s="192">
        <v>0</v>
      </c>
    </row>
    <row r="112" spans="3:17">
      <c r="C112" s="73" t="s">
        <v>510</v>
      </c>
      <c r="D112" s="191">
        <v>6</v>
      </c>
      <c r="E112" s="191">
        <v>4</v>
      </c>
      <c r="F112" s="191">
        <v>3</v>
      </c>
      <c r="G112" s="191">
        <v>2</v>
      </c>
      <c r="H112" s="191">
        <v>0</v>
      </c>
      <c r="I112" s="191">
        <v>4</v>
      </c>
      <c r="J112" s="191">
        <v>0</v>
      </c>
      <c r="K112" s="191">
        <v>1</v>
      </c>
      <c r="L112" s="191">
        <v>1</v>
      </c>
      <c r="M112" s="191">
        <v>0</v>
      </c>
      <c r="N112" s="191">
        <v>0</v>
      </c>
      <c r="O112" s="191">
        <v>0</v>
      </c>
      <c r="P112" s="191">
        <v>1</v>
      </c>
      <c r="Q112" s="192">
        <v>1</v>
      </c>
    </row>
    <row r="113" spans="3:17">
      <c r="C113" s="73" t="s">
        <v>516</v>
      </c>
      <c r="D113" s="191">
        <v>8</v>
      </c>
      <c r="E113" s="191">
        <v>7</v>
      </c>
      <c r="F113" s="191">
        <v>1</v>
      </c>
      <c r="G113" s="191">
        <v>0</v>
      </c>
      <c r="H113" s="191">
        <v>0</v>
      </c>
      <c r="I113" s="191">
        <v>1</v>
      </c>
      <c r="J113" s="191">
        <v>2</v>
      </c>
      <c r="K113" s="191">
        <v>4</v>
      </c>
      <c r="L113" s="191">
        <v>2</v>
      </c>
      <c r="M113" s="191">
        <v>0</v>
      </c>
      <c r="N113" s="191">
        <v>0</v>
      </c>
      <c r="O113" s="191">
        <v>0</v>
      </c>
      <c r="P113" s="191">
        <v>3</v>
      </c>
      <c r="Q113" s="192">
        <v>0</v>
      </c>
    </row>
    <row r="114" spans="3:17">
      <c r="C114" s="73" t="s">
        <v>348</v>
      </c>
      <c r="D114" s="191">
        <v>3</v>
      </c>
      <c r="E114" s="191">
        <v>2</v>
      </c>
      <c r="F114" s="191">
        <v>1</v>
      </c>
      <c r="G114" s="191">
        <v>0</v>
      </c>
      <c r="H114" s="191">
        <v>0</v>
      </c>
      <c r="I114" s="191">
        <v>3</v>
      </c>
      <c r="J114" s="191">
        <v>0</v>
      </c>
      <c r="K114" s="191">
        <v>1</v>
      </c>
      <c r="L114" s="191">
        <v>0</v>
      </c>
      <c r="M114" s="191">
        <v>0</v>
      </c>
      <c r="N114" s="191">
        <v>0</v>
      </c>
      <c r="O114" s="191">
        <v>2</v>
      </c>
      <c r="P114" s="191">
        <v>1</v>
      </c>
      <c r="Q114" s="192">
        <v>0</v>
      </c>
    </row>
    <row r="115" spans="3:17">
      <c r="C115" s="73" t="s">
        <v>158</v>
      </c>
      <c r="D115" s="191">
        <v>2</v>
      </c>
      <c r="E115" s="191">
        <v>2</v>
      </c>
      <c r="F115" s="191">
        <v>1</v>
      </c>
      <c r="G115" s="191">
        <v>0</v>
      </c>
      <c r="H115" s="191">
        <v>0</v>
      </c>
      <c r="I115" s="191">
        <v>1</v>
      </c>
      <c r="J115" s="191">
        <v>1</v>
      </c>
      <c r="K115" s="191">
        <v>0</v>
      </c>
      <c r="L115" s="191">
        <v>0</v>
      </c>
      <c r="M115" s="191">
        <v>0</v>
      </c>
      <c r="N115" s="191">
        <v>0</v>
      </c>
      <c r="O115" s="191">
        <v>0</v>
      </c>
      <c r="P115" s="191">
        <v>1</v>
      </c>
      <c r="Q115" s="192">
        <v>0</v>
      </c>
    </row>
    <row r="116" spans="3:17">
      <c r="C116" s="73" t="s">
        <v>130</v>
      </c>
      <c r="D116" s="191">
        <v>5</v>
      </c>
      <c r="E116" s="191">
        <v>2</v>
      </c>
      <c r="F116" s="191">
        <v>0</v>
      </c>
      <c r="G116" s="191">
        <v>0</v>
      </c>
      <c r="H116" s="191">
        <v>0</v>
      </c>
      <c r="I116" s="191">
        <v>3</v>
      </c>
      <c r="J116" s="191">
        <v>0</v>
      </c>
      <c r="K116" s="191">
        <v>0</v>
      </c>
      <c r="L116" s="191">
        <v>0</v>
      </c>
      <c r="M116" s="191">
        <v>1</v>
      </c>
      <c r="N116" s="191">
        <v>0</v>
      </c>
      <c r="O116" s="191">
        <v>0</v>
      </c>
      <c r="P116" s="191">
        <v>0</v>
      </c>
      <c r="Q116" s="192">
        <v>0</v>
      </c>
    </row>
    <row r="117" spans="3:17">
      <c r="C117" s="73" t="s">
        <v>138</v>
      </c>
      <c r="D117" s="191">
        <v>1</v>
      </c>
      <c r="E117" s="191">
        <v>1</v>
      </c>
      <c r="F117" s="191">
        <v>0</v>
      </c>
      <c r="G117" s="191">
        <v>1</v>
      </c>
      <c r="H117" s="191">
        <v>0</v>
      </c>
      <c r="I117" s="191">
        <v>0</v>
      </c>
      <c r="J117" s="191">
        <v>0</v>
      </c>
      <c r="K117" s="191">
        <v>0</v>
      </c>
      <c r="L117" s="191">
        <v>0</v>
      </c>
      <c r="M117" s="191">
        <v>0</v>
      </c>
      <c r="N117" s="191">
        <v>0</v>
      </c>
      <c r="O117" s="191">
        <v>0</v>
      </c>
      <c r="P117" s="191">
        <v>0</v>
      </c>
      <c r="Q117" s="192">
        <v>0</v>
      </c>
    </row>
    <row r="118" spans="3:17">
      <c r="C118" s="73" t="s">
        <v>554</v>
      </c>
      <c r="D118" s="191">
        <v>1</v>
      </c>
      <c r="E118" s="191">
        <v>1</v>
      </c>
      <c r="F118" s="191">
        <v>1</v>
      </c>
      <c r="G118" s="191">
        <v>0</v>
      </c>
      <c r="H118" s="191">
        <v>0</v>
      </c>
      <c r="I118" s="191">
        <v>1</v>
      </c>
      <c r="J118" s="191">
        <v>0</v>
      </c>
      <c r="K118" s="191">
        <v>0</v>
      </c>
      <c r="L118" s="191">
        <v>0</v>
      </c>
      <c r="M118" s="191">
        <v>0</v>
      </c>
      <c r="N118" s="191">
        <v>0</v>
      </c>
      <c r="O118" s="191">
        <v>0</v>
      </c>
      <c r="P118" s="191">
        <v>0</v>
      </c>
      <c r="Q118" s="192">
        <v>0</v>
      </c>
    </row>
    <row r="119" spans="3:17">
      <c r="C119" s="73" t="s">
        <v>413</v>
      </c>
      <c r="D119" s="191">
        <v>2</v>
      </c>
      <c r="E119" s="191">
        <v>2</v>
      </c>
      <c r="F119" s="191">
        <v>0</v>
      </c>
      <c r="G119" s="191">
        <v>0</v>
      </c>
      <c r="H119" s="191">
        <v>0</v>
      </c>
      <c r="I119" s="191">
        <v>1</v>
      </c>
      <c r="J119" s="191">
        <v>0</v>
      </c>
      <c r="K119" s="191">
        <v>1</v>
      </c>
      <c r="L119" s="191">
        <v>1</v>
      </c>
      <c r="M119" s="191">
        <v>0</v>
      </c>
      <c r="N119" s="191">
        <v>0</v>
      </c>
      <c r="O119" s="191">
        <v>0</v>
      </c>
      <c r="P119" s="191">
        <v>1</v>
      </c>
      <c r="Q119" s="192">
        <v>0</v>
      </c>
    </row>
    <row r="120" spans="3:17">
      <c r="C120" s="73" t="s">
        <v>173</v>
      </c>
      <c r="D120" s="191">
        <v>3</v>
      </c>
      <c r="E120" s="191">
        <v>1</v>
      </c>
      <c r="F120" s="191">
        <v>0</v>
      </c>
      <c r="G120" s="191">
        <v>2</v>
      </c>
      <c r="H120" s="191">
        <v>1</v>
      </c>
      <c r="I120" s="191">
        <v>1</v>
      </c>
      <c r="J120" s="191">
        <v>0</v>
      </c>
      <c r="K120" s="191">
        <v>0</v>
      </c>
      <c r="L120" s="191">
        <v>0</v>
      </c>
      <c r="M120" s="191">
        <v>0</v>
      </c>
      <c r="N120" s="191">
        <v>0</v>
      </c>
      <c r="O120" s="191">
        <v>1</v>
      </c>
      <c r="P120" s="191">
        <v>1</v>
      </c>
      <c r="Q120" s="192">
        <v>0</v>
      </c>
    </row>
    <row r="121" spans="3:17">
      <c r="C121" s="73" t="s">
        <v>552</v>
      </c>
      <c r="D121" s="191">
        <v>1</v>
      </c>
      <c r="E121" s="191">
        <v>1</v>
      </c>
      <c r="F121" s="191">
        <v>0</v>
      </c>
      <c r="G121" s="191">
        <v>0</v>
      </c>
      <c r="H121" s="191">
        <v>0</v>
      </c>
      <c r="I121" s="191">
        <v>0</v>
      </c>
      <c r="J121" s="191">
        <v>0</v>
      </c>
      <c r="K121" s="191">
        <v>0</v>
      </c>
      <c r="L121" s="191">
        <v>0</v>
      </c>
      <c r="M121" s="191">
        <v>0</v>
      </c>
      <c r="N121" s="191">
        <v>0</v>
      </c>
      <c r="O121" s="191">
        <v>0</v>
      </c>
      <c r="P121" s="191">
        <v>0</v>
      </c>
      <c r="Q121" s="192">
        <v>0</v>
      </c>
    </row>
    <row r="122" spans="3:17">
      <c r="C122" s="73" t="s">
        <v>117</v>
      </c>
      <c r="D122" s="191">
        <v>2</v>
      </c>
      <c r="E122" s="191">
        <v>2</v>
      </c>
      <c r="F122" s="191">
        <v>1</v>
      </c>
      <c r="G122" s="191">
        <v>1</v>
      </c>
      <c r="H122" s="191">
        <v>0</v>
      </c>
      <c r="I122" s="191">
        <v>1</v>
      </c>
      <c r="J122" s="191">
        <v>0</v>
      </c>
      <c r="K122" s="191">
        <v>0</v>
      </c>
      <c r="L122" s="191">
        <v>0</v>
      </c>
      <c r="M122" s="191">
        <v>0</v>
      </c>
      <c r="N122" s="191">
        <v>0</v>
      </c>
      <c r="O122" s="191">
        <v>0</v>
      </c>
      <c r="P122" s="191">
        <v>0</v>
      </c>
      <c r="Q122" s="192">
        <v>1</v>
      </c>
    </row>
    <row r="123" spans="3:17">
      <c r="C123" s="73" t="s">
        <v>142</v>
      </c>
      <c r="D123" s="191">
        <v>2</v>
      </c>
      <c r="E123" s="191">
        <v>2</v>
      </c>
      <c r="F123" s="191">
        <v>0</v>
      </c>
      <c r="G123" s="191">
        <v>0</v>
      </c>
      <c r="H123" s="191">
        <v>0</v>
      </c>
      <c r="I123" s="191">
        <v>1</v>
      </c>
      <c r="J123" s="191">
        <v>0</v>
      </c>
      <c r="K123" s="191">
        <v>0</v>
      </c>
      <c r="L123" s="191">
        <v>0</v>
      </c>
      <c r="M123" s="191">
        <v>0</v>
      </c>
      <c r="N123" s="191">
        <v>0</v>
      </c>
      <c r="O123" s="191">
        <v>0</v>
      </c>
      <c r="P123" s="191">
        <v>1</v>
      </c>
      <c r="Q123" s="192">
        <v>0</v>
      </c>
    </row>
    <row r="124" spans="3:17">
      <c r="C124" s="73" t="s">
        <v>343</v>
      </c>
      <c r="D124" s="191">
        <v>3</v>
      </c>
      <c r="E124" s="191">
        <v>2</v>
      </c>
      <c r="F124" s="191">
        <v>0</v>
      </c>
      <c r="G124" s="191">
        <v>1</v>
      </c>
      <c r="H124" s="191">
        <v>0</v>
      </c>
      <c r="I124" s="191">
        <v>1</v>
      </c>
      <c r="J124" s="191">
        <v>0</v>
      </c>
      <c r="K124" s="191">
        <v>0</v>
      </c>
      <c r="L124" s="191">
        <v>0</v>
      </c>
      <c r="M124" s="191">
        <v>0</v>
      </c>
      <c r="N124" s="191">
        <v>0</v>
      </c>
      <c r="O124" s="191">
        <v>0</v>
      </c>
      <c r="P124" s="191">
        <v>0</v>
      </c>
      <c r="Q124" s="192">
        <v>0</v>
      </c>
    </row>
    <row r="125" spans="3:17">
      <c r="C125" s="73" t="s">
        <v>152</v>
      </c>
      <c r="D125" s="191">
        <v>6</v>
      </c>
      <c r="E125" s="191">
        <v>6</v>
      </c>
      <c r="F125" s="191">
        <v>2</v>
      </c>
      <c r="G125" s="191">
        <v>4</v>
      </c>
      <c r="H125" s="191">
        <v>4</v>
      </c>
      <c r="I125" s="191">
        <v>3</v>
      </c>
      <c r="J125" s="191">
        <v>1</v>
      </c>
      <c r="K125" s="191">
        <v>1</v>
      </c>
      <c r="L125" s="191">
        <v>0</v>
      </c>
      <c r="M125" s="191">
        <v>0</v>
      </c>
      <c r="N125" s="191">
        <v>2</v>
      </c>
      <c r="O125" s="191">
        <v>1</v>
      </c>
      <c r="P125" s="191">
        <v>0</v>
      </c>
      <c r="Q125" s="192">
        <v>0</v>
      </c>
    </row>
    <row r="126" spans="3:17">
      <c r="C126" s="73" t="s">
        <v>154</v>
      </c>
      <c r="D126" s="191">
        <v>12</v>
      </c>
      <c r="E126" s="191">
        <v>8</v>
      </c>
      <c r="F126" s="191">
        <v>6</v>
      </c>
      <c r="G126" s="191">
        <v>3</v>
      </c>
      <c r="H126" s="191">
        <v>2</v>
      </c>
      <c r="I126" s="191">
        <v>5</v>
      </c>
      <c r="J126" s="191">
        <v>1</v>
      </c>
      <c r="K126" s="191">
        <v>3</v>
      </c>
      <c r="L126" s="191">
        <v>0</v>
      </c>
      <c r="M126" s="191">
        <v>0</v>
      </c>
      <c r="N126" s="191">
        <v>3</v>
      </c>
      <c r="O126" s="191">
        <v>3</v>
      </c>
      <c r="P126" s="191">
        <v>3</v>
      </c>
      <c r="Q126" s="192">
        <v>0</v>
      </c>
    </row>
    <row r="127" spans="3:17">
      <c r="C127" s="73" t="s">
        <v>150</v>
      </c>
      <c r="D127" s="191">
        <v>2</v>
      </c>
      <c r="E127" s="191">
        <v>2</v>
      </c>
      <c r="F127" s="191">
        <v>0</v>
      </c>
      <c r="G127" s="191">
        <v>0</v>
      </c>
      <c r="H127" s="191">
        <v>1</v>
      </c>
      <c r="I127" s="191">
        <v>1</v>
      </c>
      <c r="J127" s="191">
        <v>0</v>
      </c>
      <c r="K127" s="191">
        <v>0</v>
      </c>
      <c r="L127" s="191">
        <v>0</v>
      </c>
      <c r="M127" s="191">
        <v>0</v>
      </c>
      <c r="N127" s="191">
        <v>0</v>
      </c>
      <c r="O127" s="191">
        <v>1</v>
      </c>
      <c r="P127" s="191">
        <v>1</v>
      </c>
      <c r="Q127" s="192">
        <v>0</v>
      </c>
    </row>
    <row r="128" spans="3:17">
      <c r="C128" s="73" t="s">
        <v>131</v>
      </c>
      <c r="D128" s="191">
        <v>3</v>
      </c>
      <c r="E128" s="191">
        <v>2</v>
      </c>
      <c r="F128" s="191">
        <v>1</v>
      </c>
      <c r="G128" s="191">
        <v>0</v>
      </c>
      <c r="H128" s="191">
        <v>1</v>
      </c>
      <c r="I128" s="191">
        <v>1</v>
      </c>
      <c r="J128" s="191">
        <v>0</v>
      </c>
      <c r="K128" s="191">
        <v>1</v>
      </c>
      <c r="L128" s="191">
        <v>0</v>
      </c>
      <c r="M128" s="191">
        <v>0</v>
      </c>
      <c r="N128" s="191">
        <v>0</v>
      </c>
      <c r="O128" s="191">
        <v>0</v>
      </c>
      <c r="P128" s="191">
        <v>0</v>
      </c>
      <c r="Q128" s="192">
        <v>0</v>
      </c>
    </row>
    <row r="129" spans="3:17">
      <c r="C129" s="73" t="s">
        <v>121</v>
      </c>
      <c r="D129" s="191">
        <v>9</v>
      </c>
      <c r="E129" s="191">
        <v>6</v>
      </c>
      <c r="F129" s="191">
        <v>2</v>
      </c>
      <c r="G129" s="191">
        <v>0</v>
      </c>
      <c r="H129" s="191">
        <v>1</v>
      </c>
      <c r="I129" s="191">
        <v>5</v>
      </c>
      <c r="J129" s="191">
        <v>0</v>
      </c>
      <c r="K129" s="191">
        <v>2</v>
      </c>
      <c r="L129" s="191">
        <v>0</v>
      </c>
      <c r="M129" s="191">
        <v>0</v>
      </c>
      <c r="N129" s="191">
        <v>1</v>
      </c>
      <c r="O129" s="191">
        <v>3</v>
      </c>
      <c r="P129" s="191">
        <v>2</v>
      </c>
      <c r="Q129" s="192">
        <v>0</v>
      </c>
    </row>
    <row r="130" spans="3:17">
      <c r="C130" s="73" t="s">
        <v>486</v>
      </c>
      <c r="D130" s="191">
        <v>1</v>
      </c>
      <c r="E130" s="191">
        <v>1</v>
      </c>
      <c r="F130" s="191">
        <v>0</v>
      </c>
      <c r="G130" s="191">
        <v>0</v>
      </c>
      <c r="H130" s="191">
        <v>0</v>
      </c>
      <c r="I130" s="191">
        <v>0</v>
      </c>
      <c r="J130" s="191">
        <v>0</v>
      </c>
      <c r="K130" s="191">
        <v>0</v>
      </c>
      <c r="L130" s="191">
        <v>0</v>
      </c>
      <c r="M130" s="191">
        <v>0</v>
      </c>
      <c r="N130" s="191">
        <v>0</v>
      </c>
      <c r="O130" s="191">
        <v>0</v>
      </c>
      <c r="P130" s="191">
        <v>0</v>
      </c>
      <c r="Q130" s="192">
        <v>0</v>
      </c>
    </row>
    <row r="131" spans="3:17">
      <c r="C131" s="73" t="s">
        <v>344</v>
      </c>
      <c r="D131" s="191">
        <v>2</v>
      </c>
      <c r="E131" s="191">
        <v>2</v>
      </c>
      <c r="F131" s="191">
        <v>2</v>
      </c>
      <c r="G131" s="191">
        <v>0</v>
      </c>
      <c r="H131" s="191">
        <v>0</v>
      </c>
      <c r="I131" s="191">
        <v>1</v>
      </c>
      <c r="J131" s="191">
        <v>0</v>
      </c>
      <c r="K131" s="191">
        <v>0</v>
      </c>
      <c r="L131" s="191">
        <v>0</v>
      </c>
      <c r="M131" s="191">
        <v>0</v>
      </c>
      <c r="N131" s="191">
        <v>0</v>
      </c>
      <c r="O131" s="191">
        <v>0</v>
      </c>
      <c r="P131" s="191">
        <v>0</v>
      </c>
      <c r="Q131" s="192">
        <v>0</v>
      </c>
    </row>
    <row r="132" spans="3:17">
      <c r="C132" s="73" t="s">
        <v>120</v>
      </c>
      <c r="D132" s="191">
        <v>2</v>
      </c>
      <c r="E132" s="191">
        <v>2</v>
      </c>
      <c r="F132" s="191">
        <v>0</v>
      </c>
      <c r="G132" s="191">
        <v>0</v>
      </c>
      <c r="H132" s="191">
        <v>0</v>
      </c>
      <c r="I132" s="191">
        <v>2</v>
      </c>
      <c r="J132" s="191">
        <v>0</v>
      </c>
      <c r="K132" s="191">
        <v>0</v>
      </c>
      <c r="L132" s="191">
        <v>0</v>
      </c>
      <c r="M132" s="191">
        <v>0</v>
      </c>
      <c r="N132" s="191">
        <v>1</v>
      </c>
      <c r="O132" s="191">
        <v>0</v>
      </c>
      <c r="P132" s="191">
        <v>1</v>
      </c>
      <c r="Q132" s="192">
        <v>0</v>
      </c>
    </row>
    <row r="133" spans="3:17">
      <c r="C133" s="73" t="s">
        <v>414</v>
      </c>
      <c r="D133" s="191">
        <v>1</v>
      </c>
      <c r="E133" s="191">
        <v>1</v>
      </c>
      <c r="F133" s="191">
        <v>1</v>
      </c>
      <c r="G133" s="191">
        <v>1</v>
      </c>
      <c r="H133" s="191">
        <v>1</v>
      </c>
      <c r="I133" s="191">
        <v>1</v>
      </c>
      <c r="J133" s="191">
        <v>0</v>
      </c>
      <c r="K133" s="191">
        <v>0</v>
      </c>
      <c r="L133" s="191">
        <v>0</v>
      </c>
      <c r="M133" s="191">
        <v>0</v>
      </c>
      <c r="N133" s="191">
        <v>0</v>
      </c>
      <c r="O133" s="191">
        <v>0</v>
      </c>
      <c r="P133" s="191">
        <v>1</v>
      </c>
      <c r="Q133" s="192">
        <v>0</v>
      </c>
    </row>
    <row r="134" spans="3:17">
      <c r="C134" s="73" t="s">
        <v>155</v>
      </c>
      <c r="D134" s="191">
        <v>1</v>
      </c>
      <c r="E134" s="191">
        <v>1</v>
      </c>
      <c r="F134" s="191">
        <v>0</v>
      </c>
      <c r="G134" s="191">
        <v>0</v>
      </c>
      <c r="H134" s="191">
        <v>0</v>
      </c>
      <c r="I134" s="191">
        <v>1</v>
      </c>
      <c r="J134" s="191">
        <v>0</v>
      </c>
      <c r="K134" s="191">
        <v>0</v>
      </c>
      <c r="L134" s="191">
        <v>0</v>
      </c>
      <c r="M134" s="191">
        <v>0</v>
      </c>
      <c r="N134" s="191">
        <v>0</v>
      </c>
      <c r="O134" s="191">
        <v>0</v>
      </c>
      <c r="P134" s="191">
        <v>0</v>
      </c>
      <c r="Q134" s="192">
        <v>0</v>
      </c>
    </row>
    <row r="135" spans="3:17">
      <c r="C135" s="73" t="s">
        <v>114</v>
      </c>
      <c r="D135" s="191">
        <v>3</v>
      </c>
      <c r="E135" s="191">
        <v>3</v>
      </c>
      <c r="F135" s="191">
        <v>2</v>
      </c>
      <c r="G135" s="191">
        <v>0</v>
      </c>
      <c r="H135" s="191">
        <v>1</v>
      </c>
      <c r="I135" s="191">
        <v>1</v>
      </c>
      <c r="J135" s="191">
        <v>1</v>
      </c>
      <c r="K135" s="191">
        <v>2</v>
      </c>
      <c r="L135" s="191">
        <v>1</v>
      </c>
      <c r="M135" s="191">
        <v>0</v>
      </c>
      <c r="N135" s="191">
        <v>0</v>
      </c>
      <c r="O135" s="191">
        <v>0</v>
      </c>
      <c r="P135" s="191">
        <v>1</v>
      </c>
      <c r="Q135" s="192">
        <v>0</v>
      </c>
    </row>
    <row r="136" spans="3:17">
      <c r="C136" s="73" t="s">
        <v>110</v>
      </c>
      <c r="D136" s="191">
        <v>4</v>
      </c>
      <c r="E136" s="191">
        <v>3</v>
      </c>
      <c r="F136" s="191">
        <v>0</v>
      </c>
      <c r="G136" s="191">
        <v>0</v>
      </c>
      <c r="H136" s="191">
        <v>0</v>
      </c>
      <c r="I136" s="191">
        <v>1</v>
      </c>
      <c r="J136" s="191">
        <v>0</v>
      </c>
      <c r="K136" s="191">
        <v>0</v>
      </c>
      <c r="L136" s="191">
        <v>0</v>
      </c>
      <c r="M136" s="191">
        <v>0</v>
      </c>
      <c r="N136" s="191">
        <v>0</v>
      </c>
      <c r="O136" s="191">
        <v>0</v>
      </c>
      <c r="P136" s="191">
        <v>2</v>
      </c>
      <c r="Q136" s="192">
        <v>0</v>
      </c>
    </row>
    <row r="137" spans="3:17">
      <c r="C137" s="73" t="s">
        <v>522</v>
      </c>
      <c r="D137" s="191">
        <v>2</v>
      </c>
      <c r="E137" s="191">
        <v>0</v>
      </c>
      <c r="F137" s="191">
        <v>0</v>
      </c>
      <c r="G137" s="191">
        <v>1</v>
      </c>
      <c r="H137" s="191">
        <v>0</v>
      </c>
      <c r="I137" s="191">
        <v>1</v>
      </c>
      <c r="J137" s="191">
        <v>0</v>
      </c>
      <c r="K137" s="191">
        <v>0</v>
      </c>
      <c r="L137" s="191">
        <v>0</v>
      </c>
      <c r="M137" s="191">
        <v>0</v>
      </c>
      <c r="N137" s="191">
        <v>0</v>
      </c>
      <c r="O137" s="191">
        <v>0</v>
      </c>
      <c r="P137" s="191">
        <v>1</v>
      </c>
      <c r="Q137" s="192">
        <v>0</v>
      </c>
    </row>
    <row r="138" spans="3:17">
      <c r="C138" s="73" t="s">
        <v>168</v>
      </c>
      <c r="D138" s="191">
        <v>2</v>
      </c>
      <c r="E138" s="191">
        <v>2</v>
      </c>
      <c r="F138" s="191">
        <v>0</v>
      </c>
      <c r="G138" s="191">
        <v>0</v>
      </c>
      <c r="H138" s="191">
        <v>1</v>
      </c>
      <c r="I138" s="191">
        <v>0</v>
      </c>
      <c r="J138" s="191">
        <v>0</v>
      </c>
      <c r="K138" s="191">
        <v>1</v>
      </c>
      <c r="L138" s="191">
        <v>0</v>
      </c>
      <c r="M138" s="191">
        <v>0</v>
      </c>
      <c r="N138" s="191">
        <v>1</v>
      </c>
      <c r="O138" s="191">
        <v>0</v>
      </c>
      <c r="P138" s="191">
        <v>1</v>
      </c>
      <c r="Q138" s="192">
        <v>0</v>
      </c>
    </row>
    <row r="139" spans="3:17">
      <c r="C139" s="73" t="s">
        <v>265</v>
      </c>
      <c r="D139" s="193">
        <v>403</v>
      </c>
      <c r="E139" s="194">
        <v>318</v>
      </c>
      <c r="F139" s="194">
        <v>133</v>
      </c>
      <c r="G139" s="194">
        <v>74</v>
      </c>
      <c r="H139" s="194">
        <v>64</v>
      </c>
      <c r="I139" s="194">
        <v>188</v>
      </c>
      <c r="J139" s="194">
        <v>24</v>
      </c>
      <c r="K139" s="194">
        <v>68</v>
      </c>
      <c r="L139" s="194">
        <v>20</v>
      </c>
      <c r="M139" s="194">
        <v>6</v>
      </c>
      <c r="N139" s="194">
        <v>31</v>
      </c>
      <c r="O139" s="194">
        <v>61</v>
      </c>
      <c r="P139" s="194">
        <v>77</v>
      </c>
      <c r="Q139" s="195">
        <v>12</v>
      </c>
    </row>
  </sheetData>
  <mergeCells count="2">
    <mergeCell ref="A1:R1"/>
    <mergeCell ref="A2:B2"/>
  </mergeCells>
  <pageMargins left="0.7" right="0.7" top="0.75" bottom="0.75" header="0.3" footer="0.3"/>
  <pageSetup orientation="portrait" horizontalDpi="200" verticalDpi="200" r:id="rId2"/>
  <drawing r:id="rId3"/>
  <extLst>
    <ext xmlns:x14="http://schemas.microsoft.com/office/spreadsheetml/2009/9/main" uri="{A8765BA9-456A-4dab-B4F3-ACF838C121DE}">
      <x14:slicerList>
        <x14:slicer r:id="rId4"/>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2"/>
  <sheetViews>
    <sheetView workbookViewId="0">
      <selection sqref="A1:E1"/>
    </sheetView>
  </sheetViews>
  <sheetFormatPr defaultRowHeight="15"/>
  <cols>
    <col min="1" max="1" width="93.5703125" customWidth="1"/>
    <col min="2" max="2" width="36" customWidth="1"/>
    <col min="3" max="3" width="8" style="16" customWidth="1"/>
    <col min="4" max="4" width="10.7109375" customWidth="1"/>
    <col min="5" max="5" width="5.28515625" customWidth="1"/>
    <col min="6" max="6" width="14.85546875" style="24" hidden="1" customWidth="1"/>
  </cols>
  <sheetData>
    <row r="1" spans="1:7">
      <c r="A1" s="189" t="s">
        <v>651</v>
      </c>
      <c r="B1" s="189"/>
      <c r="C1" s="189"/>
      <c r="D1" s="189"/>
      <c r="E1" s="189"/>
    </row>
    <row r="2" spans="1:7">
      <c r="A2" s="49" t="s">
        <v>337</v>
      </c>
      <c r="B2" s="50" t="s">
        <v>338</v>
      </c>
      <c r="C2" s="76" t="s">
        <v>339</v>
      </c>
      <c r="D2" s="50" t="s">
        <v>340</v>
      </c>
      <c r="E2" s="51" t="s">
        <v>341</v>
      </c>
      <c r="F2" s="24" t="s">
        <v>370</v>
      </c>
    </row>
    <row r="3" spans="1:7">
      <c r="A3" s="52" t="s">
        <v>1</v>
      </c>
      <c r="B3" s="60"/>
      <c r="C3" s="77"/>
      <c r="D3" s="60"/>
      <c r="E3" s="53"/>
      <c r="F3" s="24">
        <v>146</v>
      </c>
    </row>
    <row r="4" spans="1:7">
      <c r="A4" s="36"/>
      <c r="B4" s="54" t="s">
        <v>17</v>
      </c>
      <c r="C4" s="55">
        <v>60.682067932067937</v>
      </c>
      <c r="D4" s="61">
        <f>C4/$F$3</f>
        <v>0.41563060227443793</v>
      </c>
      <c r="E4" s="37">
        <v>1</v>
      </c>
      <c r="F4" s="75"/>
      <c r="G4" s="74"/>
    </row>
    <row r="5" spans="1:7">
      <c r="A5" s="36"/>
      <c r="B5" s="54" t="s">
        <v>269</v>
      </c>
      <c r="C5" s="55">
        <v>41.132067932067933</v>
      </c>
      <c r="D5" s="61">
        <f t="shared" ref="D5:D8" si="0">C5/$F$3</f>
        <v>0.28172649268539679</v>
      </c>
      <c r="E5" s="37">
        <v>2</v>
      </c>
      <c r="F5" s="75"/>
      <c r="G5" s="74"/>
    </row>
    <row r="6" spans="1:7">
      <c r="A6" s="36"/>
      <c r="B6" s="54" t="s">
        <v>271</v>
      </c>
      <c r="C6" s="62">
        <v>36.232067932067935</v>
      </c>
      <c r="D6" s="61">
        <f t="shared" si="0"/>
        <v>0.24816484884978038</v>
      </c>
      <c r="E6" s="37">
        <v>3</v>
      </c>
      <c r="F6" s="75"/>
      <c r="G6" s="74"/>
    </row>
    <row r="7" spans="1:7">
      <c r="A7" s="36"/>
      <c r="B7" s="54" t="s">
        <v>24</v>
      </c>
      <c r="C7" s="55">
        <v>31.882067932067933</v>
      </c>
      <c r="D7" s="61">
        <f t="shared" si="0"/>
        <v>0.21837032830183517</v>
      </c>
      <c r="E7" s="37">
        <v>4</v>
      </c>
      <c r="F7" s="75"/>
      <c r="G7" s="74"/>
    </row>
    <row r="8" spans="1:7">
      <c r="A8" s="36"/>
      <c r="B8" s="54" t="s">
        <v>268</v>
      </c>
      <c r="C8" s="55">
        <v>31.88206793206793</v>
      </c>
      <c r="D8" s="61">
        <f t="shared" si="0"/>
        <v>0.21837032830183514</v>
      </c>
      <c r="E8" s="37">
        <v>5</v>
      </c>
      <c r="F8" s="75"/>
      <c r="G8" s="74"/>
    </row>
    <row r="9" spans="1:7">
      <c r="A9" s="52" t="s">
        <v>2</v>
      </c>
      <c r="B9" s="60"/>
      <c r="C9" s="77"/>
      <c r="D9" s="60"/>
      <c r="E9" s="46"/>
      <c r="F9" s="75">
        <v>78</v>
      </c>
    </row>
    <row r="10" spans="1:7">
      <c r="A10" s="36"/>
      <c r="B10" s="54" t="s">
        <v>269</v>
      </c>
      <c r="C10" s="55">
        <v>28.25</v>
      </c>
      <c r="D10" s="61">
        <f>C10/$F$9</f>
        <v>0.36217948717948717</v>
      </c>
      <c r="E10" s="37">
        <v>1</v>
      </c>
      <c r="F10" s="75"/>
    </row>
    <row r="11" spans="1:7">
      <c r="A11" s="36"/>
      <c r="B11" s="54" t="s">
        <v>272</v>
      </c>
      <c r="C11" s="62">
        <v>23</v>
      </c>
      <c r="D11" s="61">
        <f t="shared" ref="D11:D14" si="1">C11/$F$9</f>
        <v>0.29487179487179488</v>
      </c>
      <c r="E11" s="37">
        <v>2</v>
      </c>
      <c r="F11" s="75"/>
    </row>
    <row r="12" spans="1:7">
      <c r="A12" s="36"/>
      <c r="B12" s="54" t="s">
        <v>273</v>
      </c>
      <c r="C12" s="55">
        <v>21</v>
      </c>
      <c r="D12" s="61">
        <f t="shared" si="1"/>
        <v>0.26923076923076922</v>
      </c>
      <c r="E12" s="37">
        <v>3</v>
      </c>
      <c r="F12" s="75"/>
    </row>
    <row r="13" spans="1:7">
      <c r="A13" s="36"/>
      <c r="B13" s="54" t="s">
        <v>17</v>
      </c>
      <c r="C13" s="55">
        <v>20.25</v>
      </c>
      <c r="D13" s="61">
        <f t="shared" si="1"/>
        <v>0.25961538461538464</v>
      </c>
      <c r="E13" s="37">
        <v>4</v>
      </c>
      <c r="F13" s="75"/>
    </row>
    <row r="14" spans="1:7">
      <c r="A14" s="36"/>
      <c r="B14" s="54" t="s">
        <v>271</v>
      </c>
      <c r="C14" s="62">
        <v>16</v>
      </c>
      <c r="D14" s="61">
        <f t="shared" si="1"/>
        <v>0.20512820512820512</v>
      </c>
      <c r="E14" s="37">
        <v>5</v>
      </c>
      <c r="F14" s="75"/>
    </row>
    <row r="15" spans="1:7">
      <c r="A15" s="52" t="s">
        <v>384</v>
      </c>
      <c r="B15" s="60"/>
      <c r="C15" s="77"/>
      <c r="D15" s="60"/>
      <c r="E15" s="46"/>
      <c r="F15" s="75">
        <v>91</v>
      </c>
    </row>
    <row r="16" spans="1:7">
      <c r="A16" s="36"/>
      <c r="B16" s="54" t="s">
        <v>283</v>
      </c>
      <c r="C16" s="62">
        <v>41</v>
      </c>
      <c r="D16" s="61">
        <f>C16/$F$15</f>
        <v>0.45054945054945056</v>
      </c>
      <c r="E16" s="37">
        <v>1</v>
      </c>
      <c r="F16" s="75"/>
    </row>
    <row r="17" spans="1:6">
      <c r="A17" s="36"/>
      <c r="B17" s="54" t="s">
        <v>282</v>
      </c>
      <c r="C17" s="62">
        <v>16.75</v>
      </c>
      <c r="D17" s="61">
        <f t="shared" ref="D17:D20" si="2">C17/$F$15</f>
        <v>0.18406593406593408</v>
      </c>
      <c r="E17" s="37">
        <v>2</v>
      </c>
      <c r="F17" s="75"/>
    </row>
    <row r="18" spans="1:6">
      <c r="A18" s="36"/>
      <c r="B18" s="54" t="s">
        <v>352</v>
      </c>
      <c r="C18" s="62">
        <v>15</v>
      </c>
      <c r="D18" s="61">
        <f t="shared" si="2"/>
        <v>0.16483516483516483</v>
      </c>
      <c r="E18" s="37">
        <v>3</v>
      </c>
      <c r="F18" s="75"/>
    </row>
    <row r="19" spans="1:6">
      <c r="A19" s="36"/>
      <c r="B19" s="54" t="s">
        <v>284</v>
      </c>
      <c r="C19" s="62">
        <v>10.75</v>
      </c>
      <c r="D19" s="61">
        <f t="shared" si="2"/>
        <v>0.11813186813186813</v>
      </c>
      <c r="E19" s="37">
        <v>4</v>
      </c>
      <c r="F19" s="75"/>
    </row>
    <row r="20" spans="1:6">
      <c r="A20" s="36"/>
      <c r="B20" s="54" t="s">
        <v>280</v>
      </c>
      <c r="C20" s="62">
        <v>9.75</v>
      </c>
      <c r="D20" s="61">
        <f t="shared" si="2"/>
        <v>0.10714285714285714</v>
      </c>
      <c r="E20" s="37">
        <v>5</v>
      </c>
      <c r="F20" s="75"/>
    </row>
    <row r="21" spans="1:6">
      <c r="A21" s="52" t="s">
        <v>3</v>
      </c>
      <c r="B21" s="60"/>
      <c r="C21" s="77"/>
      <c r="D21" s="60"/>
      <c r="E21" s="46"/>
      <c r="F21" s="75">
        <v>146</v>
      </c>
    </row>
    <row r="22" spans="1:6">
      <c r="A22" s="36"/>
      <c r="B22" s="54" t="s">
        <v>285</v>
      </c>
      <c r="C22" s="62">
        <v>65.278571428571439</v>
      </c>
      <c r="D22" s="61">
        <f>C22/$F$21</f>
        <v>0.44711350293542079</v>
      </c>
      <c r="E22" s="37">
        <v>1</v>
      </c>
      <c r="F22" s="75"/>
    </row>
    <row r="23" spans="1:6">
      <c r="A23" s="36"/>
      <c r="B23" s="54" t="s">
        <v>289</v>
      </c>
      <c r="C23" s="62">
        <v>45.2</v>
      </c>
      <c r="D23" s="61">
        <f t="shared" ref="D23:D26" si="3">C23/$F$21</f>
        <v>0.30958904109589042</v>
      </c>
      <c r="E23" s="37">
        <v>2</v>
      </c>
      <c r="F23" s="75"/>
    </row>
    <row r="24" spans="1:6">
      <c r="A24" s="36"/>
      <c r="B24" s="54" t="s">
        <v>287</v>
      </c>
      <c r="C24" s="62">
        <v>39.778571428571425</v>
      </c>
      <c r="D24" s="61">
        <f t="shared" si="3"/>
        <v>0.27245596868884536</v>
      </c>
      <c r="E24" s="37">
        <v>3</v>
      </c>
      <c r="F24" s="75"/>
    </row>
    <row r="25" spans="1:6">
      <c r="A25" s="36"/>
      <c r="B25" s="54" t="s">
        <v>295</v>
      </c>
      <c r="C25" s="62">
        <v>35.75</v>
      </c>
      <c r="D25" s="61">
        <f t="shared" si="3"/>
        <v>0.24486301369863014</v>
      </c>
      <c r="E25" s="37">
        <v>4</v>
      </c>
      <c r="F25" s="75"/>
    </row>
    <row r="26" spans="1:6">
      <c r="A26" s="36"/>
      <c r="B26" s="54" t="s">
        <v>286</v>
      </c>
      <c r="C26" s="62">
        <v>23.278571428571432</v>
      </c>
      <c r="D26" s="61">
        <f t="shared" si="3"/>
        <v>0.15944227005870845</v>
      </c>
      <c r="E26" s="37">
        <v>5</v>
      </c>
      <c r="F26" s="75"/>
    </row>
    <row r="27" spans="1:6">
      <c r="A27" s="52" t="s">
        <v>4</v>
      </c>
      <c r="B27" s="60"/>
      <c r="C27" s="77"/>
      <c r="D27" s="60"/>
      <c r="E27" s="46"/>
      <c r="F27" s="75">
        <v>146</v>
      </c>
    </row>
    <row r="28" spans="1:6">
      <c r="A28" s="36"/>
      <c r="B28" s="54" t="s">
        <v>296</v>
      </c>
      <c r="C28" s="62">
        <v>38.882251082251081</v>
      </c>
      <c r="D28" s="61">
        <f>C28/$F$27</f>
        <v>0.26631678823459642</v>
      </c>
      <c r="E28" s="37">
        <v>1</v>
      </c>
      <c r="F28" s="75"/>
    </row>
    <row r="29" spans="1:6">
      <c r="A29" s="36"/>
      <c r="B29" s="54" t="s">
        <v>54</v>
      </c>
      <c r="C29" s="62">
        <v>35.960822510822517</v>
      </c>
      <c r="D29" s="61">
        <f t="shared" ref="D29:D32" si="4">C29/$F$27</f>
        <v>0.24630700349878437</v>
      </c>
      <c r="E29" s="37">
        <v>2</v>
      </c>
      <c r="F29" s="75"/>
    </row>
    <row r="30" spans="1:6">
      <c r="A30" s="36"/>
      <c r="B30" s="54" t="s">
        <v>302</v>
      </c>
      <c r="C30" s="62">
        <v>35.748917748917748</v>
      </c>
      <c r="D30" s="61">
        <f t="shared" si="4"/>
        <v>0.24485560101998458</v>
      </c>
      <c r="E30" s="37">
        <v>3</v>
      </c>
      <c r="F30" s="75"/>
    </row>
    <row r="31" spans="1:6">
      <c r="A31" s="36"/>
      <c r="B31" s="54" t="s">
        <v>53</v>
      </c>
      <c r="C31" s="62">
        <v>30.475108225108226</v>
      </c>
      <c r="D31" s="61">
        <f t="shared" si="4"/>
        <v>0.20873361798019333</v>
      </c>
      <c r="E31" s="37">
        <v>4</v>
      </c>
      <c r="F31" s="75"/>
    </row>
    <row r="32" spans="1:6">
      <c r="A32" s="63"/>
      <c r="B32" s="56" t="s">
        <v>305</v>
      </c>
      <c r="C32" s="78">
        <v>28.446536796536794</v>
      </c>
      <c r="D32" s="61">
        <f t="shared" si="4"/>
        <v>0.19483929312696435</v>
      </c>
      <c r="E32" s="65">
        <v>5</v>
      </c>
      <c r="F32" s="75"/>
    </row>
    <row r="33" spans="1:6">
      <c r="A33" s="52" t="s">
        <v>314</v>
      </c>
      <c r="B33" s="57"/>
      <c r="C33" s="79"/>
      <c r="D33" s="57"/>
      <c r="E33" s="58"/>
      <c r="F33" s="75">
        <v>146</v>
      </c>
    </row>
    <row r="34" spans="1:6">
      <c r="A34" s="43"/>
      <c r="B34" s="59" t="s">
        <v>309</v>
      </c>
      <c r="C34" s="62">
        <v>113</v>
      </c>
      <c r="D34" s="61">
        <f>C34/$F$33</f>
        <v>0.77397260273972601</v>
      </c>
      <c r="E34" s="41">
        <v>1</v>
      </c>
      <c r="F34" s="75"/>
    </row>
    <row r="35" spans="1:6">
      <c r="A35" s="36"/>
      <c r="B35" s="54" t="s">
        <v>75</v>
      </c>
      <c r="C35" s="62">
        <v>56</v>
      </c>
      <c r="D35" s="61">
        <f t="shared" ref="D35:D38" si="5">C35/$F$33</f>
        <v>0.38356164383561642</v>
      </c>
      <c r="E35" s="37">
        <v>2</v>
      </c>
      <c r="F35" s="75"/>
    </row>
    <row r="36" spans="1:6">
      <c r="A36" s="36"/>
      <c r="B36" s="54" t="s">
        <v>311</v>
      </c>
      <c r="C36" s="62">
        <v>35</v>
      </c>
      <c r="D36" s="61">
        <f t="shared" si="5"/>
        <v>0.23972602739726026</v>
      </c>
      <c r="E36" s="37">
        <v>3</v>
      </c>
      <c r="F36" s="75"/>
    </row>
    <row r="37" spans="1:6">
      <c r="A37" s="36"/>
      <c r="B37" s="54" t="s">
        <v>69</v>
      </c>
      <c r="C37" s="62">
        <v>35</v>
      </c>
      <c r="D37" s="61">
        <f t="shared" si="5"/>
        <v>0.23972602739726026</v>
      </c>
      <c r="E37" s="37">
        <v>4</v>
      </c>
      <c r="F37" s="75"/>
    </row>
    <row r="38" spans="1:6">
      <c r="A38" s="63"/>
      <c r="B38" s="56" t="s">
        <v>310</v>
      </c>
      <c r="C38" s="78">
        <v>33</v>
      </c>
      <c r="D38" s="64">
        <f t="shared" si="5"/>
        <v>0.22602739726027396</v>
      </c>
      <c r="E38" s="65">
        <v>5</v>
      </c>
      <c r="F38" s="75"/>
    </row>
    <row r="39" spans="1:6">
      <c r="A39" s="40"/>
      <c r="B39" s="40"/>
      <c r="C39" s="62"/>
      <c r="D39" s="40"/>
      <c r="E39" s="40"/>
    </row>
    <row r="40" spans="1:6">
      <c r="A40" s="40"/>
      <c r="B40" s="40"/>
      <c r="C40" s="62"/>
      <c r="D40" s="40"/>
      <c r="E40" s="40"/>
    </row>
    <row r="41" spans="1:6">
      <c r="A41" s="40"/>
      <c r="B41" s="40"/>
      <c r="C41" s="62"/>
      <c r="D41" s="40"/>
      <c r="E41" s="40"/>
    </row>
    <row r="42" spans="1:6">
      <c r="A42" s="40"/>
      <c r="B42" s="40"/>
      <c r="C42" s="62"/>
      <c r="D42" s="40"/>
      <c r="E42" s="40"/>
    </row>
  </sheetData>
  <mergeCells count="1">
    <mergeCell ref="A1:E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8"/>
  <sheetViews>
    <sheetView workbookViewId="0">
      <selection sqref="A1:E1"/>
    </sheetView>
  </sheetViews>
  <sheetFormatPr defaultRowHeight="15"/>
  <cols>
    <col min="1" max="1" width="93.5703125" customWidth="1"/>
    <col min="2" max="2" width="36" customWidth="1"/>
    <col min="3" max="3" width="8" style="16" customWidth="1"/>
    <col min="4" max="4" width="10.7109375" customWidth="1"/>
    <col min="5" max="5" width="5.28515625" customWidth="1"/>
    <col min="6" max="6" width="15.140625" hidden="1" customWidth="1"/>
  </cols>
  <sheetData>
    <row r="1" spans="1:8">
      <c r="A1" s="189" t="s">
        <v>652</v>
      </c>
      <c r="B1" s="189"/>
      <c r="C1" s="189"/>
      <c r="D1" s="189"/>
      <c r="E1" s="189"/>
    </row>
    <row r="2" spans="1:8">
      <c r="A2" s="49" t="s">
        <v>337</v>
      </c>
      <c r="B2" s="50" t="s">
        <v>338</v>
      </c>
      <c r="C2" s="76" t="s">
        <v>339</v>
      </c>
      <c r="D2" s="50" t="s">
        <v>340</v>
      </c>
      <c r="E2" s="51" t="s">
        <v>341</v>
      </c>
      <c r="F2" s="94" t="s">
        <v>370</v>
      </c>
    </row>
    <row r="3" spans="1:8">
      <c r="A3" s="52" t="s">
        <v>1</v>
      </c>
      <c r="B3" s="60"/>
      <c r="C3" s="77"/>
      <c r="D3" s="60"/>
      <c r="E3" s="53"/>
      <c r="F3">
        <v>200</v>
      </c>
    </row>
    <row r="4" spans="1:8">
      <c r="A4" s="36"/>
      <c r="B4" s="40" t="s">
        <v>271</v>
      </c>
      <c r="C4" s="62">
        <v>82.344047619047615</v>
      </c>
      <c r="D4" s="61">
        <f>C4/$F$3</f>
        <v>0.41172023809523806</v>
      </c>
      <c r="E4" s="37">
        <v>1</v>
      </c>
    </row>
    <row r="5" spans="1:8">
      <c r="A5" s="36"/>
      <c r="B5" s="40" t="s">
        <v>17</v>
      </c>
      <c r="C5" s="55">
        <v>71.733333333333334</v>
      </c>
      <c r="D5" s="61">
        <f t="shared" ref="D5:D8" si="0">C5/$F$9</f>
        <v>0.48143176733780763</v>
      </c>
      <c r="E5" s="37">
        <v>2</v>
      </c>
    </row>
    <row r="6" spans="1:8">
      <c r="A6" s="36"/>
      <c r="B6" s="54" t="s">
        <v>268</v>
      </c>
      <c r="C6" s="55">
        <v>66.444047619047623</v>
      </c>
      <c r="D6" s="61">
        <f t="shared" si="0"/>
        <v>0.44593320549696391</v>
      </c>
      <c r="E6" s="37">
        <v>3</v>
      </c>
    </row>
    <row r="7" spans="1:8">
      <c r="A7" s="36"/>
      <c r="B7" s="54" t="s">
        <v>272</v>
      </c>
      <c r="C7" s="55">
        <v>49.760714285714286</v>
      </c>
      <c r="D7" s="61">
        <f t="shared" si="0"/>
        <v>0.33396452540747845</v>
      </c>
      <c r="E7" s="37">
        <v>4</v>
      </c>
    </row>
    <row r="8" spans="1:8">
      <c r="A8" s="36"/>
      <c r="B8" s="54" t="s">
        <v>24</v>
      </c>
      <c r="C8" s="55">
        <v>45.865476190476194</v>
      </c>
      <c r="D8" s="61">
        <f t="shared" si="0"/>
        <v>0.30782198785554493</v>
      </c>
      <c r="E8" s="37">
        <v>5</v>
      </c>
    </row>
    <row r="9" spans="1:8">
      <c r="A9" s="52" t="s">
        <v>2</v>
      </c>
      <c r="B9" s="60"/>
      <c r="C9" s="77"/>
      <c r="D9" s="60"/>
      <c r="E9" s="46"/>
      <c r="F9">
        <v>149</v>
      </c>
    </row>
    <row r="10" spans="1:8">
      <c r="A10" s="36"/>
      <c r="B10" s="54" t="s">
        <v>271</v>
      </c>
      <c r="C10" s="55">
        <v>46.1</v>
      </c>
      <c r="D10" s="61">
        <f>C10/$F$9</f>
        <v>0.3093959731543624</v>
      </c>
      <c r="E10" s="37">
        <v>1</v>
      </c>
      <c r="H10" s="54"/>
    </row>
    <row r="11" spans="1:8">
      <c r="A11" s="36"/>
      <c r="B11" s="54" t="s">
        <v>273</v>
      </c>
      <c r="C11" s="55">
        <v>45.85</v>
      </c>
      <c r="D11" s="61">
        <f t="shared" ref="D11:D14" si="1">C11/$F$9</f>
        <v>0.30771812080536914</v>
      </c>
      <c r="E11" s="37">
        <v>2</v>
      </c>
      <c r="H11" s="54"/>
    </row>
    <row r="12" spans="1:8">
      <c r="A12" s="36"/>
      <c r="B12" s="54" t="s">
        <v>272</v>
      </c>
      <c r="C12" s="55">
        <v>42.6</v>
      </c>
      <c r="D12" s="61">
        <f t="shared" si="1"/>
        <v>0.2859060402684564</v>
      </c>
      <c r="E12" s="37">
        <v>3</v>
      </c>
      <c r="H12" s="54"/>
    </row>
    <row r="13" spans="1:8">
      <c r="A13" s="36"/>
      <c r="B13" s="54" t="s">
        <v>269</v>
      </c>
      <c r="C13" s="55">
        <v>41.35</v>
      </c>
      <c r="D13" s="61">
        <f t="shared" si="1"/>
        <v>0.27751677852348994</v>
      </c>
      <c r="E13" s="37">
        <v>4</v>
      </c>
      <c r="H13" s="54"/>
    </row>
    <row r="14" spans="1:8">
      <c r="A14" s="36"/>
      <c r="B14" s="54" t="s">
        <v>17</v>
      </c>
      <c r="C14" s="55">
        <v>35.950000000000003</v>
      </c>
      <c r="D14" s="61">
        <f t="shared" si="1"/>
        <v>0.24127516778523492</v>
      </c>
      <c r="E14" s="37">
        <v>5</v>
      </c>
      <c r="H14" s="54"/>
    </row>
    <row r="15" spans="1:8">
      <c r="A15" s="52" t="s">
        <v>350</v>
      </c>
      <c r="B15" s="60"/>
      <c r="C15" s="77"/>
      <c r="D15" s="60"/>
      <c r="E15" s="46"/>
      <c r="F15">
        <v>161</v>
      </c>
    </row>
    <row r="16" spans="1:8">
      <c r="A16" s="36"/>
      <c r="B16" s="54" t="s">
        <v>283</v>
      </c>
      <c r="C16" s="16">
        <v>81</v>
      </c>
      <c r="D16" s="61">
        <f>C16/$F$15</f>
        <v>0.50310559006211175</v>
      </c>
      <c r="E16" s="37">
        <v>1</v>
      </c>
    </row>
    <row r="17" spans="1:6">
      <c r="A17" s="36"/>
      <c r="B17" s="54" t="s">
        <v>284</v>
      </c>
      <c r="C17" s="62">
        <v>20.350000000000001</v>
      </c>
      <c r="D17" s="61">
        <f t="shared" ref="D17:D20" si="2">C17/$F$15</f>
        <v>0.12639751552795031</v>
      </c>
      <c r="E17" s="37">
        <v>2</v>
      </c>
    </row>
    <row r="18" spans="1:6">
      <c r="A18" s="36"/>
      <c r="B18" s="54" t="s">
        <v>352</v>
      </c>
      <c r="C18" s="62">
        <v>18</v>
      </c>
      <c r="D18" s="61">
        <f t="shared" si="2"/>
        <v>0.11180124223602485</v>
      </c>
      <c r="E18" s="37">
        <v>3</v>
      </c>
    </row>
    <row r="19" spans="1:6">
      <c r="A19" s="36"/>
      <c r="B19" s="54" t="s">
        <v>37</v>
      </c>
      <c r="C19" s="62">
        <v>17.350000000000001</v>
      </c>
      <c r="D19" s="61">
        <f t="shared" si="2"/>
        <v>0.10776397515527951</v>
      </c>
      <c r="E19" s="37">
        <v>4</v>
      </c>
    </row>
    <row r="20" spans="1:6">
      <c r="A20" s="36"/>
      <c r="B20" s="54" t="s">
        <v>280</v>
      </c>
      <c r="C20" s="62">
        <v>12.6</v>
      </c>
      <c r="D20" s="61">
        <f t="shared" si="2"/>
        <v>7.8260869565217384E-2</v>
      </c>
      <c r="E20" s="37">
        <v>5</v>
      </c>
    </row>
    <row r="21" spans="1:6">
      <c r="A21" s="52" t="s">
        <v>3</v>
      </c>
      <c r="B21" s="60"/>
      <c r="C21" s="77"/>
      <c r="D21" s="60"/>
      <c r="E21" s="46"/>
      <c r="F21">
        <v>200</v>
      </c>
    </row>
    <row r="22" spans="1:6">
      <c r="A22" s="36"/>
      <c r="B22" s="54" t="s">
        <v>289</v>
      </c>
      <c r="C22" s="62">
        <v>93.347619047619062</v>
      </c>
      <c r="D22" s="61">
        <f>C22/$F$21</f>
        <v>0.46673809523809529</v>
      </c>
      <c r="E22" s="37">
        <v>1</v>
      </c>
    </row>
    <row r="23" spans="1:6">
      <c r="A23" s="36"/>
      <c r="B23" s="54" t="s">
        <v>287</v>
      </c>
      <c r="C23" s="62">
        <v>78.797619047619065</v>
      </c>
      <c r="D23" s="61">
        <f t="shared" ref="D23:D26" si="3">C23/$F$21</f>
        <v>0.3939880952380953</v>
      </c>
      <c r="E23" s="37">
        <v>2</v>
      </c>
    </row>
    <row r="24" spans="1:6">
      <c r="A24" s="36"/>
      <c r="B24" s="54" t="s">
        <v>286</v>
      </c>
      <c r="C24" s="62">
        <v>51.047619047619051</v>
      </c>
      <c r="D24" s="61">
        <f t="shared" si="3"/>
        <v>0.25523809523809526</v>
      </c>
      <c r="E24" s="37">
        <v>3</v>
      </c>
    </row>
    <row r="25" spans="1:6">
      <c r="A25" s="36"/>
      <c r="B25" s="40" t="s">
        <v>285</v>
      </c>
      <c r="C25" s="62">
        <v>50.390476190476193</v>
      </c>
      <c r="D25" s="61">
        <f t="shared" si="3"/>
        <v>0.25195238095238098</v>
      </c>
      <c r="E25" s="37">
        <v>4</v>
      </c>
    </row>
    <row r="26" spans="1:6">
      <c r="A26" s="36"/>
      <c r="B26" s="54" t="s">
        <v>292</v>
      </c>
      <c r="C26" s="62">
        <v>43.369047619047628</v>
      </c>
      <c r="D26" s="61">
        <f t="shared" si="3"/>
        <v>0.21684523809523815</v>
      </c>
      <c r="E26" s="37">
        <v>5</v>
      </c>
    </row>
    <row r="27" spans="1:6">
      <c r="A27" s="52" t="s">
        <v>4</v>
      </c>
      <c r="B27" s="60"/>
      <c r="C27" s="77"/>
      <c r="D27" s="60"/>
      <c r="E27" s="46"/>
      <c r="F27">
        <v>200</v>
      </c>
    </row>
    <row r="28" spans="1:6">
      <c r="A28" s="36"/>
      <c r="B28" s="54" t="s">
        <v>305</v>
      </c>
      <c r="C28" s="62">
        <v>63.465800865800873</v>
      </c>
      <c r="D28" s="61">
        <f>C28/$F$27</f>
        <v>0.31732900432900435</v>
      </c>
      <c r="E28" s="37">
        <v>1</v>
      </c>
    </row>
    <row r="29" spans="1:6">
      <c r="A29" s="36"/>
      <c r="B29" s="54" t="s">
        <v>17</v>
      </c>
      <c r="C29" s="62">
        <v>48.06580086580086</v>
      </c>
      <c r="D29" s="61">
        <f t="shared" ref="D29:D32" si="4">C29/$F$27</f>
        <v>0.24032900432900431</v>
      </c>
      <c r="E29" s="37">
        <v>2</v>
      </c>
    </row>
    <row r="30" spans="1:6">
      <c r="A30" s="36"/>
      <c r="B30" s="54" t="s">
        <v>299</v>
      </c>
      <c r="C30" s="62">
        <v>45.959956709956714</v>
      </c>
      <c r="D30" s="61">
        <f t="shared" si="4"/>
        <v>0.22979978354978356</v>
      </c>
      <c r="E30" s="37">
        <v>3</v>
      </c>
    </row>
    <row r="31" spans="1:6">
      <c r="A31" s="36"/>
      <c r="B31" s="54" t="s">
        <v>296</v>
      </c>
      <c r="C31" s="62">
        <v>40.308549783549786</v>
      </c>
      <c r="D31" s="61">
        <f t="shared" si="4"/>
        <v>0.20154274891774893</v>
      </c>
      <c r="E31" s="37">
        <v>4</v>
      </c>
    </row>
    <row r="32" spans="1:6">
      <c r="A32" s="63"/>
      <c r="B32" s="56" t="s">
        <v>302</v>
      </c>
      <c r="C32" s="78">
        <v>37.308441558441558</v>
      </c>
      <c r="D32" s="61">
        <f t="shared" si="4"/>
        <v>0.18654220779220779</v>
      </c>
      <c r="E32" s="65">
        <v>5</v>
      </c>
    </row>
    <row r="33" spans="1:6">
      <c r="A33" s="52" t="s">
        <v>314</v>
      </c>
      <c r="B33" s="57"/>
      <c r="C33" s="79"/>
      <c r="D33" s="60"/>
      <c r="E33" s="58"/>
      <c r="F33">
        <v>200</v>
      </c>
    </row>
    <row r="34" spans="1:6">
      <c r="A34" s="43"/>
      <c r="B34" s="59" t="s">
        <v>309</v>
      </c>
      <c r="C34" s="81">
        <v>164</v>
      </c>
      <c r="D34" s="61">
        <f>C34/$F$33</f>
        <v>0.82</v>
      </c>
      <c r="E34" s="41">
        <v>1</v>
      </c>
    </row>
    <row r="35" spans="1:6">
      <c r="A35" s="36"/>
      <c r="B35" s="54" t="s">
        <v>75</v>
      </c>
      <c r="C35" s="62">
        <v>105</v>
      </c>
      <c r="D35" s="61">
        <f t="shared" ref="D35:D38" si="5">C35/$F$33</f>
        <v>0.52500000000000002</v>
      </c>
      <c r="E35" s="37">
        <v>2</v>
      </c>
    </row>
    <row r="36" spans="1:6">
      <c r="A36" s="36"/>
      <c r="B36" s="54" t="s">
        <v>310</v>
      </c>
      <c r="C36" s="62">
        <v>79</v>
      </c>
      <c r="D36" s="61">
        <f t="shared" si="5"/>
        <v>0.39500000000000002</v>
      </c>
      <c r="E36" s="37">
        <v>3</v>
      </c>
    </row>
    <row r="37" spans="1:6">
      <c r="A37" s="36"/>
      <c r="B37" s="54" t="s">
        <v>70</v>
      </c>
      <c r="C37" s="62">
        <v>53</v>
      </c>
      <c r="D37" s="61">
        <f t="shared" si="5"/>
        <v>0.26500000000000001</v>
      </c>
      <c r="E37" s="37">
        <v>3</v>
      </c>
    </row>
    <row r="38" spans="1:6">
      <c r="A38" s="63"/>
      <c r="B38" s="56" t="s">
        <v>73</v>
      </c>
      <c r="C38" s="78">
        <v>43</v>
      </c>
      <c r="D38" s="64">
        <f t="shared" si="5"/>
        <v>0.215</v>
      </c>
      <c r="E38" s="65">
        <v>5</v>
      </c>
    </row>
  </sheetData>
  <mergeCells count="1">
    <mergeCell ref="A1: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530"/>
  <sheetViews>
    <sheetView showZeros="0" topLeftCell="A385" workbookViewId="0">
      <selection activeCell="AS403" sqref="AS403"/>
    </sheetView>
  </sheetViews>
  <sheetFormatPr defaultRowHeight="15"/>
  <cols>
    <col min="1" max="1" width="11" style="13" customWidth="1"/>
    <col min="2" max="2" width="19.85546875" customWidth="1"/>
    <col min="3" max="3" width="7" customWidth="1"/>
    <col min="4" max="4" width="21.140625" customWidth="1"/>
    <col min="5" max="5" width="6.5703125" customWidth="1"/>
    <col min="6" max="6" width="45.28515625" customWidth="1"/>
    <col min="7" max="7" width="27.7109375" customWidth="1"/>
    <col min="8" max="8" width="22.28515625" customWidth="1"/>
    <col min="9" max="9" width="26.28515625" customWidth="1"/>
    <col min="10" max="10" width="8.85546875" customWidth="1"/>
    <col min="11" max="11" width="31.5703125" customWidth="1"/>
    <col min="12" max="12" width="20.7109375" customWidth="1"/>
    <col min="13" max="13" width="21.5703125" customWidth="1"/>
    <col min="14" max="14" width="25" customWidth="1"/>
    <col min="15" max="15" width="11" customWidth="1"/>
    <col min="16" max="16" width="8.42578125" style="80" customWidth="1"/>
    <col min="17" max="17" width="12" style="80" customWidth="1"/>
    <col min="18" max="18" width="11" style="80" customWidth="1"/>
    <col min="19" max="31" width="12" style="80" customWidth="1"/>
    <col min="32" max="33" width="11" style="80" customWidth="1"/>
    <col min="34" max="34" width="2" style="80" customWidth="1"/>
    <col min="35" max="35" width="3" style="80" customWidth="1"/>
    <col min="36" max="36" width="7.42578125" style="80" customWidth="1"/>
    <col min="37" max="37" width="11" customWidth="1"/>
    <col min="38" max="38" width="7.5703125" style="5" customWidth="1"/>
    <col min="39" max="39" width="3" customWidth="1"/>
    <col min="40" max="40" width="7.28515625" customWidth="1"/>
    <col min="41" max="41" width="26.7109375" customWidth="1"/>
    <col min="42" max="42" width="22.42578125" customWidth="1"/>
    <col min="43" max="43" width="27.140625" bestFit="1" customWidth="1"/>
    <col min="44" max="44" width="88.7109375" customWidth="1"/>
    <col min="45" max="45" width="18.140625" customWidth="1"/>
    <col min="46" max="46" width="19.7109375" customWidth="1"/>
    <col min="47" max="47" width="35.140625" customWidth="1"/>
    <col min="48" max="49" width="22" customWidth="1"/>
    <col min="50" max="50" width="28" bestFit="1" customWidth="1"/>
    <col min="56" max="58" width="8.7109375" style="80"/>
  </cols>
  <sheetData>
    <row r="1" spans="1:50">
      <c r="A1" s="12" t="s">
        <v>0</v>
      </c>
      <c r="B1" s="3" t="s">
        <v>16</v>
      </c>
      <c r="C1" s="3" t="s">
        <v>17</v>
      </c>
      <c r="D1" s="3" t="s">
        <v>18</v>
      </c>
      <c r="E1" s="3" t="s">
        <v>19</v>
      </c>
      <c r="F1" s="3" t="s">
        <v>20</v>
      </c>
      <c r="G1" s="3" t="s">
        <v>21</v>
      </c>
      <c r="H1" s="3" t="s">
        <v>22</v>
      </c>
      <c r="I1" s="3" t="s">
        <v>23</v>
      </c>
      <c r="J1" s="3" t="s">
        <v>24</v>
      </c>
      <c r="K1" s="3" t="s">
        <v>25</v>
      </c>
      <c r="L1" s="3" t="s">
        <v>26</v>
      </c>
      <c r="M1" s="3" t="s">
        <v>27</v>
      </c>
      <c r="N1" s="4" t="s">
        <v>28</v>
      </c>
      <c r="O1" s="8" t="s">
        <v>193</v>
      </c>
      <c r="P1" s="87" t="s">
        <v>175</v>
      </c>
      <c r="Q1" s="87" t="s">
        <v>176</v>
      </c>
      <c r="R1" s="80" t="s">
        <v>194</v>
      </c>
      <c r="S1" s="88" t="s">
        <v>177</v>
      </c>
      <c r="T1" s="88" t="s">
        <v>178</v>
      </c>
      <c r="U1" s="88" t="s">
        <v>179</v>
      </c>
      <c r="V1" s="80" t="s">
        <v>180</v>
      </c>
      <c r="W1" s="80" t="s">
        <v>181</v>
      </c>
      <c r="X1" s="80" t="s">
        <v>182</v>
      </c>
      <c r="Y1" s="80" t="s">
        <v>183</v>
      </c>
      <c r="Z1" s="80" t="s">
        <v>184</v>
      </c>
      <c r="AA1" s="80" t="s">
        <v>185</v>
      </c>
      <c r="AB1" s="80" t="s">
        <v>186</v>
      </c>
      <c r="AC1" s="80" t="s">
        <v>187</v>
      </c>
      <c r="AD1" s="80" t="s">
        <v>188</v>
      </c>
      <c r="AE1" s="80" t="s">
        <v>189</v>
      </c>
      <c r="AF1" s="80" t="s">
        <v>195</v>
      </c>
      <c r="AG1" s="80" t="s">
        <v>196</v>
      </c>
      <c r="AH1" s="87" t="s">
        <v>190</v>
      </c>
      <c r="AI1" s="87" t="s">
        <v>191</v>
      </c>
      <c r="AJ1" s="80" t="s">
        <v>192</v>
      </c>
      <c r="AK1" t="s">
        <v>197</v>
      </c>
      <c r="AL1" s="11" t="s">
        <v>6</v>
      </c>
      <c r="AM1" s="10" t="s">
        <v>7</v>
      </c>
      <c r="AN1" s="10" t="s">
        <v>8</v>
      </c>
      <c r="AO1" s="10" t="s">
        <v>174</v>
      </c>
      <c r="AP1" s="10" t="s">
        <v>9</v>
      </c>
      <c r="AQ1" s="10" t="s">
        <v>10</v>
      </c>
      <c r="AR1" s="10" t="s">
        <v>11</v>
      </c>
      <c r="AS1" s="10" t="s">
        <v>12</v>
      </c>
      <c r="AT1" s="10" t="s">
        <v>13</v>
      </c>
      <c r="AU1" s="10" t="s">
        <v>14</v>
      </c>
      <c r="AV1" s="10" t="s">
        <v>15</v>
      </c>
      <c r="AW1" s="10" t="s">
        <v>367</v>
      </c>
      <c r="AX1" s="10" t="s">
        <v>416</v>
      </c>
    </row>
    <row r="2" spans="1:50">
      <c r="A2">
        <v>114492764023</v>
      </c>
      <c r="O2" t="s">
        <v>468</v>
      </c>
      <c r="P2">
        <f t="shared" ref="P2:P65" si="0">COUNTA(B2:N2)</f>
        <v>0</v>
      </c>
      <c r="Q2" t="e">
        <f t="shared" ref="Q2:Q65" si="1">3/P2</f>
        <v>#DIV/0!</v>
      </c>
      <c r="R2"/>
      <c r="S2">
        <f>IF($P2&lt;3,IF($B2=$B$1,1,0),IF($B2=$B$1,$Q2,0))</f>
        <v>0</v>
      </c>
      <c r="T2">
        <f t="shared" ref="T2:T65" si="2">IF($P2&lt;3,IF($C2=$C$1,1,0),IF($C2=$C$1,$Q2,0))</f>
        <v>0</v>
      </c>
      <c r="U2">
        <f t="shared" ref="U2:U65" si="3">IF($P2&lt;3,IF($D2=$D$1,1,0),IF($D2=$D$1,$Q2,0))</f>
        <v>0</v>
      </c>
      <c r="V2">
        <f t="shared" ref="V2:V65" si="4">IF($P2&lt;3,IF($E2=$E$1,1,0),IF($E2=$E$1,$Q2,0))</f>
        <v>0</v>
      </c>
      <c r="W2">
        <f t="shared" ref="W2:W65" si="5">IF($P2&lt;3,IF($F2=$F$1,1,0),IF($F2=$F$1,$Q2,0))</f>
        <v>0</v>
      </c>
      <c r="X2">
        <f t="shared" ref="X2:X65" si="6">IF($P2&lt;3,IF($G2=$G$1,1,0),IF($G2=$G$1,$Q2,0))</f>
        <v>0</v>
      </c>
      <c r="Y2">
        <f t="shared" ref="Y2:Y65" si="7">IF($P2&lt;3,IF($H2=$H$1,1,0),IF($H2=$H$1,$Q2,0))</f>
        <v>0</v>
      </c>
      <c r="Z2">
        <f t="shared" ref="Z2:Z65" si="8">IF($P2&lt;3,IF($I2=$I$1,1,0),IF($I2=$I$1,$Q2,0))</f>
        <v>0</v>
      </c>
      <c r="AA2">
        <f t="shared" ref="AA2:AA65" si="9">IF($P2&lt;3,IF($J2=$J$1,1,0),IF($J2=$J$1,$Q2,0))</f>
        <v>0</v>
      </c>
      <c r="AB2">
        <f t="shared" ref="AB2:AB65" si="10">IF($P2&lt;3,IF($K2=$K$1,1,0),IF($K2=$K$1,$Q2,0))</f>
        <v>0</v>
      </c>
      <c r="AC2">
        <f t="shared" ref="AC2:AC65" si="11">IF($P2&lt;3,IF($L2=$L$1,1,0),IF($L2=$L$1,$Q2,0))</f>
        <v>0</v>
      </c>
      <c r="AD2">
        <f t="shared" ref="AD2:AD65" si="12">IF($P2&lt;3,IF($M2=$M$1,1,0),IF($M2=$M$1,$Q2,0))</f>
        <v>0</v>
      </c>
      <c r="AE2">
        <f t="shared" ref="AE2:AE65" si="13">IF($P2&lt;3,IF($N2=$N$1,1,0),IF($N2=$N$1,$Q2,0))</f>
        <v>0</v>
      </c>
      <c r="AF2"/>
      <c r="AG2"/>
      <c r="AH2">
        <f t="shared" ref="AH2:AH65" si="14">SUM(S2:AE2)</f>
        <v>0</v>
      </c>
      <c r="AI2">
        <f t="shared" ref="AI2:AI65" si="15">P2</f>
        <v>0</v>
      </c>
      <c r="AJ2" t="str">
        <f t="shared" ref="AJ2:AJ65" si="16">IF(AH2=AI2,"Correct",IF(AH2=3,"Correct","Wrong"))</f>
        <v>Correct</v>
      </c>
      <c r="AL2" s="96" t="str">
        <f>IFERROR(VLOOKUP(Table1[[#This Row],[RespondentID]],'All Data'!$A:$CO,87,FALSE),"unknown")</f>
        <v>Woman</v>
      </c>
      <c r="AM2" s="96" t="str">
        <f>IFERROR(VLOOKUP(Table1[[#This Row],[RespondentID]],'All Data'!$A:$CO,88,FALSE),"unknown")</f>
        <v>35-44 years</v>
      </c>
      <c r="AN2" s="96" t="str">
        <f>IFERROR(VLOOKUP(Table1[[#This Row],[RespondentID]],'All Data'!$A:$CO,89,FALSE),"unknown")</f>
        <v>Suffolk</v>
      </c>
      <c r="AO2" s="96" t="str">
        <f>IFERROR(VLOOKUP(Table1[[#This Row],[RespondentID]],'All Data'!$A:$CO,90,FALSE),"unknown")</f>
        <v>Patchogue, 11772</v>
      </c>
      <c r="AP2" s="96" t="str">
        <f>IFERROR(VLOOKUP(Table1[[#This Row],[RespondentID]],'All Data'!$A:$CO,91,FALSE),"unknown")</f>
        <v>White</v>
      </c>
      <c r="AQ2" s="96" t="str">
        <f>IFERROR(VLOOKUP(Table1[[#This Row],[RespondentID]],'All Data'!$A:$CO,92,FALSE),"unknown")</f>
        <v>Not Hispanic or Latino</v>
      </c>
      <c r="AR2" s="96" t="str">
        <f>IFERROR(VLOOKUP(Table1[[#This Row],[RespondentID]],'All Data'!$A:$CO,93,FALSE),"unknown")</f>
        <v>English</v>
      </c>
      <c r="AS2" s="96" t="str">
        <f>IFERROR(VLOOKUP(Table1[[#This Row],[RespondentID]],'All Data'!$A:$CW,94,FALSE),"unknown")</f>
        <v>Over $125,000</v>
      </c>
      <c r="AT2" s="96" t="str">
        <f>IFERROR(VLOOKUP(Table1[[#This Row],[RespondentID]],'All Data'!$A:$CW,95,FALSE),"unknown")</f>
        <v>Graduate school</v>
      </c>
      <c r="AU2" s="96" t="str">
        <f>IFERROR(VLOOKUP(Table1[[#This Row],[RespondentID]],'All Data'!$A:$CW,96,FALSE),"unknown")</f>
        <v>Employed for wages</v>
      </c>
      <c r="AV2" s="96" t="str">
        <f>IFERROR(VLOOKUP(Table1[[#This Row],[RespondentID]],'All Data'!$A:$CW,97,FALSE),"unknown")</f>
        <v>Yes</v>
      </c>
      <c r="AW2" s="96" t="str">
        <f>IFERROR(VLOOKUP(Table1[[#This Row],[RespondentID]],'All Data'!$A:$CW,98,FALSE),"unknown")</f>
        <v>Private/Commercial</v>
      </c>
      <c r="AX2" s="96" t="str">
        <f>IFERROR(VLOOKUP(Table1[[#This Row],[RespondentID]],'All Data'!$A:$CW,99,FALSE),"unknown")</f>
        <v>Yes</v>
      </c>
    </row>
    <row r="3" spans="1:50">
      <c r="A3">
        <v>114486418577</v>
      </c>
      <c r="K3" t="s">
        <v>25</v>
      </c>
      <c r="P3">
        <f t="shared" si="0"/>
        <v>1</v>
      </c>
      <c r="Q3">
        <f t="shared" si="1"/>
        <v>3</v>
      </c>
      <c r="R3"/>
      <c r="S3">
        <f>IF($P3&lt;3,IF($B3=$B$1,1,0),IF($B3=$B$1,$Q3,0))</f>
        <v>0</v>
      </c>
      <c r="T3">
        <f t="shared" si="2"/>
        <v>0</v>
      </c>
      <c r="U3">
        <f t="shared" si="3"/>
        <v>0</v>
      </c>
      <c r="V3">
        <f t="shared" si="4"/>
        <v>0</v>
      </c>
      <c r="W3">
        <f t="shared" si="5"/>
        <v>0</v>
      </c>
      <c r="X3">
        <f t="shared" si="6"/>
        <v>0</v>
      </c>
      <c r="Y3">
        <f t="shared" si="7"/>
        <v>0</v>
      </c>
      <c r="Z3">
        <f t="shared" si="8"/>
        <v>0</v>
      </c>
      <c r="AA3">
        <f t="shared" si="9"/>
        <v>0</v>
      </c>
      <c r="AB3">
        <f t="shared" si="10"/>
        <v>1</v>
      </c>
      <c r="AC3">
        <f t="shared" si="11"/>
        <v>0</v>
      </c>
      <c r="AD3">
        <f t="shared" si="12"/>
        <v>0</v>
      </c>
      <c r="AE3">
        <f t="shared" si="13"/>
        <v>0</v>
      </c>
      <c r="AF3"/>
      <c r="AG3"/>
      <c r="AH3">
        <f t="shared" si="14"/>
        <v>1</v>
      </c>
      <c r="AI3">
        <f t="shared" si="15"/>
        <v>1</v>
      </c>
      <c r="AJ3" t="str">
        <f t="shared" si="16"/>
        <v>Correct</v>
      </c>
      <c r="AL3" s="96" t="str">
        <f>IFERROR(VLOOKUP(Table1[[#This Row],[RespondentID]],'All Data'!$A:$CO,87,FALSE),"unknown")</f>
        <v>Man</v>
      </c>
      <c r="AM3" s="96" t="str">
        <f>IFERROR(VLOOKUP(Table1[[#This Row],[RespondentID]],'All Data'!$A:$CO,88,FALSE),"unknown")</f>
        <v>65+ years</v>
      </c>
      <c r="AN3" s="96" t="str">
        <f>IFERROR(VLOOKUP(Table1[[#This Row],[RespondentID]],'All Data'!$A:$CO,89,FALSE),"unknown")</f>
        <v>Suffolk</v>
      </c>
      <c r="AO3" s="96" t="str">
        <f>IFERROR(VLOOKUP(Table1[[#This Row],[RespondentID]],'All Data'!$A:$CO,90,FALSE),"unknown")</f>
        <v>Patchogue, 11772</v>
      </c>
      <c r="AP3" s="96" t="str">
        <f>IFERROR(VLOOKUP(Table1[[#This Row],[RespondentID]],'All Data'!$A:$CO,91,FALSE),"unknown")</f>
        <v>Other (please specify)</v>
      </c>
      <c r="AQ3" s="96" t="str">
        <f>IFERROR(VLOOKUP(Table1[[#This Row],[RespondentID]],'All Data'!$A:$CO,92,FALSE),"unknown")</f>
        <v>Not Hispanic or Latino</v>
      </c>
      <c r="AR3" s="96" t="str">
        <f>IFERROR(VLOOKUP(Table1[[#This Row],[RespondentID]],'All Data'!$A:$CO,93,FALSE),"unknown")</f>
        <v>English</v>
      </c>
      <c r="AS3" s="96" t="str">
        <f>IFERROR(VLOOKUP(Table1[[#This Row],[RespondentID]],'All Data'!$A:$CW,94,FALSE),"unknown")</f>
        <v>$0-$19,999</v>
      </c>
      <c r="AT3" s="96" t="str">
        <f>IFERROR(VLOOKUP(Table1[[#This Row],[RespondentID]],'All Data'!$A:$CW,95,FALSE),"unknown")</f>
        <v>Some college</v>
      </c>
      <c r="AU3" s="96" t="str">
        <f>IFERROR(VLOOKUP(Table1[[#This Row],[RespondentID]],'All Data'!$A:$CW,96,FALSE),"unknown")</f>
        <v>Retired</v>
      </c>
      <c r="AV3" s="96" t="str">
        <f>IFERROR(VLOOKUP(Table1[[#This Row],[RespondentID]],'All Data'!$A:$CW,97,FALSE),"unknown")</f>
        <v>Yes</v>
      </c>
      <c r="AW3" s="96" t="str">
        <f>IFERROR(VLOOKUP(Table1[[#This Row],[RespondentID]],'All Data'!$A:$CW,98,FALSE),"unknown")</f>
        <v>Medicare</v>
      </c>
      <c r="AX3" s="96" t="str">
        <f>IFERROR(VLOOKUP(Table1[[#This Row],[RespondentID]],'All Data'!$A:$CW,99,FALSE),"unknown")</f>
        <v>Yes</v>
      </c>
    </row>
    <row r="4" spans="1:50">
      <c r="A4">
        <v>114479106503</v>
      </c>
      <c r="O4" t="s">
        <v>477</v>
      </c>
      <c r="P4">
        <f t="shared" si="0"/>
        <v>0</v>
      </c>
      <c r="Q4" t="e">
        <f t="shared" si="1"/>
        <v>#DIV/0!</v>
      </c>
      <c r="R4"/>
      <c r="S4">
        <f t="shared" ref="S4:S67" si="17">IF($P4&lt;3,IF($B4=$B$1,1,0),IF($B4=$B$1,$Q4,0))</f>
        <v>0</v>
      </c>
      <c r="T4">
        <f t="shared" si="2"/>
        <v>0</v>
      </c>
      <c r="U4">
        <f t="shared" si="3"/>
        <v>0</v>
      </c>
      <c r="V4">
        <f t="shared" si="4"/>
        <v>0</v>
      </c>
      <c r="W4">
        <f t="shared" si="5"/>
        <v>0</v>
      </c>
      <c r="X4">
        <f t="shared" si="6"/>
        <v>0</v>
      </c>
      <c r="Y4">
        <f t="shared" si="7"/>
        <v>0</v>
      </c>
      <c r="Z4">
        <f t="shared" si="8"/>
        <v>0</v>
      </c>
      <c r="AA4">
        <f t="shared" si="9"/>
        <v>0</v>
      </c>
      <c r="AB4">
        <f t="shared" si="10"/>
        <v>0</v>
      </c>
      <c r="AC4">
        <f t="shared" si="11"/>
        <v>0</v>
      </c>
      <c r="AD4">
        <f t="shared" si="12"/>
        <v>0</v>
      </c>
      <c r="AE4">
        <f t="shared" si="13"/>
        <v>0</v>
      </c>
      <c r="AF4"/>
      <c r="AG4"/>
      <c r="AH4">
        <f t="shared" si="14"/>
        <v>0</v>
      </c>
      <c r="AI4">
        <f t="shared" si="15"/>
        <v>0</v>
      </c>
      <c r="AJ4" t="str">
        <f t="shared" si="16"/>
        <v>Correct</v>
      </c>
      <c r="AL4" s="96" t="str">
        <f>IFERROR(VLOOKUP(Table1[[#This Row],[RespondentID]],'All Data'!$A:$CO,87,FALSE),"unknown")</f>
        <v>Woman</v>
      </c>
      <c r="AM4" s="96" t="str">
        <f>IFERROR(VLOOKUP(Table1[[#This Row],[RespondentID]],'All Data'!$A:$CO,88,FALSE),"unknown")</f>
        <v>55-64 years</v>
      </c>
      <c r="AN4" s="96" t="str">
        <f>IFERROR(VLOOKUP(Table1[[#This Row],[RespondentID]],'All Data'!$A:$CO,89,FALSE),"unknown")</f>
        <v>Suffolk</v>
      </c>
      <c r="AO4" s="96" t="str">
        <f>IFERROR(VLOOKUP(Table1[[#This Row],[RespondentID]],'All Data'!$A:$CO,90,FALSE),"unknown")</f>
        <v>Baiting Hollow, 11933</v>
      </c>
      <c r="AP4" s="96" t="str">
        <f>IFERROR(VLOOKUP(Table1[[#This Row],[RespondentID]],'All Data'!$A:$CO,91,FALSE),"unknown")</f>
        <v>White</v>
      </c>
      <c r="AQ4" s="96" t="str">
        <f>IFERROR(VLOOKUP(Table1[[#This Row],[RespondentID]],'All Data'!$A:$CO,92,FALSE),"unknown")</f>
        <v>Not Hispanic or Latino</v>
      </c>
      <c r="AR4" s="96" t="str">
        <f>IFERROR(VLOOKUP(Table1[[#This Row],[RespondentID]],'All Data'!$A:$CO,93,FALSE),"unknown")</f>
        <v>English</v>
      </c>
      <c r="AS4" s="96" t="str">
        <f>IFERROR(VLOOKUP(Table1[[#This Row],[RespondentID]],'All Data'!$A:$CW,94,FALSE),"unknown")</f>
        <v>$75,000 to $125,000</v>
      </c>
      <c r="AT4" s="96" t="str">
        <f>IFERROR(VLOOKUP(Table1[[#This Row],[RespondentID]],'All Data'!$A:$CW,95,FALSE),"unknown")</f>
        <v>College graduate</v>
      </c>
      <c r="AU4" s="96" t="str">
        <f>IFERROR(VLOOKUP(Table1[[#This Row],[RespondentID]],'All Data'!$A:$CW,96,FALSE),"unknown")</f>
        <v>Employed for wages</v>
      </c>
      <c r="AV4" s="96" t="str">
        <f>IFERROR(VLOOKUP(Table1[[#This Row],[RespondentID]],'All Data'!$A:$CW,97,FALSE),"unknown")</f>
        <v>Yes</v>
      </c>
      <c r="AW4" s="96" t="str">
        <f>IFERROR(VLOOKUP(Table1[[#This Row],[RespondentID]],'All Data'!$A:$CW,98,FALSE),"unknown")</f>
        <v>Private/Commercial</v>
      </c>
      <c r="AX4" s="96" t="str">
        <f>IFERROR(VLOOKUP(Table1[[#This Row],[RespondentID]],'All Data'!$A:$CW,99,FALSE),"unknown")</f>
        <v>Yes</v>
      </c>
    </row>
    <row r="5" spans="1:50">
      <c r="A5">
        <v>114466937498</v>
      </c>
      <c r="H5" t="s">
        <v>22</v>
      </c>
      <c r="I5" t="s">
        <v>23</v>
      </c>
      <c r="K5" t="s">
        <v>25</v>
      </c>
      <c r="P5">
        <f t="shared" si="0"/>
        <v>3</v>
      </c>
      <c r="Q5">
        <f t="shared" si="1"/>
        <v>1</v>
      </c>
      <c r="R5"/>
      <c r="S5">
        <f t="shared" si="17"/>
        <v>0</v>
      </c>
      <c r="T5">
        <f t="shared" si="2"/>
        <v>0</v>
      </c>
      <c r="U5">
        <f t="shared" si="3"/>
        <v>0</v>
      </c>
      <c r="V5">
        <f t="shared" si="4"/>
        <v>0</v>
      </c>
      <c r="W5">
        <f t="shared" si="5"/>
        <v>0</v>
      </c>
      <c r="X5">
        <f t="shared" si="6"/>
        <v>0</v>
      </c>
      <c r="Y5">
        <f t="shared" si="7"/>
        <v>1</v>
      </c>
      <c r="Z5">
        <f t="shared" si="8"/>
        <v>1</v>
      </c>
      <c r="AA5">
        <f t="shared" si="9"/>
        <v>0</v>
      </c>
      <c r="AB5">
        <f t="shared" si="10"/>
        <v>1</v>
      </c>
      <c r="AC5">
        <f t="shared" si="11"/>
        <v>0</v>
      </c>
      <c r="AD5">
        <f t="shared" si="12"/>
        <v>0</v>
      </c>
      <c r="AE5">
        <f t="shared" si="13"/>
        <v>0</v>
      </c>
      <c r="AF5"/>
      <c r="AG5"/>
      <c r="AH5">
        <f t="shared" si="14"/>
        <v>3</v>
      </c>
      <c r="AI5">
        <f t="shared" si="15"/>
        <v>3</v>
      </c>
      <c r="AJ5" t="str">
        <f t="shared" si="16"/>
        <v>Correct</v>
      </c>
      <c r="AL5" s="96" t="str">
        <f>IFERROR(VLOOKUP(Table1[[#This Row],[RespondentID]],'All Data'!$A:$CO,87,FALSE),"unknown")</f>
        <v>Woman</v>
      </c>
      <c r="AM5" s="96" t="str">
        <f>IFERROR(VLOOKUP(Table1[[#This Row],[RespondentID]],'All Data'!$A:$CO,88,FALSE),"unknown")</f>
        <v>65+ years</v>
      </c>
      <c r="AN5" s="96" t="str">
        <f>IFERROR(VLOOKUP(Table1[[#This Row],[RespondentID]],'All Data'!$A:$CO,89,FALSE),"unknown")</f>
        <v>Suffolk</v>
      </c>
      <c r="AO5" s="96" t="str">
        <f>IFERROR(VLOOKUP(Table1[[#This Row],[RespondentID]],'All Data'!$A:$CO,90,FALSE),"unknown")</f>
        <v>Riverhead, 11901</v>
      </c>
      <c r="AP5" s="96" t="str">
        <f>IFERROR(VLOOKUP(Table1[[#This Row],[RespondentID]],'All Data'!$A:$CO,91,FALSE),"unknown")</f>
        <v>White</v>
      </c>
      <c r="AQ5" s="96" t="str">
        <f>IFERROR(VLOOKUP(Table1[[#This Row],[RespondentID]],'All Data'!$A:$CO,92,FALSE),"unknown")</f>
        <v>Not Hispanic or Latino</v>
      </c>
      <c r="AR5" s="96" t="str">
        <f>IFERROR(VLOOKUP(Table1[[#This Row],[RespondentID]],'All Data'!$A:$CO,93,FALSE),"unknown")</f>
        <v>English</v>
      </c>
      <c r="AS5" s="96" t="str">
        <f>IFERROR(VLOOKUP(Table1[[#This Row],[RespondentID]],'All Data'!$A:$CW,94,FALSE),"unknown")</f>
        <v>$20,000 to $34,999</v>
      </c>
      <c r="AT5" s="96" t="str">
        <f>IFERROR(VLOOKUP(Table1[[#This Row],[RespondentID]],'All Data'!$A:$CW,95,FALSE),"unknown")</f>
        <v>Other (please specify)</v>
      </c>
      <c r="AU5" s="96" t="str">
        <f>IFERROR(VLOOKUP(Table1[[#This Row],[RespondentID]],'All Data'!$A:$CW,96,FALSE),"unknown")</f>
        <v>Retired</v>
      </c>
      <c r="AV5" s="96" t="str">
        <f>IFERROR(VLOOKUP(Table1[[#This Row],[RespondentID]],'All Data'!$A:$CW,97,FALSE),"unknown")</f>
        <v>Yes</v>
      </c>
      <c r="AW5" s="96" t="str">
        <f>IFERROR(VLOOKUP(Table1[[#This Row],[RespondentID]],'All Data'!$A:$CW,98,FALSE),"unknown")</f>
        <v>Medicare, Private/Commercial</v>
      </c>
      <c r="AX5" s="96" t="str">
        <f>IFERROR(VLOOKUP(Table1[[#This Row],[RespondentID]],'All Data'!$A:$CW,99,FALSE),"unknown")</f>
        <v>Yes</v>
      </c>
    </row>
    <row r="6" spans="1:50">
      <c r="A6">
        <v>114473145732</v>
      </c>
      <c r="C6" t="s">
        <v>17</v>
      </c>
      <c r="D6" t="s">
        <v>18</v>
      </c>
      <c r="J6" t="s">
        <v>24</v>
      </c>
      <c r="P6">
        <f t="shared" si="0"/>
        <v>3</v>
      </c>
      <c r="Q6">
        <f t="shared" si="1"/>
        <v>1</v>
      </c>
      <c r="R6"/>
      <c r="S6">
        <f t="shared" si="17"/>
        <v>0</v>
      </c>
      <c r="T6">
        <f t="shared" si="2"/>
        <v>1</v>
      </c>
      <c r="U6">
        <f t="shared" si="3"/>
        <v>1</v>
      </c>
      <c r="V6">
        <f t="shared" si="4"/>
        <v>0</v>
      </c>
      <c r="W6">
        <f t="shared" si="5"/>
        <v>0</v>
      </c>
      <c r="X6">
        <f t="shared" si="6"/>
        <v>0</v>
      </c>
      <c r="Y6">
        <f t="shared" si="7"/>
        <v>0</v>
      </c>
      <c r="Z6">
        <f t="shared" si="8"/>
        <v>0</v>
      </c>
      <c r="AA6">
        <f t="shared" si="9"/>
        <v>1</v>
      </c>
      <c r="AB6">
        <f t="shared" si="10"/>
        <v>0</v>
      </c>
      <c r="AC6">
        <f t="shared" si="11"/>
        <v>0</v>
      </c>
      <c r="AD6">
        <f t="shared" si="12"/>
        <v>0</v>
      </c>
      <c r="AE6">
        <f t="shared" si="13"/>
        <v>0</v>
      </c>
      <c r="AF6"/>
      <c r="AG6"/>
      <c r="AH6">
        <f t="shared" si="14"/>
        <v>3</v>
      </c>
      <c r="AI6">
        <f t="shared" si="15"/>
        <v>3</v>
      </c>
      <c r="AJ6" t="str">
        <f t="shared" si="16"/>
        <v>Correct</v>
      </c>
      <c r="AL6" s="96" t="str">
        <f>IFERROR(VLOOKUP(Table1[[#This Row],[RespondentID]],'All Data'!$A:$CO,87,FALSE),"unknown")</f>
        <v>Woman</v>
      </c>
      <c r="AM6" s="96" t="str">
        <f>IFERROR(VLOOKUP(Table1[[#This Row],[RespondentID]],'All Data'!$A:$CO,88,FALSE),"unknown")</f>
        <v>65+ years</v>
      </c>
      <c r="AN6" s="96" t="str">
        <f>IFERROR(VLOOKUP(Table1[[#This Row],[RespondentID]],'All Data'!$A:$CO,89,FALSE),"unknown")</f>
        <v>Suffolk</v>
      </c>
      <c r="AO6" s="96" t="str">
        <f>IFERROR(VLOOKUP(Table1[[#This Row],[RespondentID]],'All Data'!$A:$CO,90,FALSE),"unknown")</f>
        <v>Central Islip, 11722</v>
      </c>
      <c r="AP6" s="96" t="str">
        <f>IFERROR(VLOOKUP(Table1[[#This Row],[RespondentID]],'All Data'!$A:$CO,91,FALSE),"unknown")</f>
        <v>White</v>
      </c>
      <c r="AQ6" s="96">
        <f>IFERROR(VLOOKUP(Table1[[#This Row],[RespondentID]],'All Data'!$A:$CO,92,FALSE),"unknown")</f>
        <v>0</v>
      </c>
      <c r="AR6" s="96" t="str">
        <f>IFERROR(VLOOKUP(Table1[[#This Row],[RespondentID]],'All Data'!$A:$CO,93,FALSE),"unknown")</f>
        <v>English</v>
      </c>
      <c r="AS6" s="96">
        <f>IFERROR(VLOOKUP(Table1[[#This Row],[RespondentID]],'All Data'!$A:$CW,94,FALSE),"unknown")</f>
        <v>0</v>
      </c>
      <c r="AT6" s="96" t="str">
        <f>IFERROR(VLOOKUP(Table1[[#This Row],[RespondentID]],'All Data'!$A:$CW,95,FALSE),"unknown")</f>
        <v>College graduate</v>
      </c>
      <c r="AU6" s="96" t="str">
        <f>IFERROR(VLOOKUP(Table1[[#This Row],[RespondentID]],'All Data'!$A:$CW,96,FALSE),"unknown")</f>
        <v>Retired</v>
      </c>
      <c r="AV6" s="96" t="str">
        <f>IFERROR(VLOOKUP(Table1[[#This Row],[RespondentID]],'All Data'!$A:$CW,97,FALSE),"unknown")</f>
        <v>Yes</v>
      </c>
      <c r="AW6" s="96" t="str">
        <f>IFERROR(VLOOKUP(Table1[[#This Row],[RespondentID]],'All Data'!$A:$CW,98,FALSE),"unknown")</f>
        <v>Medicare</v>
      </c>
      <c r="AX6" s="96" t="str">
        <f>IFERROR(VLOOKUP(Table1[[#This Row],[RespondentID]],'All Data'!$A:$CW,99,FALSE),"unknown")</f>
        <v>Yes</v>
      </c>
    </row>
    <row r="7" spans="1:50">
      <c r="A7">
        <v>114469514108</v>
      </c>
      <c r="H7" t="s">
        <v>22</v>
      </c>
      <c r="M7" t="s">
        <v>27</v>
      </c>
      <c r="P7">
        <f t="shared" si="0"/>
        <v>2</v>
      </c>
      <c r="Q7">
        <f t="shared" si="1"/>
        <v>1.5</v>
      </c>
      <c r="R7"/>
      <c r="S7">
        <f t="shared" si="17"/>
        <v>0</v>
      </c>
      <c r="T7">
        <f t="shared" si="2"/>
        <v>0</v>
      </c>
      <c r="U7">
        <f t="shared" si="3"/>
        <v>0</v>
      </c>
      <c r="V7">
        <f t="shared" si="4"/>
        <v>0</v>
      </c>
      <c r="W7">
        <f t="shared" si="5"/>
        <v>0</v>
      </c>
      <c r="X7">
        <f t="shared" si="6"/>
        <v>0</v>
      </c>
      <c r="Y7">
        <f t="shared" si="7"/>
        <v>1</v>
      </c>
      <c r="Z7">
        <f t="shared" si="8"/>
        <v>0</v>
      </c>
      <c r="AA7">
        <f t="shared" si="9"/>
        <v>0</v>
      </c>
      <c r="AB7">
        <f t="shared" si="10"/>
        <v>0</v>
      </c>
      <c r="AC7">
        <f t="shared" si="11"/>
        <v>0</v>
      </c>
      <c r="AD7">
        <f t="shared" si="12"/>
        <v>1</v>
      </c>
      <c r="AE7">
        <f t="shared" si="13"/>
        <v>0</v>
      </c>
      <c r="AF7"/>
      <c r="AG7"/>
      <c r="AH7">
        <f t="shared" si="14"/>
        <v>2</v>
      </c>
      <c r="AI7">
        <f t="shared" si="15"/>
        <v>2</v>
      </c>
      <c r="AJ7" t="str">
        <f t="shared" si="16"/>
        <v>Correct</v>
      </c>
      <c r="AL7" s="96" t="str">
        <f>IFERROR(VLOOKUP(Table1[[#This Row],[RespondentID]],'All Data'!$A:$CO,87,FALSE),"unknown")</f>
        <v>Non-binary / non-conforming</v>
      </c>
      <c r="AM7" s="96" t="str">
        <f>IFERROR(VLOOKUP(Table1[[#This Row],[RespondentID]],'All Data'!$A:$CO,88,FALSE),"unknown")</f>
        <v>18-24 years</v>
      </c>
      <c r="AN7" s="96" t="str">
        <f>IFERROR(VLOOKUP(Table1[[#This Row],[RespondentID]],'All Data'!$A:$CO,89,FALSE),"unknown")</f>
        <v>Suffolk</v>
      </c>
      <c r="AO7" s="96" t="str">
        <f>IFERROR(VLOOKUP(Table1[[#This Row],[RespondentID]],'All Data'!$A:$CO,90,FALSE),"unknown")</f>
        <v>East Hampton, 11937</v>
      </c>
      <c r="AP7" s="96" t="str">
        <f>IFERROR(VLOOKUP(Table1[[#This Row],[RespondentID]],'All Data'!$A:$CO,91,FALSE),"unknown")</f>
        <v>White</v>
      </c>
      <c r="AQ7" s="96" t="str">
        <f>IFERROR(VLOOKUP(Table1[[#This Row],[RespondentID]],'All Data'!$A:$CO,92,FALSE),"unknown")</f>
        <v>Not Hispanic or Latino</v>
      </c>
      <c r="AR7" s="96" t="str">
        <f>IFERROR(VLOOKUP(Table1[[#This Row],[RespondentID]],'All Data'!$A:$CO,93,FALSE),"unknown")</f>
        <v>English</v>
      </c>
      <c r="AS7" s="96" t="str">
        <f>IFERROR(VLOOKUP(Table1[[#This Row],[RespondentID]],'All Data'!$A:$CW,94,FALSE),"unknown")</f>
        <v>Over $125,000</v>
      </c>
      <c r="AT7" s="96" t="str">
        <f>IFERROR(VLOOKUP(Table1[[#This Row],[RespondentID]],'All Data'!$A:$CW,95,FALSE),"unknown")</f>
        <v>College graduate</v>
      </c>
      <c r="AU7" s="96" t="str">
        <f>IFERROR(VLOOKUP(Table1[[#This Row],[RespondentID]],'All Data'!$A:$CW,96,FALSE),"unknown")</f>
        <v>Employed for wages</v>
      </c>
      <c r="AV7" s="96" t="str">
        <f>IFERROR(VLOOKUP(Table1[[#This Row],[RespondentID]],'All Data'!$A:$CW,97,FALSE),"unknown")</f>
        <v>Yes</v>
      </c>
      <c r="AW7" s="96" t="str">
        <f>IFERROR(VLOOKUP(Table1[[#This Row],[RespondentID]],'All Data'!$A:$CW,98,FALSE),"unknown")</f>
        <v>Private/Commercial</v>
      </c>
      <c r="AX7" s="96" t="str">
        <f>IFERROR(VLOOKUP(Table1[[#This Row],[RespondentID]],'All Data'!$A:$CW,99,FALSE),"unknown")</f>
        <v>Yes</v>
      </c>
    </row>
    <row r="8" spans="1:50">
      <c r="A8">
        <v>114458255374</v>
      </c>
      <c r="B8" t="s">
        <v>16</v>
      </c>
      <c r="J8" t="s">
        <v>24</v>
      </c>
      <c r="N8" t="s">
        <v>28</v>
      </c>
      <c r="P8">
        <f t="shared" si="0"/>
        <v>3</v>
      </c>
      <c r="Q8">
        <f t="shared" si="1"/>
        <v>1</v>
      </c>
      <c r="R8"/>
      <c r="S8">
        <f t="shared" si="17"/>
        <v>1</v>
      </c>
      <c r="T8">
        <f t="shared" si="2"/>
        <v>0</v>
      </c>
      <c r="U8">
        <f t="shared" si="3"/>
        <v>0</v>
      </c>
      <c r="V8">
        <f t="shared" si="4"/>
        <v>0</v>
      </c>
      <c r="W8">
        <f t="shared" si="5"/>
        <v>0</v>
      </c>
      <c r="X8">
        <f t="shared" si="6"/>
        <v>0</v>
      </c>
      <c r="Y8">
        <f t="shared" si="7"/>
        <v>0</v>
      </c>
      <c r="Z8">
        <f t="shared" si="8"/>
        <v>0</v>
      </c>
      <c r="AA8">
        <f t="shared" si="9"/>
        <v>1</v>
      </c>
      <c r="AB8">
        <f t="shared" si="10"/>
        <v>0</v>
      </c>
      <c r="AC8">
        <f t="shared" si="11"/>
        <v>0</v>
      </c>
      <c r="AD8">
        <f t="shared" si="12"/>
        <v>0</v>
      </c>
      <c r="AE8">
        <f t="shared" si="13"/>
        <v>1</v>
      </c>
      <c r="AF8"/>
      <c r="AG8"/>
      <c r="AH8">
        <f t="shared" si="14"/>
        <v>3</v>
      </c>
      <c r="AI8">
        <f t="shared" si="15"/>
        <v>3</v>
      </c>
      <c r="AJ8" t="str">
        <f t="shared" si="16"/>
        <v>Correct</v>
      </c>
      <c r="AL8" s="96" t="str">
        <f>IFERROR(VLOOKUP(Table1[[#This Row],[RespondentID]],'All Data'!$A:$CO,87,FALSE),"unknown")</f>
        <v>Man</v>
      </c>
      <c r="AM8" s="96" t="str">
        <f>IFERROR(VLOOKUP(Table1[[#This Row],[RespondentID]],'All Data'!$A:$CO,88,FALSE),"unknown")</f>
        <v>55-64 years</v>
      </c>
      <c r="AN8" s="96" t="str">
        <f>IFERROR(VLOOKUP(Table1[[#This Row],[RespondentID]],'All Data'!$A:$CO,89,FALSE),"unknown")</f>
        <v>Nassau</v>
      </c>
      <c r="AO8" s="96" t="str">
        <f>IFERROR(VLOOKUP(Table1[[#This Row],[RespondentID]],'All Data'!$A:$CO,90,FALSE),"unknown")</f>
        <v>Valley Stream, 11580</v>
      </c>
      <c r="AP8" s="96" t="str">
        <f>IFERROR(VLOOKUP(Table1[[#This Row],[RespondentID]],'All Data'!$A:$CO,91,FALSE),"unknown")</f>
        <v>White</v>
      </c>
      <c r="AQ8" s="96">
        <f>IFERROR(VLOOKUP(Table1[[#This Row],[RespondentID]],'All Data'!$A:$CO,92,FALSE),"unknown")</f>
        <v>0</v>
      </c>
      <c r="AR8" s="96" t="str">
        <f>IFERROR(VLOOKUP(Table1[[#This Row],[RespondentID]],'All Data'!$A:$CO,93,FALSE),"unknown")</f>
        <v>English</v>
      </c>
      <c r="AS8" s="96" t="str">
        <f>IFERROR(VLOOKUP(Table1[[#This Row],[RespondentID]],'All Data'!$A:$CW,94,FALSE),"unknown")</f>
        <v>Over $125,000</v>
      </c>
      <c r="AT8" s="96" t="str">
        <f>IFERROR(VLOOKUP(Table1[[#This Row],[RespondentID]],'All Data'!$A:$CW,95,FALSE),"unknown")</f>
        <v>High school graduate</v>
      </c>
      <c r="AU8" s="96" t="str">
        <f>IFERROR(VLOOKUP(Table1[[#This Row],[RespondentID]],'All Data'!$A:$CW,96,FALSE),"unknown")</f>
        <v>Employed for wages</v>
      </c>
      <c r="AV8" s="96" t="str">
        <f>IFERROR(VLOOKUP(Table1[[#This Row],[RespondentID]],'All Data'!$A:$CW,97,FALSE),"unknown")</f>
        <v>Yes</v>
      </c>
      <c r="AW8" s="96" t="str">
        <f>IFERROR(VLOOKUP(Table1[[#This Row],[RespondentID]],'All Data'!$A:$CW,98,FALSE),"unknown")</f>
        <v>Private/Commercial</v>
      </c>
      <c r="AX8" s="96" t="str">
        <f>IFERROR(VLOOKUP(Table1[[#This Row],[RespondentID]],'All Data'!$A:$CW,99,FALSE),"unknown")</f>
        <v>Yes</v>
      </c>
    </row>
    <row r="9" spans="1:50">
      <c r="A9">
        <v>114458252368</v>
      </c>
      <c r="C9" t="s">
        <v>17</v>
      </c>
      <c r="D9" t="s">
        <v>18</v>
      </c>
      <c r="E9" t="s">
        <v>19</v>
      </c>
      <c r="G9" t="s">
        <v>21</v>
      </c>
      <c r="J9" t="s">
        <v>24</v>
      </c>
      <c r="N9" t="s">
        <v>28</v>
      </c>
      <c r="P9">
        <f t="shared" si="0"/>
        <v>6</v>
      </c>
      <c r="Q9">
        <f t="shared" si="1"/>
        <v>0.5</v>
      </c>
      <c r="R9"/>
      <c r="S9">
        <f t="shared" si="17"/>
        <v>0</v>
      </c>
      <c r="T9">
        <f t="shared" si="2"/>
        <v>0.5</v>
      </c>
      <c r="U9">
        <f t="shared" si="3"/>
        <v>0.5</v>
      </c>
      <c r="V9">
        <f t="shared" si="4"/>
        <v>0.5</v>
      </c>
      <c r="W9">
        <f t="shared" si="5"/>
        <v>0</v>
      </c>
      <c r="X9">
        <f t="shared" si="6"/>
        <v>0.5</v>
      </c>
      <c r="Y9">
        <f t="shared" si="7"/>
        <v>0</v>
      </c>
      <c r="Z9">
        <f t="shared" si="8"/>
        <v>0</v>
      </c>
      <c r="AA9">
        <f t="shared" si="9"/>
        <v>0.5</v>
      </c>
      <c r="AB9">
        <f t="shared" si="10"/>
        <v>0</v>
      </c>
      <c r="AC9">
        <f t="shared" si="11"/>
        <v>0</v>
      </c>
      <c r="AD9">
        <f t="shared" si="12"/>
        <v>0</v>
      </c>
      <c r="AE9">
        <f t="shared" si="13"/>
        <v>0.5</v>
      </c>
      <c r="AF9"/>
      <c r="AG9"/>
      <c r="AH9">
        <f t="shared" si="14"/>
        <v>3</v>
      </c>
      <c r="AI9">
        <f t="shared" si="15"/>
        <v>6</v>
      </c>
      <c r="AJ9" t="str">
        <f t="shared" si="16"/>
        <v>Correct</v>
      </c>
      <c r="AL9" s="96" t="str">
        <f>IFERROR(VLOOKUP(Table1[[#This Row],[RespondentID]],'All Data'!$A:$CO,87,FALSE),"unknown")</f>
        <v>Man</v>
      </c>
      <c r="AM9" s="96" t="str">
        <f>IFERROR(VLOOKUP(Table1[[#This Row],[RespondentID]],'All Data'!$A:$CO,88,FALSE),"unknown")</f>
        <v>65+ years</v>
      </c>
      <c r="AN9" s="96" t="str">
        <f>IFERROR(VLOOKUP(Table1[[#This Row],[RespondentID]],'All Data'!$A:$CO,89,FALSE),"unknown")</f>
        <v>Queens</v>
      </c>
      <c r="AO9" s="96">
        <f>IFERROR(VLOOKUP(Table1[[#This Row],[RespondentID]],'All Data'!$A:$CO,90,FALSE),"unknown")</f>
        <v>11429</v>
      </c>
      <c r="AP9" s="96" t="str">
        <f>IFERROR(VLOOKUP(Table1[[#This Row],[RespondentID]],'All Data'!$A:$CO,91,FALSE),"unknown")</f>
        <v>Black or African American</v>
      </c>
      <c r="AQ9" s="96">
        <f>IFERROR(VLOOKUP(Table1[[#This Row],[RespondentID]],'All Data'!$A:$CO,92,FALSE),"unknown")</f>
        <v>0</v>
      </c>
      <c r="AR9" s="96">
        <f>IFERROR(VLOOKUP(Table1[[#This Row],[RespondentID]],'All Data'!$A:$CO,93,FALSE),"unknown")</f>
        <v>0</v>
      </c>
      <c r="AS9" s="96">
        <f>IFERROR(VLOOKUP(Table1[[#This Row],[RespondentID]],'All Data'!$A:$CW,94,FALSE),"unknown")</f>
        <v>0</v>
      </c>
      <c r="AT9" s="96">
        <f>IFERROR(VLOOKUP(Table1[[#This Row],[RespondentID]],'All Data'!$A:$CW,95,FALSE),"unknown")</f>
        <v>0</v>
      </c>
      <c r="AU9" s="96">
        <f>IFERROR(VLOOKUP(Table1[[#This Row],[RespondentID]],'All Data'!$A:$CW,96,FALSE),"unknown")</f>
        <v>0</v>
      </c>
      <c r="AV9" s="96" t="str">
        <f>IFERROR(VLOOKUP(Table1[[#This Row],[RespondentID]],'All Data'!$A:$CW,97,FALSE),"unknown")</f>
        <v>Yes</v>
      </c>
      <c r="AW9" s="96" t="str">
        <f>IFERROR(VLOOKUP(Table1[[#This Row],[RespondentID]],'All Data'!$A:$CW,98,FALSE),"unknown")</f>
        <v>Medicare</v>
      </c>
      <c r="AX9" s="96">
        <f>IFERROR(VLOOKUP(Table1[[#This Row],[RespondentID]],'All Data'!$A:$CW,99,FALSE),"unknown")</f>
        <v>0</v>
      </c>
    </row>
    <row r="10" spans="1:50">
      <c r="A10">
        <v>114458248415</v>
      </c>
      <c r="B10" t="s">
        <v>16</v>
      </c>
      <c r="C10" t="s">
        <v>17</v>
      </c>
      <c r="J10" t="s">
        <v>24</v>
      </c>
      <c r="P10">
        <f t="shared" si="0"/>
        <v>3</v>
      </c>
      <c r="Q10">
        <f t="shared" si="1"/>
        <v>1</v>
      </c>
      <c r="R10"/>
      <c r="S10">
        <f t="shared" si="17"/>
        <v>1</v>
      </c>
      <c r="T10">
        <f t="shared" si="2"/>
        <v>1</v>
      </c>
      <c r="U10">
        <f t="shared" si="3"/>
        <v>0</v>
      </c>
      <c r="V10">
        <f t="shared" si="4"/>
        <v>0</v>
      </c>
      <c r="W10">
        <f t="shared" si="5"/>
        <v>0</v>
      </c>
      <c r="X10">
        <f t="shared" si="6"/>
        <v>0</v>
      </c>
      <c r="Y10">
        <f t="shared" si="7"/>
        <v>0</v>
      </c>
      <c r="Z10">
        <f t="shared" si="8"/>
        <v>0</v>
      </c>
      <c r="AA10">
        <f t="shared" si="9"/>
        <v>1</v>
      </c>
      <c r="AB10">
        <f t="shared" si="10"/>
        <v>0</v>
      </c>
      <c r="AC10">
        <f t="shared" si="11"/>
        <v>0</v>
      </c>
      <c r="AD10">
        <f t="shared" si="12"/>
        <v>0</v>
      </c>
      <c r="AE10">
        <f t="shared" si="13"/>
        <v>0</v>
      </c>
      <c r="AF10"/>
      <c r="AG10"/>
      <c r="AH10">
        <f t="shared" si="14"/>
        <v>3</v>
      </c>
      <c r="AI10">
        <f t="shared" si="15"/>
        <v>3</v>
      </c>
      <c r="AJ10" t="str">
        <f t="shared" si="16"/>
        <v>Correct</v>
      </c>
      <c r="AL10" s="96" t="str">
        <f>IFERROR(VLOOKUP(Table1[[#This Row],[RespondentID]],'All Data'!$A:$CO,87,FALSE),"unknown")</f>
        <v>Woman</v>
      </c>
      <c r="AM10" s="96" t="str">
        <f>IFERROR(VLOOKUP(Table1[[#This Row],[RespondentID]],'All Data'!$A:$CO,88,FALSE),"unknown")</f>
        <v>25-34 years</v>
      </c>
      <c r="AN10" s="96" t="str">
        <f>IFERROR(VLOOKUP(Table1[[#This Row],[RespondentID]],'All Data'!$A:$CO,89,FALSE),"unknown")</f>
        <v>Nassau</v>
      </c>
      <c r="AO10" s="96" t="str">
        <f>IFERROR(VLOOKUP(Table1[[#This Row],[RespondentID]],'All Data'!$A:$CO,90,FALSE),"unknown")</f>
        <v>Valley Stream, 11580</v>
      </c>
      <c r="AP10" s="96" t="str">
        <f>IFERROR(VLOOKUP(Table1[[#This Row],[RespondentID]],'All Data'!$A:$CO,91,FALSE),"unknown")</f>
        <v>Asian</v>
      </c>
      <c r="AQ10" s="96" t="str">
        <f>IFERROR(VLOOKUP(Table1[[#This Row],[RespondentID]],'All Data'!$A:$CO,92,FALSE),"unknown")</f>
        <v>Not Hispanic or Latino</v>
      </c>
      <c r="AR10" s="96" t="str">
        <f>IFERROR(VLOOKUP(Table1[[#This Row],[RespondentID]],'All Data'!$A:$CO,93,FALSE),"unknown")</f>
        <v>English</v>
      </c>
      <c r="AS10" s="96" t="str">
        <f>IFERROR(VLOOKUP(Table1[[#This Row],[RespondentID]],'All Data'!$A:$CW,94,FALSE),"unknown")</f>
        <v>$75,000 to $125,000</v>
      </c>
      <c r="AT10" s="96" t="str">
        <f>IFERROR(VLOOKUP(Table1[[#This Row],[RespondentID]],'All Data'!$A:$CW,95,FALSE),"unknown")</f>
        <v>Graduate school</v>
      </c>
      <c r="AU10" s="96" t="str">
        <f>IFERROR(VLOOKUP(Table1[[#This Row],[RespondentID]],'All Data'!$A:$CW,96,FALSE),"unknown")</f>
        <v>Retired</v>
      </c>
      <c r="AV10" s="96" t="str">
        <f>IFERROR(VLOOKUP(Table1[[#This Row],[RespondentID]],'All Data'!$A:$CW,97,FALSE),"unknown")</f>
        <v>No</v>
      </c>
      <c r="AW10" s="96" t="str">
        <f>IFERROR(VLOOKUP(Table1[[#This Row],[RespondentID]],'All Data'!$A:$CW,98,FALSE),"unknown")</f>
        <v>No Insurance</v>
      </c>
      <c r="AX10" s="96" t="str">
        <f>IFERROR(VLOOKUP(Table1[[#This Row],[RespondentID]],'All Data'!$A:$CW,99,FALSE),"unknown")</f>
        <v>Yes</v>
      </c>
    </row>
    <row r="11" spans="1:50">
      <c r="A11">
        <v>114458245069</v>
      </c>
      <c r="I11" t="s">
        <v>23</v>
      </c>
      <c r="K11" t="s">
        <v>25</v>
      </c>
      <c r="L11" t="s">
        <v>26</v>
      </c>
      <c r="N11" t="s">
        <v>28</v>
      </c>
      <c r="P11">
        <f t="shared" si="0"/>
        <v>4</v>
      </c>
      <c r="Q11">
        <f t="shared" si="1"/>
        <v>0.75</v>
      </c>
      <c r="R11"/>
      <c r="S11">
        <f t="shared" si="17"/>
        <v>0</v>
      </c>
      <c r="T11">
        <f t="shared" si="2"/>
        <v>0</v>
      </c>
      <c r="U11">
        <f t="shared" si="3"/>
        <v>0</v>
      </c>
      <c r="V11">
        <f t="shared" si="4"/>
        <v>0</v>
      </c>
      <c r="W11">
        <f t="shared" si="5"/>
        <v>0</v>
      </c>
      <c r="X11">
        <f t="shared" si="6"/>
        <v>0</v>
      </c>
      <c r="Y11">
        <f t="shared" si="7"/>
        <v>0</v>
      </c>
      <c r="Z11">
        <f t="shared" si="8"/>
        <v>0.75</v>
      </c>
      <c r="AA11">
        <f t="shared" si="9"/>
        <v>0</v>
      </c>
      <c r="AB11">
        <f t="shared" si="10"/>
        <v>0.75</v>
      </c>
      <c r="AC11">
        <f t="shared" si="11"/>
        <v>0.75</v>
      </c>
      <c r="AD11">
        <f t="shared" si="12"/>
        <v>0</v>
      </c>
      <c r="AE11">
        <f t="shared" si="13"/>
        <v>0.75</v>
      </c>
      <c r="AF11"/>
      <c r="AG11"/>
      <c r="AH11">
        <f t="shared" si="14"/>
        <v>3</v>
      </c>
      <c r="AI11">
        <f t="shared" si="15"/>
        <v>4</v>
      </c>
      <c r="AJ11" t="str">
        <f t="shared" si="16"/>
        <v>Correct</v>
      </c>
      <c r="AL11" s="96" t="str">
        <f>IFERROR(VLOOKUP(Table1[[#This Row],[RespondentID]],'All Data'!$A:$CO,87,FALSE),"unknown")</f>
        <v>Woman</v>
      </c>
      <c r="AM11" s="96" t="str">
        <f>IFERROR(VLOOKUP(Table1[[#This Row],[RespondentID]],'All Data'!$A:$CO,88,FALSE),"unknown")</f>
        <v>45-54 years</v>
      </c>
      <c r="AN11" s="96" t="str">
        <f>IFERROR(VLOOKUP(Table1[[#This Row],[RespondentID]],'All Data'!$A:$CO,89,FALSE),"unknown")</f>
        <v>Nassau</v>
      </c>
      <c r="AO11" s="96" t="str">
        <f>IFERROR(VLOOKUP(Table1[[#This Row],[RespondentID]],'All Data'!$A:$CO,90,FALSE),"unknown")</f>
        <v>Valley Stream, 11581</v>
      </c>
      <c r="AP11" s="96">
        <f>IFERROR(VLOOKUP(Table1[[#This Row],[RespondentID]],'All Data'!$A:$CO,91,FALSE),"unknown")</f>
        <v>0</v>
      </c>
      <c r="AQ11" s="96" t="str">
        <f>IFERROR(VLOOKUP(Table1[[#This Row],[RespondentID]],'All Data'!$A:$CO,92,FALSE),"unknown")</f>
        <v>Hispanic or Latino</v>
      </c>
      <c r="AR11" s="96" t="str">
        <f>IFERROR(VLOOKUP(Table1[[#This Row],[RespondentID]],'All Data'!$A:$CO,93,FALSE),"unknown")</f>
        <v>Spanish, Chinese</v>
      </c>
      <c r="AS11" s="96" t="str">
        <f>IFERROR(VLOOKUP(Table1[[#This Row],[RespondentID]],'All Data'!$A:$CW,94,FALSE),"unknown")</f>
        <v>$0-$19,999</v>
      </c>
      <c r="AT11" s="96" t="str">
        <f>IFERROR(VLOOKUP(Table1[[#This Row],[RespondentID]],'All Data'!$A:$CW,95,FALSE),"unknown")</f>
        <v>High school graduate</v>
      </c>
      <c r="AU11" s="96" t="str">
        <f>IFERROR(VLOOKUP(Table1[[#This Row],[RespondentID]],'All Data'!$A:$CW,96,FALSE),"unknown")</f>
        <v>Self-employed</v>
      </c>
      <c r="AV11" s="96" t="str">
        <f>IFERROR(VLOOKUP(Table1[[#This Row],[RespondentID]],'All Data'!$A:$CW,97,FALSE),"unknown")</f>
        <v>Yes</v>
      </c>
      <c r="AW11" s="96" t="str">
        <f>IFERROR(VLOOKUP(Table1[[#This Row],[RespondentID]],'All Data'!$A:$CW,98,FALSE),"unknown")</f>
        <v>Private/Commercial</v>
      </c>
      <c r="AX11" s="96" t="str">
        <f>IFERROR(VLOOKUP(Table1[[#This Row],[RespondentID]],'All Data'!$A:$CW,99,FALSE),"unknown")</f>
        <v>Yes</v>
      </c>
    </row>
    <row r="12" spans="1:50">
      <c r="A12">
        <v>114458241810</v>
      </c>
      <c r="C12" t="s">
        <v>17</v>
      </c>
      <c r="J12" t="s">
        <v>24</v>
      </c>
      <c r="P12">
        <f t="shared" si="0"/>
        <v>2</v>
      </c>
      <c r="Q12">
        <f t="shared" si="1"/>
        <v>1.5</v>
      </c>
      <c r="R12"/>
      <c r="S12">
        <f t="shared" si="17"/>
        <v>0</v>
      </c>
      <c r="T12">
        <f t="shared" si="2"/>
        <v>1</v>
      </c>
      <c r="U12">
        <f t="shared" si="3"/>
        <v>0</v>
      </c>
      <c r="V12">
        <f t="shared" si="4"/>
        <v>0</v>
      </c>
      <c r="W12">
        <f t="shared" si="5"/>
        <v>0</v>
      </c>
      <c r="X12">
        <f t="shared" si="6"/>
        <v>0</v>
      </c>
      <c r="Y12">
        <f t="shared" si="7"/>
        <v>0</v>
      </c>
      <c r="Z12">
        <f t="shared" si="8"/>
        <v>0</v>
      </c>
      <c r="AA12">
        <f t="shared" si="9"/>
        <v>1</v>
      </c>
      <c r="AB12">
        <f t="shared" si="10"/>
        <v>0</v>
      </c>
      <c r="AC12">
        <f t="shared" si="11"/>
        <v>0</v>
      </c>
      <c r="AD12">
        <f t="shared" si="12"/>
        <v>0</v>
      </c>
      <c r="AE12">
        <f t="shared" si="13"/>
        <v>0</v>
      </c>
      <c r="AF12"/>
      <c r="AG12"/>
      <c r="AH12">
        <f t="shared" si="14"/>
        <v>2</v>
      </c>
      <c r="AI12">
        <f t="shared" si="15"/>
        <v>2</v>
      </c>
      <c r="AJ12" t="str">
        <f t="shared" si="16"/>
        <v>Correct</v>
      </c>
      <c r="AL12" s="96" t="str">
        <f>IFERROR(VLOOKUP(Table1[[#This Row],[RespondentID]],'All Data'!$A:$CO,87,FALSE),"unknown")</f>
        <v>Man</v>
      </c>
      <c r="AM12" s="96" t="str">
        <f>IFERROR(VLOOKUP(Table1[[#This Row],[RespondentID]],'All Data'!$A:$CO,88,FALSE),"unknown")</f>
        <v>65+ years</v>
      </c>
      <c r="AN12" s="96" t="str">
        <f>IFERROR(VLOOKUP(Table1[[#This Row],[RespondentID]],'All Data'!$A:$CO,89,FALSE),"unknown")</f>
        <v>Nassau</v>
      </c>
      <c r="AO12" s="96" t="str">
        <f>IFERROR(VLOOKUP(Table1[[#This Row],[RespondentID]],'All Data'!$A:$CO,90,FALSE),"unknown")</f>
        <v>Floral Park, 11001</v>
      </c>
      <c r="AP12" s="96" t="str">
        <f>IFERROR(VLOOKUP(Table1[[#This Row],[RespondentID]],'All Data'!$A:$CO,91,FALSE),"unknown")</f>
        <v>White</v>
      </c>
      <c r="AQ12" s="96">
        <f>IFERROR(VLOOKUP(Table1[[#This Row],[RespondentID]],'All Data'!$A:$CO,92,FALSE),"unknown")</f>
        <v>0</v>
      </c>
      <c r="AR12" s="96" t="str">
        <f>IFERROR(VLOOKUP(Table1[[#This Row],[RespondentID]],'All Data'!$A:$CO,93,FALSE),"unknown")</f>
        <v>English</v>
      </c>
      <c r="AS12" s="96" t="str">
        <f>IFERROR(VLOOKUP(Table1[[#This Row],[RespondentID]],'All Data'!$A:$CW,94,FALSE),"unknown")</f>
        <v>$50,000 to $74,999</v>
      </c>
      <c r="AT12" s="96" t="str">
        <f>IFERROR(VLOOKUP(Table1[[#This Row],[RespondentID]],'All Data'!$A:$CW,95,FALSE),"unknown")</f>
        <v>Some college</v>
      </c>
      <c r="AU12" s="96" t="str">
        <f>IFERROR(VLOOKUP(Table1[[#This Row],[RespondentID]],'All Data'!$A:$CW,96,FALSE),"unknown")</f>
        <v>Retired</v>
      </c>
      <c r="AV12" s="96" t="str">
        <f>IFERROR(VLOOKUP(Table1[[#This Row],[RespondentID]],'All Data'!$A:$CW,97,FALSE),"unknown")</f>
        <v>Yes</v>
      </c>
      <c r="AW12" s="96" t="str">
        <f>IFERROR(VLOOKUP(Table1[[#This Row],[RespondentID]],'All Data'!$A:$CW,98,FALSE),"unknown")</f>
        <v>Medicare</v>
      </c>
      <c r="AX12" s="96" t="str">
        <f>IFERROR(VLOOKUP(Table1[[#This Row],[RespondentID]],'All Data'!$A:$CW,99,FALSE),"unknown")</f>
        <v>Yes</v>
      </c>
    </row>
    <row r="13" spans="1:50">
      <c r="A13">
        <v>114458236454</v>
      </c>
      <c r="I13" t="s">
        <v>23</v>
      </c>
      <c r="K13" t="s">
        <v>25</v>
      </c>
      <c r="P13">
        <f t="shared" si="0"/>
        <v>2</v>
      </c>
      <c r="Q13">
        <f t="shared" si="1"/>
        <v>1.5</v>
      </c>
      <c r="R13"/>
      <c r="S13">
        <f t="shared" si="17"/>
        <v>0</v>
      </c>
      <c r="T13">
        <f t="shared" si="2"/>
        <v>0</v>
      </c>
      <c r="U13">
        <f t="shared" si="3"/>
        <v>0</v>
      </c>
      <c r="V13">
        <f t="shared" si="4"/>
        <v>0</v>
      </c>
      <c r="W13">
        <f t="shared" si="5"/>
        <v>0</v>
      </c>
      <c r="X13">
        <f t="shared" si="6"/>
        <v>0</v>
      </c>
      <c r="Y13">
        <f t="shared" si="7"/>
        <v>0</v>
      </c>
      <c r="Z13">
        <f t="shared" si="8"/>
        <v>1</v>
      </c>
      <c r="AA13">
        <f t="shared" si="9"/>
        <v>0</v>
      </c>
      <c r="AB13">
        <f t="shared" si="10"/>
        <v>1</v>
      </c>
      <c r="AC13">
        <f t="shared" si="11"/>
        <v>0</v>
      </c>
      <c r="AD13">
        <f t="shared" si="12"/>
        <v>0</v>
      </c>
      <c r="AE13">
        <f t="shared" si="13"/>
        <v>0</v>
      </c>
      <c r="AF13"/>
      <c r="AG13"/>
      <c r="AH13">
        <f t="shared" si="14"/>
        <v>2</v>
      </c>
      <c r="AI13">
        <f t="shared" si="15"/>
        <v>2</v>
      </c>
      <c r="AJ13" t="str">
        <f t="shared" si="16"/>
        <v>Correct</v>
      </c>
      <c r="AL13" s="96" t="str">
        <f>IFERROR(VLOOKUP(Table1[[#This Row],[RespondentID]],'All Data'!$A:$CO,87,FALSE),"unknown")</f>
        <v>Woman</v>
      </c>
      <c r="AM13" s="96" t="str">
        <f>IFERROR(VLOOKUP(Table1[[#This Row],[RespondentID]],'All Data'!$A:$CO,88,FALSE),"unknown")</f>
        <v>65+ years</v>
      </c>
      <c r="AN13" s="96" t="str">
        <f>IFERROR(VLOOKUP(Table1[[#This Row],[RespondentID]],'All Data'!$A:$CO,89,FALSE),"unknown")</f>
        <v>Nassau</v>
      </c>
      <c r="AO13" s="96" t="str">
        <f>IFERROR(VLOOKUP(Table1[[#This Row],[RespondentID]],'All Data'!$A:$CO,90,FALSE),"unknown")</f>
        <v>Floral Park, 11001</v>
      </c>
      <c r="AP13" s="96" t="str">
        <f>IFERROR(VLOOKUP(Table1[[#This Row],[RespondentID]],'All Data'!$A:$CO,91,FALSE),"unknown")</f>
        <v>White</v>
      </c>
      <c r="AQ13" s="96" t="str">
        <f>IFERROR(VLOOKUP(Table1[[#This Row],[RespondentID]],'All Data'!$A:$CO,92,FALSE),"unknown")</f>
        <v>Not Hispanic or Latino</v>
      </c>
      <c r="AR13" s="96" t="str">
        <f>IFERROR(VLOOKUP(Table1[[#This Row],[RespondentID]],'All Data'!$A:$CO,93,FALSE),"unknown")</f>
        <v>English</v>
      </c>
      <c r="AS13" s="96" t="str">
        <f>IFERROR(VLOOKUP(Table1[[#This Row],[RespondentID]],'All Data'!$A:$CW,94,FALSE),"unknown")</f>
        <v>$20,000 to $34,999</v>
      </c>
      <c r="AT13" s="96" t="str">
        <f>IFERROR(VLOOKUP(Table1[[#This Row],[RespondentID]],'All Data'!$A:$CW,95,FALSE),"unknown")</f>
        <v>High school graduate</v>
      </c>
      <c r="AU13" s="96" t="str">
        <f>IFERROR(VLOOKUP(Table1[[#This Row],[RespondentID]],'All Data'!$A:$CW,96,FALSE),"unknown")</f>
        <v>Retired</v>
      </c>
      <c r="AV13" s="96" t="str">
        <f>IFERROR(VLOOKUP(Table1[[#This Row],[RespondentID]],'All Data'!$A:$CW,97,FALSE),"unknown")</f>
        <v>Yes</v>
      </c>
      <c r="AW13" s="96">
        <f>IFERROR(VLOOKUP(Table1[[#This Row],[RespondentID]],'All Data'!$A:$CW,98,FALSE),"unknown")</f>
        <v>0</v>
      </c>
      <c r="AX13" s="96" t="str">
        <f>IFERROR(VLOOKUP(Table1[[#This Row],[RespondentID]],'All Data'!$A:$CW,99,FALSE),"unknown")</f>
        <v>Yes</v>
      </c>
    </row>
    <row r="14" spans="1:50">
      <c r="A14">
        <v>114458233872</v>
      </c>
      <c r="C14" t="s">
        <v>17</v>
      </c>
      <c r="H14" t="s">
        <v>22</v>
      </c>
      <c r="J14" t="s">
        <v>24</v>
      </c>
      <c r="P14">
        <f t="shared" si="0"/>
        <v>3</v>
      </c>
      <c r="Q14">
        <f t="shared" si="1"/>
        <v>1</v>
      </c>
      <c r="R14"/>
      <c r="S14">
        <f t="shared" si="17"/>
        <v>0</v>
      </c>
      <c r="T14">
        <f t="shared" si="2"/>
        <v>1</v>
      </c>
      <c r="U14">
        <f t="shared" si="3"/>
        <v>0</v>
      </c>
      <c r="V14">
        <f t="shared" si="4"/>
        <v>0</v>
      </c>
      <c r="W14">
        <f t="shared" si="5"/>
        <v>0</v>
      </c>
      <c r="X14">
        <f t="shared" si="6"/>
        <v>0</v>
      </c>
      <c r="Y14">
        <f t="shared" si="7"/>
        <v>1</v>
      </c>
      <c r="Z14">
        <f t="shared" si="8"/>
        <v>0</v>
      </c>
      <c r="AA14">
        <f t="shared" si="9"/>
        <v>1</v>
      </c>
      <c r="AB14">
        <f t="shared" si="10"/>
        <v>0</v>
      </c>
      <c r="AC14">
        <f t="shared" si="11"/>
        <v>0</v>
      </c>
      <c r="AD14">
        <f t="shared" si="12"/>
        <v>0</v>
      </c>
      <c r="AE14">
        <f t="shared" si="13"/>
        <v>0</v>
      </c>
      <c r="AF14"/>
      <c r="AG14"/>
      <c r="AH14">
        <f t="shared" si="14"/>
        <v>3</v>
      </c>
      <c r="AI14">
        <f t="shared" si="15"/>
        <v>3</v>
      </c>
      <c r="AJ14" t="str">
        <f t="shared" si="16"/>
        <v>Correct</v>
      </c>
      <c r="AL14" s="96" t="str">
        <f>IFERROR(VLOOKUP(Table1[[#This Row],[RespondentID]],'All Data'!$A:$CO,87,FALSE),"unknown")</f>
        <v>Woman</v>
      </c>
      <c r="AM14" s="96" t="str">
        <f>IFERROR(VLOOKUP(Table1[[#This Row],[RespondentID]],'All Data'!$A:$CO,88,FALSE),"unknown")</f>
        <v>65+ years</v>
      </c>
      <c r="AN14" s="96" t="str">
        <f>IFERROR(VLOOKUP(Table1[[#This Row],[RespondentID]],'All Data'!$A:$CO,89,FALSE),"unknown")</f>
        <v>Nassau</v>
      </c>
      <c r="AO14" s="96" t="str">
        <f>IFERROR(VLOOKUP(Table1[[#This Row],[RespondentID]],'All Data'!$A:$CO,90,FALSE),"unknown")</f>
        <v>Floral Park, 11001</v>
      </c>
      <c r="AP14" s="96" t="str">
        <f>IFERROR(VLOOKUP(Table1[[#This Row],[RespondentID]],'All Data'!$A:$CO,91,FALSE),"unknown")</f>
        <v>White</v>
      </c>
      <c r="AQ14" s="96" t="str">
        <f>IFERROR(VLOOKUP(Table1[[#This Row],[RespondentID]],'All Data'!$A:$CO,92,FALSE),"unknown")</f>
        <v>Not Hispanic or Latino</v>
      </c>
      <c r="AR14" s="96" t="str">
        <f>IFERROR(VLOOKUP(Table1[[#This Row],[RespondentID]],'All Data'!$A:$CO,93,FALSE),"unknown")</f>
        <v>English</v>
      </c>
      <c r="AS14" s="96" t="str">
        <f>IFERROR(VLOOKUP(Table1[[#This Row],[RespondentID]],'All Data'!$A:$CW,94,FALSE),"unknown")</f>
        <v>Over $125,000</v>
      </c>
      <c r="AT14" s="96" t="str">
        <f>IFERROR(VLOOKUP(Table1[[#This Row],[RespondentID]],'All Data'!$A:$CW,95,FALSE),"unknown")</f>
        <v>Graduate school</v>
      </c>
      <c r="AU14" s="96" t="str">
        <f>IFERROR(VLOOKUP(Table1[[#This Row],[RespondentID]],'All Data'!$A:$CW,96,FALSE),"unknown")</f>
        <v>Retired</v>
      </c>
      <c r="AV14" s="96" t="str">
        <f>IFERROR(VLOOKUP(Table1[[#This Row],[RespondentID]],'All Data'!$A:$CW,97,FALSE),"unknown")</f>
        <v>Yes</v>
      </c>
      <c r="AW14" s="96" t="str">
        <f>IFERROR(VLOOKUP(Table1[[#This Row],[RespondentID]],'All Data'!$A:$CW,98,FALSE),"unknown")</f>
        <v>Medicare</v>
      </c>
      <c r="AX14" s="96" t="str">
        <f>IFERROR(VLOOKUP(Table1[[#This Row],[RespondentID]],'All Data'!$A:$CW,99,FALSE),"unknown")</f>
        <v>No</v>
      </c>
    </row>
    <row r="15" spans="1:50">
      <c r="A15">
        <v>114458231369</v>
      </c>
      <c r="C15" t="s">
        <v>17</v>
      </c>
      <c r="D15" t="s">
        <v>18</v>
      </c>
      <c r="M15" t="s">
        <v>27</v>
      </c>
      <c r="P15">
        <f t="shared" si="0"/>
        <v>3</v>
      </c>
      <c r="Q15">
        <f t="shared" si="1"/>
        <v>1</v>
      </c>
      <c r="R15"/>
      <c r="S15">
        <f t="shared" si="17"/>
        <v>0</v>
      </c>
      <c r="T15">
        <f t="shared" si="2"/>
        <v>1</v>
      </c>
      <c r="U15">
        <f t="shared" si="3"/>
        <v>1</v>
      </c>
      <c r="V15">
        <f t="shared" si="4"/>
        <v>0</v>
      </c>
      <c r="W15">
        <f t="shared" si="5"/>
        <v>0</v>
      </c>
      <c r="X15">
        <f t="shared" si="6"/>
        <v>0</v>
      </c>
      <c r="Y15">
        <f t="shared" si="7"/>
        <v>0</v>
      </c>
      <c r="Z15">
        <f t="shared" si="8"/>
        <v>0</v>
      </c>
      <c r="AA15">
        <f t="shared" si="9"/>
        <v>0</v>
      </c>
      <c r="AB15">
        <f t="shared" si="10"/>
        <v>0</v>
      </c>
      <c r="AC15">
        <f t="shared" si="11"/>
        <v>0</v>
      </c>
      <c r="AD15">
        <f t="shared" si="12"/>
        <v>1</v>
      </c>
      <c r="AE15">
        <f t="shared" si="13"/>
        <v>0</v>
      </c>
      <c r="AF15"/>
      <c r="AG15"/>
      <c r="AH15">
        <f t="shared" si="14"/>
        <v>3</v>
      </c>
      <c r="AI15">
        <f t="shared" si="15"/>
        <v>3</v>
      </c>
      <c r="AJ15" t="str">
        <f t="shared" si="16"/>
        <v>Correct</v>
      </c>
      <c r="AL15" s="96" t="str">
        <f>IFERROR(VLOOKUP(Table1[[#This Row],[RespondentID]],'All Data'!$A:$CO,87,FALSE),"unknown")</f>
        <v>Woman</v>
      </c>
      <c r="AM15" s="96" t="str">
        <f>IFERROR(VLOOKUP(Table1[[#This Row],[RespondentID]],'All Data'!$A:$CO,88,FALSE),"unknown")</f>
        <v>55-64 years</v>
      </c>
      <c r="AN15" s="96" t="str">
        <f>IFERROR(VLOOKUP(Table1[[#This Row],[RespondentID]],'All Data'!$A:$CO,89,FALSE),"unknown")</f>
        <v>Nassau</v>
      </c>
      <c r="AO15" s="96" t="str">
        <f>IFERROR(VLOOKUP(Table1[[#This Row],[RespondentID]],'All Data'!$A:$CO,90,FALSE),"unknown")</f>
        <v>Floral Park, 11001</v>
      </c>
      <c r="AP15" s="96" t="str">
        <f>IFERROR(VLOOKUP(Table1[[#This Row],[RespondentID]],'All Data'!$A:$CO,91,FALSE),"unknown")</f>
        <v>White</v>
      </c>
      <c r="AQ15" s="96" t="str">
        <f>IFERROR(VLOOKUP(Table1[[#This Row],[RespondentID]],'All Data'!$A:$CO,92,FALSE),"unknown")</f>
        <v>Not Hispanic or Latino</v>
      </c>
      <c r="AR15" s="96" t="str">
        <f>IFERROR(VLOOKUP(Table1[[#This Row],[RespondentID]],'All Data'!$A:$CO,93,FALSE),"unknown")</f>
        <v>English</v>
      </c>
      <c r="AS15" s="96">
        <f>IFERROR(VLOOKUP(Table1[[#This Row],[RespondentID]],'All Data'!$A:$CW,94,FALSE),"unknown")</f>
        <v>0</v>
      </c>
      <c r="AT15" s="96" t="str">
        <f>IFERROR(VLOOKUP(Table1[[#This Row],[RespondentID]],'All Data'!$A:$CW,95,FALSE),"unknown")</f>
        <v>College graduate</v>
      </c>
      <c r="AU15" s="96" t="str">
        <f>IFERROR(VLOOKUP(Table1[[#This Row],[RespondentID]],'All Data'!$A:$CW,96,FALSE),"unknown")</f>
        <v>Retired</v>
      </c>
      <c r="AV15" s="96" t="str">
        <f>IFERROR(VLOOKUP(Table1[[#This Row],[RespondentID]],'All Data'!$A:$CW,97,FALSE),"unknown")</f>
        <v>Yes</v>
      </c>
      <c r="AW15" s="96" t="str">
        <f>IFERROR(VLOOKUP(Table1[[#This Row],[RespondentID]],'All Data'!$A:$CW,98,FALSE),"unknown")</f>
        <v>Private/Commercial</v>
      </c>
      <c r="AX15" s="96" t="str">
        <f>IFERROR(VLOOKUP(Table1[[#This Row],[RespondentID]],'All Data'!$A:$CW,99,FALSE),"unknown")</f>
        <v>Yes</v>
      </c>
    </row>
    <row r="16" spans="1:50">
      <c r="A16">
        <v>114458228376</v>
      </c>
      <c r="B16" t="s">
        <v>16</v>
      </c>
      <c r="C16" t="s">
        <v>17</v>
      </c>
      <c r="D16" t="s">
        <v>18</v>
      </c>
      <c r="I16" t="s">
        <v>23</v>
      </c>
      <c r="J16" t="s">
        <v>24</v>
      </c>
      <c r="P16">
        <f t="shared" si="0"/>
        <v>5</v>
      </c>
      <c r="Q16">
        <f t="shared" si="1"/>
        <v>0.6</v>
      </c>
      <c r="R16"/>
      <c r="S16">
        <f t="shared" si="17"/>
        <v>0.6</v>
      </c>
      <c r="T16">
        <f t="shared" si="2"/>
        <v>0.6</v>
      </c>
      <c r="U16">
        <f t="shared" si="3"/>
        <v>0.6</v>
      </c>
      <c r="V16">
        <f t="shared" si="4"/>
        <v>0</v>
      </c>
      <c r="W16">
        <f t="shared" si="5"/>
        <v>0</v>
      </c>
      <c r="X16">
        <f t="shared" si="6"/>
        <v>0</v>
      </c>
      <c r="Y16">
        <f t="shared" si="7"/>
        <v>0</v>
      </c>
      <c r="Z16">
        <f t="shared" si="8"/>
        <v>0.6</v>
      </c>
      <c r="AA16">
        <f t="shared" si="9"/>
        <v>0.6</v>
      </c>
      <c r="AB16">
        <f t="shared" si="10"/>
        <v>0</v>
      </c>
      <c r="AC16">
        <f t="shared" si="11"/>
        <v>0</v>
      </c>
      <c r="AD16">
        <f t="shared" si="12"/>
        <v>0</v>
      </c>
      <c r="AE16">
        <f t="shared" si="13"/>
        <v>0</v>
      </c>
      <c r="AF16"/>
      <c r="AG16"/>
      <c r="AH16">
        <f t="shared" si="14"/>
        <v>3</v>
      </c>
      <c r="AI16">
        <f t="shared" si="15"/>
        <v>5</v>
      </c>
      <c r="AJ16" t="str">
        <f t="shared" si="16"/>
        <v>Correct</v>
      </c>
      <c r="AL16" s="96" t="str">
        <f>IFERROR(VLOOKUP(Table1[[#This Row],[RespondentID]],'All Data'!$A:$CO,87,FALSE),"unknown")</f>
        <v>Woman</v>
      </c>
      <c r="AM16" s="96" t="str">
        <f>IFERROR(VLOOKUP(Table1[[#This Row],[RespondentID]],'All Data'!$A:$CO,88,FALSE),"unknown")</f>
        <v>55-64 years</v>
      </c>
      <c r="AN16" s="96" t="str">
        <f>IFERROR(VLOOKUP(Table1[[#This Row],[RespondentID]],'All Data'!$A:$CO,89,FALSE),"unknown")</f>
        <v>Queens</v>
      </c>
      <c r="AO16" s="96">
        <f>IFERROR(VLOOKUP(Table1[[#This Row],[RespondentID]],'All Data'!$A:$CO,90,FALSE),"unknown")</f>
        <v>11427</v>
      </c>
      <c r="AP16" s="96">
        <f>IFERROR(VLOOKUP(Table1[[#This Row],[RespondentID]],'All Data'!$A:$CO,91,FALSE),"unknown")</f>
        <v>0</v>
      </c>
      <c r="AQ16" s="96">
        <f>IFERROR(VLOOKUP(Table1[[#This Row],[RespondentID]],'All Data'!$A:$CO,92,FALSE),"unknown")</f>
        <v>0</v>
      </c>
      <c r="AR16" s="96">
        <f>IFERROR(VLOOKUP(Table1[[#This Row],[RespondentID]],'All Data'!$A:$CO,93,FALSE),"unknown")</f>
        <v>0</v>
      </c>
      <c r="AS16" s="96">
        <f>IFERROR(VLOOKUP(Table1[[#This Row],[RespondentID]],'All Data'!$A:$CW,94,FALSE),"unknown")</f>
        <v>0</v>
      </c>
      <c r="AT16" s="96">
        <f>IFERROR(VLOOKUP(Table1[[#This Row],[RespondentID]],'All Data'!$A:$CW,95,FALSE),"unknown")</f>
        <v>0</v>
      </c>
      <c r="AU16" s="96">
        <f>IFERROR(VLOOKUP(Table1[[#This Row],[RespondentID]],'All Data'!$A:$CW,96,FALSE),"unknown")</f>
        <v>0</v>
      </c>
      <c r="AV16" s="96" t="str">
        <f>IFERROR(VLOOKUP(Table1[[#This Row],[RespondentID]],'All Data'!$A:$CW,97,FALSE),"unknown")</f>
        <v>Yes</v>
      </c>
      <c r="AW16" s="96" t="str">
        <f>IFERROR(VLOOKUP(Table1[[#This Row],[RespondentID]],'All Data'!$A:$CW,98,FALSE),"unknown")</f>
        <v>Private/Commercial</v>
      </c>
      <c r="AX16" s="96" t="str">
        <f>IFERROR(VLOOKUP(Table1[[#This Row],[RespondentID]],'All Data'!$A:$CW,99,FALSE),"unknown")</f>
        <v>Yes</v>
      </c>
    </row>
    <row r="17" spans="1:50">
      <c r="A17">
        <v>114458224775</v>
      </c>
      <c r="C17" t="s">
        <v>17</v>
      </c>
      <c r="J17" t="s">
        <v>24</v>
      </c>
      <c r="N17" t="s">
        <v>28</v>
      </c>
      <c r="P17">
        <f t="shared" si="0"/>
        <v>3</v>
      </c>
      <c r="Q17">
        <f t="shared" si="1"/>
        <v>1</v>
      </c>
      <c r="R17"/>
      <c r="S17">
        <f t="shared" si="17"/>
        <v>0</v>
      </c>
      <c r="T17">
        <f t="shared" si="2"/>
        <v>1</v>
      </c>
      <c r="U17">
        <f t="shared" si="3"/>
        <v>0</v>
      </c>
      <c r="V17">
        <f t="shared" si="4"/>
        <v>0</v>
      </c>
      <c r="W17">
        <f t="shared" si="5"/>
        <v>0</v>
      </c>
      <c r="X17">
        <f t="shared" si="6"/>
        <v>0</v>
      </c>
      <c r="Y17">
        <f t="shared" si="7"/>
        <v>0</v>
      </c>
      <c r="Z17">
        <f t="shared" si="8"/>
        <v>0</v>
      </c>
      <c r="AA17">
        <f t="shared" si="9"/>
        <v>1</v>
      </c>
      <c r="AB17">
        <f t="shared" si="10"/>
        <v>0</v>
      </c>
      <c r="AC17">
        <f t="shared" si="11"/>
        <v>0</v>
      </c>
      <c r="AD17">
        <f t="shared" si="12"/>
        <v>0</v>
      </c>
      <c r="AE17">
        <f t="shared" si="13"/>
        <v>1</v>
      </c>
      <c r="AF17"/>
      <c r="AG17"/>
      <c r="AH17">
        <f t="shared" si="14"/>
        <v>3</v>
      </c>
      <c r="AI17">
        <f t="shared" si="15"/>
        <v>3</v>
      </c>
      <c r="AJ17" t="str">
        <f t="shared" si="16"/>
        <v>Correct</v>
      </c>
      <c r="AL17" s="96" t="str">
        <f>IFERROR(VLOOKUP(Table1[[#This Row],[RespondentID]],'All Data'!$A:$CO,87,FALSE),"unknown")</f>
        <v>Man</v>
      </c>
      <c r="AM17" s="96" t="str">
        <f>IFERROR(VLOOKUP(Table1[[#This Row],[RespondentID]],'All Data'!$A:$CO,88,FALSE),"unknown")</f>
        <v>65+ years</v>
      </c>
      <c r="AN17" s="96" t="str">
        <f>IFERROR(VLOOKUP(Table1[[#This Row],[RespondentID]],'All Data'!$A:$CO,89,FALSE),"unknown")</f>
        <v>Nassau</v>
      </c>
      <c r="AO17" s="96" t="str">
        <f>IFERROR(VLOOKUP(Table1[[#This Row],[RespondentID]],'All Data'!$A:$CO,90,FALSE),"unknown")</f>
        <v>Floral Park, 11001</v>
      </c>
      <c r="AP17" s="96" t="str">
        <f>IFERROR(VLOOKUP(Table1[[#This Row],[RespondentID]],'All Data'!$A:$CO,91,FALSE),"unknown")</f>
        <v>White</v>
      </c>
      <c r="AQ17" s="96">
        <f>IFERROR(VLOOKUP(Table1[[#This Row],[RespondentID]],'All Data'!$A:$CO,92,FALSE),"unknown")</f>
        <v>0</v>
      </c>
      <c r="AR17" s="96" t="str">
        <f>IFERROR(VLOOKUP(Table1[[#This Row],[RespondentID]],'All Data'!$A:$CO,93,FALSE),"unknown")</f>
        <v>English</v>
      </c>
      <c r="AS17" s="96" t="str">
        <f>IFERROR(VLOOKUP(Table1[[#This Row],[RespondentID]],'All Data'!$A:$CW,94,FALSE),"unknown")</f>
        <v>$75,000 to $125,000</v>
      </c>
      <c r="AT17" s="96" t="str">
        <f>IFERROR(VLOOKUP(Table1[[#This Row],[RespondentID]],'All Data'!$A:$CW,95,FALSE),"unknown")</f>
        <v>Graduate school</v>
      </c>
      <c r="AU17" s="96" t="str">
        <f>IFERROR(VLOOKUP(Table1[[#This Row],[RespondentID]],'All Data'!$A:$CW,96,FALSE),"unknown")</f>
        <v>Retired</v>
      </c>
      <c r="AV17" s="96" t="str">
        <f>IFERROR(VLOOKUP(Table1[[#This Row],[RespondentID]],'All Data'!$A:$CW,97,FALSE),"unknown")</f>
        <v>Yes</v>
      </c>
      <c r="AW17" s="96" t="str">
        <f>IFERROR(VLOOKUP(Table1[[#This Row],[RespondentID]],'All Data'!$A:$CW,98,FALSE),"unknown")</f>
        <v>Medicare</v>
      </c>
      <c r="AX17" s="96" t="str">
        <f>IFERROR(VLOOKUP(Table1[[#This Row],[RespondentID]],'All Data'!$A:$CW,99,FALSE),"unknown")</f>
        <v>Yes</v>
      </c>
    </row>
    <row r="18" spans="1:50">
      <c r="A18">
        <v>114458221954</v>
      </c>
      <c r="N18" t="s">
        <v>28</v>
      </c>
      <c r="P18">
        <f t="shared" si="0"/>
        <v>1</v>
      </c>
      <c r="Q18">
        <f t="shared" si="1"/>
        <v>3</v>
      </c>
      <c r="R18"/>
      <c r="S18">
        <f t="shared" si="17"/>
        <v>0</v>
      </c>
      <c r="T18">
        <f t="shared" si="2"/>
        <v>0</v>
      </c>
      <c r="U18">
        <f t="shared" si="3"/>
        <v>0</v>
      </c>
      <c r="V18">
        <f t="shared" si="4"/>
        <v>0</v>
      </c>
      <c r="W18">
        <f t="shared" si="5"/>
        <v>0</v>
      </c>
      <c r="X18">
        <f t="shared" si="6"/>
        <v>0</v>
      </c>
      <c r="Y18">
        <f t="shared" si="7"/>
        <v>0</v>
      </c>
      <c r="Z18">
        <f t="shared" si="8"/>
        <v>0</v>
      </c>
      <c r="AA18">
        <f t="shared" si="9"/>
        <v>0</v>
      </c>
      <c r="AB18">
        <f t="shared" si="10"/>
        <v>0</v>
      </c>
      <c r="AC18">
        <f t="shared" si="11"/>
        <v>0</v>
      </c>
      <c r="AD18">
        <f t="shared" si="12"/>
        <v>0</v>
      </c>
      <c r="AE18">
        <f t="shared" si="13"/>
        <v>1</v>
      </c>
      <c r="AF18"/>
      <c r="AG18"/>
      <c r="AH18">
        <f t="shared" si="14"/>
        <v>1</v>
      </c>
      <c r="AI18">
        <f t="shared" si="15"/>
        <v>1</v>
      </c>
      <c r="AJ18" t="str">
        <f t="shared" si="16"/>
        <v>Correct</v>
      </c>
      <c r="AL18" s="96" t="str">
        <f>IFERROR(VLOOKUP(Table1[[#This Row],[RespondentID]],'All Data'!$A:$CO,87,FALSE),"unknown")</f>
        <v>Man</v>
      </c>
      <c r="AM18" s="96" t="str">
        <f>IFERROR(VLOOKUP(Table1[[#This Row],[RespondentID]],'All Data'!$A:$CO,88,FALSE),"unknown")</f>
        <v>65+ years</v>
      </c>
      <c r="AN18" s="96" t="str">
        <f>IFERROR(VLOOKUP(Table1[[#This Row],[RespondentID]],'All Data'!$A:$CO,89,FALSE),"unknown")</f>
        <v>Suffolk</v>
      </c>
      <c r="AO18" s="96" t="str">
        <f>IFERROR(VLOOKUP(Table1[[#This Row],[RespondentID]],'All Data'!$A:$CO,90,FALSE),"unknown")</f>
        <v>Huntington, 11743</v>
      </c>
      <c r="AP18" s="96" t="str">
        <f>IFERROR(VLOOKUP(Table1[[#This Row],[RespondentID]],'All Data'!$A:$CO,91,FALSE),"unknown")</f>
        <v>White</v>
      </c>
      <c r="AQ18" s="96">
        <f>IFERROR(VLOOKUP(Table1[[#This Row],[RespondentID]],'All Data'!$A:$CO,92,FALSE),"unknown")</f>
        <v>0</v>
      </c>
      <c r="AR18" s="96">
        <f>IFERROR(VLOOKUP(Table1[[#This Row],[RespondentID]],'All Data'!$A:$CO,93,FALSE),"unknown")</f>
        <v>0</v>
      </c>
      <c r="AS18" s="96">
        <f>IFERROR(VLOOKUP(Table1[[#This Row],[RespondentID]],'All Data'!$A:$CW,94,FALSE),"unknown")</f>
        <v>0</v>
      </c>
      <c r="AT18" s="96" t="str">
        <f>IFERROR(VLOOKUP(Table1[[#This Row],[RespondentID]],'All Data'!$A:$CW,95,FALSE),"unknown")</f>
        <v>College graduate</v>
      </c>
      <c r="AU18" s="96" t="str">
        <f>IFERROR(VLOOKUP(Table1[[#This Row],[RespondentID]],'All Data'!$A:$CW,96,FALSE),"unknown")</f>
        <v>Employed for wages</v>
      </c>
      <c r="AV18" s="96">
        <f>IFERROR(VLOOKUP(Table1[[#This Row],[RespondentID]],'All Data'!$A:$CW,97,FALSE),"unknown")</f>
        <v>0</v>
      </c>
      <c r="AW18" s="96">
        <f>IFERROR(VLOOKUP(Table1[[#This Row],[RespondentID]],'All Data'!$A:$CW,98,FALSE),"unknown")</f>
        <v>0</v>
      </c>
      <c r="AX18" s="96">
        <f>IFERROR(VLOOKUP(Table1[[#This Row],[RespondentID]],'All Data'!$A:$CW,99,FALSE),"unknown")</f>
        <v>0</v>
      </c>
    </row>
    <row r="19" spans="1:50">
      <c r="A19">
        <v>114458219637</v>
      </c>
      <c r="B19" t="s">
        <v>16</v>
      </c>
      <c r="M19" t="s">
        <v>27</v>
      </c>
      <c r="P19">
        <f t="shared" si="0"/>
        <v>2</v>
      </c>
      <c r="Q19">
        <f t="shared" si="1"/>
        <v>1.5</v>
      </c>
      <c r="R19"/>
      <c r="S19">
        <f t="shared" si="17"/>
        <v>1</v>
      </c>
      <c r="T19">
        <f t="shared" si="2"/>
        <v>0</v>
      </c>
      <c r="U19">
        <f t="shared" si="3"/>
        <v>0</v>
      </c>
      <c r="V19">
        <f t="shared" si="4"/>
        <v>0</v>
      </c>
      <c r="W19">
        <f t="shared" si="5"/>
        <v>0</v>
      </c>
      <c r="X19">
        <f t="shared" si="6"/>
        <v>0</v>
      </c>
      <c r="Y19">
        <f t="shared" si="7"/>
        <v>0</v>
      </c>
      <c r="Z19">
        <f t="shared" si="8"/>
        <v>0</v>
      </c>
      <c r="AA19">
        <f t="shared" si="9"/>
        <v>0</v>
      </c>
      <c r="AB19">
        <f t="shared" si="10"/>
        <v>0</v>
      </c>
      <c r="AC19">
        <f t="shared" si="11"/>
        <v>0</v>
      </c>
      <c r="AD19">
        <f t="shared" si="12"/>
        <v>1</v>
      </c>
      <c r="AE19">
        <f t="shared" si="13"/>
        <v>0</v>
      </c>
      <c r="AF19"/>
      <c r="AG19"/>
      <c r="AH19">
        <f t="shared" si="14"/>
        <v>2</v>
      </c>
      <c r="AI19">
        <f t="shared" si="15"/>
        <v>2</v>
      </c>
      <c r="AJ19" t="str">
        <f t="shared" si="16"/>
        <v>Correct</v>
      </c>
      <c r="AL19" s="96" t="str">
        <f>IFERROR(VLOOKUP(Table1[[#This Row],[RespondentID]],'All Data'!$A:$CO,87,FALSE),"unknown")</f>
        <v>Woman</v>
      </c>
      <c r="AM19" s="96" t="str">
        <f>IFERROR(VLOOKUP(Table1[[#This Row],[RespondentID]],'All Data'!$A:$CO,88,FALSE),"unknown")</f>
        <v>55-64 years</v>
      </c>
      <c r="AN19" s="96" t="str">
        <f>IFERROR(VLOOKUP(Table1[[#This Row],[RespondentID]],'All Data'!$A:$CO,89,FALSE),"unknown")</f>
        <v>Suffolk</v>
      </c>
      <c r="AO19" s="96" t="str">
        <f>IFERROR(VLOOKUP(Table1[[#This Row],[RespondentID]],'All Data'!$A:$CO,90,FALSE),"unknown")</f>
        <v>Huntington, 11743</v>
      </c>
      <c r="AP19" s="96" t="str">
        <f>IFERROR(VLOOKUP(Table1[[#This Row],[RespondentID]],'All Data'!$A:$CO,91,FALSE),"unknown")</f>
        <v>White</v>
      </c>
      <c r="AQ19" s="96">
        <f>IFERROR(VLOOKUP(Table1[[#This Row],[RespondentID]],'All Data'!$A:$CO,92,FALSE),"unknown")</f>
        <v>0</v>
      </c>
      <c r="AR19" s="96">
        <f>IFERROR(VLOOKUP(Table1[[#This Row],[RespondentID]],'All Data'!$A:$CO,93,FALSE),"unknown")</f>
        <v>0</v>
      </c>
      <c r="AS19" s="96" t="str">
        <f>IFERROR(VLOOKUP(Table1[[#This Row],[RespondentID]],'All Data'!$A:$CW,94,FALSE),"unknown")</f>
        <v>$75,000 to $125,000</v>
      </c>
      <c r="AT19" s="96" t="str">
        <f>IFERROR(VLOOKUP(Table1[[#This Row],[RespondentID]],'All Data'!$A:$CW,95,FALSE),"unknown")</f>
        <v>College graduate</v>
      </c>
      <c r="AU19" s="96" t="str">
        <f>IFERROR(VLOOKUP(Table1[[#This Row],[RespondentID]],'All Data'!$A:$CW,96,FALSE),"unknown")</f>
        <v>Employed for wages</v>
      </c>
      <c r="AV19" s="96" t="str">
        <f>IFERROR(VLOOKUP(Table1[[#This Row],[RespondentID]],'All Data'!$A:$CW,97,FALSE),"unknown")</f>
        <v>Yes</v>
      </c>
      <c r="AW19" s="96" t="str">
        <f>IFERROR(VLOOKUP(Table1[[#This Row],[RespondentID]],'All Data'!$A:$CW,98,FALSE),"unknown")</f>
        <v>Private/Commercial</v>
      </c>
      <c r="AX19" s="96">
        <f>IFERROR(VLOOKUP(Table1[[#This Row],[RespondentID]],'All Data'!$A:$CW,99,FALSE),"unknown")</f>
        <v>0</v>
      </c>
    </row>
    <row r="20" spans="1:50">
      <c r="A20">
        <v>114458216982</v>
      </c>
      <c r="C20" t="s">
        <v>17</v>
      </c>
      <c r="D20" t="s">
        <v>18</v>
      </c>
      <c r="J20" t="s">
        <v>24</v>
      </c>
      <c r="P20">
        <f t="shared" si="0"/>
        <v>3</v>
      </c>
      <c r="Q20">
        <f t="shared" si="1"/>
        <v>1</v>
      </c>
      <c r="R20"/>
      <c r="S20">
        <f t="shared" si="17"/>
        <v>0</v>
      </c>
      <c r="T20">
        <f t="shared" si="2"/>
        <v>1</v>
      </c>
      <c r="U20">
        <f t="shared" si="3"/>
        <v>1</v>
      </c>
      <c r="V20">
        <f t="shared" si="4"/>
        <v>0</v>
      </c>
      <c r="W20">
        <f t="shared" si="5"/>
        <v>0</v>
      </c>
      <c r="X20">
        <f t="shared" si="6"/>
        <v>0</v>
      </c>
      <c r="Y20">
        <f t="shared" si="7"/>
        <v>0</v>
      </c>
      <c r="Z20">
        <f t="shared" si="8"/>
        <v>0</v>
      </c>
      <c r="AA20">
        <f t="shared" si="9"/>
        <v>1</v>
      </c>
      <c r="AB20">
        <f t="shared" si="10"/>
        <v>0</v>
      </c>
      <c r="AC20">
        <f t="shared" si="11"/>
        <v>0</v>
      </c>
      <c r="AD20">
        <f t="shared" si="12"/>
        <v>0</v>
      </c>
      <c r="AE20">
        <f t="shared" si="13"/>
        <v>0</v>
      </c>
      <c r="AF20"/>
      <c r="AG20"/>
      <c r="AH20">
        <f t="shared" si="14"/>
        <v>3</v>
      </c>
      <c r="AI20">
        <f t="shared" si="15"/>
        <v>3</v>
      </c>
      <c r="AJ20" t="str">
        <f t="shared" si="16"/>
        <v>Correct</v>
      </c>
      <c r="AL20" s="96" t="str">
        <f>IFERROR(VLOOKUP(Table1[[#This Row],[RespondentID]],'All Data'!$A:$CO,87,FALSE),"unknown")</f>
        <v>Woman</v>
      </c>
      <c r="AM20" s="96" t="str">
        <f>IFERROR(VLOOKUP(Table1[[#This Row],[RespondentID]],'All Data'!$A:$CO,88,FALSE),"unknown")</f>
        <v>65+ years</v>
      </c>
      <c r="AN20" s="96" t="str">
        <f>IFERROR(VLOOKUP(Table1[[#This Row],[RespondentID]],'All Data'!$A:$CO,89,FALSE),"unknown")</f>
        <v>Suffolk</v>
      </c>
      <c r="AO20" s="96" t="str">
        <f>IFERROR(VLOOKUP(Table1[[#This Row],[RespondentID]],'All Data'!$A:$CO,90,FALSE),"unknown")</f>
        <v>Huntington, 11743</v>
      </c>
      <c r="AP20" s="96" t="str">
        <f>IFERROR(VLOOKUP(Table1[[#This Row],[RespondentID]],'All Data'!$A:$CO,91,FALSE),"unknown")</f>
        <v>White</v>
      </c>
      <c r="AQ20" s="96" t="str">
        <f>IFERROR(VLOOKUP(Table1[[#This Row],[RespondentID]],'All Data'!$A:$CO,92,FALSE),"unknown")</f>
        <v>Not Hispanic or Latino</v>
      </c>
      <c r="AR20" s="96" t="str">
        <f>IFERROR(VLOOKUP(Table1[[#This Row],[RespondentID]],'All Data'!$A:$CO,93,FALSE),"unknown")</f>
        <v>English</v>
      </c>
      <c r="AS20" s="96">
        <f>IFERROR(VLOOKUP(Table1[[#This Row],[RespondentID]],'All Data'!$A:$CW,94,FALSE),"unknown")</f>
        <v>0</v>
      </c>
      <c r="AT20" s="96" t="str">
        <f>IFERROR(VLOOKUP(Table1[[#This Row],[RespondentID]],'All Data'!$A:$CW,95,FALSE),"unknown")</f>
        <v>College graduate</v>
      </c>
      <c r="AU20" s="96" t="str">
        <f>IFERROR(VLOOKUP(Table1[[#This Row],[RespondentID]],'All Data'!$A:$CW,96,FALSE),"unknown")</f>
        <v>Retired</v>
      </c>
      <c r="AV20" s="96" t="str">
        <f>IFERROR(VLOOKUP(Table1[[#This Row],[RespondentID]],'All Data'!$A:$CW,97,FALSE),"unknown")</f>
        <v>Yes</v>
      </c>
      <c r="AW20" s="96" t="str">
        <f>IFERROR(VLOOKUP(Table1[[#This Row],[RespondentID]],'All Data'!$A:$CW,98,FALSE),"unknown")</f>
        <v>Medicare</v>
      </c>
      <c r="AX20" s="96" t="str">
        <f>IFERROR(VLOOKUP(Table1[[#This Row],[RespondentID]],'All Data'!$A:$CW,99,FALSE),"unknown")</f>
        <v>Yes</v>
      </c>
    </row>
    <row r="21" spans="1:50">
      <c r="A21">
        <v>114458214667</v>
      </c>
      <c r="D21" t="s">
        <v>18</v>
      </c>
      <c r="G21" t="s">
        <v>21</v>
      </c>
      <c r="K21" t="s">
        <v>25</v>
      </c>
      <c r="P21">
        <f t="shared" si="0"/>
        <v>3</v>
      </c>
      <c r="Q21">
        <f t="shared" si="1"/>
        <v>1</v>
      </c>
      <c r="R21"/>
      <c r="S21">
        <f t="shared" si="17"/>
        <v>0</v>
      </c>
      <c r="T21">
        <f t="shared" si="2"/>
        <v>0</v>
      </c>
      <c r="U21">
        <f t="shared" si="3"/>
        <v>1</v>
      </c>
      <c r="V21">
        <f t="shared" si="4"/>
        <v>0</v>
      </c>
      <c r="W21">
        <f t="shared" si="5"/>
        <v>0</v>
      </c>
      <c r="X21">
        <f t="shared" si="6"/>
        <v>1</v>
      </c>
      <c r="Y21">
        <f t="shared" si="7"/>
        <v>0</v>
      </c>
      <c r="Z21">
        <f t="shared" si="8"/>
        <v>0</v>
      </c>
      <c r="AA21">
        <f t="shared" si="9"/>
        <v>0</v>
      </c>
      <c r="AB21">
        <f t="shared" si="10"/>
        <v>1</v>
      </c>
      <c r="AC21">
        <f t="shared" si="11"/>
        <v>0</v>
      </c>
      <c r="AD21">
        <f t="shared" si="12"/>
        <v>0</v>
      </c>
      <c r="AE21">
        <f t="shared" si="13"/>
        <v>0</v>
      </c>
      <c r="AF21"/>
      <c r="AG21"/>
      <c r="AH21">
        <f t="shared" si="14"/>
        <v>3</v>
      </c>
      <c r="AI21">
        <f t="shared" si="15"/>
        <v>3</v>
      </c>
      <c r="AJ21" t="str">
        <f t="shared" si="16"/>
        <v>Correct</v>
      </c>
      <c r="AL21" s="96" t="str">
        <f>IFERROR(VLOOKUP(Table1[[#This Row],[RespondentID]],'All Data'!$A:$CO,87,FALSE),"unknown")</f>
        <v>Woman</v>
      </c>
      <c r="AM21" s="96" t="str">
        <f>IFERROR(VLOOKUP(Table1[[#This Row],[RespondentID]],'All Data'!$A:$CO,88,FALSE),"unknown")</f>
        <v>65+ years</v>
      </c>
      <c r="AN21" s="96" t="str">
        <f>IFERROR(VLOOKUP(Table1[[#This Row],[RespondentID]],'All Data'!$A:$CO,89,FALSE),"unknown")</f>
        <v>Nassau</v>
      </c>
      <c r="AO21" s="96" t="str">
        <f>IFERROR(VLOOKUP(Table1[[#This Row],[RespondentID]],'All Data'!$A:$CO,90,FALSE),"unknown")</f>
        <v>Oceanside, 11572</v>
      </c>
      <c r="AP21" s="96" t="str">
        <f>IFERROR(VLOOKUP(Table1[[#This Row],[RespondentID]],'All Data'!$A:$CO,91,FALSE),"unknown")</f>
        <v>White</v>
      </c>
      <c r="AQ21" s="96" t="str">
        <f>IFERROR(VLOOKUP(Table1[[#This Row],[RespondentID]],'All Data'!$A:$CO,92,FALSE),"unknown")</f>
        <v>Not Hispanic or Latino</v>
      </c>
      <c r="AR21" s="96" t="str">
        <f>IFERROR(VLOOKUP(Table1[[#This Row],[RespondentID]],'All Data'!$A:$CO,93,FALSE),"unknown")</f>
        <v>English</v>
      </c>
      <c r="AS21" s="96" t="str">
        <f>IFERROR(VLOOKUP(Table1[[#This Row],[RespondentID]],'All Data'!$A:$CW,94,FALSE),"unknown")</f>
        <v>$20,000 to $34,999</v>
      </c>
      <c r="AT21" s="96" t="str">
        <f>IFERROR(VLOOKUP(Table1[[#This Row],[RespondentID]],'All Data'!$A:$CW,95,FALSE),"unknown")</f>
        <v>Some college</v>
      </c>
      <c r="AU21" s="96" t="str">
        <f>IFERROR(VLOOKUP(Table1[[#This Row],[RespondentID]],'All Data'!$A:$CW,96,FALSE),"unknown")</f>
        <v>Retired</v>
      </c>
      <c r="AV21" s="96" t="str">
        <f>IFERROR(VLOOKUP(Table1[[#This Row],[RespondentID]],'All Data'!$A:$CW,97,FALSE),"unknown")</f>
        <v>Yes</v>
      </c>
      <c r="AW21" s="96" t="str">
        <f>IFERROR(VLOOKUP(Table1[[#This Row],[RespondentID]],'All Data'!$A:$CW,98,FALSE),"unknown")</f>
        <v>Medicare</v>
      </c>
      <c r="AX21" s="96" t="str">
        <f>IFERROR(VLOOKUP(Table1[[#This Row],[RespondentID]],'All Data'!$A:$CW,99,FALSE),"unknown")</f>
        <v>No</v>
      </c>
    </row>
    <row r="22" spans="1:50">
      <c r="A22">
        <v>114458208808</v>
      </c>
      <c r="D22" t="s">
        <v>18</v>
      </c>
      <c r="G22" t="s">
        <v>21</v>
      </c>
      <c r="N22" t="s">
        <v>28</v>
      </c>
      <c r="P22">
        <f t="shared" si="0"/>
        <v>3</v>
      </c>
      <c r="Q22">
        <f t="shared" si="1"/>
        <v>1</v>
      </c>
      <c r="R22"/>
      <c r="S22">
        <f t="shared" si="17"/>
        <v>0</v>
      </c>
      <c r="T22">
        <f t="shared" si="2"/>
        <v>0</v>
      </c>
      <c r="U22">
        <f t="shared" si="3"/>
        <v>1</v>
      </c>
      <c r="V22">
        <f t="shared" si="4"/>
        <v>0</v>
      </c>
      <c r="W22">
        <f t="shared" si="5"/>
        <v>0</v>
      </c>
      <c r="X22">
        <f t="shared" si="6"/>
        <v>1</v>
      </c>
      <c r="Y22">
        <f t="shared" si="7"/>
        <v>0</v>
      </c>
      <c r="Z22">
        <f t="shared" si="8"/>
        <v>0</v>
      </c>
      <c r="AA22">
        <f t="shared" si="9"/>
        <v>0</v>
      </c>
      <c r="AB22">
        <f t="shared" si="10"/>
        <v>0</v>
      </c>
      <c r="AC22">
        <f t="shared" si="11"/>
        <v>0</v>
      </c>
      <c r="AD22">
        <f t="shared" si="12"/>
        <v>0</v>
      </c>
      <c r="AE22">
        <f t="shared" si="13"/>
        <v>1</v>
      </c>
      <c r="AF22"/>
      <c r="AG22"/>
      <c r="AH22">
        <f t="shared" si="14"/>
        <v>3</v>
      </c>
      <c r="AI22">
        <f t="shared" si="15"/>
        <v>3</v>
      </c>
      <c r="AJ22" t="str">
        <f t="shared" si="16"/>
        <v>Correct</v>
      </c>
      <c r="AL22" s="96" t="str">
        <f>IFERROR(VLOOKUP(Table1[[#This Row],[RespondentID]],'All Data'!$A:$CO,87,FALSE),"unknown")</f>
        <v>Man</v>
      </c>
      <c r="AM22" s="96" t="str">
        <f>IFERROR(VLOOKUP(Table1[[#This Row],[RespondentID]],'All Data'!$A:$CO,88,FALSE),"unknown")</f>
        <v>55-64 years</v>
      </c>
      <c r="AN22" s="96" t="str">
        <f>IFERROR(VLOOKUP(Table1[[#This Row],[RespondentID]],'All Data'!$A:$CO,89,FALSE),"unknown")</f>
        <v>Nassau</v>
      </c>
      <c r="AO22" s="96" t="str">
        <f>IFERROR(VLOOKUP(Table1[[#This Row],[RespondentID]],'All Data'!$A:$CO,90,FALSE),"unknown")</f>
        <v>Freeport, 11520</v>
      </c>
      <c r="AP22" s="96" t="str">
        <f>IFERROR(VLOOKUP(Table1[[#This Row],[RespondentID]],'All Data'!$A:$CO,91,FALSE),"unknown")</f>
        <v>White</v>
      </c>
      <c r="AQ22" s="96" t="str">
        <f>IFERROR(VLOOKUP(Table1[[#This Row],[RespondentID]],'All Data'!$A:$CO,92,FALSE),"unknown")</f>
        <v>Not Hispanic or Latino</v>
      </c>
      <c r="AR22" s="96" t="str">
        <f>IFERROR(VLOOKUP(Table1[[#This Row],[RespondentID]],'All Data'!$A:$CO,93,FALSE),"unknown")</f>
        <v>English</v>
      </c>
      <c r="AS22" s="96" t="str">
        <f>IFERROR(VLOOKUP(Table1[[#This Row],[RespondentID]],'All Data'!$A:$CW,94,FALSE),"unknown")</f>
        <v>$50,000 to $74,999</v>
      </c>
      <c r="AT22" s="96" t="str">
        <f>IFERROR(VLOOKUP(Table1[[#This Row],[RespondentID]],'All Data'!$A:$CW,95,FALSE),"unknown")</f>
        <v>Other (please specify)</v>
      </c>
      <c r="AU22" s="96" t="str">
        <f>IFERROR(VLOOKUP(Table1[[#This Row],[RespondentID]],'All Data'!$A:$CW,96,FALSE),"unknown")</f>
        <v>Retired</v>
      </c>
      <c r="AV22" s="96" t="str">
        <f>IFERROR(VLOOKUP(Table1[[#This Row],[RespondentID]],'All Data'!$A:$CW,97,FALSE),"unknown")</f>
        <v>Yes</v>
      </c>
      <c r="AW22" s="96" t="str">
        <f>IFERROR(VLOOKUP(Table1[[#This Row],[RespondentID]],'All Data'!$A:$CW,98,FALSE),"unknown")</f>
        <v>Medicare</v>
      </c>
      <c r="AX22" s="96" t="str">
        <f>IFERROR(VLOOKUP(Table1[[#This Row],[RespondentID]],'All Data'!$A:$CW,99,FALSE),"unknown")</f>
        <v>Yes</v>
      </c>
    </row>
    <row r="23" spans="1:50">
      <c r="A23">
        <v>114458205181</v>
      </c>
      <c r="B23" t="s">
        <v>16</v>
      </c>
      <c r="C23" t="s">
        <v>17</v>
      </c>
      <c r="L23" t="s">
        <v>26</v>
      </c>
      <c r="P23">
        <f t="shared" si="0"/>
        <v>3</v>
      </c>
      <c r="Q23">
        <f t="shared" si="1"/>
        <v>1</v>
      </c>
      <c r="R23"/>
      <c r="S23">
        <f t="shared" si="17"/>
        <v>1</v>
      </c>
      <c r="T23">
        <f t="shared" si="2"/>
        <v>1</v>
      </c>
      <c r="U23">
        <f t="shared" si="3"/>
        <v>0</v>
      </c>
      <c r="V23">
        <f t="shared" si="4"/>
        <v>0</v>
      </c>
      <c r="W23">
        <f t="shared" si="5"/>
        <v>0</v>
      </c>
      <c r="X23">
        <f t="shared" si="6"/>
        <v>0</v>
      </c>
      <c r="Y23">
        <f t="shared" si="7"/>
        <v>0</v>
      </c>
      <c r="Z23">
        <f t="shared" si="8"/>
        <v>0</v>
      </c>
      <c r="AA23">
        <f t="shared" si="9"/>
        <v>0</v>
      </c>
      <c r="AB23">
        <f t="shared" si="10"/>
        <v>0</v>
      </c>
      <c r="AC23">
        <f t="shared" si="11"/>
        <v>1</v>
      </c>
      <c r="AD23">
        <f t="shared" si="12"/>
        <v>0</v>
      </c>
      <c r="AE23">
        <f t="shared" si="13"/>
        <v>0</v>
      </c>
      <c r="AF23"/>
      <c r="AG23"/>
      <c r="AH23">
        <f t="shared" si="14"/>
        <v>3</v>
      </c>
      <c r="AI23">
        <f t="shared" si="15"/>
        <v>3</v>
      </c>
      <c r="AJ23" t="str">
        <f t="shared" si="16"/>
        <v>Correct</v>
      </c>
      <c r="AL23" s="96" t="str">
        <f>IFERROR(VLOOKUP(Table1[[#This Row],[RespondentID]],'All Data'!$A:$CO,87,FALSE),"unknown")</f>
        <v>Man</v>
      </c>
      <c r="AM23" s="96" t="str">
        <f>IFERROR(VLOOKUP(Table1[[#This Row],[RespondentID]],'All Data'!$A:$CO,88,FALSE),"unknown")</f>
        <v>65+ years</v>
      </c>
      <c r="AN23" s="96" t="str">
        <f>IFERROR(VLOOKUP(Table1[[#This Row],[RespondentID]],'All Data'!$A:$CO,89,FALSE),"unknown")</f>
        <v>Nassau</v>
      </c>
      <c r="AO23" s="96" t="str">
        <f>IFERROR(VLOOKUP(Table1[[#This Row],[RespondentID]],'All Data'!$A:$CO,90,FALSE),"unknown")</f>
        <v>Rockville Centre, 11570</v>
      </c>
      <c r="AP23" s="96" t="str">
        <f>IFERROR(VLOOKUP(Table1[[#This Row],[RespondentID]],'All Data'!$A:$CO,91,FALSE),"unknown")</f>
        <v>White</v>
      </c>
      <c r="AQ23" s="96" t="str">
        <f>IFERROR(VLOOKUP(Table1[[#This Row],[RespondentID]],'All Data'!$A:$CO,92,FALSE),"unknown")</f>
        <v>Not Hispanic or Latino</v>
      </c>
      <c r="AR23" s="96" t="str">
        <f>IFERROR(VLOOKUP(Table1[[#This Row],[RespondentID]],'All Data'!$A:$CO,93,FALSE),"unknown")</f>
        <v>English</v>
      </c>
      <c r="AS23" s="96" t="str">
        <f>IFERROR(VLOOKUP(Table1[[#This Row],[RespondentID]],'All Data'!$A:$CW,94,FALSE),"unknown")</f>
        <v>Over $125,000</v>
      </c>
      <c r="AT23" s="96" t="str">
        <f>IFERROR(VLOOKUP(Table1[[#This Row],[RespondentID]],'All Data'!$A:$CW,95,FALSE),"unknown")</f>
        <v>College graduate</v>
      </c>
      <c r="AU23" s="96" t="str">
        <f>IFERROR(VLOOKUP(Table1[[#This Row],[RespondentID]],'All Data'!$A:$CW,96,FALSE),"unknown")</f>
        <v>Retired</v>
      </c>
      <c r="AV23" s="96" t="str">
        <f>IFERROR(VLOOKUP(Table1[[#This Row],[RespondentID]],'All Data'!$A:$CW,97,FALSE),"unknown")</f>
        <v>Yes</v>
      </c>
      <c r="AW23" s="96" t="str">
        <f>IFERROR(VLOOKUP(Table1[[#This Row],[RespondentID]],'All Data'!$A:$CW,98,FALSE),"unknown")</f>
        <v>Medicare</v>
      </c>
      <c r="AX23" s="96" t="str">
        <f>IFERROR(VLOOKUP(Table1[[#This Row],[RespondentID]],'All Data'!$A:$CW,99,FALSE),"unknown")</f>
        <v>Yes</v>
      </c>
    </row>
    <row r="24" spans="1:50">
      <c r="A24">
        <v>114458193468</v>
      </c>
      <c r="D24" t="s">
        <v>18</v>
      </c>
      <c r="K24" t="s">
        <v>25</v>
      </c>
      <c r="M24" t="s">
        <v>27</v>
      </c>
      <c r="N24" t="s">
        <v>28</v>
      </c>
      <c r="O24" t="s">
        <v>489</v>
      </c>
      <c r="P24">
        <f t="shared" si="0"/>
        <v>4</v>
      </c>
      <c r="Q24">
        <f t="shared" si="1"/>
        <v>0.75</v>
      </c>
      <c r="R24"/>
      <c r="S24">
        <f t="shared" si="17"/>
        <v>0</v>
      </c>
      <c r="T24">
        <f t="shared" si="2"/>
        <v>0</v>
      </c>
      <c r="U24">
        <f t="shared" si="3"/>
        <v>0.75</v>
      </c>
      <c r="V24">
        <f t="shared" si="4"/>
        <v>0</v>
      </c>
      <c r="W24">
        <f t="shared" si="5"/>
        <v>0</v>
      </c>
      <c r="X24">
        <f t="shared" si="6"/>
        <v>0</v>
      </c>
      <c r="Y24">
        <f t="shared" si="7"/>
        <v>0</v>
      </c>
      <c r="Z24">
        <f t="shared" si="8"/>
        <v>0</v>
      </c>
      <c r="AA24">
        <f t="shared" si="9"/>
        <v>0</v>
      </c>
      <c r="AB24">
        <f t="shared" si="10"/>
        <v>0.75</v>
      </c>
      <c r="AC24">
        <f t="shared" si="11"/>
        <v>0</v>
      </c>
      <c r="AD24">
        <f t="shared" si="12"/>
        <v>0.75</v>
      </c>
      <c r="AE24">
        <f t="shared" si="13"/>
        <v>0.75</v>
      </c>
      <c r="AF24"/>
      <c r="AG24"/>
      <c r="AH24">
        <f t="shared" si="14"/>
        <v>3</v>
      </c>
      <c r="AI24">
        <f t="shared" si="15"/>
        <v>4</v>
      </c>
      <c r="AJ24" t="str">
        <f t="shared" si="16"/>
        <v>Correct</v>
      </c>
      <c r="AL24" s="96" t="str">
        <f>IFERROR(VLOOKUP(Table1[[#This Row],[RespondentID]],'All Data'!$A:$CO,87,FALSE),"unknown")</f>
        <v>Man</v>
      </c>
      <c r="AM24" s="96" t="str">
        <f>IFERROR(VLOOKUP(Table1[[#This Row],[RespondentID]],'All Data'!$A:$CO,88,FALSE),"unknown")</f>
        <v>65+ years</v>
      </c>
      <c r="AN24" s="96" t="str">
        <f>IFERROR(VLOOKUP(Table1[[#This Row],[RespondentID]],'All Data'!$A:$CO,89,FALSE),"unknown")</f>
        <v>Suffolk</v>
      </c>
      <c r="AO24" s="96" t="str">
        <f>IFERROR(VLOOKUP(Table1[[#This Row],[RespondentID]],'All Data'!$A:$CO,90,FALSE),"unknown")</f>
        <v>Commack, 11725</v>
      </c>
      <c r="AP24" s="96" t="str">
        <f>IFERROR(VLOOKUP(Table1[[#This Row],[RespondentID]],'All Data'!$A:$CO,91,FALSE),"unknown")</f>
        <v>White</v>
      </c>
      <c r="AQ24" s="96" t="str">
        <f>IFERROR(VLOOKUP(Table1[[#This Row],[RespondentID]],'All Data'!$A:$CO,92,FALSE),"unknown")</f>
        <v>Not Hispanic or Latino</v>
      </c>
      <c r="AR24" s="96" t="str">
        <f>IFERROR(VLOOKUP(Table1[[#This Row],[RespondentID]],'All Data'!$A:$CO,93,FALSE),"unknown")</f>
        <v>English</v>
      </c>
      <c r="AS24" s="96" t="str">
        <f>IFERROR(VLOOKUP(Table1[[#This Row],[RespondentID]],'All Data'!$A:$CW,94,FALSE),"unknown")</f>
        <v>Over $125,000</v>
      </c>
      <c r="AT24" s="96" t="str">
        <f>IFERROR(VLOOKUP(Table1[[#This Row],[RespondentID]],'All Data'!$A:$CW,95,FALSE),"unknown")</f>
        <v>Doctorate</v>
      </c>
      <c r="AU24" s="96" t="str">
        <f>IFERROR(VLOOKUP(Table1[[#This Row],[RespondentID]],'All Data'!$A:$CW,96,FALSE),"unknown")</f>
        <v>Employed for wages</v>
      </c>
      <c r="AV24" s="96" t="str">
        <f>IFERROR(VLOOKUP(Table1[[#This Row],[RespondentID]],'All Data'!$A:$CW,97,FALSE),"unknown")</f>
        <v>Yes</v>
      </c>
      <c r="AW24" s="96" t="str">
        <f>IFERROR(VLOOKUP(Table1[[#This Row],[RespondentID]],'All Data'!$A:$CW,98,FALSE),"unknown")</f>
        <v>Medicare, Private/Commercial</v>
      </c>
      <c r="AX24" s="96" t="str">
        <f>IFERROR(VLOOKUP(Table1[[#This Row],[RespondentID]],'All Data'!$A:$CW,99,FALSE),"unknown")</f>
        <v>Yes</v>
      </c>
    </row>
    <row r="25" spans="1:50">
      <c r="A25">
        <v>114456284467</v>
      </c>
      <c r="B25" t="s">
        <v>16</v>
      </c>
      <c r="C25" t="s">
        <v>17</v>
      </c>
      <c r="J25" t="s">
        <v>24</v>
      </c>
      <c r="P25">
        <f t="shared" si="0"/>
        <v>3</v>
      </c>
      <c r="Q25">
        <f t="shared" si="1"/>
        <v>1</v>
      </c>
      <c r="R25"/>
      <c r="S25">
        <f t="shared" si="17"/>
        <v>1</v>
      </c>
      <c r="T25">
        <f t="shared" si="2"/>
        <v>1</v>
      </c>
      <c r="U25">
        <f t="shared" si="3"/>
        <v>0</v>
      </c>
      <c r="V25">
        <f t="shared" si="4"/>
        <v>0</v>
      </c>
      <c r="W25">
        <f t="shared" si="5"/>
        <v>0</v>
      </c>
      <c r="X25">
        <f t="shared" si="6"/>
        <v>0</v>
      </c>
      <c r="Y25">
        <f t="shared" si="7"/>
        <v>0</v>
      </c>
      <c r="Z25">
        <f t="shared" si="8"/>
        <v>0</v>
      </c>
      <c r="AA25">
        <f t="shared" si="9"/>
        <v>1</v>
      </c>
      <c r="AB25">
        <f t="shared" si="10"/>
        <v>0</v>
      </c>
      <c r="AC25">
        <f t="shared" si="11"/>
        <v>0</v>
      </c>
      <c r="AD25">
        <f t="shared" si="12"/>
        <v>0</v>
      </c>
      <c r="AE25">
        <f t="shared" si="13"/>
        <v>0</v>
      </c>
      <c r="AF25"/>
      <c r="AG25"/>
      <c r="AH25">
        <f t="shared" si="14"/>
        <v>3</v>
      </c>
      <c r="AI25">
        <f t="shared" si="15"/>
        <v>3</v>
      </c>
      <c r="AJ25" t="str">
        <f t="shared" si="16"/>
        <v>Correct</v>
      </c>
      <c r="AL25" s="96" t="str">
        <f>IFERROR(VLOOKUP(Table1[[#This Row],[RespondentID]],'All Data'!$A:$CO,87,FALSE),"unknown")</f>
        <v>Man</v>
      </c>
      <c r="AM25" s="96" t="str">
        <f>IFERROR(VLOOKUP(Table1[[#This Row],[RespondentID]],'All Data'!$A:$CO,88,FALSE),"unknown")</f>
        <v>25-34 years</v>
      </c>
      <c r="AN25" s="96" t="str">
        <f>IFERROR(VLOOKUP(Table1[[#This Row],[RespondentID]],'All Data'!$A:$CO,89,FALSE),"unknown")</f>
        <v>Nassau</v>
      </c>
      <c r="AO25" s="96" t="str">
        <f>IFERROR(VLOOKUP(Table1[[#This Row],[RespondentID]],'All Data'!$A:$CO,90,FALSE),"unknown")</f>
        <v>Valley Stream, 11580</v>
      </c>
      <c r="AP25" s="96" t="str">
        <f>IFERROR(VLOOKUP(Table1[[#This Row],[RespondentID]],'All Data'!$A:$CO,91,FALSE),"unknown")</f>
        <v>Asian</v>
      </c>
      <c r="AQ25" s="96" t="str">
        <f>IFERROR(VLOOKUP(Table1[[#This Row],[RespondentID]],'All Data'!$A:$CO,92,FALSE),"unknown")</f>
        <v>Not Hispanic or Latino</v>
      </c>
      <c r="AR25" s="96" t="str">
        <f>IFERROR(VLOOKUP(Table1[[#This Row],[RespondentID]],'All Data'!$A:$CO,93,FALSE),"unknown")</f>
        <v>English</v>
      </c>
      <c r="AS25" s="96" t="str">
        <f>IFERROR(VLOOKUP(Table1[[#This Row],[RespondentID]],'All Data'!$A:$CW,94,FALSE),"unknown")</f>
        <v>$75,000 to $125,000</v>
      </c>
      <c r="AT25" s="96" t="str">
        <f>IFERROR(VLOOKUP(Table1[[#This Row],[RespondentID]],'All Data'!$A:$CW,95,FALSE),"unknown")</f>
        <v>Graduate school</v>
      </c>
      <c r="AU25" s="96" t="str">
        <f>IFERROR(VLOOKUP(Table1[[#This Row],[RespondentID]],'All Data'!$A:$CW,96,FALSE),"unknown")</f>
        <v>Employed for wages</v>
      </c>
      <c r="AV25" s="96" t="str">
        <f>IFERROR(VLOOKUP(Table1[[#This Row],[RespondentID]],'All Data'!$A:$CW,97,FALSE),"unknown")</f>
        <v>No</v>
      </c>
      <c r="AW25" s="96" t="str">
        <f>IFERROR(VLOOKUP(Table1[[#This Row],[RespondentID]],'All Data'!$A:$CW,98,FALSE),"unknown")</f>
        <v>No Insurance</v>
      </c>
      <c r="AX25" s="96" t="str">
        <f>IFERROR(VLOOKUP(Table1[[#This Row],[RespondentID]],'All Data'!$A:$CW,99,FALSE),"unknown")</f>
        <v>Yes</v>
      </c>
    </row>
    <row r="26" spans="1:50">
      <c r="A26">
        <v>114456282617</v>
      </c>
      <c r="D26" t="s">
        <v>18</v>
      </c>
      <c r="P26">
        <f t="shared" si="0"/>
        <v>1</v>
      </c>
      <c r="Q26">
        <f t="shared" si="1"/>
        <v>3</v>
      </c>
      <c r="R26"/>
      <c r="S26">
        <f t="shared" si="17"/>
        <v>0</v>
      </c>
      <c r="T26">
        <f t="shared" si="2"/>
        <v>0</v>
      </c>
      <c r="U26">
        <f>IF($P26&lt;3,IF($D26=$D$1,1,0),IF($D26=$D$1,$Q26,0))</f>
        <v>1</v>
      </c>
      <c r="V26">
        <f t="shared" si="4"/>
        <v>0</v>
      </c>
      <c r="W26">
        <f t="shared" si="5"/>
        <v>0</v>
      </c>
      <c r="X26">
        <f t="shared" si="6"/>
        <v>0</v>
      </c>
      <c r="Y26">
        <f t="shared" si="7"/>
        <v>0</v>
      </c>
      <c r="Z26">
        <f t="shared" si="8"/>
        <v>0</v>
      </c>
      <c r="AA26">
        <f t="shared" si="9"/>
        <v>0</v>
      </c>
      <c r="AB26">
        <f t="shared" si="10"/>
        <v>0</v>
      </c>
      <c r="AC26">
        <f t="shared" si="11"/>
        <v>0</v>
      </c>
      <c r="AD26">
        <f t="shared" si="12"/>
        <v>0</v>
      </c>
      <c r="AE26">
        <f t="shared" si="13"/>
        <v>0</v>
      </c>
      <c r="AF26"/>
      <c r="AG26"/>
      <c r="AH26">
        <f t="shared" si="14"/>
        <v>1</v>
      </c>
      <c r="AI26">
        <f t="shared" si="15"/>
        <v>1</v>
      </c>
      <c r="AJ26" t="str">
        <f t="shared" si="16"/>
        <v>Correct</v>
      </c>
      <c r="AL26" s="96" t="str">
        <f>IFERROR(VLOOKUP(Table1[[#This Row],[RespondentID]],'All Data'!$A:$CO,87,FALSE),"unknown")</f>
        <v>Man</v>
      </c>
      <c r="AM26" s="96" t="str">
        <f>IFERROR(VLOOKUP(Table1[[#This Row],[RespondentID]],'All Data'!$A:$CO,88,FALSE),"unknown")</f>
        <v>65+ years</v>
      </c>
      <c r="AN26" s="96" t="str">
        <f>IFERROR(VLOOKUP(Table1[[#This Row],[RespondentID]],'All Data'!$A:$CO,89,FALSE),"unknown")</f>
        <v>Nassau</v>
      </c>
      <c r="AO26" s="96" t="str">
        <f>IFERROR(VLOOKUP(Table1[[#This Row],[RespondentID]],'All Data'!$A:$CO,90,FALSE),"unknown")</f>
        <v>Bellmore, 11710</v>
      </c>
      <c r="AP26" s="96" t="str">
        <f>IFERROR(VLOOKUP(Table1[[#This Row],[RespondentID]],'All Data'!$A:$CO,91,FALSE),"unknown")</f>
        <v>Asian</v>
      </c>
      <c r="AQ26" s="96">
        <f>IFERROR(VLOOKUP(Table1[[#This Row],[RespondentID]],'All Data'!$A:$CO,92,FALSE),"unknown")</f>
        <v>0</v>
      </c>
      <c r="AR26" s="96" t="str">
        <f>IFERROR(VLOOKUP(Table1[[#This Row],[RespondentID]],'All Data'!$A:$CO,93,FALSE),"unknown")</f>
        <v>English</v>
      </c>
      <c r="AS26" s="96" t="str">
        <f>IFERROR(VLOOKUP(Table1[[#This Row],[RespondentID]],'All Data'!$A:$CW,94,FALSE),"unknown")</f>
        <v>$75,000 to $125,000</v>
      </c>
      <c r="AT26" s="96" t="str">
        <f>IFERROR(VLOOKUP(Table1[[#This Row],[RespondentID]],'All Data'!$A:$CW,95,FALSE),"unknown")</f>
        <v>College graduate</v>
      </c>
      <c r="AU26" s="96" t="str">
        <f>IFERROR(VLOOKUP(Table1[[#This Row],[RespondentID]],'All Data'!$A:$CW,96,FALSE),"unknown")</f>
        <v>Retired</v>
      </c>
      <c r="AV26" s="96" t="str">
        <f>IFERROR(VLOOKUP(Table1[[#This Row],[RespondentID]],'All Data'!$A:$CW,97,FALSE),"unknown")</f>
        <v>Yes</v>
      </c>
      <c r="AW26" s="96" t="str">
        <f>IFERROR(VLOOKUP(Table1[[#This Row],[RespondentID]],'All Data'!$A:$CW,98,FALSE),"unknown")</f>
        <v>Medicare, Private/Commercial</v>
      </c>
      <c r="AX26" s="96" t="str">
        <f>IFERROR(VLOOKUP(Table1[[#This Row],[RespondentID]],'All Data'!$A:$CW,99,FALSE),"unknown")</f>
        <v>Yes</v>
      </c>
    </row>
    <row r="27" spans="1:50">
      <c r="A27">
        <v>114456280075</v>
      </c>
      <c r="C27" t="s">
        <v>17</v>
      </c>
      <c r="J27" t="s">
        <v>24</v>
      </c>
      <c r="P27">
        <f t="shared" si="0"/>
        <v>2</v>
      </c>
      <c r="Q27">
        <f t="shared" si="1"/>
        <v>1.5</v>
      </c>
      <c r="R27"/>
      <c r="S27">
        <f t="shared" si="17"/>
        <v>0</v>
      </c>
      <c r="T27">
        <f t="shared" si="2"/>
        <v>1</v>
      </c>
      <c r="U27">
        <f t="shared" si="3"/>
        <v>0</v>
      </c>
      <c r="V27">
        <f t="shared" si="4"/>
        <v>0</v>
      </c>
      <c r="W27">
        <f t="shared" si="5"/>
        <v>0</v>
      </c>
      <c r="X27">
        <f t="shared" si="6"/>
        <v>0</v>
      </c>
      <c r="Y27">
        <f t="shared" si="7"/>
        <v>0</v>
      </c>
      <c r="Z27">
        <f t="shared" si="8"/>
        <v>0</v>
      </c>
      <c r="AA27">
        <f t="shared" si="9"/>
        <v>1</v>
      </c>
      <c r="AB27">
        <f t="shared" si="10"/>
        <v>0</v>
      </c>
      <c r="AC27">
        <f t="shared" si="11"/>
        <v>0</v>
      </c>
      <c r="AD27">
        <f t="shared" si="12"/>
        <v>0</v>
      </c>
      <c r="AE27">
        <f t="shared" si="13"/>
        <v>0</v>
      </c>
      <c r="AF27"/>
      <c r="AG27"/>
      <c r="AH27">
        <f t="shared" si="14"/>
        <v>2</v>
      </c>
      <c r="AI27">
        <f t="shared" si="15"/>
        <v>2</v>
      </c>
      <c r="AJ27" t="str">
        <f t="shared" si="16"/>
        <v>Correct</v>
      </c>
      <c r="AL27" s="96" t="str">
        <f>IFERROR(VLOOKUP(Table1[[#This Row],[RespondentID]],'All Data'!$A:$CO,87,FALSE),"unknown")</f>
        <v>Woman</v>
      </c>
      <c r="AM27" s="96" t="str">
        <f>IFERROR(VLOOKUP(Table1[[#This Row],[RespondentID]],'All Data'!$A:$CO,88,FALSE),"unknown")</f>
        <v>55-64 years</v>
      </c>
      <c r="AN27" s="96" t="str">
        <f>IFERROR(VLOOKUP(Table1[[#This Row],[RespondentID]],'All Data'!$A:$CO,89,FALSE),"unknown")</f>
        <v>Nassau</v>
      </c>
      <c r="AO27" s="96" t="str">
        <f>IFERROR(VLOOKUP(Table1[[#This Row],[RespondentID]],'All Data'!$A:$CO,90,FALSE),"unknown")</f>
        <v>Bellmore, 11710</v>
      </c>
      <c r="AP27" s="96" t="str">
        <f>IFERROR(VLOOKUP(Table1[[#This Row],[RespondentID]],'All Data'!$A:$CO,91,FALSE),"unknown")</f>
        <v>White</v>
      </c>
      <c r="AQ27" s="96">
        <f>IFERROR(VLOOKUP(Table1[[#This Row],[RespondentID]],'All Data'!$A:$CO,92,FALSE),"unknown")</f>
        <v>0</v>
      </c>
      <c r="AR27" s="96" t="str">
        <f>IFERROR(VLOOKUP(Table1[[#This Row],[RespondentID]],'All Data'!$A:$CO,93,FALSE),"unknown")</f>
        <v>English</v>
      </c>
      <c r="AS27" s="96">
        <f>IFERROR(VLOOKUP(Table1[[#This Row],[RespondentID]],'All Data'!$A:$CW,94,FALSE),"unknown")</f>
        <v>0</v>
      </c>
      <c r="AT27" s="96" t="str">
        <f>IFERROR(VLOOKUP(Table1[[#This Row],[RespondentID]],'All Data'!$A:$CW,95,FALSE),"unknown")</f>
        <v>College graduate</v>
      </c>
      <c r="AU27" s="96" t="str">
        <f>IFERROR(VLOOKUP(Table1[[#This Row],[RespondentID]],'All Data'!$A:$CW,96,FALSE),"unknown")</f>
        <v>Employed for wages</v>
      </c>
      <c r="AV27" s="96" t="str">
        <f>IFERROR(VLOOKUP(Table1[[#This Row],[RespondentID]],'All Data'!$A:$CW,97,FALSE),"unknown")</f>
        <v>Yes</v>
      </c>
      <c r="AW27" s="96" t="str">
        <f>IFERROR(VLOOKUP(Table1[[#This Row],[RespondentID]],'All Data'!$A:$CW,98,FALSE),"unknown")</f>
        <v>Private/Commercial</v>
      </c>
      <c r="AX27" s="96" t="str">
        <f>IFERROR(VLOOKUP(Table1[[#This Row],[RespondentID]],'All Data'!$A:$CW,99,FALSE),"unknown")</f>
        <v>Yes</v>
      </c>
    </row>
    <row r="28" spans="1:50">
      <c r="A28">
        <v>114456276689</v>
      </c>
      <c r="D28" t="s">
        <v>18</v>
      </c>
      <c r="J28" t="s">
        <v>24</v>
      </c>
      <c r="K28" t="s">
        <v>25</v>
      </c>
      <c r="P28">
        <f t="shared" si="0"/>
        <v>3</v>
      </c>
      <c r="Q28">
        <f t="shared" si="1"/>
        <v>1</v>
      </c>
      <c r="R28"/>
      <c r="S28">
        <f t="shared" si="17"/>
        <v>0</v>
      </c>
      <c r="T28">
        <f t="shared" si="2"/>
        <v>0</v>
      </c>
      <c r="U28">
        <f t="shared" si="3"/>
        <v>1</v>
      </c>
      <c r="V28">
        <f t="shared" si="4"/>
        <v>0</v>
      </c>
      <c r="W28">
        <f t="shared" si="5"/>
        <v>0</v>
      </c>
      <c r="X28">
        <f t="shared" si="6"/>
        <v>0</v>
      </c>
      <c r="Y28">
        <f t="shared" si="7"/>
        <v>0</v>
      </c>
      <c r="Z28">
        <f t="shared" si="8"/>
        <v>0</v>
      </c>
      <c r="AA28">
        <f t="shared" si="9"/>
        <v>1</v>
      </c>
      <c r="AB28">
        <f t="shared" si="10"/>
        <v>1</v>
      </c>
      <c r="AC28">
        <f t="shared" si="11"/>
        <v>0</v>
      </c>
      <c r="AD28">
        <f t="shared" si="12"/>
        <v>0</v>
      </c>
      <c r="AE28">
        <f t="shared" si="13"/>
        <v>0</v>
      </c>
      <c r="AF28"/>
      <c r="AG28"/>
      <c r="AH28">
        <f t="shared" si="14"/>
        <v>3</v>
      </c>
      <c r="AI28">
        <f t="shared" si="15"/>
        <v>3</v>
      </c>
      <c r="AJ28" t="str">
        <f t="shared" si="16"/>
        <v>Correct</v>
      </c>
      <c r="AL28" s="96" t="str">
        <f>IFERROR(VLOOKUP(Table1[[#This Row],[RespondentID]],'All Data'!$A:$CO,87,FALSE),"unknown")</f>
        <v>Man</v>
      </c>
      <c r="AM28" s="96" t="str">
        <f>IFERROR(VLOOKUP(Table1[[#This Row],[RespondentID]],'All Data'!$A:$CO,88,FALSE),"unknown")</f>
        <v>55-64 years</v>
      </c>
      <c r="AN28" s="96" t="str">
        <f>IFERROR(VLOOKUP(Table1[[#This Row],[RespondentID]],'All Data'!$A:$CO,89,FALSE),"unknown")</f>
        <v>Nassau</v>
      </c>
      <c r="AO28" s="96" t="str">
        <f>IFERROR(VLOOKUP(Table1[[#This Row],[RespondentID]],'All Data'!$A:$CO,90,FALSE),"unknown")</f>
        <v>Bellmore, 11710</v>
      </c>
      <c r="AP28" s="96" t="str">
        <f>IFERROR(VLOOKUP(Table1[[#This Row],[RespondentID]],'All Data'!$A:$CO,91,FALSE),"unknown")</f>
        <v>White</v>
      </c>
      <c r="AQ28" s="96" t="str">
        <f>IFERROR(VLOOKUP(Table1[[#This Row],[RespondentID]],'All Data'!$A:$CO,92,FALSE),"unknown")</f>
        <v>Not Hispanic or Latino</v>
      </c>
      <c r="AR28" s="96" t="str">
        <f>IFERROR(VLOOKUP(Table1[[#This Row],[RespondentID]],'All Data'!$A:$CO,93,FALSE),"unknown")</f>
        <v>English</v>
      </c>
      <c r="AS28" s="96">
        <f>IFERROR(VLOOKUP(Table1[[#This Row],[RespondentID]],'All Data'!$A:$CW,94,FALSE),"unknown")</f>
        <v>0</v>
      </c>
      <c r="AT28" s="96" t="str">
        <f>IFERROR(VLOOKUP(Table1[[#This Row],[RespondentID]],'All Data'!$A:$CW,95,FALSE),"unknown")</f>
        <v>College graduate</v>
      </c>
      <c r="AU28" s="96" t="str">
        <f>IFERROR(VLOOKUP(Table1[[#This Row],[RespondentID]],'All Data'!$A:$CW,96,FALSE),"unknown")</f>
        <v>Employed for wages</v>
      </c>
      <c r="AV28" s="96" t="str">
        <f>IFERROR(VLOOKUP(Table1[[#This Row],[RespondentID]],'All Data'!$A:$CW,97,FALSE),"unknown")</f>
        <v>Yes</v>
      </c>
      <c r="AW28" s="96" t="str">
        <f>IFERROR(VLOOKUP(Table1[[#This Row],[RespondentID]],'All Data'!$A:$CW,98,FALSE),"unknown")</f>
        <v>Private/Commercial</v>
      </c>
      <c r="AX28" s="96" t="str">
        <f>IFERROR(VLOOKUP(Table1[[#This Row],[RespondentID]],'All Data'!$A:$CW,99,FALSE),"unknown")</f>
        <v>Yes</v>
      </c>
    </row>
    <row r="29" spans="1:50">
      <c r="A29">
        <v>114456274053</v>
      </c>
      <c r="D29" t="s">
        <v>18</v>
      </c>
      <c r="I29" t="s">
        <v>23</v>
      </c>
      <c r="N29" t="s">
        <v>28</v>
      </c>
      <c r="P29">
        <f t="shared" si="0"/>
        <v>3</v>
      </c>
      <c r="Q29">
        <f t="shared" si="1"/>
        <v>1</v>
      </c>
      <c r="R29"/>
      <c r="S29">
        <f t="shared" si="17"/>
        <v>0</v>
      </c>
      <c r="T29">
        <f t="shared" si="2"/>
        <v>0</v>
      </c>
      <c r="U29">
        <f t="shared" si="3"/>
        <v>1</v>
      </c>
      <c r="V29">
        <f t="shared" si="4"/>
        <v>0</v>
      </c>
      <c r="W29">
        <f t="shared" si="5"/>
        <v>0</v>
      </c>
      <c r="X29">
        <f t="shared" si="6"/>
        <v>0</v>
      </c>
      <c r="Y29">
        <f t="shared" si="7"/>
        <v>0</v>
      </c>
      <c r="Z29">
        <f t="shared" si="8"/>
        <v>1</v>
      </c>
      <c r="AA29">
        <f t="shared" si="9"/>
        <v>0</v>
      </c>
      <c r="AB29">
        <f t="shared" si="10"/>
        <v>0</v>
      </c>
      <c r="AC29">
        <f t="shared" si="11"/>
        <v>0</v>
      </c>
      <c r="AD29">
        <f t="shared" si="12"/>
        <v>0</v>
      </c>
      <c r="AE29">
        <f t="shared" si="13"/>
        <v>1</v>
      </c>
      <c r="AF29"/>
      <c r="AG29"/>
      <c r="AH29">
        <f t="shared" si="14"/>
        <v>3</v>
      </c>
      <c r="AI29">
        <f t="shared" si="15"/>
        <v>3</v>
      </c>
      <c r="AJ29" t="str">
        <f t="shared" si="16"/>
        <v>Correct</v>
      </c>
      <c r="AL29" s="96" t="str">
        <f>IFERROR(VLOOKUP(Table1[[#This Row],[RespondentID]],'All Data'!$A:$CO,87,FALSE),"unknown")</f>
        <v>Woman</v>
      </c>
      <c r="AM29" s="96" t="str">
        <f>IFERROR(VLOOKUP(Table1[[#This Row],[RespondentID]],'All Data'!$A:$CO,88,FALSE),"unknown")</f>
        <v>65+ years</v>
      </c>
      <c r="AN29" s="96" t="str">
        <f>IFERROR(VLOOKUP(Table1[[#This Row],[RespondentID]],'All Data'!$A:$CO,89,FALSE),"unknown")</f>
        <v>Nassau</v>
      </c>
      <c r="AO29" s="96" t="str">
        <f>IFERROR(VLOOKUP(Table1[[#This Row],[RespondentID]],'All Data'!$A:$CO,90,FALSE),"unknown")</f>
        <v>Bellmore, 11710</v>
      </c>
      <c r="AP29" s="96" t="str">
        <f>IFERROR(VLOOKUP(Table1[[#This Row],[RespondentID]],'All Data'!$A:$CO,91,FALSE),"unknown")</f>
        <v>White</v>
      </c>
      <c r="AQ29" s="96" t="str">
        <f>IFERROR(VLOOKUP(Table1[[#This Row],[RespondentID]],'All Data'!$A:$CO,92,FALSE),"unknown")</f>
        <v>Not Hispanic or Latino</v>
      </c>
      <c r="AR29" s="96" t="str">
        <f>IFERROR(VLOOKUP(Table1[[#This Row],[RespondentID]],'All Data'!$A:$CO,93,FALSE),"unknown")</f>
        <v>English</v>
      </c>
      <c r="AS29" s="96" t="str">
        <f>IFERROR(VLOOKUP(Table1[[#This Row],[RespondentID]],'All Data'!$A:$CW,94,FALSE),"unknown")</f>
        <v>$20,000 to $34,999</v>
      </c>
      <c r="AT29" s="96" t="str">
        <f>IFERROR(VLOOKUP(Table1[[#This Row],[RespondentID]],'All Data'!$A:$CW,95,FALSE),"unknown")</f>
        <v>High school graduate</v>
      </c>
      <c r="AU29" s="96" t="str">
        <f>IFERROR(VLOOKUP(Table1[[#This Row],[RespondentID]],'All Data'!$A:$CW,96,FALSE),"unknown")</f>
        <v>Retired</v>
      </c>
      <c r="AV29" s="96" t="str">
        <f>IFERROR(VLOOKUP(Table1[[#This Row],[RespondentID]],'All Data'!$A:$CW,97,FALSE),"unknown")</f>
        <v>No</v>
      </c>
      <c r="AW29" s="96" t="str">
        <f>IFERROR(VLOOKUP(Table1[[#This Row],[RespondentID]],'All Data'!$A:$CW,98,FALSE),"unknown")</f>
        <v>Medicare</v>
      </c>
      <c r="AX29" s="96" t="str">
        <f>IFERROR(VLOOKUP(Table1[[#This Row],[RespondentID]],'All Data'!$A:$CW,99,FALSE),"unknown")</f>
        <v>No</v>
      </c>
    </row>
    <row r="30" spans="1:50">
      <c r="A30">
        <v>114456271224</v>
      </c>
      <c r="B30" t="s">
        <v>16</v>
      </c>
      <c r="N30" t="s">
        <v>28</v>
      </c>
      <c r="P30">
        <f t="shared" si="0"/>
        <v>2</v>
      </c>
      <c r="Q30">
        <f t="shared" si="1"/>
        <v>1.5</v>
      </c>
      <c r="R30"/>
      <c r="S30">
        <f t="shared" si="17"/>
        <v>1</v>
      </c>
      <c r="T30">
        <f t="shared" si="2"/>
        <v>0</v>
      </c>
      <c r="U30">
        <f t="shared" si="3"/>
        <v>0</v>
      </c>
      <c r="V30">
        <f t="shared" si="4"/>
        <v>0</v>
      </c>
      <c r="W30">
        <f t="shared" si="5"/>
        <v>0</v>
      </c>
      <c r="X30">
        <f t="shared" si="6"/>
        <v>0</v>
      </c>
      <c r="Y30">
        <f t="shared" si="7"/>
        <v>0</v>
      </c>
      <c r="Z30">
        <f t="shared" si="8"/>
        <v>0</v>
      </c>
      <c r="AA30">
        <f t="shared" si="9"/>
        <v>0</v>
      </c>
      <c r="AB30">
        <f t="shared" si="10"/>
        <v>0</v>
      </c>
      <c r="AC30">
        <f t="shared" si="11"/>
        <v>0</v>
      </c>
      <c r="AD30">
        <f t="shared" si="12"/>
        <v>0</v>
      </c>
      <c r="AE30">
        <f t="shared" si="13"/>
        <v>1</v>
      </c>
      <c r="AF30"/>
      <c r="AG30"/>
      <c r="AH30">
        <f t="shared" si="14"/>
        <v>2</v>
      </c>
      <c r="AI30">
        <f t="shared" si="15"/>
        <v>2</v>
      </c>
      <c r="AJ30" t="str">
        <f t="shared" si="16"/>
        <v>Correct</v>
      </c>
      <c r="AL30" s="96" t="str">
        <f>IFERROR(VLOOKUP(Table1[[#This Row],[RespondentID]],'All Data'!$A:$CO,87,FALSE),"unknown")</f>
        <v>Man</v>
      </c>
      <c r="AM30" s="96" t="str">
        <f>IFERROR(VLOOKUP(Table1[[#This Row],[RespondentID]],'All Data'!$A:$CO,88,FALSE),"unknown")</f>
        <v>65+ years</v>
      </c>
      <c r="AN30" s="96" t="str">
        <f>IFERROR(VLOOKUP(Table1[[#This Row],[RespondentID]],'All Data'!$A:$CO,89,FALSE),"unknown")</f>
        <v>Suffolk</v>
      </c>
      <c r="AO30" s="96" t="str">
        <f>IFERROR(VLOOKUP(Table1[[#This Row],[RespondentID]],'All Data'!$A:$CO,90,FALSE),"unknown")</f>
        <v>Greenlawn, 11740</v>
      </c>
      <c r="AP30" s="96" t="str">
        <f>IFERROR(VLOOKUP(Table1[[#This Row],[RespondentID]],'All Data'!$A:$CO,91,FALSE),"unknown")</f>
        <v>White</v>
      </c>
      <c r="AQ30" s="96">
        <f>IFERROR(VLOOKUP(Table1[[#This Row],[RespondentID]],'All Data'!$A:$CO,92,FALSE),"unknown")</f>
        <v>0</v>
      </c>
      <c r="AR30" s="96" t="str">
        <f>IFERROR(VLOOKUP(Table1[[#This Row],[RespondentID]],'All Data'!$A:$CO,93,FALSE),"unknown")</f>
        <v>English</v>
      </c>
      <c r="AS30" s="96">
        <f>IFERROR(VLOOKUP(Table1[[#This Row],[RespondentID]],'All Data'!$A:$CW,94,FALSE),"unknown")</f>
        <v>0</v>
      </c>
      <c r="AT30" s="96" t="str">
        <f>IFERROR(VLOOKUP(Table1[[#This Row],[RespondentID]],'All Data'!$A:$CW,95,FALSE),"unknown")</f>
        <v>High school graduate</v>
      </c>
      <c r="AU30" s="96" t="str">
        <f>IFERROR(VLOOKUP(Table1[[#This Row],[RespondentID]],'All Data'!$A:$CW,96,FALSE),"unknown")</f>
        <v>Retired</v>
      </c>
      <c r="AV30" s="96" t="str">
        <f>IFERROR(VLOOKUP(Table1[[#This Row],[RespondentID]],'All Data'!$A:$CW,97,FALSE),"unknown")</f>
        <v>Yes</v>
      </c>
      <c r="AW30" s="96" t="str">
        <f>IFERROR(VLOOKUP(Table1[[#This Row],[RespondentID]],'All Data'!$A:$CW,98,FALSE),"unknown")</f>
        <v>Medicare</v>
      </c>
      <c r="AX30" s="96" t="str">
        <f>IFERROR(VLOOKUP(Table1[[#This Row],[RespondentID]],'All Data'!$A:$CW,99,FALSE),"unknown")</f>
        <v>No</v>
      </c>
    </row>
    <row r="31" spans="1:50">
      <c r="A31">
        <v>114456268522</v>
      </c>
      <c r="B31" t="s">
        <v>16</v>
      </c>
      <c r="C31" t="s">
        <v>17</v>
      </c>
      <c r="E31" t="s">
        <v>19</v>
      </c>
      <c r="I31" t="s">
        <v>23</v>
      </c>
      <c r="J31" t="s">
        <v>24</v>
      </c>
      <c r="P31">
        <f t="shared" si="0"/>
        <v>5</v>
      </c>
      <c r="Q31">
        <f t="shared" si="1"/>
        <v>0.6</v>
      </c>
      <c r="R31"/>
      <c r="S31">
        <f t="shared" si="17"/>
        <v>0.6</v>
      </c>
      <c r="T31">
        <f t="shared" si="2"/>
        <v>0.6</v>
      </c>
      <c r="U31">
        <f t="shared" si="3"/>
        <v>0</v>
      </c>
      <c r="V31">
        <f t="shared" si="4"/>
        <v>0.6</v>
      </c>
      <c r="W31">
        <f t="shared" si="5"/>
        <v>0</v>
      </c>
      <c r="X31">
        <f t="shared" si="6"/>
        <v>0</v>
      </c>
      <c r="Y31">
        <f t="shared" si="7"/>
        <v>0</v>
      </c>
      <c r="Z31">
        <f t="shared" si="8"/>
        <v>0.6</v>
      </c>
      <c r="AA31">
        <f t="shared" si="9"/>
        <v>0.6</v>
      </c>
      <c r="AB31">
        <f t="shared" si="10"/>
        <v>0</v>
      </c>
      <c r="AC31">
        <f t="shared" si="11"/>
        <v>0</v>
      </c>
      <c r="AD31">
        <f t="shared" si="12"/>
        <v>0</v>
      </c>
      <c r="AE31">
        <f t="shared" si="13"/>
        <v>0</v>
      </c>
      <c r="AF31"/>
      <c r="AG31"/>
      <c r="AH31">
        <f t="shared" si="14"/>
        <v>3</v>
      </c>
      <c r="AI31">
        <f t="shared" si="15"/>
        <v>5</v>
      </c>
      <c r="AJ31" t="str">
        <f t="shared" si="16"/>
        <v>Correct</v>
      </c>
      <c r="AL31" s="96" t="str">
        <f>IFERROR(VLOOKUP(Table1[[#This Row],[RespondentID]],'All Data'!$A:$CO,87,FALSE),"unknown")</f>
        <v>Woman</v>
      </c>
      <c r="AM31" s="96" t="str">
        <f>IFERROR(VLOOKUP(Table1[[#This Row],[RespondentID]],'All Data'!$A:$CO,88,FALSE),"unknown")</f>
        <v>65+ years</v>
      </c>
      <c r="AN31" s="96" t="str">
        <f>IFERROR(VLOOKUP(Table1[[#This Row],[RespondentID]],'All Data'!$A:$CO,89,FALSE),"unknown")</f>
        <v>Suffolk</v>
      </c>
      <c r="AO31" s="96" t="str">
        <f>IFERROR(VLOOKUP(Table1[[#This Row],[RespondentID]],'All Data'!$A:$CO,90,FALSE),"unknown")</f>
        <v>East Northport, 11731</v>
      </c>
      <c r="AP31" s="96" t="str">
        <f>IFERROR(VLOOKUP(Table1[[#This Row],[RespondentID]],'All Data'!$A:$CO,91,FALSE),"unknown")</f>
        <v>White</v>
      </c>
      <c r="AQ31" s="96" t="str">
        <f>IFERROR(VLOOKUP(Table1[[#This Row],[RespondentID]],'All Data'!$A:$CO,92,FALSE),"unknown")</f>
        <v>Not Hispanic or Latino</v>
      </c>
      <c r="AR31" s="96" t="str">
        <f>IFERROR(VLOOKUP(Table1[[#This Row],[RespondentID]],'All Data'!$A:$CO,93,FALSE),"unknown")</f>
        <v>English</v>
      </c>
      <c r="AS31" s="96">
        <f>IFERROR(VLOOKUP(Table1[[#This Row],[RespondentID]],'All Data'!$A:$CW,94,FALSE),"unknown")</f>
        <v>0</v>
      </c>
      <c r="AT31" s="96" t="str">
        <f>IFERROR(VLOOKUP(Table1[[#This Row],[RespondentID]],'All Data'!$A:$CW,95,FALSE),"unknown")</f>
        <v>Graduate school</v>
      </c>
      <c r="AU31" s="96" t="str">
        <f>IFERROR(VLOOKUP(Table1[[#This Row],[RespondentID]],'All Data'!$A:$CW,96,FALSE),"unknown")</f>
        <v>Retired</v>
      </c>
      <c r="AV31" s="96" t="str">
        <f>IFERROR(VLOOKUP(Table1[[#This Row],[RespondentID]],'All Data'!$A:$CW,97,FALSE),"unknown")</f>
        <v>Yes</v>
      </c>
      <c r="AW31" s="96" t="str">
        <f>IFERROR(VLOOKUP(Table1[[#This Row],[RespondentID]],'All Data'!$A:$CW,98,FALSE),"unknown")</f>
        <v>Medicare</v>
      </c>
      <c r="AX31" s="96" t="str">
        <f>IFERROR(VLOOKUP(Table1[[#This Row],[RespondentID]],'All Data'!$A:$CW,99,FALSE),"unknown")</f>
        <v>Yes</v>
      </c>
    </row>
    <row r="32" spans="1:50">
      <c r="A32">
        <v>114456266265</v>
      </c>
      <c r="C32" t="s">
        <v>17</v>
      </c>
      <c r="D32" t="s">
        <v>18</v>
      </c>
      <c r="K32" t="s">
        <v>25</v>
      </c>
      <c r="L32" t="s">
        <v>26</v>
      </c>
      <c r="P32">
        <f t="shared" si="0"/>
        <v>4</v>
      </c>
      <c r="Q32">
        <f t="shared" si="1"/>
        <v>0.75</v>
      </c>
      <c r="R32"/>
      <c r="S32">
        <f t="shared" si="17"/>
        <v>0</v>
      </c>
      <c r="T32">
        <f t="shared" si="2"/>
        <v>0.75</v>
      </c>
      <c r="U32">
        <f t="shared" si="3"/>
        <v>0.75</v>
      </c>
      <c r="V32">
        <f t="shared" si="4"/>
        <v>0</v>
      </c>
      <c r="W32">
        <f t="shared" si="5"/>
        <v>0</v>
      </c>
      <c r="X32">
        <f t="shared" si="6"/>
        <v>0</v>
      </c>
      <c r="Y32">
        <f t="shared" si="7"/>
        <v>0</v>
      </c>
      <c r="Z32">
        <f t="shared" si="8"/>
        <v>0</v>
      </c>
      <c r="AA32">
        <f t="shared" si="9"/>
        <v>0</v>
      </c>
      <c r="AB32">
        <f t="shared" si="10"/>
        <v>0.75</v>
      </c>
      <c r="AC32">
        <f t="shared" si="11"/>
        <v>0.75</v>
      </c>
      <c r="AD32">
        <f t="shared" si="12"/>
        <v>0</v>
      </c>
      <c r="AE32">
        <f t="shared" si="13"/>
        <v>0</v>
      </c>
      <c r="AF32"/>
      <c r="AG32"/>
      <c r="AH32">
        <f t="shared" si="14"/>
        <v>3</v>
      </c>
      <c r="AI32">
        <f t="shared" si="15"/>
        <v>4</v>
      </c>
      <c r="AJ32" t="str">
        <f t="shared" si="16"/>
        <v>Correct</v>
      </c>
      <c r="AL32" s="96" t="str">
        <f>IFERROR(VLOOKUP(Table1[[#This Row],[RespondentID]],'All Data'!$A:$CO,87,FALSE),"unknown")</f>
        <v>Man</v>
      </c>
      <c r="AM32" s="96" t="str">
        <f>IFERROR(VLOOKUP(Table1[[#This Row],[RespondentID]],'All Data'!$A:$CO,88,FALSE),"unknown")</f>
        <v>65+ years</v>
      </c>
      <c r="AN32" s="96" t="str">
        <f>IFERROR(VLOOKUP(Table1[[#This Row],[RespondentID]],'All Data'!$A:$CO,89,FALSE),"unknown")</f>
        <v>Nassau</v>
      </c>
      <c r="AO32" s="96" t="str">
        <f>IFERROR(VLOOKUP(Table1[[#This Row],[RespondentID]],'All Data'!$A:$CO,90,FALSE),"unknown")</f>
        <v>Bellmore, 11710</v>
      </c>
      <c r="AP32" s="96" t="str">
        <f>IFERROR(VLOOKUP(Table1[[#This Row],[RespondentID]],'All Data'!$A:$CO,91,FALSE),"unknown")</f>
        <v>White</v>
      </c>
      <c r="AQ32" s="96" t="str">
        <f>IFERROR(VLOOKUP(Table1[[#This Row],[RespondentID]],'All Data'!$A:$CO,92,FALSE),"unknown")</f>
        <v>Not Hispanic or Latino</v>
      </c>
      <c r="AR32" s="96" t="str">
        <f>IFERROR(VLOOKUP(Table1[[#This Row],[RespondentID]],'All Data'!$A:$CO,93,FALSE),"unknown")</f>
        <v>English</v>
      </c>
      <c r="AS32" s="96" t="str">
        <f>IFERROR(VLOOKUP(Table1[[#This Row],[RespondentID]],'All Data'!$A:$CW,94,FALSE),"unknown")</f>
        <v>$75,000 to $125,000</v>
      </c>
      <c r="AT32" s="96" t="str">
        <f>IFERROR(VLOOKUP(Table1[[#This Row],[RespondentID]],'All Data'!$A:$CW,95,FALSE),"unknown")</f>
        <v>Graduate school</v>
      </c>
      <c r="AU32" s="96" t="str">
        <f>IFERROR(VLOOKUP(Table1[[#This Row],[RespondentID]],'All Data'!$A:$CW,96,FALSE),"unknown")</f>
        <v>Retired</v>
      </c>
      <c r="AV32" s="96" t="str">
        <f>IFERROR(VLOOKUP(Table1[[#This Row],[RespondentID]],'All Data'!$A:$CW,97,FALSE),"unknown")</f>
        <v>Yes</v>
      </c>
      <c r="AW32" s="96" t="str">
        <f>IFERROR(VLOOKUP(Table1[[#This Row],[RespondentID]],'All Data'!$A:$CW,98,FALSE),"unknown")</f>
        <v>Medicare</v>
      </c>
      <c r="AX32" s="96" t="str">
        <f>IFERROR(VLOOKUP(Table1[[#This Row],[RespondentID]],'All Data'!$A:$CW,99,FALSE),"unknown")</f>
        <v>Yes</v>
      </c>
    </row>
    <row r="33" spans="1:50">
      <c r="A33">
        <v>114456263018</v>
      </c>
      <c r="J33" t="s">
        <v>24</v>
      </c>
      <c r="P33">
        <f t="shared" si="0"/>
        <v>1</v>
      </c>
      <c r="Q33">
        <f t="shared" si="1"/>
        <v>3</v>
      </c>
      <c r="R33"/>
      <c r="S33">
        <f t="shared" si="17"/>
        <v>0</v>
      </c>
      <c r="T33">
        <f t="shared" si="2"/>
        <v>0</v>
      </c>
      <c r="U33">
        <f t="shared" si="3"/>
        <v>0</v>
      </c>
      <c r="V33">
        <f t="shared" si="4"/>
        <v>0</v>
      </c>
      <c r="W33">
        <f t="shared" si="5"/>
        <v>0</v>
      </c>
      <c r="X33">
        <f t="shared" si="6"/>
        <v>0</v>
      </c>
      <c r="Y33">
        <f t="shared" si="7"/>
        <v>0</v>
      </c>
      <c r="Z33">
        <f t="shared" si="8"/>
        <v>0</v>
      </c>
      <c r="AA33">
        <f t="shared" si="9"/>
        <v>1</v>
      </c>
      <c r="AB33">
        <f t="shared" si="10"/>
        <v>0</v>
      </c>
      <c r="AC33">
        <f t="shared" si="11"/>
        <v>0</v>
      </c>
      <c r="AD33">
        <f t="shared" si="12"/>
        <v>0</v>
      </c>
      <c r="AE33">
        <f t="shared" si="13"/>
        <v>0</v>
      </c>
      <c r="AF33"/>
      <c r="AG33"/>
      <c r="AH33">
        <f t="shared" si="14"/>
        <v>1</v>
      </c>
      <c r="AI33">
        <f t="shared" si="15"/>
        <v>1</v>
      </c>
      <c r="AJ33" t="str">
        <f t="shared" si="16"/>
        <v>Correct</v>
      </c>
      <c r="AL33" s="96" t="str">
        <f>IFERROR(VLOOKUP(Table1[[#This Row],[RespondentID]],'All Data'!$A:$CO,87,FALSE),"unknown")</f>
        <v>Woman</v>
      </c>
      <c r="AM33" s="96" t="str">
        <f>IFERROR(VLOOKUP(Table1[[#This Row],[RespondentID]],'All Data'!$A:$CO,88,FALSE),"unknown")</f>
        <v>65+ years</v>
      </c>
      <c r="AN33" s="96" t="str">
        <f>IFERROR(VLOOKUP(Table1[[#This Row],[RespondentID]],'All Data'!$A:$CO,89,FALSE),"unknown")</f>
        <v>Nassau</v>
      </c>
      <c r="AO33" s="96" t="str">
        <f>IFERROR(VLOOKUP(Table1[[#This Row],[RespondentID]],'All Data'!$A:$CO,90,FALSE),"unknown")</f>
        <v>New Hyde Park, 11040</v>
      </c>
      <c r="AP33" s="96" t="str">
        <f>IFERROR(VLOOKUP(Table1[[#This Row],[RespondentID]],'All Data'!$A:$CO,91,FALSE),"unknown")</f>
        <v>White</v>
      </c>
      <c r="AQ33" s="96">
        <f>IFERROR(VLOOKUP(Table1[[#This Row],[RespondentID]],'All Data'!$A:$CO,92,FALSE),"unknown")</f>
        <v>0</v>
      </c>
      <c r="AR33" s="96" t="str">
        <f>IFERROR(VLOOKUP(Table1[[#This Row],[RespondentID]],'All Data'!$A:$CO,93,FALSE),"unknown")</f>
        <v>English</v>
      </c>
      <c r="AS33" s="96" t="str">
        <f>IFERROR(VLOOKUP(Table1[[#This Row],[RespondentID]],'All Data'!$A:$CW,94,FALSE),"unknown")</f>
        <v>$75,000 to $125,000</v>
      </c>
      <c r="AT33" s="96" t="str">
        <f>IFERROR(VLOOKUP(Table1[[#This Row],[RespondentID]],'All Data'!$A:$CW,95,FALSE),"unknown")</f>
        <v>High school graduate</v>
      </c>
      <c r="AU33" s="96" t="str">
        <f>IFERROR(VLOOKUP(Table1[[#This Row],[RespondentID]],'All Data'!$A:$CW,96,FALSE),"unknown")</f>
        <v>Retired</v>
      </c>
      <c r="AV33" s="96" t="str">
        <f>IFERROR(VLOOKUP(Table1[[#This Row],[RespondentID]],'All Data'!$A:$CW,97,FALSE),"unknown")</f>
        <v>Yes</v>
      </c>
      <c r="AW33" s="96" t="str">
        <f>IFERROR(VLOOKUP(Table1[[#This Row],[RespondentID]],'All Data'!$A:$CW,98,FALSE),"unknown")</f>
        <v>Medicare</v>
      </c>
      <c r="AX33" s="96" t="str">
        <f>IFERROR(VLOOKUP(Table1[[#This Row],[RespondentID]],'All Data'!$A:$CW,99,FALSE),"unknown")</f>
        <v>Yes</v>
      </c>
    </row>
    <row r="34" spans="1:50">
      <c r="A34">
        <v>114456260972</v>
      </c>
      <c r="C34" t="s">
        <v>17</v>
      </c>
      <c r="P34">
        <f t="shared" si="0"/>
        <v>1</v>
      </c>
      <c r="Q34">
        <f t="shared" si="1"/>
        <v>3</v>
      </c>
      <c r="R34"/>
      <c r="S34">
        <f t="shared" si="17"/>
        <v>0</v>
      </c>
      <c r="T34">
        <f t="shared" si="2"/>
        <v>1</v>
      </c>
      <c r="U34">
        <f t="shared" si="3"/>
        <v>0</v>
      </c>
      <c r="V34">
        <f t="shared" si="4"/>
        <v>0</v>
      </c>
      <c r="W34">
        <f t="shared" si="5"/>
        <v>0</v>
      </c>
      <c r="X34">
        <f t="shared" si="6"/>
        <v>0</v>
      </c>
      <c r="Y34">
        <f t="shared" si="7"/>
        <v>0</v>
      </c>
      <c r="Z34">
        <f t="shared" si="8"/>
        <v>0</v>
      </c>
      <c r="AA34">
        <f t="shared" si="9"/>
        <v>0</v>
      </c>
      <c r="AB34">
        <f t="shared" si="10"/>
        <v>0</v>
      </c>
      <c r="AC34">
        <f t="shared" si="11"/>
        <v>0</v>
      </c>
      <c r="AD34">
        <f t="shared" si="12"/>
        <v>0</v>
      </c>
      <c r="AE34">
        <f t="shared" si="13"/>
        <v>0</v>
      </c>
      <c r="AF34"/>
      <c r="AG34"/>
      <c r="AH34">
        <f t="shared" si="14"/>
        <v>1</v>
      </c>
      <c r="AI34">
        <f t="shared" si="15"/>
        <v>1</v>
      </c>
      <c r="AJ34" t="str">
        <f t="shared" si="16"/>
        <v>Correct</v>
      </c>
      <c r="AL34" s="96" t="str">
        <f>IFERROR(VLOOKUP(Table1[[#This Row],[RespondentID]],'All Data'!$A:$CO,87,FALSE),"unknown")</f>
        <v>Woman</v>
      </c>
      <c r="AM34" s="96" t="str">
        <f>IFERROR(VLOOKUP(Table1[[#This Row],[RespondentID]],'All Data'!$A:$CO,88,FALSE),"unknown")</f>
        <v>55-64 years</v>
      </c>
      <c r="AN34" s="96" t="str">
        <f>IFERROR(VLOOKUP(Table1[[#This Row],[RespondentID]],'All Data'!$A:$CO,89,FALSE),"unknown")</f>
        <v>Queens</v>
      </c>
      <c r="AO34" s="96">
        <f>IFERROR(VLOOKUP(Table1[[#This Row],[RespondentID]],'All Data'!$A:$CO,90,FALSE),"unknown")</f>
        <v>11362</v>
      </c>
      <c r="AP34" s="96" t="str">
        <f>IFERROR(VLOOKUP(Table1[[#This Row],[RespondentID]],'All Data'!$A:$CO,91,FALSE),"unknown")</f>
        <v>White</v>
      </c>
      <c r="AQ34" s="96" t="str">
        <f>IFERROR(VLOOKUP(Table1[[#This Row],[RespondentID]],'All Data'!$A:$CO,92,FALSE),"unknown")</f>
        <v>Not Hispanic or Latino</v>
      </c>
      <c r="AR34" s="96" t="str">
        <f>IFERROR(VLOOKUP(Table1[[#This Row],[RespondentID]],'All Data'!$A:$CO,93,FALSE),"unknown")</f>
        <v>English</v>
      </c>
      <c r="AS34" s="96" t="str">
        <f>IFERROR(VLOOKUP(Table1[[#This Row],[RespondentID]],'All Data'!$A:$CW,94,FALSE),"unknown")</f>
        <v>$35,000 to $49,999</v>
      </c>
      <c r="AT34" s="96" t="str">
        <f>IFERROR(VLOOKUP(Table1[[#This Row],[RespondentID]],'All Data'!$A:$CW,95,FALSE),"unknown")</f>
        <v>Some college</v>
      </c>
      <c r="AU34" s="96" t="str">
        <f>IFERROR(VLOOKUP(Table1[[#This Row],[RespondentID]],'All Data'!$A:$CW,96,FALSE),"unknown")</f>
        <v>Employed for wages</v>
      </c>
      <c r="AV34" s="96" t="str">
        <f>IFERROR(VLOOKUP(Table1[[#This Row],[RespondentID]],'All Data'!$A:$CW,97,FALSE),"unknown")</f>
        <v>Yes</v>
      </c>
      <c r="AW34" s="96" t="str">
        <f>IFERROR(VLOOKUP(Table1[[#This Row],[RespondentID]],'All Data'!$A:$CW,98,FALSE),"unknown")</f>
        <v>Private/Commercial</v>
      </c>
      <c r="AX34" s="96" t="str">
        <f>IFERROR(VLOOKUP(Table1[[#This Row],[RespondentID]],'All Data'!$A:$CW,99,FALSE),"unknown")</f>
        <v>Yes</v>
      </c>
    </row>
    <row r="35" spans="1:50">
      <c r="A35">
        <v>114456258368</v>
      </c>
      <c r="H35" t="s">
        <v>22</v>
      </c>
      <c r="P35">
        <f t="shared" si="0"/>
        <v>1</v>
      </c>
      <c r="Q35">
        <f t="shared" si="1"/>
        <v>3</v>
      </c>
      <c r="R35"/>
      <c r="S35">
        <f t="shared" si="17"/>
        <v>0</v>
      </c>
      <c r="T35">
        <f t="shared" si="2"/>
        <v>0</v>
      </c>
      <c r="U35">
        <f t="shared" si="3"/>
        <v>0</v>
      </c>
      <c r="V35">
        <f t="shared" si="4"/>
        <v>0</v>
      </c>
      <c r="W35">
        <f t="shared" si="5"/>
        <v>0</v>
      </c>
      <c r="X35">
        <f t="shared" si="6"/>
        <v>0</v>
      </c>
      <c r="Y35">
        <f t="shared" si="7"/>
        <v>1</v>
      </c>
      <c r="Z35">
        <f t="shared" si="8"/>
        <v>0</v>
      </c>
      <c r="AA35">
        <f t="shared" si="9"/>
        <v>0</v>
      </c>
      <c r="AB35">
        <f t="shared" si="10"/>
        <v>0</v>
      </c>
      <c r="AC35">
        <f t="shared" si="11"/>
        <v>0</v>
      </c>
      <c r="AD35">
        <f t="shared" si="12"/>
        <v>0</v>
      </c>
      <c r="AE35">
        <f t="shared" si="13"/>
        <v>0</v>
      </c>
      <c r="AF35"/>
      <c r="AG35"/>
      <c r="AH35">
        <f t="shared" si="14"/>
        <v>1</v>
      </c>
      <c r="AI35">
        <f t="shared" si="15"/>
        <v>1</v>
      </c>
      <c r="AJ35" t="str">
        <f t="shared" si="16"/>
        <v>Correct</v>
      </c>
      <c r="AL35" s="96">
        <f>IFERROR(VLOOKUP(Table1[[#This Row],[RespondentID]],'All Data'!$A:$CO,87,FALSE),"unknown")</f>
        <v>0</v>
      </c>
      <c r="AM35" s="96" t="str">
        <f>IFERROR(VLOOKUP(Table1[[#This Row],[RespondentID]],'All Data'!$A:$CO,88,FALSE),"unknown")</f>
        <v>65+ years</v>
      </c>
      <c r="AN35" s="96" t="str">
        <f>IFERROR(VLOOKUP(Table1[[#This Row],[RespondentID]],'All Data'!$A:$CO,89,FALSE),"unknown")</f>
        <v>Queens</v>
      </c>
      <c r="AO35" s="96">
        <f>IFERROR(VLOOKUP(Table1[[#This Row],[RespondentID]],'All Data'!$A:$CO,90,FALSE),"unknown")</f>
        <v>11362</v>
      </c>
      <c r="AP35" s="96" t="str">
        <f>IFERROR(VLOOKUP(Table1[[#This Row],[RespondentID]],'All Data'!$A:$CO,91,FALSE),"unknown")</f>
        <v>White</v>
      </c>
      <c r="AQ35" s="96">
        <f>IFERROR(VLOOKUP(Table1[[#This Row],[RespondentID]],'All Data'!$A:$CO,92,FALSE),"unknown")</f>
        <v>0</v>
      </c>
      <c r="AR35" s="96">
        <f>IFERROR(VLOOKUP(Table1[[#This Row],[RespondentID]],'All Data'!$A:$CO,93,FALSE),"unknown")</f>
        <v>0</v>
      </c>
      <c r="AS35" s="96" t="str">
        <f>IFERROR(VLOOKUP(Table1[[#This Row],[RespondentID]],'All Data'!$A:$CW,94,FALSE),"unknown")</f>
        <v>$50,000 to $74,999</v>
      </c>
      <c r="AT35" s="96" t="str">
        <f>IFERROR(VLOOKUP(Table1[[#This Row],[RespondentID]],'All Data'!$A:$CW,95,FALSE),"unknown")</f>
        <v>Some college</v>
      </c>
      <c r="AU35" s="96" t="str">
        <f>IFERROR(VLOOKUP(Table1[[#This Row],[RespondentID]],'All Data'!$A:$CW,96,FALSE),"unknown")</f>
        <v>Retired</v>
      </c>
      <c r="AV35" s="96" t="str">
        <f>IFERROR(VLOOKUP(Table1[[#This Row],[RespondentID]],'All Data'!$A:$CW,97,FALSE),"unknown")</f>
        <v>Yes</v>
      </c>
      <c r="AW35" s="96" t="str">
        <f>IFERROR(VLOOKUP(Table1[[#This Row],[RespondentID]],'All Data'!$A:$CW,98,FALSE),"unknown")</f>
        <v>Medicare</v>
      </c>
      <c r="AX35" s="96" t="str">
        <f>IFERROR(VLOOKUP(Table1[[#This Row],[RespondentID]],'All Data'!$A:$CW,99,FALSE),"unknown")</f>
        <v>No</v>
      </c>
    </row>
    <row r="36" spans="1:50">
      <c r="A36">
        <v>114456256262</v>
      </c>
      <c r="C36" t="s">
        <v>17</v>
      </c>
      <c r="D36" t="s">
        <v>18</v>
      </c>
      <c r="J36" t="s">
        <v>24</v>
      </c>
      <c r="P36">
        <f t="shared" si="0"/>
        <v>3</v>
      </c>
      <c r="Q36">
        <f t="shared" si="1"/>
        <v>1</v>
      </c>
      <c r="R36"/>
      <c r="S36">
        <f t="shared" si="17"/>
        <v>0</v>
      </c>
      <c r="T36">
        <f t="shared" si="2"/>
        <v>1</v>
      </c>
      <c r="U36">
        <f t="shared" si="3"/>
        <v>1</v>
      </c>
      <c r="V36">
        <f t="shared" si="4"/>
        <v>0</v>
      </c>
      <c r="W36">
        <f t="shared" si="5"/>
        <v>0</v>
      </c>
      <c r="X36">
        <f t="shared" si="6"/>
        <v>0</v>
      </c>
      <c r="Y36">
        <f t="shared" si="7"/>
        <v>0</v>
      </c>
      <c r="Z36">
        <f t="shared" si="8"/>
        <v>0</v>
      </c>
      <c r="AA36">
        <f t="shared" si="9"/>
        <v>1</v>
      </c>
      <c r="AB36">
        <f t="shared" si="10"/>
        <v>0</v>
      </c>
      <c r="AC36">
        <f t="shared" si="11"/>
        <v>0</v>
      </c>
      <c r="AD36">
        <f t="shared" si="12"/>
        <v>0</v>
      </c>
      <c r="AE36">
        <f t="shared" si="13"/>
        <v>0</v>
      </c>
      <c r="AF36"/>
      <c r="AG36"/>
      <c r="AH36">
        <f t="shared" si="14"/>
        <v>3</v>
      </c>
      <c r="AI36">
        <f t="shared" si="15"/>
        <v>3</v>
      </c>
      <c r="AJ36" t="str">
        <f t="shared" si="16"/>
        <v>Correct</v>
      </c>
      <c r="AL36" s="96" t="str">
        <f>IFERROR(VLOOKUP(Table1[[#This Row],[RespondentID]],'All Data'!$A:$CO,87,FALSE),"unknown")</f>
        <v>Woman</v>
      </c>
      <c r="AM36" s="96" t="str">
        <f>IFERROR(VLOOKUP(Table1[[#This Row],[RespondentID]],'All Data'!$A:$CO,88,FALSE),"unknown")</f>
        <v>65+ years</v>
      </c>
      <c r="AN36" s="96" t="str">
        <f>IFERROR(VLOOKUP(Table1[[#This Row],[RespondentID]],'All Data'!$A:$CO,89,FALSE),"unknown")</f>
        <v>Queens</v>
      </c>
      <c r="AO36" s="96">
        <f>IFERROR(VLOOKUP(Table1[[#This Row],[RespondentID]],'All Data'!$A:$CO,90,FALSE),"unknown")</f>
        <v>11362</v>
      </c>
      <c r="AP36" s="96" t="str">
        <f>IFERROR(VLOOKUP(Table1[[#This Row],[RespondentID]],'All Data'!$A:$CO,91,FALSE),"unknown")</f>
        <v>White</v>
      </c>
      <c r="AQ36" s="96" t="str">
        <f>IFERROR(VLOOKUP(Table1[[#This Row],[RespondentID]],'All Data'!$A:$CO,92,FALSE),"unknown")</f>
        <v>Not Hispanic or Latino</v>
      </c>
      <c r="AR36" s="96" t="str">
        <f>IFERROR(VLOOKUP(Table1[[#This Row],[RespondentID]],'All Data'!$A:$CO,93,FALSE),"unknown")</f>
        <v>English</v>
      </c>
      <c r="AS36" s="96">
        <f>IFERROR(VLOOKUP(Table1[[#This Row],[RespondentID]],'All Data'!$A:$CW,94,FALSE),"unknown")</f>
        <v>0</v>
      </c>
      <c r="AT36" s="96" t="str">
        <f>IFERROR(VLOOKUP(Table1[[#This Row],[RespondentID]],'All Data'!$A:$CW,95,FALSE),"unknown")</f>
        <v>Graduate school</v>
      </c>
      <c r="AU36" s="96" t="str">
        <f>IFERROR(VLOOKUP(Table1[[#This Row],[RespondentID]],'All Data'!$A:$CW,96,FALSE),"unknown")</f>
        <v>Retired</v>
      </c>
      <c r="AV36" s="96">
        <f>IFERROR(VLOOKUP(Table1[[#This Row],[RespondentID]],'All Data'!$A:$CW,97,FALSE),"unknown")</f>
        <v>0</v>
      </c>
      <c r="AW36" s="96" t="str">
        <f>IFERROR(VLOOKUP(Table1[[#This Row],[RespondentID]],'All Data'!$A:$CW,98,FALSE),"unknown")</f>
        <v>Medicare</v>
      </c>
      <c r="AX36" s="96" t="str">
        <f>IFERROR(VLOOKUP(Table1[[#This Row],[RespondentID]],'All Data'!$A:$CW,99,FALSE),"unknown")</f>
        <v>Yes</v>
      </c>
    </row>
    <row r="37" spans="1:50">
      <c r="A37">
        <v>114456250882</v>
      </c>
      <c r="E37" t="s">
        <v>19</v>
      </c>
      <c r="G37" t="s">
        <v>21</v>
      </c>
      <c r="H37" t="s">
        <v>22</v>
      </c>
      <c r="I37" t="s">
        <v>23</v>
      </c>
      <c r="P37">
        <f t="shared" si="0"/>
        <v>4</v>
      </c>
      <c r="Q37">
        <f t="shared" si="1"/>
        <v>0.75</v>
      </c>
      <c r="R37"/>
      <c r="S37">
        <f t="shared" si="17"/>
        <v>0</v>
      </c>
      <c r="T37">
        <f t="shared" si="2"/>
        <v>0</v>
      </c>
      <c r="U37">
        <f t="shared" si="3"/>
        <v>0</v>
      </c>
      <c r="V37">
        <f t="shared" si="4"/>
        <v>0.75</v>
      </c>
      <c r="W37">
        <f t="shared" si="5"/>
        <v>0</v>
      </c>
      <c r="X37">
        <f t="shared" si="6"/>
        <v>0.75</v>
      </c>
      <c r="Y37">
        <f t="shared" si="7"/>
        <v>0.75</v>
      </c>
      <c r="Z37">
        <f t="shared" si="8"/>
        <v>0.75</v>
      </c>
      <c r="AA37">
        <f t="shared" si="9"/>
        <v>0</v>
      </c>
      <c r="AB37">
        <f t="shared" si="10"/>
        <v>0</v>
      </c>
      <c r="AC37">
        <f t="shared" si="11"/>
        <v>0</v>
      </c>
      <c r="AD37">
        <f t="shared" si="12"/>
        <v>0</v>
      </c>
      <c r="AE37">
        <f t="shared" si="13"/>
        <v>0</v>
      </c>
      <c r="AF37"/>
      <c r="AG37"/>
      <c r="AH37">
        <f t="shared" si="14"/>
        <v>3</v>
      </c>
      <c r="AI37">
        <f t="shared" si="15"/>
        <v>4</v>
      </c>
      <c r="AJ37" t="str">
        <f t="shared" si="16"/>
        <v>Correct</v>
      </c>
      <c r="AL37" s="96" t="str">
        <f>IFERROR(VLOOKUP(Table1[[#This Row],[RespondentID]],'All Data'!$A:$CO,87,FALSE),"unknown")</f>
        <v>Woman</v>
      </c>
      <c r="AM37" s="96" t="str">
        <f>IFERROR(VLOOKUP(Table1[[#This Row],[RespondentID]],'All Data'!$A:$CO,88,FALSE),"unknown")</f>
        <v>65+ years</v>
      </c>
      <c r="AN37" s="96" t="str">
        <f>IFERROR(VLOOKUP(Table1[[#This Row],[RespondentID]],'All Data'!$A:$CO,89,FALSE),"unknown")</f>
        <v>Queens</v>
      </c>
      <c r="AO37" s="96">
        <f>IFERROR(VLOOKUP(Table1[[#This Row],[RespondentID]],'All Data'!$A:$CO,90,FALSE),"unknown")</f>
        <v>11362</v>
      </c>
      <c r="AP37" s="96" t="str">
        <f>IFERROR(VLOOKUP(Table1[[#This Row],[RespondentID]],'All Data'!$A:$CO,91,FALSE),"unknown")</f>
        <v>White</v>
      </c>
      <c r="AQ37" s="96" t="str">
        <f>IFERROR(VLOOKUP(Table1[[#This Row],[RespondentID]],'All Data'!$A:$CO,92,FALSE),"unknown")</f>
        <v>Not Hispanic or Latino</v>
      </c>
      <c r="AR37" s="96" t="str">
        <f>IFERROR(VLOOKUP(Table1[[#This Row],[RespondentID]],'All Data'!$A:$CO,93,FALSE),"unknown")</f>
        <v>English</v>
      </c>
      <c r="AS37" s="96" t="str">
        <f>IFERROR(VLOOKUP(Table1[[#This Row],[RespondentID]],'All Data'!$A:$CW,94,FALSE),"unknown")</f>
        <v>$50,000 to $74,999</v>
      </c>
      <c r="AT37" s="96" t="str">
        <f>IFERROR(VLOOKUP(Table1[[#This Row],[RespondentID]],'All Data'!$A:$CW,95,FALSE),"unknown")</f>
        <v>High school graduate</v>
      </c>
      <c r="AU37" s="96" t="str">
        <f>IFERROR(VLOOKUP(Table1[[#This Row],[RespondentID]],'All Data'!$A:$CW,96,FALSE),"unknown")</f>
        <v>Retired</v>
      </c>
      <c r="AV37" s="96" t="str">
        <f>IFERROR(VLOOKUP(Table1[[#This Row],[RespondentID]],'All Data'!$A:$CW,97,FALSE),"unknown")</f>
        <v>Yes</v>
      </c>
      <c r="AW37" s="96" t="str">
        <f>IFERROR(VLOOKUP(Table1[[#This Row],[RespondentID]],'All Data'!$A:$CW,98,FALSE),"unknown")</f>
        <v>Private/Commercial</v>
      </c>
      <c r="AX37" s="96" t="str">
        <f>IFERROR(VLOOKUP(Table1[[#This Row],[RespondentID]],'All Data'!$A:$CW,99,FALSE),"unknown")</f>
        <v>Yes</v>
      </c>
    </row>
    <row r="38" spans="1:50">
      <c r="A38">
        <v>114456248416</v>
      </c>
      <c r="C38" t="s">
        <v>17</v>
      </c>
      <c r="D38" t="s">
        <v>18</v>
      </c>
      <c r="P38">
        <f t="shared" si="0"/>
        <v>2</v>
      </c>
      <c r="Q38">
        <f t="shared" si="1"/>
        <v>1.5</v>
      </c>
      <c r="R38"/>
      <c r="S38">
        <f t="shared" si="17"/>
        <v>0</v>
      </c>
      <c r="T38">
        <f t="shared" si="2"/>
        <v>1</v>
      </c>
      <c r="U38">
        <f t="shared" si="3"/>
        <v>1</v>
      </c>
      <c r="V38">
        <f t="shared" si="4"/>
        <v>0</v>
      </c>
      <c r="W38">
        <f t="shared" si="5"/>
        <v>0</v>
      </c>
      <c r="X38">
        <f t="shared" si="6"/>
        <v>0</v>
      </c>
      <c r="Y38">
        <f t="shared" si="7"/>
        <v>0</v>
      </c>
      <c r="Z38">
        <f t="shared" si="8"/>
        <v>0</v>
      </c>
      <c r="AA38">
        <f t="shared" si="9"/>
        <v>0</v>
      </c>
      <c r="AB38">
        <f t="shared" si="10"/>
        <v>0</v>
      </c>
      <c r="AC38">
        <f t="shared" si="11"/>
        <v>0</v>
      </c>
      <c r="AD38">
        <f t="shared" si="12"/>
        <v>0</v>
      </c>
      <c r="AE38">
        <f t="shared" si="13"/>
        <v>0</v>
      </c>
      <c r="AF38"/>
      <c r="AG38"/>
      <c r="AH38">
        <f t="shared" si="14"/>
        <v>2</v>
      </c>
      <c r="AI38">
        <f t="shared" si="15"/>
        <v>2</v>
      </c>
      <c r="AJ38" t="str">
        <f t="shared" si="16"/>
        <v>Correct</v>
      </c>
      <c r="AL38" s="96" t="str">
        <f>IFERROR(VLOOKUP(Table1[[#This Row],[RespondentID]],'All Data'!$A:$CO,87,FALSE),"unknown")</f>
        <v>Man</v>
      </c>
      <c r="AM38" s="96" t="str">
        <f>IFERROR(VLOOKUP(Table1[[#This Row],[RespondentID]],'All Data'!$A:$CO,88,FALSE),"unknown")</f>
        <v>65+ years</v>
      </c>
      <c r="AN38" s="96" t="str">
        <f>IFERROR(VLOOKUP(Table1[[#This Row],[RespondentID]],'All Data'!$A:$CO,89,FALSE),"unknown")</f>
        <v>Queens</v>
      </c>
      <c r="AO38" s="96">
        <f>IFERROR(VLOOKUP(Table1[[#This Row],[RespondentID]],'All Data'!$A:$CO,90,FALSE),"unknown")</f>
        <v>11362</v>
      </c>
      <c r="AP38" s="96" t="str">
        <f>IFERROR(VLOOKUP(Table1[[#This Row],[RespondentID]],'All Data'!$A:$CO,91,FALSE),"unknown")</f>
        <v>White</v>
      </c>
      <c r="AQ38" s="96" t="str">
        <f>IFERROR(VLOOKUP(Table1[[#This Row],[RespondentID]],'All Data'!$A:$CO,92,FALSE),"unknown")</f>
        <v>Not Hispanic or Latino</v>
      </c>
      <c r="AR38" s="96" t="str">
        <f>IFERROR(VLOOKUP(Table1[[#This Row],[RespondentID]],'All Data'!$A:$CO,93,FALSE),"unknown")</f>
        <v>English</v>
      </c>
      <c r="AS38" s="96" t="str">
        <f>IFERROR(VLOOKUP(Table1[[#This Row],[RespondentID]],'All Data'!$A:$CW,94,FALSE),"unknown")</f>
        <v>Over $125,000</v>
      </c>
      <c r="AT38" s="96" t="str">
        <f>IFERROR(VLOOKUP(Table1[[#This Row],[RespondentID]],'All Data'!$A:$CW,95,FALSE),"unknown")</f>
        <v>College graduate</v>
      </c>
      <c r="AU38" s="96" t="str">
        <f>IFERROR(VLOOKUP(Table1[[#This Row],[RespondentID]],'All Data'!$A:$CW,96,FALSE),"unknown")</f>
        <v>Retired</v>
      </c>
      <c r="AV38" s="96" t="str">
        <f>IFERROR(VLOOKUP(Table1[[#This Row],[RespondentID]],'All Data'!$A:$CW,97,FALSE),"unknown")</f>
        <v>Yes</v>
      </c>
      <c r="AW38" s="96" t="str">
        <f>IFERROR(VLOOKUP(Table1[[#This Row],[RespondentID]],'All Data'!$A:$CW,98,FALSE),"unknown")</f>
        <v>Medicare, Private/Commercial</v>
      </c>
      <c r="AX38" s="96" t="str">
        <f>IFERROR(VLOOKUP(Table1[[#This Row],[RespondentID]],'All Data'!$A:$CW,99,FALSE),"unknown")</f>
        <v>Yes</v>
      </c>
    </row>
    <row r="39" spans="1:50">
      <c r="A39">
        <v>114456244927</v>
      </c>
      <c r="E39" t="s">
        <v>19</v>
      </c>
      <c r="G39" t="s">
        <v>21</v>
      </c>
      <c r="K39" t="s">
        <v>25</v>
      </c>
      <c r="P39">
        <f t="shared" si="0"/>
        <v>3</v>
      </c>
      <c r="Q39">
        <f t="shared" si="1"/>
        <v>1</v>
      </c>
      <c r="R39"/>
      <c r="S39">
        <f t="shared" si="17"/>
        <v>0</v>
      </c>
      <c r="T39">
        <f t="shared" si="2"/>
        <v>0</v>
      </c>
      <c r="U39">
        <f t="shared" si="3"/>
        <v>0</v>
      </c>
      <c r="V39">
        <f t="shared" si="4"/>
        <v>1</v>
      </c>
      <c r="W39">
        <f t="shared" si="5"/>
        <v>0</v>
      </c>
      <c r="X39">
        <f t="shared" si="6"/>
        <v>1</v>
      </c>
      <c r="Y39">
        <f t="shared" si="7"/>
        <v>0</v>
      </c>
      <c r="Z39">
        <f t="shared" si="8"/>
        <v>0</v>
      </c>
      <c r="AA39">
        <f t="shared" si="9"/>
        <v>0</v>
      </c>
      <c r="AB39">
        <f t="shared" si="10"/>
        <v>1</v>
      </c>
      <c r="AC39">
        <f t="shared" si="11"/>
        <v>0</v>
      </c>
      <c r="AD39">
        <f t="shared" si="12"/>
        <v>0</v>
      </c>
      <c r="AE39">
        <f t="shared" si="13"/>
        <v>0</v>
      </c>
      <c r="AF39"/>
      <c r="AG39"/>
      <c r="AH39">
        <f t="shared" si="14"/>
        <v>3</v>
      </c>
      <c r="AI39">
        <f t="shared" si="15"/>
        <v>3</v>
      </c>
      <c r="AJ39" t="str">
        <f t="shared" si="16"/>
        <v>Correct</v>
      </c>
      <c r="AL39" s="96" t="str">
        <f>IFERROR(VLOOKUP(Table1[[#This Row],[RespondentID]],'All Data'!$A:$CO,87,FALSE),"unknown")</f>
        <v>Man</v>
      </c>
      <c r="AM39" s="96" t="str">
        <f>IFERROR(VLOOKUP(Table1[[#This Row],[RespondentID]],'All Data'!$A:$CO,88,FALSE),"unknown")</f>
        <v>65+ years</v>
      </c>
      <c r="AN39" s="96" t="str">
        <f>IFERROR(VLOOKUP(Table1[[#This Row],[RespondentID]],'All Data'!$A:$CO,89,FALSE),"unknown")</f>
        <v>Queens</v>
      </c>
      <c r="AO39" s="96">
        <f>IFERROR(VLOOKUP(Table1[[#This Row],[RespondentID]],'All Data'!$A:$CO,90,FALSE),"unknown")</f>
        <v>11362</v>
      </c>
      <c r="AP39" s="96" t="str">
        <f>IFERROR(VLOOKUP(Table1[[#This Row],[RespondentID]],'All Data'!$A:$CO,91,FALSE),"unknown")</f>
        <v>White</v>
      </c>
      <c r="AQ39" s="96" t="str">
        <f>IFERROR(VLOOKUP(Table1[[#This Row],[RespondentID]],'All Data'!$A:$CO,92,FALSE),"unknown")</f>
        <v>Not Hispanic or Latino</v>
      </c>
      <c r="AR39" s="96">
        <f>IFERROR(VLOOKUP(Table1[[#This Row],[RespondentID]],'All Data'!$A:$CO,93,FALSE),"unknown")</f>
        <v>0</v>
      </c>
      <c r="AS39" s="96" t="str">
        <f>IFERROR(VLOOKUP(Table1[[#This Row],[RespondentID]],'All Data'!$A:$CW,94,FALSE),"unknown")</f>
        <v>$50,000 to $74,999</v>
      </c>
      <c r="AT39" s="96" t="str">
        <f>IFERROR(VLOOKUP(Table1[[#This Row],[RespondentID]],'All Data'!$A:$CW,95,FALSE),"unknown")</f>
        <v>High school graduate</v>
      </c>
      <c r="AU39" s="96" t="str">
        <f>IFERROR(VLOOKUP(Table1[[#This Row],[RespondentID]],'All Data'!$A:$CW,96,FALSE),"unknown")</f>
        <v>Retired</v>
      </c>
      <c r="AV39" s="96" t="str">
        <f>IFERROR(VLOOKUP(Table1[[#This Row],[RespondentID]],'All Data'!$A:$CW,97,FALSE),"unknown")</f>
        <v>Yes</v>
      </c>
      <c r="AW39" s="96" t="str">
        <f>IFERROR(VLOOKUP(Table1[[#This Row],[RespondentID]],'All Data'!$A:$CW,98,FALSE),"unknown")</f>
        <v>Medicare</v>
      </c>
      <c r="AX39" s="96" t="str">
        <f>IFERROR(VLOOKUP(Table1[[#This Row],[RespondentID]],'All Data'!$A:$CW,99,FALSE),"unknown")</f>
        <v>Yes</v>
      </c>
    </row>
    <row r="40" spans="1:50">
      <c r="A40">
        <v>114456242380</v>
      </c>
      <c r="D40" t="s">
        <v>18</v>
      </c>
      <c r="E40" t="s">
        <v>19</v>
      </c>
      <c r="J40" t="s">
        <v>24</v>
      </c>
      <c r="P40">
        <f t="shared" si="0"/>
        <v>3</v>
      </c>
      <c r="Q40">
        <f t="shared" si="1"/>
        <v>1</v>
      </c>
      <c r="R40"/>
      <c r="S40">
        <f t="shared" si="17"/>
        <v>0</v>
      </c>
      <c r="T40">
        <f t="shared" si="2"/>
        <v>0</v>
      </c>
      <c r="U40">
        <f t="shared" si="3"/>
        <v>1</v>
      </c>
      <c r="V40">
        <f t="shared" si="4"/>
        <v>1</v>
      </c>
      <c r="W40">
        <f t="shared" si="5"/>
        <v>0</v>
      </c>
      <c r="X40">
        <f t="shared" si="6"/>
        <v>0</v>
      </c>
      <c r="Y40">
        <f t="shared" si="7"/>
        <v>0</v>
      </c>
      <c r="Z40">
        <f t="shared" si="8"/>
        <v>0</v>
      </c>
      <c r="AA40">
        <f t="shared" si="9"/>
        <v>1</v>
      </c>
      <c r="AB40">
        <f t="shared" si="10"/>
        <v>0</v>
      </c>
      <c r="AC40">
        <f t="shared" si="11"/>
        <v>0</v>
      </c>
      <c r="AD40">
        <f t="shared" si="12"/>
        <v>0</v>
      </c>
      <c r="AE40">
        <f t="shared" si="13"/>
        <v>0</v>
      </c>
      <c r="AF40"/>
      <c r="AG40"/>
      <c r="AH40">
        <f t="shared" si="14"/>
        <v>3</v>
      </c>
      <c r="AI40">
        <f t="shared" si="15"/>
        <v>3</v>
      </c>
      <c r="AJ40" t="str">
        <f t="shared" si="16"/>
        <v>Correct</v>
      </c>
      <c r="AL40" s="96" t="str">
        <f>IFERROR(VLOOKUP(Table1[[#This Row],[RespondentID]],'All Data'!$A:$CO,87,FALSE),"unknown")</f>
        <v>Man</v>
      </c>
      <c r="AM40" s="96" t="str">
        <f>IFERROR(VLOOKUP(Table1[[#This Row],[RespondentID]],'All Data'!$A:$CO,88,FALSE),"unknown")</f>
        <v>65+ years</v>
      </c>
      <c r="AN40" s="96" t="str">
        <f>IFERROR(VLOOKUP(Table1[[#This Row],[RespondentID]],'All Data'!$A:$CO,89,FALSE),"unknown")</f>
        <v>Queens</v>
      </c>
      <c r="AO40" s="96">
        <f>IFERROR(VLOOKUP(Table1[[#This Row],[RespondentID]],'All Data'!$A:$CO,90,FALSE),"unknown")</f>
        <v>11302</v>
      </c>
      <c r="AP40" s="96" t="str">
        <f>IFERROR(VLOOKUP(Table1[[#This Row],[RespondentID]],'All Data'!$A:$CO,91,FALSE),"unknown")</f>
        <v>White</v>
      </c>
      <c r="AQ40" s="96" t="str">
        <f>IFERROR(VLOOKUP(Table1[[#This Row],[RespondentID]],'All Data'!$A:$CO,92,FALSE),"unknown")</f>
        <v>Not Hispanic or Latino</v>
      </c>
      <c r="AR40" s="96" t="str">
        <f>IFERROR(VLOOKUP(Table1[[#This Row],[RespondentID]],'All Data'!$A:$CO,93,FALSE),"unknown")</f>
        <v>English</v>
      </c>
      <c r="AS40" s="96" t="str">
        <f>IFERROR(VLOOKUP(Table1[[#This Row],[RespondentID]],'All Data'!$A:$CW,94,FALSE),"unknown")</f>
        <v>Over $125,000</v>
      </c>
      <c r="AT40" s="96" t="str">
        <f>IFERROR(VLOOKUP(Table1[[#This Row],[RespondentID]],'All Data'!$A:$CW,95,FALSE),"unknown")</f>
        <v>College graduate</v>
      </c>
      <c r="AU40" s="96" t="str">
        <f>IFERROR(VLOOKUP(Table1[[#This Row],[RespondentID]],'All Data'!$A:$CW,96,FALSE),"unknown")</f>
        <v>Retired</v>
      </c>
      <c r="AV40" s="96" t="str">
        <f>IFERROR(VLOOKUP(Table1[[#This Row],[RespondentID]],'All Data'!$A:$CW,97,FALSE),"unknown")</f>
        <v>Yes</v>
      </c>
      <c r="AW40" s="96" t="str">
        <f>IFERROR(VLOOKUP(Table1[[#This Row],[RespondentID]],'All Data'!$A:$CW,98,FALSE),"unknown")</f>
        <v>Medicare</v>
      </c>
      <c r="AX40" s="96" t="str">
        <f>IFERROR(VLOOKUP(Table1[[#This Row],[RespondentID]],'All Data'!$A:$CW,99,FALSE),"unknown")</f>
        <v>Yes</v>
      </c>
    </row>
    <row r="41" spans="1:50">
      <c r="A41">
        <v>114456239612</v>
      </c>
      <c r="C41" t="s">
        <v>17</v>
      </c>
      <c r="D41" t="s">
        <v>18</v>
      </c>
      <c r="G41" t="s">
        <v>21</v>
      </c>
      <c r="P41">
        <f t="shared" si="0"/>
        <v>3</v>
      </c>
      <c r="Q41">
        <f t="shared" si="1"/>
        <v>1</v>
      </c>
      <c r="R41"/>
      <c r="S41">
        <f t="shared" si="17"/>
        <v>0</v>
      </c>
      <c r="T41">
        <f t="shared" si="2"/>
        <v>1</v>
      </c>
      <c r="U41">
        <f t="shared" si="3"/>
        <v>1</v>
      </c>
      <c r="V41">
        <f t="shared" si="4"/>
        <v>0</v>
      </c>
      <c r="W41">
        <f t="shared" si="5"/>
        <v>0</v>
      </c>
      <c r="X41">
        <f t="shared" si="6"/>
        <v>1</v>
      </c>
      <c r="Y41">
        <f t="shared" si="7"/>
        <v>0</v>
      </c>
      <c r="Z41">
        <f t="shared" si="8"/>
        <v>0</v>
      </c>
      <c r="AA41">
        <f t="shared" si="9"/>
        <v>0</v>
      </c>
      <c r="AB41">
        <f t="shared" si="10"/>
        <v>0</v>
      </c>
      <c r="AC41">
        <f t="shared" si="11"/>
        <v>0</v>
      </c>
      <c r="AD41">
        <f t="shared" si="12"/>
        <v>0</v>
      </c>
      <c r="AE41">
        <f t="shared" si="13"/>
        <v>0</v>
      </c>
      <c r="AF41"/>
      <c r="AG41"/>
      <c r="AH41">
        <f t="shared" si="14"/>
        <v>3</v>
      </c>
      <c r="AI41">
        <f t="shared" si="15"/>
        <v>3</v>
      </c>
      <c r="AJ41" t="str">
        <f t="shared" si="16"/>
        <v>Correct</v>
      </c>
      <c r="AL41" s="96" t="str">
        <f>IFERROR(VLOOKUP(Table1[[#This Row],[RespondentID]],'All Data'!$A:$CO,87,FALSE),"unknown")</f>
        <v>Woman</v>
      </c>
      <c r="AM41" s="96" t="str">
        <f>IFERROR(VLOOKUP(Table1[[#This Row],[RespondentID]],'All Data'!$A:$CO,88,FALSE),"unknown")</f>
        <v>65+ years</v>
      </c>
      <c r="AN41" s="96" t="str">
        <f>IFERROR(VLOOKUP(Table1[[#This Row],[RespondentID]],'All Data'!$A:$CO,89,FALSE),"unknown")</f>
        <v>Queens</v>
      </c>
      <c r="AO41" s="96">
        <f>IFERROR(VLOOKUP(Table1[[#This Row],[RespondentID]],'All Data'!$A:$CO,90,FALSE),"unknown")</f>
        <v>11362</v>
      </c>
      <c r="AP41" s="96" t="str">
        <f>IFERROR(VLOOKUP(Table1[[#This Row],[RespondentID]],'All Data'!$A:$CO,91,FALSE),"unknown")</f>
        <v>White</v>
      </c>
      <c r="AQ41" s="96" t="str">
        <f>IFERROR(VLOOKUP(Table1[[#This Row],[RespondentID]],'All Data'!$A:$CO,92,FALSE),"unknown")</f>
        <v>Not Hispanic or Latino</v>
      </c>
      <c r="AR41" s="96" t="str">
        <f>IFERROR(VLOOKUP(Table1[[#This Row],[RespondentID]],'All Data'!$A:$CO,93,FALSE),"unknown")</f>
        <v>English</v>
      </c>
      <c r="AS41" s="96" t="str">
        <f>IFERROR(VLOOKUP(Table1[[#This Row],[RespondentID]],'All Data'!$A:$CW,94,FALSE),"unknown")</f>
        <v>$20,000 to $34,999</v>
      </c>
      <c r="AT41" s="96" t="str">
        <f>IFERROR(VLOOKUP(Table1[[#This Row],[RespondentID]],'All Data'!$A:$CW,95,FALSE),"unknown")</f>
        <v>Some college</v>
      </c>
      <c r="AU41" s="96" t="str">
        <f>IFERROR(VLOOKUP(Table1[[#This Row],[RespondentID]],'All Data'!$A:$CW,96,FALSE),"unknown")</f>
        <v>Retired</v>
      </c>
      <c r="AV41" s="96" t="str">
        <f>IFERROR(VLOOKUP(Table1[[#This Row],[RespondentID]],'All Data'!$A:$CW,97,FALSE),"unknown")</f>
        <v>Yes</v>
      </c>
      <c r="AW41" s="96" t="str">
        <f>IFERROR(VLOOKUP(Table1[[#This Row],[RespondentID]],'All Data'!$A:$CW,98,FALSE),"unknown")</f>
        <v>Private/Commercial</v>
      </c>
      <c r="AX41" s="96" t="str">
        <f>IFERROR(VLOOKUP(Table1[[#This Row],[RespondentID]],'All Data'!$A:$CW,99,FALSE),"unknown")</f>
        <v>Yes</v>
      </c>
    </row>
    <row r="42" spans="1:50">
      <c r="A42">
        <v>114456226428</v>
      </c>
      <c r="C42" t="s">
        <v>17</v>
      </c>
      <c r="P42">
        <f t="shared" si="0"/>
        <v>1</v>
      </c>
      <c r="Q42">
        <f t="shared" si="1"/>
        <v>3</v>
      </c>
      <c r="R42"/>
      <c r="S42">
        <f t="shared" si="17"/>
        <v>0</v>
      </c>
      <c r="T42">
        <f t="shared" si="2"/>
        <v>1</v>
      </c>
      <c r="U42">
        <f t="shared" si="3"/>
        <v>0</v>
      </c>
      <c r="V42">
        <f t="shared" si="4"/>
        <v>0</v>
      </c>
      <c r="W42">
        <f t="shared" si="5"/>
        <v>0</v>
      </c>
      <c r="X42">
        <f t="shared" si="6"/>
        <v>0</v>
      </c>
      <c r="Y42">
        <f t="shared" si="7"/>
        <v>0</v>
      </c>
      <c r="Z42">
        <f t="shared" si="8"/>
        <v>0</v>
      </c>
      <c r="AA42">
        <f t="shared" si="9"/>
        <v>0</v>
      </c>
      <c r="AB42">
        <f t="shared" si="10"/>
        <v>0</v>
      </c>
      <c r="AC42">
        <f t="shared" si="11"/>
        <v>0</v>
      </c>
      <c r="AD42">
        <f t="shared" si="12"/>
        <v>0</v>
      </c>
      <c r="AE42">
        <f t="shared" si="13"/>
        <v>0</v>
      </c>
      <c r="AF42"/>
      <c r="AG42"/>
      <c r="AH42">
        <f t="shared" si="14"/>
        <v>1</v>
      </c>
      <c r="AI42">
        <f t="shared" si="15"/>
        <v>1</v>
      </c>
      <c r="AJ42" t="str">
        <f t="shared" si="16"/>
        <v>Correct</v>
      </c>
      <c r="AL42" s="96" t="str">
        <f>IFERROR(VLOOKUP(Table1[[#This Row],[RespondentID]],'All Data'!$A:$CO,87,FALSE),"unknown")</f>
        <v>Woman</v>
      </c>
      <c r="AM42" s="96" t="str">
        <f>IFERROR(VLOOKUP(Table1[[#This Row],[RespondentID]],'All Data'!$A:$CO,88,FALSE),"unknown")</f>
        <v>65+ years</v>
      </c>
      <c r="AN42" s="96" t="str">
        <f>IFERROR(VLOOKUP(Table1[[#This Row],[RespondentID]],'All Data'!$A:$CO,89,FALSE),"unknown")</f>
        <v>Nassau</v>
      </c>
      <c r="AO42" s="96" t="str">
        <f>IFERROR(VLOOKUP(Table1[[#This Row],[RespondentID]],'All Data'!$A:$CO,90,FALSE),"unknown")</f>
        <v>Freeport, 11520</v>
      </c>
      <c r="AP42" s="96" t="str">
        <f>IFERROR(VLOOKUP(Table1[[#This Row],[RespondentID]],'All Data'!$A:$CO,91,FALSE),"unknown")</f>
        <v>White</v>
      </c>
      <c r="AQ42" s="96">
        <f>IFERROR(VLOOKUP(Table1[[#This Row],[RespondentID]],'All Data'!$A:$CO,92,FALSE),"unknown")</f>
        <v>0</v>
      </c>
      <c r="AR42" s="96" t="str">
        <f>IFERROR(VLOOKUP(Table1[[#This Row],[RespondentID]],'All Data'!$A:$CO,93,FALSE),"unknown")</f>
        <v>English</v>
      </c>
      <c r="AS42" s="96">
        <f>IFERROR(VLOOKUP(Table1[[#This Row],[RespondentID]],'All Data'!$A:$CW,94,FALSE),"unknown")</f>
        <v>0</v>
      </c>
      <c r="AT42" s="96" t="str">
        <f>IFERROR(VLOOKUP(Table1[[#This Row],[RespondentID]],'All Data'!$A:$CW,95,FALSE),"unknown")</f>
        <v>High school graduate</v>
      </c>
      <c r="AU42" s="96" t="str">
        <f>IFERROR(VLOOKUP(Table1[[#This Row],[RespondentID]],'All Data'!$A:$CW,96,FALSE),"unknown")</f>
        <v>Retired</v>
      </c>
      <c r="AV42" s="96" t="str">
        <f>IFERROR(VLOOKUP(Table1[[#This Row],[RespondentID]],'All Data'!$A:$CW,97,FALSE),"unknown")</f>
        <v>Yes</v>
      </c>
      <c r="AW42" s="96" t="str">
        <f>IFERROR(VLOOKUP(Table1[[#This Row],[RespondentID]],'All Data'!$A:$CW,98,FALSE),"unknown")</f>
        <v>Medicare</v>
      </c>
      <c r="AX42" s="96">
        <f>IFERROR(VLOOKUP(Table1[[#This Row],[RespondentID]],'All Data'!$A:$CW,99,FALSE),"unknown")</f>
        <v>0</v>
      </c>
    </row>
    <row r="43" spans="1:50">
      <c r="A43">
        <v>114456233181</v>
      </c>
      <c r="P43">
        <f t="shared" si="0"/>
        <v>0</v>
      </c>
      <c r="Q43" t="e">
        <f t="shared" si="1"/>
        <v>#DIV/0!</v>
      </c>
      <c r="R43"/>
      <c r="S43">
        <f t="shared" si="17"/>
        <v>0</v>
      </c>
      <c r="T43">
        <f t="shared" si="2"/>
        <v>0</v>
      </c>
      <c r="U43">
        <f t="shared" si="3"/>
        <v>0</v>
      </c>
      <c r="V43">
        <f t="shared" si="4"/>
        <v>0</v>
      </c>
      <c r="W43">
        <f t="shared" si="5"/>
        <v>0</v>
      </c>
      <c r="X43">
        <f t="shared" si="6"/>
        <v>0</v>
      </c>
      <c r="Y43">
        <f t="shared" si="7"/>
        <v>0</v>
      </c>
      <c r="Z43">
        <f t="shared" si="8"/>
        <v>0</v>
      </c>
      <c r="AA43">
        <f t="shared" si="9"/>
        <v>0</v>
      </c>
      <c r="AB43">
        <f t="shared" si="10"/>
        <v>0</v>
      </c>
      <c r="AC43">
        <f t="shared" si="11"/>
        <v>0</v>
      </c>
      <c r="AD43">
        <f t="shared" si="12"/>
        <v>0</v>
      </c>
      <c r="AE43">
        <f t="shared" si="13"/>
        <v>0</v>
      </c>
      <c r="AF43"/>
      <c r="AG43"/>
      <c r="AH43">
        <f t="shared" si="14"/>
        <v>0</v>
      </c>
      <c r="AI43">
        <f t="shared" si="15"/>
        <v>0</v>
      </c>
      <c r="AJ43" t="str">
        <f t="shared" si="16"/>
        <v>Correct</v>
      </c>
      <c r="AL43" s="96" t="str">
        <f>IFERROR(VLOOKUP(Table1[[#This Row],[RespondentID]],'All Data'!$A:$CO,87,FALSE),"unknown")</f>
        <v>Woman</v>
      </c>
      <c r="AM43" s="96" t="str">
        <f>IFERROR(VLOOKUP(Table1[[#This Row],[RespondentID]],'All Data'!$A:$CO,88,FALSE),"unknown")</f>
        <v>65+ years</v>
      </c>
      <c r="AN43" s="96" t="str">
        <f>IFERROR(VLOOKUP(Table1[[#This Row],[RespondentID]],'All Data'!$A:$CO,89,FALSE),"unknown")</f>
        <v>Nassau</v>
      </c>
      <c r="AO43" s="96" t="str">
        <f>IFERROR(VLOOKUP(Table1[[#This Row],[RespondentID]],'All Data'!$A:$CO,90,FALSE),"unknown")</f>
        <v>Massapequa, 11758</v>
      </c>
      <c r="AP43" s="96" t="str">
        <f>IFERROR(VLOOKUP(Table1[[#This Row],[RespondentID]],'All Data'!$A:$CO,91,FALSE),"unknown")</f>
        <v>White</v>
      </c>
      <c r="AQ43" s="96" t="str">
        <f>IFERROR(VLOOKUP(Table1[[#This Row],[RespondentID]],'All Data'!$A:$CO,92,FALSE),"unknown")</f>
        <v>Not Hispanic or Latino</v>
      </c>
      <c r="AR43" s="96" t="str">
        <f>IFERROR(VLOOKUP(Table1[[#This Row],[RespondentID]],'All Data'!$A:$CO,93,FALSE),"unknown")</f>
        <v>English</v>
      </c>
      <c r="AS43" s="96" t="str">
        <f>IFERROR(VLOOKUP(Table1[[#This Row],[RespondentID]],'All Data'!$A:$CW,94,FALSE),"unknown")</f>
        <v>$20,000 to $34,999</v>
      </c>
      <c r="AT43" s="96" t="str">
        <f>IFERROR(VLOOKUP(Table1[[#This Row],[RespondentID]],'All Data'!$A:$CW,95,FALSE),"unknown")</f>
        <v>Some college</v>
      </c>
      <c r="AU43" s="96" t="str">
        <f>IFERROR(VLOOKUP(Table1[[#This Row],[RespondentID]],'All Data'!$A:$CW,96,FALSE),"unknown")</f>
        <v>Retired</v>
      </c>
      <c r="AV43" s="96" t="str">
        <f>IFERROR(VLOOKUP(Table1[[#This Row],[RespondentID]],'All Data'!$A:$CW,97,FALSE),"unknown")</f>
        <v>Yes</v>
      </c>
      <c r="AW43" s="96" t="str">
        <f>IFERROR(VLOOKUP(Table1[[#This Row],[RespondentID]],'All Data'!$A:$CW,98,FALSE),"unknown")</f>
        <v>Medicare</v>
      </c>
      <c r="AX43" s="96">
        <f>IFERROR(VLOOKUP(Table1[[#This Row],[RespondentID]],'All Data'!$A:$CW,99,FALSE),"unknown")</f>
        <v>0</v>
      </c>
    </row>
    <row r="44" spans="1:50">
      <c r="A44">
        <v>114456230710</v>
      </c>
      <c r="E44" t="s">
        <v>19</v>
      </c>
      <c r="P44">
        <f t="shared" si="0"/>
        <v>1</v>
      </c>
      <c r="Q44">
        <f t="shared" si="1"/>
        <v>3</v>
      </c>
      <c r="R44"/>
      <c r="S44">
        <f t="shared" si="17"/>
        <v>0</v>
      </c>
      <c r="T44">
        <f t="shared" si="2"/>
        <v>0</v>
      </c>
      <c r="U44">
        <f t="shared" si="3"/>
        <v>0</v>
      </c>
      <c r="V44">
        <f t="shared" si="4"/>
        <v>1</v>
      </c>
      <c r="W44">
        <f t="shared" si="5"/>
        <v>0</v>
      </c>
      <c r="X44">
        <f t="shared" si="6"/>
        <v>0</v>
      </c>
      <c r="Y44">
        <f t="shared" si="7"/>
        <v>0</v>
      </c>
      <c r="Z44">
        <f t="shared" si="8"/>
        <v>0</v>
      </c>
      <c r="AA44">
        <f t="shared" si="9"/>
        <v>0</v>
      </c>
      <c r="AB44">
        <f t="shared" si="10"/>
        <v>0</v>
      </c>
      <c r="AC44">
        <f t="shared" si="11"/>
        <v>0</v>
      </c>
      <c r="AD44">
        <f t="shared" si="12"/>
        <v>0</v>
      </c>
      <c r="AE44">
        <f t="shared" si="13"/>
        <v>0</v>
      </c>
      <c r="AF44"/>
      <c r="AG44"/>
      <c r="AH44">
        <f t="shared" si="14"/>
        <v>1</v>
      </c>
      <c r="AI44">
        <f t="shared" si="15"/>
        <v>1</v>
      </c>
      <c r="AJ44" t="str">
        <f t="shared" si="16"/>
        <v>Correct</v>
      </c>
      <c r="AL44" s="96" t="str">
        <f>IFERROR(VLOOKUP(Table1[[#This Row],[RespondentID]],'All Data'!$A:$CO,87,FALSE),"unknown")</f>
        <v>Woman</v>
      </c>
      <c r="AM44" s="96" t="str">
        <f>IFERROR(VLOOKUP(Table1[[#This Row],[RespondentID]],'All Data'!$A:$CO,88,FALSE),"unknown")</f>
        <v>55-64 years</v>
      </c>
      <c r="AN44" s="96" t="str">
        <f>IFERROR(VLOOKUP(Table1[[#This Row],[RespondentID]],'All Data'!$A:$CO,89,FALSE),"unknown")</f>
        <v>Nassau</v>
      </c>
      <c r="AO44" s="96" t="str">
        <f>IFERROR(VLOOKUP(Table1[[#This Row],[RespondentID]],'All Data'!$A:$CO,90,FALSE),"unknown")</f>
        <v>Old Bethpage, 11804</v>
      </c>
      <c r="AP44" s="96" t="str">
        <f>IFERROR(VLOOKUP(Table1[[#This Row],[RespondentID]],'All Data'!$A:$CO,91,FALSE),"unknown")</f>
        <v>White</v>
      </c>
      <c r="AQ44" s="96" t="str">
        <f>IFERROR(VLOOKUP(Table1[[#This Row],[RespondentID]],'All Data'!$A:$CO,92,FALSE),"unknown")</f>
        <v>Not Hispanic or Latino</v>
      </c>
      <c r="AR44" s="96" t="str">
        <f>IFERROR(VLOOKUP(Table1[[#This Row],[RespondentID]],'All Data'!$A:$CO,93,FALSE),"unknown")</f>
        <v>English</v>
      </c>
      <c r="AS44" s="96" t="str">
        <f>IFERROR(VLOOKUP(Table1[[#This Row],[RespondentID]],'All Data'!$A:$CW,94,FALSE),"unknown")</f>
        <v>$35,000 to $49,999</v>
      </c>
      <c r="AT44" s="96" t="str">
        <f>IFERROR(VLOOKUP(Table1[[#This Row],[RespondentID]],'All Data'!$A:$CW,95,FALSE),"unknown")</f>
        <v>Technical school</v>
      </c>
      <c r="AU44" s="96" t="str">
        <f>IFERROR(VLOOKUP(Table1[[#This Row],[RespondentID]],'All Data'!$A:$CW,96,FALSE),"unknown")</f>
        <v>Employed for wages</v>
      </c>
      <c r="AV44" s="96" t="str">
        <f>IFERROR(VLOOKUP(Table1[[#This Row],[RespondentID]],'All Data'!$A:$CW,97,FALSE),"unknown")</f>
        <v>Yes</v>
      </c>
      <c r="AW44" s="96" t="str">
        <f>IFERROR(VLOOKUP(Table1[[#This Row],[RespondentID]],'All Data'!$A:$CW,98,FALSE),"unknown")</f>
        <v>Private/Commercial</v>
      </c>
      <c r="AX44" s="96" t="str">
        <f>IFERROR(VLOOKUP(Table1[[#This Row],[RespondentID]],'All Data'!$A:$CW,99,FALSE),"unknown")</f>
        <v>Yes</v>
      </c>
    </row>
    <row r="45" spans="1:50">
      <c r="A45">
        <v>114449860737</v>
      </c>
      <c r="B45" t="s">
        <v>16</v>
      </c>
      <c r="D45" t="s">
        <v>18</v>
      </c>
      <c r="J45" t="s">
        <v>24</v>
      </c>
      <c r="K45" t="s">
        <v>25</v>
      </c>
      <c r="P45">
        <f t="shared" si="0"/>
        <v>4</v>
      </c>
      <c r="Q45">
        <f t="shared" si="1"/>
        <v>0.75</v>
      </c>
      <c r="R45"/>
      <c r="S45">
        <f t="shared" si="17"/>
        <v>0.75</v>
      </c>
      <c r="T45">
        <f t="shared" si="2"/>
        <v>0</v>
      </c>
      <c r="U45">
        <f t="shared" si="3"/>
        <v>0.75</v>
      </c>
      <c r="V45">
        <f t="shared" si="4"/>
        <v>0</v>
      </c>
      <c r="W45">
        <f t="shared" si="5"/>
        <v>0</v>
      </c>
      <c r="X45">
        <f t="shared" si="6"/>
        <v>0</v>
      </c>
      <c r="Y45">
        <f t="shared" si="7"/>
        <v>0</v>
      </c>
      <c r="Z45">
        <f t="shared" si="8"/>
        <v>0</v>
      </c>
      <c r="AA45">
        <f t="shared" si="9"/>
        <v>0.75</v>
      </c>
      <c r="AB45">
        <f t="shared" si="10"/>
        <v>0.75</v>
      </c>
      <c r="AC45">
        <f t="shared" si="11"/>
        <v>0</v>
      </c>
      <c r="AD45">
        <f t="shared" si="12"/>
        <v>0</v>
      </c>
      <c r="AE45">
        <f t="shared" si="13"/>
        <v>0</v>
      </c>
      <c r="AF45"/>
      <c r="AG45"/>
      <c r="AH45">
        <f t="shared" si="14"/>
        <v>3</v>
      </c>
      <c r="AI45">
        <f t="shared" si="15"/>
        <v>4</v>
      </c>
      <c r="AJ45" t="str">
        <f t="shared" si="16"/>
        <v>Correct</v>
      </c>
      <c r="AL45" s="96" t="str">
        <f>IFERROR(VLOOKUP(Table1[[#This Row],[RespondentID]],'All Data'!$A:$CO,87,FALSE),"unknown")</f>
        <v>Woman</v>
      </c>
      <c r="AM45" s="96" t="str">
        <f>IFERROR(VLOOKUP(Table1[[#This Row],[RespondentID]],'All Data'!$A:$CO,88,FALSE),"unknown")</f>
        <v>35-44 years</v>
      </c>
      <c r="AN45" s="96" t="str">
        <f>IFERROR(VLOOKUP(Table1[[#This Row],[RespondentID]],'All Data'!$A:$CO,89,FALSE),"unknown")</f>
        <v>Queens</v>
      </c>
      <c r="AO45" s="96">
        <f>IFERROR(VLOOKUP(Table1[[#This Row],[RespondentID]],'All Data'!$A:$CO,90,FALSE),"unknown")</f>
        <v>11693</v>
      </c>
      <c r="AP45" s="96" t="str">
        <f>IFERROR(VLOOKUP(Table1[[#This Row],[RespondentID]],'All Data'!$A:$CO,91,FALSE),"unknown")</f>
        <v>Other (please specify)</v>
      </c>
      <c r="AQ45" s="96" t="str">
        <f>IFERROR(VLOOKUP(Table1[[#This Row],[RespondentID]],'All Data'!$A:$CO,92,FALSE),"unknown")</f>
        <v>Hispanic or Latino</v>
      </c>
      <c r="AR45" s="96" t="str">
        <f>IFERROR(VLOOKUP(Table1[[#This Row],[RespondentID]],'All Data'!$A:$CO,93,FALSE),"unknown")</f>
        <v>English</v>
      </c>
      <c r="AS45" s="96" t="str">
        <f>IFERROR(VLOOKUP(Table1[[#This Row],[RespondentID]],'All Data'!$A:$CW,94,FALSE),"unknown")</f>
        <v>$50,000 to $74,999</v>
      </c>
      <c r="AT45" s="96" t="str">
        <f>IFERROR(VLOOKUP(Table1[[#This Row],[RespondentID]],'All Data'!$A:$CW,95,FALSE),"unknown")</f>
        <v>College graduate</v>
      </c>
      <c r="AU45" s="96" t="str">
        <f>IFERROR(VLOOKUP(Table1[[#This Row],[RespondentID]],'All Data'!$A:$CW,96,FALSE),"unknown")</f>
        <v>Self-employed</v>
      </c>
      <c r="AV45" s="96" t="str">
        <f>IFERROR(VLOOKUP(Table1[[#This Row],[RespondentID]],'All Data'!$A:$CW,97,FALSE),"unknown")</f>
        <v>Yes</v>
      </c>
      <c r="AW45" s="96" t="str">
        <f>IFERROR(VLOOKUP(Table1[[#This Row],[RespondentID]],'All Data'!$A:$CW,98,FALSE),"unknown")</f>
        <v>Medicaid</v>
      </c>
      <c r="AX45" s="96" t="str">
        <f>IFERROR(VLOOKUP(Table1[[#This Row],[RespondentID]],'All Data'!$A:$CW,99,FALSE),"unknown")</f>
        <v>Yes</v>
      </c>
    </row>
    <row r="46" spans="1:50">
      <c r="A46">
        <v>114449779544</v>
      </c>
      <c r="O46" t="s">
        <v>496</v>
      </c>
      <c r="P46">
        <f t="shared" si="0"/>
        <v>0</v>
      </c>
      <c r="Q46" t="e">
        <f t="shared" si="1"/>
        <v>#DIV/0!</v>
      </c>
      <c r="R46"/>
      <c r="S46">
        <f t="shared" si="17"/>
        <v>0</v>
      </c>
      <c r="T46">
        <f t="shared" si="2"/>
        <v>0</v>
      </c>
      <c r="U46">
        <f t="shared" si="3"/>
        <v>0</v>
      </c>
      <c r="V46">
        <f t="shared" si="4"/>
        <v>0</v>
      </c>
      <c r="W46">
        <f t="shared" si="5"/>
        <v>0</v>
      </c>
      <c r="X46">
        <f t="shared" si="6"/>
        <v>0</v>
      </c>
      <c r="Y46">
        <f t="shared" si="7"/>
        <v>0</v>
      </c>
      <c r="Z46">
        <f t="shared" si="8"/>
        <v>0</v>
      </c>
      <c r="AA46">
        <f t="shared" si="9"/>
        <v>0</v>
      </c>
      <c r="AB46">
        <f t="shared" si="10"/>
        <v>0</v>
      </c>
      <c r="AC46">
        <f t="shared" si="11"/>
        <v>0</v>
      </c>
      <c r="AD46">
        <f t="shared" si="12"/>
        <v>0</v>
      </c>
      <c r="AE46">
        <f t="shared" si="13"/>
        <v>0</v>
      </c>
      <c r="AF46"/>
      <c r="AG46"/>
      <c r="AH46">
        <f t="shared" si="14"/>
        <v>0</v>
      </c>
      <c r="AI46">
        <f t="shared" si="15"/>
        <v>0</v>
      </c>
      <c r="AJ46" t="str">
        <f t="shared" si="16"/>
        <v>Correct</v>
      </c>
      <c r="AL46" s="96" t="str">
        <f>IFERROR(VLOOKUP(Table1[[#This Row],[RespondentID]],'All Data'!$A:$CO,87,FALSE),"unknown")</f>
        <v>Man</v>
      </c>
      <c r="AM46" s="96" t="str">
        <f>IFERROR(VLOOKUP(Table1[[#This Row],[RespondentID]],'All Data'!$A:$CO,88,FALSE),"unknown")</f>
        <v>55-64 years</v>
      </c>
      <c r="AN46" s="96" t="str">
        <f>IFERROR(VLOOKUP(Table1[[#This Row],[RespondentID]],'All Data'!$A:$CO,89,FALSE),"unknown")</f>
        <v>Suffolk</v>
      </c>
      <c r="AO46" s="96" t="str">
        <f>IFERROR(VLOOKUP(Table1[[#This Row],[RespondentID]],'All Data'!$A:$CO,90,FALSE),"unknown")</f>
        <v>East Islip, 11730</v>
      </c>
      <c r="AP46" s="96" t="str">
        <f>IFERROR(VLOOKUP(Table1[[#This Row],[RespondentID]],'All Data'!$A:$CO,91,FALSE),"unknown")</f>
        <v>White</v>
      </c>
      <c r="AQ46" s="96" t="str">
        <f>IFERROR(VLOOKUP(Table1[[#This Row],[RespondentID]],'All Data'!$A:$CO,92,FALSE),"unknown")</f>
        <v>Not Hispanic or Latino</v>
      </c>
      <c r="AR46" s="96" t="str">
        <f>IFERROR(VLOOKUP(Table1[[#This Row],[RespondentID]],'All Data'!$A:$CO,93,FALSE),"unknown")</f>
        <v>English</v>
      </c>
      <c r="AS46" s="96" t="str">
        <f>IFERROR(VLOOKUP(Table1[[#This Row],[RespondentID]],'All Data'!$A:$CW,94,FALSE),"unknown")</f>
        <v>Over $125,000</v>
      </c>
      <c r="AT46" s="96" t="str">
        <f>IFERROR(VLOOKUP(Table1[[#This Row],[RespondentID]],'All Data'!$A:$CW,95,FALSE),"unknown")</f>
        <v>Graduate school</v>
      </c>
      <c r="AU46" s="96" t="str">
        <f>IFERROR(VLOOKUP(Table1[[#This Row],[RespondentID]],'All Data'!$A:$CW,96,FALSE),"unknown")</f>
        <v>Employed for wages</v>
      </c>
      <c r="AV46" s="96" t="str">
        <f>IFERROR(VLOOKUP(Table1[[#This Row],[RespondentID]],'All Data'!$A:$CW,97,FALSE),"unknown")</f>
        <v>Yes</v>
      </c>
      <c r="AW46" s="96" t="str">
        <f>IFERROR(VLOOKUP(Table1[[#This Row],[RespondentID]],'All Data'!$A:$CW,98,FALSE),"unknown")</f>
        <v>Private/Commercial</v>
      </c>
      <c r="AX46" s="96" t="str">
        <f>IFERROR(VLOOKUP(Table1[[#This Row],[RespondentID]],'All Data'!$A:$CW,99,FALSE),"unknown")</f>
        <v>Yes</v>
      </c>
    </row>
    <row r="47" spans="1:50">
      <c r="A47">
        <v>114448354262</v>
      </c>
      <c r="C47" t="s">
        <v>17</v>
      </c>
      <c r="D47" t="s">
        <v>18</v>
      </c>
      <c r="K47" t="s">
        <v>25</v>
      </c>
      <c r="P47">
        <f t="shared" si="0"/>
        <v>3</v>
      </c>
      <c r="Q47">
        <f t="shared" si="1"/>
        <v>1</v>
      </c>
      <c r="R47"/>
      <c r="S47">
        <f t="shared" si="17"/>
        <v>0</v>
      </c>
      <c r="T47">
        <f t="shared" si="2"/>
        <v>1</v>
      </c>
      <c r="U47">
        <f t="shared" si="3"/>
        <v>1</v>
      </c>
      <c r="V47">
        <f t="shared" si="4"/>
        <v>0</v>
      </c>
      <c r="W47">
        <f t="shared" si="5"/>
        <v>0</v>
      </c>
      <c r="X47">
        <f t="shared" si="6"/>
        <v>0</v>
      </c>
      <c r="Y47">
        <f t="shared" si="7"/>
        <v>0</v>
      </c>
      <c r="Z47">
        <f t="shared" si="8"/>
        <v>0</v>
      </c>
      <c r="AA47">
        <f t="shared" si="9"/>
        <v>0</v>
      </c>
      <c r="AB47">
        <f t="shared" si="10"/>
        <v>1</v>
      </c>
      <c r="AC47">
        <f t="shared" si="11"/>
        <v>0</v>
      </c>
      <c r="AD47">
        <f t="shared" si="12"/>
        <v>0</v>
      </c>
      <c r="AE47">
        <f t="shared" si="13"/>
        <v>0</v>
      </c>
      <c r="AF47"/>
      <c r="AG47"/>
      <c r="AH47">
        <f t="shared" si="14"/>
        <v>3</v>
      </c>
      <c r="AI47">
        <f t="shared" si="15"/>
        <v>3</v>
      </c>
      <c r="AJ47" t="str">
        <f t="shared" si="16"/>
        <v>Correct</v>
      </c>
      <c r="AL47" s="96" t="str">
        <f>IFERROR(VLOOKUP(Table1[[#This Row],[RespondentID]],'All Data'!$A:$CO,87,FALSE),"unknown")</f>
        <v>Woman</v>
      </c>
      <c r="AM47" s="96" t="str">
        <f>IFERROR(VLOOKUP(Table1[[#This Row],[RespondentID]],'All Data'!$A:$CO,88,FALSE),"unknown")</f>
        <v>65+ years</v>
      </c>
      <c r="AN47" s="96" t="str">
        <f>IFERROR(VLOOKUP(Table1[[#This Row],[RespondentID]],'All Data'!$A:$CO,89,FALSE),"unknown")</f>
        <v>Queens</v>
      </c>
      <c r="AO47" s="96">
        <f>IFERROR(VLOOKUP(Table1[[#This Row],[RespondentID]],'All Data'!$A:$CO,90,FALSE),"unknown")</f>
        <v>11694</v>
      </c>
      <c r="AP47" s="96" t="str">
        <f>IFERROR(VLOOKUP(Table1[[#This Row],[RespondentID]],'All Data'!$A:$CO,91,FALSE),"unknown")</f>
        <v>White</v>
      </c>
      <c r="AQ47" s="96" t="str">
        <f>IFERROR(VLOOKUP(Table1[[#This Row],[RespondentID]],'All Data'!$A:$CO,92,FALSE),"unknown")</f>
        <v>Not Hispanic or Latino</v>
      </c>
      <c r="AR47" s="96" t="str">
        <f>IFERROR(VLOOKUP(Table1[[#This Row],[RespondentID]],'All Data'!$A:$CO,93,FALSE),"unknown")</f>
        <v>English</v>
      </c>
      <c r="AS47" s="96" t="str">
        <f>IFERROR(VLOOKUP(Table1[[#This Row],[RespondentID]],'All Data'!$A:$CW,94,FALSE),"unknown")</f>
        <v>$50,000 to $74,999</v>
      </c>
      <c r="AT47" s="96" t="str">
        <f>IFERROR(VLOOKUP(Table1[[#This Row],[RespondentID]],'All Data'!$A:$CW,95,FALSE),"unknown")</f>
        <v>Some college</v>
      </c>
      <c r="AU47" s="96" t="str">
        <f>IFERROR(VLOOKUP(Table1[[#This Row],[RespondentID]],'All Data'!$A:$CW,96,FALSE),"unknown")</f>
        <v>Retired</v>
      </c>
      <c r="AV47" s="96" t="str">
        <f>IFERROR(VLOOKUP(Table1[[#This Row],[RespondentID]],'All Data'!$A:$CW,97,FALSE),"unknown")</f>
        <v>Yes</v>
      </c>
      <c r="AW47" s="96" t="str">
        <f>IFERROR(VLOOKUP(Table1[[#This Row],[RespondentID]],'All Data'!$A:$CW,98,FALSE),"unknown")</f>
        <v>Medicare</v>
      </c>
      <c r="AX47" s="96" t="str">
        <f>IFERROR(VLOOKUP(Table1[[#This Row],[RespondentID]],'All Data'!$A:$CW,99,FALSE),"unknown")</f>
        <v>Yes</v>
      </c>
    </row>
    <row r="48" spans="1:50">
      <c r="A48">
        <v>114446451533</v>
      </c>
      <c r="B48" t="s">
        <v>16</v>
      </c>
      <c r="D48" t="s">
        <v>18</v>
      </c>
      <c r="E48" t="s">
        <v>19</v>
      </c>
      <c r="F48" t="s">
        <v>20</v>
      </c>
      <c r="G48" t="s">
        <v>21</v>
      </c>
      <c r="H48" t="s">
        <v>22</v>
      </c>
      <c r="I48" t="s">
        <v>23</v>
      </c>
      <c r="J48" t="s">
        <v>24</v>
      </c>
      <c r="K48" t="s">
        <v>25</v>
      </c>
      <c r="L48" t="s">
        <v>26</v>
      </c>
      <c r="M48" t="s">
        <v>27</v>
      </c>
      <c r="N48" t="s">
        <v>28</v>
      </c>
      <c r="P48">
        <f t="shared" si="0"/>
        <v>12</v>
      </c>
      <c r="Q48">
        <f t="shared" si="1"/>
        <v>0.25</v>
      </c>
      <c r="R48"/>
      <c r="S48">
        <f t="shared" si="17"/>
        <v>0.25</v>
      </c>
      <c r="T48">
        <f t="shared" si="2"/>
        <v>0</v>
      </c>
      <c r="U48">
        <f t="shared" si="3"/>
        <v>0.25</v>
      </c>
      <c r="V48">
        <f t="shared" si="4"/>
        <v>0.25</v>
      </c>
      <c r="W48">
        <f t="shared" si="5"/>
        <v>0.25</v>
      </c>
      <c r="X48">
        <f t="shared" si="6"/>
        <v>0.25</v>
      </c>
      <c r="Y48">
        <f t="shared" si="7"/>
        <v>0.25</v>
      </c>
      <c r="Z48">
        <f t="shared" si="8"/>
        <v>0.25</v>
      </c>
      <c r="AA48">
        <f t="shared" si="9"/>
        <v>0.25</v>
      </c>
      <c r="AB48">
        <f t="shared" si="10"/>
        <v>0.25</v>
      </c>
      <c r="AC48">
        <f t="shared" si="11"/>
        <v>0.25</v>
      </c>
      <c r="AD48">
        <f t="shared" si="12"/>
        <v>0.25</v>
      </c>
      <c r="AE48">
        <f t="shared" si="13"/>
        <v>0.25</v>
      </c>
      <c r="AF48"/>
      <c r="AG48"/>
      <c r="AH48">
        <f t="shared" si="14"/>
        <v>3</v>
      </c>
      <c r="AI48">
        <f t="shared" si="15"/>
        <v>12</v>
      </c>
      <c r="AJ48" t="str">
        <f t="shared" si="16"/>
        <v>Correct</v>
      </c>
      <c r="AL48" s="96" t="str">
        <f>IFERROR(VLOOKUP(Table1[[#This Row],[RespondentID]],'All Data'!$A:$CO,87,FALSE),"unknown")</f>
        <v>Woman</v>
      </c>
      <c r="AM48" s="96" t="str">
        <f>IFERROR(VLOOKUP(Table1[[#This Row],[RespondentID]],'All Data'!$A:$CO,88,FALSE),"unknown")</f>
        <v>65+ years</v>
      </c>
      <c r="AN48" s="96" t="str">
        <f>IFERROR(VLOOKUP(Table1[[#This Row],[RespondentID]],'All Data'!$A:$CO,89,FALSE),"unknown")</f>
        <v>Queens</v>
      </c>
      <c r="AO48" s="96">
        <f>IFERROR(VLOOKUP(Table1[[#This Row],[RespondentID]],'All Data'!$A:$CO,90,FALSE),"unknown")</f>
        <v>11694</v>
      </c>
      <c r="AP48" s="96" t="str">
        <f>IFERROR(VLOOKUP(Table1[[#This Row],[RespondentID]],'All Data'!$A:$CO,91,FALSE),"unknown")</f>
        <v>White</v>
      </c>
      <c r="AQ48" s="96" t="str">
        <f>IFERROR(VLOOKUP(Table1[[#This Row],[RespondentID]],'All Data'!$A:$CO,92,FALSE),"unknown")</f>
        <v>Unknown</v>
      </c>
      <c r="AR48" s="96" t="str">
        <f>IFERROR(VLOOKUP(Table1[[#This Row],[RespondentID]],'All Data'!$A:$CO,93,FALSE),"unknown")</f>
        <v>English</v>
      </c>
      <c r="AS48" s="96" t="str">
        <f>IFERROR(VLOOKUP(Table1[[#This Row],[RespondentID]],'All Data'!$A:$CW,94,FALSE),"unknown")</f>
        <v>$35,000 to $49,999</v>
      </c>
      <c r="AT48" s="96" t="str">
        <f>IFERROR(VLOOKUP(Table1[[#This Row],[RespondentID]],'All Data'!$A:$CW,95,FALSE),"unknown")</f>
        <v>College graduate</v>
      </c>
      <c r="AU48" s="96" t="str">
        <f>IFERROR(VLOOKUP(Table1[[#This Row],[RespondentID]],'All Data'!$A:$CW,96,FALSE),"unknown")</f>
        <v>Retired</v>
      </c>
      <c r="AV48" s="96" t="str">
        <f>IFERROR(VLOOKUP(Table1[[#This Row],[RespondentID]],'All Data'!$A:$CW,97,FALSE),"unknown")</f>
        <v>Yes</v>
      </c>
      <c r="AW48" s="96" t="str">
        <f>IFERROR(VLOOKUP(Table1[[#This Row],[RespondentID]],'All Data'!$A:$CW,98,FALSE),"unknown")</f>
        <v>Medicare</v>
      </c>
      <c r="AX48" s="96" t="str">
        <f>IFERROR(VLOOKUP(Table1[[#This Row],[RespondentID]],'All Data'!$A:$CW,99,FALSE),"unknown")</f>
        <v>Yes</v>
      </c>
    </row>
    <row r="49" spans="1:50">
      <c r="A49">
        <v>114446321447</v>
      </c>
      <c r="B49" t="s">
        <v>16</v>
      </c>
      <c r="D49" t="s">
        <v>18</v>
      </c>
      <c r="K49" t="s">
        <v>25</v>
      </c>
      <c r="P49">
        <f t="shared" si="0"/>
        <v>3</v>
      </c>
      <c r="Q49">
        <f t="shared" si="1"/>
        <v>1</v>
      </c>
      <c r="R49"/>
      <c r="S49">
        <f t="shared" si="17"/>
        <v>1</v>
      </c>
      <c r="T49">
        <f t="shared" si="2"/>
        <v>0</v>
      </c>
      <c r="U49">
        <f t="shared" si="3"/>
        <v>1</v>
      </c>
      <c r="V49">
        <f t="shared" si="4"/>
        <v>0</v>
      </c>
      <c r="W49">
        <f t="shared" si="5"/>
        <v>0</v>
      </c>
      <c r="X49">
        <f t="shared" si="6"/>
        <v>0</v>
      </c>
      <c r="Y49">
        <f t="shared" si="7"/>
        <v>0</v>
      </c>
      <c r="Z49">
        <f t="shared" si="8"/>
        <v>0</v>
      </c>
      <c r="AA49">
        <f t="shared" si="9"/>
        <v>0</v>
      </c>
      <c r="AB49">
        <f t="shared" si="10"/>
        <v>1</v>
      </c>
      <c r="AC49">
        <f t="shared" si="11"/>
        <v>0</v>
      </c>
      <c r="AD49">
        <f t="shared" si="12"/>
        <v>0</v>
      </c>
      <c r="AE49">
        <f t="shared" si="13"/>
        <v>0</v>
      </c>
      <c r="AF49"/>
      <c r="AG49"/>
      <c r="AH49">
        <f t="shared" si="14"/>
        <v>3</v>
      </c>
      <c r="AI49">
        <f t="shared" si="15"/>
        <v>3</v>
      </c>
      <c r="AJ49" t="str">
        <f t="shared" si="16"/>
        <v>Correct</v>
      </c>
      <c r="AL49" s="96" t="str">
        <f>IFERROR(VLOOKUP(Table1[[#This Row],[RespondentID]],'All Data'!$A:$CO,87,FALSE),"unknown")</f>
        <v>Woman</v>
      </c>
      <c r="AM49" s="96" t="str">
        <f>IFERROR(VLOOKUP(Table1[[#This Row],[RespondentID]],'All Data'!$A:$CO,88,FALSE),"unknown")</f>
        <v>55-64 years</v>
      </c>
      <c r="AN49" s="96" t="str">
        <f>IFERROR(VLOOKUP(Table1[[#This Row],[RespondentID]],'All Data'!$A:$CO,89,FALSE),"unknown")</f>
        <v>Suffolk</v>
      </c>
      <c r="AO49" s="96" t="str">
        <f>IFERROR(VLOOKUP(Table1[[#This Row],[RespondentID]],'All Data'!$A:$CO,90,FALSE),"unknown")</f>
        <v>Mattituck, 11952</v>
      </c>
      <c r="AP49" s="96" t="str">
        <f>IFERROR(VLOOKUP(Table1[[#This Row],[RespondentID]],'All Data'!$A:$CO,91,FALSE),"unknown")</f>
        <v>White</v>
      </c>
      <c r="AQ49" s="96" t="str">
        <f>IFERROR(VLOOKUP(Table1[[#This Row],[RespondentID]],'All Data'!$A:$CO,92,FALSE),"unknown")</f>
        <v>Not Hispanic or Latino</v>
      </c>
      <c r="AR49" s="96" t="str">
        <f>IFERROR(VLOOKUP(Table1[[#This Row],[RespondentID]],'All Data'!$A:$CO,93,FALSE),"unknown")</f>
        <v>English</v>
      </c>
      <c r="AS49" s="96" t="str">
        <f>IFERROR(VLOOKUP(Table1[[#This Row],[RespondentID]],'All Data'!$A:$CW,94,FALSE),"unknown")</f>
        <v>Over $125,000</v>
      </c>
      <c r="AT49" s="96" t="str">
        <f>IFERROR(VLOOKUP(Table1[[#This Row],[RespondentID]],'All Data'!$A:$CW,95,FALSE),"unknown")</f>
        <v>Graduate school</v>
      </c>
      <c r="AU49" s="96" t="str">
        <f>IFERROR(VLOOKUP(Table1[[#This Row],[RespondentID]],'All Data'!$A:$CW,96,FALSE),"unknown")</f>
        <v>Retired</v>
      </c>
      <c r="AV49" s="96" t="str">
        <f>IFERROR(VLOOKUP(Table1[[#This Row],[RespondentID]],'All Data'!$A:$CW,97,FALSE),"unknown")</f>
        <v>Yes</v>
      </c>
      <c r="AW49" s="96" t="str">
        <f>IFERROR(VLOOKUP(Table1[[#This Row],[RespondentID]],'All Data'!$A:$CW,98,FALSE),"unknown")</f>
        <v>Private/Commercial</v>
      </c>
      <c r="AX49" s="96" t="str">
        <f>IFERROR(VLOOKUP(Table1[[#This Row],[RespondentID]],'All Data'!$A:$CW,99,FALSE),"unknown")</f>
        <v>Yes</v>
      </c>
    </row>
    <row r="50" spans="1:50">
      <c r="A50">
        <v>114444887954</v>
      </c>
      <c r="C50" t="s">
        <v>17</v>
      </c>
      <c r="J50" t="s">
        <v>24</v>
      </c>
      <c r="M50" t="s">
        <v>27</v>
      </c>
      <c r="O50" t="s">
        <v>504</v>
      </c>
      <c r="P50">
        <f t="shared" si="0"/>
        <v>3</v>
      </c>
      <c r="Q50">
        <f t="shared" si="1"/>
        <v>1</v>
      </c>
      <c r="R50"/>
      <c r="S50">
        <f t="shared" si="17"/>
        <v>0</v>
      </c>
      <c r="T50">
        <f t="shared" si="2"/>
        <v>1</v>
      </c>
      <c r="U50">
        <f t="shared" si="3"/>
        <v>0</v>
      </c>
      <c r="V50">
        <f t="shared" si="4"/>
        <v>0</v>
      </c>
      <c r="W50">
        <f t="shared" si="5"/>
        <v>0</v>
      </c>
      <c r="X50">
        <f t="shared" si="6"/>
        <v>0</v>
      </c>
      <c r="Y50">
        <f t="shared" si="7"/>
        <v>0</v>
      </c>
      <c r="Z50">
        <f t="shared" si="8"/>
        <v>0</v>
      </c>
      <c r="AA50">
        <f t="shared" si="9"/>
        <v>1</v>
      </c>
      <c r="AB50">
        <f t="shared" si="10"/>
        <v>0</v>
      </c>
      <c r="AC50">
        <f t="shared" si="11"/>
        <v>0</v>
      </c>
      <c r="AD50">
        <f t="shared" si="12"/>
        <v>1</v>
      </c>
      <c r="AE50">
        <f t="shared" si="13"/>
        <v>0</v>
      </c>
      <c r="AF50"/>
      <c r="AG50"/>
      <c r="AH50">
        <f t="shared" si="14"/>
        <v>3</v>
      </c>
      <c r="AI50">
        <f t="shared" si="15"/>
        <v>3</v>
      </c>
      <c r="AJ50" t="str">
        <f t="shared" si="16"/>
        <v>Correct</v>
      </c>
      <c r="AL50" s="96" t="str">
        <f>IFERROR(VLOOKUP(Table1[[#This Row],[RespondentID]],'All Data'!$A:$CO,87,FALSE),"unknown")</f>
        <v>Woman</v>
      </c>
      <c r="AM50" s="96" t="str">
        <f>IFERROR(VLOOKUP(Table1[[#This Row],[RespondentID]],'All Data'!$A:$CO,88,FALSE),"unknown")</f>
        <v>65+ years</v>
      </c>
      <c r="AN50" s="96" t="str">
        <f>IFERROR(VLOOKUP(Table1[[#This Row],[RespondentID]],'All Data'!$A:$CO,89,FALSE),"unknown")</f>
        <v>Queens</v>
      </c>
      <c r="AO50" s="96">
        <f>IFERROR(VLOOKUP(Table1[[#This Row],[RespondentID]],'All Data'!$A:$CO,90,FALSE),"unknown")</f>
        <v>11694</v>
      </c>
      <c r="AP50" s="96" t="str">
        <f>IFERROR(VLOOKUP(Table1[[#This Row],[RespondentID]],'All Data'!$A:$CO,91,FALSE),"unknown")</f>
        <v>White</v>
      </c>
      <c r="AQ50" s="96" t="str">
        <f>IFERROR(VLOOKUP(Table1[[#This Row],[RespondentID]],'All Data'!$A:$CO,92,FALSE),"unknown")</f>
        <v>Hispanic or Latino</v>
      </c>
      <c r="AR50" s="96" t="str">
        <f>IFERROR(VLOOKUP(Table1[[#This Row],[RespondentID]],'All Data'!$A:$CO,93,FALSE),"unknown")</f>
        <v>English</v>
      </c>
      <c r="AS50" s="96" t="str">
        <f>IFERROR(VLOOKUP(Table1[[#This Row],[RespondentID]],'All Data'!$A:$CW,94,FALSE),"unknown")</f>
        <v>$20,000 to $34,999</v>
      </c>
      <c r="AT50" s="96" t="str">
        <f>IFERROR(VLOOKUP(Table1[[#This Row],[RespondentID]],'All Data'!$A:$CW,95,FALSE),"unknown")</f>
        <v>Other (please specify)</v>
      </c>
      <c r="AU50" s="96" t="str">
        <f>IFERROR(VLOOKUP(Table1[[#This Row],[RespondentID]],'All Data'!$A:$CW,96,FALSE),"unknown")</f>
        <v>Retired</v>
      </c>
      <c r="AV50" s="96" t="str">
        <f>IFERROR(VLOOKUP(Table1[[#This Row],[RespondentID]],'All Data'!$A:$CW,97,FALSE),"unknown")</f>
        <v>Yes</v>
      </c>
      <c r="AW50" s="96" t="str">
        <f>IFERROR(VLOOKUP(Table1[[#This Row],[RespondentID]],'All Data'!$A:$CW,98,FALSE),"unknown")</f>
        <v>Medicare</v>
      </c>
      <c r="AX50" s="96" t="str">
        <f>IFERROR(VLOOKUP(Table1[[#This Row],[RespondentID]],'All Data'!$A:$CW,99,FALSE),"unknown")</f>
        <v>Yes</v>
      </c>
    </row>
    <row r="51" spans="1:50">
      <c r="A51">
        <v>114444873144</v>
      </c>
      <c r="B51" t="s">
        <v>16</v>
      </c>
      <c r="D51" t="s">
        <v>18</v>
      </c>
      <c r="K51" t="s">
        <v>25</v>
      </c>
      <c r="P51">
        <f t="shared" si="0"/>
        <v>3</v>
      </c>
      <c r="Q51">
        <f t="shared" si="1"/>
        <v>1</v>
      </c>
      <c r="R51"/>
      <c r="S51">
        <f t="shared" si="17"/>
        <v>1</v>
      </c>
      <c r="T51">
        <f t="shared" si="2"/>
        <v>0</v>
      </c>
      <c r="U51">
        <f t="shared" si="3"/>
        <v>1</v>
      </c>
      <c r="V51">
        <f t="shared" si="4"/>
        <v>0</v>
      </c>
      <c r="W51">
        <f t="shared" si="5"/>
        <v>0</v>
      </c>
      <c r="X51">
        <f t="shared" si="6"/>
        <v>0</v>
      </c>
      <c r="Y51">
        <f t="shared" si="7"/>
        <v>0</v>
      </c>
      <c r="Z51">
        <f t="shared" si="8"/>
        <v>0</v>
      </c>
      <c r="AA51">
        <f t="shared" si="9"/>
        <v>0</v>
      </c>
      <c r="AB51">
        <f t="shared" si="10"/>
        <v>1</v>
      </c>
      <c r="AC51">
        <f t="shared" si="11"/>
        <v>0</v>
      </c>
      <c r="AD51">
        <f t="shared" si="12"/>
        <v>0</v>
      </c>
      <c r="AE51">
        <f t="shared" si="13"/>
        <v>0</v>
      </c>
      <c r="AF51"/>
      <c r="AG51"/>
      <c r="AH51">
        <f t="shared" si="14"/>
        <v>3</v>
      </c>
      <c r="AI51">
        <f t="shared" si="15"/>
        <v>3</v>
      </c>
      <c r="AJ51" t="str">
        <f t="shared" si="16"/>
        <v>Correct</v>
      </c>
      <c r="AL51" s="96" t="str">
        <f>IFERROR(VLOOKUP(Table1[[#This Row],[RespondentID]],'All Data'!$A:$CO,87,FALSE),"unknown")</f>
        <v>Woman</v>
      </c>
      <c r="AM51" s="96" t="str">
        <f>IFERROR(VLOOKUP(Table1[[#This Row],[RespondentID]],'All Data'!$A:$CO,88,FALSE),"unknown")</f>
        <v>65+ years</v>
      </c>
      <c r="AN51" s="96" t="str">
        <f>IFERROR(VLOOKUP(Table1[[#This Row],[RespondentID]],'All Data'!$A:$CO,89,FALSE),"unknown")</f>
        <v>Queens</v>
      </c>
      <c r="AO51" s="96">
        <f>IFERROR(VLOOKUP(Table1[[#This Row],[RespondentID]],'All Data'!$A:$CO,90,FALSE),"unknown")</f>
        <v>11694</v>
      </c>
      <c r="AP51" s="96" t="str">
        <f>IFERROR(VLOOKUP(Table1[[#This Row],[RespondentID]],'All Data'!$A:$CO,91,FALSE),"unknown")</f>
        <v>Other (please specify)</v>
      </c>
      <c r="AQ51" s="96" t="str">
        <f>IFERROR(VLOOKUP(Table1[[#This Row],[RespondentID]],'All Data'!$A:$CO,92,FALSE),"unknown")</f>
        <v>Not Hispanic or Latino</v>
      </c>
      <c r="AR51" s="96" t="str">
        <f>IFERROR(VLOOKUP(Table1[[#This Row],[RespondentID]],'All Data'!$A:$CO,93,FALSE),"unknown")</f>
        <v>English</v>
      </c>
      <c r="AS51" s="96" t="str">
        <f>IFERROR(VLOOKUP(Table1[[#This Row],[RespondentID]],'All Data'!$A:$CW,94,FALSE),"unknown")</f>
        <v>$50,000 to $74,999</v>
      </c>
      <c r="AT51" s="96" t="str">
        <f>IFERROR(VLOOKUP(Table1[[#This Row],[RespondentID]],'All Data'!$A:$CW,95,FALSE),"unknown")</f>
        <v>Some college</v>
      </c>
      <c r="AU51" s="96" t="str">
        <f>IFERROR(VLOOKUP(Table1[[#This Row],[RespondentID]],'All Data'!$A:$CW,96,FALSE),"unknown")</f>
        <v>Retired</v>
      </c>
      <c r="AV51" s="96" t="str">
        <f>IFERROR(VLOOKUP(Table1[[#This Row],[RespondentID]],'All Data'!$A:$CW,97,FALSE),"unknown")</f>
        <v>Yes</v>
      </c>
      <c r="AW51" s="96" t="str">
        <f>IFERROR(VLOOKUP(Table1[[#This Row],[RespondentID]],'All Data'!$A:$CW,98,FALSE),"unknown")</f>
        <v>Medicare, Private/Commercial</v>
      </c>
      <c r="AX51" s="96" t="str">
        <f>IFERROR(VLOOKUP(Table1[[#This Row],[RespondentID]],'All Data'!$A:$CW,99,FALSE),"unknown")</f>
        <v>Yes</v>
      </c>
    </row>
    <row r="52" spans="1:50">
      <c r="A52">
        <v>114444785029</v>
      </c>
      <c r="B52" t="s">
        <v>16</v>
      </c>
      <c r="C52" t="s">
        <v>17</v>
      </c>
      <c r="D52" t="s">
        <v>18</v>
      </c>
      <c r="E52" t="s">
        <v>19</v>
      </c>
      <c r="G52" t="s">
        <v>21</v>
      </c>
      <c r="I52" t="s">
        <v>23</v>
      </c>
      <c r="J52" t="s">
        <v>24</v>
      </c>
      <c r="K52" t="s">
        <v>25</v>
      </c>
      <c r="L52" t="s">
        <v>26</v>
      </c>
      <c r="M52" t="s">
        <v>27</v>
      </c>
      <c r="N52" t="s">
        <v>28</v>
      </c>
      <c r="P52">
        <f t="shared" si="0"/>
        <v>11</v>
      </c>
      <c r="Q52">
        <f t="shared" si="1"/>
        <v>0.27272727272727271</v>
      </c>
      <c r="R52"/>
      <c r="S52">
        <f t="shared" si="17"/>
        <v>0.27272727272727271</v>
      </c>
      <c r="T52">
        <f t="shared" si="2"/>
        <v>0.27272727272727271</v>
      </c>
      <c r="U52">
        <f t="shared" si="3"/>
        <v>0.27272727272727271</v>
      </c>
      <c r="V52">
        <f t="shared" si="4"/>
        <v>0.27272727272727271</v>
      </c>
      <c r="W52">
        <f t="shared" si="5"/>
        <v>0</v>
      </c>
      <c r="X52">
        <f t="shared" si="6"/>
        <v>0.27272727272727271</v>
      </c>
      <c r="Y52">
        <f t="shared" si="7"/>
        <v>0</v>
      </c>
      <c r="Z52">
        <f t="shared" si="8"/>
        <v>0.27272727272727271</v>
      </c>
      <c r="AA52">
        <f t="shared" si="9"/>
        <v>0.27272727272727271</v>
      </c>
      <c r="AB52">
        <f t="shared" si="10"/>
        <v>0.27272727272727271</v>
      </c>
      <c r="AC52">
        <f t="shared" si="11"/>
        <v>0.27272727272727271</v>
      </c>
      <c r="AD52">
        <f t="shared" si="12"/>
        <v>0.27272727272727271</v>
      </c>
      <c r="AE52">
        <f t="shared" si="13"/>
        <v>0.27272727272727271</v>
      </c>
      <c r="AF52"/>
      <c r="AG52"/>
      <c r="AH52">
        <f t="shared" si="14"/>
        <v>2.9999999999999991</v>
      </c>
      <c r="AI52">
        <f t="shared" si="15"/>
        <v>11</v>
      </c>
      <c r="AJ52" t="str">
        <f t="shared" si="16"/>
        <v>Correct</v>
      </c>
      <c r="AL52" s="96" t="str">
        <f>IFERROR(VLOOKUP(Table1[[#This Row],[RespondentID]],'All Data'!$A:$CO,87,FALSE),"unknown")</f>
        <v>Woman</v>
      </c>
      <c r="AM52" s="96" t="str">
        <f>IFERROR(VLOOKUP(Table1[[#This Row],[RespondentID]],'All Data'!$A:$CO,88,FALSE),"unknown")</f>
        <v>65+ years</v>
      </c>
      <c r="AN52" s="96" t="str">
        <f>IFERROR(VLOOKUP(Table1[[#This Row],[RespondentID]],'All Data'!$A:$CO,89,FALSE),"unknown")</f>
        <v>Nassau</v>
      </c>
      <c r="AO52" s="96" t="str">
        <f>IFERROR(VLOOKUP(Table1[[#This Row],[RespondentID]],'All Data'!$A:$CO,90,FALSE),"unknown")</f>
        <v>Inwood, 11096</v>
      </c>
      <c r="AP52" s="96" t="str">
        <f>IFERROR(VLOOKUP(Table1[[#This Row],[RespondentID]],'All Data'!$A:$CO,91,FALSE),"unknown")</f>
        <v>White</v>
      </c>
      <c r="AQ52" s="96" t="str">
        <f>IFERROR(VLOOKUP(Table1[[#This Row],[RespondentID]],'All Data'!$A:$CO,92,FALSE),"unknown")</f>
        <v>Not Hispanic or Latino</v>
      </c>
      <c r="AR52" s="96" t="str">
        <f>IFERROR(VLOOKUP(Table1[[#This Row],[RespondentID]],'All Data'!$A:$CO,93,FALSE),"unknown")</f>
        <v>English</v>
      </c>
      <c r="AS52" s="96" t="str">
        <f>IFERROR(VLOOKUP(Table1[[#This Row],[RespondentID]],'All Data'!$A:$CW,94,FALSE),"unknown")</f>
        <v>$50,000 to $74,999</v>
      </c>
      <c r="AT52" s="96" t="str">
        <f>IFERROR(VLOOKUP(Table1[[#This Row],[RespondentID]],'All Data'!$A:$CW,95,FALSE),"unknown")</f>
        <v>Some college</v>
      </c>
      <c r="AU52" s="96" t="str">
        <f>IFERROR(VLOOKUP(Table1[[#This Row],[RespondentID]],'All Data'!$A:$CW,96,FALSE),"unknown")</f>
        <v>Retired</v>
      </c>
      <c r="AV52" s="96" t="str">
        <f>IFERROR(VLOOKUP(Table1[[#This Row],[RespondentID]],'All Data'!$A:$CW,97,FALSE),"unknown")</f>
        <v>Yes</v>
      </c>
      <c r="AW52" s="96" t="str">
        <f>IFERROR(VLOOKUP(Table1[[#This Row],[RespondentID]],'All Data'!$A:$CW,98,FALSE),"unknown")</f>
        <v>Medicaid, Medicare</v>
      </c>
      <c r="AX52" s="96" t="str">
        <f>IFERROR(VLOOKUP(Table1[[#This Row],[RespondentID]],'All Data'!$A:$CW,99,FALSE),"unknown")</f>
        <v>Yes</v>
      </c>
    </row>
    <row r="53" spans="1:50">
      <c r="A53">
        <v>114443967139</v>
      </c>
      <c r="D53" t="s">
        <v>18</v>
      </c>
      <c r="E53" t="s">
        <v>19</v>
      </c>
      <c r="F53" t="s">
        <v>20</v>
      </c>
      <c r="L53" t="s">
        <v>26</v>
      </c>
      <c r="M53" t="s">
        <v>27</v>
      </c>
      <c r="P53">
        <f t="shared" si="0"/>
        <v>5</v>
      </c>
      <c r="Q53">
        <f t="shared" si="1"/>
        <v>0.6</v>
      </c>
      <c r="R53"/>
      <c r="S53">
        <f t="shared" si="17"/>
        <v>0</v>
      </c>
      <c r="T53">
        <f t="shared" si="2"/>
        <v>0</v>
      </c>
      <c r="U53">
        <f t="shared" si="3"/>
        <v>0.6</v>
      </c>
      <c r="V53">
        <f t="shared" si="4"/>
        <v>0.6</v>
      </c>
      <c r="W53">
        <f t="shared" si="5"/>
        <v>0.6</v>
      </c>
      <c r="X53">
        <f t="shared" si="6"/>
        <v>0</v>
      </c>
      <c r="Y53">
        <f t="shared" si="7"/>
        <v>0</v>
      </c>
      <c r="Z53">
        <f t="shared" si="8"/>
        <v>0</v>
      </c>
      <c r="AA53">
        <f t="shared" si="9"/>
        <v>0</v>
      </c>
      <c r="AB53">
        <f t="shared" si="10"/>
        <v>0</v>
      </c>
      <c r="AC53">
        <f t="shared" si="11"/>
        <v>0.6</v>
      </c>
      <c r="AD53">
        <f t="shared" si="12"/>
        <v>0.6</v>
      </c>
      <c r="AE53">
        <f t="shared" si="13"/>
        <v>0</v>
      </c>
      <c r="AF53"/>
      <c r="AG53"/>
      <c r="AH53">
        <f t="shared" si="14"/>
        <v>3</v>
      </c>
      <c r="AI53">
        <f t="shared" si="15"/>
        <v>5</v>
      </c>
      <c r="AJ53" t="str">
        <f t="shared" si="16"/>
        <v>Correct</v>
      </c>
      <c r="AL53" s="96" t="str">
        <f>IFERROR(VLOOKUP(Table1[[#This Row],[RespondentID]],'All Data'!$A:$CO,87,FALSE),"unknown")</f>
        <v>Woman</v>
      </c>
      <c r="AM53" s="96" t="str">
        <f>IFERROR(VLOOKUP(Table1[[#This Row],[RespondentID]],'All Data'!$A:$CO,88,FALSE),"unknown")</f>
        <v>45-54 years</v>
      </c>
      <c r="AN53" s="96" t="str">
        <f>IFERROR(VLOOKUP(Table1[[#This Row],[RespondentID]],'All Data'!$A:$CO,89,FALSE),"unknown")</f>
        <v>Queens</v>
      </c>
      <c r="AO53" s="96">
        <f>IFERROR(VLOOKUP(Table1[[#This Row],[RespondentID]],'All Data'!$A:$CO,90,FALSE),"unknown")</f>
        <v>11691</v>
      </c>
      <c r="AP53" s="96" t="str">
        <f>IFERROR(VLOOKUP(Table1[[#This Row],[RespondentID]],'All Data'!$A:$CO,91,FALSE),"unknown")</f>
        <v>White</v>
      </c>
      <c r="AQ53" s="96" t="str">
        <f>IFERROR(VLOOKUP(Table1[[#This Row],[RespondentID]],'All Data'!$A:$CO,92,FALSE),"unknown")</f>
        <v>Unknown</v>
      </c>
      <c r="AR53" s="96" t="str">
        <f>IFERROR(VLOOKUP(Table1[[#This Row],[RespondentID]],'All Data'!$A:$CO,93,FALSE),"unknown")</f>
        <v>English</v>
      </c>
      <c r="AS53" s="96" t="str">
        <f>IFERROR(VLOOKUP(Table1[[#This Row],[RespondentID]],'All Data'!$A:$CW,94,FALSE),"unknown")</f>
        <v>$35,000 to $49,999</v>
      </c>
      <c r="AT53" s="96" t="str">
        <f>IFERROR(VLOOKUP(Table1[[#This Row],[RespondentID]],'All Data'!$A:$CW,95,FALSE),"unknown")</f>
        <v>Graduate school</v>
      </c>
      <c r="AU53" s="96" t="str">
        <f>IFERROR(VLOOKUP(Table1[[#This Row],[RespondentID]],'All Data'!$A:$CW,96,FALSE),"unknown")</f>
        <v>Employed for wages</v>
      </c>
      <c r="AV53" s="96" t="str">
        <f>IFERROR(VLOOKUP(Table1[[#This Row],[RespondentID]],'All Data'!$A:$CW,97,FALSE),"unknown")</f>
        <v>Yes</v>
      </c>
      <c r="AW53" s="96" t="str">
        <f>IFERROR(VLOOKUP(Table1[[#This Row],[RespondentID]],'All Data'!$A:$CW,98,FALSE),"unknown")</f>
        <v>Medicaid</v>
      </c>
      <c r="AX53" s="96" t="str">
        <f>IFERROR(VLOOKUP(Table1[[#This Row],[RespondentID]],'All Data'!$A:$CW,99,FALSE),"unknown")</f>
        <v>Yes</v>
      </c>
    </row>
    <row r="54" spans="1:50">
      <c r="A54">
        <v>114442785360</v>
      </c>
      <c r="C54" t="s">
        <v>17</v>
      </c>
      <c r="D54" t="s">
        <v>18</v>
      </c>
      <c r="I54" t="s">
        <v>23</v>
      </c>
      <c r="P54">
        <f t="shared" si="0"/>
        <v>3</v>
      </c>
      <c r="Q54">
        <f t="shared" si="1"/>
        <v>1</v>
      </c>
      <c r="R54"/>
      <c r="S54">
        <f t="shared" si="17"/>
        <v>0</v>
      </c>
      <c r="T54">
        <f t="shared" si="2"/>
        <v>1</v>
      </c>
      <c r="U54">
        <f t="shared" si="3"/>
        <v>1</v>
      </c>
      <c r="V54">
        <f t="shared" si="4"/>
        <v>0</v>
      </c>
      <c r="W54">
        <f t="shared" si="5"/>
        <v>0</v>
      </c>
      <c r="X54">
        <f t="shared" si="6"/>
        <v>0</v>
      </c>
      <c r="Y54">
        <f t="shared" si="7"/>
        <v>0</v>
      </c>
      <c r="Z54">
        <f t="shared" si="8"/>
        <v>1</v>
      </c>
      <c r="AA54">
        <f t="shared" si="9"/>
        <v>0</v>
      </c>
      <c r="AB54">
        <f t="shared" si="10"/>
        <v>0</v>
      </c>
      <c r="AC54">
        <f t="shared" si="11"/>
        <v>0</v>
      </c>
      <c r="AD54">
        <f t="shared" si="12"/>
        <v>0</v>
      </c>
      <c r="AE54">
        <f t="shared" si="13"/>
        <v>0</v>
      </c>
      <c r="AF54"/>
      <c r="AG54"/>
      <c r="AH54">
        <f t="shared" si="14"/>
        <v>3</v>
      </c>
      <c r="AI54">
        <f t="shared" si="15"/>
        <v>3</v>
      </c>
      <c r="AJ54" t="str">
        <f t="shared" si="16"/>
        <v>Correct</v>
      </c>
      <c r="AL54" s="96" t="str">
        <f>IFERROR(VLOOKUP(Table1[[#This Row],[RespondentID]],'All Data'!$A:$CO,87,FALSE),"unknown")</f>
        <v>Woman</v>
      </c>
      <c r="AM54" s="96" t="str">
        <f>IFERROR(VLOOKUP(Table1[[#This Row],[RespondentID]],'All Data'!$A:$CO,88,FALSE),"unknown")</f>
        <v>55-64 years</v>
      </c>
      <c r="AN54" s="96" t="str">
        <f>IFERROR(VLOOKUP(Table1[[#This Row],[RespondentID]],'All Data'!$A:$CO,89,FALSE),"unknown")</f>
        <v>Suffolk</v>
      </c>
      <c r="AO54" s="96" t="str">
        <f>IFERROR(VLOOKUP(Table1[[#This Row],[RespondentID]],'All Data'!$A:$CO,90,FALSE),"unknown")</f>
        <v>Port Jefferson, 11777</v>
      </c>
      <c r="AP54" s="96" t="str">
        <f>IFERROR(VLOOKUP(Table1[[#This Row],[RespondentID]],'All Data'!$A:$CO,91,FALSE),"unknown")</f>
        <v>White</v>
      </c>
      <c r="AQ54" s="96" t="str">
        <f>IFERROR(VLOOKUP(Table1[[#This Row],[RespondentID]],'All Data'!$A:$CO,92,FALSE),"unknown")</f>
        <v>Not Hispanic or Latino</v>
      </c>
      <c r="AR54" s="96" t="str">
        <f>IFERROR(VLOOKUP(Table1[[#This Row],[RespondentID]],'All Data'!$A:$CO,93,FALSE),"unknown")</f>
        <v>English</v>
      </c>
      <c r="AS54" s="96" t="str">
        <f>IFERROR(VLOOKUP(Table1[[#This Row],[RespondentID]],'All Data'!$A:$CW,94,FALSE),"unknown")</f>
        <v>$0-$19,999</v>
      </c>
      <c r="AT54" s="96" t="str">
        <f>IFERROR(VLOOKUP(Table1[[#This Row],[RespondentID]],'All Data'!$A:$CW,95,FALSE),"unknown")</f>
        <v>Some college</v>
      </c>
      <c r="AU54" s="96" t="str">
        <f>IFERROR(VLOOKUP(Table1[[#This Row],[RespondentID]],'All Data'!$A:$CW,96,FALSE),"unknown")</f>
        <v>Retired</v>
      </c>
      <c r="AV54" s="96" t="str">
        <f>IFERROR(VLOOKUP(Table1[[#This Row],[RespondentID]],'All Data'!$A:$CW,97,FALSE),"unknown")</f>
        <v>Yes</v>
      </c>
      <c r="AW54" s="96" t="str">
        <f>IFERROR(VLOOKUP(Table1[[#This Row],[RespondentID]],'All Data'!$A:$CW,98,FALSE),"unknown")</f>
        <v>Medicare</v>
      </c>
      <c r="AX54" s="96" t="str">
        <f>IFERROR(VLOOKUP(Table1[[#This Row],[RespondentID]],'All Data'!$A:$CW,99,FALSE),"unknown")</f>
        <v>Yes</v>
      </c>
    </row>
    <row r="55" spans="1:50">
      <c r="A55">
        <v>114441614926</v>
      </c>
      <c r="G55" t="s">
        <v>21</v>
      </c>
      <c r="K55" t="s">
        <v>25</v>
      </c>
      <c r="L55" t="s">
        <v>26</v>
      </c>
      <c r="P55">
        <f t="shared" si="0"/>
        <v>3</v>
      </c>
      <c r="Q55">
        <f t="shared" si="1"/>
        <v>1</v>
      </c>
      <c r="R55"/>
      <c r="S55">
        <f t="shared" si="17"/>
        <v>0</v>
      </c>
      <c r="T55">
        <f t="shared" si="2"/>
        <v>0</v>
      </c>
      <c r="U55">
        <f t="shared" si="3"/>
        <v>0</v>
      </c>
      <c r="V55">
        <f t="shared" si="4"/>
        <v>0</v>
      </c>
      <c r="W55">
        <f t="shared" si="5"/>
        <v>0</v>
      </c>
      <c r="X55">
        <f t="shared" si="6"/>
        <v>1</v>
      </c>
      <c r="Y55">
        <f t="shared" si="7"/>
        <v>0</v>
      </c>
      <c r="Z55">
        <f t="shared" si="8"/>
        <v>0</v>
      </c>
      <c r="AA55">
        <f t="shared" si="9"/>
        <v>0</v>
      </c>
      <c r="AB55">
        <f t="shared" si="10"/>
        <v>1</v>
      </c>
      <c r="AC55">
        <f t="shared" si="11"/>
        <v>1</v>
      </c>
      <c r="AD55">
        <f t="shared" si="12"/>
        <v>0</v>
      </c>
      <c r="AE55">
        <f t="shared" si="13"/>
        <v>0</v>
      </c>
      <c r="AF55"/>
      <c r="AG55"/>
      <c r="AH55">
        <f t="shared" si="14"/>
        <v>3</v>
      </c>
      <c r="AI55">
        <f t="shared" si="15"/>
        <v>3</v>
      </c>
      <c r="AJ55" t="str">
        <f t="shared" si="16"/>
        <v>Correct</v>
      </c>
      <c r="AL55" s="96" t="str">
        <f>IFERROR(VLOOKUP(Table1[[#This Row],[RespondentID]],'All Data'!$A:$CO,87,FALSE),"unknown")</f>
        <v>Woman</v>
      </c>
      <c r="AM55" s="96" t="str">
        <f>IFERROR(VLOOKUP(Table1[[#This Row],[RespondentID]],'All Data'!$A:$CO,88,FALSE),"unknown")</f>
        <v>65+ years</v>
      </c>
      <c r="AN55" s="96" t="str">
        <f>IFERROR(VLOOKUP(Table1[[#This Row],[RespondentID]],'All Data'!$A:$CO,89,FALSE),"unknown")</f>
        <v>Suffolk</v>
      </c>
      <c r="AO55" s="96" t="str">
        <f>IFERROR(VLOOKUP(Table1[[#This Row],[RespondentID]],'All Data'!$A:$CO,90,FALSE),"unknown")</f>
        <v>Amityville, 11701</v>
      </c>
      <c r="AP55" s="96" t="str">
        <f>IFERROR(VLOOKUP(Table1[[#This Row],[RespondentID]],'All Data'!$A:$CO,91,FALSE),"unknown")</f>
        <v>White</v>
      </c>
      <c r="AQ55" s="96" t="str">
        <f>IFERROR(VLOOKUP(Table1[[#This Row],[RespondentID]],'All Data'!$A:$CO,92,FALSE),"unknown")</f>
        <v>Not Hispanic or Latino</v>
      </c>
      <c r="AR55" s="96" t="str">
        <f>IFERROR(VLOOKUP(Table1[[#This Row],[RespondentID]],'All Data'!$A:$CO,93,FALSE),"unknown")</f>
        <v>English</v>
      </c>
      <c r="AS55" s="96" t="str">
        <f>IFERROR(VLOOKUP(Table1[[#This Row],[RespondentID]],'All Data'!$A:$CW,94,FALSE),"unknown")</f>
        <v>Over $125,000</v>
      </c>
      <c r="AT55" s="96" t="str">
        <f>IFERROR(VLOOKUP(Table1[[#This Row],[RespondentID]],'All Data'!$A:$CW,95,FALSE),"unknown")</f>
        <v>College graduate</v>
      </c>
      <c r="AU55" s="96" t="str">
        <f>IFERROR(VLOOKUP(Table1[[#This Row],[RespondentID]],'All Data'!$A:$CW,96,FALSE),"unknown")</f>
        <v>Retired</v>
      </c>
      <c r="AV55" s="96" t="str">
        <f>IFERROR(VLOOKUP(Table1[[#This Row],[RespondentID]],'All Data'!$A:$CW,97,FALSE),"unknown")</f>
        <v>Yes</v>
      </c>
      <c r="AW55" s="96" t="str">
        <f>IFERROR(VLOOKUP(Table1[[#This Row],[RespondentID]],'All Data'!$A:$CW,98,FALSE),"unknown")</f>
        <v>Medicare, Private/Commercial</v>
      </c>
      <c r="AX55" s="96" t="str">
        <f>IFERROR(VLOOKUP(Table1[[#This Row],[RespondentID]],'All Data'!$A:$CW,99,FALSE),"unknown")</f>
        <v>Yes</v>
      </c>
    </row>
    <row r="56" spans="1:50">
      <c r="A56">
        <v>114439982834</v>
      </c>
      <c r="E56" t="s">
        <v>19</v>
      </c>
      <c r="P56">
        <f t="shared" si="0"/>
        <v>1</v>
      </c>
      <c r="Q56">
        <f t="shared" si="1"/>
        <v>3</v>
      </c>
      <c r="R56"/>
      <c r="S56">
        <f t="shared" si="17"/>
        <v>0</v>
      </c>
      <c r="T56">
        <f t="shared" si="2"/>
        <v>0</v>
      </c>
      <c r="U56">
        <f t="shared" si="3"/>
        <v>0</v>
      </c>
      <c r="V56">
        <f t="shared" si="4"/>
        <v>1</v>
      </c>
      <c r="W56">
        <f t="shared" si="5"/>
        <v>0</v>
      </c>
      <c r="X56">
        <f t="shared" si="6"/>
        <v>0</v>
      </c>
      <c r="Y56">
        <f t="shared" si="7"/>
        <v>0</v>
      </c>
      <c r="Z56">
        <f t="shared" si="8"/>
        <v>0</v>
      </c>
      <c r="AA56">
        <f t="shared" si="9"/>
        <v>0</v>
      </c>
      <c r="AB56">
        <f t="shared" si="10"/>
        <v>0</v>
      </c>
      <c r="AC56">
        <f t="shared" si="11"/>
        <v>0</v>
      </c>
      <c r="AD56">
        <f t="shared" si="12"/>
        <v>0</v>
      </c>
      <c r="AE56">
        <f t="shared" si="13"/>
        <v>0</v>
      </c>
      <c r="AF56"/>
      <c r="AG56"/>
      <c r="AH56">
        <f t="shared" si="14"/>
        <v>1</v>
      </c>
      <c r="AI56">
        <f t="shared" si="15"/>
        <v>1</v>
      </c>
      <c r="AJ56" t="str">
        <f t="shared" si="16"/>
        <v>Correct</v>
      </c>
      <c r="AL56" s="96" t="str">
        <f>IFERROR(VLOOKUP(Table1[[#This Row],[RespondentID]],'All Data'!$A:$CO,87,FALSE),"unknown")</f>
        <v>Woman</v>
      </c>
      <c r="AM56" s="96" t="str">
        <f>IFERROR(VLOOKUP(Table1[[#This Row],[RespondentID]],'All Data'!$A:$CO,88,FALSE),"unknown")</f>
        <v>65+ years</v>
      </c>
      <c r="AN56" s="96" t="str">
        <f>IFERROR(VLOOKUP(Table1[[#This Row],[RespondentID]],'All Data'!$A:$CO,89,FALSE),"unknown")</f>
        <v>Nassau</v>
      </c>
      <c r="AO56" s="96" t="str">
        <f>IFERROR(VLOOKUP(Table1[[#This Row],[RespondentID]],'All Data'!$A:$CO,90,FALSE),"unknown")</f>
        <v>Massapequa, 11758</v>
      </c>
      <c r="AP56" s="96" t="str">
        <f>IFERROR(VLOOKUP(Table1[[#This Row],[RespondentID]],'All Data'!$A:$CO,91,FALSE),"unknown")</f>
        <v>White</v>
      </c>
      <c r="AQ56" s="96" t="str">
        <f>IFERROR(VLOOKUP(Table1[[#This Row],[RespondentID]],'All Data'!$A:$CO,92,FALSE),"unknown")</f>
        <v>Not Hispanic or Latino</v>
      </c>
      <c r="AR56" s="96" t="str">
        <f>IFERROR(VLOOKUP(Table1[[#This Row],[RespondentID]],'All Data'!$A:$CO,93,FALSE),"unknown")</f>
        <v>English</v>
      </c>
      <c r="AS56" s="96" t="str">
        <f>IFERROR(VLOOKUP(Table1[[#This Row],[RespondentID]],'All Data'!$A:$CW,94,FALSE),"unknown")</f>
        <v>$75,000 to $125,000</v>
      </c>
      <c r="AT56" s="96" t="str">
        <f>IFERROR(VLOOKUP(Table1[[#This Row],[RespondentID]],'All Data'!$A:$CW,95,FALSE),"unknown")</f>
        <v>College graduate</v>
      </c>
      <c r="AU56" s="96" t="str">
        <f>IFERROR(VLOOKUP(Table1[[#This Row],[RespondentID]],'All Data'!$A:$CW,96,FALSE),"unknown")</f>
        <v>Retired</v>
      </c>
      <c r="AV56" s="96" t="str">
        <f>IFERROR(VLOOKUP(Table1[[#This Row],[RespondentID]],'All Data'!$A:$CW,97,FALSE),"unknown")</f>
        <v>Yes</v>
      </c>
      <c r="AW56" s="96">
        <f>IFERROR(VLOOKUP(Table1[[#This Row],[RespondentID]],'All Data'!$A:$CW,98,FALSE),"unknown")</f>
        <v>0</v>
      </c>
      <c r="AX56" s="96" t="str">
        <f>IFERROR(VLOOKUP(Table1[[#This Row],[RespondentID]],'All Data'!$A:$CW,99,FALSE),"unknown")</f>
        <v>Yes</v>
      </c>
    </row>
    <row r="57" spans="1:50">
      <c r="A57">
        <v>114439974862</v>
      </c>
      <c r="C57" t="s">
        <v>17</v>
      </c>
      <c r="D57" t="s">
        <v>18</v>
      </c>
      <c r="E57" t="s">
        <v>19</v>
      </c>
      <c r="P57">
        <f t="shared" si="0"/>
        <v>3</v>
      </c>
      <c r="Q57">
        <f t="shared" si="1"/>
        <v>1</v>
      </c>
      <c r="R57"/>
      <c r="S57">
        <f t="shared" si="17"/>
        <v>0</v>
      </c>
      <c r="T57">
        <f t="shared" si="2"/>
        <v>1</v>
      </c>
      <c r="U57">
        <f t="shared" si="3"/>
        <v>1</v>
      </c>
      <c r="V57">
        <f t="shared" si="4"/>
        <v>1</v>
      </c>
      <c r="W57">
        <f t="shared" si="5"/>
        <v>0</v>
      </c>
      <c r="X57">
        <f t="shared" si="6"/>
        <v>0</v>
      </c>
      <c r="Y57">
        <f t="shared" si="7"/>
        <v>0</v>
      </c>
      <c r="Z57">
        <f t="shared" si="8"/>
        <v>0</v>
      </c>
      <c r="AA57">
        <f t="shared" si="9"/>
        <v>0</v>
      </c>
      <c r="AB57">
        <f t="shared" si="10"/>
        <v>0</v>
      </c>
      <c r="AC57">
        <f t="shared" si="11"/>
        <v>0</v>
      </c>
      <c r="AD57">
        <f t="shared" si="12"/>
        <v>0</v>
      </c>
      <c r="AE57">
        <f t="shared" si="13"/>
        <v>0</v>
      </c>
      <c r="AF57"/>
      <c r="AG57"/>
      <c r="AH57">
        <f t="shared" si="14"/>
        <v>3</v>
      </c>
      <c r="AI57">
        <f t="shared" si="15"/>
        <v>3</v>
      </c>
      <c r="AJ57" t="str">
        <f t="shared" si="16"/>
        <v>Correct</v>
      </c>
      <c r="AL57" s="96" t="str">
        <f>IFERROR(VLOOKUP(Table1[[#This Row],[RespondentID]],'All Data'!$A:$CO,87,FALSE),"unknown")</f>
        <v>Woman</v>
      </c>
      <c r="AM57" s="96" t="str">
        <f>IFERROR(VLOOKUP(Table1[[#This Row],[RespondentID]],'All Data'!$A:$CO,88,FALSE),"unknown")</f>
        <v>55-64 years</v>
      </c>
      <c r="AN57" s="96" t="str">
        <f>IFERROR(VLOOKUP(Table1[[#This Row],[RespondentID]],'All Data'!$A:$CO,89,FALSE),"unknown")</f>
        <v>Nassau</v>
      </c>
      <c r="AO57" s="96" t="str">
        <f>IFERROR(VLOOKUP(Table1[[#This Row],[RespondentID]],'All Data'!$A:$CO,90,FALSE),"unknown")</f>
        <v>Massapequa, 11758</v>
      </c>
      <c r="AP57" s="96" t="str">
        <f>IFERROR(VLOOKUP(Table1[[#This Row],[RespondentID]],'All Data'!$A:$CO,91,FALSE),"unknown")</f>
        <v>White</v>
      </c>
      <c r="AQ57" s="96" t="str">
        <f>IFERROR(VLOOKUP(Table1[[#This Row],[RespondentID]],'All Data'!$A:$CO,92,FALSE),"unknown")</f>
        <v>Not Hispanic or Latino</v>
      </c>
      <c r="AR57" s="96" t="str">
        <f>IFERROR(VLOOKUP(Table1[[#This Row],[RespondentID]],'All Data'!$A:$CO,93,FALSE),"unknown")</f>
        <v>English</v>
      </c>
      <c r="AS57" s="96">
        <f>IFERROR(VLOOKUP(Table1[[#This Row],[RespondentID]],'All Data'!$A:$CW,94,FALSE),"unknown")</f>
        <v>0</v>
      </c>
      <c r="AT57" s="96" t="str">
        <f>IFERROR(VLOOKUP(Table1[[#This Row],[RespondentID]],'All Data'!$A:$CW,95,FALSE),"unknown")</f>
        <v>College graduate</v>
      </c>
      <c r="AU57" s="96" t="str">
        <f>IFERROR(VLOOKUP(Table1[[#This Row],[RespondentID]],'All Data'!$A:$CW,96,FALSE),"unknown")</f>
        <v>Retired</v>
      </c>
      <c r="AV57" s="96" t="str">
        <f>IFERROR(VLOOKUP(Table1[[#This Row],[RespondentID]],'All Data'!$A:$CW,97,FALSE),"unknown")</f>
        <v>Yes</v>
      </c>
      <c r="AW57" s="96" t="str">
        <f>IFERROR(VLOOKUP(Table1[[#This Row],[RespondentID]],'All Data'!$A:$CW,98,FALSE),"unknown")</f>
        <v>Private/Commercial</v>
      </c>
      <c r="AX57" s="96">
        <f>IFERROR(VLOOKUP(Table1[[#This Row],[RespondentID]],'All Data'!$A:$CW,99,FALSE),"unknown")</f>
        <v>0</v>
      </c>
    </row>
    <row r="58" spans="1:50">
      <c r="A58">
        <v>114439967195</v>
      </c>
      <c r="E58" t="s">
        <v>19</v>
      </c>
      <c r="P58">
        <f t="shared" si="0"/>
        <v>1</v>
      </c>
      <c r="Q58">
        <f t="shared" si="1"/>
        <v>3</v>
      </c>
      <c r="R58"/>
      <c r="S58">
        <f t="shared" si="17"/>
        <v>0</v>
      </c>
      <c r="T58">
        <f t="shared" si="2"/>
        <v>0</v>
      </c>
      <c r="U58">
        <f t="shared" si="3"/>
        <v>0</v>
      </c>
      <c r="V58">
        <f t="shared" si="4"/>
        <v>1</v>
      </c>
      <c r="W58">
        <f t="shared" si="5"/>
        <v>0</v>
      </c>
      <c r="X58">
        <f t="shared" si="6"/>
        <v>0</v>
      </c>
      <c r="Y58">
        <f t="shared" si="7"/>
        <v>0</v>
      </c>
      <c r="Z58">
        <f t="shared" si="8"/>
        <v>0</v>
      </c>
      <c r="AA58">
        <f t="shared" si="9"/>
        <v>0</v>
      </c>
      <c r="AB58">
        <f t="shared" si="10"/>
        <v>0</v>
      </c>
      <c r="AC58">
        <f t="shared" si="11"/>
        <v>0</v>
      </c>
      <c r="AD58">
        <f t="shared" si="12"/>
        <v>0</v>
      </c>
      <c r="AE58">
        <f t="shared" si="13"/>
        <v>0</v>
      </c>
      <c r="AF58"/>
      <c r="AG58"/>
      <c r="AH58">
        <f t="shared" si="14"/>
        <v>1</v>
      </c>
      <c r="AI58">
        <f t="shared" si="15"/>
        <v>1</v>
      </c>
      <c r="AJ58" t="str">
        <f t="shared" si="16"/>
        <v>Correct</v>
      </c>
      <c r="AL58" s="96" t="str">
        <f>IFERROR(VLOOKUP(Table1[[#This Row],[RespondentID]],'All Data'!$A:$CO,87,FALSE),"unknown")</f>
        <v>Woman</v>
      </c>
      <c r="AM58" s="96" t="str">
        <f>IFERROR(VLOOKUP(Table1[[#This Row],[RespondentID]],'All Data'!$A:$CO,88,FALSE),"unknown")</f>
        <v>65+ years</v>
      </c>
      <c r="AN58" s="96" t="str">
        <f>IFERROR(VLOOKUP(Table1[[#This Row],[RespondentID]],'All Data'!$A:$CO,89,FALSE),"unknown")</f>
        <v>Nassau</v>
      </c>
      <c r="AO58" s="96" t="str">
        <f>IFERROR(VLOOKUP(Table1[[#This Row],[RespondentID]],'All Data'!$A:$CO,90,FALSE),"unknown")</f>
        <v>Rockville Centre, 11570</v>
      </c>
      <c r="AP58" s="96" t="str">
        <f>IFERROR(VLOOKUP(Table1[[#This Row],[RespondentID]],'All Data'!$A:$CO,91,FALSE),"unknown")</f>
        <v>White</v>
      </c>
      <c r="AQ58" s="96">
        <f>IFERROR(VLOOKUP(Table1[[#This Row],[RespondentID]],'All Data'!$A:$CO,92,FALSE),"unknown")</f>
        <v>0</v>
      </c>
      <c r="AR58" s="96" t="str">
        <f>IFERROR(VLOOKUP(Table1[[#This Row],[RespondentID]],'All Data'!$A:$CO,93,FALSE),"unknown")</f>
        <v>English</v>
      </c>
      <c r="AS58" s="96" t="str">
        <f>IFERROR(VLOOKUP(Table1[[#This Row],[RespondentID]],'All Data'!$A:$CW,94,FALSE),"unknown")</f>
        <v>$50,000 to $74,999</v>
      </c>
      <c r="AT58" s="96" t="str">
        <f>IFERROR(VLOOKUP(Table1[[#This Row],[RespondentID]],'All Data'!$A:$CW,95,FALSE),"unknown")</f>
        <v>High school graduate</v>
      </c>
      <c r="AU58" s="96" t="str">
        <f>IFERROR(VLOOKUP(Table1[[#This Row],[RespondentID]],'All Data'!$A:$CW,96,FALSE),"unknown")</f>
        <v>Employed for wages</v>
      </c>
      <c r="AV58" s="96" t="str">
        <f>IFERROR(VLOOKUP(Table1[[#This Row],[RespondentID]],'All Data'!$A:$CW,97,FALSE),"unknown")</f>
        <v>Yes</v>
      </c>
      <c r="AW58" s="96" t="str">
        <f>IFERROR(VLOOKUP(Table1[[#This Row],[RespondentID]],'All Data'!$A:$CW,98,FALSE),"unknown")</f>
        <v>Medicare, Private/Commercial</v>
      </c>
      <c r="AX58" s="96" t="str">
        <f>IFERROR(VLOOKUP(Table1[[#This Row],[RespondentID]],'All Data'!$A:$CW,99,FALSE),"unknown")</f>
        <v>Yes</v>
      </c>
    </row>
    <row r="59" spans="1:50">
      <c r="A59">
        <v>114439960388</v>
      </c>
      <c r="B59" t="s">
        <v>16</v>
      </c>
      <c r="D59" t="s">
        <v>18</v>
      </c>
      <c r="J59" t="s">
        <v>24</v>
      </c>
      <c r="P59">
        <f t="shared" si="0"/>
        <v>3</v>
      </c>
      <c r="Q59">
        <f t="shared" si="1"/>
        <v>1</v>
      </c>
      <c r="R59"/>
      <c r="S59">
        <f t="shared" si="17"/>
        <v>1</v>
      </c>
      <c r="T59">
        <f t="shared" si="2"/>
        <v>0</v>
      </c>
      <c r="U59">
        <f t="shared" si="3"/>
        <v>1</v>
      </c>
      <c r="V59">
        <f t="shared" si="4"/>
        <v>0</v>
      </c>
      <c r="W59">
        <f t="shared" si="5"/>
        <v>0</v>
      </c>
      <c r="X59">
        <f t="shared" si="6"/>
        <v>0</v>
      </c>
      <c r="Y59">
        <f t="shared" si="7"/>
        <v>0</v>
      </c>
      <c r="Z59">
        <f t="shared" si="8"/>
        <v>0</v>
      </c>
      <c r="AA59">
        <f t="shared" si="9"/>
        <v>1</v>
      </c>
      <c r="AB59">
        <f t="shared" si="10"/>
        <v>0</v>
      </c>
      <c r="AC59">
        <f t="shared" si="11"/>
        <v>0</v>
      </c>
      <c r="AD59">
        <f t="shared" si="12"/>
        <v>0</v>
      </c>
      <c r="AE59">
        <f t="shared" si="13"/>
        <v>0</v>
      </c>
      <c r="AF59"/>
      <c r="AG59"/>
      <c r="AH59">
        <f t="shared" si="14"/>
        <v>3</v>
      </c>
      <c r="AI59">
        <f t="shared" si="15"/>
        <v>3</v>
      </c>
      <c r="AJ59" t="str">
        <f t="shared" si="16"/>
        <v>Correct</v>
      </c>
      <c r="AL59" s="96" t="str">
        <f>IFERROR(VLOOKUP(Table1[[#This Row],[RespondentID]],'All Data'!$A:$CO,87,FALSE),"unknown")</f>
        <v>Man</v>
      </c>
      <c r="AM59" s="96" t="str">
        <f>IFERROR(VLOOKUP(Table1[[#This Row],[RespondentID]],'All Data'!$A:$CO,88,FALSE),"unknown")</f>
        <v>65+ years</v>
      </c>
      <c r="AN59" s="96" t="str">
        <f>IFERROR(VLOOKUP(Table1[[#This Row],[RespondentID]],'All Data'!$A:$CO,89,FALSE),"unknown")</f>
        <v>Nassau</v>
      </c>
      <c r="AO59" s="96" t="str">
        <f>IFERROR(VLOOKUP(Table1[[#This Row],[RespondentID]],'All Data'!$A:$CO,90,FALSE),"unknown")</f>
        <v>Oceanside, 11572</v>
      </c>
      <c r="AP59" s="96" t="str">
        <f>IFERROR(VLOOKUP(Table1[[#This Row],[RespondentID]],'All Data'!$A:$CO,91,FALSE),"unknown")</f>
        <v>White</v>
      </c>
      <c r="AQ59" s="96" t="str">
        <f>IFERROR(VLOOKUP(Table1[[#This Row],[RespondentID]],'All Data'!$A:$CO,92,FALSE),"unknown")</f>
        <v>Not Hispanic or Latino</v>
      </c>
      <c r="AR59" s="96" t="str">
        <f>IFERROR(VLOOKUP(Table1[[#This Row],[RespondentID]],'All Data'!$A:$CO,93,FALSE),"unknown")</f>
        <v>English</v>
      </c>
      <c r="AS59" s="96" t="str">
        <f>IFERROR(VLOOKUP(Table1[[#This Row],[RespondentID]],'All Data'!$A:$CW,94,FALSE),"unknown")</f>
        <v>$50,000 to $74,999</v>
      </c>
      <c r="AT59" s="96" t="str">
        <f>IFERROR(VLOOKUP(Table1[[#This Row],[RespondentID]],'All Data'!$A:$CW,95,FALSE),"unknown")</f>
        <v>Doctorate</v>
      </c>
      <c r="AU59" s="96" t="str">
        <f>IFERROR(VLOOKUP(Table1[[#This Row],[RespondentID]],'All Data'!$A:$CW,96,FALSE),"unknown")</f>
        <v>Retired</v>
      </c>
      <c r="AV59" s="96" t="str">
        <f>IFERROR(VLOOKUP(Table1[[#This Row],[RespondentID]],'All Data'!$A:$CW,97,FALSE),"unknown")</f>
        <v>Yes</v>
      </c>
      <c r="AW59" s="96" t="str">
        <f>IFERROR(VLOOKUP(Table1[[#This Row],[RespondentID]],'All Data'!$A:$CW,98,FALSE),"unknown")</f>
        <v>Medicare</v>
      </c>
      <c r="AX59" s="96">
        <f>IFERROR(VLOOKUP(Table1[[#This Row],[RespondentID]],'All Data'!$A:$CW,99,FALSE),"unknown")</f>
        <v>0</v>
      </c>
    </row>
    <row r="60" spans="1:50">
      <c r="A60">
        <v>114438022089</v>
      </c>
      <c r="E60" t="s">
        <v>19</v>
      </c>
      <c r="P60">
        <f t="shared" si="0"/>
        <v>1</v>
      </c>
      <c r="Q60">
        <f t="shared" si="1"/>
        <v>3</v>
      </c>
      <c r="R60"/>
      <c r="S60">
        <f t="shared" si="17"/>
        <v>0</v>
      </c>
      <c r="T60">
        <f t="shared" si="2"/>
        <v>0</v>
      </c>
      <c r="U60">
        <f t="shared" si="3"/>
        <v>0</v>
      </c>
      <c r="V60">
        <f t="shared" si="4"/>
        <v>1</v>
      </c>
      <c r="W60">
        <f t="shared" si="5"/>
        <v>0</v>
      </c>
      <c r="X60">
        <f t="shared" si="6"/>
        <v>0</v>
      </c>
      <c r="Y60">
        <f t="shared" si="7"/>
        <v>0</v>
      </c>
      <c r="Z60">
        <f t="shared" si="8"/>
        <v>0</v>
      </c>
      <c r="AA60">
        <f t="shared" si="9"/>
        <v>0</v>
      </c>
      <c r="AB60">
        <f t="shared" si="10"/>
        <v>0</v>
      </c>
      <c r="AC60">
        <f t="shared" si="11"/>
        <v>0</v>
      </c>
      <c r="AD60">
        <f t="shared" si="12"/>
        <v>0</v>
      </c>
      <c r="AE60">
        <f t="shared" si="13"/>
        <v>0</v>
      </c>
      <c r="AF60"/>
      <c r="AG60"/>
      <c r="AH60">
        <f t="shared" si="14"/>
        <v>1</v>
      </c>
      <c r="AI60">
        <f t="shared" si="15"/>
        <v>1</v>
      </c>
      <c r="AJ60" t="str">
        <f t="shared" si="16"/>
        <v>Correct</v>
      </c>
      <c r="AL60" s="96" t="str">
        <f>IFERROR(VLOOKUP(Table1[[#This Row],[RespondentID]],'All Data'!$A:$CO,87,FALSE),"unknown")</f>
        <v>Woman</v>
      </c>
      <c r="AM60" s="96" t="str">
        <f>IFERROR(VLOOKUP(Table1[[#This Row],[RespondentID]],'All Data'!$A:$CO,88,FALSE),"unknown")</f>
        <v>65+ years</v>
      </c>
      <c r="AN60" s="96" t="str">
        <f>IFERROR(VLOOKUP(Table1[[#This Row],[RespondentID]],'All Data'!$A:$CO,89,FALSE),"unknown")</f>
        <v>Nassau</v>
      </c>
      <c r="AO60" s="96" t="str">
        <f>IFERROR(VLOOKUP(Table1[[#This Row],[RespondentID]],'All Data'!$A:$CO,90,FALSE),"unknown")</f>
        <v>Massapequa, 11758</v>
      </c>
      <c r="AP60" s="96" t="str">
        <f>IFERROR(VLOOKUP(Table1[[#This Row],[RespondentID]],'All Data'!$A:$CO,91,FALSE),"unknown")</f>
        <v>White</v>
      </c>
      <c r="AQ60" s="96" t="str">
        <f>IFERROR(VLOOKUP(Table1[[#This Row],[RespondentID]],'All Data'!$A:$CO,92,FALSE),"unknown")</f>
        <v>Not Hispanic or Latino</v>
      </c>
      <c r="AR60" s="96" t="str">
        <f>IFERROR(VLOOKUP(Table1[[#This Row],[RespondentID]],'All Data'!$A:$CO,93,FALSE),"unknown")</f>
        <v>English</v>
      </c>
      <c r="AS60" s="96" t="str">
        <f>IFERROR(VLOOKUP(Table1[[#This Row],[RespondentID]],'All Data'!$A:$CW,94,FALSE),"unknown")</f>
        <v>$75,000 to $125,000</v>
      </c>
      <c r="AT60" s="96" t="str">
        <f>IFERROR(VLOOKUP(Table1[[#This Row],[RespondentID]],'All Data'!$A:$CW,95,FALSE),"unknown")</f>
        <v>College graduate</v>
      </c>
      <c r="AU60" s="96" t="str">
        <f>IFERROR(VLOOKUP(Table1[[#This Row],[RespondentID]],'All Data'!$A:$CW,96,FALSE),"unknown")</f>
        <v>Retired</v>
      </c>
      <c r="AV60" s="96" t="str">
        <f>IFERROR(VLOOKUP(Table1[[#This Row],[RespondentID]],'All Data'!$A:$CW,97,FALSE),"unknown")</f>
        <v>Yes</v>
      </c>
      <c r="AW60" s="96">
        <f>IFERROR(VLOOKUP(Table1[[#This Row],[RespondentID]],'All Data'!$A:$CW,98,FALSE),"unknown")</f>
        <v>0</v>
      </c>
      <c r="AX60" s="96" t="str">
        <f>IFERROR(VLOOKUP(Table1[[#This Row],[RespondentID]],'All Data'!$A:$CW,99,FALSE),"unknown")</f>
        <v>Yes</v>
      </c>
    </row>
    <row r="61" spans="1:50">
      <c r="A61">
        <v>114438018591</v>
      </c>
      <c r="C61" t="s">
        <v>17</v>
      </c>
      <c r="I61" t="s">
        <v>23</v>
      </c>
      <c r="P61">
        <f t="shared" si="0"/>
        <v>2</v>
      </c>
      <c r="Q61">
        <f t="shared" si="1"/>
        <v>1.5</v>
      </c>
      <c r="R61"/>
      <c r="S61">
        <f t="shared" si="17"/>
        <v>0</v>
      </c>
      <c r="T61">
        <f t="shared" si="2"/>
        <v>1</v>
      </c>
      <c r="U61">
        <f t="shared" si="3"/>
        <v>0</v>
      </c>
      <c r="V61">
        <f t="shared" si="4"/>
        <v>0</v>
      </c>
      <c r="W61">
        <f t="shared" si="5"/>
        <v>0</v>
      </c>
      <c r="X61">
        <f t="shared" si="6"/>
        <v>0</v>
      </c>
      <c r="Y61">
        <f t="shared" si="7"/>
        <v>0</v>
      </c>
      <c r="Z61">
        <f t="shared" si="8"/>
        <v>1</v>
      </c>
      <c r="AA61">
        <f t="shared" si="9"/>
        <v>0</v>
      </c>
      <c r="AB61">
        <f t="shared" si="10"/>
        <v>0</v>
      </c>
      <c r="AC61">
        <f t="shared" si="11"/>
        <v>0</v>
      </c>
      <c r="AD61">
        <f t="shared" si="12"/>
        <v>0</v>
      </c>
      <c r="AE61">
        <f t="shared" si="13"/>
        <v>0</v>
      </c>
      <c r="AF61"/>
      <c r="AG61"/>
      <c r="AH61">
        <f t="shared" si="14"/>
        <v>2</v>
      </c>
      <c r="AI61">
        <f t="shared" si="15"/>
        <v>2</v>
      </c>
      <c r="AJ61" t="str">
        <f t="shared" si="16"/>
        <v>Correct</v>
      </c>
      <c r="AL61" s="96" t="str">
        <f>IFERROR(VLOOKUP(Table1[[#This Row],[RespondentID]],'All Data'!$A:$CO,87,FALSE),"unknown")</f>
        <v>Woman</v>
      </c>
      <c r="AM61" s="96" t="str">
        <f>IFERROR(VLOOKUP(Table1[[#This Row],[RespondentID]],'All Data'!$A:$CO,88,FALSE),"unknown")</f>
        <v>65+ years</v>
      </c>
      <c r="AN61" s="96" t="str">
        <f>IFERROR(VLOOKUP(Table1[[#This Row],[RespondentID]],'All Data'!$A:$CO,89,FALSE),"unknown")</f>
        <v>Nassau</v>
      </c>
      <c r="AO61" s="96" t="str">
        <f>IFERROR(VLOOKUP(Table1[[#This Row],[RespondentID]],'All Data'!$A:$CO,90,FALSE),"unknown")</f>
        <v>Great Neck, 11021</v>
      </c>
      <c r="AP61" s="96" t="str">
        <f>IFERROR(VLOOKUP(Table1[[#This Row],[RespondentID]],'All Data'!$A:$CO,91,FALSE),"unknown")</f>
        <v>White</v>
      </c>
      <c r="AQ61" s="96" t="str">
        <f>IFERROR(VLOOKUP(Table1[[#This Row],[RespondentID]],'All Data'!$A:$CO,92,FALSE),"unknown")</f>
        <v>Not Hispanic or Latino</v>
      </c>
      <c r="AR61" s="96" t="str">
        <f>IFERROR(VLOOKUP(Table1[[#This Row],[RespondentID]],'All Data'!$A:$CO,93,FALSE),"unknown")</f>
        <v>English</v>
      </c>
      <c r="AS61" s="96" t="str">
        <f>IFERROR(VLOOKUP(Table1[[#This Row],[RespondentID]],'All Data'!$A:$CW,94,FALSE),"unknown")</f>
        <v>$50,000 to $74,999</v>
      </c>
      <c r="AT61" s="96" t="str">
        <f>IFERROR(VLOOKUP(Table1[[#This Row],[RespondentID]],'All Data'!$A:$CW,95,FALSE),"unknown")</f>
        <v>Graduate school</v>
      </c>
      <c r="AU61" s="96" t="str">
        <f>IFERROR(VLOOKUP(Table1[[#This Row],[RespondentID]],'All Data'!$A:$CW,96,FALSE),"unknown")</f>
        <v>Retired</v>
      </c>
      <c r="AV61" s="96" t="str">
        <f>IFERROR(VLOOKUP(Table1[[#This Row],[RespondentID]],'All Data'!$A:$CW,97,FALSE),"unknown")</f>
        <v>Yes</v>
      </c>
      <c r="AW61" s="96" t="str">
        <f>IFERROR(VLOOKUP(Table1[[#This Row],[RespondentID]],'All Data'!$A:$CW,98,FALSE),"unknown")</f>
        <v>Medicare</v>
      </c>
      <c r="AX61" s="96" t="str">
        <f>IFERROR(VLOOKUP(Table1[[#This Row],[RespondentID]],'All Data'!$A:$CW,99,FALSE),"unknown")</f>
        <v>Yes</v>
      </c>
    </row>
    <row r="62" spans="1:50">
      <c r="A62">
        <v>114438016704</v>
      </c>
      <c r="E62" t="s">
        <v>19</v>
      </c>
      <c r="G62" t="s">
        <v>21</v>
      </c>
      <c r="M62" t="s">
        <v>27</v>
      </c>
      <c r="P62">
        <f t="shared" si="0"/>
        <v>3</v>
      </c>
      <c r="Q62">
        <f t="shared" si="1"/>
        <v>1</v>
      </c>
      <c r="R62"/>
      <c r="S62">
        <f t="shared" si="17"/>
        <v>0</v>
      </c>
      <c r="T62">
        <f t="shared" si="2"/>
        <v>0</v>
      </c>
      <c r="U62">
        <f t="shared" si="3"/>
        <v>0</v>
      </c>
      <c r="V62">
        <f t="shared" si="4"/>
        <v>1</v>
      </c>
      <c r="W62">
        <f t="shared" si="5"/>
        <v>0</v>
      </c>
      <c r="X62">
        <f t="shared" si="6"/>
        <v>1</v>
      </c>
      <c r="Y62">
        <f t="shared" si="7"/>
        <v>0</v>
      </c>
      <c r="Z62">
        <f t="shared" si="8"/>
        <v>0</v>
      </c>
      <c r="AA62">
        <f t="shared" si="9"/>
        <v>0</v>
      </c>
      <c r="AB62">
        <f t="shared" si="10"/>
        <v>0</v>
      </c>
      <c r="AC62">
        <f t="shared" si="11"/>
        <v>0</v>
      </c>
      <c r="AD62">
        <f t="shared" si="12"/>
        <v>1</v>
      </c>
      <c r="AE62">
        <f t="shared" si="13"/>
        <v>0</v>
      </c>
      <c r="AF62"/>
      <c r="AG62"/>
      <c r="AH62">
        <f t="shared" si="14"/>
        <v>3</v>
      </c>
      <c r="AI62">
        <f t="shared" si="15"/>
        <v>3</v>
      </c>
      <c r="AJ62" t="str">
        <f t="shared" si="16"/>
        <v>Correct</v>
      </c>
      <c r="AL62" s="96" t="str">
        <f>IFERROR(VLOOKUP(Table1[[#This Row],[RespondentID]],'All Data'!$A:$CO,87,FALSE),"unknown")</f>
        <v>Woman</v>
      </c>
      <c r="AM62" s="96" t="str">
        <f>IFERROR(VLOOKUP(Table1[[#This Row],[RespondentID]],'All Data'!$A:$CO,88,FALSE),"unknown")</f>
        <v>65+ years</v>
      </c>
      <c r="AN62" s="96" t="str">
        <f>IFERROR(VLOOKUP(Table1[[#This Row],[RespondentID]],'All Data'!$A:$CO,89,FALSE),"unknown")</f>
        <v>Queens</v>
      </c>
      <c r="AO62" s="96">
        <f>IFERROR(VLOOKUP(Table1[[#This Row],[RespondentID]],'All Data'!$A:$CO,90,FALSE),"unknown")</f>
        <v>11004</v>
      </c>
      <c r="AP62" s="96" t="str">
        <f>IFERROR(VLOOKUP(Table1[[#This Row],[RespondentID]],'All Data'!$A:$CO,91,FALSE),"unknown")</f>
        <v>White</v>
      </c>
      <c r="AQ62" s="96" t="str">
        <f>IFERROR(VLOOKUP(Table1[[#This Row],[RespondentID]],'All Data'!$A:$CO,92,FALSE),"unknown")</f>
        <v>Not Hispanic or Latino</v>
      </c>
      <c r="AR62" s="96" t="str">
        <f>IFERROR(VLOOKUP(Table1[[#This Row],[RespondentID]],'All Data'!$A:$CO,93,FALSE),"unknown")</f>
        <v>English</v>
      </c>
      <c r="AS62" s="96" t="str">
        <f>IFERROR(VLOOKUP(Table1[[#This Row],[RespondentID]],'All Data'!$A:$CW,94,FALSE),"unknown")</f>
        <v>$20,000 to $34,999</v>
      </c>
      <c r="AT62" s="96" t="str">
        <f>IFERROR(VLOOKUP(Table1[[#This Row],[RespondentID]],'All Data'!$A:$CW,95,FALSE),"unknown")</f>
        <v>Graduate school</v>
      </c>
      <c r="AU62" s="96" t="str">
        <f>IFERROR(VLOOKUP(Table1[[#This Row],[RespondentID]],'All Data'!$A:$CW,96,FALSE),"unknown")</f>
        <v>Retired</v>
      </c>
      <c r="AV62" s="96" t="str">
        <f>IFERROR(VLOOKUP(Table1[[#This Row],[RespondentID]],'All Data'!$A:$CW,97,FALSE),"unknown")</f>
        <v>Yes</v>
      </c>
      <c r="AW62" s="96" t="str">
        <f>IFERROR(VLOOKUP(Table1[[#This Row],[RespondentID]],'All Data'!$A:$CW,98,FALSE),"unknown")</f>
        <v>Medicare</v>
      </c>
      <c r="AX62" s="96" t="str">
        <f>IFERROR(VLOOKUP(Table1[[#This Row],[RespondentID]],'All Data'!$A:$CW,99,FALSE),"unknown")</f>
        <v>Yes</v>
      </c>
    </row>
    <row r="63" spans="1:50">
      <c r="A63">
        <v>114438010759</v>
      </c>
      <c r="D63" t="s">
        <v>18</v>
      </c>
      <c r="P63">
        <f t="shared" si="0"/>
        <v>1</v>
      </c>
      <c r="Q63">
        <f t="shared" si="1"/>
        <v>3</v>
      </c>
      <c r="R63"/>
      <c r="S63">
        <f t="shared" si="17"/>
        <v>0</v>
      </c>
      <c r="T63">
        <f t="shared" si="2"/>
        <v>0</v>
      </c>
      <c r="U63">
        <f t="shared" si="3"/>
        <v>1</v>
      </c>
      <c r="V63">
        <f t="shared" si="4"/>
        <v>0</v>
      </c>
      <c r="W63">
        <f t="shared" si="5"/>
        <v>0</v>
      </c>
      <c r="X63">
        <f t="shared" si="6"/>
        <v>0</v>
      </c>
      <c r="Y63">
        <f t="shared" si="7"/>
        <v>0</v>
      </c>
      <c r="Z63">
        <f t="shared" si="8"/>
        <v>0</v>
      </c>
      <c r="AA63">
        <f t="shared" si="9"/>
        <v>0</v>
      </c>
      <c r="AB63">
        <f t="shared" si="10"/>
        <v>0</v>
      </c>
      <c r="AC63">
        <f t="shared" si="11"/>
        <v>0</v>
      </c>
      <c r="AD63">
        <f t="shared" si="12"/>
        <v>0</v>
      </c>
      <c r="AE63">
        <f t="shared" si="13"/>
        <v>0</v>
      </c>
      <c r="AF63"/>
      <c r="AG63"/>
      <c r="AH63">
        <f t="shared" si="14"/>
        <v>1</v>
      </c>
      <c r="AI63">
        <f t="shared" si="15"/>
        <v>1</v>
      </c>
      <c r="AJ63" t="str">
        <f t="shared" si="16"/>
        <v>Correct</v>
      </c>
      <c r="AL63" s="96" t="str">
        <f>IFERROR(VLOOKUP(Table1[[#This Row],[RespondentID]],'All Data'!$A:$CO,87,FALSE),"unknown")</f>
        <v>Woman</v>
      </c>
      <c r="AM63" s="96" t="str">
        <f>IFERROR(VLOOKUP(Table1[[#This Row],[RespondentID]],'All Data'!$A:$CO,88,FALSE),"unknown")</f>
        <v>55-64 years</v>
      </c>
      <c r="AN63" s="96" t="str">
        <f>IFERROR(VLOOKUP(Table1[[#This Row],[RespondentID]],'All Data'!$A:$CO,89,FALSE),"unknown")</f>
        <v>Nassau</v>
      </c>
      <c r="AO63" s="96" t="str">
        <f>IFERROR(VLOOKUP(Table1[[#This Row],[RespondentID]],'All Data'!$A:$CO,90,FALSE),"unknown")</f>
        <v>Oceanside, 11572</v>
      </c>
      <c r="AP63" s="96" t="str">
        <f>IFERROR(VLOOKUP(Table1[[#This Row],[RespondentID]],'All Data'!$A:$CO,91,FALSE),"unknown")</f>
        <v>White</v>
      </c>
      <c r="AQ63" s="96" t="str">
        <f>IFERROR(VLOOKUP(Table1[[#This Row],[RespondentID]],'All Data'!$A:$CO,92,FALSE),"unknown")</f>
        <v>Not Hispanic or Latino</v>
      </c>
      <c r="AR63" s="96" t="str">
        <f>IFERROR(VLOOKUP(Table1[[#This Row],[RespondentID]],'All Data'!$A:$CO,93,FALSE),"unknown")</f>
        <v>English</v>
      </c>
      <c r="AS63" s="96" t="str">
        <f>IFERROR(VLOOKUP(Table1[[#This Row],[RespondentID]],'All Data'!$A:$CW,94,FALSE),"unknown")</f>
        <v>$75,000 to $125,000</v>
      </c>
      <c r="AT63" s="96" t="str">
        <f>IFERROR(VLOOKUP(Table1[[#This Row],[RespondentID]],'All Data'!$A:$CW,95,FALSE),"unknown")</f>
        <v>College graduate</v>
      </c>
      <c r="AU63" s="96" t="str">
        <f>IFERROR(VLOOKUP(Table1[[#This Row],[RespondentID]],'All Data'!$A:$CW,96,FALSE),"unknown")</f>
        <v>Retired</v>
      </c>
      <c r="AV63" s="96" t="str">
        <f>IFERROR(VLOOKUP(Table1[[#This Row],[RespondentID]],'All Data'!$A:$CW,97,FALSE),"unknown")</f>
        <v>Yes</v>
      </c>
      <c r="AW63" s="96" t="str">
        <f>IFERROR(VLOOKUP(Table1[[#This Row],[RespondentID]],'All Data'!$A:$CW,98,FALSE),"unknown")</f>
        <v>Private/Commercial</v>
      </c>
      <c r="AX63" s="96" t="str">
        <f>IFERROR(VLOOKUP(Table1[[#This Row],[RespondentID]],'All Data'!$A:$CW,99,FALSE),"unknown")</f>
        <v>Yes</v>
      </c>
    </row>
    <row r="64" spans="1:50">
      <c r="A64">
        <v>114438009154</v>
      </c>
      <c r="C64" t="s">
        <v>17</v>
      </c>
      <c r="P64">
        <f t="shared" si="0"/>
        <v>1</v>
      </c>
      <c r="Q64">
        <f t="shared" si="1"/>
        <v>3</v>
      </c>
      <c r="R64"/>
      <c r="S64">
        <f t="shared" si="17"/>
        <v>0</v>
      </c>
      <c r="T64">
        <f t="shared" si="2"/>
        <v>1</v>
      </c>
      <c r="U64">
        <f t="shared" si="3"/>
        <v>0</v>
      </c>
      <c r="V64">
        <f t="shared" si="4"/>
        <v>0</v>
      </c>
      <c r="W64">
        <f t="shared" si="5"/>
        <v>0</v>
      </c>
      <c r="X64">
        <f t="shared" si="6"/>
        <v>0</v>
      </c>
      <c r="Y64">
        <f t="shared" si="7"/>
        <v>0</v>
      </c>
      <c r="Z64">
        <f t="shared" si="8"/>
        <v>0</v>
      </c>
      <c r="AA64">
        <f t="shared" si="9"/>
        <v>0</v>
      </c>
      <c r="AB64">
        <f t="shared" si="10"/>
        <v>0</v>
      </c>
      <c r="AC64">
        <f t="shared" si="11"/>
        <v>0</v>
      </c>
      <c r="AD64">
        <f t="shared" si="12"/>
        <v>0</v>
      </c>
      <c r="AE64">
        <f t="shared" si="13"/>
        <v>0</v>
      </c>
      <c r="AF64"/>
      <c r="AG64"/>
      <c r="AH64">
        <f t="shared" si="14"/>
        <v>1</v>
      </c>
      <c r="AI64">
        <f t="shared" si="15"/>
        <v>1</v>
      </c>
      <c r="AJ64" t="str">
        <f t="shared" si="16"/>
        <v>Correct</v>
      </c>
      <c r="AL64" s="96" t="str">
        <f>IFERROR(VLOOKUP(Table1[[#This Row],[RespondentID]],'All Data'!$A:$CO,87,FALSE),"unknown")</f>
        <v>Woman</v>
      </c>
      <c r="AM64" s="96" t="str">
        <f>IFERROR(VLOOKUP(Table1[[#This Row],[RespondentID]],'All Data'!$A:$CO,88,FALSE),"unknown")</f>
        <v>65+ years</v>
      </c>
      <c r="AN64" s="96" t="str">
        <f>IFERROR(VLOOKUP(Table1[[#This Row],[RespondentID]],'All Data'!$A:$CO,89,FALSE),"unknown")</f>
        <v>Nassau</v>
      </c>
      <c r="AO64" s="96" t="str">
        <f>IFERROR(VLOOKUP(Table1[[#This Row],[RespondentID]],'All Data'!$A:$CO,90,FALSE),"unknown")</f>
        <v>Oceanside, 11572</v>
      </c>
      <c r="AP64" s="96" t="str">
        <f>IFERROR(VLOOKUP(Table1[[#This Row],[RespondentID]],'All Data'!$A:$CO,91,FALSE),"unknown")</f>
        <v>White</v>
      </c>
      <c r="AQ64" s="96" t="str">
        <f>IFERROR(VLOOKUP(Table1[[#This Row],[RespondentID]],'All Data'!$A:$CO,92,FALSE),"unknown")</f>
        <v>Not Hispanic or Latino</v>
      </c>
      <c r="AR64" s="96" t="str">
        <f>IFERROR(VLOOKUP(Table1[[#This Row],[RespondentID]],'All Data'!$A:$CO,93,FALSE),"unknown")</f>
        <v>English</v>
      </c>
      <c r="AS64" s="96" t="str">
        <f>IFERROR(VLOOKUP(Table1[[#This Row],[RespondentID]],'All Data'!$A:$CW,94,FALSE),"unknown")</f>
        <v>Over $125,000</v>
      </c>
      <c r="AT64" s="96" t="str">
        <f>IFERROR(VLOOKUP(Table1[[#This Row],[RespondentID]],'All Data'!$A:$CW,95,FALSE),"unknown")</f>
        <v>Graduate school</v>
      </c>
      <c r="AU64" s="96" t="str">
        <f>IFERROR(VLOOKUP(Table1[[#This Row],[RespondentID]],'All Data'!$A:$CW,96,FALSE),"unknown")</f>
        <v>Retired</v>
      </c>
      <c r="AV64" s="96">
        <f>IFERROR(VLOOKUP(Table1[[#This Row],[RespondentID]],'All Data'!$A:$CW,97,FALSE),"unknown")</f>
        <v>0</v>
      </c>
      <c r="AW64" s="96" t="str">
        <f>IFERROR(VLOOKUP(Table1[[#This Row],[RespondentID]],'All Data'!$A:$CW,98,FALSE),"unknown")</f>
        <v>Medicare</v>
      </c>
      <c r="AX64" s="96" t="str">
        <f>IFERROR(VLOOKUP(Table1[[#This Row],[RespondentID]],'All Data'!$A:$CW,99,FALSE),"unknown")</f>
        <v>Yes</v>
      </c>
    </row>
    <row r="65" spans="1:50">
      <c r="A65">
        <v>114438003667</v>
      </c>
      <c r="E65" t="s">
        <v>19</v>
      </c>
      <c r="J65" t="s">
        <v>24</v>
      </c>
      <c r="P65">
        <f t="shared" si="0"/>
        <v>2</v>
      </c>
      <c r="Q65">
        <f t="shared" si="1"/>
        <v>1.5</v>
      </c>
      <c r="R65"/>
      <c r="S65">
        <f t="shared" si="17"/>
        <v>0</v>
      </c>
      <c r="T65">
        <f t="shared" si="2"/>
        <v>0</v>
      </c>
      <c r="U65">
        <f t="shared" si="3"/>
        <v>0</v>
      </c>
      <c r="V65">
        <f t="shared" si="4"/>
        <v>1</v>
      </c>
      <c r="W65">
        <f t="shared" si="5"/>
        <v>0</v>
      </c>
      <c r="X65">
        <f t="shared" si="6"/>
        <v>0</v>
      </c>
      <c r="Y65">
        <f t="shared" si="7"/>
        <v>0</v>
      </c>
      <c r="Z65">
        <f t="shared" si="8"/>
        <v>0</v>
      </c>
      <c r="AA65">
        <f t="shared" si="9"/>
        <v>1</v>
      </c>
      <c r="AB65">
        <f t="shared" si="10"/>
        <v>0</v>
      </c>
      <c r="AC65">
        <f t="shared" si="11"/>
        <v>0</v>
      </c>
      <c r="AD65">
        <f t="shared" si="12"/>
        <v>0</v>
      </c>
      <c r="AE65">
        <f t="shared" si="13"/>
        <v>0</v>
      </c>
      <c r="AF65"/>
      <c r="AG65"/>
      <c r="AH65">
        <f t="shared" si="14"/>
        <v>2</v>
      </c>
      <c r="AI65">
        <f t="shared" si="15"/>
        <v>2</v>
      </c>
      <c r="AJ65" t="str">
        <f t="shared" si="16"/>
        <v>Correct</v>
      </c>
      <c r="AL65" s="96" t="str">
        <f>IFERROR(VLOOKUP(Table1[[#This Row],[RespondentID]],'All Data'!$A:$CO,87,FALSE),"unknown")</f>
        <v>Woman</v>
      </c>
      <c r="AM65" s="96" t="str">
        <f>IFERROR(VLOOKUP(Table1[[#This Row],[RespondentID]],'All Data'!$A:$CO,88,FALSE),"unknown")</f>
        <v>65+ years</v>
      </c>
      <c r="AN65" s="96" t="str">
        <f>IFERROR(VLOOKUP(Table1[[#This Row],[RespondentID]],'All Data'!$A:$CO,89,FALSE),"unknown")</f>
        <v>Nassau</v>
      </c>
      <c r="AO65" s="96" t="str">
        <f>IFERROR(VLOOKUP(Table1[[#This Row],[RespondentID]],'All Data'!$A:$CO,90,FALSE),"unknown")</f>
        <v>Cedarhurst, 11516</v>
      </c>
      <c r="AP65" s="96" t="str">
        <f>IFERROR(VLOOKUP(Table1[[#This Row],[RespondentID]],'All Data'!$A:$CO,91,FALSE),"unknown")</f>
        <v>White</v>
      </c>
      <c r="AQ65" s="96" t="str">
        <f>IFERROR(VLOOKUP(Table1[[#This Row],[RespondentID]],'All Data'!$A:$CO,92,FALSE),"unknown")</f>
        <v>Not Hispanic or Latino</v>
      </c>
      <c r="AR65" s="96" t="str">
        <f>IFERROR(VLOOKUP(Table1[[#This Row],[RespondentID]],'All Data'!$A:$CO,93,FALSE),"unknown")</f>
        <v>English</v>
      </c>
      <c r="AS65" s="96" t="str">
        <f>IFERROR(VLOOKUP(Table1[[#This Row],[RespondentID]],'All Data'!$A:$CW,94,FALSE),"unknown")</f>
        <v>$35,000 to $49,999</v>
      </c>
      <c r="AT65" s="96" t="str">
        <f>IFERROR(VLOOKUP(Table1[[#This Row],[RespondentID]],'All Data'!$A:$CW,95,FALSE),"unknown")</f>
        <v>College graduate</v>
      </c>
      <c r="AU65" s="96" t="str">
        <f>IFERROR(VLOOKUP(Table1[[#This Row],[RespondentID]],'All Data'!$A:$CW,96,FALSE),"unknown")</f>
        <v>Retired</v>
      </c>
      <c r="AV65" s="96" t="str">
        <f>IFERROR(VLOOKUP(Table1[[#This Row],[RespondentID]],'All Data'!$A:$CW,97,FALSE),"unknown")</f>
        <v>Yes</v>
      </c>
      <c r="AW65" s="96" t="str">
        <f>IFERROR(VLOOKUP(Table1[[#This Row],[RespondentID]],'All Data'!$A:$CW,98,FALSE),"unknown")</f>
        <v>Medicaid</v>
      </c>
      <c r="AX65" s="96" t="str">
        <f>IFERROR(VLOOKUP(Table1[[#This Row],[RespondentID]],'All Data'!$A:$CW,99,FALSE),"unknown")</f>
        <v>No</v>
      </c>
    </row>
    <row r="66" spans="1:50">
      <c r="A66">
        <v>114438001214</v>
      </c>
      <c r="C66" t="s">
        <v>17</v>
      </c>
      <c r="P66">
        <f t="shared" ref="P66:P129" si="18">COUNTA(B66:N66)</f>
        <v>1</v>
      </c>
      <c r="Q66">
        <f t="shared" ref="Q66:Q129" si="19">3/P66</f>
        <v>3</v>
      </c>
      <c r="R66"/>
      <c r="S66">
        <f t="shared" si="17"/>
        <v>0</v>
      </c>
      <c r="T66">
        <f t="shared" ref="T66:T129" si="20">IF($P66&lt;3,IF($C66=$C$1,1,0),IF($C66=$C$1,$Q66,0))</f>
        <v>1</v>
      </c>
      <c r="U66">
        <f t="shared" ref="U66:U129" si="21">IF($P66&lt;3,IF($D66=$D$1,1,0),IF($D66=$D$1,$Q66,0))</f>
        <v>0</v>
      </c>
      <c r="V66">
        <f t="shared" ref="V66:V129" si="22">IF($P66&lt;3,IF($E66=$E$1,1,0),IF($E66=$E$1,$Q66,0))</f>
        <v>0</v>
      </c>
      <c r="W66">
        <f t="shared" ref="W66:W129" si="23">IF($P66&lt;3,IF($F66=$F$1,1,0),IF($F66=$F$1,$Q66,0))</f>
        <v>0</v>
      </c>
      <c r="X66">
        <f t="shared" ref="X66:X129" si="24">IF($P66&lt;3,IF($G66=$G$1,1,0),IF($G66=$G$1,$Q66,0))</f>
        <v>0</v>
      </c>
      <c r="Y66">
        <f t="shared" ref="Y66:Y129" si="25">IF($P66&lt;3,IF($H66=$H$1,1,0),IF($H66=$H$1,$Q66,0))</f>
        <v>0</v>
      </c>
      <c r="Z66">
        <f t="shared" ref="Z66:Z129" si="26">IF($P66&lt;3,IF($I66=$I$1,1,0),IF($I66=$I$1,$Q66,0))</f>
        <v>0</v>
      </c>
      <c r="AA66">
        <f t="shared" ref="AA66:AA129" si="27">IF($P66&lt;3,IF($J66=$J$1,1,0),IF($J66=$J$1,$Q66,0))</f>
        <v>0</v>
      </c>
      <c r="AB66">
        <f t="shared" ref="AB66:AB129" si="28">IF($P66&lt;3,IF($K66=$K$1,1,0),IF($K66=$K$1,$Q66,0))</f>
        <v>0</v>
      </c>
      <c r="AC66">
        <f t="shared" ref="AC66:AC129" si="29">IF($P66&lt;3,IF($L66=$L$1,1,0),IF($L66=$L$1,$Q66,0))</f>
        <v>0</v>
      </c>
      <c r="AD66">
        <f t="shared" ref="AD66:AD129" si="30">IF($P66&lt;3,IF($M66=$M$1,1,0),IF($M66=$M$1,$Q66,0))</f>
        <v>0</v>
      </c>
      <c r="AE66">
        <f t="shared" ref="AE66:AE129" si="31">IF($P66&lt;3,IF($N66=$N$1,1,0),IF($N66=$N$1,$Q66,0))</f>
        <v>0</v>
      </c>
      <c r="AF66"/>
      <c r="AG66"/>
      <c r="AH66">
        <f t="shared" ref="AH66:AH129" si="32">SUM(S66:AE66)</f>
        <v>1</v>
      </c>
      <c r="AI66">
        <f t="shared" ref="AI66:AI129" si="33">P66</f>
        <v>1</v>
      </c>
      <c r="AJ66" t="str">
        <f t="shared" ref="AJ66:AJ129" si="34">IF(AH66=AI66,"Correct",IF(AH66=3,"Correct","Wrong"))</f>
        <v>Correct</v>
      </c>
      <c r="AL66" s="96" t="str">
        <f>IFERROR(VLOOKUP(Table1[[#This Row],[RespondentID]],'All Data'!$A:$CO,87,FALSE),"unknown")</f>
        <v>Man</v>
      </c>
      <c r="AM66" s="96" t="str">
        <f>IFERROR(VLOOKUP(Table1[[#This Row],[RespondentID]],'All Data'!$A:$CO,88,FALSE),"unknown")</f>
        <v>65+ years</v>
      </c>
      <c r="AN66" s="96" t="str">
        <f>IFERROR(VLOOKUP(Table1[[#This Row],[RespondentID]],'All Data'!$A:$CO,89,FALSE),"unknown")</f>
        <v>Nassau</v>
      </c>
      <c r="AO66" s="96" t="str">
        <f>IFERROR(VLOOKUP(Table1[[#This Row],[RespondentID]],'All Data'!$A:$CO,90,FALSE),"unknown")</f>
        <v>Williston Park, 11596</v>
      </c>
      <c r="AP66" s="96" t="str">
        <f>IFERROR(VLOOKUP(Table1[[#This Row],[RespondentID]],'All Data'!$A:$CO,91,FALSE),"unknown")</f>
        <v>White</v>
      </c>
      <c r="AQ66" s="96" t="str">
        <f>IFERROR(VLOOKUP(Table1[[#This Row],[RespondentID]],'All Data'!$A:$CO,92,FALSE),"unknown")</f>
        <v>Not Hispanic or Latino</v>
      </c>
      <c r="AR66" s="96" t="str">
        <f>IFERROR(VLOOKUP(Table1[[#This Row],[RespondentID]],'All Data'!$A:$CO,93,FALSE),"unknown")</f>
        <v>English</v>
      </c>
      <c r="AS66" s="96">
        <f>IFERROR(VLOOKUP(Table1[[#This Row],[RespondentID]],'All Data'!$A:$CW,94,FALSE),"unknown")</f>
        <v>0</v>
      </c>
      <c r="AT66" s="96" t="str">
        <f>IFERROR(VLOOKUP(Table1[[#This Row],[RespondentID]],'All Data'!$A:$CW,95,FALSE),"unknown")</f>
        <v>College graduate</v>
      </c>
      <c r="AU66" s="96" t="str">
        <f>IFERROR(VLOOKUP(Table1[[#This Row],[RespondentID]],'All Data'!$A:$CW,96,FALSE),"unknown")</f>
        <v>Employed for wages</v>
      </c>
      <c r="AV66" s="96" t="str">
        <f>IFERROR(VLOOKUP(Table1[[#This Row],[RespondentID]],'All Data'!$A:$CW,97,FALSE),"unknown")</f>
        <v>Yes</v>
      </c>
      <c r="AW66" s="96" t="str">
        <f>IFERROR(VLOOKUP(Table1[[#This Row],[RespondentID]],'All Data'!$A:$CW,98,FALSE),"unknown")</f>
        <v>Private/Commercial</v>
      </c>
      <c r="AX66" s="96" t="str">
        <f>IFERROR(VLOOKUP(Table1[[#This Row],[RespondentID]],'All Data'!$A:$CW,99,FALSE),"unknown")</f>
        <v>Yes</v>
      </c>
    </row>
    <row r="67" spans="1:50">
      <c r="A67">
        <v>114437999386</v>
      </c>
      <c r="M67" t="s">
        <v>27</v>
      </c>
      <c r="P67">
        <f t="shared" si="18"/>
        <v>1</v>
      </c>
      <c r="Q67">
        <f t="shared" si="19"/>
        <v>3</v>
      </c>
      <c r="R67"/>
      <c r="S67">
        <f t="shared" si="17"/>
        <v>0</v>
      </c>
      <c r="T67">
        <f t="shared" si="20"/>
        <v>0</v>
      </c>
      <c r="U67">
        <f t="shared" si="21"/>
        <v>0</v>
      </c>
      <c r="V67">
        <f t="shared" si="22"/>
        <v>0</v>
      </c>
      <c r="W67">
        <f t="shared" si="23"/>
        <v>0</v>
      </c>
      <c r="X67">
        <f t="shared" si="24"/>
        <v>0</v>
      </c>
      <c r="Y67">
        <f t="shared" si="25"/>
        <v>0</v>
      </c>
      <c r="Z67">
        <f t="shared" si="26"/>
        <v>0</v>
      </c>
      <c r="AA67">
        <f t="shared" si="27"/>
        <v>0</v>
      </c>
      <c r="AB67">
        <f t="shared" si="28"/>
        <v>0</v>
      </c>
      <c r="AC67">
        <f t="shared" si="29"/>
        <v>0</v>
      </c>
      <c r="AD67">
        <f t="shared" si="30"/>
        <v>1</v>
      </c>
      <c r="AE67">
        <f t="shared" si="31"/>
        <v>0</v>
      </c>
      <c r="AF67"/>
      <c r="AG67"/>
      <c r="AH67">
        <f t="shared" si="32"/>
        <v>1</v>
      </c>
      <c r="AI67">
        <f t="shared" si="33"/>
        <v>1</v>
      </c>
      <c r="AJ67" t="str">
        <f t="shared" si="34"/>
        <v>Correct</v>
      </c>
      <c r="AL67" s="96" t="str">
        <f>IFERROR(VLOOKUP(Table1[[#This Row],[RespondentID]],'All Data'!$A:$CO,87,FALSE),"unknown")</f>
        <v>Woman</v>
      </c>
      <c r="AM67" s="96" t="str">
        <f>IFERROR(VLOOKUP(Table1[[#This Row],[RespondentID]],'All Data'!$A:$CO,88,FALSE),"unknown")</f>
        <v>65+ years</v>
      </c>
      <c r="AN67" s="96" t="str">
        <f>IFERROR(VLOOKUP(Table1[[#This Row],[RespondentID]],'All Data'!$A:$CO,89,FALSE),"unknown")</f>
        <v>Nassau</v>
      </c>
      <c r="AO67" s="96" t="str">
        <f>IFERROR(VLOOKUP(Table1[[#This Row],[RespondentID]],'All Data'!$A:$CO,90,FALSE),"unknown")</f>
        <v>Albertson, 11507</v>
      </c>
      <c r="AP67" s="96" t="str">
        <f>IFERROR(VLOOKUP(Table1[[#This Row],[RespondentID]],'All Data'!$A:$CO,91,FALSE),"unknown")</f>
        <v>White</v>
      </c>
      <c r="AQ67" s="96">
        <f>IFERROR(VLOOKUP(Table1[[#This Row],[RespondentID]],'All Data'!$A:$CO,92,FALSE),"unknown")</f>
        <v>0</v>
      </c>
      <c r="AR67" s="96" t="str">
        <f>IFERROR(VLOOKUP(Table1[[#This Row],[RespondentID]],'All Data'!$A:$CO,93,FALSE),"unknown")</f>
        <v>English</v>
      </c>
      <c r="AS67" s="96" t="str">
        <f>IFERROR(VLOOKUP(Table1[[#This Row],[RespondentID]],'All Data'!$A:$CW,94,FALSE),"unknown")</f>
        <v>$0-$19,999</v>
      </c>
      <c r="AT67" s="96" t="str">
        <f>IFERROR(VLOOKUP(Table1[[#This Row],[RespondentID]],'All Data'!$A:$CW,95,FALSE),"unknown")</f>
        <v>Some college</v>
      </c>
      <c r="AU67" s="96" t="str">
        <f>IFERROR(VLOOKUP(Table1[[#This Row],[RespondentID]],'All Data'!$A:$CW,96,FALSE),"unknown")</f>
        <v>Retired</v>
      </c>
      <c r="AV67" s="96" t="str">
        <f>IFERROR(VLOOKUP(Table1[[#This Row],[RespondentID]],'All Data'!$A:$CW,97,FALSE),"unknown")</f>
        <v>Yes</v>
      </c>
      <c r="AW67" s="96" t="str">
        <f>IFERROR(VLOOKUP(Table1[[#This Row],[RespondentID]],'All Data'!$A:$CW,98,FALSE),"unknown")</f>
        <v>Medicare, Private/Commercial</v>
      </c>
      <c r="AX67" s="96" t="str">
        <f>IFERROR(VLOOKUP(Table1[[#This Row],[RespondentID]],'All Data'!$A:$CW,99,FALSE),"unknown")</f>
        <v>No</v>
      </c>
    </row>
    <row r="68" spans="1:50">
      <c r="A68">
        <v>114437997558</v>
      </c>
      <c r="H68" t="s">
        <v>22</v>
      </c>
      <c r="P68">
        <f t="shared" si="18"/>
        <v>1</v>
      </c>
      <c r="Q68">
        <f t="shared" si="19"/>
        <v>3</v>
      </c>
      <c r="R68"/>
      <c r="S68">
        <f t="shared" ref="S68:S131" si="35">IF($P68&lt;3,IF($B68=$B$1,1,0),IF($B68=$B$1,$Q68,0))</f>
        <v>0</v>
      </c>
      <c r="T68">
        <f t="shared" si="20"/>
        <v>0</v>
      </c>
      <c r="U68">
        <f t="shared" si="21"/>
        <v>0</v>
      </c>
      <c r="V68">
        <f t="shared" si="22"/>
        <v>0</v>
      </c>
      <c r="W68">
        <f t="shared" si="23"/>
        <v>0</v>
      </c>
      <c r="X68">
        <f t="shared" si="24"/>
        <v>0</v>
      </c>
      <c r="Y68">
        <f t="shared" si="25"/>
        <v>1</v>
      </c>
      <c r="Z68">
        <f t="shared" si="26"/>
        <v>0</v>
      </c>
      <c r="AA68">
        <f t="shared" si="27"/>
        <v>0</v>
      </c>
      <c r="AB68">
        <f t="shared" si="28"/>
        <v>0</v>
      </c>
      <c r="AC68">
        <f t="shared" si="29"/>
        <v>0</v>
      </c>
      <c r="AD68">
        <f t="shared" si="30"/>
        <v>0</v>
      </c>
      <c r="AE68">
        <f t="shared" si="31"/>
        <v>0</v>
      </c>
      <c r="AF68"/>
      <c r="AG68"/>
      <c r="AH68">
        <f t="shared" si="32"/>
        <v>1</v>
      </c>
      <c r="AI68">
        <f t="shared" si="33"/>
        <v>1</v>
      </c>
      <c r="AJ68" t="str">
        <f t="shared" si="34"/>
        <v>Correct</v>
      </c>
      <c r="AL68" s="96" t="str">
        <f>IFERROR(VLOOKUP(Table1[[#This Row],[RespondentID]],'All Data'!$A:$CO,87,FALSE),"unknown")</f>
        <v>Woman</v>
      </c>
      <c r="AM68" s="96" t="str">
        <f>IFERROR(VLOOKUP(Table1[[#This Row],[RespondentID]],'All Data'!$A:$CO,88,FALSE),"unknown")</f>
        <v>55-64 years</v>
      </c>
      <c r="AN68" s="96" t="str">
        <f>IFERROR(VLOOKUP(Table1[[#This Row],[RespondentID]],'All Data'!$A:$CO,89,FALSE),"unknown")</f>
        <v>Nassau</v>
      </c>
      <c r="AO68" s="96" t="str">
        <f>IFERROR(VLOOKUP(Table1[[#This Row],[RespondentID]],'All Data'!$A:$CO,90,FALSE),"unknown")</f>
        <v>Williston Park, 11596</v>
      </c>
      <c r="AP68" s="96" t="str">
        <f>IFERROR(VLOOKUP(Table1[[#This Row],[RespondentID]],'All Data'!$A:$CO,91,FALSE),"unknown")</f>
        <v>White</v>
      </c>
      <c r="AQ68" s="96" t="str">
        <f>IFERROR(VLOOKUP(Table1[[#This Row],[RespondentID]],'All Data'!$A:$CO,92,FALSE),"unknown")</f>
        <v>Not Hispanic or Latino</v>
      </c>
      <c r="AR68" s="96" t="str">
        <f>IFERROR(VLOOKUP(Table1[[#This Row],[RespondentID]],'All Data'!$A:$CO,93,FALSE),"unknown")</f>
        <v>English</v>
      </c>
      <c r="AS68" s="96" t="str">
        <f>IFERROR(VLOOKUP(Table1[[#This Row],[RespondentID]],'All Data'!$A:$CW,94,FALSE),"unknown")</f>
        <v>$75,000 to $125,000</v>
      </c>
      <c r="AT68" s="96" t="str">
        <f>IFERROR(VLOOKUP(Table1[[#This Row],[RespondentID]],'All Data'!$A:$CW,95,FALSE),"unknown")</f>
        <v>College graduate</v>
      </c>
      <c r="AU68" s="96" t="str">
        <f>IFERROR(VLOOKUP(Table1[[#This Row],[RespondentID]],'All Data'!$A:$CW,96,FALSE),"unknown")</f>
        <v>Retired</v>
      </c>
      <c r="AV68" s="96" t="str">
        <f>IFERROR(VLOOKUP(Table1[[#This Row],[RespondentID]],'All Data'!$A:$CW,97,FALSE),"unknown")</f>
        <v>Yes</v>
      </c>
      <c r="AW68" s="96" t="str">
        <f>IFERROR(VLOOKUP(Table1[[#This Row],[RespondentID]],'All Data'!$A:$CW,98,FALSE),"unknown")</f>
        <v>Private/Commercial</v>
      </c>
      <c r="AX68" s="96" t="str">
        <f>IFERROR(VLOOKUP(Table1[[#This Row],[RespondentID]],'All Data'!$A:$CW,99,FALSE),"unknown")</f>
        <v>Yes</v>
      </c>
    </row>
    <row r="69" spans="1:50">
      <c r="A69">
        <v>114437993946</v>
      </c>
      <c r="C69" t="s">
        <v>17</v>
      </c>
      <c r="K69" t="s">
        <v>25</v>
      </c>
      <c r="N69" t="s">
        <v>28</v>
      </c>
      <c r="P69">
        <f t="shared" si="18"/>
        <v>3</v>
      </c>
      <c r="Q69">
        <f t="shared" si="19"/>
        <v>1</v>
      </c>
      <c r="R69"/>
      <c r="S69">
        <f t="shared" si="35"/>
        <v>0</v>
      </c>
      <c r="T69">
        <f t="shared" si="20"/>
        <v>1</v>
      </c>
      <c r="U69">
        <f t="shared" si="21"/>
        <v>0</v>
      </c>
      <c r="V69">
        <f t="shared" si="22"/>
        <v>0</v>
      </c>
      <c r="W69">
        <f t="shared" si="23"/>
        <v>0</v>
      </c>
      <c r="X69">
        <f t="shared" si="24"/>
        <v>0</v>
      </c>
      <c r="Y69">
        <f t="shared" si="25"/>
        <v>0</v>
      </c>
      <c r="Z69">
        <f t="shared" si="26"/>
        <v>0</v>
      </c>
      <c r="AA69">
        <f t="shared" si="27"/>
        <v>0</v>
      </c>
      <c r="AB69">
        <f t="shared" si="28"/>
        <v>1</v>
      </c>
      <c r="AC69">
        <f t="shared" si="29"/>
        <v>0</v>
      </c>
      <c r="AD69">
        <f t="shared" si="30"/>
        <v>0</v>
      </c>
      <c r="AE69">
        <f t="shared" si="31"/>
        <v>1</v>
      </c>
      <c r="AF69"/>
      <c r="AG69"/>
      <c r="AH69">
        <f t="shared" si="32"/>
        <v>3</v>
      </c>
      <c r="AI69">
        <f t="shared" si="33"/>
        <v>3</v>
      </c>
      <c r="AJ69" t="str">
        <f t="shared" si="34"/>
        <v>Correct</v>
      </c>
      <c r="AL69" s="96" t="str">
        <f>IFERROR(VLOOKUP(Table1[[#This Row],[RespondentID]],'All Data'!$A:$CO,87,FALSE),"unknown")</f>
        <v>Man</v>
      </c>
      <c r="AM69" s="96" t="str">
        <f>IFERROR(VLOOKUP(Table1[[#This Row],[RespondentID]],'All Data'!$A:$CO,88,FALSE),"unknown")</f>
        <v>65+ years</v>
      </c>
      <c r="AN69" s="96" t="str">
        <f>IFERROR(VLOOKUP(Table1[[#This Row],[RespondentID]],'All Data'!$A:$CO,89,FALSE),"unknown")</f>
        <v>Nassau</v>
      </c>
      <c r="AO69" s="96" t="str">
        <f>IFERROR(VLOOKUP(Table1[[#This Row],[RespondentID]],'All Data'!$A:$CO,90,FALSE),"unknown")</f>
        <v>Williston Park, 11596</v>
      </c>
      <c r="AP69" s="96" t="str">
        <f>IFERROR(VLOOKUP(Table1[[#This Row],[RespondentID]],'All Data'!$A:$CO,91,FALSE),"unknown")</f>
        <v>White</v>
      </c>
      <c r="AQ69" s="96" t="str">
        <f>IFERROR(VLOOKUP(Table1[[#This Row],[RespondentID]],'All Data'!$A:$CO,92,FALSE),"unknown")</f>
        <v>Not Hispanic or Latino</v>
      </c>
      <c r="AR69" s="96" t="str">
        <f>IFERROR(VLOOKUP(Table1[[#This Row],[RespondentID]],'All Data'!$A:$CO,93,FALSE),"unknown")</f>
        <v>English</v>
      </c>
      <c r="AS69" s="96">
        <f>IFERROR(VLOOKUP(Table1[[#This Row],[RespondentID]],'All Data'!$A:$CW,94,FALSE),"unknown")</f>
        <v>0</v>
      </c>
      <c r="AT69" s="96" t="str">
        <f>IFERROR(VLOOKUP(Table1[[#This Row],[RespondentID]],'All Data'!$A:$CW,95,FALSE),"unknown")</f>
        <v>College graduate</v>
      </c>
      <c r="AU69" s="96" t="str">
        <f>IFERROR(VLOOKUP(Table1[[#This Row],[RespondentID]],'All Data'!$A:$CW,96,FALSE),"unknown")</f>
        <v>Retired</v>
      </c>
      <c r="AV69" s="96" t="str">
        <f>IFERROR(VLOOKUP(Table1[[#This Row],[RespondentID]],'All Data'!$A:$CW,97,FALSE),"unknown")</f>
        <v>Yes</v>
      </c>
      <c r="AW69" s="96" t="str">
        <f>IFERROR(VLOOKUP(Table1[[#This Row],[RespondentID]],'All Data'!$A:$CW,98,FALSE),"unknown")</f>
        <v>Medicare</v>
      </c>
      <c r="AX69" s="96" t="str">
        <f>IFERROR(VLOOKUP(Table1[[#This Row],[RespondentID]],'All Data'!$A:$CW,99,FALSE),"unknown")</f>
        <v>Yes</v>
      </c>
    </row>
    <row r="70" spans="1:50">
      <c r="A70">
        <v>114437991153</v>
      </c>
      <c r="C70" t="s">
        <v>17</v>
      </c>
      <c r="D70" t="s">
        <v>18</v>
      </c>
      <c r="I70" t="s">
        <v>23</v>
      </c>
      <c r="P70">
        <f t="shared" si="18"/>
        <v>3</v>
      </c>
      <c r="Q70">
        <f t="shared" si="19"/>
        <v>1</v>
      </c>
      <c r="R70"/>
      <c r="S70">
        <f t="shared" si="35"/>
        <v>0</v>
      </c>
      <c r="T70">
        <f t="shared" si="20"/>
        <v>1</v>
      </c>
      <c r="U70">
        <f t="shared" si="21"/>
        <v>1</v>
      </c>
      <c r="V70">
        <f t="shared" si="22"/>
        <v>0</v>
      </c>
      <c r="W70">
        <f t="shared" si="23"/>
        <v>0</v>
      </c>
      <c r="X70">
        <f t="shared" si="24"/>
        <v>0</v>
      </c>
      <c r="Y70">
        <f t="shared" si="25"/>
        <v>0</v>
      </c>
      <c r="Z70">
        <f t="shared" si="26"/>
        <v>1</v>
      </c>
      <c r="AA70">
        <f t="shared" si="27"/>
        <v>0</v>
      </c>
      <c r="AB70">
        <f t="shared" si="28"/>
        <v>0</v>
      </c>
      <c r="AC70">
        <f t="shared" si="29"/>
        <v>0</v>
      </c>
      <c r="AD70">
        <f t="shared" si="30"/>
        <v>0</v>
      </c>
      <c r="AE70">
        <f t="shared" si="31"/>
        <v>0</v>
      </c>
      <c r="AF70"/>
      <c r="AG70"/>
      <c r="AH70">
        <f t="shared" si="32"/>
        <v>3</v>
      </c>
      <c r="AI70">
        <f t="shared" si="33"/>
        <v>3</v>
      </c>
      <c r="AJ70" t="str">
        <f t="shared" si="34"/>
        <v>Correct</v>
      </c>
      <c r="AL70" s="96" t="str">
        <f>IFERROR(VLOOKUP(Table1[[#This Row],[RespondentID]],'All Data'!$A:$CO,87,FALSE),"unknown")</f>
        <v>Woman</v>
      </c>
      <c r="AM70" s="96" t="str">
        <f>IFERROR(VLOOKUP(Table1[[#This Row],[RespondentID]],'All Data'!$A:$CO,88,FALSE),"unknown")</f>
        <v>65+ years</v>
      </c>
      <c r="AN70" s="96" t="str">
        <f>IFERROR(VLOOKUP(Table1[[#This Row],[RespondentID]],'All Data'!$A:$CO,89,FALSE),"unknown")</f>
        <v>Nassau</v>
      </c>
      <c r="AO70" s="96" t="str">
        <f>IFERROR(VLOOKUP(Table1[[#This Row],[RespondentID]],'All Data'!$A:$CO,90,FALSE),"unknown")</f>
        <v>Williston Park, 11596</v>
      </c>
      <c r="AP70" s="96" t="str">
        <f>IFERROR(VLOOKUP(Table1[[#This Row],[RespondentID]],'All Data'!$A:$CO,91,FALSE),"unknown")</f>
        <v>White</v>
      </c>
      <c r="AQ70" s="96">
        <f>IFERROR(VLOOKUP(Table1[[#This Row],[RespondentID]],'All Data'!$A:$CO,92,FALSE),"unknown")</f>
        <v>0</v>
      </c>
      <c r="AR70" s="96">
        <f>IFERROR(VLOOKUP(Table1[[#This Row],[RespondentID]],'All Data'!$A:$CO,93,FALSE),"unknown")</f>
        <v>0</v>
      </c>
      <c r="AS70" s="96" t="str">
        <f>IFERROR(VLOOKUP(Table1[[#This Row],[RespondentID]],'All Data'!$A:$CW,94,FALSE),"unknown")</f>
        <v>$50,000 to $74,999</v>
      </c>
      <c r="AT70" s="96" t="str">
        <f>IFERROR(VLOOKUP(Table1[[#This Row],[RespondentID]],'All Data'!$A:$CW,95,FALSE),"unknown")</f>
        <v>High school graduate</v>
      </c>
      <c r="AU70" s="96" t="str">
        <f>IFERROR(VLOOKUP(Table1[[#This Row],[RespondentID]],'All Data'!$A:$CW,96,FALSE),"unknown")</f>
        <v>Retired</v>
      </c>
      <c r="AV70" s="96" t="str">
        <f>IFERROR(VLOOKUP(Table1[[#This Row],[RespondentID]],'All Data'!$A:$CW,97,FALSE),"unknown")</f>
        <v>Yes</v>
      </c>
      <c r="AW70" s="96" t="str">
        <f>IFERROR(VLOOKUP(Table1[[#This Row],[RespondentID]],'All Data'!$A:$CW,98,FALSE),"unknown")</f>
        <v>Medicare</v>
      </c>
      <c r="AX70" s="96" t="str">
        <f>IFERROR(VLOOKUP(Table1[[#This Row],[RespondentID]],'All Data'!$A:$CW,99,FALSE),"unknown")</f>
        <v>Yes</v>
      </c>
    </row>
    <row r="71" spans="1:50">
      <c r="A71">
        <v>114437988185</v>
      </c>
      <c r="C71" t="s">
        <v>17</v>
      </c>
      <c r="J71" t="s">
        <v>24</v>
      </c>
      <c r="K71" t="s">
        <v>25</v>
      </c>
      <c r="P71">
        <f t="shared" si="18"/>
        <v>3</v>
      </c>
      <c r="Q71">
        <f t="shared" si="19"/>
        <v>1</v>
      </c>
      <c r="R71"/>
      <c r="S71">
        <f t="shared" si="35"/>
        <v>0</v>
      </c>
      <c r="T71">
        <f t="shared" si="20"/>
        <v>1</v>
      </c>
      <c r="U71">
        <f t="shared" si="21"/>
        <v>0</v>
      </c>
      <c r="V71">
        <f t="shared" si="22"/>
        <v>0</v>
      </c>
      <c r="W71">
        <f t="shared" si="23"/>
        <v>0</v>
      </c>
      <c r="X71">
        <f t="shared" si="24"/>
        <v>0</v>
      </c>
      <c r="Y71">
        <f t="shared" si="25"/>
        <v>0</v>
      </c>
      <c r="Z71">
        <f t="shared" si="26"/>
        <v>0</v>
      </c>
      <c r="AA71">
        <f t="shared" si="27"/>
        <v>1</v>
      </c>
      <c r="AB71">
        <f t="shared" si="28"/>
        <v>1</v>
      </c>
      <c r="AC71">
        <f t="shared" si="29"/>
        <v>0</v>
      </c>
      <c r="AD71">
        <f t="shared" si="30"/>
        <v>0</v>
      </c>
      <c r="AE71">
        <f t="shared" si="31"/>
        <v>0</v>
      </c>
      <c r="AF71"/>
      <c r="AG71"/>
      <c r="AH71">
        <f t="shared" si="32"/>
        <v>3</v>
      </c>
      <c r="AI71">
        <f t="shared" si="33"/>
        <v>3</v>
      </c>
      <c r="AJ71" t="str">
        <f t="shared" si="34"/>
        <v>Correct</v>
      </c>
      <c r="AL71" s="96" t="str">
        <f>IFERROR(VLOOKUP(Table1[[#This Row],[RespondentID]],'All Data'!$A:$CO,87,FALSE),"unknown")</f>
        <v>Woman</v>
      </c>
      <c r="AM71" s="96" t="str">
        <f>IFERROR(VLOOKUP(Table1[[#This Row],[RespondentID]],'All Data'!$A:$CO,88,FALSE),"unknown")</f>
        <v>18-24 years</v>
      </c>
      <c r="AN71" s="96" t="str">
        <f>IFERROR(VLOOKUP(Table1[[#This Row],[RespondentID]],'All Data'!$A:$CO,89,FALSE),"unknown")</f>
        <v>Nassau</v>
      </c>
      <c r="AO71" s="96" t="str">
        <f>IFERROR(VLOOKUP(Table1[[#This Row],[RespondentID]],'All Data'!$A:$CO,90,FALSE),"unknown")</f>
        <v>Oceanside, 11572</v>
      </c>
      <c r="AP71" s="96" t="str">
        <f>IFERROR(VLOOKUP(Table1[[#This Row],[RespondentID]],'All Data'!$A:$CO,91,FALSE),"unknown")</f>
        <v>Two or more races</v>
      </c>
      <c r="AQ71" s="96" t="str">
        <f>IFERROR(VLOOKUP(Table1[[#This Row],[RespondentID]],'All Data'!$A:$CO,92,FALSE),"unknown")</f>
        <v>Hispanic or Latino</v>
      </c>
      <c r="AR71" s="96" t="str">
        <f>IFERROR(VLOOKUP(Table1[[#This Row],[RespondentID]],'All Data'!$A:$CO,93,FALSE),"unknown")</f>
        <v>English</v>
      </c>
      <c r="AS71" s="96" t="str">
        <f>IFERROR(VLOOKUP(Table1[[#This Row],[RespondentID]],'All Data'!$A:$CW,94,FALSE),"unknown")</f>
        <v>Over $125,000</v>
      </c>
      <c r="AT71" s="96" t="str">
        <f>IFERROR(VLOOKUP(Table1[[#This Row],[RespondentID]],'All Data'!$A:$CW,95,FALSE),"unknown")</f>
        <v>College graduate</v>
      </c>
      <c r="AU71" s="96" t="str">
        <f>IFERROR(VLOOKUP(Table1[[#This Row],[RespondentID]],'All Data'!$A:$CW,96,FALSE),"unknown")</f>
        <v>Employed for wages</v>
      </c>
      <c r="AV71" s="96" t="str">
        <f>IFERROR(VLOOKUP(Table1[[#This Row],[RespondentID]],'All Data'!$A:$CW,97,FALSE),"unknown")</f>
        <v>Yes</v>
      </c>
      <c r="AW71" s="96" t="str">
        <f>IFERROR(VLOOKUP(Table1[[#This Row],[RespondentID]],'All Data'!$A:$CW,98,FALSE),"unknown")</f>
        <v>Private/Commercial</v>
      </c>
      <c r="AX71" s="96" t="str">
        <f>IFERROR(VLOOKUP(Table1[[#This Row],[RespondentID]],'All Data'!$A:$CW,99,FALSE),"unknown")</f>
        <v>Yes</v>
      </c>
    </row>
    <row r="72" spans="1:50">
      <c r="A72">
        <v>114437985485</v>
      </c>
      <c r="B72" t="s">
        <v>16</v>
      </c>
      <c r="C72" t="s">
        <v>17</v>
      </c>
      <c r="D72" t="s">
        <v>18</v>
      </c>
      <c r="P72">
        <f t="shared" si="18"/>
        <v>3</v>
      </c>
      <c r="Q72">
        <f t="shared" si="19"/>
        <v>1</v>
      </c>
      <c r="R72"/>
      <c r="S72">
        <f t="shared" si="35"/>
        <v>1</v>
      </c>
      <c r="T72">
        <f t="shared" si="20"/>
        <v>1</v>
      </c>
      <c r="U72">
        <f t="shared" si="21"/>
        <v>1</v>
      </c>
      <c r="V72">
        <f t="shared" si="22"/>
        <v>0</v>
      </c>
      <c r="W72">
        <f t="shared" si="23"/>
        <v>0</v>
      </c>
      <c r="X72">
        <f t="shared" si="24"/>
        <v>0</v>
      </c>
      <c r="Y72">
        <f t="shared" si="25"/>
        <v>0</v>
      </c>
      <c r="Z72">
        <f t="shared" si="26"/>
        <v>0</v>
      </c>
      <c r="AA72">
        <f t="shared" si="27"/>
        <v>0</v>
      </c>
      <c r="AB72">
        <f t="shared" si="28"/>
        <v>0</v>
      </c>
      <c r="AC72">
        <f t="shared" si="29"/>
        <v>0</v>
      </c>
      <c r="AD72">
        <f t="shared" si="30"/>
        <v>0</v>
      </c>
      <c r="AE72">
        <f t="shared" si="31"/>
        <v>0</v>
      </c>
      <c r="AF72"/>
      <c r="AG72"/>
      <c r="AH72">
        <f t="shared" si="32"/>
        <v>3</v>
      </c>
      <c r="AI72">
        <f t="shared" si="33"/>
        <v>3</v>
      </c>
      <c r="AJ72" t="str">
        <f t="shared" si="34"/>
        <v>Correct</v>
      </c>
      <c r="AL72" s="96" t="str">
        <f>IFERROR(VLOOKUP(Table1[[#This Row],[RespondentID]],'All Data'!$A:$CO,87,FALSE),"unknown")</f>
        <v>Woman</v>
      </c>
      <c r="AM72" s="96" t="str">
        <f>IFERROR(VLOOKUP(Table1[[#This Row],[RespondentID]],'All Data'!$A:$CO,88,FALSE),"unknown")</f>
        <v>65+ years</v>
      </c>
      <c r="AN72" s="96" t="str">
        <f>IFERROR(VLOOKUP(Table1[[#This Row],[RespondentID]],'All Data'!$A:$CO,89,FALSE),"unknown")</f>
        <v>Nassau</v>
      </c>
      <c r="AO72" s="96" t="str">
        <f>IFERROR(VLOOKUP(Table1[[#This Row],[RespondentID]],'All Data'!$A:$CO,90,FALSE),"unknown")</f>
        <v>New Hyde Park, 11040</v>
      </c>
      <c r="AP72" s="96">
        <f>IFERROR(VLOOKUP(Table1[[#This Row],[RespondentID]],'All Data'!$A:$CO,91,FALSE),"unknown")</f>
        <v>0</v>
      </c>
      <c r="AQ72" s="96">
        <f>IFERROR(VLOOKUP(Table1[[#This Row],[RespondentID]],'All Data'!$A:$CO,92,FALSE),"unknown")</f>
        <v>0</v>
      </c>
      <c r="AR72" s="96">
        <f>IFERROR(VLOOKUP(Table1[[#This Row],[RespondentID]],'All Data'!$A:$CO,93,FALSE),"unknown")</f>
        <v>0</v>
      </c>
      <c r="AS72" s="96">
        <f>IFERROR(VLOOKUP(Table1[[#This Row],[RespondentID]],'All Data'!$A:$CW,94,FALSE),"unknown")</f>
        <v>0</v>
      </c>
      <c r="AT72" s="96" t="str">
        <f>IFERROR(VLOOKUP(Table1[[#This Row],[RespondentID]],'All Data'!$A:$CW,95,FALSE),"unknown")</f>
        <v>Some college</v>
      </c>
      <c r="AU72" s="96" t="str">
        <f>IFERROR(VLOOKUP(Table1[[#This Row],[RespondentID]],'All Data'!$A:$CW,96,FALSE),"unknown")</f>
        <v>Retired</v>
      </c>
      <c r="AV72" s="96" t="str">
        <f>IFERROR(VLOOKUP(Table1[[#This Row],[RespondentID]],'All Data'!$A:$CW,97,FALSE),"unknown")</f>
        <v>Yes</v>
      </c>
      <c r="AW72" s="96" t="str">
        <f>IFERROR(VLOOKUP(Table1[[#This Row],[RespondentID]],'All Data'!$A:$CW,98,FALSE),"unknown")</f>
        <v>Medicare</v>
      </c>
      <c r="AX72" s="96" t="str">
        <f>IFERROR(VLOOKUP(Table1[[#This Row],[RespondentID]],'All Data'!$A:$CW,99,FALSE),"unknown")</f>
        <v>Yes</v>
      </c>
    </row>
    <row r="73" spans="1:50">
      <c r="A73">
        <v>114437983195</v>
      </c>
      <c r="E73" t="s">
        <v>19</v>
      </c>
      <c r="G73" t="s">
        <v>21</v>
      </c>
      <c r="M73" t="s">
        <v>27</v>
      </c>
      <c r="P73">
        <f t="shared" si="18"/>
        <v>3</v>
      </c>
      <c r="Q73">
        <f t="shared" si="19"/>
        <v>1</v>
      </c>
      <c r="R73"/>
      <c r="S73">
        <f t="shared" si="35"/>
        <v>0</v>
      </c>
      <c r="T73">
        <f t="shared" si="20"/>
        <v>0</v>
      </c>
      <c r="U73">
        <f t="shared" si="21"/>
        <v>0</v>
      </c>
      <c r="V73">
        <f t="shared" si="22"/>
        <v>1</v>
      </c>
      <c r="W73">
        <f t="shared" si="23"/>
        <v>0</v>
      </c>
      <c r="X73">
        <f t="shared" si="24"/>
        <v>1</v>
      </c>
      <c r="Y73">
        <f t="shared" si="25"/>
        <v>0</v>
      </c>
      <c r="Z73">
        <f t="shared" si="26"/>
        <v>0</v>
      </c>
      <c r="AA73">
        <f t="shared" si="27"/>
        <v>0</v>
      </c>
      <c r="AB73">
        <f t="shared" si="28"/>
        <v>0</v>
      </c>
      <c r="AC73">
        <f t="shared" si="29"/>
        <v>0</v>
      </c>
      <c r="AD73">
        <f t="shared" si="30"/>
        <v>1</v>
      </c>
      <c r="AE73">
        <f t="shared" si="31"/>
        <v>0</v>
      </c>
      <c r="AF73"/>
      <c r="AG73"/>
      <c r="AH73">
        <f t="shared" si="32"/>
        <v>3</v>
      </c>
      <c r="AI73">
        <f t="shared" si="33"/>
        <v>3</v>
      </c>
      <c r="AJ73" t="str">
        <f t="shared" si="34"/>
        <v>Correct</v>
      </c>
      <c r="AL73" s="96" t="str">
        <f>IFERROR(VLOOKUP(Table1[[#This Row],[RespondentID]],'All Data'!$A:$CO,87,FALSE),"unknown")</f>
        <v>Woman</v>
      </c>
      <c r="AM73" s="96" t="str">
        <f>IFERROR(VLOOKUP(Table1[[#This Row],[RespondentID]],'All Data'!$A:$CO,88,FALSE),"unknown")</f>
        <v>65+ years</v>
      </c>
      <c r="AN73" s="96" t="str">
        <f>IFERROR(VLOOKUP(Table1[[#This Row],[RespondentID]],'All Data'!$A:$CO,89,FALSE),"unknown")</f>
        <v>Queens</v>
      </c>
      <c r="AO73" s="96">
        <f>IFERROR(VLOOKUP(Table1[[#This Row],[RespondentID]],'All Data'!$A:$CO,90,FALSE),"unknown")</f>
        <v>11432</v>
      </c>
      <c r="AP73" s="96" t="str">
        <f>IFERROR(VLOOKUP(Table1[[#This Row],[RespondentID]],'All Data'!$A:$CO,91,FALSE),"unknown")</f>
        <v>White</v>
      </c>
      <c r="AQ73" s="96">
        <f>IFERROR(VLOOKUP(Table1[[#This Row],[RespondentID]],'All Data'!$A:$CO,92,FALSE),"unknown")</f>
        <v>0</v>
      </c>
      <c r="AR73" s="96" t="str">
        <f>IFERROR(VLOOKUP(Table1[[#This Row],[RespondentID]],'All Data'!$A:$CO,93,FALSE),"unknown")</f>
        <v>English</v>
      </c>
      <c r="AS73" s="96" t="str">
        <f>IFERROR(VLOOKUP(Table1[[#This Row],[RespondentID]],'All Data'!$A:$CW,94,FALSE),"unknown")</f>
        <v>Over $125,000</v>
      </c>
      <c r="AT73" s="96" t="str">
        <f>IFERROR(VLOOKUP(Table1[[#This Row],[RespondentID]],'All Data'!$A:$CW,95,FALSE),"unknown")</f>
        <v>Graduate school</v>
      </c>
      <c r="AU73" s="96" t="str">
        <f>IFERROR(VLOOKUP(Table1[[#This Row],[RespondentID]],'All Data'!$A:$CW,96,FALSE),"unknown")</f>
        <v>Retired</v>
      </c>
      <c r="AV73" s="96" t="str">
        <f>IFERROR(VLOOKUP(Table1[[#This Row],[RespondentID]],'All Data'!$A:$CW,97,FALSE),"unknown")</f>
        <v>Yes</v>
      </c>
      <c r="AW73" s="96" t="str">
        <f>IFERROR(VLOOKUP(Table1[[#This Row],[RespondentID]],'All Data'!$A:$CW,98,FALSE),"unknown")</f>
        <v>Medicare</v>
      </c>
      <c r="AX73" s="96" t="str">
        <f>IFERROR(VLOOKUP(Table1[[#This Row],[RespondentID]],'All Data'!$A:$CW,99,FALSE),"unknown")</f>
        <v>Yes</v>
      </c>
    </row>
    <row r="74" spans="1:50">
      <c r="A74">
        <v>114437980451</v>
      </c>
      <c r="B74" t="s">
        <v>16</v>
      </c>
      <c r="C74" t="s">
        <v>17</v>
      </c>
      <c r="J74" t="s">
        <v>24</v>
      </c>
      <c r="P74">
        <f t="shared" si="18"/>
        <v>3</v>
      </c>
      <c r="Q74">
        <f t="shared" si="19"/>
        <v>1</v>
      </c>
      <c r="R74"/>
      <c r="S74">
        <f t="shared" si="35"/>
        <v>1</v>
      </c>
      <c r="T74">
        <f t="shared" si="20"/>
        <v>1</v>
      </c>
      <c r="U74">
        <f t="shared" si="21"/>
        <v>0</v>
      </c>
      <c r="V74">
        <f t="shared" si="22"/>
        <v>0</v>
      </c>
      <c r="W74">
        <f t="shared" si="23"/>
        <v>0</v>
      </c>
      <c r="X74">
        <f t="shared" si="24"/>
        <v>0</v>
      </c>
      <c r="Y74">
        <f t="shared" si="25"/>
        <v>0</v>
      </c>
      <c r="Z74">
        <f t="shared" si="26"/>
        <v>0</v>
      </c>
      <c r="AA74">
        <f t="shared" si="27"/>
        <v>1</v>
      </c>
      <c r="AB74">
        <f t="shared" si="28"/>
        <v>0</v>
      </c>
      <c r="AC74">
        <f t="shared" si="29"/>
        <v>0</v>
      </c>
      <c r="AD74">
        <f t="shared" si="30"/>
        <v>0</v>
      </c>
      <c r="AE74">
        <f t="shared" si="31"/>
        <v>0</v>
      </c>
      <c r="AF74"/>
      <c r="AG74"/>
      <c r="AH74">
        <f t="shared" si="32"/>
        <v>3</v>
      </c>
      <c r="AI74">
        <f t="shared" si="33"/>
        <v>3</v>
      </c>
      <c r="AJ74" t="str">
        <f t="shared" si="34"/>
        <v>Correct</v>
      </c>
      <c r="AL74" s="96" t="str">
        <f>IFERROR(VLOOKUP(Table1[[#This Row],[RespondentID]],'All Data'!$A:$CO,87,FALSE),"unknown")</f>
        <v>Woman</v>
      </c>
      <c r="AM74" s="96" t="str">
        <f>IFERROR(VLOOKUP(Table1[[#This Row],[RespondentID]],'All Data'!$A:$CO,88,FALSE),"unknown")</f>
        <v>65+ years</v>
      </c>
      <c r="AN74" s="96" t="str">
        <f>IFERROR(VLOOKUP(Table1[[#This Row],[RespondentID]],'All Data'!$A:$CO,89,FALSE),"unknown")</f>
        <v>Nassau</v>
      </c>
      <c r="AO74" s="96" t="str">
        <f>IFERROR(VLOOKUP(Table1[[#This Row],[RespondentID]],'All Data'!$A:$CO,90,FALSE),"unknown")</f>
        <v>Jericho, 11753</v>
      </c>
      <c r="AP74" s="96" t="str">
        <f>IFERROR(VLOOKUP(Table1[[#This Row],[RespondentID]],'All Data'!$A:$CO,91,FALSE),"unknown")</f>
        <v>White</v>
      </c>
      <c r="AQ74" s="96" t="str">
        <f>IFERROR(VLOOKUP(Table1[[#This Row],[RespondentID]],'All Data'!$A:$CO,92,FALSE),"unknown")</f>
        <v>Not Hispanic or Latino</v>
      </c>
      <c r="AR74" s="96" t="str">
        <f>IFERROR(VLOOKUP(Table1[[#This Row],[RespondentID]],'All Data'!$A:$CO,93,FALSE),"unknown")</f>
        <v>English</v>
      </c>
      <c r="AS74" s="96" t="str">
        <f>IFERROR(VLOOKUP(Table1[[#This Row],[RespondentID]],'All Data'!$A:$CW,94,FALSE),"unknown")</f>
        <v>$75,000 to $125,000</v>
      </c>
      <c r="AT74" s="96" t="str">
        <f>IFERROR(VLOOKUP(Table1[[#This Row],[RespondentID]],'All Data'!$A:$CW,95,FALSE),"unknown")</f>
        <v>Graduate school</v>
      </c>
      <c r="AU74" s="96" t="str">
        <f>IFERROR(VLOOKUP(Table1[[#This Row],[RespondentID]],'All Data'!$A:$CW,96,FALSE),"unknown")</f>
        <v>Retired</v>
      </c>
      <c r="AV74" s="96" t="str">
        <f>IFERROR(VLOOKUP(Table1[[#This Row],[RespondentID]],'All Data'!$A:$CW,97,FALSE),"unknown")</f>
        <v>Yes</v>
      </c>
      <c r="AW74" s="96" t="str">
        <f>IFERROR(VLOOKUP(Table1[[#This Row],[RespondentID]],'All Data'!$A:$CW,98,FALSE),"unknown")</f>
        <v>Medicare</v>
      </c>
      <c r="AX74" s="96" t="str">
        <f>IFERROR(VLOOKUP(Table1[[#This Row],[RespondentID]],'All Data'!$A:$CW,99,FALSE),"unknown")</f>
        <v>Yes</v>
      </c>
    </row>
    <row r="75" spans="1:50">
      <c r="A75">
        <v>114437978065</v>
      </c>
      <c r="D75" t="s">
        <v>18</v>
      </c>
      <c r="E75" t="s">
        <v>19</v>
      </c>
      <c r="L75" t="s">
        <v>26</v>
      </c>
      <c r="P75">
        <f t="shared" si="18"/>
        <v>3</v>
      </c>
      <c r="Q75">
        <f t="shared" si="19"/>
        <v>1</v>
      </c>
      <c r="R75"/>
      <c r="S75">
        <f t="shared" si="35"/>
        <v>0</v>
      </c>
      <c r="T75">
        <f t="shared" si="20"/>
        <v>0</v>
      </c>
      <c r="U75">
        <f t="shared" si="21"/>
        <v>1</v>
      </c>
      <c r="V75">
        <f t="shared" si="22"/>
        <v>1</v>
      </c>
      <c r="W75">
        <f t="shared" si="23"/>
        <v>0</v>
      </c>
      <c r="X75">
        <f t="shared" si="24"/>
        <v>0</v>
      </c>
      <c r="Y75">
        <f t="shared" si="25"/>
        <v>0</v>
      </c>
      <c r="Z75">
        <f t="shared" si="26"/>
        <v>0</v>
      </c>
      <c r="AA75">
        <f t="shared" si="27"/>
        <v>0</v>
      </c>
      <c r="AB75">
        <f t="shared" si="28"/>
        <v>0</v>
      </c>
      <c r="AC75">
        <f t="shared" si="29"/>
        <v>1</v>
      </c>
      <c r="AD75">
        <f t="shared" si="30"/>
        <v>0</v>
      </c>
      <c r="AE75">
        <f t="shared" si="31"/>
        <v>0</v>
      </c>
      <c r="AF75"/>
      <c r="AG75"/>
      <c r="AH75">
        <f t="shared" si="32"/>
        <v>3</v>
      </c>
      <c r="AI75">
        <f t="shared" si="33"/>
        <v>3</v>
      </c>
      <c r="AJ75" t="str">
        <f t="shared" si="34"/>
        <v>Correct</v>
      </c>
      <c r="AL75" s="96" t="str">
        <f>IFERROR(VLOOKUP(Table1[[#This Row],[RespondentID]],'All Data'!$A:$CO,87,FALSE),"unknown")</f>
        <v>Woman</v>
      </c>
      <c r="AM75" s="96" t="str">
        <f>IFERROR(VLOOKUP(Table1[[#This Row],[RespondentID]],'All Data'!$A:$CO,88,FALSE),"unknown")</f>
        <v>65+ years</v>
      </c>
      <c r="AN75" s="96" t="str">
        <f>IFERROR(VLOOKUP(Table1[[#This Row],[RespondentID]],'All Data'!$A:$CO,89,FALSE),"unknown")</f>
        <v>Nassau</v>
      </c>
      <c r="AO75" s="96" t="str">
        <f>IFERROR(VLOOKUP(Table1[[#This Row],[RespondentID]],'All Data'!$A:$CO,90,FALSE),"unknown")</f>
        <v>Port Washington, 11050</v>
      </c>
      <c r="AP75" s="96" t="str">
        <f>IFERROR(VLOOKUP(Table1[[#This Row],[RespondentID]],'All Data'!$A:$CO,91,FALSE),"unknown")</f>
        <v>White</v>
      </c>
      <c r="AQ75" s="96">
        <f>IFERROR(VLOOKUP(Table1[[#This Row],[RespondentID]],'All Data'!$A:$CO,92,FALSE),"unknown")</f>
        <v>0</v>
      </c>
      <c r="AR75" s="96" t="str">
        <f>IFERROR(VLOOKUP(Table1[[#This Row],[RespondentID]],'All Data'!$A:$CO,93,FALSE),"unknown")</f>
        <v>English</v>
      </c>
      <c r="AS75" s="96" t="str">
        <f>IFERROR(VLOOKUP(Table1[[#This Row],[RespondentID]],'All Data'!$A:$CW,94,FALSE),"unknown")</f>
        <v>Over $125,000</v>
      </c>
      <c r="AT75" s="96" t="str">
        <f>IFERROR(VLOOKUP(Table1[[#This Row],[RespondentID]],'All Data'!$A:$CW,95,FALSE),"unknown")</f>
        <v>Graduate school</v>
      </c>
      <c r="AU75" s="96" t="str">
        <f>IFERROR(VLOOKUP(Table1[[#This Row],[RespondentID]],'All Data'!$A:$CW,96,FALSE),"unknown")</f>
        <v>Retired</v>
      </c>
      <c r="AV75" s="96" t="str">
        <f>IFERROR(VLOOKUP(Table1[[#This Row],[RespondentID]],'All Data'!$A:$CW,97,FALSE),"unknown")</f>
        <v>Yes</v>
      </c>
      <c r="AW75" s="96" t="str">
        <f>IFERROR(VLOOKUP(Table1[[#This Row],[RespondentID]],'All Data'!$A:$CW,98,FALSE),"unknown")</f>
        <v>Medicare</v>
      </c>
      <c r="AX75" s="96" t="str">
        <f>IFERROR(VLOOKUP(Table1[[#This Row],[RespondentID]],'All Data'!$A:$CW,99,FALSE),"unknown")</f>
        <v>Yes</v>
      </c>
    </row>
    <row r="76" spans="1:50">
      <c r="A76">
        <v>114437974896</v>
      </c>
      <c r="B76" t="s">
        <v>16</v>
      </c>
      <c r="D76" t="s">
        <v>18</v>
      </c>
      <c r="M76" t="s">
        <v>27</v>
      </c>
      <c r="P76">
        <f t="shared" si="18"/>
        <v>3</v>
      </c>
      <c r="Q76">
        <f t="shared" si="19"/>
        <v>1</v>
      </c>
      <c r="R76"/>
      <c r="S76">
        <f t="shared" si="35"/>
        <v>1</v>
      </c>
      <c r="T76">
        <f t="shared" si="20"/>
        <v>0</v>
      </c>
      <c r="U76">
        <f t="shared" si="21"/>
        <v>1</v>
      </c>
      <c r="V76">
        <f t="shared" si="22"/>
        <v>0</v>
      </c>
      <c r="W76">
        <f t="shared" si="23"/>
        <v>0</v>
      </c>
      <c r="X76">
        <f t="shared" si="24"/>
        <v>0</v>
      </c>
      <c r="Y76">
        <f t="shared" si="25"/>
        <v>0</v>
      </c>
      <c r="Z76">
        <f t="shared" si="26"/>
        <v>0</v>
      </c>
      <c r="AA76">
        <f t="shared" si="27"/>
        <v>0</v>
      </c>
      <c r="AB76">
        <f t="shared" si="28"/>
        <v>0</v>
      </c>
      <c r="AC76">
        <f t="shared" si="29"/>
        <v>0</v>
      </c>
      <c r="AD76">
        <f t="shared" si="30"/>
        <v>1</v>
      </c>
      <c r="AE76">
        <f t="shared" si="31"/>
        <v>0</v>
      </c>
      <c r="AF76"/>
      <c r="AG76"/>
      <c r="AH76">
        <f t="shared" si="32"/>
        <v>3</v>
      </c>
      <c r="AI76">
        <f t="shared" si="33"/>
        <v>3</v>
      </c>
      <c r="AJ76" t="str">
        <f t="shared" si="34"/>
        <v>Correct</v>
      </c>
      <c r="AL76" s="96" t="str">
        <f>IFERROR(VLOOKUP(Table1[[#This Row],[RespondentID]],'All Data'!$A:$CO,87,FALSE),"unknown")</f>
        <v>Woman</v>
      </c>
      <c r="AM76" s="96" t="str">
        <f>IFERROR(VLOOKUP(Table1[[#This Row],[RespondentID]],'All Data'!$A:$CO,88,FALSE),"unknown")</f>
        <v>65+ years</v>
      </c>
      <c r="AN76" s="96" t="str">
        <f>IFERROR(VLOOKUP(Table1[[#This Row],[RespondentID]],'All Data'!$A:$CO,89,FALSE),"unknown")</f>
        <v>Nassau</v>
      </c>
      <c r="AO76" s="96" t="str">
        <f>IFERROR(VLOOKUP(Table1[[#This Row],[RespondentID]],'All Data'!$A:$CO,90,FALSE),"unknown")</f>
        <v>Westbury, 11590</v>
      </c>
      <c r="AP76" s="96" t="str">
        <f>IFERROR(VLOOKUP(Table1[[#This Row],[RespondentID]],'All Data'!$A:$CO,91,FALSE),"unknown")</f>
        <v>White</v>
      </c>
      <c r="AQ76" s="96" t="str">
        <f>IFERROR(VLOOKUP(Table1[[#This Row],[RespondentID]],'All Data'!$A:$CO,92,FALSE),"unknown")</f>
        <v>Not Hispanic or Latino</v>
      </c>
      <c r="AR76" s="96" t="str">
        <f>IFERROR(VLOOKUP(Table1[[#This Row],[RespondentID]],'All Data'!$A:$CO,93,FALSE),"unknown")</f>
        <v>English</v>
      </c>
      <c r="AS76" s="96" t="str">
        <f>IFERROR(VLOOKUP(Table1[[#This Row],[RespondentID]],'All Data'!$A:$CW,94,FALSE),"unknown")</f>
        <v>$50,000 to $74,999</v>
      </c>
      <c r="AT76" s="96" t="str">
        <f>IFERROR(VLOOKUP(Table1[[#This Row],[RespondentID]],'All Data'!$A:$CW,95,FALSE),"unknown")</f>
        <v>High school graduate</v>
      </c>
      <c r="AU76" s="96" t="str">
        <f>IFERROR(VLOOKUP(Table1[[#This Row],[RespondentID]],'All Data'!$A:$CW,96,FALSE),"unknown")</f>
        <v>Retired</v>
      </c>
      <c r="AV76" s="96" t="str">
        <f>IFERROR(VLOOKUP(Table1[[#This Row],[RespondentID]],'All Data'!$A:$CW,97,FALSE),"unknown")</f>
        <v>Yes</v>
      </c>
      <c r="AW76" s="96" t="str">
        <f>IFERROR(VLOOKUP(Table1[[#This Row],[RespondentID]],'All Data'!$A:$CW,98,FALSE),"unknown")</f>
        <v>Medicare, Private/Commercial</v>
      </c>
      <c r="AX76" s="96" t="str">
        <f>IFERROR(VLOOKUP(Table1[[#This Row],[RespondentID]],'All Data'!$A:$CW,99,FALSE),"unknown")</f>
        <v>Yes</v>
      </c>
    </row>
    <row r="77" spans="1:50">
      <c r="A77">
        <v>114437972132</v>
      </c>
      <c r="C77" t="s">
        <v>17</v>
      </c>
      <c r="M77" t="s">
        <v>27</v>
      </c>
      <c r="P77">
        <f t="shared" si="18"/>
        <v>2</v>
      </c>
      <c r="Q77">
        <f t="shared" si="19"/>
        <v>1.5</v>
      </c>
      <c r="R77"/>
      <c r="S77">
        <f t="shared" si="35"/>
        <v>0</v>
      </c>
      <c r="T77">
        <f t="shared" si="20"/>
        <v>1</v>
      </c>
      <c r="U77">
        <f t="shared" si="21"/>
        <v>0</v>
      </c>
      <c r="V77">
        <f t="shared" si="22"/>
        <v>0</v>
      </c>
      <c r="W77">
        <f t="shared" si="23"/>
        <v>0</v>
      </c>
      <c r="X77">
        <f t="shared" si="24"/>
        <v>0</v>
      </c>
      <c r="Y77">
        <f t="shared" si="25"/>
        <v>0</v>
      </c>
      <c r="Z77">
        <f t="shared" si="26"/>
        <v>0</v>
      </c>
      <c r="AA77">
        <f t="shared" si="27"/>
        <v>0</v>
      </c>
      <c r="AB77">
        <f t="shared" si="28"/>
        <v>0</v>
      </c>
      <c r="AC77">
        <f t="shared" si="29"/>
        <v>0</v>
      </c>
      <c r="AD77">
        <f t="shared" si="30"/>
        <v>1</v>
      </c>
      <c r="AE77">
        <f t="shared" si="31"/>
        <v>0</v>
      </c>
      <c r="AF77"/>
      <c r="AG77"/>
      <c r="AH77">
        <f t="shared" si="32"/>
        <v>2</v>
      </c>
      <c r="AI77">
        <f t="shared" si="33"/>
        <v>2</v>
      </c>
      <c r="AJ77" t="str">
        <f t="shared" si="34"/>
        <v>Correct</v>
      </c>
      <c r="AL77" s="96" t="str">
        <f>IFERROR(VLOOKUP(Table1[[#This Row],[RespondentID]],'All Data'!$A:$CO,87,FALSE),"unknown")</f>
        <v>Woman</v>
      </c>
      <c r="AM77" s="96" t="str">
        <f>IFERROR(VLOOKUP(Table1[[#This Row],[RespondentID]],'All Data'!$A:$CO,88,FALSE),"unknown")</f>
        <v>65+ years</v>
      </c>
      <c r="AN77" s="96" t="str">
        <f>IFERROR(VLOOKUP(Table1[[#This Row],[RespondentID]],'All Data'!$A:$CO,89,FALSE),"unknown")</f>
        <v>Nassau</v>
      </c>
      <c r="AO77" s="96" t="str">
        <f>IFERROR(VLOOKUP(Table1[[#This Row],[RespondentID]],'All Data'!$A:$CO,90,FALSE),"unknown")</f>
        <v>Syosset, 11791</v>
      </c>
      <c r="AP77" s="96" t="str">
        <f>IFERROR(VLOOKUP(Table1[[#This Row],[RespondentID]],'All Data'!$A:$CO,91,FALSE),"unknown")</f>
        <v>White</v>
      </c>
      <c r="AQ77" s="96" t="str">
        <f>IFERROR(VLOOKUP(Table1[[#This Row],[RespondentID]],'All Data'!$A:$CO,92,FALSE),"unknown")</f>
        <v>Not Hispanic or Latino</v>
      </c>
      <c r="AR77" s="96" t="str">
        <f>IFERROR(VLOOKUP(Table1[[#This Row],[RespondentID]],'All Data'!$A:$CO,93,FALSE),"unknown")</f>
        <v>English</v>
      </c>
      <c r="AS77" s="96" t="str">
        <f>IFERROR(VLOOKUP(Table1[[#This Row],[RespondentID]],'All Data'!$A:$CW,94,FALSE),"unknown")</f>
        <v>$75,000 to $125,000</v>
      </c>
      <c r="AT77" s="96" t="str">
        <f>IFERROR(VLOOKUP(Table1[[#This Row],[RespondentID]],'All Data'!$A:$CW,95,FALSE),"unknown")</f>
        <v>Graduate school</v>
      </c>
      <c r="AU77" s="96" t="str">
        <f>IFERROR(VLOOKUP(Table1[[#This Row],[RespondentID]],'All Data'!$A:$CW,96,FALSE),"unknown")</f>
        <v>Retired</v>
      </c>
      <c r="AV77" s="96" t="str">
        <f>IFERROR(VLOOKUP(Table1[[#This Row],[RespondentID]],'All Data'!$A:$CW,97,FALSE),"unknown")</f>
        <v>Yes</v>
      </c>
      <c r="AW77" s="96" t="str">
        <f>IFERROR(VLOOKUP(Table1[[#This Row],[RespondentID]],'All Data'!$A:$CW,98,FALSE),"unknown")</f>
        <v>Medicare, Private/Commercial</v>
      </c>
      <c r="AX77" s="96" t="str">
        <f>IFERROR(VLOOKUP(Table1[[#This Row],[RespondentID]],'All Data'!$A:$CW,99,FALSE),"unknown")</f>
        <v>Yes</v>
      </c>
    </row>
    <row r="78" spans="1:50">
      <c r="A78">
        <v>114437956105</v>
      </c>
      <c r="C78" t="s">
        <v>17</v>
      </c>
      <c r="P78">
        <f t="shared" si="18"/>
        <v>1</v>
      </c>
      <c r="Q78">
        <f t="shared" si="19"/>
        <v>3</v>
      </c>
      <c r="R78"/>
      <c r="S78">
        <f t="shared" si="35"/>
        <v>0</v>
      </c>
      <c r="T78">
        <f t="shared" si="20"/>
        <v>1</v>
      </c>
      <c r="U78">
        <f t="shared" si="21"/>
        <v>0</v>
      </c>
      <c r="V78">
        <f t="shared" si="22"/>
        <v>0</v>
      </c>
      <c r="W78">
        <f t="shared" si="23"/>
        <v>0</v>
      </c>
      <c r="X78">
        <f t="shared" si="24"/>
        <v>0</v>
      </c>
      <c r="Y78">
        <f t="shared" si="25"/>
        <v>0</v>
      </c>
      <c r="Z78">
        <f t="shared" si="26"/>
        <v>0</v>
      </c>
      <c r="AA78">
        <f t="shared" si="27"/>
        <v>0</v>
      </c>
      <c r="AB78">
        <f t="shared" si="28"/>
        <v>0</v>
      </c>
      <c r="AC78">
        <f t="shared" si="29"/>
        <v>0</v>
      </c>
      <c r="AD78">
        <f t="shared" si="30"/>
        <v>0</v>
      </c>
      <c r="AE78">
        <f t="shared" si="31"/>
        <v>0</v>
      </c>
      <c r="AF78"/>
      <c r="AG78"/>
      <c r="AH78">
        <f t="shared" si="32"/>
        <v>1</v>
      </c>
      <c r="AI78">
        <f t="shared" si="33"/>
        <v>1</v>
      </c>
      <c r="AJ78" t="str">
        <f t="shared" si="34"/>
        <v>Correct</v>
      </c>
      <c r="AL78" s="96" t="str">
        <f>IFERROR(VLOOKUP(Table1[[#This Row],[RespondentID]],'All Data'!$A:$CO,87,FALSE),"unknown")</f>
        <v>Woman</v>
      </c>
      <c r="AM78" s="96" t="str">
        <f>IFERROR(VLOOKUP(Table1[[#This Row],[RespondentID]],'All Data'!$A:$CO,88,FALSE),"unknown")</f>
        <v>65+ years</v>
      </c>
      <c r="AN78" s="96" t="str">
        <f>IFERROR(VLOOKUP(Table1[[#This Row],[RespondentID]],'All Data'!$A:$CO,89,FALSE),"unknown")</f>
        <v>Nassau</v>
      </c>
      <c r="AO78" s="96" t="str">
        <f>IFERROR(VLOOKUP(Table1[[#This Row],[RespondentID]],'All Data'!$A:$CO,90,FALSE),"unknown")</f>
        <v>East Meadow, 11554</v>
      </c>
      <c r="AP78" s="96" t="str">
        <f>IFERROR(VLOOKUP(Table1[[#This Row],[RespondentID]],'All Data'!$A:$CO,91,FALSE),"unknown")</f>
        <v>White</v>
      </c>
      <c r="AQ78" s="96">
        <f>IFERROR(VLOOKUP(Table1[[#This Row],[RespondentID]],'All Data'!$A:$CO,92,FALSE),"unknown")</f>
        <v>0</v>
      </c>
      <c r="AR78" s="96" t="str">
        <f>IFERROR(VLOOKUP(Table1[[#This Row],[RespondentID]],'All Data'!$A:$CO,93,FALSE),"unknown")</f>
        <v>English</v>
      </c>
      <c r="AS78" s="96" t="str">
        <f>IFERROR(VLOOKUP(Table1[[#This Row],[RespondentID]],'All Data'!$A:$CW,94,FALSE),"unknown")</f>
        <v>$35,000 to $49,999</v>
      </c>
      <c r="AT78" s="96" t="str">
        <f>IFERROR(VLOOKUP(Table1[[#This Row],[RespondentID]],'All Data'!$A:$CW,95,FALSE),"unknown")</f>
        <v>College graduate</v>
      </c>
      <c r="AU78" s="96" t="str">
        <f>IFERROR(VLOOKUP(Table1[[#This Row],[RespondentID]],'All Data'!$A:$CW,96,FALSE),"unknown")</f>
        <v>Retired</v>
      </c>
      <c r="AV78" s="96" t="str">
        <f>IFERROR(VLOOKUP(Table1[[#This Row],[RespondentID]],'All Data'!$A:$CW,97,FALSE),"unknown")</f>
        <v>Yes</v>
      </c>
      <c r="AW78" s="96" t="str">
        <f>IFERROR(VLOOKUP(Table1[[#This Row],[RespondentID]],'All Data'!$A:$CW,98,FALSE),"unknown")</f>
        <v>Medicare</v>
      </c>
      <c r="AX78" s="96">
        <f>IFERROR(VLOOKUP(Table1[[#This Row],[RespondentID]],'All Data'!$A:$CW,99,FALSE),"unknown")</f>
        <v>0</v>
      </c>
    </row>
    <row r="79" spans="1:50">
      <c r="A79">
        <v>114437962495</v>
      </c>
      <c r="C79" t="s">
        <v>17</v>
      </c>
      <c r="E79" t="s">
        <v>19</v>
      </c>
      <c r="N79" t="s">
        <v>28</v>
      </c>
      <c r="P79">
        <f t="shared" si="18"/>
        <v>3</v>
      </c>
      <c r="Q79">
        <f t="shared" si="19"/>
        <v>1</v>
      </c>
      <c r="R79"/>
      <c r="S79">
        <f t="shared" si="35"/>
        <v>0</v>
      </c>
      <c r="T79">
        <f t="shared" si="20"/>
        <v>1</v>
      </c>
      <c r="U79">
        <f t="shared" si="21"/>
        <v>0</v>
      </c>
      <c r="V79">
        <f t="shared" si="22"/>
        <v>1</v>
      </c>
      <c r="W79">
        <f t="shared" si="23"/>
        <v>0</v>
      </c>
      <c r="X79">
        <f t="shared" si="24"/>
        <v>0</v>
      </c>
      <c r="Y79">
        <f t="shared" si="25"/>
        <v>0</v>
      </c>
      <c r="Z79">
        <f t="shared" si="26"/>
        <v>0</v>
      </c>
      <c r="AA79">
        <f t="shared" si="27"/>
        <v>0</v>
      </c>
      <c r="AB79">
        <f t="shared" si="28"/>
        <v>0</v>
      </c>
      <c r="AC79">
        <f t="shared" si="29"/>
        <v>0</v>
      </c>
      <c r="AD79">
        <f t="shared" si="30"/>
        <v>0</v>
      </c>
      <c r="AE79">
        <f t="shared" si="31"/>
        <v>1</v>
      </c>
      <c r="AF79"/>
      <c r="AG79"/>
      <c r="AH79">
        <f t="shared" si="32"/>
        <v>3</v>
      </c>
      <c r="AI79">
        <f t="shared" si="33"/>
        <v>3</v>
      </c>
      <c r="AJ79" t="str">
        <f t="shared" si="34"/>
        <v>Correct</v>
      </c>
      <c r="AL79" s="96" t="str">
        <f>IFERROR(VLOOKUP(Table1[[#This Row],[RespondentID]],'All Data'!$A:$CO,87,FALSE),"unknown")</f>
        <v>Man</v>
      </c>
      <c r="AM79" s="96" t="str">
        <f>IFERROR(VLOOKUP(Table1[[#This Row],[RespondentID]],'All Data'!$A:$CO,88,FALSE),"unknown")</f>
        <v>65+ years</v>
      </c>
      <c r="AN79" s="96" t="str">
        <f>IFERROR(VLOOKUP(Table1[[#This Row],[RespondentID]],'All Data'!$A:$CO,89,FALSE),"unknown")</f>
        <v>Nassau</v>
      </c>
      <c r="AO79" s="96" t="str">
        <f>IFERROR(VLOOKUP(Table1[[#This Row],[RespondentID]],'All Data'!$A:$CO,90,FALSE),"unknown")</f>
        <v>Oceanside, 11572</v>
      </c>
      <c r="AP79" s="96" t="str">
        <f>IFERROR(VLOOKUP(Table1[[#This Row],[RespondentID]],'All Data'!$A:$CO,91,FALSE),"unknown")</f>
        <v>White</v>
      </c>
      <c r="AQ79" s="96">
        <f>IFERROR(VLOOKUP(Table1[[#This Row],[RespondentID]],'All Data'!$A:$CO,92,FALSE),"unknown")</f>
        <v>0</v>
      </c>
      <c r="AR79" s="96" t="str">
        <f>IFERROR(VLOOKUP(Table1[[#This Row],[RespondentID]],'All Data'!$A:$CO,93,FALSE),"unknown")</f>
        <v>English</v>
      </c>
      <c r="AS79" s="96" t="str">
        <f>IFERROR(VLOOKUP(Table1[[#This Row],[RespondentID]],'All Data'!$A:$CW,94,FALSE),"unknown")</f>
        <v>Over $125,000</v>
      </c>
      <c r="AT79" s="96" t="str">
        <f>IFERROR(VLOOKUP(Table1[[#This Row],[RespondentID]],'All Data'!$A:$CW,95,FALSE),"unknown")</f>
        <v>Some college</v>
      </c>
      <c r="AU79" s="96" t="str">
        <f>IFERROR(VLOOKUP(Table1[[#This Row],[RespondentID]],'All Data'!$A:$CW,96,FALSE),"unknown")</f>
        <v>Retired</v>
      </c>
      <c r="AV79" s="96" t="str">
        <f>IFERROR(VLOOKUP(Table1[[#This Row],[RespondentID]],'All Data'!$A:$CW,97,FALSE),"unknown")</f>
        <v>Yes</v>
      </c>
      <c r="AW79" s="96" t="str">
        <f>IFERROR(VLOOKUP(Table1[[#This Row],[RespondentID]],'All Data'!$A:$CW,98,FALSE),"unknown")</f>
        <v>Medicare</v>
      </c>
      <c r="AX79" s="96" t="str">
        <f>IFERROR(VLOOKUP(Table1[[#This Row],[RespondentID]],'All Data'!$A:$CW,99,FALSE),"unknown")</f>
        <v>Yes</v>
      </c>
    </row>
    <row r="80" spans="1:50">
      <c r="A80">
        <v>114437949763</v>
      </c>
      <c r="P80">
        <f t="shared" si="18"/>
        <v>0</v>
      </c>
      <c r="Q80" t="e">
        <f t="shared" si="19"/>
        <v>#DIV/0!</v>
      </c>
      <c r="R80"/>
      <c r="S80">
        <f t="shared" si="35"/>
        <v>0</v>
      </c>
      <c r="T80">
        <f t="shared" si="20"/>
        <v>0</v>
      </c>
      <c r="U80">
        <f t="shared" si="21"/>
        <v>0</v>
      </c>
      <c r="V80">
        <f t="shared" si="22"/>
        <v>0</v>
      </c>
      <c r="W80">
        <f t="shared" si="23"/>
        <v>0</v>
      </c>
      <c r="X80">
        <f t="shared" si="24"/>
        <v>0</v>
      </c>
      <c r="Y80">
        <f t="shared" si="25"/>
        <v>0</v>
      </c>
      <c r="Z80">
        <f t="shared" si="26"/>
        <v>0</v>
      </c>
      <c r="AA80">
        <f t="shared" si="27"/>
        <v>0</v>
      </c>
      <c r="AB80">
        <f t="shared" si="28"/>
        <v>0</v>
      </c>
      <c r="AC80">
        <f t="shared" si="29"/>
        <v>0</v>
      </c>
      <c r="AD80">
        <f t="shared" si="30"/>
        <v>0</v>
      </c>
      <c r="AE80">
        <f t="shared" si="31"/>
        <v>0</v>
      </c>
      <c r="AF80"/>
      <c r="AG80"/>
      <c r="AH80">
        <f t="shared" si="32"/>
        <v>0</v>
      </c>
      <c r="AI80">
        <f t="shared" si="33"/>
        <v>0</v>
      </c>
      <c r="AJ80" t="str">
        <f t="shared" si="34"/>
        <v>Correct</v>
      </c>
      <c r="AL80" s="96" t="str">
        <f>IFERROR(VLOOKUP(Table1[[#This Row],[RespondentID]],'All Data'!$A:$CO,87,FALSE),"unknown")</f>
        <v>Woman</v>
      </c>
      <c r="AM80" s="96" t="str">
        <f>IFERROR(VLOOKUP(Table1[[#This Row],[RespondentID]],'All Data'!$A:$CO,88,FALSE),"unknown")</f>
        <v>65+ years</v>
      </c>
      <c r="AN80" s="96" t="str">
        <f>IFERROR(VLOOKUP(Table1[[#This Row],[RespondentID]],'All Data'!$A:$CO,89,FALSE),"unknown")</f>
        <v>Nassau</v>
      </c>
      <c r="AO80" s="96" t="str">
        <f>IFERROR(VLOOKUP(Table1[[#This Row],[RespondentID]],'All Data'!$A:$CO,90,FALSE),"unknown")</f>
        <v>Bethpage, 11714</v>
      </c>
      <c r="AP80" s="96" t="str">
        <f>IFERROR(VLOOKUP(Table1[[#This Row],[RespondentID]],'All Data'!$A:$CO,91,FALSE),"unknown")</f>
        <v>White</v>
      </c>
      <c r="AQ80" s="96" t="str">
        <f>IFERROR(VLOOKUP(Table1[[#This Row],[RespondentID]],'All Data'!$A:$CO,92,FALSE),"unknown")</f>
        <v>Not Hispanic or Latino</v>
      </c>
      <c r="AR80" s="96" t="str">
        <f>IFERROR(VLOOKUP(Table1[[#This Row],[RespondentID]],'All Data'!$A:$CO,93,FALSE),"unknown")</f>
        <v>English</v>
      </c>
      <c r="AS80" s="96" t="str">
        <f>IFERROR(VLOOKUP(Table1[[#This Row],[RespondentID]],'All Data'!$A:$CW,94,FALSE),"unknown")</f>
        <v>$75,000 to $125,000</v>
      </c>
      <c r="AT80" s="96" t="str">
        <f>IFERROR(VLOOKUP(Table1[[#This Row],[RespondentID]],'All Data'!$A:$CW,95,FALSE),"unknown")</f>
        <v>High school graduate</v>
      </c>
      <c r="AU80" s="96" t="str">
        <f>IFERROR(VLOOKUP(Table1[[#This Row],[RespondentID]],'All Data'!$A:$CW,96,FALSE),"unknown")</f>
        <v>Retired</v>
      </c>
      <c r="AV80" s="96" t="str">
        <f>IFERROR(VLOOKUP(Table1[[#This Row],[RespondentID]],'All Data'!$A:$CW,97,FALSE),"unknown")</f>
        <v>Yes</v>
      </c>
      <c r="AW80" s="96" t="str">
        <f>IFERROR(VLOOKUP(Table1[[#This Row],[RespondentID]],'All Data'!$A:$CW,98,FALSE),"unknown")</f>
        <v>Medicare</v>
      </c>
      <c r="AX80" s="96">
        <f>IFERROR(VLOOKUP(Table1[[#This Row],[RespondentID]],'All Data'!$A:$CW,99,FALSE),"unknown")</f>
        <v>0</v>
      </c>
    </row>
    <row r="81" spans="1:50">
      <c r="A81">
        <v>114437965000</v>
      </c>
      <c r="J81" t="s">
        <v>24</v>
      </c>
      <c r="K81" t="s">
        <v>25</v>
      </c>
      <c r="N81" t="s">
        <v>28</v>
      </c>
      <c r="P81">
        <f t="shared" si="18"/>
        <v>3</v>
      </c>
      <c r="Q81">
        <f t="shared" si="19"/>
        <v>1</v>
      </c>
      <c r="R81"/>
      <c r="S81">
        <f t="shared" si="35"/>
        <v>0</v>
      </c>
      <c r="T81">
        <f t="shared" si="20"/>
        <v>0</v>
      </c>
      <c r="U81">
        <f t="shared" si="21"/>
        <v>0</v>
      </c>
      <c r="V81">
        <f t="shared" si="22"/>
        <v>0</v>
      </c>
      <c r="W81">
        <f t="shared" si="23"/>
        <v>0</v>
      </c>
      <c r="X81">
        <f t="shared" si="24"/>
        <v>0</v>
      </c>
      <c r="Y81">
        <f t="shared" si="25"/>
        <v>0</v>
      </c>
      <c r="Z81">
        <f t="shared" si="26"/>
        <v>0</v>
      </c>
      <c r="AA81">
        <f t="shared" si="27"/>
        <v>1</v>
      </c>
      <c r="AB81">
        <f t="shared" si="28"/>
        <v>1</v>
      </c>
      <c r="AC81">
        <f t="shared" si="29"/>
        <v>0</v>
      </c>
      <c r="AD81">
        <f t="shared" si="30"/>
        <v>0</v>
      </c>
      <c r="AE81">
        <f t="shared" si="31"/>
        <v>1</v>
      </c>
      <c r="AF81"/>
      <c r="AG81"/>
      <c r="AH81">
        <f t="shared" si="32"/>
        <v>3</v>
      </c>
      <c r="AI81">
        <f t="shared" si="33"/>
        <v>3</v>
      </c>
      <c r="AJ81" t="str">
        <f t="shared" si="34"/>
        <v>Correct</v>
      </c>
      <c r="AL81" s="96" t="str">
        <f>IFERROR(VLOOKUP(Table1[[#This Row],[RespondentID]],'All Data'!$A:$CO,87,FALSE),"unknown")</f>
        <v>Man</v>
      </c>
      <c r="AM81" s="96" t="str">
        <f>IFERROR(VLOOKUP(Table1[[#This Row],[RespondentID]],'All Data'!$A:$CO,88,FALSE),"unknown")</f>
        <v>65+ years</v>
      </c>
      <c r="AN81" s="96" t="str">
        <f>IFERROR(VLOOKUP(Table1[[#This Row],[RespondentID]],'All Data'!$A:$CO,89,FALSE),"unknown")</f>
        <v>Nassau</v>
      </c>
      <c r="AO81" s="96" t="str">
        <f>IFERROR(VLOOKUP(Table1[[#This Row],[RespondentID]],'All Data'!$A:$CO,90,FALSE),"unknown")</f>
        <v>Oceanside, 11572</v>
      </c>
      <c r="AP81" s="96" t="str">
        <f>IFERROR(VLOOKUP(Table1[[#This Row],[RespondentID]],'All Data'!$A:$CO,91,FALSE),"unknown")</f>
        <v>White</v>
      </c>
      <c r="AQ81" s="96">
        <f>IFERROR(VLOOKUP(Table1[[#This Row],[RespondentID]],'All Data'!$A:$CO,92,FALSE),"unknown")</f>
        <v>0</v>
      </c>
      <c r="AR81" s="96" t="str">
        <f>IFERROR(VLOOKUP(Table1[[#This Row],[RespondentID]],'All Data'!$A:$CO,93,FALSE),"unknown")</f>
        <v>English</v>
      </c>
      <c r="AS81" s="96">
        <f>IFERROR(VLOOKUP(Table1[[#This Row],[RespondentID]],'All Data'!$A:$CW,94,FALSE),"unknown")</f>
        <v>0</v>
      </c>
      <c r="AT81" s="96" t="str">
        <f>IFERROR(VLOOKUP(Table1[[#This Row],[RespondentID]],'All Data'!$A:$CW,95,FALSE),"unknown")</f>
        <v>Technical school</v>
      </c>
      <c r="AU81" s="96" t="str">
        <f>IFERROR(VLOOKUP(Table1[[#This Row],[RespondentID]],'All Data'!$A:$CW,96,FALSE),"unknown")</f>
        <v>Retired</v>
      </c>
      <c r="AV81" s="96" t="str">
        <f>IFERROR(VLOOKUP(Table1[[#This Row],[RespondentID]],'All Data'!$A:$CW,97,FALSE),"unknown")</f>
        <v>Yes</v>
      </c>
      <c r="AW81" s="96" t="str">
        <f>IFERROR(VLOOKUP(Table1[[#This Row],[RespondentID]],'All Data'!$A:$CW,98,FALSE),"unknown")</f>
        <v>Private/Commercial</v>
      </c>
      <c r="AX81" s="96" t="str">
        <f>IFERROR(VLOOKUP(Table1[[#This Row],[RespondentID]],'All Data'!$A:$CW,99,FALSE),"unknown")</f>
        <v>Yes</v>
      </c>
    </row>
    <row r="82" spans="1:50">
      <c r="A82">
        <v>114437959554</v>
      </c>
      <c r="D82" t="s">
        <v>18</v>
      </c>
      <c r="H82" t="s">
        <v>22</v>
      </c>
      <c r="P82">
        <f t="shared" si="18"/>
        <v>2</v>
      </c>
      <c r="Q82">
        <f t="shared" si="19"/>
        <v>1.5</v>
      </c>
      <c r="R82"/>
      <c r="S82">
        <f t="shared" si="35"/>
        <v>0</v>
      </c>
      <c r="T82">
        <f t="shared" si="20"/>
        <v>0</v>
      </c>
      <c r="U82">
        <f t="shared" si="21"/>
        <v>1</v>
      </c>
      <c r="V82">
        <f t="shared" si="22"/>
        <v>0</v>
      </c>
      <c r="W82">
        <f t="shared" si="23"/>
        <v>0</v>
      </c>
      <c r="X82">
        <f t="shared" si="24"/>
        <v>0</v>
      </c>
      <c r="Y82">
        <f t="shared" si="25"/>
        <v>1</v>
      </c>
      <c r="Z82">
        <f t="shared" si="26"/>
        <v>0</v>
      </c>
      <c r="AA82">
        <f t="shared" si="27"/>
        <v>0</v>
      </c>
      <c r="AB82">
        <f t="shared" si="28"/>
        <v>0</v>
      </c>
      <c r="AC82">
        <f t="shared" si="29"/>
        <v>0</v>
      </c>
      <c r="AD82">
        <f t="shared" si="30"/>
        <v>0</v>
      </c>
      <c r="AE82">
        <f t="shared" si="31"/>
        <v>0</v>
      </c>
      <c r="AF82"/>
      <c r="AG82"/>
      <c r="AH82">
        <f t="shared" si="32"/>
        <v>2</v>
      </c>
      <c r="AI82">
        <f t="shared" si="33"/>
        <v>2</v>
      </c>
      <c r="AJ82" t="str">
        <f t="shared" si="34"/>
        <v>Correct</v>
      </c>
      <c r="AL82" s="96" t="str">
        <f>IFERROR(VLOOKUP(Table1[[#This Row],[RespondentID]],'All Data'!$A:$CO,87,FALSE),"unknown")</f>
        <v>Woman</v>
      </c>
      <c r="AM82" s="96" t="str">
        <f>IFERROR(VLOOKUP(Table1[[#This Row],[RespondentID]],'All Data'!$A:$CO,88,FALSE),"unknown")</f>
        <v>65+ years</v>
      </c>
      <c r="AN82" s="96" t="str">
        <f>IFERROR(VLOOKUP(Table1[[#This Row],[RespondentID]],'All Data'!$A:$CO,89,FALSE),"unknown")</f>
        <v>Nassau</v>
      </c>
      <c r="AO82" s="96" t="str">
        <f>IFERROR(VLOOKUP(Table1[[#This Row],[RespondentID]],'All Data'!$A:$CO,90,FALSE),"unknown")</f>
        <v>Oceanside, 11572</v>
      </c>
      <c r="AP82" s="96" t="str">
        <f>IFERROR(VLOOKUP(Table1[[#This Row],[RespondentID]],'All Data'!$A:$CO,91,FALSE),"unknown")</f>
        <v>White</v>
      </c>
      <c r="AQ82" s="96">
        <f>IFERROR(VLOOKUP(Table1[[#This Row],[RespondentID]],'All Data'!$A:$CO,92,FALSE),"unknown")</f>
        <v>0</v>
      </c>
      <c r="AR82" s="96" t="str">
        <f>IFERROR(VLOOKUP(Table1[[#This Row],[RespondentID]],'All Data'!$A:$CO,93,FALSE),"unknown")</f>
        <v>English</v>
      </c>
      <c r="AS82" s="96" t="str">
        <f>IFERROR(VLOOKUP(Table1[[#This Row],[RespondentID]],'All Data'!$A:$CW,94,FALSE),"unknown")</f>
        <v>$75,000 to $125,000</v>
      </c>
      <c r="AT82" s="96" t="str">
        <f>IFERROR(VLOOKUP(Table1[[#This Row],[RespondentID]],'All Data'!$A:$CW,95,FALSE),"unknown")</f>
        <v>Some college</v>
      </c>
      <c r="AU82" s="96" t="str">
        <f>IFERROR(VLOOKUP(Table1[[#This Row],[RespondentID]],'All Data'!$A:$CW,96,FALSE),"unknown")</f>
        <v>Employed for wages</v>
      </c>
      <c r="AV82" s="96" t="str">
        <f>IFERROR(VLOOKUP(Table1[[#This Row],[RespondentID]],'All Data'!$A:$CW,97,FALSE),"unknown")</f>
        <v>Yes</v>
      </c>
      <c r="AW82" s="96" t="str">
        <f>IFERROR(VLOOKUP(Table1[[#This Row],[RespondentID]],'All Data'!$A:$CW,98,FALSE),"unknown")</f>
        <v>Private/Commercial</v>
      </c>
      <c r="AX82" s="96" t="str">
        <f>IFERROR(VLOOKUP(Table1[[#This Row],[RespondentID]],'All Data'!$A:$CW,99,FALSE),"unknown")</f>
        <v>Yes</v>
      </c>
    </row>
    <row r="83" spans="1:50">
      <c r="A83">
        <v>114437952683</v>
      </c>
      <c r="C83" t="s">
        <v>17</v>
      </c>
      <c r="M83" t="s">
        <v>27</v>
      </c>
      <c r="O83" t="s">
        <v>517</v>
      </c>
      <c r="P83">
        <f t="shared" si="18"/>
        <v>2</v>
      </c>
      <c r="Q83">
        <f t="shared" si="19"/>
        <v>1.5</v>
      </c>
      <c r="R83"/>
      <c r="S83">
        <f t="shared" si="35"/>
        <v>0</v>
      </c>
      <c r="T83">
        <f t="shared" si="20"/>
        <v>1</v>
      </c>
      <c r="U83">
        <f t="shared" si="21"/>
        <v>0</v>
      </c>
      <c r="V83">
        <f t="shared" si="22"/>
        <v>0</v>
      </c>
      <c r="W83">
        <f t="shared" si="23"/>
        <v>0</v>
      </c>
      <c r="X83">
        <f t="shared" si="24"/>
        <v>0</v>
      </c>
      <c r="Y83">
        <f t="shared" si="25"/>
        <v>0</v>
      </c>
      <c r="Z83">
        <f t="shared" si="26"/>
        <v>0</v>
      </c>
      <c r="AA83">
        <f t="shared" si="27"/>
        <v>0</v>
      </c>
      <c r="AB83">
        <f t="shared" si="28"/>
        <v>0</v>
      </c>
      <c r="AC83">
        <f t="shared" si="29"/>
        <v>0</v>
      </c>
      <c r="AD83">
        <f t="shared" si="30"/>
        <v>1</v>
      </c>
      <c r="AE83">
        <f t="shared" si="31"/>
        <v>0</v>
      </c>
      <c r="AF83"/>
      <c r="AG83"/>
      <c r="AH83">
        <f t="shared" si="32"/>
        <v>2</v>
      </c>
      <c r="AI83">
        <f t="shared" si="33"/>
        <v>2</v>
      </c>
      <c r="AJ83" t="str">
        <f t="shared" si="34"/>
        <v>Correct</v>
      </c>
      <c r="AL83" s="96" t="str">
        <f>IFERROR(VLOOKUP(Table1[[#This Row],[RespondentID]],'All Data'!$A:$CO,87,FALSE),"unknown")</f>
        <v>Woman</v>
      </c>
      <c r="AM83" s="96" t="str">
        <f>IFERROR(VLOOKUP(Table1[[#This Row],[RespondentID]],'All Data'!$A:$CO,88,FALSE),"unknown")</f>
        <v>65+ years</v>
      </c>
      <c r="AN83" s="96" t="str">
        <f>IFERROR(VLOOKUP(Table1[[#This Row],[RespondentID]],'All Data'!$A:$CO,89,FALSE),"unknown")</f>
        <v>Nassau</v>
      </c>
      <c r="AO83" s="96" t="str">
        <f>IFERROR(VLOOKUP(Table1[[#This Row],[RespondentID]],'All Data'!$A:$CO,90,FALSE),"unknown")</f>
        <v>Bethpage, 11714</v>
      </c>
      <c r="AP83" s="96" t="str">
        <f>IFERROR(VLOOKUP(Table1[[#This Row],[RespondentID]],'All Data'!$A:$CO,91,FALSE),"unknown")</f>
        <v>White</v>
      </c>
      <c r="AQ83" s="96" t="str">
        <f>IFERROR(VLOOKUP(Table1[[#This Row],[RespondentID]],'All Data'!$A:$CO,92,FALSE),"unknown")</f>
        <v>Not Hispanic or Latino</v>
      </c>
      <c r="AR83" s="96" t="str">
        <f>IFERROR(VLOOKUP(Table1[[#This Row],[RespondentID]],'All Data'!$A:$CO,93,FALSE),"unknown")</f>
        <v>English</v>
      </c>
      <c r="AS83" s="96" t="str">
        <f>IFERROR(VLOOKUP(Table1[[#This Row],[RespondentID]],'All Data'!$A:$CW,94,FALSE),"unknown")</f>
        <v>$50,000 to $74,999</v>
      </c>
      <c r="AT83" s="96" t="str">
        <f>IFERROR(VLOOKUP(Table1[[#This Row],[RespondentID]],'All Data'!$A:$CW,95,FALSE),"unknown")</f>
        <v>Graduate school</v>
      </c>
      <c r="AU83" s="96" t="str">
        <f>IFERROR(VLOOKUP(Table1[[#This Row],[RespondentID]],'All Data'!$A:$CW,96,FALSE),"unknown")</f>
        <v>Retired</v>
      </c>
      <c r="AV83" s="96" t="str">
        <f>IFERROR(VLOOKUP(Table1[[#This Row],[RespondentID]],'All Data'!$A:$CW,97,FALSE),"unknown")</f>
        <v>Yes</v>
      </c>
      <c r="AW83" s="96" t="str">
        <f>IFERROR(VLOOKUP(Table1[[#This Row],[RespondentID]],'All Data'!$A:$CW,98,FALSE),"unknown")</f>
        <v>Medicare, Private/Commercial</v>
      </c>
      <c r="AX83" s="96" t="str">
        <f>IFERROR(VLOOKUP(Table1[[#This Row],[RespondentID]],'All Data'!$A:$CW,99,FALSE),"unknown")</f>
        <v>Yes</v>
      </c>
    </row>
    <row r="84" spans="1:50">
      <c r="A84">
        <v>114437946038</v>
      </c>
      <c r="C84" t="s">
        <v>17</v>
      </c>
      <c r="H84" t="s">
        <v>22</v>
      </c>
      <c r="M84" t="s">
        <v>27</v>
      </c>
      <c r="P84">
        <f t="shared" si="18"/>
        <v>3</v>
      </c>
      <c r="Q84">
        <f t="shared" si="19"/>
        <v>1</v>
      </c>
      <c r="R84"/>
      <c r="S84">
        <f t="shared" si="35"/>
        <v>0</v>
      </c>
      <c r="T84">
        <f t="shared" si="20"/>
        <v>1</v>
      </c>
      <c r="U84">
        <f t="shared" si="21"/>
        <v>0</v>
      </c>
      <c r="V84">
        <f t="shared" si="22"/>
        <v>0</v>
      </c>
      <c r="W84">
        <f t="shared" si="23"/>
        <v>0</v>
      </c>
      <c r="X84">
        <f t="shared" si="24"/>
        <v>0</v>
      </c>
      <c r="Y84">
        <f t="shared" si="25"/>
        <v>1</v>
      </c>
      <c r="Z84">
        <f t="shared" si="26"/>
        <v>0</v>
      </c>
      <c r="AA84">
        <f t="shared" si="27"/>
        <v>0</v>
      </c>
      <c r="AB84">
        <f t="shared" si="28"/>
        <v>0</v>
      </c>
      <c r="AC84">
        <f t="shared" si="29"/>
        <v>0</v>
      </c>
      <c r="AD84">
        <f t="shared" si="30"/>
        <v>1</v>
      </c>
      <c r="AE84">
        <f t="shared" si="31"/>
        <v>0</v>
      </c>
      <c r="AF84"/>
      <c r="AG84"/>
      <c r="AH84">
        <f t="shared" si="32"/>
        <v>3</v>
      </c>
      <c r="AI84">
        <f t="shared" si="33"/>
        <v>3</v>
      </c>
      <c r="AJ84" t="str">
        <f t="shared" si="34"/>
        <v>Correct</v>
      </c>
      <c r="AL84" s="96" t="str">
        <f>IFERROR(VLOOKUP(Table1[[#This Row],[RespondentID]],'All Data'!$A:$CO,87,FALSE),"unknown")</f>
        <v>Man</v>
      </c>
      <c r="AM84" s="96" t="str">
        <f>IFERROR(VLOOKUP(Table1[[#This Row],[RespondentID]],'All Data'!$A:$CO,88,FALSE),"unknown")</f>
        <v>65+ years</v>
      </c>
      <c r="AN84" s="96" t="str">
        <f>IFERROR(VLOOKUP(Table1[[#This Row],[RespondentID]],'All Data'!$A:$CO,89,FALSE),"unknown")</f>
        <v>Nassau</v>
      </c>
      <c r="AO84" s="96" t="str">
        <f>IFERROR(VLOOKUP(Table1[[#This Row],[RespondentID]],'All Data'!$A:$CO,90,FALSE),"unknown")</f>
        <v>Levittown, 11756</v>
      </c>
      <c r="AP84" s="96" t="str">
        <f>IFERROR(VLOOKUP(Table1[[#This Row],[RespondentID]],'All Data'!$A:$CO,91,FALSE),"unknown")</f>
        <v>White</v>
      </c>
      <c r="AQ84" s="96" t="str">
        <f>IFERROR(VLOOKUP(Table1[[#This Row],[RespondentID]],'All Data'!$A:$CO,92,FALSE),"unknown")</f>
        <v>Not Hispanic or Latino</v>
      </c>
      <c r="AR84" s="96" t="str">
        <f>IFERROR(VLOOKUP(Table1[[#This Row],[RespondentID]],'All Data'!$A:$CO,93,FALSE),"unknown")</f>
        <v>English</v>
      </c>
      <c r="AS84" s="96">
        <f>IFERROR(VLOOKUP(Table1[[#This Row],[RespondentID]],'All Data'!$A:$CW,94,FALSE),"unknown")</f>
        <v>0</v>
      </c>
      <c r="AT84" s="96" t="str">
        <f>IFERROR(VLOOKUP(Table1[[#This Row],[RespondentID]],'All Data'!$A:$CW,95,FALSE),"unknown")</f>
        <v>High school graduate</v>
      </c>
      <c r="AU84" s="96" t="str">
        <f>IFERROR(VLOOKUP(Table1[[#This Row],[RespondentID]],'All Data'!$A:$CW,96,FALSE),"unknown")</f>
        <v>Employed for wages</v>
      </c>
      <c r="AV84" s="96" t="str">
        <f>IFERROR(VLOOKUP(Table1[[#This Row],[RespondentID]],'All Data'!$A:$CW,97,FALSE),"unknown")</f>
        <v>Yes</v>
      </c>
      <c r="AW84" s="96" t="str">
        <f>IFERROR(VLOOKUP(Table1[[#This Row],[RespondentID]],'All Data'!$A:$CW,98,FALSE),"unknown")</f>
        <v>Medicare</v>
      </c>
      <c r="AX84" s="96" t="str">
        <f>IFERROR(VLOOKUP(Table1[[#This Row],[RespondentID]],'All Data'!$A:$CW,99,FALSE),"unknown")</f>
        <v>Yes</v>
      </c>
    </row>
    <row r="85" spans="1:50">
      <c r="A85">
        <v>114437942007</v>
      </c>
      <c r="B85" t="s">
        <v>16</v>
      </c>
      <c r="D85" t="s">
        <v>18</v>
      </c>
      <c r="I85" t="s">
        <v>23</v>
      </c>
      <c r="P85">
        <f t="shared" si="18"/>
        <v>3</v>
      </c>
      <c r="Q85">
        <f t="shared" si="19"/>
        <v>1</v>
      </c>
      <c r="R85"/>
      <c r="S85">
        <f t="shared" si="35"/>
        <v>1</v>
      </c>
      <c r="T85">
        <f t="shared" si="20"/>
        <v>0</v>
      </c>
      <c r="U85">
        <f t="shared" si="21"/>
        <v>1</v>
      </c>
      <c r="V85">
        <f t="shared" si="22"/>
        <v>0</v>
      </c>
      <c r="W85">
        <f t="shared" si="23"/>
        <v>0</v>
      </c>
      <c r="X85">
        <f t="shared" si="24"/>
        <v>0</v>
      </c>
      <c r="Y85">
        <f t="shared" si="25"/>
        <v>0</v>
      </c>
      <c r="Z85">
        <f t="shared" si="26"/>
        <v>1</v>
      </c>
      <c r="AA85">
        <f t="shared" si="27"/>
        <v>0</v>
      </c>
      <c r="AB85">
        <f t="shared" si="28"/>
        <v>0</v>
      </c>
      <c r="AC85">
        <f t="shared" si="29"/>
        <v>0</v>
      </c>
      <c r="AD85">
        <f t="shared" si="30"/>
        <v>0</v>
      </c>
      <c r="AE85">
        <f t="shared" si="31"/>
        <v>0</v>
      </c>
      <c r="AF85"/>
      <c r="AG85"/>
      <c r="AH85">
        <f t="shared" si="32"/>
        <v>3</v>
      </c>
      <c r="AI85">
        <f t="shared" si="33"/>
        <v>3</v>
      </c>
      <c r="AJ85" t="str">
        <f t="shared" si="34"/>
        <v>Correct</v>
      </c>
      <c r="AL85" s="96" t="str">
        <f>IFERROR(VLOOKUP(Table1[[#This Row],[RespondentID]],'All Data'!$A:$CO,87,FALSE),"unknown")</f>
        <v>Woman</v>
      </c>
      <c r="AM85" s="96" t="str">
        <f>IFERROR(VLOOKUP(Table1[[#This Row],[RespondentID]],'All Data'!$A:$CO,88,FALSE),"unknown")</f>
        <v>55-64 years</v>
      </c>
      <c r="AN85" s="96" t="str">
        <f>IFERROR(VLOOKUP(Table1[[#This Row],[RespondentID]],'All Data'!$A:$CO,89,FALSE),"unknown")</f>
        <v>Nassau</v>
      </c>
      <c r="AO85" s="96" t="str">
        <f>IFERROR(VLOOKUP(Table1[[#This Row],[RespondentID]],'All Data'!$A:$CO,90,FALSE),"unknown")</f>
        <v>Mineola, 11501</v>
      </c>
      <c r="AP85" s="96" t="str">
        <f>IFERROR(VLOOKUP(Table1[[#This Row],[RespondentID]],'All Data'!$A:$CO,91,FALSE),"unknown")</f>
        <v>White</v>
      </c>
      <c r="AQ85" s="96" t="str">
        <f>IFERROR(VLOOKUP(Table1[[#This Row],[RespondentID]],'All Data'!$A:$CO,92,FALSE),"unknown")</f>
        <v>Not Hispanic or Latino</v>
      </c>
      <c r="AR85" s="96" t="str">
        <f>IFERROR(VLOOKUP(Table1[[#This Row],[RespondentID]],'All Data'!$A:$CO,93,FALSE),"unknown")</f>
        <v>English</v>
      </c>
      <c r="AS85" s="96">
        <f>IFERROR(VLOOKUP(Table1[[#This Row],[RespondentID]],'All Data'!$A:$CW,94,FALSE),"unknown")</f>
        <v>0</v>
      </c>
      <c r="AT85" s="96" t="str">
        <f>IFERROR(VLOOKUP(Table1[[#This Row],[RespondentID]],'All Data'!$A:$CW,95,FALSE),"unknown")</f>
        <v>College graduate</v>
      </c>
      <c r="AU85" s="96" t="str">
        <f>IFERROR(VLOOKUP(Table1[[#This Row],[RespondentID]],'All Data'!$A:$CW,96,FALSE),"unknown")</f>
        <v>Employed for wages</v>
      </c>
      <c r="AV85" s="96" t="str">
        <f>IFERROR(VLOOKUP(Table1[[#This Row],[RespondentID]],'All Data'!$A:$CW,97,FALSE),"unknown")</f>
        <v>Yes</v>
      </c>
      <c r="AW85" s="96" t="str">
        <f>IFERROR(VLOOKUP(Table1[[#This Row],[RespondentID]],'All Data'!$A:$CW,98,FALSE),"unknown")</f>
        <v>Private/Commercial</v>
      </c>
      <c r="AX85" s="96" t="str">
        <f>IFERROR(VLOOKUP(Table1[[#This Row],[RespondentID]],'All Data'!$A:$CW,99,FALSE),"unknown")</f>
        <v>Yes</v>
      </c>
    </row>
    <row r="86" spans="1:50">
      <c r="A86">
        <v>114437939305</v>
      </c>
      <c r="D86" t="s">
        <v>18</v>
      </c>
      <c r="K86" t="s">
        <v>25</v>
      </c>
      <c r="M86" t="s">
        <v>27</v>
      </c>
      <c r="P86">
        <f t="shared" si="18"/>
        <v>3</v>
      </c>
      <c r="Q86">
        <f t="shared" si="19"/>
        <v>1</v>
      </c>
      <c r="R86"/>
      <c r="S86">
        <f t="shared" si="35"/>
        <v>0</v>
      </c>
      <c r="T86">
        <f t="shared" si="20"/>
        <v>0</v>
      </c>
      <c r="U86">
        <f t="shared" si="21"/>
        <v>1</v>
      </c>
      <c r="V86">
        <f t="shared" si="22"/>
        <v>0</v>
      </c>
      <c r="W86">
        <f t="shared" si="23"/>
        <v>0</v>
      </c>
      <c r="X86">
        <f t="shared" si="24"/>
        <v>0</v>
      </c>
      <c r="Y86">
        <f t="shared" si="25"/>
        <v>0</v>
      </c>
      <c r="Z86">
        <f t="shared" si="26"/>
        <v>0</v>
      </c>
      <c r="AA86">
        <f t="shared" si="27"/>
        <v>0</v>
      </c>
      <c r="AB86">
        <f t="shared" si="28"/>
        <v>1</v>
      </c>
      <c r="AC86">
        <f t="shared" si="29"/>
        <v>0</v>
      </c>
      <c r="AD86">
        <f t="shared" si="30"/>
        <v>1</v>
      </c>
      <c r="AE86">
        <f t="shared" si="31"/>
        <v>0</v>
      </c>
      <c r="AF86"/>
      <c r="AG86"/>
      <c r="AH86">
        <f t="shared" si="32"/>
        <v>3</v>
      </c>
      <c r="AI86">
        <f t="shared" si="33"/>
        <v>3</v>
      </c>
      <c r="AJ86" t="str">
        <f t="shared" si="34"/>
        <v>Correct</v>
      </c>
      <c r="AL86" s="96" t="str">
        <f>IFERROR(VLOOKUP(Table1[[#This Row],[RespondentID]],'All Data'!$A:$CO,87,FALSE),"unknown")</f>
        <v>Woman</v>
      </c>
      <c r="AM86" s="96" t="str">
        <f>IFERROR(VLOOKUP(Table1[[#This Row],[RespondentID]],'All Data'!$A:$CO,88,FALSE),"unknown")</f>
        <v>25-34 years</v>
      </c>
      <c r="AN86" s="96" t="str">
        <f>IFERROR(VLOOKUP(Table1[[#This Row],[RespondentID]],'All Data'!$A:$CO,89,FALSE),"unknown")</f>
        <v>Nassau</v>
      </c>
      <c r="AO86" s="96" t="str">
        <f>IFERROR(VLOOKUP(Table1[[#This Row],[RespondentID]],'All Data'!$A:$CO,90,FALSE),"unknown")</f>
        <v>Massapequa, 11758</v>
      </c>
      <c r="AP86" s="96" t="str">
        <f>IFERROR(VLOOKUP(Table1[[#This Row],[RespondentID]],'All Data'!$A:$CO,91,FALSE),"unknown")</f>
        <v>White</v>
      </c>
      <c r="AQ86" s="96" t="str">
        <f>IFERROR(VLOOKUP(Table1[[#This Row],[RespondentID]],'All Data'!$A:$CO,92,FALSE),"unknown")</f>
        <v>Not Hispanic or Latino</v>
      </c>
      <c r="AR86" s="96" t="str">
        <f>IFERROR(VLOOKUP(Table1[[#This Row],[RespondentID]],'All Data'!$A:$CO,93,FALSE),"unknown")</f>
        <v>English</v>
      </c>
      <c r="AS86" s="96">
        <f>IFERROR(VLOOKUP(Table1[[#This Row],[RespondentID]],'All Data'!$A:$CW,94,FALSE),"unknown")</f>
        <v>0</v>
      </c>
      <c r="AT86" s="96" t="str">
        <f>IFERROR(VLOOKUP(Table1[[#This Row],[RespondentID]],'All Data'!$A:$CW,95,FALSE),"unknown")</f>
        <v>College graduate</v>
      </c>
      <c r="AU86" s="96" t="str">
        <f>IFERROR(VLOOKUP(Table1[[#This Row],[RespondentID]],'All Data'!$A:$CW,96,FALSE),"unknown")</f>
        <v>Employed for wages</v>
      </c>
      <c r="AV86" s="96" t="str">
        <f>IFERROR(VLOOKUP(Table1[[#This Row],[RespondentID]],'All Data'!$A:$CW,97,FALSE),"unknown")</f>
        <v>Yes</v>
      </c>
      <c r="AW86" s="96" t="str">
        <f>IFERROR(VLOOKUP(Table1[[#This Row],[RespondentID]],'All Data'!$A:$CW,98,FALSE),"unknown")</f>
        <v>Private/Commercial</v>
      </c>
      <c r="AX86" s="96" t="str">
        <f>IFERROR(VLOOKUP(Table1[[#This Row],[RespondentID]],'All Data'!$A:$CW,99,FALSE),"unknown")</f>
        <v>Yes</v>
      </c>
    </row>
    <row r="87" spans="1:50">
      <c r="A87">
        <v>114437933095</v>
      </c>
      <c r="D87" t="s">
        <v>18</v>
      </c>
      <c r="K87" t="s">
        <v>25</v>
      </c>
      <c r="M87" t="s">
        <v>27</v>
      </c>
      <c r="P87">
        <f t="shared" si="18"/>
        <v>3</v>
      </c>
      <c r="Q87">
        <f t="shared" si="19"/>
        <v>1</v>
      </c>
      <c r="R87"/>
      <c r="S87">
        <f t="shared" si="35"/>
        <v>0</v>
      </c>
      <c r="T87">
        <f t="shared" si="20"/>
        <v>0</v>
      </c>
      <c r="U87">
        <f t="shared" si="21"/>
        <v>1</v>
      </c>
      <c r="V87">
        <f t="shared" si="22"/>
        <v>0</v>
      </c>
      <c r="W87">
        <f t="shared" si="23"/>
        <v>0</v>
      </c>
      <c r="X87">
        <f t="shared" si="24"/>
        <v>0</v>
      </c>
      <c r="Y87">
        <f t="shared" si="25"/>
        <v>0</v>
      </c>
      <c r="Z87">
        <f t="shared" si="26"/>
        <v>0</v>
      </c>
      <c r="AA87">
        <f t="shared" si="27"/>
        <v>0</v>
      </c>
      <c r="AB87">
        <f t="shared" si="28"/>
        <v>1</v>
      </c>
      <c r="AC87">
        <f t="shared" si="29"/>
        <v>0</v>
      </c>
      <c r="AD87">
        <f t="shared" si="30"/>
        <v>1</v>
      </c>
      <c r="AE87">
        <f t="shared" si="31"/>
        <v>0</v>
      </c>
      <c r="AF87"/>
      <c r="AG87"/>
      <c r="AH87">
        <f t="shared" si="32"/>
        <v>3</v>
      </c>
      <c r="AI87">
        <f t="shared" si="33"/>
        <v>3</v>
      </c>
      <c r="AJ87" t="str">
        <f t="shared" si="34"/>
        <v>Correct</v>
      </c>
      <c r="AL87" s="96" t="str">
        <f>IFERROR(VLOOKUP(Table1[[#This Row],[RespondentID]],'All Data'!$A:$CO,87,FALSE),"unknown")</f>
        <v>Man</v>
      </c>
      <c r="AM87" s="96" t="str">
        <f>IFERROR(VLOOKUP(Table1[[#This Row],[RespondentID]],'All Data'!$A:$CO,88,FALSE),"unknown")</f>
        <v>65+ years</v>
      </c>
      <c r="AN87" s="96" t="str">
        <f>IFERROR(VLOOKUP(Table1[[#This Row],[RespondentID]],'All Data'!$A:$CO,89,FALSE),"unknown")</f>
        <v>Nassau</v>
      </c>
      <c r="AO87" s="96" t="str">
        <f>IFERROR(VLOOKUP(Table1[[#This Row],[RespondentID]],'All Data'!$A:$CO,90,FALSE),"unknown")</f>
        <v>Westbury, 11590</v>
      </c>
      <c r="AP87" s="96" t="str">
        <f>IFERROR(VLOOKUP(Table1[[#This Row],[RespondentID]],'All Data'!$A:$CO,91,FALSE),"unknown")</f>
        <v>White</v>
      </c>
      <c r="AQ87" s="96" t="str">
        <f>IFERROR(VLOOKUP(Table1[[#This Row],[RespondentID]],'All Data'!$A:$CO,92,FALSE),"unknown")</f>
        <v>Not Hispanic or Latino</v>
      </c>
      <c r="AR87" s="96" t="str">
        <f>IFERROR(VLOOKUP(Table1[[#This Row],[RespondentID]],'All Data'!$A:$CO,93,FALSE),"unknown")</f>
        <v>English</v>
      </c>
      <c r="AS87" s="96" t="str">
        <f>IFERROR(VLOOKUP(Table1[[#This Row],[RespondentID]],'All Data'!$A:$CW,94,FALSE),"unknown")</f>
        <v>Over $125,000</v>
      </c>
      <c r="AT87" s="96" t="str">
        <f>IFERROR(VLOOKUP(Table1[[#This Row],[RespondentID]],'All Data'!$A:$CW,95,FALSE),"unknown")</f>
        <v>Graduate school</v>
      </c>
      <c r="AU87" s="96" t="str">
        <f>IFERROR(VLOOKUP(Table1[[#This Row],[RespondentID]],'All Data'!$A:$CW,96,FALSE),"unknown")</f>
        <v>Retired</v>
      </c>
      <c r="AV87" s="96" t="str">
        <f>IFERROR(VLOOKUP(Table1[[#This Row],[RespondentID]],'All Data'!$A:$CW,97,FALSE),"unknown")</f>
        <v>Yes</v>
      </c>
      <c r="AW87" s="96" t="str">
        <f>IFERROR(VLOOKUP(Table1[[#This Row],[RespondentID]],'All Data'!$A:$CW,98,FALSE),"unknown")</f>
        <v>Medicaid, Private/Commercial</v>
      </c>
      <c r="AX87" s="96" t="str">
        <f>IFERROR(VLOOKUP(Table1[[#This Row],[RespondentID]],'All Data'!$A:$CW,99,FALSE),"unknown")</f>
        <v>Yes</v>
      </c>
    </row>
    <row r="88" spans="1:50">
      <c r="A88">
        <v>114437930416</v>
      </c>
      <c r="D88" t="s">
        <v>18</v>
      </c>
      <c r="I88" t="s">
        <v>23</v>
      </c>
      <c r="K88" t="s">
        <v>25</v>
      </c>
      <c r="P88">
        <f t="shared" si="18"/>
        <v>3</v>
      </c>
      <c r="Q88">
        <f t="shared" si="19"/>
        <v>1</v>
      </c>
      <c r="R88"/>
      <c r="S88">
        <f t="shared" si="35"/>
        <v>0</v>
      </c>
      <c r="T88">
        <f t="shared" si="20"/>
        <v>0</v>
      </c>
      <c r="U88">
        <f t="shared" si="21"/>
        <v>1</v>
      </c>
      <c r="V88">
        <f t="shared" si="22"/>
        <v>0</v>
      </c>
      <c r="W88">
        <f t="shared" si="23"/>
        <v>0</v>
      </c>
      <c r="X88">
        <f t="shared" si="24"/>
        <v>0</v>
      </c>
      <c r="Y88">
        <f t="shared" si="25"/>
        <v>0</v>
      </c>
      <c r="Z88">
        <f t="shared" si="26"/>
        <v>1</v>
      </c>
      <c r="AA88">
        <f t="shared" si="27"/>
        <v>0</v>
      </c>
      <c r="AB88">
        <f t="shared" si="28"/>
        <v>1</v>
      </c>
      <c r="AC88">
        <f t="shared" si="29"/>
        <v>0</v>
      </c>
      <c r="AD88">
        <f t="shared" si="30"/>
        <v>0</v>
      </c>
      <c r="AE88">
        <f t="shared" si="31"/>
        <v>0</v>
      </c>
      <c r="AF88"/>
      <c r="AG88"/>
      <c r="AH88">
        <f t="shared" si="32"/>
        <v>3</v>
      </c>
      <c r="AI88">
        <f t="shared" si="33"/>
        <v>3</v>
      </c>
      <c r="AJ88" t="str">
        <f t="shared" si="34"/>
        <v>Correct</v>
      </c>
      <c r="AL88" s="96" t="str">
        <f>IFERROR(VLOOKUP(Table1[[#This Row],[RespondentID]],'All Data'!$A:$CO,87,FALSE),"unknown")</f>
        <v>Woman</v>
      </c>
      <c r="AM88" s="96" t="str">
        <f>IFERROR(VLOOKUP(Table1[[#This Row],[RespondentID]],'All Data'!$A:$CO,88,FALSE),"unknown")</f>
        <v>65+ years</v>
      </c>
      <c r="AN88" s="96" t="str">
        <f>IFERROR(VLOOKUP(Table1[[#This Row],[RespondentID]],'All Data'!$A:$CO,89,FALSE),"unknown")</f>
        <v>Nassau</v>
      </c>
      <c r="AO88" s="96" t="str">
        <f>IFERROR(VLOOKUP(Table1[[#This Row],[RespondentID]],'All Data'!$A:$CO,90,FALSE),"unknown")</f>
        <v>Port Washington, 11050</v>
      </c>
      <c r="AP88" s="96" t="str">
        <f>IFERROR(VLOOKUP(Table1[[#This Row],[RespondentID]],'All Data'!$A:$CO,91,FALSE),"unknown")</f>
        <v>White</v>
      </c>
      <c r="AQ88" s="96" t="str">
        <f>IFERROR(VLOOKUP(Table1[[#This Row],[RespondentID]],'All Data'!$A:$CO,92,FALSE),"unknown")</f>
        <v>Not Hispanic or Latino</v>
      </c>
      <c r="AR88" s="96" t="str">
        <f>IFERROR(VLOOKUP(Table1[[#This Row],[RespondentID]],'All Data'!$A:$CO,93,FALSE),"unknown")</f>
        <v>English</v>
      </c>
      <c r="AS88" s="96" t="str">
        <f>IFERROR(VLOOKUP(Table1[[#This Row],[RespondentID]],'All Data'!$A:$CW,94,FALSE),"unknown")</f>
        <v>$50,000 to $74,999</v>
      </c>
      <c r="AT88" s="96" t="str">
        <f>IFERROR(VLOOKUP(Table1[[#This Row],[RespondentID]],'All Data'!$A:$CW,95,FALSE),"unknown")</f>
        <v>Graduate school</v>
      </c>
      <c r="AU88" s="96" t="str">
        <f>IFERROR(VLOOKUP(Table1[[#This Row],[RespondentID]],'All Data'!$A:$CW,96,FALSE),"unknown")</f>
        <v>Employed for wages</v>
      </c>
      <c r="AV88" s="96" t="str">
        <f>IFERROR(VLOOKUP(Table1[[#This Row],[RespondentID]],'All Data'!$A:$CW,97,FALSE),"unknown")</f>
        <v>Yes</v>
      </c>
      <c r="AW88" s="96" t="str">
        <f>IFERROR(VLOOKUP(Table1[[#This Row],[RespondentID]],'All Data'!$A:$CW,98,FALSE),"unknown")</f>
        <v>Medicare</v>
      </c>
      <c r="AX88" s="96" t="str">
        <f>IFERROR(VLOOKUP(Table1[[#This Row],[RespondentID]],'All Data'!$A:$CW,99,FALSE),"unknown")</f>
        <v>Yes</v>
      </c>
    </row>
    <row r="89" spans="1:50">
      <c r="A89">
        <v>114437918546</v>
      </c>
      <c r="E89" t="s">
        <v>19</v>
      </c>
      <c r="I89" t="s">
        <v>23</v>
      </c>
      <c r="K89" t="s">
        <v>25</v>
      </c>
      <c r="P89">
        <f t="shared" si="18"/>
        <v>3</v>
      </c>
      <c r="Q89">
        <f t="shared" si="19"/>
        <v>1</v>
      </c>
      <c r="R89"/>
      <c r="S89">
        <f t="shared" si="35"/>
        <v>0</v>
      </c>
      <c r="T89">
        <f t="shared" si="20"/>
        <v>0</v>
      </c>
      <c r="U89">
        <f t="shared" si="21"/>
        <v>0</v>
      </c>
      <c r="V89">
        <f t="shared" si="22"/>
        <v>1</v>
      </c>
      <c r="W89">
        <f t="shared" si="23"/>
        <v>0</v>
      </c>
      <c r="X89">
        <f t="shared" si="24"/>
        <v>0</v>
      </c>
      <c r="Y89">
        <f t="shared" si="25"/>
        <v>0</v>
      </c>
      <c r="Z89">
        <f t="shared" si="26"/>
        <v>1</v>
      </c>
      <c r="AA89">
        <f t="shared" si="27"/>
        <v>0</v>
      </c>
      <c r="AB89">
        <f t="shared" si="28"/>
        <v>1</v>
      </c>
      <c r="AC89">
        <f t="shared" si="29"/>
        <v>0</v>
      </c>
      <c r="AD89">
        <f t="shared" si="30"/>
        <v>0</v>
      </c>
      <c r="AE89">
        <f t="shared" si="31"/>
        <v>0</v>
      </c>
      <c r="AF89"/>
      <c r="AG89"/>
      <c r="AH89">
        <f t="shared" si="32"/>
        <v>3</v>
      </c>
      <c r="AI89">
        <f t="shared" si="33"/>
        <v>3</v>
      </c>
      <c r="AJ89" t="str">
        <f t="shared" si="34"/>
        <v>Correct</v>
      </c>
      <c r="AL89" s="96" t="str">
        <f>IFERROR(VLOOKUP(Table1[[#This Row],[RespondentID]],'All Data'!$A:$CO,87,FALSE),"unknown")</f>
        <v>Woman</v>
      </c>
      <c r="AM89" s="96" t="str">
        <f>IFERROR(VLOOKUP(Table1[[#This Row],[RespondentID]],'All Data'!$A:$CO,88,FALSE),"unknown")</f>
        <v>65+ years</v>
      </c>
      <c r="AN89" s="96" t="str">
        <f>IFERROR(VLOOKUP(Table1[[#This Row],[RespondentID]],'All Data'!$A:$CO,89,FALSE),"unknown")</f>
        <v>Suffolk</v>
      </c>
      <c r="AO89" s="96" t="str">
        <f>IFERROR(VLOOKUP(Table1[[#This Row],[RespondentID]],'All Data'!$A:$CO,90,FALSE),"unknown")</f>
        <v>Bay Shore, 11706</v>
      </c>
      <c r="AP89" s="96" t="str">
        <f>IFERROR(VLOOKUP(Table1[[#This Row],[RespondentID]],'All Data'!$A:$CO,91,FALSE),"unknown")</f>
        <v>White</v>
      </c>
      <c r="AQ89" s="96" t="str">
        <f>IFERROR(VLOOKUP(Table1[[#This Row],[RespondentID]],'All Data'!$A:$CO,92,FALSE),"unknown")</f>
        <v>Not Hispanic or Latino</v>
      </c>
      <c r="AR89" s="96" t="str">
        <f>IFERROR(VLOOKUP(Table1[[#This Row],[RespondentID]],'All Data'!$A:$CO,93,FALSE),"unknown")</f>
        <v>English</v>
      </c>
      <c r="AS89" s="96" t="str">
        <f>IFERROR(VLOOKUP(Table1[[#This Row],[RespondentID]],'All Data'!$A:$CW,94,FALSE),"unknown")</f>
        <v>$20,000 to $34,999</v>
      </c>
      <c r="AT89" s="96" t="str">
        <f>IFERROR(VLOOKUP(Table1[[#This Row],[RespondentID]],'All Data'!$A:$CW,95,FALSE),"unknown")</f>
        <v>Some college</v>
      </c>
      <c r="AU89" s="96" t="str">
        <f>IFERROR(VLOOKUP(Table1[[#This Row],[RespondentID]],'All Data'!$A:$CW,96,FALSE),"unknown")</f>
        <v>Retired</v>
      </c>
      <c r="AV89" s="96" t="str">
        <f>IFERROR(VLOOKUP(Table1[[#This Row],[RespondentID]],'All Data'!$A:$CW,97,FALSE),"unknown")</f>
        <v>Yes</v>
      </c>
      <c r="AW89" s="96" t="str">
        <f>IFERROR(VLOOKUP(Table1[[#This Row],[RespondentID]],'All Data'!$A:$CW,98,FALSE),"unknown")</f>
        <v>Medicare</v>
      </c>
      <c r="AX89" s="96" t="str">
        <f>IFERROR(VLOOKUP(Table1[[#This Row],[RespondentID]],'All Data'!$A:$CW,99,FALSE),"unknown")</f>
        <v>Yes</v>
      </c>
    </row>
    <row r="90" spans="1:50">
      <c r="A90">
        <v>114437915679</v>
      </c>
      <c r="D90" t="s">
        <v>18</v>
      </c>
      <c r="P90">
        <f t="shared" si="18"/>
        <v>1</v>
      </c>
      <c r="Q90">
        <f t="shared" si="19"/>
        <v>3</v>
      </c>
      <c r="R90"/>
      <c r="S90">
        <f t="shared" si="35"/>
        <v>0</v>
      </c>
      <c r="T90">
        <f t="shared" si="20"/>
        <v>0</v>
      </c>
      <c r="U90">
        <f t="shared" si="21"/>
        <v>1</v>
      </c>
      <c r="V90">
        <f t="shared" si="22"/>
        <v>0</v>
      </c>
      <c r="W90">
        <f t="shared" si="23"/>
        <v>0</v>
      </c>
      <c r="X90">
        <f t="shared" si="24"/>
        <v>0</v>
      </c>
      <c r="Y90">
        <f t="shared" si="25"/>
        <v>0</v>
      </c>
      <c r="Z90">
        <f t="shared" si="26"/>
        <v>0</v>
      </c>
      <c r="AA90">
        <f t="shared" si="27"/>
        <v>0</v>
      </c>
      <c r="AB90">
        <f t="shared" si="28"/>
        <v>0</v>
      </c>
      <c r="AC90">
        <f t="shared" si="29"/>
        <v>0</v>
      </c>
      <c r="AD90">
        <f t="shared" si="30"/>
        <v>0</v>
      </c>
      <c r="AE90">
        <f t="shared" si="31"/>
        <v>0</v>
      </c>
      <c r="AF90"/>
      <c r="AG90"/>
      <c r="AH90">
        <f t="shared" si="32"/>
        <v>1</v>
      </c>
      <c r="AI90">
        <f t="shared" si="33"/>
        <v>1</v>
      </c>
      <c r="AJ90" t="str">
        <f t="shared" si="34"/>
        <v>Correct</v>
      </c>
      <c r="AL90" s="96" t="str">
        <f>IFERROR(VLOOKUP(Table1[[#This Row],[RespondentID]],'All Data'!$A:$CO,87,FALSE),"unknown")</f>
        <v>Prefer not to respond</v>
      </c>
      <c r="AM90" s="96" t="str">
        <f>IFERROR(VLOOKUP(Table1[[#This Row],[RespondentID]],'All Data'!$A:$CO,88,FALSE),"unknown")</f>
        <v>65+ years</v>
      </c>
      <c r="AN90" s="96" t="str">
        <f>IFERROR(VLOOKUP(Table1[[#This Row],[RespondentID]],'All Data'!$A:$CO,89,FALSE),"unknown")</f>
        <v>Nassau</v>
      </c>
      <c r="AO90" s="96" t="str">
        <f>IFERROR(VLOOKUP(Table1[[#This Row],[RespondentID]],'All Data'!$A:$CO,90,FALSE),"unknown")</f>
        <v>Brookville, 11545</v>
      </c>
      <c r="AP90" s="96" t="str">
        <f>IFERROR(VLOOKUP(Table1[[#This Row],[RespondentID]],'All Data'!$A:$CO,91,FALSE),"unknown")</f>
        <v>White</v>
      </c>
      <c r="AQ90" s="96">
        <f>IFERROR(VLOOKUP(Table1[[#This Row],[RespondentID]],'All Data'!$A:$CO,92,FALSE),"unknown")</f>
        <v>0</v>
      </c>
      <c r="AR90" s="96" t="str">
        <f>IFERROR(VLOOKUP(Table1[[#This Row],[RespondentID]],'All Data'!$A:$CO,93,FALSE),"unknown")</f>
        <v>English</v>
      </c>
      <c r="AS90" s="96">
        <f>IFERROR(VLOOKUP(Table1[[#This Row],[RespondentID]],'All Data'!$A:$CW,94,FALSE),"unknown")</f>
        <v>0</v>
      </c>
      <c r="AT90" s="96" t="str">
        <f>IFERROR(VLOOKUP(Table1[[#This Row],[RespondentID]],'All Data'!$A:$CW,95,FALSE),"unknown")</f>
        <v>College graduate</v>
      </c>
      <c r="AU90" s="96" t="str">
        <f>IFERROR(VLOOKUP(Table1[[#This Row],[RespondentID]],'All Data'!$A:$CW,96,FALSE),"unknown")</f>
        <v>Retired</v>
      </c>
      <c r="AV90" s="96" t="str">
        <f>IFERROR(VLOOKUP(Table1[[#This Row],[RespondentID]],'All Data'!$A:$CW,97,FALSE),"unknown")</f>
        <v>Yes</v>
      </c>
      <c r="AW90" s="96" t="str">
        <f>IFERROR(VLOOKUP(Table1[[#This Row],[RespondentID]],'All Data'!$A:$CW,98,FALSE),"unknown")</f>
        <v>Medicare</v>
      </c>
      <c r="AX90" s="96">
        <f>IFERROR(VLOOKUP(Table1[[#This Row],[RespondentID]],'All Data'!$A:$CW,99,FALSE),"unknown")</f>
        <v>0</v>
      </c>
    </row>
    <row r="91" spans="1:50">
      <c r="A91">
        <v>114431850519</v>
      </c>
      <c r="C91" t="s">
        <v>17</v>
      </c>
      <c r="F91" t="s">
        <v>20</v>
      </c>
      <c r="L91" t="s">
        <v>26</v>
      </c>
      <c r="P91">
        <f t="shared" si="18"/>
        <v>3</v>
      </c>
      <c r="Q91">
        <f t="shared" si="19"/>
        <v>1</v>
      </c>
      <c r="R91"/>
      <c r="S91">
        <f t="shared" si="35"/>
        <v>0</v>
      </c>
      <c r="T91">
        <f t="shared" si="20"/>
        <v>1</v>
      </c>
      <c r="U91">
        <f t="shared" si="21"/>
        <v>0</v>
      </c>
      <c r="V91">
        <f t="shared" si="22"/>
        <v>0</v>
      </c>
      <c r="W91">
        <f t="shared" si="23"/>
        <v>1</v>
      </c>
      <c r="X91">
        <f t="shared" si="24"/>
        <v>0</v>
      </c>
      <c r="Y91">
        <f t="shared" si="25"/>
        <v>0</v>
      </c>
      <c r="Z91">
        <f t="shared" si="26"/>
        <v>0</v>
      </c>
      <c r="AA91">
        <f t="shared" si="27"/>
        <v>0</v>
      </c>
      <c r="AB91">
        <f t="shared" si="28"/>
        <v>0</v>
      </c>
      <c r="AC91">
        <f t="shared" si="29"/>
        <v>1</v>
      </c>
      <c r="AD91">
        <f t="shared" si="30"/>
        <v>0</v>
      </c>
      <c r="AE91">
        <f t="shared" si="31"/>
        <v>0</v>
      </c>
      <c r="AF91"/>
      <c r="AG91"/>
      <c r="AH91">
        <f t="shared" si="32"/>
        <v>3</v>
      </c>
      <c r="AI91">
        <f t="shared" si="33"/>
        <v>3</v>
      </c>
      <c r="AJ91" t="str">
        <f t="shared" si="34"/>
        <v>Correct</v>
      </c>
      <c r="AL91" s="96" t="str">
        <f>IFERROR(VLOOKUP(Table1[[#This Row],[RespondentID]],'All Data'!$A:$CO,87,FALSE),"unknown")</f>
        <v>Man</v>
      </c>
      <c r="AM91" s="96" t="str">
        <f>IFERROR(VLOOKUP(Table1[[#This Row],[RespondentID]],'All Data'!$A:$CO,88,FALSE),"unknown")</f>
        <v>18-24 years</v>
      </c>
      <c r="AN91" s="96" t="str">
        <f>IFERROR(VLOOKUP(Table1[[#This Row],[RespondentID]],'All Data'!$A:$CO,89,FALSE),"unknown")</f>
        <v>Nassau</v>
      </c>
      <c r="AO91" s="96" t="str">
        <f>IFERROR(VLOOKUP(Table1[[#This Row],[RespondentID]],'All Data'!$A:$CO,90,FALSE),"unknown")</f>
        <v>Farmingdale, 11735</v>
      </c>
      <c r="AP91" s="96" t="str">
        <f>IFERROR(VLOOKUP(Table1[[#This Row],[RespondentID]],'All Data'!$A:$CO,91,FALSE),"unknown")</f>
        <v>Black or African American</v>
      </c>
      <c r="AQ91" s="96" t="str">
        <f>IFERROR(VLOOKUP(Table1[[#This Row],[RespondentID]],'All Data'!$A:$CO,92,FALSE),"unknown")</f>
        <v>Not Hispanic or Latino</v>
      </c>
      <c r="AR91" s="96" t="str">
        <f>IFERROR(VLOOKUP(Table1[[#This Row],[RespondentID]],'All Data'!$A:$CO,93,FALSE),"unknown")</f>
        <v>English</v>
      </c>
      <c r="AS91" s="96" t="str">
        <f>IFERROR(VLOOKUP(Table1[[#This Row],[RespondentID]],'All Data'!$A:$CW,94,FALSE),"unknown")</f>
        <v>$0-$19,999</v>
      </c>
      <c r="AT91" s="96" t="str">
        <f>IFERROR(VLOOKUP(Table1[[#This Row],[RespondentID]],'All Data'!$A:$CW,95,FALSE),"unknown")</f>
        <v>Some college</v>
      </c>
      <c r="AU91" s="96" t="str">
        <f>IFERROR(VLOOKUP(Table1[[#This Row],[RespondentID]],'All Data'!$A:$CW,96,FALSE),"unknown")</f>
        <v>Employed for wages</v>
      </c>
      <c r="AV91" s="96" t="str">
        <f>IFERROR(VLOOKUP(Table1[[#This Row],[RespondentID]],'All Data'!$A:$CW,97,FALSE),"unknown")</f>
        <v>Yes</v>
      </c>
      <c r="AW91" s="96" t="str">
        <f>IFERROR(VLOOKUP(Table1[[#This Row],[RespondentID]],'All Data'!$A:$CW,98,FALSE),"unknown")</f>
        <v>Medicaid</v>
      </c>
      <c r="AX91" s="96" t="str">
        <f>IFERROR(VLOOKUP(Table1[[#This Row],[RespondentID]],'All Data'!$A:$CW,99,FALSE),"unknown")</f>
        <v>Yes</v>
      </c>
    </row>
    <row r="92" spans="1:50">
      <c r="A92">
        <v>114431013134</v>
      </c>
      <c r="B92" t="s">
        <v>16</v>
      </c>
      <c r="C92" t="s">
        <v>17</v>
      </c>
      <c r="D92" t="s">
        <v>18</v>
      </c>
      <c r="E92" t="s">
        <v>19</v>
      </c>
      <c r="F92" t="s">
        <v>20</v>
      </c>
      <c r="G92" t="s">
        <v>21</v>
      </c>
      <c r="H92" t="s">
        <v>22</v>
      </c>
      <c r="I92" t="s">
        <v>23</v>
      </c>
      <c r="J92" t="s">
        <v>24</v>
      </c>
      <c r="K92" t="s">
        <v>25</v>
      </c>
      <c r="L92" t="s">
        <v>26</v>
      </c>
      <c r="M92" t="s">
        <v>27</v>
      </c>
      <c r="N92" t="s">
        <v>28</v>
      </c>
      <c r="P92">
        <f t="shared" si="18"/>
        <v>13</v>
      </c>
      <c r="Q92">
        <f t="shared" si="19"/>
        <v>0.23076923076923078</v>
      </c>
      <c r="R92"/>
      <c r="S92">
        <f t="shared" si="35"/>
        <v>0.23076923076923078</v>
      </c>
      <c r="T92">
        <f t="shared" si="20"/>
        <v>0.23076923076923078</v>
      </c>
      <c r="U92">
        <f t="shared" si="21"/>
        <v>0.23076923076923078</v>
      </c>
      <c r="V92">
        <f t="shared" si="22"/>
        <v>0.23076923076923078</v>
      </c>
      <c r="W92">
        <f t="shared" si="23"/>
        <v>0.23076923076923078</v>
      </c>
      <c r="X92">
        <f t="shared" si="24"/>
        <v>0.23076923076923078</v>
      </c>
      <c r="Y92">
        <f t="shared" si="25"/>
        <v>0.23076923076923078</v>
      </c>
      <c r="Z92">
        <f t="shared" si="26"/>
        <v>0.23076923076923078</v>
      </c>
      <c r="AA92">
        <f t="shared" si="27"/>
        <v>0.23076923076923078</v>
      </c>
      <c r="AB92">
        <f t="shared" si="28"/>
        <v>0.23076923076923078</v>
      </c>
      <c r="AC92">
        <f t="shared" si="29"/>
        <v>0.23076923076923078</v>
      </c>
      <c r="AD92">
        <f t="shared" si="30"/>
        <v>0.23076923076923078</v>
      </c>
      <c r="AE92">
        <f t="shared" si="31"/>
        <v>0.23076923076923078</v>
      </c>
      <c r="AF92"/>
      <c r="AG92"/>
      <c r="AH92">
        <f t="shared" si="32"/>
        <v>3.0000000000000004</v>
      </c>
      <c r="AI92">
        <f t="shared" si="33"/>
        <v>13</v>
      </c>
      <c r="AJ92" t="str">
        <f t="shared" si="34"/>
        <v>Correct</v>
      </c>
      <c r="AL92" s="96" t="str">
        <f>IFERROR(VLOOKUP(Table1[[#This Row],[RespondentID]],'All Data'!$A:$CO,87,FALSE),"unknown")</f>
        <v>Woman</v>
      </c>
      <c r="AM92" s="96" t="str">
        <f>IFERROR(VLOOKUP(Table1[[#This Row],[RespondentID]],'All Data'!$A:$CO,88,FALSE),"unknown")</f>
        <v>18-24 years</v>
      </c>
      <c r="AN92" s="96" t="str">
        <f>IFERROR(VLOOKUP(Table1[[#This Row],[RespondentID]],'All Data'!$A:$CO,89,FALSE),"unknown")</f>
        <v>Nassau</v>
      </c>
      <c r="AO92" s="96">
        <f>IFERROR(VLOOKUP(Table1[[#This Row],[RespondentID]],'All Data'!$A:$CO,90,FALSE),"unknown")</f>
        <v>0</v>
      </c>
      <c r="AP92" s="96">
        <f>IFERROR(VLOOKUP(Table1[[#This Row],[RespondentID]],'All Data'!$A:$CO,91,FALSE),"unknown")</f>
        <v>0</v>
      </c>
      <c r="AQ92" s="96">
        <f>IFERROR(VLOOKUP(Table1[[#This Row],[RespondentID]],'All Data'!$A:$CO,92,FALSE),"unknown")</f>
        <v>0</v>
      </c>
      <c r="AR92" s="96">
        <f>IFERROR(VLOOKUP(Table1[[#This Row],[RespondentID]],'All Data'!$A:$CO,93,FALSE),"unknown")</f>
        <v>0</v>
      </c>
      <c r="AS92" s="96">
        <f>IFERROR(VLOOKUP(Table1[[#This Row],[RespondentID]],'All Data'!$A:$CW,94,FALSE),"unknown")</f>
        <v>0</v>
      </c>
      <c r="AT92" s="96">
        <f>IFERROR(VLOOKUP(Table1[[#This Row],[RespondentID]],'All Data'!$A:$CW,95,FALSE),"unknown")</f>
        <v>0</v>
      </c>
      <c r="AU92" s="96">
        <f>IFERROR(VLOOKUP(Table1[[#This Row],[RespondentID]],'All Data'!$A:$CW,96,FALSE),"unknown")</f>
        <v>0</v>
      </c>
      <c r="AV92" s="96">
        <f>IFERROR(VLOOKUP(Table1[[#This Row],[RespondentID]],'All Data'!$A:$CW,97,FALSE),"unknown")</f>
        <v>0</v>
      </c>
      <c r="AW92" s="96">
        <f>IFERROR(VLOOKUP(Table1[[#This Row],[RespondentID]],'All Data'!$A:$CW,98,FALSE),"unknown")</f>
        <v>0</v>
      </c>
      <c r="AX92" s="96">
        <f>IFERROR(VLOOKUP(Table1[[#This Row],[RespondentID]],'All Data'!$A:$CW,99,FALSE),"unknown")</f>
        <v>0</v>
      </c>
    </row>
    <row r="93" spans="1:50">
      <c r="A93">
        <v>114431012884</v>
      </c>
      <c r="B93" t="s">
        <v>16</v>
      </c>
      <c r="J93" t="s">
        <v>24</v>
      </c>
      <c r="L93" t="s">
        <v>26</v>
      </c>
      <c r="P93">
        <f t="shared" si="18"/>
        <v>3</v>
      </c>
      <c r="Q93">
        <f t="shared" si="19"/>
        <v>1</v>
      </c>
      <c r="R93"/>
      <c r="S93">
        <f t="shared" si="35"/>
        <v>1</v>
      </c>
      <c r="T93">
        <f t="shared" si="20"/>
        <v>0</v>
      </c>
      <c r="U93">
        <f t="shared" si="21"/>
        <v>0</v>
      </c>
      <c r="V93">
        <f t="shared" si="22"/>
        <v>0</v>
      </c>
      <c r="W93">
        <f t="shared" si="23"/>
        <v>0</v>
      </c>
      <c r="X93">
        <f t="shared" si="24"/>
        <v>0</v>
      </c>
      <c r="Y93">
        <f t="shared" si="25"/>
        <v>0</v>
      </c>
      <c r="Z93">
        <f t="shared" si="26"/>
        <v>0</v>
      </c>
      <c r="AA93">
        <f t="shared" si="27"/>
        <v>1</v>
      </c>
      <c r="AB93">
        <f t="shared" si="28"/>
        <v>0</v>
      </c>
      <c r="AC93">
        <f t="shared" si="29"/>
        <v>1</v>
      </c>
      <c r="AD93">
        <f t="shared" si="30"/>
        <v>0</v>
      </c>
      <c r="AE93">
        <f t="shared" si="31"/>
        <v>0</v>
      </c>
      <c r="AF93"/>
      <c r="AG93"/>
      <c r="AH93">
        <f t="shared" si="32"/>
        <v>3</v>
      </c>
      <c r="AI93">
        <f t="shared" si="33"/>
        <v>3</v>
      </c>
      <c r="AJ93" t="str">
        <f t="shared" si="34"/>
        <v>Correct</v>
      </c>
      <c r="AL93" s="96" t="str">
        <f>IFERROR(VLOOKUP(Table1[[#This Row],[RespondentID]],'All Data'!$A:$CO,87,FALSE),"unknown")</f>
        <v>Woman</v>
      </c>
      <c r="AM93" s="96" t="str">
        <f>IFERROR(VLOOKUP(Table1[[#This Row],[RespondentID]],'All Data'!$A:$CO,88,FALSE),"unknown")</f>
        <v>18-24 years</v>
      </c>
      <c r="AN93" s="96" t="str">
        <f>IFERROR(VLOOKUP(Table1[[#This Row],[RespondentID]],'All Data'!$A:$CO,89,FALSE),"unknown")</f>
        <v>Nassau</v>
      </c>
      <c r="AO93" s="96" t="str">
        <f>IFERROR(VLOOKUP(Table1[[#This Row],[RespondentID]],'All Data'!$A:$CO,90,FALSE),"unknown")</f>
        <v>Levittown, 11756</v>
      </c>
      <c r="AP93" s="96" t="str">
        <f>IFERROR(VLOOKUP(Table1[[#This Row],[RespondentID]],'All Data'!$A:$CO,91,FALSE),"unknown")</f>
        <v>White</v>
      </c>
      <c r="AQ93" s="96" t="str">
        <f>IFERROR(VLOOKUP(Table1[[#This Row],[RespondentID]],'All Data'!$A:$CO,92,FALSE),"unknown")</f>
        <v>Hispanic or Latino</v>
      </c>
      <c r="AR93" s="96" t="str">
        <f>IFERROR(VLOOKUP(Table1[[#This Row],[RespondentID]],'All Data'!$A:$CO,93,FALSE),"unknown")</f>
        <v>English</v>
      </c>
      <c r="AS93" s="96" t="str">
        <f>IFERROR(VLOOKUP(Table1[[#This Row],[RespondentID]],'All Data'!$A:$CW,94,FALSE),"unknown")</f>
        <v>$0-$19,999</v>
      </c>
      <c r="AT93" s="96" t="str">
        <f>IFERROR(VLOOKUP(Table1[[#This Row],[RespondentID]],'All Data'!$A:$CW,95,FALSE),"unknown")</f>
        <v>Some college</v>
      </c>
      <c r="AU93" s="96" t="str">
        <f>IFERROR(VLOOKUP(Table1[[#This Row],[RespondentID]],'All Data'!$A:$CW,96,FALSE),"unknown")</f>
        <v>Student</v>
      </c>
      <c r="AV93" s="96" t="str">
        <f>IFERROR(VLOOKUP(Table1[[#This Row],[RespondentID]],'All Data'!$A:$CW,97,FALSE),"unknown")</f>
        <v>Yes</v>
      </c>
      <c r="AW93" s="96" t="str">
        <f>IFERROR(VLOOKUP(Table1[[#This Row],[RespondentID]],'All Data'!$A:$CW,98,FALSE),"unknown")</f>
        <v>Medicaid</v>
      </c>
      <c r="AX93" s="96" t="str">
        <f>IFERROR(VLOOKUP(Table1[[#This Row],[RespondentID]],'All Data'!$A:$CW,99,FALSE),"unknown")</f>
        <v>Yes</v>
      </c>
    </row>
    <row r="94" spans="1:50">
      <c r="A94">
        <v>114430075160</v>
      </c>
      <c r="E94" t="s">
        <v>19</v>
      </c>
      <c r="K94" t="s">
        <v>25</v>
      </c>
      <c r="L94" t="s">
        <v>26</v>
      </c>
      <c r="P94">
        <f t="shared" si="18"/>
        <v>3</v>
      </c>
      <c r="Q94">
        <f t="shared" si="19"/>
        <v>1</v>
      </c>
      <c r="R94"/>
      <c r="S94">
        <f t="shared" si="35"/>
        <v>0</v>
      </c>
      <c r="T94">
        <f t="shared" si="20"/>
        <v>0</v>
      </c>
      <c r="U94">
        <f t="shared" si="21"/>
        <v>0</v>
      </c>
      <c r="V94">
        <f t="shared" si="22"/>
        <v>1</v>
      </c>
      <c r="W94">
        <f t="shared" si="23"/>
        <v>0</v>
      </c>
      <c r="X94">
        <f t="shared" si="24"/>
        <v>0</v>
      </c>
      <c r="Y94">
        <f t="shared" si="25"/>
        <v>0</v>
      </c>
      <c r="Z94">
        <f t="shared" si="26"/>
        <v>0</v>
      </c>
      <c r="AA94">
        <f t="shared" si="27"/>
        <v>0</v>
      </c>
      <c r="AB94">
        <f t="shared" si="28"/>
        <v>1</v>
      </c>
      <c r="AC94">
        <f t="shared" si="29"/>
        <v>1</v>
      </c>
      <c r="AD94">
        <f t="shared" si="30"/>
        <v>0</v>
      </c>
      <c r="AE94">
        <f t="shared" si="31"/>
        <v>0</v>
      </c>
      <c r="AF94"/>
      <c r="AG94"/>
      <c r="AH94">
        <f t="shared" si="32"/>
        <v>3</v>
      </c>
      <c r="AI94">
        <f t="shared" si="33"/>
        <v>3</v>
      </c>
      <c r="AJ94" t="str">
        <f t="shared" si="34"/>
        <v>Correct</v>
      </c>
      <c r="AL94" s="96" t="str">
        <f>IFERROR(VLOOKUP(Table1[[#This Row],[RespondentID]],'All Data'!$A:$CO,87,FALSE),"unknown")</f>
        <v>Woman</v>
      </c>
      <c r="AM94" s="96" t="str">
        <f>IFERROR(VLOOKUP(Table1[[#This Row],[RespondentID]],'All Data'!$A:$CO,88,FALSE),"unknown")</f>
        <v>18-24 years</v>
      </c>
      <c r="AN94" s="96" t="str">
        <f>IFERROR(VLOOKUP(Table1[[#This Row],[RespondentID]],'All Data'!$A:$CO,89,FALSE),"unknown")</f>
        <v>Suffolk</v>
      </c>
      <c r="AO94" s="96" t="str">
        <f>IFERROR(VLOOKUP(Table1[[#This Row],[RespondentID]],'All Data'!$A:$CO,90,FALSE),"unknown")</f>
        <v>Medford, 11763</v>
      </c>
      <c r="AP94" s="96" t="str">
        <f>IFERROR(VLOOKUP(Table1[[#This Row],[RespondentID]],'All Data'!$A:$CO,91,FALSE),"unknown")</f>
        <v>White</v>
      </c>
      <c r="AQ94" s="96" t="str">
        <f>IFERROR(VLOOKUP(Table1[[#This Row],[RespondentID]],'All Data'!$A:$CO,92,FALSE),"unknown")</f>
        <v>Not Hispanic or Latino</v>
      </c>
      <c r="AR94" s="96" t="str">
        <f>IFERROR(VLOOKUP(Table1[[#This Row],[RespondentID]],'All Data'!$A:$CO,93,FALSE),"unknown")</f>
        <v>English</v>
      </c>
      <c r="AS94" s="96" t="str">
        <f>IFERROR(VLOOKUP(Table1[[#This Row],[RespondentID]],'All Data'!$A:$CW,94,FALSE),"unknown")</f>
        <v>$35,000 to $49,999</v>
      </c>
      <c r="AT94" s="96" t="str">
        <f>IFERROR(VLOOKUP(Table1[[#This Row],[RespondentID]],'All Data'!$A:$CW,95,FALSE),"unknown")</f>
        <v>High school graduate</v>
      </c>
      <c r="AU94" s="96" t="str">
        <f>IFERROR(VLOOKUP(Table1[[#This Row],[RespondentID]],'All Data'!$A:$CW,96,FALSE),"unknown")</f>
        <v>Student</v>
      </c>
      <c r="AV94" s="96" t="str">
        <f>IFERROR(VLOOKUP(Table1[[#This Row],[RespondentID]],'All Data'!$A:$CW,97,FALSE),"unknown")</f>
        <v>Yes</v>
      </c>
      <c r="AW94" s="96" t="str">
        <f>IFERROR(VLOOKUP(Table1[[#This Row],[RespondentID]],'All Data'!$A:$CW,98,FALSE),"unknown")</f>
        <v>Medicare</v>
      </c>
      <c r="AX94" s="96" t="str">
        <f>IFERROR(VLOOKUP(Table1[[#This Row],[RespondentID]],'All Data'!$A:$CW,99,FALSE),"unknown")</f>
        <v>Yes</v>
      </c>
    </row>
    <row r="95" spans="1:50">
      <c r="A95">
        <v>114430049052</v>
      </c>
      <c r="C95" t="s">
        <v>17</v>
      </c>
      <c r="K95" t="s">
        <v>25</v>
      </c>
      <c r="L95" t="s">
        <v>26</v>
      </c>
      <c r="P95">
        <f t="shared" si="18"/>
        <v>3</v>
      </c>
      <c r="Q95">
        <f t="shared" si="19"/>
        <v>1</v>
      </c>
      <c r="R95"/>
      <c r="S95">
        <f t="shared" si="35"/>
        <v>0</v>
      </c>
      <c r="T95">
        <f t="shared" si="20"/>
        <v>1</v>
      </c>
      <c r="U95">
        <f t="shared" si="21"/>
        <v>0</v>
      </c>
      <c r="V95">
        <f t="shared" si="22"/>
        <v>0</v>
      </c>
      <c r="W95">
        <f t="shared" si="23"/>
        <v>0</v>
      </c>
      <c r="X95">
        <f t="shared" si="24"/>
        <v>0</v>
      </c>
      <c r="Y95">
        <f t="shared" si="25"/>
        <v>0</v>
      </c>
      <c r="Z95">
        <f t="shared" si="26"/>
        <v>0</v>
      </c>
      <c r="AA95">
        <f t="shared" si="27"/>
        <v>0</v>
      </c>
      <c r="AB95">
        <f t="shared" si="28"/>
        <v>1</v>
      </c>
      <c r="AC95">
        <f t="shared" si="29"/>
        <v>1</v>
      </c>
      <c r="AD95">
        <f t="shared" si="30"/>
        <v>0</v>
      </c>
      <c r="AE95">
        <f t="shared" si="31"/>
        <v>0</v>
      </c>
      <c r="AF95"/>
      <c r="AG95"/>
      <c r="AH95">
        <f t="shared" si="32"/>
        <v>3</v>
      </c>
      <c r="AI95">
        <f t="shared" si="33"/>
        <v>3</v>
      </c>
      <c r="AJ95" t="str">
        <f t="shared" si="34"/>
        <v>Correct</v>
      </c>
      <c r="AL95" s="96" t="str">
        <f>IFERROR(VLOOKUP(Table1[[#This Row],[RespondentID]],'All Data'!$A:$CO,87,FALSE),"unknown")</f>
        <v>Man</v>
      </c>
      <c r="AM95" s="96" t="str">
        <f>IFERROR(VLOOKUP(Table1[[#This Row],[RespondentID]],'All Data'!$A:$CO,88,FALSE),"unknown")</f>
        <v>18-24 years</v>
      </c>
      <c r="AN95" s="96" t="str">
        <f>IFERROR(VLOOKUP(Table1[[#This Row],[RespondentID]],'All Data'!$A:$CO,89,FALSE),"unknown")</f>
        <v>Nassau</v>
      </c>
      <c r="AO95" s="96" t="str">
        <f>IFERROR(VLOOKUP(Table1[[#This Row],[RespondentID]],'All Data'!$A:$CO,90,FALSE),"unknown")</f>
        <v>Farmingdale, 11735</v>
      </c>
      <c r="AP95" s="96" t="str">
        <f>IFERROR(VLOOKUP(Table1[[#This Row],[RespondentID]],'All Data'!$A:$CO,91,FALSE),"unknown")</f>
        <v>White</v>
      </c>
      <c r="AQ95" s="96" t="str">
        <f>IFERROR(VLOOKUP(Table1[[#This Row],[RespondentID]],'All Data'!$A:$CO,92,FALSE),"unknown")</f>
        <v>Not Hispanic or Latino</v>
      </c>
      <c r="AR95" s="96" t="str">
        <f>IFERROR(VLOOKUP(Table1[[#This Row],[RespondentID]],'All Data'!$A:$CO,93,FALSE),"unknown")</f>
        <v>English, Spanish, Other</v>
      </c>
      <c r="AS95" s="96" t="str">
        <f>IFERROR(VLOOKUP(Table1[[#This Row],[RespondentID]],'All Data'!$A:$CW,94,FALSE),"unknown")</f>
        <v>Over $125,000</v>
      </c>
      <c r="AT95" s="96" t="str">
        <f>IFERROR(VLOOKUP(Table1[[#This Row],[RespondentID]],'All Data'!$A:$CW,95,FALSE),"unknown")</f>
        <v>High school graduate</v>
      </c>
      <c r="AU95" s="96" t="str">
        <f>IFERROR(VLOOKUP(Table1[[#This Row],[RespondentID]],'All Data'!$A:$CW,96,FALSE),"unknown")</f>
        <v>Student</v>
      </c>
      <c r="AV95" s="96" t="str">
        <f>IFERROR(VLOOKUP(Table1[[#This Row],[RespondentID]],'All Data'!$A:$CW,97,FALSE),"unknown")</f>
        <v>Yes</v>
      </c>
      <c r="AW95" s="96" t="str">
        <f>IFERROR(VLOOKUP(Table1[[#This Row],[RespondentID]],'All Data'!$A:$CW,98,FALSE),"unknown")</f>
        <v>Private/Commercial</v>
      </c>
      <c r="AX95" s="96" t="str">
        <f>IFERROR(VLOOKUP(Table1[[#This Row],[RespondentID]],'All Data'!$A:$CW,99,FALSE),"unknown")</f>
        <v>Yes</v>
      </c>
    </row>
    <row r="96" spans="1:50">
      <c r="A96">
        <v>114429548281</v>
      </c>
      <c r="C96" t="s">
        <v>17</v>
      </c>
      <c r="K96" t="s">
        <v>25</v>
      </c>
      <c r="N96" t="s">
        <v>28</v>
      </c>
      <c r="P96">
        <f t="shared" si="18"/>
        <v>3</v>
      </c>
      <c r="Q96">
        <f t="shared" si="19"/>
        <v>1</v>
      </c>
      <c r="R96"/>
      <c r="S96">
        <f t="shared" si="35"/>
        <v>0</v>
      </c>
      <c r="T96">
        <f t="shared" si="20"/>
        <v>1</v>
      </c>
      <c r="U96">
        <f t="shared" si="21"/>
        <v>0</v>
      </c>
      <c r="V96">
        <f t="shared" si="22"/>
        <v>0</v>
      </c>
      <c r="W96">
        <f t="shared" si="23"/>
        <v>0</v>
      </c>
      <c r="X96">
        <f t="shared" si="24"/>
        <v>0</v>
      </c>
      <c r="Y96">
        <f t="shared" si="25"/>
        <v>0</v>
      </c>
      <c r="Z96">
        <f t="shared" si="26"/>
        <v>0</v>
      </c>
      <c r="AA96">
        <f t="shared" si="27"/>
        <v>0</v>
      </c>
      <c r="AB96">
        <f t="shared" si="28"/>
        <v>1</v>
      </c>
      <c r="AC96">
        <f t="shared" si="29"/>
        <v>0</v>
      </c>
      <c r="AD96">
        <f t="shared" si="30"/>
        <v>0</v>
      </c>
      <c r="AE96">
        <f t="shared" si="31"/>
        <v>1</v>
      </c>
      <c r="AF96"/>
      <c r="AG96"/>
      <c r="AH96">
        <f t="shared" si="32"/>
        <v>3</v>
      </c>
      <c r="AI96">
        <f t="shared" si="33"/>
        <v>3</v>
      </c>
      <c r="AJ96" t="str">
        <f t="shared" si="34"/>
        <v>Correct</v>
      </c>
      <c r="AL96" s="96" t="str">
        <f>IFERROR(VLOOKUP(Table1[[#This Row],[RespondentID]],'All Data'!$A:$CO,87,FALSE),"unknown")</f>
        <v>Man</v>
      </c>
      <c r="AM96" s="96" t="str">
        <f>IFERROR(VLOOKUP(Table1[[#This Row],[RespondentID]],'All Data'!$A:$CO,88,FALSE),"unknown")</f>
        <v>18-24 years</v>
      </c>
      <c r="AN96" s="96" t="str">
        <f>IFERROR(VLOOKUP(Table1[[#This Row],[RespondentID]],'All Data'!$A:$CO,89,FALSE),"unknown")</f>
        <v>Suffolk</v>
      </c>
      <c r="AO96" s="96" t="str">
        <f>IFERROR(VLOOKUP(Table1[[#This Row],[RespondentID]],'All Data'!$A:$CO,90,FALSE),"unknown")</f>
        <v>Amityville, 11701</v>
      </c>
      <c r="AP96" s="96" t="str">
        <f>IFERROR(VLOOKUP(Table1[[#This Row],[RespondentID]],'All Data'!$A:$CO,91,FALSE),"unknown")</f>
        <v>White</v>
      </c>
      <c r="AQ96" s="96" t="str">
        <f>IFERROR(VLOOKUP(Table1[[#This Row],[RespondentID]],'All Data'!$A:$CO,92,FALSE),"unknown")</f>
        <v>Not Hispanic or Latino</v>
      </c>
      <c r="AR96" s="96" t="str">
        <f>IFERROR(VLOOKUP(Table1[[#This Row],[RespondentID]],'All Data'!$A:$CO,93,FALSE),"unknown")</f>
        <v>English</v>
      </c>
      <c r="AS96" s="96">
        <f>IFERROR(VLOOKUP(Table1[[#This Row],[RespondentID]],'All Data'!$A:$CW,94,FALSE),"unknown")</f>
        <v>0</v>
      </c>
      <c r="AT96" s="96">
        <f>IFERROR(VLOOKUP(Table1[[#This Row],[RespondentID]],'All Data'!$A:$CW,95,FALSE),"unknown")</f>
        <v>0</v>
      </c>
      <c r="AU96" s="96">
        <f>IFERROR(VLOOKUP(Table1[[#This Row],[RespondentID]],'All Data'!$A:$CW,96,FALSE),"unknown")</f>
        <v>0</v>
      </c>
      <c r="AV96" s="96" t="str">
        <f>IFERROR(VLOOKUP(Table1[[#This Row],[RespondentID]],'All Data'!$A:$CW,97,FALSE),"unknown")</f>
        <v>Yes</v>
      </c>
      <c r="AW96" s="96">
        <f>IFERROR(VLOOKUP(Table1[[#This Row],[RespondentID]],'All Data'!$A:$CW,98,FALSE),"unknown")</f>
        <v>0</v>
      </c>
      <c r="AX96" s="96">
        <f>IFERROR(VLOOKUP(Table1[[#This Row],[RespondentID]],'All Data'!$A:$CW,99,FALSE),"unknown")</f>
        <v>0</v>
      </c>
    </row>
    <row r="97" spans="1:50">
      <c r="A97">
        <v>114429502615</v>
      </c>
      <c r="E97" t="s">
        <v>19</v>
      </c>
      <c r="G97" t="s">
        <v>21</v>
      </c>
      <c r="H97" t="s">
        <v>22</v>
      </c>
      <c r="K97" t="s">
        <v>25</v>
      </c>
      <c r="P97">
        <f t="shared" si="18"/>
        <v>4</v>
      </c>
      <c r="Q97">
        <f t="shared" si="19"/>
        <v>0.75</v>
      </c>
      <c r="R97"/>
      <c r="S97">
        <f t="shared" si="35"/>
        <v>0</v>
      </c>
      <c r="T97">
        <f t="shared" si="20"/>
        <v>0</v>
      </c>
      <c r="U97">
        <f t="shared" si="21"/>
        <v>0</v>
      </c>
      <c r="V97">
        <f t="shared" si="22"/>
        <v>0.75</v>
      </c>
      <c r="W97">
        <f t="shared" si="23"/>
        <v>0</v>
      </c>
      <c r="X97">
        <f t="shared" si="24"/>
        <v>0.75</v>
      </c>
      <c r="Y97">
        <f t="shared" si="25"/>
        <v>0.75</v>
      </c>
      <c r="Z97">
        <f t="shared" si="26"/>
        <v>0</v>
      </c>
      <c r="AA97">
        <f t="shared" si="27"/>
        <v>0</v>
      </c>
      <c r="AB97">
        <f t="shared" si="28"/>
        <v>0.75</v>
      </c>
      <c r="AC97">
        <f t="shared" si="29"/>
        <v>0</v>
      </c>
      <c r="AD97">
        <f t="shared" si="30"/>
        <v>0</v>
      </c>
      <c r="AE97">
        <f t="shared" si="31"/>
        <v>0</v>
      </c>
      <c r="AF97"/>
      <c r="AG97"/>
      <c r="AH97">
        <f t="shared" si="32"/>
        <v>3</v>
      </c>
      <c r="AI97">
        <f t="shared" si="33"/>
        <v>4</v>
      </c>
      <c r="AJ97" t="str">
        <f t="shared" si="34"/>
        <v>Correct</v>
      </c>
      <c r="AL97" s="96">
        <f>IFERROR(VLOOKUP(Table1[[#This Row],[RespondentID]],'All Data'!$A:$CO,87,FALSE),"unknown")</f>
        <v>0</v>
      </c>
      <c r="AM97" s="96">
        <f>IFERROR(VLOOKUP(Table1[[#This Row],[RespondentID]],'All Data'!$A:$CO,88,FALSE),"unknown")</f>
        <v>0</v>
      </c>
      <c r="AN97" s="96">
        <f>IFERROR(VLOOKUP(Table1[[#This Row],[RespondentID]],'All Data'!$A:$CO,89,FALSE),"unknown")</f>
        <v>0</v>
      </c>
      <c r="AO97" s="96">
        <f>IFERROR(VLOOKUP(Table1[[#This Row],[RespondentID]],'All Data'!$A:$CO,90,FALSE),"unknown")</f>
        <v>0</v>
      </c>
      <c r="AP97" s="96">
        <f>IFERROR(VLOOKUP(Table1[[#This Row],[RespondentID]],'All Data'!$A:$CO,91,FALSE),"unknown")</f>
        <v>0</v>
      </c>
      <c r="AQ97" s="96">
        <f>IFERROR(VLOOKUP(Table1[[#This Row],[RespondentID]],'All Data'!$A:$CO,92,FALSE),"unknown")</f>
        <v>0</v>
      </c>
      <c r="AR97" s="96">
        <f>IFERROR(VLOOKUP(Table1[[#This Row],[RespondentID]],'All Data'!$A:$CO,93,FALSE),"unknown")</f>
        <v>0</v>
      </c>
      <c r="AS97" s="96">
        <f>IFERROR(VLOOKUP(Table1[[#This Row],[RespondentID]],'All Data'!$A:$CW,94,FALSE),"unknown")</f>
        <v>0</v>
      </c>
      <c r="AT97" s="96">
        <f>IFERROR(VLOOKUP(Table1[[#This Row],[RespondentID]],'All Data'!$A:$CW,95,FALSE),"unknown")</f>
        <v>0</v>
      </c>
      <c r="AU97" s="96">
        <f>IFERROR(VLOOKUP(Table1[[#This Row],[RespondentID]],'All Data'!$A:$CW,96,FALSE),"unknown")</f>
        <v>0</v>
      </c>
      <c r="AV97" s="96">
        <f>IFERROR(VLOOKUP(Table1[[#This Row],[RespondentID]],'All Data'!$A:$CW,97,FALSE),"unknown")</f>
        <v>0</v>
      </c>
      <c r="AW97" s="96">
        <f>IFERROR(VLOOKUP(Table1[[#This Row],[RespondentID]],'All Data'!$A:$CW,98,FALSE),"unknown")</f>
        <v>0</v>
      </c>
      <c r="AX97" s="96">
        <f>IFERROR(VLOOKUP(Table1[[#This Row],[RespondentID]],'All Data'!$A:$CW,99,FALSE),"unknown")</f>
        <v>0</v>
      </c>
    </row>
    <row r="98" spans="1:50">
      <c r="A98">
        <v>114429074922</v>
      </c>
      <c r="C98" t="s">
        <v>17</v>
      </c>
      <c r="G98" t="s">
        <v>21</v>
      </c>
      <c r="H98" t="s">
        <v>22</v>
      </c>
      <c r="P98">
        <f t="shared" si="18"/>
        <v>3</v>
      </c>
      <c r="Q98">
        <f t="shared" si="19"/>
        <v>1</v>
      </c>
      <c r="R98"/>
      <c r="S98">
        <f t="shared" si="35"/>
        <v>0</v>
      </c>
      <c r="T98">
        <f t="shared" si="20"/>
        <v>1</v>
      </c>
      <c r="U98">
        <f t="shared" si="21"/>
        <v>0</v>
      </c>
      <c r="V98">
        <f t="shared" si="22"/>
        <v>0</v>
      </c>
      <c r="W98">
        <f t="shared" si="23"/>
        <v>0</v>
      </c>
      <c r="X98">
        <f t="shared" si="24"/>
        <v>1</v>
      </c>
      <c r="Y98">
        <f t="shared" si="25"/>
        <v>1</v>
      </c>
      <c r="Z98">
        <f t="shared" si="26"/>
        <v>0</v>
      </c>
      <c r="AA98">
        <f t="shared" si="27"/>
        <v>0</v>
      </c>
      <c r="AB98">
        <f t="shared" si="28"/>
        <v>0</v>
      </c>
      <c r="AC98">
        <f t="shared" si="29"/>
        <v>0</v>
      </c>
      <c r="AD98">
        <f t="shared" si="30"/>
        <v>0</v>
      </c>
      <c r="AE98">
        <f t="shared" si="31"/>
        <v>0</v>
      </c>
      <c r="AF98"/>
      <c r="AG98"/>
      <c r="AH98">
        <f t="shared" si="32"/>
        <v>3</v>
      </c>
      <c r="AI98">
        <f t="shared" si="33"/>
        <v>3</v>
      </c>
      <c r="AJ98" t="str">
        <f t="shared" si="34"/>
        <v>Correct</v>
      </c>
      <c r="AL98" s="96" t="str">
        <f>IFERROR(VLOOKUP(Table1[[#This Row],[RespondentID]],'All Data'!$A:$CO,87,FALSE),"unknown")</f>
        <v>Man</v>
      </c>
      <c r="AM98" s="96" t="str">
        <f>IFERROR(VLOOKUP(Table1[[#This Row],[RespondentID]],'All Data'!$A:$CO,88,FALSE),"unknown")</f>
        <v>18-24 years</v>
      </c>
      <c r="AN98" s="96" t="str">
        <f>IFERROR(VLOOKUP(Table1[[#This Row],[RespondentID]],'All Data'!$A:$CO,89,FALSE),"unknown")</f>
        <v>Nassau</v>
      </c>
      <c r="AO98" s="96" t="str">
        <f>IFERROR(VLOOKUP(Table1[[#This Row],[RespondentID]],'All Data'!$A:$CO,90,FALSE),"unknown")</f>
        <v>Franklin Square, 11010</v>
      </c>
      <c r="AP98" s="96" t="str">
        <f>IFERROR(VLOOKUP(Table1[[#This Row],[RespondentID]],'All Data'!$A:$CO,91,FALSE),"unknown")</f>
        <v>White</v>
      </c>
      <c r="AQ98" s="96" t="str">
        <f>IFERROR(VLOOKUP(Table1[[#This Row],[RespondentID]],'All Data'!$A:$CO,92,FALSE),"unknown")</f>
        <v>Not Hispanic or Latino</v>
      </c>
      <c r="AR98" s="96" t="str">
        <f>IFERROR(VLOOKUP(Table1[[#This Row],[RespondentID]],'All Data'!$A:$CO,93,FALSE),"unknown")</f>
        <v>English</v>
      </c>
      <c r="AS98" s="96" t="str">
        <f>IFERROR(VLOOKUP(Table1[[#This Row],[RespondentID]],'All Data'!$A:$CW,94,FALSE),"unknown")</f>
        <v>$75,000 to $125,000</v>
      </c>
      <c r="AT98" s="96" t="str">
        <f>IFERROR(VLOOKUP(Table1[[#This Row],[RespondentID]],'All Data'!$A:$CW,95,FALSE),"unknown")</f>
        <v>Other (please specify)</v>
      </c>
      <c r="AU98" s="96" t="str">
        <f>IFERROR(VLOOKUP(Table1[[#This Row],[RespondentID]],'All Data'!$A:$CW,96,FALSE),"unknown")</f>
        <v>Employed for wages</v>
      </c>
      <c r="AV98" s="96" t="str">
        <f>IFERROR(VLOOKUP(Table1[[#This Row],[RespondentID]],'All Data'!$A:$CW,97,FALSE),"unknown")</f>
        <v>Yes</v>
      </c>
      <c r="AW98" s="96" t="str">
        <f>IFERROR(VLOOKUP(Table1[[#This Row],[RespondentID]],'All Data'!$A:$CW,98,FALSE),"unknown")</f>
        <v>Private/Commercial</v>
      </c>
      <c r="AX98" s="96" t="str">
        <f>IFERROR(VLOOKUP(Table1[[#This Row],[RespondentID]],'All Data'!$A:$CW,99,FALSE),"unknown")</f>
        <v>Yes</v>
      </c>
    </row>
    <row r="99" spans="1:50">
      <c r="A99">
        <v>114428865341</v>
      </c>
      <c r="E99" t="s">
        <v>19</v>
      </c>
      <c r="I99" t="s">
        <v>23</v>
      </c>
      <c r="J99" t="s">
        <v>24</v>
      </c>
      <c r="K99" t="s">
        <v>25</v>
      </c>
      <c r="L99" t="s">
        <v>26</v>
      </c>
      <c r="M99" t="s">
        <v>27</v>
      </c>
      <c r="N99" t="s">
        <v>28</v>
      </c>
      <c r="P99">
        <f t="shared" si="18"/>
        <v>7</v>
      </c>
      <c r="Q99">
        <f t="shared" si="19"/>
        <v>0.42857142857142855</v>
      </c>
      <c r="R99"/>
      <c r="S99">
        <f t="shared" si="35"/>
        <v>0</v>
      </c>
      <c r="T99">
        <f t="shared" si="20"/>
        <v>0</v>
      </c>
      <c r="U99">
        <f t="shared" si="21"/>
        <v>0</v>
      </c>
      <c r="V99">
        <f t="shared" si="22"/>
        <v>0.42857142857142855</v>
      </c>
      <c r="W99">
        <f t="shared" si="23"/>
        <v>0</v>
      </c>
      <c r="X99">
        <f t="shared" si="24"/>
        <v>0</v>
      </c>
      <c r="Y99">
        <f t="shared" si="25"/>
        <v>0</v>
      </c>
      <c r="Z99">
        <f t="shared" si="26"/>
        <v>0.42857142857142855</v>
      </c>
      <c r="AA99">
        <f t="shared" si="27"/>
        <v>0.42857142857142855</v>
      </c>
      <c r="AB99">
        <f t="shared" si="28"/>
        <v>0.42857142857142855</v>
      </c>
      <c r="AC99">
        <f t="shared" si="29"/>
        <v>0.42857142857142855</v>
      </c>
      <c r="AD99">
        <f t="shared" si="30"/>
        <v>0.42857142857142855</v>
      </c>
      <c r="AE99">
        <f t="shared" si="31"/>
        <v>0.42857142857142855</v>
      </c>
      <c r="AF99"/>
      <c r="AG99"/>
      <c r="AH99">
        <f t="shared" si="32"/>
        <v>2.9999999999999996</v>
      </c>
      <c r="AI99">
        <f t="shared" si="33"/>
        <v>7</v>
      </c>
      <c r="AJ99" t="str">
        <f t="shared" si="34"/>
        <v>Correct</v>
      </c>
      <c r="AL99" s="96" t="str">
        <f>IFERROR(VLOOKUP(Table1[[#This Row],[RespondentID]],'All Data'!$A:$CO,87,FALSE),"unknown")</f>
        <v>Woman</v>
      </c>
      <c r="AM99" s="96" t="str">
        <f>IFERROR(VLOOKUP(Table1[[#This Row],[RespondentID]],'All Data'!$A:$CO,88,FALSE),"unknown")</f>
        <v>18-24 years</v>
      </c>
      <c r="AN99" s="96" t="str">
        <f>IFERROR(VLOOKUP(Table1[[#This Row],[RespondentID]],'All Data'!$A:$CO,89,FALSE),"unknown")</f>
        <v>Suffolk</v>
      </c>
      <c r="AO99" s="96" t="str">
        <f>IFERROR(VLOOKUP(Table1[[#This Row],[RespondentID]],'All Data'!$A:$CO,90,FALSE),"unknown")</f>
        <v>North Babylon, 11703</v>
      </c>
      <c r="AP99" s="96" t="str">
        <f>IFERROR(VLOOKUP(Table1[[#This Row],[RespondentID]],'All Data'!$A:$CO,91,FALSE),"unknown")</f>
        <v>White</v>
      </c>
      <c r="AQ99" s="96" t="str">
        <f>IFERROR(VLOOKUP(Table1[[#This Row],[RespondentID]],'All Data'!$A:$CO,92,FALSE),"unknown")</f>
        <v>Not Hispanic or Latino</v>
      </c>
      <c r="AR99" s="96" t="str">
        <f>IFERROR(VLOOKUP(Table1[[#This Row],[RespondentID]],'All Data'!$A:$CO,93,FALSE),"unknown")</f>
        <v>English</v>
      </c>
      <c r="AS99" s="96" t="str">
        <f>IFERROR(VLOOKUP(Table1[[#This Row],[RespondentID]],'All Data'!$A:$CW,94,FALSE),"unknown")</f>
        <v>$75,000 to $125,000</v>
      </c>
      <c r="AT99" s="96" t="str">
        <f>IFERROR(VLOOKUP(Table1[[#This Row],[RespondentID]],'All Data'!$A:$CW,95,FALSE),"unknown")</f>
        <v>High school graduate</v>
      </c>
      <c r="AU99" s="96" t="str">
        <f>IFERROR(VLOOKUP(Table1[[#This Row],[RespondentID]],'All Data'!$A:$CW,96,FALSE),"unknown")</f>
        <v>Student</v>
      </c>
      <c r="AV99" s="96" t="str">
        <f>IFERROR(VLOOKUP(Table1[[#This Row],[RespondentID]],'All Data'!$A:$CW,97,FALSE),"unknown")</f>
        <v>Yes</v>
      </c>
      <c r="AW99" s="96" t="str">
        <f>IFERROR(VLOOKUP(Table1[[#This Row],[RespondentID]],'All Data'!$A:$CW,98,FALSE),"unknown")</f>
        <v>Private/Commercial</v>
      </c>
      <c r="AX99" s="96" t="str">
        <f>IFERROR(VLOOKUP(Table1[[#This Row],[RespondentID]],'All Data'!$A:$CW,99,FALSE),"unknown")</f>
        <v>Yes</v>
      </c>
    </row>
    <row r="100" spans="1:50">
      <c r="A100">
        <v>114428313792</v>
      </c>
      <c r="C100" t="s">
        <v>17</v>
      </c>
      <c r="E100" t="s">
        <v>19</v>
      </c>
      <c r="L100" t="s">
        <v>26</v>
      </c>
      <c r="P100">
        <f t="shared" si="18"/>
        <v>3</v>
      </c>
      <c r="Q100">
        <f t="shared" si="19"/>
        <v>1</v>
      </c>
      <c r="R100"/>
      <c r="S100">
        <f t="shared" si="35"/>
        <v>0</v>
      </c>
      <c r="T100">
        <f t="shared" si="20"/>
        <v>1</v>
      </c>
      <c r="U100">
        <f t="shared" si="21"/>
        <v>0</v>
      </c>
      <c r="V100">
        <f t="shared" si="22"/>
        <v>1</v>
      </c>
      <c r="W100">
        <f t="shared" si="23"/>
        <v>0</v>
      </c>
      <c r="X100">
        <f t="shared" si="24"/>
        <v>0</v>
      </c>
      <c r="Y100">
        <f t="shared" si="25"/>
        <v>0</v>
      </c>
      <c r="Z100">
        <f t="shared" si="26"/>
        <v>0</v>
      </c>
      <c r="AA100">
        <f t="shared" si="27"/>
        <v>0</v>
      </c>
      <c r="AB100">
        <f t="shared" si="28"/>
        <v>0</v>
      </c>
      <c r="AC100">
        <f t="shared" si="29"/>
        <v>1</v>
      </c>
      <c r="AD100">
        <f t="shared" si="30"/>
        <v>0</v>
      </c>
      <c r="AE100">
        <f t="shared" si="31"/>
        <v>0</v>
      </c>
      <c r="AF100"/>
      <c r="AG100"/>
      <c r="AH100">
        <f t="shared" si="32"/>
        <v>3</v>
      </c>
      <c r="AI100">
        <f t="shared" si="33"/>
        <v>3</v>
      </c>
      <c r="AJ100" t="str">
        <f t="shared" si="34"/>
        <v>Correct</v>
      </c>
      <c r="AL100" s="96" t="str">
        <f>IFERROR(VLOOKUP(Table1[[#This Row],[RespondentID]],'All Data'!$A:$CO,87,FALSE),"unknown")</f>
        <v>Man</v>
      </c>
      <c r="AM100" s="96" t="str">
        <f>IFERROR(VLOOKUP(Table1[[#This Row],[RespondentID]],'All Data'!$A:$CO,88,FALSE),"unknown")</f>
        <v>18-24 years</v>
      </c>
      <c r="AN100" s="96" t="str">
        <f>IFERROR(VLOOKUP(Table1[[#This Row],[RespondentID]],'All Data'!$A:$CO,89,FALSE),"unknown")</f>
        <v>Suffolk</v>
      </c>
      <c r="AO100" s="96" t="str">
        <f>IFERROR(VLOOKUP(Table1[[#This Row],[RespondentID]],'All Data'!$A:$CO,90,FALSE),"unknown")</f>
        <v>Wyandanch, 11798</v>
      </c>
      <c r="AP100" s="96" t="str">
        <f>IFERROR(VLOOKUP(Table1[[#This Row],[RespondentID]],'All Data'!$A:$CO,91,FALSE),"unknown")</f>
        <v>Black or African American</v>
      </c>
      <c r="AQ100" s="96" t="str">
        <f>IFERROR(VLOOKUP(Table1[[#This Row],[RespondentID]],'All Data'!$A:$CO,92,FALSE),"unknown")</f>
        <v>Not Hispanic or Latino</v>
      </c>
      <c r="AR100" s="96" t="str">
        <f>IFERROR(VLOOKUP(Table1[[#This Row],[RespondentID]],'All Data'!$A:$CO,93,FALSE),"unknown")</f>
        <v>English, Other</v>
      </c>
      <c r="AS100" s="96" t="str">
        <f>IFERROR(VLOOKUP(Table1[[#This Row],[RespondentID]],'All Data'!$A:$CW,94,FALSE),"unknown")</f>
        <v>$35,000 to $49,999</v>
      </c>
      <c r="AT100" s="96" t="str">
        <f>IFERROR(VLOOKUP(Table1[[#This Row],[RespondentID]],'All Data'!$A:$CW,95,FALSE),"unknown")</f>
        <v>High school graduate</v>
      </c>
      <c r="AU100" s="96" t="str">
        <f>IFERROR(VLOOKUP(Table1[[#This Row],[RespondentID]],'All Data'!$A:$CW,96,FALSE),"unknown")</f>
        <v>Student</v>
      </c>
      <c r="AV100" s="96" t="str">
        <f>IFERROR(VLOOKUP(Table1[[#This Row],[RespondentID]],'All Data'!$A:$CW,97,FALSE),"unknown")</f>
        <v>Yes</v>
      </c>
      <c r="AW100" s="96" t="str">
        <f>IFERROR(VLOOKUP(Table1[[#This Row],[RespondentID]],'All Data'!$A:$CW,98,FALSE),"unknown")</f>
        <v>Medicare</v>
      </c>
      <c r="AX100" s="96" t="str">
        <f>IFERROR(VLOOKUP(Table1[[#This Row],[RespondentID]],'All Data'!$A:$CW,99,FALSE),"unknown")</f>
        <v>Yes</v>
      </c>
    </row>
    <row r="101" spans="1:50">
      <c r="A101">
        <v>114424861246</v>
      </c>
      <c r="B101" t="s">
        <v>16</v>
      </c>
      <c r="C101" t="s">
        <v>17</v>
      </c>
      <c r="D101" t="s">
        <v>18</v>
      </c>
      <c r="J101" t="s">
        <v>24</v>
      </c>
      <c r="L101" t="s">
        <v>26</v>
      </c>
      <c r="O101" t="s">
        <v>492</v>
      </c>
      <c r="P101">
        <f t="shared" si="18"/>
        <v>5</v>
      </c>
      <c r="Q101">
        <f t="shared" si="19"/>
        <v>0.6</v>
      </c>
      <c r="R101"/>
      <c r="S101">
        <f t="shared" si="35"/>
        <v>0.6</v>
      </c>
      <c r="T101">
        <f t="shared" si="20"/>
        <v>0.6</v>
      </c>
      <c r="U101">
        <f t="shared" si="21"/>
        <v>0.6</v>
      </c>
      <c r="V101">
        <f t="shared" si="22"/>
        <v>0</v>
      </c>
      <c r="W101">
        <f t="shared" si="23"/>
        <v>0</v>
      </c>
      <c r="X101">
        <f t="shared" si="24"/>
        <v>0</v>
      </c>
      <c r="Y101">
        <f t="shared" si="25"/>
        <v>0</v>
      </c>
      <c r="Z101">
        <f t="shared" si="26"/>
        <v>0</v>
      </c>
      <c r="AA101">
        <f t="shared" si="27"/>
        <v>0.6</v>
      </c>
      <c r="AB101">
        <f t="shared" si="28"/>
        <v>0</v>
      </c>
      <c r="AC101">
        <f t="shared" si="29"/>
        <v>0.6</v>
      </c>
      <c r="AD101">
        <f t="shared" si="30"/>
        <v>0</v>
      </c>
      <c r="AE101">
        <f t="shared" si="31"/>
        <v>0</v>
      </c>
      <c r="AF101"/>
      <c r="AG101"/>
      <c r="AH101">
        <f t="shared" si="32"/>
        <v>3</v>
      </c>
      <c r="AI101">
        <f t="shared" si="33"/>
        <v>5</v>
      </c>
      <c r="AJ101" t="str">
        <f t="shared" si="34"/>
        <v>Correct</v>
      </c>
      <c r="AL101" s="96" t="str">
        <f>IFERROR(VLOOKUP(Table1[[#This Row],[RespondentID]],'All Data'!$A:$CO,87,FALSE),"unknown")</f>
        <v>Woman</v>
      </c>
      <c r="AM101" s="96" t="str">
        <f>IFERROR(VLOOKUP(Table1[[#This Row],[RespondentID]],'All Data'!$A:$CO,88,FALSE),"unknown")</f>
        <v>18-24 years</v>
      </c>
      <c r="AN101" s="96" t="str">
        <f>IFERROR(VLOOKUP(Table1[[#This Row],[RespondentID]],'All Data'!$A:$CO,89,FALSE),"unknown")</f>
        <v>Nassau</v>
      </c>
      <c r="AO101" s="96" t="str">
        <f>IFERROR(VLOOKUP(Table1[[#This Row],[RespondentID]],'All Data'!$A:$CO,90,FALSE),"unknown")</f>
        <v>Seaford, 11783</v>
      </c>
      <c r="AP101" s="96" t="str">
        <f>IFERROR(VLOOKUP(Table1[[#This Row],[RespondentID]],'All Data'!$A:$CO,91,FALSE),"unknown")</f>
        <v>White</v>
      </c>
      <c r="AQ101" s="96" t="str">
        <f>IFERROR(VLOOKUP(Table1[[#This Row],[RespondentID]],'All Data'!$A:$CO,92,FALSE),"unknown")</f>
        <v>Not Hispanic or Latino</v>
      </c>
      <c r="AR101" s="96" t="str">
        <f>IFERROR(VLOOKUP(Table1[[#This Row],[RespondentID]],'All Data'!$A:$CO,93,FALSE),"unknown")</f>
        <v>English</v>
      </c>
      <c r="AS101" s="96" t="str">
        <f>IFERROR(VLOOKUP(Table1[[#This Row],[RespondentID]],'All Data'!$A:$CW,94,FALSE),"unknown")</f>
        <v>$50,000 to $74,999</v>
      </c>
      <c r="AT101" s="96" t="str">
        <f>IFERROR(VLOOKUP(Table1[[#This Row],[RespondentID]],'All Data'!$A:$CW,95,FALSE),"unknown")</f>
        <v>High school graduate</v>
      </c>
      <c r="AU101" s="96" t="str">
        <f>IFERROR(VLOOKUP(Table1[[#This Row],[RespondentID]],'All Data'!$A:$CW,96,FALSE),"unknown")</f>
        <v>Student</v>
      </c>
      <c r="AV101" s="96" t="str">
        <f>IFERROR(VLOOKUP(Table1[[#This Row],[RespondentID]],'All Data'!$A:$CW,97,FALSE),"unknown")</f>
        <v>Yes</v>
      </c>
      <c r="AW101" s="96" t="str">
        <f>IFERROR(VLOOKUP(Table1[[#This Row],[RespondentID]],'All Data'!$A:$CW,98,FALSE),"unknown")</f>
        <v>Medicare</v>
      </c>
      <c r="AX101" s="96" t="str">
        <f>IFERROR(VLOOKUP(Table1[[#This Row],[RespondentID]],'All Data'!$A:$CW,99,FALSE),"unknown")</f>
        <v>Yes</v>
      </c>
    </row>
    <row r="102" spans="1:50">
      <c r="A102">
        <v>114421723858</v>
      </c>
      <c r="B102" t="s">
        <v>16</v>
      </c>
      <c r="E102" t="s">
        <v>19</v>
      </c>
      <c r="K102" t="s">
        <v>25</v>
      </c>
      <c r="L102" t="s">
        <v>26</v>
      </c>
      <c r="P102">
        <f t="shared" si="18"/>
        <v>4</v>
      </c>
      <c r="Q102">
        <f t="shared" si="19"/>
        <v>0.75</v>
      </c>
      <c r="R102"/>
      <c r="S102">
        <f t="shared" si="35"/>
        <v>0.75</v>
      </c>
      <c r="T102">
        <f t="shared" si="20"/>
        <v>0</v>
      </c>
      <c r="U102">
        <f t="shared" si="21"/>
        <v>0</v>
      </c>
      <c r="V102">
        <f t="shared" si="22"/>
        <v>0.75</v>
      </c>
      <c r="W102">
        <f t="shared" si="23"/>
        <v>0</v>
      </c>
      <c r="X102">
        <f t="shared" si="24"/>
        <v>0</v>
      </c>
      <c r="Y102">
        <f t="shared" si="25"/>
        <v>0</v>
      </c>
      <c r="Z102">
        <f t="shared" si="26"/>
        <v>0</v>
      </c>
      <c r="AA102">
        <f t="shared" si="27"/>
        <v>0</v>
      </c>
      <c r="AB102">
        <f t="shared" si="28"/>
        <v>0.75</v>
      </c>
      <c r="AC102">
        <f t="shared" si="29"/>
        <v>0.75</v>
      </c>
      <c r="AD102">
        <f t="shared" si="30"/>
        <v>0</v>
      </c>
      <c r="AE102">
        <f t="shared" si="31"/>
        <v>0</v>
      </c>
      <c r="AF102"/>
      <c r="AG102"/>
      <c r="AH102">
        <f t="shared" si="32"/>
        <v>3</v>
      </c>
      <c r="AI102">
        <f t="shared" si="33"/>
        <v>4</v>
      </c>
      <c r="AJ102" t="str">
        <f t="shared" si="34"/>
        <v>Correct</v>
      </c>
      <c r="AL102" s="96" t="str">
        <f>IFERROR(VLOOKUP(Table1[[#This Row],[RespondentID]],'All Data'!$A:$CO,87,FALSE),"unknown")</f>
        <v>Woman</v>
      </c>
      <c r="AM102" s="96" t="str">
        <f>IFERROR(VLOOKUP(Table1[[#This Row],[RespondentID]],'All Data'!$A:$CO,88,FALSE),"unknown")</f>
        <v>65+ years</v>
      </c>
      <c r="AN102" s="96" t="str">
        <f>IFERROR(VLOOKUP(Table1[[#This Row],[RespondentID]],'All Data'!$A:$CO,89,FALSE),"unknown")</f>
        <v>Suffolk</v>
      </c>
      <c r="AO102" s="96" t="str">
        <f>IFERROR(VLOOKUP(Table1[[#This Row],[RespondentID]],'All Data'!$A:$CO,90,FALSE),"unknown")</f>
        <v>Mastic Beach, 11951</v>
      </c>
      <c r="AP102" s="96">
        <f>IFERROR(VLOOKUP(Table1[[#This Row],[RespondentID]],'All Data'!$A:$CO,91,FALSE),"unknown")</f>
        <v>0</v>
      </c>
      <c r="AQ102" s="96">
        <f>IFERROR(VLOOKUP(Table1[[#This Row],[RespondentID]],'All Data'!$A:$CO,92,FALSE),"unknown")</f>
        <v>0</v>
      </c>
      <c r="AR102" s="96">
        <f>IFERROR(VLOOKUP(Table1[[#This Row],[RespondentID]],'All Data'!$A:$CO,93,FALSE),"unknown")</f>
        <v>0</v>
      </c>
      <c r="AS102" s="96">
        <f>IFERROR(VLOOKUP(Table1[[#This Row],[RespondentID]],'All Data'!$A:$CW,94,FALSE),"unknown")</f>
        <v>0</v>
      </c>
      <c r="AT102" s="96">
        <f>IFERROR(VLOOKUP(Table1[[#This Row],[RespondentID]],'All Data'!$A:$CW,95,FALSE),"unknown")</f>
        <v>0</v>
      </c>
      <c r="AU102" s="96">
        <f>IFERROR(VLOOKUP(Table1[[#This Row],[RespondentID]],'All Data'!$A:$CW,96,FALSE),"unknown")</f>
        <v>0</v>
      </c>
      <c r="AV102" s="96">
        <f>IFERROR(VLOOKUP(Table1[[#This Row],[RespondentID]],'All Data'!$A:$CW,97,FALSE),"unknown")</f>
        <v>0</v>
      </c>
      <c r="AW102" s="96">
        <f>IFERROR(VLOOKUP(Table1[[#This Row],[RespondentID]],'All Data'!$A:$CW,98,FALSE),"unknown")</f>
        <v>0</v>
      </c>
      <c r="AX102" s="96">
        <f>IFERROR(VLOOKUP(Table1[[#This Row],[RespondentID]],'All Data'!$A:$CW,99,FALSE),"unknown")</f>
        <v>0</v>
      </c>
    </row>
    <row r="103" spans="1:50">
      <c r="A103">
        <v>114417972928</v>
      </c>
      <c r="C103" t="s">
        <v>17</v>
      </c>
      <c r="G103" t="s">
        <v>21</v>
      </c>
      <c r="M103" t="s">
        <v>27</v>
      </c>
      <c r="P103">
        <f t="shared" si="18"/>
        <v>3</v>
      </c>
      <c r="Q103">
        <f t="shared" si="19"/>
        <v>1</v>
      </c>
      <c r="R103"/>
      <c r="S103">
        <f t="shared" si="35"/>
        <v>0</v>
      </c>
      <c r="T103">
        <f t="shared" si="20"/>
        <v>1</v>
      </c>
      <c r="U103">
        <f t="shared" si="21"/>
        <v>0</v>
      </c>
      <c r="V103">
        <f t="shared" si="22"/>
        <v>0</v>
      </c>
      <c r="W103">
        <f t="shared" si="23"/>
        <v>0</v>
      </c>
      <c r="X103">
        <f t="shared" si="24"/>
        <v>1</v>
      </c>
      <c r="Y103">
        <f t="shared" si="25"/>
        <v>0</v>
      </c>
      <c r="Z103">
        <f t="shared" si="26"/>
        <v>0</v>
      </c>
      <c r="AA103">
        <f t="shared" si="27"/>
        <v>0</v>
      </c>
      <c r="AB103">
        <f t="shared" si="28"/>
        <v>0</v>
      </c>
      <c r="AC103">
        <f t="shared" si="29"/>
        <v>0</v>
      </c>
      <c r="AD103">
        <f t="shared" si="30"/>
        <v>1</v>
      </c>
      <c r="AE103">
        <f t="shared" si="31"/>
        <v>0</v>
      </c>
      <c r="AF103"/>
      <c r="AG103"/>
      <c r="AH103">
        <f t="shared" si="32"/>
        <v>3</v>
      </c>
      <c r="AI103">
        <f t="shared" si="33"/>
        <v>3</v>
      </c>
      <c r="AJ103" t="str">
        <f t="shared" si="34"/>
        <v>Correct</v>
      </c>
      <c r="AL103" s="96" t="str">
        <f>IFERROR(VLOOKUP(Table1[[#This Row],[RespondentID]],'All Data'!$A:$CO,87,FALSE),"unknown")</f>
        <v>Woman</v>
      </c>
      <c r="AM103" s="96" t="str">
        <f>IFERROR(VLOOKUP(Table1[[#This Row],[RespondentID]],'All Data'!$A:$CO,88,FALSE),"unknown")</f>
        <v>55-64 years</v>
      </c>
      <c r="AN103" s="96" t="str">
        <f>IFERROR(VLOOKUP(Table1[[#This Row],[RespondentID]],'All Data'!$A:$CO,89,FALSE),"unknown")</f>
        <v>Suffolk</v>
      </c>
      <c r="AO103" s="96" t="str">
        <f>IFERROR(VLOOKUP(Table1[[#This Row],[RespondentID]],'All Data'!$A:$CO,90,FALSE),"unknown")</f>
        <v>East Patchogue, 11772</v>
      </c>
      <c r="AP103" s="96" t="str">
        <f>IFERROR(VLOOKUP(Table1[[#This Row],[RespondentID]],'All Data'!$A:$CO,91,FALSE),"unknown")</f>
        <v>White</v>
      </c>
      <c r="AQ103" s="96" t="str">
        <f>IFERROR(VLOOKUP(Table1[[#This Row],[RespondentID]],'All Data'!$A:$CO,92,FALSE),"unknown")</f>
        <v>Not Hispanic or Latino</v>
      </c>
      <c r="AR103" s="96" t="str">
        <f>IFERROR(VLOOKUP(Table1[[#This Row],[RespondentID]],'All Data'!$A:$CO,93,FALSE),"unknown")</f>
        <v>English</v>
      </c>
      <c r="AS103" s="96" t="str">
        <f>IFERROR(VLOOKUP(Table1[[#This Row],[RespondentID]],'All Data'!$A:$CW,94,FALSE),"unknown")</f>
        <v>$75,000 to $125,000</v>
      </c>
      <c r="AT103" s="96" t="str">
        <f>IFERROR(VLOOKUP(Table1[[#This Row],[RespondentID]],'All Data'!$A:$CW,95,FALSE),"unknown")</f>
        <v>Some college</v>
      </c>
      <c r="AU103" s="96" t="str">
        <f>IFERROR(VLOOKUP(Table1[[#This Row],[RespondentID]],'All Data'!$A:$CW,96,FALSE),"unknown")</f>
        <v>Employed for wages</v>
      </c>
      <c r="AV103" s="96" t="str">
        <f>IFERROR(VLOOKUP(Table1[[#This Row],[RespondentID]],'All Data'!$A:$CW,97,FALSE),"unknown")</f>
        <v>Yes</v>
      </c>
      <c r="AW103" s="96" t="str">
        <f>IFERROR(VLOOKUP(Table1[[#This Row],[RespondentID]],'All Data'!$A:$CW,98,FALSE),"unknown")</f>
        <v>Private/Commercial</v>
      </c>
      <c r="AX103" s="96" t="str">
        <f>IFERROR(VLOOKUP(Table1[[#This Row],[RespondentID]],'All Data'!$A:$CW,99,FALSE),"unknown")</f>
        <v>Yes</v>
      </c>
    </row>
    <row r="104" spans="1:50">
      <c r="A104">
        <v>114413275309</v>
      </c>
      <c r="O104" t="s">
        <v>527</v>
      </c>
      <c r="P104">
        <f t="shared" si="18"/>
        <v>0</v>
      </c>
      <c r="Q104" t="e">
        <f t="shared" si="19"/>
        <v>#DIV/0!</v>
      </c>
      <c r="R104"/>
      <c r="S104">
        <f t="shared" si="35"/>
        <v>0</v>
      </c>
      <c r="T104">
        <f t="shared" si="20"/>
        <v>0</v>
      </c>
      <c r="U104">
        <f t="shared" si="21"/>
        <v>0</v>
      </c>
      <c r="V104">
        <f t="shared" si="22"/>
        <v>0</v>
      </c>
      <c r="W104">
        <f t="shared" si="23"/>
        <v>0</v>
      </c>
      <c r="X104">
        <f t="shared" si="24"/>
        <v>0</v>
      </c>
      <c r="Y104">
        <f t="shared" si="25"/>
        <v>0</v>
      </c>
      <c r="Z104">
        <f t="shared" si="26"/>
        <v>0</v>
      </c>
      <c r="AA104">
        <f t="shared" si="27"/>
        <v>0</v>
      </c>
      <c r="AB104">
        <f t="shared" si="28"/>
        <v>0</v>
      </c>
      <c r="AC104">
        <f t="shared" si="29"/>
        <v>0</v>
      </c>
      <c r="AD104">
        <f t="shared" si="30"/>
        <v>0</v>
      </c>
      <c r="AE104">
        <f t="shared" si="31"/>
        <v>0</v>
      </c>
      <c r="AF104"/>
      <c r="AG104"/>
      <c r="AH104">
        <f t="shared" si="32"/>
        <v>0</v>
      </c>
      <c r="AI104">
        <f t="shared" si="33"/>
        <v>0</v>
      </c>
      <c r="AJ104" t="str">
        <f t="shared" si="34"/>
        <v>Correct</v>
      </c>
      <c r="AL104" s="96" t="str">
        <f>IFERROR(VLOOKUP(Table1[[#This Row],[RespondentID]],'All Data'!$A:$CO,87,FALSE),"unknown")</f>
        <v>Man</v>
      </c>
      <c r="AM104" s="96" t="str">
        <f>IFERROR(VLOOKUP(Table1[[#This Row],[RespondentID]],'All Data'!$A:$CO,88,FALSE),"unknown")</f>
        <v>65+ years</v>
      </c>
      <c r="AN104" s="96" t="str">
        <f>IFERROR(VLOOKUP(Table1[[#This Row],[RespondentID]],'All Data'!$A:$CO,89,FALSE),"unknown")</f>
        <v>Suffolk</v>
      </c>
      <c r="AO104" s="96" t="str">
        <f>IFERROR(VLOOKUP(Table1[[#This Row],[RespondentID]],'All Data'!$A:$CO,90,FALSE),"unknown")</f>
        <v>Stony Brook, 11790</v>
      </c>
      <c r="AP104" s="96" t="str">
        <f>IFERROR(VLOOKUP(Table1[[#This Row],[RespondentID]],'All Data'!$A:$CO,91,FALSE),"unknown")</f>
        <v>American Indian and Alaska Native</v>
      </c>
      <c r="AQ104" s="96" t="str">
        <f>IFERROR(VLOOKUP(Table1[[#This Row],[RespondentID]],'All Data'!$A:$CO,92,FALSE),"unknown")</f>
        <v>Not Hispanic or Latino</v>
      </c>
      <c r="AR104" s="96" t="str">
        <f>IFERROR(VLOOKUP(Table1[[#This Row],[RespondentID]],'All Data'!$A:$CO,93,FALSE),"unknown")</f>
        <v>English, Italian</v>
      </c>
      <c r="AS104" s="96" t="str">
        <f>IFERROR(VLOOKUP(Table1[[#This Row],[RespondentID]],'All Data'!$A:$CW,94,FALSE),"unknown")</f>
        <v>$35,000 to $49,999</v>
      </c>
      <c r="AT104" s="96" t="str">
        <f>IFERROR(VLOOKUP(Table1[[#This Row],[RespondentID]],'All Data'!$A:$CW,95,FALSE),"unknown")</f>
        <v>Some college</v>
      </c>
      <c r="AU104" s="96" t="str">
        <f>IFERROR(VLOOKUP(Table1[[#This Row],[RespondentID]],'All Data'!$A:$CW,96,FALSE),"unknown")</f>
        <v>Retired</v>
      </c>
      <c r="AV104" s="96" t="str">
        <f>IFERROR(VLOOKUP(Table1[[#This Row],[RespondentID]],'All Data'!$A:$CW,97,FALSE),"unknown")</f>
        <v>Yes</v>
      </c>
      <c r="AW104" s="96" t="str">
        <f>IFERROR(VLOOKUP(Table1[[#This Row],[RespondentID]],'All Data'!$A:$CW,98,FALSE),"unknown")</f>
        <v>Medicare</v>
      </c>
      <c r="AX104" s="96" t="str">
        <f>IFERROR(VLOOKUP(Table1[[#This Row],[RespondentID]],'All Data'!$A:$CW,99,FALSE),"unknown")</f>
        <v>Yes</v>
      </c>
    </row>
    <row r="105" spans="1:50">
      <c r="A105">
        <v>114412129918</v>
      </c>
      <c r="C105" t="s">
        <v>17</v>
      </c>
      <c r="D105" t="s">
        <v>18</v>
      </c>
      <c r="G105" t="s">
        <v>21</v>
      </c>
      <c r="P105">
        <f t="shared" si="18"/>
        <v>3</v>
      </c>
      <c r="Q105">
        <f t="shared" si="19"/>
        <v>1</v>
      </c>
      <c r="R105"/>
      <c r="S105">
        <f t="shared" si="35"/>
        <v>0</v>
      </c>
      <c r="T105">
        <f t="shared" si="20"/>
        <v>1</v>
      </c>
      <c r="U105">
        <f t="shared" si="21"/>
        <v>1</v>
      </c>
      <c r="V105">
        <f t="shared" si="22"/>
        <v>0</v>
      </c>
      <c r="W105">
        <f t="shared" si="23"/>
        <v>0</v>
      </c>
      <c r="X105">
        <f t="shared" si="24"/>
        <v>1</v>
      </c>
      <c r="Y105">
        <f t="shared" si="25"/>
        <v>0</v>
      </c>
      <c r="Z105">
        <f t="shared" si="26"/>
        <v>0</v>
      </c>
      <c r="AA105">
        <f t="shared" si="27"/>
        <v>0</v>
      </c>
      <c r="AB105">
        <f t="shared" si="28"/>
        <v>0</v>
      </c>
      <c r="AC105">
        <f t="shared" si="29"/>
        <v>0</v>
      </c>
      <c r="AD105">
        <f t="shared" si="30"/>
        <v>0</v>
      </c>
      <c r="AE105">
        <f t="shared" si="31"/>
        <v>0</v>
      </c>
      <c r="AF105"/>
      <c r="AG105"/>
      <c r="AH105">
        <f t="shared" si="32"/>
        <v>3</v>
      </c>
      <c r="AI105">
        <f t="shared" si="33"/>
        <v>3</v>
      </c>
      <c r="AJ105" t="str">
        <f t="shared" si="34"/>
        <v>Correct</v>
      </c>
      <c r="AL105" s="96" t="str">
        <f>IFERROR(VLOOKUP(Table1[[#This Row],[RespondentID]],'All Data'!$A:$CO,87,FALSE),"unknown")</f>
        <v>Woman</v>
      </c>
      <c r="AM105" s="96" t="str">
        <f>IFERROR(VLOOKUP(Table1[[#This Row],[RespondentID]],'All Data'!$A:$CO,88,FALSE),"unknown")</f>
        <v>55-64 years</v>
      </c>
      <c r="AN105" s="96" t="str">
        <f>IFERROR(VLOOKUP(Table1[[#This Row],[RespondentID]],'All Data'!$A:$CO,89,FALSE),"unknown")</f>
        <v>Suffolk</v>
      </c>
      <c r="AO105" s="96" t="str">
        <f>IFERROR(VLOOKUP(Table1[[#This Row],[RespondentID]],'All Data'!$A:$CO,90,FALSE),"unknown")</f>
        <v>Centerport, 11721</v>
      </c>
      <c r="AP105" s="96" t="str">
        <f>IFERROR(VLOOKUP(Table1[[#This Row],[RespondentID]],'All Data'!$A:$CO,91,FALSE),"unknown")</f>
        <v>White</v>
      </c>
      <c r="AQ105" s="96" t="str">
        <f>IFERROR(VLOOKUP(Table1[[#This Row],[RespondentID]],'All Data'!$A:$CO,92,FALSE),"unknown")</f>
        <v>Not Hispanic or Latino</v>
      </c>
      <c r="AR105" s="96" t="str">
        <f>IFERROR(VLOOKUP(Table1[[#This Row],[RespondentID]],'All Data'!$A:$CO,93,FALSE),"unknown")</f>
        <v>English</v>
      </c>
      <c r="AS105" s="96" t="str">
        <f>IFERROR(VLOOKUP(Table1[[#This Row],[RespondentID]],'All Data'!$A:$CW,94,FALSE),"unknown")</f>
        <v>Over $125,000</v>
      </c>
      <c r="AT105" s="96" t="str">
        <f>IFERROR(VLOOKUP(Table1[[#This Row],[RespondentID]],'All Data'!$A:$CW,95,FALSE),"unknown")</f>
        <v>Graduate school</v>
      </c>
      <c r="AU105" s="96" t="str">
        <f>IFERROR(VLOOKUP(Table1[[#This Row],[RespondentID]],'All Data'!$A:$CW,96,FALSE),"unknown")</f>
        <v>Out of work and looking for work</v>
      </c>
      <c r="AV105" s="96" t="str">
        <f>IFERROR(VLOOKUP(Table1[[#This Row],[RespondentID]],'All Data'!$A:$CW,97,FALSE),"unknown")</f>
        <v>Yes</v>
      </c>
      <c r="AW105" s="96" t="str">
        <f>IFERROR(VLOOKUP(Table1[[#This Row],[RespondentID]],'All Data'!$A:$CW,98,FALSE),"unknown")</f>
        <v>Private/Commercial</v>
      </c>
      <c r="AX105" s="96" t="str">
        <f>IFERROR(VLOOKUP(Table1[[#This Row],[RespondentID]],'All Data'!$A:$CW,99,FALSE),"unknown")</f>
        <v>Yes</v>
      </c>
    </row>
    <row r="106" spans="1:50">
      <c r="A106">
        <v>114410465395</v>
      </c>
      <c r="N106" t="s">
        <v>28</v>
      </c>
      <c r="P106">
        <f t="shared" si="18"/>
        <v>1</v>
      </c>
      <c r="Q106">
        <f t="shared" si="19"/>
        <v>3</v>
      </c>
      <c r="R106"/>
      <c r="S106">
        <f t="shared" si="35"/>
        <v>0</v>
      </c>
      <c r="T106">
        <f t="shared" si="20"/>
        <v>0</v>
      </c>
      <c r="U106">
        <f t="shared" si="21"/>
        <v>0</v>
      </c>
      <c r="V106">
        <f t="shared" si="22"/>
        <v>0</v>
      </c>
      <c r="W106">
        <f t="shared" si="23"/>
        <v>0</v>
      </c>
      <c r="X106">
        <f t="shared" si="24"/>
        <v>0</v>
      </c>
      <c r="Y106">
        <f t="shared" si="25"/>
        <v>0</v>
      </c>
      <c r="Z106">
        <f t="shared" si="26"/>
        <v>0</v>
      </c>
      <c r="AA106">
        <f t="shared" si="27"/>
        <v>0</v>
      </c>
      <c r="AB106">
        <f t="shared" si="28"/>
        <v>0</v>
      </c>
      <c r="AC106">
        <f t="shared" si="29"/>
        <v>0</v>
      </c>
      <c r="AD106">
        <f t="shared" si="30"/>
        <v>0</v>
      </c>
      <c r="AE106">
        <f t="shared" si="31"/>
        <v>1</v>
      </c>
      <c r="AF106"/>
      <c r="AG106"/>
      <c r="AH106">
        <f t="shared" si="32"/>
        <v>1</v>
      </c>
      <c r="AI106">
        <f t="shared" si="33"/>
        <v>1</v>
      </c>
      <c r="AJ106" t="str">
        <f t="shared" si="34"/>
        <v>Correct</v>
      </c>
      <c r="AL106" s="96" t="str">
        <f>IFERROR(VLOOKUP(Table1[[#This Row],[RespondentID]],'All Data'!$A:$CO,87,FALSE),"unknown")</f>
        <v>Man</v>
      </c>
      <c r="AM106" s="96" t="str">
        <f>IFERROR(VLOOKUP(Table1[[#This Row],[RespondentID]],'All Data'!$A:$CO,88,FALSE),"unknown")</f>
        <v>55-64 years</v>
      </c>
      <c r="AN106" s="96" t="str">
        <f>IFERROR(VLOOKUP(Table1[[#This Row],[RespondentID]],'All Data'!$A:$CO,89,FALSE),"unknown")</f>
        <v>Suffolk</v>
      </c>
      <c r="AO106" s="96" t="str">
        <f>IFERROR(VLOOKUP(Table1[[#This Row],[RespondentID]],'All Data'!$A:$CO,90,FALSE),"unknown")</f>
        <v>Stony Brook, 11790</v>
      </c>
      <c r="AP106" s="96" t="str">
        <f>IFERROR(VLOOKUP(Table1[[#This Row],[RespondentID]],'All Data'!$A:$CO,91,FALSE),"unknown")</f>
        <v>White</v>
      </c>
      <c r="AQ106" s="96" t="str">
        <f>IFERROR(VLOOKUP(Table1[[#This Row],[RespondentID]],'All Data'!$A:$CO,92,FALSE),"unknown")</f>
        <v>Not Hispanic or Latino</v>
      </c>
      <c r="AR106" s="96" t="str">
        <f>IFERROR(VLOOKUP(Table1[[#This Row],[RespondentID]],'All Data'!$A:$CO,93,FALSE),"unknown")</f>
        <v>English</v>
      </c>
      <c r="AS106" s="96" t="str">
        <f>IFERROR(VLOOKUP(Table1[[#This Row],[RespondentID]],'All Data'!$A:$CW,94,FALSE),"unknown")</f>
        <v>Over $125,000</v>
      </c>
      <c r="AT106" s="96" t="str">
        <f>IFERROR(VLOOKUP(Table1[[#This Row],[RespondentID]],'All Data'!$A:$CW,95,FALSE),"unknown")</f>
        <v>Doctorate</v>
      </c>
      <c r="AU106" s="96" t="str">
        <f>IFERROR(VLOOKUP(Table1[[#This Row],[RespondentID]],'All Data'!$A:$CW,96,FALSE),"unknown")</f>
        <v>Retired</v>
      </c>
      <c r="AV106" s="96" t="str">
        <f>IFERROR(VLOOKUP(Table1[[#This Row],[RespondentID]],'All Data'!$A:$CW,97,FALSE),"unknown")</f>
        <v>Yes</v>
      </c>
      <c r="AW106" s="96" t="str">
        <f>IFERROR(VLOOKUP(Table1[[#This Row],[RespondentID]],'All Data'!$A:$CW,98,FALSE),"unknown")</f>
        <v>Private/Commercial</v>
      </c>
      <c r="AX106" s="96" t="str">
        <f>IFERROR(VLOOKUP(Table1[[#This Row],[RespondentID]],'All Data'!$A:$CW,99,FALSE),"unknown")</f>
        <v>Yes</v>
      </c>
    </row>
    <row r="107" spans="1:50">
      <c r="A107">
        <v>114410091622</v>
      </c>
      <c r="C107" t="s">
        <v>17</v>
      </c>
      <c r="D107" t="s">
        <v>18</v>
      </c>
      <c r="J107" t="s">
        <v>24</v>
      </c>
      <c r="P107">
        <f t="shared" si="18"/>
        <v>3</v>
      </c>
      <c r="Q107">
        <f t="shared" si="19"/>
        <v>1</v>
      </c>
      <c r="R107"/>
      <c r="S107">
        <f t="shared" si="35"/>
        <v>0</v>
      </c>
      <c r="T107">
        <f t="shared" si="20"/>
        <v>1</v>
      </c>
      <c r="U107">
        <f t="shared" si="21"/>
        <v>1</v>
      </c>
      <c r="V107">
        <f t="shared" si="22"/>
        <v>0</v>
      </c>
      <c r="W107">
        <f t="shared" si="23"/>
        <v>0</v>
      </c>
      <c r="X107">
        <f t="shared" si="24"/>
        <v>0</v>
      </c>
      <c r="Y107">
        <f t="shared" si="25"/>
        <v>0</v>
      </c>
      <c r="Z107">
        <f t="shared" si="26"/>
        <v>0</v>
      </c>
      <c r="AA107">
        <f t="shared" si="27"/>
        <v>1</v>
      </c>
      <c r="AB107">
        <f t="shared" si="28"/>
        <v>0</v>
      </c>
      <c r="AC107">
        <f t="shared" si="29"/>
        <v>0</v>
      </c>
      <c r="AD107">
        <f t="shared" si="30"/>
        <v>0</v>
      </c>
      <c r="AE107">
        <f t="shared" si="31"/>
        <v>0</v>
      </c>
      <c r="AF107"/>
      <c r="AG107"/>
      <c r="AH107">
        <f t="shared" si="32"/>
        <v>3</v>
      </c>
      <c r="AI107">
        <f t="shared" si="33"/>
        <v>3</v>
      </c>
      <c r="AJ107" t="str">
        <f t="shared" si="34"/>
        <v>Correct</v>
      </c>
      <c r="AL107" s="96" t="str">
        <f>IFERROR(VLOOKUP(Table1[[#This Row],[RespondentID]],'All Data'!$A:$CO,87,FALSE),"unknown")</f>
        <v>Woman</v>
      </c>
      <c r="AM107" s="96" t="str">
        <f>IFERROR(VLOOKUP(Table1[[#This Row],[RespondentID]],'All Data'!$A:$CO,88,FALSE),"unknown")</f>
        <v>65+ years</v>
      </c>
      <c r="AN107" s="96" t="str">
        <f>IFERROR(VLOOKUP(Table1[[#This Row],[RespondentID]],'All Data'!$A:$CO,89,FALSE),"unknown")</f>
        <v>Suffolk</v>
      </c>
      <c r="AO107" s="96" t="str">
        <f>IFERROR(VLOOKUP(Table1[[#This Row],[RespondentID]],'All Data'!$A:$CO,90,FALSE),"unknown")</f>
        <v>Babylon, 11704</v>
      </c>
      <c r="AP107" s="96" t="str">
        <f>IFERROR(VLOOKUP(Table1[[#This Row],[RespondentID]],'All Data'!$A:$CO,91,FALSE),"unknown")</f>
        <v>White</v>
      </c>
      <c r="AQ107" s="96" t="str">
        <f>IFERROR(VLOOKUP(Table1[[#This Row],[RespondentID]],'All Data'!$A:$CO,92,FALSE),"unknown")</f>
        <v>Not Hispanic or Latino</v>
      </c>
      <c r="AR107" s="96" t="str">
        <f>IFERROR(VLOOKUP(Table1[[#This Row],[RespondentID]],'All Data'!$A:$CO,93,FALSE),"unknown")</f>
        <v>English</v>
      </c>
      <c r="AS107" s="96" t="str">
        <f>IFERROR(VLOOKUP(Table1[[#This Row],[RespondentID]],'All Data'!$A:$CW,94,FALSE),"unknown")</f>
        <v>$75,000 to $125,000</v>
      </c>
      <c r="AT107" s="96" t="str">
        <f>IFERROR(VLOOKUP(Table1[[#This Row],[RespondentID]],'All Data'!$A:$CW,95,FALSE),"unknown")</f>
        <v>High school graduate</v>
      </c>
      <c r="AU107" s="96" t="str">
        <f>IFERROR(VLOOKUP(Table1[[#This Row],[RespondentID]],'All Data'!$A:$CW,96,FALSE),"unknown")</f>
        <v>Retired</v>
      </c>
      <c r="AV107" s="96" t="str">
        <f>IFERROR(VLOOKUP(Table1[[#This Row],[RespondentID]],'All Data'!$A:$CW,97,FALSE),"unknown")</f>
        <v>Yes</v>
      </c>
      <c r="AW107" s="96" t="str">
        <f>IFERROR(VLOOKUP(Table1[[#This Row],[RespondentID]],'All Data'!$A:$CW,98,FALSE),"unknown")</f>
        <v>Medicare</v>
      </c>
      <c r="AX107" s="96" t="str">
        <f>IFERROR(VLOOKUP(Table1[[#This Row],[RespondentID]],'All Data'!$A:$CW,99,FALSE),"unknown")</f>
        <v>Yes</v>
      </c>
    </row>
    <row r="108" spans="1:50">
      <c r="A108">
        <v>114405858665</v>
      </c>
      <c r="D108" t="s">
        <v>18</v>
      </c>
      <c r="G108" t="s">
        <v>21</v>
      </c>
      <c r="J108" t="s">
        <v>24</v>
      </c>
      <c r="P108">
        <f t="shared" si="18"/>
        <v>3</v>
      </c>
      <c r="Q108">
        <f t="shared" si="19"/>
        <v>1</v>
      </c>
      <c r="R108"/>
      <c r="S108">
        <f t="shared" si="35"/>
        <v>0</v>
      </c>
      <c r="T108">
        <f t="shared" si="20"/>
        <v>0</v>
      </c>
      <c r="U108">
        <f t="shared" si="21"/>
        <v>1</v>
      </c>
      <c r="V108">
        <f t="shared" si="22"/>
        <v>0</v>
      </c>
      <c r="W108">
        <f t="shared" si="23"/>
        <v>0</v>
      </c>
      <c r="X108">
        <f t="shared" si="24"/>
        <v>1</v>
      </c>
      <c r="Y108">
        <f t="shared" si="25"/>
        <v>0</v>
      </c>
      <c r="Z108">
        <f t="shared" si="26"/>
        <v>0</v>
      </c>
      <c r="AA108">
        <f t="shared" si="27"/>
        <v>1</v>
      </c>
      <c r="AB108">
        <f t="shared" si="28"/>
        <v>0</v>
      </c>
      <c r="AC108">
        <f t="shared" si="29"/>
        <v>0</v>
      </c>
      <c r="AD108">
        <f t="shared" si="30"/>
        <v>0</v>
      </c>
      <c r="AE108">
        <f t="shared" si="31"/>
        <v>0</v>
      </c>
      <c r="AF108"/>
      <c r="AG108"/>
      <c r="AH108">
        <f t="shared" si="32"/>
        <v>3</v>
      </c>
      <c r="AI108">
        <f t="shared" si="33"/>
        <v>3</v>
      </c>
      <c r="AJ108" t="str">
        <f t="shared" si="34"/>
        <v>Correct</v>
      </c>
      <c r="AL108" s="96" t="str">
        <f>IFERROR(VLOOKUP(Table1[[#This Row],[RespondentID]],'All Data'!$A:$CO,87,FALSE),"unknown")</f>
        <v>Woman</v>
      </c>
      <c r="AM108" s="96" t="str">
        <f>IFERROR(VLOOKUP(Table1[[#This Row],[RespondentID]],'All Data'!$A:$CO,88,FALSE),"unknown")</f>
        <v>65+ years</v>
      </c>
      <c r="AN108" s="96" t="str">
        <f>IFERROR(VLOOKUP(Table1[[#This Row],[RespondentID]],'All Data'!$A:$CO,89,FALSE),"unknown")</f>
        <v>Suffolk</v>
      </c>
      <c r="AO108" s="96" t="str">
        <f>IFERROR(VLOOKUP(Table1[[#This Row],[RespondentID]],'All Data'!$A:$CO,90,FALSE),"unknown")</f>
        <v>Shirley, 11967</v>
      </c>
      <c r="AP108" s="96" t="str">
        <f>IFERROR(VLOOKUP(Table1[[#This Row],[RespondentID]],'All Data'!$A:$CO,91,FALSE),"unknown")</f>
        <v>White</v>
      </c>
      <c r="AQ108" s="96" t="str">
        <f>IFERROR(VLOOKUP(Table1[[#This Row],[RespondentID]],'All Data'!$A:$CO,92,FALSE),"unknown")</f>
        <v>Not Hispanic or Latino</v>
      </c>
      <c r="AR108" s="96" t="str">
        <f>IFERROR(VLOOKUP(Table1[[#This Row],[RespondentID]],'All Data'!$A:$CO,93,FALSE),"unknown")</f>
        <v>English</v>
      </c>
      <c r="AS108" s="96" t="str">
        <f>IFERROR(VLOOKUP(Table1[[#This Row],[RespondentID]],'All Data'!$A:$CW,94,FALSE),"unknown")</f>
        <v>$75,000 to $125,000</v>
      </c>
      <c r="AT108" s="96" t="str">
        <f>IFERROR(VLOOKUP(Table1[[#This Row],[RespondentID]],'All Data'!$A:$CW,95,FALSE),"unknown")</f>
        <v>Some college</v>
      </c>
      <c r="AU108" s="96" t="str">
        <f>IFERROR(VLOOKUP(Table1[[#This Row],[RespondentID]],'All Data'!$A:$CW,96,FALSE),"unknown")</f>
        <v>Retired</v>
      </c>
      <c r="AV108" s="96" t="str">
        <f>IFERROR(VLOOKUP(Table1[[#This Row],[RespondentID]],'All Data'!$A:$CW,97,FALSE),"unknown")</f>
        <v>Yes</v>
      </c>
      <c r="AW108" s="96" t="str">
        <f>IFERROR(VLOOKUP(Table1[[#This Row],[RespondentID]],'All Data'!$A:$CW,98,FALSE),"unknown")</f>
        <v>Medicare, Private/Commercial</v>
      </c>
      <c r="AX108" s="96" t="str">
        <f>IFERROR(VLOOKUP(Table1[[#This Row],[RespondentID]],'All Data'!$A:$CW,99,FALSE),"unknown")</f>
        <v>Yes</v>
      </c>
    </row>
    <row r="109" spans="1:50">
      <c r="A109">
        <v>114404447352</v>
      </c>
      <c r="F109" t="s">
        <v>20</v>
      </c>
      <c r="K109" t="s">
        <v>25</v>
      </c>
      <c r="L109" t="s">
        <v>26</v>
      </c>
      <c r="P109">
        <f t="shared" si="18"/>
        <v>3</v>
      </c>
      <c r="Q109">
        <f t="shared" si="19"/>
        <v>1</v>
      </c>
      <c r="R109"/>
      <c r="S109">
        <f t="shared" si="35"/>
        <v>0</v>
      </c>
      <c r="T109">
        <f t="shared" si="20"/>
        <v>0</v>
      </c>
      <c r="U109">
        <f t="shared" si="21"/>
        <v>0</v>
      </c>
      <c r="V109">
        <f t="shared" si="22"/>
        <v>0</v>
      </c>
      <c r="W109">
        <f t="shared" si="23"/>
        <v>1</v>
      </c>
      <c r="X109">
        <f t="shared" si="24"/>
        <v>0</v>
      </c>
      <c r="Y109">
        <f t="shared" si="25"/>
        <v>0</v>
      </c>
      <c r="Z109">
        <f t="shared" si="26"/>
        <v>0</v>
      </c>
      <c r="AA109">
        <f t="shared" si="27"/>
        <v>0</v>
      </c>
      <c r="AB109">
        <f t="shared" si="28"/>
        <v>1</v>
      </c>
      <c r="AC109">
        <f t="shared" si="29"/>
        <v>1</v>
      </c>
      <c r="AD109">
        <f t="shared" si="30"/>
        <v>0</v>
      </c>
      <c r="AE109">
        <f t="shared" si="31"/>
        <v>0</v>
      </c>
      <c r="AF109"/>
      <c r="AG109"/>
      <c r="AH109">
        <f t="shared" si="32"/>
        <v>3</v>
      </c>
      <c r="AI109">
        <f t="shared" si="33"/>
        <v>3</v>
      </c>
      <c r="AJ109" t="str">
        <f t="shared" si="34"/>
        <v>Correct</v>
      </c>
      <c r="AL109" s="96" t="str">
        <f>IFERROR(VLOOKUP(Table1[[#This Row],[RespondentID]],'All Data'!$A:$CO,87,FALSE),"unknown")</f>
        <v>Man</v>
      </c>
      <c r="AM109" s="96" t="str">
        <f>IFERROR(VLOOKUP(Table1[[#This Row],[RespondentID]],'All Data'!$A:$CO,88,FALSE),"unknown")</f>
        <v>65+ years</v>
      </c>
      <c r="AN109" s="96" t="str">
        <f>IFERROR(VLOOKUP(Table1[[#This Row],[RespondentID]],'All Data'!$A:$CO,89,FALSE),"unknown")</f>
        <v>Suffolk</v>
      </c>
      <c r="AO109" s="96" t="str">
        <f>IFERROR(VLOOKUP(Table1[[#This Row],[RespondentID]],'All Data'!$A:$CO,90,FALSE),"unknown")</f>
        <v>Holbrook, 11741</v>
      </c>
      <c r="AP109" s="96" t="str">
        <f>IFERROR(VLOOKUP(Table1[[#This Row],[RespondentID]],'All Data'!$A:$CO,91,FALSE),"unknown")</f>
        <v>White</v>
      </c>
      <c r="AQ109" s="96" t="str">
        <f>IFERROR(VLOOKUP(Table1[[#This Row],[RespondentID]],'All Data'!$A:$CO,92,FALSE),"unknown")</f>
        <v>Hispanic or Latino</v>
      </c>
      <c r="AR109" s="96" t="str">
        <f>IFERROR(VLOOKUP(Table1[[#This Row],[RespondentID]],'All Data'!$A:$CO,93,FALSE),"unknown")</f>
        <v>English</v>
      </c>
      <c r="AS109" s="96" t="str">
        <f>IFERROR(VLOOKUP(Table1[[#This Row],[RespondentID]],'All Data'!$A:$CW,94,FALSE),"unknown")</f>
        <v>$35,000 to $49,999</v>
      </c>
      <c r="AT109" s="96" t="str">
        <f>IFERROR(VLOOKUP(Table1[[#This Row],[RespondentID]],'All Data'!$A:$CW,95,FALSE),"unknown")</f>
        <v>Graduate school</v>
      </c>
      <c r="AU109" s="96" t="str">
        <f>IFERROR(VLOOKUP(Table1[[#This Row],[RespondentID]],'All Data'!$A:$CW,96,FALSE),"unknown")</f>
        <v>Retired</v>
      </c>
      <c r="AV109" s="96" t="str">
        <f>IFERROR(VLOOKUP(Table1[[#This Row],[RespondentID]],'All Data'!$A:$CW,97,FALSE),"unknown")</f>
        <v>Yes</v>
      </c>
      <c r="AW109" s="96" t="str">
        <f>IFERROR(VLOOKUP(Table1[[#This Row],[RespondentID]],'All Data'!$A:$CW,98,FALSE),"unknown")</f>
        <v>Medicare</v>
      </c>
      <c r="AX109" s="96" t="str">
        <f>IFERROR(VLOOKUP(Table1[[#This Row],[RespondentID]],'All Data'!$A:$CW,99,FALSE),"unknown")</f>
        <v>Yes</v>
      </c>
    </row>
    <row r="110" spans="1:50">
      <c r="A110">
        <v>114404347340</v>
      </c>
      <c r="C110" t="s">
        <v>17</v>
      </c>
      <c r="P110">
        <f t="shared" si="18"/>
        <v>1</v>
      </c>
      <c r="Q110">
        <f t="shared" si="19"/>
        <v>3</v>
      </c>
      <c r="R110"/>
      <c r="S110">
        <f t="shared" si="35"/>
        <v>0</v>
      </c>
      <c r="T110">
        <f t="shared" si="20"/>
        <v>1</v>
      </c>
      <c r="U110">
        <f t="shared" si="21"/>
        <v>0</v>
      </c>
      <c r="V110">
        <f t="shared" si="22"/>
        <v>0</v>
      </c>
      <c r="W110">
        <f t="shared" si="23"/>
        <v>0</v>
      </c>
      <c r="X110">
        <f t="shared" si="24"/>
        <v>0</v>
      </c>
      <c r="Y110">
        <f t="shared" si="25"/>
        <v>0</v>
      </c>
      <c r="Z110">
        <f t="shared" si="26"/>
        <v>0</v>
      </c>
      <c r="AA110">
        <f t="shared" si="27"/>
        <v>0</v>
      </c>
      <c r="AB110">
        <f t="shared" si="28"/>
        <v>0</v>
      </c>
      <c r="AC110">
        <f t="shared" si="29"/>
        <v>0</v>
      </c>
      <c r="AD110">
        <f t="shared" si="30"/>
        <v>0</v>
      </c>
      <c r="AE110">
        <f t="shared" si="31"/>
        <v>0</v>
      </c>
      <c r="AF110"/>
      <c r="AG110"/>
      <c r="AH110">
        <f t="shared" si="32"/>
        <v>1</v>
      </c>
      <c r="AI110">
        <f t="shared" si="33"/>
        <v>1</v>
      </c>
      <c r="AJ110" t="str">
        <f t="shared" si="34"/>
        <v>Correct</v>
      </c>
      <c r="AL110" s="96">
        <f>IFERROR(VLOOKUP(Table1[[#This Row],[RespondentID]],'All Data'!$A:$CO,87,FALSE),"unknown")</f>
        <v>0</v>
      </c>
      <c r="AM110" s="96">
        <f>IFERROR(VLOOKUP(Table1[[#This Row],[RespondentID]],'All Data'!$A:$CO,88,FALSE),"unknown")</f>
        <v>0</v>
      </c>
      <c r="AN110" s="96">
        <f>IFERROR(VLOOKUP(Table1[[#This Row],[RespondentID]],'All Data'!$A:$CO,89,FALSE),"unknown")</f>
        <v>0</v>
      </c>
      <c r="AO110" s="96">
        <f>IFERROR(VLOOKUP(Table1[[#This Row],[RespondentID]],'All Data'!$A:$CO,90,FALSE),"unknown")</f>
        <v>0</v>
      </c>
      <c r="AP110" s="96">
        <f>IFERROR(VLOOKUP(Table1[[#This Row],[RespondentID]],'All Data'!$A:$CO,91,FALSE),"unknown")</f>
        <v>0</v>
      </c>
      <c r="AQ110" s="96">
        <f>IFERROR(VLOOKUP(Table1[[#This Row],[RespondentID]],'All Data'!$A:$CO,92,FALSE),"unknown")</f>
        <v>0</v>
      </c>
      <c r="AR110" s="96">
        <f>IFERROR(VLOOKUP(Table1[[#This Row],[RespondentID]],'All Data'!$A:$CO,93,FALSE),"unknown")</f>
        <v>0</v>
      </c>
      <c r="AS110" s="96">
        <f>IFERROR(VLOOKUP(Table1[[#This Row],[RespondentID]],'All Data'!$A:$CW,94,FALSE),"unknown")</f>
        <v>0</v>
      </c>
      <c r="AT110" s="96">
        <f>IFERROR(VLOOKUP(Table1[[#This Row],[RespondentID]],'All Data'!$A:$CW,95,FALSE),"unknown")</f>
        <v>0</v>
      </c>
      <c r="AU110" s="96">
        <f>IFERROR(VLOOKUP(Table1[[#This Row],[RespondentID]],'All Data'!$A:$CW,96,FALSE),"unknown")</f>
        <v>0</v>
      </c>
      <c r="AV110" s="96">
        <f>IFERROR(VLOOKUP(Table1[[#This Row],[RespondentID]],'All Data'!$A:$CW,97,FALSE),"unknown")</f>
        <v>0</v>
      </c>
      <c r="AW110" s="96">
        <f>IFERROR(VLOOKUP(Table1[[#This Row],[RespondentID]],'All Data'!$A:$CW,98,FALSE),"unknown")</f>
        <v>0</v>
      </c>
      <c r="AX110" s="96">
        <f>IFERROR(VLOOKUP(Table1[[#This Row],[RespondentID]],'All Data'!$A:$CW,99,FALSE),"unknown")</f>
        <v>0</v>
      </c>
    </row>
    <row r="111" spans="1:50">
      <c r="A111">
        <v>114404153034</v>
      </c>
      <c r="C111" t="s">
        <v>17</v>
      </c>
      <c r="E111" t="s">
        <v>19</v>
      </c>
      <c r="P111">
        <f t="shared" si="18"/>
        <v>2</v>
      </c>
      <c r="Q111">
        <f t="shared" si="19"/>
        <v>1.5</v>
      </c>
      <c r="R111"/>
      <c r="S111">
        <f t="shared" si="35"/>
        <v>0</v>
      </c>
      <c r="T111">
        <f t="shared" si="20"/>
        <v>1</v>
      </c>
      <c r="U111">
        <f t="shared" si="21"/>
        <v>0</v>
      </c>
      <c r="V111">
        <f t="shared" si="22"/>
        <v>1</v>
      </c>
      <c r="W111">
        <f t="shared" si="23"/>
        <v>0</v>
      </c>
      <c r="X111">
        <f t="shared" si="24"/>
        <v>0</v>
      </c>
      <c r="Y111">
        <f t="shared" si="25"/>
        <v>0</v>
      </c>
      <c r="Z111">
        <f t="shared" si="26"/>
        <v>0</v>
      </c>
      <c r="AA111">
        <f t="shared" si="27"/>
        <v>0</v>
      </c>
      <c r="AB111">
        <f t="shared" si="28"/>
        <v>0</v>
      </c>
      <c r="AC111">
        <f t="shared" si="29"/>
        <v>0</v>
      </c>
      <c r="AD111">
        <f t="shared" si="30"/>
        <v>0</v>
      </c>
      <c r="AE111">
        <f t="shared" si="31"/>
        <v>0</v>
      </c>
      <c r="AF111"/>
      <c r="AG111"/>
      <c r="AH111">
        <f t="shared" si="32"/>
        <v>2</v>
      </c>
      <c r="AI111">
        <f t="shared" si="33"/>
        <v>2</v>
      </c>
      <c r="AJ111" t="str">
        <f t="shared" si="34"/>
        <v>Correct</v>
      </c>
      <c r="AL111" s="96">
        <f>IFERROR(VLOOKUP(Table1[[#This Row],[RespondentID]],'All Data'!$A:$CO,87,FALSE),"unknown")</f>
        <v>0</v>
      </c>
      <c r="AM111" s="96">
        <f>IFERROR(VLOOKUP(Table1[[#This Row],[RespondentID]],'All Data'!$A:$CO,88,FALSE),"unknown")</f>
        <v>0</v>
      </c>
      <c r="AN111" s="96">
        <f>IFERROR(VLOOKUP(Table1[[#This Row],[RespondentID]],'All Data'!$A:$CO,89,FALSE),"unknown")</f>
        <v>0</v>
      </c>
      <c r="AO111" s="96">
        <f>IFERROR(VLOOKUP(Table1[[#This Row],[RespondentID]],'All Data'!$A:$CO,90,FALSE),"unknown")</f>
        <v>0</v>
      </c>
      <c r="AP111" s="96">
        <f>IFERROR(VLOOKUP(Table1[[#This Row],[RespondentID]],'All Data'!$A:$CO,91,FALSE),"unknown")</f>
        <v>0</v>
      </c>
      <c r="AQ111" s="96">
        <f>IFERROR(VLOOKUP(Table1[[#This Row],[RespondentID]],'All Data'!$A:$CO,92,FALSE),"unknown")</f>
        <v>0</v>
      </c>
      <c r="AR111" s="96">
        <f>IFERROR(VLOOKUP(Table1[[#This Row],[RespondentID]],'All Data'!$A:$CO,93,FALSE),"unknown")</f>
        <v>0</v>
      </c>
      <c r="AS111" s="96">
        <f>IFERROR(VLOOKUP(Table1[[#This Row],[RespondentID]],'All Data'!$A:$CW,94,FALSE),"unknown")</f>
        <v>0</v>
      </c>
      <c r="AT111" s="96">
        <f>IFERROR(VLOOKUP(Table1[[#This Row],[RespondentID]],'All Data'!$A:$CW,95,FALSE),"unknown")</f>
        <v>0</v>
      </c>
      <c r="AU111" s="96">
        <f>IFERROR(VLOOKUP(Table1[[#This Row],[RespondentID]],'All Data'!$A:$CW,96,FALSE),"unknown")</f>
        <v>0</v>
      </c>
      <c r="AV111" s="96">
        <f>IFERROR(VLOOKUP(Table1[[#This Row],[RespondentID]],'All Data'!$A:$CW,97,FALSE),"unknown")</f>
        <v>0</v>
      </c>
      <c r="AW111" s="96">
        <f>IFERROR(VLOOKUP(Table1[[#This Row],[RespondentID]],'All Data'!$A:$CW,98,FALSE),"unknown")</f>
        <v>0</v>
      </c>
      <c r="AX111" s="96">
        <f>IFERROR(VLOOKUP(Table1[[#This Row],[RespondentID]],'All Data'!$A:$CW,99,FALSE),"unknown")</f>
        <v>0</v>
      </c>
    </row>
    <row r="112" spans="1:50">
      <c r="A112">
        <v>114404065614</v>
      </c>
      <c r="C112" t="s">
        <v>17</v>
      </c>
      <c r="D112" t="s">
        <v>18</v>
      </c>
      <c r="L112" t="s">
        <v>26</v>
      </c>
      <c r="P112">
        <f t="shared" si="18"/>
        <v>3</v>
      </c>
      <c r="Q112">
        <f t="shared" si="19"/>
        <v>1</v>
      </c>
      <c r="R112"/>
      <c r="S112">
        <f t="shared" si="35"/>
        <v>0</v>
      </c>
      <c r="T112">
        <f t="shared" si="20"/>
        <v>1</v>
      </c>
      <c r="U112">
        <f t="shared" si="21"/>
        <v>1</v>
      </c>
      <c r="V112">
        <f t="shared" si="22"/>
        <v>0</v>
      </c>
      <c r="W112">
        <f t="shared" si="23"/>
        <v>0</v>
      </c>
      <c r="X112">
        <f t="shared" si="24"/>
        <v>0</v>
      </c>
      <c r="Y112">
        <f t="shared" si="25"/>
        <v>0</v>
      </c>
      <c r="Z112">
        <f t="shared" si="26"/>
        <v>0</v>
      </c>
      <c r="AA112">
        <f t="shared" si="27"/>
        <v>0</v>
      </c>
      <c r="AB112">
        <f t="shared" si="28"/>
        <v>0</v>
      </c>
      <c r="AC112">
        <f t="shared" si="29"/>
        <v>1</v>
      </c>
      <c r="AD112">
        <f t="shared" si="30"/>
        <v>0</v>
      </c>
      <c r="AE112">
        <f t="shared" si="31"/>
        <v>0</v>
      </c>
      <c r="AF112"/>
      <c r="AG112"/>
      <c r="AH112">
        <f t="shared" si="32"/>
        <v>3</v>
      </c>
      <c r="AI112">
        <f t="shared" si="33"/>
        <v>3</v>
      </c>
      <c r="AJ112" t="str">
        <f t="shared" si="34"/>
        <v>Correct</v>
      </c>
      <c r="AL112" s="96" t="str">
        <f>IFERROR(VLOOKUP(Table1[[#This Row],[RespondentID]],'All Data'!$A:$CO,87,FALSE),"unknown")</f>
        <v>Woman</v>
      </c>
      <c r="AM112" s="96" t="str">
        <f>IFERROR(VLOOKUP(Table1[[#This Row],[RespondentID]],'All Data'!$A:$CO,88,FALSE),"unknown")</f>
        <v>65+ years</v>
      </c>
      <c r="AN112" s="96" t="str">
        <f>IFERROR(VLOOKUP(Table1[[#This Row],[RespondentID]],'All Data'!$A:$CO,89,FALSE),"unknown")</f>
        <v>Nassau</v>
      </c>
      <c r="AO112" s="96">
        <f>IFERROR(VLOOKUP(Table1[[#This Row],[RespondentID]],'All Data'!$A:$CO,90,FALSE),"unknown")</f>
        <v>0</v>
      </c>
      <c r="AP112" s="96">
        <f>IFERROR(VLOOKUP(Table1[[#This Row],[RespondentID]],'All Data'!$A:$CO,91,FALSE),"unknown")</f>
        <v>0</v>
      </c>
      <c r="AQ112" s="96">
        <f>IFERROR(VLOOKUP(Table1[[#This Row],[RespondentID]],'All Data'!$A:$CO,92,FALSE),"unknown")</f>
        <v>0</v>
      </c>
      <c r="AR112" s="96">
        <f>IFERROR(VLOOKUP(Table1[[#This Row],[RespondentID]],'All Data'!$A:$CO,93,FALSE),"unknown")</f>
        <v>0</v>
      </c>
      <c r="AS112" s="96">
        <f>IFERROR(VLOOKUP(Table1[[#This Row],[RespondentID]],'All Data'!$A:$CW,94,FALSE),"unknown")</f>
        <v>0</v>
      </c>
      <c r="AT112" s="96">
        <f>IFERROR(VLOOKUP(Table1[[#This Row],[RespondentID]],'All Data'!$A:$CW,95,FALSE),"unknown")</f>
        <v>0</v>
      </c>
      <c r="AU112" s="96">
        <f>IFERROR(VLOOKUP(Table1[[#This Row],[RespondentID]],'All Data'!$A:$CW,96,FALSE),"unknown")</f>
        <v>0</v>
      </c>
      <c r="AV112" s="96">
        <f>IFERROR(VLOOKUP(Table1[[#This Row],[RespondentID]],'All Data'!$A:$CW,97,FALSE),"unknown")</f>
        <v>0</v>
      </c>
      <c r="AW112" s="96">
        <f>IFERROR(VLOOKUP(Table1[[#This Row],[RespondentID]],'All Data'!$A:$CW,98,FALSE),"unknown")</f>
        <v>0</v>
      </c>
      <c r="AX112" s="96">
        <f>IFERROR(VLOOKUP(Table1[[#This Row],[RespondentID]],'All Data'!$A:$CW,99,FALSE),"unknown")</f>
        <v>0</v>
      </c>
    </row>
    <row r="113" spans="1:50">
      <c r="A113">
        <v>114403908660</v>
      </c>
      <c r="G113" t="s">
        <v>21</v>
      </c>
      <c r="K113" t="s">
        <v>25</v>
      </c>
      <c r="L113" t="s">
        <v>26</v>
      </c>
      <c r="P113">
        <f t="shared" si="18"/>
        <v>3</v>
      </c>
      <c r="Q113">
        <f t="shared" si="19"/>
        <v>1</v>
      </c>
      <c r="R113"/>
      <c r="S113">
        <f t="shared" si="35"/>
        <v>0</v>
      </c>
      <c r="T113">
        <f t="shared" si="20"/>
        <v>0</v>
      </c>
      <c r="U113">
        <f t="shared" si="21"/>
        <v>0</v>
      </c>
      <c r="V113">
        <f t="shared" si="22"/>
        <v>0</v>
      </c>
      <c r="W113">
        <f t="shared" si="23"/>
        <v>0</v>
      </c>
      <c r="X113">
        <f t="shared" si="24"/>
        <v>1</v>
      </c>
      <c r="Y113">
        <f t="shared" si="25"/>
        <v>0</v>
      </c>
      <c r="Z113">
        <f t="shared" si="26"/>
        <v>0</v>
      </c>
      <c r="AA113">
        <f t="shared" si="27"/>
        <v>0</v>
      </c>
      <c r="AB113">
        <f t="shared" si="28"/>
        <v>1</v>
      </c>
      <c r="AC113">
        <f t="shared" si="29"/>
        <v>1</v>
      </c>
      <c r="AD113">
        <f t="shared" si="30"/>
        <v>0</v>
      </c>
      <c r="AE113">
        <f t="shared" si="31"/>
        <v>0</v>
      </c>
      <c r="AF113"/>
      <c r="AG113"/>
      <c r="AH113">
        <f t="shared" si="32"/>
        <v>3</v>
      </c>
      <c r="AI113">
        <f t="shared" si="33"/>
        <v>3</v>
      </c>
      <c r="AJ113" t="str">
        <f t="shared" si="34"/>
        <v>Correct</v>
      </c>
      <c r="AL113" s="96" t="str">
        <f>IFERROR(VLOOKUP(Table1[[#This Row],[RespondentID]],'All Data'!$A:$CO,87,FALSE),"unknown")</f>
        <v>Woman</v>
      </c>
      <c r="AM113" s="96" t="str">
        <f>IFERROR(VLOOKUP(Table1[[#This Row],[RespondentID]],'All Data'!$A:$CO,88,FALSE),"unknown")</f>
        <v>65+ years</v>
      </c>
      <c r="AN113" s="96" t="str">
        <f>IFERROR(VLOOKUP(Table1[[#This Row],[RespondentID]],'All Data'!$A:$CO,89,FALSE),"unknown")</f>
        <v>Suffolk</v>
      </c>
      <c r="AO113" s="96" t="str">
        <f>IFERROR(VLOOKUP(Table1[[#This Row],[RespondentID]],'All Data'!$A:$CO,90,FALSE),"unknown")</f>
        <v>Islip, 11751</v>
      </c>
      <c r="AP113" s="96" t="str">
        <f>IFERROR(VLOOKUP(Table1[[#This Row],[RespondentID]],'All Data'!$A:$CO,91,FALSE),"unknown")</f>
        <v>White</v>
      </c>
      <c r="AQ113" s="96" t="str">
        <f>IFERROR(VLOOKUP(Table1[[#This Row],[RespondentID]],'All Data'!$A:$CO,92,FALSE),"unknown")</f>
        <v>Not Hispanic or Latino</v>
      </c>
      <c r="AR113" s="96" t="str">
        <f>IFERROR(VLOOKUP(Table1[[#This Row],[RespondentID]],'All Data'!$A:$CO,93,FALSE),"unknown")</f>
        <v>English</v>
      </c>
      <c r="AS113" s="96" t="str">
        <f>IFERROR(VLOOKUP(Table1[[#This Row],[RespondentID]],'All Data'!$A:$CW,94,FALSE),"unknown")</f>
        <v>Over $125,000</v>
      </c>
      <c r="AT113" s="96" t="str">
        <f>IFERROR(VLOOKUP(Table1[[#This Row],[RespondentID]],'All Data'!$A:$CW,95,FALSE),"unknown")</f>
        <v>College graduate</v>
      </c>
      <c r="AU113" s="96" t="str">
        <f>IFERROR(VLOOKUP(Table1[[#This Row],[RespondentID]],'All Data'!$A:$CW,96,FALSE),"unknown")</f>
        <v>Retired</v>
      </c>
      <c r="AV113" s="96" t="str">
        <f>IFERROR(VLOOKUP(Table1[[#This Row],[RespondentID]],'All Data'!$A:$CW,97,FALSE),"unknown")</f>
        <v>Yes</v>
      </c>
      <c r="AW113" s="96" t="str">
        <f>IFERROR(VLOOKUP(Table1[[#This Row],[RespondentID]],'All Data'!$A:$CW,98,FALSE),"unknown")</f>
        <v>Medicare, Private/Commercial</v>
      </c>
      <c r="AX113" s="96" t="str">
        <f>IFERROR(VLOOKUP(Table1[[#This Row],[RespondentID]],'All Data'!$A:$CW,99,FALSE),"unknown")</f>
        <v>Yes</v>
      </c>
    </row>
    <row r="114" spans="1:50">
      <c r="A114">
        <v>114403790789</v>
      </c>
      <c r="C114" t="s">
        <v>17</v>
      </c>
      <c r="D114" t="s">
        <v>18</v>
      </c>
      <c r="J114" t="s">
        <v>24</v>
      </c>
      <c r="N114" t="s">
        <v>28</v>
      </c>
      <c r="P114">
        <f t="shared" si="18"/>
        <v>4</v>
      </c>
      <c r="Q114">
        <f t="shared" si="19"/>
        <v>0.75</v>
      </c>
      <c r="R114"/>
      <c r="S114">
        <f t="shared" si="35"/>
        <v>0</v>
      </c>
      <c r="T114">
        <f t="shared" si="20"/>
        <v>0.75</v>
      </c>
      <c r="U114">
        <f t="shared" si="21"/>
        <v>0.75</v>
      </c>
      <c r="V114">
        <f t="shared" si="22"/>
        <v>0</v>
      </c>
      <c r="W114">
        <f t="shared" si="23"/>
        <v>0</v>
      </c>
      <c r="X114">
        <f t="shared" si="24"/>
        <v>0</v>
      </c>
      <c r="Y114">
        <f t="shared" si="25"/>
        <v>0</v>
      </c>
      <c r="Z114">
        <f t="shared" si="26"/>
        <v>0</v>
      </c>
      <c r="AA114">
        <f t="shared" si="27"/>
        <v>0.75</v>
      </c>
      <c r="AB114">
        <f t="shared" si="28"/>
        <v>0</v>
      </c>
      <c r="AC114">
        <f t="shared" si="29"/>
        <v>0</v>
      </c>
      <c r="AD114">
        <f t="shared" si="30"/>
        <v>0</v>
      </c>
      <c r="AE114">
        <f t="shared" si="31"/>
        <v>0.75</v>
      </c>
      <c r="AF114"/>
      <c r="AG114"/>
      <c r="AH114">
        <f t="shared" si="32"/>
        <v>3</v>
      </c>
      <c r="AI114">
        <f t="shared" si="33"/>
        <v>4</v>
      </c>
      <c r="AJ114" t="str">
        <f t="shared" si="34"/>
        <v>Correct</v>
      </c>
      <c r="AL114" s="96" t="str">
        <f>IFERROR(VLOOKUP(Table1[[#This Row],[RespondentID]],'All Data'!$A:$CO,87,FALSE),"unknown")</f>
        <v>Man</v>
      </c>
      <c r="AM114" s="96" t="str">
        <f>IFERROR(VLOOKUP(Table1[[#This Row],[RespondentID]],'All Data'!$A:$CO,88,FALSE),"unknown")</f>
        <v>65+ years</v>
      </c>
      <c r="AN114" s="96" t="str">
        <f>IFERROR(VLOOKUP(Table1[[#This Row],[RespondentID]],'All Data'!$A:$CO,89,FALSE),"unknown")</f>
        <v>Suffolk</v>
      </c>
      <c r="AO114" s="96" t="str">
        <f>IFERROR(VLOOKUP(Table1[[#This Row],[RespondentID]],'All Data'!$A:$CO,90,FALSE),"unknown")</f>
        <v>Islip, 11751</v>
      </c>
      <c r="AP114" s="96" t="str">
        <f>IFERROR(VLOOKUP(Table1[[#This Row],[RespondentID]],'All Data'!$A:$CO,91,FALSE),"unknown")</f>
        <v>White</v>
      </c>
      <c r="AQ114" s="96" t="str">
        <f>IFERROR(VLOOKUP(Table1[[#This Row],[RespondentID]],'All Data'!$A:$CO,92,FALSE),"unknown")</f>
        <v>Not Hispanic or Latino</v>
      </c>
      <c r="AR114" s="96" t="str">
        <f>IFERROR(VLOOKUP(Table1[[#This Row],[RespondentID]],'All Data'!$A:$CO,93,FALSE),"unknown")</f>
        <v>English</v>
      </c>
      <c r="AS114" s="96" t="str">
        <f>IFERROR(VLOOKUP(Table1[[#This Row],[RespondentID]],'All Data'!$A:$CW,94,FALSE),"unknown")</f>
        <v>$50,000 to $74,999</v>
      </c>
      <c r="AT114" s="96" t="str">
        <f>IFERROR(VLOOKUP(Table1[[#This Row],[RespondentID]],'All Data'!$A:$CW,95,FALSE),"unknown")</f>
        <v>Some college</v>
      </c>
      <c r="AU114" s="96" t="str">
        <f>IFERROR(VLOOKUP(Table1[[#This Row],[RespondentID]],'All Data'!$A:$CW,96,FALSE),"unknown")</f>
        <v>Retired</v>
      </c>
      <c r="AV114" s="96" t="str">
        <f>IFERROR(VLOOKUP(Table1[[#This Row],[RespondentID]],'All Data'!$A:$CW,97,FALSE),"unknown")</f>
        <v>Yes</v>
      </c>
      <c r="AW114" s="96" t="str">
        <f>IFERROR(VLOOKUP(Table1[[#This Row],[RespondentID]],'All Data'!$A:$CW,98,FALSE),"unknown")</f>
        <v>Medicare</v>
      </c>
      <c r="AX114" s="96" t="str">
        <f>IFERROR(VLOOKUP(Table1[[#This Row],[RespondentID]],'All Data'!$A:$CW,99,FALSE),"unknown")</f>
        <v>Yes</v>
      </c>
    </row>
    <row r="115" spans="1:50">
      <c r="A115">
        <v>114402849911</v>
      </c>
      <c r="C115" t="s">
        <v>17</v>
      </c>
      <c r="D115" t="s">
        <v>18</v>
      </c>
      <c r="M115" t="s">
        <v>27</v>
      </c>
      <c r="P115">
        <f t="shared" si="18"/>
        <v>3</v>
      </c>
      <c r="Q115">
        <f t="shared" si="19"/>
        <v>1</v>
      </c>
      <c r="R115"/>
      <c r="S115">
        <f t="shared" si="35"/>
        <v>0</v>
      </c>
      <c r="T115">
        <f t="shared" si="20"/>
        <v>1</v>
      </c>
      <c r="U115">
        <f t="shared" si="21"/>
        <v>1</v>
      </c>
      <c r="V115">
        <f t="shared" si="22"/>
        <v>0</v>
      </c>
      <c r="W115">
        <f t="shared" si="23"/>
        <v>0</v>
      </c>
      <c r="X115">
        <f t="shared" si="24"/>
        <v>0</v>
      </c>
      <c r="Y115">
        <f t="shared" si="25"/>
        <v>0</v>
      </c>
      <c r="Z115">
        <f t="shared" si="26"/>
        <v>0</v>
      </c>
      <c r="AA115">
        <f t="shared" si="27"/>
        <v>0</v>
      </c>
      <c r="AB115">
        <f t="shared" si="28"/>
        <v>0</v>
      </c>
      <c r="AC115">
        <f t="shared" si="29"/>
        <v>0</v>
      </c>
      <c r="AD115">
        <f t="shared" si="30"/>
        <v>1</v>
      </c>
      <c r="AE115">
        <f t="shared" si="31"/>
        <v>0</v>
      </c>
      <c r="AF115"/>
      <c r="AG115"/>
      <c r="AH115">
        <f t="shared" si="32"/>
        <v>3</v>
      </c>
      <c r="AI115">
        <f t="shared" si="33"/>
        <v>3</v>
      </c>
      <c r="AJ115" t="str">
        <f t="shared" si="34"/>
        <v>Correct</v>
      </c>
      <c r="AL115" s="96" t="str">
        <f>IFERROR(VLOOKUP(Table1[[#This Row],[RespondentID]],'All Data'!$A:$CO,87,FALSE),"unknown")</f>
        <v>Man</v>
      </c>
      <c r="AM115" s="96" t="str">
        <f>IFERROR(VLOOKUP(Table1[[#This Row],[RespondentID]],'All Data'!$A:$CO,88,FALSE),"unknown")</f>
        <v>35-44 years</v>
      </c>
      <c r="AN115" s="96" t="str">
        <f>IFERROR(VLOOKUP(Table1[[#This Row],[RespondentID]],'All Data'!$A:$CO,89,FALSE),"unknown")</f>
        <v>Suffolk</v>
      </c>
      <c r="AO115" s="96" t="str">
        <f>IFERROR(VLOOKUP(Table1[[#This Row],[RespondentID]],'All Data'!$A:$CO,90,FALSE),"unknown")</f>
        <v>Nesconset, 11767</v>
      </c>
      <c r="AP115" s="96" t="str">
        <f>IFERROR(VLOOKUP(Table1[[#This Row],[RespondentID]],'All Data'!$A:$CO,91,FALSE),"unknown")</f>
        <v>White</v>
      </c>
      <c r="AQ115" s="96" t="str">
        <f>IFERROR(VLOOKUP(Table1[[#This Row],[RespondentID]],'All Data'!$A:$CO,92,FALSE),"unknown")</f>
        <v>Not Hispanic or Latino</v>
      </c>
      <c r="AR115" s="96" t="str">
        <f>IFERROR(VLOOKUP(Table1[[#This Row],[RespondentID]],'All Data'!$A:$CO,93,FALSE),"unknown")</f>
        <v>English</v>
      </c>
      <c r="AS115" s="96" t="str">
        <f>IFERROR(VLOOKUP(Table1[[#This Row],[RespondentID]],'All Data'!$A:$CW,94,FALSE),"unknown")</f>
        <v>$75,000 to $125,000</v>
      </c>
      <c r="AT115" s="96" t="str">
        <f>IFERROR(VLOOKUP(Table1[[#This Row],[RespondentID]],'All Data'!$A:$CW,95,FALSE),"unknown")</f>
        <v>College graduate</v>
      </c>
      <c r="AU115" s="96" t="str">
        <f>IFERROR(VLOOKUP(Table1[[#This Row],[RespondentID]],'All Data'!$A:$CW,96,FALSE),"unknown")</f>
        <v>Student</v>
      </c>
      <c r="AV115" s="96" t="str">
        <f>IFERROR(VLOOKUP(Table1[[#This Row],[RespondentID]],'All Data'!$A:$CW,97,FALSE),"unknown")</f>
        <v>Yes</v>
      </c>
      <c r="AW115" s="96" t="str">
        <f>IFERROR(VLOOKUP(Table1[[#This Row],[RespondentID]],'All Data'!$A:$CW,98,FALSE),"unknown")</f>
        <v>Private/Commercial</v>
      </c>
      <c r="AX115" s="96" t="str">
        <f>IFERROR(VLOOKUP(Table1[[#This Row],[RespondentID]],'All Data'!$A:$CW,99,FALSE),"unknown")</f>
        <v>Yes</v>
      </c>
    </row>
    <row r="116" spans="1:50">
      <c r="A116">
        <v>114402466901</v>
      </c>
      <c r="C116" t="s">
        <v>17</v>
      </c>
      <c r="J116" t="s">
        <v>24</v>
      </c>
      <c r="K116" t="s">
        <v>25</v>
      </c>
      <c r="P116">
        <f t="shared" si="18"/>
        <v>3</v>
      </c>
      <c r="Q116">
        <f t="shared" si="19"/>
        <v>1</v>
      </c>
      <c r="R116"/>
      <c r="S116">
        <f t="shared" si="35"/>
        <v>0</v>
      </c>
      <c r="T116">
        <f t="shared" si="20"/>
        <v>1</v>
      </c>
      <c r="U116">
        <f t="shared" si="21"/>
        <v>0</v>
      </c>
      <c r="V116">
        <f t="shared" si="22"/>
        <v>0</v>
      </c>
      <c r="W116">
        <f t="shared" si="23"/>
        <v>0</v>
      </c>
      <c r="X116">
        <f t="shared" si="24"/>
        <v>0</v>
      </c>
      <c r="Y116">
        <f t="shared" si="25"/>
        <v>0</v>
      </c>
      <c r="Z116">
        <f t="shared" si="26"/>
        <v>0</v>
      </c>
      <c r="AA116">
        <f t="shared" si="27"/>
        <v>1</v>
      </c>
      <c r="AB116">
        <f t="shared" si="28"/>
        <v>1</v>
      </c>
      <c r="AC116">
        <f t="shared" si="29"/>
        <v>0</v>
      </c>
      <c r="AD116">
        <f t="shared" si="30"/>
        <v>0</v>
      </c>
      <c r="AE116">
        <f t="shared" si="31"/>
        <v>0</v>
      </c>
      <c r="AF116"/>
      <c r="AG116"/>
      <c r="AH116">
        <f t="shared" si="32"/>
        <v>3</v>
      </c>
      <c r="AI116">
        <f t="shared" si="33"/>
        <v>3</v>
      </c>
      <c r="AJ116" t="str">
        <f t="shared" si="34"/>
        <v>Correct</v>
      </c>
      <c r="AL116" s="96" t="str">
        <f>IFERROR(VLOOKUP(Table1[[#This Row],[RespondentID]],'All Data'!$A:$CO,87,FALSE),"unknown")</f>
        <v>Woman</v>
      </c>
      <c r="AM116" s="96" t="str">
        <f>IFERROR(VLOOKUP(Table1[[#This Row],[RespondentID]],'All Data'!$A:$CO,88,FALSE),"unknown")</f>
        <v>65+ years</v>
      </c>
      <c r="AN116" s="96" t="str">
        <f>IFERROR(VLOOKUP(Table1[[#This Row],[RespondentID]],'All Data'!$A:$CO,89,FALSE),"unknown")</f>
        <v>Suffolk</v>
      </c>
      <c r="AO116" s="96" t="str">
        <f>IFERROR(VLOOKUP(Table1[[#This Row],[RespondentID]],'All Data'!$A:$CO,90,FALSE),"unknown")</f>
        <v>Ridge, 11961</v>
      </c>
      <c r="AP116" s="96" t="str">
        <f>IFERROR(VLOOKUP(Table1[[#This Row],[RespondentID]],'All Data'!$A:$CO,91,FALSE),"unknown")</f>
        <v>White</v>
      </c>
      <c r="AQ116" s="96" t="str">
        <f>IFERROR(VLOOKUP(Table1[[#This Row],[RespondentID]],'All Data'!$A:$CO,92,FALSE),"unknown")</f>
        <v>Hispanic or Latino</v>
      </c>
      <c r="AR116" s="96" t="str">
        <f>IFERROR(VLOOKUP(Table1[[#This Row],[RespondentID]],'All Data'!$A:$CO,93,FALSE),"unknown")</f>
        <v>English</v>
      </c>
      <c r="AS116" s="96" t="str">
        <f>IFERROR(VLOOKUP(Table1[[#This Row],[RespondentID]],'All Data'!$A:$CW,94,FALSE),"unknown")</f>
        <v>$35,000 to $49,999</v>
      </c>
      <c r="AT116" s="96" t="str">
        <f>IFERROR(VLOOKUP(Table1[[#This Row],[RespondentID]],'All Data'!$A:$CW,95,FALSE),"unknown")</f>
        <v>College graduate</v>
      </c>
      <c r="AU116" s="96" t="str">
        <f>IFERROR(VLOOKUP(Table1[[#This Row],[RespondentID]],'All Data'!$A:$CW,96,FALSE),"unknown")</f>
        <v>Retired</v>
      </c>
      <c r="AV116" s="96" t="str">
        <f>IFERROR(VLOOKUP(Table1[[#This Row],[RespondentID]],'All Data'!$A:$CW,97,FALSE),"unknown")</f>
        <v>Yes</v>
      </c>
      <c r="AW116" s="96" t="str">
        <f>IFERROR(VLOOKUP(Table1[[#This Row],[RespondentID]],'All Data'!$A:$CW,98,FALSE),"unknown")</f>
        <v>Medicare</v>
      </c>
      <c r="AX116" s="96" t="str">
        <f>IFERROR(VLOOKUP(Table1[[#This Row],[RespondentID]],'All Data'!$A:$CW,99,FALSE),"unknown")</f>
        <v>Yes</v>
      </c>
    </row>
    <row r="117" spans="1:50">
      <c r="A117">
        <v>114402398759</v>
      </c>
      <c r="D117" t="s">
        <v>18</v>
      </c>
      <c r="G117" t="s">
        <v>21</v>
      </c>
      <c r="J117" t="s">
        <v>24</v>
      </c>
      <c r="P117">
        <f t="shared" si="18"/>
        <v>3</v>
      </c>
      <c r="Q117">
        <f t="shared" si="19"/>
        <v>1</v>
      </c>
      <c r="R117"/>
      <c r="S117">
        <f t="shared" si="35"/>
        <v>0</v>
      </c>
      <c r="T117">
        <f t="shared" si="20"/>
        <v>0</v>
      </c>
      <c r="U117">
        <f t="shared" si="21"/>
        <v>1</v>
      </c>
      <c r="V117">
        <f t="shared" si="22"/>
        <v>0</v>
      </c>
      <c r="W117">
        <f t="shared" si="23"/>
        <v>0</v>
      </c>
      <c r="X117">
        <f t="shared" si="24"/>
        <v>1</v>
      </c>
      <c r="Y117">
        <f t="shared" si="25"/>
        <v>0</v>
      </c>
      <c r="Z117">
        <f t="shared" si="26"/>
        <v>0</v>
      </c>
      <c r="AA117">
        <f t="shared" si="27"/>
        <v>1</v>
      </c>
      <c r="AB117">
        <f t="shared" si="28"/>
        <v>0</v>
      </c>
      <c r="AC117">
        <f t="shared" si="29"/>
        <v>0</v>
      </c>
      <c r="AD117">
        <f t="shared" si="30"/>
        <v>0</v>
      </c>
      <c r="AE117">
        <f t="shared" si="31"/>
        <v>0</v>
      </c>
      <c r="AF117"/>
      <c r="AG117"/>
      <c r="AH117">
        <f t="shared" si="32"/>
        <v>3</v>
      </c>
      <c r="AI117">
        <f t="shared" si="33"/>
        <v>3</v>
      </c>
      <c r="AJ117" t="str">
        <f t="shared" si="34"/>
        <v>Correct</v>
      </c>
      <c r="AL117" s="96" t="str">
        <f>IFERROR(VLOOKUP(Table1[[#This Row],[RespondentID]],'All Data'!$A:$CO,87,FALSE),"unknown")</f>
        <v>Woman</v>
      </c>
      <c r="AM117" s="96" t="str">
        <f>IFERROR(VLOOKUP(Table1[[#This Row],[RespondentID]],'All Data'!$A:$CO,88,FALSE),"unknown")</f>
        <v>65+ years</v>
      </c>
      <c r="AN117" s="96" t="str">
        <f>IFERROR(VLOOKUP(Table1[[#This Row],[RespondentID]],'All Data'!$A:$CO,89,FALSE),"unknown")</f>
        <v>Nassau</v>
      </c>
      <c r="AO117" s="96" t="str">
        <f>IFERROR(VLOOKUP(Table1[[#This Row],[RespondentID]],'All Data'!$A:$CO,90,FALSE),"unknown")</f>
        <v>East Norwich, 11732</v>
      </c>
      <c r="AP117" s="96" t="str">
        <f>IFERROR(VLOOKUP(Table1[[#This Row],[RespondentID]],'All Data'!$A:$CO,91,FALSE),"unknown")</f>
        <v>White</v>
      </c>
      <c r="AQ117" s="96" t="str">
        <f>IFERROR(VLOOKUP(Table1[[#This Row],[RespondentID]],'All Data'!$A:$CO,92,FALSE),"unknown")</f>
        <v>Not Hispanic or Latino</v>
      </c>
      <c r="AR117" s="96" t="str">
        <f>IFERROR(VLOOKUP(Table1[[#This Row],[RespondentID]],'All Data'!$A:$CO,93,FALSE),"unknown")</f>
        <v>English</v>
      </c>
      <c r="AS117" s="96" t="str">
        <f>IFERROR(VLOOKUP(Table1[[#This Row],[RespondentID]],'All Data'!$A:$CW,94,FALSE),"unknown")</f>
        <v>$35,000 to $49,999</v>
      </c>
      <c r="AT117" s="96" t="str">
        <f>IFERROR(VLOOKUP(Table1[[#This Row],[RespondentID]],'All Data'!$A:$CW,95,FALSE),"unknown")</f>
        <v>Some college</v>
      </c>
      <c r="AU117" s="96" t="str">
        <f>IFERROR(VLOOKUP(Table1[[#This Row],[RespondentID]],'All Data'!$A:$CW,96,FALSE),"unknown")</f>
        <v>Retired</v>
      </c>
      <c r="AV117" s="96" t="str">
        <f>IFERROR(VLOOKUP(Table1[[#This Row],[RespondentID]],'All Data'!$A:$CW,97,FALSE),"unknown")</f>
        <v>Yes</v>
      </c>
      <c r="AW117" s="96" t="str">
        <f>IFERROR(VLOOKUP(Table1[[#This Row],[RespondentID]],'All Data'!$A:$CW,98,FALSE),"unknown")</f>
        <v>Medicare</v>
      </c>
      <c r="AX117" s="96" t="str">
        <f>IFERROR(VLOOKUP(Table1[[#This Row],[RespondentID]],'All Data'!$A:$CW,99,FALSE),"unknown")</f>
        <v>Yes</v>
      </c>
    </row>
    <row r="118" spans="1:50">
      <c r="A118">
        <v>114402088307</v>
      </c>
      <c r="C118" t="s">
        <v>17</v>
      </c>
      <c r="H118" t="s">
        <v>22</v>
      </c>
      <c r="K118" t="s">
        <v>25</v>
      </c>
      <c r="P118">
        <f t="shared" si="18"/>
        <v>3</v>
      </c>
      <c r="Q118">
        <f t="shared" si="19"/>
        <v>1</v>
      </c>
      <c r="R118"/>
      <c r="S118">
        <f t="shared" si="35"/>
        <v>0</v>
      </c>
      <c r="T118">
        <f t="shared" si="20"/>
        <v>1</v>
      </c>
      <c r="U118">
        <f t="shared" si="21"/>
        <v>0</v>
      </c>
      <c r="V118">
        <f t="shared" si="22"/>
        <v>0</v>
      </c>
      <c r="W118">
        <f t="shared" si="23"/>
        <v>0</v>
      </c>
      <c r="X118">
        <f t="shared" si="24"/>
        <v>0</v>
      </c>
      <c r="Y118">
        <f t="shared" si="25"/>
        <v>1</v>
      </c>
      <c r="Z118">
        <f t="shared" si="26"/>
        <v>0</v>
      </c>
      <c r="AA118">
        <f t="shared" si="27"/>
        <v>0</v>
      </c>
      <c r="AB118">
        <f t="shared" si="28"/>
        <v>1</v>
      </c>
      <c r="AC118">
        <f t="shared" si="29"/>
        <v>0</v>
      </c>
      <c r="AD118">
        <f t="shared" si="30"/>
        <v>0</v>
      </c>
      <c r="AE118">
        <f t="shared" si="31"/>
        <v>0</v>
      </c>
      <c r="AF118"/>
      <c r="AG118"/>
      <c r="AH118">
        <f t="shared" si="32"/>
        <v>3</v>
      </c>
      <c r="AI118">
        <f t="shared" si="33"/>
        <v>3</v>
      </c>
      <c r="AJ118" t="str">
        <f t="shared" si="34"/>
        <v>Correct</v>
      </c>
      <c r="AL118" s="96" t="str">
        <f>IFERROR(VLOOKUP(Table1[[#This Row],[RespondentID]],'All Data'!$A:$CO,87,FALSE),"unknown")</f>
        <v>Woman</v>
      </c>
      <c r="AM118" s="96" t="str">
        <f>IFERROR(VLOOKUP(Table1[[#This Row],[RespondentID]],'All Data'!$A:$CO,88,FALSE),"unknown")</f>
        <v>65+ years</v>
      </c>
      <c r="AN118" s="96" t="str">
        <f>IFERROR(VLOOKUP(Table1[[#This Row],[RespondentID]],'All Data'!$A:$CO,89,FALSE),"unknown")</f>
        <v>Suffolk</v>
      </c>
      <c r="AO118" s="96" t="str">
        <f>IFERROR(VLOOKUP(Table1[[#This Row],[RespondentID]],'All Data'!$A:$CO,90,FALSE),"unknown")</f>
        <v>Brightwaters, 11718</v>
      </c>
      <c r="AP118" s="96" t="str">
        <f>IFERROR(VLOOKUP(Table1[[#This Row],[RespondentID]],'All Data'!$A:$CO,91,FALSE),"unknown")</f>
        <v>White</v>
      </c>
      <c r="AQ118" s="96" t="str">
        <f>IFERROR(VLOOKUP(Table1[[#This Row],[RespondentID]],'All Data'!$A:$CO,92,FALSE),"unknown")</f>
        <v>Not Hispanic or Latino</v>
      </c>
      <c r="AR118" s="96" t="str">
        <f>IFERROR(VLOOKUP(Table1[[#This Row],[RespondentID]],'All Data'!$A:$CO,93,FALSE),"unknown")</f>
        <v>English</v>
      </c>
      <c r="AS118" s="96" t="str">
        <f>IFERROR(VLOOKUP(Table1[[#This Row],[RespondentID]],'All Data'!$A:$CW,94,FALSE),"unknown")</f>
        <v>$75,000 to $125,000</v>
      </c>
      <c r="AT118" s="96" t="str">
        <f>IFERROR(VLOOKUP(Table1[[#This Row],[RespondentID]],'All Data'!$A:$CW,95,FALSE),"unknown")</f>
        <v>Some college</v>
      </c>
      <c r="AU118" s="96" t="str">
        <f>IFERROR(VLOOKUP(Table1[[#This Row],[RespondentID]],'All Data'!$A:$CW,96,FALSE),"unknown")</f>
        <v>Retired</v>
      </c>
      <c r="AV118" s="96" t="str">
        <f>IFERROR(VLOOKUP(Table1[[#This Row],[RespondentID]],'All Data'!$A:$CW,97,FALSE),"unknown")</f>
        <v>Yes</v>
      </c>
      <c r="AW118" s="96" t="str">
        <f>IFERROR(VLOOKUP(Table1[[#This Row],[RespondentID]],'All Data'!$A:$CW,98,FALSE),"unknown")</f>
        <v>Medicare, Private/Commercial</v>
      </c>
      <c r="AX118" s="96" t="str">
        <f>IFERROR(VLOOKUP(Table1[[#This Row],[RespondentID]],'All Data'!$A:$CW,99,FALSE),"unknown")</f>
        <v>Yes</v>
      </c>
    </row>
    <row r="119" spans="1:50">
      <c r="A119">
        <v>114401476090</v>
      </c>
      <c r="D119" t="s">
        <v>18</v>
      </c>
      <c r="E119" t="s">
        <v>19</v>
      </c>
      <c r="J119" t="s">
        <v>24</v>
      </c>
      <c r="M119" t="s">
        <v>27</v>
      </c>
      <c r="P119">
        <f t="shared" si="18"/>
        <v>4</v>
      </c>
      <c r="Q119">
        <f t="shared" si="19"/>
        <v>0.75</v>
      </c>
      <c r="R119"/>
      <c r="S119">
        <f t="shared" si="35"/>
        <v>0</v>
      </c>
      <c r="T119">
        <f t="shared" si="20"/>
        <v>0</v>
      </c>
      <c r="U119">
        <f t="shared" si="21"/>
        <v>0.75</v>
      </c>
      <c r="V119">
        <f t="shared" si="22"/>
        <v>0.75</v>
      </c>
      <c r="W119">
        <f t="shared" si="23"/>
        <v>0</v>
      </c>
      <c r="X119">
        <f t="shared" si="24"/>
        <v>0</v>
      </c>
      <c r="Y119">
        <f t="shared" si="25"/>
        <v>0</v>
      </c>
      <c r="Z119">
        <f t="shared" si="26"/>
        <v>0</v>
      </c>
      <c r="AA119">
        <f t="shared" si="27"/>
        <v>0.75</v>
      </c>
      <c r="AB119">
        <f t="shared" si="28"/>
        <v>0</v>
      </c>
      <c r="AC119">
        <f t="shared" si="29"/>
        <v>0</v>
      </c>
      <c r="AD119">
        <f t="shared" si="30"/>
        <v>0.75</v>
      </c>
      <c r="AE119">
        <f t="shared" si="31"/>
        <v>0</v>
      </c>
      <c r="AF119"/>
      <c r="AG119"/>
      <c r="AH119">
        <f t="shared" si="32"/>
        <v>3</v>
      </c>
      <c r="AI119">
        <f t="shared" si="33"/>
        <v>4</v>
      </c>
      <c r="AJ119" t="str">
        <f t="shared" si="34"/>
        <v>Correct</v>
      </c>
      <c r="AL119" s="96" t="str">
        <f>IFERROR(VLOOKUP(Table1[[#This Row],[RespondentID]],'All Data'!$A:$CO,87,FALSE),"unknown")</f>
        <v>Woman</v>
      </c>
      <c r="AM119" s="96" t="str">
        <f>IFERROR(VLOOKUP(Table1[[#This Row],[RespondentID]],'All Data'!$A:$CO,88,FALSE),"unknown")</f>
        <v>65+ years</v>
      </c>
      <c r="AN119" s="96" t="str">
        <f>IFERROR(VLOOKUP(Table1[[#This Row],[RespondentID]],'All Data'!$A:$CO,89,FALSE),"unknown")</f>
        <v>Suffolk</v>
      </c>
      <c r="AO119" s="96">
        <f>IFERROR(VLOOKUP(Table1[[#This Row],[RespondentID]],'All Data'!$A:$CO,90,FALSE),"unknown")</f>
        <v>0</v>
      </c>
      <c r="AP119" s="96">
        <f>IFERROR(VLOOKUP(Table1[[#This Row],[RespondentID]],'All Data'!$A:$CO,91,FALSE),"unknown")</f>
        <v>0</v>
      </c>
      <c r="AQ119" s="96">
        <f>IFERROR(VLOOKUP(Table1[[#This Row],[RespondentID]],'All Data'!$A:$CO,92,FALSE),"unknown")</f>
        <v>0</v>
      </c>
      <c r="AR119" s="96">
        <f>IFERROR(VLOOKUP(Table1[[#This Row],[RespondentID]],'All Data'!$A:$CO,93,FALSE),"unknown")</f>
        <v>0</v>
      </c>
      <c r="AS119" s="96">
        <f>IFERROR(VLOOKUP(Table1[[#This Row],[RespondentID]],'All Data'!$A:$CW,94,FALSE),"unknown")</f>
        <v>0</v>
      </c>
      <c r="AT119" s="96">
        <f>IFERROR(VLOOKUP(Table1[[#This Row],[RespondentID]],'All Data'!$A:$CW,95,FALSE),"unknown")</f>
        <v>0</v>
      </c>
      <c r="AU119" s="96">
        <f>IFERROR(VLOOKUP(Table1[[#This Row],[RespondentID]],'All Data'!$A:$CW,96,FALSE),"unknown")</f>
        <v>0</v>
      </c>
      <c r="AV119" s="96">
        <f>IFERROR(VLOOKUP(Table1[[#This Row],[RespondentID]],'All Data'!$A:$CW,97,FALSE),"unknown")</f>
        <v>0</v>
      </c>
      <c r="AW119" s="96">
        <f>IFERROR(VLOOKUP(Table1[[#This Row],[RespondentID]],'All Data'!$A:$CW,98,FALSE),"unknown")</f>
        <v>0</v>
      </c>
      <c r="AX119" s="96">
        <f>IFERROR(VLOOKUP(Table1[[#This Row],[RespondentID]],'All Data'!$A:$CW,99,FALSE),"unknown")</f>
        <v>0</v>
      </c>
    </row>
    <row r="120" spans="1:50">
      <c r="A120">
        <v>114399803039</v>
      </c>
      <c r="C120" t="s">
        <v>17</v>
      </c>
      <c r="P120">
        <f t="shared" si="18"/>
        <v>1</v>
      </c>
      <c r="Q120">
        <f t="shared" si="19"/>
        <v>3</v>
      </c>
      <c r="R120"/>
      <c r="S120">
        <f t="shared" si="35"/>
        <v>0</v>
      </c>
      <c r="T120">
        <f t="shared" si="20"/>
        <v>1</v>
      </c>
      <c r="U120">
        <f t="shared" si="21"/>
        <v>0</v>
      </c>
      <c r="V120">
        <f t="shared" si="22"/>
        <v>0</v>
      </c>
      <c r="W120">
        <f t="shared" si="23"/>
        <v>0</v>
      </c>
      <c r="X120">
        <f t="shared" si="24"/>
        <v>0</v>
      </c>
      <c r="Y120">
        <f t="shared" si="25"/>
        <v>0</v>
      </c>
      <c r="Z120">
        <f t="shared" si="26"/>
        <v>0</v>
      </c>
      <c r="AA120">
        <f t="shared" si="27"/>
        <v>0</v>
      </c>
      <c r="AB120">
        <f t="shared" si="28"/>
        <v>0</v>
      </c>
      <c r="AC120">
        <f t="shared" si="29"/>
        <v>0</v>
      </c>
      <c r="AD120">
        <f t="shared" si="30"/>
        <v>0</v>
      </c>
      <c r="AE120">
        <f t="shared" si="31"/>
        <v>0</v>
      </c>
      <c r="AF120"/>
      <c r="AG120"/>
      <c r="AH120">
        <f t="shared" si="32"/>
        <v>1</v>
      </c>
      <c r="AI120">
        <f t="shared" si="33"/>
        <v>1</v>
      </c>
      <c r="AJ120" t="str">
        <f t="shared" si="34"/>
        <v>Correct</v>
      </c>
      <c r="AL120" s="96" t="str">
        <f>IFERROR(VLOOKUP(Table1[[#This Row],[RespondentID]],'All Data'!$A:$CO,87,FALSE),"unknown")</f>
        <v>Woman</v>
      </c>
      <c r="AM120" s="96" t="str">
        <f>IFERROR(VLOOKUP(Table1[[#This Row],[RespondentID]],'All Data'!$A:$CO,88,FALSE),"unknown")</f>
        <v>65+ years</v>
      </c>
      <c r="AN120" s="96" t="str">
        <f>IFERROR(VLOOKUP(Table1[[#This Row],[RespondentID]],'All Data'!$A:$CO,89,FALSE),"unknown")</f>
        <v>Nassau</v>
      </c>
      <c r="AO120" s="96" t="str">
        <f>IFERROR(VLOOKUP(Table1[[#This Row],[RespondentID]],'All Data'!$A:$CO,90,FALSE),"unknown")</f>
        <v>Bethpage, 11714</v>
      </c>
      <c r="AP120" s="96" t="str">
        <f>IFERROR(VLOOKUP(Table1[[#This Row],[RespondentID]],'All Data'!$A:$CO,91,FALSE),"unknown")</f>
        <v>White</v>
      </c>
      <c r="AQ120" s="96" t="str">
        <f>IFERROR(VLOOKUP(Table1[[#This Row],[RespondentID]],'All Data'!$A:$CO,92,FALSE),"unknown")</f>
        <v>Not Hispanic or Latino</v>
      </c>
      <c r="AR120" s="96" t="str">
        <f>IFERROR(VLOOKUP(Table1[[#This Row],[RespondentID]],'All Data'!$A:$CO,93,FALSE),"unknown")</f>
        <v>English</v>
      </c>
      <c r="AS120" s="96" t="str">
        <f>IFERROR(VLOOKUP(Table1[[#This Row],[RespondentID]],'All Data'!$A:$CW,94,FALSE),"unknown")</f>
        <v>$75,000 to $125,000</v>
      </c>
      <c r="AT120" s="96" t="str">
        <f>IFERROR(VLOOKUP(Table1[[#This Row],[RespondentID]],'All Data'!$A:$CW,95,FALSE),"unknown")</f>
        <v>Graduate school</v>
      </c>
      <c r="AU120" s="96" t="str">
        <f>IFERROR(VLOOKUP(Table1[[#This Row],[RespondentID]],'All Data'!$A:$CW,96,FALSE),"unknown")</f>
        <v>Retired</v>
      </c>
      <c r="AV120" s="96" t="str">
        <f>IFERROR(VLOOKUP(Table1[[#This Row],[RespondentID]],'All Data'!$A:$CW,97,FALSE),"unknown")</f>
        <v>Yes</v>
      </c>
      <c r="AW120" s="96" t="str">
        <f>IFERROR(VLOOKUP(Table1[[#This Row],[RespondentID]],'All Data'!$A:$CW,98,FALSE),"unknown")</f>
        <v>Medicare, Private/Commercial</v>
      </c>
      <c r="AX120" s="96" t="str">
        <f>IFERROR(VLOOKUP(Table1[[#This Row],[RespondentID]],'All Data'!$A:$CW,99,FALSE),"unknown")</f>
        <v>Yes</v>
      </c>
    </row>
    <row r="121" spans="1:50">
      <c r="A121">
        <v>114399600906</v>
      </c>
      <c r="H121" t="s">
        <v>22</v>
      </c>
      <c r="I121" t="s">
        <v>23</v>
      </c>
      <c r="L121" t="s">
        <v>26</v>
      </c>
      <c r="P121">
        <f t="shared" si="18"/>
        <v>3</v>
      </c>
      <c r="Q121">
        <f t="shared" si="19"/>
        <v>1</v>
      </c>
      <c r="R121"/>
      <c r="S121">
        <f t="shared" si="35"/>
        <v>0</v>
      </c>
      <c r="T121">
        <f t="shared" si="20"/>
        <v>0</v>
      </c>
      <c r="U121">
        <f t="shared" si="21"/>
        <v>0</v>
      </c>
      <c r="V121">
        <f t="shared" si="22"/>
        <v>0</v>
      </c>
      <c r="W121">
        <f t="shared" si="23"/>
        <v>0</v>
      </c>
      <c r="X121">
        <f t="shared" si="24"/>
        <v>0</v>
      </c>
      <c r="Y121">
        <f t="shared" si="25"/>
        <v>1</v>
      </c>
      <c r="Z121">
        <f t="shared" si="26"/>
        <v>1</v>
      </c>
      <c r="AA121">
        <f t="shared" si="27"/>
        <v>0</v>
      </c>
      <c r="AB121">
        <f t="shared" si="28"/>
        <v>0</v>
      </c>
      <c r="AC121">
        <f t="shared" si="29"/>
        <v>1</v>
      </c>
      <c r="AD121">
        <f t="shared" si="30"/>
        <v>0</v>
      </c>
      <c r="AE121">
        <f t="shared" si="31"/>
        <v>0</v>
      </c>
      <c r="AF121"/>
      <c r="AG121"/>
      <c r="AH121">
        <f t="shared" si="32"/>
        <v>3</v>
      </c>
      <c r="AI121">
        <f t="shared" si="33"/>
        <v>3</v>
      </c>
      <c r="AJ121" t="str">
        <f t="shared" si="34"/>
        <v>Correct</v>
      </c>
      <c r="AL121" s="96" t="str">
        <f>IFERROR(VLOOKUP(Table1[[#This Row],[RespondentID]],'All Data'!$A:$CO,87,FALSE),"unknown")</f>
        <v>Woman</v>
      </c>
      <c r="AM121" s="96" t="str">
        <f>IFERROR(VLOOKUP(Table1[[#This Row],[RespondentID]],'All Data'!$A:$CO,88,FALSE),"unknown")</f>
        <v>65+ years</v>
      </c>
      <c r="AN121" s="96" t="str">
        <f>IFERROR(VLOOKUP(Table1[[#This Row],[RespondentID]],'All Data'!$A:$CO,89,FALSE),"unknown")</f>
        <v>Nassau</v>
      </c>
      <c r="AO121" s="96" t="str">
        <f>IFERROR(VLOOKUP(Table1[[#This Row],[RespondentID]],'All Data'!$A:$CO,90,FALSE),"unknown")</f>
        <v>Freeport, 11520</v>
      </c>
      <c r="AP121" s="96" t="str">
        <f>IFERROR(VLOOKUP(Table1[[#This Row],[RespondentID]],'All Data'!$A:$CO,91,FALSE),"unknown")</f>
        <v>White</v>
      </c>
      <c r="AQ121" s="96" t="str">
        <f>IFERROR(VLOOKUP(Table1[[#This Row],[RespondentID]],'All Data'!$A:$CO,92,FALSE),"unknown")</f>
        <v>Not Hispanic or Latino</v>
      </c>
      <c r="AR121" s="96" t="str">
        <f>IFERROR(VLOOKUP(Table1[[#This Row],[RespondentID]],'All Data'!$A:$CO,93,FALSE),"unknown")</f>
        <v>English</v>
      </c>
      <c r="AS121" s="96" t="str">
        <f>IFERROR(VLOOKUP(Table1[[#This Row],[RespondentID]],'All Data'!$A:$CW,94,FALSE),"unknown")</f>
        <v>$50,000 to $74,999</v>
      </c>
      <c r="AT121" s="96" t="str">
        <f>IFERROR(VLOOKUP(Table1[[#This Row],[RespondentID]],'All Data'!$A:$CW,95,FALSE),"unknown")</f>
        <v>Other (please specify)</v>
      </c>
      <c r="AU121" s="96" t="str">
        <f>IFERROR(VLOOKUP(Table1[[#This Row],[RespondentID]],'All Data'!$A:$CW,96,FALSE),"unknown")</f>
        <v>Retired</v>
      </c>
      <c r="AV121" s="96" t="str">
        <f>IFERROR(VLOOKUP(Table1[[#This Row],[RespondentID]],'All Data'!$A:$CW,97,FALSE),"unknown")</f>
        <v>Yes</v>
      </c>
      <c r="AW121" s="96" t="str">
        <f>IFERROR(VLOOKUP(Table1[[#This Row],[RespondentID]],'All Data'!$A:$CW,98,FALSE),"unknown")</f>
        <v>Medicare</v>
      </c>
      <c r="AX121" s="96" t="str">
        <f>IFERROR(VLOOKUP(Table1[[#This Row],[RespondentID]],'All Data'!$A:$CW,99,FALSE),"unknown")</f>
        <v>Yes</v>
      </c>
    </row>
    <row r="122" spans="1:50">
      <c r="A122">
        <v>114399512994</v>
      </c>
      <c r="C122" t="s">
        <v>17</v>
      </c>
      <c r="L122" t="s">
        <v>26</v>
      </c>
      <c r="M122" t="s">
        <v>27</v>
      </c>
      <c r="P122">
        <f t="shared" si="18"/>
        <v>3</v>
      </c>
      <c r="Q122">
        <f t="shared" si="19"/>
        <v>1</v>
      </c>
      <c r="R122"/>
      <c r="S122">
        <f t="shared" si="35"/>
        <v>0</v>
      </c>
      <c r="T122">
        <f t="shared" si="20"/>
        <v>1</v>
      </c>
      <c r="U122">
        <f t="shared" si="21"/>
        <v>0</v>
      </c>
      <c r="V122">
        <f t="shared" si="22"/>
        <v>0</v>
      </c>
      <c r="W122">
        <f t="shared" si="23"/>
        <v>0</v>
      </c>
      <c r="X122">
        <f t="shared" si="24"/>
        <v>0</v>
      </c>
      <c r="Y122">
        <f t="shared" si="25"/>
        <v>0</v>
      </c>
      <c r="Z122">
        <f t="shared" si="26"/>
        <v>0</v>
      </c>
      <c r="AA122">
        <f t="shared" si="27"/>
        <v>0</v>
      </c>
      <c r="AB122">
        <f t="shared" si="28"/>
        <v>0</v>
      </c>
      <c r="AC122">
        <f t="shared" si="29"/>
        <v>1</v>
      </c>
      <c r="AD122">
        <f t="shared" si="30"/>
        <v>1</v>
      </c>
      <c r="AE122">
        <f t="shared" si="31"/>
        <v>0</v>
      </c>
      <c r="AF122"/>
      <c r="AG122"/>
      <c r="AH122">
        <f t="shared" si="32"/>
        <v>3</v>
      </c>
      <c r="AI122">
        <f t="shared" si="33"/>
        <v>3</v>
      </c>
      <c r="AJ122" t="str">
        <f t="shared" si="34"/>
        <v>Correct</v>
      </c>
      <c r="AL122" s="96" t="str">
        <f>IFERROR(VLOOKUP(Table1[[#This Row],[RespondentID]],'All Data'!$A:$CO,87,FALSE),"unknown")</f>
        <v>Woman</v>
      </c>
      <c r="AM122" s="96" t="str">
        <f>IFERROR(VLOOKUP(Table1[[#This Row],[RespondentID]],'All Data'!$A:$CO,88,FALSE),"unknown")</f>
        <v>55-64 years</v>
      </c>
      <c r="AN122" s="96" t="str">
        <f>IFERROR(VLOOKUP(Table1[[#This Row],[RespondentID]],'All Data'!$A:$CO,89,FALSE),"unknown")</f>
        <v>Nassau</v>
      </c>
      <c r="AO122" s="96" t="str">
        <f>IFERROR(VLOOKUP(Table1[[#This Row],[RespondentID]],'All Data'!$A:$CO,90,FALSE),"unknown")</f>
        <v>Farmingdale, 11735</v>
      </c>
      <c r="AP122" s="96" t="str">
        <f>IFERROR(VLOOKUP(Table1[[#This Row],[RespondentID]],'All Data'!$A:$CO,91,FALSE),"unknown")</f>
        <v>White</v>
      </c>
      <c r="AQ122" s="96" t="str">
        <f>IFERROR(VLOOKUP(Table1[[#This Row],[RespondentID]],'All Data'!$A:$CO,92,FALSE),"unknown")</f>
        <v>Not Hispanic or Latino</v>
      </c>
      <c r="AR122" s="96" t="str">
        <f>IFERROR(VLOOKUP(Table1[[#This Row],[RespondentID]],'All Data'!$A:$CO,93,FALSE),"unknown")</f>
        <v>English</v>
      </c>
      <c r="AS122" s="96" t="str">
        <f>IFERROR(VLOOKUP(Table1[[#This Row],[RespondentID]],'All Data'!$A:$CW,94,FALSE),"unknown")</f>
        <v>$75,000 to $125,000</v>
      </c>
      <c r="AT122" s="96" t="str">
        <f>IFERROR(VLOOKUP(Table1[[#This Row],[RespondentID]],'All Data'!$A:$CW,95,FALSE),"unknown")</f>
        <v>Graduate school</v>
      </c>
      <c r="AU122" s="96" t="str">
        <f>IFERROR(VLOOKUP(Table1[[#This Row],[RespondentID]],'All Data'!$A:$CW,96,FALSE),"unknown")</f>
        <v>Retired</v>
      </c>
      <c r="AV122" s="96" t="str">
        <f>IFERROR(VLOOKUP(Table1[[#This Row],[RespondentID]],'All Data'!$A:$CW,97,FALSE),"unknown")</f>
        <v>Yes</v>
      </c>
      <c r="AW122" s="96" t="str">
        <f>IFERROR(VLOOKUP(Table1[[#This Row],[RespondentID]],'All Data'!$A:$CW,98,FALSE),"unknown")</f>
        <v>Private/Commercial</v>
      </c>
      <c r="AX122" s="96" t="str">
        <f>IFERROR(VLOOKUP(Table1[[#This Row],[RespondentID]],'All Data'!$A:$CW,99,FALSE),"unknown")</f>
        <v>Yes</v>
      </c>
    </row>
    <row r="123" spans="1:50">
      <c r="A123">
        <v>114399409857</v>
      </c>
      <c r="G123" t="s">
        <v>21</v>
      </c>
      <c r="I123" t="s">
        <v>23</v>
      </c>
      <c r="M123" t="s">
        <v>27</v>
      </c>
      <c r="P123">
        <f t="shared" si="18"/>
        <v>3</v>
      </c>
      <c r="Q123">
        <f t="shared" si="19"/>
        <v>1</v>
      </c>
      <c r="R123"/>
      <c r="S123">
        <f t="shared" si="35"/>
        <v>0</v>
      </c>
      <c r="T123">
        <f t="shared" si="20"/>
        <v>0</v>
      </c>
      <c r="U123">
        <f t="shared" si="21"/>
        <v>0</v>
      </c>
      <c r="V123">
        <f t="shared" si="22"/>
        <v>0</v>
      </c>
      <c r="W123">
        <f t="shared" si="23"/>
        <v>0</v>
      </c>
      <c r="X123">
        <f t="shared" si="24"/>
        <v>1</v>
      </c>
      <c r="Y123">
        <f t="shared" si="25"/>
        <v>0</v>
      </c>
      <c r="Z123">
        <f t="shared" si="26"/>
        <v>1</v>
      </c>
      <c r="AA123">
        <f t="shared" si="27"/>
        <v>0</v>
      </c>
      <c r="AB123">
        <f t="shared" si="28"/>
        <v>0</v>
      </c>
      <c r="AC123">
        <f t="shared" si="29"/>
        <v>0</v>
      </c>
      <c r="AD123">
        <f t="shared" si="30"/>
        <v>1</v>
      </c>
      <c r="AE123">
        <f t="shared" si="31"/>
        <v>0</v>
      </c>
      <c r="AF123"/>
      <c r="AG123"/>
      <c r="AH123">
        <f t="shared" si="32"/>
        <v>3</v>
      </c>
      <c r="AI123">
        <f t="shared" si="33"/>
        <v>3</v>
      </c>
      <c r="AJ123" t="str">
        <f t="shared" si="34"/>
        <v>Correct</v>
      </c>
      <c r="AL123" s="96" t="str">
        <f>IFERROR(VLOOKUP(Table1[[#This Row],[RespondentID]],'All Data'!$A:$CO,87,FALSE),"unknown")</f>
        <v>Woman</v>
      </c>
      <c r="AM123" s="96" t="str">
        <f>IFERROR(VLOOKUP(Table1[[#This Row],[RespondentID]],'All Data'!$A:$CO,88,FALSE),"unknown")</f>
        <v>55-64 years</v>
      </c>
      <c r="AN123" s="96" t="str">
        <f>IFERROR(VLOOKUP(Table1[[#This Row],[RespondentID]],'All Data'!$A:$CO,89,FALSE),"unknown")</f>
        <v>Suffolk</v>
      </c>
      <c r="AO123" s="96" t="str">
        <f>IFERROR(VLOOKUP(Table1[[#This Row],[RespondentID]],'All Data'!$A:$CO,90,FALSE),"unknown")</f>
        <v>Ronkonkoma, 11779</v>
      </c>
      <c r="AP123" s="96" t="str">
        <f>IFERROR(VLOOKUP(Table1[[#This Row],[RespondentID]],'All Data'!$A:$CO,91,FALSE),"unknown")</f>
        <v>White</v>
      </c>
      <c r="AQ123" s="96" t="str">
        <f>IFERROR(VLOOKUP(Table1[[#This Row],[RespondentID]],'All Data'!$A:$CO,92,FALSE),"unknown")</f>
        <v>Not Hispanic or Latino</v>
      </c>
      <c r="AR123" s="96" t="str">
        <f>IFERROR(VLOOKUP(Table1[[#This Row],[RespondentID]],'All Data'!$A:$CO,93,FALSE),"unknown")</f>
        <v>English</v>
      </c>
      <c r="AS123" s="96" t="str">
        <f>IFERROR(VLOOKUP(Table1[[#This Row],[RespondentID]],'All Data'!$A:$CW,94,FALSE),"unknown")</f>
        <v>$75,000 to $125,000</v>
      </c>
      <c r="AT123" s="96" t="str">
        <f>IFERROR(VLOOKUP(Table1[[#This Row],[RespondentID]],'All Data'!$A:$CW,95,FALSE),"unknown")</f>
        <v>Some college</v>
      </c>
      <c r="AU123" s="96" t="str">
        <f>IFERROR(VLOOKUP(Table1[[#This Row],[RespondentID]],'All Data'!$A:$CW,96,FALSE),"unknown")</f>
        <v>Retired</v>
      </c>
      <c r="AV123" s="96" t="str">
        <f>IFERROR(VLOOKUP(Table1[[#This Row],[RespondentID]],'All Data'!$A:$CW,97,FALSE),"unknown")</f>
        <v>Yes</v>
      </c>
      <c r="AW123" s="96" t="str">
        <f>IFERROR(VLOOKUP(Table1[[#This Row],[RespondentID]],'All Data'!$A:$CW,98,FALSE),"unknown")</f>
        <v>Private/Commercial</v>
      </c>
      <c r="AX123" s="96" t="str">
        <f>IFERROR(VLOOKUP(Table1[[#This Row],[RespondentID]],'All Data'!$A:$CW,99,FALSE),"unknown")</f>
        <v>Yes</v>
      </c>
    </row>
    <row r="124" spans="1:50">
      <c r="A124">
        <v>114399379446</v>
      </c>
      <c r="C124" t="s">
        <v>17</v>
      </c>
      <c r="P124">
        <f t="shared" si="18"/>
        <v>1</v>
      </c>
      <c r="Q124">
        <f t="shared" si="19"/>
        <v>3</v>
      </c>
      <c r="R124"/>
      <c r="S124">
        <f t="shared" si="35"/>
        <v>0</v>
      </c>
      <c r="T124">
        <f t="shared" si="20"/>
        <v>1</v>
      </c>
      <c r="U124">
        <f t="shared" si="21"/>
        <v>0</v>
      </c>
      <c r="V124">
        <f t="shared" si="22"/>
        <v>0</v>
      </c>
      <c r="W124">
        <f t="shared" si="23"/>
        <v>0</v>
      </c>
      <c r="X124">
        <f t="shared" si="24"/>
        <v>0</v>
      </c>
      <c r="Y124">
        <f t="shared" si="25"/>
        <v>0</v>
      </c>
      <c r="Z124">
        <f t="shared" si="26"/>
        <v>0</v>
      </c>
      <c r="AA124">
        <f t="shared" si="27"/>
        <v>0</v>
      </c>
      <c r="AB124">
        <f t="shared" si="28"/>
        <v>0</v>
      </c>
      <c r="AC124">
        <f t="shared" si="29"/>
        <v>0</v>
      </c>
      <c r="AD124">
        <f t="shared" si="30"/>
        <v>0</v>
      </c>
      <c r="AE124">
        <f t="shared" si="31"/>
        <v>0</v>
      </c>
      <c r="AF124"/>
      <c r="AG124"/>
      <c r="AH124">
        <f t="shared" si="32"/>
        <v>1</v>
      </c>
      <c r="AI124">
        <f t="shared" si="33"/>
        <v>1</v>
      </c>
      <c r="AJ124" t="str">
        <f t="shared" si="34"/>
        <v>Correct</v>
      </c>
      <c r="AL124" s="96" t="str">
        <f>IFERROR(VLOOKUP(Table1[[#This Row],[RespondentID]],'All Data'!$A:$CO,87,FALSE),"unknown")</f>
        <v>Woman</v>
      </c>
      <c r="AM124" s="96" t="str">
        <f>IFERROR(VLOOKUP(Table1[[#This Row],[RespondentID]],'All Data'!$A:$CO,88,FALSE),"unknown")</f>
        <v>65+ years</v>
      </c>
      <c r="AN124" s="96" t="str">
        <f>IFERROR(VLOOKUP(Table1[[#This Row],[RespondentID]],'All Data'!$A:$CO,89,FALSE),"unknown")</f>
        <v>Suffolk</v>
      </c>
      <c r="AO124" s="96" t="str">
        <f>IFERROR(VLOOKUP(Table1[[#This Row],[RespondentID]],'All Data'!$A:$CO,90,FALSE),"unknown")</f>
        <v>West Islip, 11795</v>
      </c>
      <c r="AP124" s="96" t="str">
        <f>IFERROR(VLOOKUP(Table1[[#This Row],[RespondentID]],'All Data'!$A:$CO,91,FALSE),"unknown")</f>
        <v>White</v>
      </c>
      <c r="AQ124" s="96" t="str">
        <f>IFERROR(VLOOKUP(Table1[[#This Row],[RespondentID]],'All Data'!$A:$CO,92,FALSE),"unknown")</f>
        <v>Not Hispanic or Latino</v>
      </c>
      <c r="AR124" s="96" t="str">
        <f>IFERROR(VLOOKUP(Table1[[#This Row],[RespondentID]],'All Data'!$A:$CO,93,FALSE),"unknown")</f>
        <v>English</v>
      </c>
      <c r="AS124" s="96" t="str">
        <f>IFERROR(VLOOKUP(Table1[[#This Row],[RespondentID]],'All Data'!$A:$CW,94,FALSE),"unknown")</f>
        <v>$20,000 to $34,999</v>
      </c>
      <c r="AT124" s="96" t="str">
        <f>IFERROR(VLOOKUP(Table1[[#This Row],[RespondentID]],'All Data'!$A:$CW,95,FALSE),"unknown")</f>
        <v>Other (please specify)</v>
      </c>
      <c r="AU124" s="96" t="str">
        <f>IFERROR(VLOOKUP(Table1[[#This Row],[RespondentID]],'All Data'!$A:$CW,96,FALSE),"unknown")</f>
        <v>Retired</v>
      </c>
      <c r="AV124" s="96" t="str">
        <f>IFERROR(VLOOKUP(Table1[[#This Row],[RespondentID]],'All Data'!$A:$CW,97,FALSE),"unknown")</f>
        <v>Yes</v>
      </c>
      <c r="AW124" s="96" t="str">
        <f>IFERROR(VLOOKUP(Table1[[#This Row],[RespondentID]],'All Data'!$A:$CW,98,FALSE),"unknown")</f>
        <v>Medicare</v>
      </c>
      <c r="AX124" s="96" t="str">
        <f>IFERROR(VLOOKUP(Table1[[#This Row],[RespondentID]],'All Data'!$A:$CW,99,FALSE),"unknown")</f>
        <v>Yes</v>
      </c>
    </row>
    <row r="125" spans="1:50">
      <c r="A125">
        <v>114398809743</v>
      </c>
      <c r="C125" t="s">
        <v>17</v>
      </c>
      <c r="J125" t="s">
        <v>24</v>
      </c>
      <c r="L125" t="s">
        <v>26</v>
      </c>
      <c r="P125">
        <f t="shared" si="18"/>
        <v>3</v>
      </c>
      <c r="Q125">
        <f t="shared" si="19"/>
        <v>1</v>
      </c>
      <c r="R125"/>
      <c r="S125">
        <f t="shared" si="35"/>
        <v>0</v>
      </c>
      <c r="T125">
        <f t="shared" si="20"/>
        <v>1</v>
      </c>
      <c r="U125">
        <f t="shared" si="21"/>
        <v>0</v>
      </c>
      <c r="V125">
        <f t="shared" si="22"/>
        <v>0</v>
      </c>
      <c r="W125">
        <f t="shared" si="23"/>
        <v>0</v>
      </c>
      <c r="X125">
        <f t="shared" si="24"/>
        <v>0</v>
      </c>
      <c r="Y125">
        <f t="shared" si="25"/>
        <v>0</v>
      </c>
      <c r="Z125">
        <f t="shared" si="26"/>
        <v>0</v>
      </c>
      <c r="AA125">
        <f t="shared" si="27"/>
        <v>1</v>
      </c>
      <c r="AB125">
        <f t="shared" si="28"/>
        <v>0</v>
      </c>
      <c r="AC125">
        <f t="shared" si="29"/>
        <v>1</v>
      </c>
      <c r="AD125">
        <f t="shared" si="30"/>
        <v>0</v>
      </c>
      <c r="AE125">
        <f t="shared" si="31"/>
        <v>0</v>
      </c>
      <c r="AF125"/>
      <c r="AG125"/>
      <c r="AH125">
        <f t="shared" si="32"/>
        <v>3</v>
      </c>
      <c r="AI125">
        <f t="shared" si="33"/>
        <v>3</v>
      </c>
      <c r="AJ125" t="str">
        <f t="shared" si="34"/>
        <v>Correct</v>
      </c>
      <c r="AL125" s="96" t="str">
        <f>IFERROR(VLOOKUP(Table1[[#This Row],[RespondentID]],'All Data'!$A:$CO,87,FALSE),"unknown")</f>
        <v>Woman</v>
      </c>
      <c r="AM125" s="96" t="str">
        <f>IFERROR(VLOOKUP(Table1[[#This Row],[RespondentID]],'All Data'!$A:$CO,88,FALSE),"unknown")</f>
        <v>45-54 years</v>
      </c>
      <c r="AN125" s="96" t="str">
        <f>IFERROR(VLOOKUP(Table1[[#This Row],[RespondentID]],'All Data'!$A:$CO,89,FALSE),"unknown")</f>
        <v>Suffolk</v>
      </c>
      <c r="AO125" s="96" t="str">
        <f>IFERROR(VLOOKUP(Table1[[#This Row],[RespondentID]],'All Data'!$A:$CO,90,FALSE),"unknown")</f>
        <v>Lindenhurst, 11757</v>
      </c>
      <c r="AP125" s="96" t="str">
        <f>IFERROR(VLOOKUP(Table1[[#This Row],[RespondentID]],'All Data'!$A:$CO,91,FALSE),"unknown")</f>
        <v>White</v>
      </c>
      <c r="AQ125" s="96" t="str">
        <f>IFERROR(VLOOKUP(Table1[[#This Row],[RespondentID]],'All Data'!$A:$CO,92,FALSE),"unknown")</f>
        <v>Not Hispanic or Latino</v>
      </c>
      <c r="AR125" s="96" t="str">
        <f>IFERROR(VLOOKUP(Table1[[#This Row],[RespondentID]],'All Data'!$A:$CO,93,FALSE),"unknown")</f>
        <v>English</v>
      </c>
      <c r="AS125" s="96" t="str">
        <f>IFERROR(VLOOKUP(Table1[[#This Row],[RespondentID]],'All Data'!$A:$CW,94,FALSE),"unknown")</f>
        <v>$75,000 to $125,000</v>
      </c>
      <c r="AT125" s="96" t="str">
        <f>IFERROR(VLOOKUP(Table1[[#This Row],[RespondentID]],'All Data'!$A:$CW,95,FALSE),"unknown")</f>
        <v>Other (please specify)</v>
      </c>
      <c r="AU125" s="96" t="str">
        <f>IFERROR(VLOOKUP(Table1[[#This Row],[RespondentID]],'All Data'!$A:$CW,96,FALSE),"unknown")</f>
        <v>Employed for wages</v>
      </c>
      <c r="AV125" s="96" t="str">
        <f>IFERROR(VLOOKUP(Table1[[#This Row],[RespondentID]],'All Data'!$A:$CW,97,FALSE),"unknown")</f>
        <v>Yes</v>
      </c>
      <c r="AW125" s="96" t="str">
        <f>IFERROR(VLOOKUP(Table1[[#This Row],[RespondentID]],'All Data'!$A:$CW,98,FALSE),"unknown")</f>
        <v>Private/Commercial</v>
      </c>
      <c r="AX125" s="96" t="str">
        <f>IFERROR(VLOOKUP(Table1[[#This Row],[RespondentID]],'All Data'!$A:$CW,99,FALSE),"unknown")</f>
        <v>Yes</v>
      </c>
    </row>
    <row r="126" spans="1:50">
      <c r="A126">
        <v>114398749278</v>
      </c>
      <c r="P126">
        <f t="shared" si="18"/>
        <v>0</v>
      </c>
      <c r="Q126" t="e">
        <f t="shared" si="19"/>
        <v>#DIV/0!</v>
      </c>
      <c r="R126"/>
      <c r="S126">
        <f t="shared" si="35"/>
        <v>0</v>
      </c>
      <c r="T126">
        <f t="shared" si="20"/>
        <v>0</v>
      </c>
      <c r="U126">
        <f t="shared" si="21"/>
        <v>0</v>
      </c>
      <c r="V126">
        <f t="shared" si="22"/>
        <v>0</v>
      </c>
      <c r="W126">
        <f t="shared" si="23"/>
        <v>0</v>
      </c>
      <c r="X126">
        <f t="shared" si="24"/>
        <v>0</v>
      </c>
      <c r="Y126">
        <f t="shared" si="25"/>
        <v>0</v>
      </c>
      <c r="Z126">
        <f t="shared" si="26"/>
        <v>0</v>
      </c>
      <c r="AA126">
        <f t="shared" si="27"/>
        <v>0</v>
      </c>
      <c r="AB126">
        <f t="shared" si="28"/>
        <v>0</v>
      </c>
      <c r="AC126">
        <f t="shared" si="29"/>
        <v>0</v>
      </c>
      <c r="AD126">
        <f t="shared" si="30"/>
        <v>0</v>
      </c>
      <c r="AE126">
        <f t="shared" si="31"/>
        <v>0</v>
      </c>
      <c r="AF126"/>
      <c r="AG126"/>
      <c r="AH126">
        <f t="shared" si="32"/>
        <v>0</v>
      </c>
      <c r="AI126">
        <f t="shared" si="33"/>
        <v>0</v>
      </c>
      <c r="AJ126" t="str">
        <f t="shared" si="34"/>
        <v>Correct</v>
      </c>
      <c r="AL126" s="96">
        <f>IFERROR(VLOOKUP(Table1[[#This Row],[RespondentID]],'All Data'!$A:$CO,87,FALSE),"unknown")</f>
        <v>0</v>
      </c>
      <c r="AM126" s="96" t="str">
        <f>IFERROR(VLOOKUP(Table1[[#This Row],[RespondentID]],'All Data'!$A:$CO,88,FALSE),"unknown")</f>
        <v>65+ years</v>
      </c>
      <c r="AN126" s="96">
        <f>IFERROR(VLOOKUP(Table1[[#This Row],[RespondentID]],'All Data'!$A:$CO,89,FALSE),"unknown")</f>
        <v>0</v>
      </c>
      <c r="AO126" s="96">
        <f>IFERROR(VLOOKUP(Table1[[#This Row],[RespondentID]],'All Data'!$A:$CO,90,FALSE),"unknown")</f>
        <v>0</v>
      </c>
      <c r="AP126" s="96">
        <f>IFERROR(VLOOKUP(Table1[[#This Row],[RespondentID]],'All Data'!$A:$CO,91,FALSE),"unknown")</f>
        <v>0</v>
      </c>
      <c r="AQ126" s="96">
        <f>IFERROR(VLOOKUP(Table1[[#This Row],[RespondentID]],'All Data'!$A:$CO,92,FALSE),"unknown")</f>
        <v>0</v>
      </c>
      <c r="AR126" s="96">
        <f>IFERROR(VLOOKUP(Table1[[#This Row],[RespondentID]],'All Data'!$A:$CO,93,FALSE),"unknown")</f>
        <v>0</v>
      </c>
      <c r="AS126" s="96">
        <f>IFERROR(VLOOKUP(Table1[[#This Row],[RespondentID]],'All Data'!$A:$CW,94,FALSE),"unknown")</f>
        <v>0</v>
      </c>
      <c r="AT126" s="96">
        <f>IFERROR(VLOOKUP(Table1[[#This Row],[RespondentID]],'All Data'!$A:$CW,95,FALSE),"unknown")</f>
        <v>0</v>
      </c>
      <c r="AU126" s="96">
        <f>IFERROR(VLOOKUP(Table1[[#This Row],[RespondentID]],'All Data'!$A:$CW,96,FALSE),"unknown")</f>
        <v>0</v>
      </c>
      <c r="AV126" s="96">
        <f>IFERROR(VLOOKUP(Table1[[#This Row],[RespondentID]],'All Data'!$A:$CW,97,FALSE),"unknown")</f>
        <v>0</v>
      </c>
      <c r="AW126" s="96">
        <f>IFERROR(VLOOKUP(Table1[[#This Row],[RespondentID]],'All Data'!$A:$CW,98,FALSE),"unknown")</f>
        <v>0</v>
      </c>
      <c r="AX126" s="96">
        <f>IFERROR(VLOOKUP(Table1[[#This Row],[RespondentID]],'All Data'!$A:$CW,99,FALSE),"unknown")</f>
        <v>0</v>
      </c>
    </row>
    <row r="127" spans="1:50">
      <c r="A127">
        <v>114397280261</v>
      </c>
      <c r="C127" t="s">
        <v>17</v>
      </c>
      <c r="K127" t="s">
        <v>25</v>
      </c>
      <c r="M127" t="s">
        <v>27</v>
      </c>
      <c r="P127">
        <f t="shared" si="18"/>
        <v>3</v>
      </c>
      <c r="Q127">
        <f t="shared" si="19"/>
        <v>1</v>
      </c>
      <c r="R127"/>
      <c r="S127">
        <f t="shared" si="35"/>
        <v>0</v>
      </c>
      <c r="T127">
        <f t="shared" si="20"/>
        <v>1</v>
      </c>
      <c r="U127">
        <f t="shared" si="21"/>
        <v>0</v>
      </c>
      <c r="V127">
        <f t="shared" si="22"/>
        <v>0</v>
      </c>
      <c r="W127">
        <f t="shared" si="23"/>
        <v>0</v>
      </c>
      <c r="X127">
        <f t="shared" si="24"/>
        <v>0</v>
      </c>
      <c r="Y127">
        <f t="shared" si="25"/>
        <v>0</v>
      </c>
      <c r="Z127">
        <f t="shared" si="26"/>
        <v>0</v>
      </c>
      <c r="AA127">
        <f t="shared" si="27"/>
        <v>0</v>
      </c>
      <c r="AB127">
        <f t="shared" si="28"/>
        <v>1</v>
      </c>
      <c r="AC127">
        <f t="shared" si="29"/>
        <v>0</v>
      </c>
      <c r="AD127">
        <f t="shared" si="30"/>
        <v>1</v>
      </c>
      <c r="AE127">
        <f t="shared" si="31"/>
        <v>0</v>
      </c>
      <c r="AF127"/>
      <c r="AG127"/>
      <c r="AH127">
        <f t="shared" si="32"/>
        <v>3</v>
      </c>
      <c r="AI127">
        <f t="shared" si="33"/>
        <v>3</v>
      </c>
      <c r="AJ127" t="str">
        <f t="shared" si="34"/>
        <v>Correct</v>
      </c>
      <c r="AL127" s="96" t="str">
        <f>IFERROR(VLOOKUP(Table1[[#This Row],[RespondentID]],'All Data'!$A:$CO,87,FALSE),"unknown")</f>
        <v>Woman</v>
      </c>
      <c r="AM127" s="96" t="str">
        <f>IFERROR(VLOOKUP(Table1[[#This Row],[RespondentID]],'All Data'!$A:$CO,88,FALSE),"unknown")</f>
        <v>55-64 years</v>
      </c>
      <c r="AN127" s="96" t="str">
        <f>IFERROR(VLOOKUP(Table1[[#This Row],[RespondentID]],'All Data'!$A:$CO,89,FALSE),"unknown")</f>
        <v>Suffolk</v>
      </c>
      <c r="AO127" s="96" t="str">
        <f>IFERROR(VLOOKUP(Table1[[#This Row],[RespondentID]],'All Data'!$A:$CO,90,FALSE),"unknown")</f>
        <v>Babylon, 11702</v>
      </c>
      <c r="AP127" s="96" t="str">
        <f>IFERROR(VLOOKUP(Table1[[#This Row],[RespondentID]],'All Data'!$A:$CO,91,FALSE),"unknown")</f>
        <v>White</v>
      </c>
      <c r="AQ127" s="96" t="str">
        <f>IFERROR(VLOOKUP(Table1[[#This Row],[RespondentID]],'All Data'!$A:$CO,92,FALSE),"unknown")</f>
        <v>Not Hispanic or Latino</v>
      </c>
      <c r="AR127" s="96" t="str">
        <f>IFERROR(VLOOKUP(Table1[[#This Row],[RespondentID]],'All Data'!$A:$CO,93,FALSE),"unknown")</f>
        <v>English</v>
      </c>
      <c r="AS127" s="96" t="str">
        <f>IFERROR(VLOOKUP(Table1[[#This Row],[RespondentID]],'All Data'!$A:$CW,94,FALSE),"unknown")</f>
        <v>Over $125,000</v>
      </c>
      <c r="AT127" s="96" t="str">
        <f>IFERROR(VLOOKUP(Table1[[#This Row],[RespondentID]],'All Data'!$A:$CW,95,FALSE),"unknown")</f>
        <v>Graduate school</v>
      </c>
      <c r="AU127" s="96" t="str">
        <f>IFERROR(VLOOKUP(Table1[[#This Row],[RespondentID]],'All Data'!$A:$CW,96,FALSE),"unknown")</f>
        <v>Employed for wages</v>
      </c>
      <c r="AV127" s="96" t="str">
        <f>IFERROR(VLOOKUP(Table1[[#This Row],[RespondentID]],'All Data'!$A:$CW,97,FALSE),"unknown")</f>
        <v>Yes</v>
      </c>
      <c r="AW127" s="96" t="str">
        <f>IFERROR(VLOOKUP(Table1[[#This Row],[RespondentID]],'All Data'!$A:$CW,98,FALSE),"unknown")</f>
        <v>Private/Commercial</v>
      </c>
      <c r="AX127" s="96" t="str">
        <f>IFERROR(VLOOKUP(Table1[[#This Row],[RespondentID]],'All Data'!$A:$CW,99,FALSE),"unknown")</f>
        <v>Yes</v>
      </c>
    </row>
    <row r="128" spans="1:50">
      <c r="A128">
        <v>114396566808</v>
      </c>
      <c r="C128" t="s">
        <v>17</v>
      </c>
      <c r="I128" t="s">
        <v>23</v>
      </c>
      <c r="K128" t="s">
        <v>25</v>
      </c>
      <c r="P128">
        <f t="shared" si="18"/>
        <v>3</v>
      </c>
      <c r="Q128">
        <f t="shared" si="19"/>
        <v>1</v>
      </c>
      <c r="R128"/>
      <c r="S128">
        <f t="shared" si="35"/>
        <v>0</v>
      </c>
      <c r="T128">
        <f t="shared" si="20"/>
        <v>1</v>
      </c>
      <c r="U128">
        <f t="shared" si="21"/>
        <v>0</v>
      </c>
      <c r="V128">
        <f t="shared" si="22"/>
        <v>0</v>
      </c>
      <c r="W128">
        <f t="shared" si="23"/>
        <v>0</v>
      </c>
      <c r="X128">
        <f t="shared" si="24"/>
        <v>0</v>
      </c>
      <c r="Y128">
        <f t="shared" si="25"/>
        <v>0</v>
      </c>
      <c r="Z128">
        <f t="shared" si="26"/>
        <v>1</v>
      </c>
      <c r="AA128">
        <f t="shared" si="27"/>
        <v>0</v>
      </c>
      <c r="AB128">
        <f t="shared" si="28"/>
        <v>1</v>
      </c>
      <c r="AC128">
        <f t="shared" si="29"/>
        <v>0</v>
      </c>
      <c r="AD128">
        <f t="shared" si="30"/>
        <v>0</v>
      </c>
      <c r="AE128">
        <f t="shared" si="31"/>
        <v>0</v>
      </c>
      <c r="AF128"/>
      <c r="AG128"/>
      <c r="AH128">
        <f t="shared" si="32"/>
        <v>3</v>
      </c>
      <c r="AI128">
        <f t="shared" si="33"/>
        <v>3</v>
      </c>
      <c r="AJ128" t="str">
        <f t="shared" si="34"/>
        <v>Correct</v>
      </c>
      <c r="AL128" s="96" t="str">
        <f>IFERROR(VLOOKUP(Table1[[#This Row],[RespondentID]],'All Data'!$A:$CO,87,FALSE),"unknown")</f>
        <v>Woman</v>
      </c>
      <c r="AM128" s="96" t="str">
        <f>IFERROR(VLOOKUP(Table1[[#This Row],[RespondentID]],'All Data'!$A:$CO,88,FALSE),"unknown")</f>
        <v>65+ years</v>
      </c>
      <c r="AN128" s="96" t="str">
        <f>IFERROR(VLOOKUP(Table1[[#This Row],[RespondentID]],'All Data'!$A:$CO,89,FALSE),"unknown")</f>
        <v>Suffolk</v>
      </c>
      <c r="AO128" s="96" t="str">
        <f>IFERROR(VLOOKUP(Table1[[#This Row],[RespondentID]],'All Data'!$A:$CO,90,FALSE),"unknown")</f>
        <v>Smithtown, 11787</v>
      </c>
      <c r="AP128" s="96" t="str">
        <f>IFERROR(VLOOKUP(Table1[[#This Row],[RespondentID]],'All Data'!$A:$CO,91,FALSE),"unknown")</f>
        <v>Black or African American</v>
      </c>
      <c r="AQ128" s="96" t="str">
        <f>IFERROR(VLOOKUP(Table1[[#This Row],[RespondentID]],'All Data'!$A:$CO,92,FALSE),"unknown")</f>
        <v>Not Hispanic or Latino</v>
      </c>
      <c r="AR128" s="96" t="str">
        <f>IFERROR(VLOOKUP(Table1[[#This Row],[RespondentID]],'All Data'!$A:$CO,93,FALSE),"unknown")</f>
        <v>English</v>
      </c>
      <c r="AS128" s="96" t="str">
        <f>IFERROR(VLOOKUP(Table1[[#This Row],[RespondentID]],'All Data'!$A:$CW,94,FALSE),"unknown")</f>
        <v>$20,000 to $34,999</v>
      </c>
      <c r="AT128" s="96" t="str">
        <f>IFERROR(VLOOKUP(Table1[[#This Row],[RespondentID]],'All Data'!$A:$CW,95,FALSE),"unknown")</f>
        <v>Graduate school</v>
      </c>
      <c r="AU128" s="96" t="str">
        <f>IFERROR(VLOOKUP(Table1[[#This Row],[RespondentID]],'All Data'!$A:$CW,96,FALSE),"unknown")</f>
        <v>Retired</v>
      </c>
      <c r="AV128" s="96" t="str">
        <f>IFERROR(VLOOKUP(Table1[[#This Row],[RespondentID]],'All Data'!$A:$CW,97,FALSE),"unknown")</f>
        <v>Yes</v>
      </c>
      <c r="AW128" s="96" t="str">
        <f>IFERROR(VLOOKUP(Table1[[#This Row],[RespondentID]],'All Data'!$A:$CW,98,FALSE),"unknown")</f>
        <v>Medicare</v>
      </c>
      <c r="AX128" s="96" t="str">
        <f>IFERROR(VLOOKUP(Table1[[#This Row],[RespondentID]],'All Data'!$A:$CW,99,FALSE),"unknown")</f>
        <v>Yes</v>
      </c>
    </row>
    <row r="129" spans="1:50">
      <c r="A129">
        <v>114393541678</v>
      </c>
      <c r="C129" t="s">
        <v>17</v>
      </c>
      <c r="K129" t="s">
        <v>25</v>
      </c>
      <c r="P129">
        <f t="shared" si="18"/>
        <v>2</v>
      </c>
      <c r="Q129">
        <f t="shared" si="19"/>
        <v>1.5</v>
      </c>
      <c r="R129"/>
      <c r="S129">
        <f t="shared" si="35"/>
        <v>0</v>
      </c>
      <c r="T129">
        <f t="shared" si="20"/>
        <v>1</v>
      </c>
      <c r="U129">
        <f t="shared" si="21"/>
        <v>0</v>
      </c>
      <c r="V129">
        <f t="shared" si="22"/>
        <v>0</v>
      </c>
      <c r="W129">
        <f t="shared" si="23"/>
        <v>0</v>
      </c>
      <c r="X129">
        <f t="shared" si="24"/>
        <v>0</v>
      </c>
      <c r="Y129">
        <f t="shared" si="25"/>
        <v>0</v>
      </c>
      <c r="Z129">
        <f t="shared" si="26"/>
        <v>0</v>
      </c>
      <c r="AA129">
        <f t="shared" si="27"/>
        <v>0</v>
      </c>
      <c r="AB129">
        <f t="shared" si="28"/>
        <v>1</v>
      </c>
      <c r="AC129">
        <f t="shared" si="29"/>
        <v>0</v>
      </c>
      <c r="AD129">
        <f t="shared" si="30"/>
        <v>0</v>
      </c>
      <c r="AE129">
        <f t="shared" si="31"/>
        <v>0</v>
      </c>
      <c r="AF129"/>
      <c r="AG129"/>
      <c r="AH129">
        <f t="shared" si="32"/>
        <v>2</v>
      </c>
      <c r="AI129">
        <f t="shared" si="33"/>
        <v>2</v>
      </c>
      <c r="AJ129" t="str">
        <f t="shared" si="34"/>
        <v>Correct</v>
      </c>
      <c r="AL129" s="96" t="str">
        <f>IFERROR(VLOOKUP(Table1[[#This Row],[RespondentID]],'All Data'!$A:$CO,87,FALSE),"unknown")</f>
        <v>Woman</v>
      </c>
      <c r="AM129" s="96" t="str">
        <f>IFERROR(VLOOKUP(Table1[[#This Row],[RespondentID]],'All Data'!$A:$CO,88,FALSE),"unknown")</f>
        <v>45-54 years</v>
      </c>
      <c r="AN129" s="96" t="str">
        <f>IFERROR(VLOOKUP(Table1[[#This Row],[RespondentID]],'All Data'!$A:$CO,89,FALSE),"unknown")</f>
        <v>Nassau</v>
      </c>
      <c r="AO129" s="96" t="str">
        <f>IFERROR(VLOOKUP(Table1[[#This Row],[RespondentID]],'All Data'!$A:$CO,90,FALSE),"unknown")</f>
        <v>Seaford, 11783</v>
      </c>
      <c r="AP129" s="96" t="str">
        <f>IFERROR(VLOOKUP(Table1[[#This Row],[RespondentID]],'All Data'!$A:$CO,91,FALSE),"unknown")</f>
        <v>Two or more races</v>
      </c>
      <c r="AQ129" s="96" t="str">
        <f>IFERROR(VLOOKUP(Table1[[#This Row],[RespondentID]],'All Data'!$A:$CO,92,FALSE),"unknown")</f>
        <v>Not Hispanic or Latino</v>
      </c>
      <c r="AR129" s="96" t="str">
        <f>IFERROR(VLOOKUP(Table1[[#This Row],[RespondentID]],'All Data'!$A:$CO,93,FALSE),"unknown")</f>
        <v>English</v>
      </c>
      <c r="AS129" s="96" t="str">
        <f>IFERROR(VLOOKUP(Table1[[#This Row],[RespondentID]],'All Data'!$A:$CW,94,FALSE),"unknown")</f>
        <v>Over $125,000</v>
      </c>
      <c r="AT129" s="96" t="str">
        <f>IFERROR(VLOOKUP(Table1[[#This Row],[RespondentID]],'All Data'!$A:$CW,95,FALSE),"unknown")</f>
        <v>Some college</v>
      </c>
      <c r="AU129" s="96" t="str">
        <f>IFERROR(VLOOKUP(Table1[[#This Row],[RespondentID]],'All Data'!$A:$CW,96,FALSE),"unknown")</f>
        <v>Employed for wages</v>
      </c>
      <c r="AV129" s="96" t="str">
        <f>IFERROR(VLOOKUP(Table1[[#This Row],[RespondentID]],'All Data'!$A:$CW,97,FALSE),"unknown")</f>
        <v>Yes</v>
      </c>
      <c r="AW129" s="96" t="str">
        <f>IFERROR(VLOOKUP(Table1[[#This Row],[RespondentID]],'All Data'!$A:$CW,98,FALSE),"unknown")</f>
        <v>Private/Commercial</v>
      </c>
      <c r="AX129" s="96" t="str">
        <f>IFERROR(VLOOKUP(Table1[[#This Row],[RespondentID]],'All Data'!$A:$CW,99,FALSE),"unknown")</f>
        <v>Yes</v>
      </c>
    </row>
    <row r="130" spans="1:50">
      <c r="A130">
        <v>114388492618</v>
      </c>
      <c r="C130" t="s">
        <v>17</v>
      </c>
      <c r="M130" t="s">
        <v>27</v>
      </c>
      <c r="P130">
        <f t="shared" ref="P130:P193" si="36">COUNTA(B130:N130)</f>
        <v>2</v>
      </c>
      <c r="Q130">
        <f t="shared" ref="Q130:Q193" si="37">3/P130</f>
        <v>1.5</v>
      </c>
      <c r="R130"/>
      <c r="S130">
        <f t="shared" si="35"/>
        <v>0</v>
      </c>
      <c r="T130">
        <f t="shared" ref="T130:T193" si="38">IF($P130&lt;3,IF($C130=$C$1,1,0),IF($C130=$C$1,$Q130,0))</f>
        <v>1</v>
      </c>
      <c r="U130">
        <f t="shared" ref="U130:U193" si="39">IF($P130&lt;3,IF($D130=$D$1,1,0),IF($D130=$D$1,$Q130,0))</f>
        <v>0</v>
      </c>
      <c r="V130">
        <f t="shared" ref="V130:V193" si="40">IF($P130&lt;3,IF($E130=$E$1,1,0),IF($E130=$E$1,$Q130,0))</f>
        <v>0</v>
      </c>
      <c r="W130">
        <f t="shared" ref="W130:W193" si="41">IF($P130&lt;3,IF($F130=$F$1,1,0),IF($F130=$F$1,$Q130,0))</f>
        <v>0</v>
      </c>
      <c r="X130">
        <f t="shared" ref="X130:X193" si="42">IF($P130&lt;3,IF($G130=$G$1,1,0),IF($G130=$G$1,$Q130,0))</f>
        <v>0</v>
      </c>
      <c r="Y130">
        <f t="shared" ref="Y130:Y193" si="43">IF($P130&lt;3,IF($H130=$H$1,1,0),IF($H130=$H$1,$Q130,0))</f>
        <v>0</v>
      </c>
      <c r="Z130">
        <f t="shared" ref="Z130:Z193" si="44">IF($P130&lt;3,IF($I130=$I$1,1,0),IF($I130=$I$1,$Q130,0))</f>
        <v>0</v>
      </c>
      <c r="AA130">
        <f t="shared" ref="AA130:AA193" si="45">IF($P130&lt;3,IF($J130=$J$1,1,0),IF($J130=$J$1,$Q130,0))</f>
        <v>0</v>
      </c>
      <c r="AB130">
        <f t="shared" ref="AB130:AB193" si="46">IF($P130&lt;3,IF($K130=$K$1,1,0),IF($K130=$K$1,$Q130,0))</f>
        <v>0</v>
      </c>
      <c r="AC130">
        <f t="shared" ref="AC130:AC193" si="47">IF($P130&lt;3,IF($L130=$L$1,1,0),IF($L130=$L$1,$Q130,0))</f>
        <v>0</v>
      </c>
      <c r="AD130">
        <f t="shared" ref="AD130:AD193" si="48">IF($P130&lt;3,IF($M130=$M$1,1,0),IF($M130=$M$1,$Q130,0))</f>
        <v>1</v>
      </c>
      <c r="AE130">
        <f t="shared" ref="AE130:AE193" si="49">IF($P130&lt;3,IF($N130=$N$1,1,0),IF($N130=$N$1,$Q130,0))</f>
        <v>0</v>
      </c>
      <c r="AF130"/>
      <c r="AG130"/>
      <c r="AH130">
        <f t="shared" ref="AH130:AH193" si="50">SUM(S130:AE130)</f>
        <v>2</v>
      </c>
      <c r="AI130">
        <f t="shared" ref="AI130:AI193" si="51">P130</f>
        <v>2</v>
      </c>
      <c r="AJ130" t="str">
        <f t="shared" ref="AJ130:AJ193" si="52">IF(AH130=AI130,"Correct",IF(AH130=3,"Correct","Wrong"))</f>
        <v>Correct</v>
      </c>
      <c r="AL130" s="96" t="str">
        <f>IFERROR(VLOOKUP(Table1[[#This Row],[RespondentID]],'All Data'!$A:$CO,87,FALSE),"unknown")</f>
        <v>Woman</v>
      </c>
      <c r="AM130" s="96" t="str">
        <f>IFERROR(VLOOKUP(Table1[[#This Row],[RespondentID]],'All Data'!$A:$CO,88,FALSE),"unknown")</f>
        <v>35-44 years</v>
      </c>
      <c r="AN130" s="96" t="str">
        <f>IFERROR(VLOOKUP(Table1[[#This Row],[RespondentID]],'All Data'!$A:$CO,89,FALSE),"unknown")</f>
        <v>Nassau</v>
      </c>
      <c r="AO130" s="96" t="str">
        <f>IFERROR(VLOOKUP(Table1[[#This Row],[RespondentID]],'All Data'!$A:$CO,90,FALSE),"unknown")</f>
        <v>Oyster Bay, 11771</v>
      </c>
      <c r="AP130" s="96" t="str">
        <f>IFERROR(VLOOKUP(Table1[[#This Row],[RespondentID]],'All Data'!$A:$CO,91,FALSE),"unknown")</f>
        <v>White</v>
      </c>
      <c r="AQ130" s="96" t="str">
        <f>IFERROR(VLOOKUP(Table1[[#This Row],[RespondentID]],'All Data'!$A:$CO,92,FALSE),"unknown")</f>
        <v>Not Hispanic or Latino</v>
      </c>
      <c r="AR130" s="96" t="str">
        <f>IFERROR(VLOOKUP(Table1[[#This Row],[RespondentID]],'All Data'!$A:$CO,93,FALSE),"unknown")</f>
        <v>English</v>
      </c>
      <c r="AS130" s="96" t="str">
        <f>IFERROR(VLOOKUP(Table1[[#This Row],[RespondentID]],'All Data'!$A:$CW,94,FALSE),"unknown")</f>
        <v>Over $125,000</v>
      </c>
      <c r="AT130" s="96" t="str">
        <f>IFERROR(VLOOKUP(Table1[[#This Row],[RespondentID]],'All Data'!$A:$CW,95,FALSE),"unknown")</f>
        <v>Doctorate</v>
      </c>
      <c r="AU130" s="96" t="str">
        <f>IFERROR(VLOOKUP(Table1[[#This Row],[RespondentID]],'All Data'!$A:$CW,96,FALSE),"unknown")</f>
        <v>Employed for wages</v>
      </c>
      <c r="AV130" s="96" t="str">
        <f>IFERROR(VLOOKUP(Table1[[#This Row],[RespondentID]],'All Data'!$A:$CW,97,FALSE),"unknown")</f>
        <v>Yes</v>
      </c>
      <c r="AW130" s="96" t="str">
        <f>IFERROR(VLOOKUP(Table1[[#This Row],[RespondentID]],'All Data'!$A:$CW,98,FALSE),"unknown")</f>
        <v>Private/Commercial</v>
      </c>
      <c r="AX130" s="96" t="str">
        <f>IFERROR(VLOOKUP(Table1[[#This Row],[RespondentID]],'All Data'!$A:$CW,99,FALSE),"unknown")</f>
        <v>Yes</v>
      </c>
    </row>
    <row r="131" spans="1:50">
      <c r="A131">
        <v>114388456284</v>
      </c>
      <c r="H131" t="s">
        <v>22</v>
      </c>
      <c r="K131" t="s">
        <v>25</v>
      </c>
      <c r="N131" t="s">
        <v>28</v>
      </c>
      <c r="P131">
        <f t="shared" si="36"/>
        <v>3</v>
      </c>
      <c r="Q131">
        <f t="shared" si="37"/>
        <v>1</v>
      </c>
      <c r="R131"/>
      <c r="S131">
        <f t="shared" si="35"/>
        <v>0</v>
      </c>
      <c r="T131">
        <f t="shared" si="38"/>
        <v>0</v>
      </c>
      <c r="U131">
        <f t="shared" si="39"/>
        <v>0</v>
      </c>
      <c r="V131">
        <f t="shared" si="40"/>
        <v>0</v>
      </c>
      <c r="W131">
        <f t="shared" si="41"/>
        <v>0</v>
      </c>
      <c r="X131">
        <f t="shared" si="42"/>
        <v>0</v>
      </c>
      <c r="Y131">
        <f t="shared" si="43"/>
        <v>1</v>
      </c>
      <c r="Z131">
        <f t="shared" si="44"/>
        <v>0</v>
      </c>
      <c r="AA131">
        <f t="shared" si="45"/>
        <v>0</v>
      </c>
      <c r="AB131">
        <f t="shared" si="46"/>
        <v>1</v>
      </c>
      <c r="AC131">
        <f t="shared" si="47"/>
        <v>0</v>
      </c>
      <c r="AD131">
        <f t="shared" si="48"/>
        <v>0</v>
      </c>
      <c r="AE131">
        <f t="shared" si="49"/>
        <v>1</v>
      </c>
      <c r="AF131"/>
      <c r="AG131"/>
      <c r="AH131">
        <f t="shared" si="50"/>
        <v>3</v>
      </c>
      <c r="AI131">
        <f t="shared" si="51"/>
        <v>3</v>
      </c>
      <c r="AJ131" t="str">
        <f t="shared" si="52"/>
        <v>Correct</v>
      </c>
      <c r="AL131" s="96" t="str">
        <f>IFERROR(VLOOKUP(Table1[[#This Row],[RespondentID]],'All Data'!$A:$CO,87,FALSE),"unknown")</f>
        <v>Woman</v>
      </c>
      <c r="AM131" s="96" t="str">
        <f>IFERROR(VLOOKUP(Table1[[#This Row],[RespondentID]],'All Data'!$A:$CO,88,FALSE),"unknown")</f>
        <v>65+ years</v>
      </c>
      <c r="AN131" s="96" t="str">
        <f>IFERROR(VLOOKUP(Table1[[#This Row],[RespondentID]],'All Data'!$A:$CO,89,FALSE),"unknown")</f>
        <v>Nassau</v>
      </c>
      <c r="AO131" s="96" t="str">
        <f>IFERROR(VLOOKUP(Table1[[#This Row],[RespondentID]],'All Data'!$A:$CO,90,FALSE),"unknown")</f>
        <v>Rockville Centre, 11570</v>
      </c>
      <c r="AP131" s="96" t="str">
        <f>IFERROR(VLOOKUP(Table1[[#This Row],[RespondentID]],'All Data'!$A:$CO,91,FALSE),"unknown")</f>
        <v>White</v>
      </c>
      <c r="AQ131" s="96" t="str">
        <f>IFERROR(VLOOKUP(Table1[[#This Row],[RespondentID]],'All Data'!$A:$CO,92,FALSE),"unknown")</f>
        <v>Not Hispanic or Latino</v>
      </c>
      <c r="AR131" s="96" t="str">
        <f>IFERROR(VLOOKUP(Table1[[#This Row],[RespondentID]],'All Data'!$A:$CO,93,FALSE),"unknown")</f>
        <v>English</v>
      </c>
      <c r="AS131" s="96" t="str">
        <f>IFERROR(VLOOKUP(Table1[[#This Row],[RespondentID]],'All Data'!$A:$CW,94,FALSE),"unknown")</f>
        <v>$75,000 to $125,000</v>
      </c>
      <c r="AT131" s="96" t="str">
        <f>IFERROR(VLOOKUP(Table1[[#This Row],[RespondentID]],'All Data'!$A:$CW,95,FALSE),"unknown")</f>
        <v>Graduate school</v>
      </c>
      <c r="AU131" s="96" t="str">
        <f>IFERROR(VLOOKUP(Table1[[#This Row],[RespondentID]],'All Data'!$A:$CW,96,FALSE),"unknown")</f>
        <v>Retired</v>
      </c>
      <c r="AV131" s="96" t="str">
        <f>IFERROR(VLOOKUP(Table1[[#This Row],[RespondentID]],'All Data'!$A:$CW,97,FALSE),"unknown")</f>
        <v>Yes</v>
      </c>
      <c r="AW131" s="96" t="str">
        <f>IFERROR(VLOOKUP(Table1[[#This Row],[RespondentID]],'All Data'!$A:$CW,98,FALSE),"unknown")</f>
        <v>Medicare</v>
      </c>
      <c r="AX131" s="96" t="str">
        <f>IFERROR(VLOOKUP(Table1[[#This Row],[RespondentID]],'All Data'!$A:$CW,99,FALSE),"unknown")</f>
        <v>Yes</v>
      </c>
    </row>
    <row r="132" spans="1:50">
      <c r="A132">
        <v>114387948886</v>
      </c>
      <c r="C132" t="s">
        <v>17</v>
      </c>
      <c r="I132" t="s">
        <v>23</v>
      </c>
      <c r="J132" t="s">
        <v>24</v>
      </c>
      <c r="P132">
        <f t="shared" si="36"/>
        <v>3</v>
      </c>
      <c r="Q132">
        <f t="shared" si="37"/>
        <v>1</v>
      </c>
      <c r="R132"/>
      <c r="S132">
        <f t="shared" ref="S132:S195" si="53">IF($P132&lt;3,IF($B132=$B$1,1,0),IF($B132=$B$1,$Q132,0))</f>
        <v>0</v>
      </c>
      <c r="T132">
        <f t="shared" si="38"/>
        <v>1</v>
      </c>
      <c r="U132">
        <f t="shared" si="39"/>
        <v>0</v>
      </c>
      <c r="V132">
        <f t="shared" si="40"/>
        <v>0</v>
      </c>
      <c r="W132">
        <f t="shared" si="41"/>
        <v>0</v>
      </c>
      <c r="X132">
        <f t="shared" si="42"/>
        <v>0</v>
      </c>
      <c r="Y132">
        <f t="shared" si="43"/>
        <v>0</v>
      </c>
      <c r="Z132">
        <f t="shared" si="44"/>
        <v>1</v>
      </c>
      <c r="AA132">
        <f t="shared" si="45"/>
        <v>1</v>
      </c>
      <c r="AB132">
        <f t="shared" si="46"/>
        <v>0</v>
      </c>
      <c r="AC132">
        <f t="shared" si="47"/>
        <v>0</v>
      </c>
      <c r="AD132">
        <f t="shared" si="48"/>
        <v>0</v>
      </c>
      <c r="AE132">
        <f t="shared" si="49"/>
        <v>0</v>
      </c>
      <c r="AF132"/>
      <c r="AG132"/>
      <c r="AH132">
        <f t="shared" si="50"/>
        <v>3</v>
      </c>
      <c r="AI132">
        <f t="shared" si="51"/>
        <v>3</v>
      </c>
      <c r="AJ132" t="str">
        <f t="shared" si="52"/>
        <v>Correct</v>
      </c>
      <c r="AL132" s="96" t="str">
        <f>IFERROR(VLOOKUP(Table1[[#This Row],[RespondentID]],'All Data'!$A:$CO,87,FALSE),"unknown")</f>
        <v>Woman</v>
      </c>
      <c r="AM132" s="96" t="str">
        <f>IFERROR(VLOOKUP(Table1[[#This Row],[RespondentID]],'All Data'!$A:$CO,88,FALSE),"unknown")</f>
        <v>18-24 years</v>
      </c>
      <c r="AN132" s="96" t="str">
        <f>IFERROR(VLOOKUP(Table1[[#This Row],[RespondentID]],'All Data'!$A:$CO,89,FALSE),"unknown")</f>
        <v>Suffolk</v>
      </c>
      <c r="AO132" s="96" t="str">
        <f>IFERROR(VLOOKUP(Table1[[#This Row],[RespondentID]],'All Data'!$A:$CO,90,FALSE),"unknown")</f>
        <v>Babylon, 11704</v>
      </c>
      <c r="AP132" s="96" t="str">
        <f>IFERROR(VLOOKUP(Table1[[#This Row],[RespondentID]],'All Data'!$A:$CO,91,FALSE),"unknown")</f>
        <v>White</v>
      </c>
      <c r="AQ132" s="96" t="str">
        <f>IFERROR(VLOOKUP(Table1[[#This Row],[RespondentID]],'All Data'!$A:$CO,92,FALSE),"unknown")</f>
        <v>Unknown</v>
      </c>
      <c r="AR132" s="96" t="str">
        <f>IFERROR(VLOOKUP(Table1[[#This Row],[RespondentID]],'All Data'!$A:$CO,93,FALSE),"unknown")</f>
        <v>English</v>
      </c>
      <c r="AS132" s="96" t="str">
        <f>IFERROR(VLOOKUP(Table1[[#This Row],[RespondentID]],'All Data'!$A:$CW,94,FALSE),"unknown")</f>
        <v>$0-$19,999</v>
      </c>
      <c r="AT132" s="96" t="str">
        <f>IFERROR(VLOOKUP(Table1[[#This Row],[RespondentID]],'All Data'!$A:$CW,95,FALSE),"unknown")</f>
        <v>Some college</v>
      </c>
      <c r="AU132" s="96" t="str">
        <f>IFERROR(VLOOKUP(Table1[[#This Row],[RespondentID]],'All Data'!$A:$CW,96,FALSE),"unknown")</f>
        <v>Student</v>
      </c>
      <c r="AV132" s="96" t="str">
        <f>IFERROR(VLOOKUP(Table1[[#This Row],[RespondentID]],'All Data'!$A:$CW,97,FALSE),"unknown")</f>
        <v>Yes</v>
      </c>
      <c r="AW132" s="96" t="str">
        <f>IFERROR(VLOOKUP(Table1[[#This Row],[RespondentID]],'All Data'!$A:$CW,98,FALSE),"unknown")</f>
        <v>Private/Commercial</v>
      </c>
      <c r="AX132" s="96" t="str">
        <f>IFERROR(VLOOKUP(Table1[[#This Row],[RespondentID]],'All Data'!$A:$CW,99,FALSE),"unknown")</f>
        <v>Yes</v>
      </c>
    </row>
    <row r="133" spans="1:50">
      <c r="A133">
        <v>114386616147</v>
      </c>
      <c r="D133" t="s">
        <v>18</v>
      </c>
      <c r="E133" t="s">
        <v>19</v>
      </c>
      <c r="I133" t="s">
        <v>23</v>
      </c>
      <c r="K133" t="s">
        <v>25</v>
      </c>
      <c r="N133" t="s">
        <v>28</v>
      </c>
      <c r="P133">
        <f t="shared" si="36"/>
        <v>5</v>
      </c>
      <c r="Q133">
        <f t="shared" si="37"/>
        <v>0.6</v>
      </c>
      <c r="R133"/>
      <c r="S133">
        <f t="shared" si="53"/>
        <v>0</v>
      </c>
      <c r="T133">
        <f t="shared" si="38"/>
        <v>0</v>
      </c>
      <c r="U133">
        <f t="shared" si="39"/>
        <v>0.6</v>
      </c>
      <c r="V133">
        <f t="shared" si="40"/>
        <v>0.6</v>
      </c>
      <c r="W133">
        <f t="shared" si="41"/>
        <v>0</v>
      </c>
      <c r="X133">
        <f t="shared" si="42"/>
        <v>0</v>
      </c>
      <c r="Y133">
        <f t="shared" si="43"/>
        <v>0</v>
      </c>
      <c r="Z133">
        <f t="shared" si="44"/>
        <v>0.6</v>
      </c>
      <c r="AA133">
        <f t="shared" si="45"/>
        <v>0</v>
      </c>
      <c r="AB133">
        <f t="shared" si="46"/>
        <v>0.6</v>
      </c>
      <c r="AC133">
        <f t="shared" si="47"/>
        <v>0</v>
      </c>
      <c r="AD133">
        <f t="shared" si="48"/>
        <v>0</v>
      </c>
      <c r="AE133">
        <f t="shared" si="49"/>
        <v>0.6</v>
      </c>
      <c r="AF133"/>
      <c r="AG133"/>
      <c r="AH133">
        <f t="shared" si="50"/>
        <v>3</v>
      </c>
      <c r="AI133">
        <f t="shared" si="51"/>
        <v>5</v>
      </c>
      <c r="AJ133" t="str">
        <f t="shared" si="52"/>
        <v>Correct</v>
      </c>
      <c r="AL133" s="96" t="str">
        <f>IFERROR(VLOOKUP(Table1[[#This Row],[RespondentID]],'All Data'!$A:$CO,87,FALSE),"unknown")</f>
        <v>Woman</v>
      </c>
      <c r="AM133" s="96" t="str">
        <f>IFERROR(VLOOKUP(Table1[[#This Row],[RespondentID]],'All Data'!$A:$CO,88,FALSE),"unknown")</f>
        <v>25-34 years</v>
      </c>
      <c r="AN133" s="96" t="str">
        <f>IFERROR(VLOOKUP(Table1[[#This Row],[RespondentID]],'All Data'!$A:$CO,89,FALSE),"unknown")</f>
        <v>Suffolk</v>
      </c>
      <c r="AO133" s="96" t="str">
        <f>IFERROR(VLOOKUP(Table1[[#This Row],[RespondentID]],'All Data'!$A:$CO,90,FALSE),"unknown")</f>
        <v>North Babylon, 11703</v>
      </c>
      <c r="AP133" s="96" t="str">
        <f>IFERROR(VLOOKUP(Table1[[#This Row],[RespondentID]],'All Data'!$A:$CO,91,FALSE),"unknown")</f>
        <v>White</v>
      </c>
      <c r="AQ133" s="96" t="str">
        <f>IFERROR(VLOOKUP(Table1[[#This Row],[RespondentID]],'All Data'!$A:$CO,92,FALSE),"unknown")</f>
        <v>Hispanic or Latino</v>
      </c>
      <c r="AR133" s="96" t="str">
        <f>IFERROR(VLOOKUP(Table1[[#This Row],[RespondentID]],'All Data'!$A:$CO,93,FALSE),"unknown")</f>
        <v>English</v>
      </c>
      <c r="AS133" s="96" t="str">
        <f>IFERROR(VLOOKUP(Table1[[#This Row],[RespondentID]],'All Data'!$A:$CW,94,FALSE),"unknown")</f>
        <v>$75,000 to $125,000</v>
      </c>
      <c r="AT133" s="96" t="str">
        <f>IFERROR(VLOOKUP(Table1[[#This Row],[RespondentID]],'All Data'!$A:$CW,95,FALSE),"unknown")</f>
        <v>College graduate</v>
      </c>
      <c r="AU133" s="96" t="str">
        <f>IFERROR(VLOOKUP(Table1[[#This Row],[RespondentID]],'All Data'!$A:$CW,96,FALSE),"unknown")</f>
        <v>Employed for wages</v>
      </c>
      <c r="AV133" s="96" t="str">
        <f>IFERROR(VLOOKUP(Table1[[#This Row],[RespondentID]],'All Data'!$A:$CW,97,FALSE),"unknown")</f>
        <v>Yes</v>
      </c>
      <c r="AW133" s="96" t="str">
        <f>IFERROR(VLOOKUP(Table1[[#This Row],[RespondentID]],'All Data'!$A:$CW,98,FALSE),"unknown")</f>
        <v>Private/Commercial</v>
      </c>
      <c r="AX133" s="96" t="str">
        <f>IFERROR(VLOOKUP(Table1[[#This Row],[RespondentID]],'All Data'!$A:$CW,99,FALSE),"unknown")</f>
        <v>Yes</v>
      </c>
    </row>
    <row r="134" spans="1:50">
      <c r="A134">
        <v>114386152513</v>
      </c>
      <c r="C134" t="s">
        <v>17</v>
      </c>
      <c r="J134" t="s">
        <v>24</v>
      </c>
      <c r="K134" t="s">
        <v>25</v>
      </c>
      <c r="P134">
        <f t="shared" si="36"/>
        <v>3</v>
      </c>
      <c r="Q134">
        <f t="shared" si="37"/>
        <v>1</v>
      </c>
      <c r="R134"/>
      <c r="S134">
        <f t="shared" si="53"/>
        <v>0</v>
      </c>
      <c r="T134">
        <f t="shared" si="38"/>
        <v>1</v>
      </c>
      <c r="U134">
        <f t="shared" si="39"/>
        <v>0</v>
      </c>
      <c r="V134">
        <f t="shared" si="40"/>
        <v>0</v>
      </c>
      <c r="W134">
        <f t="shared" si="41"/>
        <v>0</v>
      </c>
      <c r="X134">
        <f t="shared" si="42"/>
        <v>0</v>
      </c>
      <c r="Y134">
        <f t="shared" si="43"/>
        <v>0</v>
      </c>
      <c r="Z134">
        <f t="shared" si="44"/>
        <v>0</v>
      </c>
      <c r="AA134">
        <f t="shared" si="45"/>
        <v>1</v>
      </c>
      <c r="AB134">
        <f t="shared" si="46"/>
        <v>1</v>
      </c>
      <c r="AC134">
        <f t="shared" si="47"/>
        <v>0</v>
      </c>
      <c r="AD134">
        <f t="shared" si="48"/>
        <v>0</v>
      </c>
      <c r="AE134">
        <f t="shared" si="49"/>
        <v>0</v>
      </c>
      <c r="AF134"/>
      <c r="AG134"/>
      <c r="AH134">
        <f t="shared" si="50"/>
        <v>3</v>
      </c>
      <c r="AI134">
        <f t="shared" si="51"/>
        <v>3</v>
      </c>
      <c r="AJ134" t="str">
        <f t="shared" si="52"/>
        <v>Correct</v>
      </c>
      <c r="AL134" s="96" t="str">
        <f>IFERROR(VLOOKUP(Table1[[#This Row],[RespondentID]],'All Data'!$A:$CO,87,FALSE),"unknown")</f>
        <v>Man</v>
      </c>
      <c r="AM134" s="96" t="str">
        <f>IFERROR(VLOOKUP(Table1[[#This Row],[RespondentID]],'All Data'!$A:$CO,88,FALSE),"unknown")</f>
        <v>65+ years</v>
      </c>
      <c r="AN134" s="96" t="str">
        <f>IFERROR(VLOOKUP(Table1[[#This Row],[RespondentID]],'All Data'!$A:$CO,89,FALSE),"unknown")</f>
        <v>Suffolk</v>
      </c>
      <c r="AO134" s="96" t="str">
        <f>IFERROR(VLOOKUP(Table1[[#This Row],[RespondentID]],'All Data'!$A:$CO,90,FALSE),"unknown")</f>
        <v>Northport, 11768</v>
      </c>
      <c r="AP134" s="96" t="str">
        <f>IFERROR(VLOOKUP(Table1[[#This Row],[RespondentID]],'All Data'!$A:$CO,91,FALSE),"unknown")</f>
        <v>White</v>
      </c>
      <c r="AQ134" s="96" t="str">
        <f>IFERROR(VLOOKUP(Table1[[#This Row],[RespondentID]],'All Data'!$A:$CO,92,FALSE),"unknown")</f>
        <v>Not Hispanic or Latino</v>
      </c>
      <c r="AR134" s="96" t="str">
        <f>IFERROR(VLOOKUP(Table1[[#This Row],[RespondentID]],'All Data'!$A:$CO,93,FALSE),"unknown")</f>
        <v>English</v>
      </c>
      <c r="AS134" s="96" t="str">
        <f>IFERROR(VLOOKUP(Table1[[#This Row],[RespondentID]],'All Data'!$A:$CW,94,FALSE),"unknown")</f>
        <v>Over $125,000</v>
      </c>
      <c r="AT134" s="96" t="str">
        <f>IFERROR(VLOOKUP(Table1[[#This Row],[RespondentID]],'All Data'!$A:$CW,95,FALSE),"unknown")</f>
        <v>Doctorate</v>
      </c>
      <c r="AU134" s="96" t="str">
        <f>IFERROR(VLOOKUP(Table1[[#This Row],[RespondentID]],'All Data'!$A:$CW,96,FALSE),"unknown")</f>
        <v>Retired</v>
      </c>
      <c r="AV134" s="96" t="str">
        <f>IFERROR(VLOOKUP(Table1[[#This Row],[RespondentID]],'All Data'!$A:$CW,97,FALSE),"unknown")</f>
        <v>Yes</v>
      </c>
      <c r="AW134" s="96" t="str">
        <f>IFERROR(VLOOKUP(Table1[[#This Row],[RespondentID]],'All Data'!$A:$CW,98,FALSE),"unknown")</f>
        <v>Medicare, Private/Commercial</v>
      </c>
      <c r="AX134" s="96" t="str">
        <f>IFERROR(VLOOKUP(Table1[[#This Row],[RespondentID]],'All Data'!$A:$CW,99,FALSE),"unknown")</f>
        <v>Yes</v>
      </c>
    </row>
    <row r="135" spans="1:50">
      <c r="A135">
        <v>114385305597</v>
      </c>
      <c r="C135" t="s">
        <v>17</v>
      </c>
      <c r="I135" t="s">
        <v>23</v>
      </c>
      <c r="K135" t="s">
        <v>25</v>
      </c>
      <c r="P135">
        <f t="shared" si="36"/>
        <v>3</v>
      </c>
      <c r="Q135">
        <f t="shared" si="37"/>
        <v>1</v>
      </c>
      <c r="R135"/>
      <c r="S135">
        <f t="shared" si="53"/>
        <v>0</v>
      </c>
      <c r="T135">
        <f t="shared" si="38"/>
        <v>1</v>
      </c>
      <c r="U135">
        <f t="shared" si="39"/>
        <v>0</v>
      </c>
      <c r="V135">
        <f t="shared" si="40"/>
        <v>0</v>
      </c>
      <c r="W135">
        <f t="shared" si="41"/>
        <v>0</v>
      </c>
      <c r="X135">
        <f t="shared" si="42"/>
        <v>0</v>
      </c>
      <c r="Y135">
        <f t="shared" si="43"/>
        <v>0</v>
      </c>
      <c r="Z135">
        <f t="shared" si="44"/>
        <v>1</v>
      </c>
      <c r="AA135">
        <f t="shared" si="45"/>
        <v>0</v>
      </c>
      <c r="AB135">
        <f t="shared" si="46"/>
        <v>1</v>
      </c>
      <c r="AC135">
        <f t="shared" si="47"/>
        <v>0</v>
      </c>
      <c r="AD135">
        <f t="shared" si="48"/>
        <v>0</v>
      </c>
      <c r="AE135">
        <f t="shared" si="49"/>
        <v>0</v>
      </c>
      <c r="AF135"/>
      <c r="AG135"/>
      <c r="AH135">
        <f t="shared" si="50"/>
        <v>3</v>
      </c>
      <c r="AI135">
        <f t="shared" si="51"/>
        <v>3</v>
      </c>
      <c r="AJ135" t="str">
        <f t="shared" si="52"/>
        <v>Correct</v>
      </c>
      <c r="AL135" s="96" t="str">
        <f>IFERROR(VLOOKUP(Table1[[#This Row],[RespondentID]],'All Data'!$A:$CO,87,FALSE),"unknown")</f>
        <v>Woman</v>
      </c>
      <c r="AM135" s="96" t="str">
        <f>IFERROR(VLOOKUP(Table1[[#This Row],[RespondentID]],'All Data'!$A:$CO,88,FALSE),"unknown")</f>
        <v>45-54 years</v>
      </c>
      <c r="AN135" s="96" t="str">
        <f>IFERROR(VLOOKUP(Table1[[#This Row],[RespondentID]],'All Data'!$A:$CO,89,FALSE),"unknown")</f>
        <v>Suffolk</v>
      </c>
      <c r="AO135" s="96" t="str">
        <f>IFERROR(VLOOKUP(Table1[[#This Row],[RespondentID]],'All Data'!$A:$CO,90,FALSE),"unknown")</f>
        <v>Calverton, 11933</v>
      </c>
      <c r="AP135" s="96" t="str">
        <f>IFERROR(VLOOKUP(Table1[[#This Row],[RespondentID]],'All Data'!$A:$CO,91,FALSE),"unknown")</f>
        <v>White</v>
      </c>
      <c r="AQ135" s="96" t="str">
        <f>IFERROR(VLOOKUP(Table1[[#This Row],[RespondentID]],'All Data'!$A:$CO,92,FALSE),"unknown")</f>
        <v>Not Hispanic or Latino</v>
      </c>
      <c r="AR135" s="96" t="str">
        <f>IFERROR(VLOOKUP(Table1[[#This Row],[RespondentID]],'All Data'!$A:$CO,93,FALSE),"unknown")</f>
        <v>English</v>
      </c>
      <c r="AS135" s="96" t="str">
        <f>IFERROR(VLOOKUP(Table1[[#This Row],[RespondentID]],'All Data'!$A:$CW,94,FALSE),"unknown")</f>
        <v>$75,000 to $125,000</v>
      </c>
      <c r="AT135" s="96" t="str">
        <f>IFERROR(VLOOKUP(Table1[[#This Row],[RespondentID]],'All Data'!$A:$CW,95,FALSE),"unknown")</f>
        <v>Graduate school</v>
      </c>
      <c r="AU135" s="96" t="str">
        <f>IFERROR(VLOOKUP(Table1[[#This Row],[RespondentID]],'All Data'!$A:$CW,96,FALSE),"unknown")</f>
        <v>Employed for wages</v>
      </c>
      <c r="AV135" s="96" t="str">
        <f>IFERROR(VLOOKUP(Table1[[#This Row],[RespondentID]],'All Data'!$A:$CW,97,FALSE),"unknown")</f>
        <v>Yes</v>
      </c>
      <c r="AW135" s="96" t="str">
        <f>IFERROR(VLOOKUP(Table1[[#This Row],[RespondentID]],'All Data'!$A:$CW,98,FALSE),"unknown")</f>
        <v>Private/Commercial</v>
      </c>
      <c r="AX135" s="96" t="str">
        <f>IFERROR(VLOOKUP(Table1[[#This Row],[RespondentID]],'All Data'!$A:$CW,99,FALSE),"unknown")</f>
        <v>Yes</v>
      </c>
    </row>
    <row r="136" spans="1:50">
      <c r="A136">
        <v>114385298214</v>
      </c>
      <c r="K136" t="s">
        <v>25</v>
      </c>
      <c r="L136" t="s">
        <v>26</v>
      </c>
      <c r="M136" t="s">
        <v>27</v>
      </c>
      <c r="P136">
        <f t="shared" si="36"/>
        <v>3</v>
      </c>
      <c r="Q136">
        <f t="shared" si="37"/>
        <v>1</v>
      </c>
      <c r="R136"/>
      <c r="S136">
        <f t="shared" si="53"/>
        <v>0</v>
      </c>
      <c r="T136">
        <f t="shared" si="38"/>
        <v>0</v>
      </c>
      <c r="U136">
        <f t="shared" si="39"/>
        <v>0</v>
      </c>
      <c r="V136">
        <f t="shared" si="40"/>
        <v>0</v>
      </c>
      <c r="W136">
        <f t="shared" si="41"/>
        <v>0</v>
      </c>
      <c r="X136">
        <f t="shared" si="42"/>
        <v>0</v>
      </c>
      <c r="Y136">
        <f t="shared" si="43"/>
        <v>0</v>
      </c>
      <c r="Z136">
        <f t="shared" si="44"/>
        <v>0</v>
      </c>
      <c r="AA136">
        <f t="shared" si="45"/>
        <v>0</v>
      </c>
      <c r="AB136">
        <f t="shared" si="46"/>
        <v>1</v>
      </c>
      <c r="AC136">
        <f t="shared" si="47"/>
        <v>1</v>
      </c>
      <c r="AD136">
        <f t="shared" si="48"/>
        <v>1</v>
      </c>
      <c r="AE136">
        <f t="shared" si="49"/>
        <v>0</v>
      </c>
      <c r="AF136"/>
      <c r="AG136"/>
      <c r="AH136">
        <f t="shared" si="50"/>
        <v>3</v>
      </c>
      <c r="AI136">
        <f t="shared" si="51"/>
        <v>3</v>
      </c>
      <c r="AJ136" t="str">
        <f t="shared" si="52"/>
        <v>Correct</v>
      </c>
      <c r="AL136" s="96" t="str">
        <f>IFERROR(VLOOKUP(Table1[[#This Row],[RespondentID]],'All Data'!$A:$CO,87,FALSE),"unknown")</f>
        <v>Woman</v>
      </c>
      <c r="AM136" s="96" t="str">
        <f>IFERROR(VLOOKUP(Table1[[#This Row],[RespondentID]],'All Data'!$A:$CO,88,FALSE),"unknown")</f>
        <v>45-54 years</v>
      </c>
      <c r="AN136" s="96" t="str">
        <f>IFERROR(VLOOKUP(Table1[[#This Row],[RespondentID]],'All Data'!$A:$CO,89,FALSE),"unknown")</f>
        <v>Suffolk</v>
      </c>
      <c r="AO136" s="96" t="str">
        <f>IFERROR(VLOOKUP(Table1[[#This Row],[RespondentID]],'All Data'!$A:$CO,90,FALSE),"unknown")</f>
        <v>Babylon, 11704</v>
      </c>
      <c r="AP136" s="96" t="str">
        <f>IFERROR(VLOOKUP(Table1[[#This Row],[RespondentID]],'All Data'!$A:$CO,91,FALSE),"unknown")</f>
        <v>White</v>
      </c>
      <c r="AQ136" s="96" t="str">
        <f>IFERROR(VLOOKUP(Table1[[#This Row],[RespondentID]],'All Data'!$A:$CO,92,FALSE),"unknown")</f>
        <v>Not Hispanic or Latino</v>
      </c>
      <c r="AR136" s="96" t="str">
        <f>IFERROR(VLOOKUP(Table1[[#This Row],[RespondentID]],'All Data'!$A:$CO,93,FALSE),"unknown")</f>
        <v>English</v>
      </c>
      <c r="AS136" s="96" t="str">
        <f>IFERROR(VLOOKUP(Table1[[#This Row],[RespondentID]],'All Data'!$A:$CW,94,FALSE),"unknown")</f>
        <v>Over $125,000</v>
      </c>
      <c r="AT136" s="96" t="str">
        <f>IFERROR(VLOOKUP(Table1[[#This Row],[RespondentID]],'All Data'!$A:$CW,95,FALSE),"unknown")</f>
        <v>Graduate school</v>
      </c>
      <c r="AU136" s="96" t="str">
        <f>IFERROR(VLOOKUP(Table1[[#This Row],[RespondentID]],'All Data'!$A:$CW,96,FALSE),"unknown")</f>
        <v>Employed for wages</v>
      </c>
      <c r="AV136" s="96" t="str">
        <f>IFERROR(VLOOKUP(Table1[[#This Row],[RespondentID]],'All Data'!$A:$CW,97,FALSE),"unknown")</f>
        <v>Yes</v>
      </c>
      <c r="AW136" s="96" t="str">
        <f>IFERROR(VLOOKUP(Table1[[#This Row],[RespondentID]],'All Data'!$A:$CW,98,FALSE),"unknown")</f>
        <v>Private/Commercial</v>
      </c>
      <c r="AX136" s="96" t="str">
        <f>IFERROR(VLOOKUP(Table1[[#This Row],[RespondentID]],'All Data'!$A:$CW,99,FALSE),"unknown")</f>
        <v>Yes</v>
      </c>
    </row>
    <row r="137" spans="1:50">
      <c r="A137">
        <v>114385257725</v>
      </c>
      <c r="C137" t="s">
        <v>17</v>
      </c>
      <c r="D137" t="s">
        <v>18</v>
      </c>
      <c r="E137" t="s">
        <v>19</v>
      </c>
      <c r="J137" t="s">
        <v>24</v>
      </c>
      <c r="P137">
        <f t="shared" si="36"/>
        <v>4</v>
      </c>
      <c r="Q137">
        <f t="shared" si="37"/>
        <v>0.75</v>
      </c>
      <c r="R137"/>
      <c r="S137">
        <f t="shared" si="53"/>
        <v>0</v>
      </c>
      <c r="T137">
        <f t="shared" si="38"/>
        <v>0.75</v>
      </c>
      <c r="U137">
        <f t="shared" si="39"/>
        <v>0.75</v>
      </c>
      <c r="V137">
        <f t="shared" si="40"/>
        <v>0.75</v>
      </c>
      <c r="W137">
        <f t="shared" si="41"/>
        <v>0</v>
      </c>
      <c r="X137">
        <f t="shared" si="42"/>
        <v>0</v>
      </c>
      <c r="Y137">
        <f t="shared" si="43"/>
        <v>0</v>
      </c>
      <c r="Z137">
        <f t="shared" si="44"/>
        <v>0</v>
      </c>
      <c r="AA137">
        <f t="shared" si="45"/>
        <v>0.75</v>
      </c>
      <c r="AB137">
        <f t="shared" si="46"/>
        <v>0</v>
      </c>
      <c r="AC137">
        <f t="shared" si="47"/>
        <v>0</v>
      </c>
      <c r="AD137">
        <f t="shared" si="48"/>
        <v>0</v>
      </c>
      <c r="AE137">
        <f t="shared" si="49"/>
        <v>0</v>
      </c>
      <c r="AF137"/>
      <c r="AG137"/>
      <c r="AH137">
        <f t="shared" si="50"/>
        <v>3</v>
      </c>
      <c r="AI137">
        <f t="shared" si="51"/>
        <v>4</v>
      </c>
      <c r="AJ137" t="str">
        <f t="shared" si="52"/>
        <v>Correct</v>
      </c>
      <c r="AL137" s="96" t="str">
        <f>IFERROR(VLOOKUP(Table1[[#This Row],[RespondentID]],'All Data'!$A:$CO,87,FALSE),"unknown")</f>
        <v>Woman</v>
      </c>
      <c r="AM137" s="96" t="str">
        <f>IFERROR(VLOOKUP(Table1[[#This Row],[RespondentID]],'All Data'!$A:$CO,88,FALSE),"unknown")</f>
        <v>65+ years</v>
      </c>
      <c r="AN137" s="96" t="str">
        <f>IFERROR(VLOOKUP(Table1[[#This Row],[RespondentID]],'All Data'!$A:$CO,89,FALSE),"unknown")</f>
        <v>Suffolk</v>
      </c>
      <c r="AO137" s="96" t="str">
        <f>IFERROR(VLOOKUP(Table1[[#This Row],[RespondentID]],'All Data'!$A:$CO,90,FALSE),"unknown")</f>
        <v>Riverhead, 11901</v>
      </c>
      <c r="AP137" s="96">
        <f>IFERROR(VLOOKUP(Table1[[#This Row],[RespondentID]],'All Data'!$A:$CO,91,FALSE),"unknown")</f>
        <v>0</v>
      </c>
      <c r="AQ137" s="96">
        <f>IFERROR(VLOOKUP(Table1[[#This Row],[RespondentID]],'All Data'!$A:$CO,92,FALSE),"unknown")</f>
        <v>0</v>
      </c>
      <c r="AR137" s="96">
        <f>IFERROR(VLOOKUP(Table1[[#This Row],[RespondentID]],'All Data'!$A:$CO,93,FALSE),"unknown")</f>
        <v>0</v>
      </c>
      <c r="AS137" s="96">
        <f>IFERROR(VLOOKUP(Table1[[#This Row],[RespondentID]],'All Data'!$A:$CW,94,FALSE),"unknown")</f>
        <v>0</v>
      </c>
      <c r="AT137" s="96">
        <f>IFERROR(VLOOKUP(Table1[[#This Row],[RespondentID]],'All Data'!$A:$CW,95,FALSE),"unknown")</f>
        <v>0</v>
      </c>
      <c r="AU137" s="96">
        <f>IFERROR(VLOOKUP(Table1[[#This Row],[RespondentID]],'All Data'!$A:$CW,96,FALSE),"unknown")</f>
        <v>0</v>
      </c>
      <c r="AV137" s="96">
        <f>IFERROR(VLOOKUP(Table1[[#This Row],[RespondentID]],'All Data'!$A:$CW,97,FALSE),"unknown")</f>
        <v>0</v>
      </c>
      <c r="AW137" s="96">
        <f>IFERROR(VLOOKUP(Table1[[#This Row],[RespondentID]],'All Data'!$A:$CW,98,FALSE),"unknown")</f>
        <v>0</v>
      </c>
      <c r="AX137" s="96">
        <f>IFERROR(VLOOKUP(Table1[[#This Row],[RespondentID]],'All Data'!$A:$CW,99,FALSE),"unknown")</f>
        <v>0</v>
      </c>
    </row>
    <row r="138" spans="1:50">
      <c r="A138">
        <v>114385153143</v>
      </c>
      <c r="O138" t="s">
        <v>544</v>
      </c>
      <c r="P138">
        <f t="shared" si="36"/>
        <v>0</v>
      </c>
      <c r="Q138" t="e">
        <f t="shared" si="37"/>
        <v>#DIV/0!</v>
      </c>
      <c r="R138"/>
      <c r="S138">
        <f t="shared" si="53"/>
        <v>0</v>
      </c>
      <c r="T138">
        <f t="shared" si="38"/>
        <v>0</v>
      </c>
      <c r="U138">
        <f t="shared" si="39"/>
        <v>0</v>
      </c>
      <c r="V138">
        <f t="shared" si="40"/>
        <v>0</v>
      </c>
      <c r="W138">
        <f t="shared" si="41"/>
        <v>0</v>
      </c>
      <c r="X138">
        <f t="shared" si="42"/>
        <v>0</v>
      </c>
      <c r="Y138">
        <f t="shared" si="43"/>
        <v>0</v>
      </c>
      <c r="Z138">
        <f t="shared" si="44"/>
        <v>0</v>
      </c>
      <c r="AA138">
        <f t="shared" si="45"/>
        <v>0</v>
      </c>
      <c r="AB138">
        <f t="shared" si="46"/>
        <v>0</v>
      </c>
      <c r="AC138">
        <f t="shared" si="47"/>
        <v>0</v>
      </c>
      <c r="AD138">
        <f t="shared" si="48"/>
        <v>0</v>
      </c>
      <c r="AE138">
        <f t="shared" si="49"/>
        <v>0</v>
      </c>
      <c r="AF138"/>
      <c r="AG138"/>
      <c r="AH138">
        <f t="shared" si="50"/>
        <v>0</v>
      </c>
      <c r="AI138">
        <f t="shared" si="51"/>
        <v>0</v>
      </c>
      <c r="AJ138" t="str">
        <f t="shared" si="52"/>
        <v>Correct</v>
      </c>
      <c r="AL138" s="96" t="str">
        <f>IFERROR(VLOOKUP(Table1[[#This Row],[RespondentID]],'All Data'!$A:$CO,87,FALSE),"unknown")</f>
        <v>Woman</v>
      </c>
      <c r="AM138" s="96" t="str">
        <f>IFERROR(VLOOKUP(Table1[[#This Row],[RespondentID]],'All Data'!$A:$CO,88,FALSE),"unknown")</f>
        <v>45-54 years</v>
      </c>
      <c r="AN138" s="96" t="str">
        <f>IFERROR(VLOOKUP(Table1[[#This Row],[RespondentID]],'All Data'!$A:$CO,89,FALSE),"unknown")</f>
        <v>Suffolk</v>
      </c>
      <c r="AO138" s="96" t="str">
        <f>IFERROR(VLOOKUP(Table1[[#This Row],[RespondentID]],'All Data'!$A:$CO,90,FALSE),"unknown")</f>
        <v>Hauppauge, 11760</v>
      </c>
      <c r="AP138" s="96" t="str">
        <f>IFERROR(VLOOKUP(Table1[[#This Row],[RespondentID]],'All Data'!$A:$CO,91,FALSE),"unknown")</f>
        <v>White</v>
      </c>
      <c r="AQ138" s="96" t="str">
        <f>IFERROR(VLOOKUP(Table1[[#This Row],[RespondentID]],'All Data'!$A:$CO,92,FALSE),"unknown")</f>
        <v>Not Hispanic or Latino</v>
      </c>
      <c r="AR138" s="96" t="str">
        <f>IFERROR(VLOOKUP(Table1[[#This Row],[RespondentID]],'All Data'!$A:$CO,93,FALSE),"unknown")</f>
        <v>English</v>
      </c>
      <c r="AS138" s="96" t="str">
        <f>IFERROR(VLOOKUP(Table1[[#This Row],[RespondentID]],'All Data'!$A:$CW,94,FALSE),"unknown")</f>
        <v>Over $125,000</v>
      </c>
      <c r="AT138" s="96" t="str">
        <f>IFERROR(VLOOKUP(Table1[[#This Row],[RespondentID]],'All Data'!$A:$CW,95,FALSE),"unknown")</f>
        <v>Doctorate</v>
      </c>
      <c r="AU138" s="96" t="str">
        <f>IFERROR(VLOOKUP(Table1[[#This Row],[RespondentID]],'All Data'!$A:$CW,96,FALSE),"unknown")</f>
        <v>Employed for wages</v>
      </c>
      <c r="AV138" s="96" t="str">
        <f>IFERROR(VLOOKUP(Table1[[#This Row],[RespondentID]],'All Data'!$A:$CW,97,FALSE),"unknown")</f>
        <v>Yes</v>
      </c>
      <c r="AW138" s="96" t="str">
        <f>IFERROR(VLOOKUP(Table1[[#This Row],[RespondentID]],'All Data'!$A:$CW,98,FALSE),"unknown")</f>
        <v>Private/Commercial</v>
      </c>
      <c r="AX138" s="96" t="str">
        <f>IFERROR(VLOOKUP(Table1[[#This Row],[RespondentID]],'All Data'!$A:$CW,99,FALSE),"unknown")</f>
        <v>Yes</v>
      </c>
    </row>
    <row r="139" spans="1:50">
      <c r="A139">
        <v>114379553528</v>
      </c>
      <c r="P139">
        <f t="shared" si="36"/>
        <v>0</v>
      </c>
      <c r="Q139" t="e">
        <f t="shared" si="37"/>
        <v>#DIV/0!</v>
      </c>
      <c r="R139"/>
      <c r="S139">
        <f t="shared" si="53"/>
        <v>0</v>
      </c>
      <c r="T139">
        <f t="shared" si="38"/>
        <v>0</v>
      </c>
      <c r="U139">
        <f t="shared" si="39"/>
        <v>0</v>
      </c>
      <c r="V139">
        <f t="shared" si="40"/>
        <v>0</v>
      </c>
      <c r="W139">
        <f t="shared" si="41"/>
        <v>0</v>
      </c>
      <c r="X139">
        <f t="shared" si="42"/>
        <v>0</v>
      </c>
      <c r="Y139">
        <f t="shared" si="43"/>
        <v>0</v>
      </c>
      <c r="Z139">
        <f t="shared" si="44"/>
        <v>0</v>
      </c>
      <c r="AA139">
        <f t="shared" si="45"/>
        <v>0</v>
      </c>
      <c r="AB139">
        <f t="shared" si="46"/>
        <v>0</v>
      </c>
      <c r="AC139">
        <f t="shared" si="47"/>
        <v>0</v>
      </c>
      <c r="AD139">
        <f t="shared" si="48"/>
        <v>0</v>
      </c>
      <c r="AE139">
        <f t="shared" si="49"/>
        <v>0</v>
      </c>
      <c r="AF139"/>
      <c r="AG139"/>
      <c r="AH139">
        <f t="shared" si="50"/>
        <v>0</v>
      </c>
      <c r="AI139">
        <f t="shared" si="51"/>
        <v>0</v>
      </c>
      <c r="AJ139" t="str">
        <f t="shared" si="52"/>
        <v>Correct</v>
      </c>
      <c r="AL139" s="96">
        <f>IFERROR(VLOOKUP(Table1[[#This Row],[RespondentID]],'All Data'!$A:$CO,87,FALSE),"unknown")</f>
        <v>0</v>
      </c>
      <c r="AM139" s="96">
        <f>IFERROR(VLOOKUP(Table1[[#This Row],[RespondentID]],'All Data'!$A:$CO,88,FALSE),"unknown")</f>
        <v>0</v>
      </c>
      <c r="AN139" s="96">
        <f>IFERROR(VLOOKUP(Table1[[#This Row],[RespondentID]],'All Data'!$A:$CO,89,FALSE),"unknown")</f>
        <v>0</v>
      </c>
      <c r="AO139" s="96" t="str">
        <f>IFERROR(VLOOKUP(Table1[[#This Row],[RespondentID]],'All Data'!$A:$CO,90,FALSE),"unknown")</f>
        <v>Baldwin, 11510</v>
      </c>
      <c r="AP139" s="96">
        <f>IFERROR(VLOOKUP(Table1[[#This Row],[RespondentID]],'All Data'!$A:$CO,91,FALSE),"unknown")</f>
        <v>0</v>
      </c>
      <c r="AQ139" s="96">
        <f>IFERROR(VLOOKUP(Table1[[#This Row],[RespondentID]],'All Data'!$A:$CO,92,FALSE),"unknown")</f>
        <v>0</v>
      </c>
      <c r="AR139" s="96">
        <f>IFERROR(VLOOKUP(Table1[[#This Row],[RespondentID]],'All Data'!$A:$CO,93,FALSE),"unknown")</f>
        <v>0</v>
      </c>
      <c r="AS139" s="96">
        <f>IFERROR(VLOOKUP(Table1[[#This Row],[RespondentID]],'All Data'!$A:$CW,94,FALSE),"unknown")</f>
        <v>0</v>
      </c>
      <c r="AT139" s="96">
        <f>IFERROR(VLOOKUP(Table1[[#This Row],[RespondentID]],'All Data'!$A:$CW,95,FALSE),"unknown")</f>
        <v>0</v>
      </c>
      <c r="AU139" s="96">
        <f>IFERROR(VLOOKUP(Table1[[#This Row],[RespondentID]],'All Data'!$A:$CW,96,FALSE),"unknown")</f>
        <v>0</v>
      </c>
      <c r="AV139" s="96">
        <f>IFERROR(VLOOKUP(Table1[[#This Row],[RespondentID]],'All Data'!$A:$CW,97,FALSE),"unknown")</f>
        <v>0</v>
      </c>
      <c r="AW139" s="96">
        <f>IFERROR(VLOOKUP(Table1[[#This Row],[RespondentID]],'All Data'!$A:$CW,98,FALSE),"unknown")</f>
        <v>0</v>
      </c>
      <c r="AX139" s="96">
        <f>IFERROR(VLOOKUP(Table1[[#This Row],[RespondentID]],'All Data'!$A:$CW,99,FALSE),"unknown")</f>
        <v>0</v>
      </c>
    </row>
    <row r="140" spans="1:50">
      <c r="A140">
        <v>114380230116</v>
      </c>
      <c r="B140" t="s">
        <v>16</v>
      </c>
      <c r="C140" t="s">
        <v>17</v>
      </c>
      <c r="P140">
        <f t="shared" si="36"/>
        <v>2</v>
      </c>
      <c r="Q140">
        <f t="shared" si="37"/>
        <v>1.5</v>
      </c>
      <c r="R140"/>
      <c r="S140">
        <f t="shared" si="53"/>
        <v>1</v>
      </c>
      <c r="T140">
        <f t="shared" si="38"/>
        <v>1</v>
      </c>
      <c r="U140">
        <f t="shared" si="39"/>
        <v>0</v>
      </c>
      <c r="V140">
        <f t="shared" si="40"/>
        <v>0</v>
      </c>
      <c r="W140">
        <f t="shared" si="41"/>
        <v>0</v>
      </c>
      <c r="X140">
        <f t="shared" si="42"/>
        <v>0</v>
      </c>
      <c r="Y140">
        <f t="shared" si="43"/>
        <v>0</v>
      </c>
      <c r="Z140">
        <f t="shared" si="44"/>
        <v>0</v>
      </c>
      <c r="AA140">
        <f t="shared" si="45"/>
        <v>0</v>
      </c>
      <c r="AB140">
        <f t="shared" si="46"/>
        <v>0</v>
      </c>
      <c r="AC140">
        <f t="shared" si="47"/>
        <v>0</v>
      </c>
      <c r="AD140">
        <f t="shared" si="48"/>
        <v>0</v>
      </c>
      <c r="AE140">
        <f t="shared" si="49"/>
        <v>0</v>
      </c>
      <c r="AF140"/>
      <c r="AG140"/>
      <c r="AH140">
        <f t="shared" si="50"/>
        <v>2</v>
      </c>
      <c r="AI140">
        <f t="shared" si="51"/>
        <v>2</v>
      </c>
      <c r="AJ140" t="str">
        <f t="shared" si="52"/>
        <v>Correct</v>
      </c>
      <c r="AL140" s="96" t="str">
        <f>IFERROR(VLOOKUP(Table1[[#This Row],[RespondentID]],'All Data'!$A:$CO,87,FALSE),"unknown")</f>
        <v>Woman</v>
      </c>
      <c r="AM140" s="96" t="str">
        <f>IFERROR(VLOOKUP(Table1[[#This Row],[RespondentID]],'All Data'!$A:$CO,88,FALSE),"unknown")</f>
        <v>55-64 years</v>
      </c>
      <c r="AN140" s="96" t="str">
        <f>IFERROR(VLOOKUP(Table1[[#This Row],[RespondentID]],'All Data'!$A:$CO,89,FALSE),"unknown")</f>
        <v>Nassau</v>
      </c>
      <c r="AO140" s="96" t="str">
        <f>IFERROR(VLOOKUP(Table1[[#This Row],[RespondentID]],'All Data'!$A:$CO,90,FALSE),"unknown")</f>
        <v>Hempstead, 11550</v>
      </c>
      <c r="AP140" s="96" t="str">
        <f>IFERROR(VLOOKUP(Table1[[#This Row],[RespondentID]],'All Data'!$A:$CO,91,FALSE),"unknown")</f>
        <v>Black or African American</v>
      </c>
      <c r="AQ140" s="96">
        <f>IFERROR(VLOOKUP(Table1[[#This Row],[RespondentID]],'All Data'!$A:$CO,92,FALSE),"unknown")</f>
        <v>0</v>
      </c>
      <c r="AR140" s="96" t="str">
        <f>IFERROR(VLOOKUP(Table1[[#This Row],[RespondentID]],'All Data'!$A:$CO,93,FALSE),"unknown")</f>
        <v>English</v>
      </c>
      <c r="AS140" s="96" t="str">
        <f>IFERROR(VLOOKUP(Table1[[#This Row],[RespondentID]],'All Data'!$A:$CW,94,FALSE),"unknown")</f>
        <v>$75,000 to $125,000</v>
      </c>
      <c r="AT140" s="96" t="str">
        <f>IFERROR(VLOOKUP(Table1[[#This Row],[RespondentID]],'All Data'!$A:$CW,95,FALSE),"unknown")</f>
        <v>Graduate school</v>
      </c>
      <c r="AU140" s="96" t="str">
        <f>IFERROR(VLOOKUP(Table1[[#This Row],[RespondentID]],'All Data'!$A:$CW,96,FALSE),"unknown")</f>
        <v>Employed for wages</v>
      </c>
      <c r="AV140" s="96" t="str">
        <f>IFERROR(VLOOKUP(Table1[[#This Row],[RespondentID]],'All Data'!$A:$CW,97,FALSE),"unknown")</f>
        <v>Yes</v>
      </c>
      <c r="AW140" s="96" t="str">
        <f>IFERROR(VLOOKUP(Table1[[#This Row],[RespondentID]],'All Data'!$A:$CW,98,FALSE),"unknown")</f>
        <v>Private/Commercial</v>
      </c>
      <c r="AX140" s="96" t="str">
        <f>IFERROR(VLOOKUP(Table1[[#This Row],[RespondentID]],'All Data'!$A:$CW,99,FALSE),"unknown")</f>
        <v>Yes</v>
      </c>
    </row>
    <row r="141" spans="1:50">
      <c r="A141">
        <v>114380228730</v>
      </c>
      <c r="E141" t="s">
        <v>19</v>
      </c>
      <c r="K141" t="s">
        <v>25</v>
      </c>
      <c r="M141" t="s">
        <v>27</v>
      </c>
      <c r="P141">
        <f t="shared" si="36"/>
        <v>3</v>
      </c>
      <c r="Q141">
        <f t="shared" si="37"/>
        <v>1</v>
      </c>
      <c r="R141"/>
      <c r="S141">
        <f t="shared" si="53"/>
        <v>0</v>
      </c>
      <c r="T141">
        <f t="shared" si="38"/>
        <v>0</v>
      </c>
      <c r="U141">
        <f t="shared" si="39"/>
        <v>0</v>
      </c>
      <c r="V141">
        <f t="shared" si="40"/>
        <v>1</v>
      </c>
      <c r="W141">
        <f t="shared" si="41"/>
        <v>0</v>
      </c>
      <c r="X141">
        <f t="shared" si="42"/>
        <v>0</v>
      </c>
      <c r="Y141">
        <f t="shared" si="43"/>
        <v>0</v>
      </c>
      <c r="Z141">
        <f t="shared" si="44"/>
        <v>0</v>
      </c>
      <c r="AA141">
        <f t="shared" si="45"/>
        <v>0</v>
      </c>
      <c r="AB141">
        <f t="shared" si="46"/>
        <v>1</v>
      </c>
      <c r="AC141">
        <f t="shared" si="47"/>
        <v>0</v>
      </c>
      <c r="AD141">
        <f t="shared" si="48"/>
        <v>1</v>
      </c>
      <c r="AE141">
        <f t="shared" si="49"/>
        <v>0</v>
      </c>
      <c r="AF141"/>
      <c r="AG141"/>
      <c r="AH141">
        <f t="shared" si="50"/>
        <v>3</v>
      </c>
      <c r="AI141">
        <f t="shared" si="51"/>
        <v>3</v>
      </c>
      <c r="AJ141" t="str">
        <f t="shared" si="52"/>
        <v>Correct</v>
      </c>
      <c r="AL141" s="96" t="str">
        <f>IFERROR(VLOOKUP(Table1[[#This Row],[RespondentID]],'All Data'!$A:$CO,87,FALSE),"unknown")</f>
        <v>Woman</v>
      </c>
      <c r="AM141" s="96" t="str">
        <f>IFERROR(VLOOKUP(Table1[[#This Row],[RespondentID]],'All Data'!$A:$CO,88,FALSE),"unknown")</f>
        <v>65+ years</v>
      </c>
      <c r="AN141" s="96" t="str">
        <f>IFERROR(VLOOKUP(Table1[[#This Row],[RespondentID]],'All Data'!$A:$CO,89,FALSE),"unknown")</f>
        <v>Nassau</v>
      </c>
      <c r="AO141" s="96" t="str">
        <f>IFERROR(VLOOKUP(Table1[[#This Row],[RespondentID]],'All Data'!$A:$CO,90,FALSE),"unknown")</f>
        <v>Hicksville, 11801</v>
      </c>
      <c r="AP141" s="96" t="str">
        <f>IFERROR(VLOOKUP(Table1[[#This Row],[RespondentID]],'All Data'!$A:$CO,91,FALSE),"unknown")</f>
        <v>White</v>
      </c>
      <c r="AQ141" s="96">
        <f>IFERROR(VLOOKUP(Table1[[#This Row],[RespondentID]],'All Data'!$A:$CO,92,FALSE),"unknown")</f>
        <v>0</v>
      </c>
      <c r="AR141" s="96" t="str">
        <f>IFERROR(VLOOKUP(Table1[[#This Row],[RespondentID]],'All Data'!$A:$CO,93,FALSE),"unknown")</f>
        <v>English</v>
      </c>
      <c r="AS141" s="96" t="str">
        <f>IFERROR(VLOOKUP(Table1[[#This Row],[RespondentID]],'All Data'!$A:$CW,94,FALSE),"unknown")</f>
        <v>$0-$19,999</v>
      </c>
      <c r="AT141" s="96" t="str">
        <f>IFERROR(VLOOKUP(Table1[[#This Row],[RespondentID]],'All Data'!$A:$CW,95,FALSE),"unknown")</f>
        <v>High school graduate</v>
      </c>
      <c r="AU141" s="96" t="str">
        <f>IFERROR(VLOOKUP(Table1[[#This Row],[RespondentID]],'All Data'!$A:$CW,96,FALSE),"unknown")</f>
        <v>Retired</v>
      </c>
      <c r="AV141" s="96" t="str">
        <f>IFERROR(VLOOKUP(Table1[[#This Row],[RespondentID]],'All Data'!$A:$CW,97,FALSE),"unknown")</f>
        <v>Yes</v>
      </c>
      <c r="AW141" s="96" t="str">
        <f>IFERROR(VLOOKUP(Table1[[#This Row],[RespondentID]],'All Data'!$A:$CW,98,FALSE),"unknown")</f>
        <v>Medicare</v>
      </c>
      <c r="AX141" s="96" t="str">
        <f>IFERROR(VLOOKUP(Table1[[#This Row],[RespondentID]],'All Data'!$A:$CW,99,FALSE),"unknown")</f>
        <v>Yes</v>
      </c>
    </row>
    <row r="142" spans="1:50">
      <c r="A142">
        <v>114380227312</v>
      </c>
      <c r="G142" t="s">
        <v>21</v>
      </c>
      <c r="M142" t="s">
        <v>27</v>
      </c>
      <c r="P142">
        <f t="shared" si="36"/>
        <v>2</v>
      </c>
      <c r="Q142">
        <f t="shared" si="37"/>
        <v>1.5</v>
      </c>
      <c r="R142"/>
      <c r="S142">
        <f t="shared" si="53"/>
        <v>0</v>
      </c>
      <c r="T142">
        <f t="shared" si="38"/>
        <v>0</v>
      </c>
      <c r="U142">
        <f t="shared" si="39"/>
        <v>0</v>
      </c>
      <c r="V142">
        <f t="shared" si="40"/>
        <v>0</v>
      </c>
      <c r="W142">
        <f t="shared" si="41"/>
        <v>0</v>
      </c>
      <c r="X142">
        <f t="shared" si="42"/>
        <v>1</v>
      </c>
      <c r="Y142">
        <f t="shared" si="43"/>
        <v>0</v>
      </c>
      <c r="Z142">
        <f t="shared" si="44"/>
        <v>0</v>
      </c>
      <c r="AA142">
        <f t="shared" si="45"/>
        <v>0</v>
      </c>
      <c r="AB142">
        <f t="shared" si="46"/>
        <v>0</v>
      </c>
      <c r="AC142">
        <f t="shared" si="47"/>
        <v>0</v>
      </c>
      <c r="AD142">
        <f t="shared" si="48"/>
        <v>1</v>
      </c>
      <c r="AE142">
        <f t="shared" si="49"/>
        <v>0</v>
      </c>
      <c r="AF142"/>
      <c r="AG142"/>
      <c r="AH142">
        <f t="shared" si="50"/>
        <v>2</v>
      </c>
      <c r="AI142">
        <f t="shared" si="51"/>
        <v>2</v>
      </c>
      <c r="AJ142" t="str">
        <f t="shared" si="52"/>
        <v>Correct</v>
      </c>
      <c r="AL142" s="96" t="str">
        <f>IFERROR(VLOOKUP(Table1[[#This Row],[RespondentID]],'All Data'!$A:$CO,87,FALSE),"unknown")</f>
        <v>Man</v>
      </c>
      <c r="AM142" s="96" t="str">
        <f>IFERROR(VLOOKUP(Table1[[#This Row],[RespondentID]],'All Data'!$A:$CO,88,FALSE),"unknown")</f>
        <v>65+ years</v>
      </c>
      <c r="AN142" s="96" t="str">
        <f>IFERROR(VLOOKUP(Table1[[#This Row],[RespondentID]],'All Data'!$A:$CO,89,FALSE),"unknown")</f>
        <v>Nassau</v>
      </c>
      <c r="AO142" s="96" t="str">
        <f>IFERROR(VLOOKUP(Table1[[#This Row],[RespondentID]],'All Data'!$A:$CO,90,FALSE),"unknown")</f>
        <v>Hicksville, 11801</v>
      </c>
      <c r="AP142" s="96" t="str">
        <f>IFERROR(VLOOKUP(Table1[[#This Row],[RespondentID]],'All Data'!$A:$CO,91,FALSE),"unknown")</f>
        <v>White</v>
      </c>
      <c r="AQ142" s="96">
        <f>IFERROR(VLOOKUP(Table1[[#This Row],[RespondentID]],'All Data'!$A:$CO,92,FALSE),"unknown")</f>
        <v>0</v>
      </c>
      <c r="AR142" s="96" t="str">
        <f>IFERROR(VLOOKUP(Table1[[#This Row],[RespondentID]],'All Data'!$A:$CO,93,FALSE),"unknown")</f>
        <v>English</v>
      </c>
      <c r="AS142" s="96" t="str">
        <f>IFERROR(VLOOKUP(Table1[[#This Row],[RespondentID]],'All Data'!$A:$CW,94,FALSE),"unknown")</f>
        <v>$75,000 to $125,000</v>
      </c>
      <c r="AT142" s="96" t="str">
        <f>IFERROR(VLOOKUP(Table1[[#This Row],[RespondentID]],'All Data'!$A:$CW,95,FALSE),"unknown")</f>
        <v>Some college</v>
      </c>
      <c r="AU142" s="96" t="str">
        <f>IFERROR(VLOOKUP(Table1[[#This Row],[RespondentID]],'All Data'!$A:$CW,96,FALSE),"unknown")</f>
        <v>Retired</v>
      </c>
      <c r="AV142" s="96" t="str">
        <f>IFERROR(VLOOKUP(Table1[[#This Row],[RespondentID]],'All Data'!$A:$CW,97,FALSE),"unknown")</f>
        <v>Yes</v>
      </c>
      <c r="AW142" s="96" t="str">
        <f>IFERROR(VLOOKUP(Table1[[#This Row],[RespondentID]],'All Data'!$A:$CW,98,FALSE),"unknown")</f>
        <v>Medicare</v>
      </c>
      <c r="AX142" s="96" t="str">
        <f>IFERROR(VLOOKUP(Table1[[#This Row],[RespondentID]],'All Data'!$A:$CW,99,FALSE),"unknown")</f>
        <v>Yes</v>
      </c>
    </row>
    <row r="143" spans="1:50">
      <c r="A143">
        <v>114380225935</v>
      </c>
      <c r="P143">
        <f t="shared" si="36"/>
        <v>0</v>
      </c>
      <c r="Q143" t="e">
        <f t="shared" si="37"/>
        <v>#DIV/0!</v>
      </c>
      <c r="R143"/>
      <c r="S143">
        <f t="shared" si="53"/>
        <v>0</v>
      </c>
      <c r="T143">
        <f t="shared" si="38"/>
        <v>0</v>
      </c>
      <c r="U143">
        <f t="shared" si="39"/>
        <v>0</v>
      </c>
      <c r="V143">
        <f t="shared" si="40"/>
        <v>0</v>
      </c>
      <c r="W143">
        <f t="shared" si="41"/>
        <v>0</v>
      </c>
      <c r="X143">
        <f t="shared" si="42"/>
        <v>0</v>
      </c>
      <c r="Y143">
        <f t="shared" si="43"/>
        <v>0</v>
      </c>
      <c r="Z143">
        <f t="shared" si="44"/>
        <v>0</v>
      </c>
      <c r="AA143">
        <f t="shared" si="45"/>
        <v>0</v>
      </c>
      <c r="AB143">
        <f t="shared" si="46"/>
        <v>0</v>
      </c>
      <c r="AC143">
        <f t="shared" si="47"/>
        <v>0</v>
      </c>
      <c r="AD143">
        <f t="shared" si="48"/>
        <v>0</v>
      </c>
      <c r="AE143">
        <f t="shared" si="49"/>
        <v>0</v>
      </c>
      <c r="AF143"/>
      <c r="AG143"/>
      <c r="AH143">
        <f t="shared" si="50"/>
        <v>0</v>
      </c>
      <c r="AI143">
        <f t="shared" si="51"/>
        <v>0</v>
      </c>
      <c r="AJ143" t="str">
        <f t="shared" si="52"/>
        <v>Correct</v>
      </c>
      <c r="AL143" s="96" t="str">
        <f>IFERROR(VLOOKUP(Table1[[#This Row],[RespondentID]],'All Data'!$A:$CO,87,FALSE),"unknown")</f>
        <v>Woman</v>
      </c>
      <c r="AM143" s="96" t="str">
        <f>IFERROR(VLOOKUP(Table1[[#This Row],[RespondentID]],'All Data'!$A:$CO,88,FALSE),"unknown")</f>
        <v>65+ years</v>
      </c>
      <c r="AN143" s="96" t="str">
        <f>IFERROR(VLOOKUP(Table1[[#This Row],[RespondentID]],'All Data'!$A:$CO,89,FALSE),"unknown")</f>
        <v>Nassau</v>
      </c>
      <c r="AO143" s="96" t="str">
        <f>IFERROR(VLOOKUP(Table1[[#This Row],[RespondentID]],'All Data'!$A:$CO,90,FALSE),"unknown")</f>
        <v>Port Washington, 11050</v>
      </c>
      <c r="AP143" s="96" t="str">
        <f>IFERROR(VLOOKUP(Table1[[#This Row],[RespondentID]],'All Data'!$A:$CO,91,FALSE),"unknown")</f>
        <v>White</v>
      </c>
      <c r="AQ143" s="96">
        <f>IFERROR(VLOOKUP(Table1[[#This Row],[RespondentID]],'All Data'!$A:$CO,92,FALSE),"unknown")</f>
        <v>0</v>
      </c>
      <c r="AR143" s="96" t="str">
        <f>IFERROR(VLOOKUP(Table1[[#This Row],[RespondentID]],'All Data'!$A:$CO,93,FALSE),"unknown")</f>
        <v>English</v>
      </c>
      <c r="AS143" s="96" t="str">
        <f>IFERROR(VLOOKUP(Table1[[#This Row],[RespondentID]],'All Data'!$A:$CW,94,FALSE),"unknown")</f>
        <v>$75,000 to $125,000</v>
      </c>
      <c r="AT143" s="96" t="str">
        <f>IFERROR(VLOOKUP(Table1[[#This Row],[RespondentID]],'All Data'!$A:$CW,95,FALSE),"unknown")</f>
        <v>Some college</v>
      </c>
      <c r="AU143" s="96" t="str">
        <f>IFERROR(VLOOKUP(Table1[[#This Row],[RespondentID]],'All Data'!$A:$CW,96,FALSE),"unknown")</f>
        <v>Retired</v>
      </c>
      <c r="AV143" s="96" t="str">
        <f>IFERROR(VLOOKUP(Table1[[#This Row],[RespondentID]],'All Data'!$A:$CW,97,FALSE),"unknown")</f>
        <v>Yes</v>
      </c>
      <c r="AW143" s="96">
        <f>IFERROR(VLOOKUP(Table1[[#This Row],[RespondentID]],'All Data'!$A:$CW,98,FALSE),"unknown")</f>
        <v>0</v>
      </c>
      <c r="AX143" s="96" t="str">
        <f>IFERROR(VLOOKUP(Table1[[#This Row],[RespondentID]],'All Data'!$A:$CW,99,FALSE),"unknown")</f>
        <v>Yes</v>
      </c>
    </row>
    <row r="144" spans="1:50">
      <c r="A144">
        <v>114380224868</v>
      </c>
      <c r="C144" t="s">
        <v>17</v>
      </c>
      <c r="E144" t="s">
        <v>19</v>
      </c>
      <c r="I144" t="s">
        <v>23</v>
      </c>
      <c r="K144" t="s">
        <v>25</v>
      </c>
      <c r="M144" t="s">
        <v>27</v>
      </c>
      <c r="P144">
        <f t="shared" si="36"/>
        <v>5</v>
      </c>
      <c r="Q144">
        <f t="shared" si="37"/>
        <v>0.6</v>
      </c>
      <c r="R144"/>
      <c r="S144">
        <f t="shared" si="53"/>
        <v>0</v>
      </c>
      <c r="T144">
        <f t="shared" si="38"/>
        <v>0.6</v>
      </c>
      <c r="U144">
        <f t="shared" si="39"/>
        <v>0</v>
      </c>
      <c r="V144">
        <f t="shared" si="40"/>
        <v>0.6</v>
      </c>
      <c r="W144">
        <f t="shared" si="41"/>
        <v>0</v>
      </c>
      <c r="X144">
        <f t="shared" si="42"/>
        <v>0</v>
      </c>
      <c r="Y144">
        <f t="shared" si="43"/>
        <v>0</v>
      </c>
      <c r="Z144">
        <f t="shared" si="44"/>
        <v>0.6</v>
      </c>
      <c r="AA144">
        <f t="shared" si="45"/>
        <v>0</v>
      </c>
      <c r="AB144">
        <f t="shared" si="46"/>
        <v>0.6</v>
      </c>
      <c r="AC144">
        <f t="shared" si="47"/>
        <v>0</v>
      </c>
      <c r="AD144">
        <f t="shared" si="48"/>
        <v>0.6</v>
      </c>
      <c r="AE144">
        <f t="shared" si="49"/>
        <v>0</v>
      </c>
      <c r="AF144"/>
      <c r="AG144"/>
      <c r="AH144">
        <f t="shared" si="50"/>
        <v>3</v>
      </c>
      <c r="AI144">
        <f t="shared" si="51"/>
        <v>5</v>
      </c>
      <c r="AJ144" t="str">
        <f t="shared" si="52"/>
        <v>Correct</v>
      </c>
      <c r="AL144" s="96" t="str">
        <f>IFERROR(VLOOKUP(Table1[[#This Row],[RespondentID]],'All Data'!$A:$CO,87,FALSE),"unknown")</f>
        <v>Woman</v>
      </c>
      <c r="AM144" s="96" t="str">
        <f>IFERROR(VLOOKUP(Table1[[#This Row],[RespondentID]],'All Data'!$A:$CO,88,FALSE),"unknown")</f>
        <v>45-54 years</v>
      </c>
      <c r="AN144" s="96" t="str">
        <f>IFERROR(VLOOKUP(Table1[[#This Row],[RespondentID]],'All Data'!$A:$CO,89,FALSE),"unknown")</f>
        <v>Nassau</v>
      </c>
      <c r="AO144" s="96" t="str">
        <f>IFERROR(VLOOKUP(Table1[[#This Row],[RespondentID]],'All Data'!$A:$CO,90,FALSE),"unknown")</f>
        <v>New Hyde Park, 11040</v>
      </c>
      <c r="AP144" s="96">
        <f>IFERROR(VLOOKUP(Table1[[#This Row],[RespondentID]],'All Data'!$A:$CO,91,FALSE),"unknown")</f>
        <v>0</v>
      </c>
      <c r="AQ144" s="96">
        <f>IFERROR(VLOOKUP(Table1[[#This Row],[RespondentID]],'All Data'!$A:$CO,92,FALSE),"unknown")</f>
        <v>0</v>
      </c>
      <c r="AR144" s="96" t="str">
        <f>IFERROR(VLOOKUP(Table1[[#This Row],[RespondentID]],'All Data'!$A:$CO,93,FALSE),"unknown")</f>
        <v>English</v>
      </c>
      <c r="AS144" s="96" t="str">
        <f>IFERROR(VLOOKUP(Table1[[#This Row],[RespondentID]],'All Data'!$A:$CW,94,FALSE),"unknown")</f>
        <v>$20,000 to $34,999</v>
      </c>
      <c r="AT144" s="96" t="str">
        <f>IFERROR(VLOOKUP(Table1[[#This Row],[RespondentID]],'All Data'!$A:$CW,95,FALSE),"unknown")</f>
        <v>High school graduate</v>
      </c>
      <c r="AU144" s="96" t="str">
        <f>IFERROR(VLOOKUP(Table1[[#This Row],[RespondentID]],'All Data'!$A:$CW,96,FALSE),"unknown")</f>
        <v>Employed for wages</v>
      </c>
      <c r="AV144" s="96" t="str">
        <f>IFERROR(VLOOKUP(Table1[[#This Row],[RespondentID]],'All Data'!$A:$CW,97,FALSE),"unknown")</f>
        <v>Yes</v>
      </c>
      <c r="AW144" s="96" t="str">
        <f>IFERROR(VLOOKUP(Table1[[#This Row],[RespondentID]],'All Data'!$A:$CW,98,FALSE),"unknown")</f>
        <v>Private/Commercial</v>
      </c>
      <c r="AX144" s="96" t="str">
        <f>IFERROR(VLOOKUP(Table1[[#This Row],[RespondentID]],'All Data'!$A:$CW,99,FALSE),"unknown")</f>
        <v>Yes</v>
      </c>
    </row>
    <row r="145" spans="1:50">
      <c r="A145">
        <v>114380223103</v>
      </c>
      <c r="B145" t="s">
        <v>16</v>
      </c>
      <c r="C145" t="s">
        <v>17</v>
      </c>
      <c r="J145" t="s">
        <v>24</v>
      </c>
      <c r="P145">
        <f t="shared" si="36"/>
        <v>3</v>
      </c>
      <c r="Q145">
        <f t="shared" si="37"/>
        <v>1</v>
      </c>
      <c r="R145"/>
      <c r="S145">
        <f t="shared" si="53"/>
        <v>1</v>
      </c>
      <c r="T145">
        <f t="shared" si="38"/>
        <v>1</v>
      </c>
      <c r="U145">
        <f t="shared" si="39"/>
        <v>0</v>
      </c>
      <c r="V145">
        <f t="shared" si="40"/>
        <v>0</v>
      </c>
      <c r="W145">
        <f t="shared" si="41"/>
        <v>0</v>
      </c>
      <c r="X145">
        <f t="shared" si="42"/>
        <v>0</v>
      </c>
      <c r="Y145">
        <f t="shared" si="43"/>
        <v>0</v>
      </c>
      <c r="Z145">
        <f t="shared" si="44"/>
        <v>0</v>
      </c>
      <c r="AA145">
        <f t="shared" si="45"/>
        <v>1</v>
      </c>
      <c r="AB145">
        <f t="shared" si="46"/>
        <v>0</v>
      </c>
      <c r="AC145">
        <f t="shared" si="47"/>
        <v>0</v>
      </c>
      <c r="AD145">
        <f t="shared" si="48"/>
        <v>0</v>
      </c>
      <c r="AE145">
        <f t="shared" si="49"/>
        <v>0</v>
      </c>
      <c r="AF145"/>
      <c r="AG145"/>
      <c r="AH145">
        <f t="shared" si="50"/>
        <v>3</v>
      </c>
      <c r="AI145">
        <f t="shared" si="51"/>
        <v>3</v>
      </c>
      <c r="AJ145" t="str">
        <f t="shared" si="52"/>
        <v>Correct</v>
      </c>
      <c r="AL145" s="96" t="str">
        <f>IFERROR(VLOOKUP(Table1[[#This Row],[RespondentID]],'All Data'!$A:$CO,87,FALSE),"unknown")</f>
        <v>Man</v>
      </c>
      <c r="AM145" s="96" t="str">
        <f>IFERROR(VLOOKUP(Table1[[#This Row],[RespondentID]],'All Data'!$A:$CO,88,FALSE),"unknown")</f>
        <v>65+ years</v>
      </c>
      <c r="AN145" s="96" t="str">
        <f>IFERROR(VLOOKUP(Table1[[#This Row],[RespondentID]],'All Data'!$A:$CO,89,FALSE),"unknown")</f>
        <v>Nassau</v>
      </c>
      <c r="AO145" s="96" t="str">
        <f>IFERROR(VLOOKUP(Table1[[#This Row],[RespondentID]],'All Data'!$A:$CO,90,FALSE),"unknown")</f>
        <v>New Hyde Park, 11040</v>
      </c>
      <c r="AP145" s="96" t="str">
        <f>IFERROR(VLOOKUP(Table1[[#This Row],[RespondentID]],'All Data'!$A:$CO,91,FALSE),"unknown")</f>
        <v>Asian</v>
      </c>
      <c r="AQ145" s="96">
        <f>IFERROR(VLOOKUP(Table1[[#This Row],[RespondentID]],'All Data'!$A:$CO,92,FALSE),"unknown")</f>
        <v>0</v>
      </c>
      <c r="AR145" s="96" t="str">
        <f>IFERROR(VLOOKUP(Table1[[#This Row],[RespondentID]],'All Data'!$A:$CO,93,FALSE),"unknown")</f>
        <v>English, Hindi</v>
      </c>
      <c r="AS145" s="96" t="str">
        <f>IFERROR(VLOOKUP(Table1[[#This Row],[RespondentID]],'All Data'!$A:$CW,94,FALSE),"unknown")</f>
        <v>Over $125,000</v>
      </c>
      <c r="AT145" s="96" t="str">
        <f>IFERROR(VLOOKUP(Table1[[#This Row],[RespondentID]],'All Data'!$A:$CW,95,FALSE),"unknown")</f>
        <v>Graduate school</v>
      </c>
      <c r="AU145" s="96" t="str">
        <f>IFERROR(VLOOKUP(Table1[[#This Row],[RespondentID]],'All Data'!$A:$CW,96,FALSE),"unknown")</f>
        <v>Retired</v>
      </c>
      <c r="AV145" s="96" t="str">
        <f>IFERROR(VLOOKUP(Table1[[#This Row],[RespondentID]],'All Data'!$A:$CW,97,FALSE),"unknown")</f>
        <v>Yes</v>
      </c>
      <c r="AW145" s="96" t="str">
        <f>IFERROR(VLOOKUP(Table1[[#This Row],[RespondentID]],'All Data'!$A:$CW,98,FALSE),"unknown")</f>
        <v>Medicare</v>
      </c>
      <c r="AX145" s="96" t="str">
        <f>IFERROR(VLOOKUP(Table1[[#This Row],[RespondentID]],'All Data'!$A:$CW,99,FALSE),"unknown")</f>
        <v>Yes</v>
      </c>
    </row>
    <row r="146" spans="1:50">
      <c r="A146">
        <v>114380221416</v>
      </c>
      <c r="D146" t="s">
        <v>18</v>
      </c>
      <c r="E146" t="s">
        <v>19</v>
      </c>
      <c r="M146" t="s">
        <v>27</v>
      </c>
      <c r="N146" t="s">
        <v>28</v>
      </c>
      <c r="P146">
        <f t="shared" si="36"/>
        <v>4</v>
      </c>
      <c r="Q146">
        <f t="shared" si="37"/>
        <v>0.75</v>
      </c>
      <c r="R146"/>
      <c r="S146">
        <f t="shared" si="53"/>
        <v>0</v>
      </c>
      <c r="T146">
        <f t="shared" si="38"/>
        <v>0</v>
      </c>
      <c r="U146">
        <f t="shared" si="39"/>
        <v>0.75</v>
      </c>
      <c r="V146">
        <f t="shared" si="40"/>
        <v>0.75</v>
      </c>
      <c r="W146">
        <f t="shared" si="41"/>
        <v>0</v>
      </c>
      <c r="X146">
        <f t="shared" si="42"/>
        <v>0</v>
      </c>
      <c r="Y146">
        <f t="shared" si="43"/>
        <v>0</v>
      </c>
      <c r="Z146">
        <f t="shared" si="44"/>
        <v>0</v>
      </c>
      <c r="AA146">
        <f t="shared" si="45"/>
        <v>0</v>
      </c>
      <c r="AB146">
        <f t="shared" si="46"/>
        <v>0</v>
      </c>
      <c r="AC146">
        <f t="shared" si="47"/>
        <v>0</v>
      </c>
      <c r="AD146">
        <f t="shared" si="48"/>
        <v>0.75</v>
      </c>
      <c r="AE146">
        <f t="shared" si="49"/>
        <v>0.75</v>
      </c>
      <c r="AF146"/>
      <c r="AG146"/>
      <c r="AH146">
        <f t="shared" si="50"/>
        <v>3</v>
      </c>
      <c r="AI146">
        <f t="shared" si="51"/>
        <v>4</v>
      </c>
      <c r="AJ146" t="str">
        <f t="shared" si="52"/>
        <v>Correct</v>
      </c>
      <c r="AL146" s="96" t="str">
        <f>IFERROR(VLOOKUP(Table1[[#This Row],[RespondentID]],'All Data'!$A:$CO,87,FALSE),"unknown")</f>
        <v>Woman</v>
      </c>
      <c r="AM146" s="96">
        <f>IFERROR(VLOOKUP(Table1[[#This Row],[RespondentID]],'All Data'!$A:$CO,88,FALSE),"unknown")</f>
        <v>0</v>
      </c>
      <c r="AN146" s="96" t="str">
        <f>IFERROR(VLOOKUP(Table1[[#This Row],[RespondentID]],'All Data'!$A:$CO,89,FALSE),"unknown")</f>
        <v>Nassau</v>
      </c>
      <c r="AO146" s="96" t="str">
        <f>IFERROR(VLOOKUP(Table1[[#This Row],[RespondentID]],'All Data'!$A:$CO,90,FALSE),"unknown")</f>
        <v>Floral Park, 11001</v>
      </c>
      <c r="AP146" s="96">
        <f>IFERROR(VLOOKUP(Table1[[#This Row],[RespondentID]],'All Data'!$A:$CO,91,FALSE),"unknown")</f>
        <v>0</v>
      </c>
      <c r="AQ146" s="96">
        <f>IFERROR(VLOOKUP(Table1[[#This Row],[RespondentID]],'All Data'!$A:$CO,92,FALSE),"unknown")</f>
        <v>0</v>
      </c>
      <c r="AR146" s="96" t="str">
        <f>IFERROR(VLOOKUP(Table1[[#This Row],[RespondentID]],'All Data'!$A:$CO,93,FALSE),"unknown")</f>
        <v>English</v>
      </c>
      <c r="AS146" s="96">
        <f>IFERROR(VLOOKUP(Table1[[#This Row],[RespondentID]],'All Data'!$A:$CW,94,FALSE),"unknown")</f>
        <v>0</v>
      </c>
      <c r="AT146" s="96" t="str">
        <f>IFERROR(VLOOKUP(Table1[[#This Row],[RespondentID]],'All Data'!$A:$CW,95,FALSE),"unknown")</f>
        <v>College graduate</v>
      </c>
      <c r="AU146" s="96" t="str">
        <f>IFERROR(VLOOKUP(Table1[[#This Row],[RespondentID]],'All Data'!$A:$CW,96,FALSE),"unknown")</f>
        <v>Retired</v>
      </c>
      <c r="AV146" s="96" t="str">
        <f>IFERROR(VLOOKUP(Table1[[#This Row],[RespondentID]],'All Data'!$A:$CW,97,FALSE),"unknown")</f>
        <v>Yes</v>
      </c>
      <c r="AW146" s="96" t="str">
        <f>IFERROR(VLOOKUP(Table1[[#This Row],[RespondentID]],'All Data'!$A:$CW,98,FALSE),"unknown")</f>
        <v>Medicare</v>
      </c>
      <c r="AX146" s="96" t="str">
        <f>IFERROR(VLOOKUP(Table1[[#This Row],[RespondentID]],'All Data'!$A:$CW,99,FALSE),"unknown")</f>
        <v>Yes</v>
      </c>
    </row>
    <row r="147" spans="1:50">
      <c r="A147">
        <v>114380219900</v>
      </c>
      <c r="C147" t="s">
        <v>17</v>
      </c>
      <c r="H147" t="s">
        <v>22</v>
      </c>
      <c r="J147" t="s">
        <v>24</v>
      </c>
      <c r="P147">
        <f t="shared" si="36"/>
        <v>3</v>
      </c>
      <c r="Q147">
        <f t="shared" si="37"/>
        <v>1</v>
      </c>
      <c r="R147"/>
      <c r="S147">
        <f t="shared" si="53"/>
        <v>0</v>
      </c>
      <c r="T147">
        <f t="shared" si="38"/>
        <v>1</v>
      </c>
      <c r="U147">
        <f t="shared" si="39"/>
        <v>0</v>
      </c>
      <c r="V147">
        <f t="shared" si="40"/>
        <v>0</v>
      </c>
      <c r="W147">
        <f t="shared" si="41"/>
        <v>0</v>
      </c>
      <c r="X147">
        <f t="shared" si="42"/>
        <v>0</v>
      </c>
      <c r="Y147">
        <f t="shared" si="43"/>
        <v>1</v>
      </c>
      <c r="Z147">
        <f t="shared" si="44"/>
        <v>0</v>
      </c>
      <c r="AA147">
        <f t="shared" si="45"/>
        <v>1</v>
      </c>
      <c r="AB147">
        <f t="shared" si="46"/>
        <v>0</v>
      </c>
      <c r="AC147">
        <f t="shared" si="47"/>
        <v>0</v>
      </c>
      <c r="AD147">
        <f t="shared" si="48"/>
        <v>0</v>
      </c>
      <c r="AE147">
        <f t="shared" si="49"/>
        <v>0</v>
      </c>
      <c r="AF147"/>
      <c r="AG147"/>
      <c r="AH147">
        <f t="shared" si="50"/>
        <v>3</v>
      </c>
      <c r="AI147">
        <f t="shared" si="51"/>
        <v>3</v>
      </c>
      <c r="AJ147" t="str">
        <f t="shared" si="52"/>
        <v>Correct</v>
      </c>
      <c r="AL147" s="96" t="str">
        <f>IFERROR(VLOOKUP(Table1[[#This Row],[RespondentID]],'All Data'!$A:$CO,87,FALSE),"unknown")</f>
        <v>Man</v>
      </c>
      <c r="AM147" s="96" t="str">
        <f>IFERROR(VLOOKUP(Table1[[#This Row],[RespondentID]],'All Data'!$A:$CO,88,FALSE),"unknown")</f>
        <v>55-64 years</v>
      </c>
      <c r="AN147" s="96" t="str">
        <f>IFERROR(VLOOKUP(Table1[[#This Row],[RespondentID]],'All Data'!$A:$CO,89,FALSE),"unknown")</f>
        <v>Nassau</v>
      </c>
      <c r="AO147" s="96" t="str">
        <f>IFERROR(VLOOKUP(Table1[[#This Row],[RespondentID]],'All Data'!$A:$CO,90,FALSE),"unknown")</f>
        <v>Floral Park, 11001</v>
      </c>
      <c r="AP147" s="96" t="str">
        <f>IFERROR(VLOOKUP(Table1[[#This Row],[RespondentID]],'All Data'!$A:$CO,91,FALSE),"unknown")</f>
        <v>White</v>
      </c>
      <c r="AQ147" s="96">
        <f>IFERROR(VLOOKUP(Table1[[#This Row],[RespondentID]],'All Data'!$A:$CO,92,FALSE),"unknown")</f>
        <v>0</v>
      </c>
      <c r="AR147" s="96" t="str">
        <f>IFERROR(VLOOKUP(Table1[[#This Row],[RespondentID]],'All Data'!$A:$CO,93,FALSE),"unknown")</f>
        <v>English</v>
      </c>
      <c r="AS147" s="96" t="str">
        <f>IFERROR(VLOOKUP(Table1[[#This Row],[RespondentID]],'All Data'!$A:$CW,94,FALSE),"unknown")</f>
        <v>$50,000 to $74,999</v>
      </c>
      <c r="AT147" s="96" t="str">
        <f>IFERROR(VLOOKUP(Table1[[#This Row],[RespondentID]],'All Data'!$A:$CW,95,FALSE),"unknown")</f>
        <v>College graduate</v>
      </c>
      <c r="AU147" s="96" t="str">
        <f>IFERROR(VLOOKUP(Table1[[#This Row],[RespondentID]],'All Data'!$A:$CW,96,FALSE),"unknown")</f>
        <v>Employed for wages</v>
      </c>
      <c r="AV147" s="96" t="str">
        <f>IFERROR(VLOOKUP(Table1[[#This Row],[RespondentID]],'All Data'!$A:$CW,97,FALSE),"unknown")</f>
        <v>Yes</v>
      </c>
      <c r="AW147" s="96" t="str">
        <f>IFERROR(VLOOKUP(Table1[[#This Row],[RespondentID]],'All Data'!$A:$CW,98,FALSE),"unknown")</f>
        <v>Private/Commercial</v>
      </c>
      <c r="AX147" s="96" t="str">
        <f>IFERROR(VLOOKUP(Table1[[#This Row],[RespondentID]],'All Data'!$A:$CW,99,FALSE),"unknown")</f>
        <v>No</v>
      </c>
    </row>
    <row r="148" spans="1:50">
      <c r="A148">
        <v>114380218533</v>
      </c>
      <c r="D148" t="s">
        <v>18</v>
      </c>
      <c r="P148">
        <f t="shared" si="36"/>
        <v>1</v>
      </c>
      <c r="Q148">
        <f t="shared" si="37"/>
        <v>3</v>
      </c>
      <c r="R148"/>
      <c r="S148">
        <f t="shared" si="53"/>
        <v>0</v>
      </c>
      <c r="T148">
        <f t="shared" si="38"/>
        <v>0</v>
      </c>
      <c r="U148">
        <f t="shared" si="39"/>
        <v>1</v>
      </c>
      <c r="V148">
        <f t="shared" si="40"/>
        <v>0</v>
      </c>
      <c r="W148">
        <f t="shared" si="41"/>
        <v>0</v>
      </c>
      <c r="X148">
        <f t="shared" si="42"/>
        <v>0</v>
      </c>
      <c r="Y148">
        <f t="shared" si="43"/>
        <v>0</v>
      </c>
      <c r="Z148">
        <f t="shared" si="44"/>
        <v>0</v>
      </c>
      <c r="AA148">
        <f t="shared" si="45"/>
        <v>0</v>
      </c>
      <c r="AB148">
        <f t="shared" si="46"/>
        <v>0</v>
      </c>
      <c r="AC148">
        <f t="shared" si="47"/>
        <v>0</v>
      </c>
      <c r="AD148">
        <f t="shared" si="48"/>
        <v>0</v>
      </c>
      <c r="AE148">
        <f t="shared" si="49"/>
        <v>0</v>
      </c>
      <c r="AF148"/>
      <c r="AG148"/>
      <c r="AH148">
        <f t="shared" si="50"/>
        <v>1</v>
      </c>
      <c r="AI148">
        <f t="shared" si="51"/>
        <v>1</v>
      </c>
      <c r="AJ148" t="str">
        <f t="shared" si="52"/>
        <v>Correct</v>
      </c>
      <c r="AL148" s="96" t="str">
        <f>IFERROR(VLOOKUP(Table1[[#This Row],[RespondentID]],'All Data'!$A:$CO,87,FALSE),"unknown")</f>
        <v>Man</v>
      </c>
      <c r="AM148" s="96" t="str">
        <f>IFERROR(VLOOKUP(Table1[[#This Row],[RespondentID]],'All Data'!$A:$CO,88,FALSE),"unknown")</f>
        <v>65+ years</v>
      </c>
      <c r="AN148" s="96" t="str">
        <f>IFERROR(VLOOKUP(Table1[[#This Row],[RespondentID]],'All Data'!$A:$CO,89,FALSE),"unknown")</f>
        <v>Nassau</v>
      </c>
      <c r="AO148" s="96" t="str">
        <f>IFERROR(VLOOKUP(Table1[[#This Row],[RespondentID]],'All Data'!$A:$CO,90,FALSE),"unknown")</f>
        <v>New Hyde Park, 11040</v>
      </c>
      <c r="AP148" s="96" t="str">
        <f>IFERROR(VLOOKUP(Table1[[#This Row],[RespondentID]],'All Data'!$A:$CO,91,FALSE),"unknown")</f>
        <v>White</v>
      </c>
      <c r="AQ148" s="96">
        <f>IFERROR(VLOOKUP(Table1[[#This Row],[RespondentID]],'All Data'!$A:$CO,92,FALSE),"unknown")</f>
        <v>0</v>
      </c>
      <c r="AR148" s="96" t="str">
        <f>IFERROR(VLOOKUP(Table1[[#This Row],[RespondentID]],'All Data'!$A:$CO,93,FALSE),"unknown")</f>
        <v>English</v>
      </c>
      <c r="AS148" s="96" t="str">
        <f>IFERROR(VLOOKUP(Table1[[#This Row],[RespondentID]],'All Data'!$A:$CW,94,FALSE),"unknown")</f>
        <v>Over $125,000</v>
      </c>
      <c r="AT148" s="96" t="str">
        <f>IFERROR(VLOOKUP(Table1[[#This Row],[RespondentID]],'All Data'!$A:$CW,95,FALSE),"unknown")</f>
        <v>College graduate</v>
      </c>
      <c r="AU148" s="96" t="str">
        <f>IFERROR(VLOOKUP(Table1[[#This Row],[RespondentID]],'All Data'!$A:$CW,96,FALSE),"unknown")</f>
        <v>Retired</v>
      </c>
      <c r="AV148" s="96" t="str">
        <f>IFERROR(VLOOKUP(Table1[[#This Row],[RespondentID]],'All Data'!$A:$CW,97,FALSE),"unknown")</f>
        <v>Yes</v>
      </c>
      <c r="AW148" s="96" t="str">
        <f>IFERROR(VLOOKUP(Table1[[#This Row],[RespondentID]],'All Data'!$A:$CW,98,FALSE),"unknown")</f>
        <v>Medicare, Private/Commercial</v>
      </c>
      <c r="AX148" s="96" t="str">
        <f>IFERROR(VLOOKUP(Table1[[#This Row],[RespondentID]],'All Data'!$A:$CW,99,FALSE),"unknown")</f>
        <v>Yes</v>
      </c>
    </row>
    <row r="149" spans="1:50">
      <c r="A149">
        <v>114380217232</v>
      </c>
      <c r="E149" t="s">
        <v>19</v>
      </c>
      <c r="G149" t="s">
        <v>21</v>
      </c>
      <c r="M149" t="s">
        <v>27</v>
      </c>
      <c r="P149">
        <f t="shared" si="36"/>
        <v>3</v>
      </c>
      <c r="Q149">
        <f t="shared" si="37"/>
        <v>1</v>
      </c>
      <c r="R149"/>
      <c r="S149">
        <f t="shared" si="53"/>
        <v>0</v>
      </c>
      <c r="T149">
        <f t="shared" si="38"/>
        <v>0</v>
      </c>
      <c r="U149">
        <f t="shared" si="39"/>
        <v>0</v>
      </c>
      <c r="V149">
        <f t="shared" si="40"/>
        <v>1</v>
      </c>
      <c r="W149">
        <f t="shared" si="41"/>
        <v>0</v>
      </c>
      <c r="X149">
        <f t="shared" si="42"/>
        <v>1</v>
      </c>
      <c r="Y149">
        <f t="shared" si="43"/>
        <v>0</v>
      </c>
      <c r="Z149">
        <f t="shared" si="44"/>
        <v>0</v>
      </c>
      <c r="AA149">
        <f t="shared" si="45"/>
        <v>0</v>
      </c>
      <c r="AB149">
        <f t="shared" si="46"/>
        <v>0</v>
      </c>
      <c r="AC149">
        <f t="shared" si="47"/>
        <v>0</v>
      </c>
      <c r="AD149">
        <f t="shared" si="48"/>
        <v>1</v>
      </c>
      <c r="AE149">
        <f t="shared" si="49"/>
        <v>0</v>
      </c>
      <c r="AF149"/>
      <c r="AG149"/>
      <c r="AH149">
        <f t="shared" si="50"/>
        <v>3</v>
      </c>
      <c r="AI149">
        <f t="shared" si="51"/>
        <v>3</v>
      </c>
      <c r="AJ149" t="str">
        <f t="shared" si="52"/>
        <v>Correct</v>
      </c>
      <c r="AL149" s="96" t="str">
        <f>IFERROR(VLOOKUP(Table1[[#This Row],[RespondentID]],'All Data'!$A:$CO,87,FALSE),"unknown")</f>
        <v>Woman</v>
      </c>
      <c r="AM149" s="96" t="str">
        <f>IFERROR(VLOOKUP(Table1[[#This Row],[RespondentID]],'All Data'!$A:$CO,88,FALSE),"unknown")</f>
        <v>55-64 years</v>
      </c>
      <c r="AN149" s="96" t="str">
        <f>IFERROR(VLOOKUP(Table1[[#This Row],[RespondentID]],'All Data'!$A:$CO,89,FALSE),"unknown")</f>
        <v>Nassau</v>
      </c>
      <c r="AO149" s="96" t="str">
        <f>IFERROR(VLOOKUP(Table1[[#This Row],[RespondentID]],'All Data'!$A:$CO,90,FALSE),"unknown")</f>
        <v>Mineola, 11501</v>
      </c>
      <c r="AP149" s="96" t="str">
        <f>IFERROR(VLOOKUP(Table1[[#This Row],[RespondentID]],'All Data'!$A:$CO,91,FALSE),"unknown")</f>
        <v>White</v>
      </c>
      <c r="AQ149" s="96">
        <f>IFERROR(VLOOKUP(Table1[[#This Row],[RespondentID]],'All Data'!$A:$CO,92,FALSE),"unknown")</f>
        <v>0</v>
      </c>
      <c r="AR149" s="96" t="str">
        <f>IFERROR(VLOOKUP(Table1[[#This Row],[RespondentID]],'All Data'!$A:$CO,93,FALSE),"unknown")</f>
        <v>English</v>
      </c>
      <c r="AS149" s="96">
        <f>IFERROR(VLOOKUP(Table1[[#This Row],[RespondentID]],'All Data'!$A:$CW,94,FALSE),"unknown")</f>
        <v>0</v>
      </c>
      <c r="AT149" s="96">
        <f>IFERROR(VLOOKUP(Table1[[#This Row],[RespondentID]],'All Data'!$A:$CW,95,FALSE),"unknown")</f>
        <v>0</v>
      </c>
      <c r="AU149" s="96">
        <f>IFERROR(VLOOKUP(Table1[[#This Row],[RespondentID]],'All Data'!$A:$CW,96,FALSE),"unknown")</f>
        <v>0</v>
      </c>
      <c r="AV149" s="96">
        <f>IFERROR(VLOOKUP(Table1[[#This Row],[RespondentID]],'All Data'!$A:$CW,97,FALSE),"unknown")</f>
        <v>0</v>
      </c>
      <c r="AW149" s="96">
        <f>IFERROR(VLOOKUP(Table1[[#This Row],[RespondentID]],'All Data'!$A:$CW,98,FALSE),"unknown")</f>
        <v>0</v>
      </c>
      <c r="AX149" s="96">
        <f>IFERROR(VLOOKUP(Table1[[#This Row],[RespondentID]],'All Data'!$A:$CW,99,FALSE),"unknown")</f>
        <v>0</v>
      </c>
    </row>
    <row r="150" spans="1:50">
      <c r="A150">
        <v>114380214867</v>
      </c>
      <c r="E150" t="s">
        <v>19</v>
      </c>
      <c r="K150" t="s">
        <v>25</v>
      </c>
      <c r="L150" t="s">
        <v>26</v>
      </c>
      <c r="P150">
        <f t="shared" si="36"/>
        <v>3</v>
      </c>
      <c r="Q150">
        <f t="shared" si="37"/>
        <v>1</v>
      </c>
      <c r="R150"/>
      <c r="S150">
        <f t="shared" si="53"/>
        <v>0</v>
      </c>
      <c r="T150">
        <f t="shared" si="38"/>
        <v>0</v>
      </c>
      <c r="U150">
        <f t="shared" si="39"/>
        <v>0</v>
      </c>
      <c r="V150">
        <f t="shared" si="40"/>
        <v>1</v>
      </c>
      <c r="W150">
        <f t="shared" si="41"/>
        <v>0</v>
      </c>
      <c r="X150">
        <f t="shared" si="42"/>
        <v>0</v>
      </c>
      <c r="Y150">
        <f t="shared" si="43"/>
        <v>0</v>
      </c>
      <c r="Z150">
        <f t="shared" si="44"/>
        <v>0</v>
      </c>
      <c r="AA150">
        <f t="shared" si="45"/>
        <v>0</v>
      </c>
      <c r="AB150">
        <f t="shared" si="46"/>
        <v>1</v>
      </c>
      <c r="AC150">
        <f t="shared" si="47"/>
        <v>1</v>
      </c>
      <c r="AD150">
        <f t="shared" si="48"/>
        <v>0</v>
      </c>
      <c r="AE150">
        <f t="shared" si="49"/>
        <v>0</v>
      </c>
      <c r="AF150"/>
      <c r="AG150"/>
      <c r="AH150">
        <f t="shared" si="50"/>
        <v>3</v>
      </c>
      <c r="AI150">
        <f t="shared" si="51"/>
        <v>3</v>
      </c>
      <c r="AJ150" t="str">
        <f t="shared" si="52"/>
        <v>Correct</v>
      </c>
      <c r="AL150" s="96" t="str">
        <f>IFERROR(VLOOKUP(Table1[[#This Row],[RespondentID]],'All Data'!$A:$CO,87,FALSE),"unknown")</f>
        <v>Woman</v>
      </c>
      <c r="AM150" s="96" t="str">
        <f>IFERROR(VLOOKUP(Table1[[#This Row],[RespondentID]],'All Data'!$A:$CO,88,FALSE),"unknown")</f>
        <v>45-54 years</v>
      </c>
      <c r="AN150" s="96" t="str">
        <f>IFERROR(VLOOKUP(Table1[[#This Row],[RespondentID]],'All Data'!$A:$CO,89,FALSE),"unknown")</f>
        <v>Nassau</v>
      </c>
      <c r="AO150" s="96" t="str">
        <f>IFERROR(VLOOKUP(Table1[[#This Row],[RespondentID]],'All Data'!$A:$CO,90,FALSE),"unknown")</f>
        <v>New Hyde Park, 11040</v>
      </c>
      <c r="AP150" s="96" t="str">
        <f>IFERROR(VLOOKUP(Table1[[#This Row],[RespondentID]],'All Data'!$A:$CO,91,FALSE),"unknown")</f>
        <v>White</v>
      </c>
      <c r="AQ150" s="96">
        <f>IFERROR(VLOOKUP(Table1[[#This Row],[RespondentID]],'All Data'!$A:$CO,92,FALSE),"unknown")</f>
        <v>0</v>
      </c>
      <c r="AR150" s="96" t="str">
        <f>IFERROR(VLOOKUP(Table1[[#This Row],[RespondentID]],'All Data'!$A:$CO,93,FALSE),"unknown")</f>
        <v>English</v>
      </c>
      <c r="AS150" s="96">
        <f>IFERROR(VLOOKUP(Table1[[#This Row],[RespondentID]],'All Data'!$A:$CW,94,FALSE),"unknown")</f>
        <v>0</v>
      </c>
      <c r="AT150" s="96" t="str">
        <f>IFERROR(VLOOKUP(Table1[[#This Row],[RespondentID]],'All Data'!$A:$CW,95,FALSE),"unknown")</f>
        <v>High school graduate</v>
      </c>
      <c r="AU150" s="96" t="str">
        <f>IFERROR(VLOOKUP(Table1[[#This Row],[RespondentID]],'All Data'!$A:$CW,96,FALSE),"unknown")</f>
        <v>Employed for wages</v>
      </c>
      <c r="AV150" s="96" t="str">
        <f>IFERROR(VLOOKUP(Table1[[#This Row],[RespondentID]],'All Data'!$A:$CW,97,FALSE),"unknown")</f>
        <v>Yes</v>
      </c>
      <c r="AW150" s="96">
        <f>IFERROR(VLOOKUP(Table1[[#This Row],[RespondentID]],'All Data'!$A:$CW,98,FALSE),"unknown")</f>
        <v>0</v>
      </c>
      <c r="AX150" s="96" t="str">
        <f>IFERROR(VLOOKUP(Table1[[#This Row],[RespondentID]],'All Data'!$A:$CW,99,FALSE),"unknown")</f>
        <v>Yes</v>
      </c>
    </row>
    <row r="151" spans="1:50">
      <c r="A151">
        <v>114380140054</v>
      </c>
      <c r="E151" t="s">
        <v>19</v>
      </c>
      <c r="K151" t="s">
        <v>25</v>
      </c>
      <c r="L151" t="s">
        <v>26</v>
      </c>
      <c r="P151">
        <f t="shared" si="36"/>
        <v>3</v>
      </c>
      <c r="Q151">
        <f t="shared" si="37"/>
        <v>1</v>
      </c>
      <c r="R151"/>
      <c r="S151">
        <f t="shared" si="53"/>
        <v>0</v>
      </c>
      <c r="T151">
        <f t="shared" si="38"/>
        <v>0</v>
      </c>
      <c r="U151">
        <f t="shared" si="39"/>
        <v>0</v>
      </c>
      <c r="V151">
        <f t="shared" si="40"/>
        <v>1</v>
      </c>
      <c r="W151">
        <f t="shared" si="41"/>
        <v>0</v>
      </c>
      <c r="X151">
        <f t="shared" si="42"/>
        <v>0</v>
      </c>
      <c r="Y151">
        <f t="shared" si="43"/>
        <v>0</v>
      </c>
      <c r="Z151">
        <f t="shared" si="44"/>
        <v>0</v>
      </c>
      <c r="AA151">
        <f t="shared" si="45"/>
        <v>0</v>
      </c>
      <c r="AB151">
        <f t="shared" si="46"/>
        <v>1</v>
      </c>
      <c r="AC151">
        <f t="shared" si="47"/>
        <v>1</v>
      </c>
      <c r="AD151">
        <f t="shared" si="48"/>
        <v>0</v>
      </c>
      <c r="AE151">
        <f t="shared" si="49"/>
        <v>0</v>
      </c>
      <c r="AF151"/>
      <c r="AG151"/>
      <c r="AH151">
        <f t="shared" si="50"/>
        <v>3</v>
      </c>
      <c r="AI151">
        <f t="shared" si="51"/>
        <v>3</v>
      </c>
      <c r="AJ151" t="str">
        <f t="shared" si="52"/>
        <v>Correct</v>
      </c>
      <c r="AL151" s="96" t="str">
        <f>IFERROR(VLOOKUP(Table1[[#This Row],[RespondentID]],'All Data'!$A:$CO,87,FALSE),"unknown")</f>
        <v>Woman</v>
      </c>
      <c r="AM151" s="96" t="str">
        <f>IFERROR(VLOOKUP(Table1[[#This Row],[RespondentID]],'All Data'!$A:$CO,88,FALSE),"unknown")</f>
        <v>45-54 years</v>
      </c>
      <c r="AN151" s="96" t="str">
        <f>IFERROR(VLOOKUP(Table1[[#This Row],[RespondentID]],'All Data'!$A:$CO,89,FALSE),"unknown")</f>
        <v>Nassau</v>
      </c>
      <c r="AO151" s="96">
        <f>IFERROR(VLOOKUP(Table1[[#This Row],[RespondentID]],'All Data'!$A:$CO,90,FALSE),"unknown")</f>
        <v>0</v>
      </c>
      <c r="AP151" s="96">
        <f>IFERROR(VLOOKUP(Table1[[#This Row],[RespondentID]],'All Data'!$A:$CO,91,FALSE),"unknown")</f>
        <v>0</v>
      </c>
      <c r="AQ151" s="96">
        <f>IFERROR(VLOOKUP(Table1[[#This Row],[RespondentID]],'All Data'!$A:$CO,92,FALSE),"unknown")</f>
        <v>0</v>
      </c>
      <c r="AR151" s="96">
        <f>IFERROR(VLOOKUP(Table1[[#This Row],[RespondentID]],'All Data'!$A:$CO,93,FALSE),"unknown")</f>
        <v>0</v>
      </c>
      <c r="AS151" s="96">
        <f>IFERROR(VLOOKUP(Table1[[#This Row],[RespondentID]],'All Data'!$A:$CW,94,FALSE),"unknown")</f>
        <v>0</v>
      </c>
      <c r="AT151" s="96">
        <f>IFERROR(VLOOKUP(Table1[[#This Row],[RespondentID]],'All Data'!$A:$CW,95,FALSE),"unknown")</f>
        <v>0</v>
      </c>
      <c r="AU151" s="96">
        <f>IFERROR(VLOOKUP(Table1[[#This Row],[RespondentID]],'All Data'!$A:$CW,96,FALSE),"unknown")</f>
        <v>0</v>
      </c>
      <c r="AV151" s="96">
        <f>IFERROR(VLOOKUP(Table1[[#This Row],[RespondentID]],'All Data'!$A:$CW,97,FALSE),"unknown")</f>
        <v>0</v>
      </c>
      <c r="AW151" s="96">
        <f>IFERROR(VLOOKUP(Table1[[#This Row],[RespondentID]],'All Data'!$A:$CW,98,FALSE),"unknown")</f>
        <v>0</v>
      </c>
      <c r="AX151" s="96">
        <f>IFERROR(VLOOKUP(Table1[[#This Row],[RespondentID]],'All Data'!$A:$CW,99,FALSE),"unknown")</f>
        <v>0</v>
      </c>
    </row>
    <row r="152" spans="1:50">
      <c r="A152">
        <v>114380137890</v>
      </c>
      <c r="H152" t="s">
        <v>22</v>
      </c>
      <c r="I152" t="s">
        <v>23</v>
      </c>
      <c r="K152" t="s">
        <v>25</v>
      </c>
      <c r="M152" t="s">
        <v>27</v>
      </c>
      <c r="P152">
        <f t="shared" si="36"/>
        <v>4</v>
      </c>
      <c r="Q152">
        <f t="shared" si="37"/>
        <v>0.75</v>
      </c>
      <c r="R152"/>
      <c r="S152">
        <f t="shared" si="53"/>
        <v>0</v>
      </c>
      <c r="T152">
        <f t="shared" si="38"/>
        <v>0</v>
      </c>
      <c r="U152">
        <f t="shared" si="39"/>
        <v>0</v>
      </c>
      <c r="V152">
        <f t="shared" si="40"/>
        <v>0</v>
      </c>
      <c r="W152">
        <f t="shared" si="41"/>
        <v>0</v>
      </c>
      <c r="X152">
        <f t="shared" si="42"/>
        <v>0</v>
      </c>
      <c r="Y152">
        <f t="shared" si="43"/>
        <v>0.75</v>
      </c>
      <c r="Z152">
        <f t="shared" si="44"/>
        <v>0.75</v>
      </c>
      <c r="AA152">
        <f t="shared" si="45"/>
        <v>0</v>
      </c>
      <c r="AB152">
        <f t="shared" si="46"/>
        <v>0.75</v>
      </c>
      <c r="AC152">
        <f t="shared" si="47"/>
        <v>0</v>
      </c>
      <c r="AD152">
        <f t="shared" si="48"/>
        <v>0.75</v>
      </c>
      <c r="AE152">
        <f t="shared" si="49"/>
        <v>0</v>
      </c>
      <c r="AF152"/>
      <c r="AG152"/>
      <c r="AH152">
        <f t="shared" si="50"/>
        <v>3</v>
      </c>
      <c r="AI152">
        <f t="shared" si="51"/>
        <v>4</v>
      </c>
      <c r="AJ152" t="str">
        <f t="shared" si="52"/>
        <v>Correct</v>
      </c>
      <c r="AL152" s="96">
        <f>IFERROR(VLOOKUP(Table1[[#This Row],[RespondentID]],'All Data'!$A:$CO,87,FALSE),"unknown")</f>
        <v>0</v>
      </c>
      <c r="AM152" s="96">
        <f>IFERROR(VLOOKUP(Table1[[#This Row],[RespondentID]],'All Data'!$A:$CO,88,FALSE),"unknown")</f>
        <v>0</v>
      </c>
      <c r="AN152" s="96" t="str">
        <f>IFERROR(VLOOKUP(Table1[[#This Row],[RespondentID]],'All Data'!$A:$CO,89,FALSE),"unknown")</f>
        <v>Nassau</v>
      </c>
      <c r="AO152" s="96" t="str">
        <f>IFERROR(VLOOKUP(Table1[[#This Row],[RespondentID]],'All Data'!$A:$CO,90,FALSE),"unknown")</f>
        <v>Baldwin, 11510</v>
      </c>
      <c r="AP152" s="96">
        <f>IFERROR(VLOOKUP(Table1[[#This Row],[RespondentID]],'All Data'!$A:$CO,91,FALSE),"unknown")</f>
        <v>0</v>
      </c>
      <c r="AQ152" s="96">
        <f>IFERROR(VLOOKUP(Table1[[#This Row],[RespondentID]],'All Data'!$A:$CO,92,FALSE),"unknown")</f>
        <v>0</v>
      </c>
      <c r="AR152" s="96">
        <f>IFERROR(VLOOKUP(Table1[[#This Row],[RespondentID]],'All Data'!$A:$CO,93,FALSE),"unknown")</f>
        <v>0</v>
      </c>
      <c r="AS152" s="96">
        <f>IFERROR(VLOOKUP(Table1[[#This Row],[RespondentID]],'All Data'!$A:$CW,94,FALSE),"unknown")</f>
        <v>0</v>
      </c>
      <c r="AT152" s="96">
        <f>IFERROR(VLOOKUP(Table1[[#This Row],[RespondentID]],'All Data'!$A:$CW,95,FALSE),"unknown")</f>
        <v>0</v>
      </c>
      <c r="AU152" s="96">
        <f>IFERROR(VLOOKUP(Table1[[#This Row],[RespondentID]],'All Data'!$A:$CW,96,FALSE),"unknown")</f>
        <v>0</v>
      </c>
      <c r="AV152" s="96">
        <f>IFERROR(VLOOKUP(Table1[[#This Row],[RespondentID]],'All Data'!$A:$CW,97,FALSE),"unknown")</f>
        <v>0</v>
      </c>
      <c r="AW152" s="96">
        <f>IFERROR(VLOOKUP(Table1[[#This Row],[RespondentID]],'All Data'!$A:$CW,98,FALSE),"unknown")</f>
        <v>0</v>
      </c>
      <c r="AX152" s="96">
        <f>IFERROR(VLOOKUP(Table1[[#This Row],[RespondentID]],'All Data'!$A:$CW,99,FALSE),"unknown")</f>
        <v>0</v>
      </c>
    </row>
    <row r="153" spans="1:50">
      <c r="A153">
        <v>114380136015</v>
      </c>
      <c r="C153" t="s">
        <v>17</v>
      </c>
      <c r="M153" t="s">
        <v>27</v>
      </c>
      <c r="O153" t="s">
        <v>550</v>
      </c>
      <c r="P153">
        <f t="shared" si="36"/>
        <v>2</v>
      </c>
      <c r="Q153">
        <f t="shared" si="37"/>
        <v>1.5</v>
      </c>
      <c r="R153"/>
      <c r="S153">
        <f t="shared" si="53"/>
        <v>0</v>
      </c>
      <c r="T153">
        <f t="shared" si="38"/>
        <v>1</v>
      </c>
      <c r="U153">
        <f t="shared" si="39"/>
        <v>0</v>
      </c>
      <c r="V153">
        <f t="shared" si="40"/>
        <v>0</v>
      </c>
      <c r="W153">
        <f t="shared" si="41"/>
        <v>0</v>
      </c>
      <c r="X153">
        <f t="shared" si="42"/>
        <v>0</v>
      </c>
      <c r="Y153">
        <f t="shared" si="43"/>
        <v>0</v>
      </c>
      <c r="Z153">
        <f t="shared" si="44"/>
        <v>0</v>
      </c>
      <c r="AA153">
        <f t="shared" si="45"/>
        <v>0</v>
      </c>
      <c r="AB153">
        <f t="shared" si="46"/>
        <v>0</v>
      </c>
      <c r="AC153">
        <f t="shared" si="47"/>
        <v>0</v>
      </c>
      <c r="AD153">
        <f t="shared" si="48"/>
        <v>1</v>
      </c>
      <c r="AE153">
        <f t="shared" si="49"/>
        <v>0</v>
      </c>
      <c r="AF153"/>
      <c r="AG153"/>
      <c r="AH153">
        <f t="shared" si="50"/>
        <v>2</v>
      </c>
      <c r="AI153">
        <f t="shared" si="51"/>
        <v>2</v>
      </c>
      <c r="AJ153" t="str">
        <f t="shared" si="52"/>
        <v>Correct</v>
      </c>
      <c r="AL153" s="96" t="str">
        <f>IFERROR(VLOOKUP(Table1[[#This Row],[RespondentID]],'All Data'!$A:$CO,87,FALSE),"unknown")</f>
        <v>Woman</v>
      </c>
      <c r="AM153" s="96" t="str">
        <f>IFERROR(VLOOKUP(Table1[[#This Row],[RespondentID]],'All Data'!$A:$CO,88,FALSE),"unknown")</f>
        <v>65+ years</v>
      </c>
      <c r="AN153" s="96" t="str">
        <f>IFERROR(VLOOKUP(Table1[[#This Row],[RespondentID]],'All Data'!$A:$CO,89,FALSE),"unknown")</f>
        <v>Nassau</v>
      </c>
      <c r="AO153" s="96" t="str">
        <f>IFERROR(VLOOKUP(Table1[[#This Row],[RespondentID]],'All Data'!$A:$CO,90,FALSE),"unknown")</f>
        <v>Baldwin, 11510</v>
      </c>
      <c r="AP153" s="96" t="str">
        <f>IFERROR(VLOOKUP(Table1[[#This Row],[RespondentID]],'All Data'!$A:$CO,91,FALSE),"unknown")</f>
        <v>White</v>
      </c>
      <c r="AQ153" s="96">
        <f>IFERROR(VLOOKUP(Table1[[#This Row],[RespondentID]],'All Data'!$A:$CO,92,FALSE),"unknown")</f>
        <v>0</v>
      </c>
      <c r="AR153" s="96" t="str">
        <f>IFERROR(VLOOKUP(Table1[[#This Row],[RespondentID]],'All Data'!$A:$CO,93,FALSE),"unknown")</f>
        <v>English</v>
      </c>
      <c r="AS153" s="96" t="str">
        <f>IFERROR(VLOOKUP(Table1[[#This Row],[RespondentID]],'All Data'!$A:$CW,94,FALSE),"unknown")</f>
        <v>$75,000 to $125,000</v>
      </c>
      <c r="AT153" s="96" t="str">
        <f>IFERROR(VLOOKUP(Table1[[#This Row],[RespondentID]],'All Data'!$A:$CW,95,FALSE),"unknown")</f>
        <v>College graduate</v>
      </c>
      <c r="AU153" s="96" t="str">
        <f>IFERROR(VLOOKUP(Table1[[#This Row],[RespondentID]],'All Data'!$A:$CW,96,FALSE),"unknown")</f>
        <v>Employed for wages</v>
      </c>
      <c r="AV153" s="96" t="str">
        <f>IFERROR(VLOOKUP(Table1[[#This Row],[RespondentID]],'All Data'!$A:$CW,97,FALSE),"unknown")</f>
        <v>Yes</v>
      </c>
      <c r="AW153" s="96" t="str">
        <f>IFERROR(VLOOKUP(Table1[[#This Row],[RespondentID]],'All Data'!$A:$CW,98,FALSE),"unknown")</f>
        <v>Private/Commercial</v>
      </c>
      <c r="AX153" s="96" t="str">
        <f>IFERROR(VLOOKUP(Table1[[#This Row],[RespondentID]],'All Data'!$A:$CW,99,FALSE),"unknown")</f>
        <v>Yes</v>
      </c>
    </row>
    <row r="154" spans="1:50">
      <c r="A154">
        <v>114380134389</v>
      </c>
      <c r="K154" t="s">
        <v>25</v>
      </c>
      <c r="M154" t="s">
        <v>27</v>
      </c>
      <c r="N154" t="s">
        <v>28</v>
      </c>
      <c r="P154">
        <f t="shared" si="36"/>
        <v>3</v>
      </c>
      <c r="Q154">
        <f t="shared" si="37"/>
        <v>1</v>
      </c>
      <c r="R154"/>
      <c r="S154">
        <f t="shared" si="53"/>
        <v>0</v>
      </c>
      <c r="T154">
        <f t="shared" si="38"/>
        <v>0</v>
      </c>
      <c r="U154">
        <f t="shared" si="39"/>
        <v>0</v>
      </c>
      <c r="V154">
        <f t="shared" si="40"/>
        <v>0</v>
      </c>
      <c r="W154">
        <f t="shared" si="41"/>
        <v>0</v>
      </c>
      <c r="X154">
        <f t="shared" si="42"/>
        <v>0</v>
      </c>
      <c r="Y154">
        <f t="shared" si="43"/>
        <v>0</v>
      </c>
      <c r="Z154">
        <f t="shared" si="44"/>
        <v>0</v>
      </c>
      <c r="AA154">
        <f t="shared" si="45"/>
        <v>0</v>
      </c>
      <c r="AB154">
        <f t="shared" si="46"/>
        <v>1</v>
      </c>
      <c r="AC154">
        <f t="shared" si="47"/>
        <v>0</v>
      </c>
      <c r="AD154">
        <f t="shared" si="48"/>
        <v>1</v>
      </c>
      <c r="AE154">
        <f t="shared" si="49"/>
        <v>1</v>
      </c>
      <c r="AF154"/>
      <c r="AG154"/>
      <c r="AH154">
        <f t="shared" si="50"/>
        <v>3</v>
      </c>
      <c r="AI154">
        <f t="shared" si="51"/>
        <v>3</v>
      </c>
      <c r="AJ154" t="str">
        <f t="shared" si="52"/>
        <v>Correct</v>
      </c>
      <c r="AL154" s="96" t="str">
        <f>IFERROR(VLOOKUP(Table1[[#This Row],[RespondentID]],'All Data'!$A:$CO,87,FALSE),"unknown")</f>
        <v>Man</v>
      </c>
      <c r="AM154" s="96" t="str">
        <f>IFERROR(VLOOKUP(Table1[[#This Row],[RespondentID]],'All Data'!$A:$CO,88,FALSE),"unknown")</f>
        <v>65+ years</v>
      </c>
      <c r="AN154" s="96" t="str">
        <f>IFERROR(VLOOKUP(Table1[[#This Row],[RespondentID]],'All Data'!$A:$CO,89,FALSE),"unknown")</f>
        <v>Nassau</v>
      </c>
      <c r="AO154" s="96" t="str">
        <f>IFERROR(VLOOKUP(Table1[[#This Row],[RespondentID]],'All Data'!$A:$CO,90,FALSE),"unknown")</f>
        <v>Baldwin, 11510</v>
      </c>
      <c r="AP154" s="96" t="str">
        <f>IFERROR(VLOOKUP(Table1[[#This Row],[RespondentID]],'All Data'!$A:$CO,91,FALSE),"unknown")</f>
        <v>White</v>
      </c>
      <c r="AQ154" s="96">
        <f>IFERROR(VLOOKUP(Table1[[#This Row],[RespondentID]],'All Data'!$A:$CO,92,FALSE),"unknown")</f>
        <v>0</v>
      </c>
      <c r="AR154" s="96" t="str">
        <f>IFERROR(VLOOKUP(Table1[[#This Row],[RespondentID]],'All Data'!$A:$CO,93,FALSE),"unknown")</f>
        <v>English</v>
      </c>
      <c r="AS154" s="96" t="str">
        <f>IFERROR(VLOOKUP(Table1[[#This Row],[RespondentID]],'All Data'!$A:$CW,94,FALSE),"unknown")</f>
        <v>$75,000 to $125,000</v>
      </c>
      <c r="AT154" s="96" t="str">
        <f>IFERROR(VLOOKUP(Table1[[#This Row],[RespondentID]],'All Data'!$A:$CW,95,FALSE),"unknown")</f>
        <v>College graduate</v>
      </c>
      <c r="AU154" s="96" t="str">
        <f>IFERROR(VLOOKUP(Table1[[#This Row],[RespondentID]],'All Data'!$A:$CW,96,FALSE),"unknown")</f>
        <v>Retired</v>
      </c>
      <c r="AV154" s="96" t="str">
        <f>IFERROR(VLOOKUP(Table1[[#This Row],[RespondentID]],'All Data'!$A:$CW,97,FALSE),"unknown")</f>
        <v>Yes</v>
      </c>
      <c r="AW154" s="96" t="str">
        <f>IFERROR(VLOOKUP(Table1[[#This Row],[RespondentID]],'All Data'!$A:$CW,98,FALSE),"unknown")</f>
        <v>Medicare</v>
      </c>
      <c r="AX154" s="96" t="str">
        <f>IFERROR(VLOOKUP(Table1[[#This Row],[RespondentID]],'All Data'!$A:$CW,99,FALSE),"unknown")</f>
        <v>Yes</v>
      </c>
    </row>
    <row r="155" spans="1:50">
      <c r="A155">
        <v>114380131809</v>
      </c>
      <c r="B155" t="s">
        <v>16</v>
      </c>
      <c r="C155" t="s">
        <v>17</v>
      </c>
      <c r="J155" t="s">
        <v>24</v>
      </c>
      <c r="P155">
        <f t="shared" si="36"/>
        <v>3</v>
      </c>
      <c r="Q155">
        <f t="shared" si="37"/>
        <v>1</v>
      </c>
      <c r="R155"/>
      <c r="S155">
        <f t="shared" si="53"/>
        <v>1</v>
      </c>
      <c r="T155">
        <f t="shared" si="38"/>
        <v>1</v>
      </c>
      <c r="U155">
        <f t="shared" si="39"/>
        <v>0</v>
      </c>
      <c r="V155">
        <f t="shared" si="40"/>
        <v>0</v>
      </c>
      <c r="W155">
        <f t="shared" si="41"/>
        <v>0</v>
      </c>
      <c r="X155">
        <f t="shared" si="42"/>
        <v>0</v>
      </c>
      <c r="Y155">
        <f t="shared" si="43"/>
        <v>0</v>
      </c>
      <c r="Z155">
        <f t="shared" si="44"/>
        <v>0</v>
      </c>
      <c r="AA155">
        <f t="shared" si="45"/>
        <v>1</v>
      </c>
      <c r="AB155">
        <f t="shared" si="46"/>
        <v>0</v>
      </c>
      <c r="AC155">
        <f t="shared" si="47"/>
        <v>0</v>
      </c>
      <c r="AD155">
        <f t="shared" si="48"/>
        <v>0</v>
      </c>
      <c r="AE155">
        <f t="shared" si="49"/>
        <v>0</v>
      </c>
      <c r="AF155"/>
      <c r="AG155"/>
      <c r="AH155">
        <f t="shared" si="50"/>
        <v>3</v>
      </c>
      <c r="AI155">
        <f t="shared" si="51"/>
        <v>3</v>
      </c>
      <c r="AJ155" t="str">
        <f t="shared" si="52"/>
        <v>Correct</v>
      </c>
      <c r="AL155" s="96" t="str">
        <f>IFERROR(VLOOKUP(Table1[[#This Row],[RespondentID]],'All Data'!$A:$CO,87,FALSE),"unknown")</f>
        <v>Woman</v>
      </c>
      <c r="AM155" s="96" t="str">
        <f>IFERROR(VLOOKUP(Table1[[#This Row],[RespondentID]],'All Data'!$A:$CO,88,FALSE),"unknown")</f>
        <v>65+ years</v>
      </c>
      <c r="AN155" s="96" t="str">
        <f>IFERROR(VLOOKUP(Table1[[#This Row],[RespondentID]],'All Data'!$A:$CO,89,FALSE),"unknown")</f>
        <v>Nassau</v>
      </c>
      <c r="AO155" s="96" t="str">
        <f>IFERROR(VLOOKUP(Table1[[#This Row],[RespondentID]],'All Data'!$A:$CO,90,FALSE),"unknown")</f>
        <v>Baldwin, 11510</v>
      </c>
      <c r="AP155" s="96" t="str">
        <f>IFERROR(VLOOKUP(Table1[[#This Row],[RespondentID]],'All Data'!$A:$CO,91,FALSE),"unknown")</f>
        <v>White</v>
      </c>
      <c r="AQ155" s="96">
        <f>IFERROR(VLOOKUP(Table1[[#This Row],[RespondentID]],'All Data'!$A:$CO,92,FALSE),"unknown")</f>
        <v>0</v>
      </c>
      <c r="AR155" s="96" t="str">
        <f>IFERROR(VLOOKUP(Table1[[#This Row],[RespondentID]],'All Data'!$A:$CO,93,FALSE),"unknown")</f>
        <v>English</v>
      </c>
      <c r="AS155" s="96">
        <f>IFERROR(VLOOKUP(Table1[[#This Row],[RespondentID]],'All Data'!$A:$CW,94,FALSE),"unknown")</f>
        <v>0</v>
      </c>
      <c r="AT155" s="96" t="str">
        <f>IFERROR(VLOOKUP(Table1[[#This Row],[RespondentID]],'All Data'!$A:$CW,95,FALSE),"unknown")</f>
        <v>College graduate</v>
      </c>
      <c r="AU155" s="96" t="str">
        <f>IFERROR(VLOOKUP(Table1[[#This Row],[RespondentID]],'All Data'!$A:$CW,96,FALSE),"unknown")</f>
        <v>Retired</v>
      </c>
      <c r="AV155" s="96" t="str">
        <f>IFERROR(VLOOKUP(Table1[[#This Row],[RespondentID]],'All Data'!$A:$CW,97,FALSE),"unknown")</f>
        <v>Yes</v>
      </c>
      <c r="AW155" s="96">
        <f>IFERROR(VLOOKUP(Table1[[#This Row],[RespondentID]],'All Data'!$A:$CW,98,FALSE),"unknown")</f>
        <v>0</v>
      </c>
      <c r="AX155" s="96">
        <f>IFERROR(VLOOKUP(Table1[[#This Row],[RespondentID]],'All Data'!$A:$CW,99,FALSE),"unknown")</f>
        <v>0</v>
      </c>
    </row>
    <row r="156" spans="1:50">
      <c r="A156">
        <v>114380130303</v>
      </c>
      <c r="L156" t="s">
        <v>26</v>
      </c>
      <c r="P156">
        <f t="shared" si="36"/>
        <v>1</v>
      </c>
      <c r="Q156">
        <f t="shared" si="37"/>
        <v>3</v>
      </c>
      <c r="R156"/>
      <c r="S156">
        <f t="shared" si="53"/>
        <v>0</v>
      </c>
      <c r="T156">
        <f t="shared" si="38"/>
        <v>0</v>
      </c>
      <c r="U156">
        <f t="shared" si="39"/>
        <v>0</v>
      </c>
      <c r="V156">
        <f t="shared" si="40"/>
        <v>0</v>
      </c>
      <c r="W156">
        <f t="shared" si="41"/>
        <v>0</v>
      </c>
      <c r="X156">
        <f t="shared" si="42"/>
        <v>0</v>
      </c>
      <c r="Y156">
        <f t="shared" si="43"/>
        <v>0</v>
      </c>
      <c r="Z156">
        <f t="shared" si="44"/>
        <v>0</v>
      </c>
      <c r="AA156">
        <f t="shared" si="45"/>
        <v>0</v>
      </c>
      <c r="AB156">
        <f t="shared" si="46"/>
        <v>0</v>
      </c>
      <c r="AC156">
        <f t="shared" si="47"/>
        <v>1</v>
      </c>
      <c r="AD156">
        <f t="shared" si="48"/>
        <v>0</v>
      </c>
      <c r="AE156">
        <f t="shared" si="49"/>
        <v>0</v>
      </c>
      <c r="AF156"/>
      <c r="AG156"/>
      <c r="AH156">
        <f t="shared" si="50"/>
        <v>1</v>
      </c>
      <c r="AI156">
        <f t="shared" si="51"/>
        <v>1</v>
      </c>
      <c r="AJ156" t="str">
        <f t="shared" si="52"/>
        <v>Correct</v>
      </c>
      <c r="AL156" s="96" t="str">
        <f>IFERROR(VLOOKUP(Table1[[#This Row],[RespondentID]],'All Data'!$A:$CO,87,FALSE),"unknown")</f>
        <v>Man</v>
      </c>
      <c r="AM156" s="96" t="str">
        <f>IFERROR(VLOOKUP(Table1[[#This Row],[RespondentID]],'All Data'!$A:$CO,88,FALSE),"unknown")</f>
        <v>55-64 years</v>
      </c>
      <c r="AN156" s="96" t="str">
        <f>IFERROR(VLOOKUP(Table1[[#This Row],[RespondentID]],'All Data'!$A:$CO,89,FALSE),"unknown")</f>
        <v>Nassau</v>
      </c>
      <c r="AO156" s="96" t="str">
        <f>IFERROR(VLOOKUP(Table1[[#This Row],[RespondentID]],'All Data'!$A:$CO,90,FALSE),"unknown")</f>
        <v>Baldwin, 11510</v>
      </c>
      <c r="AP156" s="96" t="str">
        <f>IFERROR(VLOOKUP(Table1[[#This Row],[RespondentID]],'All Data'!$A:$CO,91,FALSE),"unknown")</f>
        <v>Black or African American</v>
      </c>
      <c r="AQ156" s="96">
        <f>IFERROR(VLOOKUP(Table1[[#This Row],[RespondentID]],'All Data'!$A:$CO,92,FALSE),"unknown")</f>
        <v>0</v>
      </c>
      <c r="AR156" s="96" t="str">
        <f>IFERROR(VLOOKUP(Table1[[#This Row],[RespondentID]],'All Data'!$A:$CO,93,FALSE),"unknown")</f>
        <v>English</v>
      </c>
      <c r="AS156" s="96">
        <f>IFERROR(VLOOKUP(Table1[[#This Row],[RespondentID]],'All Data'!$A:$CW,94,FALSE),"unknown")</f>
        <v>0</v>
      </c>
      <c r="AT156" s="96">
        <f>IFERROR(VLOOKUP(Table1[[#This Row],[RespondentID]],'All Data'!$A:$CW,95,FALSE),"unknown")</f>
        <v>0</v>
      </c>
      <c r="AU156" s="96" t="str">
        <f>IFERROR(VLOOKUP(Table1[[#This Row],[RespondentID]],'All Data'!$A:$CW,96,FALSE),"unknown")</f>
        <v>Employed for wages</v>
      </c>
      <c r="AV156" s="96" t="str">
        <f>IFERROR(VLOOKUP(Table1[[#This Row],[RespondentID]],'All Data'!$A:$CW,97,FALSE),"unknown")</f>
        <v>Yes</v>
      </c>
      <c r="AW156" s="96">
        <f>IFERROR(VLOOKUP(Table1[[#This Row],[RespondentID]],'All Data'!$A:$CW,98,FALSE),"unknown")</f>
        <v>0</v>
      </c>
      <c r="AX156" s="96" t="str">
        <f>IFERROR(VLOOKUP(Table1[[#This Row],[RespondentID]],'All Data'!$A:$CW,99,FALSE),"unknown")</f>
        <v>Yes</v>
      </c>
    </row>
    <row r="157" spans="1:50">
      <c r="A157">
        <v>114380128308</v>
      </c>
      <c r="E157" t="s">
        <v>19</v>
      </c>
      <c r="K157" t="s">
        <v>25</v>
      </c>
      <c r="N157" t="s">
        <v>28</v>
      </c>
      <c r="P157">
        <f t="shared" si="36"/>
        <v>3</v>
      </c>
      <c r="Q157">
        <f t="shared" si="37"/>
        <v>1</v>
      </c>
      <c r="R157"/>
      <c r="S157">
        <f t="shared" si="53"/>
        <v>0</v>
      </c>
      <c r="T157">
        <f t="shared" si="38"/>
        <v>0</v>
      </c>
      <c r="U157">
        <f t="shared" si="39"/>
        <v>0</v>
      </c>
      <c r="V157">
        <f t="shared" si="40"/>
        <v>1</v>
      </c>
      <c r="W157">
        <f t="shared" si="41"/>
        <v>0</v>
      </c>
      <c r="X157">
        <f t="shared" si="42"/>
        <v>0</v>
      </c>
      <c r="Y157">
        <f t="shared" si="43"/>
        <v>0</v>
      </c>
      <c r="Z157">
        <f t="shared" si="44"/>
        <v>0</v>
      </c>
      <c r="AA157">
        <f t="shared" si="45"/>
        <v>0</v>
      </c>
      <c r="AB157">
        <f t="shared" si="46"/>
        <v>1</v>
      </c>
      <c r="AC157">
        <f t="shared" si="47"/>
        <v>0</v>
      </c>
      <c r="AD157">
        <f t="shared" si="48"/>
        <v>0</v>
      </c>
      <c r="AE157">
        <f t="shared" si="49"/>
        <v>1</v>
      </c>
      <c r="AF157"/>
      <c r="AG157"/>
      <c r="AH157">
        <f t="shared" si="50"/>
        <v>3</v>
      </c>
      <c r="AI157">
        <f t="shared" si="51"/>
        <v>3</v>
      </c>
      <c r="AJ157" t="str">
        <f t="shared" si="52"/>
        <v>Correct</v>
      </c>
      <c r="AL157" s="96" t="str">
        <f>IFERROR(VLOOKUP(Table1[[#This Row],[RespondentID]],'All Data'!$A:$CO,87,FALSE),"unknown")</f>
        <v>Woman</v>
      </c>
      <c r="AM157" s="96" t="str">
        <f>IFERROR(VLOOKUP(Table1[[#This Row],[RespondentID]],'All Data'!$A:$CO,88,FALSE),"unknown")</f>
        <v>65+ years</v>
      </c>
      <c r="AN157" s="96" t="str">
        <f>IFERROR(VLOOKUP(Table1[[#This Row],[RespondentID]],'All Data'!$A:$CO,89,FALSE),"unknown")</f>
        <v>Nassau</v>
      </c>
      <c r="AO157" s="96" t="str">
        <f>IFERROR(VLOOKUP(Table1[[#This Row],[RespondentID]],'All Data'!$A:$CO,90,FALSE),"unknown")</f>
        <v>Baldwin, 11510</v>
      </c>
      <c r="AP157" s="96" t="str">
        <f>IFERROR(VLOOKUP(Table1[[#This Row],[RespondentID]],'All Data'!$A:$CO,91,FALSE),"unknown")</f>
        <v>White</v>
      </c>
      <c r="AQ157" s="96">
        <f>IFERROR(VLOOKUP(Table1[[#This Row],[RespondentID]],'All Data'!$A:$CO,92,FALSE),"unknown")</f>
        <v>0</v>
      </c>
      <c r="AR157" s="96" t="str">
        <f>IFERROR(VLOOKUP(Table1[[#This Row],[RespondentID]],'All Data'!$A:$CO,93,FALSE),"unknown")</f>
        <v>English</v>
      </c>
      <c r="AS157" s="96" t="str">
        <f>IFERROR(VLOOKUP(Table1[[#This Row],[RespondentID]],'All Data'!$A:$CW,94,FALSE),"unknown")</f>
        <v>$0-$19,999</v>
      </c>
      <c r="AT157" s="96" t="str">
        <f>IFERROR(VLOOKUP(Table1[[#This Row],[RespondentID]],'All Data'!$A:$CW,95,FALSE),"unknown")</f>
        <v>College graduate</v>
      </c>
      <c r="AU157" s="96" t="str">
        <f>IFERROR(VLOOKUP(Table1[[#This Row],[RespondentID]],'All Data'!$A:$CW,96,FALSE),"unknown")</f>
        <v>Retired</v>
      </c>
      <c r="AV157" s="96" t="str">
        <f>IFERROR(VLOOKUP(Table1[[#This Row],[RespondentID]],'All Data'!$A:$CW,97,FALSE),"unknown")</f>
        <v>Yes</v>
      </c>
      <c r="AW157" s="96" t="str">
        <f>IFERROR(VLOOKUP(Table1[[#This Row],[RespondentID]],'All Data'!$A:$CW,98,FALSE),"unknown")</f>
        <v>Medicare</v>
      </c>
      <c r="AX157" s="96" t="str">
        <f>IFERROR(VLOOKUP(Table1[[#This Row],[RespondentID]],'All Data'!$A:$CW,99,FALSE),"unknown")</f>
        <v>Yes</v>
      </c>
    </row>
    <row r="158" spans="1:50">
      <c r="A158">
        <v>114380126908</v>
      </c>
      <c r="D158" t="s">
        <v>18</v>
      </c>
      <c r="P158">
        <f t="shared" si="36"/>
        <v>1</v>
      </c>
      <c r="Q158">
        <f t="shared" si="37"/>
        <v>3</v>
      </c>
      <c r="R158"/>
      <c r="S158">
        <f t="shared" si="53"/>
        <v>0</v>
      </c>
      <c r="T158">
        <f t="shared" si="38"/>
        <v>0</v>
      </c>
      <c r="U158">
        <f t="shared" si="39"/>
        <v>1</v>
      </c>
      <c r="V158">
        <f t="shared" si="40"/>
        <v>0</v>
      </c>
      <c r="W158">
        <f t="shared" si="41"/>
        <v>0</v>
      </c>
      <c r="X158">
        <f t="shared" si="42"/>
        <v>0</v>
      </c>
      <c r="Y158">
        <f t="shared" si="43"/>
        <v>0</v>
      </c>
      <c r="Z158">
        <f t="shared" si="44"/>
        <v>0</v>
      </c>
      <c r="AA158">
        <f t="shared" si="45"/>
        <v>0</v>
      </c>
      <c r="AB158">
        <f t="shared" si="46"/>
        <v>0</v>
      </c>
      <c r="AC158">
        <f t="shared" si="47"/>
        <v>0</v>
      </c>
      <c r="AD158">
        <f t="shared" si="48"/>
        <v>0</v>
      </c>
      <c r="AE158">
        <f t="shared" si="49"/>
        <v>0</v>
      </c>
      <c r="AF158"/>
      <c r="AG158"/>
      <c r="AH158">
        <f t="shared" si="50"/>
        <v>1</v>
      </c>
      <c r="AI158">
        <f t="shared" si="51"/>
        <v>1</v>
      </c>
      <c r="AJ158" t="str">
        <f t="shared" si="52"/>
        <v>Correct</v>
      </c>
      <c r="AL158" s="96" t="str">
        <f>IFERROR(VLOOKUP(Table1[[#This Row],[RespondentID]],'All Data'!$A:$CO,87,FALSE),"unknown")</f>
        <v>Man</v>
      </c>
      <c r="AM158" s="96" t="str">
        <f>IFERROR(VLOOKUP(Table1[[#This Row],[RespondentID]],'All Data'!$A:$CO,88,FALSE),"unknown")</f>
        <v>65+ years</v>
      </c>
      <c r="AN158" s="96" t="str">
        <f>IFERROR(VLOOKUP(Table1[[#This Row],[RespondentID]],'All Data'!$A:$CO,89,FALSE),"unknown")</f>
        <v>Nassau</v>
      </c>
      <c r="AO158" s="96" t="str">
        <f>IFERROR(VLOOKUP(Table1[[#This Row],[RespondentID]],'All Data'!$A:$CO,90,FALSE),"unknown")</f>
        <v>Baldwin Harbor, 11510</v>
      </c>
      <c r="AP158" s="96" t="str">
        <f>IFERROR(VLOOKUP(Table1[[#This Row],[RespondentID]],'All Data'!$A:$CO,91,FALSE),"unknown")</f>
        <v>White</v>
      </c>
      <c r="AQ158" s="96">
        <f>IFERROR(VLOOKUP(Table1[[#This Row],[RespondentID]],'All Data'!$A:$CO,92,FALSE),"unknown")</f>
        <v>0</v>
      </c>
      <c r="AR158" s="96" t="str">
        <f>IFERROR(VLOOKUP(Table1[[#This Row],[RespondentID]],'All Data'!$A:$CO,93,FALSE),"unknown")</f>
        <v>English</v>
      </c>
      <c r="AS158" s="96" t="str">
        <f>IFERROR(VLOOKUP(Table1[[#This Row],[RespondentID]],'All Data'!$A:$CW,94,FALSE),"unknown")</f>
        <v>$20,000 to $34,999</v>
      </c>
      <c r="AT158" s="96" t="str">
        <f>IFERROR(VLOOKUP(Table1[[#This Row],[RespondentID]],'All Data'!$A:$CW,95,FALSE),"unknown")</f>
        <v>College graduate</v>
      </c>
      <c r="AU158" s="96" t="str">
        <f>IFERROR(VLOOKUP(Table1[[#This Row],[RespondentID]],'All Data'!$A:$CW,96,FALSE),"unknown")</f>
        <v>Retired</v>
      </c>
      <c r="AV158" s="96" t="str">
        <f>IFERROR(VLOOKUP(Table1[[#This Row],[RespondentID]],'All Data'!$A:$CW,97,FALSE),"unknown")</f>
        <v>Yes</v>
      </c>
      <c r="AW158" s="96" t="str">
        <f>IFERROR(VLOOKUP(Table1[[#This Row],[RespondentID]],'All Data'!$A:$CW,98,FALSE),"unknown")</f>
        <v>Medicare</v>
      </c>
      <c r="AX158" s="96" t="str">
        <f>IFERROR(VLOOKUP(Table1[[#This Row],[RespondentID]],'All Data'!$A:$CW,99,FALSE),"unknown")</f>
        <v>No</v>
      </c>
    </row>
    <row r="159" spans="1:50">
      <c r="A159">
        <v>114380125527</v>
      </c>
      <c r="C159" t="s">
        <v>17</v>
      </c>
      <c r="P159">
        <f t="shared" si="36"/>
        <v>1</v>
      </c>
      <c r="Q159">
        <f t="shared" si="37"/>
        <v>3</v>
      </c>
      <c r="R159"/>
      <c r="S159">
        <f t="shared" si="53"/>
        <v>0</v>
      </c>
      <c r="T159">
        <f t="shared" si="38"/>
        <v>1</v>
      </c>
      <c r="U159">
        <f t="shared" si="39"/>
        <v>0</v>
      </c>
      <c r="V159">
        <f t="shared" si="40"/>
        <v>0</v>
      </c>
      <c r="W159">
        <f t="shared" si="41"/>
        <v>0</v>
      </c>
      <c r="X159">
        <f t="shared" si="42"/>
        <v>0</v>
      </c>
      <c r="Y159">
        <f t="shared" si="43"/>
        <v>0</v>
      </c>
      <c r="Z159">
        <f t="shared" si="44"/>
        <v>0</v>
      </c>
      <c r="AA159">
        <f t="shared" si="45"/>
        <v>0</v>
      </c>
      <c r="AB159">
        <f t="shared" si="46"/>
        <v>0</v>
      </c>
      <c r="AC159">
        <f t="shared" si="47"/>
        <v>0</v>
      </c>
      <c r="AD159">
        <f t="shared" si="48"/>
        <v>0</v>
      </c>
      <c r="AE159">
        <f t="shared" si="49"/>
        <v>0</v>
      </c>
      <c r="AF159"/>
      <c r="AG159"/>
      <c r="AH159">
        <f t="shared" si="50"/>
        <v>1</v>
      </c>
      <c r="AI159">
        <f t="shared" si="51"/>
        <v>1</v>
      </c>
      <c r="AJ159" t="str">
        <f t="shared" si="52"/>
        <v>Correct</v>
      </c>
      <c r="AL159" s="96" t="str">
        <f>IFERROR(VLOOKUP(Table1[[#This Row],[RespondentID]],'All Data'!$A:$CO,87,FALSE),"unknown")</f>
        <v>Man</v>
      </c>
      <c r="AM159" s="96" t="str">
        <f>IFERROR(VLOOKUP(Table1[[#This Row],[RespondentID]],'All Data'!$A:$CO,88,FALSE),"unknown")</f>
        <v>65+ years</v>
      </c>
      <c r="AN159" s="96" t="str">
        <f>IFERROR(VLOOKUP(Table1[[#This Row],[RespondentID]],'All Data'!$A:$CO,89,FALSE),"unknown")</f>
        <v>Nassau</v>
      </c>
      <c r="AO159" s="96" t="str">
        <f>IFERROR(VLOOKUP(Table1[[#This Row],[RespondentID]],'All Data'!$A:$CO,90,FALSE),"unknown")</f>
        <v>Sea Cliff, 11579</v>
      </c>
      <c r="AP159" s="96" t="str">
        <f>IFERROR(VLOOKUP(Table1[[#This Row],[RespondentID]],'All Data'!$A:$CO,91,FALSE),"unknown")</f>
        <v>White</v>
      </c>
      <c r="AQ159" s="96">
        <f>IFERROR(VLOOKUP(Table1[[#This Row],[RespondentID]],'All Data'!$A:$CO,92,FALSE),"unknown")</f>
        <v>0</v>
      </c>
      <c r="AR159" s="96" t="str">
        <f>IFERROR(VLOOKUP(Table1[[#This Row],[RespondentID]],'All Data'!$A:$CO,93,FALSE),"unknown")</f>
        <v>English</v>
      </c>
      <c r="AS159" s="96" t="str">
        <f>IFERROR(VLOOKUP(Table1[[#This Row],[RespondentID]],'All Data'!$A:$CW,94,FALSE),"unknown")</f>
        <v>Over $125,000</v>
      </c>
      <c r="AT159" s="96" t="str">
        <f>IFERROR(VLOOKUP(Table1[[#This Row],[RespondentID]],'All Data'!$A:$CW,95,FALSE),"unknown")</f>
        <v>College graduate</v>
      </c>
      <c r="AU159" s="96" t="str">
        <f>IFERROR(VLOOKUP(Table1[[#This Row],[RespondentID]],'All Data'!$A:$CW,96,FALSE),"unknown")</f>
        <v>Retired</v>
      </c>
      <c r="AV159" s="96" t="str">
        <f>IFERROR(VLOOKUP(Table1[[#This Row],[RespondentID]],'All Data'!$A:$CW,97,FALSE),"unknown")</f>
        <v>Yes</v>
      </c>
      <c r="AW159" s="96" t="str">
        <f>IFERROR(VLOOKUP(Table1[[#This Row],[RespondentID]],'All Data'!$A:$CW,98,FALSE),"unknown")</f>
        <v>Medicare</v>
      </c>
      <c r="AX159" s="96">
        <f>IFERROR(VLOOKUP(Table1[[#This Row],[RespondentID]],'All Data'!$A:$CW,99,FALSE),"unknown")</f>
        <v>0</v>
      </c>
    </row>
    <row r="160" spans="1:50">
      <c r="A160">
        <v>114380124069</v>
      </c>
      <c r="B160" t="s">
        <v>16</v>
      </c>
      <c r="N160" t="s">
        <v>28</v>
      </c>
      <c r="P160">
        <f t="shared" si="36"/>
        <v>2</v>
      </c>
      <c r="Q160">
        <f t="shared" si="37"/>
        <v>1.5</v>
      </c>
      <c r="R160"/>
      <c r="S160">
        <f t="shared" si="53"/>
        <v>1</v>
      </c>
      <c r="T160">
        <f t="shared" si="38"/>
        <v>0</v>
      </c>
      <c r="U160">
        <f t="shared" si="39"/>
        <v>0</v>
      </c>
      <c r="V160">
        <f t="shared" si="40"/>
        <v>0</v>
      </c>
      <c r="W160">
        <f t="shared" si="41"/>
        <v>0</v>
      </c>
      <c r="X160">
        <f t="shared" si="42"/>
        <v>0</v>
      </c>
      <c r="Y160">
        <f t="shared" si="43"/>
        <v>0</v>
      </c>
      <c r="Z160">
        <f t="shared" si="44"/>
        <v>0</v>
      </c>
      <c r="AA160">
        <f t="shared" si="45"/>
        <v>0</v>
      </c>
      <c r="AB160">
        <f t="shared" si="46"/>
        <v>0</v>
      </c>
      <c r="AC160">
        <f t="shared" si="47"/>
        <v>0</v>
      </c>
      <c r="AD160">
        <f t="shared" si="48"/>
        <v>0</v>
      </c>
      <c r="AE160">
        <f t="shared" si="49"/>
        <v>1</v>
      </c>
      <c r="AF160"/>
      <c r="AG160"/>
      <c r="AH160">
        <f t="shared" si="50"/>
        <v>2</v>
      </c>
      <c r="AI160">
        <f t="shared" si="51"/>
        <v>2</v>
      </c>
      <c r="AJ160" t="str">
        <f t="shared" si="52"/>
        <v>Correct</v>
      </c>
      <c r="AL160" s="96" t="str">
        <f>IFERROR(VLOOKUP(Table1[[#This Row],[RespondentID]],'All Data'!$A:$CO,87,FALSE),"unknown")</f>
        <v>Man</v>
      </c>
      <c r="AM160" s="96" t="str">
        <f>IFERROR(VLOOKUP(Table1[[#This Row],[RespondentID]],'All Data'!$A:$CO,88,FALSE),"unknown")</f>
        <v>65+ years</v>
      </c>
      <c r="AN160" s="96" t="str">
        <f>IFERROR(VLOOKUP(Table1[[#This Row],[RespondentID]],'All Data'!$A:$CO,89,FALSE),"unknown")</f>
        <v>Nassau</v>
      </c>
      <c r="AO160" s="96" t="str">
        <f>IFERROR(VLOOKUP(Table1[[#This Row],[RespondentID]],'All Data'!$A:$CO,90,FALSE),"unknown")</f>
        <v>Rockville Centre, 11570</v>
      </c>
      <c r="AP160" s="96" t="str">
        <f>IFERROR(VLOOKUP(Table1[[#This Row],[RespondentID]],'All Data'!$A:$CO,91,FALSE),"unknown")</f>
        <v>White</v>
      </c>
      <c r="AQ160" s="96">
        <f>IFERROR(VLOOKUP(Table1[[#This Row],[RespondentID]],'All Data'!$A:$CO,92,FALSE),"unknown")</f>
        <v>0</v>
      </c>
      <c r="AR160" s="96" t="str">
        <f>IFERROR(VLOOKUP(Table1[[#This Row],[RespondentID]],'All Data'!$A:$CO,93,FALSE),"unknown")</f>
        <v>English</v>
      </c>
      <c r="AS160" s="96" t="str">
        <f>IFERROR(VLOOKUP(Table1[[#This Row],[RespondentID]],'All Data'!$A:$CW,94,FALSE),"unknown")</f>
        <v>Over $125,000</v>
      </c>
      <c r="AT160" s="96" t="str">
        <f>IFERROR(VLOOKUP(Table1[[#This Row],[RespondentID]],'All Data'!$A:$CW,95,FALSE),"unknown")</f>
        <v>College graduate</v>
      </c>
      <c r="AU160" s="96" t="str">
        <f>IFERROR(VLOOKUP(Table1[[#This Row],[RespondentID]],'All Data'!$A:$CW,96,FALSE),"unknown")</f>
        <v>Retired</v>
      </c>
      <c r="AV160" s="96" t="str">
        <f>IFERROR(VLOOKUP(Table1[[#This Row],[RespondentID]],'All Data'!$A:$CW,97,FALSE),"unknown")</f>
        <v>Yes</v>
      </c>
      <c r="AW160" s="96" t="str">
        <f>IFERROR(VLOOKUP(Table1[[#This Row],[RespondentID]],'All Data'!$A:$CW,98,FALSE),"unknown")</f>
        <v>Medicare</v>
      </c>
      <c r="AX160" s="96" t="str">
        <f>IFERROR(VLOOKUP(Table1[[#This Row],[RespondentID]],'All Data'!$A:$CW,99,FALSE),"unknown")</f>
        <v>Yes</v>
      </c>
    </row>
    <row r="161" spans="1:50">
      <c r="A161">
        <v>114380122424</v>
      </c>
      <c r="C161" t="s">
        <v>17</v>
      </c>
      <c r="P161">
        <f t="shared" si="36"/>
        <v>1</v>
      </c>
      <c r="Q161">
        <f t="shared" si="37"/>
        <v>3</v>
      </c>
      <c r="R161"/>
      <c r="S161">
        <f t="shared" si="53"/>
        <v>0</v>
      </c>
      <c r="T161">
        <f t="shared" si="38"/>
        <v>1</v>
      </c>
      <c r="U161">
        <f t="shared" si="39"/>
        <v>0</v>
      </c>
      <c r="V161">
        <f t="shared" si="40"/>
        <v>0</v>
      </c>
      <c r="W161">
        <f t="shared" si="41"/>
        <v>0</v>
      </c>
      <c r="X161">
        <f t="shared" si="42"/>
        <v>0</v>
      </c>
      <c r="Y161">
        <f t="shared" si="43"/>
        <v>0</v>
      </c>
      <c r="Z161">
        <f t="shared" si="44"/>
        <v>0</v>
      </c>
      <c r="AA161">
        <f t="shared" si="45"/>
        <v>0</v>
      </c>
      <c r="AB161">
        <f t="shared" si="46"/>
        <v>0</v>
      </c>
      <c r="AC161">
        <f t="shared" si="47"/>
        <v>0</v>
      </c>
      <c r="AD161">
        <f t="shared" si="48"/>
        <v>0</v>
      </c>
      <c r="AE161">
        <f t="shared" si="49"/>
        <v>0</v>
      </c>
      <c r="AF161"/>
      <c r="AG161"/>
      <c r="AH161">
        <f t="shared" si="50"/>
        <v>1</v>
      </c>
      <c r="AI161">
        <f t="shared" si="51"/>
        <v>1</v>
      </c>
      <c r="AJ161" t="str">
        <f t="shared" si="52"/>
        <v>Correct</v>
      </c>
      <c r="AL161" s="96" t="str">
        <f>IFERROR(VLOOKUP(Table1[[#This Row],[RespondentID]],'All Data'!$A:$CO,87,FALSE),"unknown")</f>
        <v>Woman</v>
      </c>
      <c r="AM161" s="96" t="str">
        <f>IFERROR(VLOOKUP(Table1[[#This Row],[RespondentID]],'All Data'!$A:$CO,88,FALSE),"unknown")</f>
        <v>65+ years</v>
      </c>
      <c r="AN161" s="96" t="str">
        <f>IFERROR(VLOOKUP(Table1[[#This Row],[RespondentID]],'All Data'!$A:$CO,89,FALSE),"unknown")</f>
        <v>Nassau</v>
      </c>
      <c r="AO161" s="96" t="str">
        <f>IFERROR(VLOOKUP(Table1[[#This Row],[RespondentID]],'All Data'!$A:$CO,90,FALSE),"unknown")</f>
        <v>Garden City South, 11530</v>
      </c>
      <c r="AP161" s="96" t="str">
        <f>IFERROR(VLOOKUP(Table1[[#This Row],[RespondentID]],'All Data'!$A:$CO,91,FALSE),"unknown")</f>
        <v>White</v>
      </c>
      <c r="AQ161" s="96">
        <f>IFERROR(VLOOKUP(Table1[[#This Row],[RespondentID]],'All Data'!$A:$CO,92,FALSE),"unknown")</f>
        <v>0</v>
      </c>
      <c r="AR161" s="96" t="str">
        <f>IFERROR(VLOOKUP(Table1[[#This Row],[RespondentID]],'All Data'!$A:$CO,93,FALSE),"unknown")</f>
        <v>English</v>
      </c>
      <c r="AS161" s="96">
        <f>IFERROR(VLOOKUP(Table1[[#This Row],[RespondentID]],'All Data'!$A:$CW,94,FALSE),"unknown")</f>
        <v>0</v>
      </c>
      <c r="AT161" s="96" t="str">
        <f>IFERROR(VLOOKUP(Table1[[#This Row],[RespondentID]],'All Data'!$A:$CW,95,FALSE),"unknown")</f>
        <v>Graduate school</v>
      </c>
      <c r="AU161" s="96" t="str">
        <f>IFERROR(VLOOKUP(Table1[[#This Row],[RespondentID]],'All Data'!$A:$CW,96,FALSE),"unknown")</f>
        <v>Retired</v>
      </c>
      <c r="AV161" s="96" t="str">
        <f>IFERROR(VLOOKUP(Table1[[#This Row],[RespondentID]],'All Data'!$A:$CW,97,FALSE),"unknown")</f>
        <v>Yes</v>
      </c>
      <c r="AW161" s="96" t="str">
        <f>IFERROR(VLOOKUP(Table1[[#This Row],[RespondentID]],'All Data'!$A:$CW,98,FALSE),"unknown")</f>
        <v>Medicare</v>
      </c>
      <c r="AX161" s="96" t="str">
        <f>IFERROR(VLOOKUP(Table1[[#This Row],[RespondentID]],'All Data'!$A:$CW,99,FALSE),"unknown")</f>
        <v>Yes</v>
      </c>
    </row>
    <row r="162" spans="1:50">
      <c r="A162">
        <v>114376158862</v>
      </c>
      <c r="D162" t="s">
        <v>18</v>
      </c>
      <c r="I162" t="s">
        <v>23</v>
      </c>
      <c r="K162" t="s">
        <v>25</v>
      </c>
      <c r="P162">
        <f t="shared" si="36"/>
        <v>3</v>
      </c>
      <c r="Q162">
        <f t="shared" si="37"/>
        <v>1</v>
      </c>
      <c r="R162"/>
      <c r="S162">
        <f t="shared" si="53"/>
        <v>0</v>
      </c>
      <c r="T162">
        <f t="shared" si="38"/>
        <v>0</v>
      </c>
      <c r="U162">
        <f t="shared" si="39"/>
        <v>1</v>
      </c>
      <c r="V162">
        <f t="shared" si="40"/>
        <v>0</v>
      </c>
      <c r="W162">
        <f t="shared" si="41"/>
        <v>0</v>
      </c>
      <c r="X162">
        <f t="shared" si="42"/>
        <v>0</v>
      </c>
      <c r="Y162">
        <f t="shared" si="43"/>
        <v>0</v>
      </c>
      <c r="Z162">
        <f t="shared" si="44"/>
        <v>1</v>
      </c>
      <c r="AA162">
        <f t="shared" si="45"/>
        <v>0</v>
      </c>
      <c r="AB162">
        <f t="shared" si="46"/>
        <v>1</v>
      </c>
      <c r="AC162">
        <f t="shared" si="47"/>
        <v>0</v>
      </c>
      <c r="AD162">
        <f t="shared" si="48"/>
        <v>0</v>
      </c>
      <c r="AE162">
        <f t="shared" si="49"/>
        <v>0</v>
      </c>
      <c r="AF162"/>
      <c r="AG162"/>
      <c r="AH162">
        <f t="shared" si="50"/>
        <v>3</v>
      </c>
      <c r="AI162">
        <f t="shared" si="51"/>
        <v>3</v>
      </c>
      <c r="AJ162" t="str">
        <f t="shared" si="52"/>
        <v>Correct</v>
      </c>
      <c r="AL162" s="96" t="str">
        <f>IFERROR(VLOOKUP(Table1[[#This Row],[RespondentID]],'All Data'!$A:$CO,87,FALSE),"unknown")</f>
        <v>Woman</v>
      </c>
      <c r="AM162" s="96" t="str">
        <f>IFERROR(VLOOKUP(Table1[[#This Row],[RespondentID]],'All Data'!$A:$CO,88,FALSE),"unknown")</f>
        <v>25-34 years</v>
      </c>
      <c r="AN162" s="96" t="str">
        <f>IFERROR(VLOOKUP(Table1[[#This Row],[RespondentID]],'All Data'!$A:$CO,89,FALSE),"unknown")</f>
        <v>Suffolk</v>
      </c>
      <c r="AO162" s="96" t="str">
        <f>IFERROR(VLOOKUP(Table1[[#This Row],[RespondentID]],'All Data'!$A:$CO,90,FALSE),"unknown")</f>
        <v>Dix Hills, 11746</v>
      </c>
      <c r="AP162" s="96" t="str">
        <f>IFERROR(VLOOKUP(Table1[[#This Row],[RespondentID]],'All Data'!$A:$CO,91,FALSE),"unknown")</f>
        <v>White</v>
      </c>
      <c r="AQ162" s="96" t="str">
        <f>IFERROR(VLOOKUP(Table1[[#This Row],[RespondentID]],'All Data'!$A:$CO,92,FALSE),"unknown")</f>
        <v>Not Hispanic or Latino</v>
      </c>
      <c r="AR162" s="96" t="str">
        <f>IFERROR(VLOOKUP(Table1[[#This Row],[RespondentID]],'All Data'!$A:$CO,93,FALSE),"unknown")</f>
        <v>English</v>
      </c>
      <c r="AS162" s="96" t="str">
        <f>IFERROR(VLOOKUP(Table1[[#This Row],[RespondentID]],'All Data'!$A:$CW,94,FALSE),"unknown")</f>
        <v>$50,000 to $74,999</v>
      </c>
      <c r="AT162" s="96" t="str">
        <f>IFERROR(VLOOKUP(Table1[[#This Row],[RespondentID]],'All Data'!$A:$CW,95,FALSE),"unknown")</f>
        <v>Doctorate</v>
      </c>
      <c r="AU162" s="96" t="str">
        <f>IFERROR(VLOOKUP(Table1[[#This Row],[RespondentID]],'All Data'!$A:$CW,96,FALSE),"unknown")</f>
        <v>Employed for wages</v>
      </c>
      <c r="AV162" s="96" t="str">
        <f>IFERROR(VLOOKUP(Table1[[#This Row],[RespondentID]],'All Data'!$A:$CW,97,FALSE),"unknown")</f>
        <v>Yes</v>
      </c>
      <c r="AW162" s="96" t="str">
        <f>IFERROR(VLOOKUP(Table1[[#This Row],[RespondentID]],'All Data'!$A:$CW,98,FALSE),"unknown")</f>
        <v>Private/Commercial</v>
      </c>
      <c r="AX162" s="96" t="str">
        <f>IFERROR(VLOOKUP(Table1[[#This Row],[RespondentID]],'All Data'!$A:$CW,99,FALSE),"unknown")</f>
        <v>Yes</v>
      </c>
    </row>
    <row r="163" spans="1:50">
      <c r="A163">
        <v>114376080626</v>
      </c>
      <c r="D163" t="s">
        <v>18</v>
      </c>
      <c r="N163" t="s">
        <v>28</v>
      </c>
      <c r="P163">
        <f t="shared" si="36"/>
        <v>2</v>
      </c>
      <c r="Q163">
        <f t="shared" si="37"/>
        <v>1.5</v>
      </c>
      <c r="R163"/>
      <c r="S163">
        <f t="shared" si="53"/>
        <v>0</v>
      </c>
      <c r="T163">
        <f t="shared" si="38"/>
        <v>0</v>
      </c>
      <c r="U163">
        <f t="shared" si="39"/>
        <v>1</v>
      </c>
      <c r="V163">
        <f t="shared" si="40"/>
        <v>0</v>
      </c>
      <c r="W163">
        <f t="shared" si="41"/>
        <v>0</v>
      </c>
      <c r="X163">
        <f t="shared" si="42"/>
        <v>0</v>
      </c>
      <c r="Y163">
        <f t="shared" si="43"/>
        <v>0</v>
      </c>
      <c r="Z163">
        <f t="shared" si="44"/>
        <v>0</v>
      </c>
      <c r="AA163">
        <f t="shared" si="45"/>
        <v>0</v>
      </c>
      <c r="AB163">
        <f t="shared" si="46"/>
        <v>0</v>
      </c>
      <c r="AC163">
        <f t="shared" si="47"/>
        <v>0</v>
      </c>
      <c r="AD163">
        <f t="shared" si="48"/>
        <v>0</v>
      </c>
      <c r="AE163">
        <f t="shared" si="49"/>
        <v>1</v>
      </c>
      <c r="AF163"/>
      <c r="AG163"/>
      <c r="AH163">
        <f t="shared" si="50"/>
        <v>2</v>
      </c>
      <c r="AI163">
        <f t="shared" si="51"/>
        <v>2</v>
      </c>
      <c r="AJ163" t="str">
        <f t="shared" si="52"/>
        <v>Correct</v>
      </c>
      <c r="AL163" s="96" t="str">
        <f>IFERROR(VLOOKUP(Table1[[#This Row],[RespondentID]],'All Data'!$A:$CO,87,FALSE),"unknown")</f>
        <v>Man</v>
      </c>
      <c r="AM163" s="96" t="str">
        <f>IFERROR(VLOOKUP(Table1[[#This Row],[RespondentID]],'All Data'!$A:$CO,88,FALSE),"unknown")</f>
        <v>25-34 years</v>
      </c>
      <c r="AN163" s="96" t="str">
        <f>IFERROR(VLOOKUP(Table1[[#This Row],[RespondentID]],'All Data'!$A:$CO,89,FALSE),"unknown")</f>
        <v>Nassau</v>
      </c>
      <c r="AO163" s="96" t="str">
        <f>IFERROR(VLOOKUP(Table1[[#This Row],[RespondentID]],'All Data'!$A:$CO,90,FALSE),"unknown")</f>
        <v>Syosset, 11791</v>
      </c>
      <c r="AP163" s="96" t="str">
        <f>IFERROR(VLOOKUP(Table1[[#This Row],[RespondentID]],'All Data'!$A:$CO,91,FALSE),"unknown")</f>
        <v>White</v>
      </c>
      <c r="AQ163" s="96">
        <f>IFERROR(VLOOKUP(Table1[[#This Row],[RespondentID]],'All Data'!$A:$CO,92,FALSE),"unknown")</f>
        <v>0</v>
      </c>
      <c r="AR163" s="96" t="str">
        <f>IFERROR(VLOOKUP(Table1[[#This Row],[RespondentID]],'All Data'!$A:$CO,93,FALSE),"unknown")</f>
        <v>English</v>
      </c>
      <c r="AS163" s="96">
        <f>IFERROR(VLOOKUP(Table1[[#This Row],[RespondentID]],'All Data'!$A:$CW,94,FALSE),"unknown")</f>
        <v>0</v>
      </c>
      <c r="AT163" s="96" t="str">
        <f>IFERROR(VLOOKUP(Table1[[#This Row],[RespondentID]],'All Data'!$A:$CW,95,FALSE),"unknown")</f>
        <v>College graduate</v>
      </c>
      <c r="AU163" s="96" t="str">
        <f>IFERROR(VLOOKUP(Table1[[#This Row],[RespondentID]],'All Data'!$A:$CW,96,FALSE),"unknown")</f>
        <v>Employed for wages</v>
      </c>
      <c r="AV163" s="96" t="str">
        <f>IFERROR(VLOOKUP(Table1[[#This Row],[RespondentID]],'All Data'!$A:$CW,97,FALSE),"unknown")</f>
        <v>Yes</v>
      </c>
      <c r="AW163" s="96" t="str">
        <f>IFERROR(VLOOKUP(Table1[[#This Row],[RespondentID]],'All Data'!$A:$CW,98,FALSE),"unknown")</f>
        <v>Private/Commercial</v>
      </c>
      <c r="AX163" s="96" t="str">
        <f>IFERROR(VLOOKUP(Table1[[#This Row],[RespondentID]],'All Data'!$A:$CW,99,FALSE),"unknown")</f>
        <v>Yes</v>
      </c>
    </row>
    <row r="164" spans="1:50">
      <c r="A164">
        <v>114376075102</v>
      </c>
      <c r="P164">
        <f t="shared" si="36"/>
        <v>0</v>
      </c>
      <c r="Q164" t="e">
        <f t="shared" si="37"/>
        <v>#DIV/0!</v>
      </c>
      <c r="R164"/>
      <c r="S164">
        <f t="shared" si="53"/>
        <v>0</v>
      </c>
      <c r="T164">
        <f t="shared" si="38"/>
        <v>0</v>
      </c>
      <c r="U164">
        <f t="shared" si="39"/>
        <v>0</v>
      </c>
      <c r="V164">
        <f t="shared" si="40"/>
        <v>0</v>
      </c>
      <c r="W164">
        <f t="shared" si="41"/>
        <v>0</v>
      </c>
      <c r="X164">
        <f t="shared" si="42"/>
        <v>0</v>
      </c>
      <c r="Y164">
        <f t="shared" si="43"/>
        <v>0</v>
      </c>
      <c r="Z164">
        <f t="shared" si="44"/>
        <v>0</v>
      </c>
      <c r="AA164">
        <f t="shared" si="45"/>
        <v>0</v>
      </c>
      <c r="AB164">
        <f t="shared" si="46"/>
        <v>0</v>
      </c>
      <c r="AC164">
        <f t="shared" si="47"/>
        <v>0</v>
      </c>
      <c r="AD164">
        <f t="shared" si="48"/>
        <v>0</v>
      </c>
      <c r="AE164">
        <f t="shared" si="49"/>
        <v>0</v>
      </c>
      <c r="AF164"/>
      <c r="AG164"/>
      <c r="AH164">
        <f t="shared" si="50"/>
        <v>0</v>
      </c>
      <c r="AI164">
        <f t="shared" si="51"/>
        <v>0</v>
      </c>
      <c r="AJ164" t="str">
        <f t="shared" si="52"/>
        <v>Correct</v>
      </c>
      <c r="AL164" s="96" t="str">
        <f>IFERROR(VLOOKUP(Table1[[#This Row],[RespondentID]],'All Data'!$A:$CO,87,FALSE),"unknown")</f>
        <v>Man</v>
      </c>
      <c r="AM164" s="96" t="str">
        <f>IFERROR(VLOOKUP(Table1[[#This Row],[RespondentID]],'All Data'!$A:$CO,88,FALSE),"unknown")</f>
        <v>65+ years</v>
      </c>
      <c r="AN164" s="96" t="str">
        <f>IFERROR(VLOOKUP(Table1[[#This Row],[RespondentID]],'All Data'!$A:$CO,89,FALSE),"unknown")</f>
        <v>Suffolk</v>
      </c>
      <c r="AO164" s="96" t="str">
        <f>IFERROR(VLOOKUP(Table1[[#This Row],[RespondentID]],'All Data'!$A:$CO,90,FALSE),"unknown")</f>
        <v>East Northport, 11731</v>
      </c>
      <c r="AP164" s="96" t="str">
        <f>IFERROR(VLOOKUP(Table1[[#This Row],[RespondentID]],'All Data'!$A:$CO,91,FALSE),"unknown")</f>
        <v>White</v>
      </c>
      <c r="AQ164" s="96">
        <f>IFERROR(VLOOKUP(Table1[[#This Row],[RespondentID]],'All Data'!$A:$CO,92,FALSE),"unknown")</f>
        <v>0</v>
      </c>
      <c r="AR164" s="96" t="str">
        <f>IFERROR(VLOOKUP(Table1[[#This Row],[RespondentID]],'All Data'!$A:$CO,93,FALSE),"unknown")</f>
        <v>English</v>
      </c>
      <c r="AS164" s="96" t="str">
        <f>IFERROR(VLOOKUP(Table1[[#This Row],[RespondentID]],'All Data'!$A:$CW,94,FALSE),"unknown")</f>
        <v>$75,000 to $125,000</v>
      </c>
      <c r="AT164" s="96" t="str">
        <f>IFERROR(VLOOKUP(Table1[[#This Row],[RespondentID]],'All Data'!$A:$CW,95,FALSE),"unknown")</f>
        <v>Graduate school</v>
      </c>
      <c r="AU164" s="96" t="str">
        <f>IFERROR(VLOOKUP(Table1[[#This Row],[RespondentID]],'All Data'!$A:$CW,96,FALSE),"unknown")</f>
        <v>Retired</v>
      </c>
      <c r="AV164" s="96" t="str">
        <f>IFERROR(VLOOKUP(Table1[[#This Row],[RespondentID]],'All Data'!$A:$CW,97,FALSE),"unknown")</f>
        <v>Yes</v>
      </c>
      <c r="AW164" s="96" t="str">
        <f>IFERROR(VLOOKUP(Table1[[#This Row],[RespondentID]],'All Data'!$A:$CW,98,FALSE),"unknown")</f>
        <v>Medicare, Private/Commercial</v>
      </c>
      <c r="AX164" s="96" t="str">
        <f>IFERROR(VLOOKUP(Table1[[#This Row],[RespondentID]],'All Data'!$A:$CW,99,FALSE),"unknown")</f>
        <v>Yes</v>
      </c>
    </row>
    <row r="165" spans="1:50">
      <c r="A165">
        <v>114376072291</v>
      </c>
      <c r="G165" t="s">
        <v>21</v>
      </c>
      <c r="L165" t="s">
        <v>26</v>
      </c>
      <c r="P165">
        <f t="shared" si="36"/>
        <v>2</v>
      </c>
      <c r="Q165">
        <f t="shared" si="37"/>
        <v>1.5</v>
      </c>
      <c r="R165"/>
      <c r="S165">
        <f t="shared" si="53"/>
        <v>0</v>
      </c>
      <c r="T165">
        <f t="shared" si="38"/>
        <v>0</v>
      </c>
      <c r="U165">
        <f t="shared" si="39"/>
        <v>0</v>
      </c>
      <c r="V165">
        <f t="shared" si="40"/>
        <v>0</v>
      </c>
      <c r="W165">
        <f t="shared" si="41"/>
        <v>0</v>
      </c>
      <c r="X165">
        <f t="shared" si="42"/>
        <v>1</v>
      </c>
      <c r="Y165">
        <f t="shared" si="43"/>
        <v>0</v>
      </c>
      <c r="Z165">
        <f t="shared" si="44"/>
        <v>0</v>
      </c>
      <c r="AA165">
        <f t="shared" si="45"/>
        <v>0</v>
      </c>
      <c r="AB165">
        <f t="shared" si="46"/>
        <v>0</v>
      </c>
      <c r="AC165">
        <f t="shared" si="47"/>
        <v>1</v>
      </c>
      <c r="AD165">
        <f t="shared" si="48"/>
        <v>0</v>
      </c>
      <c r="AE165">
        <f t="shared" si="49"/>
        <v>0</v>
      </c>
      <c r="AF165"/>
      <c r="AG165"/>
      <c r="AH165">
        <f t="shared" si="50"/>
        <v>2</v>
      </c>
      <c r="AI165">
        <f t="shared" si="51"/>
        <v>2</v>
      </c>
      <c r="AJ165" t="str">
        <f t="shared" si="52"/>
        <v>Correct</v>
      </c>
      <c r="AL165" s="96" t="str">
        <f>IFERROR(VLOOKUP(Table1[[#This Row],[RespondentID]],'All Data'!$A:$CO,87,FALSE),"unknown")</f>
        <v>Woman</v>
      </c>
      <c r="AM165" s="96" t="str">
        <f>IFERROR(VLOOKUP(Table1[[#This Row],[RespondentID]],'All Data'!$A:$CO,88,FALSE),"unknown")</f>
        <v>65+ years</v>
      </c>
      <c r="AN165" s="96" t="str">
        <f>IFERROR(VLOOKUP(Table1[[#This Row],[RespondentID]],'All Data'!$A:$CO,89,FALSE),"unknown")</f>
        <v>Suffolk</v>
      </c>
      <c r="AO165" s="96" t="str">
        <f>IFERROR(VLOOKUP(Table1[[#This Row],[RespondentID]],'All Data'!$A:$CO,90,FALSE),"unknown")</f>
        <v>Northport, 11768</v>
      </c>
      <c r="AP165" s="96" t="str">
        <f>IFERROR(VLOOKUP(Table1[[#This Row],[RespondentID]],'All Data'!$A:$CO,91,FALSE),"unknown")</f>
        <v>White</v>
      </c>
      <c r="AQ165" s="96" t="str">
        <f>IFERROR(VLOOKUP(Table1[[#This Row],[RespondentID]],'All Data'!$A:$CO,92,FALSE),"unknown")</f>
        <v>Hispanic or Latino</v>
      </c>
      <c r="AR165" s="96" t="str">
        <f>IFERROR(VLOOKUP(Table1[[#This Row],[RespondentID]],'All Data'!$A:$CO,93,FALSE),"unknown")</f>
        <v>English</v>
      </c>
      <c r="AS165" s="96" t="str">
        <f>IFERROR(VLOOKUP(Table1[[#This Row],[RespondentID]],'All Data'!$A:$CW,94,FALSE),"unknown")</f>
        <v>$75,000 to $125,000</v>
      </c>
      <c r="AT165" s="96" t="str">
        <f>IFERROR(VLOOKUP(Table1[[#This Row],[RespondentID]],'All Data'!$A:$CW,95,FALSE),"unknown")</f>
        <v>Some college</v>
      </c>
      <c r="AU165" s="96" t="str">
        <f>IFERROR(VLOOKUP(Table1[[#This Row],[RespondentID]],'All Data'!$A:$CW,96,FALSE),"unknown")</f>
        <v>Retired</v>
      </c>
      <c r="AV165" s="96" t="str">
        <f>IFERROR(VLOOKUP(Table1[[#This Row],[RespondentID]],'All Data'!$A:$CW,97,FALSE),"unknown")</f>
        <v>Yes</v>
      </c>
      <c r="AW165" s="96" t="str">
        <f>IFERROR(VLOOKUP(Table1[[#This Row],[RespondentID]],'All Data'!$A:$CW,98,FALSE),"unknown")</f>
        <v>Medicare, Private/Commercial</v>
      </c>
      <c r="AX165" s="96" t="str">
        <f>IFERROR(VLOOKUP(Table1[[#This Row],[RespondentID]],'All Data'!$A:$CW,99,FALSE),"unknown")</f>
        <v>Yes</v>
      </c>
    </row>
    <row r="166" spans="1:50">
      <c r="A166">
        <v>114376063692</v>
      </c>
      <c r="M166" t="s">
        <v>27</v>
      </c>
      <c r="P166">
        <f t="shared" si="36"/>
        <v>1</v>
      </c>
      <c r="Q166">
        <f t="shared" si="37"/>
        <v>3</v>
      </c>
      <c r="R166"/>
      <c r="S166">
        <f t="shared" si="53"/>
        <v>0</v>
      </c>
      <c r="T166">
        <f t="shared" si="38"/>
        <v>0</v>
      </c>
      <c r="U166">
        <f t="shared" si="39"/>
        <v>0</v>
      </c>
      <c r="V166">
        <f t="shared" si="40"/>
        <v>0</v>
      </c>
      <c r="W166">
        <f t="shared" si="41"/>
        <v>0</v>
      </c>
      <c r="X166">
        <f t="shared" si="42"/>
        <v>0</v>
      </c>
      <c r="Y166">
        <f t="shared" si="43"/>
        <v>0</v>
      </c>
      <c r="Z166">
        <f t="shared" si="44"/>
        <v>0</v>
      </c>
      <c r="AA166">
        <f t="shared" si="45"/>
        <v>0</v>
      </c>
      <c r="AB166">
        <f t="shared" si="46"/>
        <v>0</v>
      </c>
      <c r="AC166">
        <f t="shared" si="47"/>
        <v>0</v>
      </c>
      <c r="AD166">
        <f t="shared" si="48"/>
        <v>1</v>
      </c>
      <c r="AE166">
        <f t="shared" si="49"/>
        <v>0</v>
      </c>
      <c r="AF166"/>
      <c r="AG166"/>
      <c r="AH166">
        <f t="shared" si="50"/>
        <v>1</v>
      </c>
      <c r="AI166">
        <f t="shared" si="51"/>
        <v>1</v>
      </c>
      <c r="AJ166" t="str">
        <f t="shared" si="52"/>
        <v>Correct</v>
      </c>
      <c r="AL166" s="96" t="str">
        <f>IFERROR(VLOOKUP(Table1[[#This Row],[RespondentID]],'All Data'!$A:$CO,87,FALSE),"unknown")</f>
        <v>Woman</v>
      </c>
      <c r="AM166" s="96" t="str">
        <f>IFERROR(VLOOKUP(Table1[[#This Row],[RespondentID]],'All Data'!$A:$CO,88,FALSE),"unknown")</f>
        <v>55-64 years</v>
      </c>
      <c r="AN166" s="96" t="str">
        <f>IFERROR(VLOOKUP(Table1[[#This Row],[RespondentID]],'All Data'!$A:$CO,89,FALSE),"unknown")</f>
        <v>Suffolk</v>
      </c>
      <c r="AO166" s="96" t="str">
        <f>IFERROR(VLOOKUP(Table1[[#This Row],[RespondentID]],'All Data'!$A:$CO,90,FALSE),"unknown")</f>
        <v>Huntington, 11743</v>
      </c>
      <c r="AP166" s="96" t="str">
        <f>IFERROR(VLOOKUP(Table1[[#This Row],[RespondentID]],'All Data'!$A:$CO,91,FALSE),"unknown")</f>
        <v>White</v>
      </c>
      <c r="AQ166" s="96">
        <f>IFERROR(VLOOKUP(Table1[[#This Row],[RespondentID]],'All Data'!$A:$CO,92,FALSE),"unknown")</f>
        <v>0</v>
      </c>
      <c r="AR166" s="96" t="str">
        <f>IFERROR(VLOOKUP(Table1[[#This Row],[RespondentID]],'All Data'!$A:$CO,93,FALSE),"unknown")</f>
        <v>English</v>
      </c>
      <c r="AS166" s="96" t="str">
        <f>IFERROR(VLOOKUP(Table1[[#This Row],[RespondentID]],'All Data'!$A:$CW,94,FALSE),"unknown")</f>
        <v>$75,000 to $125,000</v>
      </c>
      <c r="AT166" s="96" t="str">
        <f>IFERROR(VLOOKUP(Table1[[#This Row],[RespondentID]],'All Data'!$A:$CW,95,FALSE),"unknown")</f>
        <v>High school graduate</v>
      </c>
      <c r="AU166" s="96" t="str">
        <f>IFERROR(VLOOKUP(Table1[[#This Row],[RespondentID]],'All Data'!$A:$CW,96,FALSE),"unknown")</f>
        <v>Employed for wages</v>
      </c>
      <c r="AV166" s="96" t="str">
        <f>IFERROR(VLOOKUP(Table1[[#This Row],[RespondentID]],'All Data'!$A:$CW,97,FALSE),"unknown")</f>
        <v>Yes</v>
      </c>
      <c r="AW166" s="96" t="str">
        <f>IFERROR(VLOOKUP(Table1[[#This Row],[RespondentID]],'All Data'!$A:$CW,98,FALSE),"unknown")</f>
        <v>Private/Commercial</v>
      </c>
      <c r="AX166" s="96" t="str">
        <f>IFERROR(VLOOKUP(Table1[[#This Row],[RespondentID]],'All Data'!$A:$CW,99,FALSE),"unknown")</f>
        <v>Yes</v>
      </c>
    </row>
    <row r="167" spans="1:50">
      <c r="A167">
        <v>114376061706</v>
      </c>
      <c r="E167" t="s">
        <v>19</v>
      </c>
      <c r="I167" t="s">
        <v>23</v>
      </c>
      <c r="P167">
        <f t="shared" si="36"/>
        <v>2</v>
      </c>
      <c r="Q167">
        <f t="shared" si="37"/>
        <v>1.5</v>
      </c>
      <c r="R167"/>
      <c r="S167">
        <f t="shared" si="53"/>
        <v>0</v>
      </c>
      <c r="T167">
        <f t="shared" si="38"/>
        <v>0</v>
      </c>
      <c r="U167">
        <f t="shared" si="39"/>
        <v>0</v>
      </c>
      <c r="V167">
        <f t="shared" si="40"/>
        <v>1</v>
      </c>
      <c r="W167">
        <f t="shared" si="41"/>
        <v>0</v>
      </c>
      <c r="X167">
        <f t="shared" si="42"/>
        <v>0</v>
      </c>
      <c r="Y167">
        <f t="shared" si="43"/>
        <v>0</v>
      </c>
      <c r="Z167">
        <f t="shared" si="44"/>
        <v>1</v>
      </c>
      <c r="AA167">
        <f t="shared" si="45"/>
        <v>0</v>
      </c>
      <c r="AB167">
        <f t="shared" si="46"/>
        <v>0</v>
      </c>
      <c r="AC167">
        <f t="shared" si="47"/>
        <v>0</v>
      </c>
      <c r="AD167">
        <f t="shared" si="48"/>
        <v>0</v>
      </c>
      <c r="AE167">
        <f t="shared" si="49"/>
        <v>0</v>
      </c>
      <c r="AF167"/>
      <c r="AG167"/>
      <c r="AH167">
        <f t="shared" si="50"/>
        <v>2</v>
      </c>
      <c r="AI167">
        <f t="shared" si="51"/>
        <v>2</v>
      </c>
      <c r="AJ167" t="str">
        <f t="shared" si="52"/>
        <v>Correct</v>
      </c>
      <c r="AL167" s="96" t="str">
        <f>IFERROR(VLOOKUP(Table1[[#This Row],[RespondentID]],'All Data'!$A:$CO,87,FALSE),"unknown")</f>
        <v>Woman</v>
      </c>
      <c r="AM167" s="96" t="str">
        <f>IFERROR(VLOOKUP(Table1[[#This Row],[RespondentID]],'All Data'!$A:$CO,88,FALSE),"unknown")</f>
        <v>65+ years</v>
      </c>
      <c r="AN167" s="96" t="str">
        <f>IFERROR(VLOOKUP(Table1[[#This Row],[RespondentID]],'All Data'!$A:$CO,89,FALSE),"unknown")</f>
        <v>Suffolk</v>
      </c>
      <c r="AO167" s="96" t="str">
        <f>IFERROR(VLOOKUP(Table1[[#This Row],[RespondentID]],'All Data'!$A:$CO,90,FALSE),"unknown")</f>
        <v>Northport, 11768</v>
      </c>
      <c r="AP167" s="96" t="str">
        <f>IFERROR(VLOOKUP(Table1[[#This Row],[RespondentID]],'All Data'!$A:$CO,91,FALSE),"unknown")</f>
        <v>White</v>
      </c>
      <c r="AQ167" s="96">
        <f>IFERROR(VLOOKUP(Table1[[#This Row],[RespondentID]],'All Data'!$A:$CO,92,FALSE),"unknown")</f>
        <v>0</v>
      </c>
      <c r="AR167" s="96" t="str">
        <f>IFERROR(VLOOKUP(Table1[[#This Row],[RespondentID]],'All Data'!$A:$CO,93,FALSE),"unknown")</f>
        <v>English</v>
      </c>
      <c r="AS167" s="96" t="str">
        <f>IFERROR(VLOOKUP(Table1[[#This Row],[RespondentID]],'All Data'!$A:$CW,94,FALSE),"unknown")</f>
        <v>$35,000 to $49,999</v>
      </c>
      <c r="AT167" s="96" t="str">
        <f>IFERROR(VLOOKUP(Table1[[#This Row],[RespondentID]],'All Data'!$A:$CW,95,FALSE),"unknown")</f>
        <v>College graduate</v>
      </c>
      <c r="AU167" s="96" t="str">
        <f>IFERROR(VLOOKUP(Table1[[#This Row],[RespondentID]],'All Data'!$A:$CW,96,FALSE),"unknown")</f>
        <v>Retired</v>
      </c>
      <c r="AV167" s="96" t="str">
        <f>IFERROR(VLOOKUP(Table1[[#This Row],[RespondentID]],'All Data'!$A:$CW,97,FALSE),"unknown")</f>
        <v>Yes</v>
      </c>
      <c r="AW167" s="96" t="str">
        <f>IFERROR(VLOOKUP(Table1[[#This Row],[RespondentID]],'All Data'!$A:$CW,98,FALSE),"unknown")</f>
        <v>Medicare</v>
      </c>
      <c r="AX167" s="96" t="str">
        <f>IFERROR(VLOOKUP(Table1[[#This Row],[RespondentID]],'All Data'!$A:$CW,99,FALSE),"unknown")</f>
        <v>Yes</v>
      </c>
    </row>
    <row r="168" spans="1:50">
      <c r="A168">
        <v>114376059558</v>
      </c>
      <c r="K168" t="s">
        <v>25</v>
      </c>
      <c r="L168" t="s">
        <v>26</v>
      </c>
      <c r="N168" t="s">
        <v>28</v>
      </c>
      <c r="P168">
        <f t="shared" si="36"/>
        <v>3</v>
      </c>
      <c r="Q168">
        <f t="shared" si="37"/>
        <v>1</v>
      </c>
      <c r="R168"/>
      <c r="S168">
        <f t="shared" si="53"/>
        <v>0</v>
      </c>
      <c r="T168">
        <f t="shared" si="38"/>
        <v>0</v>
      </c>
      <c r="U168">
        <f t="shared" si="39"/>
        <v>0</v>
      </c>
      <c r="V168">
        <f t="shared" si="40"/>
        <v>0</v>
      </c>
      <c r="W168">
        <f t="shared" si="41"/>
        <v>0</v>
      </c>
      <c r="X168">
        <f t="shared" si="42"/>
        <v>0</v>
      </c>
      <c r="Y168">
        <f t="shared" si="43"/>
        <v>0</v>
      </c>
      <c r="Z168">
        <f t="shared" si="44"/>
        <v>0</v>
      </c>
      <c r="AA168">
        <f t="shared" si="45"/>
        <v>0</v>
      </c>
      <c r="AB168">
        <f t="shared" si="46"/>
        <v>1</v>
      </c>
      <c r="AC168">
        <f t="shared" si="47"/>
        <v>1</v>
      </c>
      <c r="AD168">
        <f t="shared" si="48"/>
        <v>0</v>
      </c>
      <c r="AE168">
        <f t="shared" si="49"/>
        <v>1</v>
      </c>
      <c r="AF168"/>
      <c r="AG168"/>
      <c r="AH168">
        <f t="shared" si="50"/>
        <v>3</v>
      </c>
      <c r="AI168">
        <f t="shared" si="51"/>
        <v>3</v>
      </c>
      <c r="AJ168" t="str">
        <f t="shared" si="52"/>
        <v>Correct</v>
      </c>
      <c r="AL168" s="96" t="str">
        <f>IFERROR(VLOOKUP(Table1[[#This Row],[RespondentID]],'All Data'!$A:$CO,87,FALSE),"unknown")</f>
        <v>Man</v>
      </c>
      <c r="AM168" s="96" t="str">
        <f>IFERROR(VLOOKUP(Table1[[#This Row],[RespondentID]],'All Data'!$A:$CO,88,FALSE),"unknown")</f>
        <v>65+ years</v>
      </c>
      <c r="AN168" s="96" t="str">
        <f>IFERROR(VLOOKUP(Table1[[#This Row],[RespondentID]],'All Data'!$A:$CO,89,FALSE),"unknown")</f>
        <v>Suffolk</v>
      </c>
      <c r="AO168" s="96" t="str">
        <f>IFERROR(VLOOKUP(Table1[[#This Row],[RespondentID]],'All Data'!$A:$CO,90,FALSE),"unknown")</f>
        <v>East Northport, 11731</v>
      </c>
      <c r="AP168" s="96" t="str">
        <f>IFERROR(VLOOKUP(Table1[[#This Row],[RespondentID]],'All Data'!$A:$CO,91,FALSE),"unknown")</f>
        <v>White</v>
      </c>
      <c r="AQ168" s="96">
        <f>IFERROR(VLOOKUP(Table1[[#This Row],[RespondentID]],'All Data'!$A:$CO,92,FALSE),"unknown")</f>
        <v>0</v>
      </c>
      <c r="AR168" s="96" t="str">
        <f>IFERROR(VLOOKUP(Table1[[#This Row],[RespondentID]],'All Data'!$A:$CO,93,FALSE),"unknown")</f>
        <v>English</v>
      </c>
      <c r="AS168" s="96" t="str">
        <f>IFERROR(VLOOKUP(Table1[[#This Row],[RespondentID]],'All Data'!$A:$CW,94,FALSE),"unknown")</f>
        <v>Over $125,000</v>
      </c>
      <c r="AT168" s="96" t="str">
        <f>IFERROR(VLOOKUP(Table1[[#This Row],[RespondentID]],'All Data'!$A:$CW,95,FALSE),"unknown")</f>
        <v>Graduate school</v>
      </c>
      <c r="AU168" s="96" t="str">
        <f>IFERROR(VLOOKUP(Table1[[#This Row],[RespondentID]],'All Data'!$A:$CW,96,FALSE),"unknown")</f>
        <v>Retired</v>
      </c>
      <c r="AV168" s="96" t="str">
        <f>IFERROR(VLOOKUP(Table1[[#This Row],[RespondentID]],'All Data'!$A:$CW,97,FALSE),"unknown")</f>
        <v>Yes</v>
      </c>
      <c r="AW168" s="96" t="str">
        <f>IFERROR(VLOOKUP(Table1[[#This Row],[RespondentID]],'All Data'!$A:$CW,98,FALSE),"unknown")</f>
        <v>Medicare, Private/Commercial</v>
      </c>
      <c r="AX168" s="96" t="str">
        <f>IFERROR(VLOOKUP(Table1[[#This Row],[RespondentID]],'All Data'!$A:$CW,99,FALSE),"unknown")</f>
        <v>Yes</v>
      </c>
    </row>
    <row r="169" spans="1:50">
      <c r="A169">
        <v>114376025881</v>
      </c>
      <c r="D169" t="s">
        <v>18</v>
      </c>
      <c r="J169" t="s">
        <v>24</v>
      </c>
      <c r="K169" t="s">
        <v>25</v>
      </c>
      <c r="P169">
        <f t="shared" si="36"/>
        <v>3</v>
      </c>
      <c r="Q169">
        <f t="shared" si="37"/>
        <v>1</v>
      </c>
      <c r="R169"/>
      <c r="S169">
        <f t="shared" si="53"/>
        <v>0</v>
      </c>
      <c r="T169">
        <f t="shared" si="38"/>
        <v>0</v>
      </c>
      <c r="U169">
        <f t="shared" si="39"/>
        <v>1</v>
      </c>
      <c r="V169">
        <f t="shared" si="40"/>
        <v>0</v>
      </c>
      <c r="W169">
        <f t="shared" si="41"/>
        <v>0</v>
      </c>
      <c r="X169">
        <f t="shared" si="42"/>
        <v>0</v>
      </c>
      <c r="Y169">
        <f t="shared" si="43"/>
        <v>0</v>
      </c>
      <c r="Z169">
        <f t="shared" si="44"/>
        <v>0</v>
      </c>
      <c r="AA169">
        <f t="shared" si="45"/>
        <v>1</v>
      </c>
      <c r="AB169">
        <f t="shared" si="46"/>
        <v>1</v>
      </c>
      <c r="AC169">
        <f t="shared" si="47"/>
        <v>0</v>
      </c>
      <c r="AD169">
        <f t="shared" si="48"/>
        <v>0</v>
      </c>
      <c r="AE169">
        <f t="shared" si="49"/>
        <v>0</v>
      </c>
      <c r="AF169"/>
      <c r="AG169"/>
      <c r="AH169">
        <f t="shared" si="50"/>
        <v>3</v>
      </c>
      <c r="AI169">
        <f t="shared" si="51"/>
        <v>3</v>
      </c>
      <c r="AJ169" t="str">
        <f t="shared" si="52"/>
        <v>Correct</v>
      </c>
      <c r="AL169" s="96" t="str">
        <f>IFERROR(VLOOKUP(Table1[[#This Row],[RespondentID]],'All Data'!$A:$CO,87,FALSE),"unknown")</f>
        <v>Man</v>
      </c>
      <c r="AM169" s="96" t="str">
        <f>IFERROR(VLOOKUP(Table1[[#This Row],[RespondentID]],'All Data'!$A:$CO,88,FALSE),"unknown")</f>
        <v>55-64 years</v>
      </c>
      <c r="AN169" s="96" t="str">
        <f>IFERROR(VLOOKUP(Table1[[#This Row],[RespondentID]],'All Data'!$A:$CO,89,FALSE),"unknown")</f>
        <v>Suffolk</v>
      </c>
      <c r="AO169" s="96" t="str">
        <f>IFERROR(VLOOKUP(Table1[[#This Row],[RespondentID]],'All Data'!$A:$CO,90,FALSE),"unknown")</f>
        <v>Northport, 11768</v>
      </c>
      <c r="AP169" s="96" t="str">
        <f>IFERROR(VLOOKUP(Table1[[#This Row],[RespondentID]],'All Data'!$A:$CO,91,FALSE),"unknown")</f>
        <v>White</v>
      </c>
      <c r="AQ169" s="96">
        <f>IFERROR(VLOOKUP(Table1[[#This Row],[RespondentID]],'All Data'!$A:$CO,92,FALSE),"unknown")</f>
        <v>0</v>
      </c>
      <c r="AR169" s="96" t="str">
        <f>IFERROR(VLOOKUP(Table1[[#This Row],[RespondentID]],'All Data'!$A:$CO,93,FALSE),"unknown")</f>
        <v>English</v>
      </c>
      <c r="AS169" s="96" t="str">
        <f>IFERROR(VLOOKUP(Table1[[#This Row],[RespondentID]],'All Data'!$A:$CW,94,FALSE),"unknown")</f>
        <v>Over $125,000</v>
      </c>
      <c r="AT169" s="96" t="str">
        <f>IFERROR(VLOOKUP(Table1[[#This Row],[RespondentID]],'All Data'!$A:$CW,95,FALSE),"unknown")</f>
        <v>Graduate school</v>
      </c>
      <c r="AU169" s="96" t="str">
        <f>IFERROR(VLOOKUP(Table1[[#This Row],[RespondentID]],'All Data'!$A:$CW,96,FALSE),"unknown")</f>
        <v>Retired</v>
      </c>
      <c r="AV169" s="96" t="str">
        <f>IFERROR(VLOOKUP(Table1[[#This Row],[RespondentID]],'All Data'!$A:$CW,97,FALSE),"unknown")</f>
        <v>Yes</v>
      </c>
      <c r="AW169" s="96" t="str">
        <f>IFERROR(VLOOKUP(Table1[[#This Row],[RespondentID]],'All Data'!$A:$CW,98,FALSE),"unknown")</f>
        <v>Medicare</v>
      </c>
      <c r="AX169" s="96" t="str">
        <f>IFERROR(VLOOKUP(Table1[[#This Row],[RespondentID]],'All Data'!$A:$CW,99,FALSE),"unknown")</f>
        <v>Yes</v>
      </c>
    </row>
    <row r="170" spans="1:50">
      <c r="A170">
        <v>114376019328</v>
      </c>
      <c r="C170" t="s">
        <v>17</v>
      </c>
      <c r="E170" t="s">
        <v>19</v>
      </c>
      <c r="M170" t="s">
        <v>27</v>
      </c>
      <c r="P170">
        <f t="shared" si="36"/>
        <v>3</v>
      </c>
      <c r="Q170">
        <f t="shared" si="37"/>
        <v>1</v>
      </c>
      <c r="R170"/>
      <c r="S170">
        <f t="shared" si="53"/>
        <v>0</v>
      </c>
      <c r="T170">
        <f t="shared" si="38"/>
        <v>1</v>
      </c>
      <c r="U170">
        <f t="shared" si="39"/>
        <v>0</v>
      </c>
      <c r="V170">
        <f t="shared" si="40"/>
        <v>1</v>
      </c>
      <c r="W170">
        <f t="shared" si="41"/>
        <v>0</v>
      </c>
      <c r="X170">
        <f t="shared" si="42"/>
        <v>0</v>
      </c>
      <c r="Y170">
        <f t="shared" si="43"/>
        <v>0</v>
      </c>
      <c r="Z170">
        <f t="shared" si="44"/>
        <v>0</v>
      </c>
      <c r="AA170">
        <f t="shared" si="45"/>
        <v>0</v>
      </c>
      <c r="AB170">
        <f t="shared" si="46"/>
        <v>0</v>
      </c>
      <c r="AC170">
        <f t="shared" si="47"/>
        <v>0</v>
      </c>
      <c r="AD170">
        <f t="shared" si="48"/>
        <v>1</v>
      </c>
      <c r="AE170">
        <f t="shared" si="49"/>
        <v>0</v>
      </c>
      <c r="AF170"/>
      <c r="AG170"/>
      <c r="AH170">
        <f t="shared" si="50"/>
        <v>3</v>
      </c>
      <c r="AI170">
        <f t="shared" si="51"/>
        <v>3</v>
      </c>
      <c r="AJ170" t="str">
        <f t="shared" si="52"/>
        <v>Correct</v>
      </c>
      <c r="AL170" s="96" t="str">
        <f>IFERROR(VLOOKUP(Table1[[#This Row],[RespondentID]],'All Data'!$A:$CO,87,FALSE),"unknown")</f>
        <v>Woman</v>
      </c>
      <c r="AM170" s="96" t="str">
        <f>IFERROR(VLOOKUP(Table1[[#This Row],[RespondentID]],'All Data'!$A:$CO,88,FALSE),"unknown")</f>
        <v>65+ years</v>
      </c>
      <c r="AN170" s="96" t="str">
        <f>IFERROR(VLOOKUP(Table1[[#This Row],[RespondentID]],'All Data'!$A:$CO,89,FALSE),"unknown")</f>
        <v>Suffolk</v>
      </c>
      <c r="AO170" s="96" t="str">
        <f>IFERROR(VLOOKUP(Table1[[#This Row],[RespondentID]],'All Data'!$A:$CO,90,FALSE),"unknown")</f>
        <v>Huntington, 11743</v>
      </c>
      <c r="AP170" s="96" t="str">
        <f>IFERROR(VLOOKUP(Table1[[#This Row],[RespondentID]],'All Data'!$A:$CO,91,FALSE),"unknown")</f>
        <v>White</v>
      </c>
      <c r="AQ170" s="96">
        <f>IFERROR(VLOOKUP(Table1[[#This Row],[RespondentID]],'All Data'!$A:$CO,92,FALSE),"unknown")</f>
        <v>0</v>
      </c>
      <c r="AR170" s="96" t="str">
        <f>IFERROR(VLOOKUP(Table1[[#This Row],[RespondentID]],'All Data'!$A:$CO,93,FALSE),"unknown")</f>
        <v>English</v>
      </c>
      <c r="AS170" s="96" t="str">
        <f>IFERROR(VLOOKUP(Table1[[#This Row],[RespondentID]],'All Data'!$A:$CW,94,FALSE),"unknown")</f>
        <v>Over $125,000</v>
      </c>
      <c r="AT170" s="96" t="str">
        <f>IFERROR(VLOOKUP(Table1[[#This Row],[RespondentID]],'All Data'!$A:$CW,95,FALSE),"unknown")</f>
        <v>Graduate school</v>
      </c>
      <c r="AU170" s="96" t="str">
        <f>IFERROR(VLOOKUP(Table1[[#This Row],[RespondentID]],'All Data'!$A:$CW,96,FALSE),"unknown")</f>
        <v>Retired</v>
      </c>
      <c r="AV170" s="96" t="str">
        <f>IFERROR(VLOOKUP(Table1[[#This Row],[RespondentID]],'All Data'!$A:$CW,97,FALSE),"unknown")</f>
        <v>Yes</v>
      </c>
      <c r="AW170" s="96" t="str">
        <f>IFERROR(VLOOKUP(Table1[[#This Row],[RespondentID]],'All Data'!$A:$CW,98,FALSE),"unknown")</f>
        <v>Medicare, Private/Commercial</v>
      </c>
      <c r="AX170" s="96" t="str">
        <f>IFERROR(VLOOKUP(Table1[[#This Row],[RespondentID]],'All Data'!$A:$CW,99,FALSE),"unknown")</f>
        <v>Yes</v>
      </c>
    </row>
    <row r="171" spans="1:50">
      <c r="A171">
        <v>114376011078</v>
      </c>
      <c r="J171" t="s">
        <v>24</v>
      </c>
      <c r="P171">
        <f t="shared" si="36"/>
        <v>1</v>
      </c>
      <c r="Q171">
        <f t="shared" si="37"/>
        <v>3</v>
      </c>
      <c r="R171"/>
      <c r="S171">
        <f t="shared" si="53"/>
        <v>0</v>
      </c>
      <c r="T171">
        <f t="shared" si="38"/>
        <v>0</v>
      </c>
      <c r="U171">
        <f t="shared" si="39"/>
        <v>0</v>
      </c>
      <c r="V171">
        <f t="shared" si="40"/>
        <v>0</v>
      </c>
      <c r="W171">
        <f t="shared" si="41"/>
        <v>0</v>
      </c>
      <c r="X171">
        <f t="shared" si="42"/>
        <v>0</v>
      </c>
      <c r="Y171">
        <f t="shared" si="43"/>
        <v>0</v>
      </c>
      <c r="Z171">
        <f t="shared" si="44"/>
        <v>0</v>
      </c>
      <c r="AA171">
        <f t="shared" si="45"/>
        <v>1</v>
      </c>
      <c r="AB171">
        <f t="shared" si="46"/>
        <v>0</v>
      </c>
      <c r="AC171">
        <f t="shared" si="47"/>
        <v>0</v>
      </c>
      <c r="AD171">
        <f t="shared" si="48"/>
        <v>0</v>
      </c>
      <c r="AE171">
        <f t="shared" si="49"/>
        <v>0</v>
      </c>
      <c r="AF171"/>
      <c r="AG171"/>
      <c r="AH171">
        <f t="shared" si="50"/>
        <v>1</v>
      </c>
      <c r="AI171">
        <f t="shared" si="51"/>
        <v>1</v>
      </c>
      <c r="AJ171" t="str">
        <f t="shared" si="52"/>
        <v>Correct</v>
      </c>
      <c r="AL171" s="96" t="str">
        <f>IFERROR(VLOOKUP(Table1[[#This Row],[RespondentID]],'All Data'!$A:$CO,87,FALSE),"unknown")</f>
        <v>Woman</v>
      </c>
      <c r="AM171" s="96" t="str">
        <f>IFERROR(VLOOKUP(Table1[[#This Row],[RespondentID]],'All Data'!$A:$CO,88,FALSE),"unknown")</f>
        <v>65+ years</v>
      </c>
      <c r="AN171" s="96" t="str">
        <f>IFERROR(VLOOKUP(Table1[[#This Row],[RespondentID]],'All Data'!$A:$CO,89,FALSE),"unknown")</f>
        <v>Nassau</v>
      </c>
      <c r="AO171" s="96" t="str">
        <f>IFERROR(VLOOKUP(Table1[[#This Row],[RespondentID]],'All Data'!$A:$CO,90,FALSE),"unknown")</f>
        <v>Glen Head, 11545</v>
      </c>
      <c r="AP171" s="96" t="str">
        <f>IFERROR(VLOOKUP(Table1[[#This Row],[RespondentID]],'All Data'!$A:$CO,91,FALSE),"unknown")</f>
        <v>White</v>
      </c>
      <c r="AQ171" s="96">
        <f>IFERROR(VLOOKUP(Table1[[#This Row],[RespondentID]],'All Data'!$A:$CO,92,FALSE),"unknown")</f>
        <v>0</v>
      </c>
      <c r="AR171" s="96" t="str">
        <f>IFERROR(VLOOKUP(Table1[[#This Row],[RespondentID]],'All Data'!$A:$CO,93,FALSE),"unknown")</f>
        <v>English</v>
      </c>
      <c r="AS171" s="96" t="str">
        <f>IFERROR(VLOOKUP(Table1[[#This Row],[RespondentID]],'All Data'!$A:$CW,94,FALSE),"unknown")</f>
        <v>Over $125,000</v>
      </c>
      <c r="AT171" s="96" t="str">
        <f>IFERROR(VLOOKUP(Table1[[#This Row],[RespondentID]],'All Data'!$A:$CW,95,FALSE),"unknown")</f>
        <v>College graduate</v>
      </c>
      <c r="AU171" s="96" t="str">
        <f>IFERROR(VLOOKUP(Table1[[#This Row],[RespondentID]],'All Data'!$A:$CW,96,FALSE),"unknown")</f>
        <v>Employed for wages</v>
      </c>
      <c r="AV171" s="96" t="str">
        <f>IFERROR(VLOOKUP(Table1[[#This Row],[RespondentID]],'All Data'!$A:$CW,97,FALSE),"unknown")</f>
        <v>Yes</v>
      </c>
      <c r="AW171" s="96" t="str">
        <f>IFERROR(VLOOKUP(Table1[[#This Row],[RespondentID]],'All Data'!$A:$CW,98,FALSE),"unknown")</f>
        <v>Medicare</v>
      </c>
      <c r="AX171" s="96">
        <f>IFERROR(VLOOKUP(Table1[[#This Row],[RespondentID]],'All Data'!$A:$CW,99,FALSE),"unknown")</f>
        <v>0</v>
      </c>
    </row>
    <row r="172" spans="1:50">
      <c r="A172">
        <v>114375994651</v>
      </c>
      <c r="C172" t="s">
        <v>17</v>
      </c>
      <c r="D172" t="s">
        <v>18</v>
      </c>
      <c r="K172" t="s">
        <v>25</v>
      </c>
      <c r="P172">
        <f t="shared" si="36"/>
        <v>3</v>
      </c>
      <c r="Q172">
        <f t="shared" si="37"/>
        <v>1</v>
      </c>
      <c r="R172"/>
      <c r="S172">
        <f t="shared" si="53"/>
        <v>0</v>
      </c>
      <c r="T172">
        <f t="shared" si="38"/>
        <v>1</v>
      </c>
      <c r="U172">
        <f t="shared" si="39"/>
        <v>1</v>
      </c>
      <c r="V172">
        <f t="shared" si="40"/>
        <v>0</v>
      </c>
      <c r="W172">
        <f t="shared" si="41"/>
        <v>0</v>
      </c>
      <c r="X172">
        <f t="shared" si="42"/>
        <v>0</v>
      </c>
      <c r="Y172">
        <f t="shared" si="43"/>
        <v>0</v>
      </c>
      <c r="Z172">
        <f t="shared" si="44"/>
        <v>0</v>
      </c>
      <c r="AA172">
        <f t="shared" si="45"/>
        <v>0</v>
      </c>
      <c r="AB172">
        <f t="shared" si="46"/>
        <v>1</v>
      </c>
      <c r="AC172">
        <f t="shared" si="47"/>
        <v>0</v>
      </c>
      <c r="AD172">
        <f t="shared" si="48"/>
        <v>0</v>
      </c>
      <c r="AE172">
        <f t="shared" si="49"/>
        <v>0</v>
      </c>
      <c r="AF172"/>
      <c r="AG172"/>
      <c r="AH172">
        <f t="shared" si="50"/>
        <v>3</v>
      </c>
      <c r="AI172">
        <f t="shared" si="51"/>
        <v>3</v>
      </c>
      <c r="AJ172" t="str">
        <f t="shared" si="52"/>
        <v>Correct</v>
      </c>
      <c r="AL172" s="96" t="str">
        <f>IFERROR(VLOOKUP(Table1[[#This Row],[RespondentID]],'All Data'!$A:$CO,87,FALSE),"unknown")</f>
        <v>Man</v>
      </c>
      <c r="AM172" s="96" t="str">
        <f>IFERROR(VLOOKUP(Table1[[#This Row],[RespondentID]],'All Data'!$A:$CO,88,FALSE),"unknown")</f>
        <v>65+ years</v>
      </c>
      <c r="AN172" s="96" t="str">
        <f>IFERROR(VLOOKUP(Table1[[#This Row],[RespondentID]],'All Data'!$A:$CO,89,FALSE),"unknown")</f>
        <v>Nassau</v>
      </c>
      <c r="AO172" s="96" t="str">
        <f>IFERROR(VLOOKUP(Table1[[#This Row],[RespondentID]],'All Data'!$A:$CO,90,FALSE),"unknown")</f>
        <v>Great Neck, 11021</v>
      </c>
      <c r="AP172" s="96" t="str">
        <f>IFERROR(VLOOKUP(Table1[[#This Row],[RespondentID]],'All Data'!$A:$CO,91,FALSE),"unknown")</f>
        <v>White</v>
      </c>
      <c r="AQ172" s="96">
        <f>IFERROR(VLOOKUP(Table1[[#This Row],[RespondentID]],'All Data'!$A:$CO,92,FALSE),"unknown")</f>
        <v>0</v>
      </c>
      <c r="AR172" s="96" t="str">
        <f>IFERROR(VLOOKUP(Table1[[#This Row],[RespondentID]],'All Data'!$A:$CO,93,FALSE),"unknown")</f>
        <v>English</v>
      </c>
      <c r="AS172" s="96" t="str">
        <f>IFERROR(VLOOKUP(Table1[[#This Row],[RespondentID]],'All Data'!$A:$CW,94,FALSE),"unknown")</f>
        <v>$50,000 to $74,999</v>
      </c>
      <c r="AT172" s="96" t="str">
        <f>IFERROR(VLOOKUP(Table1[[#This Row],[RespondentID]],'All Data'!$A:$CW,95,FALSE),"unknown")</f>
        <v>College graduate</v>
      </c>
      <c r="AU172" s="96" t="str">
        <f>IFERROR(VLOOKUP(Table1[[#This Row],[RespondentID]],'All Data'!$A:$CW,96,FALSE),"unknown")</f>
        <v>Retired</v>
      </c>
      <c r="AV172" s="96" t="str">
        <f>IFERROR(VLOOKUP(Table1[[#This Row],[RespondentID]],'All Data'!$A:$CW,97,FALSE),"unknown")</f>
        <v>No, but I did in the past</v>
      </c>
      <c r="AW172" s="96" t="str">
        <f>IFERROR(VLOOKUP(Table1[[#This Row],[RespondentID]],'All Data'!$A:$CW,98,FALSE),"unknown")</f>
        <v>No Insurance</v>
      </c>
      <c r="AX172" s="96" t="str">
        <f>IFERROR(VLOOKUP(Table1[[#This Row],[RespondentID]],'All Data'!$A:$CW,99,FALSE),"unknown")</f>
        <v>Yes</v>
      </c>
    </row>
    <row r="173" spans="1:50">
      <c r="A173">
        <v>114375992704</v>
      </c>
      <c r="C173" t="s">
        <v>17</v>
      </c>
      <c r="H173" t="s">
        <v>22</v>
      </c>
      <c r="J173" t="s">
        <v>24</v>
      </c>
      <c r="P173">
        <f t="shared" si="36"/>
        <v>3</v>
      </c>
      <c r="Q173">
        <f t="shared" si="37"/>
        <v>1</v>
      </c>
      <c r="R173"/>
      <c r="S173">
        <f t="shared" si="53"/>
        <v>0</v>
      </c>
      <c r="T173">
        <f t="shared" si="38"/>
        <v>1</v>
      </c>
      <c r="U173">
        <f t="shared" si="39"/>
        <v>0</v>
      </c>
      <c r="V173">
        <f t="shared" si="40"/>
        <v>0</v>
      </c>
      <c r="W173">
        <f t="shared" si="41"/>
        <v>0</v>
      </c>
      <c r="X173">
        <f t="shared" si="42"/>
        <v>0</v>
      </c>
      <c r="Y173">
        <f t="shared" si="43"/>
        <v>1</v>
      </c>
      <c r="Z173">
        <f t="shared" si="44"/>
        <v>0</v>
      </c>
      <c r="AA173">
        <f t="shared" si="45"/>
        <v>1</v>
      </c>
      <c r="AB173">
        <f t="shared" si="46"/>
        <v>0</v>
      </c>
      <c r="AC173">
        <f t="shared" si="47"/>
        <v>0</v>
      </c>
      <c r="AD173">
        <f t="shared" si="48"/>
        <v>0</v>
      </c>
      <c r="AE173">
        <f t="shared" si="49"/>
        <v>0</v>
      </c>
      <c r="AF173"/>
      <c r="AG173"/>
      <c r="AH173">
        <f t="shared" si="50"/>
        <v>3</v>
      </c>
      <c r="AI173">
        <f t="shared" si="51"/>
        <v>3</v>
      </c>
      <c r="AJ173" t="str">
        <f t="shared" si="52"/>
        <v>Correct</v>
      </c>
      <c r="AL173" s="96" t="str">
        <f>IFERROR(VLOOKUP(Table1[[#This Row],[RespondentID]],'All Data'!$A:$CO,87,FALSE),"unknown")</f>
        <v>Man</v>
      </c>
      <c r="AM173" s="96" t="str">
        <f>IFERROR(VLOOKUP(Table1[[#This Row],[RespondentID]],'All Data'!$A:$CO,88,FALSE),"unknown")</f>
        <v>55-64 years</v>
      </c>
      <c r="AN173" s="96" t="str">
        <f>IFERROR(VLOOKUP(Table1[[#This Row],[RespondentID]],'All Data'!$A:$CO,89,FALSE),"unknown")</f>
        <v>Nassau</v>
      </c>
      <c r="AO173" s="96" t="str">
        <f>IFERROR(VLOOKUP(Table1[[#This Row],[RespondentID]],'All Data'!$A:$CO,90,FALSE),"unknown")</f>
        <v>Floral Park, 11001</v>
      </c>
      <c r="AP173" s="96" t="str">
        <f>IFERROR(VLOOKUP(Table1[[#This Row],[RespondentID]],'All Data'!$A:$CO,91,FALSE),"unknown")</f>
        <v>White</v>
      </c>
      <c r="AQ173" s="96">
        <f>IFERROR(VLOOKUP(Table1[[#This Row],[RespondentID]],'All Data'!$A:$CO,92,FALSE),"unknown")</f>
        <v>0</v>
      </c>
      <c r="AR173" s="96" t="str">
        <f>IFERROR(VLOOKUP(Table1[[#This Row],[RespondentID]],'All Data'!$A:$CO,93,FALSE),"unknown")</f>
        <v>English</v>
      </c>
      <c r="AS173" s="96" t="str">
        <f>IFERROR(VLOOKUP(Table1[[#This Row],[RespondentID]],'All Data'!$A:$CW,94,FALSE),"unknown")</f>
        <v>$50,000 to $74,999</v>
      </c>
      <c r="AT173" s="96" t="str">
        <f>IFERROR(VLOOKUP(Table1[[#This Row],[RespondentID]],'All Data'!$A:$CW,95,FALSE),"unknown")</f>
        <v>College graduate</v>
      </c>
      <c r="AU173" s="96" t="str">
        <f>IFERROR(VLOOKUP(Table1[[#This Row],[RespondentID]],'All Data'!$A:$CW,96,FALSE),"unknown")</f>
        <v>Employed for wages</v>
      </c>
      <c r="AV173" s="96" t="str">
        <f>IFERROR(VLOOKUP(Table1[[#This Row],[RespondentID]],'All Data'!$A:$CW,97,FALSE),"unknown")</f>
        <v>Yes</v>
      </c>
      <c r="AW173" s="96" t="str">
        <f>IFERROR(VLOOKUP(Table1[[#This Row],[RespondentID]],'All Data'!$A:$CW,98,FALSE),"unknown")</f>
        <v>Private/Commercial</v>
      </c>
      <c r="AX173" s="96" t="str">
        <f>IFERROR(VLOOKUP(Table1[[#This Row],[RespondentID]],'All Data'!$A:$CW,99,FALSE),"unknown")</f>
        <v>No</v>
      </c>
    </row>
    <row r="174" spans="1:50">
      <c r="A174">
        <v>114375989911</v>
      </c>
      <c r="C174" t="s">
        <v>17</v>
      </c>
      <c r="K174" t="s">
        <v>25</v>
      </c>
      <c r="M174" t="s">
        <v>27</v>
      </c>
      <c r="P174">
        <f t="shared" si="36"/>
        <v>3</v>
      </c>
      <c r="Q174">
        <f t="shared" si="37"/>
        <v>1</v>
      </c>
      <c r="R174"/>
      <c r="S174">
        <f t="shared" si="53"/>
        <v>0</v>
      </c>
      <c r="T174">
        <f t="shared" si="38"/>
        <v>1</v>
      </c>
      <c r="U174">
        <f t="shared" si="39"/>
        <v>0</v>
      </c>
      <c r="V174">
        <f t="shared" si="40"/>
        <v>0</v>
      </c>
      <c r="W174">
        <f t="shared" si="41"/>
        <v>0</v>
      </c>
      <c r="X174">
        <f t="shared" si="42"/>
        <v>0</v>
      </c>
      <c r="Y174">
        <f t="shared" si="43"/>
        <v>0</v>
      </c>
      <c r="Z174">
        <f t="shared" si="44"/>
        <v>0</v>
      </c>
      <c r="AA174">
        <f t="shared" si="45"/>
        <v>0</v>
      </c>
      <c r="AB174">
        <f t="shared" si="46"/>
        <v>1</v>
      </c>
      <c r="AC174">
        <f t="shared" si="47"/>
        <v>0</v>
      </c>
      <c r="AD174">
        <f t="shared" si="48"/>
        <v>1</v>
      </c>
      <c r="AE174">
        <f t="shared" si="49"/>
        <v>0</v>
      </c>
      <c r="AF174"/>
      <c r="AG174"/>
      <c r="AH174">
        <f t="shared" si="50"/>
        <v>3</v>
      </c>
      <c r="AI174">
        <f t="shared" si="51"/>
        <v>3</v>
      </c>
      <c r="AJ174" t="str">
        <f t="shared" si="52"/>
        <v>Correct</v>
      </c>
      <c r="AL174" s="96" t="str">
        <f>IFERROR(VLOOKUP(Table1[[#This Row],[RespondentID]],'All Data'!$A:$CO,87,FALSE),"unknown")</f>
        <v>Woman</v>
      </c>
      <c r="AM174" s="96" t="str">
        <f>IFERROR(VLOOKUP(Table1[[#This Row],[RespondentID]],'All Data'!$A:$CO,88,FALSE),"unknown")</f>
        <v>65+ years</v>
      </c>
      <c r="AN174" s="96">
        <f>IFERROR(VLOOKUP(Table1[[#This Row],[RespondentID]],'All Data'!$A:$CO,89,FALSE),"unknown")</f>
        <v>0</v>
      </c>
      <c r="AO174" s="96" t="str">
        <f>IFERROR(VLOOKUP(Table1[[#This Row],[RespondentID]],'All Data'!$A:$CO,90,FALSE),"unknown")</f>
        <v>Roslyn, 11576</v>
      </c>
      <c r="AP174" s="96" t="str">
        <f>IFERROR(VLOOKUP(Table1[[#This Row],[RespondentID]],'All Data'!$A:$CO,91,FALSE),"unknown")</f>
        <v>White</v>
      </c>
      <c r="AQ174" s="96">
        <f>IFERROR(VLOOKUP(Table1[[#This Row],[RespondentID]],'All Data'!$A:$CO,92,FALSE),"unknown")</f>
        <v>0</v>
      </c>
      <c r="AR174" s="96" t="str">
        <f>IFERROR(VLOOKUP(Table1[[#This Row],[RespondentID]],'All Data'!$A:$CO,93,FALSE),"unknown")</f>
        <v>English</v>
      </c>
      <c r="AS174" s="96" t="str">
        <f>IFERROR(VLOOKUP(Table1[[#This Row],[RespondentID]],'All Data'!$A:$CW,94,FALSE),"unknown")</f>
        <v>$50,000 to $74,999</v>
      </c>
      <c r="AT174" s="96" t="str">
        <f>IFERROR(VLOOKUP(Table1[[#This Row],[RespondentID]],'All Data'!$A:$CW,95,FALSE),"unknown")</f>
        <v>High school graduate</v>
      </c>
      <c r="AU174" s="96" t="str">
        <f>IFERROR(VLOOKUP(Table1[[#This Row],[RespondentID]],'All Data'!$A:$CW,96,FALSE),"unknown")</f>
        <v>Retired</v>
      </c>
      <c r="AV174" s="96" t="str">
        <f>IFERROR(VLOOKUP(Table1[[#This Row],[RespondentID]],'All Data'!$A:$CW,97,FALSE),"unknown")</f>
        <v>Yes</v>
      </c>
      <c r="AW174" s="96" t="str">
        <f>IFERROR(VLOOKUP(Table1[[#This Row],[RespondentID]],'All Data'!$A:$CW,98,FALSE),"unknown")</f>
        <v>Medicare</v>
      </c>
      <c r="AX174" s="96" t="str">
        <f>IFERROR(VLOOKUP(Table1[[#This Row],[RespondentID]],'All Data'!$A:$CW,99,FALSE),"unknown")</f>
        <v>Yes</v>
      </c>
    </row>
    <row r="175" spans="1:50">
      <c r="A175">
        <v>114375186275</v>
      </c>
      <c r="P175">
        <f t="shared" si="36"/>
        <v>0</v>
      </c>
      <c r="Q175" t="e">
        <f t="shared" si="37"/>
        <v>#DIV/0!</v>
      </c>
      <c r="R175"/>
      <c r="S175">
        <f t="shared" si="53"/>
        <v>0</v>
      </c>
      <c r="T175">
        <f t="shared" si="38"/>
        <v>0</v>
      </c>
      <c r="U175">
        <f t="shared" si="39"/>
        <v>0</v>
      </c>
      <c r="V175">
        <f t="shared" si="40"/>
        <v>0</v>
      </c>
      <c r="W175">
        <f t="shared" si="41"/>
        <v>0</v>
      </c>
      <c r="X175">
        <f t="shared" si="42"/>
        <v>0</v>
      </c>
      <c r="Y175">
        <f t="shared" si="43"/>
        <v>0</v>
      </c>
      <c r="Z175">
        <f t="shared" si="44"/>
        <v>0</v>
      </c>
      <c r="AA175">
        <f t="shared" si="45"/>
        <v>0</v>
      </c>
      <c r="AB175">
        <f t="shared" si="46"/>
        <v>0</v>
      </c>
      <c r="AC175">
        <f t="shared" si="47"/>
        <v>0</v>
      </c>
      <c r="AD175">
        <f t="shared" si="48"/>
        <v>0</v>
      </c>
      <c r="AE175">
        <f t="shared" si="49"/>
        <v>0</v>
      </c>
      <c r="AF175"/>
      <c r="AG175"/>
      <c r="AH175">
        <f t="shared" si="50"/>
        <v>0</v>
      </c>
      <c r="AI175">
        <f t="shared" si="51"/>
        <v>0</v>
      </c>
      <c r="AJ175" t="str">
        <f t="shared" si="52"/>
        <v>Correct</v>
      </c>
      <c r="AL175" s="96">
        <f>IFERROR(VLOOKUP(Table1[[#This Row],[RespondentID]],'All Data'!$A:$CO,87,FALSE),"unknown")</f>
        <v>0</v>
      </c>
      <c r="AM175" s="96" t="str">
        <f>IFERROR(VLOOKUP(Table1[[#This Row],[RespondentID]],'All Data'!$A:$CO,88,FALSE),"unknown")</f>
        <v>65+ years</v>
      </c>
      <c r="AN175" s="96" t="str">
        <f>IFERROR(VLOOKUP(Table1[[#This Row],[RespondentID]],'All Data'!$A:$CO,89,FALSE),"unknown")</f>
        <v>Nassau</v>
      </c>
      <c r="AO175" s="96" t="str">
        <f>IFERROR(VLOOKUP(Table1[[#This Row],[RespondentID]],'All Data'!$A:$CO,90,FALSE),"unknown")</f>
        <v>Bethpage, 11714</v>
      </c>
      <c r="AP175" s="96" t="str">
        <f>IFERROR(VLOOKUP(Table1[[#This Row],[RespondentID]],'All Data'!$A:$CO,91,FALSE),"unknown")</f>
        <v>White</v>
      </c>
      <c r="AQ175" s="96">
        <f>IFERROR(VLOOKUP(Table1[[#This Row],[RespondentID]],'All Data'!$A:$CO,92,FALSE),"unknown")</f>
        <v>0</v>
      </c>
      <c r="AR175" s="96">
        <f>IFERROR(VLOOKUP(Table1[[#This Row],[RespondentID]],'All Data'!$A:$CO,93,FALSE),"unknown")</f>
        <v>0</v>
      </c>
      <c r="AS175" s="96" t="str">
        <f>IFERROR(VLOOKUP(Table1[[#This Row],[RespondentID]],'All Data'!$A:$CW,94,FALSE),"unknown")</f>
        <v>$35,000 to $49,999</v>
      </c>
      <c r="AT175" s="96" t="str">
        <f>IFERROR(VLOOKUP(Table1[[#This Row],[RespondentID]],'All Data'!$A:$CW,95,FALSE),"unknown")</f>
        <v>High school graduate</v>
      </c>
      <c r="AU175" s="96">
        <f>IFERROR(VLOOKUP(Table1[[#This Row],[RespondentID]],'All Data'!$A:$CW,96,FALSE),"unknown")</f>
        <v>0</v>
      </c>
      <c r="AV175" s="96" t="str">
        <f>IFERROR(VLOOKUP(Table1[[#This Row],[RespondentID]],'All Data'!$A:$CW,97,FALSE),"unknown")</f>
        <v>Yes</v>
      </c>
      <c r="AW175" s="96" t="str">
        <f>IFERROR(VLOOKUP(Table1[[#This Row],[RespondentID]],'All Data'!$A:$CW,98,FALSE),"unknown")</f>
        <v>Medicare, Private/Commercial</v>
      </c>
      <c r="AX175" s="96" t="str">
        <f>IFERROR(VLOOKUP(Table1[[#This Row],[RespondentID]],'All Data'!$A:$CW,99,FALSE),"unknown")</f>
        <v>No</v>
      </c>
    </row>
    <row r="176" spans="1:50">
      <c r="A176">
        <v>114375184418</v>
      </c>
      <c r="E176" t="s">
        <v>19</v>
      </c>
      <c r="P176">
        <f t="shared" si="36"/>
        <v>1</v>
      </c>
      <c r="Q176">
        <f t="shared" si="37"/>
        <v>3</v>
      </c>
      <c r="R176"/>
      <c r="S176">
        <f t="shared" si="53"/>
        <v>0</v>
      </c>
      <c r="T176">
        <f t="shared" si="38"/>
        <v>0</v>
      </c>
      <c r="U176">
        <f t="shared" si="39"/>
        <v>0</v>
      </c>
      <c r="V176">
        <f t="shared" si="40"/>
        <v>1</v>
      </c>
      <c r="W176">
        <f t="shared" si="41"/>
        <v>0</v>
      </c>
      <c r="X176">
        <f t="shared" si="42"/>
        <v>0</v>
      </c>
      <c r="Y176">
        <f t="shared" si="43"/>
        <v>0</v>
      </c>
      <c r="Z176">
        <f t="shared" si="44"/>
        <v>0</v>
      </c>
      <c r="AA176">
        <f t="shared" si="45"/>
        <v>0</v>
      </c>
      <c r="AB176">
        <f t="shared" si="46"/>
        <v>0</v>
      </c>
      <c r="AC176">
        <f t="shared" si="47"/>
        <v>0</v>
      </c>
      <c r="AD176">
        <f t="shared" si="48"/>
        <v>0</v>
      </c>
      <c r="AE176">
        <f t="shared" si="49"/>
        <v>0</v>
      </c>
      <c r="AF176"/>
      <c r="AG176"/>
      <c r="AH176">
        <f t="shared" si="50"/>
        <v>1</v>
      </c>
      <c r="AI176">
        <f t="shared" si="51"/>
        <v>1</v>
      </c>
      <c r="AJ176" t="str">
        <f t="shared" si="52"/>
        <v>Correct</v>
      </c>
      <c r="AL176" s="96" t="str">
        <f>IFERROR(VLOOKUP(Table1[[#This Row],[RespondentID]],'All Data'!$A:$CO,87,FALSE),"unknown")</f>
        <v>Man</v>
      </c>
      <c r="AM176" s="96" t="str">
        <f>IFERROR(VLOOKUP(Table1[[#This Row],[RespondentID]],'All Data'!$A:$CO,88,FALSE),"unknown")</f>
        <v>35-44 years</v>
      </c>
      <c r="AN176" s="96" t="str">
        <f>IFERROR(VLOOKUP(Table1[[#This Row],[RespondentID]],'All Data'!$A:$CO,89,FALSE),"unknown")</f>
        <v>Nassau</v>
      </c>
      <c r="AO176" s="96" t="str">
        <f>IFERROR(VLOOKUP(Table1[[#This Row],[RespondentID]],'All Data'!$A:$CO,90,FALSE),"unknown")</f>
        <v>West Hempstead, 11552</v>
      </c>
      <c r="AP176" s="96">
        <f>IFERROR(VLOOKUP(Table1[[#This Row],[RespondentID]],'All Data'!$A:$CO,91,FALSE),"unknown")</f>
        <v>0</v>
      </c>
      <c r="AQ176" s="96" t="str">
        <f>IFERROR(VLOOKUP(Table1[[#This Row],[RespondentID]],'All Data'!$A:$CO,92,FALSE),"unknown")</f>
        <v>Hispanic or Latino</v>
      </c>
      <c r="AR176" s="96" t="str">
        <f>IFERROR(VLOOKUP(Table1[[#This Row],[RespondentID]],'All Data'!$A:$CO,93,FALSE),"unknown")</f>
        <v>Spanish</v>
      </c>
      <c r="AS176" s="96" t="str">
        <f>IFERROR(VLOOKUP(Table1[[#This Row],[RespondentID]],'All Data'!$A:$CW,94,FALSE),"unknown")</f>
        <v>$0-$19,999</v>
      </c>
      <c r="AT176" s="96" t="str">
        <f>IFERROR(VLOOKUP(Table1[[#This Row],[RespondentID]],'All Data'!$A:$CW,95,FALSE),"unknown")</f>
        <v>Some college</v>
      </c>
      <c r="AU176" s="96" t="str">
        <f>IFERROR(VLOOKUP(Table1[[#This Row],[RespondentID]],'All Data'!$A:$CW,96,FALSE),"unknown")</f>
        <v>Out of work and looking for work</v>
      </c>
      <c r="AV176" s="96" t="str">
        <f>IFERROR(VLOOKUP(Table1[[#This Row],[RespondentID]],'All Data'!$A:$CW,97,FALSE),"unknown")</f>
        <v>No</v>
      </c>
      <c r="AW176" s="96" t="str">
        <f>IFERROR(VLOOKUP(Table1[[#This Row],[RespondentID]],'All Data'!$A:$CW,98,FALSE),"unknown")</f>
        <v>No Insurance</v>
      </c>
      <c r="AX176" s="96" t="str">
        <f>IFERROR(VLOOKUP(Table1[[#This Row],[RespondentID]],'All Data'!$A:$CW,99,FALSE),"unknown")</f>
        <v>Yes</v>
      </c>
    </row>
    <row r="177" spans="1:50">
      <c r="A177">
        <v>114375182352</v>
      </c>
      <c r="C177" t="s">
        <v>17</v>
      </c>
      <c r="D177" t="s">
        <v>18</v>
      </c>
      <c r="M177" t="s">
        <v>27</v>
      </c>
      <c r="P177">
        <f t="shared" si="36"/>
        <v>3</v>
      </c>
      <c r="Q177">
        <f t="shared" si="37"/>
        <v>1</v>
      </c>
      <c r="R177"/>
      <c r="S177">
        <f t="shared" si="53"/>
        <v>0</v>
      </c>
      <c r="T177">
        <f t="shared" si="38"/>
        <v>1</v>
      </c>
      <c r="U177">
        <f t="shared" si="39"/>
        <v>1</v>
      </c>
      <c r="V177">
        <f t="shared" si="40"/>
        <v>0</v>
      </c>
      <c r="W177">
        <f t="shared" si="41"/>
        <v>0</v>
      </c>
      <c r="X177">
        <f t="shared" si="42"/>
        <v>0</v>
      </c>
      <c r="Y177">
        <f t="shared" si="43"/>
        <v>0</v>
      </c>
      <c r="Z177">
        <f t="shared" si="44"/>
        <v>0</v>
      </c>
      <c r="AA177">
        <f t="shared" si="45"/>
        <v>0</v>
      </c>
      <c r="AB177">
        <f t="shared" si="46"/>
        <v>0</v>
      </c>
      <c r="AC177">
        <f t="shared" si="47"/>
        <v>0</v>
      </c>
      <c r="AD177">
        <f t="shared" si="48"/>
        <v>1</v>
      </c>
      <c r="AE177">
        <f t="shared" si="49"/>
        <v>0</v>
      </c>
      <c r="AF177"/>
      <c r="AG177"/>
      <c r="AH177">
        <f t="shared" si="50"/>
        <v>3</v>
      </c>
      <c r="AI177">
        <f t="shared" si="51"/>
        <v>3</v>
      </c>
      <c r="AJ177" t="str">
        <f t="shared" si="52"/>
        <v>Correct</v>
      </c>
      <c r="AL177" s="96" t="str">
        <f>IFERROR(VLOOKUP(Table1[[#This Row],[RespondentID]],'All Data'!$A:$CO,87,FALSE),"unknown")</f>
        <v>Woman</v>
      </c>
      <c r="AM177" s="96" t="str">
        <f>IFERROR(VLOOKUP(Table1[[#This Row],[RespondentID]],'All Data'!$A:$CO,88,FALSE),"unknown")</f>
        <v>65+ years</v>
      </c>
      <c r="AN177" s="96">
        <f>IFERROR(VLOOKUP(Table1[[#This Row],[RespondentID]],'All Data'!$A:$CO,89,FALSE),"unknown")</f>
        <v>0</v>
      </c>
      <c r="AO177" s="96" t="str">
        <f>IFERROR(VLOOKUP(Table1[[#This Row],[RespondentID]],'All Data'!$A:$CO,90,FALSE),"unknown")</f>
        <v>Roslyn Heights, 11577</v>
      </c>
      <c r="AP177" s="96" t="str">
        <f>IFERROR(VLOOKUP(Table1[[#This Row],[RespondentID]],'All Data'!$A:$CO,91,FALSE),"unknown")</f>
        <v>White</v>
      </c>
      <c r="AQ177" s="96">
        <f>IFERROR(VLOOKUP(Table1[[#This Row],[RespondentID]],'All Data'!$A:$CO,92,FALSE),"unknown")</f>
        <v>0</v>
      </c>
      <c r="AR177" s="96" t="str">
        <f>IFERROR(VLOOKUP(Table1[[#This Row],[RespondentID]],'All Data'!$A:$CO,93,FALSE),"unknown")</f>
        <v>English</v>
      </c>
      <c r="AS177" s="96">
        <f>IFERROR(VLOOKUP(Table1[[#This Row],[RespondentID]],'All Data'!$A:$CW,94,FALSE),"unknown")</f>
        <v>0</v>
      </c>
      <c r="AT177" s="96" t="str">
        <f>IFERROR(VLOOKUP(Table1[[#This Row],[RespondentID]],'All Data'!$A:$CW,95,FALSE),"unknown")</f>
        <v>Some college</v>
      </c>
      <c r="AU177" s="96" t="str">
        <f>IFERROR(VLOOKUP(Table1[[#This Row],[RespondentID]],'All Data'!$A:$CW,96,FALSE),"unknown")</f>
        <v>Retired</v>
      </c>
      <c r="AV177" s="96" t="str">
        <f>IFERROR(VLOOKUP(Table1[[#This Row],[RespondentID]],'All Data'!$A:$CW,97,FALSE),"unknown")</f>
        <v>Yes</v>
      </c>
      <c r="AW177" s="96" t="str">
        <f>IFERROR(VLOOKUP(Table1[[#This Row],[RespondentID]],'All Data'!$A:$CW,98,FALSE),"unknown")</f>
        <v>Medicare</v>
      </c>
      <c r="AX177" s="96" t="str">
        <f>IFERROR(VLOOKUP(Table1[[#This Row],[RespondentID]],'All Data'!$A:$CW,99,FALSE),"unknown")</f>
        <v>Yes</v>
      </c>
    </row>
    <row r="178" spans="1:50">
      <c r="A178">
        <v>114375179838</v>
      </c>
      <c r="K178" t="s">
        <v>25</v>
      </c>
      <c r="L178" t="s">
        <v>26</v>
      </c>
      <c r="P178">
        <f t="shared" si="36"/>
        <v>2</v>
      </c>
      <c r="Q178">
        <f t="shared" si="37"/>
        <v>1.5</v>
      </c>
      <c r="R178"/>
      <c r="S178">
        <f t="shared" si="53"/>
        <v>0</v>
      </c>
      <c r="T178">
        <f t="shared" si="38"/>
        <v>0</v>
      </c>
      <c r="U178">
        <f t="shared" si="39"/>
        <v>0</v>
      </c>
      <c r="V178">
        <f t="shared" si="40"/>
        <v>0</v>
      </c>
      <c r="W178">
        <f t="shared" si="41"/>
        <v>0</v>
      </c>
      <c r="X178">
        <f t="shared" si="42"/>
        <v>0</v>
      </c>
      <c r="Y178">
        <f t="shared" si="43"/>
        <v>0</v>
      </c>
      <c r="Z178">
        <f t="shared" si="44"/>
        <v>0</v>
      </c>
      <c r="AA178">
        <f t="shared" si="45"/>
        <v>0</v>
      </c>
      <c r="AB178">
        <f t="shared" si="46"/>
        <v>1</v>
      </c>
      <c r="AC178">
        <f t="shared" si="47"/>
        <v>1</v>
      </c>
      <c r="AD178">
        <f t="shared" si="48"/>
        <v>0</v>
      </c>
      <c r="AE178">
        <f t="shared" si="49"/>
        <v>0</v>
      </c>
      <c r="AF178"/>
      <c r="AG178"/>
      <c r="AH178">
        <f t="shared" si="50"/>
        <v>2</v>
      </c>
      <c r="AI178">
        <f t="shared" si="51"/>
        <v>2</v>
      </c>
      <c r="AJ178" t="str">
        <f t="shared" si="52"/>
        <v>Correct</v>
      </c>
      <c r="AL178" s="96" t="str">
        <f>IFERROR(VLOOKUP(Table1[[#This Row],[RespondentID]],'All Data'!$A:$CO,87,FALSE),"unknown")</f>
        <v>Woman</v>
      </c>
      <c r="AM178" s="96" t="str">
        <f>IFERROR(VLOOKUP(Table1[[#This Row],[RespondentID]],'All Data'!$A:$CO,88,FALSE),"unknown")</f>
        <v>65+ years</v>
      </c>
      <c r="AN178" s="96" t="str">
        <f>IFERROR(VLOOKUP(Table1[[#This Row],[RespondentID]],'All Data'!$A:$CO,89,FALSE),"unknown")</f>
        <v>Suffolk</v>
      </c>
      <c r="AO178" s="96" t="str">
        <f>IFERROR(VLOOKUP(Table1[[#This Row],[RespondentID]],'All Data'!$A:$CO,90,FALSE),"unknown")</f>
        <v>Greenlawn, 11740</v>
      </c>
      <c r="AP178" s="96" t="str">
        <f>IFERROR(VLOOKUP(Table1[[#This Row],[RespondentID]],'All Data'!$A:$CO,91,FALSE),"unknown")</f>
        <v>White</v>
      </c>
      <c r="AQ178" s="96">
        <f>IFERROR(VLOOKUP(Table1[[#This Row],[RespondentID]],'All Data'!$A:$CO,92,FALSE),"unknown")</f>
        <v>0</v>
      </c>
      <c r="AR178" s="96">
        <f>IFERROR(VLOOKUP(Table1[[#This Row],[RespondentID]],'All Data'!$A:$CO,93,FALSE),"unknown")</f>
        <v>0</v>
      </c>
      <c r="AS178" s="96" t="str">
        <f>IFERROR(VLOOKUP(Table1[[#This Row],[RespondentID]],'All Data'!$A:$CW,94,FALSE),"unknown")</f>
        <v>$0-$19,999</v>
      </c>
      <c r="AT178" s="96" t="str">
        <f>IFERROR(VLOOKUP(Table1[[#This Row],[RespondentID]],'All Data'!$A:$CW,95,FALSE),"unknown")</f>
        <v>Some college</v>
      </c>
      <c r="AU178" s="96" t="str">
        <f>IFERROR(VLOOKUP(Table1[[#This Row],[RespondentID]],'All Data'!$A:$CW,96,FALSE),"unknown")</f>
        <v>Retired</v>
      </c>
      <c r="AV178" s="96" t="str">
        <f>IFERROR(VLOOKUP(Table1[[#This Row],[RespondentID]],'All Data'!$A:$CW,97,FALSE),"unknown")</f>
        <v>Yes</v>
      </c>
      <c r="AW178" s="96" t="str">
        <f>IFERROR(VLOOKUP(Table1[[#This Row],[RespondentID]],'All Data'!$A:$CW,98,FALSE),"unknown")</f>
        <v>Medicare</v>
      </c>
      <c r="AX178" s="96" t="str">
        <f>IFERROR(VLOOKUP(Table1[[#This Row],[RespondentID]],'All Data'!$A:$CW,99,FALSE),"unknown")</f>
        <v>Yes</v>
      </c>
    </row>
    <row r="179" spans="1:50">
      <c r="A179">
        <v>114375159561</v>
      </c>
      <c r="C179" t="s">
        <v>17</v>
      </c>
      <c r="D179" t="s">
        <v>18</v>
      </c>
      <c r="I179" t="s">
        <v>23</v>
      </c>
      <c r="M179" t="s">
        <v>27</v>
      </c>
      <c r="P179">
        <f t="shared" si="36"/>
        <v>4</v>
      </c>
      <c r="Q179">
        <f t="shared" si="37"/>
        <v>0.75</v>
      </c>
      <c r="R179"/>
      <c r="S179">
        <f t="shared" si="53"/>
        <v>0</v>
      </c>
      <c r="T179">
        <f t="shared" si="38"/>
        <v>0.75</v>
      </c>
      <c r="U179">
        <f t="shared" si="39"/>
        <v>0.75</v>
      </c>
      <c r="V179">
        <f t="shared" si="40"/>
        <v>0</v>
      </c>
      <c r="W179">
        <f t="shared" si="41"/>
        <v>0</v>
      </c>
      <c r="X179">
        <f t="shared" si="42"/>
        <v>0</v>
      </c>
      <c r="Y179">
        <f t="shared" si="43"/>
        <v>0</v>
      </c>
      <c r="Z179">
        <f t="shared" si="44"/>
        <v>0.75</v>
      </c>
      <c r="AA179">
        <f t="shared" si="45"/>
        <v>0</v>
      </c>
      <c r="AB179">
        <f t="shared" si="46"/>
        <v>0</v>
      </c>
      <c r="AC179">
        <f t="shared" si="47"/>
        <v>0</v>
      </c>
      <c r="AD179">
        <f t="shared" si="48"/>
        <v>0.75</v>
      </c>
      <c r="AE179">
        <f t="shared" si="49"/>
        <v>0</v>
      </c>
      <c r="AF179"/>
      <c r="AG179"/>
      <c r="AH179">
        <f t="shared" si="50"/>
        <v>3</v>
      </c>
      <c r="AI179">
        <f t="shared" si="51"/>
        <v>4</v>
      </c>
      <c r="AJ179" t="str">
        <f t="shared" si="52"/>
        <v>Correct</v>
      </c>
      <c r="AL179" s="96" t="str">
        <f>IFERROR(VLOOKUP(Table1[[#This Row],[RespondentID]],'All Data'!$A:$CO,87,FALSE),"unknown")</f>
        <v>Woman</v>
      </c>
      <c r="AM179" s="96" t="str">
        <f>IFERROR(VLOOKUP(Table1[[#This Row],[RespondentID]],'All Data'!$A:$CO,88,FALSE),"unknown")</f>
        <v>65+ years</v>
      </c>
      <c r="AN179" s="96">
        <f>IFERROR(VLOOKUP(Table1[[#This Row],[RespondentID]],'All Data'!$A:$CO,89,FALSE),"unknown")</f>
        <v>0</v>
      </c>
      <c r="AO179" s="96" t="str">
        <f>IFERROR(VLOOKUP(Table1[[#This Row],[RespondentID]],'All Data'!$A:$CO,90,FALSE),"unknown")</f>
        <v>Roslyn, 11576</v>
      </c>
      <c r="AP179" s="96" t="str">
        <f>IFERROR(VLOOKUP(Table1[[#This Row],[RespondentID]],'All Data'!$A:$CO,91,FALSE),"unknown")</f>
        <v>White</v>
      </c>
      <c r="AQ179" s="96">
        <f>IFERROR(VLOOKUP(Table1[[#This Row],[RespondentID]],'All Data'!$A:$CO,92,FALSE),"unknown")</f>
        <v>0</v>
      </c>
      <c r="AR179" s="96" t="str">
        <f>IFERROR(VLOOKUP(Table1[[#This Row],[RespondentID]],'All Data'!$A:$CO,93,FALSE),"unknown")</f>
        <v>English</v>
      </c>
      <c r="AS179" s="96" t="str">
        <f>IFERROR(VLOOKUP(Table1[[#This Row],[RespondentID]],'All Data'!$A:$CW,94,FALSE),"unknown")</f>
        <v>$20,000 to $34,999</v>
      </c>
      <c r="AT179" s="96" t="str">
        <f>IFERROR(VLOOKUP(Table1[[#This Row],[RespondentID]],'All Data'!$A:$CW,95,FALSE),"unknown")</f>
        <v>College graduate</v>
      </c>
      <c r="AU179" s="96" t="str">
        <f>IFERROR(VLOOKUP(Table1[[#This Row],[RespondentID]],'All Data'!$A:$CW,96,FALSE),"unknown")</f>
        <v>Retired</v>
      </c>
      <c r="AV179" s="96" t="str">
        <f>IFERROR(VLOOKUP(Table1[[#This Row],[RespondentID]],'All Data'!$A:$CW,97,FALSE),"unknown")</f>
        <v>Yes</v>
      </c>
      <c r="AW179" s="96" t="str">
        <f>IFERROR(VLOOKUP(Table1[[#This Row],[RespondentID]],'All Data'!$A:$CW,98,FALSE),"unknown")</f>
        <v>Medicare, Private/Commercial</v>
      </c>
      <c r="AX179" s="96">
        <f>IFERROR(VLOOKUP(Table1[[#This Row],[RespondentID]],'All Data'!$A:$CW,99,FALSE),"unknown")</f>
        <v>0</v>
      </c>
    </row>
    <row r="180" spans="1:50">
      <c r="A180">
        <v>114344402322</v>
      </c>
      <c r="J180" t="s">
        <v>24</v>
      </c>
      <c r="K180" t="s">
        <v>25</v>
      </c>
      <c r="L180" t="s">
        <v>26</v>
      </c>
      <c r="P180">
        <f t="shared" si="36"/>
        <v>3</v>
      </c>
      <c r="Q180">
        <f t="shared" si="37"/>
        <v>1</v>
      </c>
      <c r="R180"/>
      <c r="S180">
        <f t="shared" si="53"/>
        <v>0</v>
      </c>
      <c r="T180">
        <f t="shared" si="38"/>
        <v>0</v>
      </c>
      <c r="U180">
        <f t="shared" si="39"/>
        <v>0</v>
      </c>
      <c r="V180">
        <f t="shared" si="40"/>
        <v>0</v>
      </c>
      <c r="W180">
        <f t="shared" si="41"/>
        <v>0</v>
      </c>
      <c r="X180">
        <f t="shared" si="42"/>
        <v>0</v>
      </c>
      <c r="Y180">
        <f t="shared" si="43"/>
        <v>0</v>
      </c>
      <c r="Z180">
        <f t="shared" si="44"/>
        <v>0</v>
      </c>
      <c r="AA180">
        <f t="shared" si="45"/>
        <v>1</v>
      </c>
      <c r="AB180">
        <f t="shared" si="46"/>
        <v>1</v>
      </c>
      <c r="AC180">
        <f t="shared" si="47"/>
        <v>1</v>
      </c>
      <c r="AD180">
        <f t="shared" si="48"/>
        <v>0</v>
      </c>
      <c r="AE180">
        <f t="shared" si="49"/>
        <v>0</v>
      </c>
      <c r="AF180"/>
      <c r="AG180"/>
      <c r="AH180">
        <f t="shared" si="50"/>
        <v>3</v>
      </c>
      <c r="AI180">
        <f t="shared" si="51"/>
        <v>3</v>
      </c>
      <c r="AJ180" t="str">
        <f t="shared" si="52"/>
        <v>Correct</v>
      </c>
      <c r="AL180" s="96" t="str">
        <f>IFERROR(VLOOKUP(Table1[[#This Row],[RespondentID]],'All Data'!$A:$CO,87,FALSE),"unknown")</f>
        <v>Man</v>
      </c>
      <c r="AM180" s="96" t="str">
        <f>IFERROR(VLOOKUP(Table1[[#This Row],[RespondentID]],'All Data'!$A:$CO,88,FALSE),"unknown")</f>
        <v>65+ years</v>
      </c>
      <c r="AN180" s="96" t="str">
        <f>IFERROR(VLOOKUP(Table1[[#This Row],[RespondentID]],'All Data'!$A:$CO,89,FALSE),"unknown")</f>
        <v>Suffolk</v>
      </c>
      <c r="AO180" s="96" t="str">
        <f>IFERROR(VLOOKUP(Table1[[#This Row],[RespondentID]],'All Data'!$A:$CO,90,FALSE),"unknown")</f>
        <v>Babylon, 11703</v>
      </c>
      <c r="AP180" s="96" t="str">
        <f>IFERROR(VLOOKUP(Table1[[#This Row],[RespondentID]],'All Data'!$A:$CO,91,FALSE),"unknown")</f>
        <v>White</v>
      </c>
      <c r="AQ180" s="96" t="str">
        <f>IFERROR(VLOOKUP(Table1[[#This Row],[RespondentID]],'All Data'!$A:$CO,92,FALSE),"unknown")</f>
        <v>Not Hispanic or Latino</v>
      </c>
      <c r="AR180" s="96" t="str">
        <f>IFERROR(VLOOKUP(Table1[[#This Row],[RespondentID]],'All Data'!$A:$CO,93,FALSE),"unknown")</f>
        <v>English</v>
      </c>
      <c r="AS180" s="96" t="str">
        <f>IFERROR(VLOOKUP(Table1[[#This Row],[RespondentID]],'All Data'!$A:$CW,94,FALSE),"unknown")</f>
        <v>$75,000 to $125,000</v>
      </c>
      <c r="AT180" s="96" t="str">
        <f>IFERROR(VLOOKUP(Table1[[#This Row],[RespondentID]],'All Data'!$A:$CW,95,FALSE),"unknown")</f>
        <v>College graduate</v>
      </c>
      <c r="AU180" s="96" t="str">
        <f>IFERROR(VLOOKUP(Table1[[#This Row],[RespondentID]],'All Data'!$A:$CW,96,FALSE),"unknown")</f>
        <v>Retired</v>
      </c>
      <c r="AV180" s="96" t="str">
        <f>IFERROR(VLOOKUP(Table1[[#This Row],[RespondentID]],'All Data'!$A:$CW,97,FALSE),"unknown")</f>
        <v>Yes</v>
      </c>
      <c r="AW180" s="96" t="str">
        <f>IFERROR(VLOOKUP(Table1[[#This Row],[RespondentID]],'All Data'!$A:$CW,98,FALSE),"unknown")</f>
        <v>Medicare</v>
      </c>
      <c r="AX180" s="96" t="str">
        <f>IFERROR(VLOOKUP(Table1[[#This Row],[RespondentID]],'All Data'!$A:$CW,99,FALSE),"unknown")</f>
        <v>Yes</v>
      </c>
    </row>
    <row r="181" spans="1:50">
      <c r="A181">
        <v>114331020690</v>
      </c>
      <c r="M181" t="s">
        <v>27</v>
      </c>
      <c r="P181">
        <f t="shared" si="36"/>
        <v>1</v>
      </c>
      <c r="Q181">
        <f t="shared" si="37"/>
        <v>3</v>
      </c>
      <c r="R181"/>
      <c r="S181">
        <f t="shared" si="53"/>
        <v>0</v>
      </c>
      <c r="T181">
        <f t="shared" si="38"/>
        <v>0</v>
      </c>
      <c r="U181">
        <f t="shared" si="39"/>
        <v>0</v>
      </c>
      <c r="V181">
        <f t="shared" si="40"/>
        <v>0</v>
      </c>
      <c r="W181">
        <f t="shared" si="41"/>
        <v>0</v>
      </c>
      <c r="X181">
        <f t="shared" si="42"/>
        <v>0</v>
      </c>
      <c r="Y181">
        <f t="shared" si="43"/>
        <v>0</v>
      </c>
      <c r="Z181">
        <f t="shared" si="44"/>
        <v>0</v>
      </c>
      <c r="AA181">
        <f t="shared" si="45"/>
        <v>0</v>
      </c>
      <c r="AB181">
        <f t="shared" si="46"/>
        <v>0</v>
      </c>
      <c r="AC181">
        <f t="shared" si="47"/>
        <v>0</v>
      </c>
      <c r="AD181">
        <f t="shared" si="48"/>
        <v>1</v>
      </c>
      <c r="AE181">
        <f t="shared" si="49"/>
        <v>0</v>
      </c>
      <c r="AF181"/>
      <c r="AG181"/>
      <c r="AH181">
        <f t="shared" si="50"/>
        <v>1</v>
      </c>
      <c r="AI181">
        <f t="shared" si="51"/>
        <v>1</v>
      </c>
      <c r="AJ181" t="str">
        <f t="shared" si="52"/>
        <v>Correct</v>
      </c>
      <c r="AL181" s="96">
        <f>IFERROR(VLOOKUP(Table1[[#This Row],[RespondentID]],'All Data'!$A:$CO,87,FALSE),"unknown")</f>
        <v>0</v>
      </c>
      <c r="AM181" s="96">
        <f>IFERROR(VLOOKUP(Table1[[#This Row],[RespondentID]],'All Data'!$A:$CO,88,FALSE),"unknown")</f>
        <v>0</v>
      </c>
      <c r="AN181" s="96">
        <f>IFERROR(VLOOKUP(Table1[[#This Row],[RespondentID]],'All Data'!$A:$CO,89,FALSE),"unknown")</f>
        <v>0</v>
      </c>
      <c r="AO181" s="96">
        <f>IFERROR(VLOOKUP(Table1[[#This Row],[RespondentID]],'All Data'!$A:$CO,90,FALSE),"unknown")</f>
        <v>0</v>
      </c>
      <c r="AP181" s="96">
        <f>IFERROR(VLOOKUP(Table1[[#This Row],[RespondentID]],'All Data'!$A:$CO,91,FALSE),"unknown")</f>
        <v>0</v>
      </c>
      <c r="AQ181" s="96">
        <f>IFERROR(VLOOKUP(Table1[[#This Row],[RespondentID]],'All Data'!$A:$CO,92,FALSE),"unknown")</f>
        <v>0</v>
      </c>
      <c r="AR181" s="96">
        <f>IFERROR(VLOOKUP(Table1[[#This Row],[RespondentID]],'All Data'!$A:$CO,93,FALSE),"unknown")</f>
        <v>0</v>
      </c>
      <c r="AS181" s="96">
        <f>IFERROR(VLOOKUP(Table1[[#This Row],[RespondentID]],'All Data'!$A:$CW,94,FALSE),"unknown")</f>
        <v>0</v>
      </c>
      <c r="AT181" s="96">
        <f>IFERROR(VLOOKUP(Table1[[#This Row],[RespondentID]],'All Data'!$A:$CW,95,FALSE),"unknown")</f>
        <v>0</v>
      </c>
      <c r="AU181" s="96">
        <f>IFERROR(VLOOKUP(Table1[[#This Row],[RespondentID]],'All Data'!$A:$CW,96,FALSE),"unknown")</f>
        <v>0</v>
      </c>
      <c r="AV181" s="96">
        <f>IFERROR(VLOOKUP(Table1[[#This Row],[RespondentID]],'All Data'!$A:$CW,97,FALSE),"unknown")</f>
        <v>0</v>
      </c>
      <c r="AW181" s="96">
        <f>IFERROR(VLOOKUP(Table1[[#This Row],[RespondentID]],'All Data'!$A:$CW,98,FALSE),"unknown")</f>
        <v>0</v>
      </c>
      <c r="AX181" s="96">
        <f>IFERROR(VLOOKUP(Table1[[#This Row],[RespondentID]],'All Data'!$A:$CW,99,FALSE),"unknown")</f>
        <v>0</v>
      </c>
    </row>
    <row r="182" spans="1:50">
      <c r="A182">
        <v>114315094253</v>
      </c>
      <c r="K182" t="s">
        <v>25</v>
      </c>
      <c r="O182" t="s">
        <v>557</v>
      </c>
      <c r="P182">
        <f t="shared" si="36"/>
        <v>1</v>
      </c>
      <c r="Q182">
        <f t="shared" si="37"/>
        <v>3</v>
      </c>
      <c r="R182"/>
      <c r="S182">
        <f t="shared" si="53"/>
        <v>0</v>
      </c>
      <c r="T182">
        <f t="shared" si="38"/>
        <v>0</v>
      </c>
      <c r="U182">
        <f t="shared" si="39"/>
        <v>0</v>
      </c>
      <c r="V182">
        <f t="shared" si="40"/>
        <v>0</v>
      </c>
      <c r="W182">
        <f t="shared" si="41"/>
        <v>0</v>
      </c>
      <c r="X182">
        <f t="shared" si="42"/>
        <v>0</v>
      </c>
      <c r="Y182">
        <f t="shared" si="43"/>
        <v>0</v>
      </c>
      <c r="Z182">
        <f t="shared" si="44"/>
        <v>0</v>
      </c>
      <c r="AA182">
        <f t="shared" si="45"/>
        <v>0</v>
      </c>
      <c r="AB182">
        <f t="shared" si="46"/>
        <v>1</v>
      </c>
      <c r="AC182">
        <f t="shared" si="47"/>
        <v>0</v>
      </c>
      <c r="AD182">
        <f t="shared" si="48"/>
        <v>0</v>
      </c>
      <c r="AE182">
        <f t="shared" si="49"/>
        <v>0</v>
      </c>
      <c r="AF182"/>
      <c r="AG182"/>
      <c r="AH182">
        <f t="shared" si="50"/>
        <v>1</v>
      </c>
      <c r="AI182">
        <f t="shared" si="51"/>
        <v>1</v>
      </c>
      <c r="AJ182" t="str">
        <f t="shared" si="52"/>
        <v>Correct</v>
      </c>
      <c r="AL182" s="96" t="str">
        <f>IFERROR(VLOOKUP(Table1[[#This Row],[RespondentID]],'All Data'!$A:$CO,87,FALSE),"unknown")</f>
        <v>Woman</v>
      </c>
      <c r="AM182" s="96" t="str">
        <f>IFERROR(VLOOKUP(Table1[[#This Row],[RespondentID]],'All Data'!$A:$CO,88,FALSE),"unknown")</f>
        <v>25-34 years</v>
      </c>
      <c r="AN182" s="96" t="str">
        <f>IFERROR(VLOOKUP(Table1[[#This Row],[RespondentID]],'All Data'!$A:$CO,89,FALSE),"unknown")</f>
        <v>Suffolk</v>
      </c>
      <c r="AO182" s="96" t="str">
        <f>IFERROR(VLOOKUP(Table1[[#This Row],[RespondentID]],'All Data'!$A:$CO,90,FALSE),"unknown")</f>
        <v>Amityville, 11701</v>
      </c>
      <c r="AP182" s="96" t="str">
        <f>IFERROR(VLOOKUP(Table1[[#This Row],[RespondentID]],'All Data'!$A:$CO,91,FALSE),"unknown")</f>
        <v>Two or more races</v>
      </c>
      <c r="AQ182" s="96" t="str">
        <f>IFERROR(VLOOKUP(Table1[[#This Row],[RespondentID]],'All Data'!$A:$CO,92,FALSE),"unknown")</f>
        <v>Hispanic or Latino</v>
      </c>
      <c r="AR182" s="96" t="str">
        <f>IFERROR(VLOOKUP(Table1[[#This Row],[RespondentID]],'All Data'!$A:$CO,93,FALSE),"unknown")</f>
        <v>English</v>
      </c>
      <c r="AS182" s="96" t="str">
        <f>IFERROR(VLOOKUP(Table1[[#This Row],[RespondentID]],'All Data'!$A:$CW,94,FALSE),"unknown")</f>
        <v>$0-$19,999</v>
      </c>
      <c r="AT182" s="96" t="str">
        <f>IFERROR(VLOOKUP(Table1[[#This Row],[RespondentID]],'All Data'!$A:$CW,95,FALSE),"unknown")</f>
        <v>High school graduate</v>
      </c>
      <c r="AU182" s="96" t="str">
        <f>IFERROR(VLOOKUP(Table1[[#This Row],[RespondentID]],'All Data'!$A:$CW,96,FALSE),"unknown")</f>
        <v>Out of work, but not currently looking</v>
      </c>
      <c r="AV182" s="96" t="str">
        <f>IFERROR(VLOOKUP(Table1[[#This Row],[RespondentID]],'All Data'!$A:$CW,97,FALSE),"unknown")</f>
        <v>Yes</v>
      </c>
      <c r="AW182" s="96" t="str">
        <f>IFERROR(VLOOKUP(Table1[[#This Row],[RespondentID]],'All Data'!$A:$CW,98,FALSE),"unknown")</f>
        <v>Medicaid</v>
      </c>
      <c r="AX182" s="96" t="str">
        <f>IFERROR(VLOOKUP(Table1[[#This Row],[RespondentID]],'All Data'!$A:$CW,99,FALSE),"unknown")</f>
        <v>No</v>
      </c>
    </row>
    <row r="183" spans="1:50">
      <c r="A183">
        <v>114307930477</v>
      </c>
      <c r="K183" t="s">
        <v>25</v>
      </c>
      <c r="L183" t="s">
        <v>26</v>
      </c>
      <c r="N183" t="s">
        <v>28</v>
      </c>
      <c r="P183">
        <f t="shared" si="36"/>
        <v>3</v>
      </c>
      <c r="Q183">
        <f t="shared" si="37"/>
        <v>1</v>
      </c>
      <c r="R183"/>
      <c r="S183">
        <f t="shared" si="53"/>
        <v>0</v>
      </c>
      <c r="T183">
        <f t="shared" si="38"/>
        <v>0</v>
      </c>
      <c r="U183">
        <f t="shared" si="39"/>
        <v>0</v>
      </c>
      <c r="V183">
        <f t="shared" si="40"/>
        <v>0</v>
      </c>
      <c r="W183">
        <f t="shared" si="41"/>
        <v>0</v>
      </c>
      <c r="X183">
        <f t="shared" si="42"/>
        <v>0</v>
      </c>
      <c r="Y183">
        <f t="shared" si="43"/>
        <v>0</v>
      </c>
      <c r="Z183">
        <f t="shared" si="44"/>
        <v>0</v>
      </c>
      <c r="AA183">
        <f t="shared" si="45"/>
        <v>0</v>
      </c>
      <c r="AB183">
        <f t="shared" si="46"/>
        <v>1</v>
      </c>
      <c r="AC183">
        <f t="shared" si="47"/>
        <v>1</v>
      </c>
      <c r="AD183">
        <f t="shared" si="48"/>
        <v>0</v>
      </c>
      <c r="AE183">
        <f t="shared" si="49"/>
        <v>1</v>
      </c>
      <c r="AF183"/>
      <c r="AG183"/>
      <c r="AH183">
        <f t="shared" si="50"/>
        <v>3</v>
      </c>
      <c r="AI183">
        <f t="shared" si="51"/>
        <v>3</v>
      </c>
      <c r="AJ183" t="str">
        <f t="shared" si="52"/>
        <v>Correct</v>
      </c>
      <c r="AL183" s="96" t="str">
        <f>IFERROR(VLOOKUP(Table1[[#This Row],[RespondentID]],'All Data'!$A:$CO,87,FALSE),"unknown")</f>
        <v>Woman</v>
      </c>
      <c r="AM183" s="96" t="str">
        <f>IFERROR(VLOOKUP(Table1[[#This Row],[RespondentID]],'All Data'!$A:$CO,88,FALSE),"unknown")</f>
        <v>55-64 years</v>
      </c>
      <c r="AN183" s="96" t="str">
        <f>IFERROR(VLOOKUP(Table1[[#This Row],[RespondentID]],'All Data'!$A:$CO,89,FALSE),"unknown")</f>
        <v>Suffolk</v>
      </c>
      <c r="AO183" s="96" t="str">
        <f>IFERROR(VLOOKUP(Table1[[#This Row],[RespondentID]],'All Data'!$A:$CO,90,FALSE),"unknown")</f>
        <v>Setauket, 11733</v>
      </c>
      <c r="AP183" s="96" t="str">
        <f>IFERROR(VLOOKUP(Table1[[#This Row],[RespondentID]],'All Data'!$A:$CO,91,FALSE),"unknown")</f>
        <v>White</v>
      </c>
      <c r="AQ183" s="96" t="str">
        <f>IFERROR(VLOOKUP(Table1[[#This Row],[RespondentID]],'All Data'!$A:$CO,92,FALSE),"unknown")</f>
        <v>Not Hispanic or Latino</v>
      </c>
      <c r="AR183" s="96" t="str">
        <f>IFERROR(VLOOKUP(Table1[[#This Row],[RespondentID]],'All Data'!$A:$CO,93,FALSE),"unknown")</f>
        <v>English</v>
      </c>
      <c r="AS183" s="96" t="str">
        <f>IFERROR(VLOOKUP(Table1[[#This Row],[RespondentID]],'All Data'!$A:$CW,94,FALSE),"unknown")</f>
        <v>Over $125,000</v>
      </c>
      <c r="AT183" s="96" t="str">
        <f>IFERROR(VLOOKUP(Table1[[#This Row],[RespondentID]],'All Data'!$A:$CW,95,FALSE),"unknown")</f>
        <v>Graduate school</v>
      </c>
      <c r="AU183" s="96" t="str">
        <f>IFERROR(VLOOKUP(Table1[[#This Row],[RespondentID]],'All Data'!$A:$CW,96,FALSE),"unknown")</f>
        <v>Employed for wages</v>
      </c>
      <c r="AV183" s="96" t="str">
        <f>IFERROR(VLOOKUP(Table1[[#This Row],[RespondentID]],'All Data'!$A:$CW,97,FALSE),"unknown")</f>
        <v>Yes</v>
      </c>
      <c r="AW183" s="96" t="str">
        <f>IFERROR(VLOOKUP(Table1[[#This Row],[RespondentID]],'All Data'!$A:$CW,98,FALSE),"unknown")</f>
        <v>Private/Commercial</v>
      </c>
      <c r="AX183" s="96" t="str">
        <f>IFERROR(VLOOKUP(Table1[[#This Row],[RespondentID]],'All Data'!$A:$CW,99,FALSE),"unknown")</f>
        <v>Yes</v>
      </c>
    </row>
    <row r="184" spans="1:50">
      <c r="A184">
        <v>114289970204</v>
      </c>
      <c r="K184" t="s">
        <v>25</v>
      </c>
      <c r="L184" t="s">
        <v>26</v>
      </c>
      <c r="N184" t="s">
        <v>28</v>
      </c>
      <c r="P184">
        <f t="shared" si="36"/>
        <v>3</v>
      </c>
      <c r="Q184">
        <f t="shared" si="37"/>
        <v>1</v>
      </c>
      <c r="R184"/>
      <c r="S184">
        <f t="shared" si="53"/>
        <v>0</v>
      </c>
      <c r="T184">
        <f t="shared" si="38"/>
        <v>0</v>
      </c>
      <c r="U184">
        <f t="shared" si="39"/>
        <v>0</v>
      </c>
      <c r="V184">
        <f t="shared" si="40"/>
        <v>0</v>
      </c>
      <c r="W184">
        <f t="shared" si="41"/>
        <v>0</v>
      </c>
      <c r="X184">
        <f t="shared" si="42"/>
        <v>0</v>
      </c>
      <c r="Y184">
        <f t="shared" si="43"/>
        <v>0</v>
      </c>
      <c r="Z184">
        <f t="shared" si="44"/>
        <v>0</v>
      </c>
      <c r="AA184">
        <f t="shared" si="45"/>
        <v>0</v>
      </c>
      <c r="AB184">
        <f t="shared" si="46"/>
        <v>1</v>
      </c>
      <c r="AC184">
        <f t="shared" si="47"/>
        <v>1</v>
      </c>
      <c r="AD184">
        <f t="shared" si="48"/>
        <v>0</v>
      </c>
      <c r="AE184">
        <f t="shared" si="49"/>
        <v>1</v>
      </c>
      <c r="AF184"/>
      <c r="AG184"/>
      <c r="AH184">
        <f t="shared" si="50"/>
        <v>3</v>
      </c>
      <c r="AI184">
        <f t="shared" si="51"/>
        <v>3</v>
      </c>
      <c r="AJ184" t="str">
        <f t="shared" si="52"/>
        <v>Correct</v>
      </c>
      <c r="AL184" s="96" t="str">
        <f>IFERROR(VLOOKUP(Table1[[#This Row],[RespondentID]],'All Data'!$A:$CO,87,FALSE),"unknown")</f>
        <v>Woman</v>
      </c>
      <c r="AM184" s="96" t="str">
        <f>IFERROR(VLOOKUP(Table1[[#This Row],[RespondentID]],'All Data'!$A:$CO,88,FALSE),"unknown")</f>
        <v>55-64 years</v>
      </c>
      <c r="AN184" s="96" t="str">
        <f>IFERROR(VLOOKUP(Table1[[#This Row],[RespondentID]],'All Data'!$A:$CO,89,FALSE),"unknown")</f>
        <v>Suffolk</v>
      </c>
      <c r="AO184" s="96" t="str">
        <f>IFERROR(VLOOKUP(Table1[[#This Row],[RespondentID]],'All Data'!$A:$CO,90,FALSE),"unknown")</f>
        <v>Farmingville, 11738</v>
      </c>
      <c r="AP184" s="96" t="str">
        <f>IFERROR(VLOOKUP(Table1[[#This Row],[RespondentID]],'All Data'!$A:$CO,91,FALSE),"unknown")</f>
        <v>White</v>
      </c>
      <c r="AQ184" s="96" t="str">
        <f>IFERROR(VLOOKUP(Table1[[#This Row],[RespondentID]],'All Data'!$A:$CO,92,FALSE),"unknown")</f>
        <v>Not Hispanic or Latino</v>
      </c>
      <c r="AR184" s="96" t="str">
        <f>IFERROR(VLOOKUP(Table1[[#This Row],[RespondentID]],'All Data'!$A:$CO,93,FALSE),"unknown")</f>
        <v>English</v>
      </c>
      <c r="AS184" s="96" t="str">
        <f>IFERROR(VLOOKUP(Table1[[#This Row],[RespondentID]],'All Data'!$A:$CW,94,FALSE),"unknown")</f>
        <v>Over $125,000</v>
      </c>
      <c r="AT184" s="96" t="str">
        <f>IFERROR(VLOOKUP(Table1[[#This Row],[RespondentID]],'All Data'!$A:$CW,95,FALSE),"unknown")</f>
        <v>Graduate school</v>
      </c>
      <c r="AU184" s="96" t="str">
        <f>IFERROR(VLOOKUP(Table1[[#This Row],[RespondentID]],'All Data'!$A:$CW,96,FALSE),"unknown")</f>
        <v>Employed for wages</v>
      </c>
      <c r="AV184" s="96" t="str">
        <f>IFERROR(VLOOKUP(Table1[[#This Row],[RespondentID]],'All Data'!$A:$CW,97,FALSE),"unknown")</f>
        <v>Yes</v>
      </c>
      <c r="AW184" s="96" t="str">
        <f>IFERROR(VLOOKUP(Table1[[#This Row],[RespondentID]],'All Data'!$A:$CW,98,FALSE),"unknown")</f>
        <v>Private/Commercial</v>
      </c>
      <c r="AX184" s="96" t="str">
        <f>IFERROR(VLOOKUP(Table1[[#This Row],[RespondentID]],'All Data'!$A:$CW,99,FALSE),"unknown")</f>
        <v>Yes</v>
      </c>
    </row>
    <row r="185" spans="1:50">
      <c r="A185">
        <v>114287067291</v>
      </c>
      <c r="O185" t="s">
        <v>560</v>
      </c>
      <c r="P185">
        <f t="shared" si="36"/>
        <v>0</v>
      </c>
      <c r="Q185" t="e">
        <f t="shared" si="37"/>
        <v>#DIV/0!</v>
      </c>
      <c r="R185"/>
      <c r="S185">
        <f t="shared" si="53"/>
        <v>0</v>
      </c>
      <c r="T185">
        <f t="shared" si="38"/>
        <v>0</v>
      </c>
      <c r="U185">
        <f t="shared" si="39"/>
        <v>0</v>
      </c>
      <c r="V185">
        <f t="shared" si="40"/>
        <v>0</v>
      </c>
      <c r="W185">
        <f t="shared" si="41"/>
        <v>0</v>
      </c>
      <c r="X185">
        <f t="shared" si="42"/>
        <v>0</v>
      </c>
      <c r="Y185">
        <f t="shared" si="43"/>
        <v>0</v>
      </c>
      <c r="Z185">
        <f t="shared" si="44"/>
        <v>0</v>
      </c>
      <c r="AA185">
        <f t="shared" si="45"/>
        <v>0</v>
      </c>
      <c r="AB185">
        <f t="shared" si="46"/>
        <v>0</v>
      </c>
      <c r="AC185">
        <f t="shared" si="47"/>
        <v>0</v>
      </c>
      <c r="AD185">
        <f t="shared" si="48"/>
        <v>0</v>
      </c>
      <c r="AE185">
        <f t="shared" si="49"/>
        <v>0</v>
      </c>
      <c r="AF185"/>
      <c r="AG185"/>
      <c r="AH185">
        <f t="shared" si="50"/>
        <v>0</v>
      </c>
      <c r="AI185">
        <f t="shared" si="51"/>
        <v>0</v>
      </c>
      <c r="AJ185" t="str">
        <f t="shared" si="52"/>
        <v>Correct</v>
      </c>
      <c r="AL185" s="96" t="str">
        <f>IFERROR(VLOOKUP(Table1[[#This Row],[RespondentID]],'All Data'!$A:$CO,87,FALSE),"unknown")</f>
        <v>Woman</v>
      </c>
      <c r="AM185" s="96" t="str">
        <f>IFERROR(VLOOKUP(Table1[[#This Row],[RespondentID]],'All Data'!$A:$CO,88,FALSE),"unknown")</f>
        <v>35-44 years</v>
      </c>
      <c r="AN185" s="96" t="str">
        <f>IFERROR(VLOOKUP(Table1[[#This Row],[RespondentID]],'All Data'!$A:$CO,89,FALSE),"unknown")</f>
        <v>Suffolk</v>
      </c>
      <c r="AO185" s="96" t="str">
        <f>IFERROR(VLOOKUP(Table1[[#This Row],[RespondentID]],'All Data'!$A:$CO,90,FALSE),"unknown")</f>
        <v>Wyandanch, 11798</v>
      </c>
      <c r="AP185" s="96" t="str">
        <f>IFERROR(VLOOKUP(Table1[[#This Row],[RespondentID]],'All Data'!$A:$CO,91,FALSE),"unknown")</f>
        <v>Black or African American</v>
      </c>
      <c r="AQ185" s="96" t="str">
        <f>IFERROR(VLOOKUP(Table1[[#This Row],[RespondentID]],'All Data'!$A:$CO,92,FALSE),"unknown")</f>
        <v>Not Hispanic or Latino</v>
      </c>
      <c r="AR185" s="96" t="str">
        <f>IFERROR(VLOOKUP(Table1[[#This Row],[RespondentID]],'All Data'!$A:$CO,93,FALSE),"unknown")</f>
        <v>English</v>
      </c>
      <c r="AS185" s="96" t="str">
        <f>IFERROR(VLOOKUP(Table1[[#This Row],[RespondentID]],'All Data'!$A:$CW,94,FALSE),"unknown")</f>
        <v>$0-$19,999</v>
      </c>
      <c r="AT185" s="96" t="str">
        <f>IFERROR(VLOOKUP(Table1[[#This Row],[RespondentID]],'All Data'!$A:$CW,95,FALSE),"unknown")</f>
        <v>High school graduate</v>
      </c>
      <c r="AU185" s="96" t="str">
        <f>IFERROR(VLOOKUP(Table1[[#This Row],[RespondentID]],'All Data'!$A:$CW,96,FALSE),"unknown")</f>
        <v>Out of work and looking for work</v>
      </c>
      <c r="AV185" s="96" t="str">
        <f>IFERROR(VLOOKUP(Table1[[#This Row],[RespondentID]],'All Data'!$A:$CW,97,FALSE),"unknown")</f>
        <v>Yes</v>
      </c>
      <c r="AW185" s="96" t="str">
        <f>IFERROR(VLOOKUP(Table1[[#This Row],[RespondentID]],'All Data'!$A:$CW,98,FALSE),"unknown")</f>
        <v>Medicaid</v>
      </c>
      <c r="AX185" s="96" t="str">
        <f>IFERROR(VLOOKUP(Table1[[#This Row],[RespondentID]],'All Data'!$A:$CW,99,FALSE),"unknown")</f>
        <v>Yes</v>
      </c>
    </row>
    <row r="186" spans="1:50">
      <c r="A186">
        <v>114262270228</v>
      </c>
      <c r="D186" t="s">
        <v>18</v>
      </c>
      <c r="J186" t="s">
        <v>24</v>
      </c>
      <c r="N186" t="s">
        <v>28</v>
      </c>
      <c r="P186">
        <f t="shared" si="36"/>
        <v>3</v>
      </c>
      <c r="Q186">
        <f t="shared" si="37"/>
        <v>1</v>
      </c>
      <c r="R186"/>
      <c r="S186">
        <f t="shared" si="53"/>
        <v>0</v>
      </c>
      <c r="T186">
        <f t="shared" si="38"/>
        <v>0</v>
      </c>
      <c r="U186">
        <f t="shared" si="39"/>
        <v>1</v>
      </c>
      <c r="V186">
        <f t="shared" si="40"/>
        <v>0</v>
      </c>
      <c r="W186">
        <f t="shared" si="41"/>
        <v>0</v>
      </c>
      <c r="X186">
        <f t="shared" si="42"/>
        <v>0</v>
      </c>
      <c r="Y186">
        <f t="shared" si="43"/>
        <v>0</v>
      </c>
      <c r="Z186">
        <f t="shared" si="44"/>
        <v>0</v>
      </c>
      <c r="AA186">
        <f t="shared" si="45"/>
        <v>1</v>
      </c>
      <c r="AB186">
        <f t="shared" si="46"/>
        <v>0</v>
      </c>
      <c r="AC186">
        <f t="shared" si="47"/>
        <v>0</v>
      </c>
      <c r="AD186">
        <f t="shared" si="48"/>
        <v>0</v>
      </c>
      <c r="AE186">
        <f t="shared" si="49"/>
        <v>1</v>
      </c>
      <c r="AF186"/>
      <c r="AG186"/>
      <c r="AH186">
        <f t="shared" si="50"/>
        <v>3</v>
      </c>
      <c r="AI186">
        <f t="shared" si="51"/>
        <v>3</v>
      </c>
      <c r="AJ186" t="str">
        <f t="shared" si="52"/>
        <v>Correct</v>
      </c>
      <c r="AL186" s="96" t="str">
        <f>IFERROR(VLOOKUP(Table1[[#This Row],[RespondentID]],'All Data'!$A:$CO,87,FALSE),"unknown")</f>
        <v>Man</v>
      </c>
      <c r="AM186" s="96" t="str">
        <f>IFERROR(VLOOKUP(Table1[[#This Row],[RespondentID]],'All Data'!$A:$CO,88,FALSE),"unknown")</f>
        <v>65+ years</v>
      </c>
      <c r="AN186" s="96" t="str">
        <f>IFERROR(VLOOKUP(Table1[[#This Row],[RespondentID]],'All Data'!$A:$CO,89,FALSE),"unknown")</f>
        <v>Suffolk</v>
      </c>
      <c r="AO186" s="96" t="str">
        <f>IFERROR(VLOOKUP(Table1[[#This Row],[RespondentID]],'All Data'!$A:$CO,90,FALSE),"unknown")</f>
        <v>Kings Park, 11754</v>
      </c>
      <c r="AP186" s="96" t="str">
        <f>IFERROR(VLOOKUP(Table1[[#This Row],[RespondentID]],'All Data'!$A:$CO,91,FALSE),"unknown")</f>
        <v>White</v>
      </c>
      <c r="AQ186" s="96" t="str">
        <f>IFERROR(VLOOKUP(Table1[[#This Row],[RespondentID]],'All Data'!$A:$CO,92,FALSE),"unknown")</f>
        <v>Not Hispanic or Latino</v>
      </c>
      <c r="AR186" s="96" t="str">
        <f>IFERROR(VLOOKUP(Table1[[#This Row],[RespondentID]],'All Data'!$A:$CO,93,FALSE),"unknown")</f>
        <v>English</v>
      </c>
      <c r="AS186" s="96" t="str">
        <f>IFERROR(VLOOKUP(Table1[[#This Row],[RespondentID]],'All Data'!$A:$CW,94,FALSE),"unknown")</f>
        <v>$50,000 to $74,999</v>
      </c>
      <c r="AT186" s="96" t="str">
        <f>IFERROR(VLOOKUP(Table1[[#This Row],[RespondentID]],'All Data'!$A:$CW,95,FALSE),"unknown")</f>
        <v>Graduate school</v>
      </c>
      <c r="AU186" s="96" t="str">
        <f>IFERROR(VLOOKUP(Table1[[#This Row],[RespondentID]],'All Data'!$A:$CW,96,FALSE),"unknown")</f>
        <v>Retired</v>
      </c>
      <c r="AV186" s="96" t="str">
        <f>IFERROR(VLOOKUP(Table1[[#This Row],[RespondentID]],'All Data'!$A:$CW,97,FALSE),"unknown")</f>
        <v>Yes</v>
      </c>
      <c r="AW186" s="96" t="str">
        <f>IFERROR(VLOOKUP(Table1[[#This Row],[RespondentID]],'All Data'!$A:$CW,98,FALSE),"unknown")</f>
        <v>Medicare</v>
      </c>
      <c r="AX186" s="96" t="str">
        <f>IFERROR(VLOOKUP(Table1[[#This Row],[RespondentID]],'All Data'!$A:$CW,99,FALSE),"unknown")</f>
        <v>Yes</v>
      </c>
    </row>
    <row r="187" spans="1:50">
      <c r="A187">
        <v>114255394156</v>
      </c>
      <c r="D187" t="s">
        <v>18</v>
      </c>
      <c r="I187" t="s">
        <v>23</v>
      </c>
      <c r="L187" t="s">
        <v>26</v>
      </c>
      <c r="N187" t="s">
        <v>28</v>
      </c>
      <c r="P187">
        <f t="shared" si="36"/>
        <v>4</v>
      </c>
      <c r="Q187">
        <f t="shared" si="37"/>
        <v>0.75</v>
      </c>
      <c r="R187"/>
      <c r="S187">
        <f t="shared" si="53"/>
        <v>0</v>
      </c>
      <c r="T187">
        <f t="shared" si="38"/>
        <v>0</v>
      </c>
      <c r="U187">
        <f t="shared" si="39"/>
        <v>0.75</v>
      </c>
      <c r="V187">
        <f t="shared" si="40"/>
        <v>0</v>
      </c>
      <c r="W187">
        <f t="shared" si="41"/>
        <v>0</v>
      </c>
      <c r="X187">
        <f t="shared" si="42"/>
        <v>0</v>
      </c>
      <c r="Y187">
        <f t="shared" si="43"/>
        <v>0</v>
      </c>
      <c r="Z187">
        <f t="shared" si="44"/>
        <v>0.75</v>
      </c>
      <c r="AA187">
        <f t="shared" si="45"/>
        <v>0</v>
      </c>
      <c r="AB187">
        <f t="shared" si="46"/>
        <v>0</v>
      </c>
      <c r="AC187">
        <f t="shared" si="47"/>
        <v>0.75</v>
      </c>
      <c r="AD187">
        <f t="shared" si="48"/>
        <v>0</v>
      </c>
      <c r="AE187">
        <f t="shared" si="49"/>
        <v>0.75</v>
      </c>
      <c r="AF187"/>
      <c r="AG187"/>
      <c r="AH187">
        <f t="shared" si="50"/>
        <v>3</v>
      </c>
      <c r="AI187">
        <f t="shared" si="51"/>
        <v>4</v>
      </c>
      <c r="AJ187" t="str">
        <f t="shared" si="52"/>
        <v>Correct</v>
      </c>
      <c r="AL187" s="96" t="str">
        <f>IFERROR(VLOOKUP(Table1[[#This Row],[RespondentID]],'All Data'!$A:$CO,87,FALSE),"unknown")</f>
        <v>Woman</v>
      </c>
      <c r="AM187" s="96" t="str">
        <f>IFERROR(VLOOKUP(Table1[[#This Row],[RespondentID]],'All Data'!$A:$CO,88,FALSE),"unknown")</f>
        <v>55-64 years</v>
      </c>
      <c r="AN187" s="96" t="str">
        <f>IFERROR(VLOOKUP(Table1[[#This Row],[RespondentID]],'All Data'!$A:$CO,89,FALSE),"unknown")</f>
        <v>Suffolk</v>
      </c>
      <c r="AO187" s="96" t="str">
        <f>IFERROR(VLOOKUP(Table1[[#This Row],[RespondentID]],'All Data'!$A:$CO,90,FALSE),"unknown")</f>
        <v>Deer Park, 11729</v>
      </c>
      <c r="AP187" s="96" t="str">
        <f>IFERROR(VLOOKUP(Table1[[#This Row],[RespondentID]],'All Data'!$A:$CO,91,FALSE),"unknown")</f>
        <v>White</v>
      </c>
      <c r="AQ187" s="96" t="str">
        <f>IFERROR(VLOOKUP(Table1[[#This Row],[RespondentID]],'All Data'!$A:$CO,92,FALSE),"unknown")</f>
        <v>Not Hispanic or Latino</v>
      </c>
      <c r="AR187" s="96" t="str">
        <f>IFERROR(VLOOKUP(Table1[[#This Row],[RespondentID]],'All Data'!$A:$CO,93,FALSE),"unknown")</f>
        <v>English</v>
      </c>
      <c r="AS187" s="96" t="str">
        <f>IFERROR(VLOOKUP(Table1[[#This Row],[RespondentID]],'All Data'!$A:$CW,94,FALSE),"unknown")</f>
        <v>$0-$19,999</v>
      </c>
      <c r="AT187" s="96" t="str">
        <f>IFERROR(VLOOKUP(Table1[[#This Row],[RespondentID]],'All Data'!$A:$CW,95,FALSE),"unknown")</f>
        <v>College graduate</v>
      </c>
      <c r="AU187" s="96">
        <f>IFERROR(VLOOKUP(Table1[[#This Row],[RespondentID]],'All Data'!$A:$CW,96,FALSE),"unknown")</f>
        <v>0</v>
      </c>
      <c r="AV187" s="96" t="str">
        <f>IFERROR(VLOOKUP(Table1[[#This Row],[RespondentID]],'All Data'!$A:$CW,97,FALSE),"unknown")</f>
        <v>Yes</v>
      </c>
      <c r="AW187" s="96" t="str">
        <f>IFERROR(VLOOKUP(Table1[[#This Row],[RespondentID]],'All Data'!$A:$CW,98,FALSE),"unknown")</f>
        <v>Medicaid</v>
      </c>
      <c r="AX187" s="96" t="str">
        <f>IFERROR(VLOOKUP(Table1[[#This Row],[RespondentID]],'All Data'!$A:$CW,99,FALSE),"unknown")</f>
        <v>No</v>
      </c>
    </row>
    <row r="188" spans="1:50">
      <c r="A188">
        <v>114226504124</v>
      </c>
      <c r="C188" t="s">
        <v>17</v>
      </c>
      <c r="H188" t="s">
        <v>22</v>
      </c>
      <c r="K188" t="s">
        <v>25</v>
      </c>
      <c r="P188">
        <f t="shared" si="36"/>
        <v>3</v>
      </c>
      <c r="Q188">
        <f t="shared" si="37"/>
        <v>1</v>
      </c>
      <c r="R188"/>
      <c r="S188">
        <f t="shared" si="53"/>
        <v>0</v>
      </c>
      <c r="T188">
        <f t="shared" si="38"/>
        <v>1</v>
      </c>
      <c r="U188">
        <f t="shared" si="39"/>
        <v>0</v>
      </c>
      <c r="V188">
        <f t="shared" si="40"/>
        <v>0</v>
      </c>
      <c r="W188">
        <f t="shared" si="41"/>
        <v>0</v>
      </c>
      <c r="X188">
        <f t="shared" si="42"/>
        <v>0</v>
      </c>
      <c r="Y188">
        <f t="shared" si="43"/>
        <v>1</v>
      </c>
      <c r="Z188">
        <f t="shared" si="44"/>
        <v>0</v>
      </c>
      <c r="AA188">
        <f t="shared" si="45"/>
        <v>0</v>
      </c>
      <c r="AB188">
        <f t="shared" si="46"/>
        <v>1</v>
      </c>
      <c r="AC188">
        <f t="shared" si="47"/>
        <v>0</v>
      </c>
      <c r="AD188">
        <f t="shared" si="48"/>
        <v>0</v>
      </c>
      <c r="AE188">
        <f t="shared" si="49"/>
        <v>0</v>
      </c>
      <c r="AF188"/>
      <c r="AG188"/>
      <c r="AH188">
        <f t="shared" si="50"/>
        <v>3</v>
      </c>
      <c r="AI188">
        <f t="shared" si="51"/>
        <v>3</v>
      </c>
      <c r="AJ188" t="str">
        <f t="shared" si="52"/>
        <v>Correct</v>
      </c>
      <c r="AL188" s="96" t="str">
        <f>IFERROR(VLOOKUP(Table1[[#This Row],[RespondentID]],'All Data'!$A:$CO,87,FALSE),"unknown")</f>
        <v>Prefer not to respond</v>
      </c>
      <c r="AM188" s="96" t="str">
        <f>IFERROR(VLOOKUP(Table1[[#This Row],[RespondentID]],'All Data'!$A:$CO,88,FALSE),"unknown")</f>
        <v>65+ years</v>
      </c>
      <c r="AN188" s="96" t="str">
        <f>IFERROR(VLOOKUP(Table1[[#This Row],[RespondentID]],'All Data'!$A:$CO,89,FALSE),"unknown")</f>
        <v>Suffolk</v>
      </c>
      <c r="AO188" s="96">
        <f>IFERROR(VLOOKUP(Table1[[#This Row],[RespondentID]],'All Data'!$A:$CO,90,FALSE),"unknown")</f>
        <v>0</v>
      </c>
      <c r="AP188" s="96">
        <f>IFERROR(VLOOKUP(Table1[[#This Row],[RespondentID]],'All Data'!$A:$CO,91,FALSE),"unknown")</f>
        <v>0</v>
      </c>
      <c r="AQ188" s="96">
        <f>IFERROR(VLOOKUP(Table1[[#This Row],[RespondentID]],'All Data'!$A:$CO,92,FALSE),"unknown")</f>
        <v>0</v>
      </c>
      <c r="AR188" s="96">
        <f>IFERROR(VLOOKUP(Table1[[#This Row],[RespondentID]],'All Data'!$A:$CO,93,FALSE),"unknown")</f>
        <v>0</v>
      </c>
      <c r="AS188" s="96">
        <f>IFERROR(VLOOKUP(Table1[[#This Row],[RespondentID]],'All Data'!$A:$CW,94,FALSE),"unknown")</f>
        <v>0</v>
      </c>
      <c r="AT188" s="96">
        <f>IFERROR(VLOOKUP(Table1[[#This Row],[RespondentID]],'All Data'!$A:$CW,95,FALSE),"unknown")</f>
        <v>0</v>
      </c>
      <c r="AU188" s="96">
        <f>IFERROR(VLOOKUP(Table1[[#This Row],[RespondentID]],'All Data'!$A:$CW,96,FALSE),"unknown")</f>
        <v>0</v>
      </c>
      <c r="AV188" s="96">
        <f>IFERROR(VLOOKUP(Table1[[#This Row],[RespondentID]],'All Data'!$A:$CW,97,FALSE),"unknown")</f>
        <v>0</v>
      </c>
      <c r="AW188" s="96">
        <f>IFERROR(VLOOKUP(Table1[[#This Row],[RespondentID]],'All Data'!$A:$CW,98,FALSE),"unknown")</f>
        <v>0</v>
      </c>
      <c r="AX188" s="96">
        <f>IFERROR(VLOOKUP(Table1[[#This Row],[RespondentID]],'All Data'!$A:$CW,99,FALSE),"unknown")</f>
        <v>0</v>
      </c>
    </row>
    <row r="189" spans="1:50">
      <c r="A189">
        <v>114223774890</v>
      </c>
      <c r="K189" t="s">
        <v>25</v>
      </c>
      <c r="L189" t="s">
        <v>26</v>
      </c>
      <c r="N189" t="s">
        <v>28</v>
      </c>
      <c r="P189">
        <f t="shared" si="36"/>
        <v>3</v>
      </c>
      <c r="Q189">
        <f t="shared" si="37"/>
        <v>1</v>
      </c>
      <c r="R189"/>
      <c r="S189">
        <f t="shared" si="53"/>
        <v>0</v>
      </c>
      <c r="T189">
        <f t="shared" si="38"/>
        <v>0</v>
      </c>
      <c r="U189">
        <f t="shared" si="39"/>
        <v>0</v>
      </c>
      <c r="V189">
        <f t="shared" si="40"/>
        <v>0</v>
      </c>
      <c r="W189">
        <f t="shared" si="41"/>
        <v>0</v>
      </c>
      <c r="X189">
        <f t="shared" si="42"/>
        <v>0</v>
      </c>
      <c r="Y189">
        <f t="shared" si="43"/>
        <v>0</v>
      </c>
      <c r="Z189">
        <f t="shared" si="44"/>
        <v>0</v>
      </c>
      <c r="AA189">
        <f t="shared" si="45"/>
        <v>0</v>
      </c>
      <c r="AB189">
        <f t="shared" si="46"/>
        <v>1</v>
      </c>
      <c r="AC189">
        <f t="shared" si="47"/>
        <v>1</v>
      </c>
      <c r="AD189">
        <f t="shared" si="48"/>
        <v>0</v>
      </c>
      <c r="AE189">
        <f t="shared" si="49"/>
        <v>1</v>
      </c>
      <c r="AF189"/>
      <c r="AG189"/>
      <c r="AH189">
        <f t="shared" si="50"/>
        <v>3</v>
      </c>
      <c r="AI189">
        <f t="shared" si="51"/>
        <v>3</v>
      </c>
      <c r="AJ189" t="str">
        <f t="shared" si="52"/>
        <v>Correct</v>
      </c>
      <c r="AL189" s="96" t="str">
        <f>IFERROR(VLOOKUP(Table1[[#This Row],[RespondentID]],'All Data'!$A:$CO,87,FALSE),"unknown")</f>
        <v>Woman</v>
      </c>
      <c r="AM189" s="96" t="str">
        <f>IFERROR(VLOOKUP(Table1[[#This Row],[RespondentID]],'All Data'!$A:$CO,88,FALSE),"unknown")</f>
        <v>35-44 years</v>
      </c>
      <c r="AN189" s="96" t="str">
        <f>IFERROR(VLOOKUP(Table1[[#This Row],[RespondentID]],'All Data'!$A:$CO,89,FALSE),"unknown")</f>
        <v>Suffolk</v>
      </c>
      <c r="AO189" s="96" t="str">
        <f>IFERROR(VLOOKUP(Table1[[#This Row],[RespondentID]],'All Data'!$A:$CO,90,FALSE),"unknown")</f>
        <v>Port Jefferson, 11777</v>
      </c>
      <c r="AP189" s="96" t="str">
        <f>IFERROR(VLOOKUP(Table1[[#This Row],[RespondentID]],'All Data'!$A:$CO,91,FALSE),"unknown")</f>
        <v>White</v>
      </c>
      <c r="AQ189" s="96" t="str">
        <f>IFERROR(VLOOKUP(Table1[[#This Row],[RespondentID]],'All Data'!$A:$CO,92,FALSE),"unknown")</f>
        <v>Not Hispanic or Latino</v>
      </c>
      <c r="AR189" s="96" t="str">
        <f>IFERROR(VLOOKUP(Table1[[#This Row],[RespondentID]],'All Data'!$A:$CO,93,FALSE),"unknown")</f>
        <v>English</v>
      </c>
      <c r="AS189" s="96" t="str">
        <f>IFERROR(VLOOKUP(Table1[[#This Row],[RespondentID]],'All Data'!$A:$CW,94,FALSE),"unknown")</f>
        <v>Over $125,000</v>
      </c>
      <c r="AT189" s="96" t="str">
        <f>IFERROR(VLOOKUP(Table1[[#This Row],[RespondentID]],'All Data'!$A:$CW,95,FALSE),"unknown")</f>
        <v>Doctorate</v>
      </c>
      <c r="AU189" s="96" t="str">
        <f>IFERROR(VLOOKUP(Table1[[#This Row],[RespondentID]],'All Data'!$A:$CW,96,FALSE),"unknown")</f>
        <v>Self-employed</v>
      </c>
      <c r="AV189" s="96" t="str">
        <f>IFERROR(VLOOKUP(Table1[[#This Row],[RespondentID]],'All Data'!$A:$CW,97,FALSE),"unknown")</f>
        <v>Yes</v>
      </c>
      <c r="AW189" s="96" t="str">
        <f>IFERROR(VLOOKUP(Table1[[#This Row],[RespondentID]],'All Data'!$A:$CW,98,FALSE),"unknown")</f>
        <v>Private/Commercial</v>
      </c>
      <c r="AX189" s="96" t="str">
        <f>IFERROR(VLOOKUP(Table1[[#This Row],[RespondentID]],'All Data'!$A:$CW,99,FALSE),"unknown")</f>
        <v>Yes</v>
      </c>
    </row>
    <row r="190" spans="1:50">
      <c r="A190">
        <v>114223630554</v>
      </c>
      <c r="D190" t="s">
        <v>18</v>
      </c>
      <c r="G190" t="s">
        <v>21</v>
      </c>
      <c r="M190" t="s">
        <v>27</v>
      </c>
      <c r="P190">
        <f t="shared" si="36"/>
        <v>3</v>
      </c>
      <c r="Q190">
        <f t="shared" si="37"/>
        <v>1</v>
      </c>
      <c r="R190"/>
      <c r="S190">
        <f t="shared" si="53"/>
        <v>0</v>
      </c>
      <c r="T190">
        <f t="shared" si="38"/>
        <v>0</v>
      </c>
      <c r="U190">
        <f t="shared" si="39"/>
        <v>1</v>
      </c>
      <c r="V190">
        <f t="shared" si="40"/>
        <v>0</v>
      </c>
      <c r="W190">
        <f t="shared" si="41"/>
        <v>0</v>
      </c>
      <c r="X190">
        <f t="shared" si="42"/>
        <v>1</v>
      </c>
      <c r="Y190">
        <f t="shared" si="43"/>
        <v>0</v>
      </c>
      <c r="Z190">
        <f t="shared" si="44"/>
        <v>0</v>
      </c>
      <c r="AA190">
        <f t="shared" si="45"/>
        <v>0</v>
      </c>
      <c r="AB190">
        <f t="shared" si="46"/>
        <v>0</v>
      </c>
      <c r="AC190">
        <f t="shared" si="47"/>
        <v>0</v>
      </c>
      <c r="AD190">
        <f t="shared" si="48"/>
        <v>1</v>
      </c>
      <c r="AE190">
        <f t="shared" si="49"/>
        <v>0</v>
      </c>
      <c r="AF190"/>
      <c r="AG190"/>
      <c r="AH190">
        <f t="shared" si="50"/>
        <v>3</v>
      </c>
      <c r="AI190">
        <f t="shared" si="51"/>
        <v>3</v>
      </c>
      <c r="AJ190" t="str">
        <f t="shared" si="52"/>
        <v>Correct</v>
      </c>
      <c r="AL190" s="96" t="str">
        <f>IFERROR(VLOOKUP(Table1[[#This Row],[RespondentID]],'All Data'!$A:$CO,87,FALSE),"unknown")</f>
        <v>Woman</v>
      </c>
      <c r="AM190" s="96" t="str">
        <f>IFERROR(VLOOKUP(Table1[[#This Row],[RespondentID]],'All Data'!$A:$CO,88,FALSE),"unknown")</f>
        <v>55-64 years</v>
      </c>
      <c r="AN190" s="96" t="str">
        <f>IFERROR(VLOOKUP(Table1[[#This Row],[RespondentID]],'All Data'!$A:$CO,89,FALSE),"unknown")</f>
        <v>Suffolk</v>
      </c>
      <c r="AO190" s="96" t="str">
        <f>IFERROR(VLOOKUP(Table1[[#This Row],[RespondentID]],'All Data'!$A:$CO,90,FALSE),"unknown")</f>
        <v>Islip Terrace, 11752</v>
      </c>
      <c r="AP190" s="96" t="str">
        <f>IFERROR(VLOOKUP(Table1[[#This Row],[RespondentID]],'All Data'!$A:$CO,91,FALSE),"unknown")</f>
        <v>White</v>
      </c>
      <c r="AQ190" s="96" t="str">
        <f>IFERROR(VLOOKUP(Table1[[#This Row],[RespondentID]],'All Data'!$A:$CO,92,FALSE),"unknown")</f>
        <v>Not Hispanic or Latino</v>
      </c>
      <c r="AR190" s="96" t="str">
        <f>IFERROR(VLOOKUP(Table1[[#This Row],[RespondentID]],'All Data'!$A:$CO,93,FALSE),"unknown")</f>
        <v>English</v>
      </c>
      <c r="AS190" s="96" t="str">
        <f>IFERROR(VLOOKUP(Table1[[#This Row],[RespondentID]],'All Data'!$A:$CW,94,FALSE),"unknown")</f>
        <v>$50,000 to $74,999</v>
      </c>
      <c r="AT190" s="96" t="str">
        <f>IFERROR(VLOOKUP(Table1[[#This Row],[RespondentID]],'All Data'!$A:$CW,95,FALSE),"unknown")</f>
        <v>College graduate</v>
      </c>
      <c r="AU190" s="96" t="str">
        <f>IFERROR(VLOOKUP(Table1[[#This Row],[RespondentID]],'All Data'!$A:$CW,96,FALSE),"unknown")</f>
        <v>Out of work and looking for work</v>
      </c>
      <c r="AV190" s="96" t="str">
        <f>IFERROR(VLOOKUP(Table1[[#This Row],[RespondentID]],'All Data'!$A:$CW,97,FALSE),"unknown")</f>
        <v>Yes</v>
      </c>
      <c r="AW190" s="96" t="str">
        <f>IFERROR(VLOOKUP(Table1[[#This Row],[RespondentID]],'All Data'!$A:$CW,98,FALSE),"unknown")</f>
        <v>Private/Commercial</v>
      </c>
      <c r="AX190" s="96" t="str">
        <f>IFERROR(VLOOKUP(Table1[[#This Row],[RespondentID]],'All Data'!$A:$CW,99,FALSE),"unknown")</f>
        <v>Yes</v>
      </c>
    </row>
    <row r="191" spans="1:50">
      <c r="A191">
        <v>114223595922</v>
      </c>
      <c r="N191" t="s">
        <v>28</v>
      </c>
      <c r="P191">
        <f t="shared" si="36"/>
        <v>1</v>
      </c>
      <c r="Q191">
        <f t="shared" si="37"/>
        <v>3</v>
      </c>
      <c r="R191"/>
      <c r="S191">
        <f t="shared" si="53"/>
        <v>0</v>
      </c>
      <c r="T191">
        <f t="shared" si="38"/>
        <v>0</v>
      </c>
      <c r="U191">
        <f t="shared" si="39"/>
        <v>0</v>
      </c>
      <c r="V191">
        <f t="shared" si="40"/>
        <v>0</v>
      </c>
      <c r="W191">
        <f t="shared" si="41"/>
        <v>0</v>
      </c>
      <c r="X191">
        <f t="shared" si="42"/>
        <v>0</v>
      </c>
      <c r="Y191">
        <f t="shared" si="43"/>
        <v>0</v>
      </c>
      <c r="Z191">
        <f t="shared" si="44"/>
        <v>0</v>
      </c>
      <c r="AA191">
        <f t="shared" si="45"/>
        <v>0</v>
      </c>
      <c r="AB191">
        <f t="shared" si="46"/>
        <v>0</v>
      </c>
      <c r="AC191">
        <f t="shared" si="47"/>
        <v>0</v>
      </c>
      <c r="AD191">
        <f t="shared" si="48"/>
        <v>0</v>
      </c>
      <c r="AE191">
        <f t="shared" si="49"/>
        <v>1</v>
      </c>
      <c r="AF191"/>
      <c r="AG191"/>
      <c r="AH191">
        <f t="shared" si="50"/>
        <v>1</v>
      </c>
      <c r="AI191">
        <f t="shared" si="51"/>
        <v>1</v>
      </c>
      <c r="AJ191" t="str">
        <f t="shared" si="52"/>
        <v>Correct</v>
      </c>
      <c r="AL191" s="96" t="str">
        <f>IFERROR(VLOOKUP(Table1[[#This Row],[RespondentID]],'All Data'!$A:$CO,87,FALSE),"unknown")</f>
        <v>Woman</v>
      </c>
      <c r="AM191" s="96" t="str">
        <f>IFERROR(VLOOKUP(Table1[[#This Row],[RespondentID]],'All Data'!$A:$CO,88,FALSE),"unknown")</f>
        <v>65+ years</v>
      </c>
      <c r="AN191" s="96" t="str">
        <f>IFERROR(VLOOKUP(Table1[[#This Row],[RespondentID]],'All Data'!$A:$CO,89,FALSE),"unknown")</f>
        <v>Suffolk</v>
      </c>
      <c r="AO191" s="96" t="str">
        <f>IFERROR(VLOOKUP(Table1[[#This Row],[RespondentID]],'All Data'!$A:$CO,90,FALSE),"unknown")</f>
        <v>Kings Park, 11754</v>
      </c>
      <c r="AP191" s="96" t="str">
        <f>IFERROR(VLOOKUP(Table1[[#This Row],[RespondentID]],'All Data'!$A:$CO,91,FALSE),"unknown")</f>
        <v>White</v>
      </c>
      <c r="AQ191" s="96" t="str">
        <f>IFERROR(VLOOKUP(Table1[[#This Row],[RespondentID]],'All Data'!$A:$CO,92,FALSE),"unknown")</f>
        <v>Not Hispanic or Latino</v>
      </c>
      <c r="AR191" s="96" t="str">
        <f>IFERROR(VLOOKUP(Table1[[#This Row],[RespondentID]],'All Data'!$A:$CO,93,FALSE),"unknown")</f>
        <v>English</v>
      </c>
      <c r="AS191" s="96" t="str">
        <f>IFERROR(VLOOKUP(Table1[[#This Row],[RespondentID]],'All Data'!$A:$CW,94,FALSE),"unknown")</f>
        <v>Over $125,000</v>
      </c>
      <c r="AT191" s="96" t="str">
        <f>IFERROR(VLOOKUP(Table1[[#This Row],[RespondentID]],'All Data'!$A:$CW,95,FALSE),"unknown")</f>
        <v>Graduate school</v>
      </c>
      <c r="AU191" s="96" t="str">
        <f>IFERROR(VLOOKUP(Table1[[#This Row],[RespondentID]],'All Data'!$A:$CW,96,FALSE),"unknown")</f>
        <v>Employed for wages</v>
      </c>
      <c r="AV191" s="96" t="str">
        <f>IFERROR(VLOOKUP(Table1[[#This Row],[RespondentID]],'All Data'!$A:$CW,97,FALSE),"unknown")</f>
        <v>Yes</v>
      </c>
      <c r="AW191" s="96" t="str">
        <f>IFERROR(VLOOKUP(Table1[[#This Row],[RespondentID]],'All Data'!$A:$CW,98,FALSE),"unknown")</f>
        <v>Private/Commercial</v>
      </c>
      <c r="AX191" s="96" t="str">
        <f>IFERROR(VLOOKUP(Table1[[#This Row],[RespondentID]],'All Data'!$A:$CW,99,FALSE),"unknown")</f>
        <v>Yes</v>
      </c>
    </row>
    <row r="192" spans="1:50">
      <c r="A192">
        <v>114223595109</v>
      </c>
      <c r="C192" t="s">
        <v>17</v>
      </c>
      <c r="N192" t="s">
        <v>28</v>
      </c>
      <c r="O192" t="s">
        <v>417</v>
      </c>
      <c r="P192">
        <f t="shared" si="36"/>
        <v>2</v>
      </c>
      <c r="Q192">
        <f t="shared" si="37"/>
        <v>1.5</v>
      </c>
      <c r="R192"/>
      <c r="S192">
        <f t="shared" si="53"/>
        <v>0</v>
      </c>
      <c r="T192">
        <f t="shared" si="38"/>
        <v>1</v>
      </c>
      <c r="U192">
        <f t="shared" si="39"/>
        <v>0</v>
      </c>
      <c r="V192">
        <f t="shared" si="40"/>
        <v>0</v>
      </c>
      <c r="W192">
        <f t="shared" si="41"/>
        <v>0</v>
      </c>
      <c r="X192">
        <f t="shared" si="42"/>
        <v>0</v>
      </c>
      <c r="Y192">
        <f t="shared" si="43"/>
        <v>0</v>
      </c>
      <c r="Z192">
        <f t="shared" si="44"/>
        <v>0</v>
      </c>
      <c r="AA192">
        <f t="shared" si="45"/>
        <v>0</v>
      </c>
      <c r="AB192">
        <f t="shared" si="46"/>
        <v>0</v>
      </c>
      <c r="AC192">
        <f t="shared" si="47"/>
        <v>0</v>
      </c>
      <c r="AD192">
        <f t="shared" si="48"/>
        <v>0</v>
      </c>
      <c r="AE192">
        <f t="shared" si="49"/>
        <v>1</v>
      </c>
      <c r="AF192"/>
      <c r="AG192"/>
      <c r="AH192">
        <f t="shared" si="50"/>
        <v>2</v>
      </c>
      <c r="AI192">
        <f t="shared" si="51"/>
        <v>2</v>
      </c>
      <c r="AJ192" t="str">
        <f t="shared" si="52"/>
        <v>Correct</v>
      </c>
      <c r="AL192" s="96" t="str">
        <f>IFERROR(VLOOKUP(Table1[[#This Row],[RespondentID]],'All Data'!$A:$CO,87,FALSE),"unknown")</f>
        <v>Woman</v>
      </c>
      <c r="AM192" s="96" t="str">
        <f>IFERROR(VLOOKUP(Table1[[#This Row],[RespondentID]],'All Data'!$A:$CO,88,FALSE),"unknown")</f>
        <v>65+ years</v>
      </c>
      <c r="AN192" s="96" t="str">
        <f>IFERROR(VLOOKUP(Table1[[#This Row],[RespondentID]],'All Data'!$A:$CO,89,FALSE),"unknown")</f>
        <v>Suffolk</v>
      </c>
      <c r="AO192" s="96" t="str">
        <f>IFERROR(VLOOKUP(Table1[[#This Row],[RespondentID]],'All Data'!$A:$CO,90,FALSE),"unknown")</f>
        <v>Centereach, 11720</v>
      </c>
      <c r="AP192" s="96" t="str">
        <f>IFERROR(VLOOKUP(Table1[[#This Row],[RespondentID]],'All Data'!$A:$CO,91,FALSE),"unknown")</f>
        <v>White</v>
      </c>
      <c r="AQ192" s="96" t="str">
        <f>IFERROR(VLOOKUP(Table1[[#This Row],[RespondentID]],'All Data'!$A:$CO,92,FALSE),"unknown")</f>
        <v>Not Hispanic or Latino</v>
      </c>
      <c r="AR192" s="96" t="str">
        <f>IFERROR(VLOOKUP(Table1[[#This Row],[RespondentID]],'All Data'!$A:$CO,93,FALSE),"unknown")</f>
        <v>English</v>
      </c>
      <c r="AS192" s="96" t="str">
        <f>IFERROR(VLOOKUP(Table1[[#This Row],[RespondentID]],'All Data'!$A:$CW,94,FALSE),"unknown")</f>
        <v>$50,000 to $74,999</v>
      </c>
      <c r="AT192" s="96" t="str">
        <f>IFERROR(VLOOKUP(Table1[[#This Row],[RespondentID]],'All Data'!$A:$CW,95,FALSE),"unknown")</f>
        <v>Some college</v>
      </c>
      <c r="AU192" s="96" t="str">
        <f>IFERROR(VLOOKUP(Table1[[#This Row],[RespondentID]],'All Data'!$A:$CW,96,FALSE),"unknown")</f>
        <v>Retired</v>
      </c>
      <c r="AV192" s="96" t="str">
        <f>IFERROR(VLOOKUP(Table1[[#This Row],[RespondentID]],'All Data'!$A:$CW,97,FALSE),"unknown")</f>
        <v>Yes</v>
      </c>
      <c r="AW192" s="96" t="str">
        <f>IFERROR(VLOOKUP(Table1[[#This Row],[RespondentID]],'All Data'!$A:$CW,98,FALSE),"unknown")</f>
        <v>Medicare, Private/Commercial</v>
      </c>
      <c r="AX192" s="96" t="str">
        <f>IFERROR(VLOOKUP(Table1[[#This Row],[RespondentID]],'All Data'!$A:$CW,99,FALSE),"unknown")</f>
        <v>Yes</v>
      </c>
    </row>
    <row r="193" spans="1:50">
      <c r="A193">
        <v>114223580292</v>
      </c>
      <c r="G193" t="s">
        <v>21</v>
      </c>
      <c r="P193">
        <f t="shared" si="36"/>
        <v>1</v>
      </c>
      <c r="Q193">
        <f t="shared" si="37"/>
        <v>3</v>
      </c>
      <c r="R193"/>
      <c r="S193">
        <f t="shared" si="53"/>
        <v>0</v>
      </c>
      <c r="T193">
        <f t="shared" si="38"/>
        <v>0</v>
      </c>
      <c r="U193">
        <f t="shared" si="39"/>
        <v>0</v>
      </c>
      <c r="V193">
        <f t="shared" si="40"/>
        <v>0</v>
      </c>
      <c r="W193">
        <f t="shared" si="41"/>
        <v>0</v>
      </c>
      <c r="X193">
        <f t="shared" si="42"/>
        <v>1</v>
      </c>
      <c r="Y193">
        <f t="shared" si="43"/>
        <v>0</v>
      </c>
      <c r="Z193">
        <f t="shared" si="44"/>
        <v>0</v>
      </c>
      <c r="AA193">
        <f t="shared" si="45"/>
        <v>0</v>
      </c>
      <c r="AB193">
        <f t="shared" si="46"/>
        <v>0</v>
      </c>
      <c r="AC193">
        <f t="shared" si="47"/>
        <v>0</v>
      </c>
      <c r="AD193">
        <f t="shared" si="48"/>
        <v>0</v>
      </c>
      <c r="AE193">
        <f t="shared" si="49"/>
        <v>0</v>
      </c>
      <c r="AF193"/>
      <c r="AG193"/>
      <c r="AH193">
        <f t="shared" si="50"/>
        <v>1</v>
      </c>
      <c r="AI193">
        <f t="shared" si="51"/>
        <v>1</v>
      </c>
      <c r="AJ193" t="str">
        <f t="shared" si="52"/>
        <v>Correct</v>
      </c>
      <c r="AL193" s="96" t="str">
        <f>IFERROR(VLOOKUP(Table1[[#This Row],[RespondentID]],'All Data'!$A:$CO,87,FALSE),"unknown")</f>
        <v>Man</v>
      </c>
      <c r="AM193" s="96" t="str">
        <f>IFERROR(VLOOKUP(Table1[[#This Row],[RespondentID]],'All Data'!$A:$CO,88,FALSE),"unknown")</f>
        <v>55-64 years</v>
      </c>
      <c r="AN193" s="96" t="str">
        <f>IFERROR(VLOOKUP(Table1[[#This Row],[RespondentID]],'All Data'!$A:$CO,89,FALSE),"unknown")</f>
        <v>Suffolk</v>
      </c>
      <c r="AO193" s="96" t="str">
        <f>IFERROR(VLOOKUP(Table1[[#This Row],[RespondentID]],'All Data'!$A:$CO,90,FALSE),"unknown")</f>
        <v>Coram, 11727</v>
      </c>
      <c r="AP193" s="96" t="str">
        <f>IFERROR(VLOOKUP(Table1[[#This Row],[RespondentID]],'All Data'!$A:$CO,91,FALSE),"unknown")</f>
        <v>White</v>
      </c>
      <c r="AQ193" s="96" t="str">
        <f>IFERROR(VLOOKUP(Table1[[#This Row],[RespondentID]],'All Data'!$A:$CO,92,FALSE),"unknown")</f>
        <v>Not Hispanic or Latino</v>
      </c>
      <c r="AR193" s="96" t="str">
        <f>IFERROR(VLOOKUP(Table1[[#This Row],[RespondentID]],'All Data'!$A:$CO,93,FALSE),"unknown")</f>
        <v>English</v>
      </c>
      <c r="AS193" s="96" t="str">
        <f>IFERROR(VLOOKUP(Table1[[#This Row],[RespondentID]],'All Data'!$A:$CW,94,FALSE),"unknown")</f>
        <v>Over $125,000</v>
      </c>
      <c r="AT193" s="96" t="str">
        <f>IFERROR(VLOOKUP(Table1[[#This Row],[RespondentID]],'All Data'!$A:$CW,95,FALSE),"unknown")</f>
        <v>Some college</v>
      </c>
      <c r="AU193" s="96" t="str">
        <f>IFERROR(VLOOKUP(Table1[[#This Row],[RespondentID]],'All Data'!$A:$CW,96,FALSE),"unknown")</f>
        <v>Employed for wages</v>
      </c>
      <c r="AV193" s="96" t="str">
        <f>IFERROR(VLOOKUP(Table1[[#This Row],[RespondentID]],'All Data'!$A:$CW,97,FALSE),"unknown")</f>
        <v>Yes</v>
      </c>
      <c r="AW193" s="96" t="str">
        <f>IFERROR(VLOOKUP(Table1[[#This Row],[RespondentID]],'All Data'!$A:$CW,98,FALSE),"unknown")</f>
        <v>Private/Commercial</v>
      </c>
      <c r="AX193" s="96" t="str">
        <f>IFERROR(VLOOKUP(Table1[[#This Row],[RespondentID]],'All Data'!$A:$CW,99,FALSE),"unknown")</f>
        <v>Yes</v>
      </c>
    </row>
    <row r="194" spans="1:50">
      <c r="A194">
        <v>114217401057</v>
      </c>
      <c r="D194" t="s">
        <v>18</v>
      </c>
      <c r="G194" t="s">
        <v>21</v>
      </c>
      <c r="L194" t="s">
        <v>26</v>
      </c>
      <c r="P194">
        <f t="shared" ref="P194:P257" si="54">COUNTA(B194:N194)</f>
        <v>3</v>
      </c>
      <c r="Q194">
        <f t="shared" ref="Q194:Q257" si="55">3/P194</f>
        <v>1</v>
      </c>
      <c r="R194"/>
      <c r="S194">
        <f t="shared" si="53"/>
        <v>0</v>
      </c>
      <c r="T194">
        <f t="shared" ref="T194:T257" si="56">IF($P194&lt;3,IF($C194=$C$1,1,0),IF($C194=$C$1,$Q194,0))</f>
        <v>0</v>
      </c>
      <c r="U194">
        <f t="shared" ref="U194:U257" si="57">IF($P194&lt;3,IF($D194=$D$1,1,0),IF($D194=$D$1,$Q194,0))</f>
        <v>1</v>
      </c>
      <c r="V194">
        <f t="shared" ref="V194:V257" si="58">IF($P194&lt;3,IF($E194=$E$1,1,0),IF($E194=$E$1,$Q194,0))</f>
        <v>0</v>
      </c>
      <c r="W194">
        <f t="shared" ref="W194:W257" si="59">IF($P194&lt;3,IF($F194=$F$1,1,0),IF($F194=$F$1,$Q194,0))</f>
        <v>0</v>
      </c>
      <c r="X194">
        <f t="shared" ref="X194:X257" si="60">IF($P194&lt;3,IF($G194=$G$1,1,0),IF($G194=$G$1,$Q194,0))</f>
        <v>1</v>
      </c>
      <c r="Y194">
        <f t="shared" ref="Y194:Y257" si="61">IF($P194&lt;3,IF($H194=$H$1,1,0),IF($H194=$H$1,$Q194,0))</f>
        <v>0</v>
      </c>
      <c r="Z194">
        <f t="shared" ref="Z194:Z257" si="62">IF($P194&lt;3,IF($I194=$I$1,1,0),IF($I194=$I$1,$Q194,0))</f>
        <v>0</v>
      </c>
      <c r="AA194">
        <f t="shared" ref="AA194:AA257" si="63">IF($P194&lt;3,IF($J194=$J$1,1,0),IF($J194=$J$1,$Q194,0))</f>
        <v>0</v>
      </c>
      <c r="AB194">
        <f t="shared" ref="AB194:AB257" si="64">IF($P194&lt;3,IF($K194=$K$1,1,0),IF($K194=$K$1,$Q194,0))</f>
        <v>0</v>
      </c>
      <c r="AC194">
        <f t="shared" ref="AC194:AC257" si="65">IF($P194&lt;3,IF($L194=$L$1,1,0),IF($L194=$L$1,$Q194,0))</f>
        <v>1</v>
      </c>
      <c r="AD194">
        <f t="shared" ref="AD194:AD257" si="66">IF($P194&lt;3,IF($M194=$M$1,1,0),IF($M194=$M$1,$Q194,0))</f>
        <v>0</v>
      </c>
      <c r="AE194">
        <f t="shared" ref="AE194:AE257" si="67">IF($P194&lt;3,IF($N194=$N$1,1,0),IF($N194=$N$1,$Q194,0))</f>
        <v>0</v>
      </c>
      <c r="AF194"/>
      <c r="AG194"/>
      <c r="AH194">
        <f t="shared" ref="AH194:AH257" si="68">SUM(S194:AE194)</f>
        <v>3</v>
      </c>
      <c r="AI194">
        <f t="shared" ref="AI194:AI257" si="69">P194</f>
        <v>3</v>
      </c>
      <c r="AJ194" t="str">
        <f t="shared" ref="AJ194:AJ257" si="70">IF(AH194=AI194,"Correct",IF(AH194=3,"Correct","Wrong"))</f>
        <v>Correct</v>
      </c>
      <c r="AL194" s="96" t="str">
        <f>IFERROR(VLOOKUP(Table1[[#This Row],[RespondentID]],'All Data'!$A:$CO,87,FALSE),"unknown")</f>
        <v>Woman</v>
      </c>
      <c r="AM194" s="96" t="str">
        <f>IFERROR(VLOOKUP(Table1[[#This Row],[RespondentID]],'All Data'!$A:$CO,88,FALSE),"unknown")</f>
        <v>55-64 years</v>
      </c>
      <c r="AN194" s="96" t="str">
        <f>IFERROR(VLOOKUP(Table1[[#This Row],[RespondentID]],'All Data'!$A:$CO,89,FALSE),"unknown")</f>
        <v>Nassau</v>
      </c>
      <c r="AO194" s="96" t="str">
        <f>IFERROR(VLOOKUP(Table1[[#This Row],[RespondentID]],'All Data'!$A:$CO,90,FALSE),"unknown")</f>
        <v>Lynbrook, 11563</v>
      </c>
      <c r="AP194" s="96" t="str">
        <f>IFERROR(VLOOKUP(Table1[[#This Row],[RespondentID]],'All Data'!$A:$CO,91,FALSE),"unknown")</f>
        <v>White</v>
      </c>
      <c r="AQ194" s="96" t="str">
        <f>IFERROR(VLOOKUP(Table1[[#This Row],[RespondentID]],'All Data'!$A:$CO,92,FALSE),"unknown")</f>
        <v>Not Hispanic or Latino</v>
      </c>
      <c r="AR194" s="96" t="str">
        <f>IFERROR(VLOOKUP(Table1[[#This Row],[RespondentID]],'All Data'!$A:$CO,93,FALSE),"unknown")</f>
        <v>English</v>
      </c>
      <c r="AS194" s="96" t="str">
        <f>IFERROR(VLOOKUP(Table1[[#This Row],[RespondentID]],'All Data'!$A:$CW,94,FALSE),"unknown")</f>
        <v>Over $125,000</v>
      </c>
      <c r="AT194" s="96" t="str">
        <f>IFERROR(VLOOKUP(Table1[[#This Row],[RespondentID]],'All Data'!$A:$CW,95,FALSE),"unknown")</f>
        <v>Graduate school</v>
      </c>
      <c r="AU194" s="96" t="str">
        <f>IFERROR(VLOOKUP(Table1[[#This Row],[RespondentID]],'All Data'!$A:$CW,96,FALSE),"unknown")</f>
        <v>Employed for wages</v>
      </c>
      <c r="AV194" s="96" t="str">
        <f>IFERROR(VLOOKUP(Table1[[#This Row],[RespondentID]],'All Data'!$A:$CW,97,FALSE),"unknown")</f>
        <v>Yes</v>
      </c>
      <c r="AW194" s="96" t="str">
        <f>IFERROR(VLOOKUP(Table1[[#This Row],[RespondentID]],'All Data'!$A:$CW,98,FALSE),"unknown")</f>
        <v>Private/Commercial</v>
      </c>
      <c r="AX194" s="96" t="str">
        <f>IFERROR(VLOOKUP(Table1[[#This Row],[RespondentID]],'All Data'!$A:$CW,99,FALSE),"unknown")</f>
        <v>Yes</v>
      </c>
    </row>
    <row r="195" spans="1:50">
      <c r="A195">
        <v>18046518188</v>
      </c>
      <c r="H195" t="s">
        <v>22</v>
      </c>
      <c r="K195" t="s">
        <v>25</v>
      </c>
      <c r="L195" t="s">
        <v>26</v>
      </c>
      <c r="P195">
        <f t="shared" si="54"/>
        <v>3</v>
      </c>
      <c r="Q195">
        <f t="shared" si="55"/>
        <v>1</v>
      </c>
      <c r="R195"/>
      <c r="S195">
        <f t="shared" si="53"/>
        <v>0</v>
      </c>
      <c r="T195">
        <f t="shared" si="56"/>
        <v>0</v>
      </c>
      <c r="U195">
        <f t="shared" si="57"/>
        <v>0</v>
      </c>
      <c r="V195">
        <f t="shared" si="58"/>
        <v>0</v>
      </c>
      <c r="W195">
        <f t="shared" si="59"/>
        <v>0</v>
      </c>
      <c r="X195">
        <f t="shared" si="60"/>
        <v>0</v>
      </c>
      <c r="Y195">
        <f t="shared" si="61"/>
        <v>1</v>
      </c>
      <c r="Z195">
        <f t="shared" si="62"/>
        <v>0</v>
      </c>
      <c r="AA195">
        <f t="shared" si="63"/>
        <v>0</v>
      </c>
      <c r="AB195">
        <f t="shared" si="64"/>
        <v>1</v>
      </c>
      <c r="AC195">
        <f t="shared" si="65"/>
        <v>1</v>
      </c>
      <c r="AD195">
        <f t="shared" si="66"/>
        <v>0</v>
      </c>
      <c r="AE195">
        <f t="shared" si="67"/>
        <v>0</v>
      </c>
      <c r="AF195"/>
      <c r="AG195"/>
      <c r="AH195">
        <f t="shared" si="68"/>
        <v>3</v>
      </c>
      <c r="AI195">
        <f t="shared" si="69"/>
        <v>3</v>
      </c>
      <c r="AJ195" t="str">
        <f t="shared" si="70"/>
        <v>Correct</v>
      </c>
      <c r="AL195" s="96" t="str">
        <f>IFERROR(VLOOKUP(Table1[[#This Row],[RespondentID]],'All Data'!$A:$CO,87,FALSE),"unknown")</f>
        <v>Man</v>
      </c>
      <c r="AM195" s="96" t="str">
        <f>IFERROR(VLOOKUP(Table1[[#This Row],[RespondentID]],'All Data'!$A:$CO,88,FALSE),"unknown")</f>
        <v>Under 18</v>
      </c>
      <c r="AN195" s="96" t="str">
        <f>IFERROR(VLOOKUP(Table1[[#This Row],[RespondentID]],'All Data'!$A:$CO,89,FALSE),"unknown")</f>
        <v>Queens</v>
      </c>
      <c r="AO195" s="96">
        <f>IFERROR(VLOOKUP(Table1[[#This Row],[RespondentID]],'All Data'!$A:$CO,90,FALSE),"unknown")</f>
        <v>11356</v>
      </c>
      <c r="AP195" s="96" t="str">
        <f>IFERROR(VLOOKUP(Table1[[#This Row],[RespondentID]],'All Data'!$A:$CO,91,FALSE),"unknown")</f>
        <v>Two or more races</v>
      </c>
      <c r="AQ195" s="96" t="str">
        <f>IFERROR(VLOOKUP(Table1[[#This Row],[RespondentID]],'All Data'!$A:$CO,92,FALSE),"unknown")</f>
        <v>Hispanic or Latino</v>
      </c>
      <c r="AR195" s="96" t="str">
        <f>IFERROR(VLOOKUP(Table1[[#This Row],[RespondentID]],'All Data'!$A:$CO,93,FALSE),"unknown")</f>
        <v>Spanish</v>
      </c>
      <c r="AS195" s="96" t="str">
        <f>IFERROR(VLOOKUP(Table1[[#This Row],[RespondentID]],'All Data'!$A:$CW,94,FALSE),"unknown")</f>
        <v>$75,000 to $125,000</v>
      </c>
      <c r="AT195" s="96" t="str">
        <f>IFERROR(VLOOKUP(Table1[[#This Row],[RespondentID]],'All Data'!$A:$CW,95,FALSE),"unknown")</f>
        <v>Some high school</v>
      </c>
      <c r="AU195" s="96" t="str">
        <f>IFERROR(VLOOKUP(Table1[[#This Row],[RespondentID]],'All Data'!$A:$CW,96,FALSE),"unknown")</f>
        <v>Student</v>
      </c>
      <c r="AV195" s="96" t="str">
        <f>IFERROR(VLOOKUP(Table1[[#This Row],[RespondentID]],'All Data'!$A:$CW,97,FALSE),"unknown")</f>
        <v>Yes</v>
      </c>
      <c r="AW195" s="96" t="str">
        <f>IFERROR(VLOOKUP(Table1[[#This Row],[RespondentID]],'All Data'!$A:$CW,98,FALSE),"unknown")</f>
        <v>Private/Commercial</v>
      </c>
      <c r="AX195" s="96" t="str">
        <f>IFERROR(VLOOKUP(Table1[[#This Row],[RespondentID]],'All Data'!$A:$CW,99,FALSE),"unknown")</f>
        <v>Yes</v>
      </c>
    </row>
    <row r="196" spans="1:50">
      <c r="A196">
        <v>18046514858</v>
      </c>
      <c r="B196" t="s">
        <v>16</v>
      </c>
      <c r="D196" t="s">
        <v>18</v>
      </c>
      <c r="I196" t="s">
        <v>23</v>
      </c>
      <c r="J196" t="s">
        <v>24</v>
      </c>
      <c r="K196" t="s">
        <v>25</v>
      </c>
      <c r="N196" t="s">
        <v>28</v>
      </c>
      <c r="P196">
        <f t="shared" si="54"/>
        <v>6</v>
      </c>
      <c r="Q196">
        <f t="shared" si="55"/>
        <v>0.5</v>
      </c>
      <c r="R196"/>
      <c r="S196">
        <f t="shared" ref="S196:S259" si="71">IF($P196&lt;3,IF($B196=$B$1,1,0),IF($B196=$B$1,$Q196,0))</f>
        <v>0.5</v>
      </c>
      <c r="T196">
        <f t="shared" si="56"/>
        <v>0</v>
      </c>
      <c r="U196">
        <f t="shared" si="57"/>
        <v>0.5</v>
      </c>
      <c r="V196">
        <f t="shared" si="58"/>
        <v>0</v>
      </c>
      <c r="W196">
        <f t="shared" si="59"/>
        <v>0</v>
      </c>
      <c r="X196">
        <f t="shared" si="60"/>
        <v>0</v>
      </c>
      <c r="Y196">
        <f t="shared" si="61"/>
        <v>0</v>
      </c>
      <c r="Z196">
        <f t="shared" si="62"/>
        <v>0.5</v>
      </c>
      <c r="AA196">
        <f t="shared" si="63"/>
        <v>0.5</v>
      </c>
      <c r="AB196">
        <f t="shared" si="64"/>
        <v>0.5</v>
      </c>
      <c r="AC196">
        <f t="shared" si="65"/>
        <v>0</v>
      </c>
      <c r="AD196">
        <f t="shared" si="66"/>
        <v>0</v>
      </c>
      <c r="AE196">
        <f t="shared" si="67"/>
        <v>0.5</v>
      </c>
      <c r="AF196"/>
      <c r="AG196"/>
      <c r="AH196">
        <f t="shared" si="68"/>
        <v>3</v>
      </c>
      <c r="AI196">
        <f t="shared" si="69"/>
        <v>6</v>
      </c>
      <c r="AJ196" t="str">
        <f t="shared" si="70"/>
        <v>Correct</v>
      </c>
      <c r="AL196" s="96" t="str">
        <f>IFERROR(VLOOKUP(Table1[[#This Row],[RespondentID]],'All Data'!$A:$CO,87,FALSE),"unknown")</f>
        <v>Woman</v>
      </c>
      <c r="AM196" s="96" t="str">
        <f>IFERROR(VLOOKUP(Table1[[#This Row],[RespondentID]],'All Data'!$A:$CO,88,FALSE),"unknown")</f>
        <v>35-44 years</v>
      </c>
      <c r="AN196" s="96" t="str">
        <f>IFERROR(VLOOKUP(Table1[[#This Row],[RespondentID]],'All Data'!$A:$CO,89,FALSE),"unknown")</f>
        <v>Suffolk</v>
      </c>
      <c r="AO196" s="96" t="str">
        <f>IFERROR(VLOOKUP(Table1[[#This Row],[RespondentID]],'All Data'!$A:$CO,90,FALSE),"unknown")</f>
        <v>Commack, 11725</v>
      </c>
      <c r="AP196" s="96" t="str">
        <f>IFERROR(VLOOKUP(Table1[[#This Row],[RespondentID]],'All Data'!$A:$CO,91,FALSE),"unknown")</f>
        <v>Black or African American</v>
      </c>
      <c r="AQ196" s="96" t="str">
        <f>IFERROR(VLOOKUP(Table1[[#This Row],[RespondentID]],'All Data'!$A:$CO,92,FALSE),"unknown")</f>
        <v>Not Hispanic or Latino</v>
      </c>
      <c r="AR196" s="96" t="str">
        <f>IFERROR(VLOOKUP(Table1[[#This Row],[RespondentID]],'All Data'!$A:$CO,93,FALSE),"unknown")</f>
        <v>English</v>
      </c>
      <c r="AS196" s="96" t="str">
        <f>IFERROR(VLOOKUP(Table1[[#This Row],[RespondentID]],'All Data'!$A:$CW,94,FALSE),"unknown")</f>
        <v>$75,000 to $125,000</v>
      </c>
      <c r="AT196" s="96" t="str">
        <f>IFERROR(VLOOKUP(Table1[[#This Row],[RespondentID]],'All Data'!$A:$CW,95,FALSE),"unknown")</f>
        <v>College graduate</v>
      </c>
      <c r="AU196" s="96" t="str">
        <f>IFERROR(VLOOKUP(Table1[[#This Row],[RespondentID]],'All Data'!$A:$CW,96,FALSE),"unknown")</f>
        <v>Employed for wages</v>
      </c>
      <c r="AV196" s="96">
        <f>IFERROR(VLOOKUP(Table1[[#This Row],[RespondentID]],'All Data'!$A:$CW,97,FALSE),"unknown")</f>
        <v>0</v>
      </c>
      <c r="AW196" s="96" t="str">
        <f>IFERROR(VLOOKUP(Table1[[#This Row],[RespondentID]],'All Data'!$A:$CW,98,FALSE),"unknown")</f>
        <v>Private/Commercial</v>
      </c>
      <c r="AX196" s="96" t="str">
        <f>IFERROR(VLOOKUP(Table1[[#This Row],[RespondentID]],'All Data'!$A:$CW,99,FALSE),"unknown")</f>
        <v>Yes</v>
      </c>
    </row>
    <row r="197" spans="1:50">
      <c r="A197">
        <v>18046505263</v>
      </c>
      <c r="E197" t="s">
        <v>19</v>
      </c>
      <c r="P197">
        <f t="shared" si="54"/>
        <v>1</v>
      </c>
      <c r="Q197">
        <f t="shared" si="55"/>
        <v>3</v>
      </c>
      <c r="R197"/>
      <c r="S197">
        <f t="shared" si="71"/>
        <v>0</v>
      </c>
      <c r="T197">
        <f t="shared" si="56"/>
        <v>0</v>
      </c>
      <c r="U197">
        <f t="shared" si="57"/>
        <v>0</v>
      </c>
      <c r="V197">
        <f t="shared" si="58"/>
        <v>1</v>
      </c>
      <c r="W197">
        <f t="shared" si="59"/>
        <v>0</v>
      </c>
      <c r="X197">
        <f t="shared" si="60"/>
        <v>0</v>
      </c>
      <c r="Y197">
        <f t="shared" si="61"/>
        <v>0</v>
      </c>
      <c r="Z197">
        <f t="shared" si="62"/>
        <v>0</v>
      </c>
      <c r="AA197">
        <f t="shared" si="63"/>
        <v>0</v>
      </c>
      <c r="AB197">
        <f t="shared" si="64"/>
        <v>0</v>
      </c>
      <c r="AC197">
        <f t="shared" si="65"/>
        <v>0</v>
      </c>
      <c r="AD197">
        <f t="shared" si="66"/>
        <v>0</v>
      </c>
      <c r="AE197">
        <f t="shared" si="67"/>
        <v>0</v>
      </c>
      <c r="AF197"/>
      <c r="AG197"/>
      <c r="AH197">
        <f t="shared" si="68"/>
        <v>1</v>
      </c>
      <c r="AI197">
        <f t="shared" si="69"/>
        <v>1</v>
      </c>
      <c r="AJ197" t="str">
        <f t="shared" si="70"/>
        <v>Correct</v>
      </c>
      <c r="AL197" s="96" t="str">
        <f>IFERROR(VLOOKUP(Table1[[#This Row],[RespondentID]],'All Data'!$A:$CO,87,FALSE),"unknown")</f>
        <v>Woman</v>
      </c>
      <c r="AM197" s="96" t="str">
        <f>IFERROR(VLOOKUP(Table1[[#This Row],[RespondentID]],'All Data'!$A:$CO,88,FALSE),"unknown")</f>
        <v>Under 18</v>
      </c>
      <c r="AN197" s="96" t="str">
        <f>IFERROR(VLOOKUP(Table1[[#This Row],[RespondentID]],'All Data'!$A:$CO,89,FALSE),"unknown")</f>
        <v>Suffolk</v>
      </c>
      <c r="AO197" s="96" t="str">
        <f>IFERROR(VLOOKUP(Table1[[#This Row],[RespondentID]],'All Data'!$A:$CO,90,FALSE),"unknown")</f>
        <v>Medford, 11763</v>
      </c>
      <c r="AP197" s="96" t="str">
        <f>IFERROR(VLOOKUP(Table1[[#This Row],[RespondentID]],'All Data'!$A:$CO,91,FALSE),"unknown")</f>
        <v>Black or African American</v>
      </c>
      <c r="AQ197" s="96" t="str">
        <f>IFERROR(VLOOKUP(Table1[[#This Row],[RespondentID]],'All Data'!$A:$CO,92,FALSE),"unknown")</f>
        <v>Not Hispanic or Latino</v>
      </c>
      <c r="AR197" s="96" t="str">
        <f>IFERROR(VLOOKUP(Table1[[#This Row],[RespondentID]],'All Data'!$A:$CO,93,FALSE),"unknown")</f>
        <v>English</v>
      </c>
      <c r="AS197" s="96" t="str">
        <f>IFERROR(VLOOKUP(Table1[[#This Row],[RespondentID]],'All Data'!$A:$CW,94,FALSE),"unknown")</f>
        <v>$0-$19,999</v>
      </c>
      <c r="AT197" s="96" t="str">
        <f>IFERROR(VLOOKUP(Table1[[#This Row],[RespondentID]],'All Data'!$A:$CW,95,FALSE),"unknown")</f>
        <v>Some high school</v>
      </c>
      <c r="AU197" s="96" t="str">
        <f>IFERROR(VLOOKUP(Table1[[#This Row],[RespondentID]],'All Data'!$A:$CW,96,FALSE),"unknown")</f>
        <v>Student</v>
      </c>
      <c r="AV197" s="96" t="str">
        <f>IFERROR(VLOOKUP(Table1[[#This Row],[RespondentID]],'All Data'!$A:$CW,97,FALSE),"unknown")</f>
        <v>Yes</v>
      </c>
      <c r="AW197" s="96" t="str">
        <f>IFERROR(VLOOKUP(Table1[[#This Row],[RespondentID]],'All Data'!$A:$CW,98,FALSE),"unknown")</f>
        <v>Medicaid</v>
      </c>
      <c r="AX197" s="96" t="str">
        <f>IFERROR(VLOOKUP(Table1[[#This Row],[RespondentID]],'All Data'!$A:$CW,99,FALSE),"unknown")</f>
        <v>Yes</v>
      </c>
    </row>
    <row r="198" spans="1:50">
      <c r="A198">
        <v>18046505228</v>
      </c>
      <c r="B198" t="s">
        <v>16</v>
      </c>
      <c r="H198" t="s">
        <v>22</v>
      </c>
      <c r="L198" t="s">
        <v>26</v>
      </c>
      <c r="P198">
        <f t="shared" si="54"/>
        <v>3</v>
      </c>
      <c r="Q198">
        <f t="shared" si="55"/>
        <v>1</v>
      </c>
      <c r="R198"/>
      <c r="S198">
        <f t="shared" si="71"/>
        <v>1</v>
      </c>
      <c r="T198">
        <f t="shared" si="56"/>
        <v>0</v>
      </c>
      <c r="U198">
        <f t="shared" si="57"/>
        <v>0</v>
      </c>
      <c r="V198">
        <f t="shared" si="58"/>
        <v>0</v>
      </c>
      <c r="W198">
        <f t="shared" si="59"/>
        <v>0</v>
      </c>
      <c r="X198">
        <f t="shared" si="60"/>
        <v>0</v>
      </c>
      <c r="Y198">
        <f t="shared" si="61"/>
        <v>1</v>
      </c>
      <c r="Z198">
        <f t="shared" si="62"/>
        <v>0</v>
      </c>
      <c r="AA198">
        <f t="shared" si="63"/>
        <v>0</v>
      </c>
      <c r="AB198">
        <f t="shared" si="64"/>
        <v>0</v>
      </c>
      <c r="AC198">
        <f t="shared" si="65"/>
        <v>1</v>
      </c>
      <c r="AD198">
        <f t="shared" si="66"/>
        <v>0</v>
      </c>
      <c r="AE198">
        <f t="shared" si="67"/>
        <v>0</v>
      </c>
      <c r="AF198"/>
      <c r="AG198"/>
      <c r="AH198">
        <f t="shared" si="68"/>
        <v>3</v>
      </c>
      <c r="AI198">
        <f t="shared" si="69"/>
        <v>3</v>
      </c>
      <c r="AJ198" t="str">
        <f t="shared" si="70"/>
        <v>Correct</v>
      </c>
      <c r="AL198" s="96" t="str">
        <f>IFERROR(VLOOKUP(Table1[[#This Row],[RespondentID]],'All Data'!$A:$CO,87,FALSE),"unknown")</f>
        <v>Woman</v>
      </c>
      <c r="AM198" s="96" t="str">
        <f>IFERROR(VLOOKUP(Table1[[#This Row],[RespondentID]],'All Data'!$A:$CO,88,FALSE),"unknown")</f>
        <v>18-24 years</v>
      </c>
      <c r="AN198" s="96" t="str">
        <f>IFERROR(VLOOKUP(Table1[[#This Row],[RespondentID]],'All Data'!$A:$CO,89,FALSE),"unknown")</f>
        <v>Suffolk</v>
      </c>
      <c r="AO198" s="96" t="str">
        <f>IFERROR(VLOOKUP(Table1[[#This Row],[RespondentID]],'All Data'!$A:$CO,90,FALSE),"unknown")</f>
        <v>Coram, 11727</v>
      </c>
      <c r="AP198" s="96" t="str">
        <f>IFERROR(VLOOKUP(Table1[[#This Row],[RespondentID]],'All Data'!$A:$CO,91,FALSE),"unknown")</f>
        <v>White</v>
      </c>
      <c r="AQ198" s="96" t="str">
        <f>IFERROR(VLOOKUP(Table1[[#This Row],[RespondentID]],'All Data'!$A:$CO,92,FALSE),"unknown")</f>
        <v>Hispanic or Latino</v>
      </c>
      <c r="AR198" s="96" t="str">
        <f>IFERROR(VLOOKUP(Table1[[#This Row],[RespondentID]],'All Data'!$A:$CO,93,FALSE),"unknown")</f>
        <v>English</v>
      </c>
      <c r="AS198" s="96" t="str">
        <f>IFERROR(VLOOKUP(Table1[[#This Row],[RespondentID]],'All Data'!$A:$CW,94,FALSE),"unknown")</f>
        <v>$35,000 to $49,999</v>
      </c>
      <c r="AT198" s="96" t="str">
        <f>IFERROR(VLOOKUP(Table1[[#This Row],[RespondentID]],'All Data'!$A:$CW,95,FALSE),"unknown")</f>
        <v>Some high school</v>
      </c>
      <c r="AU198" s="96" t="str">
        <f>IFERROR(VLOOKUP(Table1[[#This Row],[RespondentID]],'All Data'!$A:$CW,96,FALSE),"unknown")</f>
        <v>Out of work and looking for work</v>
      </c>
      <c r="AV198" s="96" t="str">
        <f>IFERROR(VLOOKUP(Table1[[#This Row],[RespondentID]],'All Data'!$A:$CW,97,FALSE),"unknown")</f>
        <v>Yes</v>
      </c>
      <c r="AW198" s="96" t="str">
        <f>IFERROR(VLOOKUP(Table1[[#This Row],[RespondentID]],'All Data'!$A:$CW,98,FALSE),"unknown")</f>
        <v>Private/Commercial</v>
      </c>
      <c r="AX198" s="96" t="str">
        <f>IFERROR(VLOOKUP(Table1[[#This Row],[RespondentID]],'All Data'!$A:$CW,99,FALSE),"unknown")</f>
        <v>Yes</v>
      </c>
    </row>
    <row r="199" spans="1:50">
      <c r="A199">
        <v>18046504769</v>
      </c>
      <c r="H199" t="s">
        <v>22</v>
      </c>
      <c r="K199" t="s">
        <v>25</v>
      </c>
      <c r="L199" t="s">
        <v>26</v>
      </c>
      <c r="P199">
        <f t="shared" si="54"/>
        <v>3</v>
      </c>
      <c r="Q199">
        <f t="shared" si="55"/>
        <v>1</v>
      </c>
      <c r="R199"/>
      <c r="S199">
        <f t="shared" si="71"/>
        <v>0</v>
      </c>
      <c r="T199">
        <f t="shared" si="56"/>
        <v>0</v>
      </c>
      <c r="U199">
        <f t="shared" si="57"/>
        <v>0</v>
      </c>
      <c r="V199">
        <f t="shared" si="58"/>
        <v>0</v>
      </c>
      <c r="W199">
        <f t="shared" si="59"/>
        <v>0</v>
      </c>
      <c r="X199">
        <f t="shared" si="60"/>
        <v>0</v>
      </c>
      <c r="Y199">
        <f t="shared" si="61"/>
        <v>1</v>
      </c>
      <c r="Z199">
        <f t="shared" si="62"/>
        <v>0</v>
      </c>
      <c r="AA199">
        <f t="shared" si="63"/>
        <v>0</v>
      </c>
      <c r="AB199">
        <f t="shared" si="64"/>
        <v>1</v>
      </c>
      <c r="AC199">
        <f t="shared" si="65"/>
        <v>1</v>
      </c>
      <c r="AD199">
        <f t="shared" si="66"/>
        <v>0</v>
      </c>
      <c r="AE199">
        <f t="shared" si="67"/>
        <v>0</v>
      </c>
      <c r="AF199"/>
      <c r="AG199"/>
      <c r="AH199">
        <f t="shared" si="68"/>
        <v>3</v>
      </c>
      <c r="AI199">
        <f t="shared" si="69"/>
        <v>3</v>
      </c>
      <c r="AJ199" t="str">
        <f t="shared" si="70"/>
        <v>Correct</v>
      </c>
      <c r="AL199" s="96" t="str">
        <f>IFERROR(VLOOKUP(Table1[[#This Row],[RespondentID]],'All Data'!$A:$CO,87,FALSE),"unknown")</f>
        <v>Man</v>
      </c>
      <c r="AM199" s="96" t="str">
        <f>IFERROR(VLOOKUP(Table1[[#This Row],[RespondentID]],'All Data'!$A:$CO,88,FALSE),"unknown")</f>
        <v>35-44 years</v>
      </c>
      <c r="AN199" s="96" t="str">
        <f>IFERROR(VLOOKUP(Table1[[#This Row],[RespondentID]],'All Data'!$A:$CO,89,FALSE),"unknown")</f>
        <v>Suffolk</v>
      </c>
      <c r="AO199" s="96" t="str">
        <f>IFERROR(VLOOKUP(Table1[[#This Row],[RespondentID]],'All Data'!$A:$CO,90,FALSE),"unknown")</f>
        <v>Coram, 11727</v>
      </c>
      <c r="AP199" s="96" t="str">
        <f>IFERROR(VLOOKUP(Table1[[#This Row],[RespondentID]],'All Data'!$A:$CO,91,FALSE),"unknown")</f>
        <v>Black or African American</v>
      </c>
      <c r="AQ199" s="96" t="str">
        <f>IFERROR(VLOOKUP(Table1[[#This Row],[RespondentID]],'All Data'!$A:$CO,92,FALSE),"unknown")</f>
        <v>Hispanic or Latino</v>
      </c>
      <c r="AR199" s="96" t="str">
        <f>IFERROR(VLOOKUP(Table1[[#This Row],[RespondentID]],'All Data'!$A:$CO,93,FALSE),"unknown")</f>
        <v>English, Spanish</v>
      </c>
      <c r="AS199" s="96" t="str">
        <f>IFERROR(VLOOKUP(Table1[[#This Row],[RespondentID]],'All Data'!$A:$CW,94,FALSE),"unknown")</f>
        <v>$75,000 to $125,000</v>
      </c>
      <c r="AT199" s="96" t="str">
        <f>IFERROR(VLOOKUP(Table1[[#This Row],[RespondentID]],'All Data'!$A:$CW,95,FALSE),"unknown")</f>
        <v>College graduate</v>
      </c>
      <c r="AU199" s="96" t="str">
        <f>IFERROR(VLOOKUP(Table1[[#This Row],[RespondentID]],'All Data'!$A:$CW,96,FALSE),"unknown")</f>
        <v>Employed for wages</v>
      </c>
      <c r="AV199" s="96" t="str">
        <f>IFERROR(VLOOKUP(Table1[[#This Row],[RespondentID]],'All Data'!$A:$CW,97,FALSE),"unknown")</f>
        <v>Yes</v>
      </c>
      <c r="AW199" s="96" t="str">
        <f>IFERROR(VLOOKUP(Table1[[#This Row],[RespondentID]],'All Data'!$A:$CW,98,FALSE),"unknown")</f>
        <v>Medicaid</v>
      </c>
      <c r="AX199" s="96" t="str">
        <f>IFERROR(VLOOKUP(Table1[[#This Row],[RespondentID]],'All Data'!$A:$CW,99,FALSE),"unknown")</f>
        <v>Yes</v>
      </c>
    </row>
    <row r="200" spans="1:50">
      <c r="A200">
        <v>18046504650</v>
      </c>
      <c r="K200" t="s">
        <v>25</v>
      </c>
      <c r="L200" t="s">
        <v>26</v>
      </c>
      <c r="N200" t="s">
        <v>28</v>
      </c>
      <c r="P200">
        <f t="shared" si="54"/>
        <v>3</v>
      </c>
      <c r="Q200">
        <f t="shared" si="55"/>
        <v>1</v>
      </c>
      <c r="R200"/>
      <c r="S200">
        <f t="shared" si="71"/>
        <v>0</v>
      </c>
      <c r="T200">
        <f t="shared" si="56"/>
        <v>0</v>
      </c>
      <c r="U200">
        <f t="shared" si="57"/>
        <v>0</v>
      </c>
      <c r="V200">
        <f t="shared" si="58"/>
        <v>0</v>
      </c>
      <c r="W200">
        <f t="shared" si="59"/>
        <v>0</v>
      </c>
      <c r="X200">
        <f t="shared" si="60"/>
        <v>0</v>
      </c>
      <c r="Y200">
        <f t="shared" si="61"/>
        <v>0</v>
      </c>
      <c r="Z200">
        <f t="shared" si="62"/>
        <v>0</v>
      </c>
      <c r="AA200">
        <f t="shared" si="63"/>
        <v>0</v>
      </c>
      <c r="AB200">
        <f t="shared" si="64"/>
        <v>1</v>
      </c>
      <c r="AC200">
        <f t="shared" si="65"/>
        <v>1</v>
      </c>
      <c r="AD200">
        <f t="shared" si="66"/>
        <v>0</v>
      </c>
      <c r="AE200">
        <f t="shared" si="67"/>
        <v>1</v>
      </c>
      <c r="AF200"/>
      <c r="AG200"/>
      <c r="AH200">
        <f t="shared" si="68"/>
        <v>3</v>
      </c>
      <c r="AI200">
        <f t="shared" si="69"/>
        <v>3</v>
      </c>
      <c r="AJ200" t="str">
        <f t="shared" si="70"/>
        <v>Correct</v>
      </c>
      <c r="AL200" s="96" t="str">
        <f>IFERROR(VLOOKUP(Table1[[#This Row],[RespondentID]],'All Data'!$A:$CO,87,FALSE),"unknown")</f>
        <v>Woman</v>
      </c>
      <c r="AM200" s="96" t="str">
        <f>IFERROR(VLOOKUP(Table1[[#This Row],[RespondentID]],'All Data'!$A:$CO,88,FALSE),"unknown")</f>
        <v>18-24 years</v>
      </c>
      <c r="AN200" s="96" t="str">
        <f>IFERROR(VLOOKUP(Table1[[#This Row],[RespondentID]],'All Data'!$A:$CO,89,FALSE),"unknown")</f>
        <v>Suffolk</v>
      </c>
      <c r="AO200" s="96" t="str">
        <f>IFERROR(VLOOKUP(Table1[[#This Row],[RespondentID]],'All Data'!$A:$CO,90,FALSE),"unknown")</f>
        <v>Coram, 11727</v>
      </c>
      <c r="AP200" s="96" t="str">
        <f>IFERROR(VLOOKUP(Table1[[#This Row],[RespondentID]],'All Data'!$A:$CO,91,FALSE),"unknown")</f>
        <v>Two or more races</v>
      </c>
      <c r="AQ200" s="96" t="str">
        <f>IFERROR(VLOOKUP(Table1[[#This Row],[RespondentID]],'All Data'!$A:$CO,92,FALSE),"unknown")</f>
        <v>Hispanic or Latino</v>
      </c>
      <c r="AR200" s="96" t="str">
        <f>IFERROR(VLOOKUP(Table1[[#This Row],[RespondentID]],'All Data'!$A:$CO,93,FALSE),"unknown")</f>
        <v>English</v>
      </c>
      <c r="AS200" s="96" t="str">
        <f>IFERROR(VLOOKUP(Table1[[#This Row],[RespondentID]],'All Data'!$A:$CW,94,FALSE),"unknown")</f>
        <v>$75,000 to $125,000</v>
      </c>
      <c r="AT200" s="96" t="str">
        <f>IFERROR(VLOOKUP(Table1[[#This Row],[RespondentID]],'All Data'!$A:$CW,95,FALSE),"unknown")</f>
        <v>Some college</v>
      </c>
      <c r="AU200" s="96" t="str">
        <f>IFERROR(VLOOKUP(Table1[[#This Row],[RespondentID]],'All Data'!$A:$CW,96,FALSE),"unknown")</f>
        <v>Student</v>
      </c>
      <c r="AV200" s="96" t="str">
        <f>IFERROR(VLOOKUP(Table1[[#This Row],[RespondentID]],'All Data'!$A:$CW,97,FALSE),"unknown")</f>
        <v>Yes</v>
      </c>
      <c r="AW200" s="96" t="str">
        <f>IFERROR(VLOOKUP(Table1[[#This Row],[RespondentID]],'All Data'!$A:$CW,98,FALSE),"unknown")</f>
        <v>Medicaid</v>
      </c>
      <c r="AX200" s="96" t="str">
        <f>IFERROR(VLOOKUP(Table1[[#This Row],[RespondentID]],'All Data'!$A:$CW,99,FALSE),"unknown")</f>
        <v>Yes</v>
      </c>
    </row>
    <row r="201" spans="1:50">
      <c r="A201">
        <v>18046504377</v>
      </c>
      <c r="B201" t="s">
        <v>16</v>
      </c>
      <c r="J201" t="s">
        <v>24</v>
      </c>
      <c r="L201" t="s">
        <v>26</v>
      </c>
      <c r="N201" t="s">
        <v>28</v>
      </c>
      <c r="P201">
        <f t="shared" si="54"/>
        <v>4</v>
      </c>
      <c r="Q201">
        <f t="shared" si="55"/>
        <v>0.75</v>
      </c>
      <c r="R201"/>
      <c r="S201">
        <f t="shared" si="71"/>
        <v>0.75</v>
      </c>
      <c r="T201">
        <f t="shared" si="56"/>
        <v>0</v>
      </c>
      <c r="U201">
        <f t="shared" si="57"/>
        <v>0</v>
      </c>
      <c r="V201">
        <f t="shared" si="58"/>
        <v>0</v>
      </c>
      <c r="W201">
        <f t="shared" si="59"/>
        <v>0</v>
      </c>
      <c r="X201">
        <f t="shared" si="60"/>
        <v>0</v>
      </c>
      <c r="Y201">
        <f t="shared" si="61"/>
        <v>0</v>
      </c>
      <c r="Z201">
        <f t="shared" si="62"/>
        <v>0</v>
      </c>
      <c r="AA201">
        <f t="shared" si="63"/>
        <v>0.75</v>
      </c>
      <c r="AB201">
        <f t="shared" si="64"/>
        <v>0</v>
      </c>
      <c r="AC201">
        <f t="shared" si="65"/>
        <v>0.75</v>
      </c>
      <c r="AD201">
        <f t="shared" si="66"/>
        <v>0</v>
      </c>
      <c r="AE201">
        <f t="shared" si="67"/>
        <v>0.75</v>
      </c>
      <c r="AF201"/>
      <c r="AG201"/>
      <c r="AH201">
        <f t="shared" si="68"/>
        <v>3</v>
      </c>
      <c r="AI201">
        <f t="shared" si="69"/>
        <v>4</v>
      </c>
      <c r="AJ201" t="str">
        <f t="shared" si="70"/>
        <v>Correct</v>
      </c>
      <c r="AL201" s="96" t="str">
        <f>IFERROR(VLOOKUP(Table1[[#This Row],[RespondentID]],'All Data'!$A:$CO,87,FALSE),"unknown")</f>
        <v>Woman</v>
      </c>
      <c r="AM201" s="96" t="str">
        <f>IFERROR(VLOOKUP(Table1[[#This Row],[RespondentID]],'All Data'!$A:$CO,88,FALSE),"unknown")</f>
        <v>Under 18</v>
      </c>
      <c r="AN201" s="96" t="str">
        <f>IFERROR(VLOOKUP(Table1[[#This Row],[RespondentID]],'All Data'!$A:$CO,89,FALSE),"unknown")</f>
        <v>Suffolk</v>
      </c>
      <c r="AO201" s="96" t="str">
        <f>IFERROR(VLOOKUP(Table1[[#This Row],[RespondentID]],'All Data'!$A:$CO,90,FALSE),"unknown")</f>
        <v>Coram, 11727</v>
      </c>
      <c r="AP201" s="96" t="str">
        <f>IFERROR(VLOOKUP(Table1[[#This Row],[RespondentID]],'All Data'!$A:$CO,91,FALSE),"unknown")</f>
        <v>Two or more races</v>
      </c>
      <c r="AQ201" s="96" t="str">
        <f>IFERROR(VLOOKUP(Table1[[#This Row],[RespondentID]],'All Data'!$A:$CO,92,FALSE),"unknown")</f>
        <v>Not Hispanic or Latino</v>
      </c>
      <c r="AR201" s="96" t="str">
        <f>IFERROR(VLOOKUP(Table1[[#This Row],[RespondentID]],'All Data'!$A:$CO,93,FALSE),"unknown")</f>
        <v>English</v>
      </c>
      <c r="AS201" s="96" t="str">
        <f>IFERROR(VLOOKUP(Table1[[#This Row],[RespondentID]],'All Data'!$A:$CW,94,FALSE),"unknown")</f>
        <v>$50,000 to $74,999</v>
      </c>
      <c r="AT201" s="96" t="str">
        <f>IFERROR(VLOOKUP(Table1[[#This Row],[RespondentID]],'All Data'!$A:$CW,95,FALSE),"unknown")</f>
        <v>Some high school</v>
      </c>
      <c r="AU201" s="96" t="str">
        <f>IFERROR(VLOOKUP(Table1[[#This Row],[RespondentID]],'All Data'!$A:$CW,96,FALSE),"unknown")</f>
        <v>Student</v>
      </c>
      <c r="AV201" s="96" t="str">
        <f>IFERROR(VLOOKUP(Table1[[#This Row],[RespondentID]],'All Data'!$A:$CW,97,FALSE),"unknown")</f>
        <v>Yes</v>
      </c>
      <c r="AW201" s="96" t="str">
        <f>IFERROR(VLOOKUP(Table1[[#This Row],[RespondentID]],'All Data'!$A:$CW,98,FALSE),"unknown")</f>
        <v>Medicaid</v>
      </c>
      <c r="AX201" s="96" t="str">
        <f>IFERROR(VLOOKUP(Table1[[#This Row],[RespondentID]],'All Data'!$A:$CW,99,FALSE),"unknown")</f>
        <v>Yes</v>
      </c>
    </row>
    <row r="202" spans="1:50">
      <c r="A202">
        <v>18046504251</v>
      </c>
      <c r="B202" t="s">
        <v>16</v>
      </c>
      <c r="J202" t="s">
        <v>24</v>
      </c>
      <c r="K202" t="s">
        <v>25</v>
      </c>
      <c r="L202" t="s">
        <v>26</v>
      </c>
      <c r="N202" t="s">
        <v>28</v>
      </c>
      <c r="P202">
        <f t="shared" si="54"/>
        <v>5</v>
      </c>
      <c r="Q202">
        <f t="shared" si="55"/>
        <v>0.6</v>
      </c>
      <c r="R202"/>
      <c r="S202">
        <f t="shared" si="71"/>
        <v>0.6</v>
      </c>
      <c r="T202">
        <f t="shared" si="56"/>
        <v>0</v>
      </c>
      <c r="U202">
        <f t="shared" si="57"/>
        <v>0</v>
      </c>
      <c r="V202">
        <f t="shared" si="58"/>
        <v>0</v>
      </c>
      <c r="W202">
        <f t="shared" si="59"/>
        <v>0</v>
      </c>
      <c r="X202">
        <f t="shared" si="60"/>
        <v>0</v>
      </c>
      <c r="Y202">
        <f t="shared" si="61"/>
        <v>0</v>
      </c>
      <c r="Z202">
        <f t="shared" si="62"/>
        <v>0</v>
      </c>
      <c r="AA202">
        <f t="shared" si="63"/>
        <v>0.6</v>
      </c>
      <c r="AB202">
        <f t="shared" si="64"/>
        <v>0.6</v>
      </c>
      <c r="AC202">
        <f t="shared" si="65"/>
        <v>0.6</v>
      </c>
      <c r="AD202">
        <f t="shared" si="66"/>
        <v>0</v>
      </c>
      <c r="AE202">
        <f t="shared" si="67"/>
        <v>0.6</v>
      </c>
      <c r="AF202"/>
      <c r="AG202"/>
      <c r="AH202">
        <f t="shared" si="68"/>
        <v>3</v>
      </c>
      <c r="AI202">
        <f t="shared" si="69"/>
        <v>5</v>
      </c>
      <c r="AJ202" t="str">
        <f t="shared" si="70"/>
        <v>Correct</v>
      </c>
      <c r="AL202" s="96">
        <f>IFERROR(VLOOKUP(Table1[[#This Row],[RespondentID]],'All Data'!$A:$CO,87,FALSE),"unknown")</f>
        <v>0</v>
      </c>
      <c r="AM202" s="96">
        <f>IFERROR(VLOOKUP(Table1[[#This Row],[RespondentID]],'All Data'!$A:$CO,88,FALSE),"unknown")</f>
        <v>0</v>
      </c>
      <c r="AN202" s="96">
        <f>IFERROR(VLOOKUP(Table1[[#This Row],[RespondentID]],'All Data'!$A:$CO,89,FALSE),"unknown")</f>
        <v>0</v>
      </c>
      <c r="AO202" s="96">
        <f>IFERROR(VLOOKUP(Table1[[#This Row],[RespondentID]],'All Data'!$A:$CO,90,FALSE),"unknown")</f>
        <v>0</v>
      </c>
      <c r="AP202" s="96">
        <f>IFERROR(VLOOKUP(Table1[[#This Row],[RespondentID]],'All Data'!$A:$CO,91,FALSE),"unknown")</f>
        <v>0</v>
      </c>
      <c r="AQ202" s="96">
        <f>IFERROR(VLOOKUP(Table1[[#This Row],[RespondentID]],'All Data'!$A:$CO,92,FALSE),"unknown")</f>
        <v>0</v>
      </c>
      <c r="AR202" s="96">
        <f>IFERROR(VLOOKUP(Table1[[#This Row],[RespondentID]],'All Data'!$A:$CO,93,FALSE),"unknown")</f>
        <v>0</v>
      </c>
      <c r="AS202" s="96">
        <f>IFERROR(VLOOKUP(Table1[[#This Row],[RespondentID]],'All Data'!$A:$CW,94,FALSE),"unknown")</f>
        <v>0</v>
      </c>
      <c r="AT202" s="96">
        <f>IFERROR(VLOOKUP(Table1[[#This Row],[RespondentID]],'All Data'!$A:$CW,95,FALSE),"unknown")</f>
        <v>0</v>
      </c>
      <c r="AU202" s="96">
        <f>IFERROR(VLOOKUP(Table1[[#This Row],[RespondentID]],'All Data'!$A:$CW,96,FALSE),"unknown")</f>
        <v>0</v>
      </c>
      <c r="AV202" s="96">
        <f>IFERROR(VLOOKUP(Table1[[#This Row],[RespondentID]],'All Data'!$A:$CW,97,FALSE),"unknown")</f>
        <v>0</v>
      </c>
      <c r="AW202" s="96">
        <f>IFERROR(VLOOKUP(Table1[[#This Row],[RespondentID]],'All Data'!$A:$CW,98,FALSE),"unknown")</f>
        <v>0</v>
      </c>
      <c r="AX202" s="96">
        <f>IFERROR(VLOOKUP(Table1[[#This Row],[RespondentID]],'All Data'!$A:$CW,99,FALSE),"unknown")</f>
        <v>0</v>
      </c>
    </row>
    <row r="203" spans="1:50">
      <c r="A203">
        <v>18046504079</v>
      </c>
      <c r="C203" t="s">
        <v>17</v>
      </c>
      <c r="H203" t="s">
        <v>22</v>
      </c>
      <c r="L203" t="s">
        <v>26</v>
      </c>
      <c r="M203" t="s">
        <v>27</v>
      </c>
      <c r="N203" t="s">
        <v>28</v>
      </c>
      <c r="P203">
        <f t="shared" si="54"/>
        <v>5</v>
      </c>
      <c r="Q203">
        <f t="shared" si="55"/>
        <v>0.6</v>
      </c>
      <c r="R203"/>
      <c r="S203">
        <f t="shared" si="71"/>
        <v>0</v>
      </c>
      <c r="T203">
        <f t="shared" si="56"/>
        <v>0.6</v>
      </c>
      <c r="U203">
        <f t="shared" si="57"/>
        <v>0</v>
      </c>
      <c r="V203">
        <f t="shared" si="58"/>
        <v>0</v>
      </c>
      <c r="W203">
        <f t="shared" si="59"/>
        <v>0</v>
      </c>
      <c r="X203">
        <f t="shared" si="60"/>
        <v>0</v>
      </c>
      <c r="Y203">
        <f t="shared" si="61"/>
        <v>0.6</v>
      </c>
      <c r="Z203">
        <f t="shared" si="62"/>
        <v>0</v>
      </c>
      <c r="AA203">
        <f t="shared" si="63"/>
        <v>0</v>
      </c>
      <c r="AB203">
        <f t="shared" si="64"/>
        <v>0</v>
      </c>
      <c r="AC203">
        <f t="shared" si="65"/>
        <v>0.6</v>
      </c>
      <c r="AD203">
        <f t="shared" si="66"/>
        <v>0.6</v>
      </c>
      <c r="AE203">
        <f t="shared" si="67"/>
        <v>0.6</v>
      </c>
      <c r="AF203"/>
      <c r="AG203"/>
      <c r="AH203">
        <f t="shared" si="68"/>
        <v>3</v>
      </c>
      <c r="AI203">
        <f t="shared" si="69"/>
        <v>5</v>
      </c>
      <c r="AJ203" t="str">
        <f t="shared" si="70"/>
        <v>Correct</v>
      </c>
      <c r="AL203" s="96" t="str">
        <f>IFERROR(VLOOKUP(Table1[[#This Row],[RespondentID]],'All Data'!$A:$CO,87,FALSE),"unknown")</f>
        <v>Woman</v>
      </c>
      <c r="AM203" s="96" t="str">
        <f>IFERROR(VLOOKUP(Table1[[#This Row],[RespondentID]],'All Data'!$A:$CO,88,FALSE),"unknown")</f>
        <v>Under 18</v>
      </c>
      <c r="AN203" s="96" t="str">
        <f>IFERROR(VLOOKUP(Table1[[#This Row],[RespondentID]],'All Data'!$A:$CO,89,FALSE),"unknown")</f>
        <v>Suffolk</v>
      </c>
      <c r="AO203" s="96" t="str">
        <f>IFERROR(VLOOKUP(Table1[[#This Row],[RespondentID]],'All Data'!$A:$CO,90,FALSE),"unknown")</f>
        <v>Middle Island, 11953</v>
      </c>
      <c r="AP203" s="96" t="str">
        <f>IFERROR(VLOOKUP(Table1[[#This Row],[RespondentID]],'All Data'!$A:$CO,91,FALSE),"unknown")</f>
        <v>Other (please specify)</v>
      </c>
      <c r="AQ203" s="96" t="str">
        <f>IFERROR(VLOOKUP(Table1[[#This Row],[RespondentID]],'All Data'!$A:$CO,92,FALSE),"unknown")</f>
        <v>Not Hispanic or Latino</v>
      </c>
      <c r="AR203" s="96" t="str">
        <f>IFERROR(VLOOKUP(Table1[[#This Row],[RespondentID]],'All Data'!$A:$CO,93,FALSE),"unknown")</f>
        <v>English, Other</v>
      </c>
      <c r="AS203" s="96" t="str">
        <f>IFERROR(VLOOKUP(Table1[[#This Row],[RespondentID]],'All Data'!$A:$CW,94,FALSE),"unknown")</f>
        <v>Over $125,000</v>
      </c>
      <c r="AT203" s="96" t="str">
        <f>IFERROR(VLOOKUP(Table1[[#This Row],[RespondentID]],'All Data'!$A:$CW,95,FALSE),"unknown")</f>
        <v>Some high school</v>
      </c>
      <c r="AU203" s="96" t="str">
        <f>IFERROR(VLOOKUP(Table1[[#This Row],[RespondentID]],'All Data'!$A:$CW,96,FALSE),"unknown")</f>
        <v>Employed for wages</v>
      </c>
      <c r="AV203" s="96" t="str">
        <f>IFERROR(VLOOKUP(Table1[[#This Row],[RespondentID]],'All Data'!$A:$CW,97,FALSE),"unknown")</f>
        <v>Yes</v>
      </c>
      <c r="AW203" s="96" t="str">
        <f>IFERROR(VLOOKUP(Table1[[#This Row],[RespondentID]],'All Data'!$A:$CW,98,FALSE),"unknown")</f>
        <v>Medicare</v>
      </c>
      <c r="AX203" s="96" t="str">
        <f>IFERROR(VLOOKUP(Table1[[#This Row],[RespondentID]],'All Data'!$A:$CW,99,FALSE),"unknown")</f>
        <v>Yes</v>
      </c>
    </row>
    <row r="204" spans="1:50">
      <c r="A204">
        <v>18046503917</v>
      </c>
      <c r="H204" t="s">
        <v>22</v>
      </c>
      <c r="K204" t="s">
        <v>25</v>
      </c>
      <c r="L204" t="s">
        <v>26</v>
      </c>
      <c r="P204">
        <f t="shared" si="54"/>
        <v>3</v>
      </c>
      <c r="Q204">
        <f t="shared" si="55"/>
        <v>1</v>
      </c>
      <c r="R204"/>
      <c r="S204">
        <f t="shared" si="71"/>
        <v>0</v>
      </c>
      <c r="T204">
        <f t="shared" si="56"/>
        <v>0</v>
      </c>
      <c r="U204">
        <f t="shared" si="57"/>
        <v>0</v>
      </c>
      <c r="V204">
        <f t="shared" si="58"/>
        <v>0</v>
      </c>
      <c r="W204">
        <f t="shared" si="59"/>
        <v>0</v>
      </c>
      <c r="X204">
        <f t="shared" si="60"/>
        <v>0</v>
      </c>
      <c r="Y204">
        <f t="shared" si="61"/>
        <v>1</v>
      </c>
      <c r="Z204">
        <f t="shared" si="62"/>
        <v>0</v>
      </c>
      <c r="AA204">
        <f t="shared" si="63"/>
        <v>0</v>
      </c>
      <c r="AB204">
        <f t="shared" si="64"/>
        <v>1</v>
      </c>
      <c r="AC204">
        <f t="shared" si="65"/>
        <v>1</v>
      </c>
      <c r="AD204">
        <f t="shared" si="66"/>
        <v>0</v>
      </c>
      <c r="AE204">
        <f t="shared" si="67"/>
        <v>0</v>
      </c>
      <c r="AF204"/>
      <c r="AG204"/>
      <c r="AH204">
        <f t="shared" si="68"/>
        <v>3</v>
      </c>
      <c r="AI204">
        <f t="shared" si="69"/>
        <v>3</v>
      </c>
      <c r="AJ204" t="str">
        <f t="shared" si="70"/>
        <v>Correct</v>
      </c>
      <c r="AL204" s="96" t="str">
        <f>IFERROR(VLOOKUP(Table1[[#This Row],[RespondentID]],'All Data'!$A:$CO,87,FALSE),"unknown")</f>
        <v>Woman</v>
      </c>
      <c r="AM204" s="96" t="str">
        <f>IFERROR(VLOOKUP(Table1[[#This Row],[RespondentID]],'All Data'!$A:$CO,88,FALSE),"unknown")</f>
        <v>Under 18</v>
      </c>
      <c r="AN204" s="96" t="str">
        <f>IFERROR(VLOOKUP(Table1[[#This Row],[RespondentID]],'All Data'!$A:$CO,89,FALSE),"unknown")</f>
        <v>Suffolk</v>
      </c>
      <c r="AO204" s="96" t="str">
        <f>IFERROR(VLOOKUP(Table1[[#This Row],[RespondentID]],'All Data'!$A:$CO,90,FALSE),"unknown")</f>
        <v>Coram, 11727</v>
      </c>
      <c r="AP204" s="96" t="str">
        <f>IFERROR(VLOOKUP(Table1[[#This Row],[RespondentID]],'All Data'!$A:$CO,91,FALSE),"unknown")</f>
        <v>Black or African American</v>
      </c>
      <c r="AQ204" s="96" t="str">
        <f>IFERROR(VLOOKUP(Table1[[#This Row],[RespondentID]],'All Data'!$A:$CO,92,FALSE),"unknown")</f>
        <v>Hispanic or Latino</v>
      </c>
      <c r="AR204" s="96" t="str">
        <f>IFERROR(VLOOKUP(Table1[[#This Row],[RespondentID]],'All Data'!$A:$CO,93,FALSE),"unknown")</f>
        <v>English, Spanish</v>
      </c>
      <c r="AS204" s="96" t="str">
        <f>IFERROR(VLOOKUP(Table1[[#This Row],[RespondentID]],'All Data'!$A:$CW,94,FALSE),"unknown")</f>
        <v>$75,000 to $125,000</v>
      </c>
      <c r="AT204" s="96" t="str">
        <f>IFERROR(VLOOKUP(Table1[[#This Row],[RespondentID]],'All Data'!$A:$CW,95,FALSE),"unknown")</f>
        <v>Other (please specify)</v>
      </c>
      <c r="AU204" s="96" t="str">
        <f>IFERROR(VLOOKUP(Table1[[#This Row],[RespondentID]],'All Data'!$A:$CW,96,FALSE),"unknown")</f>
        <v>Student</v>
      </c>
      <c r="AV204" s="96" t="str">
        <f>IFERROR(VLOOKUP(Table1[[#This Row],[RespondentID]],'All Data'!$A:$CW,97,FALSE),"unknown")</f>
        <v>Yes</v>
      </c>
      <c r="AW204" s="96" t="str">
        <f>IFERROR(VLOOKUP(Table1[[#This Row],[RespondentID]],'All Data'!$A:$CW,98,FALSE),"unknown")</f>
        <v>Medicare</v>
      </c>
      <c r="AX204" s="96" t="str">
        <f>IFERROR(VLOOKUP(Table1[[#This Row],[RespondentID]],'All Data'!$A:$CW,99,FALSE),"unknown")</f>
        <v>Yes</v>
      </c>
    </row>
    <row r="205" spans="1:50">
      <c r="A205">
        <v>18046503790</v>
      </c>
      <c r="F205" t="s">
        <v>20</v>
      </c>
      <c r="L205" t="s">
        <v>26</v>
      </c>
      <c r="N205" t="s">
        <v>28</v>
      </c>
      <c r="P205">
        <f t="shared" si="54"/>
        <v>3</v>
      </c>
      <c r="Q205">
        <f t="shared" si="55"/>
        <v>1</v>
      </c>
      <c r="R205"/>
      <c r="S205">
        <f t="shared" si="71"/>
        <v>0</v>
      </c>
      <c r="T205">
        <f t="shared" si="56"/>
        <v>0</v>
      </c>
      <c r="U205">
        <f t="shared" si="57"/>
        <v>0</v>
      </c>
      <c r="V205">
        <f t="shared" si="58"/>
        <v>0</v>
      </c>
      <c r="W205">
        <f t="shared" si="59"/>
        <v>1</v>
      </c>
      <c r="X205">
        <f t="shared" si="60"/>
        <v>0</v>
      </c>
      <c r="Y205">
        <f t="shared" si="61"/>
        <v>0</v>
      </c>
      <c r="Z205">
        <f t="shared" si="62"/>
        <v>0</v>
      </c>
      <c r="AA205">
        <f t="shared" si="63"/>
        <v>0</v>
      </c>
      <c r="AB205">
        <f t="shared" si="64"/>
        <v>0</v>
      </c>
      <c r="AC205">
        <f t="shared" si="65"/>
        <v>1</v>
      </c>
      <c r="AD205">
        <f t="shared" si="66"/>
        <v>0</v>
      </c>
      <c r="AE205">
        <f t="shared" si="67"/>
        <v>1</v>
      </c>
      <c r="AF205"/>
      <c r="AG205"/>
      <c r="AH205">
        <f t="shared" si="68"/>
        <v>3</v>
      </c>
      <c r="AI205">
        <f t="shared" si="69"/>
        <v>3</v>
      </c>
      <c r="AJ205" t="str">
        <f t="shared" si="70"/>
        <v>Correct</v>
      </c>
      <c r="AL205" s="96" t="str">
        <f>IFERROR(VLOOKUP(Table1[[#This Row],[RespondentID]],'All Data'!$A:$CO,87,FALSE),"unknown")</f>
        <v>Woman</v>
      </c>
      <c r="AM205" s="96" t="str">
        <f>IFERROR(VLOOKUP(Table1[[#This Row],[RespondentID]],'All Data'!$A:$CO,88,FALSE),"unknown")</f>
        <v>Under 18</v>
      </c>
      <c r="AN205" s="96" t="str">
        <f>IFERROR(VLOOKUP(Table1[[#This Row],[RespondentID]],'All Data'!$A:$CO,89,FALSE),"unknown")</f>
        <v>Suffolk</v>
      </c>
      <c r="AO205" s="96" t="str">
        <f>IFERROR(VLOOKUP(Table1[[#This Row],[RespondentID]],'All Data'!$A:$CO,90,FALSE),"unknown")</f>
        <v>Babylon, 11707</v>
      </c>
      <c r="AP205" s="96" t="str">
        <f>IFERROR(VLOOKUP(Table1[[#This Row],[RespondentID]],'All Data'!$A:$CO,91,FALSE),"unknown")</f>
        <v>Black or African American</v>
      </c>
      <c r="AQ205" s="96" t="str">
        <f>IFERROR(VLOOKUP(Table1[[#This Row],[RespondentID]],'All Data'!$A:$CO,92,FALSE),"unknown")</f>
        <v>Hispanic or Latino</v>
      </c>
      <c r="AR205" s="96" t="str">
        <f>IFERROR(VLOOKUP(Table1[[#This Row],[RespondentID]],'All Data'!$A:$CO,93,FALSE),"unknown")</f>
        <v>Spanish</v>
      </c>
      <c r="AS205" s="96" t="str">
        <f>IFERROR(VLOOKUP(Table1[[#This Row],[RespondentID]],'All Data'!$A:$CW,94,FALSE),"unknown")</f>
        <v>$50,000 to $74,999</v>
      </c>
      <c r="AT205" s="96" t="str">
        <f>IFERROR(VLOOKUP(Table1[[#This Row],[RespondentID]],'All Data'!$A:$CW,95,FALSE),"unknown")</f>
        <v>Some high school</v>
      </c>
      <c r="AU205" s="96" t="str">
        <f>IFERROR(VLOOKUP(Table1[[#This Row],[RespondentID]],'All Data'!$A:$CW,96,FALSE),"unknown")</f>
        <v>Student</v>
      </c>
      <c r="AV205" s="96" t="str">
        <f>IFERROR(VLOOKUP(Table1[[#This Row],[RespondentID]],'All Data'!$A:$CW,97,FALSE),"unknown")</f>
        <v>Yes</v>
      </c>
      <c r="AW205" s="96" t="str">
        <f>IFERROR(VLOOKUP(Table1[[#This Row],[RespondentID]],'All Data'!$A:$CW,98,FALSE),"unknown")</f>
        <v>Medicaid, Medicare, Private/Commercial</v>
      </c>
      <c r="AX205" s="96" t="str">
        <f>IFERROR(VLOOKUP(Table1[[#This Row],[RespondentID]],'All Data'!$A:$CW,99,FALSE),"unknown")</f>
        <v>Yes</v>
      </c>
    </row>
    <row r="206" spans="1:50">
      <c r="A206">
        <v>18046272070</v>
      </c>
      <c r="C206" t="s">
        <v>17</v>
      </c>
      <c r="K206" t="s">
        <v>25</v>
      </c>
      <c r="L206" t="s">
        <v>26</v>
      </c>
      <c r="P206">
        <f t="shared" si="54"/>
        <v>3</v>
      </c>
      <c r="Q206">
        <f t="shared" si="55"/>
        <v>1</v>
      </c>
      <c r="R206"/>
      <c r="S206">
        <f t="shared" si="71"/>
        <v>0</v>
      </c>
      <c r="T206">
        <f t="shared" si="56"/>
        <v>1</v>
      </c>
      <c r="U206">
        <f t="shared" si="57"/>
        <v>0</v>
      </c>
      <c r="V206">
        <f t="shared" si="58"/>
        <v>0</v>
      </c>
      <c r="W206">
        <f t="shared" si="59"/>
        <v>0</v>
      </c>
      <c r="X206">
        <f t="shared" si="60"/>
        <v>0</v>
      </c>
      <c r="Y206">
        <f t="shared" si="61"/>
        <v>0</v>
      </c>
      <c r="Z206">
        <f t="shared" si="62"/>
        <v>0</v>
      </c>
      <c r="AA206">
        <f t="shared" si="63"/>
        <v>0</v>
      </c>
      <c r="AB206">
        <f t="shared" si="64"/>
        <v>1</v>
      </c>
      <c r="AC206">
        <f t="shared" si="65"/>
        <v>1</v>
      </c>
      <c r="AD206">
        <f t="shared" si="66"/>
        <v>0</v>
      </c>
      <c r="AE206">
        <f t="shared" si="67"/>
        <v>0</v>
      </c>
      <c r="AF206"/>
      <c r="AG206"/>
      <c r="AH206">
        <f t="shared" si="68"/>
        <v>3</v>
      </c>
      <c r="AI206">
        <f t="shared" si="69"/>
        <v>3</v>
      </c>
      <c r="AJ206" t="str">
        <f t="shared" si="70"/>
        <v>Correct</v>
      </c>
      <c r="AL206" s="96" t="str">
        <f>IFERROR(VLOOKUP(Table1[[#This Row],[RespondentID]],'All Data'!$A:$CO,87,FALSE),"unknown")</f>
        <v>Woman</v>
      </c>
      <c r="AM206" s="96" t="str">
        <f>IFERROR(VLOOKUP(Table1[[#This Row],[RespondentID]],'All Data'!$A:$CO,88,FALSE),"unknown")</f>
        <v>Under 18</v>
      </c>
      <c r="AN206" s="96" t="str">
        <f>IFERROR(VLOOKUP(Table1[[#This Row],[RespondentID]],'All Data'!$A:$CO,89,FALSE),"unknown")</f>
        <v>Suffolk</v>
      </c>
      <c r="AO206" s="96" t="str">
        <f>IFERROR(VLOOKUP(Table1[[#This Row],[RespondentID]],'All Data'!$A:$CO,90,FALSE),"unknown")</f>
        <v>Centerport, 11721</v>
      </c>
      <c r="AP206" s="96" t="str">
        <f>IFERROR(VLOOKUP(Table1[[#This Row],[RespondentID]],'All Data'!$A:$CO,91,FALSE),"unknown")</f>
        <v>White</v>
      </c>
      <c r="AQ206" s="96" t="str">
        <f>IFERROR(VLOOKUP(Table1[[#This Row],[RespondentID]],'All Data'!$A:$CO,92,FALSE),"unknown")</f>
        <v>Not Hispanic or Latino</v>
      </c>
      <c r="AR206" s="96" t="str">
        <f>IFERROR(VLOOKUP(Table1[[#This Row],[RespondentID]],'All Data'!$A:$CO,93,FALSE),"unknown")</f>
        <v>English</v>
      </c>
      <c r="AS206" s="96" t="str">
        <f>IFERROR(VLOOKUP(Table1[[#This Row],[RespondentID]],'All Data'!$A:$CW,94,FALSE),"unknown")</f>
        <v>Over $125,000</v>
      </c>
      <c r="AT206" s="96" t="str">
        <f>IFERROR(VLOOKUP(Table1[[#This Row],[RespondentID]],'All Data'!$A:$CW,95,FALSE),"unknown")</f>
        <v>Some high school</v>
      </c>
      <c r="AU206" s="96" t="str">
        <f>IFERROR(VLOOKUP(Table1[[#This Row],[RespondentID]],'All Data'!$A:$CW,96,FALSE),"unknown")</f>
        <v>Student</v>
      </c>
      <c r="AV206" s="96" t="str">
        <f>IFERROR(VLOOKUP(Table1[[#This Row],[RespondentID]],'All Data'!$A:$CW,97,FALSE),"unknown")</f>
        <v>Yes</v>
      </c>
      <c r="AW206" s="96" t="str">
        <f>IFERROR(VLOOKUP(Table1[[#This Row],[RespondentID]],'All Data'!$A:$CW,98,FALSE),"unknown")</f>
        <v>Medicaid</v>
      </c>
      <c r="AX206" s="96" t="str">
        <f>IFERROR(VLOOKUP(Table1[[#This Row],[RespondentID]],'All Data'!$A:$CW,99,FALSE),"unknown")</f>
        <v>Yes</v>
      </c>
    </row>
    <row r="207" spans="1:50">
      <c r="A207">
        <v>18046222463</v>
      </c>
      <c r="B207" t="s">
        <v>16</v>
      </c>
      <c r="G207" t="s">
        <v>21</v>
      </c>
      <c r="H207" t="s">
        <v>22</v>
      </c>
      <c r="P207">
        <f t="shared" si="54"/>
        <v>3</v>
      </c>
      <c r="Q207">
        <f t="shared" si="55"/>
        <v>1</v>
      </c>
      <c r="R207"/>
      <c r="S207">
        <f t="shared" si="71"/>
        <v>1</v>
      </c>
      <c r="T207">
        <f t="shared" si="56"/>
        <v>0</v>
      </c>
      <c r="U207">
        <f t="shared" si="57"/>
        <v>0</v>
      </c>
      <c r="V207">
        <f t="shared" si="58"/>
        <v>0</v>
      </c>
      <c r="W207">
        <f t="shared" si="59"/>
        <v>0</v>
      </c>
      <c r="X207">
        <f t="shared" si="60"/>
        <v>1</v>
      </c>
      <c r="Y207">
        <f t="shared" si="61"/>
        <v>1</v>
      </c>
      <c r="Z207">
        <f t="shared" si="62"/>
        <v>0</v>
      </c>
      <c r="AA207">
        <f t="shared" si="63"/>
        <v>0</v>
      </c>
      <c r="AB207">
        <f t="shared" si="64"/>
        <v>0</v>
      </c>
      <c r="AC207">
        <f t="shared" si="65"/>
        <v>0</v>
      </c>
      <c r="AD207">
        <f t="shared" si="66"/>
        <v>0</v>
      </c>
      <c r="AE207">
        <f t="shared" si="67"/>
        <v>0</v>
      </c>
      <c r="AF207"/>
      <c r="AG207"/>
      <c r="AH207">
        <f t="shared" si="68"/>
        <v>3</v>
      </c>
      <c r="AI207">
        <f t="shared" si="69"/>
        <v>3</v>
      </c>
      <c r="AJ207" t="str">
        <f t="shared" si="70"/>
        <v>Correct</v>
      </c>
      <c r="AL207" s="96" t="str">
        <f>IFERROR(VLOOKUP(Table1[[#This Row],[RespondentID]],'All Data'!$A:$CO,87,FALSE),"unknown")</f>
        <v>Woman</v>
      </c>
      <c r="AM207" s="96" t="str">
        <f>IFERROR(VLOOKUP(Table1[[#This Row],[RespondentID]],'All Data'!$A:$CO,88,FALSE),"unknown")</f>
        <v>Under 18</v>
      </c>
      <c r="AN207" s="96" t="str">
        <f>IFERROR(VLOOKUP(Table1[[#This Row],[RespondentID]],'All Data'!$A:$CO,89,FALSE),"unknown")</f>
        <v>Suffolk</v>
      </c>
      <c r="AO207" s="96" t="str">
        <f>IFERROR(VLOOKUP(Table1[[#This Row],[RespondentID]],'All Data'!$A:$CO,90,FALSE),"unknown")</f>
        <v>Middle Island, 11953</v>
      </c>
      <c r="AP207" s="96" t="str">
        <f>IFERROR(VLOOKUP(Table1[[#This Row],[RespondentID]],'All Data'!$A:$CO,91,FALSE),"unknown")</f>
        <v>White</v>
      </c>
      <c r="AQ207" s="96" t="str">
        <f>IFERROR(VLOOKUP(Table1[[#This Row],[RespondentID]],'All Data'!$A:$CO,92,FALSE),"unknown")</f>
        <v>Hispanic or Latino</v>
      </c>
      <c r="AR207" s="96" t="str">
        <f>IFERROR(VLOOKUP(Table1[[#This Row],[RespondentID]],'All Data'!$A:$CO,93,FALSE),"unknown")</f>
        <v>Spanish</v>
      </c>
      <c r="AS207" s="96" t="str">
        <f>IFERROR(VLOOKUP(Table1[[#This Row],[RespondentID]],'All Data'!$A:$CW,94,FALSE),"unknown")</f>
        <v>$35,000 to $49,999</v>
      </c>
      <c r="AT207" s="96" t="str">
        <f>IFERROR(VLOOKUP(Table1[[#This Row],[RespondentID]],'All Data'!$A:$CW,95,FALSE),"unknown")</f>
        <v>Some high school</v>
      </c>
      <c r="AU207" s="96" t="str">
        <f>IFERROR(VLOOKUP(Table1[[#This Row],[RespondentID]],'All Data'!$A:$CW,96,FALSE),"unknown")</f>
        <v>Student</v>
      </c>
      <c r="AV207" s="96" t="str">
        <f>IFERROR(VLOOKUP(Table1[[#This Row],[RespondentID]],'All Data'!$A:$CW,97,FALSE),"unknown")</f>
        <v>Yes</v>
      </c>
      <c r="AW207" s="96" t="str">
        <f>IFERROR(VLOOKUP(Table1[[#This Row],[RespondentID]],'All Data'!$A:$CW,98,FALSE),"unknown")</f>
        <v>Medicare</v>
      </c>
      <c r="AX207" s="96" t="str">
        <f>IFERROR(VLOOKUP(Table1[[#This Row],[RespondentID]],'All Data'!$A:$CW,99,FALSE),"unknown")</f>
        <v>Yes</v>
      </c>
    </row>
    <row r="208" spans="1:50">
      <c r="A208">
        <v>18046203171</v>
      </c>
      <c r="C208" t="s">
        <v>17</v>
      </c>
      <c r="K208" t="s">
        <v>25</v>
      </c>
      <c r="L208" t="s">
        <v>26</v>
      </c>
      <c r="N208" t="s">
        <v>28</v>
      </c>
      <c r="P208">
        <f t="shared" si="54"/>
        <v>4</v>
      </c>
      <c r="Q208">
        <f t="shared" si="55"/>
        <v>0.75</v>
      </c>
      <c r="R208"/>
      <c r="S208">
        <f t="shared" si="71"/>
        <v>0</v>
      </c>
      <c r="T208">
        <f t="shared" si="56"/>
        <v>0.75</v>
      </c>
      <c r="U208">
        <f t="shared" si="57"/>
        <v>0</v>
      </c>
      <c r="V208">
        <f t="shared" si="58"/>
        <v>0</v>
      </c>
      <c r="W208">
        <f t="shared" si="59"/>
        <v>0</v>
      </c>
      <c r="X208">
        <f t="shared" si="60"/>
        <v>0</v>
      </c>
      <c r="Y208">
        <f t="shared" si="61"/>
        <v>0</v>
      </c>
      <c r="Z208">
        <f t="shared" si="62"/>
        <v>0</v>
      </c>
      <c r="AA208">
        <f t="shared" si="63"/>
        <v>0</v>
      </c>
      <c r="AB208">
        <f t="shared" si="64"/>
        <v>0.75</v>
      </c>
      <c r="AC208">
        <f t="shared" si="65"/>
        <v>0.75</v>
      </c>
      <c r="AD208">
        <f t="shared" si="66"/>
        <v>0</v>
      </c>
      <c r="AE208">
        <f t="shared" si="67"/>
        <v>0.75</v>
      </c>
      <c r="AF208"/>
      <c r="AG208"/>
      <c r="AH208">
        <f t="shared" si="68"/>
        <v>3</v>
      </c>
      <c r="AI208">
        <f t="shared" si="69"/>
        <v>4</v>
      </c>
      <c r="AJ208" t="str">
        <f t="shared" si="70"/>
        <v>Correct</v>
      </c>
      <c r="AL208" s="96" t="str">
        <f>IFERROR(VLOOKUP(Table1[[#This Row],[RespondentID]],'All Data'!$A:$CO,87,FALSE),"unknown")</f>
        <v>Woman</v>
      </c>
      <c r="AM208" s="96" t="str">
        <f>IFERROR(VLOOKUP(Table1[[#This Row],[RespondentID]],'All Data'!$A:$CO,88,FALSE),"unknown")</f>
        <v>Under 18</v>
      </c>
      <c r="AN208" s="96" t="str">
        <f>IFERROR(VLOOKUP(Table1[[#This Row],[RespondentID]],'All Data'!$A:$CO,89,FALSE),"unknown")</f>
        <v>Suffolk</v>
      </c>
      <c r="AO208" s="96" t="str">
        <f>IFERROR(VLOOKUP(Table1[[#This Row],[RespondentID]],'All Data'!$A:$CO,90,FALSE),"unknown")</f>
        <v>Greenlawn, 11740</v>
      </c>
      <c r="AP208" s="96" t="str">
        <f>IFERROR(VLOOKUP(Table1[[#This Row],[RespondentID]],'All Data'!$A:$CO,91,FALSE),"unknown")</f>
        <v>White</v>
      </c>
      <c r="AQ208" s="96" t="str">
        <f>IFERROR(VLOOKUP(Table1[[#This Row],[RespondentID]],'All Data'!$A:$CO,92,FALSE),"unknown")</f>
        <v>Not Hispanic or Latino</v>
      </c>
      <c r="AR208" s="96" t="str">
        <f>IFERROR(VLOOKUP(Table1[[#This Row],[RespondentID]],'All Data'!$A:$CO,93,FALSE),"unknown")</f>
        <v>English</v>
      </c>
      <c r="AS208" s="96" t="str">
        <f>IFERROR(VLOOKUP(Table1[[#This Row],[RespondentID]],'All Data'!$A:$CW,94,FALSE),"unknown")</f>
        <v>Over $125,000</v>
      </c>
      <c r="AT208" s="96" t="str">
        <f>IFERROR(VLOOKUP(Table1[[#This Row],[RespondentID]],'All Data'!$A:$CW,95,FALSE),"unknown")</f>
        <v>Some high school</v>
      </c>
      <c r="AU208" s="96" t="str">
        <f>IFERROR(VLOOKUP(Table1[[#This Row],[RespondentID]],'All Data'!$A:$CW,96,FALSE),"unknown")</f>
        <v>Student</v>
      </c>
      <c r="AV208" s="96" t="str">
        <f>IFERROR(VLOOKUP(Table1[[#This Row],[RespondentID]],'All Data'!$A:$CW,97,FALSE),"unknown")</f>
        <v>Yes</v>
      </c>
      <c r="AW208" s="96" t="str">
        <f>IFERROR(VLOOKUP(Table1[[#This Row],[RespondentID]],'All Data'!$A:$CW,98,FALSE),"unknown")</f>
        <v>Private/Commercial</v>
      </c>
      <c r="AX208" s="96" t="str">
        <f>IFERROR(VLOOKUP(Table1[[#This Row],[RespondentID]],'All Data'!$A:$CW,99,FALSE),"unknown")</f>
        <v>Yes</v>
      </c>
    </row>
    <row r="209" spans="1:50">
      <c r="A209">
        <v>18046125067</v>
      </c>
      <c r="E209" t="s">
        <v>19</v>
      </c>
      <c r="H209" t="s">
        <v>22</v>
      </c>
      <c r="N209" t="s">
        <v>28</v>
      </c>
      <c r="P209">
        <f t="shared" si="54"/>
        <v>3</v>
      </c>
      <c r="Q209">
        <f t="shared" si="55"/>
        <v>1</v>
      </c>
      <c r="R209"/>
      <c r="S209">
        <f t="shared" si="71"/>
        <v>0</v>
      </c>
      <c r="T209">
        <f t="shared" si="56"/>
        <v>0</v>
      </c>
      <c r="U209">
        <f t="shared" si="57"/>
        <v>0</v>
      </c>
      <c r="V209">
        <f t="shared" si="58"/>
        <v>1</v>
      </c>
      <c r="W209">
        <f t="shared" si="59"/>
        <v>0</v>
      </c>
      <c r="X209">
        <f t="shared" si="60"/>
        <v>0</v>
      </c>
      <c r="Y209">
        <f t="shared" si="61"/>
        <v>1</v>
      </c>
      <c r="Z209">
        <f t="shared" si="62"/>
        <v>0</v>
      </c>
      <c r="AA209">
        <f t="shared" si="63"/>
        <v>0</v>
      </c>
      <c r="AB209">
        <f t="shared" si="64"/>
        <v>0</v>
      </c>
      <c r="AC209">
        <f t="shared" si="65"/>
        <v>0</v>
      </c>
      <c r="AD209">
        <f t="shared" si="66"/>
        <v>0</v>
      </c>
      <c r="AE209">
        <f t="shared" si="67"/>
        <v>1</v>
      </c>
      <c r="AF209"/>
      <c r="AG209"/>
      <c r="AH209">
        <f t="shared" si="68"/>
        <v>3</v>
      </c>
      <c r="AI209">
        <f t="shared" si="69"/>
        <v>3</v>
      </c>
      <c r="AJ209" t="str">
        <f t="shared" si="70"/>
        <v>Correct</v>
      </c>
      <c r="AL209" s="96" t="str">
        <f>IFERROR(VLOOKUP(Table1[[#This Row],[RespondentID]],'All Data'!$A:$CO,87,FALSE),"unknown")</f>
        <v>Woman</v>
      </c>
      <c r="AM209" s="96" t="str">
        <f>IFERROR(VLOOKUP(Table1[[#This Row],[RespondentID]],'All Data'!$A:$CO,88,FALSE),"unknown")</f>
        <v>Under 18</v>
      </c>
      <c r="AN209" s="96" t="str">
        <f>IFERROR(VLOOKUP(Table1[[#This Row],[RespondentID]],'All Data'!$A:$CO,89,FALSE),"unknown")</f>
        <v>Suffolk</v>
      </c>
      <c r="AO209" s="96" t="str">
        <f>IFERROR(VLOOKUP(Table1[[#This Row],[RespondentID]],'All Data'!$A:$CO,90,FALSE),"unknown")</f>
        <v>Huntington Station, 11746</v>
      </c>
      <c r="AP209" s="96">
        <f>IFERROR(VLOOKUP(Table1[[#This Row],[RespondentID]],'All Data'!$A:$CO,91,FALSE),"unknown")</f>
        <v>0</v>
      </c>
      <c r="AQ209" s="96" t="str">
        <f>IFERROR(VLOOKUP(Table1[[#This Row],[RespondentID]],'All Data'!$A:$CO,92,FALSE),"unknown")</f>
        <v>Hispanic or Latino</v>
      </c>
      <c r="AR209" s="96" t="str">
        <f>IFERROR(VLOOKUP(Table1[[#This Row],[RespondentID]],'All Data'!$A:$CO,93,FALSE),"unknown")</f>
        <v>English, Spanish</v>
      </c>
      <c r="AS209" s="96" t="str">
        <f>IFERROR(VLOOKUP(Table1[[#This Row],[RespondentID]],'All Data'!$A:$CW,94,FALSE),"unknown")</f>
        <v>$35,000 to $49,999</v>
      </c>
      <c r="AT209" s="96" t="str">
        <f>IFERROR(VLOOKUP(Table1[[#This Row],[RespondentID]],'All Data'!$A:$CW,95,FALSE),"unknown")</f>
        <v>Some high school</v>
      </c>
      <c r="AU209" s="96" t="str">
        <f>IFERROR(VLOOKUP(Table1[[#This Row],[RespondentID]],'All Data'!$A:$CW,96,FALSE),"unknown")</f>
        <v>Student</v>
      </c>
      <c r="AV209" s="96" t="str">
        <f>IFERROR(VLOOKUP(Table1[[#This Row],[RespondentID]],'All Data'!$A:$CW,97,FALSE),"unknown")</f>
        <v>Yes</v>
      </c>
      <c r="AW209" s="96" t="str">
        <f>IFERROR(VLOOKUP(Table1[[#This Row],[RespondentID]],'All Data'!$A:$CW,98,FALSE),"unknown")</f>
        <v>Private/Commercial</v>
      </c>
      <c r="AX209" s="96" t="str">
        <f>IFERROR(VLOOKUP(Table1[[#This Row],[RespondentID]],'All Data'!$A:$CW,99,FALSE),"unknown")</f>
        <v>Yes</v>
      </c>
    </row>
    <row r="210" spans="1:50">
      <c r="A210">
        <v>18045028971</v>
      </c>
      <c r="C210" t="s">
        <v>17</v>
      </c>
      <c r="L210" t="s">
        <v>26</v>
      </c>
      <c r="N210" t="s">
        <v>28</v>
      </c>
      <c r="P210">
        <f t="shared" si="54"/>
        <v>3</v>
      </c>
      <c r="Q210">
        <f t="shared" si="55"/>
        <v>1</v>
      </c>
      <c r="R210"/>
      <c r="S210">
        <f t="shared" si="71"/>
        <v>0</v>
      </c>
      <c r="T210">
        <f t="shared" si="56"/>
        <v>1</v>
      </c>
      <c r="U210">
        <f t="shared" si="57"/>
        <v>0</v>
      </c>
      <c r="V210">
        <f t="shared" si="58"/>
        <v>0</v>
      </c>
      <c r="W210">
        <f t="shared" si="59"/>
        <v>0</v>
      </c>
      <c r="X210">
        <f t="shared" si="60"/>
        <v>0</v>
      </c>
      <c r="Y210">
        <f t="shared" si="61"/>
        <v>0</v>
      </c>
      <c r="Z210">
        <f t="shared" si="62"/>
        <v>0</v>
      </c>
      <c r="AA210">
        <f t="shared" si="63"/>
        <v>0</v>
      </c>
      <c r="AB210">
        <f t="shared" si="64"/>
        <v>0</v>
      </c>
      <c r="AC210">
        <f t="shared" si="65"/>
        <v>1</v>
      </c>
      <c r="AD210">
        <f t="shared" si="66"/>
        <v>0</v>
      </c>
      <c r="AE210">
        <f t="shared" si="67"/>
        <v>1</v>
      </c>
      <c r="AF210"/>
      <c r="AG210"/>
      <c r="AH210">
        <f t="shared" si="68"/>
        <v>3</v>
      </c>
      <c r="AI210">
        <f t="shared" si="69"/>
        <v>3</v>
      </c>
      <c r="AJ210" t="str">
        <f t="shared" si="70"/>
        <v>Correct</v>
      </c>
      <c r="AL210" s="96" t="str">
        <f>IFERROR(VLOOKUP(Table1[[#This Row],[RespondentID]],'All Data'!$A:$CO,87,FALSE),"unknown")</f>
        <v>Woman</v>
      </c>
      <c r="AM210" s="96" t="str">
        <f>IFERROR(VLOOKUP(Table1[[#This Row],[RespondentID]],'All Data'!$A:$CO,88,FALSE),"unknown")</f>
        <v>45-54 years</v>
      </c>
      <c r="AN210" s="96" t="str">
        <f>IFERROR(VLOOKUP(Table1[[#This Row],[RespondentID]],'All Data'!$A:$CO,89,FALSE),"unknown")</f>
        <v>Nassau</v>
      </c>
      <c r="AO210" s="96" t="str">
        <f>IFERROR(VLOOKUP(Table1[[#This Row],[RespondentID]],'All Data'!$A:$CO,90,FALSE),"unknown")</f>
        <v>Wantagh, 11793</v>
      </c>
      <c r="AP210" s="96" t="str">
        <f>IFERROR(VLOOKUP(Table1[[#This Row],[RespondentID]],'All Data'!$A:$CO,91,FALSE),"unknown")</f>
        <v>White</v>
      </c>
      <c r="AQ210" s="96" t="str">
        <f>IFERROR(VLOOKUP(Table1[[#This Row],[RespondentID]],'All Data'!$A:$CO,92,FALSE),"unknown")</f>
        <v>Not Hispanic or Latino</v>
      </c>
      <c r="AR210" s="96" t="str">
        <f>IFERROR(VLOOKUP(Table1[[#This Row],[RespondentID]],'All Data'!$A:$CO,93,FALSE),"unknown")</f>
        <v>English</v>
      </c>
      <c r="AS210" s="96" t="str">
        <f>IFERROR(VLOOKUP(Table1[[#This Row],[RespondentID]],'All Data'!$A:$CW,94,FALSE),"unknown")</f>
        <v>Over $125,000</v>
      </c>
      <c r="AT210" s="96" t="str">
        <f>IFERROR(VLOOKUP(Table1[[#This Row],[RespondentID]],'All Data'!$A:$CW,95,FALSE),"unknown")</f>
        <v>Graduate school</v>
      </c>
      <c r="AU210" s="96" t="str">
        <f>IFERROR(VLOOKUP(Table1[[#This Row],[RespondentID]],'All Data'!$A:$CW,96,FALSE),"unknown")</f>
        <v>Employed for wages</v>
      </c>
      <c r="AV210" s="96" t="str">
        <f>IFERROR(VLOOKUP(Table1[[#This Row],[RespondentID]],'All Data'!$A:$CW,97,FALSE),"unknown")</f>
        <v>Yes</v>
      </c>
      <c r="AW210" s="96" t="str">
        <f>IFERROR(VLOOKUP(Table1[[#This Row],[RespondentID]],'All Data'!$A:$CW,98,FALSE),"unknown")</f>
        <v>Private/Commercial</v>
      </c>
      <c r="AX210" s="96" t="str">
        <f>IFERROR(VLOOKUP(Table1[[#This Row],[RespondentID]],'All Data'!$A:$CW,99,FALSE),"unknown")</f>
        <v>Yes</v>
      </c>
    </row>
    <row r="211" spans="1:50">
      <c r="A211">
        <v>18045028754</v>
      </c>
      <c r="G211" t="s">
        <v>21</v>
      </c>
      <c r="K211" t="s">
        <v>25</v>
      </c>
      <c r="L211" t="s">
        <v>26</v>
      </c>
      <c r="P211">
        <f t="shared" si="54"/>
        <v>3</v>
      </c>
      <c r="Q211">
        <f t="shared" si="55"/>
        <v>1</v>
      </c>
      <c r="R211"/>
      <c r="S211">
        <f t="shared" si="71"/>
        <v>0</v>
      </c>
      <c r="T211">
        <f t="shared" si="56"/>
        <v>0</v>
      </c>
      <c r="U211">
        <f t="shared" si="57"/>
        <v>0</v>
      </c>
      <c r="V211">
        <f t="shared" si="58"/>
        <v>0</v>
      </c>
      <c r="W211">
        <f t="shared" si="59"/>
        <v>0</v>
      </c>
      <c r="X211">
        <f t="shared" si="60"/>
        <v>1</v>
      </c>
      <c r="Y211">
        <f t="shared" si="61"/>
        <v>0</v>
      </c>
      <c r="Z211">
        <f t="shared" si="62"/>
        <v>0</v>
      </c>
      <c r="AA211">
        <f t="shared" si="63"/>
        <v>0</v>
      </c>
      <c r="AB211">
        <f t="shared" si="64"/>
        <v>1</v>
      </c>
      <c r="AC211">
        <f t="shared" si="65"/>
        <v>1</v>
      </c>
      <c r="AD211">
        <f t="shared" si="66"/>
        <v>0</v>
      </c>
      <c r="AE211">
        <f t="shared" si="67"/>
        <v>0</v>
      </c>
      <c r="AF211"/>
      <c r="AG211"/>
      <c r="AH211">
        <f t="shared" si="68"/>
        <v>3</v>
      </c>
      <c r="AI211">
        <f t="shared" si="69"/>
        <v>3</v>
      </c>
      <c r="AJ211" t="str">
        <f t="shared" si="70"/>
        <v>Correct</v>
      </c>
      <c r="AL211" s="96" t="str">
        <f>IFERROR(VLOOKUP(Table1[[#This Row],[RespondentID]],'All Data'!$A:$CO,87,FALSE),"unknown")</f>
        <v>Woman</v>
      </c>
      <c r="AM211" s="96" t="str">
        <f>IFERROR(VLOOKUP(Table1[[#This Row],[RespondentID]],'All Data'!$A:$CO,88,FALSE),"unknown")</f>
        <v>55-64 years</v>
      </c>
      <c r="AN211" s="96" t="str">
        <f>IFERROR(VLOOKUP(Table1[[#This Row],[RespondentID]],'All Data'!$A:$CO,89,FALSE),"unknown")</f>
        <v>Nassau</v>
      </c>
      <c r="AO211" s="96" t="str">
        <f>IFERROR(VLOOKUP(Table1[[#This Row],[RespondentID]],'All Data'!$A:$CO,90,FALSE),"unknown")</f>
        <v>Hicksville, 11801</v>
      </c>
      <c r="AP211" s="96" t="str">
        <f>IFERROR(VLOOKUP(Table1[[#This Row],[RespondentID]],'All Data'!$A:$CO,91,FALSE),"unknown")</f>
        <v>White</v>
      </c>
      <c r="AQ211" s="96" t="str">
        <f>IFERROR(VLOOKUP(Table1[[#This Row],[RespondentID]],'All Data'!$A:$CO,92,FALSE),"unknown")</f>
        <v>Not Hispanic or Latino</v>
      </c>
      <c r="AR211" s="96" t="str">
        <f>IFERROR(VLOOKUP(Table1[[#This Row],[RespondentID]],'All Data'!$A:$CO,93,FALSE),"unknown")</f>
        <v>English</v>
      </c>
      <c r="AS211" s="96" t="str">
        <f>IFERROR(VLOOKUP(Table1[[#This Row],[RespondentID]],'All Data'!$A:$CW,94,FALSE),"unknown")</f>
        <v>$75,000 to $125,000</v>
      </c>
      <c r="AT211" s="96" t="str">
        <f>IFERROR(VLOOKUP(Table1[[#This Row],[RespondentID]],'All Data'!$A:$CW,95,FALSE),"unknown")</f>
        <v>Graduate school</v>
      </c>
      <c r="AU211" s="96" t="str">
        <f>IFERROR(VLOOKUP(Table1[[#This Row],[RespondentID]],'All Data'!$A:$CW,96,FALSE),"unknown")</f>
        <v>Employed for wages</v>
      </c>
      <c r="AV211" s="96" t="str">
        <f>IFERROR(VLOOKUP(Table1[[#This Row],[RespondentID]],'All Data'!$A:$CW,97,FALSE),"unknown")</f>
        <v>Yes</v>
      </c>
      <c r="AW211" s="96" t="str">
        <f>IFERROR(VLOOKUP(Table1[[#This Row],[RespondentID]],'All Data'!$A:$CW,98,FALSE),"unknown")</f>
        <v>Private/Commercial</v>
      </c>
      <c r="AX211" s="96" t="str">
        <f>IFERROR(VLOOKUP(Table1[[#This Row],[RespondentID]],'All Data'!$A:$CW,99,FALSE),"unknown")</f>
        <v>Yes</v>
      </c>
    </row>
    <row r="212" spans="1:50">
      <c r="A212">
        <v>18045028639</v>
      </c>
      <c r="E212" t="s">
        <v>19</v>
      </c>
      <c r="K212" t="s">
        <v>25</v>
      </c>
      <c r="L212" t="s">
        <v>26</v>
      </c>
      <c r="P212">
        <f t="shared" si="54"/>
        <v>3</v>
      </c>
      <c r="Q212">
        <f t="shared" si="55"/>
        <v>1</v>
      </c>
      <c r="R212"/>
      <c r="S212">
        <f t="shared" si="71"/>
        <v>0</v>
      </c>
      <c r="T212">
        <f t="shared" si="56"/>
        <v>0</v>
      </c>
      <c r="U212">
        <f t="shared" si="57"/>
        <v>0</v>
      </c>
      <c r="V212">
        <f t="shared" si="58"/>
        <v>1</v>
      </c>
      <c r="W212">
        <f t="shared" si="59"/>
        <v>0</v>
      </c>
      <c r="X212">
        <f t="shared" si="60"/>
        <v>0</v>
      </c>
      <c r="Y212">
        <f t="shared" si="61"/>
        <v>0</v>
      </c>
      <c r="Z212">
        <f t="shared" si="62"/>
        <v>0</v>
      </c>
      <c r="AA212">
        <f t="shared" si="63"/>
        <v>0</v>
      </c>
      <c r="AB212">
        <f t="shared" si="64"/>
        <v>1</v>
      </c>
      <c r="AC212">
        <f t="shared" si="65"/>
        <v>1</v>
      </c>
      <c r="AD212">
        <f t="shared" si="66"/>
        <v>0</v>
      </c>
      <c r="AE212">
        <f t="shared" si="67"/>
        <v>0</v>
      </c>
      <c r="AF212"/>
      <c r="AG212"/>
      <c r="AH212">
        <f t="shared" si="68"/>
        <v>3</v>
      </c>
      <c r="AI212">
        <f t="shared" si="69"/>
        <v>3</v>
      </c>
      <c r="AJ212" t="str">
        <f t="shared" si="70"/>
        <v>Correct</v>
      </c>
      <c r="AL212" s="96" t="str">
        <f>IFERROR(VLOOKUP(Table1[[#This Row],[RespondentID]],'All Data'!$A:$CO,87,FALSE),"unknown")</f>
        <v>Woman</v>
      </c>
      <c r="AM212" s="96" t="str">
        <f>IFERROR(VLOOKUP(Table1[[#This Row],[RespondentID]],'All Data'!$A:$CO,88,FALSE),"unknown")</f>
        <v>45-54 years</v>
      </c>
      <c r="AN212" s="96" t="str">
        <f>IFERROR(VLOOKUP(Table1[[#This Row],[RespondentID]],'All Data'!$A:$CO,89,FALSE),"unknown")</f>
        <v>Nassau</v>
      </c>
      <c r="AO212" s="96" t="str">
        <f>IFERROR(VLOOKUP(Table1[[#This Row],[RespondentID]],'All Data'!$A:$CO,90,FALSE),"unknown")</f>
        <v>Hicksville, 11801</v>
      </c>
      <c r="AP212" s="96" t="str">
        <f>IFERROR(VLOOKUP(Table1[[#This Row],[RespondentID]],'All Data'!$A:$CO,91,FALSE),"unknown")</f>
        <v>White</v>
      </c>
      <c r="AQ212" s="96" t="str">
        <f>IFERROR(VLOOKUP(Table1[[#This Row],[RespondentID]],'All Data'!$A:$CO,92,FALSE),"unknown")</f>
        <v>Not Hispanic or Latino</v>
      </c>
      <c r="AR212" s="96" t="str">
        <f>IFERROR(VLOOKUP(Table1[[#This Row],[RespondentID]],'All Data'!$A:$CO,93,FALSE),"unknown")</f>
        <v>English</v>
      </c>
      <c r="AS212" s="96">
        <f>IFERROR(VLOOKUP(Table1[[#This Row],[RespondentID]],'All Data'!$A:$CW,94,FALSE),"unknown")</f>
        <v>0</v>
      </c>
      <c r="AT212" s="96" t="str">
        <f>IFERROR(VLOOKUP(Table1[[#This Row],[RespondentID]],'All Data'!$A:$CW,95,FALSE),"unknown")</f>
        <v>College graduate</v>
      </c>
      <c r="AU212" s="96" t="str">
        <f>IFERROR(VLOOKUP(Table1[[#This Row],[RespondentID]],'All Data'!$A:$CW,96,FALSE),"unknown")</f>
        <v>Employed for wages</v>
      </c>
      <c r="AV212" s="96" t="str">
        <f>IFERROR(VLOOKUP(Table1[[#This Row],[RespondentID]],'All Data'!$A:$CW,97,FALSE),"unknown")</f>
        <v>Yes</v>
      </c>
      <c r="AW212" s="96" t="str">
        <f>IFERROR(VLOOKUP(Table1[[#This Row],[RespondentID]],'All Data'!$A:$CW,98,FALSE),"unknown")</f>
        <v>Private/Commercial</v>
      </c>
      <c r="AX212" s="96" t="str">
        <f>IFERROR(VLOOKUP(Table1[[#This Row],[RespondentID]],'All Data'!$A:$CW,99,FALSE),"unknown")</f>
        <v>Yes</v>
      </c>
    </row>
    <row r="213" spans="1:50">
      <c r="A213">
        <v>18045028557</v>
      </c>
      <c r="C213" t="s">
        <v>17</v>
      </c>
      <c r="H213" t="s">
        <v>22</v>
      </c>
      <c r="N213" t="s">
        <v>28</v>
      </c>
      <c r="P213">
        <f t="shared" si="54"/>
        <v>3</v>
      </c>
      <c r="Q213">
        <f t="shared" si="55"/>
        <v>1</v>
      </c>
      <c r="R213"/>
      <c r="S213">
        <f t="shared" si="71"/>
        <v>0</v>
      </c>
      <c r="T213">
        <f t="shared" si="56"/>
        <v>1</v>
      </c>
      <c r="U213">
        <f t="shared" si="57"/>
        <v>0</v>
      </c>
      <c r="V213">
        <f t="shared" si="58"/>
        <v>0</v>
      </c>
      <c r="W213">
        <f t="shared" si="59"/>
        <v>0</v>
      </c>
      <c r="X213">
        <f t="shared" si="60"/>
        <v>0</v>
      </c>
      <c r="Y213">
        <f t="shared" si="61"/>
        <v>1</v>
      </c>
      <c r="Z213">
        <f t="shared" si="62"/>
        <v>0</v>
      </c>
      <c r="AA213">
        <f t="shared" si="63"/>
        <v>0</v>
      </c>
      <c r="AB213">
        <f t="shared" si="64"/>
        <v>0</v>
      </c>
      <c r="AC213">
        <f t="shared" si="65"/>
        <v>0</v>
      </c>
      <c r="AD213">
        <f t="shared" si="66"/>
        <v>0</v>
      </c>
      <c r="AE213">
        <f t="shared" si="67"/>
        <v>1</v>
      </c>
      <c r="AF213"/>
      <c r="AG213"/>
      <c r="AH213">
        <f t="shared" si="68"/>
        <v>3</v>
      </c>
      <c r="AI213">
        <f t="shared" si="69"/>
        <v>3</v>
      </c>
      <c r="AJ213" t="str">
        <f t="shared" si="70"/>
        <v>Correct</v>
      </c>
      <c r="AL213" s="96" t="str">
        <f>IFERROR(VLOOKUP(Table1[[#This Row],[RespondentID]],'All Data'!$A:$CO,87,FALSE),"unknown")</f>
        <v>Woman</v>
      </c>
      <c r="AM213" s="96" t="str">
        <f>IFERROR(VLOOKUP(Table1[[#This Row],[RespondentID]],'All Data'!$A:$CO,88,FALSE),"unknown")</f>
        <v>45-54 years</v>
      </c>
      <c r="AN213" s="96" t="str">
        <f>IFERROR(VLOOKUP(Table1[[#This Row],[RespondentID]],'All Data'!$A:$CO,89,FALSE),"unknown")</f>
        <v>Nassau</v>
      </c>
      <c r="AO213" s="96" t="str">
        <f>IFERROR(VLOOKUP(Table1[[#This Row],[RespondentID]],'All Data'!$A:$CO,90,FALSE),"unknown")</f>
        <v>Hicksville, 11801</v>
      </c>
      <c r="AP213" s="96" t="str">
        <f>IFERROR(VLOOKUP(Table1[[#This Row],[RespondentID]],'All Data'!$A:$CO,91,FALSE),"unknown")</f>
        <v>White</v>
      </c>
      <c r="AQ213" s="96" t="str">
        <f>IFERROR(VLOOKUP(Table1[[#This Row],[RespondentID]],'All Data'!$A:$CO,92,FALSE),"unknown")</f>
        <v>Not Hispanic or Latino</v>
      </c>
      <c r="AR213" s="96" t="str">
        <f>IFERROR(VLOOKUP(Table1[[#This Row],[RespondentID]],'All Data'!$A:$CO,93,FALSE),"unknown")</f>
        <v>English</v>
      </c>
      <c r="AS213" s="96">
        <f>IFERROR(VLOOKUP(Table1[[#This Row],[RespondentID]],'All Data'!$A:$CW,94,FALSE),"unknown")</f>
        <v>0</v>
      </c>
      <c r="AT213" s="96" t="str">
        <f>IFERROR(VLOOKUP(Table1[[#This Row],[RespondentID]],'All Data'!$A:$CW,95,FALSE),"unknown")</f>
        <v>Graduate school</v>
      </c>
      <c r="AU213" s="96" t="str">
        <f>IFERROR(VLOOKUP(Table1[[#This Row],[RespondentID]],'All Data'!$A:$CW,96,FALSE),"unknown")</f>
        <v>Employed for wages</v>
      </c>
      <c r="AV213" s="96" t="str">
        <f>IFERROR(VLOOKUP(Table1[[#This Row],[RespondentID]],'All Data'!$A:$CW,97,FALSE),"unknown")</f>
        <v>Yes</v>
      </c>
      <c r="AW213" s="96" t="str">
        <f>IFERROR(VLOOKUP(Table1[[#This Row],[RespondentID]],'All Data'!$A:$CW,98,FALSE),"unknown")</f>
        <v>Private/Commercial</v>
      </c>
      <c r="AX213" s="96" t="str">
        <f>IFERROR(VLOOKUP(Table1[[#This Row],[RespondentID]],'All Data'!$A:$CW,99,FALSE),"unknown")</f>
        <v>Yes</v>
      </c>
    </row>
    <row r="214" spans="1:50">
      <c r="A214">
        <v>18045028484</v>
      </c>
      <c r="C214" t="s">
        <v>17</v>
      </c>
      <c r="M214" t="s">
        <v>27</v>
      </c>
      <c r="P214">
        <f t="shared" si="54"/>
        <v>2</v>
      </c>
      <c r="Q214">
        <f t="shared" si="55"/>
        <v>1.5</v>
      </c>
      <c r="R214"/>
      <c r="S214">
        <f t="shared" si="71"/>
        <v>0</v>
      </c>
      <c r="T214">
        <f t="shared" si="56"/>
        <v>1</v>
      </c>
      <c r="U214">
        <f t="shared" si="57"/>
        <v>0</v>
      </c>
      <c r="V214">
        <f t="shared" si="58"/>
        <v>0</v>
      </c>
      <c r="W214">
        <f t="shared" si="59"/>
        <v>0</v>
      </c>
      <c r="X214">
        <f t="shared" si="60"/>
        <v>0</v>
      </c>
      <c r="Y214">
        <f t="shared" si="61"/>
        <v>0</v>
      </c>
      <c r="Z214">
        <f t="shared" si="62"/>
        <v>0</v>
      </c>
      <c r="AA214">
        <f t="shared" si="63"/>
        <v>0</v>
      </c>
      <c r="AB214">
        <f t="shared" si="64"/>
        <v>0</v>
      </c>
      <c r="AC214">
        <f t="shared" si="65"/>
        <v>0</v>
      </c>
      <c r="AD214">
        <f t="shared" si="66"/>
        <v>1</v>
      </c>
      <c r="AE214">
        <f t="shared" si="67"/>
        <v>0</v>
      </c>
      <c r="AF214"/>
      <c r="AG214"/>
      <c r="AH214">
        <f t="shared" si="68"/>
        <v>2</v>
      </c>
      <c r="AI214">
        <f t="shared" si="69"/>
        <v>2</v>
      </c>
      <c r="AJ214" t="str">
        <f t="shared" si="70"/>
        <v>Correct</v>
      </c>
      <c r="AL214" s="96" t="str">
        <f>IFERROR(VLOOKUP(Table1[[#This Row],[RespondentID]],'All Data'!$A:$CO,87,FALSE),"unknown")</f>
        <v>Woman</v>
      </c>
      <c r="AM214" s="96" t="str">
        <f>IFERROR(VLOOKUP(Table1[[#This Row],[RespondentID]],'All Data'!$A:$CO,88,FALSE),"unknown")</f>
        <v>35-44 years</v>
      </c>
      <c r="AN214" s="96" t="str">
        <f>IFERROR(VLOOKUP(Table1[[#This Row],[RespondentID]],'All Data'!$A:$CO,89,FALSE),"unknown")</f>
        <v>Nassau</v>
      </c>
      <c r="AO214" s="96" t="str">
        <f>IFERROR(VLOOKUP(Table1[[#This Row],[RespondentID]],'All Data'!$A:$CO,90,FALSE),"unknown")</f>
        <v>Plainview, 11803</v>
      </c>
      <c r="AP214" s="96" t="str">
        <f>IFERROR(VLOOKUP(Table1[[#This Row],[RespondentID]],'All Data'!$A:$CO,91,FALSE),"unknown")</f>
        <v>White</v>
      </c>
      <c r="AQ214" s="96" t="str">
        <f>IFERROR(VLOOKUP(Table1[[#This Row],[RespondentID]],'All Data'!$A:$CO,92,FALSE),"unknown")</f>
        <v>Not Hispanic or Latino</v>
      </c>
      <c r="AR214" s="96" t="str">
        <f>IFERROR(VLOOKUP(Table1[[#This Row],[RespondentID]],'All Data'!$A:$CO,93,FALSE),"unknown")</f>
        <v>English</v>
      </c>
      <c r="AS214" s="96" t="str">
        <f>IFERROR(VLOOKUP(Table1[[#This Row],[RespondentID]],'All Data'!$A:$CW,94,FALSE),"unknown")</f>
        <v>Over $125,000</v>
      </c>
      <c r="AT214" s="96" t="str">
        <f>IFERROR(VLOOKUP(Table1[[#This Row],[RespondentID]],'All Data'!$A:$CW,95,FALSE),"unknown")</f>
        <v>Graduate school</v>
      </c>
      <c r="AU214" s="96" t="str">
        <f>IFERROR(VLOOKUP(Table1[[#This Row],[RespondentID]],'All Data'!$A:$CW,96,FALSE),"unknown")</f>
        <v>Employed for wages</v>
      </c>
      <c r="AV214" s="96" t="str">
        <f>IFERROR(VLOOKUP(Table1[[#This Row],[RespondentID]],'All Data'!$A:$CW,97,FALSE),"unknown")</f>
        <v>Yes</v>
      </c>
      <c r="AW214" s="96" t="str">
        <f>IFERROR(VLOOKUP(Table1[[#This Row],[RespondentID]],'All Data'!$A:$CW,98,FALSE),"unknown")</f>
        <v>Private/Commercial</v>
      </c>
      <c r="AX214" s="96" t="str">
        <f>IFERROR(VLOOKUP(Table1[[#This Row],[RespondentID]],'All Data'!$A:$CW,99,FALSE),"unknown")</f>
        <v>Yes</v>
      </c>
    </row>
    <row r="215" spans="1:50">
      <c r="A215">
        <v>18045028396</v>
      </c>
      <c r="C215" t="s">
        <v>17</v>
      </c>
      <c r="K215" t="s">
        <v>25</v>
      </c>
      <c r="N215" t="s">
        <v>28</v>
      </c>
      <c r="P215">
        <f t="shared" si="54"/>
        <v>3</v>
      </c>
      <c r="Q215">
        <f t="shared" si="55"/>
        <v>1</v>
      </c>
      <c r="R215"/>
      <c r="S215">
        <f t="shared" si="71"/>
        <v>0</v>
      </c>
      <c r="T215">
        <f t="shared" si="56"/>
        <v>1</v>
      </c>
      <c r="U215">
        <f t="shared" si="57"/>
        <v>0</v>
      </c>
      <c r="V215">
        <f t="shared" si="58"/>
        <v>0</v>
      </c>
      <c r="W215">
        <f t="shared" si="59"/>
        <v>0</v>
      </c>
      <c r="X215">
        <f t="shared" si="60"/>
        <v>0</v>
      </c>
      <c r="Y215">
        <f t="shared" si="61"/>
        <v>0</v>
      </c>
      <c r="Z215">
        <f t="shared" si="62"/>
        <v>0</v>
      </c>
      <c r="AA215">
        <f t="shared" si="63"/>
        <v>0</v>
      </c>
      <c r="AB215">
        <f t="shared" si="64"/>
        <v>1</v>
      </c>
      <c r="AC215">
        <f t="shared" si="65"/>
        <v>0</v>
      </c>
      <c r="AD215">
        <f t="shared" si="66"/>
        <v>0</v>
      </c>
      <c r="AE215">
        <f t="shared" si="67"/>
        <v>1</v>
      </c>
      <c r="AF215"/>
      <c r="AG215"/>
      <c r="AH215">
        <f t="shared" si="68"/>
        <v>3</v>
      </c>
      <c r="AI215">
        <f t="shared" si="69"/>
        <v>3</v>
      </c>
      <c r="AJ215" t="str">
        <f t="shared" si="70"/>
        <v>Correct</v>
      </c>
      <c r="AL215" s="96" t="str">
        <f>IFERROR(VLOOKUP(Table1[[#This Row],[RespondentID]],'All Data'!$A:$CO,87,FALSE),"unknown")</f>
        <v>Woman</v>
      </c>
      <c r="AM215" s="96" t="str">
        <f>IFERROR(VLOOKUP(Table1[[#This Row],[RespondentID]],'All Data'!$A:$CO,88,FALSE),"unknown")</f>
        <v>45-54 years</v>
      </c>
      <c r="AN215" s="96" t="str">
        <f>IFERROR(VLOOKUP(Table1[[#This Row],[RespondentID]],'All Data'!$A:$CO,89,FALSE),"unknown")</f>
        <v>Nassau</v>
      </c>
      <c r="AO215" s="96" t="str">
        <f>IFERROR(VLOOKUP(Table1[[#This Row],[RespondentID]],'All Data'!$A:$CO,90,FALSE),"unknown")</f>
        <v>Plainview, 11803</v>
      </c>
      <c r="AP215" s="96" t="str">
        <f>IFERROR(VLOOKUP(Table1[[#This Row],[RespondentID]],'All Data'!$A:$CO,91,FALSE),"unknown")</f>
        <v>White</v>
      </c>
      <c r="AQ215" s="96" t="str">
        <f>IFERROR(VLOOKUP(Table1[[#This Row],[RespondentID]],'All Data'!$A:$CO,92,FALSE),"unknown")</f>
        <v>Not Hispanic or Latino</v>
      </c>
      <c r="AR215" s="96" t="str">
        <f>IFERROR(VLOOKUP(Table1[[#This Row],[RespondentID]],'All Data'!$A:$CO,93,FALSE),"unknown")</f>
        <v>English</v>
      </c>
      <c r="AS215" s="96" t="str">
        <f>IFERROR(VLOOKUP(Table1[[#This Row],[RespondentID]],'All Data'!$A:$CW,94,FALSE),"unknown")</f>
        <v>Over $125,000</v>
      </c>
      <c r="AT215" s="96" t="str">
        <f>IFERROR(VLOOKUP(Table1[[#This Row],[RespondentID]],'All Data'!$A:$CW,95,FALSE),"unknown")</f>
        <v>Graduate school</v>
      </c>
      <c r="AU215" s="96" t="str">
        <f>IFERROR(VLOOKUP(Table1[[#This Row],[RespondentID]],'All Data'!$A:$CW,96,FALSE),"unknown")</f>
        <v>Employed for wages</v>
      </c>
      <c r="AV215" s="96" t="str">
        <f>IFERROR(VLOOKUP(Table1[[#This Row],[RespondentID]],'All Data'!$A:$CW,97,FALSE),"unknown")</f>
        <v>Yes</v>
      </c>
      <c r="AW215" s="96" t="str">
        <f>IFERROR(VLOOKUP(Table1[[#This Row],[RespondentID]],'All Data'!$A:$CW,98,FALSE),"unknown")</f>
        <v>Private/Commercial</v>
      </c>
      <c r="AX215" s="96" t="str">
        <f>IFERROR(VLOOKUP(Table1[[#This Row],[RespondentID]],'All Data'!$A:$CW,99,FALSE),"unknown")</f>
        <v>Yes</v>
      </c>
    </row>
    <row r="216" spans="1:50">
      <c r="A216">
        <v>18045028286</v>
      </c>
      <c r="C216" t="s">
        <v>17</v>
      </c>
      <c r="K216" t="s">
        <v>25</v>
      </c>
      <c r="N216" t="s">
        <v>28</v>
      </c>
      <c r="P216">
        <f t="shared" si="54"/>
        <v>3</v>
      </c>
      <c r="Q216">
        <f t="shared" si="55"/>
        <v>1</v>
      </c>
      <c r="R216"/>
      <c r="S216">
        <f t="shared" si="71"/>
        <v>0</v>
      </c>
      <c r="T216">
        <f t="shared" si="56"/>
        <v>1</v>
      </c>
      <c r="U216">
        <f t="shared" si="57"/>
        <v>0</v>
      </c>
      <c r="V216">
        <f t="shared" si="58"/>
        <v>0</v>
      </c>
      <c r="W216">
        <f t="shared" si="59"/>
        <v>0</v>
      </c>
      <c r="X216">
        <f t="shared" si="60"/>
        <v>0</v>
      </c>
      <c r="Y216">
        <f t="shared" si="61"/>
        <v>0</v>
      </c>
      <c r="Z216">
        <f t="shared" si="62"/>
        <v>0</v>
      </c>
      <c r="AA216">
        <f t="shared" si="63"/>
        <v>0</v>
      </c>
      <c r="AB216">
        <f t="shared" si="64"/>
        <v>1</v>
      </c>
      <c r="AC216">
        <f t="shared" si="65"/>
        <v>0</v>
      </c>
      <c r="AD216">
        <f t="shared" si="66"/>
        <v>0</v>
      </c>
      <c r="AE216">
        <f t="shared" si="67"/>
        <v>1</v>
      </c>
      <c r="AF216"/>
      <c r="AG216"/>
      <c r="AH216">
        <f t="shared" si="68"/>
        <v>3</v>
      </c>
      <c r="AI216">
        <f t="shared" si="69"/>
        <v>3</v>
      </c>
      <c r="AJ216" t="str">
        <f t="shared" si="70"/>
        <v>Correct</v>
      </c>
      <c r="AL216" s="96" t="str">
        <f>IFERROR(VLOOKUP(Table1[[#This Row],[RespondentID]],'All Data'!$A:$CO,87,FALSE),"unknown")</f>
        <v>Woman</v>
      </c>
      <c r="AM216" s="96" t="str">
        <f>IFERROR(VLOOKUP(Table1[[#This Row],[RespondentID]],'All Data'!$A:$CO,88,FALSE),"unknown")</f>
        <v>45-54 years</v>
      </c>
      <c r="AN216" s="96" t="str">
        <f>IFERROR(VLOOKUP(Table1[[#This Row],[RespondentID]],'All Data'!$A:$CO,89,FALSE),"unknown")</f>
        <v>Suffolk</v>
      </c>
      <c r="AO216" s="96" t="str">
        <f>IFERROR(VLOOKUP(Table1[[#This Row],[RespondentID]],'All Data'!$A:$CO,90,FALSE),"unknown")</f>
        <v>Setauket, 11733</v>
      </c>
      <c r="AP216" s="96" t="str">
        <f>IFERROR(VLOOKUP(Table1[[#This Row],[RespondentID]],'All Data'!$A:$CO,91,FALSE),"unknown")</f>
        <v>White</v>
      </c>
      <c r="AQ216" s="96" t="str">
        <f>IFERROR(VLOOKUP(Table1[[#This Row],[RespondentID]],'All Data'!$A:$CO,92,FALSE),"unknown")</f>
        <v>Hispanic or Latino</v>
      </c>
      <c r="AR216" s="96" t="str">
        <f>IFERROR(VLOOKUP(Table1[[#This Row],[RespondentID]],'All Data'!$A:$CO,93,FALSE),"unknown")</f>
        <v>English</v>
      </c>
      <c r="AS216" s="96" t="str">
        <f>IFERROR(VLOOKUP(Table1[[#This Row],[RespondentID]],'All Data'!$A:$CW,94,FALSE),"unknown")</f>
        <v>Over $125,000</v>
      </c>
      <c r="AT216" s="96" t="str">
        <f>IFERROR(VLOOKUP(Table1[[#This Row],[RespondentID]],'All Data'!$A:$CW,95,FALSE),"unknown")</f>
        <v>Graduate school</v>
      </c>
      <c r="AU216" s="96" t="str">
        <f>IFERROR(VLOOKUP(Table1[[#This Row],[RespondentID]],'All Data'!$A:$CW,96,FALSE),"unknown")</f>
        <v>Employed for wages</v>
      </c>
      <c r="AV216" s="96" t="str">
        <f>IFERROR(VLOOKUP(Table1[[#This Row],[RespondentID]],'All Data'!$A:$CW,97,FALSE),"unknown")</f>
        <v>Yes</v>
      </c>
      <c r="AW216" s="96" t="str">
        <f>IFERROR(VLOOKUP(Table1[[#This Row],[RespondentID]],'All Data'!$A:$CW,98,FALSE),"unknown")</f>
        <v>Private/Commercial</v>
      </c>
      <c r="AX216" s="96" t="str">
        <f>IFERROR(VLOOKUP(Table1[[#This Row],[RespondentID]],'All Data'!$A:$CW,99,FALSE),"unknown")</f>
        <v>Yes</v>
      </c>
    </row>
    <row r="217" spans="1:50">
      <c r="A217">
        <v>18045028186</v>
      </c>
      <c r="C217" t="s">
        <v>17</v>
      </c>
      <c r="I217" t="s">
        <v>23</v>
      </c>
      <c r="K217" t="s">
        <v>25</v>
      </c>
      <c r="L217" t="s">
        <v>26</v>
      </c>
      <c r="P217">
        <f t="shared" si="54"/>
        <v>4</v>
      </c>
      <c r="Q217">
        <f t="shared" si="55"/>
        <v>0.75</v>
      </c>
      <c r="R217"/>
      <c r="S217">
        <f t="shared" si="71"/>
        <v>0</v>
      </c>
      <c r="T217">
        <f t="shared" si="56"/>
        <v>0.75</v>
      </c>
      <c r="U217">
        <f t="shared" si="57"/>
        <v>0</v>
      </c>
      <c r="V217">
        <f t="shared" si="58"/>
        <v>0</v>
      </c>
      <c r="W217">
        <f t="shared" si="59"/>
        <v>0</v>
      </c>
      <c r="X217">
        <f t="shared" si="60"/>
        <v>0</v>
      </c>
      <c r="Y217">
        <f t="shared" si="61"/>
        <v>0</v>
      </c>
      <c r="Z217">
        <f t="shared" si="62"/>
        <v>0.75</v>
      </c>
      <c r="AA217">
        <f t="shared" si="63"/>
        <v>0</v>
      </c>
      <c r="AB217">
        <f t="shared" si="64"/>
        <v>0.75</v>
      </c>
      <c r="AC217">
        <f t="shared" si="65"/>
        <v>0.75</v>
      </c>
      <c r="AD217">
        <f t="shared" si="66"/>
        <v>0</v>
      </c>
      <c r="AE217">
        <f t="shared" si="67"/>
        <v>0</v>
      </c>
      <c r="AF217"/>
      <c r="AG217"/>
      <c r="AH217">
        <f t="shared" si="68"/>
        <v>3</v>
      </c>
      <c r="AI217">
        <f t="shared" si="69"/>
        <v>4</v>
      </c>
      <c r="AJ217" t="str">
        <f t="shared" si="70"/>
        <v>Correct</v>
      </c>
      <c r="AL217" s="96" t="str">
        <f>IFERROR(VLOOKUP(Table1[[#This Row],[RespondentID]],'All Data'!$A:$CO,87,FALSE),"unknown")</f>
        <v>Woman</v>
      </c>
      <c r="AM217" s="96" t="str">
        <f>IFERROR(VLOOKUP(Table1[[#This Row],[RespondentID]],'All Data'!$A:$CO,88,FALSE),"unknown")</f>
        <v>55-64 years</v>
      </c>
      <c r="AN217" s="96" t="str">
        <f>IFERROR(VLOOKUP(Table1[[#This Row],[RespondentID]],'All Data'!$A:$CO,89,FALSE),"unknown")</f>
        <v>Nassau</v>
      </c>
      <c r="AO217" s="96" t="str">
        <f>IFERROR(VLOOKUP(Table1[[#This Row],[RespondentID]],'All Data'!$A:$CO,90,FALSE),"unknown")</f>
        <v>Massapequa, 11758</v>
      </c>
      <c r="AP217" s="96" t="str">
        <f>IFERROR(VLOOKUP(Table1[[#This Row],[RespondentID]],'All Data'!$A:$CO,91,FALSE),"unknown")</f>
        <v>White</v>
      </c>
      <c r="AQ217" s="96" t="str">
        <f>IFERROR(VLOOKUP(Table1[[#This Row],[RespondentID]],'All Data'!$A:$CO,92,FALSE),"unknown")</f>
        <v>Not Hispanic or Latino</v>
      </c>
      <c r="AR217" s="96" t="str">
        <f>IFERROR(VLOOKUP(Table1[[#This Row],[RespondentID]],'All Data'!$A:$CO,93,FALSE),"unknown")</f>
        <v>English</v>
      </c>
      <c r="AS217" s="96" t="str">
        <f>IFERROR(VLOOKUP(Table1[[#This Row],[RespondentID]],'All Data'!$A:$CW,94,FALSE),"unknown")</f>
        <v>Over $125,000</v>
      </c>
      <c r="AT217" s="96" t="str">
        <f>IFERROR(VLOOKUP(Table1[[#This Row],[RespondentID]],'All Data'!$A:$CW,95,FALSE),"unknown")</f>
        <v>Graduate school</v>
      </c>
      <c r="AU217" s="96" t="str">
        <f>IFERROR(VLOOKUP(Table1[[#This Row],[RespondentID]],'All Data'!$A:$CW,96,FALSE),"unknown")</f>
        <v>Employed for wages</v>
      </c>
      <c r="AV217" s="96" t="str">
        <f>IFERROR(VLOOKUP(Table1[[#This Row],[RespondentID]],'All Data'!$A:$CW,97,FALSE),"unknown")</f>
        <v>Yes</v>
      </c>
      <c r="AW217" s="96" t="str">
        <f>IFERROR(VLOOKUP(Table1[[#This Row],[RespondentID]],'All Data'!$A:$CW,98,FALSE),"unknown")</f>
        <v>Private/Commercial</v>
      </c>
      <c r="AX217" s="96" t="str">
        <f>IFERROR(VLOOKUP(Table1[[#This Row],[RespondentID]],'All Data'!$A:$CW,99,FALSE),"unknown")</f>
        <v>Yes</v>
      </c>
    </row>
    <row r="218" spans="1:50">
      <c r="A218">
        <v>18045028094</v>
      </c>
      <c r="C218" t="s">
        <v>17</v>
      </c>
      <c r="D218" t="s">
        <v>18</v>
      </c>
      <c r="N218" t="s">
        <v>28</v>
      </c>
      <c r="P218">
        <f t="shared" si="54"/>
        <v>3</v>
      </c>
      <c r="Q218">
        <f t="shared" si="55"/>
        <v>1</v>
      </c>
      <c r="R218"/>
      <c r="S218">
        <f t="shared" si="71"/>
        <v>0</v>
      </c>
      <c r="T218">
        <f t="shared" si="56"/>
        <v>1</v>
      </c>
      <c r="U218">
        <f t="shared" si="57"/>
        <v>1</v>
      </c>
      <c r="V218">
        <f t="shared" si="58"/>
        <v>0</v>
      </c>
      <c r="W218">
        <f t="shared" si="59"/>
        <v>0</v>
      </c>
      <c r="X218">
        <f t="shared" si="60"/>
        <v>0</v>
      </c>
      <c r="Y218">
        <f t="shared" si="61"/>
        <v>0</v>
      </c>
      <c r="Z218">
        <f t="shared" si="62"/>
        <v>0</v>
      </c>
      <c r="AA218">
        <f t="shared" si="63"/>
        <v>0</v>
      </c>
      <c r="AB218">
        <f t="shared" si="64"/>
        <v>0</v>
      </c>
      <c r="AC218">
        <f t="shared" si="65"/>
        <v>0</v>
      </c>
      <c r="AD218">
        <f t="shared" si="66"/>
        <v>0</v>
      </c>
      <c r="AE218">
        <f t="shared" si="67"/>
        <v>1</v>
      </c>
      <c r="AF218"/>
      <c r="AG218"/>
      <c r="AH218">
        <f t="shared" si="68"/>
        <v>3</v>
      </c>
      <c r="AI218">
        <f t="shared" si="69"/>
        <v>3</v>
      </c>
      <c r="AJ218" t="str">
        <f t="shared" si="70"/>
        <v>Correct</v>
      </c>
      <c r="AL218" s="96" t="str">
        <f>IFERROR(VLOOKUP(Table1[[#This Row],[RespondentID]],'All Data'!$A:$CO,87,FALSE),"unknown")</f>
        <v>Woman</v>
      </c>
      <c r="AM218" s="96" t="str">
        <f>IFERROR(VLOOKUP(Table1[[#This Row],[RespondentID]],'All Data'!$A:$CO,88,FALSE),"unknown")</f>
        <v>45-54 years</v>
      </c>
      <c r="AN218" s="96" t="str">
        <f>IFERROR(VLOOKUP(Table1[[#This Row],[RespondentID]],'All Data'!$A:$CO,89,FALSE),"unknown")</f>
        <v>Suffolk</v>
      </c>
      <c r="AO218" s="96" t="str">
        <f>IFERROR(VLOOKUP(Table1[[#This Row],[RespondentID]],'All Data'!$A:$CO,90,FALSE),"unknown")</f>
        <v>Huntington Station, 11746</v>
      </c>
      <c r="AP218" s="96" t="str">
        <f>IFERROR(VLOOKUP(Table1[[#This Row],[RespondentID]],'All Data'!$A:$CO,91,FALSE),"unknown")</f>
        <v>White</v>
      </c>
      <c r="AQ218" s="96" t="str">
        <f>IFERROR(VLOOKUP(Table1[[#This Row],[RespondentID]],'All Data'!$A:$CO,92,FALSE),"unknown")</f>
        <v>Not Hispanic or Latino</v>
      </c>
      <c r="AR218" s="96" t="str">
        <f>IFERROR(VLOOKUP(Table1[[#This Row],[RespondentID]],'All Data'!$A:$CO,93,FALSE),"unknown")</f>
        <v>English</v>
      </c>
      <c r="AS218" s="96" t="str">
        <f>IFERROR(VLOOKUP(Table1[[#This Row],[RespondentID]],'All Data'!$A:$CW,94,FALSE),"unknown")</f>
        <v>Over $125,000</v>
      </c>
      <c r="AT218" s="96" t="str">
        <f>IFERROR(VLOOKUP(Table1[[#This Row],[RespondentID]],'All Data'!$A:$CW,95,FALSE),"unknown")</f>
        <v>Graduate school</v>
      </c>
      <c r="AU218" s="96" t="str">
        <f>IFERROR(VLOOKUP(Table1[[#This Row],[RespondentID]],'All Data'!$A:$CW,96,FALSE),"unknown")</f>
        <v>Employed for wages</v>
      </c>
      <c r="AV218" s="96" t="str">
        <f>IFERROR(VLOOKUP(Table1[[#This Row],[RespondentID]],'All Data'!$A:$CW,97,FALSE),"unknown")</f>
        <v>Yes</v>
      </c>
      <c r="AW218" s="96" t="str">
        <f>IFERROR(VLOOKUP(Table1[[#This Row],[RespondentID]],'All Data'!$A:$CW,98,FALSE),"unknown")</f>
        <v>Private/Commercial</v>
      </c>
      <c r="AX218" s="96" t="str">
        <f>IFERROR(VLOOKUP(Table1[[#This Row],[RespondentID]],'All Data'!$A:$CW,99,FALSE),"unknown")</f>
        <v>Yes</v>
      </c>
    </row>
    <row r="219" spans="1:50">
      <c r="A219">
        <v>18045028016</v>
      </c>
      <c r="C219" t="s">
        <v>17</v>
      </c>
      <c r="K219" t="s">
        <v>25</v>
      </c>
      <c r="N219" t="s">
        <v>28</v>
      </c>
      <c r="P219">
        <f t="shared" si="54"/>
        <v>3</v>
      </c>
      <c r="Q219">
        <f t="shared" si="55"/>
        <v>1</v>
      </c>
      <c r="R219"/>
      <c r="S219">
        <f t="shared" si="71"/>
        <v>0</v>
      </c>
      <c r="T219">
        <f t="shared" si="56"/>
        <v>1</v>
      </c>
      <c r="U219">
        <f t="shared" si="57"/>
        <v>0</v>
      </c>
      <c r="V219">
        <f t="shared" si="58"/>
        <v>0</v>
      </c>
      <c r="W219">
        <f t="shared" si="59"/>
        <v>0</v>
      </c>
      <c r="X219">
        <f t="shared" si="60"/>
        <v>0</v>
      </c>
      <c r="Y219">
        <f t="shared" si="61"/>
        <v>0</v>
      </c>
      <c r="Z219">
        <f t="shared" si="62"/>
        <v>0</v>
      </c>
      <c r="AA219">
        <f t="shared" si="63"/>
        <v>0</v>
      </c>
      <c r="AB219">
        <f t="shared" si="64"/>
        <v>1</v>
      </c>
      <c r="AC219">
        <f t="shared" si="65"/>
        <v>0</v>
      </c>
      <c r="AD219">
        <f t="shared" si="66"/>
        <v>0</v>
      </c>
      <c r="AE219">
        <f t="shared" si="67"/>
        <v>1</v>
      </c>
      <c r="AF219"/>
      <c r="AG219"/>
      <c r="AH219">
        <f t="shared" si="68"/>
        <v>3</v>
      </c>
      <c r="AI219">
        <f t="shared" si="69"/>
        <v>3</v>
      </c>
      <c r="AJ219" t="str">
        <f t="shared" si="70"/>
        <v>Correct</v>
      </c>
      <c r="AL219" s="96" t="str">
        <f>IFERROR(VLOOKUP(Table1[[#This Row],[RespondentID]],'All Data'!$A:$CO,87,FALSE),"unknown")</f>
        <v>Woman</v>
      </c>
      <c r="AM219" s="96" t="str">
        <f>IFERROR(VLOOKUP(Table1[[#This Row],[RespondentID]],'All Data'!$A:$CO,88,FALSE),"unknown")</f>
        <v>65+ years</v>
      </c>
      <c r="AN219" s="96" t="str">
        <f>IFERROR(VLOOKUP(Table1[[#This Row],[RespondentID]],'All Data'!$A:$CO,89,FALSE),"unknown")</f>
        <v>Nassau</v>
      </c>
      <c r="AO219" s="96" t="str">
        <f>IFERROR(VLOOKUP(Table1[[#This Row],[RespondentID]],'All Data'!$A:$CO,90,FALSE),"unknown")</f>
        <v>Hicksville, 11801</v>
      </c>
      <c r="AP219" s="96" t="str">
        <f>IFERROR(VLOOKUP(Table1[[#This Row],[RespondentID]],'All Data'!$A:$CO,91,FALSE),"unknown")</f>
        <v>White</v>
      </c>
      <c r="AQ219" s="96" t="str">
        <f>IFERROR(VLOOKUP(Table1[[#This Row],[RespondentID]],'All Data'!$A:$CO,92,FALSE),"unknown")</f>
        <v>Not Hispanic or Latino</v>
      </c>
      <c r="AR219" s="96" t="str">
        <f>IFERROR(VLOOKUP(Table1[[#This Row],[RespondentID]],'All Data'!$A:$CO,93,FALSE),"unknown")</f>
        <v>English</v>
      </c>
      <c r="AS219" s="96" t="str">
        <f>IFERROR(VLOOKUP(Table1[[#This Row],[RespondentID]],'All Data'!$A:$CW,94,FALSE),"unknown")</f>
        <v>$75,000 to $125,000</v>
      </c>
      <c r="AT219" s="96" t="str">
        <f>IFERROR(VLOOKUP(Table1[[#This Row],[RespondentID]],'All Data'!$A:$CW,95,FALSE),"unknown")</f>
        <v>High school graduate</v>
      </c>
      <c r="AU219" s="96" t="str">
        <f>IFERROR(VLOOKUP(Table1[[#This Row],[RespondentID]],'All Data'!$A:$CW,96,FALSE),"unknown")</f>
        <v>Employed for wages</v>
      </c>
      <c r="AV219" s="96" t="str">
        <f>IFERROR(VLOOKUP(Table1[[#This Row],[RespondentID]],'All Data'!$A:$CW,97,FALSE),"unknown")</f>
        <v>Yes</v>
      </c>
      <c r="AW219" s="96" t="str">
        <f>IFERROR(VLOOKUP(Table1[[#This Row],[RespondentID]],'All Data'!$A:$CW,98,FALSE),"unknown")</f>
        <v>Private/Commercial</v>
      </c>
      <c r="AX219" s="96" t="str">
        <f>IFERROR(VLOOKUP(Table1[[#This Row],[RespondentID]],'All Data'!$A:$CW,99,FALSE),"unknown")</f>
        <v>Yes</v>
      </c>
    </row>
    <row r="220" spans="1:50">
      <c r="A220">
        <v>18045027912</v>
      </c>
      <c r="C220" t="s">
        <v>17</v>
      </c>
      <c r="K220" t="s">
        <v>25</v>
      </c>
      <c r="L220" t="s">
        <v>26</v>
      </c>
      <c r="P220">
        <f t="shared" si="54"/>
        <v>3</v>
      </c>
      <c r="Q220">
        <f t="shared" si="55"/>
        <v>1</v>
      </c>
      <c r="R220"/>
      <c r="S220">
        <f t="shared" si="71"/>
        <v>0</v>
      </c>
      <c r="T220">
        <f t="shared" si="56"/>
        <v>1</v>
      </c>
      <c r="U220">
        <f t="shared" si="57"/>
        <v>0</v>
      </c>
      <c r="V220">
        <f t="shared" si="58"/>
        <v>0</v>
      </c>
      <c r="W220">
        <f t="shared" si="59"/>
        <v>0</v>
      </c>
      <c r="X220">
        <f t="shared" si="60"/>
        <v>0</v>
      </c>
      <c r="Y220">
        <f t="shared" si="61"/>
        <v>0</v>
      </c>
      <c r="Z220">
        <f t="shared" si="62"/>
        <v>0</v>
      </c>
      <c r="AA220">
        <f t="shared" si="63"/>
        <v>0</v>
      </c>
      <c r="AB220">
        <f t="shared" si="64"/>
        <v>1</v>
      </c>
      <c r="AC220">
        <f t="shared" si="65"/>
        <v>1</v>
      </c>
      <c r="AD220">
        <f t="shared" si="66"/>
        <v>0</v>
      </c>
      <c r="AE220">
        <f t="shared" si="67"/>
        <v>0</v>
      </c>
      <c r="AF220"/>
      <c r="AG220"/>
      <c r="AH220">
        <f t="shared" si="68"/>
        <v>3</v>
      </c>
      <c r="AI220">
        <f t="shared" si="69"/>
        <v>3</v>
      </c>
      <c r="AJ220" t="str">
        <f t="shared" si="70"/>
        <v>Correct</v>
      </c>
      <c r="AL220" s="96" t="str">
        <f>IFERROR(VLOOKUP(Table1[[#This Row],[RespondentID]],'All Data'!$A:$CO,87,FALSE),"unknown")</f>
        <v>Woman</v>
      </c>
      <c r="AM220" s="96" t="str">
        <f>IFERROR(VLOOKUP(Table1[[#This Row],[RespondentID]],'All Data'!$A:$CO,88,FALSE),"unknown")</f>
        <v>65+ years</v>
      </c>
      <c r="AN220" s="96" t="str">
        <f>IFERROR(VLOOKUP(Table1[[#This Row],[RespondentID]],'All Data'!$A:$CO,89,FALSE),"unknown")</f>
        <v>Nassau</v>
      </c>
      <c r="AO220" s="96" t="str">
        <f>IFERROR(VLOOKUP(Table1[[#This Row],[RespondentID]],'All Data'!$A:$CO,90,FALSE),"unknown")</f>
        <v>Plainview, 11803</v>
      </c>
      <c r="AP220" s="96" t="str">
        <f>IFERROR(VLOOKUP(Table1[[#This Row],[RespondentID]],'All Data'!$A:$CO,91,FALSE),"unknown")</f>
        <v>White</v>
      </c>
      <c r="AQ220" s="96" t="str">
        <f>IFERROR(VLOOKUP(Table1[[#This Row],[RespondentID]],'All Data'!$A:$CO,92,FALSE),"unknown")</f>
        <v>Not Hispanic or Latino</v>
      </c>
      <c r="AR220" s="96" t="str">
        <f>IFERROR(VLOOKUP(Table1[[#This Row],[RespondentID]],'All Data'!$A:$CO,93,FALSE),"unknown")</f>
        <v>English</v>
      </c>
      <c r="AS220" s="96" t="str">
        <f>IFERROR(VLOOKUP(Table1[[#This Row],[RespondentID]],'All Data'!$A:$CW,94,FALSE),"unknown")</f>
        <v>$50,000 to $74,999</v>
      </c>
      <c r="AT220" s="96" t="str">
        <f>IFERROR(VLOOKUP(Table1[[#This Row],[RespondentID]],'All Data'!$A:$CW,95,FALSE),"unknown")</f>
        <v>College graduate</v>
      </c>
      <c r="AU220" s="96" t="str">
        <f>IFERROR(VLOOKUP(Table1[[#This Row],[RespondentID]],'All Data'!$A:$CW,96,FALSE),"unknown")</f>
        <v>Employed for wages</v>
      </c>
      <c r="AV220" s="96" t="str">
        <f>IFERROR(VLOOKUP(Table1[[#This Row],[RespondentID]],'All Data'!$A:$CW,97,FALSE),"unknown")</f>
        <v>Yes</v>
      </c>
      <c r="AW220" s="96" t="str">
        <f>IFERROR(VLOOKUP(Table1[[#This Row],[RespondentID]],'All Data'!$A:$CW,98,FALSE),"unknown")</f>
        <v>Medicare, Private/Commercial</v>
      </c>
      <c r="AX220" s="96" t="str">
        <f>IFERROR(VLOOKUP(Table1[[#This Row],[RespondentID]],'All Data'!$A:$CW,99,FALSE),"unknown")</f>
        <v>Yes</v>
      </c>
    </row>
    <row r="221" spans="1:50">
      <c r="A221">
        <v>18045027813</v>
      </c>
      <c r="D221" t="s">
        <v>18</v>
      </c>
      <c r="K221" t="s">
        <v>25</v>
      </c>
      <c r="L221" t="s">
        <v>26</v>
      </c>
      <c r="P221">
        <f t="shared" si="54"/>
        <v>3</v>
      </c>
      <c r="Q221">
        <f t="shared" si="55"/>
        <v>1</v>
      </c>
      <c r="R221"/>
      <c r="S221">
        <f t="shared" si="71"/>
        <v>0</v>
      </c>
      <c r="T221">
        <f t="shared" si="56"/>
        <v>0</v>
      </c>
      <c r="U221">
        <f t="shared" si="57"/>
        <v>1</v>
      </c>
      <c r="V221">
        <f t="shared" si="58"/>
        <v>0</v>
      </c>
      <c r="W221">
        <f t="shared" si="59"/>
        <v>0</v>
      </c>
      <c r="X221">
        <f t="shared" si="60"/>
        <v>0</v>
      </c>
      <c r="Y221">
        <f t="shared" si="61"/>
        <v>0</v>
      </c>
      <c r="Z221">
        <f t="shared" si="62"/>
        <v>0</v>
      </c>
      <c r="AA221">
        <f t="shared" si="63"/>
        <v>0</v>
      </c>
      <c r="AB221">
        <f t="shared" si="64"/>
        <v>1</v>
      </c>
      <c r="AC221">
        <f t="shared" si="65"/>
        <v>1</v>
      </c>
      <c r="AD221">
        <f t="shared" si="66"/>
        <v>0</v>
      </c>
      <c r="AE221">
        <f t="shared" si="67"/>
        <v>0</v>
      </c>
      <c r="AF221"/>
      <c r="AG221"/>
      <c r="AH221">
        <f t="shared" si="68"/>
        <v>3</v>
      </c>
      <c r="AI221">
        <f t="shared" si="69"/>
        <v>3</v>
      </c>
      <c r="AJ221" t="str">
        <f t="shared" si="70"/>
        <v>Correct</v>
      </c>
      <c r="AL221" s="96" t="str">
        <f>IFERROR(VLOOKUP(Table1[[#This Row],[RespondentID]],'All Data'!$A:$CO,87,FALSE),"unknown")</f>
        <v>Woman</v>
      </c>
      <c r="AM221" s="96" t="str">
        <f>IFERROR(VLOOKUP(Table1[[#This Row],[RespondentID]],'All Data'!$A:$CO,88,FALSE),"unknown")</f>
        <v>55-64 years</v>
      </c>
      <c r="AN221" s="96" t="str">
        <f>IFERROR(VLOOKUP(Table1[[#This Row],[RespondentID]],'All Data'!$A:$CO,89,FALSE),"unknown")</f>
        <v>Nassau</v>
      </c>
      <c r="AO221" s="96" t="str">
        <f>IFERROR(VLOOKUP(Table1[[#This Row],[RespondentID]],'All Data'!$A:$CO,90,FALSE),"unknown")</f>
        <v>Hicksville, 11801</v>
      </c>
      <c r="AP221" s="96">
        <f>IFERROR(VLOOKUP(Table1[[#This Row],[RespondentID]],'All Data'!$A:$CO,91,FALSE),"unknown")</f>
        <v>0</v>
      </c>
      <c r="AQ221" s="96" t="str">
        <f>IFERROR(VLOOKUP(Table1[[#This Row],[RespondentID]],'All Data'!$A:$CO,92,FALSE),"unknown")</f>
        <v>Not Hispanic or Latino</v>
      </c>
      <c r="AR221" s="96" t="str">
        <f>IFERROR(VLOOKUP(Table1[[#This Row],[RespondentID]],'All Data'!$A:$CO,93,FALSE),"unknown")</f>
        <v>English</v>
      </c>
      <c r="AS221" s="96">
        <f>IFERROR(VLOOKUP(Table1[[#This Row],[RespondentID]],'All Data'!$A:$CW,94,FALSE),"unknown")</f>
        <v>0</v>
      </c>
      <c r="AT221" s="96">
        <f>IFERROR(VLOOKUP(Table1[[#This Row],[RespondentID]],'All Data'!$A:$CW,95,FALSE),"unknown")</f>
        <v>0</v>
      </c>
      <c r="AU221" s="96" t="str">
        <f>IFERROR(VLOOKUP(Table1[[#This Row],[RespondentID]],'All Data'!$A:$CW,96,FALSE),"unknown")</f>
        <v>Employed for wages</v>
      </c>
      <c r="AV221" s="96" t="str">
        <f>IFERROR(VLOOKUP(Table1[[#This Row],[RespondentID]],'All Data'!$A:$CW,97,FALSE),"unknown")</f>
        <v>Yes</v>
      </c>
      <c r="AW221" s="96" t="str">
        <f>IFERROR(VLOOKUP(Table1[[#This Row],[RespondentID]],'All Data'!$A:$CW,98,FALSE),"unknown")</f>
        <v>Private/Commercial</v>
      </c>
      <c r="AX221" s="96" t="str">
        <f>IFERROR(VLOOKUP(Table1[[#This Row],[RespondentID]],'All Data'!$A:$CW,99,FALSE),"unknown")</f>
        <v>Yes</v>
      </c>
    </row>
    <row r="222" spans="1:50">
      <c r="A222">
        <v>18045027595</v>
      </c>
      <c r="C222" t="s">
        <v>17</v>
      </c>
      <c r="L222" t="s">
        <v>26</v>
      </c>
      <c r="N222" t="s">
        <v>28</v>
      </c>
      <c r="P222">
        <f t="shared" si="54"/>
        <v>3</v>
      </c>
      <c r="Q222">
        <f t="shared" si="55"/>
        <v>1</v>
      </c>
      <c r="R222"/>
      <c r="S222">
        <f t="shared" si="71"/>
        <v>0</v>
      </c>
      <c r="T222">
        <f t="shared" si="56"/>
        <v>1</v>
      </c>
      <c r="U222">
        <f t="shared" si="57"/>
        <v>0</v>
      </c>
      <c r="V222">
        <f t="shared" si="58"/>
        <v>0</v>
      </c>
      <c r="W222">
        <f t="shared" si="59"/>
        <v>0</v>
      </c>
      <c r="X222">
        <f t="shared" si="60"/>
        <v>0</v>
      </c>
      <c r="Y222">
        <f t="shared" si="61"/>
        <v>0</v>
      </c>
      <c r="Z222">
        <f t="shared" si="62"/>
        <v>0</v>
      </c>
      <c r="AA222">
        <f t="shared" si="63"/>
        <v>0</v>
      </c>
      <c r="AB222">
        <f t="shared" si="64"/>
        <v>0</v>
      </c>
      <c r="AC222">
        <f t="shared" si="65"/>
        <v>1</v>
      </c>
      <c r="AD222">
        <f t="shared" si="66"/>
        <v>0</v>
      </c>
      <c r="AE222">
        <f t="shared" si="67"/>
        <v>1</v>
      </c>
      <c r="AF222"/>
      <c r="AG222"/>
      <c r="AH222">
        <f t="shared" si="68"/>
        <v>3</v>
      </c>
      <c r="AI222">
        <f t="shared" si="69"/>
        <v>3</v>
      </c>
      <c r="AJ222" t="str">
        <f t="shared" si="70"/>
        <v>Correct</v>
      </c>
      <c r="AL222" s="96" t="str">
        <f>IFERROR(VLOOKUP(Table1[[#This Row],[RespondentID]],'All Data'!$A:$CO,87,FALSE),"unknown")</f>
        <v>Woman</v>
      </c>
      <c r="AM222" s="96" t="str">
        <f>IFERROR(VLOOKUP(Table1[[#This Row],[RespondentID]],'All Data'!$A:$CO,88,FALSE),"unknown")</f>
        <v>55-64 years</v>
      </c>
      <c r="AN222" s="96" t="str">
        <f>IFERROR(VLOOKUP(Table1[[#This Row],[RespondentID]],'All Data'!$A:$CO,89,FALSE),"unknown")</f>
        <v>Suffolk</v>
      </c>
      <c r="AO222" s="96" t="str">
        <f>IFERROR(VLOOKUP(Table1[[#This Row],[RespondentID]],'All Data'!$A:$CO,90,FALSE),"unknown")</f>
        <v>Islip, 11751</v>
      </c>
      <c r="AP222" s="96" t="str">
        <f>IFERROR(VLOOKUP(Table1[[#This Row],[RespondentID]],'All Data'!$A:$CO,91,FALSE),"unknown")</f>
        <v>White</v>
      </c>
      <c r="AQ222" s="96" t="str">
        <f>IFERROR(VLOOKUP(Table1[[#This Row],[RespondentID]],'All Data'!$A:$CO,92,FALSE),"unknown")</f>
        <v>Not Hispanic or Latino</v>
      </c>
      <c r="AR222" s="96" t="str">
        <f>IFERROR(VLOOKUP(Table1[[#This Row],[RespondentID]],'All Data'!$A:$CO,93,FALSE),"unknown")</f>
        <v>English</v>
      </c>
      <c r="AS222" s="96" t="str">
        <f>IFERROR(VLOOKUP(Table1[[#This Row],[RespondentID]],'All Data'!$A:$CW,94,FALSE),"unknown")</f>
        <v>$50,000 to $74,999</v>
      </c>
      <c r="AT222" s="96" t="str">
        <f>IFERROR(VLOOKUP(Table1[[#This Row],[RespondentID]],'All Data'!$A:$CW,95,FALSE),"unknown")</f>
        <v>College graduate</v>
      </c>
      <c r="AU222" s="96" t="str">
        <f>IFERROR(VLOOKUP(Table1[[#This Row],[RespondentID]],'All Data'!$A:$CW,96,FALSE),"unknown")</f>
        <v>Employed for wages</v>
      </c>
      <c r="AV222" s="96" t="str">
        <f>IFERROR(VLOOKUP(Table1[[#This Row],[RespondentID]],'All Data'!$A:$CW,97,FALSE),"unknown")</f>
        <v>No</v>
      </c>
      <c r="AW222" s="96" t="str">
        <f>IFERROR(VLOOKUP(Table1[[#This Row],[RespondentID]],'All Data'!$A:$CW,98,FALSE),"unknown")</f>
        <v>Medicare</v>
      </c>
      <c r="AX222" s="96" t="str">
        <f>IFERROR(VLOOKUP(Table1[[#This Row],[RespondentID]],'All Data'!$A:$CW,99,FALSE),"unknown")</f>
        <v>Yes</v>
      </c>
    </row>
    <row r="223" spans="1:50">
      <c r="A223">
        <v>18044787096</v>
      </c>
      <c r="C223" t="s">
        <v>17</v>
      </c>
      <c r="E223" t="s">
        <v>19</v>
      </c>
      <c r="K223" t="s">
        <v>25</v>
      </c>
      <c r="L223" t="s">
        <v>26</v>
      </c>
      <c r="N223" t="s">
        <v>28</v>
      </c>
      <c r="P223">
        <f t="shared" si="54"/>
        <v>5</v>
      </c>
      <c r="Q223">
        <f t="shared" si="55"/>
        <v>0.6</v>
      </c>
      <c r="R223"/>
      <c r="S223">
        <f t="shared" si="71"/>
        <v>0</v>
      </c>
      <c r="T223">
        <f t="shared" si="56"/>
        <v>0.6</v>
      </c>
      <c r="U223">
        <f t="shared" si="57"/>
        <v>0</v>
      </c>
      <c r="V223">
        <f t="shared" si="58"/>
        <v>0.6</v>
      </c>
      <c r="W223">
        <f t="shared" si="59"/>
        <v>0</v>
      </c>
      <c r="X223">
        <f t="shared" si="60"/>
        <v>0</v>
      </c>
      <c r="Y223">
        <f t="shared" si="61"/>
        <v>0</v>
      </c>
      <c r="Z223">
        <f t="shared" si="62"/>
        <v>0</v>
      </c>
      <c r="AA223">
        <f t="shared" si="63"/>
        <v>0</v>
      </c>
      <c r="AB223">
        <f t="shared" si="64"/>
        <v>0.6</v>
      </c>
      <c r="AC223">
        <f t="shared" si="65"/>
        <v>0.6</v>
      </c>
      <c r="AD223">
        <f t="shared" si="66"/>
        <v>0</v>
      </c>
      <c r="AE223">
        <f t="shared" si="67"/>
        <v>0.6</v>
      </c>
      <c r="AF223"/>
      <c r="AG223"/>
      <c r="AH223">
        <f t="shared" si="68"/>
        <v>3</v>
      </c>
      <c r="AI223">
        <f t="shared" si="69"/>
        <v>5</v>
      </c>
      <c r="AJ223" t="str">
        <f t="shared" si="70"/>
        <v>Correct</v>
      </c>
      <c r="AL223" s="96" t="str">
        <f>IFERROR(VLOOKUP(Table1[[#This Row],[RespondentID]],'All Data'!$A:$CO,87,FALSE),"unknown")</f>
        <v>Woman</v>
      </c>
      <c r="AM223" s="96" t="str">
        <f>IFERROR(VLOOKUP(Table1[[#This Row],[RespondentID]],'All Data'!$A:$CO,88,FALSE),"unknown")</f>
        <v>45-54 years</v>
      </c>
      <c r="AN223" s="96" t="str">
        <f>IFERROR(VLOOKUP(Table1[[#This Row],[RespondentID]],'All Data'!$A:$CO,89,FALSE),"unknown")</f>
        <v>Nassau</v>
      </c>
      <c r="AO223" s="96" t="str">
        <f>IFERROR(VLOOKUP(Table1[[#This Row],[RespondentID]],'All Data'!$A:$CO,90,FALSE),"unknown")</f>
        <v>Massapequa Park, 11762</v>
      </c>
      <c r="AP223" s="96" t="str">
        <f>IFERROR(VLOOKUP(Table1[[#This Row],[RespondentID]],'All Data'!$A:$CO,91,FALSE),"unknown")</f>
        <v>White</v>
      </c>
      <c r="AQ223" s="96" t="str">
        <f>IFERROR(VLOOKUP(Table1[[#This Row],[RespondentID]],'All Data'!$A:$CO,92,FALSE),"unknown")</f>
        <v>Not Hispanic or Latino</v>
      </c>
      <c r="AR223" s="96" t="str">
        <f>IFERROR(VLOOKUP(Table1[[#This Row],[RespondentID]],'All Data'!$A:$CO,93,FALSE),"unknown")</f>
        <v>English</v>
      </c>
      <c r="AS223" s="96" t="str">
        <f>IFERROR(VLOOKUP(Table1[[#This Row],[RespondentID]],'All Data'!$A:$CW,94,FALSE),"unknown")</f>
        <v>Over $125,000</v>
      </c>
      <c r="AT223" s="96" t="str">
        <f>IFERROR(VLOOKUP(Table1[[#This Row],[RespondentID]],'All Data'!$A:$CW,95,FALSE),"unknown")</f>
        <v>Graduate school</v>
      </c>
      <c r="AU223" s="96" t="str">
        <f>IFERROR(VLOOKUP(Table1[[#This Row],[RespondentID]],'All Data'!$A:$CW,96,FALSE),"unknown")</f>
        <v>Employed for wages</v>
      </c>
      <c r="AV223" s="96" t="str">
        <f>IFERROR(VLOOKUP(Table1[[#This Row],[RespondentID]],'All Data'!$A:$CW,97,FALSE),"unknown")</f>
        <v>Yes</v>
      </c>
      <c r="AW223" s="96" t="str">
        <f>IFERROR(VLOOKUP(Table1[[#This Row],[RespondentID]],'All Data'!$A:$CW,98,FALSE),"unknown")</f>
        <v>Private/Commercial</v>
      </c>
      <c r="AX223" s="96" t="str">
        <f>IFERROR(VLOOKUP(Table1[[#This Row],[RespondentID]],'All Data'!$A:$CW,99,FALSE),"unknown")</f>
        <v>Yes</v>
      </c>
    </row>
    <row r="224" spans="1:50">
      <c r="A224">
        <v>18044786958</v>
      </c>
      <c r="C224" t="s">
        <v>17</v>
      </c>
      <c r="E224" t="s">
        <v>19</v>
      </c>
      <c r="P224">
        <f t="shared" si="54"/>
        <v>2</v>
      </c>
      <c r="Q224">
        <f t="shared" si="55"/>
        <v>1.5</v>
      </c>
      <c r="R224"/>
      <c r="S224">
        <f t="shared" si="71"/>
        <v>0</v>
      </c>
      <c r="T224">
        <f t="shared" si="56"/>
        <v>1</v>
      </c>
      <c r="U224">
        <f t="shared" si="57"/>
        <v>0</v>
      </c>
      <c r="V224">
        <f t="shared" si="58"/>
        <v>1</v>
      </c>
      <c r="W224">
        <f t="shared" si="59"/>
        <v>0</v>
      </c>
      <c r="X224">
        <f t="shared" si="60"/>
        <v>0</v>
      </c>
      <c r="Y224">
        <f t="shared" si="61"/>
        <v>0</v>
      </c>
      <c r="Z224">
        <f t="shared" si="62"/>
        <v>0</v>
      </c>
      <c r="AA224">
        <f t="shared" si="63"/>
        <v>0</v>
      </c>
      <c r="AB224">
        <f t="shared" si="64"/>
        <v>0</v>
      </c>
      <c r="AC224">
        <f t="shared" si="65"/>
        <v>0</v>
      </c>
      <c r="AD224">
        <f t="shared" si="66"/>
        <v>0</v>
      </c>
      <c r="AE224">
        <f t="shared" si="67"/>
        <v>0</v>
      </c>
      <c r="AF224"/>
      <c r="AG224"/>
      <c r="AH224">
        <f t="shared" si="68"/>
        <v>2</v>
      </c>
      <c r="AI224">
        <f t="shared" si="69"/>
        <v>2</v>
      </c>
      <c r="AJ224" t="str">
        <f t="shared" si="70"/>
        <v>Correct</v>
      </c>
      <c r="AL224" s="96" t="str">
        <f>IFERROR(VLOOKUP(Table1[[#This Row],[RespondentID]],'All Data'!$A:$CO,87,FALSE),"unknown")</f>
        <v>Woman</v>
      </c>
      <c r="AM224" s="96" t="str">
        <f>IFERROR(VLOOKUP(Table1[[#This Row],[RespondentID]],'All Data'!$A:$CO,88,FALSE),"unknown")</f>
        <v>45-54 years</v>
      </c>
      <c r="AN224" s="96" t="str">
        <f>IFERROR(VLOOKUP(Table1[[#This Row],[RespondentID]],'All Data'!$A:$CO,89,FALSE),"unknown")</f>
        <v>Nassau</v>
      </c>
      <c r="AO224" s="96" t="str">
        <f>IFERROR(VLOOKUP(Table1[[#This Row],[RespondentID]],'All Data'!$A:$CO,90,FALSE),"unknown")</f>
        <v>Hicksville, 11801</v>
      </c>
      <c r="AP224" s="96" t="str">
        <f>IFERROR(VLOOKUP(Table1[[#This Row],[RespondentID]],'All Data'!$A:$CO,91,FALSE),"unknown")</f>
        <v>White</v>
      </c>
      <c r="AQ224" s="96" t="str">
        <f>IFERROR(VLOOKUP(Table1[[#This Row],[RespondentID]],'All Data'!$A:$CO,92,FALSE),"unknown")</f>
        <v>Not Hispanic or Latino</v>
      </c>
      <c r="AR224" s="96" t="str">
        <f>IFERROR(VLOOKUP(Table1[[#This Row],[RespondentID]],'All Data'!$A:$CO,93,FALSE),"unknown")</f>
        <v>English</v>
      </c>
      <c r="AS224" s="96" t="str">
        <f>IFERROR(VLOOKUP(Table1[[#This Row],[RespondentID]],'All Data'!$A:$CW,94,FALSE),"unknown")</f>
        <v>Over $125,000</v>
      </c>
      <c r="AT224" s="96" t="str">
        <f>IFERROR(VLOOKUP(Table1[[#This Row],[RespondentID]],'All Data'!$A:$CW,95,FALSE),"unknown")</f>
        <v>College graduate</v>
      </c>
      <c r="AU224" s="96" t="str">
        <f>IFERROR(VLOOKUP(Table1[[#This Row],[RespondentID]],'All Data'!$A:$CW,96,FALSE),"unknown")</f>
        <v>Employed for wages</v>
      </c>
      <c r="AV224" s="96" t="str">
        <f>IFERROR(VLOOKUP(Table1[[#This Row],[RespondentID]],'All Data'!$A:$CW,97,FALSE),"unknown")</f>
        <v>Yes</v>
      </c>
      <c r="AW224" s="96" t="str">
        <f>IFERROR(VLOOKUP(Table1[[#This Row],[RespondentID]],'All Data'!$A:$CW,98,FALSE),"unknown")</f>
        <v>Private/Commercial</v>
      </c>
      <c r="AX224" s="96" t="str">
        <f>IFERROR(VLOOKUP(Table1[[#This Row],[RespondentID]],'All Data'!$A:$CW,99,FALSE),"unknown")</f>
        <v>Yes</v>
      </c>
    </row>
    <row r="225" spans="1:50">
      <c r="A225">
        <v>18044786837</v>
      </c>
      <c r="C225" t="s">
        <v>17</v>
      </c>
      <c r="K225" t="s">
        <v>25</v>
      </c>
      <c r="P225">
        <f t="shared" si="54"/>
        <v>2</v>
      </c>
      <c r="Q225">
        <f t="shared" si="55"/>
        <v>1.5</v>
      </c>
      <c r="R225"/>
      <c r="S225">
        <f t="shared" si="71"/>
        <v>0</v>
      </c>
      <c r="T225">
        <f t="shared" si="56"/>
        <v>1</v>
      </c>
      <c r="U225">
        <f t="shared" si="57"/>
        <v>0</v>
      </c>
      <c r="V225">
        <f t="shared" si="58"/>
        <v>0</v>
      </c>
      <c r="W225">
        <f t="shared" si="59"/>
        <v>0</v>
      </c>
      <c r="X225">
        <f t="shared" si="60"/>
        <v>0</v>
      </c>
      <c r="Y225">
        <f t="shared" si="61"/>
        <v>0</v>
      </c>
      <c r="Z225">
        <f t="shared" si="62"/>
        <v>0</v>
      </c>
      <c r="AA225">
        <f t="shared" si="63"/>
        <v>0</v>
      </c>
      <c r="AB225">
        <f t="shared" si="64"/>
        <v>1</v>
      </c>
      <c r="AC225">
        <f t="shared" si="65"/>
        <v>0</v>
      </c>
      <c r="AD225">
        <f t="shared" si="66"/>
        <v>0</v>
      </c>
      <c r="AE225">
        <f t="shared" si="67"/>
        <v>0</v>
      </c>
      <c r="AF225"/>
      <c r="AG225"/>
      <c r="AH225">
        <f t="shared" si="68"/>
        <v>2</v>
      </c>
      <c r="AI225">
        <f t="shared" si="69"/>
        <v>2</v>
      </c>
      <c r="AJ225" t="str">
        <f t="shared" si="70"/>
        <v>Correct</v>
      </c>
      <c r="AL225" s="96" t="str">
        <f>IFERROR(VLOOKUP(Table1[[#This Row],[RespondentID]],'All Data'!$A:$CO,87,FALSE),"unknown")</f>
        <v>Woman</v>
      </c>
      <c r="AM225" s="96" t="str">
        <f>IFERROR(VLOOKUP(Table1[[#This Row],[RespondentID]],'All Data'!$A:$CO,88,FALSE),"unknown")</f>
        <v>45-54 years</v>
      </c>
      <c r="AN225" s="96" t="str">
        <f>IFERROR(VLOOKUP(Table1[[#This Row],[RespondentID]],'All Data'!$A:$CO,89,FALSE),"unknown")</f>
        <v>Nassau</v>
      </c>
      <c r="AO225" s="96" t="str">
        <f>IFERROR(VLOOKUP(Table1[[#This Row],[RespondentID]],'All Data'!$A:$CO,90,FALSE),"unknown")</f>
        <v>Old Bethpage, 11804</v>
      </c>
      <c r="AP225" s="96" t="str">
        <f>IFERROR(VLOOKUP(Table1[[#This Row],[RespondentID]],'All Data'!$A:$CO,91,FALSE),"unknown")</f>
        <v>White</v>
      </c>
      <c r="AQ225" s="96" t="str">
        <f>IFERROR(VLOOKUP(Table1[[#This Row],[RespondentID]],'All Data'!$A:$CO,92,FALSE),"unknown")</f>
        <v>Not Hispanic or Latino</v>
      </c>
      <c r="AR225" s="96" t="str">
        <f>IFERROR(VLOOKUP(Table1[[#This Row],[RespondentID]],'All Data'!$A:$CO,93,FALSE),"unknown")</f>
        <v>English</v>
      </c>
      <c r="AS225" s="96" t="str">
        <f>IFERROR(VLOOKUP(Table1[[#This Row],[RespondentID]],'All Data'!$A:$CW,94,FALSE),"unknown")</f>
        <v>Over $125,000</v>
      </c>
      <c r="AT225" s="96" t="str">
        <f>IFERROR(VLOOKUP(Table1[[#This Row],[RespondentID]],'All Data'!$A:$CW,95,FALSE),"unknown")</f>
        <v>Other (please specify)</v>
      </c>
      <c r="AU225" s="96" t="str">
        <f>IFERROR(VLOOKUP(Table1[[#This Row],[RespondentID]],'All Data'!$A:$CW,96,FALSE),"unknown")</f>
        <v>Employed for wages</v>
      </c>
      <c r="AV225" s="96" t="str">
        <f>IFERROR(VLOOKUP(Table1[[#This Row],[RespondentID]],'All Data'!$A:$CW,97,FALSE),"unknown")</f>
        <v>Yes</v>
      </c>
      <c r="AW225" s="96" t="str">
        <f>IFERROR(VLOOKUP(Table1[[#This Row],[RespondentID]],'All Data'!$A:$CW,98,FALSE),"unknown")</f>
        <v>Private/Commercial</v>
      </c>
      <c r="AX225" s="96" t="str">
        <f>IFERROR(VLOOKUP(Table1[[#This Row],[RespondentID]],'All Data'!$A:$CW,99,FALSE),"unknown")</f>
        <v>Yes</v>
      </c>
    </row>
    <row r="226" spans="1:50">
      <c r="A226">
        <v>18044784626</v>
      </c>
      <c r="C226" t="s">
        <v>17</v>
      </c>
      <c r="D226" t="s">
        <v>18</v>
      </c>
      <c r="J226" t="s">
        <v>24</v>
      </c>
      <c r="P226">
        <f t="shared" si="54"/>
        <v>3</v>
      </c>
      <c r="Q226">
        <f t="shared" si="55"/>
        <v>1</v>
      </c>
      <c r="R226"/>
      <c r="S226">
        <f t="shared" si="71"/>
        <v>0</v>
      </c>
      <c r="T226">
        <f t="shared" si="56"/>
        <v>1</v>
      </c>
      <c r="U226">
        <f t="shared" si="57"/>
        <v>1</v>
      </c>
      <c r="V226">
        <f t="shared" si="58"/>
        <v>0</v>
      </c>
      <c r="W226">
        <f t="shared" si="59"/>
        <v>0</v>
      </c>
      <c r="X226">
        <f t="shared" si="60"/>
        <v>0</v>
      </c>
      <c r="Y226">
        <f t="shared" si="61"/>
        <v>0</v>
      </c>
      <c r="Z226">
        <f t="shared" si="62"/>
        <v>0</v>
      </c>
      <c r="AA226">
        <f t="shared" si="63"/>
        <v>1</v>
      </c>
      <c r="AB226">
        <f t="shared" si="64"/>
        <v>0</v>
      </c>
      <c r="AC226">
        <f t="shared" si="65"/>
        <v>0</v>
      </c>
      <c r="AD226">
        <f t="shared" si="66"/>
        <v>0</v>
      </c>
      <c r="AE226">
        <f t="shared" si="67"/>
        <v>0</v>
      </c>
      <c r="AF226"/>
      <c r="AG226"/>
      <c r="AH226">
        <f t="shared" si="68"/>
        <v>3</v>
      </c>
      <c r="AI226">
        <f t="shared" si="69"/>
        <v>3</v>
      </c>
      <c r="AJ226" t="str">
        <f t="shared" si="70"/>
        <v>Correct</v>
      </c>
      <c r="AL226" s="96" t="str">
        <f>IFERROR(VLOOKUP(Table1[[#This Row],[RespondentID]],'All Data'!$A:$CO,87,FALSE),"unknown")</f>
        <v>Woman</v>
      </c>
      <c r="AM226" s="96" t="str">
        <f>IFERROR(VLOOKUP(Table1[[#This Row],[RespondentID]],'All Data'!$A:$CO,88,FALSE),"unknown")</f>
        <v>18-24 years</v>
      </c>
      <c r="AN226" s="96" t="str">
        <f>IFERROR(VLOOKUP(Table1[[#This Row],[RespondentID]],'All Data'!$A:$CO,89,FALSE),"unknown")</f>
        <v>Suffolk</v>
      </c>
      <c r="AO226" s="96" t="str">
        <f>IFERROR(VLOOKUP(Table1[[#This Row],[RespondentID]],'All Data'!$A:$CO,90,FALSE),"unknown")</f>
        <v>Melville, 11747</v>
      </c>
      <c r="AP226" s="96" t="str">
        <f>IFERROR(VLOOKUP(Table1[[#This Row],[RespondentID]],'All Data'!$A:$CO,91,FALSE),"unknown")</f>
        <v>White</v>
      </c>
      <c r="AQ226" s="96" t="str">
        <f>IFERROR(VLOOKUP(Table1[[#This Row],[RespondentID]],'All Data'!$A:$CO,92,FALSE),"unknown")</f>
        <v>Not Hispanic or Latino</v>
      </c>
      <c r="AR226" s="96" t="str">
        <f>IFERROR(VLOOKUP(Table1[[#This Row],[RespondentID]],'All Data'!$A:$CO,93,FALSE),"unknown")</f>
        <v>English</v>
      </c>
      <c r="AS226" s="96" t="str">
        <f>IFERROR(VLOOKUP(Table1[[#This Row],[RespondentID]],'All Data'!$A:$CW,94,FALSE),"unknown")</f>
        <v>$50,000 to $74,999</v>
      </c>
      <c r="AT226" s="96" t="str">
        <f>IFERROR(VLOOKUP(Table1[[#This Row],[RespondentID]],'All Data'!$A:$CW,95,FALSE),"unknown")</f>
        <v>High school graduate</v>
      </c>
      <c r="AU226" s="96" t="str">
        <f>IFERROR(VLOOKUP(Table1[[#This Row],[RespondentID]],'All Data'!$A:$CW,96,FALSE),"unknown")</f>
        <v>Employed for wages</v>
      </c>
      <c r="AV226" s="96" t="str">
        <f>IFERROR(VLOOKUP(Table1[[#This Row],[RespondentID]],'All Data'!$A:$CW,97,FALSE),"unknown")</f>
        <v>Yes</v>
      </c>
      <c r="AW226" s="96" t="str">
        <f>IFERROR(VLOOKUP(Table1[[#This Row],[RespondentID]],'All Data'!$A:$CW,98,FALSE),"unknown")</f>
        <v>Private/Commercial</v>
      </c>
      <c r="AX226" s="96">
        <f>IFERROR(VLOOKUP(Table1[[#This Row],[RespondentID]],'All Data'!$A:$CW,99,FALSE),"unknown")</f>
        <v>0</v>
      </c>
    </row>
    <row r="227" spans="1:50">
      <c r="A227">
        <v>18044784492</v>
      </c>
      <c r="C227" t="s">
        <v>17</v>
      </c>
      <c r="D227" t="s">
        <v>18</v>
      </c>
      <c r="E227" t="s">
        <v>19</v>
      </c>
      <c r="H227" t="s">
        <v>22</v>
      </c>
      <c r="J227" t="s">
        <v>24</v>
      </c>
      <c r="L227" t="s">
        <v>26</v>
      </c>
      <c r="P227">
        <f t="shared" si="54"/>
        <v>6</v>
      </c>
      <c r="Q227">
        <f t="shared" si="55"/>
        <v>0.5</v>
      </c>
      <c r="R227"/>
      <c r="S227">
        <f t="shared" si="71"/>
        <v>0</v>
      </c>
      <c r="T227">
        <f t="shared" si="56"/>
        <v>0.5</v>
      </c>
      <c r="U227">
        <f t="shared" si="57"/>
        <v>0.5</v>
      </c>
      <c r="V227">
        <f t="shared" si="58"/>
        <v>0.5</v>
      </c>
      <c r="W227">
        <f t="shared" si="59"/>
        <v>0</v>
      </c>
      <c r="X227">
        <f t="shared" si="60"/>
        <v>0</v>
      </c>
      <c r="Y227">
        <f t="shared" si="61"/>
        <v>0.5</v>
      </c>
      <c r="Z227">
        <f t="shared" si="62"/>
        <v>0</v>
      </c>
      <c r="AA227">
        <f t="shared" si="63"/>
        <v>0.5</v>
      </c>
      <c r="AB227">
        <f t="shared" si="64"/>
        <v>0</v>
      </c>
      <c r="AC227">
        <f t="shared" si="65"/>
        <v>0.5</v>
      </c>
      <c r="AD227">
        <f t="shared" si="66"/>
        <v>0</v>
      </c>
      <c r="AE227">
        <f t="shared" si="67"/>
        <v>0</v>
      </c>
      <c r="AF227"/>
      <c r="AG227"/>
      <c r="AH227">
        <f t="shared" si="68"/>
        <v>3</v>
      </c>
      <c r="AI227">
        <f t="shared" si="69"/>
        <v>6</v>
      </c>
      <c r="AJ227" t="str">
        <f t="shared" si="70"/>
        <v>Correct</v>
      </c>
      <c r="AL227" s="96" t="str">
        <f>IFERROR(VLOOKUP(Table1[[#This Row],[RespondentID]],'All Data'!$A:$CO,87,FALSE),"unknown")</f>
        <v>Woman</v>
      </c>
      <c r="AM227" s="96" t="str">
        <f>IFERROR(VLOOKUP(Table1[[#This Row],[RespondentID]],'All Data'!$A:$CO,88,FALSE),"unknown")</f>
        <v>25-34 years</v>
      </c>
      <c r="AN227" s="96" t="str">
        <f>IFERROR(VLOOKUP(Table1[[#This Row],[RespondentID]],'All Data'!$A:$CO,89,FALSE),"unknown")</f>
        <v>Nassau</v>
      </c>
      <c r="AO227" s="96" t="str">
        <f>IFERROR(VLOOKUP(Table1[[#This Row],[RespondentID]],'All Data'!$A:$CO,90,FALSE),"unknown")</f>
        <v>Bethpage, 11714</v>
      </c>
      <c r="AP227" s="96" t="str">
        <f>IFERROR(VLOOKUP(Table1[[#This Row],[RespondentID]],'All Data'!$A:$CO,91,FALSE),"unknown")</f>
        <v>White</v>
      </c>
      <c r="AQ227" s="96" t="str">
        <f>IFERROR(VLOOKUP(Table1[[#This Row],[RespondentID]],'All Data'!$A:$CO,92,FALSE),"unknown")</f>
        <v>Hispanic or Latino</v>
      </c>
      <c r="AR227" s="96" t="str">
        <f>IFERROR(VLOOKUP(Table1[[#This Row],[RespondentID]],'All Data'!$A:$CO,93,FALSE),"unknown")</f>
        <v>English, Spanish</v>
      </c>
      <c r="AS227" s="96" t="str">
        <f>IFERROR(VLOOKUP(Table1[[#This Row],[RespondentID]],'All Data'!$A:$CW,94,FALSE),"unknown")</f>
        <v>$50,000 to $74,999</v>
      </c>
      <c r="AT227" s="96" t="str">
        <f>IFERROR(VLOOKUP(Table1[[#This Row],[RespondentID]],'All Data'!$A:$CW,95,FALSE),"unknown")</f>
        <v>High school graduate</v>
      </c>
      <c r="AU227" s="96" t="str">
        <f>IFERROR(VLOOKUP(Table1[[#This Row],[RespondentID]],'All Data'!$A:$CW,96,FALSE),"unknown")</f>
        <v>Employed for wages</v>
      </c>
      <c r="AV227" s="96" t="str">
        <f>IFERROR(VLOOKUP(Table1[[#This Row],[RespondentID]],'All Data'!$A:$CW,97,FALSE),"unknown")</f>
        <v>Yes</v>
      </c>
      <c r="AW227" s="96" t="str">
        <f>IFERROR(VLOOKUP(Table1[[#This Row],[RespondentID]],'All Data'!$A:$CW,98,FALSE),"unknown")</f>
        <v>Private/Commercial</v>
      </c>
      <c r="AX227" s="96">
        <f>IFERROR(VLOOKUP(Table1[[#This Row],[RespondentID]],'All Data'!$A:$CW,99,FALSE),"unknown")</f>
        <v>0</v>
      </c>
    </row>
    <row r="228" spans="1:50">
      <c r="A228">
        <v>18044784303</v>
      </c>
      <c r="C228" t="s">
        <v>17</v>
      </c>
      <c r="D228" t="s">
        <v>18</v>
      </c>
      <c r="H228" t="s">
        <v>22</v>
      </c>
      <c r="J228" t="s">
        <v>24</v>
      </c>
      <c r="K228" t="s">
        <v>25</v>
      </c>
      <c r="L228" t="s">
        <v>26</v>
      </c>
      <c r="P228">
        <f t="shared" si="54"/>
        <v>6</v>
      </c>
      <c r="Q228">
        <f t="shared" si="55"/>
        <v>0.5</v>
      </c>
      <c r="R228"/>
      <c r="S228">
        <f t="shared" si="71"/>
        <v>0</v>
      </c>
      <c r="T228">
        <f t="shared" si="56"/>
        <v>0.5</v>
      </c>
      <c r="U228">
        <f t="shared" si="57"/>
        <v>0.5</v>
      </c>
      <c r="V228">
        <f t="shared" si="58"/>
        <v>0</v>
      </c>
      <c r="W228">
        <f t="shared" si="59"/>
        <v>0</v>
      </c>
      <c r="X228">
        <f t="shared" si="60"/>
        <v>0</v>
      </c>
      <c r="Y228">
        <f t="shared" si="61"/>
        <v>0.5</v>
      </c>
      <c r="Z228">
        <f t="shared" si="62"/>
        <v>0</v>
      </c>
      <c r="AA228">
        <f t="shared" si="63"/>
        <v>0.5</v>
      </c>
      <c r="AB228">
        <f t="shared" si="64"/>
        <v>0.5</v>
      </c>
      <c r="AC228">
        <f t="shared" si="65"/>
        <v>0.5</v>
      </c>
      <c r="AD228">
        <f t="shared" si="66"/>
        <v>0</v>
      </c>
      <c r="AE228">
        <f t="shared" si="67"/>
        <v>0</v>
      </c>
      <c r="AF228"/>
      <c r="AG228"/>
      <c r="AH228">
        <f t="shared" si="68"/>
        <v>3</v>
      </c>
      <c r="AI228">
        <f t="shared" si="69"/>
        <v>6</v>
      </c>
      <c r="AJ228" t="str">
        <f t="shared" si="70"/>
        <v>Correct</v>
      </c>
      <c r="AL228" s="96" t="str">
        <f>IFERROR(VLOOKUP(Table1[[#This Row],[RespondentID]],'All Data'!$A:$CO,87,FALSE),"unknown")</f>
        <v>Man</v>
      </c>
      <c r="AM228" s="96" t="str">
        <f>IFERROR(VLOOKUP(Table1[[#This Row],[RespondentID]],'All Data'!$A:$CO,88,FALSE),"unknown")</f>
        <v>35-44 years</v>
      </c>
      <c r="AN228" s="96" t="str">
        <f>IFERROR(VLOOKUP(Table1[[#This Row],[RespondentID]],'All Data'!$A:$CO,89,FALSE),"unknown")</f>
        <v>Suffolk</v>
      </c>
      <c r="AO228" s="96" t="str">
        <f>IFERROR(VLOOKUP(Table1[[#This Row],[RespondentID]],'All Data'!$A:$CO,90,FALSE),"unknown")</f>
        <v>Huntington, 11743</v>
      </c>
      <c r="AP228" s="96" t="str">
        <f>IFERROR(VLOOKUP(Table1[[#This Row],[RespondentID]],'All Data'!$A:$CO,91,FALSE),"unknown")</f>
        <v>White</v>
      </c>
      <c r="AQ228" s="96" t="str">
        <f>IFERROR(VLOOKUP(Table1[[#This Row],[RespondentID]],'All Data'!$A:$CO,92,FALSE),"unknown")</f>
        <v>Hispanic or Latino</v>
      </c>
      <c r="AR228" s="96" t="str">
        <f>IFERROR(VLOOKUP(Table1[[#This Row],[RespondentID]],'All Data'!$A:$CO,93,FALSE),"unknown")</f>
        <v>English, Spanish</v>
      </c>
      <c r="AS228" s="96" t="str">
        <f>IFERROR(VLOOKUP(Table1[[#This Row],[RespondentID]],'All Data'!$A:$CW,94,FALSE),"unknown")</f>
        <v>$75,000 to $125,000</v>
      </c>
      <c r="AT228" s="96" t="str">
        <f>IFERROR(VLOOKUP(Table1[[#This Row],[RespondentID]],'All Data'!$A:$CW,95,FALSE),"unknown")</f>
        <v>High school graduate</v>
      </c>
      <c r="AU228" s="96" t="str">
        <f>IFERROR(VLOOKUP(Table1[[#This Row],[RespondentID]],'All Data'!$A:$CW,96,FALSE),"unknown")</f>
        <v>Employed for wages</v>
      </c>
      <c r="AV228" s="96" t="str">
        <f>IFERROR(VLOOKUP(Table1[[#This Row],[RespondentID]],'All Data'!$A:$CW,97,FALSE),"unknown")</f>
        <v>Yes</v>
      </c>
      <c r="AW228" s="96" t="str">
        <f>IFERROR(VLOOKUP(Table1[[#This Row],[RespondentID]],'All Data'!$A:$CW,98,FALSE),"unknown")</f>
        <v>Private/Commercial</v>
      </c>
      <c r="AX228" s="96">
        <f>IFERROR(VLOOKUP(Table1[[#This Row],[RespondentID]],'All Data'!$A:$CW,99,FALSE),"unknown")</f>
        <v>0</v>
      </c>
    </row>
    <row r="229" spans="1:50">
      <c r="A229">
        <v>18044784158</v>
      </c>
      <c r="C229" t="s">
        <v>17</v>
      </c>
      <c r="D229" t="s">
        <v>18</v>
      </c>
      <c r="J229" t="s">
        <v>24</v>
      </c>
      <c r="L229" t="s">
        <v>26</v>
      </c>
      <c r="M229" t="s">
        <v>27</v>
      </c>
      <c r="P229">
        <f t="shared" si="54"/>
        <v>5</v>
      </c>
      <c r="Q229">
        <f t="shared" si="55"/>
        <v>0.6</v>
      </c>
      <c r="R229"/>
      <c r="S229">
        <f t="shared" si="71"/>
        <v>0</v>
      </c>
      <c r="T229">
        <f t="shared" si="56"/>
        <v>0.6</v>
      </c>
      <c r="U229">
        <f t="shared" si="57"/>
        <v>0.6</v>
      </c>
      <c r="V229">
        <f t="shared" si="58"/>
        <v>0</v>
      </c>
      <c r="W229">
        <f t="shared" si="59"/>
        <v>0</v>
      </c>
      <c r="X229">
        <f t="shared" si="60"/>
        <v>0</v>
      </c>
      <c r="Y229">
        <f t="shared" si="61"/>
        <v>0</v>
      </c>
      <c r="Z229">
        <f t="shared" si="62"/>
        <v>0</v>
      </c>
      <c r="AA229">
        <f t="shared" si="63"/>
        <v>0.6</v>
      </c>
      <c r="AB229">
        <f t="shared" si="64"/>
        <v>0</v>
      </c>
      <c r="AC229">
        <f t="shared" si="65"/>
        <v>0.6</v>
      </c>
      <c r="AD229">
        <f t="shared" si="66"/>
        <v>0.6</v>
      </c>
      <c r="AE229">
        <f t="shared" si="67"/>
        <v>0</v>
      </c>
      <c r="AF229"/>
      <c r="AG229"/>
      <c r="AH229">
        <f t="shared" si="68"/>
        <v>3</v>
      </c>
      <c r="AI229">
        <f t="shared" si="69"/>
        <v>5</v>
      </c>
      <c r="AJ229" t="str">
        <f t="shared" si="70"/>
        <v>Correct</v>
      </c>
      <c r="AL229" s="96" t="str">
        <f>IFERROR(VLOOKUP(Table1[[#This Row],[RespondentID]],'All Data'!$A:$CO,87,FALSE),"unknown")</f>
        <v>Woman</v>
      </c>
      <c r="AM229" s="96" t="str">
        <f>IFERROR(VLOOKUP(Table1[[#This Row],[RespondentID]],'All Data'!$A:$CO,88,FALSE),"unknown")</f>
        <v>35-44 years</v>
      </c>
      <c r="AN229" s="96" t="str">
        <f>IFERROR(VLOOKUP(Table1[[#This Row],[RespondentID]],'All Data'!$A:$CO,89,FALSE),"unknown")</f>
        <v>Suffolk</v>
      </c>
      <c r="AO229" s="96" t="str">
        <f>IFERROR(VLOOKUP(Table1[[#This Row],[RespondentID]],'All Data'!$A:$CO,90,FALSE),"unknown")</f>
        <v>Huntington Station, 11746</v>
      </c>
      <c r="AP229" s="96" t="str">
        <f>IFERROR(VLOOKUP(Table1[[#This Row],[RespondentID]],'All Data'!$A:$CO,91,FALSE),"unknown")</f>
        <v>White</v>
      </c>
      <c r="AQ229" s="96" t="str">
        <f>IFERROR(VLOOKUP(Table1[[#This Row],[RespondentID]],'All Data'!$A:$CO,92,FALSE),"unknown")</f>
        <v>Hispanic or Latino</v>
      </c>
      <c r="AR229" s="96" t="str">
        <f>IFERROR(VLOOKUP(Table1[[#This Row],[RespondentID]],'All Data'!$A:$CO,93,FALSE),"unknown")</f>
        <v>English, Spanish</v>
      </c>
      <c r="AS229" s="96" t="str">
        <f>IFERROR(VLOOKUP(Table1[[#This Row],[RespondentID]],'All Data'!$A:$CW,94,FALSE),"unknown")</f>
        <v>$75,000 to $125,000</v>
      </c>
      <c r="AT229" s="96" t="str">
        <f>IFERROR(VLOOKUP(Table1[[#This Row],[RespondentID]],'All Data'!$A:$CW,95,FALSE),"unknown")</f>
        <v>High school graduate</v>
      </c>
      <c r="AU229" s="96" t="str">
        <f>IFERROR(VLOOKUP(Table1[[#This Row],[RespondentID]],'All Data'!$A:$CW,96,FALSE),"unknown")</f>
        <v>Employed for wages</v>
      </c>
      <c r="AV229" s="96" t="str">
        <f>IFERROR(VLOOKUP(Table1[[#This Row],[RespondentID]],'All Data'!$A:$CW,97,FALSE),"unknown")</f>
        <v>Yes</v>
      </c>
      <c r="AW229" s="96" t="str">
        <f>IFERROR(VLOOKUP(Table1[[#This Row],[RespondentID]],'All Data'!$A:$CW,98,FALSE),"unknown")</f>
        <v>Private/Commercial</v>
      </c>
      <c r="AX229" s="96">
        <f>IFERROR(VLOOKUP(Table1[[#This Row],[RespondentID]],'All Data'!$A:$CW,99,FALSE),"unknown")</f>
        <v>0</v>
      </c>
    </row>
    <row r="230" spans="1:50">
      <c r="A230">
        <v>18044784034</v>
      </c>
      <c r="C230" t="s">
        <v>17</v>
      </c>
      <c r="D230" t="s">
        <v>18</v>
      </c>
      <c r="H230" t="s">
        <v>22</v>
      </c>
      <c r="J230" t="s">
        <v>24</v>
      </c>
      <c r="L230" t="s">
        <v>26</v>
      </c>
      <c r="M230" t="s">
        <v>27</v>
      </c>
      <c r="P230">
        <f t="shared" si="54"/>
        <v>6</v>
      </c>
      <c r="Q230">
        <f t="shared" si="55"/>
        <v>0.5</v>
      </c>
      <c r="R230"/>
      <c r="S230">
        <f t="shared" si="71"/>
        <v>0</v>
      </c>
      <c r="T230">
        <f t="shared" si="56"/>
        <v>0.5</v>
      </c>
      <c r="U230">
        <f t="shared" si="57"/>
        <v>0.5</v>
      </c>
      <c r="V230">
        <f t="shared" si="58"/>
        <v>0</v>
      </c>
      <c r="W230">
        <f t="shared" si="59"/>
        <v>0</v>
      </c>
      <c r="X230">
        <f t="shared" si="60"/>
        <v>0</v>
      </c>
      <c r="Y230">
        <f t="shared" si="61"/>
        <v>0.5</v>
      </c>
      <c r="Z230">
        <f t="shared" si="62"/>
        <v>0</v>
      </c>
      <c r="AA230">
        <f t="shared" si="63"/>
        <v>0.5</v>
      </c>
      <c r="AB230">
        <f t="shared" si="64"/>
        <v>0</v>
      </c>
      <c r="AC230">
        <f t="shared" si="65"/>
        <v>0.5</v>
      </c>
      <c r="AD230">
        <f t="shared" si="66"/>
        <v>0.5</v>
      </c>
      <c r="AE230">
        <f t="shared" si="67"/>
        <v>0</v>
      </c>
      <c r="AF230"/>
      <c r="AG230"/>
      <c r="AH230">
        <f t="shared" si="68"/>
        <v>3</v>
      </c>
      <c r="AI230">
        <f t="shared" si="69"/>
        <v>6</v>
      </c>
      <c r="AJ230" t="str">
        <f t="shared" si="70"/>
        <v>Correct</v>
      </c>
      <c r="AL230" s="96" t="str">
        <f>IFERROR(VLOOKUP(Table1[[#This Row],[RespondentID]],'All Data'!$A:$CO,87,FALSE),"unknown")</f>
        <v>Man</v>
      </c>
      <c r="AM230" s="96" t="str">
        <f>IFERROR(VLOOKUP(Table1[[#This Row],[RespondentID]],'All Data'!$A:$CO,88,FALSE),"unknown")</f>
        <v>18-24 years</v>
      </c>
      <c r="AN230" s="96" t="str">
        <f>IFERROR(VLOOKUP(Table1[[#This Row],[RespondentID]],'All Data'!$A:$CO,89,FALSE),"unknown")</f>
        <v>Suffolk</v>
      </c>
      <c r="AO230" s="96" t="str">
        <f>IFERROR(VLOOKUP(Table1[[#This Row],[RespondentID]],'All Data'!$A:$CO,90,FALSE),"unknown")</f>
        <v>Brentwood, 11717</v>
      </c>
      <c r="AP230" s="96" t="str">
        <f>IFERROR(VLOOKUP(Table1[[#This Row],[RespondentID]],'All Data'!$A:$CO,91,FALSE),"unknown")</f>
        <v>White</v>
      </c>
      <c r="AQ230" s="96" t="str">
        <f>IFERROR(VLOOKUP(Table1[[#This Row],[RespondentID]],'All Data'!$A:$CO,92,FALSE),"unknown")</f>
        <v>Hispanic or Latino</v>
      </c>
      <c r="AR230" s="96" t="str">
        <f>IFERROR(VLOOKUP(Table1[[#This Row],[RespondentID]],'All Data'!$A:$CO,93,FALSE),"unknown")</f>
        <v>English, Spanish</v>
      </c>
      <c r="AS230" s="96" t="str">
        <f>IFERROR(VLOOKUP(Table1[[#This Row],[RespondentID]],'All Data'!$A:$CW,94,FALSE),"unknown")</f>
        <v>$35,000 to $49,999</v>
      </c>
      <c r="AT230" s="96" t="str">
        <f>IFERROR(VLOOKUP(Table1[[#This Row],[RespondentID]],'All Data'!$A:$CW,95,FALSE),"unknown")</f>
        <v>High school graduate</v>
      </c>
      <c r="AU230" s="96" t="str">
        <f>IFERROR(VLOOKUP(Table1[[#This Row],[RespondentID]],'All Data'!$A:$CW,96,FALSE),"unknown")</f>
        <v>Employed for wages</v>
      </c>
      <c r="AV230" s="96" t="str">
        <f>IFERROR(VLOOKUP(Table1[[#This Row],[RespondentID]],'All Data'!$A:$CW,97,FALSE),"unknown")</f>
        <v>Yes</v>
      </c>
      <c r="AW230" s="96" t="str">
        <f>IFERROR(VLOOKUP(Table1[[#This Row],[RespondentID]],'All Data'!$A:$CW,98,FALSE),"unknown")</f>
        <v>Private/Commercial</v>
      </c>
      <c r="AX230" s="96">
        <f>IFERROR(VLOOKUP(Table1[[#This Row],[RespondentID]],'All Data'!$A:$CW,99,FALSE),"unknown")</f>
        <v>0</v>
      </c>
    </row>
    <row r="231" spans="1:50">
      <c r="A231">
        <v>18044783875</v>
      </c>
      <c r="C231" t="s">
        <v>17</v>
      </c>
      <c r="J231" t="s">
        <v>24</v>
      </c>
      <c r="P231">
        <f t="shared" si="54"/>
        <v>2</v>
      </c>
      <c r="Q231">
        <f t="shared" si="55"/>
        <v>1.5</v>
      </c>
      <c r="R231"/>
      <c r="S231">
        <f t="shared" si="71"/>
        <v>0</v>
      </c>
      <c r="T231">
        <f t="shared" si="56"/>
        <v>1</v>
      </c>
      <c r="U231">
        <f t="shared" si="57"/>
        <v>0</v>
      </c>
      <c r="V231">
        <f t="shared" si="58"/>
        <v>0</v>
      </c>
      <c r="W231">
        <f t="shared" si="59"/>
        <v>0</v>
      </c>
      <c r="X231">
        <f t="shared" si="60"/>
        <v>0</v>
      </c>
      <c r="Y231">
        <f t="shared" si="61"/>
        <v>0</v>
      </c>
      <c r="Z231">
        <f t="shared" si="62"/>
        <v>0</v>
      </c>
      <c r="AA231">
        <f t="shared" si="63"/>
        <v>1</v>
      </c>
      <c r="AB231">
        <f t="shared" si="64"/>
        <v>0</v>
      </c>
      <c r="AC231">
        <f t="shared" si="65"/>
        <v>0</v>
      </c>
      <c r="AD231">
        <f t="shared" si="66"/>
        <v>0</v>
      </c>
      <c r="AE231">
        <f t="shared" si="67"/>
        <v>0</v>
      </c>
      <c r="AF231"/>
      <c r="AG231"/>
      <c r="AH231">
        <f t="shared" si="68"/>
        <v>2</v>
      </c>
      <c r="AI231">
        <f t="shared" si="69"/>
        <v>2</v>
      </c>
      <c r="AJ231" t="str">
        <f t="shared" si="70"/>
        <v>Correct</v>
      </c>
      <c r="AL231" s="96" t="str">
        <f>IFERROR(VLOOKUP(Table1[[#This Row],[RespondentID]],'All Data'!$A:$CO,87,FALSE),"unknown")</f>
        <v>Woman</v>
      </c>
      <c r="AM231" s="96" t="str">
        <f>IFERROR(VLOOKUP(Table1[[#This Row],[RespondentID]],'All Data'!$A:$CO,88,FALSE),"unknown")</f>
        <v>55-64 years</v>
      </c>
      <c r="AN231" s="96" t="str">
        <f>IFERROR(VLOOKUP(Table1[[#This Row],[RespondentID]],'All Data'!$A:$CO,89,FALSE),"unknown")</f>
        <v>Suffolk</v>
      </c>
      <c r="AO231" s="96" t="str">
        <f>IFERROR(VLOOKUP(Table1[[#This Row],[RespondentID]],'All Data'!$A:$CO,90,FALSE),"unknown")</f>
        <v>Greenlawn, 11740</v>
      </c>
      <c r="AP231" s="96" t="str">
        <f>IFERROR(VLOOKUP(Table1[[#This Row],[RespondentID]],'All Data'!$A:$CO,91,FALSE),"unknown")</f>
        <v>White</v>
      </c>
      <c r="AQ231" s="96" t="str">
        <f>IFERROR(VLOOKUP(Table1[[#This Row],[RespondentID]],'All Data'!$A:$CO,92,FALSE),"unknown")</f>
        <v>Hispanic or Latino</v>
      </c>
      <c r="AR231" s="96" t="str">
        <f>IFERROR(VLOOKUP(Table1[[#This Row],[RespondentID]],'All Data'!$A:$CO,93,FALSE),"unknown")</f>
        <v>English, Spanish</v>
      </c>
      <c r="AS231" s="96" t="str">
        <f>IFERROR(VLOOKUP(Table1[[#This Row],[RespondentID]],'All Data'!$A:$CW,94,FALSE),"unknown")</f>
        <v>$50,000 to $74,999</v>
      </c>
      <c r="AT231" s="96" t="str">
        <f>IFERROR(VLOOKUP(Table1[[#This Row],[RespondentID]],'All Data'!$A:$CW,95,FALSE),"unknown")</f>
        <v>Some high school</v>
      </c>
      <c r="AU231" s="96" t="str">
        <f>IFERROR(VLOOKUP(Table1[[#This Row],[RespondentID]],'All Data'!$A:$CW,96,FALSE),"unknown")</f>
        <v>Employed for wages</v>
      </c>
      <c r="AV231" s="96" t="str">
        <f>IFERROR(VLOOKUP(Table1[[#This Row],[RespondentID]],'All Data'!$A:$CW,97,FALSE),"unknown")</f>
        <v>Yes</v>
      </c>
      <c r="AW231" s="96" t="str">
        <f>IFERROR(VLOOKUP(Table1[[#This Row],[RespondentID]],'All Data'!$A:$CW,98,FALSE),"unknown")</f>
        <v>Private/Commercial</v>
      </c>
      <c r="AX231" s="96">
        <f>IFERROR(VLOOKUP(Table1[[#This Row],[RespondentID]],'All Data'!$A:$CW,99,FALSE),"unknown")</f>
        <v>0</v>
      </c>
    </row>
    <row r="232" spans="1:50">
      <c r="A232">
        <v>18044783693</v>
      </c>
      <c r="C232" t="s">
        <v>17</v>
      </c>
      <c r="D232" t="s">
        <v>18</v>
      </c>
      <c r="H232" t="s">
        <v>22</v>
      </c>
      <c r="J232" t="s">
        <v>24</v>
      </c>
      <c r="M232" t="s">
        <v>27</v>
      </c>
      <c r="P232">
        <f t="shared" si="54"/>
        <v>5</v>
      </c>
      <c r="Q232">
        <f t="shared" si="55"/>
        <v>0.6</v>
      </c>
      <c r="R232"/>
      <c r="S232">
        <f t="shared" si="71"/>
        <v>0</v>
      </c>
      <c r="T232">
        <f t="shared" si="56"/>
        <v>0.6</v>
      </c>
      <c r="U232">
        <f t="shared" si="57"/>
        <v>0.6</v>
      </c>
      <c r="V232">
        <f t="shared" si="58"/>
        <v>0</v>
      </c>
      <c r="W232">
        <f t="shared" si="59"/>
        <v>0</v>
      </c>
      <c r="X232">
        <f t="shared" si="60"/>
        <v>0</v>
      </c>
      <c r="Y232">
        <f t="shared" si="61"/>
        <v>0.6</v>
      </c>
      <c r="Z232">
        <f t="shared" si="62"/>
        <v>0</v>
      </c>
      <c r="AA232">
        <f t="shared" si="63"/>
        <v>0.6</v>
      </c>
      <c r="AB232">
        <f t="shared" si="64"/>
        <v>0</v>
      </c>
      <c r="AC232">
        <f t="shared" si="65"/>
        <v>0</v>
      </c>
      <c r="AD232">
        <f t="shared" si="66"/>
        <v>0.6</v>
      </c>
      <c r="AE232">
        <f t="shared" si="67"/>
        <v>0</v>
      </c>
      <c r="AF232"/>
      <c r="AG232"/>
      <c r="AH232">
        <f t="shared" si="68"/>
        <v>3</v>
      </c>
      <c r="AI232">
        <f t="shared" si="69"/>
        <v>5</v>
      </c>
      <c r="AJ232" t="str">
        <f t="shared" si="70"/>
        <v>Correct</v>
      </c>
      <c r="AL232" s="96" t="str">
        <f>IFERROR(VLOOKUP(Table1[[#This Row],[RespondentID]],'All Data'!$A:$CO,87,FALSE),"unknown")</f>
        <v>Man</v>
      </c>
      <c r="AM232" s="96" t="str">
        <f>IFERROR(VLOOKUP(Table1[[#This Row],[RespondentID]],'All Data'!$A:$CO,88,FALSE),"unknown")</f>
        <v>65+ years</v>
      </c>
      <c r="AN232" s="96" t="str">
        <f>IFERROR(VLOOKUP(Table1[[#This Row],[RespondentID]],'All Data'!$A:$CO,89,FALSE),"unknown")</f>
        <v>Suffolk</v>
      </c>
      <c r="AO232" s="96" t="str">
        <f>IFERROR(VLOOKUP(Table1[[#This Row],[RespondentID]],'All Data'!$A:$CO,90,FALSE),"unknown")</f>
        <v>East Northport, 11731</v>
      </c>
      <c r="AP232" s="96" t="str">
        <f>IFERROR(VLOOKUP(Table1[[#This Row],[RespondentID]],'All Data'!$A:$CO,91,FALSE),"unknown")</f>
        <v>White</v>
      </c>
      <c r="AQ232" s="96" t="str">
        <f>IFERROR(VLOOKUP(Table1[[#This Row],[RespondentID]],'All Data'!$A:$CO,92,FALSE),"unknown")</f>
        <v>Hispanic or Latino</v>
      </c>
      <c r="AR232" s="96" t="str">
        <f>IFERROR(VLOOKUP(Table1[[#This Row],[RespondentID]],'All Data'!$A:$CO,93,FALSE),"unknown")</f>
        <v>English, Spanish</v>
      </c>
      <c r="AS232" s="96" t="str">
        <f>IFERROR(VLOOKUP(Table1[[#This Row],[RespondentID]],'All Data'!$A:$CW,94,FALSE),"unknown")</f>
        <v>$50,000 to $74,999</v>
      </c>
      <c r="AT232" s="96" t="str">
        <f>IFERROR(VLOOKUP(Table1[[#This Row],[RespondentID]],'All Data'!$A:$CW,95,FALSE),"unknown")</f>
        <v>Some high school</v>
      </c>
      <c r="AU232" s="96" t="str">
        <f>IFERROR(VLOOKUP(Table1[[#This Row],[RespondentID]],'All Data'!$A:$CW,96,FALSE),"unknown")</f>
        <v>Employed for wages</v>
      </c>
      <c r="AV232" s="96" t="str">
        <f>IFERROR(VLOOKUP(Table1[[#This Row],[RespondentID]],'All Data'!$A:$CW,97,FALSE),"unknown")</f>
        <v>Yes</v>
      </c>
      <c r="AW232" s="96" t="str">
        <f>IFERROR(VLOOKUP(Table1[[#This Row],[RespondentID]],'All Data'!$A:$CW,98,FALSE),"unknown")</f>
        <v>Private/Commercial</v>
      </c>
      <c r="AX232" s="96">
        <f>IFERROR(VLOOKUP(Table1[[#This Row],[RespondentID]],'All Data'!$A:$CW,99,FALSE),"unknown")</f>
        <v>0</v>
      </c>
    </row>
    <row r="233" spans="1:50">
      <c r="A233">
        <v>18044783574</v>
      </c>
      <c r="C233" t="s">
        <v>17</v>
      </c>
      <c r="H233" t="s">
        <v>22</v>
      </c>
      <c r="J233" t="s">
        <v>24</v>
      </c>
      <c r="L233" t="s">
        <v>26</v>
      </c>
      <c r="M233" t="s">
        <v>27</v>
      </c>
      <c r="P233">
        <f t="shared" si="54"/>
        <v>5</v>
      </c>
      <c r="Q233">
        <f t="shared" si="55"/>
        <v>0.6</v>
      </c>
      <c r="R233"/>
      <c r="S233">
        <f t="shared" si="71"/>
        <v>0</v>
      </c>
      <c r="T233">
        <f t="shared" si="56"/>
        <v>0.6</v>
      </c>
      <c r="U233">
        <f t="shared" si="57"/>
        <v>0</v>
      </c>
      <c r="V233">
        <f t="shared" si="58"/>
        <v>0</v>
      </c>
      <c r="W233">
        <f t="shared" si="59"/>
        <v>0</v>
      </c>
      <c r="X233">
        <f t="shared" si="60"/>
        <v>0</v>
      </c>
      <c r="Y233">
        <f t="shared" si="61"/>
        <v>0.6</v>
      </c>
      <c r="Z233">
        <f t="shared" si="62"/>
        <v>0</v>
      </c>
      <c r="AA233">
        <f t="shared" si="63"/>
        <v>0.6</v>
      </c>
      <c r="AB233">
        <f t="shared" si="64"/>
        <v>0</v>
      </c>
      <c r="AC233">
        <f t="shared" si="65"/>
        <v>0.6</v>
      </c>
      <c r="AD233">
        <f t="shared" si="66"/>
        <v>0.6</v>
      </c>
      <c r="AE233">
        <f t="shared" si="67"/>
        <v>0</v>
      </c>
      <c r="AF233"/>
      <c r="AG233"/>
      <c r="AH233">
        <f t="shared" si="68"/>
        <v>3</v>
      </c>
      <c r="AI233">
        <f t="shared" si="69"/>
        <v>5</v>
      </c>
      <c r="AJ233" t="str">
        <f t="shared" si="70"/>
        <v>Correct</v>
      </c>
      <c r="AL233" s="96" t="str">
        <f>IFERROR(VLOOKUP(Table1[[#This Row],[RespondentID]],'All Data'!$A:$CO,87,FALSE),"unknown")</f>
        <v>Woman</v>
      </c>
      <c r="AM233" s="96" t="str">
        <f>IFERROR(VLOOKUP(Table1[[#This Row],[RespondentID]],'All Data'!$A:$CO,88,FALSE),"unknown")</f>
        <v>55-64 years</v>
      </c>
      <c r="AN233" s="96" t="str">
        <f>IFERROR(VLOOKUP(Table1[[#This Row],[RespondentID]],'All Data'!$A:$CO,89,FALSE),"unknown")</f>
        <v>Suffolk</v>
      </c>
      <c r="AO233" s="96" t="str">
        <f>IFERROR(VLOOKUP(Table1[[#This Row],[RespondentID]],'All Data'!$A:$CO,90,FALSE),"unknown")</f>
        <v>East Northport, 11731</v>
      </c>
      <c r="AP233" s="96" t="str">
        <f>IFERROR(VLOOKUP(Table1[[#This Row],[RespondentID]],'All Data'!$A:$CO,91,FALSE),"unknown")</f>
        <v>White</v>
      </c>
      <c r="AQ233" s="96">
        <f>IFERROR(VLOOKUP(Table1[[#This Row],[RespondentID]],'All Data'!$A:$CO,92,FALSE),"unknown")</f>
        <v>0</v>
      </c>
      <c r="AR233" s="96" t="str">
        <f>IFERROR(VLOOKUP(Table1[[#This Row],[RespondentID]],'All Data'!$A:$CO,93,FALSE),"unknown")</f>
        <v>English, Spanish</v>
      </c>
      <c r="AS233" s="96" t="str">
        <f>IFERROR(VLOOKUP(Table1[[#This Row],[RespondentID]],'All Data'!$A:$CW,94,FALSE),"unknown")</f>
        <v>$50,000 to $74,999</v>
      </c>
      <c r="AT233" s="96" t="str">
        <f>IFERROR(VLOOKUP(Table1[[#This Row],[RespondentID]],'All Data'!$A:$CW,95,FALSE),"unknown")</f>
        <v>Some high school</v>
      </c>
      <c r="AU233" s="96" t="str">
        <f>IFERROR(VLOOKUP(Table1[[#This Row],[RespondentID]],'All Data'!$A:$CW,96,FALSE),"unknown")</f>
        <v>Retired</v>
      </c>
      <c r="AV233" s="96" t="str">
        <f>IFERROR(VLOOKUP(Table1[[#This Row],[RespondentID]],'All Data'!$A:$CW,97,FALSE),"unknown")</f>
        <v>Yes</v>
      </c>
      <c r="AW233" s="96" t="str">
        <f>IFERROR(VLOOKUP(Table1[[#This Row],[RespondentID]],'All Data'!$A:$CW,98,FALSE),"unknown")</f>
        <v>Private/Commercial</v>
      </c>
      <c r="AX233" s="96">
        <f>IFERROR(VLOOKUP(Table1[[#This Row],[RespondentID]],'All Data'!$A:$CW,99,FALSE),"unknown")</f>
        <v>0</v>
      </c>
    </row>
    <row r="234" spans="1:50">
      <c r="A234">
        <v>18044783425</v>
      </c>
      <c r="B234" t="s">
        <v>16</v>
      </c>
      <c r="C234" t="s">
        <v>17</v>
      </c>
      <c r="D234" t="s">
        <v>18</v>
      </c>
      <c r="E234" t="s">
        <v>19</v>
      </c>
      <c r="H234" t="s">
        <v>22</v>
      </c>
      <c r="J234" t="s">
        <v>24</v>
      </c>
      <c r="K234" t="s">
        <v>25</v>
      </c>
      <c r="L234" t="s">
        <v>26</v>
      </c>
      <c r="M234" t="s">
        <v>27</v>
      </c>
      <c r="P234">
        <f t="shared" si="54"/>
        <v>9</v>
      </c>
      <c r="Q234">
        <f t="shared" si="55"/>
        <v>0.33333333333333331</v>
      </c>
      <c r="R234"/>
      <c r="S234">
        <f t="shared" si="71"/>
        <v>0.33333333333333331</v>
      </c>
      <c r="T234">
        <f t="shared" si="56"/>
        <v>0.33333333333333331</v>
      </c>
      <c r="U234">
        <f t="shared" si="57"/>
        <v>0.33333333333333331</v>
      </c>
      <c r="V234">
        <f t="shared" si="58"/>
        <v>0.33333333333333331</v>
      </c>
      <c r="W234">
        <f t="shared" si="59"/>
        <v>0</v>
      </c>
      <c r="X234">
        <f t="shared" si="60"/>
        <v>0</v>
      </c>
      <c r="Y234">
        <f t="shared" si="61"/>
        <v>0.33333333333333331</v>
      </c>
      <c r="Z234">
        <f t="shared" si="62"/>
        <v>0</v>
      </c>
      <c r="AA234">
        <f t="shared" si="63"/>
        <v>0.33333333333333331</v>
      </c>
      <c r="AB234">
        <f t="shared" si="64"/>
        <v>0.33333333333333331</v>
      </c>
      <c r="AC234">
        <f t="shared" si="65"/>
        <v>0.33333333333333331</v>
      </c>
      <c r="AD234">
        <f t="shared" si="66"/>
        <v>0.33333333333333331</v>
      </c>
      <c r="AE234">
        <f t="shared" si="67"/>
        <v>0</v>
      </c>
      <c r="AF234"/>
      <c r="AG234"/>
      <c r="AH234">
        <f t="shared" si="68"/>
        <v>3</v>
      </c>
      <c r="AI234">
        <f t="shared" si="69"/>
        <v>9</v>
      </c>
      <c r="AJ234" t="str">
        <f t="shared" si="70"/>
        <v>Correct</v>
      </c>
      <c r="AL234" s="96" t="str">
        <f>IFERROR(VLOOKUP(Table1[[#This Row],[RespondentID]],'All Data'!$A:$CO,87,FALSE),"unknown")</f>
        <v>Man</v>
      </c>
      <c r="AM234" s="96" t="str">
        <f>IFERROR(VLOOKUP(Table1[[#This Row],[RespondentID]],'All Data'!$A:$CO,88,FALSE),"unknown")</f>
        <v>35-44 years</v>
      </c>
      <c r="AN234" s="96" t="str">
        <f>IFERROR(VLOOKUP(Table1[[#This Row],[RespondentID]],'All Data'!$A:$CO,89,FALSE),"unknown")</f>
        <v>Suffolk</v>
      </c>
      <c r="AO234" s="96" t="str">
        <f>IFERROR(VLOOKUP(Table1[[#This Row],[RespondentID]],'All Data'!$A:$CO,90,FALSE),"unknown")</f>
        <v>Commack, 11725</v>
      </c>
      <c r="AP234" s="96" t="str">
        <f>IFERROR(VLOOKUP(Table1[[#This Row],[RespondentID]],'All Data'!$A:$CO,91,FALSE),"unknown")</f>
        <v>White</v>
      </c>
      <c r="AQ234" s="96" t="str">
        <f>IFERROR(VLOOKUP(Table1[[#This Row],[RespondentID]],'All Data'!$A:$CO,92,FALSE),"unknown")</f>
        <v>Hispanic or Latino</v>
      </c>
      <c r="AR234" s="96" t="str">
        <f>IFERROR(VLOOKUP(Table1[[#This Row],[RespondentID]],'All Data'!$A:$CO,93,FALSE),"unknown")</f>
        <v>English, Spanish</v>
      </c>
      <c r="AS234" s="96" t="str">
        <f>IFERROR(VLOOKUP(Table1[[#This Row],[RespondentID]],'All Data'!$A:$CW,94,FALSE),"unknown")</f>
        <v>Over $125,000</v>
      </c>
      <c r="AT234" s="96" t="str">
        <f>IFERROR(VLOOKUP(Table1[[#This Row],[RespondentID]],'All Data'!$A:$CW,95,FALSE),"unknown")</f>
        <v>Some high school</v>
      </c>
      <c r="AU234" s="96" t="str">
        <f>IFERROR(VLOOKUP(Table1[[#This Row],[RespondentID]],'All Data'!$A:$CW,96,FALSE),"unknown")</f>
        <v>Employed for wages</v>
      </c>
      <c r="AV234" s="96" t="str">
        <f>IFERROR(VLOOKUP(Table1[[#This Row],[RespondentID]],'All Data'!$A:$CW,97,FALSE),"unknown")</f>
        <v>Yes</v>
      </c>
      <c r="AW234" s="96" t="str">
        <f>IFERROR(VLOOKUP(Table1[[#This Row],[RespondentID]],'All Data'!$A:$CW,98,FALSE),"unknown")</f>
        <v>Private/Commercial</v>
      </c>
      <c r="AX234" s="96">
        <f>IFERROR(VLOOKUP(Table1[[#This Row],[RespondentID]],'All Data'!$A:$CW,99,FALSE),"unknown")</f>
        <v>0</v>
      </c>
    </row>
    <row r="235" spans="1:50">
      <c r="A235">
        <v>18044783297</v>
      </c>
      <c r="B235" t="s">
        <v>16</v>
      </c>
      <c r="G235" t="s">
        <v>21</v>
      </c>
      <c r="M235" t="s">
        <v>27</v>
      </c>
      <c r="P235">
        <f t="shared" si="54"/>
        <v>3</v>
      </c>
      <c r="Q235">
        <f t="shared" si="55"/>
        <v>1</v>
      </c>
      <c r="R235"/>
      <c r="S235">
        <f t="shared" si="71"/>
        <v>1</v>
      </c>
      <c r="T235">
        <f t="shared" si="56"/>
        <v>0</v>
      </c>
      <c r="U235">
        <f t="shared" si="57"/>
        <v>0</v>
      </c>
      <c r="V235">
        <f t="shared" si="58"/>
        <v>0</v>
      </c>
      <c r="W235">
        <f t="shared" si="59"/>
        <v>0</v>
      </c>
      <c r="X235">
        <f t="shared" si="60"/>
        <v>1</v>
      </c>
      <c r="Y235">
        <f t="shared" si="61"/>
        <v>0</v>
      </c>
      <c r="Z235">
        <f t="shared" si="62"/>
        <v>0</v>
      </c>
      <c r="AA235">
        <f t="shared" si="63"/>
        <v>0</v>
      </c>
      <c r="AB235">
        <f t="shared" si="64"/>
        <v>0</v>
      </c>
      <c r="AC235">
        <f t="shared" si="65"/>
        <v>0</v>
      </c>
      <c r="AD235">
        <f t="shared" si="66"/>
        <v>1</v>
      </c>
      <c r="AE235">
        <f t="shared" si="67"/>
        <v>0</v>
      </c>
      <c r="AF235"/>
      <c r="AG235"/>
      <c r="AH235">
        <f t="shared" si="68"/>
        <v>3</v>
      </c>
      <c r="AI235">
        <f t="shared" si="69"/>
        <v>3</v>
      </c>
      <c r="AJ235" t="str">
        <f t="shared" si="70"/>
        <v>Correct</v>
      </c>
      <c r="AL235" s="96" t="str">
        <f>IFERROR(VLOOKUP(Table1[[#This Row],[RespondentID]],'All Data'!$A:$CO,87,FALSE),"unknown")</f>
        <v>Woman</v>
      </c>
      <c r="AM235" s="96" t="str">
        <f>IFERROR(VLOOKUP(Table1[[#This Row],[RespondentID]],'All Data'!$A:$CO,88,FALSE),"unknown")</f>
        <v>35-44 years</v>
      </c>
      <c r="AN235" s="96" t="str">
        <f>IFERROR(VLOOKUP(Table1[[#This Row],[RespondentID]],'All Data'!$A:$CO,89,FALSE),"unknown")</f>
        <v>Suffolk</v>
      </c>
      <c r="AO235" s="96" t="str">
        <f>IFERROR(VLOOKUP(Table1[[#This Row],[RespondentID]],'All Data'!$A:$CO,90,FALSE),"unknown")</f>
        <v>Commack, 11725</v>
      </c>
      <c r="AP235" s="96" t="str">
        <f>IFERROR(VLOOKUP(Table1[[#This Row],[RespondentID]],'All Data'!$A:$CO,91,FALSE),"unknown")</f>
        <v>White</v>
      </c>
      <c r="AQ235" s="96" t="str">
        <f>IFERROR(VLOOKUP(Table1[[#This Row],[RespondentID]],'All Data'!$A:$CO,92,FALSE),"unknown")</f>
        <v>Hispanic or Latino</v>
      </c>
      <c r="AR235" s="96" t="str">
        <f>IFERROR(VLOOKUP(Table1[[#This Row],[RespondentID]],'All Data'!$A:$CO,93,FALSE),"unknown")</f>
        <v>English, Spanish</v>
      </c>
      <c r="AS235" s="96" t="str">
        <f>IFERROR(VLOOKUP(Table1[[#This Row],[RespondentID]],'All Data'!$A:$CW,94,FALSE),"unknown")</f>
        <v>$50,000 to $74,999</v>
      </c>
      <c r="AT235" s="96" t="str">
        <f>IFERROR(VLOOKUP(Table1[[#This Row],[RespondentID]],'All Data'!$A:$CW,95,FALSE),"unknown")</f>
        <v>High school graduate</v>
      </c>
      <c r="AU235" s="96" t="str">
        <f>IFERROR(VLOOKUP(Table1[[#This Row],[RespondentID]],'All Data'!$A:$CW,96,FALSE),"unknown")</f>
        <v>Employed for wages</v>
      </c>
      <c r="AV235" s="96" t="str">
        <f>IFERROR(VLOOKUP(Table1[[#This Row],[RespondentID]],'All Data'!$A:$CW,97,FALSE),"unknown")</f>
        <v>Yes</v>
      </c>
      <c r="AW235" s="96" t="str">
        <f>IFERROR(VLOOKUP(Table1[[#This Row],[RespondentID]],'All Data'!$A:$CW,98,FALSE),"unknown")</f>
        <v>Medicaid</v>
      </c>
      <c r="AX235" s="96">
        <f>IFERROR(VLOOKUP(Table1[[#This Row],[RespondentID]],'All Data'!$A:$CW,99,FALSE),"unknown")</f>
        <v>0</v>
      </c>
    </row>
    <row r="236" spans="1:50">
      <c r="A236">
        <v>18044783080</v>
      </c>
      <c r="B236" t="s">
        <v>16</v>
      </c>
      <c r="C236" t="s">
        <v>17</v>
      </c>
      <c r="L236" t="s">
        <v>26</v>
      </c>
      <c r="P236">
        <f t="shared" si="54"/>
        <v>3</v>
      </c>
      <c r="Q236">
        <f t="shared" si="55"/>
        <v>1</v>
      </c>
      <c r="R236"/>
      <c r="S236">
        <f t="shared" si="71"/>
        <v>1</v>
      </c>
      <c r="T236">
        <f t="shared" si="56"/>
        <v>1</v>
      </c>
      <c r="U236">
        <f t="shared" si="57"/>
        <v>0</v>
      </c>
      <c r="V236">
        <f t="shared" si="58"/>
        <v>0</v>
      </c>
      <c r="W236">
        <f t="shared" si="59"/>
        <v>0</v>
      </c>
      <c r="X236">
        <f t="shared" si="60"/>
        <v>0</v>
      </c>
      <c r="Y236">
        <f t="shared" si="61"/>
        <v>0</v>
      </c>
      <c r="Z236">
        <f t="shared" si="62"/>
        <v>0</v>
      </c>
      <c r="AA236">
        <f t="shared" si="63"/>
        <v>0</v>
      </c>
      <c r="AB236">
        <f t="shared" si="64"/>
        <v>0</v>
      </c>
      <c r="AC236">
        <f t="shared" si="65"/>
        <v>1</v>
      </c>
      <c r="AD236">
        <f t="shared" si="66"/>
        <v>0</v>
      </c>
      <c r="AE236">
        <f t="shared" si="67"/>
        <v>0</v>
      </c>
      <c r="AF236"/>
      <c r="AG236"/>
      <c r="AH236">
        <f t="shared" si="68"/>
        <v>3</v>
      </c>
      <c r="AI236">
        <f t="shared" si="69"/>
        <v>3</v>
      </c>
      <c r="AJ236" t="str">
        <f t="shared" si="70"/>
        <v>Correct</v>
      </c>
      <c r="AL236" s="96" t="str">
        <f>IFERROR(VLOOKUP(Table1[[#This Row],[RespondentID]],'All Data'!$A:$CO,87,FALSE),"unknown")</f>
        <v>Woman</v>
      </c>
      <c r="AM236" s="96" t="str">
        <f>IFERROR(VLOOKUP(Table1[[#This Row],[RespondentID]],'All Data'!$A:$CO,88,FALSE),"unknown")</f>
        <v>35-44 years</v>
      </c>
      <c r="AN236" s="96" t="str">
        <f>IFERROR(VLOOKUP(Table1[[#This Row],[RespondentID]],'All Data'!$A:$CO,89,FALSE),"unknown")</f>
        <v>Nassau</v>
      </c>
      <c r="AO236" s="96" t="str">
        <f>IFERROR(VLOOKUP(Table1[[#This Row],[RespondentID]],'All Data'!$A:$CO,90,FALSE),"unknown")</f>
        <v>Westbury, 11590</v>
      </c>
      <c r="AP236" s="96" t="str">
        <f>IFERROR(VLOOKUP(Table1[[#This Row],[RespondentID]],'All Data'!$A:$CO,91,FALSE),"unknown")</f>
        <v>White</v>
      </c>
      <c r="AQ236" s="96" t="str">
        <f>IFERROR(VLOOKUP(Table1[[#This Row],[RespondentID]],'All Data'!$A:$CO,92,FALSE),"unknown")</f>
        <v>Not Hispanic or Latino</v>
      </c>
      <c r="AR236" s="96" t="str">
        <f>IFERROR(VLOOKUP(Table1[[#This Row],[RespondentID]],'All Data'!$A:$CO,93,FALSE),"unknown")</f>
        <v>English</v>
      </c>
      <c r="AS236" s="96">
        <f>IFERROR(VLOOKUP(Table1[[#This Row],[RespondentID]],'All Data'!$A:$CW,94,FALSE),"unknown")</f>
        <v>0</v>
      </c>
      <c r="AT236" s="96" t="str">
        <f>IFERROR(VLOOKUP(Table1[[#This Row],[RespondentID]],'All Data'!$A:$CW,95,FALSE),"unknown")</f>
        <v>Technical school</v>
      </c>
      <c r="AU236" s="96" t="str">
        <f>IFERROR(VLOOKUP(Table1[[#This Row],[RespondentID]],'All Data'!$A:$CW,96,FALSE),"unknown")</f>
        <v>Employed for wages</v>
      </c>
      <c r="AV236" s="96" t="str">
        <f>IFERROR(VLOOKUP(Table1[[#This Row],[RespondentID]],'All Data'!$A:$CW,97,FALSE),"unknown")</f>
        <v>Yes</v>
      </c>
      <c r="AW236" s="96" t="str">
        <f>IFERROR(VLOOKUP(Table1[[#This Row],[RespondentID]],'All Data'!$A:$CW,98,FALSE),"unknown")</f>
        <v>Private/Commercial</v>
      </c>
      <c r="AX236" s="96">
        <f>IFERROR(VLOOKUP(Table1[[#This Row],[RespondentID]],'All Data'!$A:$CW,99,FALSE),"unknown")</f>
        <v>0</v>
      </c>
    </row>
    <row r="237" spans="1:50">
      <c r="A237">
        <v>18044782981</v>
      </c>
      <c r="E237" t="s">
        <v>19</v>
      </c>
      <c r="P237">
        <f t="shared" si="54"/>
        <v>1</v>
      </c>
      <c r="Q237">
        <f t="shared" si="55"/>
        <v>3</v>
      </c>
      <c r="R237"/>
      <c r="S237">
        <f t="shared" si="71"/>
        <v>0</v>
      </c>
      <c r="T237">
        <f t="shared" si="56"/>
        <v>0</v>
      </c>
      <c r="U237">
        <f t="shared" si="57"/>
        <v>0</v>
      </c>
      <c r="V237">
        <f t="shared" si="58"/>
        <v>1</v>
      </c>
      <c r="W237">
        <f t="shared" si="59"/>
        <v>0</v>
      </c>
      <c r="X237">
        <f t="shared" si="60"/>
        <v>0</v>
      </c>
      <c r="Y237">
        <f t="shared" si="61"/>
        <v>0</v>
      </c>
      <c r="Z237">
        <f t="shared" si="62"/>
        <v>0</v>
      </c>
      <c r="AA237">
        <f t="shared" si="63"/>
        <v>0</v>
      </c>
      <c r="AB237">
        <f t="shared" si="64"/>
        <v>0</v>
      </c>
      <c r="AC237">
        <f t="shared" si="65"/>
        <v>0</v>
      </c>
      <c r="AD237">
        <f t="shared" si="66"/>
        <v>0</v>
      </c>
      <c r="AE237">
        <f t="shared" si="67"/>
        <v>0</v>
      </c>
      <c r="AF237"/>
      <c r="AG237"/>
      <c r="AH237">
        <f t="shared" si="68"/>
        <v>1</v>
      </c>
      <c r="AI237">
        <f t="shared" si="69"/>
        <v>1</v>
      </c>
      <c r="AJ237" t="str">
        <f t="shared" si="70"/>
        <v>Correct</v>
      </c>
      <c r="AL237" s="96" t="str">
        <f>IFERROR(VLOOKUP(Table1[[#This Row],[RespondentID]],'All Data'!$A:$CO,87,FALSE),"unknown")</f>
        <v>Man</v>
      </c>
      <c r="AM237" s="96" t="str">
        <f>IFERROR(VLOOKUP(Table1[[#This Row],[RespondentID]],'All Data'!$A:$CO,88,FALSE),"unknown")</f>
        <v>45-54 years</v>
      </c>
      <c r="AN237" s="96" t="str">
        <f>IFERROR(VLOOKUP(Table1[[#This Row],[RespondentID]],'All Data'!$A:$CO,89,FALSE),"unknown")</f>
        <v>Suffolk</v>
      </c>
      <c r="AO237" s="96" t="str">
        <f>IFERROR(VLOOKUP(Table1[[#This Row],[RespondentID]],'All Data'!$A:$CO,90,FALSE),"unknown")</f>
        <v>Saint James, 11780</v>
      </c>
      <c r="AP237" s="96" t="str">
        <f>IFERROR(VLOOKUP(Table1[[#This Row],[RespondentID]],'All Data'!$A:$CO,91,FALSE),"unknown")</f>
        <v>White</v>
      </c>
      <c r="AQ237" s="96" t="str">
        <f>IFERROR(VLOOKUP(Table1[[#This Row],[RespondentID]],'All Data'!$A:$CO,92,FALSE),"unknown")</f>
        <v>Unknown</v>
      </c>
      <c r="AR237" s="96" t="str">
        <f>IFERROR(VLOOKUP(Table1[[#This Row],[RespondentID]],'All Data'!$A:$CO,93,FALSE),"unknown")</f>
        <v>English</v>
      </c>
      <c r="AS237" s="96">
        <f>IFERROR(VLOOKUP(Table1[[#This Row],[RespondentID]],'All Data'!$A:$CW,94,FALSE),"unknown")</f>
        <v>0</v>
      </c>
      <c r="AT237" s="96" t="str">
        <f>IFERROR(VLOOKUP(Table1[[#This Row],[RespondentID]],'All Data'!$A:$CW,95,FALSE),"unknown")</f>
        <v>College graduate</v>
      </c>
      <c r="AU237" s="96" t="str">
        <f>IFERROR(VLOOKUP(Table1[[#This Row],[RespondentID]],'All Data'!$A:$CW,96,FALSE),"unknown")</f>
        <v>Employed for wages</v>
      </c>
      <c r="AV237" s="96" t="str">
        <f>IFERROR(VLOOKUP(Table1[[#This Row],[RespondentID]],'All Data'!$A:$CW,97,FALSE),"unknown")</f>
        <v>No, but I did in the past</v>
      </c>
      <c r="AW237" s="96" t="str">
        <f>IFERROR(VLOOKUP(Table1[[#This Row],[RespondentID]],'All Data'!$A:$CW,98,FALSE),"unknown")</f>
        <v>No Insurance</v>
      </c>
      <c r="AX237" s="96">
        <f>IFERROR(VLOOKUP(Table1[[#This Row],[RespondentID]],'All Data'!$A:$CW,99,FALSE),"unknown")</f>
        <v>0</v>
      </c>
    </row>
    <row r="238" spans="1:50">
      <c r="A238">
        <v>18044782921</v>
      </c>
      <c r="E238" t="s">
        <v>19</v>
      </c>
      <c r="J238" t="s">
        <v>24</v>
      </c>
      <c r="K238" t="s">
        <v>25</v>
      </c>
      <c r="L238" t="s">
        <v>26</v>
      </c>
      <c r="N238" t="s">
        <v>28</v>
      </c>
      <c r="P238">
        <f t="shared" si="54"/>
        <v>5</v>
      </c>
      <c r="Q238">
        <f t="shared" si="55"/>
        <v>0.6</v>
      </c>
      <c r="R238"/>
      <c r="S238">
        <f t="shared" si="71"/>
        <v>0</v>
      </c>
      <c r="T238">
        <f t="shared" si="56"/>
        <v>0</v>
      </c>
      <c r="U238">
        <f t="shared" si="57"/>
        <v>0</v>
      </c>
      <c r="V238">
        <f t="shared" si="58"/>
        <v>0.6</v>
      </c>
      <c r="W238">
        <f t="shared" si="59"/>
        <v>0</v>
      </c>
      <c r="X238">
        <f t="shared" si="60"/>
        <v>0</v>
      </c>
      <c r="Y238">
        <f t="shared" si="61"/>
        <v>0</v>
      </c>
      <c r="Z238">
        <f t="shared" si="62"/>
        <v>0</v>
      </c>
      <c r="AA238">
        <f t="shared" si="63"/>
        <v>0.6</v>
      </c>
      <c r="AB238">
        <f t="shared" si="64"/>
        <v>0.6</v>
      </c>
      <c r="AC238">
        <f t="shared" si="65"/>
        <v>0.6</v>
      </c>
      <c r="AD238">
        <f t="shared" si="66"/>
        <v>0</v>
      </c>
      <c r="AE238">
        <f t="shared" si="67"/>
        <v>0.6</v>
      </c>
      <c r="AF238"/>
      <c r="AG238"/>
      <c r="AH238">
        <f t="shared" si="68"/>
        <v>3</v>
      </c>
      <c r="AI238">
        <f t="shared" si="69"/>
        <v>5</v>
      </c>
      <c r="AJ238" t="str">
        <f t="shared" si="70"/>
        <v>Correct</v>
      </c>
      <c r="AL238" s="96">
        <f>IFERROR(VLOOKUP(Table1[[#This Row],[RespondentID]],'All Data'!$A:$CO,87,FALSE),"unknown")</f>
        <v>0</v>
      </c>
      <c r="AM238" s="96">
        <f>IFERROR(VLOOKUP(Table1[[#This Row],[RespondentID]],'All Data'!$A:$CO,88,FALSE),"unknown")</f>
        <v>0</v>
      </c>
      <c r="AN238" s="96">
        <f>IFERROR(VLOOKUP(Table1[[#This Row],[RespondentID]],'All Data'!$A:$CO,89,FALSE),"unknown")</f>
        <v>0</v>
      </c>
      <c r="AO238" s="96">
        <f>IFERROR(VLOOKUP(Table1[[#This Row],[RespondentID]],'All Data'!$A:$CO,90,FALSE),"unknown")</f>
        <v>0</v>
      </c>
      <c r="AP238" s="96">
        <f>IFERROR(VLOOKUP(Table1[[#This Row],[RespondentID]],'All Data'!$A:$CO,91,FALSE),"unknown")</f>
        <v>0</v>
      </c>
      <c r="AQ238" s="96">
        <f>IFERROR(VLOOKUP(Table1[[#This Row],[RespondentID]],'All Data'!$A:$CO,92,FALSE),"unknown")</f>
        <v>0</v>
      </c>
      <c r="AR238" s="96">
        <f>IFERROR(VLOOKUP(Table1[[#This Row],[RespondentID]],'All Data'!$A:$CO,93,FALSE),"unknown")</f>
        <v>0</v>
      </c>
      <c r="AS238" s="96">
        <f>IFERROR(VLOOKUP(Table1[[#This Row],[RespondentID]],'All Data'!$A:$CW,94,FALSE),"unknown")</f>
        <v>0</v>
      </c>
      <c r="AT238" s="96">
        <f>IFERROR(VLOOKUP(Table1[[#This Row],[RespondentID]],'All Data'!$A:$CW,95,FALSE),"unknown")</f>
        <v>0</v>
      </c>
      <c r="AU238" s="96">
        <f>IFERROR(VLOOKUP(Table1[[#This Row],[RespondentID]],'All Data'!$A:$CW,96,FALSE),"unknown")</f>
        <v>0</v>
      </c>
      <c r="AV238" s="96">
        <f>IFERROR(VLOOKUP(Table1[[#This Row],[RespondentID]],'All Data'!$A:$CW,97,FALSE),"unknown")</f>
        <v>0</v>
      </c>
      <c r="AW238" s="96">
        <f>IFERROR(VLOOKUP(Table1[[#This Row],[RespondentID]],'All Data'!$A:$CW,98,FALSE),"unknown")</f>
        <v>0</v>
      </c>
      <c r="AX238" s="96">
        <f>IFERROR(VLOOKUP(Table1[[#This Row],[RespondentID]],'All Data'!$A:$CW,99,FALSE),"unknown")</f>
        <v>0</v>
      </c>
    </row>
    <row r="239" spans="1:50">
      <c r="A239">
        <v>18044782827</v>
      </c>
      <c r="C239" t="s">
        <v>17</v>
      </c>
      <c r="D239" t="s">
        <v>18</v>
      </c>
      <c r="M239" t="s">
        <v>27</v>
      </c>
      <c r="P239">
        <f t="shared" si="54"/>
        <v>3</v>
      </c>
      <c r="Q239">
        <f t="shared" si="55"/>
        <v>1</v>
      </c>
      <c r="R239"/>
      <c r="S239">
        <f t="shared" si="71"/>
        <v>0</v>
      </c>
      <c r="T239">
        <f t="shared" si="56"/>
        <v>1</v>
      </c>
      <c r="U239">
        <f t="shared" si="57"/>
        <v>1</v>
      </c>
      <c r="V239">
        <f t="shared" si="58"/>
        <v>0</v>
      </c>
      <c r="W239">
        <f t="shared" si="59"/>
        <v>0</v>
      </c>
      <c r="X239">
        <f t="shared" si="60"/>
        <v>0</v>
      </c>
      <c r="Y239">
        <f t="shared" si="61"/>
        <v>0</v>
      </c>
      <c r="Z239">
        <f t="shared" si="62"/>
        <v>0</v>
      </c>
      <c r="AA239">
        <f t="shared" si="63"/>
        <v>0</v>
      </c>
      <c r="AB239">
        <f t="shared" si="64"/>
        <v>0</v>
      </c>
      <c r="AC239">
        <f t="shared" si="65"/>
        <v>0</v>
      </c>
      <c r="AD239">
        <f t="shared" si="66"/>
        <v>1</v>
      </c>
      <c r="AE239">
        <f t="shared" si="67"/>
        <v>0</v>
      </c>
      <c r="AF239"/>
      <c r="AG239"/>
      <c r="AH239">
        <f t="shared" si="68"/>
        <v>3</v>
      </c>
      <c r="AI239">
        <f t="shared" si="69"/>
        <v>3</v>
      </c>
      <c r="AJ239" t="str">
        <f t="shared" si="70"/>
        <v>Correct</v>
      </c>
      <c r="AL239" s="96" t="str">
        <f>IFERROR(VLOOKUP(Table1[[#This Row],[RespondentID]],'All Data'!$A:$CO,87,FALSE),"unknown")</f>
        <v>Woman</v>
      </c>
      <c r="AM239" s="96" t="str">
        <f>IFERROR(VLOOKUP(Table1[[#This Row],[RespondentID]],'All Data'!$A:$CO,88,FALSE),"unknown")</f>
        <v>45-54 years</v>
      </c>
      <c r="AN239" s="96" t="str">
        <f>IFERROR(VLOOKUP(Table1[[#This Row],[RespondentID]],'All Data'!$A:$CO,89,FALSE),"unknown")</f>
        <v>Suffolk</v>
      </c>
      <c r="AO239" s="96" t="str">
        <f>IFERROR(VLOOKUP(Table1[[#This Row],[RespondentID]],'All Data'!$A:$CO,90,FALSE),"unknown")</f>
        <v>Coram, 11727</v>
      </c>
      <c r="AP239" s="96">
        <f>IFERROR(VLOOKUP(Table1[[#This Row],[RespondentID]],'All Data'!$A:$CO,91,FALSE),"unknown")</f>
        <v>0</v>
      </c>
      <c r="AQ239" s="96" t="str">
        <f>IFERROR(VLOOKUP(Table1[[#This Row],[RespondentID]],'All Data'!$A:$CO,92,FALSE),"unknown")</f>
        <v>Hispanic or Latino</v>
      </c>
      <c r="AR239" s="96" t="str">
        <f>IFERROR(VLOOKUP(Table1[[#This Row],[RespondentID]],'All Data'!$A:$CO,93,FALSE),"unknown")</f>
        <v>English</v>
      </c>
      <c r="AS239" s="96" t="str">
        <f>IFERROR(VLOOKUP(Table1[[#This Row],[RespondentID]],'All Data'!$A:$CW,94,FALSE),"unknown")</f>
        <v>$75,000 to $125,000</v>
      </c>
      <c r="AT239" s="96" t="str">
        <f>IFERROR(VLOOKUP(Table1[[#This Row],[RespondentID]],'All Data'!$A:$CW,95,FALSE),"unknown")</f>
        <v>Graduate school</v>
      </c>
      <c r="AU239" s="96" t="str">
        <f>IFERROR(VLOOKUP(Table1[[#This Row],[RespondentID]],'All Data'!$A:$CW,96,FALSE),"unknown")</f>
        <v>Employed for wages</v>
      </c>
      <c r="AV239" s="96" t="str">
        <f>IFERROR(VLOOKUP(Table1[[#This Row],[RespondentID]],'All Data'!$A:$CW,97,FALSE),"unknown")</f>
        <v>Yes</v>
      </c>
      <c r="AW239" s="96" t="str">
        <f>IFERROR(VLOOKUP(Table1[[#This Row],[RespondentID]],'All Data'!$A:$CW,98,FALSE),"unknown")</f>
        <v>Medicare</v>
      </c>
      <c r="AX239" s="96">
        <f>IFERROR(VLOOKUP(Table1[[#This Row],[RespondentID]],'All Data'!$A:$CW,99,FALSE),"unknown")</f>
        <v>0</v>
      </c>
    </row>
    <row r="240" spans="1:50">
      <c r="A240">
        <v>18044782739</v>
      </c>
      <c r="E240" t="s">
        <v>19</v>
      </c>
      <c r="K240" t="s">
        <v>25</v>
      </c>
      <c r="L240" t="s">
        <v>26</v>
      </c>
      <c r="P240">
        <f t="shared" si="54"/>
        <v>3</v>
      </c>
      <c r="Q240">
        <f t="shared" si="55"/>
        <v>1</v>
      </c>
      <c r="R240"/>
      <c r="S240">
        <f t="shared" si="71"/>
        <v>0</v>
      </c>
      <c r="T240">
        <f t="shared" si="56"/>
        <v>0</v>
      </c>
      <c r="U240">
        <f t="shared" si="57"/>
        <v>0</v>
      </c>
      <c r="V240">
        <f t="shared" si="58"/>
        <v>1</v>
      </c>
      <c r="W240">
        <f t="shared" si="59"/>
        <v>0</v>
      </c>
      <c r="X240">
        <f t="shared" si="60"/>
        <v>0</v>
      </c>
      <c r="Y240">
        <f t="shared" si="61"/>
        <v>0</v>
      </c>
      <c r="Z240">
        <f t="shared" si="62"/>
        <v>0</v>
      </c>
      <c r="AA240">
        <f t="shared" si="63"/>
        <v>0</v>
      </c>
      <c r="AB240">
        <f t="shared" si="64"/>
        <v>1</v>
      </c>
      <c r="AC240">
        <f t="shared" si="65"/>
        <v>1</v>
      </c>
      <c r="AD240">
        <f t="shared" si="66"/>
        <v>0</v>
      </c>
      <c r="AE240">
        <f t="shared" si="67"/>
        <v>0</v>
      </c>
      <c r="AF240"/>
      <c r="AG240"/>
      <c r="AH240">
        <f t="shared" si="68"/>
        <v>3</v>
      </c>
      <c r="AI240">
        <f t="shared" si="69"/>
        <v>3</v>
      </c>
      <c r="AJ240" t="str">
        <f t="shared" si="70"/>
        <v>Correct</v>
      </c>
      <c r="AL240" s="96" t="str">
        <f>IFERROR(VLOOKUP(Table1[[#This Row],[RespondentID]],'All Data'!$A:$CO,87,FALSE),"unknown")</f>
        <v>Woman</v>
      </c>
      <c r="AM240" s="96" t="str">
        <f>IFERROR(VLOOKUP(Table1[[#This Row],[RespondentID]],'All Data'!$A:$CO,88,FALSE),"unknown")</f>
        <v>45-54 years</v>
      </c>
      <c r="AN240" s="96" t="str">
        <f>IFERROR(VLOOKUP(Table1[[#This Row],[RespondentID]],'All Data'!$A:$CO,89,FALSE),"unknown")</f>
        <v>Suffolk</v>
      </c>
      <c r="AO240" s="96" t="str">
        <f>IFERROR(VLOOKUP(Table1[[#This Row],[RespondentID]],'All Data'!$A:$CO,90,FALSE),"unknown")</f>
        <v>Brentwood, 11717</v>
      </c>
      <c r="AP240" s="96" t="str">
        <f>IFERROR(VLOOKUP(Table1[[#This Row],[RespondentID]],'All Data'!$A:$CO,91,FALSE),"unknown")</f>
        <v>Two or more races</v>
      </c>
      <c r="AQ240" s="96" t="str">
        <f>IFERROR(VLOOKUP(Table1[[#This Row],[RespondentID]],'All Data'!$A:$CO,92,FALSE),"unknown")</f>
        <v>Hispanic or Latino</v>
      </c>
      <c r="AR240" s="96" t="str">
        <f>IFERROR(VLOOKUP(Table1[[#This Row],[RespondentID]],'All Data'!$A:$CO,93,FALSE),"unknown")</f>
        <v>English</v>
      </c>
      <c r="AS240" s="96" t="str">
        <f>IFERROR(VLOOKUP(Table1[[#This Row],[RespondentID]],'All Data'!$A:$CW,94,FALSE),"unknown")</f>
        <v>$50,000 to $74,999</v>
      </c>
      <c r="AT240" s="96" t="str">
        <f>IFERROR(VLOOKUP(Table1[[#This Row],[RespondentID]],'All Data'!$A:$CW,95,FALSE),"unknown")</f>
        <v>College graduate</v>
      </c>
      <c r="AU240" s="96" t="str">
        <f>IFERROR(VLOOKUP(Table1[[#This Row],[RespondentID]],'All Data'!$A:$CW,96,FALSE),"unknown")</f>
        <v>Employed for wages</v>
      </c>
      <c r="AV240" s="96" t="str">
        <f>IFERROR(VLOOKUP(Table1[[#This Row],[RespondentID]],'All Data'!$A:$CW,97,FALSE),"unknown")</f>
        <v>No</v>
      </c>
      <c r="AW240" s="96" t="str">
        <f>IFERROR(VLOOKUP(Table1[[#This Row],[RespondentID]],'All Data'!$A:$CW,98,FALSE),"unknown")</f>
        <v>No Insurance</v>
      </c>
      <c r="AX240" s="96">
        <f>IFERROR(VLOOKUP(Table1[[#This Row],[RespondentID]],'All Data'!$A:$CW,99,FALSE),"unknown")</f>
        <v>0</v>
      </c>
    </row>
    <row r="241" spans="1:50">
      <c r="A241">
        <v>18044782617</v>
      </c>
      <c r="E241" t="s">
        <v>19</v>
      </c>
      <c r="K241" t="s">
        <v>25</v>
      </c>
      <c r="L241" t="s">
        <v>26</v>
      </c>
      <c r="P241">
        <f t="shared" si="54"/>
        <v>3</v>
      </c>
      <c r="Q241">
        <f t="shared" si="55"/>
        <v>1</v>
      </c>
      <c r="R241"/>
      <c r="S241">
        <f t="shared" si="71"/>
        <v>0</v>
      </c>
      <c r="T241">
        <f t="shared" si="56"/>
        <v>0</v>
      </c>
      <c r="U241">
        <f t="shared" si="57"/>
        <v>0</v>
      </c>
      <c r="V241">
        <f t="shared" si="58"/>
        <v>1</v>
      </c>
      <c r="W241">
        <f t="shared" si="59"/>
        <v>0</v>
      </c>
      <c r="X241">
        <f t="shared" si="60"/>
        <v>0</v>
      </c>
      <c r="Y241">
        <f t="shared" si="61"/>
        <v>0</v>
      </c>
      <c r="Z241">
        <f t="shared" si="62"/>
        <v>0</v>
      </c>
      <c r="AA241">
        <f t="shared" si="63"/>
        <v>0</v>
      </c>
      <c r="AB241">
        <f t="shared" si="64"/>
        <v>1</v>
      </c>
      <c r="AC241">
        <f t="shared" si="65"/>
        <v>1</v>
      </c>
      <c r="AD241">
        <f t="shared" si="66"/>
        <v>0</v>
      </c>
      <c r="AE241">
        <f t="shared" si="67"/>
        <v>0</v>
      </c>
      <c r="AF241"/>
      <c r="AG241"/>
      <c r="AH241">
        <f t="shared" si="68"/>
        <v>3</v>
      </c>
      <c r="AI241">
        <f t="shared" si="69"/>
        <v>3</v>
      </c>
      <c r="AJ241" t="str">
        <f t="shared" si="70"/>
        <v>Correct</v>
      </c>
      <c r="AL241" s="96" t="str">
        <f>IFERROR(VLOOKUP(Table1[[#This Row],[RespondentID]],'All Data'!$A:$CO,87,FALSE),"unknown")</f>
        <v>Man</v>
      </c>
      <c r="AM241" s="96" t="str">
        <f>IFERROR(VLOOKUP(Table1[[#This Row],[RespondentID]],'All Data'!$A:$CO,88,FALSE),"unknown")</f>
        <v>45-54 years</v>
      </c>
      <c r="AN241" s="96" t="str">
        <f>IFERROR(VLOOKUP(Table1[[#This Row],[RespondentID]],'All Data'!$A:$CO,89,FALSE),"unknown")</f>
        <v>Suffolk</v>
      </c>
      <c r="AO241" s="96" t="str">
        <f>IFERROR(VLOOKUP(Table1[[#This Row],[RespondentID]],'All Data'!$A:$CO,90,FALSE),"unknown")</f>
        <v>Brentwood, 11717</v>
      </c>
      <c r="AP241" s="96">
        <f>IFERROR(VLOOKUP(Table1[[#This Row],[RespondentID]],'All Data'!$A:$CO,91,FALSE),"unknown")</f>
        <v>0</v>
      </c>
      <c r="AQ241" s="96" t="str">
        <f>IFERROR(VLOOKUP(Table1[[#This Row],[RespondentID]],'All Data'!$A:$CO,92,FALSE),"unknown")</f>
        <v>Hispanic or Latino</v>
      </c>
      <c r="AR241" s="96" t="str">
        <f>IFERROR(VLOOKUP(Table1[[#This Row],[RespondentID]],'All Data'!$A:$CO,93,FALSE),"unknown")</f>
        <v>English, Spanish</v>
      </c>
      <c r="AS241" s="96" t="str">
        <f>IFERROR(VLOOKUP(Table1[[#This Row],[RespondentID]],'All Data'!$A:$CW,94,FALSE),"unknown")</f>
        <v>$75,000 to $125,000</v>
      </c>
      <c r="AT241" s="96" t="str">
        <f>IFERROR(VLOOKUP(Table1[[#This Row],[RespondentID]],'All Data'!$A:$CW,95,FALSE),"unknown")</f>
        <v>Some college</v>
      </c>
      <c r="AU241" s="96" t="str">
        <f>IFERROR(VLOOKUP(Table1[[#This Row],[RespondentID]],'All Data'!$A:$CW,96,FALSE),"unknown")</f>
        <v>Employed for wages</v>
      </c>
      <c r="AV241" s="96" t="str">
        <f>IFERROR(VLOOKUP(Table1[[#This Row],[RespondentID]],'All Data'!$A:$CW,97,FALSE),"unknown")</f>
        <v>No, but I did in the past</v>
      </c>
      <c r="AW241" s="96">
        <f>IFERROR(VLOOKUP(Table1[[#This Row],[RespondentID]],'All Data'!$A:$CW,98,FALSE),"unknown")</f>
        <v>0</v>
      </c>
      <c r="AX241" s="96">
        <f>IFERROR(VLOOKUP(Table1[[#This Row],[RespondentID]],'All Data'!$A:$CW,99,FALSE),"unknown")</f>
        <v>0</v>
      </c>
    </row>
    <row r="242" spans="1:50">
      <c r="A242">
        <v>18044782517</v>
      </c>
      <c r="B242" t="s">
        <v>16</v>
      </c>
      <c r="C242" t="s">
        <v>17</v>
      </c>
      <c r="J242" t="s">
        <v>24</v>
      </c>
      <c r="P242">
        <f t="shared" si="54"/>
        <v>3</v>
      </c>
      <c r="Q242">
        <f t="shared" si="55"/>
        <v>1</v>
      </c>
      <c r="R242"/>
      <c r="S242">
        <f t="shared" si="71"/>
        <v>1</v>
      </c>
      <c r="T242">
        <f t="shared" si="56"/>
        <v>1</v>
      </c>
      <c r="U242">
        <f t="shared" si="57"/>
        <v>0</v>
      </c>
      <c r="V242">
        <f t="shared" si="58"/>
        <v>0</v>
      </c>
      <c r="W242">
        <f t="shared" si="59"/>
        <v>0</v>
      </c>
      <c r="X242">
        <f t="shared" si="60"/>
        <v>0</v>
      </c>
      <c r="Y242">
        <f t="shared" si="61"/>
        <v>0</v>
      </c>
      <c r="Z242">
        <f t="shared" si="62"/>
        <v>0</v>
      </c>
      <c r="AA242">
        <f t="shared" si="63"/>
        <v>1</v>
      </c>
      <c r="AB242">
        <f t="shared" si="64"/>
        <v>0</v>
      </c>
      <c r="AC242">
        <f t="shared" si="65"/>
        <v>0</v>
      </c>
      <c r="AD242">
        <f t="shared" si="66"/>
        <v>0</v>
      </c>
      <c r="AE242">
        <f t="shared" si="67"/>
        <v>0</v>
      </c>
      <c r="AF242"/>
      <c r="AG242"/>
      <c r="AH242">
        <f t="shared" si="68"/>
        <v>3</v>
      </c>
      <c r="AI242">
        <f t="shared" si="69"/>
        <v>3</v>
      </c>
      <c r="AJ242" t="str">
        <f t="shared" si="70"/>
        <v>Correct</v>
      </c>
      <c r="AL242" s="96" t="str">
        <f>IFERROR(VLOOKUP(Table1[[#This Row],[RespondentID]],'All Data'!$A:$CO,87,FALSE),"unknown")</f>
        <v>Woman</v>
      </c>
      <c r="AM242" s="96" t="str">
        <f>IFERROR(VLOOKUP(Table1[[#This Row],[RespondentID]],'All Data'!$A:$CO,88,FALSE),"unknown")</f>
        <v>45-54 years</v>
      </c>
      <c r="AN242" s="96" t="str">
        <f>IFERROR(VLOOKUP(Table1[[#This Row],[RespondentID]],'All Data'!$A:$CO,89,FALSE),"unknown")</f>
        <v>Suffolk</v>
      </c>
      <c r="AO242" s="96" t="str">
        <f>IFERROR(VLOOKUP(Table1[[#This Row],[RespondentID]],'All Data'!$A:$CO,90,FALSE),"unknown")</f>
        <v>Port Jefferson, 11777</v>
      </c>
      <c r="AP242" s="96" t="str">
        <f>IFERROR(VLOOKUP(Table1[[#This Row],[RespondentID]],'All Data'!$A:$CO,91,FALSE),"unknown")</f>
        <v>White</v>
      </c>
      <c r="AQ242" s="96" t="str">
        <f>IFERROR(VLOOKUP(Table1[[#This Row],[RespondentID]],'All Data'!$A:$CO,92,FALSE),"unknown")</f>
        <v>Not Hispanic or Latino</v>
      </c>
      <c r="AR242" s="96" t="str">
        <f>IFERROR(VLOOKUP(Table1[[#This Row],[RespondentID]],'All Data'!$A:$CO,93,FALSE),"unknown")</f>
        <v>English</v>
      </c>
      <c r="AS242" s="96" t="str">
        <f>IFERROR(VLOOKUP(Table1[[#This Row],[RespondentID]],'All Data'!$A:$CW,94,FALSE),"unknown")</f>
        <v>$75,000 to $125,000</v>
      </c>
      <c r="AT242" s="96" t="str">
        <f>IFERROR(VLOOKUP(Table1[[#This Row],[RespondentID]],'All Data'!$A:$CW,95,FALSE),"unknown")</f>
        <v>Other (please specify)</v>
      </c>
      <c r="AU242" s="96" t="str">
        <f>IFERROR(VLOOKUP(Table1[[#This Row],[RespondentID]],'All Data'!$A:$CW,96,FALSE),"unknown")</f>
        <v>Employed for wages</v>
      </c>
      <c r="AV242" s="96" t="str">
        <f>IFERROR(VLOOKUP(Table1[[#This Row],[RespondentID]],'All Data'!$A:$CW,97,FALSE),"unknown")</f>
        <v>Yes</v>
      </c>
      <c r="AW242" s="96" t="str">
        <f>IFERROR(VLOOKUP(Table1[[#This Row],[RespondentID]],'All Data'!$A:$CW,98,FALSE),"unknown")</f>
        <v>Private/Commercial</v>
      </c>
      <c r="AX242" s="96">
        <f>IFERROR(VLOOKUP(Table1[[#This Row],[RespondentID]],'All Data'!$A:$CW,99,FALSE),"unknown")</f>
        <v>0</v>
      </c>
    </row>
    <row r="243" spans="1:50">
      <c r="A243">
        <v>18044782358</v>
      </c>
      <c r="D243" t="s">
        <v>18</v>
      </c>
      <c r="I243" t="s">
        <v>23</v>
      </c>
      <c r="J243" t="s">
        <v>24</v>
      </c>
      <c r="P243">
        <f t="shared" si="54"/>
        <v>3</v>
      </c>
      <c r="Q243">
        <f t="shared" si="55"/>
        <v>1</v>
      </c>
      <c r="R243"/>
      <c r="S243">
        <f t="shared" si="71"/>
        <v>0</v>
      </c>
      <c r="T243">
        <f t="shared" si="56"/>
        <v>0</v>
      </c>
      <c r="U243">
        <f t="shared" si="57"/>
        <v>1</v>
      </c>
      <c r="V243">
        <f t="shared" si="58"/>
        <v>0</v>
      </c>
      <c r="W243">
        <f t="shared" si="59"/>
        <v>0</v>
      </c>
      <c r="X243">
        <f t="shared" si="60"/>
        <v>0</v>
      </c>
      <c r="Y243">
        <f t="shared" si="61"/>
        <v>0</v>
      </c>
      <c r="Z243">
        <f t="shared" si="62"/>
        <v>1</v>
      </c>
      <c r="AA243">
        <f t="shared" si="63"/>
        <v>1</v>
      </c>
      <c r="AB243">
        <f t="shared" si="64"/>
        <v>0</v>
      </c>
      <c r="AC243">
        <f t="shared" si="65"/>
        <v>0</v>
      </c>
      <c r="AD243">
        <f t="shared" si="66"/>
        <v>0</v>
      </c>
      <c r="AE243">
        <f t="shared" si="67"/>
        <v>0</v>
      </c>
      <c r="AF243"/>
      <c r="AG243"/>
      <c r="AH243">
        <f t="shared" si="68"/>
        <v>3</v>
      </c>
      <c r="AI243">
        <f t="shared" si="69"/>
        <v>3</v>
      </c>
      <c r="AJ243" t="str">
        <f t="shared" si="70"/>
        <v>Correct</v>
      </c>
      <c r="AL243" s="96" t="str">
        <f>IFERROR(VLOOKUP(Table1[[#This Row],[RespondentID]],'All Data'!$A:$CO,87,FALSE),"unknown")</f>
        <v>Woman</v>
      </c>
      <c r="AM243" s="96" t="str">
        <f>IFERROR(VLOOKUP(Table1[[#This Row],[RespondentID]],'All Data'!$A:$CO,88,FALSE),"unknown")</f>
        <v>45-54 years</v>
      </c>
      <c r="AN243" s="96" t="str">
        <f>IFERROR(VLOOKUP(Table1[[#This Row],[RespondentID]],'All Data'!$A:$CO,89,FALSE),"unknown")</f>
        <v>Suffolk</v>
      </c>
      <c r="AO243" s="96" t="str">
        <f>IFERROR(VLOOKUP(Table1[[#This Row],[RespondentID]],'All Data'!$A:$CO,90,FALSE),"unknown")</f>
        <v>Port Jefferson, 11777</v>
      </c>
      <c r="AP243" s="96" t="str">
        <f>IFERROR(VLOOKUP(Table1[[#This Row],[RespondentID]],'All Data'!$A:$CO,91,FALSE),"unknown")</f>
        <v>White</v>
      </c>
      <c r="AQ243" s="96" t="str">
        <f>IFERROR(VLOOKUP(Table1[[#This Row],[RespondentID]],'All Data'!$A:$CO,92,FALSE),"unknown")</f>
        <v>Not Hispanic or Latino</v>
      </c>
      <c r="AR243" s="96" t="str">
        <f>IFERROR(VLOOKUP(Table1[[#This Row],[RespondentID]],'All Data'!$A:$CO,93,FALSE),"unknown")</f>
        <v>English</v>
      </c>
      <c r="AS243" s="96" t="str">
        <f>IFERROR(VLOOKUP(Table1[[#This Row],[RespondentID]],'All Data'!$A:$CW,94,FALSE),"unknown")</f>
        <v>Over $125,000</v>
      </c>
      <c r="AT243" s="96" t="str">
        <f>IFERROR(VLOOKUP(Table1[[#This Row],[RespondentID]],'All Data'!$A:$CW,95,FALSE),"unknown")</f>
        <v>Doctorate</v>
      </c>
      <c r="AU243" s="96" t="str">
        <f>IFERROR(VLOOKUP(Table1[[#This Row],[RespondentID]],'All Data'!$A:$CW,96,FALSE),"unknown")</f>
        <v>Self-employed</v>
      </c>
      <c r="AV243" s="96" t="str">
        <f>IFERROR(VLOOKUP(Table1[[#This Row],[RespondentID]],'All Data'!$A:$CW,97,FALSE),"unknown")</f>
        <v>Yes</v>
      </c>
      <c r="AW243" s="96" t="str">
        <f>IFERROR(VLOOKUP(Table1[[#This Row],[RespondentID]],'All Data'!$A:$CW,98,FALSE),"unknown")</f>
        <v>Private/Commercial</v>
      </c>
      <c r="AX243" s="96">
        <f>IFERROR(VLOOKUP(Table1[[#This Row],[RespondentID]],'All Data'!$A:$CW,99,FALSE),"unknown")</f>
        <v>0</v>
      </c>
    </row>
    <row r="244" spans="1:50">
      <c r="A244">
        <v>18044782196</v>
      </c>
      <c r="G244" t="s">
        <v>21</v>
      </c>
      <c r="I244" t="s">
        <v>23</v>
      </c>
      <c r="K244" t="s">
        <v>25</v>
      </c>
      <c r="P244">
        <f t="shared" si="54"/>
        <v>3</v>
      </c>
      <c r="Q244">
        <f t="shared" si="55"/>
        <v>1</v>
      </c>
      <c r="R244"/>
      <c r="S244">
        <f t="shared" si="71"/>
        <v>0</v>
      </c>
      <c r="T244">
        <f t="shared" si="56"/>
        <v>0</v>
      </c>
      <c r="U244">
        <f t="shared" si="57"/>
        <v>0</v>
      </c>
      <c r="V244">
        <f t="shared" si="58"/>
        <v>0</v>
      </c>
      <c r="W244">
        <f t="shared" si="59"/>
        <v>0</v>
      </c>
      <c r="X244">
        <f t="shared" si="60"/>
        <v>1</v>
      </c>
      <c r="Y244">
        <f t="shared" si="61"/>
        <v>0</v>
      </c>
      <c r="Z244">
        <f t="shared" si="62"/>
        <v>1</v>
      </c>
      <c r="AA244">
        <f t="shared" si="63"/>
        <v>0</v>
      </c>
      <c r="AB244">
        <f t="shared" si="64"/>
        <v>1</v>
      </c>
      <c r="AC244">
        <f t="shared" si="65"/>
        <v>0</v>
      </c>
      <c r="AD244">
        <f t="shared" si="66"/>
        <v>0</v>
      </c>
      <c r="AE244">
        <f t="shared" si="67"/>
        <v>0</v>
      </c>
      <c r="AF244"/>
      <c r="AG244"/>
      <c r="AH244">
        <f t="shared" si="68"/>
        <v>3</v>
      </c>
      <c r="AI244">
        <f t="shared" si="69"/>
        <v>3</v>
      </c>
      <c r="AJ244" t="str">
        <f t="shared" si="70"/>
        <v>Correct</v>
      </c>
      <c r="AL244" s="96" t="str">
        <f>IFERROR(VLOOKUP(Table1[[#This Row],[RespondentID]],'All Data'!$A:$CO,87,FALSE),"unknown")</f>
        <v>Man</v>
      </c>
      <c r="AM244" s="96" t="str">
        <f>IFERROR(VLOOKUP(Table1[[#This Row],[RespondentID]],'All Data'!$A:$CO,88,FALSE),"unknown")</f>
        <v>45-54 years</v>
      </c>
      <c r="AN244" s="96" t="str">
        <f>IFERROR(VLOOKUP(Table1[[#This Row],[RespondentID]],'All Data'!$A:$CO,89,FALSE),"unknown")</f>
        <v>Suffolk</v>
      </c>
      <c r="AO244" s="96" t="str">
        <f>IFERROR(VLOOKUP(Table1[[#This Row],[RespondentID]],'All Data'!$A:$CO,90,FALSE),"unknown")</f>
        <v>Setauket, 11733</v>
      </c>
      <c r="AP244" s="96" t="str">
        <f>IFERROR(VLOOKUP(Table1[[#This Row],[RespondentID]],'All Data'!$A:$CO,91,FALSE),"unknown")</f>
        <v>Black or African American</v>
      </c>
      <c r="AQ244" s="96">
        <f>IFERROR(VLOOKUP(Table1[[#This Row],[RespondentID]],'All Data'!$A:$CO,92,FALSE),"unknown")</f>
        <v>0</v>
      </c>
      <c r="AR244" s="96" t="str">
        <f>IFERROR(VLOOKUP(Table1[[#This Row],[RespondentID]],'All Data'!$A:$CO,93,FALSE),"unknown")</f>
        <v>English</v>
      </c>
      <c r="AS244" s="96" t="str">
        <f>IFERROR(VLOOKUP(Table1[[#This Row],[RespondentID]],'All Data'!$A:$CW,94,FALSE),"unknown")</f>
        <v>$75,000 to $125,000</v>
      </c>
      <c r="AT244" s="96" t="str">
        <f>IFERROR(VLOOKUP(Table1[[#This Row],[RespondentID]],'All Data'!$A:$CW,95,FALSE),"unknown")</f>
        <v>Other (please specify)</v>
      </c>
      <c r="AU244" s="96" t="str">
        <f>IFERROR(VLOOKUP(Table1[[#This Row],[RespondentID]],'All Data'!$A:$CW,96,FALSE),"unknown")</f>
        <v>Employed for wages</v>
      </c>
      <c r="AV244" s="96" t="str">
        <f>IFERROR(VLOOKUP(Table1[[#This Row],[RespondentID]],'All Data'!$A:$CW,97,FALSE),"unknown")</f>
        <v>Yes</v>
      </c>
      <c r="AW244" s="96" t="str">
        <f>IFERROR(VLOOKUP(Table1[[#This Row],[RespondentID]],'All Data'!$A:$CW,98,FALSE),"unknown")</f>
        <v>Private/Commercial</v>
      </c>
      <c r="AX244" s="96">
        <f>IFERROR(VLOOKUP(Table1[[#This Row],[RespondentID]],'All Data'!$A:$CW,99,FALSE),"unknown")</f>
        <v>0</v>
      </c>
    </row>
    <row r="245" spans="1:50">
      <c r="A245">
        <v>18044782084</v>
      </c>
      <c r="C245" t="s">
        <v>17</v>
      </c>
      <c r="H245" t="s">
        <v>22</v>
      </c>
      <c r="L245" t="s">
        <v>26</v>
      </c>
      <c r="P245">
        <f t="shared" si="54"/>
        <v>3</v>
      </c>
      <c r="Q245">
        <f t="shared" si="55"/>
        <v>1</v>
      </c>
      <c r="R245"/>
      <c r="S245">
        <f t="shared" si="71"/>
        <v>0</v>
      </c>
      <c r="T245">
        <f t="shared" si="56"/>
        <v>1</v>
      </c>
      <c r="U245">
        <f t="shared" si="57"/>
        <v>0</v>
      </c>
      <c r="V245">
        <f t="shared" si="58"/>
        <v>0</v>
      </c>
      <c r="W245">
        <f t="shared" si="59"/>
        <v>0</v>
      </c>
      <c r="X245">
        <f t="shared" si="60"/>
        <v>0</v>
      </c>
      <c r="Y245">
        <f t="shared" si="61"/>
        <v>1</v>
      </c>
      <c r="Z245">
        <f t="shared" si="62"/>
        <v>0</v>
      </c>
      <c r="AA245">
        <f t="shared" si="63"/>
        <v>0</v>
      </c>
      <c r="AB245">
        <f t="shared" si="64"/>
        <v>0</v>
      </c>
      <c r="AC245">
        <f t="shared" si="65"/>
        <v>1</v>
      </c>
      <c r="AD245">
        <f t="shared" si="66"/>
        <v>0</v>
      </c>
      <c r="AE245">
        <f t="shared" si="67"/>
        <v>0</v>
      </c>
      <c r="AF245"/>
      <c r="AG245"/>
      <c r="AH245">
        <f t="shared" si="68"/>
        <v>3</v>
      </c>
      <c r="AI245">
        <f t="shared" si="69"/>
        <v>3</v>
      </c>
      <c r="AJ245" t="str">
        <f t="shared" si="70"/>
        <v>Correct</v>
      </c>
      <c r="AL245" s="96" t="str">
        <f>IFERROR(VLOOKUP(Table1[[#This Row],[RespondentID]],'All Data'!$A:$CO,87,FALSE),"unknown")</f>
        <v>Man</v>
      </c>
      <c r="AM245" s="96" t="str">
        <f>IFERROR(VLOOKUP(Table1[[#This Row],[RespondentID]],'All Data'!$A:$CO,88,FALSE),"unknown")</f>
        <v>35-44 years</v>
      </c>
      <c r="AN245" s="96" t="str">
        <f>IFERROR(VLOOKUP(Table1[[#This Row],[RespondentID]],'All Data'!$A:$CO,89,FALSE),"unknown")</f>
        <v>Suffolk</v>
      </c>
      <c r="AO245" s="96" t="str">
        <f>IFERROR(VLOOKUP(Table1[[#This Row],[RespondentID]],'All Data'!$A:$CO,90,FALSE),"unknown")</f>
        <v>Coram, 11727</v>
      </c>
      <c r="AP245" s="96" t="str">
        <f>IFERROR(VLOOKUP(Table1[[#This Row],[RespondentID]],'All Data'!$A:$CO,91,FALSE),"unknown")</f>
        <v>Other (please specify)</v>
      </c>
      <c r="AQ245" s="96" t="str">
        <f>IFERROR(VLOOKUP(Table1[[#This Row],[RespondentID]],'All Data'!$A:$CO,92,FALSE),"unknown")</f>
        <v>Hispanic or Latino</v>
      </c>
      <c r="AR245" s="96" t="str">
        <f>IFERROR(VLOOKUP(Table1[[#This Row],[RespondentID]],'All Data'!$A:$CO,93,FALSE),"unknown")</f>
        <v>English</v>
      </c>
      <c r="AS245" s="96" t="str">
        <f>IFERROR(VLOOKUP(Table1[[#This Row],[RespondentID]],'All Data'!$A:$CW,94,FALSE),"unknown")</f>
        <v>Over $125,000</v>
      </c>
      <c r="AT245" s="96" t="str">
        <f>IFERROR(VLOOKUP(Table1[[#This Row],[RespondentID]],'All Data'!$A:$CW,95,FALSE),"unknown")</f>
        <v>Graduate school</v>
      </c>
      <c r="AU245" s="96" t="str">
        <f>IFERROR(VLOOKUP(Table1[[#This Row],[RespondentID]],'All Data'!$A:$CW,96,FALSE),"unknown")</f>
        <v>Employed for wages</v>
      </c>
      <c r="AV245" s="96" t="str">
        <f>IFERROR(VLOOKUP(Table1[[#This Row],[RespondentID]],'All Data'!$A:$CW,97,FALSE),"unknown")</f>
        <v>Yes</v>
      </c>
      <c r="AW245" s="96" t="str">
        <f>IFERROR(VLOOKUP(Table1[[#This Row],[RespondentID]],'All Data'!$A:$CW,98,FALSE),"unknown")</f>
        <v>Private/Commercial</v>
      </c>
      <c r="AX245" s="96">
        <f>IFERROR(VLOOKUP(Table1[[#This Row],[RespondentID]],'All Data'!$A:$CW,99,FALSE),"unknown")</f>
        <v>0</v>
      </c>
    </row>
    <row r="246" spans="1:50">
      <c r="A246">
        <v>18044781968</v>
      </c>
      <c r="C246" t="s">
        <v>17</v>
      </c>
      <c r="H246" t="s">
        <v>22</v>
      </c>
      <c r="L246" t="s">
        <v>26</v>
      </c>
      <c r="P246">
        <f t="shared" si="54"/>
        <v>3</v>
      </c>
      <c r="Q246">
        <f t="shared" si="55"/>
        <v>1</v>
      </c>
      <c r="R246"/>
      <c r="S246">
        <f t="shared" si="71"/>
        <v>0</v>
      </c>
      <c r="T246">
        <f t="shared" si="56"/>
        <v>1</v>
      </c>
      <c r="U246">
        <f t="shared" si="57"/>
        <v>0</v>
      </c>
      <c r="V246">
        <f t="shared" si="58"/>
        <v>0</v>
      </c>
      <c r="W246">
        <f t="shared" si="59"/>
        <v>0</v>
      </c>
      <c r="X246">
        <f t="shared" si="60"/>
        <v>0</v>
      </c>
      <c r="Y246">
        <f t="shared" si="61"/>
        <v>1</v>
      </c>
      <c r="Z246">
        <f t="shared" si="62"/>
        <v>0</v>
      </c>
      <c r="AA246">
        <f t="shared" si="63"/>
        <v>0</v>
      </c>
      <c r="AB246">
        <f t="shared" si="64"/>
        <v>0</v>
      </c>
      <c r="AC246">
        <f t="shared" si="65"/>
        <v>1</v>
      </c>
      <c r="AD246">
        <f t="shared" si="66"/>
        <v>0</v>
      </c>
      <c r="AE246">
        <f t="shared" si="67"/>
        <v>0</v>
      </c>
      <c r="AF246"/>
      <c r="AG246"/>
      <c r="AH246">
        <f t="shared" si="68"/>
        <v>3</v>
      </c>
      <c r="AI246">
        <f t="shared" si="69"/>
        <v>3</v>
      </c>
      <c r="AJ246" t="str">
        <f t="shared" si="70"/>
        <v>Correct</v>
      </c>
      <c r="AL246" s="96" t="str">
        <f>IFERROR(VLOOKUP(Table1[[#This Row],[RespondentID]],'All Data'!$A:$CO,87,FALSE),"unknown")</f>
        <v>Woman</v>
      </c>
      <c r="AM246" s="96" t="str">
        <f>IFERROR(VLOOKUP(Table1[[#This Row],[RespondentID]],'All Data'!$A:$CO,88,FALSE),"unknown")</f>
        <v>35-44 years</v>
      </c>
      <c r="AN246" s="96" t="str">
        <f>IFERROR(VLOOKUP(Table1[[#This Row],[RespondentID]],'All Data'!$A:$CO,89,FALSE),"unknown")</f>
        <v>Suffolk</v>
      </c>
      <c r="AO246" s="96" t="str">
        <f>IFERROR(VLOOKUP(Table1[[#This Row],[RespondentID]],'All Data'!$A:$CO,90,FALSE),"unknown")</f>
        <v>Coram, 11727</v>
      </c>
      <c r="AP246" s="96" t="str">
        <f>IFERROR(VLOOKUP(Table1[[#This Row],[RespondentID]],'All Data'!$A:$CO,91,FALSE),"unknown")</f>
        <v>Other (please specify)</v>
      </c>
      <c r="AQ246" s="96" t="str">
        <f>IFERROR(VLOOKUP(Table1[[#This Row],[RespondentID]],'All Data'!$A:$CO,92,FALSE),"unknown")</f>
        <v>Hispanic or Latino</v>
      </c>
      <c r="AR246" s="96" t="str">
        <f>IFERROR(VLOOKUP(Table1[[#This Row],[RespondentID]],'All Data'!$A:$CO,93,FALSE),"unknown")</f>
        <v>English</v>
      </c>
      <c r="AS246" s="96" t="str">
        <f>IFERROR(VLOOKUP(Table1[[#This Row],[RespondentID]],'All Data'!$A:$CW,94,FALSE),"unknown")</f>
        <v>Over $125,000</v>
      </c>
      <c r="AT246" s="96" t="str">
        <f>IFERROR(VLOOKUP(Table1[[#This Row],[RespondentID]],'All Data'!$A:$CW,95,FALSE),"unknown")</f>
        <v>Graduate school</v>
      </c>
      <c r="AU246" s="96" t="str">
        <f>IFERROR(VLOOKUP(Table1[[#This Row],[RespondentID]],'All Data'!$A:$CW,96,FALSE),"unknown")</f>
        <v>Employed for wages</v>
      </c>
      <c r="AV246" s="96" t="str">
        <f>IFERROR(VLOOKUP(Table1[[#This Row],[RespondentID]],'All Data'!$A:$CW,97,FALSE),"unknown")</f>
        <v>Yes</v>
      </c>
      <c r="AW246" s="96" t="str">
        <f>IFERROR(VLOOKUP(Table1[[#This Row],[RespondentID]],'All Data'!$A:$CW,98,FALSE),"unknown")</f>
        <v>Private/Commercial</v>
      </c>
      <c r="AX246" s="96">
        <f>IFERROR(VLOOKUP(Table1[[#This Row],[RespondentID]],'All Data'!$A:$CW,99,FALSE),"unknown")</f>
        <v>0</v>
      </c>
    </row>
    <row r="247" spans="1:50">
      <c r="A247">
        <v>18044781759</v>
      </c>
      <c r="C247" t="s">
        <v>17</v>
      </c>
      <c r="H247" t="s">
        <v>22</v>
      </c>
      <c r="L247" t="s">
        <v>26</v>
      </c>
      <c r="P247">
        <f t="shared" si="54"/>
        <v>3</v>
      </c>
      <c r="Q247">
        <f t="shared" si="55"/>
        <v>1</v>
      </c>
      <c r="R247"/>
      <c r="S247">
        <f t="shared" si="71"/>
        <v>0</v>
      </c>
      <c r="T247">
        <f t="shared" si="56"/>
        <v>1</v>
      </c>
      <c r="U247">
        <f t="shared" si="57"/>
        <v>0</v>
      </c>
      <c r="V247">
        <f t="shared" si="58"/>
        <v>0</v>
      </c>
      <c r="W247">
        <f t="shared" si="59"/>
        <v>0</v>
      </c>
      <c r="X247">
        <f t="shared" si="60"/>
        <v>0</v>
      </c>
      <c r="Y247">
        <f t="shared" si="61"/>
        <v>1</v>
      </c>
      <c r="Z247">
        <f t="shared" si="62"/>
        <v>0</v>
      </c>
      <c r="AA247">
        <f t="shared" si="63"/>
        <v>0</v>
      </c>
      <c r="AB247">
        <f t="shared" si="64"/>
        <v>0</v>
      </c>
      <c r="AC247">
        <f t="shared" si="65"/>
        <v>1</v>
      </c>
      <c r="AD247">
        <f t="shared" si="66"/>
        <v>0</v>
      </c>
      <c r="AE247">
        <f t="shared" si="67"/>
        <v>0</v>
      </c>
      <c r="AF247"/>
      <c r="AG247"/>
      <c r="AH247">
        <f t="shared" si="68"/>
        <v>3</v>
      </c>
      <c r="AI247">
        <f t="shared" si="69"/>
        <v>3</v>
      </c>
      <c r="AJ247" t="str">
        <f t="shared" si="70"/>
        <v>Correct</v>
      </c>
      <c r="AL247" s="96" t="str">
        <f>IFERROR(VLOOKUP(Table1[[#This Row],[RespondentID]],'All Data'!$A:$CO,87,FALSE),"unknown")</f>
        <v>Woman</v>
      </c>
      <c r="AM247" s="96" t="str">
        <f>IFERROR(VLOOKUP(Table1[[#This Row],[RespondentID]],'All Data'!$A:$CO,88,FALSE),"unknown")</f>
        <v>65+ years</v>
      </c>
      <c r="AN247" s="96" t="str">
        <f>IFERROR(VLOOKUP(Table1[[#This Row],[RespondentID]],'All Data'!$A:$CO,89,FALSE),"unknown")</f>
        <v>Suffolk</v>
      </c>
      <c r="AO247" s="96" t="str">
        <f>IFERROR(VLOOKUP(Table1[[#This Row],[RespondentID]],'All Data'!$A:$CO,90,FALSE),"unknown")</f>
        <v>Coram, 11727</v>
      </c>
      <c r="AP247" s="96" t="str">
        <f>IFERROR(VLOOKUP(Table1[[#This Row],[RespondentID]],'All Data'!$A:$CO,91,FALSE),"unknown")</f>
        <v>Other (please specify)</v>
      </c>
      <c r="AQ247" s="96" t="str">
        <f>IFERROR(VLOOKUP(Table1[[#This Row],[RespondentID]],'All Data'!$A:$CO,92,FALSE),"unknown")</f>
        <v>Hispanic or Latino</v>
      </c>
      <c r="AR247" s="96" t="str">
        <f>IFERROR(VLOOKUP(Table1[[#This Row],[RespondentID]],'All Data'!$A:$CO,93,FALSE),"unknown")</f>
        <v>English, Spanish</v>
      </c>
      <c r="AS247" s="96" t="str">
        <f>IFERROR(VLOOKUP(Table1[[#This Row],[RespondentID]],'All Data'!$A:$CW,94,FALSE),"unknown")</f>
        <v>$75,000 to $125,000</v>
      </c>
      <c r="AT247" s="96" t="str">
        <f>IFERROR(VLOOKUP(Table1[[#This Row],[RespondentID]],'All Data'!$A:$CW,95,FALSE),"unknown")</f>
        <v>Graduate school</v>
      </c>
      <c r="AU247" s="96" t="str">
        <f>IFERROR(VLOOKUP(Table1[[#This Row],[RespondentID]],'All Data'!$A:$CW,96,FALSE),"unknown")</f>
        <v>Employed for wages</v>
      </c>
      <c r="AV247" s="96" t="str">
        <f>IFERROR(VLOOKUP(Table1[[#This Row],[RespondentID]],'All Data'!$A:$CW,97,FALSE),"unknown")</f>
        <v>Yes</v>
      </c>
      <c r="AW247" s="96" t="str">
        <f>IFERROR(VLOOKUP(Table1[[#This Row],[RespondentID]],'All Data'!$A:$CW,98,FALSE),"unknown")</f>
        <v>Private/Commercial</v>
      </c>
      <c r="AX247" s="96">
        <f>IFERROR(VLOOKUP(Table1[[#This Row],[RespondentID]],'All Data'!$A:$CW,99,FALSE),"unknown")</f>
        <v>0</v>
      </c>
    </row>
    <row r="248" spans="1:50">
      <c r="A248">
        <v>18044089086</v>
      </c>
      <c r="K248" t="s">
        <v>25</v>
      </c>
      <c r="O248" t="s">
        <v>587</v>
      </c>
      <c r="P248">
        <f t="shared" si="54"/>
        <v>1</v>
      </c>
      <c r="Q248">
        <f t="shared" si="55"/>
        <v>3</v>
      </c>
      <c r="R248"/>
      <c r="S248">
        <f t="shared" si="71"/>
        <v>0</v>
      </c>
      <c r="T248">
        <f t="shared" si="56"/>
        <v>0</v>
      </c>
      <c r="U248">
        <f t="shared" si="57"/>
        <v>0</v>
      </c>
      <c r="V248">
        <f t="shared" si="58"/>
        <v>0</v>
      </c>
      <c r="W248">
        <f t="shared" si="59"/>
        <v>0</v>
      </c>
      <c r="X248">
        <f t="shared" si="60"/>
        <v>0</v>
      </c>
      <c r="Y248">
        <f t="shared" si="61"/>
        <v>0</v>
      </c>
      <c r="Z248">
        <f t="shared" si="62"/>
        <v>0</v>
      </c>
      <c r="AA248">
        <f t="shared" si="63"/>
        <v>0</v>
      </c>
      <c r="AB248">
        <f t="shared" si="64"/>
        <v>1</v>
      </c>
      <c r="AC248">
        <f t="shared" si="65"/>
        <v>0</v>
      </c>
      <c r="AD248">
        <f t="shared" si="66"/>
        <v>0</v>
      </c>
      <c r="AE248">
        <f t="shared" si="67"/>
        <v>0</v>
      </c>
      <c r="AF248"/>
      <c r="AG248"/>
      <c r="AH248">
        <f t="shared" si="68"/>
        <v>1</v>
      </c>
      <c r="AI248">
        <f t="shared" si="69"/>
        <v>1</v>
      </c>
      <c r="AJ248" t="str">
        <f t="shared" si="70"/>
        <v>Correct</v>
      </c>
      <c r="AL248" s="96" t="str">
        <f>IFERROR(VLOOKUP(Table1[[#This Row],[RespondentID]],'All Data'!$A:$CO,87,FALSE),"unknown")</f>
        <v>Woman</v>
      </c>
      <c r="AM248" s="96" t="str">
        <f>IFERROR(VLOOKUP(Table1[[#This Row],[RespondentID]],'All Data'!$A:$CO,88,FALSE),"unknown")</f>
        <v>55-64 years</v>
      </c>
      <c r="AN248" s="96" t="str">
        <f>IFERROR(VLOOKUP(Table1[[#This Row],[RespondentID]],'All Data'!$A:$CO,89,FALSE),"unknown")</f>
        <v>Nassau</v>
      </c>
      <c r="AO248" s="96" t="str">
        <f>IFERROR(VLOOKUP(Table1[[#This Row],[RespondentID]],'All Data'!$A:$CO,90,FALSE),"unknown")</f>
        <v>Port Washington, 11050</v>
      </c>
      <c r="AP248" s="96" t="str">
        <f>IFERROR(VLOOKUP(Table1[[#This Row],[RespondentID]],'All Data'!$A:$CO,91,FALSE),"unknown")</f>
        <v>White</v>
      </c>
      <c r="AQ248" s="96" t="str">
        <f>IFERROR(VLOOKUP(Table1[[#This Row],[RespondentID]],'All Data'!$A:$CO,92,FALSE),"unknown")</f>
        <v>Not Hispanic or Latino</v>
      </c>
      <c r="AR248" s="96" t="str">
        <f>IFERROR(VLOOKUP(Table1[[#This Row],[RespondentID]],'All Data'!$A:$CO,93,FALSE),"unknown")</f>
        <v>English</v>
      </c>
      <c r="AS248" s="96" t="str">
        <f>IFERROR(VLOOKUP(Table1[[#This Row],[RespondentID]],'All Data'!$A:$CW,94,FALSE),"unknown")</f>
        <v>$35,000 to $49,999</v>
      </c>
      <c r="AT248" s="96" t="str">
        <f>IFERROR(VLOOKUP(Table1[[#This Row],[RespondentID]],'All Data'!$A:$CW,95,FALSE),"unknown")</f>
        <v>College graduate</v>
      </c>
      <c r="AU248" s="96" t="str">
        <f>IFERROR(VLOOKUP(Table1[[#This Row],[RespondentID]],'All Data'!$A:$CW,96,FALSE),"unknown")</f>
        <v>Employed for wages</v>
      </c>
      <c r="AV248" s="96" t="str">
        <f>IFERROR(VLOOKUP(Table1[[#This Row],[RespondentID]],'All Data'!$A:$CW,97,FALSE),"unknown")</f>
        <v>Yes</v>
      </c>
      <c r="AW248" s="96" t="str">
        <f>IFERROR(VLOOKUP(Table1[[#This Row],[RespondentID]],'All Data'!$A:$CW,98,FALSE),"unknown")</f>
        <v>Medicare</v>
      </c>
      <c r="AX248" s="96" t="str">
        <f>IFERROR(VLOOKUP(Table1[[#This Row],[RespondentID]],'All Data'!$A:$CW,99,FALSE),"unknown")</f>
        <v>Yes</v>
      </c>
    </row>
    <row r="249" spans="1:50">
      <c r="A249">
        <v>18044088854</v>
      </c>
      <c r="C249" t="s">
        <v>17</v>
      </c>
      <c r="P249">
        <f t="shared" si="54"/>
        <v>1</v>
      </c>
      <c r="Q249">
        <f t="shared" si="55"/>
        <v>3</v>
      </c>
      <c r="R249"/>
      <c r="S249">
        <f t="shared" si="71"/>
        <v>0</v>
      </c>
      <c r="T249">
        <f t="shared" si="56"/>
        <v>1</v>
      </c>
      <c r="U249">
        <f t="shared" si="57"/>
        <v>0</v>
      </c>
      <c r="V249">
        <f t="shared" si="58"/>
        <v>0</v>
      </c>
      <c r="W249">
        <f t="shared" si="59"/>
        <v>0</v>
      </c>
      <c r="X249">
        <f t="shared" si="60"/>
        <v>0</v>
      </c>
      <c r="Y249">
        <f t="shared" si="61"/>
        <v>0</v>
      </c>
      <c r="Z249">
        <f t="shared" si="62"/>
        <v>0</v>
      </c>
      <c r="AA249">
        <f t="shared" si="63"/>
        <v>0</v>
      </c>
      <c r="AB249">
        <f t="shared" si="64"/>
        <v>0</v>
      </c>
      <c r="AC249">
        <f t="shared" si="65"/>
        <v>0</v>
      </c>
      <c r="AD249">
        <f t="shared" si="66"/>
        <v>0</v>
      </c>
      <c r="AE249">
        <f t="shared" si="67"/>
        <v>0</v>
      </c>
      <c r="AF249"/>
      <c r="AG249"/>
      <c r="AH249">
        <f t="shared" si="68"/>
        <v>1</v>
      </c>
      <c r="AI249">
        <f t="shared" si="69"/>
        <v>1</v>
      </c>
      <c r="AJ249" t="str">
        <f t="shared" si="70"/>
        <v>Correct</v>
      </c>
      <c r="AL249" s="96" t="str">
        <f>IFERROR(VLOOKUP(Table1[[#This Row],[RespondentID]],'All Data'!$A:$CO,87,FALSE),"unknown")</f>
        <v>Woman</v>
      </c>
      <c r="AM249" s="96" t="str">
        <f>IFERROR(VLOOKUP(Table1[[#This Row],[RespondentID]],'All Data'!$A:$CO,88,FALSE),"unknown")</f>
        <v>65+ years</v>
      </c>
      <c r="AN249" s="96" t="str">
        <f>IFERROR(VLOOKUP(Table1[[#This Row],[RespondentID]],'All Data'!$A:$CO,89,FALSE),"unknown")</f>
        <v>Nassau</v>
      </c>
      <c r="AO249" s="96" t="str">
        <f>IFERROR(VLOOKUP(Table1[[#This Row],[RespondentID]],'All Data'!$A:$CO,90,FALSE),"unknown")</f>
        <v>Port Washington, 11050</v>
      </c>
      <c r="AP249" s="96" t="str">
        <f>IFERROR(VLOOKUP(Table1[[#This Row],[RespondentID]],'All Data'!$A:$CO,91,FALSE),"unknown")</f>
        <v>White</v>
      </c>
      <c r="AQ249" s="96" t="str">
        <f>IFERROR(VLOOKUP(Table1[[#This Row],[RespondentID]],'All Data'!$A:$CO,92,FALSE),"unknown")</f>
        <v>Not Hispanic or Latino</v>
      </c>
      <c r="AR249" s="96" t="str">
        <f>IFERROR(VLOOKUP(Table1[[#This Row],[RespondentID]],'All Data'!$A:$CO,93,FALSE),"unknown")</f>
        <v>English</v>
      </c>
      <c r="AS249" s="96" t="str">
        <f>IFERROR(VLOOKUP(Table1[[#This Row],[RespondentID]],'All Data'!$A:$CW,94,FALSE),"unknown")</f>
        <v>$75,000 to $125,000</v>
      </c>
      <c r="AT249" s="96" t="str">
        <f>IFERROR(VLOOKUP(Table1[[#This Row],[RespondentID]],'All Data'!$A:$CW,95,FALSE),"unknown")</f>
        <v>Graduate school</v>
      </c>
      <c r="AU249" s="96" t="str">
        <f>IFERROR(VLOOKUP(Table1[[#This Row],[RespondentID]],'All Data'!$A:$CW,96,FALSE),"unknown")</f>
        <v>Retired</v>
      </c>
      <c r="AV249" s="96" t="str">
        <f>IFERROR(VLOOKUP(Table1[[#This Row],[RespondentID]],'All Data'!$A:$CW,97,FALSE),"unknown")</f>
        <v>Yes</v>
      </c>
      <c r="AW249" s="96" t="str">
        <f>IFERROR(VLOOKUP(Table1[[#This Row],[RespondentID]],'All Data'!$A:$CW,98,FALSE),"unknown")</f>
        <v>Medicare</v>
      </c>
      <c r="AX249" s="96" t="str">
        <f>IFERROR(VLOOKUP(Table1[[#This Row],[RespondentID]],'All Data'!$A:$CW,99,FALSE),"unknown")</f>
        <v>Yes</v>
      </c>
    </row>
    <row r="250" spans="1:50">
      <c r="A250">
        <v>18044088698</v>
      </c>
      <c r="D250" t="s">
        <v>18</v>
      </c>
      <c r="E250" t="s">
        <v>19</v>
      </c>
      <c r="G250" t="s">
        <v>21</v>
      </c>
      <c r="M250" t="s">
        <v>27</v>
      </c>
      <c r="P250">
        <f t="shared" si="54"/>
        <v>4</v>
      </c>
      <c r="Q250">
        <f t="shared" si="55"/>
        <v>0.75</v>
      </c>
      <c r="R250"/>
      <c r="S250">
        <f t="shared" si="71"/>
        <v>0</v>
      </c>
      <c r="T250">
        <f t="shared" si="56"/>
        <v>0</v>
      </c>
      <c r="U250">
        <f t="shared" si="57"/>
        <v>0.75</v>
      </c>
      <c r="V250">
        <f t="shared" si="58"/>
        <v>0.75</v>
      </c>
      <c r="W250">
        <f t="shared" si="59"/>
        <v>0</v>
      </c>
      <c r="X250">
        <f t="shared" si="60"/>
        <v>0.75</v>
      </c>
      <c r="Y250">
        <f t="shared" si="61"/>
        <v>0</v>
      </c>
      <c r="Z250">
        <f t="shared" si="62"/>
        <v>0</v>
      </c>
      <c r="AA250">
        <f t="shared" si="63"/>
        <v>0</v>
      </c>
      <c r="AB250">
        <f t="shared" si="64"/>
        <v>0</v>
      </c>
      <c r="AC250">
        <f t="shared" si="65"/>
        <v>0</v>
      </c>
      <c r="AD250">
        <f t="shared" si="66"/>
        <v>0.75</v>
      </c>
      <c r="AE250">
        <f t="shared" si="67"/>
        <v>0</v>
      </c>
      <c r="AF250"/>
      <c r="AG250"/>
      <c r="AH250">
        <f t="shared" si="68"/>
        <v>3</v>
      </c>
      <c r="AI250">
        <f t="shared" si="69"/>
        <v>4</v>
      </c>
      <c r="AJ250" t="str">
        <f t="shared" si="70"/>
        <v>Correct</v>
      </c>
      <c r="AL250" s="96" t="str">
        <f>IFERROR(VLOOKUP(Table1[[#This Row],[RespondentID]],'All Data'!$A:$CO,87,FALSE),"unknown")</f>
        <v>Woman</v>
      </c>
      <c r="AM250" s="96" t="str">
        <f>IFERROR(VLOOKUP(Table1[[#This Row],[RespondentID]],'All Data'!$A:$CO,88,FALSE),"unknown")</f>
        <v>65+ years</v>
      </c>
      <c r="AN250" s="96" t="str">
        <f>IFERROR(VLOOKUP(Table1[[#This Row],[RespondentID]],'All Data'!$A:$CO,89,FALSE),"unknown")</f>
        <v>Nassau</v>
      </c>
      <c r="AO250" s="96" t="str">
        <f>IFERROR(VLOOKUP(Table1[[#This Row],[RespondentID]],'All Data'!$A:$CO,90,FALSE),"unknown")</f>
        <v>Port Washington, 11050</v>
      </c>
      <c r="AP250" s="96" t="str">
        <f>IFERROR(VLOOKUP(Table1[[#This Row],[RespondentID]],'All Data'!$A:$CO,91,FALSE),"unknown")</f>
        <v>White</v>
      </c>
      <c r="AQ250" s="96" t="str">
        <f>IFERROR(VLOOKUP(Table1[[#This Row],[RespondentID]],'All Data'!$A:$CO,92,FALSE),"unknown")</f>
        <v>Not Hispanic or Latino</v>
      </c>
      <c r="AR250" s="96" t="str">
        <f>IFERROR(VLOOKUP(Table1[[#This Row],[RespondentID]],'All Data'!$A:$CO,93,FALSE),"unknown")</f>
        <v>English</v>
      </c>
      <c r="AS250" s="96" t="str">
        <f>IFERROR(VLOOKUP(Table1[[#This Row],[RespondentID]],'All Data'!$A:$CW,94,FALSE),"unknown")</f>
        <v>$75,000 to $125,000</v>
      </c>
      <c r="AT250" s="96" t="str">
        <f>IFERROR(VLOOKUP(Table1[[#This Row],[RespondentID]],'All Data'!$A:$CW,95,FALSE),"unknown")</f>
        <v>College graduate</v>
      </c>
      <c r="AU250" s="96" t="str">
        <f>IFERROR(VLOOKUP(Table1[[#This Row],[RespondentID]],'All Data'!$A:$CW,96,FALSE),"unknown")</f>
        <v>Retired</v>
      </c>
      <c r="AV250" s="96" t="str">
        <f>IFERROR(VLOOKUP(Table1[[#This Row],[RespondentID]],'All Data'!$A:$CW,97,FALSE),"unknown")</f>
        <v>Yes</v>
      </c>
      <c r="AW250" s="96" t="str">
        <f>IFERROR(VLOOKUP(Table1[[#This Row],[RespondentID]],'All Data'!$A:$CW,98,FALSE),"unknown")</f>
        <v>Medicare</v>
      </c>
      <c r="AX250" s="96" t="str">
        <f>IFERROR(VLOOKUP(Table1[[#This Row],[RespondentID]],'All Data'!$A:$CW,99,FALSE),"unknown")</f>
        <v>Yes</v>
      </c>
    </row>
    <row r="251" spans="1:50">
      <c r="A251">
        <v>18044088556</v>
      </c>
      <c r="G251" t="s">
        <v>21</v>
      </c>
      <c r="P251">
        <f t="shared" si="54"/>
        <v>1</v>
      </c>
      <c r="Q251">
        <f t="shared" si="55"/>
        <v>3</v>
      </c>
      <c r="R251"/>
      <c r="S251">
        <f t="shared" si="71"/>
        <v>0</v>
      </c>
      <c r="T251">
        <f t="shared" si="56"/>
        <v>0</v>
      </c>
      <c r="U251">
        <f t="shared" si="57"/>
        <v>0</v>
      </c>
      <c r="V251">
        <f t="shared" si="58"/>
        <v>0</v>
      </c>
      <c r="W251">
        <f t="shared" si="59"/>
        <v>0</v>
      </c>
      <c r="X251">
        <f t="shared" si="60"/>
        <v>1</v>
      </c>
      <c r="Y251">
        <f t="shared" si="61"/>
        <v>0</v>
      </c>
      <c r="Z251">
        <f t="shared" si="62"/>
        <v>0</v>
      </c>
      <c r="AA251">
        <f t="shared" si="63"/>
        <v>0</v>
      </c>
      <c r="AB251">
        <f t="shared" si="64"/>
        <v>0</v>
      </c>
      <c r="AC251">
        <f t="shared" si="65"/>
        <v>0</v>
      </c>
      <c r="AD251">
        <f t="shared" si="66"/>
        <v>0</v>
      </c>
      <c r="AE251">
        <f t="shared" si="67"/>
        <v>0</v>
      </c>
      <c r="AF251"/>
      <c r="AG251"/>
      <c r="AH251">
        <f t="shared" si="68"/>
        <v>1</v>
      </c>
      <c r="AI251">
        <f t="shared" si="69"/>
        <v>1</v>
      </c>
      <c r="AJ251" t="str">
        <f t="shared" si="70"/>
        <v>Correct</v>
      </c>
      <c r="AL251" s="96" t="str">
        <f>IFERROR(VLOOKUP(Table1[[#This Row],[RespondentID]],'All Data'!$A:$CO,87,FALSE),"unknown")</f>
        <v>Woman</v>
      </c>
      <c r="AM251" s="96" t="str">
        <f>IFERROR(VLOOKUP(Table1[[#This Row],[RespondentID]],'All Data'!$A:$CO,88,FALSE),"unknown")</f>
        <v>65+ years</v>
      </c>
      <c r="AN251" s="96" t="str">
        <f>IFERROR(VLOOKUP(Table1[[#This Row],[RespondentID]],'All Data'!$A:$CO,89,FALSE),"unknown")</f>
        <v>Nassau</v>
      </c>
      <c r="AO251" s="96" t="str">
        <f>IFERROR(VLOOKUP(Table1[[#This Row],[RespondentID]],'All Data'!$A:$CO,90,FALSE),"unknown")</f>
        <v>Elmont, 11003</v>
      </c>
      <c r="AP251" s="96" t="str">
        <f>IFERROR(VLOOKUP(Table1[[#This Row],[RespondentID]],'All Data'!$A:$CO,91,FALSE),"unknown")</f>
        <v>Black or African American</v>
      </c>
      <c r="AQ251" s="96" t="str">
        <f>IFERROR(VLOOKUP(Table1[[#This Row],[RespondentID]],'All Data'!$A:$CO,92,FALSE),"unknown")</f>
        <v>Not Hispanic or Latino</v>
      </c>
      <c r="AR251" s="96" t="str">
        <f>IFERROR(VLOOKUP(Table1[[#This Row],[RespondentID]],'All Data'!$A:$CO,93,FALSE),"unknown")</f>
        <v>English</v>
      </c>
      <c r="AS251" s="96" t="str">
        <f>IFERROR(VLOOKUP(Table1[[#This Row],[RespondentID]],'All Data'!$A:$CW,94,FALSE),"unknown")</f>
        <v>$50,000 to $74,999</v>
      </c>
      <c r="AT251" s="96" t="str">
        <f>IFERROR(VLOOKUP(Table1[[#This Row],[RespondentID]],'All Data'!$A:$CW,95,FALSE),"unknown")</f>
        <v>Some college</v>
      </c>
      <c r="AU251" s="96" t="str">
        <f>IFERROR(VLOOKUP(Table1[[#This Row],[RespondentID]],'All Data'!$A:$CW,96,FALSE),"unknown")</f>
        <v>Retired</v>
      </c>
      <c r="AV251" s="96" t="str">
        <f>IFERROR(VLOOKUP(Table1[[#This Row],[RespondentID]],'All Data'!$A:$CW,97,FALSE),"unknown")</f>
        <v>Yes</v>
      </c>
      <c r="AW251" s="96" t="str">
        <f>IFERROR(VLOOKUP(Table1[[#This Row],[RespondentID]],'All Data'!$A:$CW,98,FALSE),"unknown")</f>
        <v>Medicare</v>
      </c>
      <c r="AX251" s="96" t="str">
        <f>IFERROR(VLOOKUP(Table1[[#This Row],[RespondentID]],'All Data'!$A:$CW,99,FALSE),"unknown")</f>
        <v>Yes</v>
      </c>
    </row>
    <row r="252" spans="1:50">
      <c r="A252">
        <v>18044088368</v>
      </c>
      <c r="B252" t="s">
        <v>16</v>
      </c>
      <c r="D252" t="s">
        <v>18</v>
      </c>
      <c r="I252" t="s">
        <v>23</v>
      </c>
      <c r="P252">
        <f t="shared" si="54"/>
        <v>3</v>
      </c>
      <c r="Q252">
        <f t="shared" si="55"/>
        <v>1</v>
      </c>
      <c r="R252"/>
      <c r="S252">
        <f t="shared" si="71"/>
        <v>1</v>
      </c>
      <c r="T252">
        <f t="shared" si="56"/>
        <v>0</v>
      </c>
      <c r="U252">
        <f t="shared" si="57"/>
        <v>1</v>
      </c>
      <c r="V252">
        <f t="shared" si="58"/>
        <v>0</v>
      </c>
      <c r="W252">
        <f t="shared" si="59"/>
        <v>0</v>
      </c>
      <c r="X252">
        <f t="shared" si="60"/>
        <v>0</v>
      </c>
      <c r="Y252">
        <f t="shared" si="61"/>
        <v>0</v>
      </c>
      <c r="Z252">
        <f t="shared" si="62"/>
        <v>1</v>
      </c>
      <c r="AA252">
        <f t="shared" si="63"/>
        <v>0</v>
      </c>
      <c r="AB252">
        <f t="shared" si="64"/>
        <v>0</v>
      </c>
      <c r="AC252">
        <f t="shared" si="65"/>
        <v>0</v>
      </c>
      <c r="AD252">
        <f t="shared" si="66"/>
        <v>0</v>
      </c>
      <c r="AE252">
        <f t="shared" si="67"/>
        <v>0</v>
      </c>
      <c r="AF252"/>
      <c r="AG252"/>
      <c r="AH252">
        <f t="shared" si="68"/>
        <v>3</v>
      </c>
      <c r="AI252">
        <f t="shared" si="69"/>
        <v>3</v>
      </c>
      <c r="AJ252" t="str">
        <f t="shared" si="70"/>
        <v>Correct</v>
      </c>
      <c r="AL252" s="96" t="str">
        <f>IFERROR(VLOOKUP(Table1[[#This Row],[RespondentID]],'All Data'!$A:$CO,87,FALSE),"unknown")</f>
        <v>Woman</v>
      </c>
      <c r="AM252" s="96" t="str">
        <f>IFERROR(VLOOKUP(Table1[[#This Row],[RespondentID]],'All Data'!$A:$CO,88,FALSE),"unknown")</f>
        <v>Under 18</v>
      </c>
      <c r="AN252" s="96" t="str">
        <f>IFERROR(VLOOKUP(Table1[[#This Row],[RespondentID]],'All Data'!$A:$CO,89,FALSE),"unknown")</f>
        <v>Nassau</v>
      </c>
      <c r="AO252" s="96" t="str">
        <f>IFERROR(VLOOKUP(Table1[[#This Row],[RespondentID]],'All Data'!$A:$CO,90,FALSE),"unknown")</f>
        <v>Elmont, 11003</v>
      </c>
      <c r="AP252" s="96" t="str">
        <f>IFERROR(VLOOKUP(Table1[[#This Row],[RespondentID]],'All Data'!$A:$CO,91,FALSE),"unknown")</f>
        <v>Other (please specify)</v>
      </c>
      <c r="AQ252" s="96" t="str">
        <f>IFERROR(VLOOKUP(Table1[[#This Row],[RespondentID]],'All Data'!$A:$CO,92,FALSE),"unknown")</f>
        <v>Hispanic or Latino</v>
      </c>
      <c r="AR252" s="96" t="str">
        <f>IFERROR(VLOOKUP(Table1[[#This Row],[RespondentID]],'All Data'!$A:$CO,93,FALSE),"unknown")</f>
        <v>English, Spanish</v>
      </c>
      <c r="AS252" s="96">
        <f>IFERROR(VLOOKUP(Table1[[#This Row],[RespondentID]],'All Data'!$A:$CW,94,FALSE),"unknown")</f>
        <v>0</v>
      </c>
      <c r="AT252" s="96" t="str">
        <f>IFERROR(VLOOKUP(Table1[[#This Row],[RespondentID]],'All Data'!$A:$CW,95,FALSE),"unknown")</f>
        <v>High school graduate</v>
      </c>
      <c r="AU252" s="96" t="str">
        <f>IFERROR(VLOOKUP(Table1[[#This Row],[RespondentID]],'All Data'!$A:$CW,96,FALSE),"unknown")</f>
        <v>Student</v>
      </c>
      <c r="AV252" s="96" t="str">
        <f>IFERROR(VLOOKUP(Table1[[#This Row],[RespondentID]],'All Data'!$A:$CW,97,FALSE),"unknown")</f>
        <v>Yes</v>
      </c>
      <c r="AW252" s="96" t="str">
        <f>IFERROR(VLOOKUP(Table1[[#This Row],[RespondentID]],'All Data'!$A:$CW,98,FALSE),"unknown")</f>
        <v>Medicaid</v>
      </c>
      <c r="AX252" s="96" t="str">
        <f>IFERROR(VLOOKUP(Table1[[#This Row],[RespondentID]],'All Data'!$A:$CW,99,FALSE),"unknown")</f>
        <v>Yes</v>
      </c>
    </row>
    <row r="253" spans="1:50">
      <c r="A253">
        <v>18044088229</v>
      </c>
      <c r="D253" t="s">
        <v>18</v>
      </c>
      <c r="P253">
        <f t="shared" si="54"/>
        <v>1</v>
      </c>
      <c r="Q253">
        <f t="shared" si="55"/>
        <v>3</v>
      </c>
      <c r="R253"/>
      <c r="S253">
        <f t="shared" si="71"/>
        <v>0</v>
      </c>
      <c r="T253">
        <f t="shared" si="56"/>
        <v>0</v>
      </c>
      <c r="U253">
        <f t="shared" si="57"/>
        <v>1</v>
      </c>
      <c r="V253">
        <f t="shared" si="58"/>
        <v>0</v>
      </c>
      <c r="W253">
        <f t="shared" si="59"/>
        <v>0</v>
      </c>
      <c r="X253">
        <f t="shared" si="60"/>
        <v>0</v>
      </c>
      <c r="Y253">
        <f t="shared" si="61"/>
        <v>0</v>
      </c>
      <c r="Z253">
        <f t="shared" si="62"/>
        <v>0</v>
      </c>
      <c r="AA253">
        <f t="shared" si="63"/>
        <v>0</v>
      </c>
      <c r="AB253">
        <f t="shared" si="64"/>
        <v>0</v>
      </c>
      <c r="AC253">
        <f t="shared" si="65"/>
        <v>0</v>
      </c>
      <c r="AD253">
        <f t="shared" si="66"/>
        <v>0</v>
      </c>
      <c r="AE253">
        <f t="shared" si="67"/>
        <v>0</v>
      </c>
      <c r="AF253"/>
      <c r="AG253"/>
      <c r="AH253">
        <f t="shared" si="68"/>
        <v>1</v>
      </c>
      <c r="AI253">
        <f t="shared" si="69"/>
        <v>1</v>
      </c>
      <c r="AJ253" t="str">
        <f t="shared" si="70"/>
        <v>Correct</v>
      </c>
      <c r="AL253" s="96" t="str">
        <f>IFERROR(VLOOKUP(Table1[[#This Row],[RespondentID]],'All Data'!$A:$CO,87,FALSE),"unknown")</f>
        <v>Man</v>
      </c>
      <c r="AM253" s="96" t="str">
        <f>IFERROR(VLOOKUP(Table1[[#This Row],[RespondentID]],'All Data'!$A:$CO,88,FALSE),"unknown")</f>
        <v>65+ years</v>
      </c>
      <c r="AN253" s="96" t="str">
        <f>IFERROR(VLOOKUP(Table1[[#This Row],[RespondentID]],'All Data'!$A:$CO,89,FALSE),"unknown")</f>
        <v>Nassau</v>
      </c>
      <c r="AO253" s="96" t="str">
        <f>IFERROR(VLOOKUP(Table1[[#This Row],[RespondentID]],'All Data'!$A:$CO,90,FALSE),"unknown")</f>
        <v>Rockville Centre, 11570</v>
      </c>
      <c r="AP253" s="96" t="str">
        <f>IFERROR(VLOOKUP(Table1[[#This Row],[RespondentID]],'All Data'!$A:$CO,91,FALSE),"unknown")</f>
        <v>White</v>
      </c>
      <c r="AQ253" s="96" t="str">
        <f>IFERROR(VLOOKUP(Table1[[#This Row],[RespondentID]],'All Data'!$A:$CO,92,FALSE),"unknown")</f>
        <v>Not Hispanic or Latino</v>
      </c>
      <c r="AR253" s="96">
        <f>IFERROR(VLOOKUP(Table1[[#This Row],[RespondentID]],'All Data'!$A:$CO,93,FALSE),"unknown")</f>
        <v>0</v>
      </c>
      <c r="AS253" s="96" t="str">
        <f>IFERROR(VLOOKUP(Table1[[#This Row],[RespondentID]],'All Data'!$A:$CW,94,FALSE),"unknown")</f>
        <v>Over $125,000</v>
      </c>
      <c r="AT253" s="96" t="str">
        <f>IFERROR(VLOOKUP(Table1[[#This Row],[RespondentID]],'All Data'!$A:$CW,95,FALSE),"unknown")</f>
        <v>College graduate</v>
      </c>
      <c r="AU253" s="96" t="str">
        <f>IFERROR(VLOOKUP(Table1[[#This Row],[RespondentID]],'All Data'!$A:$CW,96,FALSE),"unknown")</f>
        <v>Retired</v>
      </c>
      <c r="AV253" s="96" t="str">
        <f>IFERROR(VLOOKUP(Table1[[#This Row],[RespondentID]],'All Data'!$A:$CW,97,FALSE),"unknown")</f>
        <v>Yes</v>
      </c>
      <c r="AW253" s="96" t="str">
        <f>IFERROR(VLOOKUP(Table1[[#This Row],[RespondentID]],'All Data'!$A:$CW,98,FALSE),"unknown")</f>
        <v>Medicare</v>
      </c>
      <c r="AX253" s="96" t="str">
        <f>IFERROR(VLOOKUP(Table1[[#This Row],[RespondentID]],'All Data'!$A:$CW,99,FALSE),"unknown")</f>
        <v>Yes</v>
      </c>
    </row>
    <row r="254" spans="1:50">
      <c r="A254">
        <v>18044088060</v>
      </c>
      <c r="C254" t="s">
        <v>17</v>
      </c>
      <c r="O254" t="s">
        <v>590</v>
      </c>
      <c r="P254">
        <f t="shared" si="54"/>
        <v>1</v>
      </c>
      <c r="Q254">
        <f t="shared" si="55"/>
        <v>3</v>
      </c>
      <c r="R254"/>
      <c r="S254">
        <f t="shared" si="71"/>
        <v>0</v>
      </c>
      <c r="T254">
        <f t="shared" si="56"/>
        <v>1</v>
      </c>
      <c r="U254">
        <f t="shared" si="57"/>
        <v>0</v>
      </c>
      <c r="V254">
        <f t="shared" si="58"/>
        <v>0</v>
      </c>
      <c r="W254">
        <f t="shared" si="59"/>
        <v>0</v>
      </c>
      <c r="X254">
        <f t="shared" si="60"/>
        <v>0</v>
      </c>
      <c r="Y254">
        <f t="shared" si="61"/>
        <v>0</v>
      </c>
      <c r="Z254">
        <f t="shared" si="62"/>
        <v>0</v>
      </c>
      <c r="AA254">
        <f t="shared" si="63"/>
        <v>0</v>
      </c>
      <c r="AB254">
        <f t="shared" si="64"/>
        <v>0</v>
      </c>
      <c r="AC254">
        <f t="shared" si="65"/>
        <v>0</v>
      </c>
      <c r="AD254">
        <f t="shared" si="66"/>
        <v>0</v>
      </c>
      <c r="AE254">
        <f t="shared" si="67"/>
        <v>0</v>
      </c>
      <c r="AF254"/>
      <c r="AG254"/>
      <c r="AH254">
        <f t="shared" si="68"/>
        <v>1</v>
      </c>
      <c r="AI254">
        <f t="shared" si="69"/>
        <v>1</v>
      </c>
      <c r="AJ254" t="str">
        <f t="shared" si="70"/>
        <v>Correct</v>
      </c>
      <c r="AL254" s="96" t="str">
        <f>IFERROR(VLOOKUP(Table1[[#This Row],[RespondentID]],'All Data'!$A:$CO,87,FALSE),"unknown")</f>
        <v>Woman</v>
      </c>
      <c r="AM254" s="96" t="str">
        <f>IFERROR(VLOOKUP(Table1[[#This Row],[RespondentID]],'All Data'!$A:$CO,88,FALSE),"unknown")</f>
        <v>65+ years</v>
      </c>
      <c r="AN254" s="96" t="str">
        <f>IFERROR(VLOOKUP(Table1[[#This Row],[RespondentID]],'All Data'!$A:$CO,89,FALSE),"unknown")</f>
        <v>Suffolk</v>
      </c>
      <c r="AO254" s="96" t="str">
        <f>IFERROR(VLOOKUP(Table1[[#This Row],[RespondentID]],'All Data'!$A:$CO,90,FALSE),"unknown")</f>
        <v>Huntington Station, 11746</v>
      </c>
      <c r="AP254" s="96" t="str">
        <f>IFERROR(VLOOKUP(Table1[[#This Row],[RespondentID]],'All Data'!$A:$CO,91,FALSE),"unknown")</f>
        <v>White</v>
      </c>
      <c r="AQ254" s="96" t="str">
        <f>IFERROR(VLOOKUP(Table1[[#This Row],[RespondentID]],'All Data'!$A:$CO,92,FALSE),"unknown")</f>
        <v>Not Hispanic or Latino</v>
      </c>
      <c r="AR254" s="96" t="str">
        <f>IFERROR(VLOOKUP(Table1[[#This Row],[RespondentID]],'All Data'!$A:$CO,93,FALSE),"unknown")</f>
        <v>English</v>
      </c>
      <c r="AS254" s="96" t="str">
        <f>IFERROR(VLOOKUP(Table1[[#This Row],[RespondentID]],'All Data'!$A:$CW,94,FALSE),"unknown")</f>
        <v>$75,000 to $125,000</v>
      </c>
      <c r="AT254" s="96" t="str">
        <f>IFERROR(VLOOKUP(Table1[[#This Row],[RespondentID]],'All Data'!$A:$CW,95,FALSE),"unknown")</f>
        <v>Graduate school</v>
      </c>
      <c r="AU254" s="96" t="str">
        <f>IFERROR(VLOOKUP(Table1[[#This Row],[RespondentID]],'All Data'!$A:$CW,96,FALSE),"unknown")</f>
        <v>Retired</v>
      </c>
      <c r="AV254" s="96" t="str">
        <f>IFERROR(VLOOKUP(Table1[[#This Row],[RespondentID]],'All Data'!$A:$CW,97,FALSE),"unknown")</f>
        <v>Yes</v>
      </c>
      <c r="AW254" s="96" t="str">
        <f>IFERROR(VLOOKUP(Table1[[#This Row],[RespondentID]],'All Data'!$A:$CW,98,FALSE),"unknown")</f>
        <v>Medicare</v>
      </c>
      <c r="AX254" s="96" t="str">
        <f>IFERROR(VLOOKUP(Table1[[#This Row],[RespondentID]],'All Data'!$A:$CW,99,FALSE),"unknown")</f>
        <v>Yes</v>
      </c>
    </row>
    <row r="255" spans="1:50">
      <c r="A255">
        <v>18044087845</v>
      </c>
      <c r="K255" t="s">
        <v>25</v>
      </c>
      <c r="N255" t="s">
        <v>28</v>
      </c>
      <c r="P255">
        <f t="shared" si="54"/>
        <v>2</v>
      </c>
      <c r="Q255">
        <f t="shared" si="55"/>
        <v>1.5</v>
      </c>
      <c r="R255"/>
      <c r="S255">
        <f t="shared" si="71"/>
        <v>0</v>
      </c>
      <c r="T255">
        <f t="shared" si="56"/>
        <v>0</v>
      </c>
      <c r="U255">
        <f t="shared" si="57"/>
        <v>0</v>
      </c>
      <c r="V255">
        <f t="shared" si="58"/>
        <v>0</v>
      </c>
      <c r="W255">
        <f t="shared" si="59"/>
        <v>0</v>
      </c>
      <c r="X255">
        <f t="shared" si="60"/>
        <v>0</v>
      </c>
      <c r="Y255">
        <f t="shared" si="61"/>
        <v>0</v>
      </c>
      <c r="Z255">
        <f t="shared" si="62"/>
        <v>0</v>
      </c>
      <c r="AA255">
        <f t="shared" si="63"/>
        <v>0</v>
      </c>
      <c r="AB255">
        <f t="shared" si="64"/>
        <v>1</v>
      </c>
      <c r="AC255">
        <f t="shared" si="65"/>
        <v>0</v>
      </c>
      <c r="AD255">
        <f t="shared" si="66"/>
        <v>0</v>
      </c>
      <c r="AE255">
        <f t="shared" si="67"/>
        <v>1</v>
      </c>
      <c r="AF255"/>
      <c r="AG255"/>
      <c r="AH255">
        <f t="shared" si="68"/>
        <v>2</v>
      </c>
      <c r="AI255">
        <f t="shared" si="69"/>
        <v>2</v>
      </c>
      <c r="AJ255" t="str">
        <f t="shared" si="70"/>
        <v>Correct</v>
      </c>
      <c r="AL255" s="96" t="str">
        <f>IFERROR(VLOOKUP(Table1[[#This Row],[RespondentID]],'All Data'!$A:$CO,87,FALSE),"unknown")</f>
        <v>Woman</v>
      </c>
      <c r="AM255" s="96" t="str">
        <f>IFERROR(VLOOKUP(Table1[[#This Row],[RespondentID]],'All Data'!$A:$CO,88,FALSE),"unknown")</f>
        <v>25-34 years</v>
      </c>
      <c r="AN255" s="96" t="str">
        <f>IFERROR(VLOOKUP(Table1[[#This Row],[RespondentID]],'All Data'!$A:$CO,89,FALSE),"unknown")</f>
        <v>Suffolk</v>
      </c>
      <c r="AO255" s="96" t="str">
        <f>IFERROR(VLOOKUP(Table1[[#This Row],[RespondentID]],'All Data'!$A:$CO,90,FALSE),"unknown")</f>
        <v>Greenlawn, 11740</v>
      </c>
      <c r="AP255" s="96" t="str">
        <f>IFERROR(VLOOKUP(Table1[[#This Row],[RespondentID]],'All Data'!$A:$CO,91,FALSE),"unknown")</f>
        <v>White</v>
      </c>
      <c r="AQ255" s="96" t="str">
        <f>IFERROR(VLOOKUP(Table1[[#This Row],[RespondentID]],'All Data'!$A:$CO,92,FALSE),"unknown")</f>
        <v>Hispanic or Latino</v>
      </c>
      <c r="AR255" s="96" t="str">
        <f>IFERROR(VLOOKUP(Table1[[#This Row],[RespondentID]],'All Data'!$A:$CO,93,FALSE),"unknown")</f>
        <v>English, Spanish</v>
      </c>
      <c r="AS255" s="96" t="str">
        <f>IFERROR(VLOOKUP(Table1[[#This Row],[RespondentID]],'All Data'!$A:$CW,94,FALSE),"unknown")</f>
        <v>$0-$19,999</v>
      </c>
      <c r="AT255" s="96" t="str">
        <f>IFERROR(VLOOKUP(Table1[[#This Row],[RespondentID]],'All Data'!$A:$CW,95,FALSE),"unknown")</f>
        <v>Some college</v>
      </c>
      <c r="AU255" s="96" t="str">
        <f>IFERROR(VLOOKUP(Table1[[#This Row],[RespondentID]],'All Data'!$A:$CW,96,FALSE),"unknown")</f>
        <v>Out of work, but not currently looking</v>
      </c>
      <c r="AV255" s="96" t="str">
        <f>IFERROR(VLOOKUP(Table1[[#This Row],[RespondentID]],'All Data'!$A:$CW,97,FALSE),"unknown")</f>
        <v>No</v>
      </c>
      <c r="AW255" s="96" t="str">
        <f>IFERROR(VLOOKUP(Table1[[#This Row],[RespondentID]],'All Data'!$A:$CW,98,FALSE),"unknown")</f>
        <v>No Insurance</v>
      </c>
      <c r="AX255" s="96" t="str">
        <f>IFERROR(VLOOKUP(Table1[[#This Row],[RespondentID]],'All Data'!$A:$CW,99,FALSE),"unknown")</f>
        <v>Yes</v>
      </c>
    </row>
    <row r="256" spans="1:50">
      <c r="A256">
        <v>18044087698</v>
      </c>
      <c r="D256" t="s">
        <v>18</v>
      </c>
      <c r="H256" t="s">
        <v>22</v>
      </c>
      <c r="J256" t="s">
        <v>24</v>
      </c>
      <c r="P256">
        <f t="shared" si="54"/>
        <v>3</v>
      </c>
      <c r="Q256">
        <f t="shared" si="55"/>
        <v>1</v>
      </c>
      <c r="R256"/>
      <c r="S256">
        <f t="shared" si="71"/>
        <v>0</v>
      </c>
      <c r="T256">
        <f t="shared" si="56"/>
        <v>0</v>
      </c>
      <c r="U256">
        <f t="shared" si="57"/>
        <v>1</v>
      </c>
      <c r="V256">
        <f t="shared" si="58"/>
        <v>0</v>
      </c>
      <c r="W256">
        <f t="shared" si="59"/>
        <v>0</v>
      </c>
      <c r="X256">
        <f t="shared" si="60"/>
        <v>0</v>
      </c>
      <c r="Y256">
        <f t="shared" si="61"/>
        <v>1</v>
      </c>
      <c r="Z256">
        <f t="shared" si="62"/>
        <v>0</v>
      </c>
      <c r="AA256">
        <f t="shared" si="63"/>
        <v>1</v>
      </c>
      <c r="AB256">
        <f t="shared" si="64"/>
        <v>0</v>
      </c>
      <c r="AC256">
        <f t="shared" si="65"/>
        <v>0</v>
      </c>
      <c r="AD256">
        <f t="shared" si="66"/>
        <v>0</v>
      </c>
      <c r="AE256">
        <f t="shared" si="67"/>
        <v>0</v>
      </c>
      <c r="AF256"/>
      <c r="AG256"/>
      <c r="AH256">
        <f t="shared" si="68"/>
        <v>3</v>
      </c>
      <c r="AI256">
        <f t="shared" si="69"/>
        <v>3</v>
      </c>
      <c r="AJ256" t="str">
        <f t="shared" si="70"/>
        <v>Correct</v>
      </c>
      <c r="AL256" s="96" t="str">
        <f>IFERROR(VLOOKUP(Table1[[#This Row],[RespondentID]],'All Data'!$A:$CO,87,FALSE),"unknown")</f>
        <v>Woman</v>
      </c>
      <c r="AM256" s="96" t="str">
        <f>IFERROR(VLOOKUP(Table1[[#This Row],[RespondentID]],'All Data'!$A:$CO,88,FALSE),"unknown")</f>
        <v>45-54 years</v>
      </c>
      <c r="AN256" s="96" t="str">
        <f>IFERROR(VLOOKUP(Table1[[#This Row],[RespondentID]],'All Data'!$A:$CO,89,FALSE),"unknown")</f>
        <v>Suffolk</v>
      </c>
      <c r="AO256" s="96" t="str">
        <f>IFERROR(VLOOKUP(Table1[[#This Row],[RespondentID]],'All Data'!$A:$CO,90,FALSE),"unknown")</f>
        <v>Centerport, 11721</v>
      </c>
      <c r="AP256" s="96" t="str">
        <f>IFERROR(VLOOKUP(Table1[[#This Row],[RespondentID]],'All Data'!$A:$CO,91,FALSE),"unknown")</f>
        <v>White</v>
      </c>
      <c r="AQ256" s="96" t="str">
        <f>IFERROR(VLOOKUP(Table1[[#This Row],[RespondentID]],'All Data'!$A:$CO,92,FALSE),"unknown")</f>
        <v>Not Hispanic or Latino</v>
      </c>
      <c r="AR256" s="96" t="str">
        <f>IFERROR(VLOOKUP(Table1[[#This Row],[RespondentID]],'All Data'!$A:$CO,93,FALSE),"unknown")</f>
        <v>English</v>
      </c>
      <c r="AS256" s="96" t="str">
        <f>IFERROR(VLOOKUP(Table1[[#This Row],[RespondentID]],'All Data'!$A:$CW,94,FALSE),"unknown")</f>
        <v>Over $125,000</v>
      </c>
      <c r="AT256" s="96" t="str">
        <f>IFERROR(VLOOKUP(Table1[[#This Row],[RespondentID]],'All Data'!$A:$CW,95,FALSE),"unknown")</f>
        <v>College graduate</v>
      </c>
      <c r="AU256" s="96" t="str">
        <f>IFERROR(VLOOKUP(Table1[[#This Row],[RespondentID]],'All Data'!$A:$CW,96,FALSE),"unknown")</f>
        <v>Self-employed</v>
      </c>
      <c r="AV256" s="96" t="str">
        <f>IFERROR(VLOOKUP(Table1[[#This Row],[RespondentID]],'All Data'!$A:$CW,97,FALSE),"unknown")</f>
        <v>Yes</v>
      </c>
      <c r="AW256" s="96" t="str">
        <f>IFERROR(VLOOKUP(Table1[[#This Row],[RespondentID]],'All Data'!$A:$CW,98,FALSE),"unknown")</f>
        <v>Private/Commercial</v>
      </c>
      <c r="AX256" s="96" t="str">
        <f>IFERROR(VLOOKUP(Table1[[#This Row],[RespondentID]],'All Data'!$A:$CW,99,FALSE),"unknown")</f>
        <v>Yes</v>
      </c>
    </row>
    <row r="257" spans="1:50">
      <c r="A257">
        <v>18044087333</v>
      </c>
      <c r="B257" t="s">
        <v>16</v>
      </c>
      <c r="D257" t="s">
        <v>18</v>
      </c>
      <c r="J257" t="s">
        <v>24</v>
      </c>
      <c r="K257" t="s">
        <v>25</v>
      </c>
      <c r="P257">
        <f t="shared" si="54"/>
        <v>4</v>
      </c>
      <c r="Q257">
        <f t="shared" si="55"/>
        <v>0.75</v>
      </c>
      <c r="R257"/>
      <c r="S257">
        <f t="shared" si="71"/>
        <v>0.75</v>
      </c>
      <c r="T257">
        <f t="shared" si="56"/>
        <v>0</v>
      </c>
      <c r="U257">
        <f t="shared" si="57"/>
        <v>0.75</v>
      </c>
      <c r="V257">
        <f t="shared" si="58"/>
        <v>0</v>
      </c>
      <c r="W257">
        <f t="shared" si="59"/>
        <v>0</v>
      </c>
      <c r="X257">
        <f t="shared" si="60"/>
        <v>0</v>
      </c>
      <c r="Y257">
        <f t="shared" si="61"/>
        <v>0</v>
      </c>
      <c r="Z257">
        <f t="shared" si="62"/>
        <v>0</v>
      </c>
      <c r="AA257">
        <f t="shared" si="63"/>
        <v>0.75</v>
      </c>
      <c r="AB257">
        <f t="shared" si="64"/>
        <v>0.75</v>
      </c>
      <c r="AC257">
        <f t="shared" si="65"/>
        <v>0</v>
      </c>
      <c r="AD257">
        <f t="shared" si="66"/>
        <v>0</v>
      </c>
      <c r="AE257">
        <f t="shared" si="67"/>
        <v>0</v>
      </c>
      <c r="AF257"/>
      <c r="AG257"/>
      <c r="AH257">
        <f t="shared" si="68"/>
        <v>3</v>
      </c>
      <c r="AI257">
        <f t="shared" si="69"/>
        <v>4</v>
      </c>
      <c r="AJ257" t="str">
        <f t="shared" si="70"/>
        <v>Correct</v>
      </c>
      <c r="AL257" s="96" t="str">
        <f>IFERROR(VLOOKUP(Table1[[#This Row],[RespondentID]],'All Data'!$A:$CO,87,FALSE),"unknown")</f>
        <v>Woman</v>
      </c>
      <c r="AM257" s="96" t="str">
        <f>IFERROR(VLOOKUP(Table1[[#This Row],[RespondentID]],'All Data'!$A:$CO,88,FALSE),"unknown")</f>
        <v>65+ years</v>
      </c>
      <c r="AN257" s="96" t="str">
        <f>IFERROR(VLOOKUP(Table1[[#This Row],[RespondentID]],'All Data'!$A:$CO,89,FALSE),"unknown")</f>
        <v>Queens</v>
      </c>
      <c r="AO257" s="96" t="str">
        <f>IFERROR(VLOOKUP(Table1[[#This Row],[RespondentID]],'All Data'!$A:$CO,90,FALSE),"unknown")</f>
        <v>Bethpage, 11714</v>
      </c>
      <c r="AP257" s="96" t="str">
        <f>IFERROR(VLOOKUP(Table1[[#This Row],[RespondentID]],'All Data'!$A:$CO,91,FALSE),"unknown")</f>
        <v>White</v>
      </c>
      <c r="AQ257" s="96">
        <f>IFERROR(VLOOKUP(Table1[[#This Row],[RespondentID]],'All Data'!$A:$CO,92,FALSE),"unknown")</f>
        <v>0</v>
      </c>
      <c r="AR257" s="96" t="str">
        <f>IFERROR(VLOOKUP(Table1[[#This Row],[RespondentID]],'All Data'!$A:$CO,93,FALSE),"unknown")</f>
        <v>English</v>
      </c>
      <c r="AS257" s="96" t="str">
        <f>IFERROR(VLOOKUP(Table1[[#This Row],[RespondentID]],'All Data'!$A:$CW,94,FALSE),"unknown")</f>
        <v>Over $125,000</v>
      </c>
      <c r="AT257" s="96" t="str">
        <f>IFERROR(VLOOKUP(Table1[[#This Row],[RespondentID]],'All Data'!$A:$CW,95,FALSE),"unknown")</f>
        <v>Graduate school</v>
      </c>
      <c r="AU257" s="96" t="str">
        <f>IFERROR(VLOOKUP(Table1[[#This Row],[RespondentID]],'All Data'!$A:$CW,96,FALSE),"unknown")</f>
        <v>Retired</v>
      </c>
      <c r="AV257" s="96" t="str">
        <f>IFERROR(VLOOKUP(Table1[[#This Row],[RespondentID]],'All Data'!$A:$CW,97,FALSE),"unknown")</f>
        <v>Yes</v>
      </c>
      <c r="AW257" s="96" t="str">
        <f>IFERROR(VLOOKUP(Table1[[#This Row],[RespondentID]],'All Data'!$A:$CW,98,FALSE),"unknown")</f>
        <v>Medicare</v>
      </c>
      <c r="AX257" s="96" t="str">
        <f>IFERROR(VLOOKUP(Table1[[#This Row],[RespondentID]],'All Data'!$A:$CW,99,FALSE),"unknown")</f>
        <v>Yes</v>
      </c>
    </row>
    <row r="258" spans="1:50">
      <c r="A258">
        <v>18044087118</v>
      </c>
      <c r="B258" t="s">
        <v>16</v>
      </c>
      <c r="P258">
        <f t="shared" ref="P258:P321" si="72">COUNTA(B258:N258)</f>
        <v>1</v>
      </c>
      <c r="Q258">
        <f t="shared" ref="Q258:Q321" si="73">3/P258</f>
        <v>3</v>
      </c>
      <c r="R258"/>
      <c r="S258">
        <f t="shared" si="71"/>
        <v>1</v>
      </c>
      <c r="T258">
        <f t="shared" ref="T258:T321" si="74">IF($P258&lt;3,IF($C258=$C$1,1,0),IF($C258=$C$1,$Q258,0))</f>
        <v>0</v>
      </c>
      <c r="U258">
        <f t="shared" ref="U258:U321" si="75">IF($P258&lt;3,IF($D258=$D$1,1,0),IF($D258=$D$1,$Q258,0))</f>
        <v>0</v>
      </c>
      <c r="V258">
        <f t="shared" ref="V258:V321" si="76">IF($P258&lt;3,IF($E258=$E$1,1,0),IF($E258=$E$1,$Q258,0))</f>
        <v>0</v>
      </c>
      <c r="W258">
        <f t="shared" ref="W258:W321" si="77">IF($P258&lt;3,IF($F258=$F$1,1,0),IF($F258=$F$1,$Q258,0))</f>
        <v>0</v>
      </c>
      <c r="X258">
        <f t="shared" ref="X258:X321" si="78">IF($P258&lt;3,IF($G258=$G$1,1,0),IF($G258=$G$1,$Q258,0))</f>
        <v>0</v>
      </c>
      <c r="Y258">
        <f t="shared" ref="Y258:Y321" si="79">IF($P258&lt;3,IF($H258=$H$1,1,0),IF($H258=$H$1,$Q258,0))</f>
        <v>0</v>
      </c>
      <c r="Z258">
        <f t="shared" ref="Z258:Z321" si="80">IF($P258&lt;3,IF($I258=$I$1,1,0),IF($I258=$I$1,$Q258,0))</f>
        <v>0</v>
      </c>
      <c r="AA258">
        <f t="shared" ref="AA258:AA321" si="81">IF($P258&lt;3,IF($J258=$J$1,1,0),IF($J258=$J$1,$Q258,0))</f>
        <v>0</v>
      </c>
      <c r="AB258">
        <f t="shared" ref="AB258:AB321" si="82">IF($P258&lt;3,IF($K258=$K$1,1,0),IF($K258=$K$1,$Q258,0))</f>
        <v>0</v>
      </c>
      <c r="AC258">
        <f t="shared" ref="AC258:AC321" si="83">IF($P258&lt;3,IF($L258=$L$1,1,0),IF($L258=$L$1,$Q258,0))</f>
        <v>0</v>
      </c>
      <c r="AD258">
        <f t="shared" ref="AD258:AD321" si="84">IF($P258&lt;3,IF($M258=$M$1,1,0),IF($M258=$M$1,$Q258,0))</f>
        <v>0</v>
      </c>
      <c r="AE258">
        <f t="shared" ref="AE258:AE321" si="85">IF($P258&lt;3,IF($N258=$N$1,1,0),IF($N258=$N$1,$Q258,0))</f>
        <v>0</v>
      </c>
      <c r="AF258"/>
      <c r="AG258"/>
      <c r="AH258">
        <f t="shared" ref="AH258:AH321" si="86">SUM(S258:AE258)</f>
        <v>1</v>
      </c>
      <c r="AI258">
        <f t="shared" ref="AI258:AI321" si="87">P258</f>
        <v>1</v>
      </c>
      <c r="AJ258" t="str">
        <f t="shared" ref="AJ258:AJ321" si="88">IF(AH258=AI258,"Correct",IF(AH258=3,"Correct","Wrong"))</f>
        <v>Correct</v>
      </c>
      <c r="AL258" s="96" t="str">
        <f>IFERROR(VLOOKUP(Table1[[#This Row],[RespondentID]],'All Data'!$A:$CO,87,FALSE),"unknown")</f>
        <v>Woman</v>
      </c>
      <c r="AM258" s="96" t="str">
        <f>IFERROR(VLOOKUP(Table1[[#This Row],[RespondentID]],'All Data'!$A:$CO,88,FALSE),"unknown")</f>
        <v>65+ years</v>
      </c>
      <c r="AN258" s="96" t="str">
        <f>IFERROR(VLOOKUP(Table1[[#This Row],[RespondentID]],'All Data'!$A:$CO,89,FALSE),"unknown")</f>
        <v>Suffolk</v>
      </c>
      <c r="AO258" s="96" t="str">
        <f>IFERROR(VLOOKUP(Table1[[#This Row],[RespondentID]],'All Data'!$A:$CO,90,FALSE),"unknown")</f>
        <v>Northport, 11768</v>
      </c>
      <c r="AP258" s="96" t="str">
        <f>IFERROR(VLOOKUP(Table1[[#This Row],[RespondentID]],'All Data'!$A:$CO,91,FALSE),"unknown")</f>
        <v>White</v>
      </c>
      <c r="AQ258" s="96" t="str">
        <f>IFERROR(VLOOKUP(Table1[[#This Row],[RespondentID]],'All Data'!$A:$CO,92,FALSE),"unknown")</f>
        <v>Not Hispanic or Latino</v>
      </c>
      <c r="AR258" s="96" t="str">
        <f>IFERROR(VLOOKUP(Table1[[#This Row],[RespondentID]],'All Data'!$A:$CO,93,FALSE),"unknown")</f>
        <v>English</v>
      </c>
      <c r="AS258" s="96" t="str">
        <f>IFERROR(VLOOKUP(Table1[[#This Row],[RespondentID]],'All Data'!$A:$CW,94,FALSE),"unknown")</f>
        <v>$0-$19,999</v>
      </c>
      <c r="AT258" s="96" t="str">
        <f>IFERROR(VLOOKUP(Table1[[#This Row],[RespondentID]],'All Data'!$A:$CW,95,FALSE),"unknown")</f>
        <v>Some college</v>
      </c>
      <c r="AU258" s="96" t="str">
        <f>IFERROR(VLOOKUP(Table1[[#This Row],[RespondentID]],'All Data'!$A:$CW,96,FALSE),"unknown")</f>
        <v>Retired</v>
      </c>
      <c r="AV258" s="96" t="str">
        <f>IFERROR(VLOOKUP(Table1[[#This Row],[RespondentID]],'All Data'!$A:$CW,97,FALSE),"unknown")</f>
        <v>Yes</v>
      </c>
      <c r="AW258" s="96" t="str">
        <f>IFERROR(VLOOKUP(Table1[[#This Row],[RespondentID]],'All Data'!$A:$CW,98,FALSE),"unknown")</f>
        <v>Medicare, Private/Commercial</v>
      </c>
      <c r="AX258" s="96" t="str">
        <f>IFERROR(VLOOKUP(Table1[[#This Row],[RespondentID]],'All Data'!$A:$CW,99,FALSE),"unknown")</f>
        <v>No</v>
      </c>
    </row>
    <row r="259" spans="1:50">
      <c r="A259">
        <v>18044087007</v>
      </c>
      <c r="P259">
        <f t="shared" si="72"/>
        <v>0</v>
      </c>
      <c r="Q259" t="e">
        <f t="shared" si="73"/>
        <v>#DIV/0!</v>
      </c>
      <c r="R259"/>
      <c r="S259">
        <f t="shared" si="71"/>
        <v>0</v>
      </c>
      <c r="T259">
        <f t="shared" si="74"/>
        <v>0</v>
      </c>
      <c r="U259">
        <f t="shared" si="75"/>
        <v>0</v>
      </c>
      <c r="V259">
        <f t="shared" si="76"/>
        <v>0</v>
      </c>
      <c r="W259">
        <f t="shared" si="77"/>
        <v>0</v>
      </c>
      <c r="X259">
        <f t="shared" si="78"/>
        <v>0</v>
      </c>
      <c r="Y259">
        <f t="shared" si="79"/>
        <v>0</v>
      </c>
      <c r="Z259">
        <f t="shared" si="80"/>
        <v>0</v>
      </c>
      <c r="AA259">
        <f t="shared" si="81"/>
        <v>0</v>
      </c>
      <c r="AB259">
        <f t="shared" si="82"/>
        <v>0</v>
      </c>
      <c r="AC259">
        <f t="shared" si="83"/>
        <v>0</v>
      </c>
      <c r="AD259">
        <f t="shared" si="84"/>
        <v>0</v>
      </c>
      <c r="AE259">
        <f t="shared" si="85"/>
        <v>0</v>
      </c>
      <c r="AF259"/>
      <c r="AG259"/>
      <c r="AH259">
        <f t="shared" si="86"/>
        <v>0</v>
      </c>
      <c r="AI259">
        <f t="shared" si="87"/>
        <v>0</v>
      </c>
      <c r="AJ259" t="str">
        <f t="shared" si="88"/>
        <v>Correct</v>
      </c>
      <c r="AL259" s="96" t="str">
        <f>IFERROR(VLOOKUP(Table1[[#This Row],[RespondentID]],'All Data'!$A:$CO,87,FALSE),"unknown")</f>
        <v>Woman</v>
      </c>
      <c r="AM259" s="96" t="str">
        <f>IFERROR(VLOOKUP(Table1[[#This Row],[RespondentID]],'All Data'!$A:$CO,88,FALSE),"unknown")</f>
        <v>65+ years</v>
      </c>
      <c r="AN259" s="96" t="str">
        <f>IFERROR(VLOOKUP(Table1[[#This Row],[RespondentID]],'All Data'!$A:$CO,89,FALSE),"unknown")</f>
        <v>Queens</v>
      </c>
      <c r="AO259" s="96">
        <f>IFERROR(VLOOKUP(Table1[[#This Row],[RespondentID]],'All Data'!$A:$CO,90,FALSE),"unknown")</f>
        <v>11361</v>
      </c>
      <c r="AP259" s="96" t="str">
        <f>IFERROR(VLOOKUP(Table1[[#This Row],[RespondentID]],'All Data'!$A:$CO,91,FALSE),"unknown")</f>
        <v>White</v>
      </c>
      <c r="AQ259" s="96" t="str">
        <f>IFERROR(VLOOKUP(Table1[[#This Row],[RespondentID]],'All Data'!$A:$CO,92,FALSE),"unknown")</f>
        <v>Not Hispanic or Latino</v>
      </c>
      <c r="AR259" s="96" t="str">
        <f>IFERROR(VLOOKUP(Table1[[#This Row],[RespondentID]],'All Data'!$A:$CO,93,FALSE),"unknown")</f>
        <v>English</v>
      </c>
      <c r="AS259" s="96">
        <f>IFERROR(VLOOKUP(Table1[[#This Row],[RespondentID]],'All Data'!$A:$CW,94,FALSE),"unknown")</f>
        <v>0</v>
      </c>
      <c r="AT259" s="96" t="str">
        <f>IFERROR(VLOOKUP(Table1[[#This Row],[RespondentID]],'All Data'!$A:$CW,95,FALSE),"unknown")</f>
        <v>Graduate school</v>
      </c>
      <c r="AU259" s="96" t="str">
        <f>IFERROR(VLOOKUP(Table1[[#This Row],[RespondentID]],'All Data'!$A:$CW,96,FALSE),"unknown")</f>
        <v>Retired</v>
      </c>
      <c r="AV259" s="96" t="str">
        <f>IFERROR(VLOOKUP(Table1[[#This Row],[RespondentID]],'All Data'!$A:$CW,97,FALSE),"unknown")</f>
        <v>No</v>
      </c>
      <c r="AW259" s="96" t="str">
        <f>IFERROR(VLOOKUP(Table1[[#This Row],[RespondentID]],'All Data'!$A:$CW,98,FALSE),"unknown")</f>
        <v>Medicare</v>
      </c>
      <c r="AX259" s="96" t="str">
        <f>IFERROR(VLOOKUP(Table1[[#This Row],[RespondentID]],'All Data'!$A:$CW,99,FALSE),"unknown")</f>
        <v>Yes</v>
      </c>
    </row>
    <row r="260" spans="1:50">
      <c r="A260">
        <v>18044086703</v>
      </c>
      <c r="C260" t="s">
        <v>17</v>
      </c>
      <c r="D260" t="s">
        <v>18</v>
      </c>
      <c r="P260">
        <f t="shared" si="72"/>
        <v>2</v>
      </c>
      <c r="Q260">
        <f t="shared" si="73"/>
        <v>1.5</v>
      </c>
      <c r="R260"/>
      <c r="S260">
        <f t="shared" ref="S260:S323" si="89">IF($P260&lt;3,IF($B260=$B$1,1,0),IF($B260=$B$1,$Q260,0))</f>
        <v>0</v>
      </c>
      <c r="T260">
        <f t="shared" si="74"/>
        <v>1</v>
      </c>
      <c r="U260">
        <f t="shared" si="75"/>
        <v>1</v>
      </c>
      <c r="V260">
        <f t="shared" si="76"/>
        <v>0</v>
      </c>
      <c r="W260">
        <f t="shared" si="77"/>
        <v>0</v>
      </c>
      <c r="X260">
        <f t="shared" si="78"/>
        <v>0</v>
      </c>
      <c r="Y260">
        <f t="shared" si="79"/>
        <v>0</v>
      </c>
      <c r="Z260">
        <f t="shared" si="80"/>
        <v>0</v>
      </c>
      <c r="AA260">
        <f t="shared" si="81"/>
        <v>0</v>
      </c>
      <c r="AB260">
        <f t="shared" si="82"/>
        <v>0</v>
      </c>
      <c r="AC260">
        <f t="shared" si="83"/>
        <v>0</v>
      </c>
      <c r="AD260">
        <f t="shared" si="84"/>
        <v>0</v>
      </c>
      <c r="AE260">
        <f t="shared" si="85"/>
        <v>0</v>
      </c>
      <c r="AF260"/>
      <c r="AG260"/>
      <c r="AH260">
        <f t="shared" si="86"/>
        <v>2</v>
      </c>
      <c r="AI260">
        <f t="shared" si="87"/>
        <v>2</v>
      </c>
      <c r="AJ260" t="str">
        <f t="shared" si="88"/>
        <v>Correct</v>
      </c>
      <c r="AL260" s="96" t="str">
        <f>IFERROR(VLOOKUP(Table1[[#This Row],[RespondentID]],'All Data'!$A:$CO,87,FALSE),"unknown")</f>
        <v>Man</v>
      </c>
      <c r="AM260" s="96" t="str">
        <f>IFERROR(VLOOKUP(Table1[[#This Row],[RespondentID]],'All Data'!$A:$CO,88,FALSE),"unknown")</f>
        <v>65+ years</v>
      </c>
      <c r="AN260" s="96" t="str">
        <f>IFERROR(VLOOKUP(Table1[[#This Row],[RespondentID]],'All Data'!$A:$CO,89,FALSE),"unknown")</f>
        <v>Queens</v>
      </c>
      <c r="AO260" s="96" t="str">
        <f>IFERROR(VLOOKUP(Table1[[#This Row],[RespondentID]],'All Data'!$A:$CO,90,FALSE),"unknown")</f>
        <v>Massapequa, 11758</v>
      </c>
      <c r="AP260" s="96" t="str">
        <f>IFERROR(VLOOKUP(Table1[[#This Row],[RespondentID]],'All Data'!$A:$CO,91,FALSE),"unknown")</f>
        <v>White</v>
      </c>
      <c r="AQ260" s="96" t="str">
        <f>IFERROR(VLOOKUP(Table1[[#This Row],[RespondentID]],'All Data'!$A:$CO,92,FALSE),"unknown")</f>
        <v>Not Hispanic or Latino</v>
      </c>
      <c r="AR260" s="96" t="str">
        <f>IFERROR(VLOOKUP(Table1[[#This Row],[RespondentID]],'All Data'!$A:$CO,93,FALSE),"unknown")</f>
        <v>English</v>
      </c>
      <c r="AS260" s="96" t="str">
        <f>IFERROR(VLOOKUP(Table1[[#This Row],[RespondentID]],'All Data'!$A:$CW,94,FALSE),"unknown")</f>
        <v>Over $125,000</v>
      </c>
      <c r="AT260" s="96" t="str">
        <f>IFERROR(VLOOKUP(Table1[[#This Row],[RespondentID]],'All Data'!$A:$CW,95,FALSE),"unknown")</f>
        <v>Graduate school</v>
      </c>
      <c r="AU260" s="96" t="str">
        <f>IFERROR(VLOOKUP(Table1[[#This Row],[RespondentID]],'All Data'!$A:$CW,96,FALSE),"unknown")</f>
        <v>Retired</v>
      </c>
      <c r="AV260" s="96" t="str">
        <f>IFERROR(VLOOKUP(Table1[[#This Row],[RespondentID]],'All Data'!$A:$CW,97,FALSE),"unknown")</f>
        <v>Yes</v>
      </c>
      <c r="AW260" s="96">
        <f>IFERROR(VLOOKUP(Table1[[#This Row],[RespondentID]],'All Data'!$A:$CW,98,FALSE),"unknown")</f>
        <v>0</v>
      </c>
      <c r="AX260" s="96" t="str">
        <f>IFERROR(VLOOKUP(Table1[[#This Row],[RespondentID]],'All Data'!$A:$CW,99,FALSE),"unknown")</f>
        <v>Yes</v>
      </c>
    </row>
    <row r="261" spans="1:50">
      <c r="A261">
        <v>18044086617</v>
      </c>
      <c r="N261" t="s">
        <v>28</v>
      </c>
      <c r="P261">
        <f t="shared" si="72"/>
        <v>1</v>
      </c>
      <c r="Q261">
        <f t="shared" si="73"/>
        <v>3</v>
      </c>
      <c r="R261"/>
      <c r="S261">
        <f t="shared" si="89"/>
        <v>0</v>
      </c>
      <c r="T261">
        <f t="shared" si="74"/>
        <v>0</v>
      </c>
      <c r="U261">
        <f t="shared" si="75"/>
        <v>0</v>
      </c>
      <c r="V261">
        <f t="shared" si="76"/>
        <v>0</v>
      </c>
      <c r="W261">
        <f t="shared" si="77"/>
        <v>0</v>
      </c>
      <c r="X261">
        <f t="shared" si="78"/>
        <v>0</v>
      </c>
      <c r="Y261">
        <f t="shared" si="79"/>
        <v>0</v>
      </c>
      <c r="Z261">
        <f t="shared" si="80"/>
        <v>0</v>
      </c>
      <c r="AA261">
        <f t="shared" si="81"/>
        <v>0</v>
      </c>
      <c r="AB261">
        <f t="shared" si="82"/>
        <v>0</v>
      </c>
      <c r="AC261">
        <f t="shared" si="83"/>
        <v>0</v>
      </c>
      <c r="AD261">
        <f t="shared" si="84"/>
        <v>0</v>
      </c>
      <c r="AE261">
        <f t="shared" si="85"/>
        <v>1</v>
      </c>
      <c r="AF261"/>
      <c r="AG261"/>
      <c r="AH261">
        <f t="shared" si="86"/>
        <v>1</v>
      </c>
      <c r="AI261">
        <f t="shared" si="87"/>
        <v>1</v>
      </c>
      <c r="AJ261" t="str">
        <f t="shared" si="88"/>
        <v>Correct</v>
      </c>
      <c r="AL261" s="96" t="str">
        <f>IFERROR(VLOOKUP(Table1[[#This Row],[RespondentID]],'All Data'!$A:$CO,87,FALSE),"unknown")</f>
        <v>Man</v>
      </c>
      <c r="AM261" s="96" t="str">
        <f>IFERROR(VLOOKUP(Table1[[#This Row],[RespondentID]],'All Data'!$A:$CO,88,FALSE),"unknown")</f>
        <v>55-64 years</v>
      </c>
      <c r="AN261" s="96" t="str">
        <f>IFERROR(VLOOKUP(Table1[[#This Row],[RespondentID]],'All Data'!$A:$CO,89,FALSE),"unknown")</f>
        <v>Nassau</v>
      </c>
      <c r="AO261" s="96" t="str">
        <f>IFERROR(VLOOKUP(Table1[[#This Row],[RespondentID]],'All Data'!$A:$CO,90,FALSE),"unknown")</f>
        <v>Garden City, 11530</v>
      </c>
      <c r="AP261" s="96" t="str">
        <f>IFERROR(VLOOKUP(Table1[[#This Row],[RespondentID]],'All Data'!$A:$CO,91,FALSE),"unknown")</f>
        <v>White</v>
      </c>
      <c r="AQ261" s="96" t="str">
        <f>IFERROR(VLOOKUP(Table1[[#This Row],[RespondentID]],'All Data'!$A:$CO,92,FALSE),"unknown")</f>
        <v>Not Hispanic or Latino</v>
      </c>
      <c r="AR261" s="96" t="str">
        <f>IFERROR(VLOOKUP(Table1[[#This Row],[RespondentID]],'All Data'!$A:$CO,93,FALSE),"unknown")</f>
        <v>English</v>
      </c>
      <c r="AS261" s="96" t="str">
        <f>IFERROR(VLOOKUP(Table1[[#This Row],[RespondentID]],'All Data'!$A:$CW,94,FALSE),"unknown")</f>
        <v>$75,000 to $125,000</v>
      </c>
      <c r="AT261" s="96" t="str">
        <f>IFERROR(VLOOKUP(Table1[[#This Row],[RespondentID]],'All Data'!$A:$CW,95,FALSE),"unknown")</f>
        <v>College graduate</v>
      </c>
      <c r="AU261" s="96" t="str">
        <f>IFERROR(VLOOKUP(Table1[[#This Row],[RespondentID]],'All Data'!$A:$CW,96,FALSE),"unknown")</f>
        <v>Retired</v>
      </c>
      <c r="AV261" s="96" t="str">
        <f>IFERROR(VLOOKUP(Table1[[#This Row],[RespondentID]],'All Data'!$A:$CW,97,FALSE),"unknown")</f>
        <v>Yes</v>
      </c>
      <c r="AW261" s="96" t="str">
        <f>IFERROR(VLOOKUP(Table1[[#This Row],[RespondentID]],'All Data'!$A:$CW,98,FALSE),"unknown")</f>
        <v>Private/Commercial</v>
      </c>
      <c r="AX261" s="96" t="str">
        <f>IFERROR(VLOOKUP(Table1[[#This Row],[RespondentID]],'All Data'!$A:$CW,99,FALSE),"unknown")</f>
        <v>Yes</v>
      </c>
    </row>
    <row r="262" spans="1:50">
      <c r="A262">
        <v>18044086532</v>
      </c>
      <c r="C262" t="s">
        <v>17</v>
      </c>
      <c r="D262" t="s">
        <v>18</v>
      </c>
      <c r="K262" t="s">
        <v>25</v>
      </c>
      <c r="P262">
        <f t="shared" si="72"/>
        <v>3</v>
      </c>
      <c r="Q262">
        <f t="shared" si="73"/>
        <v>1</v>
      </c>
      <c r="R262"/>
      <c r="S262">
        <f t="shared" si="89"/>
        <v>0</v>
      </c>
      <c r="T262">
        <f t="shared" si="74"/>
        <v>1</v>
      </c>
      <c r="U262">
        <f t="shared" si="75"/>
        <v>1</v>
      </c>
      <c r="V262">
        <f t="shared" si="76"/>
        <v>0</v>
      </c>
      <c r="W262">
        <f t="shared" si="77"/>
        <v>0</v>
      </c>
      <c r="X262">
        <f t="shared" si="78"/>
        <v>0</v>
      </c>
      <c r="Y262">
        <f t="shared" si="79"/>
        <v>0</v>
      </c>
      <c r="Z262">
        <f t="shared" si="80"/>
        <v>0</v>
      </c>
      <c r="AA262">
        <f t="shared" si="81"/>
        <v>0</v>
      </c>
      <c r="AB262">
        <f t="shared" si="82"/>
        <v>1</v>
      </c>
      <c r="AC262">
        <f t="shared" si="83"/>
        <v>0</v>
      </c>
      <c r="AD262">
        <f t="shared" si="84"/>
        <v>0</v>
      </c>
      <c r="AE262">
        <f t="shared" si="85"/>
        <v>0</v>
      </c>
      <c r="AF262"/>
      <c r="AG262"/>
      <c r="AH262">
        <f t="shared" si="86"/>
        <v>3</v>
      </c>
      <c r="AI262">
        <f t="shared" si="87"/>
        <v>3</v>
      </c>
      <c r="AJ262" t="str">
        <f t="shared" si="88"/>
        <v>Correct</v>
      </c>
      <c r="AL262" s="96" t="str">
        <f>IFERROR(VLOOKUP(Table1[[#This Row],[RespondentID]],'All Data'!$A:$CO,87,FALSE),"unknown")</f>
        <v>Woman</v>
      </c>
      <c r="AM262" s="96" t="str">
        <f>IFERROR(VLOOKUP(Table1[[#This Row],[RespondentID]],'All Data'!$A:$CO,88,FALSE),"unknown")</f>
        <v>65+ years</v>
      </c>
      <c r="AN262" s="96" t="str">
        <f>IFERROR(VLOOKUP(Table1[[#This Row],[RespondentID]],'All Data'!$A:$CO,89,FALSE),"unknown")</f>
        <v>Nassau</v>
      </c>
      <c r="AO262" s="96" t="str">
        <f>IFERROR(VLOOKUP(Table1[[#This Row],[RespondentID]],'All Data'!$A:$CO,90,FALSE),"unknown")</f>
        <v>Port Washington, 11050</v>
      </c>
      <c r="AP262" s="96" t="str">
        <f>IFERROR(VLOOKUP(Table1[[#This Row],[RespondentID]],'All Data'!$A:$CO,91,FALSE),"unknown")</f>
        <v>White</v>
      </c>
      <c r="AQ262" s="96" t="str">
        <f>IFERROR(VLOOKUP(Table1[[#This Row],[RespondentID]],'All Data'!$A:$CO,92,FALSE),"unknown")</f>
        <v>Not Hispanic or Latino</v>
      </c>
      <c r="AR262" s="96" t="str">
        <f>IFERROR(VLOOKUP(Table1[[#This Row],[RespondentID]],'All Data'!$A:$CO,93,FALSE),"unknown")</f>
        <v>English</v>
      </c>
      <c r="AS262" s="96">
        <f>IFERROR(VLOOKUP(Table1[[#This Row],[RespondentID]],'All Data'!$A:$CW,94,FALSE),"unknown")</f>
        <v>0</v>
      </c>
      <c r="AT262" s="96" t="str">
        <f>IFERROR(VLOOKUP(Table1[[#This Row],[RespondentID]],'All Data'!$A:$CW,95,FALSE),"unknown")</f>
        <v>College graduate</v>
      </c>
      <c r="AU262" s="96" t="str">
        <f>IFERROR(VLOOKUP(Table1[[#This Row],[RespondentID]],'All Data'!$A:$CW,96,FALSE),"unknown")</f>
        <v>Retired</v>
      </c>
      <c r="AV262" s="96" t="str">
        <f>IFERROR(VLOOKUP(Table1[[#This Row],[RespondentID]],'All Data'!$A:$CW,97,FALSE),"unknown")</f>
        <v>Yes</v>
      </c>
      <c r="AW262" s="96" t="str">
        <f>IFERROR(VLOOKUP(Table1[[#This Row],[RespondentID]],'All Data'!$A:$CW,98,FALSE),"unknown")</f>
        <v>Medicare</v>
      </c>
      <c r="AX262" s="96" t="str">
        <f>IFERROR(VLOOKUP(Table1[[#This Row],[RespondentID]],'All Data'!$A:$CW,99,FALSE),"unknown")</f>
        <v>No</v>
      </c>
    </row>
    <row r="263" spans="1:50">
      <c r="A263">
        <v>18044086334</v>
      </c>
      <c r="I263" t="s">
        <v>23</v>
      </c>
      <c r="J263" t="s">
        <v>24</v>
      </c>
      <c r="P263">
        <f t="shared" si="72"/>
        <v>2</v>
      </c>
      <c r="Q263">
        <f t="shared" si="73"/>
        <v>1.5</v>
      </c>
      <c r="R263"/>
      <c r="S263">
        <f t="shared" si="89"/>
        <v>0</v>
      </c>
      <c r="T263">
        <f t="shared" si="74"/>
        <v>0</v>
      </c>
      <c r="U263">
        <f t="shared" si="75"/>
        <v>0</v>
      </c>
      <c r="V263">
        <f t="shared" si="76"/>
        <v>0</v>
      </c>
      <c r="W263">
        <f t="shared" si="77"/>
        <v>0</v>
      </c>
      <c r="X263">
        <f t="shared" si="78"/>
        <v>0</v>
      </c>
      <c r="Y263">
        <f t="shared" si="79"/>
        <v>0</v>
      </c>
      <c r="Z263">
        <f t="shared" si="80"/>
        <v>1</v>
      </c>
      <c r="AA263">
        <f t="shared" si="81"/>
        <v>1</v>
      </c>
      <c r="AB263">
        <f t="shared" si="82"/>
        <v>0</v>
      </c>
      <c r="AC263">
        <f t="shared" si="83"/>
        <v>0</v>
      </c>
      <c r="AD263">
        <f t="shared" si="84"/>
        <v>0</v>
      </c>
      <c r="AE263">
        <f t="shared" si="85"/>
        <v>0</v>
      </c>
      <c r="AF263"/>
      <c r="AG263"/>
      <c r="AH263">
        <f t="shared" si="86"/>
        <v>2</v>
      </c>
      <c r="AI263">
        <f t="shared" si="87"/>
        <v>2</v>
      </c>
      <c r="AJ263" t="str">
        <f t="shared" si="88"/>
        <v>Correct</v>
      </c>
      <c r="AL263" s="96" t="str">
        <f>IFERROR(VLOOKUP(Table1[[#This Row],[RespondentID]],'All Data'!$A:$CO,87,FALSE),"unknown")</f>
        <v>Woman</v>
      </c>
      <c r="AM263" s="96" t="str">
        <f>IFERROR(VLOOKUP(Table1[[#This Row],[RespondentID]],'All Data'!$A:$CO,88,FALSE),"unknown")</f>
        <v>65+ years</v>
      </c>
      <c r="AN263" s="96" t="str">
        <f>IFERROR(VLOOKUP(Table1[[#This Row],[RespondentID]],'All Data'!$A:$CO,89,FALSE),"unknown")</f>
        <v>Nassau</v>
      </c>
      <c r="AO263" s="96" t="str">
        <f>IFERROR(VLOOKUP(Table1[[#This Row],[RespondentID]],'All Data'!$A:$CO,90,FALSE),"unknown")</f>
        <v>Port Washington, 11050</v>
      </c>
      <c r="AP263" s="96" t="str">
        <f>IFERROR(VLOOKUP(Table1[[#This Row],[RespondentID]],'All Data'!$A:$CO,91,FALSE),"unknown")</f>
        <v>Asian</v>
      </c>
      <c r="AQ263" s="96" t="str">
        <f>IFERROR(VLOOKUP(Table1[[#This Row],[RespondentID]],'All Data'!$A:$CO,92,FALSE),"unknown")</f>
        <v>Not Hispanic or Latino</v>
      </c>
      <c r="AR263" s="96" t="str">
        <f>IFERROR(VLOOKUP(Table1[[#This Row],[RespondentID]],'All Data'!$A:$CO,93,FALSE),"unknown")</f>
        <v>English, Chinese</v>
      </c>
      <c r="AS263" s="96" t="str">
        <f>IFERROR(VLOOKUP(Table1[[#This Row],[RespondentID]],'All Data'!$A:$CW,94,FALSE),"unknown")</f>
        <v>Over $125,000</v>
      </c>
      <c r="AT263" s="96" t="str">
        <f>IFERROR(VLOOKUP(Table1[[#This Row],[RespondentID]],'All Data'!$A:$CW,95,FALSE),"unknown")</f>
        <v>Graduate school</v>
      </c>
      <c r="AU263" s="96">
        <f>IFERROR(VLOOKUP(Table1[[#This Row],[RespondentID]],'All Data'!$A:$CW,96,FALSE),"unknown")</f>
        <v>0</v>
      </c>
      <c r="AV263" s="96" t="str">
        <f>IFERROR(VLOOKUP(Table1[[#This Row],[RespondentID]],'All Data'!$A:$CW,97,FALSE),"unknown")</f>
        <v>Yes</v>
      </c>
      <c r="AW263" s="96" t="str">
        <f>IFERROR(VLOOKUP(Table1[[#This Row],[RespondentID]],'All Data'!$A:$CW,98,FALSE),"unknown")</f>
        <v>Medicare, Private/Commercial</v>
      </c>
      <c r="AX263" s="96" t="str">
        <f>IFERROR(VLOOKUP(Table1[[#This Row],[RespondentID]],'All Data'!$A:$CW,99,FALSE),"unknown")</f>
        <v>Yes</v>
      </c>
    </row>
    <row r="264" spans="1:50">
      <c r="A264">
        <v>18044086220</v>
      </c>
      <c r="D264" t="s">
        <v>18</v>
      </c>
      <c r="J264" t="s">
        <v>24</v>
      </c>
      <c r="N264" t="s">
        <v>28</v>
      </c>
      <c r="P264">
        <f t="shared" si="72"/>
        <v>3</v>
      </c>
      <c r="Q264">
        <f t="shared" si="73"/>
        <v>1</v>
      </c>
      <c r="R264"/>
      <c r="S264">
        <f t="shared" si="89"/>
        <v>0</v>
      </c>
      <c r="T264">
        <f t="shared" si="74"/>
        <v>0</v>
      </c>
      <c r="U264">
        <f t="shared" si="75"/>
        <v>1</v>
      </c>
      <c r="V264">
        <f t="shared" si="76"/>
        <v>0</v>
      </c>
      <c r="W264">
        <f t="shared" si="77"/>
        <v>0</v>
      </c>
      <c r="X264">
        <f t="shared" si="78"/>
        <v>0</v>
      </c>
      <c r="Y264">
        <f t="shared" si="79"/>
        <v>0</v>
      </c>
      <c r="Z264">
        <f t="shared" si="80"/>
        <v>0</v>
      </c>
      <c r="AA264">
        <f t="shared" si="81"/>
        <v>1</v>
      </c>
      <c r="AB264">
        <f t="shared" si="82"/>
        <v>0</v>
      </c>
      <c r="AC264">
        <f t="shared" si="83"/>
        <v>0</v>
      </c>
      <c r="AD264">
        <f t="shared" si="84"/>
        <v>0</v>
      </c>
      <c r="AE264">
        <f t="shared" si="85"/>
        <v>1</v>
      </c>
      <c r="AF264"/>
      <c r="AG264"/>
      <c r="AH264">
        <f t="shared" si="86"/>
        <v>3</v>
      </c>
      <c r="AI264">
        <f t="shared" si="87"/>
        <v>3</v>
      </c>
      <c r="AJ264" t="str">
        <f t="shared" si="88"/>
        <v>Correct</v>
      </c>
      <c r="AL264" s="96" t="str">
        <f>IFERROR(VLOOKUP(Table1[[#This Row],[RespondentID]],'All Data'!$A:$CO,87,FALSE),"unknown")</f>
        <v>Woman</v>
      </c>
      <c r="AM264" s="96" t="str">
        <f>IFERROR(VLOOKUP(Table1[[#This Row],[RespondentID]],'All Data'!$A:$CO,88,FALSE),"unknown")</f>
        <v>18-24 years</v>
      </c>
      <c r="AN264" s="96" t="str">
        <f>IFERROR(VLOOKUP(Table1[[#This Row],[RespondentID]],'All Data'!$A:$CO,89,FALSE),"unknown")</f>
        <v>Nassau</v>
      </c>
      <c r="AO264" s="96" t="str">
        <f>IFERROR(VLOOKUP(Table1[[#This Row],[RespondentID]],'All Data'!$A:$CO,90,FALSE),"unknown")</f>
        <v>Massapequa Park, 11762</v>
      </c>
      <c r="AP264" s="96" t="str">
        <f>IFERROR(VLOOKUP(Table1[[#This Row],[RespondentID]],'All Data'!$A:$CO,91,FALSE),"unknown")</f>
        <v>White</v>
      </c>
      <c r="AQ264" s="96" t="str">
        <f>IFERROR(VLOOKUP(Table1[[#This Row],[RespondentID]],'All Data'!$A:$CO,92,FALSE),"unknown")</f>
        <v>Not Hispanic or Latino</v>
      </c>
      <c r="AR264" s="96" t="str">
        <f>IFERROR(VLOOKUP(Table1[[#This Row],[RespondentID]],'All Data'!$A:$CO,93,FALSE),"unknown")</f>
        <v>English</v>
      </c>
      <c r="AS264" s="96" t="str">
        <f>IFERROR(VLOOKUP(Table1[[#This Row],[RespondentID]],'All Data'!$A:$CW,94,FALSE),"unknown")</f>
        <v>$0-$19,999</v>
      </c>
      <c r="AT264" s="96" t="str">
        <f>IFERROR(VLOOKUP(Table1[[#This Row],[RespondentID]],'All Data'!$A:$CW,95,FALSE),"unknown")</f>
        <v>High school graduate</v>
      </c>
      <c r="AU264" s="96" t="str">
        <f>IFERROR(VLOOKUP(Table1[[#This Row],[RespondentID]],'All Data'!$A:$CW,96,FALSE),"unknown")</f>
        <v>Student</v>
      </c>
      <c r="AV264" s="96" t="str">
        <f>IFERROR(VLOOKUP(Table1[[#This Row],[RespondentID]],'All Data'!$A:$CW,97,FALSE),"unknown")</f>
        <v>Yes</v>
      </c>
      <c r="AW264" s="96" t="str">
        <f>IFERROR(VLOOKUP(Table1[[#This Row],[RespondentID]],'All Data'!$A:$CW,98,FALSE),"unknown")</f>
        <v>Private/Commercial</v>
      </c>
      <c r="AX264" s="96" t="str">
        <f>IFERROR(VLOOKUP(Table1[[#This Row],[RespondentID]],'All Data'!$A:$CW,99,FALSE),"unknown")</f>
        <v>Yes</v>
      </c>
    </row>
    <row r="265" spans="1:50">
      <c r="A265">
        <v>18044086068</v>
      </c>
      <c r="B265" t="s">
        <v>16</v>
      </c>
      <c r="C265" t="s">
        <v>17</v>
      </c>
      <c r="D265" t="s">
        <v>18</v>
      </c>
      <c r="J265" t="s">
        <v>24</v>
      </c>
      <c r="K265" t="s">
        <v>25</v>
      </c>
      <c r="L265" t="s">
        <v>26</v>
      </c>
      <c r="M265" t="s">
        <v>27</v>
      </c>
      <c r="P265">
        <f t="shared" si="72"/>
        <v>7</v>
      </c>
      <c r="Q265">
        <f t="shared" si="73"/>
        <v>0.42857142857142855</v>
      </c>
      <c r="R265"/>
      <c r="S265">
        <f t="shared" si="89"/>
        <v>0.42857142857142855</v>
      </c>
      <c r="T265">
        <f t="shared" si="74"/>
        <v>0.42857142857142855</v>
      </c>
      <c r="U265">
        <f t="shared" si="75"/>
        <v>0.42857142857142855</v>
      </c>
      <c r="V265">
        <f t="shared" si="76"/>
        <v>0</v>
      </c>
      <c r="W265">
        <f t="shared" si="77"/>
        <v>0</v>
      </c>
      <c r="X265">
        <f t="shared" si="78"/>
        <v>0</v>
      </c>
      <c r="Y265">
        <f t="shared" si="79"/>
        <v>0</v>
      </c>
      <c r="Z265">
        <f t="shared" si="80"/>
        <v>0</v>
      </c>
      <c r="AA265">
        <f t="shared" si="81"/>
        <v>0.42857142857142855</v>
      </c>
      <c r="AB265">
        <f t="shared" si="82"/>
        <v>0.42857142857142855</v>
      </c>
      <c r="AC265">
        <f t="shared" si="83"/>
        <v>0.42857142857142855</v>
      </c>
      <c r="AD265">
        <f t="shared" si="84"/>
        <v>0.42857142857142855</v>
      </c>
      <c r="AE265">
        <f t="shared" si="85"/>
        <v>0</v>
      </c>
      <c r="AF265"/>
      <c r="AG265"/>
      <c r="AH265">
        <f t="shared" si="86"/>
        <v>2.9999999999999996</v>
      </c>
      <c r="AI265">
        <f t="shared" si="87"/>
        <v>7</v>
      </c>
      <c r="AJ265" t="str">
        <f t="shared" si="88"/>
        <v>Correct</v>
      </c>
      <c r="AL265" s="96" t="str">
        <f>IFERROR(VLOOKUP(Table1[[#This Row],[RespondentID]],'All Data'!$A:$CO,87,FALSE),"unknown")</f>
        <v>Woman</v>
      </c>
      <c r="AM265" s="96" t="str">
        <f>IFERROR(VLOOKUP(Table1[[#This Row],[RespondentID]],'All Data'!$A:$CO,88,FALSE),"unknown")</f>
        <v>65+ years</v>
      </c>
      <c r="AN265" s="96" t="str">
        <f>IFERROR(VLOOKUP(Table1[[#This Row],[RespondentID]],'All Data'!$A:$CO,89,FALSE),"unknown")</f>
        <v>Nassau</v>
      </c>
      <c r="AO265" s="96" t="str">
        <f>IFERROR(VLOOKUP(Table1[[#This Row],[RespondentID]],'All Data'!$A:$CO,90,FALSE),"unknown")</f>
        <v>Farmingdale, 11735</v>
      </c>
      <c r="AP265" s="96" t="str">
        <f>IFERROR(VLOOKUP(Table1[[#This Row],[RespondentID]],'All Data'!$A:$CO,91,FALSE),"unknown")</f>
        <v>Native Hawaiian and Other Pacific Islander</v>
      </c>
      <c r="AQ265" s="96">
        <f>IFERROR(VLOOKUP(Table1[[#This Row],[RespondentID]],'All Data'!$A:$CO,92,FALSE),"unknown")</f>
        <v>0</v>
      </c>
      <c r="AR265" s="96" t="str">
        <f>IFERROR(VLOOKUP(Table1[[#This Row],[RespondentID]],'All Data'!$A:$CO,93,FALSE),"unknown")</f>
        <v>English</v>
      </c>
      <c r="AS265" s="96">
        <f>IFERROR(VLOOKUP(Table1[[#This Row],[RespondentID]],'All Data'!$A:$CW,94,FALSE),"unknown")</f>
        <v>0</v>
      </c>
      <c r="AT265" s="96" t="str">
        <f>IFERROR(VLOOKUP(Table1[[#This Row],[RespondentID]],'All Data'!$A:$CW,95,FALSE),"unknown")</f>
        <v>College graduate</v>
      </c>
      <c r="AU265" s="96" t="str">
        <f>IFERROR(VLOOKUP(Table1[[#This Row],[RespondentID]],'All Data'!$A:$CW,96,FALSE),"unknown")</f>
        <v>Retired</v>
      </c>
      <c r="AV265" s="96" t="str">
        <f>IFERROR(VLOOKUP(Table1[[#This Row],[RespondentID]],'All Data'!$A:$CW,97,FALSE),"unknown")</f>
        <v>Yes</v>
      </c>
      <c r="AW265" s="96" t="str">
        <f>IFERROR(VLOOKUP(Table1[[#This Row],[RespondentID]],'All Data'!$A:$CW,98,FALSE),"unknown")</f>
        <v>Medicare</v>
      </c>
      <c r="AX265" s="96" t="str">
        <f>IFERROR(VLOOKUP(Table1[[#This Row],[RespondentID]],'All Data'!$A:$CW,99,FALSE),"unknown")</f>
        <v>Yes</v>
      </c>
    </row>
    <row r="266" spans="1:50">
      <c r="A266">
        <v>18044085939</v>
      </c>
      <c r="E266" t="s">
        <v>19</v>
      </c>
      <c r="G266" t="s">
        <v>21</v>
      </c>
      <c r="L266" t="s">
        <v>26</v>
      </c>
      <c r="N266" t="s">
        <v>28</v>
      </c>
      <c r="P266">
        <f t="shared" si="72"/>
        <v>4</v>
      </c>
      <c r="Q266">
        <f t="shared" si="73"/>
        <v>0.75</v>
      </c>
      <c r="R266"/>
      <c r="S266">
        <f t="shared" si="89"/>
        <v>0</v>
      </c>
      <c r="T266">
        <f t="shared" si="74"/>
        <v>0</v>
      </c>
      <c r="U266">
        <f t="shared" si="75"/>
        <v>0</v>
      </c>
      <c r="V266">
        <f t="shared" si="76"/>
        <v>0.75</v>
      </c>
      <c r="W266">
        <f t="shared" si="77"/>
        <v>0</v>
      </c>
      <c r="X266">
        <f t="shared" si="78"/>
        <v>0.75</v>
      </c>
      <c r="Y266">
        <f t="shared" si="79"/>
        <v>0</v>
      </c>
      <c r="Z266">
        <f t="shared" si="80"/>
        <v>0</v>
      </c>
      <c r="AA266">
        <f t="shared" si="81"/>
        <v>0</v>
      </c>
      <c r="AB266">
        <f t="shared" si="82"/>
        <v>0</v>
      </c>
      <c r="AC266">
        <f t="shared" si="83"/>
        <v>0.75</v>
      </c>
      <c r="AD266">
        <f t="shared" si="84"/>
        <v>0</v>
      </c>
      <c r="AE266">
        <f t="shared" si="85"/>
        <v>0.75</v>
      </c>
      <c r="AF266"/>
      <c r="AG266"/>
      <c r="AH266">
        <f t="shared" si="86"/>
        <v>3</v>
      </c>
      <c r="AI266">
        <f t="shared" si="87"/>
        <v>4</v>
      </c>
      <c r="AJ266" t="str">
        <f t="shared" si="88"/>
        <v>Correct</v>
      </c>
      <c r="AL266" s="96" t="str">
        <f>IFERROR(VLOOKUP(Table1[[#This Row],[RespondentID]],'All Data'!$A:$CO,87,FALSE),"unknown")</f>
        <v>Woman</v>
      </c>
      <c r="AM266" s="96" t="str">
        <f>IFERROR(VLOOKUP(Table1[[#This Row],[RespondentID]],'All Data'!$A:$CO,88,FALSE),"unknown")</f>
        <v>55-64 years</v>
      </c>
      <c r="AN266" s="96" t="str">
        <f>IFERROR(VLOOKUP(Table1[[#This Row],[RespondentID]],'All Data'!$A:$CO,89,FALSE),"unknown")</f>
        <v>Nassau</v>
      </c>
      <c r="AO266" s="96" t="str">
        <f>IFERROR(VLOOKUP(Table1[[#This Row],[RespondentID]],'All Data'!$A:$CO,90,FALSE),"unknown")</f>
        <v>Massapequa Park, 11762</v>
      </c>
      <c r="AP266" s="96" t="str">
        <f>IFERROR(VLOOKUP(Table1[[#This Row],[RespondentID]],'All Data'!$A:$CO,91,FALSE),"unknown")</f>
        <v>White</v>
      </c>
      <c r="AQ266" s="96" t="str">
        <f>IFERROR(VLOOKUP(Table1[[#This Row],[RespondentID]],'All Data'!$A:$CO,92,FALSE),"unknown")</f>
        <v>Not Hispanic or Latino</v>
      </c>
      <c r="AR266" s="96" t="str">
        <f>IFERROR(VLOOKUP(Table1[[#This Row],[RespondentID]],'All Data'!$A:$CO,93,FALSE),"unknown")</f>
        <v>English</v>
      </c>
      <c r="AS266" s="96" t="str">
        <f>IFERROR(VLOOKUP(Table1[[#This Row],[RespondentID]],'All Data'!$A:$CW,94,FALSE),"unknown")</f>
        <v>Over $125,000</v>
      </c>
      <c r="AT266" s="96" t="str">
        <f>IFERROR(VLOOKUP(Table1[[#This Row],[RespondentID]],'All Data'!$A:$CW,95,FALSE),"unknown")</f>
        <v>Some college</v>
      </c>
      <c r="AU266" s="96" t="str">
        <f>IFERROR(VLOOKUP(Table1[[#This Row],[RespondentID]],'All Data'!$A:$CW,96,FALSE),"unknown")</f>
        <v>Out of work, but not currently looking</v>
      </c>
      <c r="AV266" s="96" t="str">
        <f>IFERROR(VLOOKUP(Table1[[#This Row],[RespondentID]],'All Data'!$A:$CW,97,FALSE),"unknown")</f>
        <v>Yes</v>
      </c>
      <c r="AW266" s="96" t="str">
        <f>IFERROR(VLOOKUP(Table1[[#This Row],[RespondentID]],'All Data'!$A:$CW,98,FALSE),"unknown")</f>
        <v>Medicare, Private/Commercial</v>
      </c>
      <c r="AX266" s="96" t="str">
        <f>IFERROR(VLOOKUP(Table1[[#This Row],[RespondentID]],'All Data'!$A:$CW,99,FALSE),"unknown")</f>
        <v>Yes</v>
      </c>
    </row>
    <row r="267" spans="1:50">
      <c r="A267">
        <v>18044085776</v>
      </c>
      <c r="C267" t="s">
        <v>17</v>
      </c>
      <c r="L267" t="s">
        <v>26</v>
      </c>
      <c r="M267" t="s">
        <v>27</v>
      </c>
      <c r="N267" t="s">
        <v>28</v>
      </c>
      <c r="O267" t="s">
        <v>594</v>
      </c>
      <c r="P267">
        <f t="shared" si="72"/>
        <v>4</v>
      </c>
      <c r="Q267">
        <f t="shared" si="73"/>
        <v>0.75</v>
      </c>
      <c r="R267"/>
      <c r="S267">
        <f t="shared" si="89"/>
        <v>0</v>
      </c>
      <c r="T267">
        <f t="shared" si="74"/>
        <v>0.75</v>
      </c>
      <c r="U267">
        <f t="shared" si="75"/>
        <v>0</v>
      </c>
      <c r="V267">
        <f t="shared" si="76"/>
        <v>0</v>
      </c>
      <c r="W267">
        <f t="shared" si="77"/>
        <v>0</v>
      </c>
      <c r="X267">
        <f t="shared" si="78"/>
        <v>0</v>
      </c>
      <c r="Y267">
        <f t="shared" si="79"/>
        <v>0</v>
      </c>
      <c r="Z267">
        <f t="shared" si="80"/>
        <v>0</v>
      </c>
      <c r="AA267">
        <f t="shared" si="81"/>
        <v>0</v>
      </c>
      <c r="AB267">
        <f t="shared" si="82"/>
        <v>0</v>
      </c>
      <c r="AC267">
        <f t="shared" si="83"/>
        <v>0.75</v>
      </c>
      <c r="AD267">
        <f t="shared" si="84"/>
        <v>0.75</v>
      </c>
      <c r="AE267">
        <f t="shared" si="85"/>
        <v>0.75</v>
      </c>
      <c r="AF267"/>
      <c r="AG267"/>
      <c r="AH267">
        <f t="shared" si="86"/>
        <v>3</v>
      </c>
      <c r="AI267">
        <f t="shared" si="87"/>
        <v>4</v>
      </c>
      <c r="AJ267" t="str">
        <f t="shared" si="88"/>
        <v>Correct</v>
      </c>
      <c r="AL267" s="96" t="str">
        <f>IFERROR(VLOOKUP(Table1[[#This Row],[RespondentID]],'All Data'!$A:$CO,87,FALSE),"unknown")</f>
        <v>Man</v>
      </c>
      <c r="AM267" s="96" t="str">
        <f>IFERROR(VLOOKUP(Table1[[#This Row],[RespondentID]],'All Data'!$A:$CO,88,FALSE),"unknown")</f>
        <v>65+ years</v>
      </c>
      <c r="AN267" s="96" t="str">
        <f>IFERROR(VLOOKUP(Table1[[#This Row],[RespondentID]],'All Data'!$A:$CO,89,FALSE),"unknown")</f>
        <v>Nassau</v>
      </c>
      <c r="AO267" s="96" t="str">
        <f>IFERROR(VLOOKUP(Table1[[#This Row],[RespondentID]],'All Data'!$A:$CO,90,FALSE),"unknown")</f>
        <v>Massapequa, 11758</v>
      </c>
      <c r="AP267" s="96" t="str">
        <f>IFERROR(VLOOKUP(Table1[[#This Row],[RespondentID]],'All Data'!$A:$CO,91,FALSE),"unknown")</f>
        <v>White</v>
      </c>
      <c r="AQ267" s="96" t="str">
        <f>IFERROR(VLOOKUP(Table1[[#This Row],[RespondentID]],'All Data'!$A:$CO,92,FALSE),"unknown")</f>
        <v>Not Hispanic or Latino</v>
      </c>
      <c r="AR267" s="96" t="str">
        <f>IFERROR(VLOOKUP(Table1[[#This Row],[RespondentID]],'All Data'!$A:$CO,93,FALSE),"unknown")</f>
        <v>English</v>
      </c>
      <c r="AS267" s="96" t="str">
        <f>IFERROR(VLOOKUP(Table1[[#This Row],[RespondentID]],'All Data'!$A:$CW,94,FALSE),"unknown")</f>
        <v>$75,000 to $125,000</v>
      </c>
      <c r="AT267" s="96" t="str">
        <f>IFERROR(VLOOKUP(Table1[[#This Row],[RespondentID]],'All Data'!$A:$CW,95,FALSE),"unknown")</f>
        <v>Graduate school</v>
      </c>
      <c r="AU267" s="96" t="str">
        <f>IFERROR(VLOOKUP(Table1[[#This Row],[RespondentID]],'All Data'!$A:$CW,96,FALSE),"unknown")</f>
        <v>Retired</v>
      </c>
      <c r="AV267" s="96" t="str">
        <f>IFERROR(VLOOKUP(Table1[[#This Row],[RespondentID]],'All Data'!$A:$CW,97,FALSE),"unknown")</f>
        <v>Yes</v>
      </c>
      <c r="AW267" s="96" t="str">
        <f>IFERROR(VLOOKUP(Table1[[#This Row],[RespondentID]],'All Data'!$A:$CW,98,FALSE),"unknown")</f>
        <v>Medicare</v>
      </c>
      <c r="AX267" s="96" t="str">
        <f>IFERROR(VLOOKUP(Table1[[#This Row],[RespondentID]],'All Data'!$A:$CW,99,FALSE),"unknown")</f>
        <v>Yes</v>
      </c>
    </row>
    <row r="268" spans="1:50">
      <c r="A268">
        <v>18044085414</v>
      </c>
      <c r="C268" t="s">
        <v>17</v>
      </c>
      <c r="D268" t="s">
        <v>18</v>
      </c>
      <c r="I268" t="s">
        <v>23</v>
      </c>
      <c r="P268">
        <f t="shared" si="72"/>
        <v>3</v>
      </c>
      <c r="Q268">
        <f t="shared" si="73"/>
        <v>1</v>
      </c>
      <c r="R268"/>
      <c r="S268">
        <f t="shared" si="89"/>
        <v>0</v>
      </c>
      <c r="T268">
        <f t="shared" si="74"/>
        <v>1</v>
      </c>
      <c r="U268">
        <f t="shared" si="75"/>
        <v>1</v>
      </c>
      <c r="V268">
        <f t="shared" si="76"/>
        <v>0</v>
      </c>
      <c r="W268">
        <f t="shared" si="77"/>
        <v>0</v>
      </c>
      <c r="X268">
        <f t="shared" si="78"/>
        <v>0</v>
      </c>
      <c r="Y268">
        <f t="shared" si="79"/>
        <v>0</v>
      </c>
      <c r="Z268">
        <f t="shared" si="80"/>
        <v>1</v>
      </c>
      <c r="AA268">
        <f t="shared" si="81"/>
        <v>0</v>
      </c>
      <c r="AB268">
        <f t="shared" si="82"/>
        <v>0</v>
      </c>
      <c r="AC268">
        <f t="shared" si="83"/>
        <v>0</v>
      </c>
      <c r="AD268">
        <f t="shared" si="84"/>
        <v>0</v>
      </c>
      <c r="AE268">
        <f t="shared" si="85"/>
        <v>0</v>
      </c>
      <c r="AF268"/>
      <c r="AG268"/>
      <c r="AH268">
        <f t="shared" si="86"/>
        <v>3</v>
      </c>
      <c r="AI268">
        <f t="shared" si="87"/>
        <v>3</v>
      </c>
      <c r="AJ268" t="str">
        <f t="shared" si="88"/>
        <v>Correct</v>
      </c>
      <c r="AL268" s="96" t="str">
        <f>IFERROR(VLOOKUP(Table1[[#This Row],[RespondentID]],'All Data'!$A:$CO,87,FALSE),"unknown")</f>
        <v>Woman</v>
      </c>
      <c r="AM268" s="96" t="str">
        <f>IFERROR(VLOOKUP(Table1[[#This Row],[RespondentID]],'All Data'!$A:$CO,88,FALSE),"unknown")</f>
        <v>45-54 years</v>
      </c>
      <c r="AN268" s="96" t="str">
        <f>IFERROR(VLOOKUP(Table1[[#This Row],[RespondentID]],'All Data'!$A:$CO,89,FALSE),"unknown")</f>
        <v>Queens</v>
      </c>
      <c r="AO268" s="96">
        <f>IFERROR(VLOOKUP(Table1[[#This Row],[RespondentID]],'All Data'!$A:$CO,90,FALSE),"unknown")</f>
        <v>0</v>
      </c>
      <c r="AP268" s="96" t="str">
        <f>IFERROR(VLOOKUP(Table1[[#This Row],[RespondentID]],'All Data'!$A:$CO,91,FALSE),"unknown")</f>
        <v>Asian</v>
      </c>
      <c r="AQ268" s="96" t="str">
        <f>IFERROR(VLOOKUP(Table1[[#This Row],[RespondentID]],'All Data'!$A:$CO,92,FALSE),"unknown")</f>
        <v>Not Hispanic or Latino</v>
      </c>
      <c r="AR268" s="96" t="str">
        <f>IFERROR(VLOOKUP(Table1[[#This Row],[RespondentID]],'All Data'!$A:$CO,93,FALSE),"unknown")</f>
        <v>Other</v>
      </c>
      <c r="AS268" s="96" t="str">
        <f>IFERROR(VLOOKUP(Table1[[#This Row],[RespondentID]],'All Data'!$A:$CW,94,FALSE),"unknown")</f>
        <v>$50,000 to $74,999</v>
      </c>
      <c r="AT268" s="96" t="str">
        <f>IFERROR(VLOOKUP(Table1[[#This Row],[RespondentID]],'All Data'!$A:$CW,95,FALSE),"unknown")</f>
        <v>College graduate</v>
      </c>
      <c r="AU268" s="96" t="str">
        <f>IFERROR(VLOOKUP(Table1[[#This Row],[RespondentID]],'All Data'!$A:$CW,96,FALSE),"unknown")</f>
        <v>Employed for wages</v>
      </c>
      <c r="AV268" s="96" t="str">
        <f>IFERROR(VLOOKUP(Table1[[#This Row],[RespondentID]],'All Data'!$A:$CW,97,FALSE),"unknown")</f>
        <v>No</v>
      </c>
      <c r="AW268" s="96" t="str">
        <f>IFERROR(VLOOKUP(Table1[[#This Row],[RespondentID]],'All Data'!$A:$CW,98,FALSE),"unknown")</f>
        <v>No Insurance</v>
      </c>
      <c r="AX268" s="96" t="str">
        <f>IFERROR(VLOOKUP(Table1[[#This Row],[RespondentID]],'All Data'!$A:$CW,99,FALSE),"unknown")</f>
        <v>Yes</v>
      </c>
    </row>
    <row r="269" spans="1:50">
      <c r="A269">
        <v>18044085314</v>
      </c>
      <c r="P269">
        <f t="shared" si="72"/>
        <v>0</v>
      </c>
      <c r="Q269" t="e">
        <f t="shared" si="73"/>
        <v>#DIV/0!</v>
      </c>
      <c r="R269"/>
      <c r="S269">
        <f t="shared" si="89"/>
        <v>0</v>
      </c>
      <c r="T269">
        <f t="shared" si="74"/>
        <v>0</v>
      </c>
      <c r="U269">
        <f t="shared" si="75"/>
        <v>0</v>
      </c>
      <c r="V269">
        <f t="shared" si="76"/>
        <v>0</v>
      </c>
      <c r="W269">
        <f t="shared" si="77"/>
        <v>0</v>
      </c>
      <c r="X269">
        <f t="shared" si="78"/>
        <v>0</v>
      </c>
      <c r="Y269">
        <f t="shared" si="79"/>
        <v>0</v>
      </c>
      <c r="Z269">
        <f t="shared" si="80"/>
        <v>0</v>
      </c>
      <c r="AA269">
        <f t="shared" si="81"/>
        <v>0</v>
      </c>
      <c r="AB269">
        <f t="shared" si="82"/>
        <v>0</v>
      </c>
      <c r="AC269">
        <f t="shared" si="83"/>
        <v>0</v>
      </c>
      <c r="AD269">
        <f t="shared" si="84"/>
        <v>0</v>
      </c>
      <c r="AE269">
        <f t="shared" si="85"/>
        <v>0</v>
      </c>
      <c r="AF269"/>
      <c r="AG269"/>
      <c r="AH269">
        <f t="shared" si="86"/>
        <v>0</v>
      </c>
      <c r="AI269">
        <f t="shared" si="87"/>
        <v>0</v>
      </c>
      <c r="AJ269" t="str">
        <f t="shared" si="88"/>
        <v>Correct</v>
      </c>
      <c r="AL269" s="96" t="str">
        <f>IFERROR(VLOOKUP(Table1[[#This Row],[RespondentID]],'All Data'!$A:$CO,87,FALSE),"unknown")</f>
        <v>Woman</v>
      </c>
      <c r="AM269" s="96" t="str">
        <f>IFERROR(VLOOKUP(Table1[[#This Row],[RespondentID]],'All Data'!$A:$CO,88,FALSE),"unknown")</f>
        <v>65+ years</v>
      </c>
      <c r="AN269" s="96" t="str">
        <f>IFERROR(VLOOKUP(Table1[[#This Row],[RespondentID]],'All Data'!$A:$CO,89,FALSE),"unknown")</f>
        <v>Suffolk</v>
      </c>
      <c r="AO269" s="96" t="str">
        <f>IFERROR(VLOOKUP(Table1[[#This Row],[RespondentID]],'All Data'!$A:$CO,90,FALSE),"unknown")</f>
        <v>Amityville, 11701</v>
      </c>
      <c r="AP269" s="96" t="str">
        <f>IFERROR(VLOOKUP(Table1[[#This Row],[RespondentID]],'All Data'!$A:$CO,91,FALSE),"unknown")</f>
        <v>White</v>
      </c>
      <c r="AQ269" s="96" t="str">
        <f>IFERROR(VLOOKUP(Table1[[#This Row],[RespondentID]],'All Data'!$A:$CO,92,FALSE),"unknown")</f>
        <v>Not Hispanic or Latino</v>
      </c>
      <c r="AR269" s="96" t="str">
        <f>IFERROR(VLOOKUP(Table1[[#This Row],[RespondentID]],'All Data'!$A:$CO,93,FALSE),"unknown")</f>
        <v>English</v>
      </c>
      <c r="AS269" s="96">
        <f>IFERROR(VLOOKUP(Table1[[#This Row],[RespondentID]],'All Data'!$A:$CW,94,FALSE),"unknown")</f>
        <v>0</v>
      </c>
      <c r="AT269" s="96" t="str">
        <f>IFERROR(VLOOKUP(Table1[[#This Row],[RespondentID]],'All Data'!$A:$CW,95,FALSE),"unknown")</f>
        <v>High school graduate</v>
      </c>
      <c r="AU269" s="96" t="str">
        <f>IFERROR(VLOOKUP(Table1[[#This Row],[RespondentID]],'All Data'!$A:$CW,96,FALSE),"unknown")</f>
        <v>Retired</v>
      </c>
      <c r="AV269" s="96" t="str">
        <f>IFERROR(VLOOKUP(Table1[[#This Row],[RespondentID]],'All Data'!$A:$CW,97,FALSE),"unknown")</f>
        <v>No</v>
      </c>
      <c r="AW269" s="96" t="str">
        <f>IFERROR(VLOOKUP(Table1[[#This Row],[RespondentID]],'All Data'!$A:$CW,98,FALSE),"unknown")</f>
        <v>Medicare</v>
      </c>
      <c r="AX269" s="96" t="str">
        <f>IFERROR(VLOOKUP(Table1[[#This Row],[RespondentID]],'All Data'!$A:$CW,99,FALSE),"unknown")</f>
        <v>Yes</v>
      </c>
    </row>
    <row r="270" spans="1:50">
      <c r="A270">
        <v>18044085208</v>
      </c>
      <c r="E270" t="s">
        <v>19</v>
      </c>
      <c r="P270">
        <f t="shared" si="72"/>
        <v>1</v>
      </c>
      <c r="Q270">
        <f t="shared" si="73"/>
        <v>3</v>
      </c>
      <c r="R270"/>
      <c r="S270">
        <f t="shared" si="89"/>
        <v>0</v>
      </c>
      <c r="T270">
        <f t="shared" si="74"/>
        <v>0</v>
      </c>
      <c r="U270">
        <f t="shared" si="75"/>
        <v>0</v>
      </c>
      <c r="V270">
        <f t="shared" si="76"/>
        <v>1</v>
      </c>
      <c r="W270">
        <f t="shared" si="77"/>
        <v>0</v>
      </c>
      <c r="X270">
        <f t="shared" si="78"/>
        <v>0</v>
      </c>
      <c r="Y270">
        <f t="shared" si="79"/>
        <v>0</v>
      </c>
      <c r="Z270">
        <f t="shared" si="80"/>
        <v>0</v>
      </c>
      <c r="AA270">
        <f t="shared" si="81"/>
        <v>0</v>
      </c>
      <c r="AB270">
        <f t="shared" si="82"/>
        <v>0</v>
      </c>
      <c r="AC270">
        <f t="shared" si="83"/>
        <v>0</v>
      </c>
      <c r="AD270">
        <f t="shared" si="84"/>
        <v>0</v>
      </c>
      <c r="AE270">
        <f t="shared" si="85"/>
        <v>0</v>
      </c>
      <c r="AF270"/>
      <c r="AG270"/>
      <c r="AH270">
        <f t="shared" si="86"/>
        <v>1</v>
      </c>
      <c r="AI270">
        <f t="shared" si="87"/>
        <v>1</v>
      </c>
      <c r="AJ270" t="str">
        <f t="shared" si="88"/>
        <v>Correct</v>
      </c>
      <c r="AL270" s="96" t="str">
        <f>IFERROR(VLOOKUP(Table1[[#This Row],[RespondentID]],'All Data'!$A:$CO,87,FALSE),"unknown")</f>
        <v>Woman</v>
      </c>
      <c r="AM270" s="96" t="str">
        <f>IFERROR(VLOOKUP(Table1[[#This Row],[RespondentID]],'All Data'!$A:$CO,88,FALSE),"unknown")</f>
        <v>65+ years</v>
      </c>
      <c r="AN270" s="96" t="str">
        <f>IFERROR(VLOOKUP(Table1[[#This Row],[RespondentID]],'All Data'!$A:$CO,89,FALSE),"unknown")</f>
        <v>Nassau</v>
      </c>
      <c r="AO270" s="96" t="str">
        <f>IFERROR(VLOOKUP(Table1[[#This Row],[RespondentID]],'All Data'!$A:$CO,90,FALSE),"unknown")</f>
        <v>Valley Stream, 11580</v>
      </c>
      <c r="AP270" s="96" t="str">
        <f>IFERROR(VLOOKUP(Table1[[#This Row],[RespondentID]],'All Data'!$A:$CO,91,FALSE),"unknown")</f>
        <v>White</v>
      </c>
      <c r="AQ270" s="96" t="str">
        <f>IFERROR(VLOOKUP(Table1[[#This Row],[RespondentID]],'All Data'!$A:$CO,92,FALSE),"unknown")</f>
        <v>Not Hispanic or Latino</v>
      </c>
      <c r="AR270" s="96">
        <f>IFERROR(VLOOKUP(Table1[[#This Row],[RespondentID]],'All Data'!$A:$CO,93,FALSE),"unknown")</f>
        <v>0</v>
      </c>
      <c r="AS270" s="96" t="str">
        <f>IFERROR(VLOOKUP(Table1[[#This Row],[RespondentID]],'All Data'!$A:$CW,94,FALSE),"unknown")</f>
        <v>$75,000 to $125,000</v>
      </c>
      <c r="AT270" s="96" t="str">
        <f>IFERROR(VLOOKUP(Table1[[#This Row],[RespondentID]],'All Data'!$A:$CW,95,FALSE),"unknown")</f>
        <v>College graduate</v>
      </c>
      <c r="AU270" s="96" t="str">
        <f>IFERROR(VLOOKUP(Table1[[#This Row],[RespondentID]],'All Data'!$A:$CW,96,FALSE),"unknown")</f>
        <v>Retired</v>
      </c>
      <c r="AV270" s="96" t="str">
        <f>IFERROR(VLOOKUP(Table1[[#This Row],[RespondentID]],'All Data'!$A:$CW,97,FALSE),"unknown")</f>
        <v>Yes</v>
      </c>
      <c r="AW270" s="96" t="str">
        <f>IFERROR(VLOOKUP(Table1[[#This Row],[RespondentID]],'All Data'!$A:$CW,98,FALSE),"unknown")</f>
        <v>Medicare, Private/Commercial</v>
      </c>
      <c r="AX270" s="96" t="str">
        <f>IFERROR(VLOOKUP(Table1[[#This Row],[RespondentID]],'All Data'!$A:$CW,99,FALSE),"unknown")</f>
        <v>Yes</v>
      </c>
    </row>
    <row r="271" spans="1:50">
      <c r="A271">
        <v>18044085085</v>
      </c>
      <c r="L271" t="s">
        <v>26</v>
      </c>
      <c r="P271">
        <f t="shared" si="72"/>
        <v>1</v>
      </c>
      <c r="Q271">
        <f t="shared" si="73"/>
        <v>3</v>
      </c>
      <c r="R271"/>
      <c r="S271">
        <f t="shared" si="89"/>
        <v>0</v>
      </c>
      <c r="T271">
        <f t="shared" si="74"/>
        <v>0</v>
      </c>
      <c r="U271">
        <f t="shared" si="75"/>
        <v>0</v>
      </c>
      <c r="V271">
        <f t="shared" si="76"/>
        <v>0</v>
      </c>
      <c r="W271">
        <f t="shared" si="77"/>
        <v>0</v>
      </c>
      <c r="X271">
        <f t="shared" si="78"/>
        <v>0</v>
      </c>
      <c r="Y271">
        <f t="shared" si="79"/>
        <v>0</v>
      </c>
      <c r="Z271">
        <f t="shared" si="80"/>
        <v>0</v>
      </c>
      <c r="AA271">
        <f t="shared" si="81"/>
        <v>0</v>
      </c>
      <c r="AB271">
        <f t="shared" si="82"/>
        <v>0</v>
      </c>
      <c r="AC271">
        <f t="shared" si="83"/>
        <v>1</v>
      </c>
      <c r="AD271">
        <f t="shared" si="84"/>
        <v>0</v>
      </c>
      <c r="AE271">
        <f t="shared" si="85"/>
        <v>0</v>
      </c>
      <c r="AF271"/>
      <c r="AG271"/>
      <c r="AH271">
        <f t="shared" si="86"/>
        <v>1</v>
      </c>
      <c r="AI271">
        <f t="shared" si="87"/>
        <v>1</v>
      </c>
      <c r="AJ271" t="str">
        <f t="shared" si="88"/>
        <v>Correct</v>
      </c>
      <c r="AL271" s="96" t="str">
        <f>IFERROR(VLOOKUP(Table1[[#This Row],[RespondentID]],'All Data'!$A:$CO,87,FALSE),"unknown")</f>
        <v>Woman</v>
      </c>
      <c r="AM271" s="96" t="str">
        <f>IFERROR(VLOOKUP(Table1[[#This Row],[RespondentID]],'All Data'!$A:$CO,88,FALSE),"unknown")</f>
        <v>65+ years</v>
      </c>
      <c r="AN271" s="96" t="str">
        <f>IFERROR(VLOOKUP(Table1[[#This Row],[RespondentID]],'All Data'!$A:$CO,89,FALSE),"unknown")</f>
        <v>Nassau</v>
      </c>
      <c r="AO271" s="96" t="str">
        <f>IFERROR(VLOOKUP(Table1[[#This Row],[RespondentID]],'All Data'!$A:$CO,90,FALSE),"unknown")</f>
        <v>Valley Stream, 11580</v>
      </c>
      <c r="AP271" s="96" t="str">
        <f>IFERROR(VLOOKUP(Table1[[#This Row],[RespondentID]],'All Data'!$A:$CO,91,FALSE),"unknown")</f>
        <v>White</v>
      </c>
      <c r="AQ271" s="96" t="str">
        <f>IFERROR(VLOOKUP(Table1[[#This Row],[RespondentID]],'All Data'!$A:$CO,92,FALSE),"unknown")</f>
        <v>Not Hispanic or Latino</v>
      </c>
      <c r="AR271" s="96" t="str">
        <f>IFERROR(VLOOKUP(Table1[[#This Row],[RespondentID]],'All Data'!$A:$CO,93,FALSE),"unknown")</f>
        <v>English</v>
      </c>
      <c r="AS271" s="96" t="str">
        <f>IFERROR(VLOOKUP(Table1[[#This Row],[RespondentID]],'All Data'!$A:$CW,94,FALSE),"unknown")</f>
        <v>$50,000 to $74,999</v>
      </c>
      <c r="AT271" s="96" t="str">
        <f>IFERROR(VLOOKUP(Table1[[#This Row],[RespondentID]],'All Data'!$A:$CW,95,FALSE),"unknown")</f>
        <v>Some college</v>
      </c>
      <c r="AU271" s="96" t="str">
        <f>IFERROR(VLOOKUP(Table1[[#This Row],[RespondentID]],'All Data'!$A:$CW,96,FALSE),"unknown")</f>
        <v>Retired</v>
      </c>
      <c r="AV271" s="96" t="str">
        <f>IFERROR(VLOOKUP(Table1[[#This Row],[RespondentID]],'All Data'!$A:$CW,97,FALSE),"unknown")</f>
        <v>Yes</v>
      </c>
      <c r="AW271" s="96" t="str">
        <f>IFERROR(VLOOKUP(Table1[[#This Row],[RespondentID]],'All Data'!$A:$CW,98,FALSE),"unknown")</f>
        <v>Medicare</v>
      </c>
      <c r="AX271" s="96" t="str">
        <f>IFERROR(VLOOKUP(Table1[[#This Row],[RespondentID]],'All Data'!$A:$CW,99,FALSE),"unknown")</f>
        <v>No</v>
      </c>
    </row>
    <row r="272" spans="1:50">
      <c r="A272">
        <v>18044084898</v>
      </c>
      <c r="D272" t="s">
        <v>18</v>
      </c>
      <c r="J272" t="s">
        <v>24</v>
      </c>
      <c r="P272">
        <f t="shared" si="72"/>
        <v>2</v>
      </c>
      <c r="Q272">
        <f t="shared" si="73"/>
        <v>1.5</v>
      </c>
      <c r="R272"/>
      <c r="S272">
        <f t="shared" si="89"/>
        <v>0</v>
      </c>
      <c r="T272">
        <f t="shared" si="74"/>
        <v>0</v>
      </c>
      <c r="U272">
        <f t="shared" si="75"/>
        <v>1</v>
      </c>
      <c r="V272">
        <f t="shared" si="76"/>
        <v>0</v>
      </c>
      <c r="W272">
        <f t="shared" si="77"/>
        <v>0</v>
      </c>
      <c r="X272">
        <f t="shared" si="78"/>
        <v>0</v>
      </c>
      <c r="Y272">
        <f t="shared" si="79"/>
        <v>0</v>
      </c>
      <c r="Z272">
        <f t="shared" si="80"/>
        <v>0</v>
      </c>
      <c r="AA272">
        <f t="shared" si="81"/>
        <v>1</v>
      </c>
      <c r="AB272">
        <f t="shared" si="82"/>
        <v>0</v>
      </c>
      <c r="AC272">
        <f t="shared" si="83"/>
        <v>0</v>
      </c>
      <c r="AD272">
        <f t="shared" si="84"/>
        <v>0</v>
      </c>
      <c r="AE272">
        <f t="shared" si="85"/>
        <v>0</v>
      </c>
      <c r="AF272"/>
      <c r="AG272"/>
      <c r="AH272">
        <f t="shared" si="86"/>
        <v>2</v>
      </c>
      <c r="AI272">
        <f t="shared" si="87"/>
        <v>2</v>
      </c>
      <c r="AJ272" t="str">
        <f t="shared" si="88"/>
        <v>Correct</v>
      </c>
      <c r="AL272" s="96" t="str">
        <f>IFERROR(VLOOKUP(Table1[[#This Row],[RespondentID]],'All Data'!$A:$CO,87,FALSE),"unknown")</f>
        <v>Woman</v>
      </c>
      <c r="AM272" s="96" t="str">
        <f>IFERROR(VLOOKUP(Table1[[#This Row],[RespondentID]],'All Data'!$A:$CO,88,FALSE),"unknown")</f>
        <v>65+ years</v>
      </c>
      <c r="AN272" s="96" t="str">
        <f>IFERROR(VLOOKUP(Table1[[#This Row],[RespondentID]],'All Data'!$A:$CO,89,FALSE),"unknown")</f>
        <v>Nassau</v>
      </c>
      <c r="AO272" s="96" t="str">
        <f>IFERROR(VLOOKUP(Table1[[#This Row],[RespondentID]],'All Data'!$A:$CO,90,FALSE),"unknown")</f>
        <v>Valley Stream, 11580</v>
      </c>
      <c r="AP272" s="96" t="str">
        <f>IFERROR(VLOOKUP(Table1[[#This Row],[RespondentID]],'All Data'!$A:$CO,91,FALSE),"unknown")</f>
        <v>White</v>
      </c>
      <c r="AQ272" s="96">
        <f>IFERROR(VLOOKUP(Table1[[#This Row],[RespondentID]],'All Data'!$A:$CO,92,FALSE),"unknown")</f>
        <v>0</v>
      </c>
      <c r="AR272" s="96" t="str">
        <f>IFERROR(VLOOKUP(Table1[[#This Row],[RespondentID]],'All Data'!$A:$CO,93,FALSE),"unknown")</f>
        <v>English</v>
      </c>
      <c r="AS272" s="96" t="str">
        <f>IFERROR(VLOOKUP(Table1[[#This Row],[RespondentID]],'All Data'!$A:$CW,94,FALSE),"unknown")</f>
        <v>$75,000 to $125,000</v>
      </c>
      <c r="AT272" s="96" t="str">
        <f>IFERROR(VLOOKUP(Table1[[#This Row],[RespondentID]],'All Data'!$A:$CW,95,FALSE),"unknown")</f>
        <v>High school graduate</v>
      </c>
      <c r="AU272" s="96" t="str">
        <f>IFERROR(VLOOKUP(Table1[[#This Row],[RespondentID]],'All Data'!$A:$CW,96,FALSE),"unknown")</f>
        <v>Retired</v>
      </c>
      <c r="AV272" s="96" t="str">
        <f>IFERROR(VLOOKUP(Table1[[#This Row],[RespondentID]],'All Data'!$A:$CW,97,FALSE),"unknown")</f>
        <v>Yes</v>
      </c>
      <c r="AW272" s="96" t="str">
        <f>IFERROR(VLOOKUP(Table1[[#This Row],[RespondentID]],'All Data'!$A:$CW,98,FALSE),"unknown")</f>
        <v>Medicare</v>
      </c>
      <c r="AX272" s="96" t="str">
        <f>IFERROR(VLOOKUP(Table1[[#This Row],[RespondentID]],'All Data'!$A:$CW,99,FALSE),"unknown")</f>
        <v>Yes</v>
      </c>
    </row>
    <row r="273" spans="1:50">
      <c r="A273">
        <v>18044084706</v>
      </c>
      <c r="B273" t="s">
        <v>16</v>
      </c>
      <c r="C273" t="s">
        <v>17</v>
      </c>
      <c r="D273" t="s">
        <v>18</v>
      </c>
      <c r="H273" t="s">
        <v>22</v>
      </c>
      <c r="J273" t="s">
        <v>24</v>
      </c>
      <c r="P273">
        <f t="shared" si="72"/>
        <v>5</v>
      </c>
      <c r="Q273">
        <f t="shared" si="73"/>
        <v>0.6</v>
      </c>
      <c r="R273"/>
      <c r="S273">
        <f t="shared" si="89"/>
        <v>0.6</v>
      </c>
      <c r="T273">
        <f t="shared" si="74"/>
        <v>0.6</v>
      </c>
      <c r="U273">
        <f t="shared" si="75"/>
        <v>0.6</v>
      </c>
      <c r="V273">
        <f t="shared" si="76"/>
        <v>0</v>
      </c>
      <c r="W273">
        <f t="shared" si="77"/>
        <v>0</v>
      </c>
      <c r="X273">
        <f t="shared" si="78"/>
        <v>0</v>
      </c>
      <c r="Y273">
        <f t="shared" si="79"/>
        <v>0.6</v>
      </c>
      <c r="Z273">
        <f t="shared" si="80"/>
        <v>0</v>
      </c>
      <c r="AA273">
        <f t="shared" si="81"/>
        <v>0.6</v>
      </c>
      <c r="AB273">
        <f t="shared" si="82"/>
        <v>0</v>
      </c>
      <c r="AC273">
        <f t="shared" si="83"/>
        <v>0</v>
      </c>
      <c r="AD273">
        <f t="shared" si="84"/>
        <v>0</v>
      </c>
      <c r="AE273">
        <f t="shared" si="85"/>
        <v>0</v>
      </c>
      <c r="AF273"/>
      <c r="AG273"/>
      <c r="AH273">
        <f t="shared" si="86"/>
        <v>3</v>
      </c>
      <c r="AI273">
        <f t="shared" si="87"/>
        <v>5</v>
      </c>
      <c r="AJ273" t="str">
        <f t="shared" si="88"/>
        <v>Correct</v>
      </c>
      <c r="AL273" s="96" t="str">
        <f>IFERROR(VLOOKUP(Table1[[#This Row],[RespondentID]],'All Data'!$A:$CO,87,FALSE),"unknown")</f>
        <v>Woman</v>
      </c>
      <c r="AM273" s="96" t="str">
        <f>IFERROR(VLOOKUP(Table1[[#This Row],[RespondentID]],'All Data'!$A:$CO,88,FALSE),"unknown")</f>
        <v>35-44 years</v>
      </c>
      <c r="AN273" s="96" t="str">
        <f>IFERROR(VLOOKUP(Table1[[#This Row],[RespondentID]],'All Data'!$A:$CO,89,FALSE),"unknown")</f>
        <v>Nassau</v>
      </c>
      <c r="AO273" s="96" t="str">
        <f>IFERROR(VLOOKUP(Table1[[#This Row],[RespondentID]],'All Data'!$A:$CO,90,FALSE),"unknown")</f>
        <v>Valley Stream, 11580</v>
      </c>
      <c r="AP273" s="96" t="str">
        <f>IFERROR(VLOOKUP(Table1[[#This Row],[RespondentID]],'All Data'!$A:$CO,91,FALSE),"unknown")</f>
        <v>Black or African American</v>
      </c>
      <c r="AQ273" s="96" t="str">
        <f>IFERROR(VLOOKUP(Table1[[#This Row],[RespondentID]],'All Data'!$A:$CO,92,FALSE),"unknown")</f>
        <v>Not Hispanic or Latino</v>
      </c>
      <c r="AR273" s="96" t="str">
        <f>IFERROR(VLOOKUP(Table1[[#This Row],[RespondentID]],'All Data'!$A:$CO,93,FALSE),"unknown")</f>
        <v>English, Haitian Creole, French Creole</v>
      </c>
      <c r="AS273" s="96" t="str">
        <f>IFERROR(VLOOKUP(Table1[[#This Row],[RespondentID]],'All Data'!$A:$CW,94,FALSE),"unknown")</f>
        <v>$50,000 to $74,999</v>
      </c>
      <c r="AT273" s="96" t="str">
        <f>IFERROR(VLOOKUP(Table1[[#This Row],[RespondentID]],'All Data'!$A:$CW,95,FALSE),"unknown")</f>
        <v>Graduate school</v>
      </c>
      <c r="AU273" s="96" t="str">
        <f>IFERROR(VLOOKUP(Table1[[#This Row],[RespondentID]],'All Data'!$A:$CW,96,FALSE),"unknown")</f>
        <v>Self-employed</v>
      </c>
      <c r="AV273" s="96" t="str">
        <f>IFERROR(VLOOKUP(Table1[[#This Row],[RespondentID]],'All Data'!$A:$CW,97,FALSE),"unknown")</f>
        <v>No</v>
      </c>
      <c r="AW273" s="96" t="str">
        <f>IFERROR(VLOOKUP(Table1[[#This Row],[RespondentID]],'All Data'!$A:$CW,98,FALSE),"unknown")</f>
        <v>No Insurance</v>
      </c>
      <c r="AX273" s="96">
        <f>IFERROR(VLOOKUP(Table1[[#This Row],[RespondentID]],'All Data'!$A:$CW,99,FALSE),"unknown")</f>
        <v>0</v>
      </c>
    </row>
    <row r="274" spans="1:50">
      <c r="A274">
        <v>18044084187</v>
      </c>
      <c r="I274" t="s">
        <v>23</v>
      </c>
      <c r="J274" t="s">
        <v>24</v>
      </c>
      <c r="N274" t="s">
        <v>28</v>
      </c>
      <c r="P274">
        <f t="shared" si="72"/>
        <v>3</v>
      </c>
      <c r="Q274">
        <f t="shared" si="73"/>
        <v>1</v>
      </c>
      <c r="R274"/>
      <c r="S274">
        <f t="shared" si="89"/>
        <v>0</v>
      </c>
      <c r="T274">
        <f t="shared" si="74"/>
        <v>0</v>
      </c>
      <c r="U274">
        <f t="shared" si="75"/>
        <v>0</v>
      </c>
      <c r="V274">
        <f t="shared" si="76"/>
        <v>0</v>
      </c>
      <c r="W274">
        <f t="shared" si="77"/>
        <v>0</v>
      </c>
      <c r="X274">
        <f t="shared" si="78"/>
        <v>0</v>
      </c>
      <c r="Y274">
        <f t="shared" si="79"/>
        <v>0</v>
      </c>
      <c r="Z274">
        <f t="shared" si="80"/>
        <v>1</v>
      </c>
      <c r="AA274">
        <f t="shared" si="81"/>
        <v>1</v>
      </c>
      <c r="AB274">
        <f t="shared" si="82"/>
        <v>0</v>
      </c>
      <c r="AC274">
        <f t="shared" si="83"/>
        <v>0</v>
      </c>
      <c r="AD274">
        <f t="shared" si="84"/>
        <v>0</v>
      </c>
      <c r="AE274">
        <f t="shared" si="85"/>
        <v>1</v>
      </c>
      <c r="AF274"/>
      <c r="AG274"/>
      <c r="AH274">
        <f t="shared" si="86"/>
        <v>3</v>
      </c>
      <c r="AI274">
        <f t="shared" si="87"/>
        <v>3</v>
      </c>
      <c r="AJ274" t="str">
        <f t="shared" si="88"/>
        <v>Correct</v>
      </c>
      <c r="AL274" s="96" t="str">
        <f>IFERROR(VLOOKUP(Table1[[#This Row],[RespondentID]],'All Data'!$A:$CO,87,FALSE),"unknown")</f>
        <v>Woman</v>
      </c>
      <c r="AM274" s="96" t="str">
        <f>IFERROR(VLOOKUP(Table1[[#This Row],[RespondentID]],'All Data'!$A:$CO,88,FALSE),"unknown")</f>
        <v>55-64 years</v>
      </c>
      <c r="AN274" s="96" t="str">
        <f>IFERROR(VLOOKUP(Table1[[#This Row],[RespondentID]],'All Data'!$A:$CO,89,FALSE),"unknown")</f>
        <v>Nassau</v>
      </c>
      <c r="AO274" s="96" t="str">
        <f>IFERROR(VLOOKUP(Table1[[#This Row],[RespondentID]],'All Data'!$A:$CO,90,FALSE),"unknown")</f>
        <v>Valley Stream, 11580</v>
      </c>
      <c r="AP274" s="96" t="str">
        <f>IFERROR(VLOOKUP(Table1[[#This Row],[RespondentID]],'All Data'!$A:$CO,91,FALSE),"unknown")</f>
        <v>Two or more races</v>
      </c>
      <c r="AQ274" s="96" t="str">
        <f>IFERROR(VLOOKUP(Table1[[#This Row],[RespondentID]],'All Data'!$A:$CO,92,FALSE),"unknown")</f>
        <v>Not Hispanic or Latino</v>
      </c>
      <c r="AR274" s="96" t="str">
        <f>IFERROR(VLOOKUP(Table1[[#This Row],[RespondentID]],'All Data'!$A:$CO,93,FALSE),"unknown")</f>
        <v>English</v>
      </c>
      <c r="AS274" s="96" t="str">
        <f>IFERROR(VLOOKUP(Table1[[#This Row],[RespondentID]],'All Data'!$A:$CW,94,FALSE),"unknown")</f>
        <v>$35,000 to $49,999</v>
      </c>
      <c r="AT274" s="96" t="str">
        <f>IFERROR(VLOOKUP(Table1[[#This Row],[RespondentID]],'All Data'!$A:$CW,95,FALSE),"unknown")</f>
        <v>Some college</v>
      </c>
      <c r="AU274" s="96" t="str">
        <f>IFERROR(VLOOKUP(Table1[[#This Row],[RespondentID]],'All Data'!$A:$CW,96,FALSE),"unknown")</f>
        <v>Retired</v>
      </c>
      <c r="AV274" s="96" t="str">
        <f>IFERROR(VLOOKUP(Table1[[#This Row],[RespondentID]],'All Data'!$A:$CW,97,FALSE),"unknown")</f>
        <v>No</v>
      </c>
      <c r="AW274" s="96" t="str">
        <f>IFERROR(VLOOKUP(Table1[[#This Row],[RespondentID]],'All Data'!$A:$CW,98,FALSE),"unknown")</f>
        <v>Private/Commercial</v>
      </c>
      <c r="AX274" s="96" t="str">
        <f>IFERROR(VLOOKUP(Table1[[#This Row],[RespondentID]],'All Data'!$A:$CW,99,FALSE),"unknown")</f>
        <v>Yes</v>
      </c>
    </row>
    <row r="275" spans="1:50">
      <c r="A275">
        <v>18043867479</v>
      </c>
      <c r="D275" t="s">
        <v>18</v>
      </c>
      <c r="E275" t="s">
        <v>19</v>
      </c>
      <c r="H275" t="s">
        <v>22</v>
      </c>
      <c r="J275" t="s">
        <v>24</v>
      </c>
      <c r="K275" t="s">
        <v>25</v>
      </c>
      <c r="L275" t="s">
        <v>26</v>
      </c>
      <c r="P275">
        <f t="shared" si="72"/>
        <v>6</v>
      </c>
      <c r="Q275">
        <f t="shared" si="73"/>
        <v>0.5</v>
      </c>
      <c r="R275"/>
      <c r="S275">
        <f t="shared" si="89"/>
        <v>0</v>
      </c>
      <c r="T275">
        <f t="shared" si="74"/>
        <v>0</v>
      </c>
      <c r="U275">
        <f t="shared" si="75"/>
        <v>0.5</v>
      </c>
      <c r="V275">
        <f t="shared" si="76"/>
        <v>0.5</v>
      </c>
      <c r="W275">
        <f t="shared" si="77"/>
        <v>0</v>
      </c>
      <c r="X275">
        <f t="shared" si="78"/>
        <v>0</v>
      </c>
      <c r="Y275">
        <f t="shared" si="79"/>
        <v>0.5</v>
      </c>
      <c r="Z275">
        <f t="shared" si="80"/>
        <v>0</v>
      </c>
      <c r="AA275">
        <f t="shared" si="81"/>
        <v>0.5</v>
      </c>
      <c r="AB275">
        <f t="shared" si="82"/>
        <v>0.5</v>
      </c>
      <c r="AC275">
        <f t="shared" si="83"/>
        <v>0.5</v>
      </c>
      <c r="AD275">
        <f t="shared" si="84"/>
        <v>0</v>
      </c>
      <c r="AE275">
        <f t="shared" si="85"/>
        <v>0</v>
      </c>
      <c r="AF275"/>
      <c r="AG275"/>
      <c r="AH275">
        <f t="shared" si="86"/>
        <v>3</v>
      </c>
      <c r="AI275">
        <f t="shared" si="87"/>
        <v>6</v>
      </c>
      <c r="AJ275" t="str">
        <f t="shared" si="88"/>
        <v>Correct</v>
      </c>
      <c r="AL275" s="96" t="str">
        <f>IFERROR(VLOOKUP(Table1[[#This Row],[RespondentID]],'All Data'!$A:$CO,87,FALSE),"unknown")</f>
        <v>Prefer not to respond</v>
      </c>
      <c r="AM275" s="96" t="str">
        <f>IFERROR(VLOOKUP(Table1[[#This Row],[RespondentID]],'All Data'!$A:$CO,88,FALSE),"unknown")</f>
        <v>65+ years</v>
      </c>
      <c r="AN275" s="96" t="str">
        <f>IFERROR(VLOOKUP(Table1[[#This Row],[RespondentID]],'All Data'!$A:$CO,89,FALSE),"unknown")</f>
        <v>Nassau</v>
      </c>
      <c r="AO275" s="96" t="str">
        <f>IFERROR(VLOOKUP(Table1[[#This Row],[RespondentID]],'All Data'!$A:$CO,90,FALSE),"unknown")</f>
        <v>Freeport, 11520</v>
      </c>
      <c r="AP275" s="96">
        <f>IFERROR(VLOOKUP(Table1[[#This Row],[RespondentID]],'All Data'!$A:$CO,91,FALSE),"unknown")</f>
        <v>0</v>
      </c>
      <c r="AQ275" s="96">
        <f>IFERROR(VLOOKUP(Table1[[#This Row],[RespondentID]],'All Data'!$A:$CO,92,FALSE),"unknown")</f>
        <v>0</v>
      </c>
      <c r="AR275" s="96">
        <f>IFERROR(VLOOKUP(Table1[[#This Row],[RespondentID]],'All Data'!$A:$CO,93,FALSE),"unknown")</f>
        <v>0</v>
      </c>
      <c r="AS275" s="96">
        <f>IFERROR(VLOOKUP(Table1[[#This Row],[RespondentID]],'All Data'!$A:$CW,94,FALSE),"unknown")</f>
        <v>0</v>
      </c>
      <c r="AT275" s="96">
        <f>IFERROR(VLOOKUP(Table1[[#This Row],[RespondentID]],'All Data'!$A:$CW,95,FALSE),"unknown")</f>
        <v>0</v>
      </c>
      <c r="AU275" s="96">
        <f>IFERROR(VLOOKUP(Table1[[#This Row],[RespondentID]],'All Data'!$A:$CW,96,FALSE),"unknown")</f>
        <v>0</v>
      </c>
      <c r="AV275" s="96">
        <f>IFERROR(VLOOKUP(Table1[[#This Row],[RespondentID]],'All Data'!$A:$CW,97,FALSE),"unknown")</f>
        <v>0</v>
      </c>
      <c r="AW275" s="96">
        <f>IFERROR(VLOOKUP(Table1[[#This Row],[RespondentID]],'All Data'!$A:$CW,98,FALSE),"unknown")</f>
        <v>0</v>
      </c>
      <c r="AX275" s="96">
        <f>IFERROR(VLOOKUP(Table1[[#This Row],[RespondentID]],'All Data'!$A:$CW,99,FALSE),"unknown")</f>
        <v>0</v>
      </c>
    </row>
    <row r="276" spans="1:50">
      <c r="A276">
        <v>18043798310</v>
      </c>
      <c r="M276" t="s">
        <v>27</v>
      </c>
      <c r="P276">
        <f t="shared" si="72"/>
        <v>1</v>
      </c>
      <c r="Q276">
        <f t="shared" si="73"/>
        <v>3</v>
      </c>
      <c r="R276"/>
      <c r="S276">
        <f t="shared" si="89"/>
        <v>0</v>
      </c>
      <c r="T276">
        <f t="shared" si="74"/>
        <v>0</v>
      </c>
      <c r="U276">
        <f t="shared" si="75"/>
        <v>0</v>
      </c>
      <c r="V276">
        <f t="shared" si="76"/>
        <v>0</v>
      </c>
      <c r="W276">
        <f t="shared" si="77"/>
        <v>0</v>
      </c>
      <c r="X276">
        <f t="shared" si="78"/>
        <v>0</v>
      </c>
      <c r="Y276">
        <f t="shared" si="79"/>
        <v>0</v>
      </c>
      <c r="Z276">
        <f t="shared" si="80"/>
        <v>0</v>
      </c>
      <c r="AA276">
        <f t="shared" si="81"/>
        <v>0</v>
      </c>
      <c r="AB276">
        <f t="shared" si="82"/>
        <v>0</v>
      </c>
      <c r="AC276">
        <f t="shared" si="83"/>
        <v>0</v>
      </c>
      <c r="AD276">
        <f t="shared" si="84"/>
        <v>1</v>
      </c>
      <c r="AE276">
        <f t="shared" si="85"/>
        <v>0</v>
      </c>
      <c r="AF276"/>
      <c r="AG276"/>
      <c r="AH276">
        <f t="shared" si="86"/>
        <v>1</v>
      </c>
      <c r="AI276">
        <f t="shared" si="87"/>
        <v>1</v>
      </c>
      <c r="AJ276" t="str">
        <f t="shared" si="88"/>
        <v>Correct</v>
      </c>
      <c r="AL276" s="96" t="str">
        <f>IFERROR(VLOOKUP(Table1[[#This Row],[RespondentID]],'All Data'!$A:$CO,87,FALSE),"unknown")</f>
        <v>Woman</v>
      </c>
      <c r="AM276" s="96">
        <f>IFERROR(VLOOKUP(Table1[[#This Row],[RespondentID]],'All Data'!$A:$CO,88,FALSE),"unknown")</f>
        <v>0</v>
      </c>
      <c r="AN276" s="96">
        <f>IFERROR(VLOOKUP(Table1[[#This Row],[RespondentID]],'All Data'!$A:$CO,89,FALSE),"unknown")</f>
        <v>0</v>
      </c>
      <c r="AO276" s="96">
        <f>IFERROR(VLOOKUP(Table1[[#This Row],[RespondentID]],'All Data'!$A:$CO,90,FALSE),"unknown")</f>
        <v>0</v>
      </c>
      <c r="AP276" s="96">
        <f>IFERROR(VLOOKUP(Table1[[#This Row],[RespondentID]],'All Data'!$A:$CO,91,FALSE),"unknown")</f>
        <v>0</v>
      </c>
      <c r="AQ276" s="96">
        <f>IFERROR(VLOOKUP(Table1[[#This Row],[RespondentID]],'All Data'!$A:$CO,92,FALSE),"unknown")</f>
        <v>0</v>
      </c>
      <c r="AR276" s="96">
        <f>IFERROR(VLOOKUP(Table1[[#This Row],[RespondentID]],'All Data'!$A:$CO,93,FALSE),"unknown")</f>
        <v>0</v>
      </c>
      <c r="AS276" s="96">
        <f>IFERROR(VLOOKUP(Table1[[#This Row],[RespondentID]],'All Data'!$A:$CW,94,FALSE),"unknown")</f>
        <v>0</v>
      </c>
      <c r="AT276" s="96">
        <f>IFERROR(VLOOKUP(Table1[[#This Row],[RespondentID]],'All Data'!$A:$CW,95,FALSE),"unknown")</f>
        <v>0</v>
      </c>
      <c r="AU276" s="96">
        <f>IFERROR(VLOOKUP(Table1[[#This Row],[RespondentID]],'All Data'!$A:$CW,96,FALSE),"unknown")</f>
        <v>0</v>
      </c>
      <c r="AV276" s="96">
        <f>IFERROR(VLOOKUP(Table1[[#This Row],[RespondentID]],'All Data'!$A:$CW,97,FALSE),"unknown")</f>
        <v>0</v>
      </c>
      <c r="AW276" s="96">
        <f>IFERROR(VLOOKUP(Table1[[#This Row],[RespondentID]],'All Data'!$A:$CW,98,FALSE),"unknown")</f>
        <v>0</v>
      </c>
      <c r="AX276" s="96">
        <f>IFERROR(VLOOKUP(Table1[[#This Row],[RespondentID]],'All Data'!$A:$CW,99,FALSE),"unknown")</f>
        <v>0</v>
      </c>
    </row>
    <row r="277" spans="1:50">
      <c r="A277">
        <v>18042897395</v>
      </c>
      <c r="K277" t="s">
        <v>25</v>
      </c>
      <c r="L277" t="s">
        <v>26</v>
      </c>
      <c r="M277" t="s">
        <v>27</v>
      </c>
      <c r="P277">
        <f t="shared" si="72"/>
        <v>3</v>
      </c>
      <c r="Q277">
        <f t="shared" si="73"/>
        <v>1</v>
      </c>
      <c r="R277"/>
      <c r="S277">
        <f t="shared" si="89"/>
        <v>0</v>
      </c>
      <c r="T277">
        <f t="shared" si="74"/>
        <v>0</v>
      </c>
      <c r="U277">
        <f t="shared" si="75"/>
        <v>0</v>
      </c>
      <c r="V277">
        <f t="shared" si="76"/>
        <v>0</v>
      </c>
      <c r="W277">
        <f t="shared" si="77"/>
        <v>0</v>
      </c>
      <c r="X277">
        <f t="shared" si="78"/>
        <v>0</v>
      </c>
      <c r="Y277">
        <f t="shared" si="79"/>
        <v>0</v>
      </c>
      <c r="Z277">
        <f t="shared" si="80"/>
        <v>0</v>
      </c>
      <c r="AA277">
        <f t="shared" si="81"/>
        <v>0</v>
      </c>
      <c r="AB277">
        <f t="shared" si="82"/>
        <v>1</v>
      </c>
      <c r="AC277">
        <f t="shared" si="83"/>
        <v>1</v>
      </c>
      <c r="AD277">
        <f t="shared" si="84"/>
        <v>1</v>
      </c>
      <c r="AE277">
        <f t="shared" si="85"/>
        <v>0</v>
      </c>
      <c r="AF277"/>
      <c r="AG277"/>
      <c r="AH277">
        <f t="shared" si="86"/>
        <v>3</v>
      </c>
      <c r="AI277">
        <f t="shared" si="87"/>
        <v>3</v>
      </c>
      <c r="AJ277" t="str">
        <f t="shared" si="88"/>
        <v>Correct</v>
      </c>
      <c r="AL277" s="96" t="str">
        <f>IFERROR(VLOOKUP(Table1[[#This Row],[RespondentID]],'All Data'!$A:$CO,87,FALSE),"unknown")</f>
        <v>Man</v>
      </c>
      <c r="AM277" s="96" t="str">
        <f>IFERROR(VLOOKUP(Table1[[#This Row],[RespondentID]],'All Data'!$A:$CO,88,FALSE),"unknown")</f>
        <v>65+ years</v>
      </c>
      <c r="AN277" s="96" t="str">
        <f>IFERROR(VLOOKUP(Table1[[#This Row],[RespondentID]],'All Data'!$A:$CO,89,FALSE),"unknown")</f>
        <v>Suffolk</v>
      </c>
      <c r="AO277" s="96" t="str">
        <f>IFERROR(VLOOKUP(Table1[[#This Row],[RespondentID]],'All Data'!$A:$CO,90,FALSE),"unknown")</f>
        <v>Lindenhurst, 11757</v>
      </c>
      <c r="AP277" s="96" t="str">
        <f>IFERROR(VLOOKUP(Table1[[#This Row],[RespondentID]],'All Data'!$A:$CO,91,FALSE),"unknown")</f>
        <v>Black or African American</v>
      </c>
      <c r="AQ277" s="96" t="str">
        <f>IFERROR(VLOOKUP(Table1[[#This Row],[RespondentID]],'All Data'!$A:$CO,92,FALSE),"unknown")</f>
        <v>Not Hispanic or Latino</v>
      </c>
      <c r="AR277" s="96" t="str">
        <f>IFERROR(VLOOKUP(Table1[[#This Row],[RespondentID]],'All Data'!$A:$CO,93,FALSE),"unknown")</f>
        <v>English</v>
      </c>
      <c r="AS277" s="96" t="str">
        <f>IFERROR(VLOOKUP(Table1[[#This Row],[RespondentID]],'All Data'!$A:$CW,94,FALSE),"unknown")</f>
        <v>$20,000 to $34,999</v>
      </c>
      <c r="AT277" s="96" t="str">
        <f>IFERROR(VLOOKUP(Table1[[#This Row],[RespondentID]],'All Data'!$A:$CW,95,FALSE),"unknown")</f>
        <v>Some college</v>
      </c>
      <c r="AU277" s="96" t="str">
        <f>IFERROR(VLOOKUP(Table1[[#This Row],[RespondentID]],'All Data'!$A:$CW,96,FALSE),"unknown")</f>
        <v>Out of work, but not currently looking</v>
      </c>
      <c r="AV277" s="96" t="str">
        <f>IFERROR(VLOOKUP(Table1[[#This Row],[RespondentID]],'All Data'!$A:$CW,97,FALSE),"unknown")</f>
        <v>Yes</v>
      </c>
      <c r="AW277" s="96" t="str">
        <f>IFERROR(VLOOKUP(Table1[[#This Row],[RespondentID]],'All Data'!$A:$CW,98,FALSE),"unknown")</f>
        <v>Medicaid, Medicare</v>
      </c>
      <c r="AX277" s="96" t="str">
        <f>IFERROR(VLOOKUP(Table1[[#This Row],[RespondentID]],'All Data'!$A:$CW,99,FALSE),"unknown")</f>
        <v>Yes</v>
      </c>
    </row>
    <row r="278" spans="1:50">
      <c r="A278">
        <v>18042697482</v>
      </c>
      <c r="H278" t="s">
        <v>22</v>
      </c>
      <c r="J278" t="s">
        <v>24</v>
      </c>
      <c r="K278" t="s">
        <v>25</v>
      </c>
      <c r="P278">
        <f t="shared" si="72"/>
        <v>3</v>
      </c>
      <c r="Q278">
        <f t="shared" si="73"/>
        <v>1</v>
      </c>
      <c r="R278"/>
      <c r="S278">
        <f t="shared" si="89"/>
        <v>0</v>
      </c>
      <c r="T278">
        <f t="shared" si="74"/>
        <v>0</v>
      </c>
      <c r="U278">
        <f t="shared" si="75"/>
        <v>0</v>
      </c>
      <c r="V278">
        <f t="shared" si="76"/>
        <v>0</v>
      </c>
      <c r="W278">
        <f t="shared" si="77"/>
        <v>0</v>
      </c>
      <c r="X278">
        <f t="shared" si="78"/>
        <v>0</v>
      </c>
      <c r="Y278">
        <f t="shared" si="79"/>
        <v>1</v>
      </c>
      <c r="Z278">
        <f t="shared" si="80"/>
        <v>0</v>
      </c>
      <c r="AA278">
        <f t="shared" si="81"/>
        <v>1</v>
      </c>
      <c r="AB278">
        <f t="shared" si="82"/>
        <v>1</v>
      </c>
      <c r="AC278">
        <f t="shared" si="83"/>
        <v>0</v>
      </c>
      <c r="AD278">
        <f t="shared" si="84"/>
        <v>0</v>
      </c>
      <c r="AE278">
        <f t="shared" si="85"/>
        <v>0</v>
      </c>
      <c r="AF278"/>
      <c r="AG278"/>
      <c r="AH278">
        <f t="shared" si="86"/>
        <v>3</v>
      </c>
      <c r="AI278">
        <f t="shared" si="87"/>
        <v>3</v>
      </c>
      <c r="AJ278" t="str">
        <f t="shared" si="88"/>
        <v>Correct</v>
      </c>
      <c r="AL278" s="96" t="str">
        <f>IFERROR(VLOOKUP(Table1[[#This Row],[RespondentID]],'All Data'!$A:$CO,87,FALSE),"unknown")</f>
        <v>Woman</v>
      </c>
      <c r="AM278" s="96" t="str">
        <f>IFERROR(VLOOKUP(Table1[[#This Row],[RespondentID]],'All Data'!$A:$CO,88,FALSE),"unknown")</f>
        <v>35-44 years</v>
      </c>
      <c r="AN278" s="96" t="str">
        <f>IFERROR(VLOOKUP(Table1[[#This Row],[RespondentID]],'All Data'!$A:$CO,89,FALSE),"unknown")</f>
        <v>Nassau</v>
      </c>
      <c r="AO278" s="96" t="str">
        <f>IFERROR(VLOOKUP(Table1[[#This Row],[RespondentID]],'All Data'!$A:$CO,90,FALSE),"unknown")</f>
        <v>Valley Stream, 11580</v>
      </c>
      <c r="AP278" s="96" t="str">
        <f>IFERROR(VLOOKUP(Table1[[#This Row],[RespondentID]],'All Data'!$A:$CO,91,FALSE),"unknown")</f>
        <v>Other (please specify)</v>
      </c>
      <c r="AQ278" s="96" t="str">
        <f>IFERROR(VLOOKUP(Table1[[#This Row],[RespondentID]],'All Data'!$A:$CO,92,FALSE),"unknown")</f>
        <v>Not Hispanic or Latino</v>
      </c>
      <c r="AR278" s="96" t="str">
        <f>IFERROR(VLOOKUP(Table1[[#This Row],[RespondentID]],'All Data'!$A:$CO,93,FALSE),"unknown")</f>
        <v>English</v>
      </c>
      <c r="AS278" s="96" t="str">
        <f>IFERROR(VLOOKUP(Table1[[#This Row],[RespondentID]],'All Data'!$A:$CW,94,FALSE),"unknown")</f>
        <v>Over $125,000</v>
      </c>
      <c r="AT278" s="96" t="str">
        <f>IFERROR(VLOOKUP(Table1[[#This Row],[RespondentID]],'All Data'!$A:$CW,95,FALSE),"unknown")</f>
        <v>Graduate school</v>
      </c>
      <c r="AU278" s="96" t="str">
        <f>IFERROR(VLOOKUP(Table1[[#This Row],[RespondentID]],'All Data'!$A:$CW,96,FALSE),"unknown")</f>
        <v>Out of work and looking for work</v>
      </c>
      <c r="AV278" s="96" t="str">
        <f>IFERROR(VLOOKUP(Table1[[#This Row],[RespondentID]],'All Data'!$A:$CW,97,FALSE),"unknown")</f>
        <v>Yes</v>
      </c>
      <c r="AW278" s="96" t="str">
        <f>IFERROR(VLOOKUP(Table1[[#This Row],[RespondentID]],'All Data'!$A:$CW,98,FALSE),"unknown")</f>
        <v>Private/Commercial</v>
      </c>
      <c r="AX278" s="96" t="str">
        <f>IFERROR(VLOOKUP(Table1[[#This Row],[RespondentID]],'All Data'!$A:$CW,99,FALSE),"unknown")</f>
        <v>Yes</v>
      </c>
    </row>
    <row r="279" spans="1:50">
      <c r="A279">
        <v>18039710589</v>
      </c>
      <c r="K279" t="s">
        <v>25</v>
      </c>
      <c r="P279">
        <f t="shared" si="72"/>
        <v>1</v>
      </c>
      <c r="Q279">
        <f t="shared" si="73"/>
        <v>3</v>
      </c>
      <c r="R279"/>
      <c r="S279">
        <f t="shared" si="89"/>
        <v>0</v>
      </c>
      <c r="T279">
        <f t="shared" si="74"/>
        <v>0</v>
      </c>
      <c r="U279">
        <f t="shared" si="75"/>
        <v>0</v>
      </c>
      <c r="V279">
        <f t="shared" si="76"/>
        <v>0</v>
      </c>
      <c r="W279">
        <f t="shared" si="77"/>
        <v>0</v>
      </c>
      <c r="X279">
        <f t="shared" si="78"/>
        <v>0</v>
      </c>
      <c r="Y279">
        <f t="shared" si="79"/>
        <v>0</v>
      </c>
      <c r="Z279">
        <f t="shared" si="80"/>
        <v>0</v>
      </c>
      <c r="AA279">
        <f t="shared" si="81"/>
        <v>0</v>
      </c>
      <c r="AB279">
        <f t="shared" si="82"/>
        <v>1</v>
      </c>
      <c r="AC279">
        <f t="shared" si="83"/>
        <v>0</v>
      </c>
      <c r="AD279">
        <f t="shared" si="84"/>
        <v>0</v>
      </c>
      <c r="AE279">
        <f t="shared" si="85"/>
        <v>0</v>
      </c>
      <c r="AF279"/>
      <c r="AG279"/>
      <c r="AH279">
        <f t="shared" si="86"/>
        <v>1</v>
      </c>
      <c r="AI279">
        <f t="shared" si="87"/>
        <v>1</v>
      </c>
      <c r="AJ279" t="str">
        <f t="shared" si="88"/>
        <v>Correct</v>
      </c>
      <c r="AL279" s="96" t="str">
        <f>IFERROR(VLOOKUP(Table1[[#This Row],[RespondentID]],'All Data'!$A:$CO,87,FALSE),"unknown")</f>
        <v>Woman</v>
      </c>
      <c r="AM279" s="96" t="str">
        <f>IFERROR(VLOOKUP(Table1[[#This Row],[RespondentID]],'All Data'!$A:$CO,88,FALSE),"unknown")</f>
        <v>25-34 years</v>
      </c>
      <c r="AN279" s="96" t="str">
        <f>IFERROR(VLOOKUP(Table1[[#This Row],[RespondentID]],'All Data'!$A:$CO,89,FALSE),"unknown")</f>
        <v>Queens</v>
      </c>
      <c r="AO279" s="96">
        <f>IFERROR(VLOOKUP(Table1[[#This Row],[RespondentID]],'All Data'!$A:$CO,90,FALSE),"unknown")</f>
        <v>0</v>
      </c>
      <c r="AP279" s="96" t="str">
        <f>IFERROR(VLOOKUP(Table1[[#This Row],[RespondentID]],'All Data'!$A:$CO,91,FALSE),"unknown")</f>
        <v>White</v>
      </c>
      <c r="AQ279" s="96" t="str">
        <f>IFERROR(VLOOKUP(Table1[[#This Row],[RespondentID]],'All Data'!$A:$CO,92,FALSE),"unknown")</f>
        <v>Not Hispanic or Latino</v>
      </c>
      <c r="AR279" s="96" t="str">
        <f>IFERROR(VLOOKUP(Table1[[#This Row],[RespondentID]],'All Data'!$A:$CO,93,FALSE),"unknown")</f>
        <v>English</v>
      </c>
      <c r="AS279" s="96" t="str">
        <f>IFERROR(VLOOKUP(Table1[[#This Row],[RespondentID]],'All Data'!$A:$CW,94,FALSE),"unknown")</f>
        <v>Over $125,000</v>
      </c>
      <c r="AT279" s="96" t="str">
        <f>IFERROR(VLOOKUP(Table1[[#This Row],[RespondentID]],'All Data'!$A:$CW,95,FALSE),"unknown")</f>
        <v>Some high school</v>
      </c>
      <c r="AU279" s="96" t="str">
        <f>IFERROR(VLOOKUP(Table1[[#This Row],[RespondentID]],'All Data'!$A:$CW,96,FALSE),"unknown")</f>
        <v>Employed for wages</v>
      </c>
      <c r="AV279" s="96" t="str">
        <f>IFERROR(VLOOKUP(Table1[[#This Row],[RespondentID]],'All Data'!$A:$CW,97,FALSE),"unknown")</f>
        <v>Yes</v>
      </c>
      <c r="AW279" s="96" t="str">
        <f>IFERROR(VLOOKUP(Table1[[#This Row],[RespondentID]],'All Data'!$A:$CW,98,FALSE),"unknown")</f>
        <v>Medicaid</v>
      </c>
      <c r="AX279" s="96" t="str">
        <f>IFERROR(VLOOKUP(Table1[[#This Row],[RespondentID]],'All Data'!$A:$CW,99,FALSE),"unknown")</f>
        <v>Yes</v>
      </c>
    </row>
    <row r="280" spans="1:50">
      <c r="A280">
        <v>18039483149</v>
      </c>
      <c r="D280" t="s">
        <v>18</v>
      </c>
      <c r="I280" t="s">
        <v>23</v>
      </c>
      <c r="J280" t="s">
        <v>24</v>
      </c>
      <c r="K280" t="s">
        <v>25</v>
      </c>
      <c r="L280" t="s">
        <v>26</v>
      </c>
      <c r="N280" t="s">
        <v>28</v>
      </c>
      <c r="P280">
        <f t="shared" si="72"/>
        <v>6</v>
      </c>
      <c r="Q280">
        <f t="shared" si="73"/>
        <v>0.5</v>
      </c>
      <c r="R280"/>
      <c r="S280">
        <f t="shared" si="89"/>
        <v>0</v>
      </c>
      <c r="T280">
        <f t="shared" si="74"/>
        <v>0</v>
      </c>
      <c r="U280">
        <f t="shared" si="75"/>
        <v>0.5</v>
      </c>
      <c r="V280">
        <f t="shared" si="76"/>
        <v>0</v>
      </c>
      <c r="W280">
        <f t="shared" si="77"/>
        <v>0</v>
      </c>
      <c r="X280">
        <f t="shared" si="78"/>
        <v>0</v>
      </c>
      <c r="Y280">
        <f t="shared" si="79"/>
        <v>0</v>
      </c>
      <c r="Z280">
        <f t="shared" si="80"/>
        <v>0.5</v>
      </c>
      <c r="AA280">
        <f t="shared" si="81"/>
        <v>0.5</v>
      </c>
      <c r="AB280">
        <f t="shared" si="82"/>
        <v>0.5</v>
      </c>
      <c r="AC280">
        <f t="shared" si="83"/>
        <v>0.5</v>
      </c>
      <c r="AD280">
        <f t="shared" si="84"/>
        <v>0</v>
      </c>
      <c r="AE280">
        <f t="shared" si="85"/>
        <v>0.5</v>
      </c>
      <c r="AF280"/>
      <c r="AG280"/>
      <c r="AH280">
        <f t="shared" si="86"/>
        <v>3</v>
      </c>
      <c r="AI280">
        <f t="shared" si="87"/>
        <v>6</v>
      </c>
      <c r="AJ280" t="str">
        <f t="shared" si="88"/>
        <v>Correct</v>
      </c>
      <c r="AL280" s="96" t="str">
        <f>IFERROR(VLOOKUP(Table1[[#This Row],[RespondentID]],'All Data'!$A:$CO,87,FALSE),"unknown")</f>
        <v>Woman</v>
      </c>
      <c r="AM280" s="96" t="str">
        <f>IFERROR(VLOOKUP(Table1[[#This Row],[RespondentID]],'All Data'!$A:$CO,88,FALSE),"unknown")</f>
        <v>35-44 years</v>
      </c>
      <c r="AN280" s="96" t="str">
        <f>IFERROR(VLOOKUP(Table1[[#This Row],[RespondentID]],'All Data'!$A:$CO,89,FALSE),"unknown")</f>
        <v>Suffolk</v>
      </c>
      <c r="AO280" s="96" t="str">
        <f>IFERROR(VLOOKUP(Table1[[#This Row],[RespondentID]],'All Data'!$A:$CO,90,FALSE),"unknown")</f>
        <v>Shirley, 11967</v>
      </c>
      <c r="AP280" s="96" t="str">
        <f>IFERROR(VLOOKUP(Table1[[#This Row],[RespondentID]],'All Data'!$A:$CO,91,FALSE),"unknown")</f>
        <v>White</v>
      </c>
      <c r="AQ280" s="96" t="str">
        <f>IFERROR(VLOOKUP(Table1[[#This Row],[RespondentID]],'All Data'!$A:$CO,92,FALSE),"unknown")</f>
        <v>Not Hispanic or Latino</v>
      </c>
      <c r="AR280" s="96" t="str">
        <f>IFERROR(VLOOKUP(Table1[[#This Row],[RespondentID]],'All Data'!$A:$CO,93,FALSE),"unknown")</f>
        <v>English</v>
      </c>
      <c r="AS280" s="96" t="str">
        <f>IFERROR(VLOOKUP(Table1[[#This Row],[RespondentID]],'All Data'!$A:$CW,94,FALSE),"unknown")</f>
        <v>$50,000 to $74,999</v>
      </c>
      <c r="AT280" s="96" t="str">
        <f>IFERROR(VLOOKUP(Table1[[#This Row],[RespondentID]],'All Data'!$A:$CW,95,FALSE),"unknown")</f>
        <v>High school graduate</v>
      </c>
      <c r="AU280" s="96" t="str">
        <f>IFERROR(VLOOKUP(Table1[[#This Row],[RespondentID]],'All Data'!$A:$CW,96,FALSE),"unknown")</f>
        <v>Employed for wages</v>
      </c>
      <c r="AV280" s="96" t="str">
        <f>IFERROR(VLOOKUP(Table1[[#This Row],[RespondentID]],'All Data'!$A:$CW,97,FALSE),"unknown")</f>
        <v>No</v>
      </c>
      <c r="AW280" s="96" t="str">
        <f>IFERROR(VLOOKUP(Table1[[#This Row],[RespondentID]],'All Data'!$A:$CW,98,FALSE),"unknown")</f>
        <v>No Insurance</v>
      </c>
      <c r="AX280" s="96">
        <f>IFERROR(VLOOKUP(Table1[[#This Row],[RespondentID]],'All Data'!$A:$CW,99,FALSE),"unknown")</f>
        <v>0</v>
      </c>
    </row>
    <row r="281" spans="1:50">
      <c r="A281">
        <v>18039483008</v>
      </c>
      <c r="B281" t="s">
        <v>16</v>
      </c>
      <c r="D281" t="s">
        <v>18</v>
      </c>
      <c r="E281" t="s">
        <v>19</v>
      </c>
      <c r="I281" t="s">
        <v>23</v>
      </c>
      <c r="K281" t="s">
        <v>25</v>
      </c>
      <c r="L281" t="s">
        <v>26</v>
      </c>
      <c r="N281" t="s">
        <v>28</v>
      </c>
      <c r="P281">
        <f t="shared" si="72"/>
        <v>7</v>
      </c>
      <c r="Q281">
        <f t="shared" si="73"/>
        <v>0.42857142857142855</v>
      </c>
      <c r="R281"/>
      <c r="S281">
        <f t="shared" si="89"/>
        <v>0.42857142857142855</v>
      </c>
      <c r="T281">
        <f t="shared" si="74"/>
        <v>0</v>
      </c>
      <c r="U281">
        <f t="shared" si="75"/>
        <v>0.42857142857142855</v>
      </c>
      <c r="V281">
        <f t="shared" si="76"/>
        <v>0.42857142857142855</v>
      </c>
      <c r="W281">
        <f t="shared" si="77"/>
        <v>0</v>
      </c>
      <c r="X281">
        <f t="shared" si="78"/>
        <v>0</v>
      </c>
      <c r="Y281">
        <f t="shared" si="79"/>
        <v>0</v>
      </c>
      <c r="Z281">
        <f t="shared" si="80"/>
        <v>0.42857142857142855</v>
      </c>
      <c r="AA281">
        <f t="shared" si="81"/>
        <v>0</v>
      </c>
      <c r="AB281">
        <f t="shared" si="82"/>
        <v>0.42857142857142855</v>
      </c>
      <c r="AC281">
        <f t="shared" si="83"/>
        <v>0.42857142857142855</v>
      </c>
      <c r="AD281">
        <f t="shared" si="84"/>
        <v>0</v>
      </c>
      <c r="AE281">
        <f t="shared" si="85"/>
        <v>0.42857142857142855</v>
      </c>
      <c r="AF281"/>
      <c r="AG281"/>
      <c r="AH281">
        <f t="shared" si="86"/>
        <v>2.9999999999999996</v>
      </c>
      <c r="AI281">
        <f t="shared" si="87"/>
        <v>7</v>
      </c>
      <c r="AJ281" t="str">
        <f t="shared" si="88"/>
        <v>Correct</v>
      </c>
      <c r="AL281" s="96" t="str">
        <f>IFERROR(VLOOKUP(Table1[[#This Row],[RespondentID]],'All Data'!$A:$CO,87,FALSE),"unknown")</f>
        <v>Woman</v>
      </c>
      <c r="AM281" s="96" t="str">
        <f>IFERROR(VLOOKUP(Table1[[#This Row],[RespondentID]],'All Data'!$A:$CO,88,FALSE),"unknown")</f>
        <v>45-54 years</v>
      </c>
      <c r="AN281" s="96" t="str">
        <f>IFERROR(VLOOKUP(Table1[[#This Row],[RespondentID]],'All Data'!$A:$CO,89,FALSE),"unknown")</f>
        <v>Suffolk</v>
      </c>
      <c r="AO281" s="96" t="str">
        <f>IFERROR(VLOOKUP(Table1[[#This Row],[RespondentID]],'All Data'!$A:$CO,90,FALSE),"unknown")</f>
        <v>Middle Island, 11953</v>
      </c>
      <c r="AP281" s="96" t="str">
        <f>IFERROR(VLOOKUP(Table1[[#This Row],[RespondentID]],'All Data'!$A:$CO,91,FALSE),"unknown")</f>
        <v>White</v>
      </c>
      <c r="AQ281" s="96" t="str">
        <f>IFERROR(VLOOKUP(Table1[[#This Row],[RespondentID]],'All Data'!$A:$CO,92,FALSE),"unknown")</f>
        <v>Not Hispanic or Latino</v>
      </c>
      <c r="AR281" s="96" t="str">
        <f>IFERROR(VLOOKUP(Table1[[#This Row],[RespondentID]],'All Data'!$A:$CO,93,FALSE),"unknown")</f>
        <v>English</v>
      </c>
      <c r="AS281" s="96" t="str">
        <f>IFERROR(VLOOKUP(Table1[[#This Row],[RespondentID]],'All Data'!$A:$CW,94,FALSE),"unknown")</f>
        <v>$50,000 to $74,999</v>
      </c>
      <c r="AT281" s="96" t="str">
        <f>IFERROR(VLOOKUP(Table1[[#This Row],[RespondentID]],'All Data'!$A:$CW,95,FALSE),"unknown")</f>
        <v>High school graduate</v>
      </c>
      <c r="AU281" s="96" t="str">
        <f>IFERROR(VLOOKUP(Table1[[#This Row],[RespondentID]],'All Data'!$A:$CW,96,FALSE),"unknown")</f>
        <v>Employed for wages</v>
      </c>
      <c r="AV281" s="96" t="str">
        <f>IFERROR(VLOOKUP(Table1[[#This Row],[RespondentID]],'All Data'!$A:$CW,97,FALSE),"unknown")</f>
        <v>Yes</v>
      </c>
      <c r="AW281" s="96" t="str">
        <f>IFERROR(VLOOKUP(Table1[[#This Row],[RespondentID]],'All Data'!$A:$CW,98,FALSE),"unknown")</f>
        <v>Medicaid</v>
      </c>
      <c r="AX281" s="96">
        <f>IFERROR(VLOOKUP(Table1[[#This Row],[RespondentID]],'All Data'!$A:$CW,99,FALSE),"unknown")</f>
        <v>0</v>
      </c>
    </row>
    <row r="282" spans="1:50">
      <c r="A282">
        <v>18039482873</v>
      </c>
      <c r="D282" t="s">
        <v>18</v>
      </c>
      <c r="H282" t="s">
        <v>22</v>
      </c>
      <c r="J282" t="s">
        <v>24</v>
      </c>
      <c r="K282" t="s">
        <v>25</v>
      </c>
      <c r="L282" t="s">
        <v>26</v>
      </c>
      <c r="M282" t="s">
        <v>27</v>
      </c>
      <c r="N282" t="s">
        <v>28</v>
      </c>
      <c r="P282">
        <f t="shared" si="72"/>
        <v>7</v>
      </c>
      <c r="Q282">
        <f t="shared" si="73"/>
        <v>0.42857142857142855</v>
      </c>
      <c r="R282"/>
      <c r="S282">
        <f t="shared" si="89"/>
        <v>0</v>
      </c>
      <c r="T282">
        <f t="shared" si="74"/>
        <v>0</v>
      </c>
      <c r="U282">
        <f t="shared" si="75"/>
        <v>0.42857142857142855</v>
      </c>
      <c r="V282">
        <f t="shared" si="76"/>
        <v>0</v>
      </c>
      <c r="W282">
        <f t="shared" si="77"/>
        <v>0</v>
      </c>
      <c r="X282">
        <f t="shared" si="78"/>
        <v>0</v>
      </c>
      <c r="Y282">
        <f t="shared" si="79"/>
        <v>0.42857142857142855</v>
      </c>
      <c r="Z282">
        <f t="shared" si="80"/>
        <v>0</v>
      </c>
      <c r="AA282">
        <f t="shared" si="81"/>
        <v>0.42857142857142855</v>
      </c>
      <c r="AB282">
        <f t="shared" si="82"/>
        <v>0.42857142857142855</v>
      </c>
      <c r="AC282">
        <f t="shared" si="83"/>
        <v>0.42857142857142855</v>
      </c>
      <c r="AD282">
        <f t="shared" si="84"/>
        <v>0.42857142857142855</v>
      </c>
      <c r="AE282">
        <f t="shared" si="85"/>
        <v>0.42857142857142855</v>
      </c>
      <c r="AF282"/>
      <c r="AG282"/>
      <c r="AH282">
        <f t="shared" si="86"/>
        <v>2.9999999999999996</v>
      </c>
      <c r="AI282">
        <f t="shared" si="87"/>
        <v>7</v>
      </c>
      <c r="AJ282" t="str">
        <f t="shared" si="88"/>
        <v>Correct</v>
      </c>
      <c r="AL282" s="96" t="str">
        <f>IFERROR(VLOOKUP(Table1[[#This Row],[RespondentID]],'All Data'!$A:$CO,87,FALSE),"unknown")</f>
        <v>Man</v>
      </c>
      <c r="AM282" s="96" t="str">
        <f>IFERROR(VLOOKUP(Table1[[#This Row],[RespondentID]],'All Data'!$A:$CO,88,FALSE),"unknown")</f>
        <v>55-64 years</v>
      </c>
      <c r="AN282" s="96" t="str">
        <f>IFERROR(VLOOKUP(Table1[[#This Row],[RespondentID]],'All Data'!$A:$CO,89,FALSE),"unknown")</f>
        <v>Suffolk</v>
      </c>
      <c r="AO282" s="96" t="str">
        <f>IFERROR(VLOOKUP(Table1[[#This Row],[RespondentID]],'All Data'!$A:$CO,90,FALSE),"unknown")</f>
        <v>Shirley, 11967</v>
      </c>
      <c r="AP282" s="96" t="str">
        <f>IFERROR(VLOOKUP(Table1[[#This Row],[RespondentID]],'All Data'!$A:$CO,91,FALSE),"unknown")</f>
        <v>White</v>
      </c>
      <c r="AQ282" s="96" t="str">
        <f>IFERROR(VLOOKUP(Table1[[#This Row],[RespondentID]],'All Data'!$A:$CO,92,FALSE),"unknown")</f>
        <v>Not Hispanic or Latino</v>
      </c>
      <c r="AR282" s="96" t="str">
        <f>IFERROR(VLOOKUP(Table1[[#This Row],[RespondentID]],'All Data'!$A:$CO,93,FALSE),"unknown")</f>
        <v>English</v>
      </c>
      <c r="AS282" s="96" t="str">
        <f>IFERROR(VLOOKUP(Table1[[#This Row],[RespondentID]],'All Data'!$A:$CW,94,FALSE),"unknown")</f>
        <v>$50,000 to $74,999</v>
      </c>
      <c r="AT282" s="96" t="str">
        <f>IFERROR(VLOOKUP(Table1[[#This Row],[RespondentID]],'All Data'!$A:$CW,95,FALSE),"unknown")</f>
        <v>Some high school</v>
      </c>
      <c r="AU282" s="96" t="str">
        <f>IFERROR(VLOOKUP(Table1[[#This Row],[RespondentID]],'All Data'!$A:$CW,96,FALSE),"unknown")</f>
        <v>Retired</v>
      </c>
      <c r="AV282" s="96" t="str">
        <f>IFERROR(VLOOKUP(Table1[[#This Row],[RespondentID]],'All Data'!$A:$CW,97,FALSE),"unknown")</f>
        <v>Yes</v>
      </c>
      <c r="AW282" s="96" t="str">
        <f>IFERROR(VLOOKUP(Table1[[#This Row],[RespondentID]],'All Data'!$A:$CW,98,FALSE),"unknown")</f>
        <v>Medicare</v>
      </c>
      <c r="AX282" s="96">
        <f>IFERROR(VLOOKUP(Table1[[#This Row],[RespondentID]],'All Data'!$A:$CW,99,FALSE),"unknown")</f>
        <v>0</v>
      </c>
    </row>
    <row r="283" spans="1:50">
      <c r="A283">
        <v>18039482692</v>
      </c>
      <c r="B283" t="s">
        <v>16</v>
      </c>
      <c r="C283" t="s">
        <v>17</v>
      </c>
      <c r="D283" t="s">
        <v>18</v>
      </c>
      <c r="G283" t="s">
        <v>21</v>
      </c>
      <c r="I283" t="s">
        <v>23</v>
      </c>
      <c r="J283" t="s">
        <v>24</v>
      </c>
      <c r="K283" t="s">
        <v>25</v>
      </c>
      <c r="L283" t="s">
        <v>26</v>
      </c>
      <c r="M283" t="s">
        <v>27</v>
      </c>
      <c r="N283" t="s">
        <v>28</v>
      </c>
      <c r="P283">
        <f t="shared" si="72"/>
        <v>10</v>
      </c>
      <c r="Q283">
        <f t="shared" si="73"/>
        <v>0.3</v>
      </c>
      <c r="R283"/>
      <c r="S283">
        <f t="shared" si="89"/>
        <v>0.3</v>
      </c>
      <c r="T283">
        <f t="shared" si="74"/>
        <v>0.3</v>
      </c>
      <c r="U283">
        <f t="shared" si="75"/>
        <v>0.3</v>
      </c>
      <c r="V283">
        <f t="shared" si="76"/>
        <v>0</v>
      </c>
      <c r="W283">
        <f t="shared" si="77"/>
        <v>0</v>
      </c>
      <c r="X283">
        <f t="shared" si="78"/>
        <v>0.3</v>
      </c>
      <c r="Y283">
        <f t="shared" si="79"/>
        <v>0</v>
      </c>
      <c r="Z283">
        <f t="shared" si="80"/>
        <v>0.3</v>
      </c>
      <c r="AA283">
        <f t="shared" si="81"/>
        <v>0.3</v>
      </c>
      <c r="AB283">
        <f t="shared" si="82"/>
        <v>0.3</v>
      </c>
      <c r="AC283">
        <f t="shared" si="83"/>
        <v>0.3</v>
      </c>
      <c r="AD283">
        <f t="shared" si="84"/>
        <v>0.3</v>
      </c>
      <c r="AE283">
        <f t="shared" si="85"/>
        <v>0.3</v>
      </c>
      <c r="AF283"/>
      <c r="AG283"/>
      <c r="AH283">
        <f t="shared" si="86"/>
        <v>2.9999999999999996</v>
      </c>
      <c r="AI283">
        <f t="shared" si="87"/>
        <v>10</v>
      </c>
      <c r="AJ283" t="str">
        <f t="shared" si="88"/>
        <v>Correct</v>
      </c>
      <c r="AL283" s="96" t="str">
        <f>IFERROR(VLOOKUP(Table1[[#This Row],[RespondentID]],'All Data'!$A:$CO,87,FALSE),"unknown")</f>
        <v>Man</v>
      </c>
      <c r="AM283" s="96" t="str">
        <f>IFERROR(VLOOKUP(Table1[[#This Row],[RespondentID]],'All Data'!$A:$CO,88,FALSE),"unknown")</f>
        <v>55-64 years</v>
      </c>
      <c r="AN283" s="96" t="str">
        <f>IFERROR(VLOOKUP(Table1[[#This Row],[RespondentID]],'All Data'!$A:$CO,89,FALSE),"unknown")</f>
        <v>Suffolk</v>
      </c>
      <c r="AO283" s="96" t="str">
        <f>IFERROR(VLOOKUP(Table1[[#This Row],[RespondentID]],'All Data'!$A:$CO,90,FALSE),"unknown")</f>
        <v>Shirley, 11967</v>
      </c>
      <c r="AP283" s="96" t="str">
        <f>IFERROR(VLOOKUP(Table1[[#This Row],[RespondentID]],'All Data'!$A:$CO,91,FALSE),"unknown")</f>
        <v>White</v>
      </c>
      <c r="AQ283" s="96" t="str">
        <f>IFERROR(VLOOKUP(Table1[[#This Row],[RespondentID]],'All Data'!$A:$CO,92,FALSE),"unknown")</f>
        <v>Hispanic or Latino</v>
      </c>
      <c r="AR283" s="96" t="str">
        <f>IFERROR(VLOOKUP(Table1[[#This Row],[RespondentID]],'All Data'!$A:$CO,93,FALSE),"unknown")</f>
        <v>English</v>
      </c>
      <c r="AS283" s="96" t="str">
        <f>IFERROR(VLOOKUP(Table1[[#This Row],[RespondentID]],'All Data'!$A:$CW,94,FALSE),"unknown")</f>
        <v>$35,000 to $49,999</v>
      </c>
      <c r="AT283" s="96" t="str">
        <f>IFERROR(VLOOKUP(Table1[[#This Row],[RespondentID]],'All Data'!$A:$CW,95,FALSE),"unknown")</f>
        <v>High school graduate</v>
      </c>
      <c r="AU283" s="96" t="str">
        <f>IFERROR(VLOOKUP(Table1[[#This Row],[RespondentID]],'All Data'!$A:$CW,96,FALSE),"unknown")</f>
        <v>Retired</v>
      </c>
      <c r="AV283" s="96" t="str">
        <f>IFERROR(VLOOKUP(Table1[[#This Row],[RespondentID]],'All Data'!$A:$CW,97,FALSE),"unknown")</f>
        <v>Yes</v>
      </c>
      <c r="AW283" s="96" t="str">
        <f>IFERROR(VLOOKUP(Table1[[#This Row],[RespondentID]],'All Data'!$A:$CW,98,FALSE),"unknown")</f>
        <v>Medicaid</v>
      </c>
      <c r="AX283" s="96">
        <f>IFERROR(VLOOKUP(Table1[[#This Row],[RespondentID]],'All Data'!$A:$CW,99,FALSE),"unknown")</f>
        <v>0</v>
      </c>
    </row>
    <row r="284" spans="1:50">
      <c r="A284">
        <v>18039482585</v>
      </c>
      <c r="E284" t="s">
        <v>19</v>
      </c>
      <c r="F284" t="s">
        <v>20</v>
      </c>
      <c r="N284" t="s">
        <v>28</v>
      </c>
      <c r="P284">
        <f t="shared" si="72"/>
        <v>3</v>
      </c>
      <c r="Q284">
        <f t="shared" si="73"/>
        <v>1</v>
      </c>
      <c r="R284"/>
      <c r="S284">
        <f t="shared" si="89"/>
        <v>0</v>
      </c>
      <c r="T284">
        <f t="shared" si="74"/>
        <v>0</v>
      </c>
      <c r="U284">
        <f t="shared" si="75"/>
        <v>0</v>
      </c>
      <c r="V284">
        <f t="shared" si="76"/>
        <v>1</v>
      </c>
      <c r="W284">
        <f t="shared" si="77"/>
        <v>1</v>
      </c>
      <c r="X284">
        <f t="shared" si="78"/>
        <v>0</v>
      </c>
      <c r="Y284">
        <f t="shared" si="79"/>
        <v>0</v>
      </c>
      <c r="Z284">
        <f t="shared" si="80"/>
        <v>0</v>
      </c>
      <c r="AA284">
        <f t="shared" si="81"/>
        <v>0</v>
      </c>
      <c r="AB284">
        <f t="shared" si="82"/>
        <v>0</v>
      </c>
      <c r="AC284">
        <f t="shared" si="83"/>
        <v>0</v>
      </c>
      <c r="AD284">
        <f t="shared" si="84"/>
        <v>0</v>
      </c>
      <c r="AE284">
        <f t="shared" si="85"/>
        <v>1</v>
      </c>
      <c r="AF284"/>
      <c r="AG284"/>
      <c r="AH284">
        <f t="shared" si="86"/>
        <v>3</v>
      </c>
      <c r="AI284">
        <f t="shared" si="87"/>
        <v>3</v>
      </c>
      <c r="AJ284" t="str">
        <f t="shared" si="88"/>
        <v>Correct</v>
      </c>
      <c r="AL284" s="96" t="str">
        <f>IFERROR(VLOOKUP(Table1[[#This Row],[RespondentID]],'All Data'!$A:$CO,87,FALSE),"unknown")</f>
        <v>Man</v>
      </c>
      <c r="AM284" s="96" t="str">
        <f>IFERROR(VLOOKUP(Table1[[#This Row],[RespondentID]],'All Data'!$A:$CO,88,FALSE),"unknown")</f>
        <v>45-54 years</v>
      </c>
      <c r="AN284" s="96" t="str">
        <f>IFERROR(VLOOKUP(Table1[[#This Row],[RespondentID]],'All Data'!$A:$CO,89,FALSE),"unknown")</f>
        <v>Suffolk</v>
      </c>
      <c r="AO284" s="96" t="str">
        <f>IFERROR(VLOOKUP(Table1[[#This Row],[RespondentID]],'All Data'!$A:$CO,90,FALSE),"unknown")</f>
        <v>Yaphank, 11980</v>
      </c>
      <c r="AP284" s="96" t="str">
        <f>IFERROR(VLOOKUP(Table1[[#This Row],[RespondentID]],'All Data'!$A:$CO,91,FALSE),"unknown")</f>
        <v>White</v>
      </c>
      <c r="AQ284" s="96" t="str">
        <f>IFERROR(VLOOKUP(Table1[[#This Row],[RespondentID]],'All Data'!$A:$CO,92,FALSE),"unknown")</f>
        <v>Hispanic or Latino</v>
      </c>
      <c r="AR284" s="96" t="str">
        <f>IFERROR(VLOOKUP(Table1[[#This Row],[RespondentID]],'All Data'!$A:$CO,93,FALSE),"unknown")</f>
        <v>English, Spanish</v>
      </c>
      <c r="AS284" s="96" t="str">
        <f>IFERROR(VLOOKUP(Table1[[#This Row],[RespondentID]],'All Data'!$A:$CW,94,FALSE),"unknown")</f>
        <v>$35,000 to $49,999</v>
      </c>
      <c r="AT284" s="96" t="str">
        <f>IFERROR(VLOOKUP(Table1[[#This Row],[RespondentID]],'All Data'!$A:$CW,95,FALSE),"unknown")</f>
        <v>College graduate</v>
      </c>
      <c r="AU284" s="96" t="str">
        <f>IFERROR(VLOOKUP(Table1[[#This Row],[RespondentID]],'All Data'!$A:$CW,96,FALSE),"unknown")</f>
        <v>Employed for wages</v>
      </c>
      <c r="AV284" s="96" t="str">
        <f>IFERROR(VLOOKUP(Table1[[#This Row],[RespondentID]],'All Data'!$A:$CW,97,FALSE),"unknown")</f>
        <v>Yes</v>
      </c>
      <c r="AW284" s="96" t="str">
        <f>IFERROR(VLOOKUP(Table1[[#This Row],[RespondentID]],'All Data'!$A:$CW,98,FALSE),"unknown")</f>
        <v>Medicare</v>
      </c>
      <c r="AX284" s="96">
        <f>IFERROR(VLOOKUP(Table1[[#This Row],[RespondentID]],'All Data'!$A:$CW,99,FALSE),"unknown")</f>
        <v>0</v>
      </c>
    </row>
    <row r="285" spans="1:50">
      <c r="A285">
        <v>18039482478</v>
      </c>
      <c r="E285" t="s">
        <v>19</v>
      </c>
      <c r="L285" t="s">
        <v>26</v>
      </c>
      <c r="M285" t="s">
        <v>27</v>
      </c>
      <c r="P285">
        <f t="shared" si="72"/>
        <v>3</v>
      </c>
      <c r="Q285">
        <f t="shared" si="73"/>
        <v>1</v>
      </c>
      <c r="R285"/>
      <c r="S285">
        <f t="shared" si="89"/>
        <v>0</v>
      </c>
      <c r="T285">
        <f t="shared" si="74"/>
        <v>0</v>
      </c>
      <c r="U285">
        <f t="shared" si="75"/>
        <v>0</v>
      </c>
      <c r="V285">
        <f t="shared" si="76"/>
        <v>1</v>
      </c>
      <c r="W285">
        <f t="shared" si="77"/>
        <v>0</v>
      </c>
      <c r="X285">
        <f t="shared" si="78"/>
        <v>0</v>
      </c>
      <c r="Y285">
        <f t="shared" si="79"/>
        <v>0</v>
      </c>
      <c r="Z285">
        <f t="shared" si="80"/>
        <v>0</v>
      </c>
      <c r="AA285">
        <f t="shared" si="81"/>
        <v>0</v>
      </c>
      <c r="AB285">
        <f t="shared" si="82"/>
        <v>0</v>
      </c>
      <c r="AC285">
        <f t="shared" si="83"/>
        <v>1</v>
      </c>
      <c r="AD285">
        <f t="shared" si="84"/>
        <v>1</v>
      </c>
      <c r="AE285">
        <f t="shared" si="85"/>
        <v>0</v>
      </c>
      <c r="AF285"/>
      <c r="AG285"/>
      <c r="AH285">
        <f t="shared" si="86"/>
        <v>3</v>
      </c>
      <c r="AI285">
        <f t="shared" si="87"/>
        <v>3</v>
      </c>
      <c r="AJ285" t="str">
        <f t="shared" si="88"/>
        <v>Correct</v>
      </c>
      <c r="AL285" s="96" t="str">
        <f>IFERROR(VLOOKUP(Table1[[#This Row],[RespondentID]],'All Data'!$A:$CO,87,FALSE),"unknown")</f>
        <v>Woman</v>
      </c>
      <c r="AM285" s="96" t="str">
        <f>IFERROR(VLOOKUP(Table1[[#This Row],[RespondentID]],'All Data'!$A:$CO,88,FALSE),"unknown")</f>
        <v>18-24 years</v>
      </c>
      <c r="AN285" s="96" t="str">
        <f>IFERROR(VLOOKUP(Table1[[#This Row],[RespondentID]],'All Data'!$A:$CO,89,FALSE),"unknown")</f>
        <v>Suffolk</v>
      </c>
      <c r="AO285" s="96" t="str">
        <f>IFERROR(VLOOKUP(Table1[[#This Row],[RespondentID]],'All Data'!$A:$CO,90,FALSE),"unknown")</f>
        <v>Shirley, 11967</v>
      </c>
      <c r="AP285" s="96" t="str">
        <f>IFERROR(VLOOKUP(Table1[[#This Row],[RespondentID]],'All Data'!$A:$CO,91,FALSE),"unknown")</f>
        <v>White</v>
      </c>
      <c r="AQ285" s="96" t="str">
        <f>IFERROR(VLOOKUP(Table1[[#This Row],[RespondentID]],'All Data'!$A:$CO,92,FALSE),"unknown")</f>
        <v>Not Hispanic or Latino</v>
      </c>
      <c r="AR285" s="96" t="str">
        <f>IFERROR(VLOOKUP(Table1[[#This Row],[RespondentID]],'All Data'!$A:$CO,93,FALSE),"unknown")</f>
        <v>English</v>
      </c>
      <c r="AS285" s="96" t="str">
        <f>IFERROR(VLOOKUP(Table1[[#This Row],[RespondentID]],'All Data'!$A:$CW,94,FALSE),"unknown")</f>
        <v>$20,000 to $34,999</v>
      </c>
      <c r="AT285" s="96" t="str">
        <f>IFERROR(VLOOKUP(Table1[[#This Row],[RespondentID]],'All Data'!$A:$CW,95,FALSE),"unknown")</f>
        <v>High school graduate</v>
      </c>
      <c r="AU285" s="96" t="str">
        <f>IFERROR(VLOOKUP(Table1[[#This Row],[RespondentID]],'All Data'!$A:$CW,96,FALSE),"unknown")</f>
        <v>Employed for wages</v>
      </c>
      <c r="AV285" s="96" t="str">
        <f>IFERROR(VLOOKUP(Table1[[#This Row],[RespondentID]],'All Data'!$A:$CW,97,FALSE),"unknown")</f>
        <v>Yes</v>
      </c>
      <c r="AW285" s="96" t="str">
        <f>IFERROR(VLOOKUP(Table1[[#This Row],[RespondentID]],'All Data'!$A:$CW,98,FALSE),"unknown")</f>
        <v>Medicare</v>
      </c>
      <c r="AX285" s="96">
        <f>IFERROR(VLOOKUP(Table1[[#This Row],[RespondentID]],'All Data'!$A:$CW,99,FALSE),"unknown")</f>
        <v>0</v>
      </c>
    </row>
    <row r="286" spans="1:50">
      <c r="A286">
        <v>18039482360</v>
      </c>
      <c r="J286" t="s">
        <v>24</v>
      </c>
      <c r="K286" t="s">
        <v>25</v>
      </c>
      <c r="P286">
        <f t="shared" si="72"/>
        <v>2</v>
      </c>
      <c r="Q286">
        <f t="shared" si="73"/>
        <v>1.5</v>
      </c>
      <c r="R286"/>
      <c r="S286">
        <f t="shared" si="89"/>
        <v>0</v>
      </c>
      <c r="T286">
        <f t="shared" si="74"/>
        <v>0</v>
      </c>
      <c r="U286">
        <f t="shared" si="75"/>
        <v>0</v>
      </c>
      <c r="V286">
        <f t="shared" si="76"/>
        <v>0</v>
      </c>
      <c r="W286">
        <f t="shared" si="77"/>
        <v>0</v>
      </c>
      <c r="X286">
        <f t="shared" si="78"/>
        <v>0</v>
      </c>
      <c r="Y286">
        <f t="shared" si="79"/>
        <v>0</v>
      </c>
      <c r="Z286">
        <f t="shared" si="80"/>
        <v>0</v>
      </c>
      <c r="AA286">
        <f t="shared" si="81"/>
        <v>1</v>
      </c>
      <c r="AB286">
        <f t="shared" si="82"/>
        <v>1</v>
      </c>
      <c r="AC286">
        <f t="shared" si="83"/>
        <v>0</v>
      </c>
      <c r="AD286">
        <f t="shared" si="84"/>
        <v>0</v>
      </c>
      <c r="AE286">
        <f t="shared" si="85"/>
        <v>0</v>
      </c>
      <c r="AF286"/>
      <c r="AG286"/>
      <c r="AH286">
        <f t="shared" si="86"/>
        <v>2</v>
      </c>
      <c r="AI286">
        <f t="shared" si="87"/>
        <v>2</v>
      </c>
      <c r="AJ286" t="str">
        <f t="shared" si="88"/>
        <v>Correct</v>
      </c>
      <c r="AL286" s="96" t="str">
        <f>IFERROR(VLOOKUP(Table1[[#This Row],[RespondentID]],'All Data'!$A:$CO,87,FALSE),"unknown")</f>
        <v>Woman</v>
      </c>
      <c r="AM286" s="96" t="str">
        <f>IFERROR(VLOOKUP(Table1[[#This Row],[RespondentID]],'All Data'!$A:$CO,88,FALSE),"unknown")</f>
        <v>18-24 years</v>
      </c>
      <c r="AN286" s="96" t="str">
        <f>IFERROR(VLOOKUP(Table1[[#This Row],[RespondentID]],'All Data'!$A:$CO,89,FALSE),"unknown")</f>
        <v>Suffolk</v>
      </c>
      <c r="AO286" s="96" t="str">
        <f>IFERROR(VLOOKUP(Table1[[#This Row],[RespondentID]],'All Data'!$A:$CO,90,FALSE),"unknown")</f>
        <v>Middle Island, 11953</v>
      </c>
      <c r="AP286" s="96" t="str">
        <f>IFERROR(VLOOKUP(Table1[[#This Row],[RespondentID]],'All Data'!$A:$CO,91,FALSE),"unknown")</f>
        <v>White</v>
      </c>
      <c r="AQ286" s="96" t="str">
        <f>IFERROR(VLOOKUP(Table1[[#This Row],[RespondentID]],'All Data'!$A:$CO,92,FALSE),"unknown")</f>
        <v>Not Hispanic or Latino</v>
      </c>
      <c r="AR286" s="96" t="str">
        <f>IFERROR(VLOOKUP(Table1[[#This Row],[RespondentID]],'All Data'!$A:$CO,93,FALSE),"unknown")</f>
        <v>English</v>
      </c>
      <c r="AS286" s="96" t="str">
        <f>IFERROR(VLOOKUP(Table1[[#This Row],[RespondentID]],'All Data'!$A:$CW,94,FALSE),"unknown")</f>
        <v>$50,000 to $74,999</v>
      </c>
      <c r="AT286" s="96" t="str">
        <f>IFERROR(VLOOKUP(Table1[[#This Row],[RespondentID]],'All Data'!$A:$CW,95,FALSE),"unknown")</f>
        <v>Some college</v>
      </c>
      <c r="AU286" s="96" t="str">
        <f>IFERROR(VLOOKUP(Table1[[#This Row],[RespondentID]],'All Data'!$A:$CW,96,FALSE),"unknown")</f>
        <v>Employed for wages</v>
      </c>
      <c r="AV286" s="96" t="str">
        <f>IFERROR(VLOOKUP(Table1[[#This Row],[RespondentID]],'All Data'!$A:$CW,97,FALSE),"unknown")</f>
        <v>No</v>
      </c>
      <c r="AW286" s="96" t="str">
        <f>IFERROR(VLOOKUP(Table1[[#This Row],[RespondentID]],'All Data'!$A:$CW,98,FALSE),"unknown")</f>
        <v>No Insurance</v>
      </c>
      <c r="AX286" s="96">
        <f>IFERROR(VLOOKUP(Table1[[#This Row],[RespondentID]],'All Data'!$A:$CW,99,FALSE),"unknown")</f>
        <v>0</v>
      </c>
    </row>
    <row r="287" spans="1:50">
      <c r="A287">
        <v>18039482257</v>
      </c>
      <c r="H287" t="s">
        <v>22</v>
      </c>
      <c r="K287" t="s">
        <v>25</v>
      </c>
      <c r="L287" t="s">
        <v>26</v>
      </c>
      <c r="P287">
        <f t="shared" si="72"/>
        <v>3</v>
      </c>
      <c r="Q287">
        <f t="shared" si="73"/>
        <v>1</v>
      </c>
      <c r="R287"/>
      <c r="S287">
        <f t="shared" si="89"/>
        <v>0</v>
      </c>
      <c r="T287">
        <f t="shared" si="74"/>
        <v>0</v>
      </c>
      <c r="U287">
        <f t="shared" si="75"/>
        <v>0</v>
      </c>
      <c r="V287">
        <f t="shared" si="76"/>
        <v>0</v>
      </c>
      <c r="W287">
        <f t="shared" si="77"/>
        <v>0</v>
      </c>
      <c r="X287">
        <f t="shared" si="78"/>
        <v>0</v>
      </c>
      <c r="Y287">
        <f t="shared" si="79"/>
        <v>1</v>
      </c>
      <c r="Z287">
        <f t="shared" si="80"/>
        <v>0</v>
      </c>
      <c r="AA287">
        <f t="shared" si="81"/>
        <v>0</v>
      </c>
      <c r="AB287">
        <f t="shared" si="82"/>
        <v>1</v>
      </c>
      <c r="AC287">
        <f t="shared" si="83"/>
        <v>1</v>
      </c>
      <c r="AD287">
        <f t="shared" si="84"/>
        <v>0</v>
      </c>
      <c r="AE287">
        <f t="shared" si="85"/>
        <v>0</v>
      </c>
      <c r="AF287"/>
      <c r="AG287"/>
      <c r="AH287">
        <f t="shared" si="86"/>
        <v>3</v>
      </c>
      <c r="AI287">
        <f t="shared" si="87"/>
        <v>3</v>
      </c>
      <c r="AJ287" t="str">
        <f t="shared" si="88"/>
        <v>Correct</v>
      </c>
      <c r="AL287" s="96" t="str">
        <f>IFERROR(VLOOKUP(Table1[[#This Row],[RespondentID]],'All Data'!$A:$CO,87,FALSE),"unknown")</f>
        <v>Woman</v>
      </c>
      <c r="AM287" s="96" t="str">
        <f>IFERROR(VLOOKUP(Table1[[#This Row],[RespondentID]],'All Data'!$A:$CO,88,FALSE),"unknown")</f>
        <v>55-64 years</v>
      </c>
      <c r="AN287" s="96" t="str">
        <f>IFERROR(VLOOKUP(Table1[[#This Row],[RespondentID]],'All Data'!$A:$CO,89,FALSE),"unknown")</f>
        <v>Suffolk</v>
      </c>
      <c r="AO287" s="96" t="str">
        <f>IFERROR(VLOOKUP(Table1[[#This Row],[RespondentID]],'All Data'!$A:$CO,90,FALSE),"unknown")</f>
        <v>Yaphank, 11980</v>
      </c>
      <c r="AP287" s="96" t="str">
        <f>IFERROR(VLOOKUP(Table1[[#This Row],[RespondentID]],'All Data'!$A:$CO,91,FALSE),"unknown")</f>
        <v>White</v>
      </c>
      <c r="AQ287" s="96" t="str">
        <f>IFERROR(VLOOKUP(Table1[[#This Row],[RespondentID]],'All Data'!$A:$CO,92,FALSE),"unknown")</f>
        <v>Not Hispanic or Latino</v>
      </c>
      <c r="AR287" s="96" t="str">
        <f>IFERROR(VLOOKUP(Table1[[#This Row],[RespondentID]],'All Data'!$A:$CO,93,FALSE),"unknown")</f>
        <v>English</v>
      </c>
      <c r="AS287" s="96" t="str">
        <f>IFERROR(VLOOKUP(Table1[[#This Row],[RespondentID]],'All Data'!$A:$CW,94,FALSE),"unknown")</f>
        <v>$75,000 to $125,000</v>
      </c>
      <c r="AT287" s="96" t="str">
        <f>IFERROR(VLOOKUP(Table1[[#This Row],[RespondentID]],'All Data'!$A:$CW,95,FALSE),"unknown")</f>
        <v>High school graduate</v>
      </c>
      <c r="AU287" s="96">
        <f>IFERROR(VLOOKUP(Table1[[#This Row],[RespondentID]],'All Data'!$A:$CW,96,FALSE),"unknown")</f>
        <v>0</v>
      </c>
      <c r="AV287" s="96" t="str">
        <f>IFERROR(VLOOKUP(Table1[[#This Row],[RespondentID]],'All Data'!$A:$CW,97,FALSE),"unknown")</f>
        <v>Yes</v>
      </c>
      <c r="AW287" s="96" t="str">
        <f>IFERROR(VLOOKUP(Table1[[#This Row],[RespondentID]],'All Data'!$A:$CW,98,FALSE),"unknown")</f>
        <v>Medicare</v>
      </c>
      <c r="AX287" s="96">
        <f>IFERROR(VLOOKUP(Table1[[#This Row],[RespondentID]],'All Data'!$A:$CW,99,FALSE),"unknown")</f>
        <v>0</v>
      </c>
    </row>
    <row r="288" spans="1:50">
      <c r="A288">
        <v>18039482140</v>
      </c>
      <c r="B288" t="s">
        <v>16</v>
      </c>
      <c r="F288" t="s">
        <v>20</v>
      </c>
      <c r="G288" t="s">
        <v>21</v>
      </c>
      <c r="P288">
        <f t="shared" si="72"/>
        <v>3</v>
      </c>
      <c r="Q288">
        <f t="shared" si="73"/>
        <v>1</v>
      </c>
      <c r="R288"/>
      <c r="S288">
        <f t="shared" si="89"/>
        <v>1</v>
      </c>
      <c r="T288">
        <f t="shared" si="74"/>
        <v>0</v>
      </c>
      <c r="U288">
        <f t="shared" si="75"/>
        <v>0</v>
      </c>
      <c r="V288">
        <f t="shared" si="76"/>
        <v>0</v>
      </c>
      <c r="W288">
        <f t="shared" si="77"/>
        <v>1</v>
      </c>
      <c r="X288">
        <f t="shared" si="78"/>
        <v>1</v>
      </c>
      <c r="Y288">
        <f t="shared" si="79"/>
        <v>0</v>
      </c>
      <c r="Z288">
        <f t="shared" si="80"/>
        <v>0</v>
      </c>
      <c r="AA288">
        <f t="shared" si="81"/>
        <v>0</v>
      </c>
      <c r="AB288">
        <f t="shared" si="82"/>
        <v>0</v>
      </c>
      <c r="AC288">
        <f t="shared" si="83"/>
        <v>0</v>
      </c>
      <c r="AD288">
        <f t="shared" si="84"/>
        <v>0</v>
      </c>
      <c r="AE288">
        <f t="shared" si="85"/>
        <v>0</v>
      </c>
      <c r="AF288"/>
      <c r="AG288"/>
      <c r="AH288">
        <f t="shared" si="86"/>
        <v>3</v>
      </c>
      <c r="AI288">
        <f t="shared" si="87"/>
        <v>3</v>
      </c>
      <c r="AJ288" t="str">
        <f t="shared" si="88"/>
        <v>Correct</v>
      </c>
      <c r="AL288" s="96" t="str">
        <f>IFERROR(VLOOKUP(Table1[[#This Row],[RespondentID]],'All Data'!$A:$CO,87,FALSE),"unknown")</f>
        <v>Man</v>
      </c>
      <c r="AM288" s="96" t="str">
        <f>IFERROR(VLOOKUP(Table1[[#This Row],[RespondentID]],'All Data'!$A:$CO,88,FALSE),"unknown")</f>
        <v>35-44 years</v>
      </c>
      <c r="AN288" s="96" t="str">
        <f>IFERROR(VLOOKUP(Table1[[#This Row],[RespondentID]],'All Data'!$A:$CO,89,FALSE),"unknown")</f>
        <v>Suffolk</v>
      </c>
      <c r="AO288" s="96" t="str">
        <f>IFERROR(VLOOKUP(Table1[[#This Row],[RespondentID]],'All Data'!$A:$CO,90,FALSE),"unknown")</f>
        <v>Middle Island, 11953</v>
      </c>
      <c r="AP288" s="96" t="str">
        <f>IFERROR(VLOOKUP(Table1[[#This Row],[RespondentID]],'All Data'!$A:$CO,91,FALSE),"unknown")</f>
        <v>White</v>
      </c>
      <c r="AQ288" s="96" t="str">
        <f>IFERROR(VLOOKUP(Table1[[#This Row],[RespondentID]],'All Data'!$A:$CO,92,FALSE),"unknown")</f>
        <v>Hispanic or Latino</v>
      </c>
      <c r="AR288" s="96" t="str">
        <f>IFERROR(VLOOKUP(Table1[[#This Row],[RespondentID]],'All Data'!$A:$CO,93,FALSE),"unknown")</f>
        <v>English, Spanish</v>
      </c>
      <c r="AS288" s="96" t="str">
        <f>IFERROR(VLOOKUP(Table1[[#This Row],[RespondentID]],'All Data'!$A:$CW,94,FALSE),"unknown")</f>
        <v>$75,000 to $125,000</v>
      </c>
      <c r="AT288" s="96" t="str">
        <f>IFERROR(VLOOKUP(Table1[[#This Row],[RespondentID]],'All Data'!$A:$CW,95,FALSE),"unknown")</f>
        <v>Graduate school</v>
      </c>
      <c r="AU288" s="96" t="str">
        <f>IFERROR(VLOOKUP(Table1[[#This Row],[RespondentID]],'All Data'!$A:$CW,96,FALSE),"unknown")</f>
        <v>Employed for wages</v>
      </c>
      <c r="AV288" s="96" t="str">
        <f>IFERROR(VLOOKUP(Table1[[#This Row],[RespondentID]],'All Data'!$A:$CW,97,FALSE),"unknown")</f>
        <v>Yes</v>
      </c>
      <c r="AW288" s="96" t="str">
        <f>IFERROR(VLOOKUP(Table1[[#This Row],[RespondentID]],'All Data'!$A:$CW,98,FALSE),"unknown")</f>
        <v>Medicare</v>
      </c>
      <c r="AX288" s="96">
        <f>IFERROR(VLOOKUP(Table1[[#This Row],[RespondentID]],'All Data'!$A:$CW,99,FALSE),"unknown")</f>
        <v>0</v>
      </c>
    </row>
    <row r="289" spans="1:50">
      <c r="A289">
        <v>18039482022</v>
      </c>
      <c r="E289" t="s">
        <v>19</v>
      </c>
      <c r="G289" t="s">
        <v>21</v>
      </c>
      <c r="N289" t="s">
        <v>28</v>
      </c>
      <c r="P289">
        <f t="shared" si="72"/>
        <v>3</v>
      </c>
      <c r="Q289">
        <f t="shared" si="73"/>
        <v>1</v>
      </c>
      <c r="R289"/>
      <c r="S289">
        <f t="shared" si="89"/>
        <v>0</v>
      </c>
      <c r="T289">
        <f t="shared" si="74"/>
        <v>0</v>
      </c>
      <c r="U289">
        <f t="shared" si="75"/>
        <v>0</v>
      </c>
      <c r="V289">
        <f t="shared" si="76"/>
        <v>1</v>
      </c>
      <c r="W289">
        <f t="shared" si="77"/>
        <v>0</v>
      </c>
      <c r="X289">
        <f t="shared" si="78"/>
        <v>1</v>
      </c>
      <c r="Y289">
        <f t="shared" si="79"/>
        <v>0</v>
      </c>
      <c r="Z289">
        <f t="shared" si="80"/>
        <v>0</v>
      </c>
      <c r="AA289">
        <f t="shared" si="81"/>
        <v>0</v>
      </c>
      <c r="AB289">
        <f t="shared" si="82"/>
        <v>0</v>
      </c>
      <c r="AC289">
        <f t="shared" si="83"/>
        <v>0</v>
      </c>
      <c r="AD289">
        <f t="shared" si="84"/>
        <v>0</v>
      </c>
      <c r="AE289">
        <f t="shared" si="85"/>
        <v>1</v>
      </c>
      <c r="AF289"/>
      <c r="AG289"/>
      <c r="AH289">
        <f t="shared" si="86"/>
        <v>3</v>
      </c>
      <c r="AI289">
        <f t="shared" si="87"/>
        <v>3</v>
      </c>
      <c r="AJ289" t="str">
        <f t="shared" si="88"/>
        <v>Correct</v>
      </c>
      <c r="AL289" s="96" t="str">
        <f>IFERROR(VLOOKUP(Table1[[#This Row],[RespondentID]],'All Data'!$A:$CO,87,FALSE),"unknown")</f>
        <v>Man</v>
      </c>
      <c r="AM289" s="96" t="str">
        <f>IFERROR(VLOOKUP(Table1[[#This Row],[RespondentID]],'All Data'!$A:$CO,88,FALSE),"unknown")</f>
        <v>45-54 years</v>
      </c>
      <c r="AN289" s="96" t="str">
        <f>IFERROR(VLOOKUP(Table1[[#This Row],[RespondentID]],'All Data'!$A:$CO,89,FALSE),"unknown")</f>
        <v>Suffolk</v>
      </c>
      <c r="AO289" s="96" t="str">
        <f>IFERROR(VLOOKUP(Table1[[#This Row],[RespondentID]],'All Data'!$A:$CO,90,FALSE),"unknown")</f>
        <v>Shirley, 11967</v>
      </c>
      <c r="AP289" s="96" t="str">
        <f>IFERROR(VLOOKUP(Table1[[#This Row],[RespondentID]],'All Data'!$A:$CO,91,FALSE),"unknown")</f>
        <v>White</v>
      </c>
      <c r="AQ289" s="96" t="str">
        <f>IFERROR(VLOOKUP(Table1[[#This Row],[RespondentID]],'All Data'!$A:$CO,92,FALSE),"unknown")</f>
        <v>Not Hispanic or Latino</v>
      </c>
      <c r="AR289" s="96" t="str">
        <f>IFERROR(VLOOKUP(Table1[[#This Row],[RespondentID]],'All Data'!$A:$CO,93,FALSE),"unknown")</f>
        <v>English</v>
      </c>
      <c r="AS289" s="96" t="str">
        <f>IFERROR(VLOOKUP(Table1[[#This Row],[RespondentID]],'All Data'!$A:$CW,94,FALSE),"unknown")</f>
        <v>$50,000 to $74,999</v>
      </c>
      <c r="AT289" s="96" t="str">
        <f>IFERROR(VLOOKUP(Table1[[#This Row],[RespondentID]],'All Data'!$A:$CW,95,FALSE),"unknown")</f>
        <v>High school graduate</v>
      </c>
      <c r="AU289" s="96" t="str">
        <f>IFERROR(VLOOKUP(Table1[[#This Row],[RespondentID]],'All Data'!$A:$CW,96,FALSE),"unknown")</f>
        <v>Employed for wages</v>
      </c>
      <c r="AV289" s="96" t="str">
        <f>IFERROR(VLOOKUP(Table1[[#This Row],[RespondentID]],'All Data'!$A:$CW,97,FALSE),"unknown")</f>
        <v>Yes</v>
      </c>
      <c r="AW289" s="96" t="str">
        <f>IFERROR(VLOOKUP(Table1[[#This Row],[RespondentID]],'All Data'!$A:$CW,98,FALSE),"unknown")</f>
        <v>Medicare</v>
      </c>
      <c r="AX289" s="96">
        <f>IFERROR(VLOOKUP(Table1[[#This Row],[RespondentID]],'All Data'!$A:$CW,99,FALSE),"unknown")</f>
        <v>0</v>
      </c>
    </row>
    <row r="290" spans="1:50">
      <c r="A290">
        <v>18039481853</v>
      </c>
      <c r="B290" t="s">
        <v>16</v>
      </c>
      <c r="C290" t="s">
        <v>17</v>
      </c>
      <c r="J290" t="s">
        <v>24</v>
      </c>
      <c r="P290">
        <f t="shared" si="72"/>
        <v>3</v>
      </c>
      <c r="Q290">
        <f t="shared" si="73"/>
        <v>1</v>
      </c>
      <c r="R290"/>
      <c r="S290">
        <f t="shared" si="89"/>
        <v>1</v>
      </c>
      <c r="T290">
        <f t="shared" si="74"/>
        <v>1</v>
      </c>
      <c r="U290">
        <f t="shared" si="75"/>
        <v>0</v>
      </c>
      <c r="V290">
        <f t="shared" si="76"/>
        <v>0</v>
      </c>
      <c r="W290">
        <f t="shared" si="77"/>
        <v>0</v>
      </c>
      <c r="X290">
        <f t="shared" si="78"/>
        <v>0</v>
      </c>
      <c r="Y290">
        <f t="shared" si="79"/>
        <v>0</v>
      </c>
      <c r="Z290">
        <f t="shared" si="80"/>
        <v>0</v>
      </c>
      <c r="AA290">
        <f t="shared" si="81"/>
        <v>1</v>
      </c>
      <c r="AB290">
        <f t="shared" si="82"/>
        <v>0</v>
      </c>
      <c r="AC290">
        <f t="shared" si="83"/>
        <v>0</v>
      </c>
      <c r="AD290">
        <f t="shared" si="84"/>
        <v>0</v>
      </c>
      <c r="AE290">
        <f t="shared" si="85"/>
        <v>0</v>
      </c>
      <c r="AF290"/>
      <c r="AG290"/>
      <c r="AH290">
        <f t="shared" si="86"/>
        <v>3</v>
      </c>
      <c r="AI290">
        <f t="shared" si="87"/>
        <v>3</v>
      </c>
      <c r="AJ290" t="str">
        <f t="shared" si="88"/>
        <v>Correct</v>
      </c>
      <c r="AL290" s="96" t="str">
        <f>IFERROR(VLOOKUP(Table1[[#This Row],[RespondentID]],'All Data'!$A:$CO,87,FALSE),"unknown")</f>
        <v>Woman</v>
      </c>
      <c r="AM290" s="96" t="str">
        <f>IFERROR(VLOOKUP(Table1[[#This Row],[RespondentID]],'All Data'!$A:$CO,88,FALSE),"unknown")</f>
        <v>18-24 years</v>
      </c>
      <c r="AN290" s="96" t="str">
        <f>IFERROR(VLOOKUP(Table1[[#This Row],[RespondentID]],'All Data'!$A:$CO,89,FALSE),"unknown")</f>
        <v>Suffolk</v>
      </c>
      <c r="AO290" s="96" t="str">
        <f>IFERROR(VLOOKUP(Table1[[#This Row],[RespondentID]],'All Data'!$A:$CO,90,FALSE),"unknown")</f>
        <v>Coram, 11727</v>
      </c>
      <c r="AP290" s="96" t="str">
        <f>IFERROR(VLOOKUP(Table1[[#This Row],[RespondentID]],'All Data'!$A:$CO,91,FALSE),"unknown")</f>
        <v>White</v>
      </c>
      <c r="AQ290" s="96" t="str">
        <f>IFERROR(VLOOKUP(Table1[[#This Row],[RespondentID]],'All Data'!$A:$CO,92,FALSE),"unknown")</f>
        <v>Not Hispanic or Latino</v>
      </c>
      <c r="AR290" s="96" t="str">
        <f>IFERROR(VLOOKUP(Table1[[#This Row],[RespondentID]],'All Data'!$A:$CO,93,FALSE),"unknown")</f>
        <v>English</v>
      </c>
      <c r="AS290" s="96">
        <f>IFERROR(VLOOKUP(Table1[[#This Row],[RespondentID]],'All Data'!$A:$CW,94,FALSE),"unknown")</f>
        <v>0</v>
      </c>
      <c r="AT290" s="96" t="str">
        <f>IFERROR(VLOOKUP(Table1[[#This Row],[RespondentID]],'All Data'!$A:$CW,95,FALSE),"unknown")</f>
        <v>College graduate</v>
      </c>
      <c r="AU290" s="96" t="str">
        <f>IFERROR(VLOOKUP(Table1[[#This Row],[RespondentID]],'All Data'!$A:$CW,96,FALSE),"unknown")</f>
        <v>Employed for wages</v>
      </c>
      <c r="AV290" s="96" t="str">
        <f>IFERROR(VLOOKUP(Table1[[#This Row],[RespondentID]],'All Data'!$A:$CW,97,FALSE),"unknown")</f>
        <v>Yes</v>
      </c>
      <c r="AW290" s="96" t="str">
        <f>IFERROR(VLOOKUP(Table1[[#This Row],[RespondentID]],'All Data'!$A:$CW,98,FALSE),"unknown")</f>
        <v>Private/Commercial</v>
      </c>
      <c r="AX290" s="96">
        <f>IFERROR(VLOOKUP(Table1[[#This Row],[RespondentID]],'All Data'!$A:$CW,99,FALSE),"unknown")</f>
        <v>0</v>
      </c>
    </row>
    <row r="291" spans="1:50">
      <c r="A291">
        <v>18039481753</v>
      </c>
      <c r="B291" t="s">
        <v>16</v>
      </c>
      <c r="C291" t="s">
        <v>17</v>
      </c>
      <c r="H291" t="s">
        <v>22</v>
      </c>
      <c r="P291">
        <f t="shared" si="72"/>
        <v>3</v>
      </c>
      <c r="Q291">
        <f t="shared" si="73"/>
        <v>1</v>
      </c>
      <c r="R291"/>
      <c r="S291">
        <f t="shared" si="89"/>
        <v>1</v>
      </c>
      <c r="T291">
        <f t="shared" si="74"/>
        <v>1</v>
      </c>
      <c r="U291">
        <f t="shared" si="75"/>
        <v>0</v>
      </c>
      <c r="V291">
        <f t="shared" si="76"/>
        <v>0</v>
      </c>
      <c r="W291">
        <f t="shared" si="77"/>
        <v>0</v>
      </c>
      <c r="X291">
        <f t="shared" si="78"/>
        <v>0</v>
      </c>
      <c r="Y291">
        <f t="shared" si="79"/>
        <v>1</v>
      </c>
      <c r="Z291">
        <f t="shared" si="80"/>
        <v>0</v>
      </c>
      <c r="AA291">
        <f t="shared" si="81"/>
        <v>0</v>
      </c>
      <c r="AB291">
        <f t="shared" si="82"/>
        <v>0</v>
      </c>
      <c r="AC291">
        <f t="shared" si="83"/>
        <v>0</v>
      </c>
      <c r="AD291">
        <f t="shared" si="84"/>
        <v>0</v>
      </c>
      <c r="AE291">
        <f t="shared" si="85"/>
        <v>0</v>
      </c>
      <c r="AF291"/>
      <c r="AG291"/>
      <c r="AH291">
        <f t="shared" si="86"/>
        <v>3</v>
      </c>
      <c r="AI291">
        <f t="shared" si="87"/>
        <v>3</v>
      </c>
      <c r="AJ291" t="str">
        <f t="shared" si="88"/>
        <v>Correct</v>
      </c>
      <c r="AL291" s="96" t="str">
        <f>IFERROR(VLOOKUP(Table1[[#This Row],[RespondentID]],'All Data'!$A:$CO,87,FALSE),"unknown")</f>
        <v>Man</v>
      </c>
      <c r="AM291" s="96" t="str">
        <f>IFERROR(VLOOKUP(Table1[[#This Row],[RespondentID]],'All Data'!$A:$CO,88,FALSE),"unknown")</f>
        <v>18-24 years</v>
      </c>
      <c r="AN291" s="96" t="str">
        <f>IFERROR(VLOOKUP(Table1[[#This Row],[RespondentID]],'All Data'!$A:$CO,89,FALSE),"unknown")</f>
        <v>Suffolk</v>
      </c>
      <c r="AO291" s="96" t="str">
        <f>IFERROR(VLOOKUP(Table1[[#This Row],[RespondentID]],'All Data'!$A:$CO,90,FALSE),"unknown")</f>
        <v>Coram, 11727</v>
      </c>
      <c r="AP291" s="96" t="str">
        <f>IFERROR(VLOOKUP(Table1[[#This Row],[RespondentID]],'All Data'!$A:$CO,91,FALSE),"unknown")</f>
        <v>Two or more races</v>
      </c>
      <c r="AQ291" s="96" t="str">
        <f>IFERROR(VLOOKUP(Table1[[#This Row],[RespondentID]],'All Data'!$A:$CO,92,FALSE),"unknown")</f>
        <v>Not Hispanic or Latino</v>
      </c>
      <c r="AR291" s="96" t="str">
        <f>IFERROR(VLOOKUP(Table1[[#This Row],[RespondentID]],'All Data'!$A:$CO,93,FALSE),"unknown")</f>
        <v>English</v>
      </c>
      <c r="AS291" s="96">
        <f>IFERROR(VLOOKUP(Table1[[#This Row],[RespondentID]],'All Data'!$A:$CW,94,FALSE),"unknown")</f>
        <v>0</v>
      </c>
      <c r="AT291" s="96" t="str">
        <f>IFERROR(VLOOKUP(Table1[[#This Row],[RespondentID]],'All Data'!$A:$CW,95,FALSE),"unknown")</f>
        <v>High school graduate</v>
      </c>
      <c r="AU291" s="96" t="str">
        <f>IFERROR(VLOOKUP(Table1[[#This Row],[RespondentID]],'All Data'!$A:$CW,96,FALSE),"unknown")</f>
        <v>Employed for wages</v>
      </c>
      <c r="AV291" s="96" t="str">
        <f>IFERROR(VLOOKUP(Table1[[#This Row],[RespondentID]],'All Data'!$A:$CW,97,FALSE),"unknown")</f>
        <v>Yes</v>
      </c>
      <c r="AW291" s="96" t="str">
        <f>IFERROR(VLOOKUP(Table1[[#This Row],[RespondentID]],'All Data'!$A:$CW,98,FALSE),"unknown")</f>
        <v>Private/Commercial</v>
      </c>
      <c r="AX291" s="96">
        <f>IFERROR(VLOOKUP(Table1[[#This Row],[RespondentID]],'All Data'!$A:$CW,99,FALSE),"unknown")</f>
        <v>0</v>
      </c>
    </row>
    <row r="292" spans="1:50">
      <c r="A292">
        <v>18039481588</v>
      </c>
      <c r="B292" t="s">
        <v>16</v>
      </c>
      <c r="D292" t="s">
        <v>18</v>
      </c>
      <c r="N292" t="s">
        <v>28</v>
      </c>
      <c r="P292">
        <f t="shared" si="72"/>
        <v>3</v>
      </c>
      <c r="Q292">
        <f t="shared" si="73"/>
        <v>1</v>
      </c>
      <c r="R292"/>
      <c r="S292">
        <f t="shared" si="89"/>
        <v>1</v>
      </c>
      <c r="T292">
        <f t="shared" si="74"/>
        <v>0</v>
      </c>
      <c r="U292">
        <f t="shared" si="75"/>
        <v>1</v>
      </c>
      <c r="V292">
        <f t="shared" si="76"/>
        <v>0</v>
      </c>
      <c r="W292">
        <f t="shared" si="77"/>
        <v>0</v>
      </c>
      <c r="X292">
        <f t="shared" si="78"/>
        <v>0</v>
      </c>
      <c r="Y292">
        <f t="shared" si="79"/>
        <v>0</v>
      </c>
      <c r="Z292">
        <f t="shared" si="80"/>
        <v>0</v>
      </c>
      <c r="AA292">
        <f t="shared" si="81"/>
        <v>0</v>
      </c>
      <c r="AB292">
        <f t="shared" si="82"/>
        <v>0</v>
      </c>
      <c r="AC292">
        <f t="shared" si="83"/>
        <v>0</v>
      </c>
      <c r="AD292">
        <f t="shared" si="84"/>
        <v>0</v>
      </c>
      <c r="AE292">
        <f t="shared" si="85"/>
        <v>1</v>
      </c>
      <c r="AF292"/>
      <c r="AG292"/>
      <c r="AH292">
        <f t="shared" si="86"/>
        <v>3</v>
      </c>
      <c r="AI292">
        <f t="shared" si="87"/>
        <v>3</v>
      </c>
      <c r="AJ292" t="str">
        <f t="shared" si="88"/>
        <v>Correct</v>
      </c>
      <c r="AL292" s="96" t="str">
        <f>IFERROR(VLOOKUP(Table1[[#This Row],[RespondentID]],'All Data'!$A:$CO,87,FALSE),"unknown")</f>
        <v>Man</v>
      </c>
      <c r="AM292" s="96" t="str">
        <f>IFERROR(VLOOKUP(Table1[[#This Row],[RespondentID]],'All Data'!$A:$CO,88,FALSE),"unknown")</f>
        <v>35-44 years</v>
      </c>
      <c r="AN292" s="96" t="str">
        <f>IFERROR(VLOOKUP(Table1[[#This Row],[RespondentID]],'All Data'!$A:$CO,89,FALSE),"unknown")</f>
        <v>Suffolk</v>
      </c>
      <c r="AO292" s="96" t="str">
        <f>IFERROR(VLOOKUP(Table1[[#This Row],[RespondentID]],'All Data'!$A:$CO,90,FALSE),"unknown")</f>
        <v>Brookhaven, 11719</v>
      </c>
      <c r="AP292" s="96" t="str">
        <f>IFERROR(VLOOKUP(Table1[[#This Row],[RespondentID]],'All Data'!$A:$CO,91,FALSE),"unknown")</f>
        <v>White</v>
      </c>
      <c r="AQ292" s="96" t="str">
        <f>IFERROR(VLOOKUP(Table1[[#This Row],[RespondentID]],'All Data'!$A:$CO,92,FALSE),"unknown")</f>
        <v>Not Hispanic or Latino</v>
      </c>
      <c r="AR292" s="96" t="str">
        <f>IFERROR(VLOOKUP(Table1[[#This Row],[RespondentID]],'All Data'!$A:$CO,93,FALSE),"unknown")</f>
        <v>English</v>
      </c>
      <c r="AS292" s="96">
        <f>IFERROR(VLOOKUP(Table1[[#This Row],[RespondentID]],'All Data'!$A:$CW,94,FALSE),"unknown")</f>
        <v>0</v>
      </c>
      <c r="AT292" s="96" t="str">
        <f>IFERROR(VLOOKUP(Table1[[#This Row],[RespondentID]],'All Data'!$A:$CW,95,FALSE),"unknown")</f>
        <v>Graduate school</v>
      </c>
      <c r="AU292" s="96" t="str">
        <f>IFERROR(VLOOKUP(Table1[[#This Row],[RespondentID]],'All Data'!$A:$CW,96,FALSE),"unknown")</f>
        <v>Employed for wages</v>
      </c>
      <c r="AV292" s="96" t="str">
        <f>IFERROR(VLOOKUP(Table1[[#This Row],[RespondentID]],'All Data'!$A:$CW,97,FALSE),"unknown")</f>
        <v>Yes</v>
      </c>
      <c r="AW292" s="96" t="str">
        <f>IFERROR(VLOOKUP(Table1[[#This Row],[RespondentID]],'All Data'!$A:$CW,98,FALSE),"unknown")</f>
        <v>Private/Commercial</v>
      </c>
      <c r="AX292" s="96">
        <f>IFERROR(VLOOKUP(Table1[[#This Row],[RespondentID]],'All Data'!$A:$CW,99,FALSE),"unknown")</f>
        <v>0</v>
      </c>
    </row>
    <row r="293" spans="1:50">
      <c r="A293">
        <v>18039481470</v>
      </c>
      <c r="B293" t="s">
        <v>16</v>
      </c>
      <c r="I293" t="s">
        <v>23</v>
      </c>
      <c r="K293" t="s">
        <v>25</v>
      </c>
      <c r="P293">
        <f t="shared" si="72"/>
        <v>3</v>
      </c>
      <c r="Q293">
        <f t="shared" si="73"/>
        <v>1</v>
      </c>
      <c r="R293"/>
      <c r="S293">
        <f t="shared" si="89"/>
        <v>1</v>
      </c>
      <c r="T293">
        <f t="shared" si="74"/>
        <v>0</v>
      </c>
      <c r="U293">
        <f t="shared" si="75"/>
        <v>0</v>
      </c>
      <c r="V293">
        <f t="shared" si="76"/>
        <v>0</v>
      </c>
      <c r="W293">
        <f t="shared" si="77"/>
        <v>0</v>
      </c>
      <c r="X293">
        <f t="shared" si="78"/>
        <v>0</v>
      </c>
      <c r="Y293">
        <f t="shared" si="79"/>
        <v>0</v>
      </c>
      <c r="Z293">
        <f t="shared" si="80"/>
        <v>1</v>
      </c>
      <c r="AA293">
        <f t="shared" si="81"/>
        <v>0</v>
      </c>
      <c r="AB293">
        <f t="shared" si="82"/>
        <v>1</v>
      </c>
      <c r="AC293">
        <f t="shared" si="83"/>
        <v>0</v>
      </c>
      <c r="AD293">
        <f t="shared" si="84"/>
        <v>0</v>
      </c>
      <c r="AE293">
        <f t="shared" si="85"/>
        <v>0</v>
      </c>
      <c r="AF293"/>
      <c r="AG293"/>
      <c r="AH293">
        <f t="shared" si="86"/>
        <v>3</v>
      </c>
      <c r="AI293">
        <f t="shared" si="87"/>
        <v>3</v>
      </c>
      <c r="AJ293" t="str">
        <f t="shared" si="88"/>
        <v>Correct</v>
      </c>
      <c r="AL293" s="96" t="str">
        <f>IFERROR(VLOOKUP(Table1[[#This Row],[RespondentID]],'All Data'!$A:$CO,87,FALSE),"unknown")</f>
        <v>Prefer not to respond</v>
      </c>
      <c r="AM293" s="96" t="str">
        <f>IFERROR(VLOOKUP(Table1[[#This Row],[RespondentID]],'All Data'!$A:$CO,88,FALSE),"unknown")</f>
        <v>18-24 years</v>
      </c>
      <c r="AN293" s="96" t="str">
        <f>IFERROR(VLOOKUP(Table1[[#This Row],[RespondentID]],'All Data'!$A:$CO,89,FALSE),"unknown")</f>
        <v>Suffolk</v>
      </c>
      <c r="AO293" s="96" t="str">
        <f>IFERROR(VLOOKUP(Table1[[#This Row],[RespondentID]],'All Data'!$A:$CO,90,FALSE),"unknown")</f>
        <v>Coram, 11727</v>
      </c>
      <c r="AP293" s="96" t="str">
        <f>IFERROR(VLOOKUP(Table1[[#This Row],[RespondentID]],'All Data'!$A:$CO,91,FALSE),"unknown")</f>
        <v>White</v>
      </c>
      <c r="AQ293" s="96" t="str">
        <f>IFERROR(VLOOKUP(Table1[[#This Row],[RespondentID]],'All Data'!$A:$CO,92,FALSE),"unknown")</f>
        <v>Hispanic or Latino</v>
      </c>
      <c r="AR293" s="96" t="str">
        <f>IFERROR(VLOOKUP(Table1[[#This Row],[RespondentID]],'All Data'!$A:$CO,93,FALSE),"unknown")</f>
        <v>English</v>
      </c>
      <c r="AS293" s="96">
        <f>IFERROR(VLOOKUP(Table1[[#This Row],[RespondentID]],'All Data'!$A:$CW,94,FALSE),"unknown")</f>
        <v>0</v>
      </c>
      <c r="AT293" s="96" t="str">
        <f>IFERROR(VLOOKUP(Table1[[#This Row],[RespondentID]],'All Data'!$A:$CW,95,FALSE),"unknown")</f>
        <v>Some college</v>
      </c>
      <c r="AU293" s="96" t="str">
        <f>IFERROR(VLOOKUP(Table1[[#This Row],[RespondentID]],'All Data'!$A:$CW,96,FALSE),"unknown")</f>
        <v>Student</v>
      </c>
      <c r="AV293" s="96" t="str">
        <f>IFERROR(VLOOKUP(Table1[[#This Row],[RespondentID]],'All Data'!$A:$CW,97,FALSE),"unknown")</f>
        <v>Yes</v>
      </c>
      <c r="AW293" s="96" t="str">
        <f>IFERROR(VLOOKUP(Table1[[#This Row],[RespondentID]],'All Data'!$A:$CW,98,FALSE),"unknown")</f>
        <v>Private/Commercial</v>
      </c>
      <c r="AX293" s="96">
        <f>IFERROR(VLOOKUP(Table1[[#This Row],[RespondentID]],'All Data'!$A:$CW,99,FALSE),"unknown")</f>
        <v>0</v>
      </c>
    </row>
    <row r="294" spans="1:50">
      <c r="A294">
        <v>18039481338</v>
      </c>
      <c r="B294" t="s">
        <v>16</v>
      </c>
      <c r="C294" t="s">
        <v>17</v>
      </c>
      <c r="P294">
        <f t="shared" si="72"/>
        <v>2</v>
      </c>
      <c r="Q294">
        <f t="shared" si="73"/>
        <v>1.5</v>
      </c>
      <c r="R294"/>
      <c r="S294">
        <f t="shared" si="89"/>
        <v>1</v>
      </c>
      <c r="T294">
        <f t="shared" si="74"/>
        <v>1</v>
      </c>
      <c r="U294">
        <f t="shared" si="75"/>
        <v>0</v>
      </c>
      <c r="V294">
        <f t="shared" si="76"/>
        <v>0</v>
      </c>
      <c r="W294">
        <f t="shared" si="77"/>
        <v>0</v>
      </c>
      <c r="X294">
        <f t="shared" si="78"/>
        <v>0</v>
      </c>
      <c r="Y294">
        <f t="shared" si="79"/>
        <v>0</v>
      </c>
      <c r="Z294">
        <f t="shared" si="80"/>
        <v>0</v>
      </c>
      <c r="AA294">
        <f t="shared" si="81"/>
        <v>0</v>
      </c>
      <c r="AB294">
        <f t="shared" si="82"/>
        <v>0</v>
      </c>
      <c r="AC294">
        <f t="shared" si="83"/>
        <v>0</v>
      </c>
      <c r="AD294">
        <f t="shared" si="84"/>
        <v>0</v>
      </c>
      <c r="AE294">
        <f t="shared" si="85"/>
        <v>0</v>
      </c>
      <c r="AF294"/>
      <c r="AG294"/>
      <c r="AH294">
        <f t="shared" si="86"/>
        <v>2</v>
      </c>
      <c r="AI294">
        <f t="shared" si="87"/>
        <v>2</v>
      </c>
      <c r="AJ294" t="str">
        <f t="shared" si="88"/>
        <v>Correct</v>
      </c>
      <c r="AL294" s="96">
        <f>IFERROR(VLOOKUP(Table1[[#This Row],[RespondentID]],'All Data'!$A:$CO,87,FALSE),"unknown")</f>
        <v>0</v>
      </c>
      <c r="AM294" s="96" t="str">
        <f>IFERROR(VLOOKUP(Table1[[#This Row],[RespondentID]],'All Data'!$A:$CO,88,FALSE),"unknown")</f>
        <v>65+ years</v>
      </c>
      <c r="AN294" s="96" t="str">
        <f>IFERROR(VLOOKUP(Table1[[#This Row],[RespondentID]],'All Data'!$A:$CO,89,FALSE),"unknown")</f>
        <v>Suffolk</v>
      </c>
      <c r="AO294" s="96" t="str">
        <f>IFERROR(VLOOKUP(Table1[[#This Row],[RespondentID]],'All Data'!$A:$CO,90,FALSE),"unknown")</f>
        <v>Coram, 11727</v>
      </c>
      <c r="AP294" s="96" t="str">
        <f>IFERROR(VLOOKUP(Table1[[#This Row],[RespondentID]],'All Data'!$A:$CO,91,FALSE),"unknown")</f>
        <v>White</v>
      </c>
      <c r="AQ294" s="96" t="str">
        <f>IFERROR(VLOOKUP(Table1[[#This Row],[RespondentID]],'All Data'!$A:$CO,92,FALSE),"unknown")</f>
        <v>Not Hispanic or Latino</v>
      </c>
      <c r="AR294" s="96" t="str">
        <f>IFERROR(VLOOKUP(Table1[[#This Row],[RespondentID]],'All Data'!$A:$CO,93,FALSE),"unknown")</f>
        <v>English</v>
      </c>
      <c r="AS294" s="96">
        <f>IFERROR(VLOOKUP(Table1[[#This Row],[RespondentID]],'All Data'!$A:$CW,94,FALSE),"unknown")</f>
        <v>0</v>
      </c>
      <c r="AT294" s="96" t="str">
        <f>IFERROR(VLOOKUP(Table1[[#This Row],[RespondentID]],'All Data'!$A:$CW,95,FALSE),"unknown")</f>
        <v>Some college</v>
      </c>
      <c r="AU294" s="96" t="str">
        <f>IFERROR(VLOOKUP(Table1[[#This Row],[RespondentID]],'All Data'!$A:$CW,96,FALSE),"unknown")</f>
        <v>Retired</v>
      </c>
      <c r="AV294" s="96" t="str">
        <f>IFERROR(VLOOKUP(Table1[[#This Row],[RespondentID]],'All Data'!$A:$CW,97,FALSE),"unknown")</f>
        <v>Yes</v>
      </c>
      <c r="AW294" s="96" t="str">
        <f>IFERROR(VLOOKUP(Table1[[#This Row],[RespondentID]],'All Data'!$A:$CW,98,FALSE),"unknown")</f>
        <v>Medicare, Private/Commercial</v>
      </c>
      <c r="AX294" s="96">
        <f>IFERROR(VLOOKUP(Table1[[#This Row],[RespondentID]],'All Data'!$A:$CW,99,FALSE),"unknown")</f>
        <v>0</v>
      </c>
    </row>
    <row r="295" spans="1:50">
      <c r="A295">
        <v>18039481241</v>
      </c>
      <c r="I295" t="s">
        <v>23</v>
      </c>
      <c r="L295" t="s">
        <v>26</v>
      </c>
      <c r="M295" t="s">
        <v>27</v>
      </c>
      <c r="P295">
        <f t="shared" si="72"/>
        <v>3</v>
      </c>
      <c r="Q295">
        <f t="shared" si="73"/>
        <v>1</v>
      </c>
      <c r="R295"/>
      <c r="S295">
        <f t="shared" si="89"/>
        <v>0</v>
      </c>
      <c r="T295">
        <f t="shared" si="74"/>
        <v>0</v>
      </c>
      <c r="U295">
        <f t="shared" si="75"/>
        <v>0</v>
      </c>
      <c r="V295">
        <f t="shared" si="76"/>
        <v>0</v>
      </c>
      <c r="W295">
        <f t="shared" si="77"/>
        <v>0</v>
      </c>
      <c r="X295">
        <f t="shared" si="78"/>
        <v>0</v>
      </c>
      <c r="Y295">
        <f t="shared" si="79"/>
        <v>0</v>
      </c>
      <c r="Z295">
        <f t="shared" si="80"/>
        <v>1</v>
      </c>
      <c r="AA295">
        <f t="shared" si="81"/>
        <v>0</v>
      </c>
      <c r="AB295">
        <f t="shared" si="82"/>
        <v>0</v>
      </c>
      <c r="AC295">
        <f t="shared" si="83"/>
        <v>1</v>
      </c>
      <c r="AD295">
        <f t="shared" si="84"/>
        <v>1</v>
      </c>
      <c r="AE295">
        <f t="shared" si="85"/>
        <v>0</v>
      </c>
      <c r="AF295"/>
      <c r="AG295"/>
      <c r="AH295">
        <f t="shared" si="86"/>
        <v>3</v>
      </c>
      <c r="AI295">
        <f t="shared" si="87"/>
        <v>3</v>
      </c>
      <c r="AJ295" t="str">
        <f t="shared" si="88"/>
        <v>Correct</v>
      </c>
      <c r="AL295" s="96" t="str">
        <f>IFERROR(VLOOKUP(Table1[[#This Row],[RespondentID]],'All Data'!$A:$CO,87,FALSE),"unknown")</f>
        <v>Man</v>
      </c>
      <c r="AM295" s="96" t="str">
        <f>IFERROR(VLOOKUP(Table1[[#This Row],[RespondentID]],'All Data'!$A:$CO,88,FALSE),"unknown")</f>
        <v>45-54 years</v>
      </c>
      <c r="AN295" s="96" t="str">
        <f>IFERROR(VLOOKUP(Table1[[#This Row],[RespondentID]],'All Data'!$A:$CO,89,FALSE),"unknown")</f>
        <v>Suffolk</v>
      </c>
      <c r="AO295" s="96" t="str">
        <f>IFERROR(VLOOKUP(Table1[[#This Row],[RespondentID]],'All Data'!$A:$CO,90,FALSE),"unknown")</f>
        <v>Coram, 11727</v>
      </c>
      <c r="AP295" s="96" t="str">
        <f>IFERROR(VLOOKUP(Table1[[#This Row],[RespondentID]],'All Data'!$A:$CO,91,FALSE),"unknown")</f>
        <v>White</v>
      </c>
      <c r="AQ295" s="96" t="str">
        <f>IFERROR(VLOOKUP(Table1[[#This Row],[RespondentID]],'All Data'!$A:$CO,92,FALSE),"unknown")</f>
        <v>Not Hispanic or Latino</v>
      </c>
      <c r="AR295" s="96" t="str">
        <f>IFERROR(VLOOKUP(Table1[[#This Row],[RespondentID]],'All Data'!$A:$CO,93,FALSE),"unknown")</f>
        <v>English</v>
      </c>
      <c r="AS295" s="96">
        <f>IFERROR(VLOOKUP(Table1[[#This Row],[RespondentID]],'All Data'!$A:$CW,94,FALSE),"unknown")</f>
        <v>0</v>
      </c>
      <c r="AT295" s="96" t="str">
        <f>IFERROR(VLOOKUP(Table1[[#This Row],[RespondentID]],'All Data'!$A:$CW,95,FALSE),"unknown")</f>
        <v>High school graduate</v>
      </c>
      <c r="AU295" s="96">
        <f>IFERROR(VLOOKUP(Table1[[#This Row],[RespondentID]],'All Data'!$A:$CW,96,FALSE),"unknown")</f>
        <v>0</v>
      </c>
      <c r="AV295" s="96" t="str">
        <f>IFERROR(VLOOKUP(Table1[[#This Row],[RespondentID]],'All Data'!$A:$CW,97,FALSE),"unknown")</f>
        <v>Yes</v>
      </c>
      <c r="AW295" s="96" t="str">
        <f>IFERROR(VLOOKUP(Table1[[#This Row],[RespondentID]],'All Data'!$A:$CW,98,FALSE),"unknown")</f>
        <v>Medicaid</v>
      </c>
      <c r="AX295" s="96">
        <f>IFERROR(VLOOKUP(Table1[[#This Row],[RespondentID]],'All Data'!$A:$CW,99,FALSE),"unknown")</f>
        <v>0</v>
      </c>
    </row>
    <row r="296" spans="1:50">
      <c r="A296">
        <v>18039481118</v>
      </c>
      <c r="E296" t="s">
        <v>19</v>
      </c>
      <c r="K296" t="s">
        <v>25</v>
      </c>
      <c r="L296" t="s">
        <v>26</v>
      </c>
      <c r="P296">
        <f t="shared" si="72"/>
        <v>3</v>
      </c>
      <c r="Q296">
        <f t="shared" si="73"/>
        <v>1</v>
      </c>
      <c r="R296"/>
      <c r="S296">
        <f t="shared" si="89"/>
        <v>0</v>
      </c>
      <c r="T296">
        <f t="shared" si="74"/>
        <v>0</v>
      </c>
      <c r="U296">
        <f t="shared" si="75"/>
        <v>0</v>
      </c>
      <c r="V296">
        <f t="shared" si="76"/>
        <v>1</v>
      </c>
      <c r="W296">
        <f t="shared" si="77"/>
        <v>0</v>
      </c>
      <c r="X296">
        <f t="shared" si="78"/>
        <v>0</v>
      </c>
      <c r="Y296">
        <f t="shared" si="79"/>
        <v>0</v>
      </c>
      <c r="Z296">
        <f t="shared" si="80"/>
        <v>0</v>
      </c>
      <c r="AA296">
        <f t="shared" si="81"/>
        <v>0</v>
      </c>
      <c r="AB296">
        <f t="shared" si="82"/>
        <v>1</v>
      </c>
      <c r="AC296">
        <f t="shared" si="83"/>
        <v>1</v>
      </c>
      <c r="AD296">
        <f t="shared" si="84"/>
        <v>0</v>
      </c>
      <c r="AE296">
        <f t="shared" si="85"/>
        <v>0</v>
      </c>
      <c r="AF296"/>
      <c r="AG296"/>
      <c r="AH296">
        <f t="shared" si="86"/>
        <v>3</v>
      </c>
      <c r="AI296">
        <f t="shared" si="87"/>
        <v>3</v>
      </c>
      <c r="AJ296" t="str">
        <f t="shared" si="88"/>
        <v>Correct</v>
      </c>
      <c r="AL296" s="96" t="str">
        <f>IFERROR(VLOOKUP(Table1[[#This Row],[RespondentID]],'All Data'!$A:$CO,87,FALSE),"unknown")</f>
        <v>Woman</v>
      </c>
      <c r="AM296" s="96" t="str">
        <f>IFERROR(VLOOKUP(Table1[[#This Row],[RespondentID]],'All Data'!$A:$CO,88,FALSE),"unknown")</f>
        <v>45-54 years</v>
      </c>
      <c r="AN296" s="96" t="str">
        <f>IFERROR(VLOOKUP(Table1[[#This Row],[RespondentID]],'All Data'!$A:$CO,89,FALSE),"unknown")</f>
        <v>Suffolk</v>
      </c>
      <c r="AO296" s="96" t="str">
        <f>IFERROR(VLOOKUP(Table1[[#This Row],[RespondentID]],'All Data'!$A:$CO,90,FALSE),"unknown")</f>
        <v>Coram, 11727</v>
      </c>
      <c r="AP296" s="96" t="str">
        <f>IFERROR(VLOOKUP(Table1[[#This Row],[RespondentID]],'All Data'!$A:$CO,91,FALSE),"unknown")</f>
        <v>White</v>
      </c>
      <c r="AQ296" s="96" t="str">
        <f>IFERROR(VLOOKUP(Table1[[#This Row],[RespondentID]],'All Data'!$A:$CO,92,FALSE),"unknown")</f>
        <v>Not Hispanic or Latino</v>
      </c>
      <c r="AR296" s="96" t="str">
        <f>IFERROR(VLOOKUP(Table1[[#This Row],[RespondentID]],'All Data'!$A:$CO,93,FALSE),"unknown")</f>
        <v>English</v>
      </c>
      <c r="AS296" s="96">
        <f>IFERROR(VLOOKUP(Table1[[#This Row],[RespondentID]],'All Data'!$A:$CW,94,FALSE),"unknown")</f>
        <v>0</v>
      </c>
      <c r="AT296" s="96" t="str">
        <f>IFERROR(VLOOKUP(Table1[[#This Row],[RespondentID]],'All Data'!$A:$CW,95,FALSE),"unknown")</f>
        <v>College graduate</v>
      </c>
      <c r="AU296" s="96" t="str">
        <f>IFERROR(VLOOKUP(Table1[[#This Row],[RespondentID]],'All Data'!$A:$CW,96,FALSE),"unknown")</f>
        <v>Employed for wages</v>
      </c>
      <c r="AV296" s="96" t="str">
        <f>IFERROR(VLOOKUP(Table1[[#This Row],[RespondentID]],'All Data'!$A:$CW,97,FALSE),"unknown")</f>
        <v>Yes</v>
      </c>
      <c r="AW296" s="96" t="str">
        <f>IFERROR(VLOOKUP(Table1[[#This Row],[RespondentID]],'All Data'!$A:$CW,98,FALSE),"unknown")</f>
        <v>Medicaid</v>
      </c>
      <c r="AX296" s="96">
        <f>IFERROR(VLOOKUP(Table1[[#This Row],[RespondentID]],'All Data'!$A:$CW,99,FALSE),"unknown")</f>
        <v>0</v>
      </c>
    </row>
    <row r="297" spans="1:50">
      <c r="A297">
        <v>18039480992</v>
      </c>
      <c r="C297" t="s">
        <v>17</v>
      </c>
      <c r="E297" t="s">
        <v>19</v>
      </c>
      <c r="L297" t="s">
        <v>26</v>
      </c>
      <c r="P297">
        <f t="shared" si="72"/>
        <v>3</v>
      </c>
      <c r="Q297">
        <f t="shared" si="73"/>
        <v>1</v>
      </c>
      <c r="R297"/>
      <c r="S297">
        <f t="shared" si="89"/>
        <v>0</v>
      </c>
      <c r="T297">
        <f t="shared" si="74"/>
        <v>1</v>
      </c>
      <c r="U297">
        <f t="shared" si="75"/>
        <v>0</v>
      </c>
      <c r="V297">
        <f t="shared" si="76"/>
        <v>1</v>
      </c>
      <c r="W297">
        <f t="shared" si="77"/>
        <v>0</v>
      </c>
      <c r="X297">
        <f t="shared" si="78"/>
        <v>0</v>
      </c>
      <c r="Y297">
        <f t="shared" si="79"/>
        <v>0</v>
      </c>
      <c r="Z297">
        <f t="shared" si="80"/>
        <v>0</v>
      </c>
      <c r="AA297">
        <f t="shared" si="81"/>
        <v>0</v>
      </c>
      <c r="AB297">
        <f t="shared" si="82"/>
        <v>0</v>
      </c>
      <c r="AC297">
        <f t="shared" si="83"/>
        <v>1</v>
      </c>
      <c r="AD297">
        <f t="shared" si="84"/>
        <v>0</v>
      </c>
      <c r="AE297">
        <f t="shared" si="85"/>
        <v>0</v>
      </c>
      <c r="AF297"/>
      <c r="AG297"/>
      <c r="AH297">
        <f t="shared" si="86"/>
        <v>3</v>
      </c>
      <c r="AI297">
        <f t="shared" si="87"/>
        <v>3</v>
      </c>
      <c r="AJ297" t="str">
        <f t="shared" si="88"/>
        <v>Correct</v>
      </c>
      <c r="AL297" s="96" t="str">
        <f>IFERROR(VLOOKUP(Table1[[#This Row],[RespondentID]],'All Data'!$A:$CO,87,FALSE),"unknown")</f>
        <v>Woman</v>
      </c>
      <c r="AM297" s="96" t="str">
        <f>IFERROR(VLOOKUP(Table1[[#This Row],[RespondentID]],'All Data'!$A:$CO,88,FALSE),"unknown")</f>
        <v>45-54 years</v>
      </c>
      <c r="AN297" s="96" t="str">
        <f>IFERROR(VLOOKUP(Table1[[#This Row],[RespondentID]],'All Data'!$A:$CO,89,FALSE),"unknown")</f>
        <v>Suffolk</v>
      </c>
      <c r="AO297" s="96" t="str">
        <f>IFERROR(VLOOKUP(Table1[[#This Row],[RespondentID]],'All Data'!$A:$CO,90,FALSE),"unknown")</f>
        <v>East Setauket, 11733</v>
      </c>
      <c r="AP297" s="96" t="str">
        <f>IFERROR(VLOOKUP(Table1[[#This Row],[RespondentID]],'All Data'!$A:$CO,91,FALSE),"unknown")</f>
        <v>White</v>
      </c>
      <c r="AQ297" s="96" t="str">
        <f>IFERROR(VLOOKUP(Table1[[#This Row],[RespondentID]],'All Data'!$A:$CO,92,FALSE),"unknown")</f>
        <v>Not Hispanic or Latino</v>
      </c>
      <c r="AR297" s="96" t="str">
        <f>IFERROR(VLOOKUP(Table1[[#This Row],[RespondentID]],'All Data'!$A:$CO,93,FALSE),"unknown")</f>
        <v>English, Italian</v>
      </c>
      <c r="AS297" s="96">
        <f>IFERROR(VLOOKUP(Table1[[#This Row],[RespondentID]],'All Data'!$A:$CW,94,FALSE),"unknown")</f>
        <v>0</v>
      </c>
      <c r="AT297" s="96" t="str">
        <f>IFERROR(VLOOKUP(Table1[[#This Row],[RespondentID]],'All Data'!$A:$CW,95,FALSE),"unknown")</f>
        <v>Graduate school</v>
      </c>
      <c r="AU297" s="96" t="str">
        <f>IFERROR(VLOOKUP(Table1[[#This Row],[RespondentID]],'All Data'!$A:$CW,96,FALSE),"unknown")</f>
        <v>Employed for wages</v>
      </c>
      <c r="AV297" s="96" t="str">
        <f>IFERROR(VLOOKUP(Table1[[#This Row],[RespondentID]],'All Data'!$A:$CW,97,FALSE),"unknown")</f>
        <v>Yes</v>
      </c>
      <c r="AW297" s="96" t="str">
        <f>IFERROR(VLOOKUP(Table1[[#This Row],[RespondentID]],'All Data'!$A:$CW,98,FALSE),"unknown")</f>
        <v>Private/Commercial</v>
      </c>
      <c r="AX297" s="96">
        <f>IFERROR(VLOOKUP(Table1[[#This Row],[RespondentID]],'All Data'!$A:$CW,99,FALSE),"unknown")</f>
        <v>0</v>
      </c>
    </row>
    <row r="298" spans="1:50">
      <c r="A298">
        <v>18039478596</v>
      </c>
      <c r="C298" t="s">
        <v>17</v>
      </c>
      <c r="G298" t="s">
        <v>21</v>
      </c>
      <c r="J298" t="s">
        <v>24</v>
      </c>
      <c r="P298">
        <f t="shared" si="72"/>
        <v>3</v>
      </c>
      <c r="Q298">
        <f t="shared" si="73"/>
        <v>1</v>
      </c>
      <c r="R298"/>
      <c r="S298">
        <f t="shared" si="89"/>
        <v>0</v>
      </c>
      <c r="T298">
        <f t="shared" si="74"/>
        <v>1</v>
      </c>
      <c r="U298">
        <f t="shared" si="75"/>
        <v>0</v>
      </c>
      <c r="V298">
        <f t="shared" si="76"/>
        <v>0</v>
      </c>
      <c r="W298">
        <f t="shared" si="77"/>
        <v>0</v>
      </c>
      <c r="X298">
        <f t="shared" si="78"/>
        <v>1</v>
      </c>
      <c r="Y298">
        <f t="shared" si="79"/>
        <v>0</v>
      </c>
      <c r="Z298">
        <f t="shared" si="80"/>
        <v>0</v>
      </c>
      <c r="AA298">
        <f t="shared" si="81"/>
        <v>1</v>
      </c>
      <c r="AB298">
        <f t="shared" si="82"/>
        <v>0</v>
      </c>
      <c r="AC298">
        <f t="shared" si="83"/>
        <v>0</v>
      </c>
      <c r="AD298">
        <f t="shared" si="84"/>
        <v>0</v>
      </c>
      <c r="AE298">
        <f t="shared" si="85"/>
        <v>0</v>
      </c>
      <c r="AF298"/>
      <c r="AG298"/>
      <c r="AH298">
        <f t="shared" si="86"/>
        <v>3</v>
      </c>
      <c r="AI298">
        <f t="shared" si="87"/>
        <v>3</v>
      </c>
      <c r="AJ298" t="str">
        <f t="shared" si="88"/>
        <v>Correct</v>
      </c>
      <c r="AL298" s="96" t="str">
        <f>IFERROR(VLOOKUP(Table1[[#This Row],[RespondentID]],'All Data'!$A:$CO,87,FALSE),"unknown")</f>
        <v>Woman</v>
      </c>
      <c r="AM298" s="96" t="str">
        <f>IFERROR(VLOOKUP(Table1[[#This Row],[RespondentID]],'All Data'!$A:$CO,88,FALSE),"unknown")</f>
        <v>45-54 years</v>
      </c>
      <c r="AN298" s="96" t="str">
        <f>IFERROR(VLOOKUP(Table1[[#This Row],[RespondentID]],'All Data'!$A:$CO,89,FALSE),"unknown")</f>
        <v>Suffolk</v>
      </c>
      <c r="AO298" s="96" t="str">
        <f>IFERROR(VLOOKUP(Table1[[#This Row],[RespondentID]],'All Data'!$A:$CO,90,FALSE),"unknown")</f>
        <v>Saint James, 11780</v>
      </c>
      <c r="AP298" s="96" t="str">
        <f>IFERROR(VLOOKUP(Table1[[#This Row],[RespondentID]],'All Data'!$A:$CO,91,FALSE),"unknown")</f>
        <v>White</v>
      </c>
      <c r="AQ298" s="96" t="str">
        <f>IFERROR(VLOOKUP(Table1[[#This Row],[RespondentID]],'All Data'!$A:$CO,92,FALSE),"unknown")</f>
        <v>Not Hispanic or Latino</v>
      </c>
      <c r="AR298" s="96" t="str">
        <f>IFERROR(VLOOKUP(Table1[[#This Row],[RespondentID]],'All Data'!$A:$CO,93,FALSE),"unknown")</f>
        <v>English</v>
      </c>
      <c r="AS298" s="96" t="str">
        <f>IFERROR(VLOOKUP(Table1[[#This Row],[RespondentID]],'All Data'!$A:$CW,94,FALSE),"unknown")</f>
        <v>Over $125,000</v>
      </c>
      <c r="AT298" s="96" t="str">
        <f>IFERROR(VLOOKUP(Table1[[#This Row],[RespondentID]],'All Data'!$A:$CW,95,FALSE),"unknown")</f>
        <v>College graduate</v>
      </c>
      <c r="AU298" s="96" t="str">
        <f>IFERROR(VLOOKUP(Table1[[#This Row],[RespondentID]],'All Data'!$A:$CW,96,FALSE),"unknown")</f>
        <v>Employed for wages</v>
      </c>
      <c r="AV298" s="96" t="str">
        <f>IFERROR(VLOOKUP(Table1[[#This Row],[RespondentID]],'All Data'!$A:$CW,97,FALSE),"unknown")</f>
        <v>Yes</v>
      </c>
      <c r="AW298" s="96" t="str">
        <f>IFERROR(VLOOKUP(Table1[[#This Row],[RespondentID]],'All Data'!$A:$CW,98,FALSE),"unknown")</f>
        <v>Private/Commercial</v>
      </c>
      <c r="AX298" s="96">
        <f>IFERROR(VLOOKUP(Table1[[#This Row],[RespondentID]],'All Data'!$A:$CW,99,FALSE),"unknown")</f>
        <v>0</v>
      </c>
    </row>
    <row r="299" spans="1:50">
      <c r="A299">
        <v>18039478474</v>
      </c>
      <c r="B299" t="s">
        <v>16</v>
      </c>
      <c r="K299" t="s">
        <v>25</v>
      </c>
      <c r="N299" t="s">
        <v>28</v>
      </c>
      <c r="P299">
        <f t="shared" si="72"/>
        <v>3</v>
      </c>
      <c r="Q299">
        <f t="shared" si="73"/>
        <v>1</v>
      </c>
      <c r="R299"/>
      <c r="S299">
        <f t="shared" si="89"/>
        <v>1</v>
      </c>
      <c r="T299">
        <f t="shared" si="74"/>
        <v>0</v>
      </c>
      <c r="U299">
        <f t="shared" si="75"/>
        <v>0</v>
      </c>
      <c r="V299">
        <f t="shared" si="76"/>
        <v>0</v>
      </c>
      <c r="W299">
        <f t="shared" si="77"/>
        <v>0</v>
      </c>
      <c r="X299">
        <f t="shared" si="78"/>
        <v>0</v>
      </c>
      <c r="Y299">
        <f t="shared" si="79"/>
        <v>0</v>
      </c>
      <c r="Z299">
        <f t="shared" si="80"/>
        <v>0</v>
      </c>
      <c r="AA299">
        <f t="shared" si="81"/>
        <v>0</v>
      </c>
      <c r="AB299">
        <f t="shared" si="82"/>
        <v>1</v>
      </c>
      <c r="AC299">
        <f t="shared" si="83"/>
        <v>0</v>
      </c>
      <c r="AD299">
        <f t="shared" si="84"/>
        <v>0</v>
      </c>
      <c r="AE299">
        <f t="shared" si="85"/>
        <v>1</v>
      </c>
      <c r="AF299"/>
      <c r="AG299"/>
      <c r="AH299">
        <f t="shared" si="86"/>
        <v>3</v>
      </c>
      <c r="AI299">
        <f t="shared" si="87"/>
        <v>3</v>
      </c>
      <c r="AJ299" t="str">
        <f t="shared" si="88"/>
        <v>Correct</v>
      </c>
      <c r="AL299" s="96" t="str">
        <f>IFERROR(VLOOKUP(Table1[[#This Row],[RespondentID]],'All Data'!$A:$CO,87,FALSE),"unknown")</f>
        <v>Woman</v>
      </c>
      <c r="AM299" s="96" t="str">
        <f>IFERROR(VLOOKUP(Table1[[#This Row],[RespondentID]],'All Data'!$A:$CO,88,FALSE),"unknown")</f>
        <v>35-44 years</v>
      </c>
      <c r="AN299" s="96" t="str">
        <f>IFERROR(VLOOKUP(Table1[[#This Row],[RespondentID]],'All Data'!$A:$CO,89,FALSE),"unknown")</f>
        <v>Suffolk</v>
      </c>
      <c r="AO299" s="96" t="str">
        <f>IFERROR(VLOOKUP(Table1[[#This Row],[RespondentID]],'All Data'!$A:$CO,90,FALSE),"unknown")</f>
        <v>Nesconset, 11767</v>
      </c>
      <c r="AP299" s="96" t="str">
        <f>IFERROR(VLOOKUP(Table1[[#This Row],[RespondentID]],'All Data'!$A:$CO,91,FALSE),"unknown")</f>
        <v>Black or African American</v>
      </c>
      <c r="AQ299" s="96" t="str">
        <f>IFERROR(VLOOKUP(Table1[[#This Row],[RespondentID]],'All Data'!$A:$CO,92,FALSE),"unknown")</f>
        <v>Not Hispanic or Latino</v>
      </c>
      <c r="AR299" s="96" t="str">
        <f>IFERROR(VLOOKUP(Table1[[#This Row],[RespondentID]],'All Data'!$A:$CO,93,FALSE),"unknown")</f>
        <v>English</v>
      </c>
      <c r="AS299" s="96" t="str">
        <f>IFERROR(VLOOKUP(Table1[[#This Row],[RespondentID]],'All Data'!$A:$CW,94,FALSE),"unknown")</f>
        <v>Over $125,000</v>
      </c>
      <c r="AT299" s="96" t="str">
        <f>IFERROR(VLOOKUP(Table1[[#This Row],[RespondentID]],'All Data'!$A:$CW,95,FALSE),"unknown")</f>
        <v>College graduate</v>
      </c>
      <c r="AU299" s="96" t="str">
        <f>IFERROR(VLOOKUP(Table1[[#This Row],[RespondentID]],'All Data'!$A:$CW,96,FALSE),"unknown")</f>
        <v>Employed for wages</v>
      </c>
      <c r="AV299" s="96" t="str">
        <f>IFERROR(VLOOKUP(Table1[[#This Row],[RespondentID]],'All Data'!$A:$CW,97,FALSE),"unknown")</f>
        <v>Yes</v>
      </c>
      <c r="AW299" s="96" t="str">
        <f>IFERROR(VLOOKUP(Table1[[#This Row],[RespondentID]],'All Data'!$A:$CW,98,FALSE),"unknown")</f>
        <v>Private/Commercial</v>
      </c>
      <c r="AX299" s="96">
        <f>IFERROR(VLOOKUP(Table1[[#This Row],[RespondentID]],'All Data'!$A:$CW,99,FALSE),"unknown")</f>
        <v>0</v>
      </c>
    </row>
    <row r="300" spans="1:50">
      <c r="A300">
        <v>18039478322</v>
      </c>
      <c r="D300" t="s">
        <v>18</v>
      </c>
      <c r="J300" t="s">
        <v>24</v>
      </c>
      <c r="M300" t="s">
        <v>27</v>
      </c>
      <c r="P300">
        <f t="shared" si="72"/>
        <v>3</v>
      </c>
      <c r="Q300">
        <f t="shared" si="73"/>
        <v>1</v>
      </c>
      <c r="R300"/>
      <c r="S300">
        <f t="shared" si="89"/>
        <v>0</v>
      </c>
      <c r="T300">
        <f t="shared" si="74"/>
        <v>0</v>
      </c>
      <c r="U300">
        <f t="shared" si="75"/>
        <v>1</v>
      </c>
      <c r="V300">
        <f t="shared" si="76"/>
        <v>0</v>
      </c>
      <c r="W300">
        <f t="shared" si="77"/>
        <v>0</v>
      </c>
      <c r="X300">
        <f t="shared" si="78"/>
        <v>0</v>
      </c>
      <c r="Y300">
        <f t="shared" si="79"/>
        <v>0</v>
      </c>
      <c r="Z300">
        <f t="shared" si="80"/>
        <v>0</v>
      </c>
      <c r="AA300">
        <f t="shared" si="81"/>
        <v>1</v>
      </c>
      <c r="AB300">
        <f t="shared" si="82"/>
        <v>0</v>
      </c>
      <c r="AC300">
        <f t="shared" si="83"/>
        <v>0</v>
      </c>
      <c r="AD300">
        <f t="shared" si="84"/>
        <v>1</v>
      </c>
      <c r="AE300">
        <f t="shared" si="85"/>
        <v>0</v>
      </c>
      <c r="AF300"/>
      <c r="AG300"/>
      <c r="AH300">
        <f t="shared" si="86"/>
        <v>3</v>
      </c>
      <c r="AI300">
        <f t="shared" si="87"/>
        <v>3</v>
      </c>
      <c r="AJ300" t="str">
        <f t="shared" si="88"/>
        <v>Correct</v>
      </c>
      <c r="AL300" s="96" t="str">
        <f>IFERROR(VLOOKUP(Table1[[#This Row],[RespondentID]],'All Data'!$A:$CO,87,FALSE),"unknown")</f>
        <v>Man</v>
      </c>
      <c r="AM300" s="96" t="str">
        <f>IFERROR(VLOOKUP(Table1[[#This Row],[RespondentID]],'All Data'!$A:$CO,88,FALSE),"unknown")</f>
        <v>55-64 years</v>
      </c>
      <c r="AN300" s="96" t="str">
        <f>IFERROR(VLOOKUP(Table1[[#This Row],[RespondentID]],'All Data'!$A:$CO,89,FALSE),"unknown")</f>
        <v>Suffolk</v>
      </c>
      <c r="AO300" s="96" t="str">
        <f>IFERROR(VLOOKUP(Table1[[#This Row],[RespondentID]],'All Data'!$A:$CO,90,FALSE),"unknown")</f>
        <v>Smithtown, 11787</v>
      </c>
      <c r="AP300" s="96" t="str">
        <f>IFERROR(VLOOKUP(Table1[[#This Row],[RespondentID]],'All Data'!$A:$CO,91,FALSE),"unknown")</f>
        <v>White</v>
      </c>
      <c r="AQ300" s="96" t="str">
        <f>IFERROR(VLOOKUP(Table1[[#This Row],[RespondentID]],'All Data'!$A:$CO,92,FALSE),"unknown")</f>
        <v>Not Hispanic or Latino</v>
      </c>
      <c r="AR300" s="96" t="str">
        <f>IFERROR(VLOOKUP(Table1[[#This Row],[RespondentID]],'All Data'!$A:$CO,93,FALSE),"unknown")</f>
        <v>English</v>
      </c>
      <c r="AS300" s="96" t="str">
        <f>IFERROR(VLOOKUP(Table1[[#This Row],[RespondentID]],'All Data'!$A:$CW,94,FALSE),"unknown")</f>
        <v>Over $125,000</v>
      </c>
      <c r="AT300" s="96" t="str">
        <f>IFERROR(VLOOKUP(Table1[[#This Row],[RespondentID]],'All Data'!$A:$CW,95,FALSE),"unknown")</f>
        <v>Some college</v>
      </c>
      <c r="AU300" s="96" t="str">
        <f>IFERROR(VLOOKUP(Table1[[#This Row],[RespondentID]],'All Data'!$A:$CW,96,FALSE),"unknown")</f>
        <v>Employed for wages</v>
      </c>
      <c r="AV300" s="96" t="str">
        <f>IFERROR(VLOOKUP(Table1[[#This Row],[RespondentID]],'All Data'!$A:$CW,97,FALSE),"unknown")</f>
        <v>Yes</v>
      </c>
      <c r="AW300" s="96" t="str">
        <f>IFERROR(VLOOKUP(Table1[[#This Row],[RespondentID]],'All Data'!$A:$CW,98,FALSE),"unknown")</f>
        <v>Private/Commercial</v>
      </c>
      <c r="AX300" s="96">
        <f>IFERROR(VLOOKUP(Table1[[#This Row],[RespondentID]],'All Data'!$A:$CW,99,FALSE),"unknown")</f>
        <v>0</v>
      </c>
    </row>
    <row r="301" spans="1:50">
      <c r="A301">
        <v>18039478024</v>
      </c>
      <c r="J301" t="s">
        <v>24</v>
      </c>
      <c r="N301" t="s">
        <v>28</v>
      </c>
      <c r="P301">
        <f t="shared" si="72"/>
        <v>2</v>
      </c>
      <c r="Q301">
        <f t="shared" si="73"/>
        <v>1.5</v>
      </c>
      <c r="R301"/>
      <c r="S301">
        <f t="shared" si="89"/>
        <v>0</v>
      </c>
      <c r="T301">
        <f t="shared" si="74"/>
        <v>0</v>
      </c>
      <c r="U301">
        <f t="shared" si="75"/>
        <v>0</v>
      </c>
      <c r="V301">
        <f t="shared" si="76"/>
        <v>0</v>
      </c>
      <c r="W301">
        <f t="shared" si="77"/>
        <v>0</v>
      </c>
      <c r="X301">
        <f t="shared" si="78"/>
        <v>0</v>
      </c>
      <c r="Y301">
        <f t="shared" si="79"/>
        <v>0</v>
      </c>
      <c r="Z301">
        <f t="shared" si="80"/>
        <v>0</v>
      </c>
      <c r="AA301">
        <f t="shared" si="81"/>
        <v>1</v>
      </c>
      <c r="AB301">
        <f t="shared" si="82"/>
        <v>0</v>
      </c>
      <c r="AC301">
        <f t="shared" si="83"/>
        <v>0</v>
      </c>
      <c r="AD301">
        <f t="shared" si="84"/>
        <v>0</v>
      </c>
      <c r="AE301">
        <f t="shared" si="85"/>
        <v>1</v>
      </c>
      <c r="AF301"/>
      <c r="AG301"/>
      <c r="AH301">
        <f t="shared" si="86"/>
        <v>2</v>
      </c>
      <c r="AI301">
        <f t="shared" si="87"/>
        <v>2</v>
      </c>
      <c r="AJ301" t="str">
        <f t="shared" si="88"/>
        <v>Correct</v>
      </c>
      <c r="AL301" s="96" t="str">
        <f>IFERROR(VLOOKUP(Table1[[#This Row],[RespondentID]],'All Data'!$A:$CO,87,FALSE),"unknown")</f>
        <v>Prefer not to respond</v>
      </c>
      <c r="AM301" s="96" t="str">
        <f>IFERROR(VLOOKUP(Table1[[#This Row],[RespondentID]],'All Data'!$A:$CO,88,FALSE),"unknown")</f>
        <v>35-44 years</v>
      </c>
      <c r="AN301" s="96" t="str">
        <f>IFERROR(VLOOKUP(Table1[[#This Row],[RespondentID]],'All Data'!$A:$CO,89,FALSE),"unknown")</f>
        <v>Suffolk</v>
      </c>
      <c r="AO301" s="96" t="str">
        <f>IFERROR(VLOOKUP(Table1[[#This Row],[RespondentID]],'All Data'!$A:$CO,90,FALSE),"unknown")</f>
        <v>Coram, 11727</v>
      </c>
      <c r="AP301" s="96">
        <f>IFERROR(VLOOKUP(Table1[[#This Row],[RespondentID]],'All Data'!$A:$CO,91,FALSE),"unknown")</f>
        <v>0</v>
      </c>
      <c r="AQ301" s="96" t="str">
        <f>IFERROR(VLOOKUP(Table1[[#This Row],[RespondentID]],'All Data'!$A:$CO,92,FALSE),"unknown")</f>
        <v>Hispanic or Latino</v>
      </c>
      <c r="AR301" s="96" t="str">
        <f>IFERROR(VLOOKUP(Table1[[#This Row],[RespondentID]],'All Data'!$A:$CO,93,FALSE),"unknown")</f>
        <v>Spanish</v>
      </c>
      <c r="AS301" s="96" t="str">
        <f>IFERROR(VLOOKUP(Table1[[#This Row],[RespondentID]],'All Data'!$A:$CW,94,FALSE),"unknown")</f>
        <v>$75,000 to $125,000</v>
      </c>
      <c r="AT301" s="96" t="str">
        <f>IFERROR(VLOOKUP(Table1[[#This Row],[RespondentID]],'All Data'!$A:$CW,95,FALSE),"unknown")</f>
        <v>Other (please specify)</v>
      </c>
      <c r="AU301" s="96" t="str">
        <f>IFERROR(VLOOKUP(Table1[[#This Row],[RespondentID]],'All Data'!$A:$CW,96,FALSE),"unknown")</f>
        <v>Employed for wages</v>
      </c>
      <c r="AV301" s="96" t="str">
        <f>IFERROR(VLOOKUP(Table1[[#This Row],[RespondentID]],'All Data'!$A:$CW,97,FALSE),"unknown")</f>
        <v>Yes</v>
      </c>
      <c r="AW301" s="96">
        <f>IFERROR(VLOOKUP(Table1[[#This Row],[RespondentID]],'All Data'!$A:$CW,98,FALSE),"unknown")</f>
        <v>0</v>
      </c>
      <c r="AX301" s="96">
        <f>IFERROR(VLOOKUP(Table1[[#This Row],[RespondentID]],'All Data'!$A:$CW,99,FALSE),"unknown")</f>
        <v>0</v>
      </c>
    </row>
    <row r="302" spans="1:50">
      <c r="A302">
        <v>18039477736</v>
      </c>
      <c r="K302" t="s">
        <v>25</v>
      </c>
      <c r="P302">
        <f t="shared" si="72"/>
        <v>1</v>
      </c>
      <c r="Q302">
        <f t="shared" si="73"/>
        <v>3</v>
      </c>
      <c r="R302"/>
      <c r="S302">
        <f t="shared" si="89"/>
        <v>0</v>
      </c>
      <c r="T302">
        <f t="shared" si="74"/>
        <v>0</v>
      </c>
      <c r="U302">
        <f t="shared" si="75"/>
        <v>0</v>
      </c>
      <c r="V302">
        <f t="shared" si="76"/>
        <v>0</v>
      </c>
      <c r="W302">
        <f t="shared" si="77"/>
        <v>0</v>
      </c>
      <c r="X302">
        <f t="shared" si="78"/>
        <v>0</v>
      </c>
      <c r="Y302">
        <f t="shared" si="79"/>
        <v>0</v>
      </c>
      <c r="Z302">
        <f t="shared" si="80"/>
        <v>0</v>
      </c>
      <c r="AA302">
        <f t="shared" si="81"/>
        <v>0</v>
      </c>
      <c r="AB302">
        <f t="shared" si="82"/>
        <v>1</v>
      </c>
      <c r="AC302">
        <f t="shared" si="83"/>
        <v>0</v>
      </c>
      <c r="AD302">
        <f t="shared" si="84"/>
        <v>0</v>
      </c>
      <c r="AE302">
        <f t="shared" si="85"/>
        <v>0</v>
      </c>
      <c r="AF302"/>
      <c r="AG302"/>
      <c r="AH302">
        <f t="shared" si="86"/>
        <v>1</v>
      </c>
      <c r="AI302">
        <f t="shared" si="87"/>
        <v>1</v>
      </c>
      <c r="AJ302" t="str">
        <f t="shared" si="88"/>
        <v>Correct</v>
      </c>
      <c r="AL302" s="96" t="str">
        <f>IFERROR(VLOOKUP(Table1[[#This Row],[RespondentID]],'All Data'!$A:$CO,87,FALSE),"unknown")</f>
        <v>Man</v>
      </c>
      <c r="AM302" s="96" t="str">
        <f>IFERROR(VLOOKUP(Table1[[#This Row],[RespondentID]],'All Data'!$A:$CO,88,FALSE),"unknown")</f>
        <v>35-44 years</v>
      </c>
      <c r="AN302" s="96" t="str">
        <f>IFERROR(VLOOKUP(Table1[[#This Row],[RespondentID]],'All Data'!$A:$CO,89,FALSE),"unknown")</f>
        <v>Suffolk</v>
      </c>
      <c r="AO302" s="96" t="str">
        <f>IFERROR(VLOOKUP(Table1[[#This Row],[RespondentID]],'All Data'!$A:$CO,90,FALSE),"unknown")</f>
        <v>Manorville, 11949</v>
      </c>
      <c r="AP302" s="96" t="str">
        <f>IFERROR(VLOOKUP(Table1[[#This Row],[RespondentID]],'All Data'!$A:$CO,91,FALSE),"unknown")</f>
        <v>White</v>
      </c>
      <c r="AQ302" s="96" t="str">
        <f>IFERROR(VLOOKUP(Table1[[#This Row],[RespondentID]],'All Data'!$A:$CO,92,FALSE),"unknown")</f>
        <v>Not Hispanic or Latino</v>
      </c>
      <c r="AR302" s="96" t="str">
        <f>IFERROR(VLOOKUP(Table1[[#This Row],[RespondentID]],'All Data'!$A:$CO,93,FALSE),"unknown")</f>
        <v>English</v>
      </c>
      <c r="AS302" s="96" t="str">
        <f>IFERROR(VLOOKUP(Table1[[#This Row],[RespondentID]],'All Data'!$A:$CW,94,FALSE),"unknown")</f>
        <v>Over $125,000</v>
      </c>
      <c r="AT302" s="96" t="str">
        <f>IFERROR(VLOOKUP(Table1[[#This Row],[RespondentID]],'All Data'!$A:$CW,95,FALSE),"unknown")</f>
        <v>Graduate school</v>
      </c>
      <c r="AU302" s="96" t="str">
        <f>IFERROR(VLOOKUP(Table1[[#This Row],[RespondentID]],'All Data'!$A:$CW,96,FALSE),"unknown")</f>
        <v>Employed for wages</v>
      </c>
      <c r="AV302" s="96" t="str">
        <f>IFERROR(VLOOKUP(Table1[[#This Row],[RespondentID]],'All Data'!$A:$CW,97,FALSE),"unknown")</f>
        <v>Yes</v>
      </c>
      <c r="AW302" s="96" t="str">
        <f>IFERROR(VLOOKUP(Table1[[#This Row],[RespondentID]],'All Data'!$A:$CW,98,FALSE),"unknown")</f>
        <v>Private/Commercial</v>
      </c>
      <c r="AX302" s="96">
        <f>IFERROR(VLOOKUP(Table1[[#This Row],[RespondentID]],'All Data'!$A:$CW,99,FALSE),"unknown")</f>
        <v>0</v>
      </c>
    </row>
    <row r="303" spans="1:50">
      <c r="A303">
        <v>18039477582</v>
      </c>
      <c r="C303" t="s">
        <v>17</v>
      </c>
      <c r="D303" t="s">
        <v>18</v>
      </c>
      <c r="K303" t="s">
        <v>25</v>
      </c>
      <c r="P303">
        <f t="shared" si="72"/>
        <v>3</v>
      </c>
      <c r="Q303">
        <f t="shared" si="73"/>
        <v>1</v>
      </c>
      <c r="R303"/>
      <c r="S303">
        <f t="shared" si="89"/>
        <v>0</v>
      </c>
      <c r="T303">
        <f t="shared" si="74"/>
        <v>1</v>
      </c>
      <c r="U303">
        <f t="shared" si="75"/>
        <v>1</v>
      </c>
      <c r="V303">
        <f t="shared" si="76"/>
        <v>0</v>
      </c>
      <c r="W303">
        <f t="shared" si="77"/>
        <v>0</v>
      </c>
      <c r="X303">
        <f t="shared" si="78"/>
        <v>0</v>
      </c>
      <c r="Y303">
        <f t="shared" si="79"/>
        <v>0</v>
      </c>
      <c r="Z303">
        <f t="shared" si="80"/>
        <v>0</v>
      </c>
      <c r="AA303">
        <f t="shared" si="81"/>
        <v>0</v>
      </c>
      <c r="AB303">
        <f t="shared" si="82"/>
        <v>1</v>
      </c>
      <c r="AC303">
        <f t="shared" si="83"/>
        <v>0</v>
      </c>
      <c r="AD303">
        <f t="shared" si="84"/>
        <v>0</v>
      </c>
      <c r="AE303">
        <f t="shared" si="85"/>
        <v>0</v>
      </c>
      <c r="AF303"/>
      <c r="AG303"/>
      <c r="AH303">
        <f t="shared" si="86"/>
        <v>3</v>
      </c>
      <c r="AI303">
        <f t="shared" si="87"/>
        <v>3</v>
      </c>
      <c r="AJ303" t="str">
        <f t="shared" si="88"/>
        <v>Correct</v>
      </c>
      <c r="AL303" s="96" t="str">
        <f>IFERROR(VLOOKUP(Table1[[#This Row],[RespondentID]],'All Data'!$A:$CO,87,FALSE),"unknown")</f>
        <v>Man</v>
      </c>
      <c r="AM303" s="96" t="str">
        <f>IFERROR(VLOOKUP(Table1[[#This Row],[RespondentID]],'All Data'!$A:$CO,88,FALSE),"unknown")</f>
        <v>35-44 years</v>
      </c>
      <c r="AN303" s="96" t="str">
        <f>IFERROR(VLOOKUP(Table1[[#This Row],[RespondentID]],'All Data'!$A:$CO,89,FALSE),"unknown")</f>
        <v>Suffolk</v>
      </c>
      <c r="AO303" s="96" t="str">
        <f>IFERROR(VLOOKUP(Table1[[#This Row],[RespondentID]],'All Data'!$A:$CO,90,FALSE),"unknown")</f>
        <v>Moriches, 11955</v>
      </c>
      <c r="AP303" s="96" t="str">
        <f>IFERROR(VLOOKUP(Table1[[#This Row],[RespondentID]],'All Data'!$A:$CO,91,FALSE),"unknown")</f>
        <v>White</v>
      </c>
      <c r="AQ303" s="96" t="str">
        <f>IFERROR(VLOOKUP(Table1[[#This Row],[RespondentID]],'All Data'!$A:$CO,92,FALSE),"unknown")</f>
        <v>Not Hispanic or Latino</v>
      </c>
      <c r="AR303" s="96" t="str">
        <f>IFERROR(VLOOKUP(Table1[[#This Row],[RespondentID]],'All Data'!$A:$CO,93,FALSE),"unknown")</f>
        <v>English, Italian</v>
      </c>
      <c r="AS303" s="96" t="str">
        <f>IFERROR(VLOOKUP(Table1[[#This Row],[RespondentID]],'All Data'!$A:$CW,94,FALSE),"unknown")</f>
        <v>Over $125,000</v>
      </c>
      <c r="AT303" s="96" t="str">
        <f>IFERROR(VLOOKUP(Table1[[#This Row],[RespondentID]],'All Data'!$A:$CW,95,FALSE),"unknown")</f>
        <v>Graduate school</v>
      </c>
      <c r="AU303" s="96" t="str">
        <f>IFERROR(VLOOKUP(Table1[[#This Row],[RespondentID]],'All Data'!$A:$CW,96,FALSE),"unknown")</f>
        <v>Employed for wages</v>
      </c>
      <c r="AV303" s="96" t="str">
        <f>IFERROR(VLOOKUP(Table1[[#This Row],[RespondentID]],'All Data'!$A:$CW,97,FALSE),"unknown")</f>
        <v>Yes</v>
      </c>
      <c r="AW303" s="96" t="str">
        <f>IFERROR(VLOOKUP(Table1[[#This Row],[RespondentID]],'All Data'!$A:$CW,98,FALSE),"unknown")</f>
        <v>Private/Commercial</v>
      </c>
      <c r="AX303" s="96">
        <f>IFERROR(VLOOKUP(Table1[[#This Row],[RespondentID]],'All Data'!$A:$CW,99,FALSE),"unknown")</f>
        <v>0</v>
      </c>
    </row>
    <row r="304" spans="1:50">
      <c r="A304">
        <v>18039477461</v>
      </c>
      <c r="K304" t="s">
        <v>25</v>
      </c>
      <c r="P304">
        <f t="shared" si="72"/>
        <v>1</v>
      </c>
      <c r="Q304">
        <f t="shared" si="73"/>
        <v>3</v>
      </c>
      <c r="R304"/>
      <c r="S304">
        <f t="shared" si="89"/>
        <v>0</v>
      </c>
      <c r="T304">
        <f t="shared" si="74"/>
        <v>0</v>
      </c>
      <c r="U304">
        <f t="shared" si="75"/>
        <v>0</v>
      </c>
      <c r="V304">
        <f t="shared" si="76"/>
        <v>0</v>
      </c>
      <c r="W304">
        <f t="shared" si="77"/>
        <v>0</v>
      </c>
      <c r="X304">
        <f t="shared" si="78"/>
        <v>0</v>
      </c>
      <c r="Y304">
        <f t="shared" si="79"/>
        <v>0</v>
      </c>
      <c r="Z304">
        <f t="shared" si="80"/>
        <v>0</v>
      </c>
      <c r="AA304">
        <f t="shared" si="81"/>
        <v>0</v>
      </c>
      <c r="AB304">
        <f t="shared" si="82"/>
        <v>1</v>
      </c>
      <c r="AC304">
        <f t="shared" si="83"/>
        <v>0</v>
      </c>
      <c r="AD304">
        <f t="shared" si="84"/>
        <v>0</v>
      </c>
      <c r="AE304">
        <f t="shared" si="85"/>
        <v>0</v>
      </c>
      <c r="AF304"/>
      <c r="AG304"/>
      <c r="AH304">
        <f t="shared" si="86"/>
        <v>1</v>
      </c>
      <c r="AI304">
        <f t="shared" si="87"/>
        <v>1</v>
      </c>
      <c r="AJ304" t="str">
        <f t="shared" si="88"/>
        <v>Correct</v>
      </c>
      <c r="AL304" s="96" t="str">
        <f>IFERROR(VLOOKUP(Table1[[#This Row],[RespondentID]],'All Data'!$A:$CO,87,FALSE),"unknown")</f>
        <v>Woman</v>
      </c>
      <c r="AM304" s="96" t="str">
        <f>IFERROR(VLOOKUP(Table1[[#This Row],[RespondentID]],'All Data'!$A:$CO,88,FALSE),"unknown")</f>
        <v>35-44 years</v>
      </c>
      <c r="AN304" s="96" t="str">
        <f>IFERROR(VLOOKUP(Table1[[#This Row],[RespondentID]],'All Data'!$A:$CO,89,FALSE),"unknown")</f>
        <v>Suffolk</v>
      </c>
      <c r="AO304" s="96" t="str">
        <f>IFERROR(VLOOKUP(Table1[[#This Row],[RespondentID]],'All Data'!$A:$CO,90,FALSE),"unknown")</f>
        <v>Wading River, 11792</v>
      </c>
      <c r="AP304" s="96" t="str">
        <f>IFERROR(VLOOKUP(Table1[[#This Row],[RespondentID]],'All Data'!$A:$CO,91,FALSE),"unknown")</f>
        <v>White</v>
      </c>
      <c r="AQ304" s="96" t="str">
        <f>IFERROR(VLOOKUP(Table1[[#This Row],[RespondentID]],'All Data'!$A:$CO,92,FALSE),"unknown")</f>
        <v>Not Hispanic or Latino</v>
      </c>
      <c r="AR304" s="96" t="str">
        <f>IFERROR(VLOOKUP(Table1[[#This Row],[RespondentID]],'All Data'!$A:$CO,93,FALSE),"unknown")</f>
        <v>English</v>
      </c>
      <c r="AS304" s="96">
        <f>IFERROR(VLOOKUP(Table1[[#This Row],[RespondentID]],'All Data'!$A:$CW,94,FALSE),"unknown")</f>
        <v>0</v>
      </c>
      <c r="AT304" s="96" t="str">
        <f>IFERROR(VLOOKUP(Table1[[#This Row],[RespondentID]],'All Data'!$A:$CW,95,FALSE),"unknown")</f>
        <v>Doctorate</v>
      </c>
      <c r="AU304" s="96" t="str">
        <f>IFERROR(VLOOKUP(Table1[[#This Row],[RespondentID]],'All Data'!$A:$CW,96,FALSE),"unknown")</f>
        <v>Employed for wages</v>
      </c>
      <c r="AV304" s="96" t="str">
        <f>IFERROR(VLOOKUP(Table1[[#This Row],[RespondentID]],'All Data'!$A:$CW,97,FALSE),"unknown")</f>
        <v>Yes</v>
      </c>
      <c r="AW304" s="96" t="str">
        <f>IFERROR(VLOOKUP(Table1[[#This Row],[RespondentID]],'All Data'!$A:$CW,98,FALSE),"unknown")</f>
        <v>Private/Commercial</v>
      </c>
      <c r="AX304" s="96">
        <f>IFERROR(VLOOKUP(Table1[[#This Row],[RespondentID]],'All Data'!$A:$CW,99,FALSE),"unknown")</f>
        <v>0</v>
      </c>
    </row>
    <row r="305" spans="1:50">
      <c r="A305">
        <v>18039477297</v>
      </c>
      <c r="C305" t="s">
        <v>17</v>
      </c>
      <c r="D305" t="s">
        <v>18</v>
      </c>
      <c r="E305" t="s">
        <v>19</v>
      </c>
      <c r="P305">
        <f t="shared" si="72"/>
        <v>3</v>
      </c>
      <c r="Q305">
        <f t="shared" si="73"/>
        <v>1</v>
      </c>
      <c r="R305"/>
      <c r="S305">
        <f t="shared" si="89"/>
        <v>0</v>
      </c>
      <c r="T305">
        <f t="shared" si="74"/>
        <v>1</v>
      </c>
      <c r="U305">
        <f t="shared" si="75"/>
        <v>1</v>
      </c>
      <c r="V305">
        <f t="shared" si="76"/>
        <v>1</v>
      </c>
      <c r="W305">
        <f t="shared" si="77"/>
        <v>0</v>
      </c>
      <c r="X305">
        <f t="shared" si="78"/>
        <v>0</v>
      </c>
      <c r="Y305">
        <f t="shared" si="79"/>
        <v>0</v>
      </c>
      <c r="Z305">
        <f t="shared" si="80"/>
        <v>0</v>
      </c>
      <c r="AA305">
        <f t="shared" si="81"/>
        <v>0</v>
      </c>
      <c r="AB305">
        <f t="shared" si="82"/>
        <v>0</v>
      </c>
      <c r="AC305">
        <f t="shared" si="83"/>
        <v>0</v>
      </c>
      <c r="AD305">
        <f t="shared" si="84"/>
        <v>0</v>
      </c>
      <c r="AE305">
        <f t="shared" si="85"/>
        <v>0</v>
      </c>
      <c r="AF305"/>
      <c r="AG305"/>
      <c r="AH305">
        <f t="shared" si="86"/>
        <v>3</v>
      </c>
      <c r="AI305">
        <f t="shared" si="87"/>
        <v>3</v>
      </c>
      <c r="AJ305" t="str">
        <f t="shared" si="88"/>
        <v>Correct</v>
      </c>
      <c r="AL305" s="96" t="str">
        <f>IFERROR(VLOOKUP(Table1[[#This Row],[RespondentID]],'All Data'!$A:$CO,87,FALSE),"unknown")</f>
        <v>Man</v>
      </c>
      <c r="AM305" s="96" t="str">
        <f>IFERROR(VLOOKUP(Table1[[#This Row],[RespondentID]],'All Data'!$A:$CO,88,FALSE),"unknown")</f>
        <v>35-44 years</v>
      </c>
      <c r="AN305" s="96">
        <f>IFERROR(VLOOKUP(Table1[[#This Row],[RespondentID]],'All Data'!$A:$CO,89,FALSE),"unknown")</f>
        <v>0</v>
      </c>
      <c r="AO305" s="96">
        <f>IFERROR(VLOOKUP(Table1[[#This Row],[RespondentID]],'All Data'!$A:$CO,90,FALSE),"unknown")</f>
        <v>0</v>
      </c>
      <c r="AP305" s="96" t="str">
        <f>IFERROR(VLOOKUP(Table1[[#This Row],[RespondentID]],'All Data'!$A:$CO,91,FALSE),"unknown")</f>
        <v>Other (please specify)</v>
      </c>
      <c r="AQ305" s="96" t="str">
        <f>IFERROR(VLOOKUP(Table1[[#This Row],[RespondentID]],'All Data'!$A:$CO,92,FALSE),"unknown")</f>
        <v>Hispanic or Latino</v>
      </c>
      <c r="AR305" s="96" t="str">
        <f>IFERROR(VLOOKUP(Table1[[#This Row],[RespondentID]],'All Data'!$A:$CO,93,FALSE),"unknown")</f>
        <v>Spanish</v>
      </c>
      <c r="AS305" s="96">
        <f>IFERROR(VLOOKUP(Table1[[#This Row],[RespondentID]],'All Data'!$A:$CW,94,FALSE),"unknown")</f>
        <v>0</v>
      </c>
      <c r="AT305" s="96" t="str">
        <f>IFERROR(VLOOKUP(Table1[[#This Row],[RespondentID]],'All Data'!$A:$CW,95,FALSE),"unknown")</f>
        <v>Graduate school</v>
      </c>
      <c r="AU305" s="96" t="str">
        <f>IFERROR(VLOOKUP(Table1[[#This Row],[RespondentID]],'All Data'!$A:$CW,96,FALSE),"unknown")</f>
        <v>Employed for wages</v>
      </c>
      <c r="AV305" s="96" t="str">
        <f>IFERROR(VLOOKUP(Table1[[#This Row],[RespondentID]],'All Data'!$A:$CW,97,FALSE),"unknown")</f>
        <v>Yes</v>
      </c>
      <c r="AW305" s="96" t="str">
        <f>IFERROR(VLOOKUP(Table1[[#This Row],[RespondentID]],'All Data'!$A:$CW,98,FALSE),"unknown")</f>
        <v>Private/Commercial</v>
      </c>
      <c r="AX305" s="96">
        <f>IFERROR(VLOOKUP(Table1[[#This Row],[RespondentID]],'All Data'!$A:$CW,99,FALSE),"unknown")</f>
        <v>0</v>
      </c>
    </row>
    <row r="306" spans="1:50">
      <c r="A306">
        <v>18039477169</v>
      </c>
      <c r="C306" t="s">
        <v>17</v>
      </c>
      <c r="D306" t="s">
        <v>18</v>
      </c>
      <c r="N306" t="s">
        <v>28</v>
      </c>
      <c r="P306">
        <f t="shared" si="72"/>
        <v>3</v>
      </c>
      <c r="Q306">
        <f t="shared" si="73"/>
        <v>1</v>
      </c>
      <c r="R306"/>
      <c r="S306">
        <f t="shared" si="89"/>
        <v>0</v>
      </c>
      <c r="T306">
        <f t="shared" si="74"/>
        <v>1</v>
      </c>
      <c r="U306">
        <f t="shared" si="75"/>
        <v>1</v>
      </c>
      <c r="V306">
        <f t="shared" si="76"/>
        <v>0</v>
      </c>
      <c r="W306">
        <f t="shared" si="77"/>
        <v>0</v>
      </c>
      <c r="X306">
        <f t="shared" si="78"/>
        <v>0</v>
      </c>
      <c r="Y306">
        <f t="shared" si="79"/>
        <v>0</v>
      </c>
      <c r="Z306">
        <f t="shared" si="80"/>
        <v>0</v>
      </c>
      <c r="AA306">
        <f t="shared" si="81"/>
        <v>0</v>
      </c>
      <c r="AB306">
        <f t="shared" si="82"/>
        <v>0</v>
      </c>
      <c r="AC306">
        <f t="shared" si="83"/>
        <v>0</v>
      </c>
      <c r="AD306">
        <f t="shared" si="84"/>
        <v>0</v>
      </c>
      <c r="AE306">
        <f t="shared" si="85"/>
        <v>1</v>
      </c>
      <c r="AF306"/>
      <c r="AG306"/>
      <c r="AH306">
        <f t="shared" si="86"/>
        <v>3</v>
      </c>
      <c r="AI306">
        <f t="shared" si="87"/>
        <v>3</v>
      </c>
      <c r="AJ306" t="str">
        <f t="shared" si="88"/>
        <v>Correct</v>
      </c>
      <c r="AL306" s="96" t="str">
        <f>IFERROR(VLOOKUP(Table1[[#This Row],[RespondentID]],'All Data'!$A:$CO,87,FALSE),"unknown")</f>
        <v>Prefer not to respond</v>
      </c>
      <c r="AM306" s="96" t="str">
        <f>IFERROR(VLOOKUP(Table1[[#This Row],[RespondentID]],'All Data'!$A:$CO,88,FALSE),"unknown")</f>
        <v>35-44 years</v>
      </c>
      <c r="AN306" s="96" t="str">
        <f>IFERROR(VLOOKUP(Table1[[#This Row],[RespondentID]],'All Data'!$A:$CO,89,FALSE),"unknown")</f>
        <v>Suffolk</v>
      </c>
      <c r="AO306" s="96" t="str">
        <f>IFERROR(VLOOKUP(Table1[[#This Row],[RespondentID]],'All Data'!$A:$CO,90,FALSE),"unknown")</f>
        <v>Coram, 11727</v>
      </c>
      <c r="AP306" s="96">
        <f>IFERROR(VLOOKUP(Table1[[#This Row],[RespondentID]],'All Data'!$A:$CO,91,FALSE),"unknown")</f>
        <v>0</v>
      </c>
      <c r="AQ306" s="96" t="str">
        <f>IFERROR(VLOOKUP(Table1[[#This Row],[RespondentID]],'All Data'!$A:$CO,92,FALSE),"unknown")</f>
        <v>Hispanic or Latino</v>
      </c>
      <c r="AR306" s="96" t="str">
        <f>IFERROR(VLOOKUP(Table1[[#This Row],[RespondentID]],'All Data'!$A:$CO,93,FALSE),"unknown")</f>
        <v>Spanish</v>
      </c>
      <c r="AS306" s="96" t="str">
        <f>IFERROR(VLOOKUP(Table1[[#This Row],[RespondentID]],'All Data'!$A:$CW,94,FALSE),"unknown")</f>
        <v>$75,000 to $125,000</v>
      </c>
      <c r="AT306" s="96" t="str">
        <f>IFERROR(VLOOKUP(Table1[[#This Row],[RespondentID]],'All Data'!$A:$CW,95,FALSE),"unknown")</f>
        <v>Other (please specify)</v>
      </c>
      <c r="AU306" s="96" t="str">
        <f>IFERROR(VLOOKUP(Table1[[#This Row],[RespondentID]],'All Data'!$A:$CW,96,FALSE),"unknown")</f>
        <v>Employed for wages</v>
      </c>
      <c r="AV306" s="96" t="str">
        <f>IFERROR(VLOOKUP(Table1[[#This Row],[RespondentID]],'All Data'!$A:$CW,97,FALSE),"unknown")</f>
        <v>Yes</v>
      </c>
      <c r="AW306" s="96">
        <f>IFERROR(VLOOKUP(Table1[[#This Row],[RespondentID]],'All Data'!$A:$CW,98,FALSE),"unknown")</f>
        <v>0</v>
      </c>
      <c r="AX306" s="96">
        <f>IFERROR(VLOOKUP(Table1[[#This Row],[RespondentID]],'All Data'!$A:$CW,99,FALSE),"unknown")</f>
        <v>0</v>
      </c>
    </row>
    <row r="307" spans="1:50">
      <c r="A307">
        <v>18039476989</v>
      </c>
      <c r="J307" t="s">
        <v>24</v>
      </c>
      <c r="N307" t="s">
        <v>28</v>
      </c>
      <c r="P307">
        <f t="shared" si="72"/>
        <v>2</v>
      </c>
      <c r="Q307">
        <f t="shared" si="73"/>
        <v>1.5</v>
      </c>
      <c r="R307"/>
      <c r="S307">
        <f t="shared" si="89"/>
        <v>0</v>
      </c>
      <c r="T307">
        <f t="shared" si="74"/>
        <v>0</v>
      </c>
      <c r="U307">
        <f t="shared" si="75"/>
        <v>0</v>
      </c>
      <c r="V307">
        <f t="shared" si="76"/>
        <v>0</v>
      </c>
      <c r="W307">
        <f t="shared" si="77"/>
        <v>0</v>
      </c>
      <c r="X307">
        <f t="shared" si="78"/>
        <v>0</v>
      </c>
      <c r="Y307">
        <f t="shared" si="79"/>
        <v>0</v>
      </c>
      <c r="Z307">
        <f t="shared" si="80"/>
        <v>0</v>
      </c>
      <c r="AA307">
        <f t="shared" si="81"/>
        <v>1</v>
      </c>
      <c r="AB307">
        <f t="shared" si="82"/>
        <v>0</v>
      </c>
      <c r="AC307">
        <f t="shared" si="83"/>
        <v>0</v>
      </c>
      <c r="AD307">
        <f t="shared" si="84"/>
        <v>0</v>
      </c>
      <c r="AE307">
        <f t="shared" si="85"/>
        <v>1</v>
      </c>
      <c r="AF307"/>
      <c r="AG307"/>
      <c r="AH307">
        <f t="shared" si="86"/>
        <v>2</v>
      </c>
      <c r="AI307">
        <f t="shared" si="87"/>
        <v>2</v>
      </c>
      <c r="AJ307" t="str">
        <f t="shared" si="88"/>
        <v>Correct</v>
      </c>
      <c r="AL307" s="96" t="str">
        <f>IFERROR(VLOOKUP(Table1[[#This Row],[RespondentID]],'All Data'!$A:$CO,87,FALSE),"unknown")</f>
        <v>Man</v>
      </c>
      <c r="AM307" s="96" t="str">
        <f>IFERROR(VLOOKUP(Table1[[#This Row],[RespondentID]],'All Data'!$A:$CO,88,FALSE),"unknown")</f>
        <v>35-44 years</v>
      </c>
      <c r="AN307" s="96">
        <f>IFERROR(VLOOKUP(Table1[[#This Row],[RespondentID]],'All Data'!$A:$CO,89,FALSE),"unknown")</f>
        <v>0</v>
      </c>
      <c r="AO307" s="96">
        <f>IFERROR(VLOOKUP(Table1[[#This Row],[RespondentID]],'All Data'!$A:$CO,90,FALSE),"unknown")</f>
        <v>0</v>
      </c>
      <c r="AP307" s="96" t="str">
        <f>IFERROR(VLOOKUP(Table1[[#This Row],[RespondentID]],'All Data'!$A:$CO,91,FALSE),"unknown")</f>
        <v>Other (please specify)</v>
      </c>
      <c r="AQ307" s="96" t="str">
        <f>IFERROR(VLOOKUP(Table1[[#This Row],[RespondentID]],'All Data'!$A:$CO,92,FALSE),"unknown")</f>
        <v>Hispanic or Latino</v>
      </c>
      <c r="AR307" s="96" t="str">
        <f>IFERROR(VLOOKUP(Table1[[#This Row],[RespondentID]],'All Data'!$A:$CO,93,FALSE),"unknown")</f>
        <v>Spanish</v>
      </c>
      <c r="AS307" s="96">
        <f>IFERROR(VLOOKUP(Table1[[#This Row],[RespondentID]],'All Data'!$A:$CW,94,FALSE),"unknown")</f>
        <v>0</v>
      </c>
      <c r="AT307" s="96" t="str">
        <f>IFERROR(VLOOKUP(Table1[[#This Row],[RespondentID]],'All Data'!$A:$CW,95,FALSE),"unknown")</f>
        <v>Graduate school</v>
      </c>
      <c r="AU307" s="96" t="str">
        <f>IFERROR(VLOOKUP(Table1[[#This Row],[RespondentID]],'All Data'!$A:$CW,96,FALSE),"unknown")</f>
        <v>Employed for wages</v>
      </c>
      <c r="AV307" s="96" t="str">
        <f>IFERROR(VLOOKUP(Table1[[#This Row],[RespondentID]],'All Data'!$A:$CW,97,FALSE),"unknown")</f>
        <v>Yes</v>
      </c>
      <c r="AW307" s="96" t="str">
        <f>IFERROR(VLOOKUP(Table1[[#This Row],[RespondentID]],'All Data'!$A:$CW,98,FALSE),"unknown")</f>
        <v>Private/Commercial</v>
      </c>
      <c r="AX307" s="96">
        <f>IFERROR(VLOOKUP(Table1[[#This Row],[RespondentID]],'All Data'!$A:$CW,99,FALSE),"unknown")</f>
        <v>0</v>
      </c>
    </row>
    <row r="308" spans="1:50">
      <c r="A308">
        <v>18039476749</v>
      </c>
      <c r="K308" t="s">
        <v>25</v>
      </c>
      <c r="L308" t="s">
        <v>26</v>
      </c>
      <c r="P308">
        <f t="shared" si="72"/>
        <v>2</v>
      </c>
      <c r="Q308">
        <f t="shared" si="73"/>
        <v>1.5</v>
      </c>
      <c r="R308"/>
      <c r="S308">
        <f t="shared" si="89"/>
        <v>0</v>
      </c>
      <c r="T308">
        <f t="shared" si="74"/>
        <v>0</v>
      </c>
      <c r="U308">
        <f t="shared" si="75"/>
        <v>0</v>
      </c>
      <c r="V308">
        <f t="shared" si="76"/>
        <v>0</v>
      </c>
      <c r="W308">
        <f t="shared" si="77"/>
        <v>0</v>
      </c>
      <c r="X308">
        <f t="shared" si="78"/>
        <v>0</v>
      </c>
      <c r="Y308">
        <f t="shared" si="79"/>
        <v>0</v>
      </c>
      <c r="Z308">
        <f t="shared" si="80"/>
        <v>0</v>
      </c>
      <c r="AA308">
        <f t="shared" si="81"/>
        <v>0</v>
      </c>
      <c r="AB308">
        <f t="shared" si="82"/>
        <v>1</v>
      </c>
      <c r="AC308">
        <f t="shared" si="83"/>
        <v>1</v>
      </c>
      <c r="AD308">
        <f t="shared" si="84"/>
        <v>0</v>
      </c>
      <c r="AE308">
        <f t="shared" si="85"/>
        <v>0</v>
      </c>
      <c r="AF308"/>
      <c r="AG308"/>
      <c r="AH308">
        <f t="shared" si="86"/>
        <v>2</v>
      </c>
      <c r="AI308">
        <f t="shared" si="87"/>
        <v>2</v>
      </c>
      <c r="AJ308" t="str">
        <f t="shared" si="88"/>
        <v>Correct</v>
      </c>
      <c r="AL308" s="96" t="str">
        <f>IFERROR(VLOOKUP(Table1[[#This Row],[RespondentID]],'All Data'!$A:$CO,87,FALSE),"unknown")</f>
        <v>Woman</v>
      </c>
      <c r="AM308" s="96" t="str">
        <f>IFERROR(VLOOKUP(Table1[[#This Row],[RespondentID]],'All Data'!$A:$CO,88,FALSE),"unknown")</f>
        <v>45-54 years</v>
      </c>
      <c r="AN308" s="96" t="str">
        <f>IFERROR(VLOOKUP(Table1[[#This Row],[RespondentID]],'All Data'!$A:$CO,89,FALSE),"unknown")</f>
        <v>Suffolk</v>
      </c>
      <c r="AO308" s="96" t="str">
        <f>IFERROR(VLOOKUP(Table1[[#This Row],[RespondentID]],'All Data'!$A:$CO,90,FALSE),"unknown")</f>
        <v>Huntington Station, 11746</v>
      </c>
      <c r="AP308" s="96">
        <f>IFERROR(VLOOKUP(Table1[[#This Row],[RespondentID]],'All Data'!$A:$CO,91,FALSE),"unknown")</f>
        <v>0</v>
      </c>
      <c r="AQ308" s="96" t="str">
        <f>IFERROR(VLOOKUP(Table1[[#This Row],[RespondentID]],'All Data'!$A:$CO,92,FALSE),"unknown")</f>
        <v>Hispanic or Latino</v>
      </c>
      <c r="AR308" s="96" t="str">
        <f>IFERROR(VLOOKUP(Table1[[#This Row],[RespondentID]],'All Data'!$A:$CO,93,FALSE),"unknown")</f>
        <v>English</v>
      </c>
      <c r="AS308" s="96" t="str">
        <f>IFERROR(VLOOKUP(Table1[[#This Row],[RespondentID]],'All Data'!$A:$CW,94,FALSE),"unknown")</f>
        <v>$0-$19,999</v>
      </c>
      <c r="AT308" s="96" t="str">
        <f>IFERROR(VLOOKUP(Table1[[#This Row],[RespondentID]],'All Data'!$A:$CW,95,FALSE),"unknown")</f>
        <v>Some high school</v>
      </c>
      <c r="AU308" s="96" t="str">
        <f>IFERROR(VLOOKUP(Table1[[#This Row],[RespondentID]],'All Data'!$A:$CW,96,FALSE),"unknown")</f>
        <v>Employed for wages</v>
      </c>
      <c r="AV308" s="96" t="str">
        <f>IFERROR(VLOOKUP(Table1[[#This Row],[RespondentID]],'All Data'!$A:$CW,97,FALSE),"unknown")</f>
        <v>Yes</v>
      </c>
      <c r="AW308" s="96" t="str">
        <f>IFERROR(VLOOKUP(Table1[[#This Row],[RespondentID]],'All Data'!$A:$CW,98,FALSE),"unknown")</f>
        <v>Medicare</v>
      </c>
      <c r="AX308" s="96">
        <f>IFERROR(VLOOKUP(Table1[[#This Row],[RespondentID]],'All Data'!$A:$CW,99,FALSE),"unknown")</f>
        <v>0</v>
      </c>
    </row>
    <row r="309" spans="1:50">
      <c r="A309">
        <v>18039476641</v>
      </c>
      <c r="F309" t="s">
        <v>20</v>
      </c>
      <c r="L309" t="s">
        <v>26</v>
      </c>
      <c r="P309">
        <f t="shared" si="72"/>
        <v>2</v>
      </c>
      <c r="Q309">
        <f t="shared" si="73"/>
        <v>1.5</v>
      </c>
      <c r="R309"/>
      <c r="S309">
        <f t="shared" si="89"/>
        <v>0</v>
      </c>
      <c r="T309">
        <f t="shared" si="74"/>
        <v>0</v>
      </c>
      <c r="U309">
        <f t="shared" si="75"/>
        <v>0</v>
      </c>
      <c r="V309">
        <f t="shared" si="76"/>
        <v>0</v>
      </c>
      <c r="W309">
        <f t="shared" si="77"/>
        <v>1</v>
      </c>
      <c r="X309">
        <f t="shared" si="78"/>
        <v>0</v>
      </c>
      <c r="Y309">
        <f t="shared" si="79"/>
        <v>0</v>
      </c>
      <c r="Z309">
        <f t="shared" si="80"/>
        <v>0</v>
      </c>
      <c r="AA309">
        <f t="shared" si="81"/>
        <v>0</v>
      </c>
      <c r="AB309">
        <f t="shared" si="82"/>
        <v>0</v>
      </c>
      <c r="AC309">
        <f t="shared" si="83"/>
        <v>1</v>
      </c>
      <c r="AD309">
        <f t="shared" si="84"/>
        <v>0</v>
      </c>
      <c r="AE309">
        <f t="shared" si="85"/>
        <v>0</v>
      </c>
      <c r="AF309"/>
      <c r="AG309"/>
      <c r="AH309">
        <f t="shared" si="86"/>
        <v>2</v>
      </c>
      <c r="AI309">
        <f t="shared" si="87"/>
        <v>2</v>
      </c>
      <c r="AJ309" t="str">
        <f t="shared" si="88"/>
        <v>Correct</v>
      </c>
      <c r="AL309" s="96" t="str">
        <f>IFERROR(VLOOKUP(Table1[[#This Row],[RespondentID]],'All Data'!$A:$CO,87,FALSE),"unknown")</f>
        <v>Man</v>
      </c>
      <c r="AM309" s="96" t="str">
        <f>IFERROR(VLOOKUP(Table1[[#This Row],[RespondentID]],'All Data'!$A:$CO,88,FALSE),"unknown")</f>
        <v>35-44 years</v>
      </c>
      <c r="AN309" s="96" t="str">
        <f>IFERROR(VLOOKUP(Table1[[#This Row],[RespondentID]],'All Data'!$A:$CO,89,FALSE),"unknown")</f>
        <v>Queens</v>
      </c>
      <c r="AO309" s="96">
        <f>IFERROR(VLOOKUP(Table1[[#This Row],[RespondentID]],'All Data'!$A:$CO,90,FALSE),"unknown")</f>
        <v>11365</v>
      </c>
      <c r="AP309" s="96">
        <f>IFERROR(VLOOKUP(Table1[[#This Row],[RespondentID]],'All Data'!$A:$CO,91,FALSE),"unknown")</f>
        <v>0</v>
      </c>
      <c r="AQ309" s="96" t="str">
        <f>IFERROR(VLOOKUP(Table1[[#This Row],[RespondentID]],'All Data'!$A:$CO,92,FALSE),"unknown")</f>
        <v>Hispanic or Latino</v>
      </c>
      <c r="AR309" s="96" t="str">
        <f>IFERROR(VLOOKUP(Table1[[#This Row],[RespondentID]],'All Data'!$A:$CO,93,FALSE),"unknown")</f>
        <v>English, Spanish</v>
      </c>
      <c r="AS309" s="96" t="str">
        <f>IFERROR(VLOOKUP(Table1[[#This Row],[RespondentID]],'All Data'!$A:$CW,94,FALSE),"unknown")</f>
        <v>$0-$19,999</v>
      </c>
      <c r="AT309" s="96" t="str">
        <f>IFERROR(VLOOKUP(Table1[[#This Row],[RespondentID]],'All Data'!$A:$CW,95,FALSE),"unknown")</f>
        <v>Some high school</v>
      </c>
      <c r="AU309" s="96" t="str">
        <f>IFERROR(VLOOKUP(Table1[[#This Row],[RespondentID]],'All Data'!$A:$CW,96,FALSE),"unknown")</f>
        <v>Employed for wages</v>
      </c>
      <c r="AV309" s="96" t="str">
        <f>IFERROR(VLOOKUP(Table1[[#This Row],[RespondentID]],'All Data'!$A:$CW,97,FALSE),"unknown")</f>
        <v>Yes</v>
      </c>
      <c r="AW309" s="96" t="str">
        <f>IFERROR(VLOOKUP(Table1[[#This Row],[RespondentID]],'All Data'!$A:$CW,98,FALSE),"unknown")</f>
        <v>Medicare</v>
      </c>
      <c r="AX309" s="96">
        <f>IFERROR(VLOOKUP(Table1[[#This Row],[RespondentID]],'All Data'!$A:$CW,99,FALSE),"unknown")</f>
        <v>0</v>
      </c>
    </row>
    <row r="310" spans="1:50">
      <c r="A310">
        <v>18039476530</v>
      </c>
      <c r="C310" t="s">
        <v>17</v>
      </c>
      <c r="L310" t="s">
        <v>26</v>
      </c>
      <c r="P310">
        <f t="shared" si="72"/>
        <v>2</v>
      </c>
      <c r="Q310">
        <f t="shared" si="73"/>
        <v>1.5</v>
      </c>
      <c r="R310"/>
      <c r="S310">
        <f t="shared" si="89"/>
        <v>0</v>
      </c>
      <c r="T310">
        <f t="shared" si="74"/>
        <v>1</v>
      </c>
      <c r="U310">
        <f t="shared" si="75"/>
        <v>0</v>
      </c>
      <c r="V310">
        <f t="shared" si="76"/>
        <v>0</v>
      </c>
      <c r="W310">
        <f t="shared" si="77"/>
        <v>0</v>
      </c>
      <c r="X310">
        <f t="shared" si="78"/>
        <v>0</v>
      </c>
      <c r="Y310">
        <f t="shared" si="79"/>
        <v>0</v>
      </c>
      <c r="Z310">
        <f t="shared" si="80"/>
        <v>0</v>
      </c>
      <c r="AA310">
        <f t="shared" si="81"/>
        <v>0</v>
      </c>
      <c r="AB310">
        <f t="shared" si="82"/>
        <v>0</v>
      </c>
      <c r="AC310">
        <f t="shared" si="83"/>
        <v>1</v>
      </c>
      <c r="AD310">
        <f t="shared" si="84"/>
        <v>0</v>
      </c>
      <c r="AE310">
        <f t="shared" si="85"/>
        <v>0</v>
      </c>
      <c r="AF310"/>
      <c r="AG310"/>
      <c r="AH310">
        <f t="shared" si="86"/>
        <v>2</v>
      </c>
      <c r="AI310">
        <f t="shared" si="87"/>
        <v>2</v>
      </c>
      <c r="AJ310" t="str">
        <f t="shared" si="88"/>
        <v>Correct</v>
      </c>
      <c r="AL310" s="96" t="str">
        <f>IFERROR(VLOOKUP(Table1[[#This Row],[RespondentID]],'All Data'!$A:$CO,87,FALSE),"unknown")</f>
        <v>Man</v>
      </c>
      <c r="AM310" s="96" t="str">
        <f>IFERROR(VLOOKUP(Table1[[#This Row],[RespondentID]],'All Data'!$A:$CO,88,FALSE),"unknown")</f>
        <v>45-54 years</v>
      </c>
      <c r="AN310" s="96" t="str">
        <f>IFERROR(VLOOKUP(Table1[[#This Row],[RespondentID]],'All Data'!$A:$CO,89,FALSE),"unknown")</f>
        <v>Suffolk</v>
      </c>
      <c r="AO310" s="96" t="str">
        <f>IFERROR(VLOOKUP(Table1[[#This Row],[RespondentID]],'All Data'!$A:$CO,90,FALSE),"unknown")</f>
        <v>Huntington Station, 11746</v>
      </c>
      <c r="AP310" s="96">
        <f>IFERROR(VLOOKUP(Table1[[#This Row],[RespondentID]],'All Data'!$A:$CO,91,FALSE),"unknown")</f>
        <v>0</v>
      </c>
      <c r="AQ310" s="96" t="str">
        <f>IFERROR(VLOOKUP(Table1[[#This Row],[RespondentID]],'All Data'!$A:$CO,92,FALSE),"unknown")</f>
        <v>Hispanic or Latino</v>
      </c>
      <c r="AR310" s="96" t="str">
        <f>IFERROR(VLOOKUP(Table1[[#This Row],[RespondentID]],'All Data'!$A:$CO,93,FALSE),"unknown")</f>
        <v>English, Spanish</v>
      </c>
      <c r="AS310" s="96" t="str">
        <f>IFERROR(VLOOKUP(Table1[[#This Row],[RespondentID]],'All Data'!$A:$CW,94,FALSE),"unknown")</f>
        <v>$0-$19,999</v>
      </c>
      <c r="AT310" s="96" t="str">
        <f>IFERROR(VLOOKUP(Table1[[#This Row],[RespondentID]],'All Data'!$A:$CW,95,FALSE),"unknown")</f>
        <v>Some high school</v>
      </c>
      <c r="AU310" s="96">
        <f>IFERROR(VLOOKUP(Table1[[#This Row],[RespondentID]],'All Data'!$A:$CW,96,FALSE),"unknown")</f>
        <v>0</v>
      </c>
      <c r="AV310" s="96">
        <f>IFERROR(VLOOKUP(Table1[[#This Row],[RespondentID]],'All Data'!$A:$CW,97,FALSE),"unknown")</f>
        <v>0</v>
      </c>
      <c r="AW310" s="96" t="str">
        <f>IFERROR(VLOOKUP(Table1[[#This Row],[RespondentID]],'All Data'!$A:$CW,98,FALSE),"unknown")</f>
        <v>Medicare</v>
      </c>
      <c r="AX310" s="96">
        <f>IFERROR(VLOOKUP(Table1[[#This Row],[RespondentID]],'All Data'!$A:$CW,99,FALSE),"unknown")</f>
        <v>0</v>
      </c>
    </row>
    <row r="311" spans="1:50">
      <c r="A311">
        <v>18039476423</v>
      </c>
      <c r="L311" t="s">
        <v>26</v>
      </c>
      <c r="P311">
        <f t="shared" si="72"/>
        <v>1</v>
      </c>
      <c r="Q311">
        <f t="shared" si="73"/>
        <v>3</v>
      </c>
      <c r="R311"/>
      <c r="S311">
        <f t="shared" si="89"/>
        <v>0</v>
      </c>
      <c r="T311">
        <f t="shared" si="74"/>
        <v>0</v>
      </c>
      <c r="U311">
        <f t="shared" si="75"/>
        <v>0</v>
      </c>
      <c r="V311">
        <f t="shared" si="76"/>
        <v>0</v>
      </c>
      <c r="W311">
        <f t="shared" si="77"/>
        <v>0</v>
      </c>
      <c r="X311">
        <f t="shared" si="78"/>
        <v>0</v>
      </c>
      <c r="Y311">
        <f t="shared" si="79"/>
        <v>0</v>
      </c>
      <c r="Z311">
        <f t="shared" si="80"/>
        <v>0</v>
      </c>
      <c r="AA311">
        <f t="shared" si="81"/>
        <v>0</v>
      </c>
      <c r="AB311">
        <f t="shared" si="82"/>
        <v>0</v>
      </c>
      <c r="AC311">
        <f t="shared" si="83"/>
        <v>1</v>
      </c>
      <c r="AD311">
        <f t="shared" si="84"/>
        <v>0</v>
      </c>
      <c r="AE311">
        <f t="shared" si="85"/>
        <v>0</v>
      </c>
      <c r="AF311"/>
      <c r="AG311"/>
      <c r="AH311">
        <f t="shared" si="86"/>
        <v>1</v>
      </c>
      <c r="AI311">
        <f t="shared" si="87"/>
        <v>1</v>
      </c>
      <c r="AJ311" t="str">
        <f t="shared" si="88"/>
        <v>Correct</v>
      </c>
      <c r="AL311" s="96" t="str">
        <f>IFERROR(VLOOKUP(Table1[[#This Row],[RespondentID]],'All Data'!$A:$CO,87,FALSE),"unknown")</f>
        <v>Man</v>
      </c>
      <c r="AM311" s="96" t="str">
        <f>IFERROR(VLOOKUP(Table1[[#This Row],[RespondentID]],'All Data'!$A:$CO,88,FALSE),"unknown")</f>
        <v>18-24 years</v>
      </c>
      <c r="AN311" s="96" t="str">
        <f>IFERROR(VLOOKUP(Table1[[#This Row],[RespondentID]],'All Data'!$A:$CO,89,FALSE),"unknown")</f>
        <v>Suffolk</v>
      </c>
      <c r="AO311" s="96" t="str">
        <f>IFERROR(VLOOKUP(Table1[[#This Row],[RespondentID]],'All Data'!$A:$CO,90,FALSE),"unknown")</f>
        <v>Deer Park, 11729</v>
      </c>
      <c r="AP311" s="96" t="str">
        <f>IFERROR(VLOOKUP(Table1[[#This Row],[RespondentID]],'All Data'!$A:$CO,91,FALSE),"unknown")</f>
        <v>White</v>
      </c>
      <c r="AQ311" s="96" t="str">
        <f>IFERROR(VLOOKUP(Table1[[#This Row],[RespondentID]],'All Data'!$A:$CO,92,FALSE),"unknown")</f>
        <v>Not Hispanic or Latino</v>
      </c>
      <c r="AR311" s="96" t="str">
        <f>IFERROR(VLOOKUP(Table1[[#This Row],[RespondentID]],'All Data'!$A:$CO,93,FALSE),"unknown")</f>
        <v>English</v>
      </c>
      <c r="AS311" s="96" t="str">
        <f>IFERROR(VLOOKUP(Table1[[#This Row],[RespondentID]],'All Data'!$A:$CW,94,FALSE),"unknown")</f>
        <v>$0-$19,999</v>
      </c>
      <c r="AT311" s="96" t="str">
        <f>IFERROR(VLOOKUP(Table1[[#This Row],[RespondentID]],'All Data'!$A:$CW,95,FALSE),"unknown")</f>
        <v>Some high school</v>
      </c>
      <c r="AU311" s="96" t="str">
        <f>IFERROR(VLOOKUP(Table1[[#This Row],[RespondentID]],'All Data'!$A:$CW,96,FALSE),"unknown")</f>
        <v>Student</v>
      </c>
      <c r="AV311" s="96" t="str">
        <f>IFERROR(VLOOKUP(Table1[[#This Row],[RespondentID]],'All Data'!$A:$CW,97,FALSE),"unknown")</f>
        <v>Yes</v>
      </c>
      <c r="AW311" s="96" t="str">
        <f>IFERROR(VLOOKUP(Table1[[#This Row],[RespondentID]],'All Data'!$A:$CW,98,FALSE),"unknown")</f>
        <v>Medicare</v>
      </c>
      <c r="AX311" s="96">
        <f>IFERROR(VLOOKUP(Table1[[#This Row],[RespondentID]],'All Data'!$A:$CW,99,FALSE),"unknown")</f>
        <v>0</v>
      </c>
    </row>
    <row r="312" spans="1:50">
      <c r="A312">
        <v>18039476306</v>
      </c>
      <c r="C312" t="s">
        <v>17</v>
      </c>
      <c r="D312" t="s">
        <v>18</v>
      </c>
      <c r="J312" t="s">
        <v>24</v>
      </c>
      <c r="P312">
        <f t="shared" si="72"/>
        <v>3</v>
      </c>
      <c r="Q312">
        <f t="shared" si="73"/>
        <v>1</v>
      </c>
      <c r="R312"/>
      <c r="S312">
        <f t="shared" si="89"/>
        <v>0</v>
      </c>
      <c r="T312">
        <f t="shared" si="74"/>
        <v>1</v>
      </c>
      <c r="U312">
        <f t="shared" si="75"/>
        <v>1</v>
      </c>
      <c r="V312">
        <f t="shared" si="76"/>
        <v>0</v>
      </c>
      <c r="W312">
        <f t="shared" si="77"/>
        <v>0</v>
      </c>
      <c r="X312">
        <f t="shared" si="78"/>
        <v>0</v>
      </c>
      <c r="Y312">
        <f t="shared" si="79"/>
        <v>0</v>
      </c>
      <c r="Z312">
        <f t="shared" si="80"/>
        <v>0</v>
      </c>
      <c r="AA312">
        <f t="shared" si="81"/>
        <v>1</v>
      </c>
      <c r="AB312">
        <f t="shared" si="82"/>
        <v>0</v>
      </c>
      <c r="AC312">
        <f t="shared" si="83"/>
        <v>0</v>
      </c>
      <c r="AD312">
        <f t="shared" si="84"/>
        <v>0</v>
      </c>
      <c r="AE312">
        <f t="shared" si="85"/>
        <v>0</v>
      </c>
      <c r="AF312"/>
      <c r="AG312"/>
      <c r="AH312">
        <f t="shared" si="86"/>
        <v>3</v>
      </c>
      <c r="AI312">
        <f t="shared" si="87"/>
        <v>3</v>
      </c>
      <c r="AJ312" t="str">
        <f t="shared" si="88"/>
        <v>Correct</v>
      </c>
      <c r="AL312" s="96" t="str">
        <f>IFERROR(VLOOKUP(Table1[[#This Row],[RespondentID]],'All Data'!$A:$CO,87,FALSE),"unknown")</f>
        <v>Woman</v>
      </c>
      <c r="AM312" s="96" t="str">
        <f>IFERROR(VLOOKUP(Table1[[#This Row],[RespondentID]],'All Data'!$A:$CO,88,FALSE),"unknown")</f>
        <v>25-34 years</v>
      </c>
      <c r="AN312" s="96" t="str">
        <f>IFERROR(VLOOKUP(Table1[[#This Row],[RespondentID]],'All Data'!$A:$CO,89,FALSE),"unknown")</f>
        <v>Queens</v>
      </c>
      <c r="AO312" s="96">
        <f>IFERROR(VLOOKUP(Table1[[#This Row],[RespondentID]],'All Data'!$A:$CO,90,FALSE),"unknown")</f>
        <v>11365</v>
      </c>
      <c r="AP312" s="96">
        <f>IFERROR(VLOOKUP(Table1[[#This Row],[RespondentID]],'All Data'!$A:$CO,91,FALSE),"unknown")</f>
        <v>0</v>
      </c>
      <c r="AQ312" s="96" t="str">
        <f>IFERROR(VLOOKUP(Table1[[#This Row],[RespondentID]],'All Data'!$A:$CO,92,FALSE),"unknown")</f>
        <v>Hispanic or Latino</v>
      </c>
      <c r="AR312" s="96" t="str">
        <f>IFERROR(VLOOKUP(Table1[[#This Row],[RespondentID]],'All Data'!$A:$CO,93,FALSE),"unknown")</f>
        <v>English, Spanish</v>
      </c>
      <c r="AS312" s="96" t="str">
        <f>IFERROR(VLOOKUP(Table1[[#This Row],[RespondentID]],'All Data'!$A:$CW,94,FALSE),"unknown")</f>
        <v>$20,000 to $34,999</v>
      </c>
      <c r="AT312" s="96" t="str">
        <f>IFERROR(VLOOKUP(Table1[[#This Row],[RespondentID]],'All Data'!$A:$CW,95,FALSE),"unknown")</f>
        <v>Some college</v>
      </c>
      <c r="AU312" s="96">
        <f>IFERROR(VLOOKUP(Table1[[#This Row],[RespondentID]],'All Data'!$A:$CW,96,FALSE),"unknown")</f>
        <v>0</v>
      </c>
      <c r="AV312" s="96" t="str">
        <f>IFERROR(VLOOKUP(Table1[[#This Row],[RespondentID]],'All Data'!$A:$CW,97,FALSE),"unknown")</f>
        <v>Yes</v>
      </c>
      <c r="AW312" s="96" t="str">
        <f>IFERROR(VLOOKUP(Table1[[#This Row],[RespondentID]],'All Data'!$A:$CW,98,FALSE),"unknown")</f>
        <v>Medicare</v>
      </c>
      <c r="AX312" s="96">
        <f>IFERROR(VLOOKUP(Table1[[#This Row],[RespondentID]],'All Data'!$A:$CW,99,FALSE),"unknown")</f>
        <v>0</v>
      </c>
    </row>
    <row r="313" spans="1:50">
      <c r="A313">
        <v>18039394151</v>
      </c>
      <c r="D313" t="s">
        <v>18</v>
      </c>
      <c r="F313" t="s">
        <v>20</v>
      </c>
      <c r="G313" t="s">
        <v>21</v>
      </c>
      <c r="J313" t="s">
        <v>24</v>
      </c>
      <c r="P313">
        <f t="shared" si="72"/>
        <v>4</v>
      </c>
      <c r="Q313">
        <f t="shared" si="73"/>
        <v>0.75</v>
      </c>
      <c r="R313"/>
      <c r="S313">
        <f t="shared" si="89"/>
        <v>0</v>
      </c>
      <c r="T313">
        <f t="shared" si="74"/>
        <v>0</v>
      </c>
      <c r="U313">
        <f t="shared" si="75"/>
        <v>0.75</v>
      </c>
      <c r="V313">
        <f t="shared" si="76"/>
        <v>0</v>
      </c>
      <c r="W313">
        <f t="shared" si="77"/>
        <v>0.75</v>
      </c>
      <c r="X313">
        <f t="shared" si="78"/>
        <v>0.75</v>
      </c>
      <c r="Y313">
        <f t="shared" si="79"/>
        <v>0</v>
      </c>
      <c r="Z313">
        <f t="shared" si="80"/>
        <v>0</v>
      </c>
      <c r="AA313">
        <f t="shared" si="81"/>
        <v>0.75</v>
      </c>
      <c r="AB313">
        <f t="shared" si="82"/>
        <v>0</v>
      </c>
      <c r="AC313">
        <f t="shared" si="83"/>
        <v>0</v>
      </c>
      <c r="AD313">
        <f t="shared" si="84"/>
        <v>0</v>
      </c>
      <c r="AE313">
        <f t="shared" si="85"/>
        <v>0</v>
      </c>
      <c r="AF313"/>
      <c r="AG313"/>
      <c r="AH313">
        <f t="shared" si="86"/>
        <v>3</v>
      </c>
      <c r="AI313">
        <f t="shared" si="87"/>
        <v>4</v>
      </c>
      <c r="AJ313" t="str">
        <f t="shared" si="88"/>
        <v>Correct</v>
      </c>
      <c r="AL313" s="96" t="str">
        <f>IFERROR(VLOOKUP(Table1[[#This Row],[RespondentID]],'All Data'!$A:$CO,87,FALSE),"unknown")</f>
        <v>Man</v>
      </c>
      <c r="AM313" s="96" t="str">
        <f>IFERROR(VLOOKUP(Table1[[#This Row],[RespondentID]],'All Data'!$A:$CO,88,FALSE),"unknown")</f>
        <v>55-64 years</v>
      </c>
      <c r="AN313" s="96" t="str">
        <f>IFERROR(VLOOKUP(Table1[[#This Row],[RespondentID]],'All Data'!$A:$CO,89,FALSE),"unknown")</f>
        <v>Nassau</v>
      </c>
      <c r="AO313" s="96" t="str">
        <f>IFERROR(VLOOKUP(Table1[[#This Row],[RespondentID]],'All Data'!$A:$CO,90,FALSE),"unknown")</f>
        <v>Glen Cove, 11542</v>
      </c>
      <c r="AP313" s="96" t="str">
        <f>IFERROR(VLOOKUP(Table1[[#This Row],[RespondentID]],'All Data'!$A:$CO,91,FALSE),"unknown")</f>
        <v>White</v>
      </c>
      <c r="AQ313" s="96" t="str">
        <f>IFERROR(VLOOKUP(Table1[[#This Row],[RespondentID]],'All Data'!$A:$CO,92,FALSE),"unknown")</f>
        <v>Not Hispanic or Latino</v>
      </c>
      <c r="AR313" s="96" t="str">
        <f>IFERROR(VLOOKUP(Table1[[#This Row],[RespondentID]],'All Data'!$A:$CO,93,FALSE),"unknown")</f>
        <v>English</v>
      </c>
      <c r="AS313" s="96" t="str">
        <f>IFERROR(VLOOKUP(Table1[[#This Row],[RespondentID]],'All Data'!$A:$CW,94,FALSE),"unknown")</f>
        <v>$20,000 to $34,999</v>
      </c>
      <c r="AT313" s="96" t="str">
        <f>IFERROR(VLOOKUP(Table1[[#This Row],[RespondentID]],'All Data'!$A:$CW,95,FALSE),"unknown")</f>
        <v>High school graduate</v>
      </c>
      <c r="AU313" s="96" t="str">
        <f>IFERROR(VLOOKUP(Table1[[#This Row],[RespondentID]],'All Data'!$A:$CW,96,FALSE),"unknown")</f>
        <v>Out of work, but not currently looking</v>
      </c>
      <c r="AV313" s="96" t="str">
        <f>IFERROR(VLOOKUP(Table1[[#This Row],[RespondentID]],'All Data'!$A:$CW,97,FALSE),"unknown")</f>
        <v>Yes</v>
      </c>
      <c r="AW313" s="96" t="str">
        <f>IFERROR(VLOOKUP(Table1[[#This Row],[RespondentID]],'All Data'!$A:$CW,98,FALSE),"unknown")</f>
        <v>Medicaid, Medicare</v>
      </c>
      <c r="AX313" s="96" t="str">
        <f>IFERROR(VLOOKUP(Table1[[#This Row],[RespondentID]],'All Data'!$A:$CW,99,FALSE),"unknown")</f>
        <v>Yes</v>
      </c>
    </row>
    <row r="314" spans="1:50">
      <c r="A314">
        <v>18039217999</v>
      </c>
      <c r="C314" t="s">
        <v>17</v>
      </c>
      <c r="K314" t="s">
        <v>25</v>
      </c>
      <c r="L314" t="s">
        <v>26</v>
      </c>
      <c r="P314">
        <f t="shared" si="72"/>
        <v>3</v>
      </c>
      <c r="Q314">
        <f t="shared" si="73"/>
        <v>1</v>
      </c>
      <c r="R314"/>
      <c r="S314">
        <f t="shared" si="89"/>
        <v>0</v>
      </c>
      <c r="T314">
        <f t="shared" si="74"/>
        <v>1</v>
      </c>
      <c r="U314">
        <f t="shared" si="75"/>
        <v>0</v>
      </c>
      <c r="V314">
        <f t="shared" si="76"/>
        <v>0</v>
      </c>
      <c r="W314">
        <f t="shared" si="77"/>
        <v>0</v>
      </c>
      <c r="X314">
        <f t="shared" si="78"/>
        <v>0</v>
      </c>
      <c r="Y314">
        <f t="shared" si="79"/>
        <v>0</v>
      </c>
      <c r="Z314">
        <f t="shared" si="80"/>
        <v>0</v>
      </c>
      <c r="AA314">
        <f t="shared" si="81"/>
        <v>0</v>
      </c>
      <c r="AB314">
        <f t="shared" si="82"/>
        <v>1</v>
      </c>
      <c r="AC314">
        <f t="shared" si="83"/>
        <v>1</v>
      </c>
      <c r="AD314">
        <f t="shared" si="84"/>
        <v>0</v>
      </c>
      <c r="AE314">
        <f t="shared" si="85"/>
        <v>0</v>
      </c>
      <c r="AF314"/>
      <c r="AG314"/>
      <c r="AH314">
        <f t="shared" si="86"/>
        <v>3</v>
      </c>
      <c r="AI314">
        <f t="shared" si="87"/>
        <v>3</v>
      </c>
      <c r="AJ314" t="str">
        <f t="shared" si="88"/>
        <v>Correct</v>
      </c>
      <c r="AL314" s="96" t="str">
        <f>IFERROR(VLOOKUP(Table1[[#This Row],[RespondentID]],'All Data'!$A:$CO,87,FALSE),"unknown")</f>
        <v>Woman</v>
      </c>
      <c r="AM314" s="96" t="str">
        <f>IFERROR(VLOOKUP(Table1[[#This Row],[RespondentID]],'All Data'!$A:$CO,88,FALSE),"unknown")</f>
        <v>45-54 years</v>
      </c>
      <c r="AN314" s="96" t="str">
        <f>IFERROR(VLOOKUP(Table1[[#This Row],[RespondentID]],'All Data'!$A:$CO,89,FALSE),"unknown")</f>
        <v>Suffolk</v>
      </c>
      <c r="AO314" s="96" t="str">
        <f>IFERROR(VLOOKUP(Table1[[#This Row],[RespondentID]],'All Data'!$A:$CO,90,FALSE),"unknown")</f>
        <v>Old Field, 11733</v>
      </c>
      <c r="AP314" s="96" t="str">
        <f>IFERROR(VLOOKUP(Table1[[#This Row],[RespondentID]],'All Data'!$A:$CO,91,FALSE),"unknown")</f>
        <v>White</v>
      </c>
      <c r="AQ314" s="96" t="str">
        <f>IFERROR(VLOOKUP(Table1[[#This Row],[RespondentID]],'All Data'!$A:$CO,92,FALSE),"unknown")</f>
        <v>Not Hispanic or Latino</v>
      </c>
      <c r="AR314" s="96" t="str">
        <f>IFERROR(VLOOKUP(Table1[[#This Row],[RespondentID]],'All Data'!$A:$CO,93,FALSE),"unknown")</f>
        <v>English</v>
      </c>
      <c r="AS314" s="96" t="str">
        <f>IFERROR(VLOOKUP(Table1[[#This Row],[RespondentID]],'All Data'!$A:$CW,94,FALSE),"unknown")</f>
        <v>Over $125,000</v>
      </c>
      <c r="AT314" s="96" t="str">
        <f>IFERROR(VLOOKUP(Table1[[#This Row],[RespondentID]],'All Data'!$A:$CW,95,FALSE),"unknown")</f>
        <v>Graduate school</v>
      </c>
      <c r="AU314" s="96" t="str">
        <f>IFERROR(VLOOKUP(Table1[[#This Row],[RespondentID]],'All Data'!$A:$CW,96,FALSE),"unknown")</f>
        <v>Employed for wages</v>
      </c>
      <c r="AV314" s="96" t="str">
        <f>IFERROR(VLOOKUP(Table1[[#This Row],[RespondentID]],'All Data'!$A:$CW,97,FALSE),"unknown")</f>
        <v>Yes</v>
      </c>
      <c r="AW314" s="96" t="str">
        <f>IFERROR(VLOOKUP(Table1[[#This Row],[RespondentID]],'All Data'!$A:$CW,98,FALSE),"unknown")</f>
        <v>Private/Commercial</v>
      </c>
      <c r="AX314" s="96" t="str">
        <f>IFERROR(VLOOKUP(Table1[[#This Row],[RespondentID]],'All Data'!$A:$CW,99,FALSE),"unknown")</f>
        <v>Yes</v>
      </c>
    </row>
    <row r="315" spans="1:50">
      <c r="A315">
        <v>18039200587</v>
      </c>
      <c r="H315" t="s">
        <v>22</v>
      </c>
      <c r="K315" t="s">
        <v>25</v>
      </c>
      <c r="L315" t="s">
        <v>26</v>
      </c>
      <c r="P315">
        <f t="shared" si="72"/>
        <v>3</v>
      </c>
      <c r="Q315">
        <f t="shared" si="73"/>
        <v>1</v>
      </c>
      <c r="R315"/>
      <c r="S315">
        <f t="shared" si="89"/>
        <v>0</v>
      </c>
      <c r="T315">
        <f t="shared" si="74"/>
        <v>0</v>
      </c>
      <c r="U315">
        <f t="shared" si="75"/>
        <v>0</v>
      </c>
      <c r="V315">
        <f t="shared" si="76"/>
        <v>0</v>
      </c>
      <c r="W315">
        <f t="shared" si="77"/>
        <v>0</v>
      </c>
      <c r="X315">
        <f t="shared" si="78"/>
        <v>0</v>
      </c>
      <c r="Y315">
        <f t="shared" si="79"/>
        <v>1</v>
      </c>
      <c r="Z315">
        <f t="shared" si="80"/>
        <v>0</v>
      </c>
      <c r="AA315">
        <f t="shared" si="81"/>
        <v>0</v>
      </c>
      <c r="AB315">
        <f t="shared" si="82"/>
        <v>1</v>
      </c>
      <c r="AC315">
        <f t="shared" si="83"/>
        <v>1</v>
      </c>
      <c r="AD315">
        <f t="shared" si="84"/>
        <v>0</v>
      </c>
      <c r="AE315">
        <f t="shared" si="85"/>
        <v>0</v>
      </c>
      <c r="AF315"/>
      <c r="AG315"/>
      <c r="AH315">
        <f t="shared" si="86"/>
        <v>3</v>
      </c>
      <c r="AI315">
        <f t="shared" si="87"/>
        <v>3</v>
      </c>
      <c r="AJ315" t="str">
        <f t="shared" si="88"/>
        <v>Correct</v>
      </c>
      <c r="AL315" s="96">
        <f>IFERROR(VLOOKUP(Table1[[#This Row],[RespondentID]],'All Data'!$A:$CO,87,FALSE),"unknown")</f>
        <v>0</v>
      </c>
      <c r="AM315" s="96" t="str">
        <f>IFERROR(VLOOKUP(Table1[[#This Row],[RespondentID]],'All Data'!$A:$CO,88,FALSE),"unknown")</f>
        <v>25-34 years</v>
      </c>
      <c r="AN315" s="96">
        <f>IFERROR(VLOOKUP(Table1[[#This Row],[RespondentID]],'All Data'!$A:$CO,89,FALSE),"unknown")</f>
        <v>0</v>
      </c>
      <c r="AO315" s="96">
        <f>IFERROR(VLOOKUP(Table1[[#This Row],[RespondentID]],'All Data'!$A:$CO,90,FALSE),"unknown")</f>
        <v>0</v>
      </c>
      <c r="AP315" s="96" t="str">
        <f>IFERROR(VLOOKUP(Table1[[#This Row],[RespondentID]],'All Data'!$A:$CO,91,FALSE),"unknown")</f>
        <v>White</v>
      </c>
      <c r="AQ315" s="96">
        <f>IFERROR(VLOOKUP(Table1[[#This Row],[RespondentID]],'All Data'!$A:$CO,92,FALSE),"unknown")</f>
        <v>0</v>
      </c>
      <c r="AR315" s="96" t="str">
        <f>IFERROR(VLOOKUP(Table1[[#This Row],[RespondentID]],'All Data'!$A:$CO,93,FALSE),"unknown")</f>
        <v>English</v>
      </c>
      <c r="AS315" s="96" t="str">
        <f>IFERROR(VLOOKUP(Table1[[#This Row],[RespondentID]],'All Data'!$A:$CW,94,FALSE),"unknown")</f>
        <v>$75,000 to $125,000</v>
      </c>
      <c r="AT315" s="96" t="str">
        <f>IFERROR(VLOOKUP(Table1[[#This Row],[RespondentID]],'All Data'!$A:$CW,95,FALSE),"unknown")</f>
        <v>Graduate school</v>
      </c>
      <c r="AU315" s="96" t="str">
        <f>IFERROR(VLOOKUP(Table1[[#This Row],[RespondentID]],'All Data'!$A:$CW,96,FALSE),"unknown")</f>
        <v>Student</v>
      </c>
      <c r="AV315" s="96" t="str">
        <f>IFERROR(VLOOKUP(Table1[[#This Row],[RespondentID]],'All Data'!$A:$CW,97,FALSE),"unknown")</f>
        <v>Yes</v>
      </c>
      <c r="AW315" s="96" t="str">
        <f>IFERROR(VLOOKUP(Table1[[#This Row],[RespondentID]],'All Data'!$A:$CW,98,FALSE),"unknown")</f>
        <v>Medicaid</v>
      </c>
      <c r="AX315" s="96" t="str">
        <f>IFERROR(VLOOKUP(Table1[[#This Row],[RespondentID]],'All Data'!$A:$CW,99,FALSE),"unknown")</f>
        <v>Yes</v>
      </c>
    </row>
    <row r="316" spans="1:50">
      <c r="A316">
        <v>18039200470</v>
      </c>
      <c r="D316" t="s">
        <v>18</v>
      </c>
      <c r="K316" t="s">
        <v>25</v>
      </c>
      <c r="L316" t="s">
        <v>26</v>
      </c>
      <c r="P316">
        <f t="shared" si="72"/>
        <v>3</v>
      </c>
      <c r="Q316">
        <f t="shared" si="73"/>
        <v>1</v>
      </c>
      <c r="R316"/>
      <c r="S316">
        <f t="shared" si="89"/>
        <v>0</v>
      </c>
      <c r="T316">
        <f t="shared" si="74"/>
        <v>0</v>
      </c>
      <c r="U316">
        <f t="shared" si="75"/>
        <v>1</v>
      </c>
      <c r="V316">
        <f t="shared" si="76"/>
        <v>0</v>
      </c>
      <c r="W316">
        <f t="shared" si="77"/>
        <v>0</v>
      </c>
      <c r="X316">
        <f t="shared" si="78"/>
        <v>0</v>
      </c>
      <c r="Y316">
        <f t="shared" si="79"/>
        <v>0</v>
      </c>
      <c r="Z316">
        <f t="shared" si="80"/>
        <v>0</v>
      </c>
      <c r="AA316">
        <f t="shared" si="81"/>
        <v>0</v>
      </c>
      <c r="AB316">
        <f t="shared" si="82"/>
        <v>1</v>
      </c>
      <c r="AC316">
        <f t="shared" si="83"/>
        <v>1</v>
      </c>
      <c r="AD316">
        <f t="shared" si="84"/>
        <v>0</v>
      </c>
      <c r="AE316">
        <f t="shared" si="85"/>
        <v>0</v>
      </c>
      <c r="AF316"/>
      <c r="AG316"/>
      <c r="AH316">
        <f t="shared" si="86"/>
        <v>3</v>
      </c>
      <c r="AI316">
        <f t="shared" si="87"/>
        <v>3</v>
      </c>
      <c r="AJ316" t="str">
        <f t="shared" si="88"/>
        <v>Correct</v>
      </c>
      <c r="AL316" s="96" t="str">
        <f>IFERROR(VLOOKUP(Table1[[#This Row],[RespondentID]],'All Data'!$A:$CO,87,FALSE),"unknown")</f>
        <v>Woman</v>
      </c>
      <c r="AM316" s="96" t="str">
        <f>IFERROR(VLOOKUP(Table1[[#This Row],[RespondentID]],'All Data'!$A:$CO,88,FALSE),"unknown")</f>
        <v>65+ years</v>
      </c>
      <c r="AN316" s="96" t="str">
        <f>IFERROR(VLOOKUP(Table1[[#This Row],[RespondentID]],'All Data'!$A:$CO,89,FALSE),"unknown")</f>
        <v>Nassau</v>
      </c>
      <c r="AO316" s="96" t="str">
        <f>IFERROR(VLOOKUP(Table1[[#This Row],[RespondentID]],'All Data'!$A:$CO,90,FALSE),"unknown")</f>
        <v>New Hyde Park, 11040</v>
      </c>
      <c r="AP316" s="96" t="str">
        <f>IFERROR(VLOOKUP(Table1[[#This Row],[RespondentID]],'All Data'!$A:$CO,91,FALSE),"unknown")</f>
        <v>White</v>
      </c>
      <c r="AQ316" s="96" t="str">
        <f>IFERROR(VLOOKUP(Table1[[#This Row],[RespondentID]],'All Data'!$A:$CO,92,FALSE),"unknown")</f>
        <v>Not Hispanic or Latino</v>
      </c>
      <c r="AR316" s="96" t="str">
        <f>IFERROR(VLOOKUP(Table1[[#This Row],[RespondentID]],'All Data'!$A:$CO,93,FALSE),"unknown")</f>
        <v>English, Portuguese</v>
      </c>
      <c r="AS316" s="96" t="str">
        <f>IFERROR(VLOOKUP(Table1[[#This Row],[RespondentID]],'All Data'!$A:$CW,94,FALSE),"unknown")</f>
        <v>$20,000 to $34,999</v>
      </c>
      <c r="AT316" s="96" t="str">
        <f>IFERROR(VLOOKUP(Table1[[#This Row],[RespondentID]],'All Data'!$A:$CW,95,FALSE),"unknown")</f>
        <v>K-8 grade</v>
      </c>
      <c r="AU316" s="96" t="str">
        <f>IFERROR(VLOOKUP(Table1[[#This Row],[RespondentID]],'All Data'!$A:$CW,96,FALSE),"unknown")</f>
        <v>Retired</v>
      </c>
      <c r="AV316" s="96" t="str">
        <f>IFERROR(VLOOKUP(Table1[[#This Row],[RespondentID]],'All Data'!$A:$CW,97,FALSE),"unknown")</f>
        <v>Yes</v>
      </c>
      <c r="AW316" s="96" t="str">
        <f>IFERROR(VLOOKUP(Table1[[#This Row],[RespondentID]],'All Data'!$A:$CW,98,FALSE),"unknown")</f>
        <v>Private/Commercial</v>
      </c>
      <c r="AX316" s="96" t="str">
        <f>IFERROR(VLOOKUP(Table1[[#This Row],[RespondentID]],'All Data'!$A:$CW,99,FALSE),"unknown")</f>
        <v>No</v>
      </c>
    </row>
    <row r="317" spans="1:50">
      <c r="A317">
        <v>18039200356</v>
      </c>
      <c r="I317" t="s">
        <v>23</v>
      </c>
      <c r="K317" t="s">
        <v>25</v>
      </c>
      <c r="L317" t="s">
        <v>26</v>
      </c>
      <c r="P317">
        <f t="shared" si="72"/>
        <v>3</v>
      </c>
      <c r="Q317">
        <f t="shared" si="73"/>
        <v>1</v>
      </c>
      <c r="R317"/>
      <c r="S317">
        <f t="shared" si="89"/>
        <v>0</v>
      </c>
      <c r="T317">
        <f t="shared" si="74"/>
        <v>0</v>
      </c>
      <c r="U317">
        <f t="shared" si="75"/>
        <v>0</v>
      </c>
      <c r="V317">
        <f t="shared" si="76"/>
        <v>0</v>
      </c>
      <c r="W317">
        <f t="shared" si="77"/>
        <v>0</v>
      </c>
      <c r="X317">
        <f t="shared" si="78"/>
        <v>0</v>
      </c>
      <c r="Y317">
        <f t="shared" si="79"/>
        <v>0</v>
      </c>
      <c r="Z317">
        <f t="shared" si="80"/>
        <v>1</v>
      </c>
      <c r="AA317">
        <f t="shared" si="81"/>
        <v>0</v>
      </c>
      <c r="AB317">
        <f t="shared" si="82"/>
        <v>1</v>
      </c>
      <c r="AC317">
        <f t="shared" si="83"/>
        <v>1</v>
      </c>
      <c r="AD317">
        <f t="shared" si="84"/>
        <v>0</v>
      </c>
      <c r="AE317">
        <f t="shared" si="85"/>
        <v>0</v>
      </c>
      <c r="AF317"/>
      <c r="AG317"/>
      <c r="AH317">
        <f t="shared" si="86"/>
        <v>3</v>
      </c>
      <c r="AI317">
        <f t="shared" si="87"/>
        <v>3</v>
      </c>
      <c r="AJ317" t="str">
        <f t="shared" si="88"/>
        <v>Correct</v>
      </c>
      <c r="AL317" s="96">
        <f>IFERROR(VLOOKUP(Table1[[#This Row],[RespondentID]],'All Data'!$A:$CO,87,FALSE),"unknown")</f>
        <v>0</v>
      </c>
      <c r="AM317" s="96" t="str">
        <f>IFERROR(VLOOKUP(Table1[[#This Row],[RespondentID]],'All Data'!$A:$CO,88,FALSE),"unknown")</f>
        <v>55-64 years</v>
      </c>
      <c r="AN317" s="96" t="str">
        <f>IFERROR(VLOOKUP(Table1[[#This Row],[RespondentID]],'All Data'!$A:$CO,89,FALSE),"unknown")</f>
        <v>Suffolk</v>
      </c>
      <c r="AO317" s="96" t="str">
        <f>IFERROR(VLOOKUP(Table1[[#This Row],[RespondentID]],'All Data'!$A:$CO,90,FALSE),"unknown")</f>
        <v>Smithtown, 11787</v>
      </c>
      <c r="AP317" s="96" t="str">
        <f>IFERROR(VLOOKUP(Table1[[#This Row],[RespondentID]],'All Data'!$A:$CO,91,FALSE),"unknown")</f>
        <v>White</v>
      </c>
      <c r="AQ317" s="96" t="str">
        <f>IFERROR(VLOOKUP(Table1[[#This Row],[RespondentID]],'All Data'!$A:$CO,92,FALSE),"unknown")</f>
        <v>Hispanic or Latino</v>
      </c>
      <c r="AR317" s="96" t="str">
        <f>IFERROR(VLOOKUP(Table1[[#This Row],[RespondentID]],'All Data'!$A:$CO,93,FALSE),"unknown")</f>
        <v>English, Portuguese</v>
      </c>
      <c r="AS317" s="96" t="str">
        <f>IFERROR(VLOOKUP(Table1[[#This Row],[RespondentID]],'All Data'!$A:$CW,94,FALSE),"unknown")</f>
        <v>$75,000 to $125,000</v>
      </c>
      <c r="AT317" s="96" t="str">
        <f>IFERROR(VLOOKUP(Table1[[#This Row],[RespondentID]],'All Data'!$A:$CW,95,FALSE),"unknown")</f>
        <v>College graduate</v>
      </c>
      <c r="AU317" s="96" t="str">
        <f>IFERROR(VLOOKUP(Table1[[#This Row],[RespondentID]],'All Data'!$A:$CW,96,FALSE),"unknown")</f>
        <v>Retired</v>
      </c>
      <c r="AV317" s="96" t="str">
        <f>IFERROR(VLOOKUP(Table1[[#This Row],[RespondentID]],'All Data'!$A:$CW,97,FALSE),"unknown")</f>
        <v>Yes</v>
      </c>
      <c r="AW317" s="96" t="str">
        <f>IFERROR(VLOOKUP(Table1[[#This Row],[RespondentID]],'All Data'!$A:$CW,98,FALSE),"unknown")</f>
        <v>Private/Commercial</v>
      </c>
      <c r="AX317" s="96" t="str">
        <f>IFERROR(VLOOKUP(Table1[[#This Row],[RespondentID]],'All Data'!$A:$CW,99,FALSE),"unknown")</f>
        <v>Yes</v>
      </c>
    </row>
    <row r="318" spans="1:50">
      <c r="A318">
        <v>18039200248</v>
      </c>
      <c r="C318" t="s">
        <v>17</v>
      </c>
      <c r="D318" t="s">
        <v>18</v>
      </c>
      <c r="K318" t="s">
        <v>25</v>
      </c>
      <c r="L318" t="s">
        <v>26</v>
      </c>
      <c r="P318">
        <f t="shared" si="72"/>
        <v>4</v>
      </c>
      <c r="Q318">
        <f t="shared" si="73"/>
        <v>0.75</v>
      </c>
      <c r="R318"/>
      <c r="S318">
        <f t="shared" si="89"/>
        <v>0</v>
      </c>
      <c r="T318">
        <f t="shared" si="74"/>
        <v>0.75</v>
      </c>
      <c r="U318">
        <f t="shared" si="75"/>
        <v>0.75</v>
      </c>
      <c r="V318">
        <f t="shared" si="76"/>
        <v>0</v>
      </c>
      <c r="W318">
        <f t="shared" si="77"/>
        <v>0</v>
      </c>
      <c r="X318">
        <f t="shared" si="78"/>
        <v>0</v>
      </c>
      <c r="Y318">
        <f t="shared" si="79"/>
        <v>0</v>
      </c>
      <c r="Z318">
        <f t="shared" si="80"/>
        <v>0</v>
      </c>
      <c r="AA318">
        <f t="shared" si="81"/>
        <v>0</v>
      </c>
      <c r="AB318">
        <f t="shared" si="82"/>
        <v>0.75</v>
      </c>
      <c r="AC318">
        <f t="shared" si="83"/>
        <v>0.75</v>
      </c>
      <c r="AD318">
        <f t="shared" si="84"/>
        <v>0</v>
      </c>
      <c r="AE318">
        <f t="shared" si="85"/>
        <v>0</v>
      </c>
      <c r="AF318"/>
      <c r="AG318"/>
      <c r="AH318">
        <f t="shared" si="86"/>
        <v>3</v>
      </c>
      <c r="AI318">
        <f t="shared" si="87"/>
        <v>4</v>
      </c>
      <c r="AJ318" t="str">
        <f t="shared" si="88"/>
        <v>Correct</v>
      </c>
      <c r="AL318" s="96" t="str">
        <f>IFERROR(VLOOKUP(Table1[[#This Row],[RespondentID]],'All Data'!$A:$CO,87,FALSE),"unknown")</f>
        <v>Woman</v>
      </c>
      <c r="AM318" s="96" t="str">
        <f>IFERROR(VLOOKUP(Table1[[#This Row],[RespondentID]],'All Data'!$A:$CO,88,FALSE),"unknown")</f>
        <v>25-34 years</v>
      </c>
      <c r="AN318" s="96" t="str">
        <f>IFERROR(VLOOKUP(Table1[[#This Row],[RespondentID]],'All Data'!$A:$CO,89,FALSE),"unknown")</f>
        <v>Suffolk</v>
      </c>
      <c r="AO318" s="96" t="str">
        <f>IFERROR(VLOOKUP(Table1[[#This Row],[RespondentID]],'All Data'!$A:$CO,90,FALSE),"unknown")</f>
        <v>Centerport, 11721</v>
      </c>
      <c r="AP318" s="96" t="str">
        <f>IFERROR(VLOOKUP(Table1[[#This Row],[RespondentID]],'All Data'!$A:$CO,91,FALSE),"unknown")</f>
        <v>White</v>
      </c>
      <c r="AQ318" s="96" t="str">
        <f>IFERROR(VLOOKUP(Table1[[#This Row],[RespondentID]],'All Data'!$A:$CO,92,FALSE),"unknown")</f>
        <v>Not Hispanic or Latino</v>
      </c>
      <c r="AR318" s="96" t="str">
        <f>IFERROR(VLOOKUP(Table1[[#This Row],[RespondentID]],'All Data'!$A:$CO,93,FALSE),"unknown")</f>
        <v>English</v>
      </c>
      <c r="AS318" s="96" t="str">
        <f>IFERROR(VLOOKUP(Table1[[#This Row],[RespondentID]],'All Data'!$A:$CW,94,FALSE),"unknown")</f>
        <v>$75,000 to $125,000</v>
      </c>
      <c r="AT318" s="96" t="str">
        <f>IFERROR(VLOOKUP(Table1[[#This Row],[RespondentID]],'All Data'!$A:$CW,95,FALSE),"unknown")</f>
        <v>Graduate school</v>
      </c>
      <c r="AU318" s="96" t="str">
        <f>IFERROR(VLOOKUP(Table1[[#This Row],[RespondentID]],'All Data'!$A:$CW,96,FALSE),"unknown")</f>
        <v>Employed for wages</v>
      </c>
      <c r="AV318" s="96" t="str">
        <f>IFERROR(VLOOKUP(Table1[[#This Row],[RespondentID]],'All Data'!$A:$CW,97,FALSE),"unknown")</f>
        <v>Yes</v>
      </c>
      <c r="AW318" s="96" t="str">
        <f>IFERROR(VLOOKUP(Table1[[#This Row],[RespondentID]],'All Data'!$A:$CW,98,FALSE),"unknown")</f>
        <v>Private/Commercial</v>
      </c>
      <c r="AX318" s="96" t="str">
        <f>IFERROR(VLOOKUP(Table1[[#This Row],[RespondentID]],'All Data'!$A:$CW,99,FALSE),"unknown")</f>
        <v>Yes</v>
      </c>
    </row>
    <row r="319" spans="1:50">
      <c r="A319">
        <v>18039200123</v>
      </c>
      <c r="K319" t="s">
        <v>25</v>
      </c>
      <c r="L319" t="s">
        <v>26</v>
      </c>
      <c r="P319">
        <f t="shared" si="72"/>
        <v>2</v>
      </c>
      <c r="Q319">
        <f t="shared" si="73"/>
        <v>1.5</v>
      </c>
      <c r="R319"/>
      <c r="S319">
        <f t="shared" si="89"/>
        <v>0</v>
      </c>
      <c r="T319">
        <f t="shared" si="74"/>
        <v>0</v>
      </c>
      <c r="U319">
        <f t="shared" si="75"/>
        <v>0</v>
      </c>
      <c r="V319">
        <f t="shared" si="76"/>
        <v>0</v>
      </c>
      <c r="W319">
        <f t="shared" si="77"/>
        <v>0</v>
      </c>
      <c r="X319">
        <f t="shared" si="78"/>
        <v>0</v>
      </c>
      <c r="Y319">
        <f t="shared" si="79"/>
        <v>0</v>
      </c>
      <c r="Z319">
        <f t="shared" si="80"/>
        <v>0</v>
      </c>
      <c r="AA319">
        <f t="shared" si="81"/>
        <v>0</v>
      </c>
      <c r="AB319">
        <f t="shared" si="82"/>
        <v>1</v>
      </c>
      <c r="AC319">
        <f t="shared" si="83"/>
        <v>1</v>
      </c>
      <c r="AD319">
        <f t="shared" si="84"/>
        <v>0</v>
      </c>
      <c r="AE319">
        <f t="shared" si="85"/>
        <v>0</v>
      </c>
      <c r="AF319"/>
      <c r="AG319"/>
      <c r="AH319">
        <f t="shared" si="86"/>
        <v>2</v>
      </c>
      <c r="AI319">
        <f t="shared" si="87"/>
        <v>2</v>
      </c>
      <c r="AJ319" t="str">
        <f t="shared" si="88"/>
        <v>Correct</v>
      </c>
      <c r="AL319" s="96" t="str">
        <f>IFERROR(VLOOKUP(Table1[[#This Row],[RespondentID]],'All Data'!$A:$CO,87,FALSE),"unknown")</f>
        <v>Woman</v>
      </c>
      <c r="AM319" s="96" t="str">
        <f>IFERROR(VLOOKUP(Table1[[#This Row],[RespondentID]],'All Data'!$A:$CO,88,FALSE),"unknown")</f>
        <v>55-64 years</v>
      </c>
      <c r="AN319" s="96" t="str">
        <f>IFERROR(VLOOKUP(Table1[[#This Row],[RespondentID]],'All Data'!$A:$CO,89,FALSE),"unknown")</f>
        <v>Queens</v>
      </c>
      <c r="AO319" s="96" t="str">
        <f>IFERROR(VLOOKUP(Table1[[#This Row],[RespondentID]],'All Data'!$A:$CO,90,FALSE),"unknown")</f>
        <v>08750</v>
      </c>
      <c r="AP319" s="96" t="str">
        <f>IFERROR(VLOOKUP(Table1[[#This Row],[RespondentID]],'All Data'!$A:$CO,91,FALSE),"unknown")</f>
        <v>White</v>
      </c>
      <c r="AQ319" s="96" t="str">
        <f>IFERROR(VLOOKUP(Table1[[#This Row],[RespondentID]],'All Data'!$A:$CO,92,FALSE),"unknown")</f>
        <v>Not Hispanic or Latino</v>
      </c>
      <c r="AR319" s="96" t="str">
        <f>IFERROR(VLOOKUP(Table1[[#This Row],[RespondentID]],'All Data'!$A:$CO,93,FALSE),"unknown")</f>
        <v>English, Portuguese</v>
      </c>
      <c r="AS319" s="96" t="str">
        <f>IFERROR(VLOOKUP(Table1[[#This Row],[RespondentID]],'All Data'!$A:$CW,94,FALSE),"unknown")</f>
        <v>Over $125,000</v>
      </c>
      <c r="AT319" s="96" t="str">
        <f>IFERROR(VLOOKUP(Table1[[#This Row],[RespondentID]],'All Data'!$A:$CW,95,FALSE),"unknown")</f>
        <v>College graduate</v>
      </c>
      <c r="AU319" s="96" t="str">
        <f>IFERROR(VLOOKUP(Table1[[#This Row],[RespondentID]],'All Data'!$A:$CW,96,FALSE),"unknown")</f>
        <v>Out of work, but not currently looking</v>
      </c>
      <c r="AV319" s="96" t="str">
        <f>IFERROR(VLOOKUP(Table1[[#This Row],[RespondentID]],'All Data'!$A:$CW,97,FALSE),"unknown")</f>
        <v>Yes</v>
      </c>
      <c r="AW319" s="96">
        <f>IFERROR(VLOOKUP(Table1[[#This Row],[RespondentID]],'All Data'!$A:$CW,98,FALSE),"unknown")</f>
        <v>0</v>
      </c>
      <c r="AX319" s="96" t="str">
        <f>IFERROR(VLOOKUP(Table1[[#This Row],[RespondentID]],'All Data'!$A:$CW,99,FALSE),"unknown")</f>
        <v>Yes</v>
      </c>
    </row>
    <row r="320" spans="1:50">
      <c r="A320">
        <v>18039200011</v>
      </c>
      <c r="D320" t="s">
        <v>18</v>
      </c>
      <c r="J320" t="s">
        <v>24</v>
      </c>
      <c r="N320" t="s">
        <v>28</v>
      </c>
      <c r="P320">
        <f t="shared" si="72"/>
        <v>3</v>
      </c>
      <c r="Q320">
        <f t="shared" si="73"/>
        <v>1</v>
      </c>
      <c r="R320"/>
      <c r="S320">
        <f t="shared" si="89"/>
        <v>0</v>
      </c>
      <c r="T320">
        <f t="shared" si="74"/>
        <v>0</v>
      </c>
      <c r="U320">
        <f t="shared" si="75"/>
        <v>1</v>
      </c>
      <c r="V320">
        <f t="shared" si="76"/>
        <v>0</v>
      </c>
      <c r="W320">
        <f t="shared" si="77"/>
        <v>0</v>
      </c>
      <c r="X320">
        <f t="shared" si="78"/>
        <v>0</v>
      </c>
      <c r="Y320">
        <f t="shared" si="79"/>
        <v>0</v>
      </c>
      <c r="Z320">
        <f t="shared" si="80"/>
        <v>0</v>
      </c>
      <c r="AA320">
        <f t="shared" si="81"/>
        <v>1</v>
      </c>
      <c r="AB320">
        <f t="shared" si="82"/>
        <v>0</v>
      </c>
      <c r="AC320">
        <f t="shared" si="83"/>
        <v>0</v>
      </c>
      <c r="AD320">
        <f t="shared" si="84"/>
        <v>0</v>
      </c>
      <c r="AE320">
        <f t="shared" si="85"/>
        <v>1</v>
      </c>
      <c r="AF320"/>
      <c r="AG320"/>
      <c r="AH320">
        <f t="shared" si="86"/>
        <v>3</v>
      </c>
      <c r="AI320">
        <f t="shared" si="87"/>
        <v>3</v>
      </c>
      <c r="AJ320" t="str">
        <f t="shared" si="88"/>
        <v>Correct</v>
      </c>
      <c r="AL320" s="96" t="str">
        <f>IFERROR(VLOOKUP(Table1[[#This Row],[RespondentID]],'All Data'!$A:$CO,87,FALSE),"unknown")</f>
        <v>Man</v>
      </c>
      <c r="AM320" s="96" t="str">
        <f>IFERROR(VLOOKUP(Table1[[#This Row],[RespondentID]],'All Data'!$A:$CO,88,FALSE),"unknown")</f>
        <v>55-64 years</v>
      </c>
      <c r="AN320" s="96" t="str">
        <f>IFERROR(VLOOKUP(Table1[[#This Row],[RespondentID]],'All Data'!$A:$CO,89,FALSE),"unknown")</f>
        <v>Suffolk</v>
      </c>
      <c r="AO320" s="96" t="str">
        <f>IFERROR(VLOOKUP(Table1[[#This Row],[RespondentID]],'All Data'!$A:$CO,90,FALSE),"unknown")</f>
        <v>Smithtown, 11787</v>
      </c>
      <c r="AP320" s="96" t="str">
        <f>IFERROR(VLOOKUP(Table1[[#This Row],[RespondentID]],'All Data'!$A:$CO,91,FALSE),"unknown")</f>
        <v>White</v>
      </c>
      <c r="AQ320" s="96" t="str">
        <f>IFERROR(VLOOKUP(Table1[[#This Row],[RespondentID]],'All Data'!$A:$CO,92,FALSE),"unknown")</f>
        <v>Not Hispanic or Latino</v>
      </c>
      <c r="AR320" s="96" t="str">
        <f>IFERROR(VLOOKUP(Table1[[#This Row],[RespondentID]],'All Data'!$A:$CO,93,FALSE),"unknown")</f>
        <v>English</v>
      </c>
      <c r="AS320" s="96" t="str">
        <f>IFERROR(VLOOKUP(Table1[[#This Row],[RespondentID]],'All Data'!$A:$CW,94,FALSE),"unknown")</f>
        <v>Over $125,000</v>
      </c>
      <c r="AT320" s="96" t="str">
        <f>IFERROR(VLOOKUP(Table1[[#This Row],[RespondentID]],'All Data'!$A:$CW,95,FALSE),"unknown")</f>
        <v>Doctorate</v>
      </c>
      <c r="AU320" s="96" t="str">
        <f>IFERROR(VLOOKUP(Table1[[#This Row],[RespondentID]],'All Data'!$A:$CW,96,FALSE),"unknown")</f>
        <v>Self-employed</v>
      </c>
      <c r="AV320" s="96" t="str">
        <f>IFERROR(VLOOKUP(Table1[[#This Row],[RespondentID]],'All Data'!$A:$CW,97,FALSE),"unknown")</f>
        <v>Yes</v>
      </c>
      <c r="AW320" s="96" t="str">
        <f>IFERROR(VLOOKUP(Table1[[#This Row],[RespondentID]],'All Data'!$A:$CW,98,FALSE),"unknown")</f>
        <v>Private/Commercial</v>
      </c>
      <c r="AX320" s="96" t="str">
        <f>IFERROR(VLOOKUP(Table1[[#This Row],[RespondentID]],'All Data'!$A:$CW,99,FALSE),"unknown")</f>
        <v>Yes</v>
      </c>
    </row>
    <row r="321" spans="1:50">
      <c r="A321">
        <v>18039199902</v>
      </c>
      <c r="G321" t="s">
        <v>21</v>
      </c>
      <c r="I321" t="s">
        <v>23</v>
      </c>
      <c r="K321" t="s">
        <v>25</v>
      </c>
      <c r="P321">
        <f t="shared" si="72"/>
        <v>3</v>
      </c>
      <c r="Q321">
        <f t="shared" si="73"/>
        <v>1</v>
      </c>
      <c r="R321"/>
      <c r="S321">
        <f t="shared" si="89"/>
        <v>0</v>
      </c>
      <c r="T321">
        <f t="shared" si="74"/>
        <v>0</v>
      </c>
      <c r="U321">
        <f t="shared" si="75"/>
        <v>0</v>
      </c>
      <c r="V321">
        <f t="shared" si="76"/>
        <v>0</v>
      </c>
      <c r="W321">
        <f t="shared" si="77"/>
        <v>0</v>
      </c>
      <c r="X321">
        <f t="shared" si="78"/>
        <v>1</v>
      </c>
      <c r="Y321">
        <f t="shared" si="79"/>
        <v>0</v>
      </c>
      <c r="Z321">
        <f t="shared" si="80"/>
        <v>1</v>
      </c>
      <c r="AA321">
        <f t="shared" si="81"/>
        <v>0</v>
      </c>
      <c r="AB321">
        <f t="shared" si="82"/>
        <v>1</v>
      </c>
      <c r="AC321">
        <f t="shared" si="83"/>
        <v>0</v>
      </c>
      <c r="AD321">
        <f t="shared" si="84"/>
        <v>0</v>
      </c>
      <c r="AE321">
        <f t="shared" si="85"/>
        <v>0</v>
      </c>
      <c r="AF321"/>
      <c r="AG321"/>
      <c r="AH321">
        <f t="shared" si="86"/>
        <v>3</v>
      </c>
      <c r="AI321">
        <f t="shared" si="87"/>
        <v>3</v>
      </c>
      <c r="AJ321" t="str">
        <f t="shared" si="88"/>
        <v>Correct</v>
      </c>
      <c r="AL321" s="96" t="str">
        <f>IFERROR(VLOOKUP(Table1[[#This Row],[RespondentID]],'All Data'!$A:$CO,87,FALSE),"unknown")</f>
        <v>Woman</v>
      </c>
      <c r="AM321" s="96" t="str">
        <f>IFERROR(VLOOKUP(Table1[[#This Row],[RespondentID]],'All Data'!$A:$CO,88,FALSE),"unknown")</f>
        <v>25-34 years</v>
      </c>
      <c r="AN321" s="96" t="str">
        <f>IFERROR(VLOOKUP(Table1[[#This Row],[RespondentID]],'All Data'!$A:$CO,89,FALSE),"unknown")</f>
        <v>Suffolk</v>
      </c>
      <c r="AO321" s="96" t="str">
        <f>IFERROR(VLOOKUP(Table1[[#This Row],[RespondentID]],'All Data'!$A:$CO,90,FALSE),"unknown")</f>
        <v>Smithtown, 11787</v>
      </c>
      <c r="AP321" s="96" t="str">
        <f>IFERROR(VLOOKUP(Table1[[#This Row],[RespondentID]],'All Data'!$A:$CO,91,FALSE),"unknown")</f>
        <v>White</v>
      </c>
      <c r="AQ321" s="96" t="str">
        <f>IFERROR(VLOOKUP(Table1[[#This Row],[RespondentID]],'All Data'!$A:$CO,92,FALSE),"unknown")</f>
        <v>Not Hispanic or Latino</v>
      </c>
      <c r="AR321" s="96" t="str">
        <f>IFERROR(VLOOKUP(Table1[[#This Row],[RespondentID]],'All Data'!$A:$CO,93,FALSE),"unknown")</f>
        <v>English</v>
      </c>
      <c r="AS321" s="96" t="str">
        <f>IFERROR(VLOOKUP(Table1[[#This Row],[RespondentID]],'All Data'!$A:$CW,94,FALSE),"unknown")</f>
        <v>$50,000 to $74,999</v>
      </c>
      <c r="AT321" s="96" t="str">
        <f>IFERROR(VLOOKUP(Table1[[#This Row],[RespondentID]],'All Data'!$A:$CW,95,FALSE),"unknown")</f>
        <v>Graduate school</v>
      </c>
      <c r="AU321" s="96" t="str">
        <f>IFERROR(VLOOKUP(Table1[[#This Row],[RespondentID]],'All Data'!$A:$CW,96,FALSE),"unknown")</f>
        <v>Employed for wages</v>
      </c>
      <c r="AV321" s="96" t="str">
        <f>IFERROR(VLOOKUP(Table1[[#This Row],[RespondentID]],'All Data'!$A:$CW,97,FALSE),"unknown")</f>
        <v>Yes</v>
      </c>
      <c r="AW321" s="96" t="str">
        <f>IFERROR(VLOOKUP(Table1[[#This Row],[RespondentID]],'All Data'!$A:$CW,98,FALSE),"unknown")</f>
        <v>Private/Commercial</v>
      </c>
      <c r="AX321" s="96" t="str">
        <f>IFERROR(VLOOKUP(Table1[[#This Row],[RespondentID]],'All Data'!$A:$CW,99,FALSE),"unknown")</f>
        <v>Yes</v>
      </c>
    </row>
    <row r="322" spans="1:50">
      <c r="A322">
        <v>18039199782</v>
      </c>
      <c r="J322" t="s">
        <v>24</v>
      </c>
      <c r="K322" t="s">
        <v>25</v>
      </c>
      <c r="N322" t="s">
        <v>28</v>
      </c>
      <c r="P322">
        <f t="shared" ref="P322:P385" si="90">COUNTA(B322:N322)</f>
        <v>3</v>
      </c>
      <c r="Q322">
        <f t="shared" ref="Q322:Q385" si="91">3/P322</f>
        <v>1</v>
      </c>
      <c r="R322"/>
      <c r="S322">
        <f t="shared" si="89"/>
        <v>0</v>
      </c>
      <c r="T322">
        <f t="shared" ref="T322:T385" si="92">IF($P322&lt;3,IF($C322=$C$1,1,0),IF($C322=$C$1,$Q322,0))</f>
        <v>0</v>
      </c>
      <c r="U322">
        <f t="shared" ref="U322:U385" si="93">IF($P322&lt;3,IF($D322=$D$1,1,0),IF($D322=$D$1,$Q322,0))</f>
        <v>0</v>
      </c>
      <c r="V322">
        <f t="shared" ref="V322:V385" si="94">IF($P322&lt;3,IF($E322=$E$1,1,0),IF($E322=$E$1,$Q322,0))</f>
        <v>0</v>
      </c>
      <c r="W322">
        <f t="shared" ref="W322:W385" si="95">IF($P322&lt;3,IF($F322=$F$1,1,0),IF($F322=$F$1,$Q322,0))</f>
        <v>0</v>
      </c>
      <c r="X322">
        <f t="shared" ref="X322:X385" si="96">IF($P322&lt;3,IF($G322=$G$1,1,0),IF($G322=$G$1,$Q322,0))</f>
        <v>0</v>
      </c>
      <c r="Y322">
        <f t="shared" ref="Y322:Y385" si="97">IF($P322&lt;3,IF($H322=$H$1,1,0),IF($H322=$H$1,$Q322,0))</f>
        <v>0</v>
      </c>
      <c r="Z322">
        <f t="shared" ref="Z322:Z385" si="98">IF($P322&lt;3,IF($I322=$I$1,1,0),IF($I322=$I$1,$Q322,0))</f>
        <v>0</v>
      </c>
      <c r="AA322">
        <f t="shared" ref="AA322:AA385" si="99">IF($P322&lt;3,IF($J322=$J$1,1,0),IF($J322=$J$1,$Q322,0))</f>
        <v>1</v>
      </c>
      <c r="AB322">
        <f t="shared" ref="AB322:AB385" si="100">IF($P322&lt;3,IF($K322=$K$1,1,0),IF($K322=$K$1,$Q322,0))</f>
        <v>1</v>
      </c>
      <c r="AC322">
        <f t="shared" ref="AC322:AC385" si="101">IF($P322&lt;3,IF($L322=$L$1,1,0),IF($L322=$L$1,$Q322,0))</f>
        <v>0</v>
      </c>
      <c r="AD322">
        <f t="shared" ref="AD322:AD385" si="102">IF($P322&lt;3,IF($M322=$M$1,1,0),IF($M322=$M$1,$Q322,0))</f>
        <v>0</v>
      </c>
      <c r="AE322">
        <f t="shared" ref="AE322:AE385" si="103">IF($P322&lt;3,IF($N322=$N$1,1,0),IF($N322=$N$1,$Q322,0))</f>
        <v>1</v>
      </c>
      <c r="AF322"/>
      <c r="AG322"/>
      <c r="AH322">
        <f t="shared" ref="AH322:AH385" si="104">SUM(S322:AE322)</f>
        <v>3</v>
      </c>
      <c r="AI322">
        <f t="shared" ref="AI322:AI385" si="105">P322</f>
        <v>3</v>
      </c>
      <c r="AJ322" t="str">
        <f t="shared" ref="AJ322:AJ385" si="106">IF(AH322=AI322,"Correct",IF(AH322=3,"Correct","Wrong"))</f>
        <v>Correct</v>
      </c>
      <c r="AL322" s="96" t="str">
        <f>IFERROR(VLOOKUP(Table1[[#This Row],[RespondentID]],'All Data'!$A:$CO,87,FALSE),"unknown")</f>
        <v>Man</v>
      </c>
      <c r="AM322" s="96" t="str">
        <f>IFERROR(VLOOKUP(Table1[[#This Row],[RespondentID]],'All Data'!$A:$CO,88,FALSE),"unknown")</f>
        <v>45-54 years</v>
      </c>
      <c r="AN322" s="96" t="str">
        <f>IFERROR(VLOOKUP(Table1[[#This Row],[RespondentID]],'All Data'!$A:$CO,89,FALSE),"unknown")</f>
        <v>Suffolk</v>
      </c>
      <c r="AO322" s="96" t="str">
        <f>IFERROR(VLOOKUP(Table1[[#This Row],[RespondentID]],'All Data'!$A:$CO,90,FALSE),"unknown")</f>
        <v>Bohemia, 11716</v>
      </c>
      <c r="AP322" s="96" t="str">
        <f>IFERROR(VLOOKUP(Table1[[#This Row],[RespondentID]],'All Data'!$A:$CO,91,FALSE),"unknown")</f>
        <v>White</v>
      </c>
      <c r="AQ322" s="96" t="str">
        <f>IFERROR(VLOOKUP(Table1[[#This Row],[RespondentID]],'All Data'!$A:$CO,92,FALSE),"unknown")</f>
        <v>Not Hispanic or Latino</v>
      </c>
      <c r="AR322" s="96" t="str">
        <f>IFERROR(VLOOKUP(Table1[[#This Row],[RespondentID]],'All Data'!$A:$CO,93,FALSE),"unknown")</f>
        <v>English</v>
      </c>
      <c r="AS322" s="96" t="str">
        <f>IFERROR(VLOOKUP(Table1[[#This Row],[RespondentID]],'All Data'!$A:$CW,94,FALSE),"unknown")</f>
        <v>Over $125,000</v>
      </c>
      <c r="AT322" s="96" t="str">
        <f>IFERROR(VLOOKUP(Table1[[#This Row],[RespondentID]],'All Data'!$A:$CW,95,FALSE),"unknown")</f>
        <v>Graduate school</v>
      </c>
      <c r="AU322" s="96" t="str">
        <f>IFERROR(VLOOKUP(Table1[[#This Row],[RespondentID]],'All Data'!$A:$CW,96,FALSE),"unknown")</f>
        <v>Employed for wages</v>
      </c>
      <c r="AV322" s="96" t="str">
        <f>IFERROR(VLOOKUP(Table1[[#This Row],[RespondentID]],'All Data'!$A:$CW,97,FALSE),"unknown")</f>
        <v>Yes</v>
      </c>
      <c r="AW322" s="96" t="str">
        <f>IFERROR(VLOOKUP(Table1[[#This Row],[RespondentID]],'All Data'!$A:$CW,98,FALSE),"unknown")</f>
        <v>Private/Commercial</v>
      </c>
      <c r="AX322" s="96" t="str">
        <f>IFERROR(VLOOKUP(Table1[[#This Row],[RespondentID]],'All Data'!$A:$CW,99,FALSE),"unknown")</f>
        <v>Yes</v>
      </c>
    </row>
    <row r="323" spans="1:50">
      <c r="A323">
        <v>18039199383</v>
      </c>
      <c r="C323" t="s">
        <v>17</v>
      </c>
      <c r="D323" t="s">
        <v>18</v>
      </c>
      <c r="L323" t="s">
        <v>26</v>
      </c>
      <c r="P323">
        <f t="shared" si="90"/>
        <v>3</v>
      </c>
      <c r="Q323">
        <f t="shared" si="91"/>
        <v>1</v>
      </c>
      <c r="R323"/>
      <c r="S323">
        <f t="shared" si="89"/>
        <v>0</v>
      </c>
      <c r="T323">
        <f t="shared" si="92"/>
        <v>1</v>
      </c>
      <c r="U323">
        <f t="shared" si="93"/>
        <v>1</v>
      </c>
      <c r="V323">
        <f t="shared" si="94"/>
        <v>0</v>
      </c>
      <c r="W323">
        <f t="shared" si="95"/>
        <v>0</v>
      </c>
      <c r="X323">
        <f t="shared" si="96"/>
        <v>0</v>
      </c>
      <c r="Y323">
        <f t="shared" si="97"/>
        <v>0</v>
      </c>
      <c r="Z323">
        <f t="shared" si="98"/>
        <v>0</v>
      </c>
      <c r="AA323">
        <f t="shared" si="99"/>
        <v>0</v>
      </c>
      <c r="AB323">
        <f t="shared" si="100"/>
        <v>0</v>
      </c>
      <c r="AC323">
        <f t="shared" si="101"/>
        <v>1</v>
      </c>
      <c r="AD323">
        <f t="shared" si="102"/>
        <v>0</v>
      </c>
      <c r="AE323">
        <f t="shared" si="103"/>
        <v>0</v>
      </c>
      <c r="AF323"/>
      <c r="AG323"/>
      <c r="AH323">
        <f t="shared" si="104"/>
        <v>3</v>
      </c>
      <c r="AI323">
        <f t="shared" si="105"/>
        <v>3</v>
      </c>
      <c r="AJ323" t="str">
        <f t="shared" si="106"/>
        <v>Correct</v>
      </c>
      <c r="AL323" s="96" t="str">
        <f>IFERROR(VLOOKUP(Table1[[#This Row],[RespondentID]],'All Data'!$A:$CO,87,FALSE),"unknown")</f>
        <v>Man</v>
      </c>
      <c r="AM323" s="96" t="str">
        <f>IFERROR(VLOOKUP(Table1[[#This Row],[RespondentID]],'All Data'!$A:$CO,88,FALSE),"unknown")</f>
        <v>45-54 years</v>
      </c>
      <c r="AN323" s="96" t="str">
        <f>IFERROR(VLOOKUP(Table1[[#This Row],[RespondentID]],'All Data'!$A:$CO,89,FALSE),"unknown")</f>
        <v>Suffolk</v>
      </c>
      <c r="AO323" s="96" t="str">
        <f>IFERROR(VLOOKUP(Table1[[#This Row],[RespondentID]],'All Data'!$A:$CO,90,FALSE),"unknown")</f>
        <v>East Setauket, 11733</v>
      </c>
      <c r="AP323" s="96" t="str">
        <f>IFERROR(VLOOKUP(Table1[[#This Row],[RespondentID]],'All Data'!$A:$CO,91,FALSE),"unknown")</f>
        <v>White</v>
      </c>
      <c r="AQ323" s="96" t="str">
        <f>IFERROR(VLOOKUP(Table1[[#This Row],[RespondentID]],'All Data'!$A:$CO,92,FALSE),"unknown")</f>
        <v>Not Hispanic or Latino</v>
      </c>
      <c r="AR323" s="96" t="str">
        <f>IFERROR(VLOOKUP(Table1[[#This Row],[RespondentID]],'All Data'!$A:$CO,93,FALSE),"unknown")</f>
        <v>English</v>
      </c>
      <c r="AS323" s="96" t="str">
        <f>IFERROR(VLOOKUP(Table1[[#This Row],[RespondentID]],'All Data'!$A:$CW,94,FALSE),"unknown")</f>
        <v>Over $125,000</v>
      </c>
      <c r="AT323" s="96" t="str">
        <f>IFERROR(VLOOKUP(Table1[[#This Row],[RespondentID]],'All Data'!$A:$CW,95,FALSE),"unknown")</f>
        <v>Graduate school</v>
      </c>
      <c r="AU323" s="96" t="str">
        <f>IFERROR(VLOOKUP(Table1[[#This Row],[RespondentID]],'All Data'!$A:$CW,96,FALSE),"unknown")</f>
        <v>Employed for wages</v>
      </c>
      <c r="AV323" s="96" t="str">
        <f>IFERROR(VLOOKUP(Table1[[#This Row],[RespondentID]],'All Data'!$A:$CW,97,FALSE),"unknown")</f>
        <v>Yes</v>
      </c>
      <c r="AW323" s="96">
        <f>IFERROR(VLOOKUP(Table1[[#This Row],[RespondentID]],'All Data'!$A:$CW,98,FALSE),"unknown")</f>
        <v>0</v>
      </c>
      <c r="AX323" s="96" t="str">
        <f>IFERROR(VLOOKUP(Table1[[#This Row],[RespondentID]],'All Data'!$A:$CW,99,FALSE),"unknown")</f>
        <v>Yes</v>
      </c>
    </row>
    <row r="324" spans="1:50">
      <c r="A324">
        <v>18039199232</v>
      </c>
      <c r="E324" t="s">
        <v>19</v>
      </c>
      <c r="L324" t="s">
        <v>26</v>
      </c>
      <c r="M324" t="s">
        <v>27</v>
      </c>
      <c r="P324">
        <f t="shared" si="90"/>
        <v>3</v>
      </c>
      <c r="Q324">
        <f t="shared" si="91"/>
        <v>1</v>
      </c>
      <c r="R324"/>
      <c r="S324">
        <f t="shared" ref="S324:S387" si="107">IF($P324&lt;3,IF($B324=$B$1,1,0),IF($B324=$B$1,$Q324,0))</f>
        <v>0</v>
      </c>
      <c r="T324">
        <f t="shared" si="92"/>
        <v>0</v>
      </c>
      <c r="U324">
        <f t="shared" si="93"/>
        <v>0</v>
      </c>
      <c r="V324">
        <f t="shared" si="94"/>
        <v>1</v>
      </c>
      <c r="W324">
        <f t="shared" si="95"/>
        <v>0</v>
      </c>
      <c r="X324">
        <f t="shared" si="96"/>
        <v>0</v>
      </c>
      <c r="Y324">
        <f t="shared" si="97"/>
        <v>0</v>
      </c>
      <c r="Z324">
        <f t="shared" si="98"/>
        <v>0</v>
      </c>
      <c r="AA324">
        <f t="shared" si="99"/>
        <v>0</v>
      </c>
      <c r="AB324">
        <f t="shared" si="100"/>
        <v>0</v>
      </c>
      <c r="AC324">
        <f t="shared" si="101"/>
        <v>1</v>
      </c>
      <c r="AD324">
        <f t="shared" si="102"/>
        <v>1</v>
      </c>
      <c r="AE324">
        <f t="shared" si="103"/>
        <v>0</v>
      </c>
      <c r="AF324"/>
      <c r="AG324"/>
      <c r="AH324">
        <f t="shared" si="104"/>
        <v>3</v>
      </c>
      <c r="AI324">
        <f t="shared" si="105"/>
        <v>3</v>
      </c>
      <c r="AJ324" t="str">
        <f t="shared" si="106"/>
        <v>Correct</v>
      </c>
      <c r="AL324" s="96" t="str">
        <f>IFERROR(VLOOKUP(Table1[[#This Row],[RespondentID]],'All Data'!$A:$CO,87,FALSE),"unknown")</f>
        <v>Man</v>
      </c>
      <c r="AM324" s="96" t="str">
        <f>IFERROR(VLOOKUP(Table1[[#This Row],[RespondentID]],'All Data'!$A:$CO,88,FALSE),"unknown")</f>
        <v>25-34 years</v>
      </c>
      <c r="AN324" s="96">
        <f>IFERROR(VLOOKUP(Table1[[#This Row],[RespondentID]],'All Data'!$A:$CO,89,FALSE),"unknown")</f>
        <v>0</v>
      </c>
      <c r="AO324" s="96">
        <f>IFERROR(VLOOKUP(Table1[[#This Row],[RespondentID]],'All Data'!$A:$CO,90,FALSE),"unknown")</f>
        <v>0</v>
      </c>
      <c r="AP324" s="96" t="str">
        <f>IFERROR(VLOOKUP(Table1[[#This Row],[RespondentID]],'All Data'!$A:$CO,91,FALSE),"unknown")</f>
        <v>Asian</v>
      </c>
      <c r="AQ324" s="96" t="str">
        <f>IFERROR(VLOOKUP(Table1[[#This Row],[RespondentID]],'All Data'!$A:$CO,92,FALSE),"unknown")</f>
        <v>Not Hispanic or Latino</v>
      </c>
      <c r="AR324" s="96" t="str">
        <f>IFERROR(VLOOKUP(Table1[[#This Row],[RespondentID]],'All Data'!$A:$CO,93,FALSE),"unknown")</f>
        <v>English</v>
      </c>
      <c r="AS324" s="96" t="str">
        <f>IFERROR(VLOOKUP(Table1[[#This Row],[RespondentID]],'All Data'!$A:$CW,94,FALSE),"unknown")</f>
        <v>$75,000 to $125,000</v>
      </c>
      <c r="AT324" s="96" t="str">
        <f>IFERROR(VLOOKUP(Table1[[#This Row],[RespondentID]],'All Data'!$A:$CW,95,FALSE),"unknown")</f>
        <v>College graduate</v>
      </c>
      <c r="AU324" s="96" t="str">
        <f>IFERROR(VLOOKUP(Table1[[#This Row],[RespondentID]],'All Data'!$A:$CW,96,FALSE),"unknown")</f>
        <v>Employed for wages</v>
      </c>
      <c r="AV324" s="96" t="str">
        <f>IFERROR(VLOOKUP(Table1[[#This Row],[RespondentID]],'All Data'!$A:$CW,97,FALSE),"unknown")</f>
        <v>Yes</v>
      </c>
      <c r="AW324" s="96" t="str">
        <f>IFERROR(VLOOKUP(Table1[[#This Row],[RespondentID]],'All Data'!$A:$CW,98,FALSE),"unknown")</f>
        <v>Private/Commercial</v>
      </c>
      <c r="AX324" s="96" t="str">
        <f>IFERROR(VLOOKUP(Table1[[#This Row],[RespondentID]],'All Data'!$A:$CW,99,FALSE),"unknown")</f>
        <v>Yes</v>
      </c>
    </row>
    <row r="325" spans="1:50">
      <c r="A325">
        <v>18039199015</v>
      </c>
      <c r="C325" t="s">
        <v>17</v>
      </c>
      <c r="K325" t="s">
        <v>25</v>
      </c>
      <c r="L325" t="s">
        <v>26</v>
      </c>
      <c r="P325">
        <f t="shared" si="90"/>
        <v>3</v>
      </c>
      <c r="Q325">
        <f t="shared" si="91"/>
        <v>1</v>
      </c>
      <c r="R325"/>
      <c r="S325">
        <f t="shared" si="107"/>
        <v>0</v>
      </c>
      <c r="T325">
        <f t="shared" si="92"/>
        <v>1</v>
      </c>
      <c r="U325">
        <f t="shared" si="93"/>
        <v>0</v>
      </c>
      <c r="V325">
        <f t="shared" si="94"/>
        <v>0</v>
      </c>
      <c r="W325">
        <f t="shared" si="95"/>
        <v>0</v>
      </c>
      <c r="X325">
        <f t="shared" si="96"/>
        <v>0</v>
      </c>
      <c r="Y325">
        <f t="shared" si="97"/>
        <v>0</v>
      </c>
      <c r="Z325">
        <f t="shared" si="98"/>
        <v>0</v>
      </c>
      <c r="AA325">
        <f t="shared" si="99"/>
        <v>0</v>
      </c>
      <c r="AB325">
        <f t="shared" si="100"/>
        <v>1</v>
      </c>
      <c r="AC325">
        <f t="shared" si="101"/>
        <v>1</v>
      </c>
      <c r="AD325">
        <f t="shared" si="102"/>
        <v>0</v>
      </c>
      <c r="AE325">
        <f t="shared" si="103"/>
        <v>0</v>
      </c>
      <c r="AF325"/>
      <c r="AG325"/>
      <c r="AH325">
        <f t="shared" si="104"/>
        <v>3</v>
      </c>
      <c r="AI325">
        <f t="shared" si="105"/>
        <v>3</v>
      </c>
      <c r="AJ325" t="str">
        <f t="shared" si="106"/>
        <v>Correct</v>
      </c>
      <c r="AL325" s="96" t="str">
        <f>IFERROR(VLOOKUP(Table1[[#This Row],[RespondentID]],'All Data'!$A:$CO,87,FALSE),"unknown")</f>
        <v>Man</v>
      </c>
      <c r="AM325" s="96" t="str">
        <f>IFERROR(VLOOKUP(Table1[[#This Row],[RespondentID]],'All Data'!$A:$CO,88,FALSE),"unknown")</f>
        <v>65+ years</v>
      </c>
      <c r="AN325" s="96" t="str">
        <f>IFERROR(VLOOKUP(Table1[[#This Row],[RespondentID]],'All Data'!$A:$CO,89,FALSE),"unknown")</f>
        <v>Nassau</v>
      </c>
      <c r="AO325" s="96" t="str">
        <f>IFERROR(VLOOKUP(Table1[[#This Row],[RespondentID]],'All Data'!$A:$CO,90,FALSE),"unknown")</f>
        <v>Mineola, 11501</v>
      </c>
      <c r="AP325" s="96" t="str">
        <f>IFERROR(VLOOKUP(Table1[[#This Row],[RespondentID]],'All Data'!$A:$CO,91,FALSE),"unknown")</f>
        <v>White</v>
      </c>
      <c r="AQ325" s="96" t="str">
        <f>IFERROR(VLOOKUP(Table1[[#This Row],[RespondentID]],'All Data'!$A:$CO,92,FALSE),"unknown")</f>
        <v>Not Hispanic or Latino</v>
      </c>
      <c r="AR325" s="96" t="str">
        <f>IFERROR(VLOOKUP(Table1[[#This Row],[RespondentID]],'All Data'!$A:$CO,93,FALSE),"unknown")</f>
        <v>English</v>
      </c>
      <c r="AS325" s="96" t="str">
        <f>IFERROR(VLOOKUP(Table1[[#This Row],[RespondentID]],'All Data'!$A:$CW,94,FALSE),"unknown")</f>
        <v>$75,000 to $125,000</v>
      </c>
      <c r="AT325" s="96" t="str">
        <f>IFERROR(VLOOKUP(Table1[[#This Row],[RespondentID]],'All Data'!$A:$CW,95,FALSE),"unknown")</f>
        <v>College graduate</v>
      </c>
      <c r="AU325" s="96" t="str">
        <f>IFERROR(VLOOKUP(Table1[[#This Row],[RespondentID]],'All Data'!$A:$CW,96,FALSE),"unknown")</f>
        <v>Retired</v>
      </c>
      <c r="AV325" s="96" t="str">
        <f>IFERROR(VLOOKUP(Table1[[#This Row],[RespondentID]],'All Data'!$A:$CW,97,FALSE),"unknown")</f>
        <v>Yes</v>
      </c>
      <c r="AW325" s="96" t="str">
        <f>IFERROR(VLOOKUP(Table1[[#This Row],[RespondentID]],'All Data'!$A:$CW,98,FALSE),"unknown")</f>
        <v>Medicare, Private/Commercial</v>
      </c>
      <c r="AX325" s="96" t="str">
        <f>IFERROR(VLOOKUP(Table1[[#This Row],[RespondentID]],'All Data'!$A:$CW,99,FALSE),"unknown")</f>
        <v>Yes</v>
      </c>
    </row>
    <row r="326" spans="1:50">
      <c r="A326">
        <v>18038929189</v>
      </c>
      <c r="D326" t="s">
        <v>18</v>
      </c>
      <c r="E326" t="s">
        <v>19</v>
      </c>
      <c r="I326" t="s">
        <v>23</v>
      </c>
      <c r="L326" t="s">
        <v>26</v>
      </c>
      <c r="M326" t="s">
        <v>27</v>
      </c>
      <c r="P326">
        <f t="shared" si="90"/>
        <v>5</v>
      </c>
      <c r="Q326">
        <f t="shared" si="91"/>
        <v>0.6</v>
      </c>
      <c r="R326"/>
      <c r="S326">
        <f t="shared" si="107"/>
        <v>0</v>
      </c>
      <c r="T326">
        <f t="shared" si="92"/>
        <v>0</v>
      </c>
      <c r="U326">
        <f t="shared" si="93"/>
        <v>0.6</v>
      </c>
      <c r="V326">
        <f t="shared" si="94"/>
        <v>0.6</v>
      </c>
      <c r="W326">
        <f t="shared" si="95"/>
        <v>0</v>
      </c>
      <c r="X326">
        <f t="shared" si="96"/>
        <v>0</v>
      </c>
      <c r="Y326">
        <f t="shared" si="97"/>
        <v>0</v>
      </c>
      <c r="Z326">
        <f t="shared" si="98"/>
        <v>0.6</v>
      </c>
      <c r="AA326">
        <f t="shared" si="99"/>
        <v>0</v>
      </c>
      <c r="AB326">
        <f t="shared" si="100"/>
        <v>0</v>
      </c>
      <c r="AC326">
        <f t="shared" si="101"/>
        <v>0.6</v>
      </c>
      <c r="AD326">
        <f t="shared" si="102"/>
        <v>0.6</v>
      </c>
      <c r="AE326">
        <f t="shared" si="103"/>
        <v>0</v>
      </c>
      <c r="AF326"/>
      <c r="AG326"/>
      <c r="AH326">
        <f t="shared" si="104"/>
        <v>3</v>
      </c>
      <c r="AI326">
        <f t="shared" si="105"/>
        <v>5</v>
      </c>
      <c r="AJ326" t="str">
        <f t="shared" si="106"/>
        <v>Correct</v>
      </c>
      <c r="AL326" s="96" t="str">
        <f>IFERROR(VLOOKUP(Table1[[#This Row],[RespondentID]],'All Data'!$A:$CO,87,FALSE),"unknown")</f>
        <v>Woman</v>
      </c>
      <c r="AM326" s="96" t="str">
        <f>IFERROR(VLOOKUP(Table1[[#This Row],[RespondentID]],'All Data'!$A:$CO,88,FALSE),"unknown")</f>
        <v>55-64 years</v>
      </c>
      <c r="AN326" s="96" t="str">
        <f>IFERROR(VLOOKUP(Table1[[#This Row],[RespondentID]],'All Data'!$A:$CO,89,FALSE),"unknown")</f>
        <v>Queens</v>
      </c>
      <c r="AO326" s="96">
        <f>IFERROR(VLOOKUP(Table1[[#This Row],[RespondentID]],'All Data'!$A:$CO,90,FALSE),"unknown")</f>
        <v>0</v>
      </c>
      <c r="AP326" s="96" t="str">
        <f>IFERROR(VLOOKUP(Table1[[#This Row],[RespondentID]],'All Data'!$A:$CO,91,FALSE),"unknown")</f>
        <v>Two or more races</v>
      </c>
      <c r="AQ326" s="96" t="str">
        <f>IFERROR(VLOOKUP(Table1[[#This Row],[RespondentID]],'All Data'!$A:$CO,92,FALSE),"unknown")</f>
        <v>Not Hispanic or Latino</v>
      </c>
      <c r="AR326" s="96" t="str">
        <f>IFERROR(VLOOKUP(Table1[[#This Row],[RespondentID]],'All Data'!$A:$CO,93,FALSE),"unknown")</f>
        <v>Italian</v>
      </c>
      <c r="AS326" s="96" t="str">
        <f>IFERROR(VLOOKUP(Table1[[#This Row],[RespondentID]],'All Data'!$A:$CW,94,FALSE),"unknown")</f>
        <v>$50,000 to $74,999</v>
      </c>
      <c r="AT326" s="96" t="str">
        <f>IFERROR(VLOOKUP(Table1[[#This Row],[RespondentID]],'All Data'!$A:$CW,95,FALSE),"unknown")</f>
        <v>College graduate</v>
      </c>
      <c r="AU326" s="96" t="str">
        <f>IFERROR(VLOOKUP(Table1[[#This Row],[RespondentID]],'All Data'!$A:$CW,96,FALSE),"unknown")</f>
        <v>Retired</v>
      </c>
      <c r="AV326" s="96" t="str">
        <f>IFERROR(VLOOKUP(Table1[[#This Row],[RespondentID]],'All Data'!$A:$CW,97,FALSE),"unknown")</f>
        <v>Yes</v>
      </c>
      <c r="AW326" s="96" t="str">
        <f>IFERROR(VLOOKUP(Table1[[#This Row],[RespondentID]],'All Data'!$A:$CW,98,FALSE),"unknown")</f>
        <v>Medicare</v>
      </c>
      <c r="AX326" s="96" t="str">
        <f>IFERROR(VLOOKUP(Table1[[#This Row],[RespondentID]],'All Data'!$A:$CW,99,FALSE),"unknown")</f>
        <v>Yes</v>
      </c>
    </row>
    <row r="327" spans="1:50">
      <c r="A327">
        <v>18038929011</v>
      </c>
      <c r="J327" t="s">
        <v>24</v>
      </c>
      <c r="K327" t="s">
        <v>25</v>
      </c>
      <c r="L327" t="s">
        <v>26</v>
      </c>
      <c r="N327" t="s">
        <v>28</v>
      </c>
      <c r="P327">
        <f t="shared" si="90"/>
        <v>4</v>
      </c>
      <c r="Q327">
        <f t="shared" si="91"/>
        <v>0.75</v>
      </c>
      <c r="R327"/>
      <c r="S327">
        <f t="shared" si="107"/>
        <v>0</v>
      </c>
      <c r="T327">
        <f t="shared" si="92"/>
        <v>0</v>
      </c>
      <c r="U327">
        <f t="shared" si="93"/>
        <v>0</v>
      </c>
      <c r="V327">
        <f t="shared" si="94"/>
        <v>0</v>
      </c>
      <c r="W327">
        <f t="shared" si="95"/>
        <v>0</v>
      </c>
      <c r="X327">
        <f t="shared" si="96"/>
        <v>0</v>
      </c>
      <c r="Y327">
        <f t="shared" si="97"/>
        <v>0</v>
      </c>
      <c r="Z327">
        <f t="shared" si="98"/>
        <v>0</v>
      </c>
      <c r="AA327">
        <f t="shared" si="99"/>
        <v>0.75</v>
      </c>
      <c r="AB327">
        <f t="shared" si="100"/>
        <v>0.75</v>
      </c>
      <c r="AC327">
        <f t="shared" si="101"/>
        <v>0.75</v>
      </c>
      <c r="AD327">
        <f t="shared" si="102"/>
        <v>0</v>
      </c>
      <c r="AE327">
        <f t="shared" si="103"/>
        <v>0.75</v>
      </c>
      <c r="AF327"/>
      <c r="AG327"/>
      <c r="AH327">
        <f t="shared" si="104"/>
        <v>3</v>
      </c>
      <c r="AI327">
        <f t="shared" si="105"/>
        <v>4</v>
      </c>
      <c r="AJ327" t="str">
        <f t="shared" si="106"/>
        <v>Correct</v>
      </c>
      <c r="AL327" s="96" t="str">
        <f>IFERROR(VLOOKUP(Table1[[#This Row],[RespondentID]],'All Data'!$A:$CO,87,FALSE),"unknown")</f>
        <v>Man</v>
      </c>
      <c r="AM327" s="96" t="str">
        <f>IFERROR(VLOOKUP(Table1[[#This Row],[RespondentID]],'All Data'!$A:$CO,88,FALSE),"unknown")</f>
        <v>18-24 years</v>
      </c>
      <c r="AN327" s="96" t="str">
        <f>IFERROR(VLOOKUP(Table1[[#This Row],[RespondentID]],'All Data'!$A:$CO,89,FALSE),"unknown")</f>
        <v>Suffolk</v>
      </c>
      <c r="AO327" s="96" t="str">
        <f>IFERROR(VLOOKUP(Table1[[#This Row],[RespondentID]],'All Data'!$A:$CO,90,FALSE),"unknown")</f>
        <v>Smithtown, 11787</v>
      </c>
      <c r="AP327" s="96" t="str">
        <f>IFERROR(VLOOKUP(Table1[[#This Row],[RespondentID]],'All Data'!$A:$CO,91,FALSE),"unknown")</f>
        <v>Asian</v>
      </c>
      <c r="AQ327" s="96" t="str">
        <f>IFERROR(VLOOKUP(Table1[[#This Row],[RespondentID]],'All Data'!$A:$CO,92,FALSE),"unknown")</f>
        <v>Not Hispanic or Latino</v>
      </c>
      <c r="AR327" s="96" t="str">
        <f>IFERROR(VLOOKUP(Table1[[#This Row],[RespondentID]],'All Data'!$A:$CO,93,FALSE),"unknown")</f>
        <v>English, Korean</v>
      </c>
      <c r="AS327" s="96" t="str">
        <f>IFERROR(VLOOKUP(Table1[[#This Row],[RespondentID]],'All Data'!$A:$CW,94,FALSE),"unknown")</f>
        <v>$75,000 to $125,000</v>
      </c>
      <c r="AT327" s="96" t="str">
        <f>IFERROR(VLOOKUP(Table1[[#This Row],[RespondentID]],'All Data'!$A:$CW,95,FALSE),"unknown")</f>
        <v>Some high school</v>
      </c>
      <c r="AU327" s="96" t="str">
        <f>IFERROR(VLOOKUP(Table1[[#This Row],[RespondentID]],'All Data'!$A:$CW,96,FALSE),"unknown")</f>
        <v>Student</v>
      </c>
      <c r="AV327" s="96" t="str">
        <f>IFERROR(VLOOKUP(Table1[[#This Row],[RespondentID]],'All Data'!$A:$CW,97,FALSE),"unknown")</f>
        <v>Yes</v>
      </c>
      <c r="AW327" s="96" t="str">
        <f>IFERROR(VLOOKUP(Table1[[#This Row],[RespondentID]],'All Data'!$A:$CW,98,FALSE),"unknown")</f>
        <v>Private/Commercial</v>
      </c>
      <c r="AX327" s="96" t="str">
        <f>IFERROR(VLOOKUP(Table1[[#This Row],[RespondentID]],'All Data'!$A:$CW,99,FALSE),"unknown")</f>
        <v>Yes</v>
      </c>
    </row>
    <row r="328" spans="1:50">
      <c r="A328">
        <v>18038928894</v>
      </c>
      <c r="F328" t="s">
        <v>20</v>
      </c>
      <c r="I328" t="s">
        <v>23</v>
      </c>
      <c r="M328" t="s">
        <v>27</v>
      </c>
      <c r="P328">
        <f t="shared" si="90"/>
        <v>3</v>
      </c>
      <c r="Q328">
        <f t="shared" si="91"/>
        <v>1</v>
      </c>
      <c r="R328"/>
      <c r="S328">
        <f t="shared" si="107"/>
        <v>0</v>
      </c>
      <c r="T328">
        <f t="shared" si="92"/>
        <v>0</v>
      </c>
      <c r="U328">
        <f t="shared" si="93"/>
        <v>0</v>
      </c>
      <c r="V328">
        <f t="shared" si="94"/>
        <v>0</v>
      </c>
      <c r="W328">
        <f t="shared" si="95"/>
        <v>1</v>
      </c>
      <c r="X328">
        <f t="shared" si="96"/>
        <v>0</v>
      </c>
      <c r="Y328">
        <f t="shared" si="97"/>
        <v>0</v>
      </c>
      <c r="Z328">
        <f t="shared" si="98"/>
        <v>1</v>
      </c>
      <c r="AA328">
        <f t="shared" si="99"/>
        <v>0</v>
      </c>
      <c r="AB328">
        <f t="shared" si="100"/>
        <v>0</v>
      </c>
      <c r="AC328">
        <f t="shared" si="101"/>
        <v>0</v>
      </c>
      <c r="AD328">
        <f t="shared" si="102"/>
        <v>1</v>
      </c>
      <c r="AE328">
        <f t="shared" si="103"/>
        <v>0</v>
      </c>
      <c r="AF328"/>
      <c r="AG328"/>
      <c r="AH328">
        <f t="shared" si="104"/>
        <v>3</v>
      </c>
      <c r="AI328">
        <f t="shared" si="105"/>
        <v>3</v>
      </c>
      <c r="AJ328" t="str">
        <f t="shared" si="106"/>
        <v>Correct</v>
      </c>
      <c r="AL328" s="96">
        <f>IFERROR(VLOOKUP(Table1[[#This Row],[RespondentID]],'All Data'!$A:$CO,87,FALSE),"unknown")</f>
        <v>0</v>
      </c>
      <c r="AM328" s="96" t="str">
        <f>IFERROR(VLOOKUP(Table1[[#This Row],[RespondentID]],'All Data'!$A:$CO,88,FALSE),"unknown")</f>
        <v>25-34 years</v>
      </c>
      <c r="AN328" s="96" t="str">
        <f>IFERROR(VLOOKUP(Table1[[#This Row],[RespondentID]],'All Data'!$A:$CO,89,FALSE),"unknown")</f>
        <v>Suffolk</v>
      </c>
      <c r="AO328" s="96" t="str">
        <f>IFERROR(VLOOKUP(Table1[[#This Row],[RespondentID]],'All Data'!$A:$CO,90,FALSE),"unknown")</f>
        <v>Smithtown, 11787</v>
      </c>
      <c r="AP328" s="96" t="str">
        <f>IFERROR(VLOOKUP(Table1[[#This Row],[RespondentID]],'All Data'!$A:$CO,91,FALSE),"unknown")</f>
        <v>Two or more races</v>
      </c>
      <c r="AQ328" s="96" t="str">
        <f>IFERROR(VLOOKUP(Table1[[#This Row],[RespondentID]],'All Data'!$A:$CO,92,FALSE),"unknown")</f>
        <v>Hispanic or Latino</v>
      </c>
      <c r="AR328" s="96" t="str">
        <f>IFERROR(VLOOKUP(Table1[[#This Row],[RespondentID]],'All Data'!$A:$CO,93,FALSE),"unknown")</f>
        <v>Spanish</v>
      </c>
      <c r="AS328" s="96" t="str">
        <f>IFERROR(VLOOKUP(Table1[[#This Row],[RespondentID]],'All Data'!$A:$CW,94,FALSE),"unknown")</f>
        <v>Over $125,000</v>
      </c>
      <c r="AT328" s="96" t="str">
        <f>IFERROR(VLOOKUP(Table1[[#This Row],[RespondentID]],'All Data'!$A:$CW,95,FALSE),"unknown")</f>
        <v>Doctorate</v>
      </c>
      <c r="AU328" s="96" t="str">
        <f>IFERROR(VLOOKUP(Table1[[#This Row],[RespondentID]],'All Data'!$A:$CW,96,FALSE),"unknown")</f>
        <v>Employed for wages</v>
      </c>
      <c r="AV328" s="96">
        <f>IFERROR(VLOOKUP(Table1[[#This Row],[RespondentID]],'All Data'!$A:$CW,97,FALSE),"unknown")</f>
        <v>0</v>
      </c>
      <c r="AW328" s="96" t="str">
        <f>IFERROR(VLOOKUP(Table1[[#This Row],[RespondentID]],'All Data'!$A:$CW,98,FALSE),"unknown")</f>
        <v>Private/Commercial</v>
      </c>
      <c r="AX328" s="96" t="str">
        <f>IFERROR(VLOOKUP(Table1[[#This Row],[RespondentID]],'All Data'!$A:$CW,99,FALSE),"unknown")</f>
        <v>Yes</v>
      </c>
    </row>
    <row r="329" spans="1:50">
      <c r="A329">
        <v>18038928727</v>
      </c>
      <c r="C329" t="s">
        <v>17</v>
      </c>
      <c r="M329" t="s">
        <v>27</v>
      </c>
      <c r="N329" t="s">
        <v>28</v>
      </c>
      <c r="P329">
        <f t="shared" si="90"/>
        <v>3</v>
      </c>
      <c r="Q329">
        <f t="shared" si="91"/>
        <v>1</v>
      </c>
      <c r="R329"/>
      <c r="S329">
        <f t="shared" si="107"/>
        <v>0</v>
      </c>
      <c r="T329">
        <f t="shared" si="92"/>
        <v>1</v>
      </c>
      <c r="U329">
        <f t="shared" si="93"/>
        <v>0</v>
      </c>
      <c r="V329">
        <f t="shared" si="94"/>
        <v>0</v>
      </c>
      <c r="W329">
        <f t="shared" si="95"/>
        <v>0</v>
      </c>
      <c r="X329">
        <f t="shared" si="96"/>
        <v>0</v>
      </c>
      <c r="Y329">
        <f t="shared" si="97"/>
        <v>0</v>
      </c>
      <c r="Z329">
        <f t="shared" si="98"/>
        <v>0</v>
      </c>
      <c r="AA329">
        <f t="shared" si="99"/>
        <v>0</v>
      </c>
      <c r="AB329">
        <f t="shared" si="100"/>
        <v>0</v>
      </c>
      <c r="AC329">
        <f t="shared" si="101"/>
        <v>0</v>
      </c>
      <c r="AD329">
        <f t="shared" si="102"/>
        <v>1</v>
      </c>
      <c r="AE329">
        <f t="shared" si="103"/>
        <v>1</v>
      </c>
      <c r="AF329"/>
      <c r="AG329"/>
      <c r="AH329">
        <f t="shared" si="104"/>
        <v>3</v>
      </c>
      <c r="AI329">
        <f t="shared" si="105"/>
        <v>3</v>
      </c>
      <c r="AJ329" t="str">
        <f t="shared" si="106"/>
        <v>Correct</v>
      </c>
      <c r="AL329" s="96" t="str">
        <f>IFERROR(VLOOKUP(Table1[[#This Row],[RespondentID]],'All Data'!$A:$CO,87,FALSE),"unknown")</f>
        <v>Man</v>
      </c>
      <c r="AM329" s="96">
        <f>IFERROR(VLOOKUP(Table1[[#This Row],[RespondentID]],'All Data'!$A:$CO,88,FALSE),"unknown")</f>
        <v>0</v>
      </c>
      <c r="AN329" s="96" t="str">
        <f>IFERROR(VLOOKUP(Table1[[#This Row],[RespondentID]],'All Data'!$A:$CO,89,FALSE),"unknown")</f>
        <v>Suffolk</v>
      </c>
      <c r="AO329" s="96" t="str">
        <f>IFERROR(VLOOKUP(Table1[[#This Row],[RespondentID]],'All Data'!$A:$CO,90,FALSE),"unknown")</f>
        <v>Smithtown, 11787</v>
      </c>
      <c r="AP329" s="96" t="str">
        <f>IFERROR(VLOOKUP(Table1[[#This Row],[RespondentID]],'All Data'!$A:$CO,91,FALSE),"unknown")</f>
        <v>White</v>
      </c>
      <c r="AQ329" s="96">
        <f>IFERROR(VLOOKUP(Table1[[#This Row],[RespondentID]],'All Data'!$A:$CO,92,FALSE),"unknown")</f>
        <v>0</v>
      </c>
      <c r="AR329" s="96" t="str">
        <f>IFERROR(VLOOKUP(Table1[[#This Row],[RespondentID]],'All Data'!$A:$CO,93,FALSE),"unknown")</f>
        <v>English</v>
      </c>
      <c r="AS329" s="96" t="str">
        <f>IFERROR(VLOOKUP(Table1[[#This Row],[RespondentID]],'All Data'!$A:$CW,94,FALSE),"unknown")</f>
        <v>$75,000 to $125,000</v>
      </c>
      <c r="AT329" s="96" t="str">
        <f>IFERROR(VLOOKUP(Table1[[#This Row],[RespondentID]],'All Data'!$A:$CW,95,FALSE),"unknown")</f>
        <v>College graduate</v>
      </c>
      <c r="AU329" s="96" t="str">
        <f>IFERROR(VLOOKUP(Table1[[#This Row],[RespondentID]],'All Data'!$A:$CW,96,FALSE),"unknown")</f>
        <v>Retired</v>
      </c>
      <c r="AV329" s="96" t="str">
        <f>IFERROR(VLOOKUP(Table1[[#This Row],[RespondentID]],'All Data'!$A:$CW,97,FALSE),"unknown")</f>
        <v>Yes</v>
      </c>
      <c r="AW329" s="96" t="str">
        <f>IFERROR(VLOOKUP(Table1[[#This Row],[RespondentID]],'All Data'!$A:$CW,98,FALSE),"unknown")</f>
        <v>Private/Commercial</v>
      </c>
      <c r="AX329" s="96" t="str">
        <f>IFERROR(VLOOKUP(Table1[[#This Row],[RespondentID]],'All Data'!$A:$CW,99,FALSE),"unknown")</f>
        <v>Yes</v>
      </c>
    </row>
    <row r="330" spans="1:50">
      <c r="A330">
        <v>18038807907</v>
      </c>
      <c r="L330" t="s">
        <v>26</v>
      </c>
      <c r="P330">
        <f t="shared" si="90"/>
        <v>1</v>
      </c>
      <c r="Q330">
        <f t="shared" si="91"/>
        <v>3</v>
      </c>
      <c r="R330"/>
      <c r="S330">
        <f t="shared" si="107"/>
        <v>0</v>
      </c>
      <c r="T330">
        <f t="shared" si="92"/>
        <v>0</v>
      </c>
      <c r="U330">
        <f t="shared" si="93"/>
        <v>0</v>
      </c>
      <c r="V330">
        <f t="shared" si="94"/>
        <v>0</v>
      </c>
      <c r="W330">
        <f t="shared" si="95"/>
        <v>0</v>
      </c>
      <c r="X330">
        <f t="shared" si="96"/>
        <v>0</v>
      </c>
      <c r="Y330">
        <f t="shared" si="97"/>
        <v>0</v>
      </c>
      <c r="Z330">
        <f t="shared" si="98"/>
        <v>0</v>
      </c>
      <c r="AA330">
        <f t="shared" si="99"/>
        <v>0</v>
      </c>
      <c r="AB330">
        <f t="shared" si="100"/>
        <v>0</v>
      </c>
      <c r="AC330">
        <f t="shared" si="101"/>
        <v>1</v>
      </c>
      <c r="AD330">
        <f t="shared" si="102"/>
        <v>0</v>
      </c>
      <c r="AE330">
        <f t="shared" si="103"/>
        <v>0</v>
      </c>
      <c r="AF330"/>
      <c r="AG330"/>
      <c r="AH330">
        <f t="shared" si="104"/>
        <v>1</v>
      </c>
      <c r="AI330">
        <f t="shared" si="105"/>
        <v>1</v>
      </c>
      <c r="AJ330" t="str">
        <f t="shared" si="106"/>
        <v>Correct</v>
      </c>
      <c r="AL330" s="96" t="str">
        <f>IFERROR(VLOOKUP(Table1[[#This Row],[RespondentID]],'All Data'!$A:$CO,87,FALSE),"unknown")</f>
        <v>Man</v>
      </c>
      <c r="AM330" s="96" t="str">
        <f>IFERROR(VLOOKUP(Table1[[#This Row],[RespondentID]],'All Data'!$A:$CO,88,FALSE),"unknown")</f>
        <v>25-34 years</v>
      </c>
      <c r="AN330" s="96" t="str">
        <f>IFERROR(VLOOKUP(Table1[[#This Row],[RespondentID]],'All Data'!$A:$CO,89,FALSE),"unknown")</f>
        <v>Nassau</v>
      </c>
      <c r="AO330" s="96" t="str">
        <f>IFERROR(VLOOKUP(Table1[[#This Row],[RespondentID]],'All Data'!$A:$CO,90,FALSE),"unknown")</f>
        <v>Hempstead, 11550</v>
      </c>
      <c r="AP330" s="96" t="str">
        <f>IFERROR(VLOOKUP(Table1[[#This Row],[RespondentID]],'All Data'!$A:$CO,91,FALSE),"unknown")</f>
        <v>Other (please specify)</v>
      </c>
      <c r="AQ330" s="96" t="str">
        <f>IFERROR(VLOOKUP(Table1[[#This Row],[RespondentID]],'All Data'!$A:$CO,92,FALSE),"unknown")</f>
        <v>Hispanic or Latino</v>
      </c>
      <c r="AR330" s="96" t="str">
        <f>IFERROR(VLOOKUP(Table1[[#This Row],[RespondentID]],'All Data'!$A:$CO,93,FALSE),"unknown")</f>
        <v>Spanish</v>
      </c>
      <c r="AS330" s="96" t="str">
        <f>IFERROR(VLOOKUP(Table1[[#This Row],[RespondentID]],'All Data'!$A:$CW,94,FALSE),"unknown")</f>
        <v>$50,000 to $74,999</v>
      </c>
      <c r="AT330" s="96" t="str">
        <f>IFERROR(VLOOKUP(Table1[[#This Row],[RespondentID]],'All Data'!$A:$CW,95,FALSE),"unknown")</f>
        <v>High school graduate</v>
      </c>
      <c r="AU330" s="96" t="str">
        <f>IFERROR(VLOOKUP(Table1[[#This Row],[RespondentID]],'All Data'!$A:$CW,96,FALSE),"unknown")</f>
        <v>Out of work and looking for work</v>
      </c>
      <c r="AV330" s="96" t="str">
        <f>IFERROR(VLOOKUP(Table1[[#This Row],[RespondentID]],'All Data'!$A:$CW,97,FALSE),"unknown")</f>
        <v>Yes</v>
      </c>
      <c r="AW330" s="96" t="str">
        <f>IFERROR(VLOOKUP(Table1[[#This Row],[RespondentID]],'All Data'!$A:$CW,98,FALSE),"unknown")</f>
        <v>Private/Commercial</v>
      </c>
      <c r="AX330" s="96" t="str">
        <f>IFERROR(VLOOKUP(Table1[[#This Row],[RespondentID]],'All Data'!$A:$CW,99,FALSE),"unknown")</f>
        <v>Yes</v>
      </c>
    </row>
    <row r="331" spans="1:50">
      <c r="A331">
        <v>18038103927</v>
      </c>
      <c r="D331" t="s">
        <v>18</v>
      </c>
      <c r="E331" t="s">
        <v>19</v>
      </c>
      <c r="I331" t="s">
        <v>23</v>
      </c>
      <c r="L331" t="s">
        <v>26</v>
      </c>
      <c r="M331" t="s">
        <v>27</v>
      </c>
      <c r="P331">
        <f t="shared" si="90"/>
        <v>5</v>
      </c>
      <c r="Q331">
        <f t="shared" si="91"/>
        <v>0.6</v>
      </c>
      <c r="R331"/>
      <c r="S331">
        <f t="shared" si="107"/>
        <v>0</v>
      </c>
      <c r="T331">
        <f t="shared" si="92"/>
        <v>0</v>
      </c>
      <c r="U331">
        <f t="shared" si="93"/>
        <v>0.6</v>
      </c>
      <c r="V331">
        <f t="shared" si="94"/>
        <v>0.6</v>
      </c>
      <c r="W331">
        <f t="shared" si="95"/>
        <v>0</v>
      </c>
      <c r="X331">
        <f t="shared" si="96"/>
        <v>0</v>
      </c>
      <c r="Y331">
        <f t="shared" si="97"/>
        <v>0</v>
      </c>
      <c r="Z331">
        <f t="shared" si="98"/>
        <v>0.6</v>
      </c>
      <c r="AA331">
        <f t="shared" si="99"/>
        <v>0</v>
      </c>
      <c r="AB331">
        <f t="shared" si="100"/>
        <v>0</v>
      </c>
      <c r="AC331">
        <f t="shared" si="101"/>
        <v>0.6</v>
      </c>
      <c r="AD331">
        <f t="shared" si="102"/>
        <v>0.6</v>
      </c>
      <c r="AE331">
        <f t="shared" si="103"/>
        <v>0</v>
      </c>
      <c r="AF331"/>
      <c r="AG331"/>
      <c r="AH331">
        <f t="shared" si="104"/>
        <v>3</v>
      </c>
      <c r="AI331">
        <f t="shared" si="105"/>
        <v>5</v>
      </c>
      <c r="AJ331" t="str">
        <f t="shared" si="106"/>
        <v>Correct</v>
      </c>
      <c r="AL331" s="96" t="str">
        <f>IFERROR(VLOOKUP(Table1[[#This Row],[RespondentID]],'All Data'!$A:$CO,87,FALSE),"unknown")</f>
        <v>Woman</v>
      </c>
      <c r="AM331" s="96" t="str">
        <f>IFERROR(VLOOKUP(Table1[[#This Row],[RespondentID]],'All Data'!$A:$CO,88,FALSE),"unknown")</f>
        <v>55-64 years</v>
      </c>
      <c r="AN331" s="96" t="str">
        <f>IFERROR(VLOOKUP(Table1[[#This Row],[RespondentID]],'All Data'!$A:$CO,89,FALSE),"unknown")</f>
        <v>Queens</v>
      </c>
      <c r="AO331" s="96">
        <f>IFERROR(VLOOKUP(Table1[[#This Row],[RespondentID]],'All Data'!$A:$CO,90,FALSE),"unknown")</f>
        <v>0</v>
      </c>
      <c r="AP331" s="96" t="str">
        <f>IFERROR(VLOOKUP(Table1[[#This Row],[RespondentID]],'All Data'!$A:$CO,91,FALSE),"unknown")</f>
        <v>Two or more races</v>
      </c>
      <c r="AQ331" s="96" t="str">
        <f>IFERROR(VLOOKUP(Table1[[#This Row],[RespondentID]],'All Data'!$A:$CO,92,FALSE),"unknown")</f>
        <v>Not Hispanic or Latino</v>
      </c>
      <c r="AR331" s="96" t="str">
        <f>IFERROR(VLOOKUP(Table1[[#This Row],[RespondentID]],'All Data'!$A:$CO,93,FALSE),"unknown")</f>
        <v>Italian</v>
      </c>
      <c r="AS331" s="96" t="str">
        <f>IFERROR(VLOOKUP(Table1[[#This Row],[RespondentID]],'All Data'!$A:$CW,94,FALSE),"unknown")</f>
        <v>$50,000 to $74,999</v>
      </c>
      <c r="AT331" s="96" t="str">
        <f>IFERROR(VLOOKUP(Table1[[#This Row],[RespondentID]],'All Data'!$A:$CW,95,FALSE),"unknown")</f>
        <v>College graduate</v>
      </c>
      <c r="AU331" s="96" t="str">
        <f>IFERROR(VLOOKUP(Table1[[#This Row],[RespondentID]],'All Data'!$A:$CW,96,FALSE),"unknown")</f>
        <v>Retired</v>
      </c>
      <c r="AV331" s="96" t="str">
        <f>IFERROR(VLOOKUP(Table1[[#This Row],[RespondentID]],'All Data'!$A:$CW,97,FALSE),"unknown")</f>
        <v>Yes</v>
      </c>
      <c r="AW331" s="96" t="str">
        <f>IFERROR(VLOOKUP(Table1[[#This Row],[RespondentID]],'All Data'!$A:$CW,98,FALSE),"unknown")</f>
        <v>Medicare</v>
      </c>
      <c r="AX331" s="96" t="str">
        <f>IFERROR(VLOOKUP(Table1[[#This Row],[RespondentID]],'All Data'!$A:$CW,99,FALSE),"unknown")</f>
        <v>Yes</v>
      </c>
    </row>
    <row r="332" spans="1:50">
      <c r="A332">
        <v>18038103791</v>
      </c>
      <c r="H332" t="s">
        <v>22</v>
      </c>
      <c r="K332" t="s">
        <v>25</v>
      </c>
      <c r="N332" t="s">
        <v>28</v>
      </c>
      <c r="P332">
        <f t="shared" si="90"/>
        <v>3</v>
      </c>
      <c r="Q332">
        <f t="shared" si="91"/>
        <v>1</v>
      </c>
      <c r="R332"/>
      <c r="S332">
        <f t="shared" si="107"/>
        <v>0</v>
      </c>
      <c r="T332">
        <f t="shared" si="92"/>
        <v>0</v>
      </c>
      <c r="U332">
        <f t="shared" si="93"/>
        <v>0</v>
      </c>
      <c r="V332">
        <f t="shared" si="94"/>
        <v>0</v>
      </c>
      <c r="W332">
        <f t="shared" si="95"/>
        <v>0</v>
      </c>
      <c r="X332">
        <f t="shared" si="96"/>
        <v>0</v>
      </c>
      <c r="Y332">
        <f t="shared" si="97"/>
        <v>1</v>
      </c>
      <c r="Z332">
        <f t="shared" si="98"/>
        <v>0</v>
      </c>
      <c r="AA332">
        <f t="shared" si="99"/>
        <v>0</v>
      </c>
      <c r="AB332">
        <f t="shared" si="100"/>
        <v>1</v>
      </c>
      <c r="AC332">
        <f t="shared" si="101"/>
        <v>0</v>
      </c>
      <c r="AD332">
        <f t="shared" si="102"/>
        <v>0</v>
      </c>
      <c r="AE332">
        <f t="shared" si="103"/>
        <v>1</v>
      </c>
      <c r="AF332"/>
      <c r="AG332"/>
      <c r="AH332">
        <f t="shared" si="104"/>
        <v>3</v>
      </c>
      <c r="AI332">
        <f t="shared" si="105"/>
        <v>3</v>
      </c>
      <c r="AJ332" t="str">
        <f t="shared" si="106"/>
        <v>Correct</v>
      </c>
      <c r="AL332" s="96" t="str">
        <f>IFERROR(VLOOKUP(Table1[[#This Row],[RespondentID]],'All Data'!$A:$CO,87,FALSE),"unknown")</f>
        <v>Woman</v>
      </c>
      <c r="AM332" s="96" t="str">
        <f>IFERROR(VLOOKUP(Table1[[#This Row],[RespondentID]],'All Data'!$A:$CO,88,FALSE),"unknown")</f>
        <v>18-24 years</v>
      </c>
      <c r="AN332" s="96" t="str">
        <f>IFERROR(VLOOKUP(Table1[[#This Row],[RespondentID]],'All Data'!$A:$CO,89,FALSE),"unknown")</f>
        <v>Suffolk</v>
      </c>
      <c r="AO332" s="96" t="str">
        <f>IFERROR(VLOOKUP(Table1[[#This Row],[RespondentID]],'All Data'!$A:$CO,90,FALSE),"unknown")</f>
        <v>Hauppauge, 11788</v>
      </c>
      <c r="AP332" s="96" t="str">
        <f>IFERROR(VLOOKUP(Table1[[#This Row],[RespondentID]],'All Data'!$A:$CO,91,FALSE),"unknown")</f>
        <v>Asian</v>
      </c>
      <c r="AQ332" s="96" t="str">
        <f>IFERROR(VLOOKUP(Table1[[#This Row],[RespondentID]],'All Data'!$A:$CO,92,FALSE),"unknown")</f>
        <v>Not Hispanic or Latino</v>
      </c>
      <c r="AR332" s="96" t="str">
        <f>IFERROR(VLOOKUP(Table1[[#This Row],[RespondentID]],'All Data'!$A:$CO,93,FALSE),"unknown")</f>
        <v>English, Chinese</v>
      </c>
      <c r="AS332" s="96" t="str">
        <f>IFERROR(VLOOKUP(Table1[[#This Row],[RespondentID]],'All Data'!$A:$CW,94,FALSE),"unknown")</f>
        <v>$75,000 to $125,000</v>
      </c>
      <c r="AT332" s="96" t="str">
        <f>IFERROR(VLOOKUP(Table1[[#This Row],[RespondentID]],'All Data'!$A:$CW,95,FALSE),"unknown")</f>
        <v>College graduate</v>
      </c>
      <c r="AU332" s="96" t="str">
        <f>IFERROR(VLOOKUP(Table1[[#This Row],[RespondentID]],'All Data'!$A:$CW,96,FALSE),"unknown")</f>
        <v>Employed for wages</v>
      </c>
      <c r="AV332" s="96" t="str">
        <f>IFERROR(VLOOKUP(Table1[[#This Row],[RespondentID]],'All Data'!$A:$CW,97,FALSE),"unknown")</f>
        <v>Yes</v>
      </c>
      <c r="AW332" s="96" t="str">
        <f>IFERROR(VLOOKUP(Table1[[#This Row],[RespondentID]],'All Data'!$A:$CW,98,FALSE),"unknown")</f>
        <v>Private/Commercial</v>
      </c>
      <c r="AX332" s="96" t="str">
        <f>IFERROR(VLOOKUP(Table1[[#This Row],[RespondentID]],'All Data'!$A:$CW,99,FALSE),"unknown")</f>
        <v>Yes</v>
      </c>
    </row>
    <row r="333" spans="1:50">
      <c r="A333">
        <v>18038103666</v>
      </c>
      <c r="C333" t="s">
        <v>17</v>
      </c>
      <c r="D333" t="s">
        <v>18</v>
      </c>
      <c r="J333" t="s">
        <v>24</v>
      </c>
      <c r="P333">
        <f t="shared" si="90"/>
        <v>3</v>
      </c>
      <c r="Q333">
        <f t="shared" si="91"/>
        <v>1</v>
      </c>
      <c r="R333"/>
      <c r="S333">
        <f t="shared" si="107"/>
        <v>0</v>
      </c>
      <c r="T333">
        <f t="shared" si="92"/>
        <v>1</v>
      </c>
      <c r="U333">
        <f t="shared" si="93"/>
        <v>1</v>
      </c>
      <c r="V333">
        <f t="shared" si="94"/>
        <v>0</v>
      </c>
      <c r="W333">
        <f t="shared" si="95"/>
        <v>0</v>
      </c>
      <c r="X333">
        <f t="shared" si="96"/>
        <v>0</v>
      </c>
      <c r="Y333">
        <f t="shared" si="97"/>
        <v>0</v>
      </c>
      <c r="Z333">
        <f t="shared" si="98"/>
        <v>0</v>
      </c>
      <c r="AA333">
        <f t="shared" si="99"/>
        <v>1</v>
      </c>
      <c r="AB333">
        <f t="shared" si="100"/>
        <v>0</v>
      </c>
      <c r="AC333">
        <f t="shared" si="101"/>
        <v>0</v>
      </c>
      <c r="AD333">
        <f t="shared" si="102"/>
        <v>0</v>
      </c>
      <c r="AE333">
        <f t="shared" si="103"/>
        <v>0</v>
      </c>
      <c r="AF333"/>
      <c r="AG333"/>
      <c r="AH333">
        <f t="shared" si="104"/>
        <v>3</v>
      </c>
      <c r="AI333">
        <f t="shared" si="105"/>
        <v>3</v>
      </c>
      <c r="AJ333" t="str">
        <f t="shared" si="106"/>
        <v>Correct</v>
      </c>
      <c r="AL333" s="96" t="str">
        <f>IFERROR(VLOOKUP(Table1[[#This Row],[RespondentID]],'All Data'!$A:$CO,87,FALSE),"unknown")</f>
        <v>Woman</v>
      </c>
      <c r="AM333" s="96" t="str">
        <f>IFERROR(VLOOKUP(Table1[[#This Row],[RespondentID]],'All Data'!$A:$CO,88,FALSE),"unknown")</f>
        <v>45-54 years</v>
      </c>
      <c r="AN333" s="96" t="str">
        <f>IFERROR(VLOOKUP(Table1[[#This Row],[RespondentID]],'All Data'!$A:$CO,89,FALSE),"unknown")</f>
        <v>Suffolk</v>
      </c>
      <c r="AO333" s="96" t="str">
        <f>IFERROR(VLOOKUP(Table1[[#This Row],[RespondentID]],'All Data'!$A:$CO,90,FALSE),"unknown")</f>
        <v>Smithtown, 11787</v>
      </c>
      <c r="AP333" s="96" t="str">
        <f>IFERROR(VLOOKUP(Table1[[#This Row],[RespondentID]],'All Data'!$A:$CO,91,FALSE),"unknown")</f>
        <v>White</v>
      </c>
      <c r="AQ333" s="96" t="str">
        <f>IFERROR(VLOOKUP(Table1[[#This Row],[RespondentID]],'All Data'!$A:$CO,92,FALSE),"unknown")</f>
        <v>Not Hispanic or Latino</v>
      </c>
      <c r="AR333" s="96" t="str">
        <f>IFERROR(VLOOKUP(Table1[[#This Row],[RespondentID]],'All Data'!$A:$CO,93,FALSE),"unknown")</f>
        <v>English</v>
      </c>
      <c r="AS333" s="96" t="str">
        <f>IFERROR(VLOOKUP(Table1[[#This Row],[RespondentID]],'All Data'!$A:$CW,94,FALSE),"unknown")</f>
        <v>$75,000 to $125,000</v>
      </c>
      <c r="AT333" s="96" t="str">
        <f>IFERROR(VLOOKUP(Table1[[#This Row],[RespondentID]],'All Data'!$A:$CW,95,FALSE),"unknown")</f>
        <v>College graduate</v>
      </c>
      <c r="AU333" s="96" t="str">
        <f>IFERROR(VLOOKUP(Table1[[#This Row],[RespondentID]],'All Data'!$A:$CW,96,FALSE),"unknown")</f>
        <v>Employed for wages</v>
      </c>
      <c r="AV333" s="96" t="str">
        <f>IFERROR(VLOOKUP(Table1[[#This Row],[RespondentID]],'All Data'!$A:$CW,97,FALSE),"unknown")</f>
        <v>Yes</v>
      </c>
      <c r="AW333" s="96" t="str">
        <f>IFERROR(VLOOKUP(Table1[[#This Row],[RespondentID]],'All Data'!$A:$CW,98,FALSE),"unknown")</f>
        <v>Private/Commercial</v>
      </c>
      <c r="AX333" s="96" t="str">
        <f>IFERROR(VLOOKUP(Table1[[#This Row],[RespondentID]],'All Data'!$A:$CW,99,FALSE),"unknown")</f>
        <v>Yes</v>
      </c>
    </row>
    <row r="334" spans="1:50">
      <c r="A334">
        <v>18038103510</v>
      </c>
      <c r="B334" t="s">
        <v>16</v>
      </c>
      <c r="L334" t="s">
        <v>26</v>
      </c>
      <c r="P334">
        <f t="shared" si="90"/>
        <v>2</v>
      </c>
      <c r="Q334">
        <f t="shared" si="91"/>
        <v>1.5</v>
      </c>
      <c r="R334"/>
      <c r="S334">
        <f t="shared" si="107"/>
        <v>1</v>
      </c>
      <c r="T334">
        <f t="shared" si="92"/>
        <v>0</v>
      </c>
      <c r="U334">
        <f t="shared" si="93"/>
        <v>0</v>
      </c>
      <c r="V334">
        <f t="shared" si="94"/>
        <v>0</v>
      </c>
      <c r="W334">
        <f t="shared" si="95"/>
        <v>0</v>
      </c>
      <c r="X334">
        <f t="shared" si="96"/>
        <v>0</v>
      </c>
      <c r="Y334">
        <f t="shared" si="97"/>
        <v>0</v>
      </c>
      <c r="Z334">
        <f t="shared" si="98"/>
        <v>0</v>
      </c>
      <c r="AA334">
        <f t="shared" si="99"/>
        <v>0</v>
      </c>
      <c r="AB334">
        <f t="shared" si="100"/>
        <v>0</v>
      </c>
      <c r="AC334">
        <f t="shared" si="101"/>
        <v>1</v>
      </c>
      <c r="AD334">
        <f t="shared" si="102"/>
        <v>0</v>
      </c>
      <c r="AE334">
        <f t="shared" si="103"/>
        <v>0</v>
      </c>
      <c r="AF334"/>
      <c r="AG334"/>
      <c r="AH334">
        <f t="shared" si="104"/>
        <v>2</v>
      </c>
      <c r="AI334">
        <f t="shared" si="105"/>
        <v>2</v>
      </c>
      <c r="AJ334" t="str">
        <f t="shared" si="106"/>
        <v>Correct</v>
      </c>
      <c r="AL334" s="96" t="str">
        <f>IFERROR(VLOOKUP(Table1[[#This Row],[RespondentID]],'All Data'!$A:$CO,87,FALSE),"unknown")</f>
        <v>Woman</v>
      </c>
      <c r="AM334" s="96" t="str">
        <f>IFERROR(VLOOKUP(Table1[[#This Row],[RespondentID]],'All Data'!$A:$CO,88,FALSE),"unknown")</f>
        <v>25-34 years</v>
      </c>
      <c r="AN334" s="96" t="str">
        <f>IFERROR(VLOOKUP(Table1[[#This Row],[RespondentID]],'All Data'!$A:$CO,89,FALSE),"unknown")</f>
        <v>Suffolk</v>
      </c>
      <c r="AO334" s="96" t="str">
        <f>IFERROR(VLOOKUP(Table1[[#This Row],[RespondentID]],'All Data'!$A:$CO,90,FALSE),"unknown")</f>
        <v>Saint James, 11780</v>
      </c>
      <c r="AP334" s="96" t="str">
        <f>IFERROR(VLOOKUP(Table1[[#This Row],[RespondentID]],'All Data'!$A:$CO,91,FALSE),"unknown")</f>
        <v>White</v>
      </c>
      <c r="AQ334" s="96" t="str">
        <f>IFERROR(VLOOKUP(Table1[[#This Row],[RespondentID]],'All Data'!$A:$CO,92,FALSE),"unknown")</f>
        <v>Not Hispanic or Latino</v>
      </c>
      <c r="AR334" s="96" t="str">
        <f>IFERROR(VLOOKUP(Table1[[#This Row],[RespondentID]],'All Data'!$A:$CO,93,FALSE),"unknown")</f>
        <v>English</v>
      </c>
      <c r="AS334" s="96" t="str">
        <f>IFERROR(VLOOKUP(Table1[[#This Row],[RespondentID]],'All Data'!$A:$CW,94,FALSE),"unknown")</f>
        <v>$75,000 to $125,000</v>
      </c>
      <c r="AT334" s="96" t="str">
        <f>IFERROR(VLOOKUP(Table1[[#This Row],[RespondentID]],'All Data'!$A:$CW,95,FALSE),"unknown")</f>
        <v>College graduate</v>
      </c>
      <c r="AU334" s="96" t="str">
        <f>IFERROR(VLOOKUP(Table1[[#This Row],[RespondentID]],'All Data'!$A:$CW,96,FALSE),"unknown")</f>
        <v>Self-employed</v>
      </c>
      <c r="AV334" s="96" t="str">
        <f>IFERROR(VLOOKUP(Table1[[#This Row],[RespondentID]],'All Data'!$A:$CW,97,FALSE),"unknown")</f>
        <v>Yes</v>
      </c>
      <c r="AW334" s="96" t="str">
        <f>IFERROR(VLOOKUP(Table1[[#This Row],[RespondentID]],'All Data'!$A:$CW,98,FALSE),"unknown")</f>
        <v>Private/Commercial</v>
      </c>
      <c r="AX334" s="96">
        <f>IFERROR(VLOOKUP(Table1[[#This Row],[RespondentID]],'All Data'!$A:$CW,99,FALSE),"unknown")</f>
        <v>0</v>
      </c>
    </row>
    <row r="335" spans="1:50">
      <c r="A335">
        <v>18038103413</v>
      </c>
      <c r="C335" t="s">
        <v>17</v>
      </c>
      <c r="K335" t="s">
        <v>25</v>
      </c>
      <c r="M335" t="s">
        <v>27</v>
      </c>
      <c r="P335">
        <f t="shared" si="90"/>
        <v>3</v>
      </c>
      <c r="Q335">
        <f t="shared" si="91"/>
        <v>1</v>
      </c>
      <c r="R335"/>
      <c r="S335">
        <f t="shared" si="107"/>
        <v>0</v>
      </c>
      <c r="T335">
        <f t="shared" si="92"/>
        <v>1</v>
      </c>
      <c r="U335">
        <f t="shared" si="93"/>
        <v>0</v>
      </c>
      <c r="V335">
        <f t="shared" si="94"/>
        <v>0</v>
      </c>
      <c r="W335">
        <f t="shared" si="95"/>
        <v>0</v>
      </c>
      <c r="X335">
        <f t="shared" si="96"/>
        <v>0</v>
      </c>
      <c r="Y335">
        <f t="shared" si="97"/>
        <v>0</v>
      </c>
      <c r="Z335">
        <f t="shared" si="98"/>
        <v>0</v>
      </c>
      <c r="AA335">
        <f t="shared" si="99"/>
        <v>0</v>
      </c>
      <c r="AB335">
        <f t="shared" si="100"/>
        <v>1</v>
      </c>
      <c r="AC335">
        <f t="shared" si="101"/>
        <v>0</v>
      </c>
      <c r="AD335">
        <f t="shared" si="102"/>
        <v>1</v>
      </c>
      <c r="AE335">
        <f t="shared" si="103"/>
        <v>0</v>
      </c>
      <c r="AF335"/>
      <c r="AG335"/>
      <c r="AH335">
        <f t="shared" si="104"/>
        <v>3</v>
      </c>
      <c r="AI335">
        <f t="shared" si="105"/>
        <v>3</v>
      </c>
      <c r="AJ335" t="str">
        <f t="shared" si="106"/>
        <v>Correct</v>
      </c>
      <c r="AL335" s="96" t="str">
        <f>IFERROR(VLOOKUP(Table1[[#This Row],[RespondentID]],'All Data'!$A:$CO,87,FALSE),"unknown")</f>
        <v>Woman</v>
      </c>
      <c r="AM335" s="96" t="str">
        <f>IFERROR(VLOOKUP(Table1[[#This Row],[RespondentID]],'All Data'!$A:$CO,88,FALSE),"unknown")</f>
        <v>55-64 years</v>
      </c>
      <c r="AN335" s="96" t="str">
        <f>IFERROR(VLOOKUP(Table1[[#This Row],[RespondentID]],'All Data'!$A:$CO,89,FALSE),"unknown")</f>
        <v>Suffolk</v>
      </c>
      <c r="AO335" s="96" t="str">
        <f>IFERROR(VLOOKUP(Table1[[#This Row],[RespondentID]],'All Data'!$A:$CO,90,FALSE),"unknown")</f>
        <v>Port Jefferson, 11777</v>
      </c>
      <c r="AP335" s="96" t="str">
        <f>IFERROR(VLOOKUP(Table1[[#This Row],[RespondentID]],'All Data'!$A:$CO,91,FALSE),"unknown")</f>
        <v>White</v>
      </c>
      <c r="AQ335" s="96" t="str">
        <f>IFERROR(VLOOKUP(Table1[[#This Row],[RespondentID]],'All Data'!$A:$CO,92,FALSE),"unknown")</f>
        <v>Not Hispanic or Latino</v>
      </c>
      <c r="AR335" s="96" t="str">
        <f>IFERROR(VLOOKUP(Table1[[#This Row],[RespondentID]],'All Data'!$A:$CO,93,FALSE),"unknown")</f>
        <v>English</v>
      </c>
      <c r="AS335" s="96" t="str">
        <f>IFERROR(VLOOKUP(Table1[[#This Row],[RespondentID]],'All Data'!$A:$CW,94,FALSE),"unknown")</f>
        <v>Over $125,000</v>
      </c>
      <c r="AT335" s="96" t="str">
        <f>IFERROR(VLOOKUP(Table1[[#This Row],[RespondentID]],'All Data'!$A:$CW,95,FALSE),"unknown")</f>
        <v>Doctorate</v>
      </c>
      <c r="AU335" s="96" t="str">
        <f>IFERROR(VLOOKUP(Table1[[#This Row],[RespondentID]],'All Data'!$A:$CW,96,FALSE),"unknown")</f>
        <v>Employed for wages</v>
      </c>
      <c r="AV335" s="96" t="str">
        <f>IFERROR(VLOOKUP(Table1[[#This Row],[RespondentID]],'All Data'!$A:$CW,97,FALSE),"unknown")</f>
        <v>Yes</v>
      </c>
      <c r="AW335" s="96" t="str">
        <f>IFERROR(VLOOKUP(Table1[[#This Row],[RespondentID]],'All Data'!$A:$CW,98,FALSE),"unknown")</f>
        <v>Private/Commercial</v>
      </c>
      <c r="AX335" s="96">
        <f>IFERROR(VLOOKUP(Table1[[#This Row],[RespondentID]],'All Data'!$A:$CW,99,FALSE),"unknown")</f>
        <v>0</v>
      </c>
    </row>
    <row r="336" spans="1:50">
      <c r="A336">
        <v>18038103287</v>
      </c>
      <c r="G336" t="s">
        <v>21</v>
      </c>
      <c r="K336" t="s">
        <v>25</v>
      </c>
      <c r="L336" t="s">
        <v>26</v>
      </c>
      <c r="P336">
        <f t="shared" si="90"/>
        <v>3</v>
      </c>
      <c r="Q336">
        <f t="shared" si="91"/>
        <v>1</v>
      </c>
      <c r="R336"/>
      <c r="S336">
        <f t="shared" si="107"/>
        <v>0</v>
      </c>
      <c r="T336">
        <f t="shared" si="92"/>
        <v>0</v>
      </c>
      <c r="U336">
        <f t="shared" si="93"/>
        <v>0</v>
      </c>
      <c r="V336">
        <f t="shared" si="94"/>
        <v>0</v>
      </c>
      <c r="W336">
        <f t="shared" si="95"/>
        <v>0</v>
      </c>
      <c r="X336">
        <f t="shared" si="96"/>
        <v>1</v>
      </c>
      <c r="Y336">
        <f t="shared" si="97"/>
        <v>0</v>
      </c>
      <c r="Z336">
        <f t="shared" si="98"/>
        <v>0</v>
      </c>
      <c r="AA336">
        <f t="shared" si="99"/>
        <v>0</v>
      </c>
      <c r="AB336">
        <f t="shared" si="100"/>
        <v>1</v>
      </c>
      <c r="AC336">
        <f t="shared" si="101"/>
        <v>1</v>
      </c>
      <c r="AD336">
        <f t="shared" si="102"/>
        <v>0</v>
      </c>
      <c r="AE336">
        <f t="shared" si="103"/>
        <v>0</v>
      </c>
      <c r="AF336"/>
      <c r="AG336"/>
      <c r="AH336">
        <f t="shared" si="104"/>
        <v>3</v>
      </c>
      <c r="AI336">
        <f t="shared" si="105"/>
        <v>3</v>
      </c>
      <c r="AJ336" t="str">
        <f t="shared" si="106"/>
        <v>Correct</v>
      </c>
      <c r="AL336" s="96" t="str">
        <f>IFERROR(VLOOKUP(Table1[[#This Row],[RespondentID]],'All Data'!$A:$CO,87,FALSE),"unknown")</f>
        <v>Woman</v>
      </c>
      <c r="AM336" s="96" t="str">
        <f>IFERROR(VLOOKUP(Table1[[#This Row],[RespondentID]],'All Data'!$A:$CO,88,FALSE),"unknown")</f>
        <v>18-24 years</v>
      </c>
      <c r="AN336" s="96" t="str">
        <f>IFERROR(VLOOKUP(Table1[[#This Row],[RespondentID]],'All Data'!$A:$CO,89,FALSE),"unknown")</f>
        <v>Suffolk</v>
      </c>
      <c r="AO336" s="96" t="str">
        <f>IFERROR(VLOOKUP(Table1[[#This Row],[RespondentID]],'All Data'!$A:$CO,90,FALSE),"unknown")</f>
        <v>Nesconset, 11767</v>
      </c>
      <c r="AP336" s="96" t="str">
        <f>IFERROR(VLOOKUP(Table1[[#This Row],[RespondentID]],'All Data'!$A:$CO,91,FALSE),"unknown")</f>
        <v>White</v>
      </c>
      <c r="AQ336" s="96" t="str">
        <f>IFERROR(VLOOKUP(Table1[[#This Row],[RespondentID]],'All Data'!$A:$CO,92,FALSE),"unknown")</f>
        <v>Not Hispanic or Latino</v>
      </c>
      <c r="AR336" s="96" t="str">
        <f>IFERROR(VLOOKUP(Table1[[#This Row],[RespondentID]],'All Data'!$A:$CO,93,FALSE),"unknown")</f>
        <v>English, Other</v>
      </c>
      <c r="AS336" s="96" t="str">
        <f>IFERROR(VLOOKUP(Table1[[#This Row],[RespondentID]],'All Data'!$A:$CW,94,FALSE),"unknown")</f>
        <v>$75,000 to $125,000</v>
      </c>
      <c r="AT336" s="96" t="str">
        <f>IFERROR(VLOOKUP(Table1[[#This Row],[RespondentID]],'All Data'!$A:$CW,95,FALSE),"unknown")</f>
        <v>High school graduate</v>
      </c>
      <c r="AU336" s="96" t="str">
        <f>IFERROR(VLOOKUP(Table1[[#This Row],[RespondentID]],'All Data'!$A:$CW,96,FALSE),"unknown")</f>
        <v>Student</v>
      </c>
      <c r="AV336" s="96" t="str">
        <f>IFERROR(VLOOKUP(Table1[[#This Row],[RespondentID]],'All Data'!$A:$CW,97,FALSE),"unknown")</f>
        <v>Yes</v>
      </c>
      <c r="AW336" s="96" t="str">
        <f>IFERROR(VLOOKUP(Table1[[#This Row],[RespondentID]],'All Data'!$A:$CW,98,FALSE),"unknown")</f>
        <v>Private/Commercial</v>
      </c>
      <c r="AX336" s="96">
        <f>IFERROR(VLOOKUP(Table1[[#This Row],[RespondentID]],'All Data'!$A:$CW,99,FALSE),"unknown")</f>
        <v>0</v>
      </c>
    </row>
    <row r="337" spans="1:50">
      <c r="A337">
        <v>18038103180</v>
      </c>
      <c r="C337" t="s">
        <v>17</v>
      </c>
      <c r="K337" t="s">
        <v>25</v>
      </c>
      <c r="M337" t="s">
        <v>27</v>
      </c>
      <c r="P337">
        <f t="shared" si="90"/>
        <v>3</v>
      </c>
      <c r="Q337">
        <f t="shared" si="91"/>
        <v>1</v>
      </c>
      <c r="R337"/>
      <c r="S337">
        <f t="shared" si="107"/>
        <v>0</v>
      </c>
      <c r="T337">
        <f t="shared" si="92"/>
        <v>1</v>
      </c>
      <c r="U337">
        <f t="shared" si="93"/>
        <v>0</v>
      </c>
      <c r="V337">
        <f t="shared" si="94"/>
        <v>0</v>
      </c>
      <c r="W337">
        <f t="shared" si="95"/>
        <v>0</v>
      </c>
      <c r="X337">
        <f t="shared" si="96"/>
        <v>0</v>
      </c>
      <c r="Y337">
        <f t="shared" si="97"/>
        <v>0</v>
      </c>
      <c r="Z337">
        <f t="shared" si="98"/>
        <v>0</v>
      </c>
      <c r="AA337">
        <f t="shared" si="99"/>
        <v>0</v>
      </c>
      <c r="AB337">
        <f t="shared" si="100"/>
        <v>1</v>
      </c>
      <c r="AC337">
        <f t="shared" si="101"/>
        <v>0</v>
      </c>
      <c r="AD337">
        <f t="shared" si="102"/>
        <v>1</v>
      </c>
      <c r="AE337">
        <f t="shared" si="103"/>
        <v>0</v>
      </c>
      <c r="AF337"/>
      <c r="AG337"/>
      <c r="AH337">
        <f t="shared" si="104"/>
        <v>3</v>
      </c>
      <c r="AI337">
        <f t="shared" si="105"/>
        <v>3</v>
      </c>
      <c r="AJ337" t="str">
        <f t="shared" si="106"/>
        <v>Correct</v>
      </c>
      <c r="AL337" s="96" t="str">
        <f>IFERROR(VLOOKUP(Table1[[#This Row],[RespondentID]],'All Data'!$A:$CO,87,FALSE),"unknown")</f>
        <v>Woman</v>
      </c>
      <c r="AM337" s="96" t="str">
        <f>IFERROR(VLOOKUP(Table1[[#This Row],[RespondentID]],'All Data'!$A:$CO,88,FALSE),"unknown")</f>
        <v>45-54 years</v>
      </c>
      <c r="AN337" s="96" t="str">
        <f>IFERROR(VLOOKUP(Table1[[#This Row],[RespondentID]],'All Data'!$A:$CO,89,FALSE),"unknown")</f>
        <v>Suffolk</v>
      </c>
      <c r="AO337" s="96" t="str">
        <f>IFERROR(VLOOKUP(Table1[[#This Row],[RespondentID]],'All Data'!$A:$CO,90,FALSE),"unknown")</f>
        <v>Wading River, 11792</v>
      </c>
      <c r="AP337" s="96" t="str">
        <f>IFERROR(VLOOKUP(Table1[[#This Row],[RespondentID]],'All Data'!$A:$CO,91,FALSE),"unknown")</f>
        <v>White</v>
      </c>
      <c r="AQ337" s="96" t="str">
        <f>IFERROR(VLOOKUP(Table1[[#This Row],[RespondentID]],'All Data'!$A:$CO,92,FALSE),"unknown")</f>
        <v>Not Hispanic or Latino</v>
      </c>
      <c r="AR337" s="96" t="str">
        <f>IFERROR(VLOOKUP(Table1[[#This Row],[RespondentID]],'All Data'!$A:$CO,93,FALSE),"unknown")</f>
        <v>English</v>
      </c>
      <c r="AS337" s="96" t="str">
        <f>IFERROR(VLOOKUP(Table1[[#This Row],[RespondentID]],'All Data'!$A:$CW,94,FALSE),"unknown")</f>
        <v>Over $125,000</v>
      </c>
      <c r="AT337" s="96" t="str">
        <f>IFERROR(VLOOKUP(Table1[[#This Row],[RespondentID]],'All Data'!$A:$CW,95,FALSE),"unknown")</f>
        <v>Graduate school</v>
      </c>
      <c r="AU337" s="96" t="str">
        <f>IFERROR(VLOOKUP(Table1[[#This Row],[RespondentID]],'All Data'!$A:$CW,96,FALSE),"unknown")</f>
        <v>Employed for wages</v>
      </c>
      <c r="AV337" s="96" t="str">
        <f>IFERROR(VLOOKUP(Table1[[#This Row],[RespondentID]],'All Data'!$A:$CW,97,FALSE),"unknown")</f>
        <v>Yes</v>
      </c>
      <c r="AW337" s="96" t="str">
        <f>IFERROR(VLOOKUP(Table1[[#This Row],[RespondentID]],'All Data'!$A:$CW,98,FALSE),"unknown")</f>
        <v>Private/Commercial</v>
      </c>
      <c r="AX337" s="96">
        <f>IFERROR(VLOOKUP(Table1[[#This Row],[RespondentID]],'All Data'!$A:$CW,99,FALSE),"unknown")</f>
        <v>0</v>
      </c>
    </row>
    <row r="338" spans="1:50">
      <c r="A338">
        <v>18038103065</v>
      </c>
      <c r="D338" t="s">
        <v>18</v>
      </c>
      <c r="F338" t="s">
        <v>20</v>
      </c>
      <c r="G338" t="s">
        <v>21</v>
      </c>
      <c r="H338" t="s">
        <v>22</v>
      </c>
      <c r="J338" t="s">
        <v>24</v>
      </c>
      <c r="K338" t="s">
        <v>25</v>
      </c>
      <c r="L338" t="s">
        <v>26</v>
      </c>
      <c r="N338" t="s">
        <v>28</v>
      </c>
      <c r="P338">
        <f t="shared" si="90"/>
        <v>8</v>
      </c>
      <c r="Q338">
        <f t="shared" si="91"/>
        <v>0.375</v>
      </c>
      <c r="R338"/>
      <c r="S338">
        <f t="shared" si="107"/>
        <v>0</v>
      </c>
      <c r="T338">
        <f t="shared" si="92"/>
        <v>0</v>
      </c>
      <c r="U338">
        <f t="shared" si="93"/>
        <v>0.375</v>
      </c>
      <c r="V338">
        <f t="shared" si="94"/>
        <v>0</v>
      </c>
      <c r="W338">
        <f t="shared" si="95"/>
        <v>0.375</v>
      </c>
      <c r="X338">
        <f t="shared" si="96"/>
        <v>0.375</v>
      </c>
      <c r="Y338">
        <f t="shared" si="97"/>
        <v>0.375</v>
      </c>
      <c r="Z338">
        <f t="shared" si="98"/>
        <v>0</v>
      </c>
      <c r="AA338">
        <f t="shared" si="99"/>
        <v>0.375</v>
      </c>
      <c r="AB338">
        <f t="shared" si="100"/>
        <v>0.375</v>
      </c>
      <c r="AC338">
        <f t="shared" si="101"/>
        <v>0.375</v>
      </c>
      <c r="AD338">
        <f t="shared" si="102"/>
        <v>0</v>
      </c>
      <c r="AE338">
        <f t="shared" si="103"/>
        <v>0.375</v>
      </c>
      <c r="AF338"/>
      <c r="AG338"/>
      <c r="AH338">
        <f t="shared" si="104"/>
        <v>3</v>
      </c>
      <c r="AI338">
        <f t="shared" si="105"/>
        <v>8</v>
      </c>
      <c r="AJ338" t="str">
        <f t="shared" si="106"/>
        <v>Correct</v>
      </c>
      <c r="AL338" s="96" t="str">
        <f>IFERROR(VLOOKUP(Table1[[#This Row],[RespondentID]],'All Data'!$A:$CO,87,FALSE),"unknown")</f>
        <v>Man</v>
      </c>
      <c r="AM338" s="96" t="str">
        <f>IFERROR(VLOOKUP(Table1[[#This Row],[RespondentID]],'All Data'!$A:$CO,88,FALSE),"unknown")</f>
        <v>35-44 years</v>
      </c>
      <c r="AN338" s="96" t="str">
        <f>IFERROR(VLOOKUP(Table1[[#This Row],[RespondentID]],'All Data'!$A:$CO,89,FALSE),"unknown")</f>
        <v>Suffolk</v>
      </c>
      <c r="AO338" s="96" t="str">
        <f>IFERROR(VLOOKUP(Table1[[#This Row],[RespondentID]],'All Data'!$A:$CO,90,FALSE),"unknown")</f>
        <v>Kings Park, 11754</v>
      </c>
      <c r="AP338" s="96" t="str">
        <f>IFERROR(VLOOKUP(Table1[[#This Row],[RespondentID]],'All Data'!$A:$CO,91,FALSE),"unknown")</f>
        <v>White</v>
      </c>
      <c r="AQ338" s="96" t="str">
        <f>IFERROR(VLOOKUP(Table1[[#This Row],[RespondentID]],'All Data'!$A:$CO,92,FALSE),"unknown")</f>
        <v>Not Hispanic or Latino</v>
      </c>
      <c r="AR338" s="96" t="str">
        <f>IFERROR(VLOOKUP(Table1[[#This Row],[RespondentID]],'All Data'!$A:$CO,93,FALSE),"unknown")</f>
        <v>English</v>
      </c>
      <c r="AS338" s="96" t="str">
        <f>IFERROR(VLOOKUP(Table1[[#This Row],[RespondentID]],'All Data'!$A:$CW,94,FALSE),"unknown")</f>
        <v>Over $125,000</v>
      </c>
      <c r="AT338" s="96" t="str">
        <f>IFERROR(VLOOKUP(Table1[[#This Row],[RespondentID]],'All Data'!$A:$CW,95,FALSE),"unknown")</f>
        <v>Graduate school</v>
      </c>
      <c r="AU338" s="96" t="str">
        <f>IFERROR(VLOOKUP(Table1[[#This Row],[RespondentID]],'All Data'!$A:$CW,96,FALSE),"unknown")</f>
        <v>Employed for wages</v>
      </c>
      <c r="AV338" s="96" t="str">
        <f>IFERROR(VLOOKUP(Table1[[#This Row],[RespondentID]],'All Data'!$A:$CW,97,FALSE),"unknown")</f>
        <v>Yes</v>
      </c>
      <c r="AW338" s="96" t="str">
        <f>IFERROR(VLOOKUP(Table1[[#This Row],[RespondentID]],'All Data'!$A:$CW,98,FALSE),"unknown")</f>
        <v>Private/Commercial</v>
      </c>
      <c r="AX338" s="96">
        <f>IFERROR(VLOOKUP(Table1[[#This Row],[RespondentID]],'All Data'!$A:$CW,99,FALSE),"unknown")</f>
        <v>0</v>
      </c>
    </row>
    <row r="339" spans="1:50">
      <c r="A339">
        <v>18038102920</v>
      </c>
      <c r="D339" t="s">
        <v>18</v>
      </c>
      <c r="H339" t="s">
        <v>22</v>
      </c>
      <c r="I339" t="s">
        <v>23</v>
      </c>
      <c r="P339">
        <f t="shared" si="90"/>
        <v>3</v>
      </c>
      <c r="Q339">
        <f t="shared" si="91"/>
        <v>1</v>
      </c>
      <c r="R339"/>
      <c r="S339">
        <f t="shared" si="107"/>
        <v>0</v>
      </c>
      <c r="T339">
        <f t="shared" si="92"/>
        <v>0</v>
      </c>
      <c r="U339">
        <f t="shared" si="93"/>
        <v>1</v>
      </c>
      <c r="V339">
        <f t="shared" si="94"/>
        <v>0</v>
      </c>
      <c r="W339">
        <f t="shared" si="95"/>
        <v>0</v>
      </c>
      <c r="X339">
        <f t="shared" si="96"/>
        <v>0</v>
      </c>
      <c r="Y339">
        <f t="shared" si="97"/>
        <v>1</v>
      </c>
      <c r="Z339">
        <f t="shared" si="98"/>
        <v>1</v>
      </c>
      <c r="AA339">
        <f t="shared" si="99"/>
        <v>0</v>
      </c>
      <c r="AB339">
        <f t="shared" si="100"/>
        <v>0</v>
      </c>
      <c r="AC339">
        <f t="shared" si="101"/>
        <v>0</v>
      </c>
      <c r="AD339">
        <f t="shared" si="102"/>
        <v>0</v>
      </c>
      <c r="AE339">
        <f t="shared" si="103"/>
        <v>0</v>
      </c>
      <c r="AF339"/>
      <c r="AG339"/>
      <c r="AH339">
        <f t="shared" si="104"/>
        <v>3</v>
      </c>
      <c r="AI339">
        <f t="shared" si="105"/>
        <v>3</v>
      </c>
      <c r="AJ339" t="str">
        <f t="shared" si="106"/>
        <v>Correct</v>
      </c>
      <c r="AL339" s="96" t="str">
        <f>IFERROR(VLOOKUP(Table1[[#This Row],[RespondentID]],'All Data'!$A:$CO,87,FALSE),"unknown")</f>
        <v>Woman</v>
      </c>
      <c r="AM339" s="96" t="str">
        <f>IFERROR(VLOOKUP(Table1[[#This Row],[RespondentID]],'All Data'!$A:$CO,88,FALSE),"unknown")</f>
        <v>18-24 years</v>
      </c>
      <c r="AN339" s="96" t="str">
        <f>IFERROR(VLOOKUP(Table1[[#This Row],[RespondentID]],'All Data'!$A:$CO,89,FALSE),"unknown")</f>
        <v>Suffolk</v>
      </c>
      <c r="AO339" s="96" t="str">
        <f>IFERROR(VLOOKUP(Table1[[#This Row],[RespondentID]],'All Data'!$A:$CO,90,FALSE),"unknown")</f>
        <v>Smithtown, 11787</v>
      </c>
      <c r="AP339" s="96" t="str">
        <f>IFERROR(VLOOKUP(Table1[[#This Row],[RespondentID]],'All Data'!$A:$CO,91,FALSE),"unknown")</f>
        <v>Asian</v>
      </c>
      <c r="AQ339" s="96" t="str">
        <f>IFERROR(VLOOKUP(Table1[[#This Row],[RespondentID]],'All Data'!$A:$CO,92,FALSE),"unknown")</f>
        <v>Not Hispanic or Latino</v>
      </c>
      <c r="AR339" s="96" t="str">
        <f>IFERROR(VLOOKUP(Table1[[#This Row],[RespondentID]],'All Data'!$A:$CO,93,FALSE),"unknown")</f>
        <v>Other</v>
      </c>
      <c r="AS339" s="96" t="str">
        <f>IFERROR(VLOOKUP(Table1[[#This Row],[RespondentID]],'All Data'!$A:$CW,94,FALSE),"unknown")</f>
        <v>$75,000 to $125,000</v>
      </c>
      <c r="AT339" s="96" t="str">
        <f>IFERROR(VLOOKUP(Table1[[#This Row],[RespondentID]],'All Data'!$A:$CW,95,FALSE),"unknown")</f>
        <v>High school graduate</v>
      </c>
      <c r="AU339" s="96" t="str">
        <f>IFERROR(VLOOKUP(Table1[[#This Row],[RespondentID]],'All Data'!$A:$CW,96,FALSE),"unknown")</f>
        <v>Student</v>
      </c>
      <c r="AV339" s="96" t="str">
        <f>IFERROR(VLOOKUP(Table1[[#This Row],[RespondentID]],'All Data'!$A:$CW,97,FALSE),"unknown")</f>
        <v>Yes</v>
      </c>
      <c r="AW339" s="96" t="str">
        <f>IFERROR(VLOOKUP(Table1[[#This Row],[RespondentID]],'All Data'!$A:$CW,98,FALSE),"unknown")</f>
        <v>Medicaid</v>
      </c>
      <c r="AX339" s="96">
        <f>IFERROR(VLOOKUP(Table1[[#This Row],[RespondentID]],'All Data'!$A:$CW,99,FALSE),"unknown")</f>
        <v>0</v>
      </c>
    </row>
    <row r="340" spans="1:50">
      <c r="A340">
        <v>18038102799</v>
      </c>
      <c r="D340" t="s">
        <v>18</v>
      </c>
      <c r="F340" t="s">
        <v>20</v>
      </c>
      <c r="N340" t="s">
        <v>28</v>
      </c>
      <c r="P340">
        <f t="shared" si="90"/>
        <v>3</v>
      </c>
      <c r="Q340">
        <f t="shared" si="91"/>
        <v>1</v>
      </c>
      <c r="R340"/>
      <c r="S340">
        <f t="shared" si="107"/>
        <v>0</v>
      </c>
      <c r="T340">
        <f t="shared" si="92"/>
        <v>0</v>
      </c>
      <c r="U340">
        <f t="shared" si="93"/>
        <v>1</v>
      </c>
      <c r="V340">
        <f t="shared" si="94"/>
        <v>0</v>
      </c>
      <c r="W340">
        <f t="shared" si="95"/>
        <v>1</v>
      </c>
      <c r="X340">
        <f t="shared" si="96"/>
        <v>0</v>
      </c>
      <c r="Y340">
        <f t="shared" si="97"/>
        <v>0</v>
      </c>
      <c r="Z340">
        <f t="shared" si="98"/>
        <v>0</v>
      </c>
      <c r="AA340">
        <f t="shared" si="99"/>
        <v>0</v>
      </c>
      <c r="AB340">
        <f t="shared" si="100"/>
        <v>0</v>
      </c>
      <c r="AC340">
        <f t="shared" si="101"/>
        <v>0</v>
      </c>
      <c r="AD340">
        <f t="shared" si="102"/>
        <v>0</v>
      </c>
      <c r="AE340">
        <f t="shared" si="103"/>
        <v>1</v>
      </c>
      <c r="AF340"/>
      <c r="AG340"/>
      <c r="AH340">
        <f t="shared" si="104"/>
        <v>3</v>
      </c>
      <c r="AI340">
        <f t="shared" si="105"/>
        <v>3</v>
      </c>
      <c r="AJ340" t="str">
        <f t="shared" si="106"/>
        <v>Correct</v>
      </c>
      <c r="AL340" s="96" t="str">
        <f>IFERROR(VLOOKUP(Table1[[#This Row],[RespondentID]],'All Data'!$A:$CO,87,FALSE),"unknown")</f>
        <v>Man</v>
      </c>
      <c r="AM340" s="96" t="str">
        <f>IFERROR(VLOOKUP(Table1[[#This Row],[RespondentID]],'All Data'!$A:$CO,88,FALSE),"unknown")</f>
        <v>35-44 years</v>
      </c>
      <c r="AN340" s="96" t="str">
        <f>IFERROR(VLOOKUP(Table1[[#This Row],[RespondentID]],'All Data'!$A:$CO,89,FALSE),"unknown")</f>
        <v>Suffolk</v>
      </c>
      <c r="AO340" s="96" t="str">
        <f>IFERROR(VLOOKUP(Table1[[#This Row],[RespondentID]],'All Data'!$A:$CO,90,FALSE),"unknown")</f>
        <v>Port Jefferson, 11777</v>
      </c>
      <c r="AP340" s="96" t="str">
        <f>IFERROR(VLOOKUP(Table1[[#This Row],[RespondentID]],'All Data'!$A:$CO,91,FALSE),"unknown")</f>
        <v>White</v>
      </c>
      <c r="AQ340" s="96" t="str">
        <f>IFERROR(VLOOKUP(Table1[[#This Row],[RespondentID]],'All Data'!$A:$CO,92,FALSE),"unknown")</f>
        <v>Not Hispanic or Latino</v>
      </c>
      <c r="AR340" s="96" t="str">
        <f>IFERROR(VLOOKUP(Table1[[#This Row],[RespondentID]],'All Data'!$A:$CO,93,FALSE),"unknown")</f>
        <v>English</v>
      </c>
      <c r="AS340" s="96" t="str">
        <f>IFERROR(VLOOKUP(Table1[[#This Row],[RespondentID]],'All Data'!$A:$CW,94,FALSE),"unknown")</f>
        <v>$50,000 to $74,999</v>
      </c>
      <c r="AT340" s="96" t="str">
        <f>IFERROR(VLOOKUP(Table1[[#This Row],[RespondentID]],'All Data'!$A:$CW,95,FALSE),"unknown")</f>
        <v>College graduate</v>
      </c>
      <c r="AU340" s="96" t="str">
        <f>IFERROR(VLOOKUP(Table1[[#This Row],[RespondentID]],'All Data'!$A:$CW,96,FALSE),"unknown")</f>
        <v>Employed for wages</v>
      </c>
      <c r="AV340" s="96" t="str">
        <f>IFERROR(VLOOKUP(Table1[[#This Row],[RespondentID]],'All Data'!$A:$CW,97,FALSE),"unknown")</f>
        <v>Yes</v>
      </c>
      <c r="AW340" s="96" t="str">
        <f>IFERROR(VLOOKUP(Table1[[#This Row],[RespondentID]],'All Data'!$A:$CW,98,FALSE),"unknown")</f>
        <v>Private/Commercial</v>
      </c>
      <c r="AX340" s="96">
        <f>IFERROR(VLOOKUP(Table1[[#This Row],[RespondentID]],'All Data'!$A:$CW,99,FALSE),"unknown")</f>
        <v>0</v>
      </c>
    </row>
    <row r="341" spans="1:50">
      <c r="A341">
        <v>18038102680</v>
      </c>
      <c r="C341" t="s">
        <v>17</v>
      </c>
      <c r="E341" t="s">
        <v>19</v>
      </c>
      <c r="G341" t="s">
        <v>21</v>
      </c>
      <c r="K341" t="s">
        <v>25</v>
      </c>
      <c r="P341">
        <f t="shared" si="90"/>
        <v>4</v>
      </c>
      <c r="Q341">
        <f t="shared" si="91"/>
        <v>0.75</v>
      </c>
      <c r="R341"/>
      <c r="S341">
        <f t="shared" si="107"/>
        <v>0</v>
      </c>
      <c r="T341">
        <f t="shared" si="92"/>
        <v>0.75</v>
      </c>
      <c r="U341">
        <f t="shared" si="93"/>
        <v>0</v>
      </c>
      <c r="V341">
        <f t="shared" si="94"/>
        <v>0.75</v>
      </c>
      <c r="W341">
        <f t="shared" si="95"/>
        <v>0</v>
      </c>
      <c r="X341">
        <f t="shared" si="96"/>
        <v>0.75</v>
      </c>
      <c r="Y341">
        <f t="shared" si="97"/>
        <v>0</v>
      </c>
      <c r="Z341">
        <f t="shared" si="98"/>
        <v>0</v>
      </c>
      <c r="AA341">
        <f t="shared" si="99"/>
        <v>0</v>
      </c>
      <c r="AB341">
        <f t="shared" si="100"/>
        <v>0.75</v>
      </c>
      <c r="AC341">
        <f t="shared" si="101"/>
        <v>0</v>
      </c>
      <c r="AD341">
        <f t="shared" si="102"/>
        <v>0</v>
      </c>
      <c r="AE341">
        <f t="shared" si="103"/>
        <v>0</v>
      </c>
      <c r="AF341"/>
      <c r="AG341"/>
      <c r="AH341">
        <f t="shared" si="104"/>
        <v>3</v>
      </c>
      <c r="AI341">
        <f t="shared" si="105"/>
        <v>4</v>
      </c>
      <c r="AJ341" t="str">
        <f t="shared" si="106"/>
        <v>Correct</v>
      </c>
      <c r="AL341" s="96" t="str">
        <f>IFERROR(VLOOKUP(Table1[[#This Row],[RespondentID]],'All Data'!$A:$CO,87,FALSE),"unknown")</f>
        <v>Man</v>
      </c>
      <c r="AM341" s="96" t="str">
        <f>IFERROR(VLOOKUP(Table1[[#This Row],[RespondentID]],'All Data'!$A:$CO,88,FALSE),"unknown")</f>
        <v>35-44 years</v>
      </c>
      <c r="AN341" s="96" t="str">
        <f>IFERROR(VLOOKUP(Table1[[#This Row],[RespondentID]],'All Data'!$A:$CO,89,FALSE),"unknown")</f>
        <v>Suffolk</v>
      </c>
      <c r="AO341" s="96" t="str">
        <f>IFERROR(VLOOKUP(Table1[[#This Row],[RespondentID]],'All Data'!$A:$CO,90,FALSE),"unknown")</f>
        <v>Coram, 11727</v>
      </c>
      <c r="AP341" s="96" t="str">
        <f>IFERROR(VLOOKUP(Table1[[#This Row],[RespondentID]],'All Data'!$A:$CO,91,FALSE),"unknown")</f>
        <v>Two or more races</v>
      </c>
      <c r="AQ341" s="96" t="str">
        <f>IFERROR(VLOOKUP(Table1[[#This Row],[RespondentID]],'All Data'!$A:$CO,92,FALSE),"unknown")</f>
        <v>Not Hispanic or Latino</v>
      </c>
      <c r="AR341" s="96" t="str">
        <f>IFERROR(VLOOKUP(Table1[[#This Row],[RespondentID]],'All Data'!$A:$CO,93,FALSE),"unknown")</f>
        <v>English</v>
      </c>
      <c r="AS341" s="96" t="str">
        <f>IFERROR(VLOOKUP(Table1[[#This Row],[RespondentID]],'All Data'!$A:$CW,94,FALSE),"unknown")</f>
        <v>Over $125,000</v>
      </c>
      <c r="AT341" s="96" t="str">
        <f>IFERROR(VLOOKUP(Table1[[#This Row],[RespondentID]],'All Data'!$A:$CW,95,FALSE),"unknown")</f>
        <v>College graduate</v>
      </c>
      <c r="AU341" s="96" t="str">
        <f>IFERROR(VLOOKUP(Table1[[#This Row],[RespondentID]],'All Data'!$A:$CW,96,FALSE),"unknown")</f>
        <v>Employed for wages</v>
      </c>
      <c r="AV341" s="96" t="str">
        <f>IFERROR(VLOOKUP(Table1[[#This Row],[RespondentID]],'All Data'!$A:$CW,97,FALSE),"unknown")</f>
        <v>Yes</v>
      </c>
      <c r="AW341" s="96" t="str">
        <f>IFERROR(VLOOKUP(Table1[[#This Row],[RespondentID]],'All Data'!$A:$CW,98,FALSE),"unknown")</f>
        <v>Medicare</v>
      </c>
      <c r="AX341" s="96">
        <f>IFERROR(VLOOKUP(Table1[[#This Row],[RespondentID]],'All Data'!$A:$CW,99,FALSE),"unknown")</f>
        <v>0</v>
      </c>
    </row>
    <row r="342" spans="1:50">
      <c r="A342">
        <v>18038102385</v>
      </c>
      <c r="B342" t="s">
        <v>16</v>
      </c>
      <c r="C342" t="s">
        <v>17</v>
      </c>
      <c r="D342" t="s">
        <v>18</v>
      </c>
      <c r="I342" t="s">
        <v>23</v>
      </c>
      <c r="K342" t="s">
        <v>25</v>
      </c>
      <c r="M342" t="s">
        <v>27</v>
      </c>
      <c r="P342">
        <f t="shared" si="90"/>
        <v>6</v>
      </c>
      <c r="Q342">
        <f t="shared" si="91"/>
        <v>0.5</v>
      </c>
      <c r="R342"/>
      <c r="S342">
        <f t="shared" si="107"/>
        <v>0.5</v>
      </c>
      <c r="T342">
        <f t="shared" si="92"/>
        <v>0.5</v>
      </c>
      <c r="U342">
        <f t="shared" si="93"/>
        <v>0.5</v>
      </c>
      <c r="V342">
        <f t="shared" si="94"/>
        <v>0</v>
      </c>
      <c r="W342">
        <f t="shared" si="95"/>
        <v>0</v>
      </c>
      <c r="X342">
        <f t="shared" si="96"/>
        <v>0</v>
      </c>
      <c r="Y342">
        <f t="shared" si="97"/>
        <v>0</v>
      </c>
      <c r="Z342">
        <f t="shared" si="98"/>
        <v>0.5</v>
      </c>
      <c r="AA342">
        <f t="shared" si="99"/>
        <v>0</v>
      </c>
      <c r="AB342">
        <f t="shared" si="100"/>
        <v>0.5</v>
      </c>
      <c r="AC342">
        <f t="shared" si="101"/>
        <v>0</v>
      </c>
      <c r="AD342">
        <f t="shared" si="102"/>
        <v>0.5</v>
      </c>
      <c r="AE342">
        <f t="shared" si="103"/>
        <v>0</v>
      </c>
      <c r="AF342"/>
      <c r="AG342"/>
      <c r="AH342">
        <f t="shared" si="104"/>
        <v>3</v>
      </c>
      <c r="AI342">
        <f t="shared" si="105"/>
        <v>6</v>
      </c>
      <c r="AJ342" t="str">
        <f t="shared" si="106"/>
        <v>Correct</v>
      </c>
      <c r="AL342" s="96" t="str">
        <f>IFERROR(VLOOKUP(Table1[[#This Row],[RespondentID]],'All Data'!$A:$CO,87,FALSE),"unknown")</f>
        <v>Woman</v>
      </c>
      <c r="AM342" s="96" t="str">
        <f>IFERROR(VLOOKUP(Table1[[#This Row],[RespondentID]],'All Data'!$A:$CO,88,FALSE),"unknown")</f>
        <v>35-44 years</v>
      </c>
      <c r="AN342" s="96" t="str">
        <f>IFERROR(VLOOKUP(Table1[[#This Row],[RespondentID]],'All Data'!$A:$CO,89,FALSE),"unknown")</f>
        <v>Suffolk</v>
      </c>
      <c r="AO342" s="96" t="str">
        <f>IFERROR(VLOOKUP(Table1[[#This Row],[RespondentID]],'All Data'!$A:$CO,90,FALSE),"unknown")</f>
        <v>Middle Island, 11953</v>
      </c>
      <c r="AP342" s="96" t="str">
        <f>IFERROR(VLOOKUP(Table1[[#This Row],[RespondentID]],'All Data'!$A:$CO,91,FALSE),"unknown")</f>
        <v>White</v>
      </c>
      <c r="AQ342" s="96" t="str">
        <f>IFERROR(VLOOKUP(Table1[[#This Row],[RespondentID]],'All Data'!$A:$CO,92,FALSE),"unknown")</f>
        <v>Not Hispanic or Latino</v>
      </c>
      <c r="AR342" s="96" t="str">
        <f>IFERROR(VLOOKUP(Table1[[#This Row],[RespondentID]],'All Data'!$A:$CO,93,FALSE),"unknown")</f>
        <v>English</v>
      </c>
      <c r="AS342" s="96" t="str">
        <f>IFERROR(VLOOKUP(Table1[[#This Row],[RespondentID]],'All Data'!$A:$CW,94,FALSE),"unknown")</f>
        <v>Over $125,000</v>
      </c>
      <c r="AT342" s="96" t="str">
        <f>IFERROR(VLOOKUP(Table1[[#This Row],[RespondentID]],'All Data'!$A:$CW,95,FALSE),"unknown")</f>
        <v>Graduate school</v>
      </c>
      <c r="AU342" s="96" t="str">
        <f>IFERROR(VLOOKUP(Table1[[#This Row],[RespondentID]],'All Data'!$A:$CW,96,FALSE),"unknown")</f>
        <v>Employed for wages</v>
      </c>
      <c r="AV342" s="96" t="str">
        <f>IFERROR(VLOOKUP(Table1[[#This Row],[RespondentID]],'All Data'!$A:$CW,97,FALSE),"unknown")</f>
        <v>Yes</v>
      </c>
      <c r="AW342" s="96" t="str">
        <f>IFERROR(VLOOKUP(Table1[[#This Row],[RespondentID]],'All Data'!$A:$CW,98,FALSE),"unknown")</f>
        <v>Private/Commercial</v>
      </c>
      <c r="AX342" s="96">
        <f>IFERROR(VLOOKUP(Table1[[#This Row],[RespondentID]],'All Data'!$A:$CW,99,FALSE),"unknown")</f>
        <v>0</v>
      </c>
    </row>
    <row r="343" spans="1:50">
      <c r="A343">
        <v>18038101886</v>
      </c>
      <c r="F343" t="s">
        <v>20</v>
      </c>
      <c r="J343" t="s">
        <v>24</v>
      </c>
      <c r="P343">
        <f t="shared" si="90"/>
        <v>2</v>
      </c>
      <c r="Q343">
        <f t="shared" si="91"/>
        <v>1.5</v>
      </c>
      <c r="R343"/>
      <c r="S343">
        <f t="shared" si="107"/>
        <v>0</v>
      </c>
      <c r="T343">
        <f t="shared" si="92"/>
        <v>0</v>
      </c>
      <c r="U343">
        <f t="shared" si="93"/>
        <v>0</v>
      </c>
      <c r="V343">
        <f t="shared" si="94"/>
        <v>0</v>
      </c>
      <c r="W343">
        <f t="shared" si="95"/>
        <v>1</v>
      </c>
      <c r="X343">
        <f t="shared" si="96"/>
        <v>0</v>
      </c>
      <c r="Y343">
        <f t="shared" si="97"/>
        <v>0</v>
      </c>
      <c r="Z343">
        <f t="shared" si="98"/>
        <v>0</v>
      </c>
      <c r="AA343">
        <f t="shared" si="99"/>
        <v>1</v>
      </c>
      <c r="AB343">
        <f t="shared" si="100"/>
        <v>0</v>
      </c>
      <c r="AC343">
        <f t="shared" si="101"/>
        <v>0</v>
      </c>
      <c r="AD343">
        <f t="shared" si="102"/>
        <v>0</v>
      </c>
      <c r="AE343">
        <f t="shared" si="103"/>
        <v>0</v>
      </c>
      <c r="AF343"/>
      <c r="AG343"/>
      <c r="AH343">
        <f t="shared" si="104"/>
        <v>2</v>
      </c>
      <c r="AI343">
        <f t="shared" si="105"/>
        <v>2</v>
      </c>
      <c r="AJ343" t="str">
        <f t="shared" si="106"/>
        <v>Correct</v>
      </c>
      <c r="AL343" s="96" t="str">
        <f>IFERROR(VLOOKUP(Table1[[#This Row],[RespondentID]],'All Data'!$A:$CO,87,FALSE),"unknown")</f>
        <v>Woman</v>
      </c>
      <c r="AM343" s="96">
        <f>IFERROR(VLOOKUP(Table1[[#This Row],[RespondentID]],'All Data'!$A:$CO,88,FALSE),"unknown")</f>
        <v>0</v>
      </c>
      <c r="AN343" s="96">
        <f>IFERROR(VLOOKUP(Table1[[#This Row],[RespondentID]],'All Data'!$A:$CO,89,FALSE),"unknown")</f>
        <v>0</v>
      </c>
      <c r="AO343" s="96">
        <f>IFERROR(VLOOKUP(Table1[[#This Row],[RespondentID]],'All Data'!$A:$CO,90,FALSE),"unknown")</f>
        <v>0</v>
      </c>
      <c r="AP343" s="96" t="str">
        <f>IFERROR(VLOOKUP(Table1[[#This Row],[RespondentID]],'All Data'!$A:$CO,91,FALSE),"unknown")</f>
        <v>White</v>
      </c>
      <c r="AQ343" s="96" t="str">
        <f>IFERROR(VLOOKUP(Table1[[#This Row],[RespondentID]],'All Data'!$A:$CO,92,FALSE),"unknown")</f>
        <v>Not Hispanic or Latino</v>
      </c>
      <c r="AR343" s="96" t="str">
        <f>IFERROR(VLOOKUP(Table1[[#This Row],[RespondentID]],'All Data'!$A:$CO,93,FALSE),"unknown")</f>
        <v>English</v>
      </c>
      <c r="AS343" s="96" t="str">
        <f>IFERROR(VLOOKUP(Table1[[#This Row],[RespondentID]],'All Data'!$A:$CW,94,FALSE),"unknown")</f>
        <v>Over $125,000</v>
      </c>
      <c r="AT343" s="96" t="str">
        <f>IFERROR(VLOOKUP(Table1[[#This Row],[RespondentID]],'All Data'!$A:$CW,95,FALSE),"unknown")</f>
        <v>Some high school</v>
      </c>
      <c r="AU343" s="96" t="str">
        <f>IFERROR(VLOOKUP(Table1[[#This Row],[RespondentID]],'All Data'!$A:$CW,96,FALSE),"unknown")</f>
        <v>Student</v>
      </c>
      <c r="AV343" s="96">
        <f>IFERROR(VLOOKUP(Table1[[#This Row],[RespondentID]],'All Data'!$A:$CW,97,FALSE),"unknown")</f>
        <v>0</v>
      </c>
      <c r="AW343" s="96">
        <f>IFERROR(VLOOKUP(Table1[[#This Row],[RespondentID]],'All Data'!$A:$CW,98,FALSE),"unknown")</f>
        <v>0</v>
      </c>
      <c r="AX343" s="96">
        <f>IFERROR(VLOOKUP(Table1[[#This Row],[RespondentID]],'All Data'!$A:$CW,99,FALSE),"unknown")</f>
        <v>0</v>
      </c>
    </row>
    <row r="344" spans="1:50">
      <c r="A344">
        <v>18038101808</v>
      </c>
      <c r="F344" t="s">
        <v>20</v>
      </c>
      <c r="J344" t="s">
        <v>24</v>
      </c>
      <c r="N344" t="s">
        <v>28</v>
      </c>
      <c r="P344">
        <f t="shared" si="90"/>
        <v>3</v>
      </c>
      <c r="Q344">
        <f t="shared" si="91"/>
        <v>1</v>
      </c>
      <c r="R344"/>
      <c r="S344">
        <f t="shared" si="107"/>
        <v>0</v>
      </c>
      <c r="T344">
        <f t="shared" si="92"/>
        <v>0</v>
      </c>
      <c r="U344">
        <f t="shared" si="93"/>
        <v>0</v>
      </c>
      <c r="V344">
        <f t="shared" si="94"/>
        <v>0</v>
      </c>
      <c r="W344">
        <f t="shared" si="95"/>
        <v>1</v>
      </c>
      <c r="X344">
        <f t="shared" si="96"/>
        <v>0</v>
      </c>
      <c r="Y344">
        <f t="shared" si="97"/>
        <v>0</v>
      </c>
      <c r="Z344">
        <f t="shared" si="98"/>
        <v>0</v>
      </c>
      <c r="AA344">
        <f t="shared" si="99"/>
        <v>1</v>
      </c>
      <c r="AB344">
        <f t="shared" si="100"/>
        <v>0</v>
      </c>
      <c r="AC344">
        <f t="shared" si="101"/>
        <v>0</v>
      </c>
      <c r="AD344">
        <f t="shared" si="102"/>
        <v>0</v>
      </c>
      <c r="AE344">
        <f t="shared" si="103"/>
        <v>1</v>
      </c>
      <c r="AF344"/>
      <c r="AG344"/>
      <c r="AH344">
        <f t="shared" si="104"/>
        <v>3</v>
      </c>
      <c r="AI344">
        <f t="shared" si="105"/>
        <v>3</v>
      </c>
      <c r="AJ344" t="str">
        <f t="shared" si="106"/>
        <v>Correct</v>
      </c>
      <c r="AL344" s="96" t="str">
        <f>IFERROR(VLOOKUP(Table1[[#This Row],[RespondentID]],'All Data'!$A:$CO,87,FALSE),"unknown")</f>
        <v>Woman</v>
      </c>
      <c r="AM344" s="96" t="str">
        <f>IFERROR(VLOOKUP(Table1[[#This Row],[RespondentID]],'All Data'!$A:$CO,88,FALSE),"unknown")</f>
        <v>18-24 years</v>
      </c>
      <c r="AN344" s="96">
        <f>IFERROR(VLOOKUP(Table1[[#This Row],[RespondentID]],'All Data'!$A:$CO,89,FALSE),"unknown")</f>
        <v>0</v>
      </c>
      <c r="AO344" s="96">
        <f>IFERROR(VLOOKUP(Table1[[#This Row],[RespondentID]],'All Data'!$A:$CO,90,FALSE),"unknown")</f>
        <v>0</v>
      </c>
      <c r="AP344" s="96" t="str">
        <f>IFERROR(VLOOKUP(Table1[[#This Row],[RespondentID]],'All Data'!$A:$CO,91,FALSE),"unknown")</f>
        <v>Asian</v>
      </c>
      <c r="AQ344" s="96" t="str">
        <f>IFERROR(VLOOKUP(Table1[[#This Row],[RespondentID]],'All Data'!$A:$CO,92,FALSE),"unknown")</f>
        <v>Not Hispanic or Latino</v>
      </c>
      <c r="AR344" s="96" t="str">
        <f>IFERROR(VLOOKUP(Table1[[#This Row],[RespondentID]],'All Data'!$A:$CO,93,FALSE),"unknown")</f>
        <v>English, Korean</v>
      </c>
      <c r="AS344" s="96" t="str">
        <f>IFERROR(VLOOKUP(Table1[[#This Row],[RespondentID]],'All Data'!$A:$CW,94,FALSE),"unknown")</f>
        <v>Over $125,000</v>
      </c>
      <c r="AT344" s="96" t="str">
        <f>IFERROR(VLOOKUP(Table1[[#This Row],[RespondentID]],'All Data'!$A:$CW,95,FALSE),"unknown")</f>
        <v>Some high school</v>
      </c>
      <c r="AU344" s="96" t="str">
        <f>IFERROR(VLOOKUP(Table1[[#This Row],[RespondentID]],'All Data'!$A:$CW,96,FALSE),"unknown")</f>
        <v>Student</v>
      </c>
      <c r="AV344" s="96">
        <f>IFERROR(VLOOKUP(Table1[[#This Row],[RespondentID]],'All Data'!$A:$CW,97,FALSE),"unknown")</f>
        <v>0</v>
      </c>
      <c r="AW344" s="96">
        <f>IFERROR(VLOOKUP(Table1[[#This Row],[RespondentID]],'All Data'!$A:$CW,98,FALSE),"unknown")</f>
        <v>0</v>
      </c>
      <c r="AX344" s="96">
        <f>IFERROR(VLOOKUP(Table1[[#This Row],[RespondentID]],'All Data'!$A:$CW,99,FALSE),"unknown")</f>
        <v>0</v>
      </c>
    </row>
    <row r="345" spans="1:50">
      <c r="A345">
        <v>18038101645</v>
      </c>
      <c r="L345" t="s">
        <v>26</v>
      </c>
      <c r="N345" t="s">
        <v>28</v>
      </c>
      <c r="P345">
        <f t="shared" si="90"/>
        <v>2</v>
      </c>
      <c r="Q345">
        <f t="shared" si="91"/>
        <v>1.5</v>
      </c>
      <c r="R345"/>
      <c r="S345">
        <f t="shared" si="107"/>
        <v>0</v>
      </c>
      <c r="T345">
        <f t="shared" si="92"/>
        <v>0</v>
      </c>
      <c r="U345">
        <f t="shared" si="93"/>
        <v>0</v>
      </c>
      <c r="V345">
        <f t="shared" si="94"/>
        <v>0</v>
      </c>
      <c r="W345">
        <f t="shared" si="95"/>
        <v>0</v>
      </c>
      <c r="X345">
        <f t="shared" si="96"/>
        <v>0</v>
      </c>
      <c r="Y345">
        <f t="shared" si="97"/>
        <v>0</v>
      </c>
      <c r="Z345">
        <f t="shared" si="98"/>
        <v>0</v>
      </c>
      <c r="AA345">
        <f t="shared" si="99"/>
        <v>0</v>
      </c>
      <c r="AB345">
        <f t="shared" si="100"/>
        <v>0</v>
      </c>
      <c r="AC345">
        <f t="shared" si="101"/>
        <v>1</v>
      </c>
      <c r="AD345">
        <f t="shared" si="102"/>
        <v>0</v>
      </c>
      <c r="AE345">
        <f t="shared" si="103"/>
        <v>1</v>
      </c>
      <c r="AF345"/>
      <c r="AG345"/>
      <c r="AH345">
        <f t="shared" si="104"/>
        <v>2</v>
      </c>
      <c r="AI345">
        <f t="shared" si="105"/>
        <v>2</v>
      </c>
      <c r="AJ345" t="str">
        <f t="shared" si="106"/>
        <v>Correct</v>
      </c>
      <c r="AL345" s="96" t="str">
        <f>IFERROR(VLOOKUP(Table1[[#This Row],[RespondentID]],'All Data'!$A:$CO,87,FALSE),"unknown")</f>
        <v>Woman</v>
      </c>
      <c r="AM345" s="96">
        <f>IFERROR(VLOOKUP(Table1[[#This Row],[RespondentID]],'All Data'!$A:$CO,88,FALSE),"unknown")</f>
        <v>0</v>
      </c>
      <c r="AN345" s="96">
        <f>IFERROR(VLOOKUP(Table1[[#This Row],[RespondentID]],'All Data'!$A:$CO,89,FALSE),"unknown")</f>
        <v>0</v>
      </c>
      <c r="AO345" s="96">
        <f>IFERROR(VLOOKUP(Table1[[#This Row],[RespondentID]],'All Data'!$A:$CO,90,FALSE),"unknown")</f>
        <v>0</v>
      </c>
      <c r="AP345" s="96" t="str">
        <f>IFERROR(VLOOKUP(Table1[[#This Row],[RespondentID]],'All Data'!$A:$CO,91,FALSE),"unknown")</f>
        <v>Asian</v>
      </c>
      <c r="AQ345" s="96">
        <f>IFERROR(VLOOKUP(Table1[[#This Row],[RespondentID]],'All Data'!$A:$CO,92,FALSE),"unknown")</f>
        <v>0</v>
      </c>
      <c r="AR345" s="96" t="str">
        <f>IFERROR(VLOOKUP(Table1[[#This Row],[RespondentID]],'All Data'!$A:$CO,93,FALSE),"unknown")</f>
        <v>English, Chinese</v>
      </c>
      <c r="AS345" s="96" t="str">
        <f>IFERROR(VLOOKUP(Table1[[#This Row],[RespondentID]],'All Data'!$A:$CW,94,FALSE),"unknown")</f>
        <v>Over $125,000</v>
      </c>
      <c r="AT345" s="96" t="str">
        <f>IFERROR(VLOOKUP(Table1[[#This Row],[RespondentID]],'All Data'!$A:$CW,95,FALSE),"unknown")</f>
        <v>Some high school</v>
      </c>
      <c r="AU345" s="96" t="str">
        <f>IFERROR(VLOOKUP(Table1[[#This Row],[RespondentID]],'All Data'!$A:$CW,96,FALSE),"unknown")</f>
        <v>Student</v>
      </c>
      <c r="AV345" s="96">
        <f>IFERROR(VLOOKUP(Table1[[#This Row],[RespondentID]],'All Data'!$A:$CW,97,FALSE),"unknown")</f>
        <v>0</v>
      </c>
      <c r="AW345" s="96">
        <f>IFERROR(VLOOKUP(Table1[[#This Row],[RespondentID]],'All Data'!$A:$CW,98,FALSE),"unknown")</f>
        <v>0</v>
      </c>
      <c r="AX345" s="96">
        <f>IFERROR(VLOOKUP(Table1[[#This Row],[RespondentID]],'All Data'!$A:$CW,99,FALSE),"unknown")</f>
        <v>0</v>
      </c>
    </row>
    <row r="346" spans="1:50">
      <c r="A346">
        <v>18038101422</v>
      </c>
      <c r="F346" t="s">
        <v>20</v>
      </c>
      <c r="P346">
        <f t="shared" si="90"/>
        <v>1</v>
      </c>
      <c r="Q346">
        <f t="shared" si="91"/>
        <v>3</v>
      </c>
      <c r="R346"/>
      <c r="S346">
        <f t="shared" si="107"/>
        <v>0</v>
      </c>
      <c r="T346">
        <f t="shared" si="92"/>
        <v>0</v>
      </c>
      <c r="U346">
        <f t="shared" si="93"/>
        <v>0</v>
      </c>
      <c r="V346">
        <f t="shared" si="94"/>
        <v>0</v>
      </c>
      <c r="W346">
        <f t="shared" si="95"/>
        <v>1</v>
      </c>
      <c r="X346">
        <f t="shared" si="96"/>
        <v>0</v>
      </c>
      <c r="Y346">
        <f t="shared" si="97"/>
        <v>0</v>
      </c>
      <c r="Z346">
        <f t="shared" si="98"/>
        <v>0</v>
      </c>
      <c r="AA346">
        <f t="shared" si="99"/>
        <v>0</v>
      </c>
      <c r="AB346">
        <f t="shared" si="100"/>
        <v>0</v>
      </c>
      <c r="AC346">
        <f t="shared" si="101"/>
        <v>0</v>
      </c>
      <c r="AD346">
        <f t="shared" si="102"/>
        <v>0</v>
      </c>
      <c r="AE346">
        <f t="shared" si="103"/>
        <v>0</v>
      </c>
      <c r="AF346"/>
      <c r="AG346"/>
      <c r="AH346">
        <f t="shared" si="104"/>
        <v>1</v>
      </c>
      <c r="AI346">
        <f t="shared" si="105"/>
        <v>1</v>
      </c>
      <c r="AJ346" t="str">
        <f t="shared" si="106"/>
        <v>Correct</v>
      </c>
      <c r="AL346" s="96" t="str">
        <f>IFERROR(VLOOKUP(Table1[[#This Row],[RespondentID]],'All Data'!$A:$CO,87,FALSE),"unknown")</f>
        <v>Woman</v>
      </c>
      <c r="AM346" s="96">
        <f>IFERROR(VLOOKUP(Table1[[#This Row],[RespondentID]],'All Data'!$A:$CO,88,FALSE),"unknown")</f>
        <v>0</v>
      </c>
      <c r="AN346" s="96">
        <f>IFERROR(VLOOKUP(Table1[[#This Row],[RespondentID]],'All Data'!$A:$CO,89,FALSE),"unknown")</f>
        <v>0</v>
      </c>
      <c r="AO346" s="96">
        <f>IFERROR(VLOOKUP(Table1[[#This Row],[RespondentID]],'All Data'!$A:$CO,90,FALSE),"unknown")</f>
        <v>0</v>
      </c>
      <c r="AP346" s="96" t="str">
        <f>IFERROR(VLOOKUP(Table1[[#This Row],[RespondentID]],'All Data'!$A:$CO,91,FALSE),"unknown")</f>
        <v>Asian</v>
      </c>
      <c r="AQ346" s="96">
        <f>IFERROR(VLOOKUP(Table1[[#This Row],[RespondentID]],'All Data'!$A:$CO,92,FALSE),"unknown")</f>
        <v>0</v>
      </c>
      <c r="AR346" s="96" t="str">
        <f>IFERROR(VLOOKUP(Table1[[#This Row],[RespondentID]],'All Data'!$A:$CO,93,FALSE),"unknown")</f>
        <v>English</v>
      </c>
      <c r="AS346" s="96">
        <f>IFERROR(VLOOKUP(Table1[[#This Row],[RespondentID]],'All Data'!$A:$CW,94,FALSE),"unknown")</f>
        <v>0</v>
      </c>
      <c r="AT346" s="96" t="str">
        <f>IFERROR(VLOOKUP(Table1[[#This Row],[RespondentID]],'All Data'!$A:$CW,95,FALSE),"unknown")</f>
        <v>Some high school</v>
      </c>
      <c r="AU346" s="96" t="str">
        <f>IFERROR(VLOOKUP(Table1[[#This Row],[RespondentID]],'All Data'!$A:$CW,96,FALSE),"unknown")</f>
        <v>Student</v>
      </c>
      <c r="AV346" s="96">
        <f>IFERROR(VLOOKUP(Table1[[#This Row],[RespondentID]],'All Data'!$A:$CW,97,FALSE),"unknown")</f>
        <v>0</v>
      </c>
      <c r="AW346" s="96">
        <f>IFERROR(VLOOKUP(Table1[[#This Row],[RespondentID]],'All Data'!$A:$CW,98,FALSE),"unknown")</f>
        <v>0</v>
      </c>
      <c r="AX346" s="96">
        <f>IFERROR(VLOOKUP(Table1[[#This Row],[RespondentID]],'All Data'!$A:$CW,99,FALSE),"unknown")</f>
        <v>0</v>
      </c>
    </row>
    <row r="347" spans="1:50">
      <c r="A347">
        <v>18038101272</v>
      </c>
      <c r="H347" t="s">
        <v>22</v>
      </c>
      <c r="L347" t="s">
        <v>26</v>
      </c>
      <c r="P347">
        <f t="shared" si="90"/>
        <v>2</v>
      </c>
      <c r="Q347">
        <f t="shared" si="91"/>
        <v>1.5</v>
      </c>
      <c r="R347"/>
      <c r="S347">
        <f t="shared" si="107"/>
        <v>0</v>
      </c>
      <c r="T347">
        <f t="shared" si="92"/>
        <v>0</v>
      </c>
      <c r="U347">
        <f t="shared" si="93"/>
        <v>0</v>
      </c>
      <c r="V347">
        <f t="shared" si="94"/>
        <v>0</v>
      </c>
      <c r="W347">
        <f t="shared" si="95"/>
        <v>0</v>
      </c>
      <c r="X347">
        <f t="shared" si="96"/>
        <v>0</v>
      </c>
      <c r="Y347">
        <f t="shared" si="97"/>
        <v>1</v>
      </c>
      <c r="Z347">
        <f t="shared" si="98"/>
        <v>0</v>
      </c>
      <c r="AA347">
        <f t="shared" si="99"/>
        <v>0</v>
      </c>
      <c r="AB347">
        <f t="shared" si="100"/>
        <v>0</v>
      </c>
      <c r="AC347">
        <f t="shared" si="101"/>
        <v>1</v>
      </c>
      <c r="AD347">
        <f t="shared" si="102"/>
        <v>0</v>
      </c>
      <c r="AE347">
        <f t="shared" si="103"/>
        <v>0</v>
      </c>
      <c r="AF347"/>
      <c r="AG347"/>
      <c r="AH347">
        <f t="shared" si="104"/>
        <v>2</v>
      </c>
      <c r="AI347">
        <f t="shared" si="105"/>
        <v>2</v>
      </c>
      <c r="AJ347" t="str">
        <f t="shared" si="106"/>
        <v>Correct</v>
      </c>
      <c r="AL347" s="96" t="str">
        <f>IFERROR(VLOOKUP(Table1[[#This Row],[RespondentID]],'All Data'!$A:$CO,87,FALSE),"unknown")</f>
        <v>Man</v>
      </c>
      <c r="AM347" s="96">
        <f>IFERROR(VLOOKUP(Table1[[#This Row],[RespondentID]],'All Data'!$A:$CO,88,FALSE),"unknown")</f>
        <v>0</v>
      </c>
      <c r="AN347" s="96">
        <f>IFERROR(VLOOKUP(Table1[[#This Row],[RespondentID]],'All Data'!$A:$CO,89,FALSE),"unknown")</f>
        <v>0</v>
      </c>
      <c r="AO347" s="96">
        <f>IFERROR(VLOOKUP(Table1[[#This Row],[RespondentID]],'All Data'!$A:$CO,90,FALSE),"unknown")</f>
        <v>0</v>
      </c>
      <c r="AP347" s="96" t="str">
        <f>IFERROR(VLOOKUP(Table1[[#This Row],[RespondentID]],'All Data'!$A:$CO,91,FALSE),"unknown")</f>
        <v>Asian</v>
      </c>
      <c r="AQ347" s="96">
        <f>IFERROR(VLOOKUP(Table1[[#This Row],[RespondentID]],'All Data'!$A:$CO,92,FALSE),"unknown")</f>
        <v>0</v>
      </c>
      <c r="AR347" s="96" t="str">
        <f>IFERROR(VLOOKUP(Table1[[#This Row],[RespondentID]],'All Data'!$A:$CO,93,FALSE),"unknown")</f>
        <v>English, Chinese</v>
      </c>
      <c r="AS347" s="96">
        <f>IFERROR(VLOOKUP(Table1[[#This Row],[RespondentID]],'All Data'!$A:$CW,94,FALSE),"unknown")</f>
        <v>0</v>
      </c>
      <c r="AT347" s="96" t="str">
        <f>IFERROR(VLOOKUP(Table1[[#This Row],[RespondentID]],'All Data'!$A:$CW,95,FALSE),"unknown")</f>
        <v>Some high school</v>
      </c>
      <c r="AU347" s="96" t="str">
        <f>IFERROR(VLOOKUP(Table1[[#This Row],[RespondentID]],'All Data'!$A:$CW,96,FALSE),"unknown")</f>
        <v>Student</v>
      </c>
      <c r="AV347" s="96">
        <f>IFERROR(VLOOKUP(Table1[[#This Row],[RespondentID]],'All Data'!$A:$CW,97,FALSE),"unknown")</f>
        <v>0</v>
      </c>
      <c r="AW347" s="96">
        <f>IFERROR(VLOOKUP(Table1[[#This Row],[RespondentID]],'All Data'!$A:$CW,98,FALSE),"unknown")</f>
        <v>0</v>
      </c>
      <c r="AX347" s="96">
        <f>IFERROR(VLOOKUP(Table1[[#This Row],[RespondentID]],'All Data'!$A:$CW,99,FALSE),"unknown")</f>
        <v>0</v>
      </c>
    </row>
    <row r="348" spans="1:50">
      <c r="A348">
        <v>18038101095</v>
      </c>
      <c r="J348" t="s">
        <v>24</v>
      </c>
      <c r="L348" t="s">
        <v>26</v>
      </c>
      <c r="N348" t="s">
        <v>28</v>
      </c>
      <c r="P348">
        <f t="shared" si="90"/>
        <v>3</v>
      </c>
      <c r="Q348">
        <f t="shared" si="91"/>
        <v>1</v>
      </c>
      <c r="R348"/>
      <c r="S348">
        <f t="shared" si="107"/>
        <v>0</v>
      </c>
      <c r="T348">
        <f t="shared" si="92"/>
        <v>0</v>
      </c>
      <c r="U348">
        <f t="shared" si="93"/>
        <v>0</v>
      </c>
      <c r="V348">
        <f t="shared" si="94"/>
        <v>0</v>
      </c>
      <c r="W348">
        <f t="shared" si="95"/>
        <v>0</v>
      </c>
      <c r="X348">
        <f t="shared" si="96"/>
        <v>0</v>
      </c>
      <c r="Y348">
        <f t="shared" si="97"/>
        <v>0</v>
      </c>
      <c r="Z348">
        <f t="shared" si="98"/>
        <v>0</v>
      </c>
      <c r="AA348">
        <f t="shared" si="99"/>
        <v>1</v>
      </c>
      <c r="AB348">
        <f t="shared" si="100"/>
        <v>0</v>
      </c>
      <c r="AC348">
        <f t="shared" si="101"/>
        <v>1</v>
      </c>
      <c r="AD348">
        <f t="shared" si="102"/>
        <v>0</v>
      </c>
      <c r="AE348">
        <f t="shared" si="103"/>
        <v>1</v>
      </c>
      <c r="AF348"/>
      <c r="AG348"/>
      <c r="AH348">
        <f t="shared" si="104"/>
        <v>3</v>
      </c>
      <c r="AI348">
        <f t="shared" si="105"/>
        <v>3</v>
      </c>
      <c r="AJ348" t="str">
        <f t="shared" si="106"/>
        <v>Correct</v>
      </c>
      <c r="AL348" s="96" t="str">
        <f>IFERROR(VLOOKUP(Table1[[#This Row],[RespondentID]],'All Data'!$A:$CO,87,FALSE),"unknown")</f>
        <v>Woman</v>
      </c>
      <c r="AM348" s="96">
        <f>IFERROR(VLOOKUP(Table1[[#This Row],[RespondentID]],'All Data'!$A:$CO,88,FALSE),"unknown")</f>
        <v>0</v>
      </c>
      <c r="AN348" s="96">
        <f>IFERROR(VLOOKUP(Table1[[#This Row],[RespondentID]],'All Data'!$A:$CO,89,FALSE),"unknown")</f>
        <v>0</v>
      </c>
      <c r="AO348" s="96">
        <f>IFERROR(VLOOKUP(Table1[[#This Row],[RespondentID]],'All Data'!$A:$CO,90,FALSE),"unknown")</f>
        <v>0</v>
      </c>
      <c r="AP348" s="96" t="str">
        <f>IFERROR(VLOOKUP(Table1[[#This Row],[RespondentID]],'All Data'!$A:$CO,91,FALSE),"unknown")</f>
        <v>Asian</v>
      </c>
      <c r="AQ348" s="96">
        <f>IFERROR(VLOOKUP(Table1[[#This Row],[RespondentID]],'All Data'!$A:$CO,92,FALSE),"unknown")</f>
        <v>0</v>
      </c>
      <c r="AR348" s="96" t="str">
        <f>IFERROR(VLOOKUP(Table1[[#This Row],[RespondentID]],'All Data'!$A:$CO,93,FALSE),"unknown")</f>
        <v>English, Korean</v>
      </c>
      <c r="AS348" s="96" t="str">
        <f>IFERROR(VLOOKUP(Table1[[#This Row],[RespondentID]],'All Data'!$A:$CW,94,FALSE),"unknown")</f>
        <v>$75,000 to $125,000</v>
      </c>
      <c r="AT348" s="96" t="str">
        <f>IFERROR(VLOOKUP(Table1[[#This Row],[RespondentID]],'All Data'!$A:$CW,95,FALSE),"unknown")</f>
        <v>Some high school</v>
      </c>
      <c r="AU348" s="96" t="str">
        <f>IFERROR(VLOOKUP(Table1[[#This Row],[RespondentID]],'All Data'!$A:$CW,96,FALSE),"unknown")</f>
        <v>Student</v>
      </c>
      <c r="AV348" s="96">
        <f>IFERROR(VLOOKUP(Table1[[#This Row],[RespondentID]],'All Data'!$A:$CW,97,FALSE),"unknown")</f>
        <v>0</v>
      </c>
      <c r="AW348" s="96">
        <f>IFERROR(VLOOKUP(Table1[[#This Row],[RespondentID]],'All Data'!$A:$CW,98,FALSE),"unknown")</f>
        <v>0</v>
      </c>
      <c r="AX348" s="96">
        <f>IFERROR(VLOOKUP(Table1[[#This Row],[RespondentID]],'All Data'!$A:$CW,99,FALSE),"unknown")</f>
        <v>0</v>
      </c>
    </row>
    <row r="349" spans="1:50">
      <c r="A349">
        <v>18038100881</v>
      </c>
      <c r="C349" t="s">
        <v>17</v>
      </c>
      <c r="J349" t="s">
        <v>24</v>
      </c>
      <c r="P349">
        <f t="shared" si="90"/>
        <v>2</v>
      </c>
      <c r="Q349">
        <f t="shared" si="91"/>
        <v>1.5</v>
      </c>
      <c r="R349"/>
      <c r="S349">
        <f t="shared" si="107"/>
        <v>0</v>
      </c>
      <c r="T349">
        <f t="shared" si="92"/>
        <v>1</v>
      </c>
      <c r="U349">
        <f t="shared" si="93"/>
        <v>0</v>
      </c>
      <c r="V349">
        <f t="shared" si="94"/>
        <v>0</v>
      </c>
      <c r="W349">
        <f t="shared" si="95"/>
        <v>0</v>
      </c>
      <c r="X349">
        <f t="shared" si="96"/>
        <v>0</v>
      </c>
      <c r="Y349">
        <f t="shared" si="97"/>
        <v>0</v>
      </c>
      <c r="Z349">
        <f t="shared" si="98"/>
        <v>0</v>
      </c>
      <c r="AA349">
        <f t="shared" si="99"/>
        <v>1</v>
      </c>
      <c r="AB349">
        <f t="shared" si="100"/>
        <v>0</v>
      </c>
      <c r="AC349">
        <f t="shared" si="101"/>
        <v>0</v>
      </c>
      <c r="AD349">
        <f t="shared" si="102"/>
        <v>0</v>
      </c>
      <c r="AE349">
        <f t="shared" si="103"/>
        <v>0</v>
      </c>
      <c r="AF349"/>
      <c r="AG349"/>
      <c r="AH349">
        <f t="shared" si="104"/>
        <v>2</v>
      </c>
      <c r="AI349">
        <f t="shared" si="105"/>
        <v>2</v>
      </c>
      <c r="AJ349" t="str">
        <f t="shared" si="106"/>
        <v>Correct</v>
      </c>
      <c r="AL349" s="96" t="str">
        <f>IFERROR(VLOOKUP(Table1[[#This Row],[RespondentID]],'All Data'!$A:$CO,87,FALSE),"unknown")</f>
        <v>Woman</v>
      </c>
      <c r="AM349" s="96" t="str">
        <f>IFERROR(VLOOKUP(Table1[[#This Row],[RespondentID]],'All Data'!$A:$CO,88,FALSE),"unknown")</f>
        <v>18-24 years</v>
      </c>
      <c r="AN349" s="96" t="str">
        <f>IFERROR(VLOOKUP(Table1[[#This Row],[RespondentID]],'All Data'!$A:$CO,89,FALSE),"unknown")</f>
        <v>Suffolk</v>
      </c>
      <c r="AO349" s="96" t="str">
        <f>IFERROR(VLOOKUP(Table1[[#This Row],[RespondentID]],'All Data'!$A:$CO,90,FALSE),"unknown")</f>
        <v>Commack, 11725</v>
      </c>
      <c r="AP349" s="96" t="str">
        <f>IFERROR(VLOOKUP(Table1[[#This Row],[RespondentID]],'All Data'!$A:$CO,91,FALSE),"unknown")</f>
        <v>Two or more races</v>
      </c>
      <c r="AQ349" s="96" t="str">
        <f>IFERROR(VLOOKUP(Table1[[#This Row],[RespondentID]],'All Data'!$A:$CO,92,FALSE),"unknown")</f>
        <v>Not Hispanic or Latino</v>
      </c>
      <c r="AR349" s="96" t="str">
        <f>IFERROR(VLOOKUP(Table1[[#This Row],[RespondentID]],'All Data'!$A:$CO,93,FALSE),"unknown")</f>
        <v>English</v>
      </c>
      <c r="AS349" s="96" t="str">
        <f>IFERROR(VLOOKUP(Table1[[#This Row],[RespondentID]],'All Data'!$A:$CW,94,FALSE),"unknown")</f>
        <v>Over $125,000</v>
      </c>
      <c r="AT349" s="96" t="str">
        <f>IFERROR(VLOOKUP(Table1[[#This Row],[RespondentID]],'All Data'!$A:$CW,95,FALSE),"unknown")</f>
        <v>High school graduate</v>
      </c>
      <c r="AU349" s="96" t="str">
        <f>IFERROR(VLOOKUP(Table1[[#This Row],[RespondentID]],'All Data'!$A:$CW,96,FALSE),"unknown")</f>
        <v>Student</v>
      </c>
      <c r="AV349" s="96" t="str">
        <f>IFERROR(VLOOKUP(Table1[[#This Row],[RespondentID]],'All Data'!$A:$CW,97,FALSE),"unknown")</f>
        <v>No</v>
      </c>
      <c r="AW349" s="96" t="str">
        <f>IFERROR(VLOOKUP(Table1[[#This Row],[RespondentID]],'All Data'!$A:$CW,98,FALSE),"unknown")</f>
        <v>No Insurance</v>
      </c>
      <c r="AX349" s="96">
        <f>IFERROR(VLOOKUP(Table1[[#This Row],[RespondentID]],'All Data'!$A:$CW,99,FALSE),"unknown")</f>
        <v>0</v>
      </c>
    </row>
    <row r="350" spans="1:50">
      <c r="A350">
        <v>18038100468</v>
      </c>
      <c r="C350" t="s">
        <v>17</v>
      </c>
      <c r="D350" t="s">
        <v>18</v>
      </c>
      <c r="K350" t="s">
        <v>25</v>
      </c>
      <c r="P350">
        <f t="shared" si="90"/>
        <v>3</v>
      </c>
      <c r="Q350">
        <f t="shared" si="91"/>
        <v>1</v>
      </c>
      <c r="R350"/>
      <c r="S350">
        <f t="shared" si="107"/>
        <v>0</v>
      </c>
      <c r="T350">
        <f t="shared" si="92"/>
        <v>1</v>
      </c>
      <c r="U350">
        <f t="shared" si="93"/>
        <v>1</v>
      </c>
      <c r="V350">
        <f t="shared" si="94"/>
        <v>0</v>
      </c>
      <c r="W350">
        <f t="shared" si="95"/>
        <v>0</v>
      </c>
      <c r="X350">
        <f t="shared" si="96"/>
        <v>0</v>
      </c>
      <c r="Y350">
        <f t="shared" si="97"/>
        <v>0</v>
      </c>
      <c r="Z350">
        <f t="shared" si="98"/>
        <v>0</v>
      </c>
      <c r="AA350">
        <f t="shared" si="99"/>
        <v>0</v>
      </c>
      <c r="AB350">
        <f t="shared" si="100"/>
        <v>1</v>
      </c>
      <c r="AC350">
        <f t="shared" si="101"/>
        <v>0</v>
      </c>
      <c r="AD350">
        <f t="shared" si="102"/>
        <v>0</v>
      </c>
      <c r="AE350">
        <f t="shared" si="103"/>
        <v>0</v>
      </c>
      <c r="AF350"/>
      <c r="AG350"/>
      <c r="AH350">
        <f t="shared" si="104"/>
        <v>3</v>
      </c>
      <c r="AI350">
        <f t="shared" si="105"/>
        <v>3</v>
      </c>
      <c r="AJ350" t="str">
        <f t="shared" si="106"/>
        <v>Correct</v>
      </c>
      <c r="AL350" s="96" t="str">
        <f>IFERROR(VLOOKUP(Table1[[#This Row],[RespondentID]],'All Data'!$A:$CO,87,FALSE),"unknown")</f>
        <v>Woman</v>
      </c>
      <c r="AM350" s="96" t="str">
        <f>IFERROR(VLOOKUP(Table1[[#This Row],[RespondentID]],'All Data'!$A:$CO,88,FALSE),"unknown")</f>
        <v>45-54 years</v>
      </c>
      <c r="AN350" s="96" t="str">
        <f>IFERROR(VLOOKUP(Table1[[#This Row],[RespondentID]],'All Data'!$A:$CO,89,FALSE),"unknown")</f>
        <v>Suffolk</v>
      </c>
      <c r="AO350" s="96" t="str">
        <f>IFERROR(VLOOKUP(Table1[[#This Row],[RespondentID]],'All Data'!$A:$CO,90,FALSE),"unknown")</f>
        <v>Dix Hills, 11746</v>
      </c>
      <c r="AP350" s="96" t="str">
        <f>IFERROR(VLOOKUP(Table1[[#This Row],[RespondentID]],'All Data'!$A:$CO,91,FALSE),"unknown")</f>
        <v>White</v>
      </c>
      <c r="AQ350" s="96" t="str">
        <f>IFERROR(VLOOKUP(Table1[[#This Row],[RespondentID]],'All Data'!$A:$CO,92,FALSE),"unknown")</f>
        <v>Not Hispanic or Latino</v>
      </c>
      <c r="AR350" s="96" t="str">
        <f>IFERROR(VLOOKUP(Table1[[#This Row],[RespondentID]],'All Data'!$A:$CO,93,FALSE),"unknown")</f>
        <v>Haitian Creole</v>
      </c>
      <c r="AS350" s="96" t="str">
        <f>IFERROR(VLOOKUP(Table1[[#This Row],[RespondentID]],'All Data'!$A:$CW,94,FALSE),"unknown")</f>
        <v>Over $125,000</v>
      </c>
      <c r="AT350" s="96" t="str">
        <f>IFERROR(VLOOKUP(Table1[[#This Row],[RespondentID]],'All Data'!$A:$CW,95,FALSE),"unknown")</f>
        <v>Graduate school</v>
      </c>
      <c r="AU350" s="96" t="str">
        <f>IFERROR(VLOOKUP(Table1[[#This Row],[RespondentID]],'All Data'!$A:$CW,96,FALSE),"unknown")</f>
        <v>Employed for wages</v>
      </c>
      <c r="AV350" s="96" t="str">
        <f>IFERROR(VLOOKUP(Table1[[#This Row],[RespondentID]],'All Data'!$A:$CW,97,FALSE),"unknown")</f>
        <v>Yes</v>
      </c>
      <c r="AW350" s="96" t="str">
        <f>IFERROR(VLOOKUP(Table1[[#This Row],[RespondentID]],'All Data'!$A:$CW,98,FALSE),"unknown")</f>
        <v>Private/Commercial</v>
      </c>
      <c r="AX350" s="96">
        <f>IFERROR(VLOOKUP(Table1[[#This Row],[RespondentID]],'All Data'!$A:$CW,99,FALSE),"unknown")</f>
        <v>0</v>
      </c>
    </row>
    <row r="351" spans="1:50">
      <c r="A351">
        <v>18038100341</v>
      </c>
      <c r="C351" t="s">
        <v>17</v>
      </c>
      <c r="I351" t="s">
        <v>23</v>
      </c>
      <c r="K351" t="s">
        <v>25</v>
      </c>
      <c r="P351">
        <f t="shared" si="90"/>
        <v>3</v>
      </c>
      <c r="Q351">
        <f t="shared" si="91"/>
        <v>1</v>
      </c>
      <c r="R351"/>
      <c r="S351">
        <f t="shared" si="107"/>
        <v>0</v>
      </c>
      <c r="T351">
        <f t="shared" si="92"/>
        <v>1</v>
      </c>
      <c r="U351">
        <f t="shared" si="93"/>
        <v>0</v>
      </c>
      <c r="V351">
        <f t="shared" si="94"/>
        <v>0</v>
      </c>
      <c r="W351">
        <f t="shared" si="95"/>
        <v>0</v>
      </c>
      <c r="X351">
        <f t="shared" si="96"/>
        <v>0</v>
      </c>
      <c r="Y351">
        <f t="shared" si="97"/>
        <v>0</v>
      </c>
      <c r="Z351">
        <f t="shared" si="98"/>
        <v>1</v>
      </c>
      <c r="AA351">
        <f t="shared" si="99"/>
        <v>0</v>
      </c>
      <c r="AB351">
        <f t="shared" si="100"/>
        <v>1</v>
      </c>
      <c r="AC351">
        <f t="shared" si="101"/>
        <v>0</v>
      </c>
      <c r="AD351">
        <f t="shared" si="102"/>
        <v>0</v>
      </c>
      <c r="AE351">
        <f t="shared" si="103"/>
        <v>0</v>
      </c>
      <c r="AF351"/>
      <c r="AG351"/>
      <c r="AH351">
        <f t="shared" si="104"/>
        <v>3</v>
      </c>
      <c r="AI351">
        <f t="shared" si="105"/>
        <v>3</v>
      </c>
      <c r="AJ351" t="str">
        <f t="shared" si="106"/>
        <v>Correct</v>
      </c>
      <c r="AL351" s="96" t="str">
        <f>IFERROR(VLOOKUP(Table1[[#This Row],[RespondentID]],'All Data'!$A:$CO,87,FALSE),"unknown")</f>
        <v>Woman</v>
      </c>
      <c r="AM351" s="96" t="str">
        <f>IFERROR(VLOOKUP(Table1[[#This Row],[RespondentID]],'All Data'!$A:$CO,88,FALSE),"unknown")</f>
        <v>18-24 years</v>
      </c>
      <c r="AN351" s="96" t="str">
        <f>IFERROR(VLOOKUP(Table1[[#This Row],[RespondentID]],'All Data'!$A:$CO,89,FALSE),"unknown")</f>
        <v>Suffolk</v>
      </c>
      <c r="AO351" s="96" t="str">
        <f>IFERROR(VLOOKUP(Table1[[#This Row],[RespondentID]],'All Data'!$A:$CO,90,FALSE),"unknown")</f>
        <v>Commack, 11725</v>
      </c>
      <c r="AP351" s="96" t="str">
        <f>IFERROR(VLOOKUP(Table1[[#This Row],[RespondentID]],'All Data'!$A:$CO,91,FALSE),"unknown")</f>
        <v>White</v>
      </c>
      <c r="AQ351" s="96" t="str">
        <f>IFERROR(VLOOKUP(Table1[[#This Row],[RespondentID]],'All Data'!$A:$CO,92,FALSE),"unknown")</f>
        <v>Not Hispanic or Latino</v>
      </c>
      <c r="AR351" s="96" t="str">
        <f>IFERROR(VLOOKUP(Table1[[#This Row],[RespondentID]],'All Data'!$A:$CO,93,FALSE),"unknown")</f>
        <v>English</v>
      </c>
      <c r="AS351" s="96" t="str">
        <f>IFERROR(VLOOKUP(Table1[[#This Row],[RespondentID]],'All Data'!$A:$CW,94,FALSE),"unknown")</f>
        <v>$75,000 to $125,000</v>
      </c>
      <c r="AT351" s="96" t="str">
        <f>IFERROR(VLOOKUP(Table1[[#This Row],[RespondentID]],'All Data'!$A:$CW,95,FALSE),"unknown")</f>
        <v>High school graduate</v>
      </c>
      <c r="AU351" s="96" t="str">
        <f>IFERROR(VLOOKUP(Table1[[#This Row],[RespondentID]],'All Data'!$A:$CW,96,FALSE),"unknown")</f>
        <v>Employed for wages</v>
      </c>
      <c r="AV351" s="96" t="str">
        <f>IFERROR(VLOOKUP(Table1[[#This Row],[RespondentID]],'All Data'!$A:$CW,97,FALSE),"unknown")</f>
        <v>Yes</v>
      </c>
      <c r="AW351" s="96" t="str">
        <f>IFERROR(VLOOKUP(Table1[[#This Row],[RespondentID]],'All Data'!$A:$CW,98,FALSE),"unknown")</f>
        <v>Private/Commercial</v>
      </c>
      <c r="AX351" s="96">
        <f>IFERROR(VLOOKUP(Table1[[#This Row],[RespondentID]],'All Data'!$A:$CW,99,FALSE),"unknown")</f>
        <v>0</v>
      </c>
    </row>
    <row r="352" spans="1:50">
      <c r="A352">
        <v>18038100206</v>
      </c>
      <c r="C352" t="s">
        <v>17</v>
      </c>
      <c r="H352" t="s">
        <v>22</v>
      </c>
      <c r="N352" t="s">
        <v>28</v>
      </c>
      <c r="P352">
        <f t="shared" si="90"/>
        <v>3</v>
      </c>
      <c r="Q352">
        <f t="shared" si="91"/>
        <v>1</v>
      </c>
      <c r="R352"/>
      <c r="S352">
        <f t="shared" si="107"/>
        <v>0</v>
      </c>
      <c r="T352">
        <f t="shared" si="92"/>
        <v>1</v>
      </c>
      <c r="U352">
        <f t="shared" si="93"/>
        <v>0</v>
      </c>
      <c r="V352">
        <f t="shared" si="94"/>
        <v>0</v>
      </c>
      <c r="W352">
        <f t="shared" si="95"/>
        <v>0</v>
      </c>
      <c r="X352">
        <f t="shared" si="96"/>
        <v>0</v>
      </c>
      <c r="Y352">
        <f t="shared" si="97"/>
        <v>1</v>
      </c>
      <c r="Z352">
        <f t="shared" si="98"/>
        <v>0</v>
      </c>
      <c r="AA352">
        <f t="shared" si="99"/>
        <v>0</v>
      </c>
      <c r="AB352">
        <f t="shared" si="100"/>
        <v>0</v>
      </c>
      <c r="AC352">
        <f t="shared" si="101"/>
        <v>0</v>
      </c>
      <c r="AD352">
        <f t="shared" si="102"/>
        <v>0</v>
      </c>
      <c r="AE352">
        <f t="shared" si="103"/>
        <v>1</v>
      </c>
      <c r="AF352"/>
      <c r="AG352"/>
      <c r="AH352">
        <f t="shared" si="104"/>
        <v>3</v>
      </c>
      <c r="AI352">
        <f t="shared" si="105"/>
        <v>3</v>
      </c>
      <c r="AJ352" t="str">
        <f t="shared" si="106"/>
        <v>Correct</v>
      </c>
      <c r="AL352" s="96" t="str">
        <f>IFERROR(VLOOKUP(Table1[[#This Row],[RespondentID]],'All Data'!$A:$CO,87,FALSE),"unknown")</f>
        <v>Man</v>
      </c>
      <c r="AM352" s="96" t="str">
        <f>IFERROR(VLOOKUP(Table1[[#This Row],[RespondentID]],'All Data'!$A:$CO,88,FALSE),"unknown")</f>
        <v>45-54 years</v>
      </c>
      <c r="AN352" s="96" t="str">
        <f>IFERROR(VLOOKUP(Table1[[#This Row],[RespondentID]],'All Data'!$A:$CO,89,FALSE),"unknown")</f>
        <v>Suffolk</v>
      </c>
      <c r="AO352" s="96" t="str">
        <f>IFERROR(VLOOKUP(Table1[[#This Row],[RespondentID]],'All Data'!$A:$CO,90,FALSE),"unknown")</f>
        <v>Smithtown, 11787</v>
      </c>
      <c r="AP352" s="96" t="str">
        <f>IFERROR(VLOOKUP(Table1[[#This Row],[RespondentID]],'All Data'!$A:$CO,91,FALSE),"unknown")</f>
        <v>White</v>
      </c>
      <c r="AQ352" s="96" t="str">
        <f>IFERROR(VLOOKUP(Table1[[#This Row],[RespondentID]],'All Data'!$A:$CO,92,FALSE),"unknown")</f>
        <v>Not Hispanic or Latino</v>
      </c>
      <c r="AR352" s="96" t="str">
        <f>IFERROR(VLOOKUP(Table1[[#This Row],[RespondentID]],'All Data'!$A:$CO,93,FALSE),"unknown")</f>
        <v>English</v>
      </c>
      <c r="AS352" s="96" t="str">
        <f>IFERROR(VLOOKUP(Table1[[#This Row],[RespondentID]],'All Data'!$A:$CW,94,FALSE),"unknown")</f>
        <v>$75,000 to $125,000</v>
      </c>
      <c r="AT352" s="96" t="str">
        <f>IFERROR(VLOOKUP(Table1[[#This Row],[RespondentID]],'All Data'!$A:$CW,95,FALSE),"unknown")</f>
        <v>College graduate</v>
      </c>
      <c r="AU352" s="96" t="str">
        <f>IFERROR(VLOOKUP(Table1[[#This Row],[RespondentID]],'All Data'!$A:$CW,96,FALSE),"unknown")</f>
        <v>Self-employed</v>
      </c>
      <c r="AV352" s="96" t="str">
        <f>IFERROR(VLOOKUP(Table1[[#This Row],[RespondentID]],'All Data'!$A:$CW,97,FALSE),"unknown")</f>
        <v>Yes</v>
      </c>
      <c r="AW352" s="96" t="str">
        <f>IFERROR(VLOOKUP(Table1[[#This Row],[RespondentID]],'All Data'!$A:$CW,98,FALSE),"unknown")</f>
        <v>Private/Commercial</v>
      </c>
      <c r="AX352" s="96">
        <f>IFERROR(VLOOKUP(Table1[[#This Row],[RespondentID]],'All Data'!$A:$CW,99,FALSE),"unknown")</f>
        <v>0</v>
      </c>
    </row>
    <row r="353" spans="1:50">
      <c r="A353">
        <v>18038100069</v>
      </c>
      <c r="B353" t="s">
        <v>16</v>
      </c>
      <c r="I353" t="s">
        <v>23</v>
      </c>
      <c r="L353" t="s">
        <v>26</v>
      </c>
      <c r="N353" t="s">
        <v>28</v>
      </c>
      <c r="P353">
        <f t="shared" si="90"/>
        <v>4</v>
      </c>
      <c r="Q353">
        <f t="shared" si="91"/>
        <v>0.75</v>
      </c>
      <c r="R353"/>
      <c r="S353">
        <f t="shared" si="107"/>
        <v>0.75</v>
      </c>
      <c r="T353">
        <f t="shared" si="92"/>
        <v>0</v>
      </c>
      <c r="U353">
        <f t="shared" si="93"/>
        <v>0</v>
      </c>
      <c r="V353">
        <f t="shared" si="94"/>
        <v>0</v>
      </c>
      <c r="W353">
        <f t="shared" si="95"/>
        <v>0</v>
      </c>
      <c r="X353">
        <f t="shared" si="96"/>
        <v>0</v>
      </c>
      <c r="Y353">
        <f t="shared" si="97"/>
        <v>0</v>
      </c>
      <c r="Z353">
        <f t="shared" si="98"/>
        <v>0.75</v>
      </c>
      <c r="AA353">
        <f t="shared" si="99"/>
        <v>0</v>
      </c>
      <c r="AB353">
        <f t="shared" si="100"/>
        <v>0</v>
      </c>
      <c r="AC353">
        <f t="shared" si="101"/>
        <v>0.75</v>
      </c>
      <c r="AD353">
        <f t="shared" si="102"/>
        <v>0</v>
      </c>
      <c r="AE353">
        <f t="shared" si="103"/>
        <v>0.75</v>
      </c>
      <c r="AF353"/>
      <c r="AG353"/>
      <c r="AH353">
        <f t="shared" si="104"/>
        <v>3</v>
      </c>
      <c r="AI353">
        <f t="shared" si="105"/>
        <v>4</v>
      </c>
      <c r="AJ353" t="str">
        <f t="shared" si="106"/>
        <v>Correct</v>
      </c>
      <c r="AL353" s="96" t="str">
        <f>IFERROR(VLOOKUP(Table1[[#This Row],[RespondentID]],'All Data'!$A:$CO,87,FALSE),"unknown")</f>
        <v>Woman</v>
      </c>
      <c r="AM353" s="96" t="str">
        <f>IFERROR(VLOOKUP(Table1[[#This Row],[RespondentID]],'All Data'!$A:$CO,88,FALSE),"unknown")</f>
        <v>45-54 years</v>
      </c>
      <c r="AN353" s="96" t="str">
        <f>IFERROR(VLOOKUP(Table1[[#This Row],[RespondentID]],'All Data'!$A:$CO,89,FALSE),"unknown")</f>
        <v>Suffolk</v>
      </c>
      <c r="AO353" s="96" t="str">
        <f>IFERROR(VLOOKUP(Table1[[#This Row],[RespondentID]],'All Data'!$A:$CO,90,FALSE),"unknown")</f>
        <v>Brentwood, 11717</v>
      </c>
      <c r="AP353" s="96" t="str">
        <f>IFERROR(VLOOKUP(Table1[[#This Row],[RespondentID]],'All Data'!$A:$CO,91,FALSE),"unknown")</f>
        <v>White</v>
      </c>
      <c r="AQ353" s="96" t="str">
        <f>IFERROR(VLOOKUP(Table1[[#This Row],[RespondentID]],'All Data'!$A:$CO,92,FALSE),"unknown")</f>
        <v>Hispanic or Latino</v>
      </c>
      <c r="AR353" s="96" t="str">
        <f>IFERROR(VLOOKUP(Table1[[#This Row],[RespondentID]],'All Data'!$A:$CO,93,FALSE),"unknown")</f>
        <v>Spanish</v>
      </c>
      <c r="AS353" s="96" t="str">
        <f>IFERROR(VLOOKUP(Table1[[#This Row],[RespondentID]],'All Data'!$A:$CW,94,FALSE),"unknown")</f>
        <v>$35,000 to $49,999</v>
      </c>
      <c r="AT353" s="96" t="str">
        <f>IFERROR(VLOOKUP(Table1[[#This Row],[RespondentID]],'All Data'!$A:$CW,95,FALSE),"unknown")</f>
        <v>Graduate school</v>
      </c>
      <c r="AU353" s="96" t="str">
        <f>IFERROR(VLOOKUP(Table1[[#This Row],[RespondentID]],'All Data'!$A:$CW,96,FALSE),"unknown")</f>
        <v>Employed for wages</v>
      </c>
      <c r="AV353" s="96" t="str">
        <f>IFERROR(VLOOKUP(Table1[[#This Row],[RespondentID]],'All Data'!$A:$CW,97,FALSE),"unknown")</f>
        <v>Yes</v>
      </c>
      <c r="AW353" s="96" t="str">
        <f>IFERROR(VLOOKUP(Table1[[#This Row],[RespondentID]],'All Data'!$A:$CW,98,FALSE),"unknown")</f>
        <v>Private/Commercial</v>
      </c>
      <c r="AX353" s="96">
        <f>IFERROR(VLOOKUP(Table1[[#This Row],[RespondentID]],'All Data'!$A:$CW,99,FALSE),"unknown")</f>
        <v>0</v>
      </c>
    </row>
    <row r="354" spans="1:50">
      <c r="A354">
        <v>18038099926</v>
      </c>
      <c r="E354" t="s">
        <v>19</v>
      </c>
      <c r="G354" t="s">
        <v>21</v>
      </c>
      <c r="I354" t="s">
        <v>23</v>
      </c>
      <c r="P354">
        <f t="shared" si="90"/>
        <v>3</v>
      </c>
      <c r="Q354">
        <f t="shared" si="91"/>
        <v>1</v>
      </c>
      <c r="R354"/>
      <c r="S354">
        <f t="shared" si="107"/>
        <v>0</v>
      </c>
      <c r="T354">
        <f t="shared" si="92"/>
        <v>0</v>
      </c>
      <c r="U354">
        <f t="shared" si="93"/>
        <v>0</v>
      </c>
      <c r="V354">
        <f t="shared" si="94"/>
        <v>1</v>
      </c>
      <c r="W354">
        <f t="shared" si="95"/>
        <v>0</v>
      </c>
      <c r="X354">
        <f t="shared" si="96"/>
        <v>1</v>
      </c>
      <c r="Y354">
        <f t="shared" si="97"/>
        <v>0</v>
      </c>
      <c r="Z354">
        <f t="shared" si="98"/>
        <v>1</v>
      </c>
      <c r="AA354">
        <f t="shared" si="99"/>
        <v>0</v>
      </c>
      <c r="AB354">
        <f t="shared" si="100"/>
        <v>0</v>
      </c>
      <c r="AC354">
        <f t="shared" si="101"/>
        <v>0</v>
      </c>
      <c r="AD354">
        <f t="shared" si="102"/>
        <v>0</v>
      </c>
      <c r="AE354">
        <f t="shared" si="103"/>
        <v>0</v>
      </c>
      <c r="AF354"/>
      <c r="AG354"/>
      <c r="AH354">
        <f t="shared" si="104"/>
        <v>3</v>
      </c>
      <c r="AI354">
        <f t="shared" si="105"/>
        <v>3</v>
      </c>
      <c r="AJ354" t="str">
        <f t="shared" si="106"/>
        <v>Correct</v>
      </c>
      <c r="AL354" s="96" t="str">
        <f>IFERROR(VLOOKUP(Table1[[#This Row],[RespondentID]],'All Data'!$A:$CO,87,FALSE),"unknown")</f>
        <v>Woman</v>
      </c>
      <c r="AM354" s="96" t="str">
        <f>IFERROR(VLOOKUP(Table1[[#This Row],[RespondentID]],'All Data'!$A:$CO,88,FALSE),"unknown")</f>
        <v>45-54 years</v>
      </c>
      <c r="AN354" s="96" t="str">
        <f>IFERROR(VLOOKUP(Table1[[#This Row],[RespondentID]],'All Data'!$A:$CO,89,FALSE),"unknown")</f>
        <v>Suffolk</v>
      </c>
      <c r="AO354" s="96" t="str">
        <f>IFERROR(VLOOKUP(Table1[[#This Row],[RespondentID]],'All Data'!$A:$CO,90,FALSE),"unknown")</f>
        <v>Brentwood, 11717</v>
      </c>
      <c r="AP354" s="96" t="str">
        <f>IFERROR(VLOOKUP(Table1[[#This Row],[RespondentID]],'All Data'!$A:$CO,91,FALSE),"unknown")</f>
        <v>White</v>
      </c>
      <c r="AQ354" s="96" t="str">
        <f>IFERROR(VLOOKUP(Table1[[#This Row],[RespondentID]],'All Data'!$A:$CO,92,FALSE),"unknown")</f>
        <v>Hispanic or Latino</v>
      </c>
      <c r="AR354" s="96" t="str">
        <f>IFERROR(VLOOKUP(Table1[[#This Row],[RespondentID]],'All Data'!$A:$CO,93,FALSE),"unknown")</f>
        <v>Spanish</v>
      </c>
      <c r="AS354" s="96" t="str">
        <f>IFERROR(VLOOKUP(Table1[[#This Row],[RespondentID]],'All Data'!$A:$CW,94,FALSE),"unknown")</f>
        <v>$35,000 to $49,999</v>
      </c>
      <c r="AT354" s="96" t="str">
        <f>IFERROR(VLOOKUP(Table1[[#This Row],[RespondentID]],'All Data'!$A:$CW,95,FALSE),"unknown")</f>
        <v>Some high school</v>
      </c>
      <c r="AU354" s="96" t="str">
        <f>IFERROR(VLOOKUP(Table1[[#This Row],[RespondentID]],'All Data'!$A:$CW,96,FALSE),"unknown")</f>
        <v>Employed for wages</v>
      </c>
      <c r="AV354" s="96" t="str">
        <f>IFERROR(VLOOKUP(Table1[[#This Row],[RespondentID]],'All Data'!$A:$CW,97,FALSE),"unknown")</f>
        <v>Yes</v>
      </c>
      <c r="AW354" s="96" t="str">
        <f>IFERROR(VLOOKUP(Table1[[#This Row],[RespondentID]],'All Data'!$A:$CW,98,FALSE),"unknown")</f>
        <v>Private/Commercial</v>
      </c>
      <c r="AX354" s="96">
        <f>IFERROR(VLOOKUP(Table1[[#This Row],[RespondentID]],'All Data'!$A:$CW,99,FALSE),"unknown")</f>
        <v>0</v>
      </c>
    </row>
    <row r="355" spans="1:50">
      <c r="A355">
        <v>18038099773</v>
      </c>
      <c r="C355" t="s">
        <v>17</v>
      </c>
      <c r="I355" t="s">
        <v>23</v>
      </c>
      <c r="N355" t="s">
        <v>28</v>
      </c>
      <c r="P355">
        <f t="shared" si="90"/>
        <v>3</v>
      </c>
      <c r="Q355">
        <f t="shared" si="91"/>
        <v>1</v>
      </c>
      <c r="R355"/>
      <c r="S355">
        <f t="shared" si="107"/>
        <v>0</v>
      </c>
      <c r="T355">
        <f t="shared" si="92"/>
        <v>1</v>
      </c>
      <c r="U355">
        <f t="shared" si="93"/>
        <v>0</v>
      </c>
      <c r="V355">
        <f t="shared" si="94"/>
        <v>0</v>
      </c>
      <c r="W355">
        <f t="shared" si="95"/>
        <v>0</v>
      </c>
      <c r="X355">
        <f t="shared" si="96"/>
        <v>0</v>
      </c>
      <c r="Y355">
        <f t="shared" si="97"/>
        <v>0</v>
      </c>
      <c r="Z355">
        <f t="shared" si="98"/>
        <v>1</v>
      </c>
      <c r="AA355">
        <f t="shared" si="99"/>
        <v>0</v>
      </c>
      <c r="AB355">
        <f t="shared" si="100"/>
        <v>0</v>
      </c>
      <c r="AC355">
        <f t="shared" si="101"/>
        <v>0</v>
      </c>
      <c r="AD355">
        <f t="shared" si="102"/>
        <v>0</v>
      </c>
      <c r="AE355">
        <f t="shared" si="103"/>
        <v>1</v>
      </c>
      <c r="AF355"/>
      <c r="AG355"/>
      <c r="AH355">
        <f t="shared" si="104"/>
        <v>3</v>
      </c>
      <c r="AI355">
        <f t="shared" si="105"/>
        <v>3</v>
      </c>
      <c r="AJ355" t="str">
        <f t="shared" si="106"/>
        <v>Correct</v>
      </c>
      <c r="AL355" s="96" t="str">
        <f>IFERROR(VLOOKUP(Table1[[#This Row],[RespondentID]],'All Data'!$A:$CO,87,FALSE),"unknown")</f>
        <v>Woman</v>
      </c>
      <c r="AM355" s="96" t="str">
        <f>IFERROR(VLOOKUP(Table1[[#This Row],[RespondentID]],'All Data'!$A:$CO,88,FALSE),"unknown")</f>
        <v>45-54 years</v>
      </c>
      <c r="AN355" s="96" t="str">
        <f>IFERROR(VLOOKUP(Table1[[#This Row],[RespondentID]],'All Data'!$A:$CO,89,FALSE),"unknown")</f>
        <v>Suffolk</v>
      </c>
      <c r="AO355" s="96" t="str">
        <f>IFERROR(VLOOKUP(Table1[[#This Row],[RespondentID]],'All Data'!$A:$CO,90,FALSE),"unknown")</f>
        <v>Commack, 11725</v>
      </c>
      <c r="AP355" s="96" t="str">
        <f>IFERROR(VLOOKUP(Table1[[#This Row],[RespondentID]],'All Data'!$A:$CO,91,FALSE),"unknown")</f>
        <v>White</v>
      </c>
      <c r="AQ355" s="96" t="str">
        <f>IFERROR(VLOOKUP(Table1[[#This Row],[RespondentID]],'All Data'!$A:$CO,92,FALSE),"unknown")</f>
        <v>Hispanic or Latino</v>
      </c>
      <c r="AR355" s="96" t="str">
        <f>IFERROR(VLOOKUP(Table1[[#This Row],[RespondentID]],'All Data'!$A:$CO,93,FALSE),"unknown")</f>
        <v>Spanish</v>
      </c>
      <c r="AS355" s="96" t="str">
        <f>IFERROR(VLOOKUP(Table1[[#This Row],[RespondentID]],'All Data'!$A:$CW,94,FALSE),"unknown")</f>
        <v>$35,000 to $49,999</v>
      </c>
      <c r="AT355" s="96" t="str">
        <f>IFERROR(VLOOKUP(Table1[[#This Row],[RespondentID]],'All Data'!$A:$CW,95,FALSE),"unknown")</f>
        <v>College graduate</v>
      </c>
      <c r="AU355" s="96" t="str">
        <f>IFERROR(VLOOKUP(Table1[[#This Row],[RespondentID]],'All Data'!$A:$CW,96,FALSE),"unknown")</f>
        <v>Employed for wages</v>
      </c>
      <c r="AV355" s="96" t="str">
        <f>IFERROR(VLOOKUP(Table1[[#This Row],[RespondentID]],'All Data'!$A:$CW,97,FALSE),"unknown")</f>
        <v>Yes</v>
      </c>
      <c r="AW355" s="96" t="str">
        <f>IFERROR(VLOOKUP(Table1[[#This Row],[RespondentID]],'All Data'!$A:$CW,98,FALSE),"unknown")</f>
        <v>Private/Commercial</v>
      </c>
      <c r="AX355" s="96">
        <f>IFERROR(VLOOKUP(Table1[[#This Row],[RespondentID]],'All Data'!$A:$CW,99,FALSE),"unknown")</f>
        <v>0</v>
      </c>
    </row>
    <row r="356" spans="1:50">
      <c r="A356">
        <v>18038099639</v>
      </c>
      <c r="J356" t="s">
        <v>24</v>
      </c>
      <c r="K356" t="s">
        <v>25</v>
      </c>
      <c r="L356" t="s">
        <v>26</v>
      </c>
      <c r="P356">
        <f t="shared" si="90"/>
        <v>3</v>
      </c>
      <c r="Q356">
        <f t="shared" si="91"/>
        <v>1</v>
      </c>
      <c r="R356"/>
      <c r="S356">
        <f t="shared" si="107"/>
        <v>0</v>
      </c>
      <c r="T356">
        <f t="shared" si="92"/>
        <v>0</v>
      </c>
      <c r="U356">
        <f t="shared" si="93"/>
        <v>0</v>
      </c>
      <c r="V356">
        <f t="shared" si="94"/>
        <v>0</v>
      </c>
      <c r="W356">
        <f t="shared" si="95"/>
        <v>0</v>
      </c>
      <c r="X356">
        <f t="shared" si="96"/>
        <v>0</v>
      </c>
      <c r="Y356">
        <f t="shared" si="97"/>
        <v>0</v>
      </c>
      <c r="Z356">
        <f t="shared" si="98"/>
        <v>0</v>
      </c>
      <c r="AA356">
        <f t="shared" si="99"/>
        <v>1</v>
      </c>
      <c r="AB356">
        <f t="shared" si="100"/>
        <v>1</v>
      </c>
      <c r="AC356">
        <f t="shared" si="101"/>
        <v>1</v>
      </c>
      <c r="AD356">
        <f t="shared" si="102"/>
        <v>0</v>
      </c>
      <c r="AE356">
        <f t="shared" si="103"/>
        <v>0</v>
      </c>
      <c r="AF356"/>
      <c r="AG356"/>
      <c r="AH356">
        <f t="shared" si="104"/>
        <v>3</v>
      </c>
      <c r="AI356">
        <f t="shared" si="105"/>
        <v>3</v>
      </c>
      <c r="AJ356" t="str">
        <f t="shared" si="106"/>
        <v>Correct</v>
      </c>
      <c r="AL356" s="96" t="str">
        <f>IFERROR(VLOOKUP(Table1[[#This Row],[RespondentID]],'All Data'!$A:$CO,87,FALSE),"unknown")</f>
        <v>Woman</v>
      </c>
      <c r="AM356" s="96" t="str">
        <f>IFERROR(VLOOKUP(Table1[[#This Row],[RespondentID]],'All Data'!$A:$CO,88,FALSE),"unknown")</f>
        <v>18-24 years</v>
      </c>
      <c r="AN356" s="96" t="str">
        <f>IFERROR(VLOOKUP(Table1[[#This Row],[RespondentID]],'All Data'!$A:$CO,89,FALSE),"unknown")</f>
        <v>Suffolk</v>
      </c>
      <c r="AO356" s="96" t="str">
        <f>IFERROR(VLOOKUP(Table1[[#This Row],[RespondentID]],'All Data'!$A:$CO,90,FALSE),"unknown")</f>
        <v>Commack, 11725</v>
      </c>
      <c r="AP356" s="96" t="str">
        <f>IFERROR(VLOOKUP(Table1[[#This Row],[RespondentID]],'All Data'!$A:$CO,91,FALSE),"unknown")</f>
        <v>White</v>
      </c>
      <c r="AQ356" s="96" t="str">
        <f>IFERROR(VLOOKUP(Table1[[#This Row],[RespondentID]],'All Data'!$A:$CO,92,FALSE),"unknown")</f>
        <v>Hispanic or Latino</v>
      </c>
      <c r="AR356" s="96" t="str">
        <f>IFERROR(VLOOKUP(Table1[[#This Row],[RespondentID]],'All Data'!$A:$CO,93,FALSE),"unknown")</f>
        <v>Spanish</v>
      </c>
      <c r="AS356" s="96" t="str">
        <f>IFERROR(VLOOKUP(Table1[[#This Row],[RespondentID]],'All Data'!$A:$CW,94,FALSE),"unknown")</f>
        <v>$35,000 to $49,999</v>
      </c>
      <c r="AT356" s="96" t="str">
        <f>IFERROR(VLOOKUP(Table1[[#This Row],[RespondentID]],'All Data'!$A:$CW,95,FALSE),"unknown")</f>
        <v>High school graduate</v>
      </c>
      <c r="AU356" s="96" t="str">
        <f>IFERROR(VLOOKUP(Table1[[#This Row],[RespondentID]],'All Data'!$A:$CW,96,FALSE),"unknown")</f>
        <v>Student</v>
      </c>
      <c r="AV356" s="96" t="str">
        <f>IFERROR(VLOOKUP(Table1[[#This Row],[RespondentID]],'All Data'!$A:$CW,97,FALSE),"unknown")</f>
        <v>Yes</v>
      </c>
      <c r="AW356" s="96" t="str">
        <f>IFERROR(VLOOKUP(Table1[[#This Row],[RespondentID]],'All Data'!$A:$CW,98,FALSE),"unknown")</f>
        <v>Private/Commercial</v>
      </c>
      <c r="AX356" s="96">
        <f>IFERROR(VLOOKUP(Table1[[#This Row],[RespondentID]],'All Data'!$A:$CW,99,FALSE),"unknown")</f>
        <v>0</v>
      </c>
    </row>
    <row r="357" spans="1:50">
      <c r="A357">
        <v>18038099447</v>
      </c>
      <c r="I357" t="s">
        <v>23</v>
      </c>
      <c r="J357" t="s">
        <v>24</v>
      </c>
      <c r="N357" t="s">
        <v>28</v>
      </c>
      <c r="P357">
        <f t="shared" si="90"/>
        <v>3</v>
      </c>
      <c r="Q357">
        <f t="shared" si="91"/>
        <v>1</v>
      </c>
      <c r="R357"/>
      <c r="S357">
        <f t="shared" si="107"/>
        <v>0</v>
      </c>
      <c r="T357">
        <f t="shared" si="92"/>
        <v>0</v>
      </c>
      <c r="U357">
        <f t="shared" si="93"/>
        <v>0</v>
      </c>
      <c r="V357">
        <f t="shared" si="94"/>
        <v>0</v>
      </c>
      <c r="W357">
        <f t="shared" si="95"/>
        <v>0</v>
      </c>
      <c r="X357">
        <f t="shared" si="96"/>
        <v>0</v>
      </c>
      <c r="Y357">
        <f t="shared" si="97"/>
        <v>0</v>
      </c>
      <c r="Z357">
        <f t="shared" si="98"/>
        <v>1</v>
      </c>
      <c r="AA357">
        <f t="shared" si="99"/>
        <v>1</v>
      </c>
      <c r="AB357">
        <f t="shared" si="100"/>
        <v>0</v>
      </c>
      <c r="AC357">
        <f t="shared" si="101"/>
        <v>0</v>
      </c>
      <c r="AD357">
        <f t="shared" si="102"/>
        <v>0</v>
      </c>
      <c r="AE357">
        <f t="shared" si="103"/>
        <v>1</v>
      </c>
      <c r="AF357"/>
      <c r="AG357"/>
      <c r="AH357">
        <f t="shared" si="104"/>
        <v>3</v>
      </c>
      <c r="AI357">
        <f t="shared" si="105"/>
        <v>3</v>
      </c>
      <c r="AJ357" t="str">
        <f t="shared" si="106"/>
        <v>Correct</v>
      </c>
      <c r="AL357" s="96" t="str">
        <f>IFERROR(VLOOKUP(Table1[[#This Row],[RespondentID]],'All Data'!$A:$CO,87,FALSE),"unknown")</f>
        <v>Woman</v>
      </c>
      <c r="AM357" s="96" t="str">
        <f>IFERROR(VLOOKUP(Table1[[#This Row],[RespondentID]],'All Data'!$A:$CO,88,FALSE),"unknown")</f>
        <v>45-54 years</v>
      </c>
      <c r="AN357" s="96" t="str">
        <f>IFERROR(VLOOKUP(Table1[[#This Row],[RespondentID]],'All Data'!$A:$CO,89,FALSE),"unknown")</f>
        <v>Suffolk</v>
      </c>
      <c r="AO357" s="96" t="str">
        <f>IFERROR(VLOOKUP(Table1[[#This Row],[RespondentID]],'All Data'!$A:$CO,90,FALSE),"unknown")</f>
        <v>Deer Park, 11729</v>
      </c>
      <c r="AP357" s="96" t="str">
        <f>IFERROR(VLOOKUP(Table1[[#This Row],[RespondentID]],'All Data'!$A:$CO,91,FALSE),"unknown")</f>
        <v>White</v>
      </c>
      <c r="AQ357" s="96" t="str">
        <f>IFERROR(VLOOKUP(Table1[[#This Row],[RespondentID]],'All Data'!$A:$CO,92,FALSE),"unknown")</f>
        <v>Hispanic or Latino</v>
      </c>
      <c r="AR357" s="96" t="str">
        <f>IFERROR(VLOOKUP(Table1[[#This Row],[RespondentID]],'All Data'!$A:$CO,93,FALSE),"unknown")</f>
        <v>Spanish</v>
      </c>
      <c r="AS357" s="96" t="str">
        <f>IFERROR(VLOOKUP(Table1[[#This Row],[RespondentID]],'All Data'!$A:$CW,94,FALSE),"unknown")</f>
        <v>$35,000 to $49,999</v>
      </c>
      <c r="AT357" s="96" t="str">
        <f>IFERROR(VLOOKUP(Table1[[#This Row],[RespondentID]],'All Data'!$A:$CW,95,FALSE),"unknown")</f>
        <v>High school graduate</v>
      </c>
      <c r="AU357" s="96" t="str">
        <f>IFERROR(VLOOKUP(Table1[[#This Row],[RespondentID]],'All Data'!$A:$CW,96,FALSE),"unknown")</f>
        <v>Employed for wages</v>
      </c>
      <c r="AV357" s="96" t="str">
        <f>IFERROR(VLOOKUP(Table1[[#This Row],[RespondentID]],'All Data'!$A:$CW,97,FALSE),"unknown")</f>
        <v>Yes</v>
      </c>
      <c r="AW357" s="96" t="str">
        <f>IFERROR(VLOOKUP(Table1[[#This Row],[RespondentID]],'All Data'!$A:$CW,98,FALSE),"unknown")</f>
        <v>Private/Commercial</v>
      </c>
      <c r="AX357" s="96">
        <f>IFERROR(VLOOKUP(Table1[[#This Row],[RespondentID]],'All Data'!$A:$CW,99,FALSE),"unknown")</f>
        <v>0</v>
      </c>
    </row>
    <row r="358" spans="1:50">
      <c r="A358">
        <v>18038099245</v>
      </c>
      <c r="C358" t="s">
        <v>17</v>
      </c>
      <c r="G358" t="s">
        <v>21</v>
      </c>
      <c r="I358" t="s">
        <v>23</v>
      </c>
      <c r="P358">
        <f t="shared" si="90"/>
        <v>3</v>
      </c>
      <c r="Q358">
        <f t="shared" si="91"/>
        <v>1</v>
      </c>
      <c r="R358"/>
      <c r="S358">
        <f t="shared" si="107"/>
        <v>0</v>
      </c>
      <c r="T358">
        <f t="shared" si="92"/>
        <v>1</v>
      </c>
      <c r="U358">
        <f t="shared" si="93"/>
        <v>0</v>
      </c>
      <c r="V358">
        <f t="shared" si="94"/>
        <v>0</v>
      </c>
      <c r="W358">
        <f t="shared" si="95"/>
        <v>0</v>
      </c>
      <c r="X358">
        <f t="shared" si="96"/>
        <v>1</v>
      </c>
      <c r="Y358">
        <f t="shared" si="97"/>
        <v>0</v>
      </c>
      <c r="Z358">
        <f t="shared" si="98"/>
        <v>1</v>
      </c>
      <c r="AA358">
        <f t="shared" si="99"/>
        <v>0</v>
      </c>
      <c r="AB358">
        <f t="shared" si="100"/>
        <v>0</v>
      </c>
      <c r="AC358">
        <f t="shared" si="101"/>
        <v>0</v>
      </c>
      <c r="AD358">
        <f t="shared" si="102"/>
        <v>0</v>
      </c>
      <c r="AE358">
        <f t="shared" si="103"/>
        <v>0</v>
      </c>
      <c r="AF358"/>
      <c r="AG358"/>
      <c r="AH358">
        <f t="shared" si="104"/>
        <v>3</v>
      </c>
      <c r="AI358">
        <f t="shared" si="105"/>
        <v>3</v>
      </c>
      <c r="AJ358" t="str">
        <f t="shared" si="106"/>
        <v>Correct</v>
      </c>
      <c r="AL358" s="96" t="str">
        <f>IFERROR(VLOOKUP(Table1[[#This Row],[RespondentID]],'All Data'!$A:$CO,87,FALSE),"unknown")</f>
        <v>Woman</v>
      </c>
      <c r="AM358" s="96" t="str">
        <f>IFERROR(VLOOKUP(Table1[[#This Row],[RespondentID]],'All Data'!$A:$CO,88,FALSE),"unknown")</f>
        <v>18-24 years</v>
      </c>
      <c r="AN358" s="96" t="str">
        <f>IFERROR(VLOOKUP(Table1[[#This Row],[RespondentID]],'All Data'!$A:$CO,89,FALSE),"unknown")</f>
        <v>Suffolk</v>
      </c>
      <c r="AO358" s="96" t="str">
        <f>IFERROR(VLOOKUP(Table1[[#This Row],[RespondentID]],'All Data'!$A:$CO,90,FALSE),"unknown")</f>
        <v>Deer Park, 11729</v>
      </c>
      <c r="AP358" s="96" t="str">
        <f>IFERROR(VLOOKUP(Table1[[#This Row],[RespondentID]],'All Data'!$A:$CO,91,FALSE),"unknown")</f>
        <v>White</v>
      </c>
      <c r="AQ358" s="96" t="str">
        <f>IFERROR(VLOOKUP(Table1[[#This Row],[RespondentID]],'All Data'!$A:$CO,92,FALSE),"unknown")</f>
        <v>Hispanic or Latino</v>
      </c>
      <c r="AR358" s="96" t="str">
        <f>IFERROR(VLOOKUP(Table1[[#This Row],[RespondentID]],'All Data'!$A:$CO,93,FALSE),"unknown")</f>
        <v>Spanish</v>
      </c>
      <c r="AS358" s="96" t="str">
        <f>IFERROR(VLOOKUP(Table1[[#This Row],[RespondentID]],'All Data'!$A:$CW,94,FALSE),"unknown")</f>
        <v>$50,000 to $74,999</v>
      </c>
      <c r="AT358" s="96" t="str">
        <f>IFERROR(VLOOKUP(Table1[[#This Row],[RespondentID]],'All Data'!$A:$CW,95,FALSE),"unknown")</f>
        <v>College graduate</v>
      </c>
      <c r="AU358" s="96" t="str">
        <f>IFERROR(VLOOKUP(Table1[[#This Row],[RespondentID]],'All Data'!$A:$CW,96,FALSE),"unknown")</f>
        <v>Employed for wages</v>
      </c>
      <c r="AV358" s="96" t="str">
        <f>IFERROR(VLOOKUP(Table1[[#This Row],[RespondentID]],'All Data'!$A:$CW,97,FALSE),"unknown")</f>
        <v>Yes</v>
      </c>
      <c r="AW358" s="96" t="str">
        <f>IFERROR(VLOOKUP(Table1[[#This Row],[RespondentID]],'All Data'!$A:$CW,98,FALSE),"unknown")</f>
        <v>Private/Commercial</v>
      </c>
      <c r="AX358" s="96">
        <f>IFERROR(VLOOKUP(Table1[[#This Row],[RespondentID]],'All Data'!$A:$CW,99,FALSE),"unknown")</f>
        <v>0</v>
      </c>
    </row>
    <row r="359" spans="1:50">
      <c r="A359">
        <v>18038098685</v>
      </c>
      <c r="B359" t="s">
        <v>16</v>
      </c>
      <c r="C359" t="s">
        <v>17</v>
      </c>
      <c r="J359" t="s">
        <v>24</v>
      </c>
      <c r="P359">
        <f t="shared" si="90"/>
        <v>3</v>
      </c>
      <c r="Q359">
        <f t="shared" si="91"/>
        <v>1</v>
      </c>
      <c r="R359"/>
      <c r="S359">
        <f t="shared" si="107"/>
        <v>1</v>
      </c>
      <c r="T359">
        <f t="shared" si="92"/>
        <v>1</v>
      </c>
      <c r="U359">
        <f t="shared" si="93"/>
        <v>0</v>
      </c>
      <c r="V359">
        <f t="shared" si="94"/>
        <v>0</v>
      </c>
      <c r="W359">
        <f t="shared" si="95"/>
        <v>0</v>
      </c>
      <c r="X359">
        <f t="shared" si="96"/>
        <v>0</v>
      </c>
      <c r="Y359">
        <f t="shared" si="97"/>
        <v>0</v>
      </c>
      <c r="Z359">
        <f t="shared" si="98"/>
        <v>0</v>
      </c>
      <c r="AA359">
        <f t="shared" si="99"/>
        <v>1</v>
      </c>
      <c r="AB359">
        <f t="shared" si="100"/>
        <v>0</v>
      </c>
      <c r="AC359">
        <f t="shared" si="101"/>
        <v>0</v>
      </c>
      <c r="AD359">
        <f t="shared" si="102"/>
        <v>0</v>
      </c>
      <c r="AE359">
        <f t="shared" si="103"/>
        <v>0</v>
      </c>
      <c r="AF359"/>
      <c r="AG359"/>
      <c r="AH359">
        <f t="shared" si="104"/>
        <v>3</v>
      </c>
      <c r="AI359">
        <f t="shared" si="105"/>
        <v>3</v>
      </c>
      <c r="AJ359" t="str">
        <f t="shared" si="106"/>
        <v>Correct</v>
      </c>
      <c r="AL359" s="96" t="str">
        <f>IFERROR(VLOOKUP(Table1[[#This Row],[RespondentID]],'All Data'!$A:$CO,87,FALSE),"unknown")</f>
        <v>Woman</v>
      </c>
      <c r="AM359" s="96" t="str">
        <f>IFERROR(VLOOKUP(Table1[[#This Row],[RespondentID]],'All Data'!$A:$CO,88,FALSE),"unknown")</f>
        <v>25-34 years</v>
      </c>
      <c r="AN359" s="96" t="str">
        <f>IFERROR(VLOOKUP(Table1[[#This Row],[RespondentID]],'All Data'!$A:$CO,89,FALSE),"unknown")</f>
        <v>Suffolk</v>
      </c>
      <c r="AO359" s="96" t="str">
        <f>IFERROR(VLOOKUP(Table1[[#This Row],[RespondentID]],'All Data'!$A:$CO,90,FALSE),"unknown")</f>
        <v>Dix Hills, 11746</v>
      </c>
      <c r="AP359" s="96" t="str">
        <f>IFERROR(VLOOKUP(Table1[[#This Row],[RespondentID]],'All Data'!$A:$CO,91,FALSE),"unknown")</f>
        <v>White</v>
      </c>
      <c r="AQ359" s="96" t="str">
        <f>IFERROR(VLOOKUP(Table1[[#This Row],[RespondentID]],'All Data'!$A:$CO,92,FALSE),"unknown")</f>
        <v>Not Hispanic or Latino</v>
      </c>
      <c r="AR359" s="96" t="str">
        <f>IFERROR(VLOOKUP(Table1[[#This Row],[RespondentID]],'All Data'!$A:$CO,93,FALSE),"unknown")</f>
        <v>English</v>
      </c>
      <c r="AS359" s="96" t="str">
        <f>IFERROR(VLOOKUP(Table1[[#This Row],[RespondentID]],'All Data'!$A:$CW,94,FALSE),"unknown")</f>
        <v>Over $125,000</v>
      </c>
      <c r="AT359" s="96" t="str">
        <f>IFERROR(VLOOKUP(Table1[[#This Row],[RespondentID]],'All Data'!$A:$CW,95,FALSE),"unknown")</f>
        <v>College graduate</v>
      </c>
      <c r="AU359" s="96" t="str">
        <f>IFERROR(VLOOKUP(Table1[[#This Row],[RespondentID]],'All Data'!$A:$CW,96,FALSE),"unknown")</f>
        <v>Employed for wages</v>
      </c>
      <c r="AV359" s="96" t="str">
        <f>IFERROR(VLOOKUP(Table1[[#This Row],[RespondentID]],'All Data'!$A:$CW,97,FALSE),"unknown")</f>
        <v>Yes</v>
      </c>
      <c r="AW359" s="96" t="str">
        <f>IFERROR(VLOOKUP(Table1[[#This Row],[RespondentID]],'All Data'!$A:$CW,98,FALSE),"unknown")</f>
        <v>Private/Commercial</v>
      </c>
      <c r="AX359" s="96">
        <f>IFERROR(VLOOKUP(Table1[[#This Row],[RespondentID]],'All Data'!$A:$CW,99,FALSE),"unknown")</f>
        <v>0</v>
      </c>
    </row>
    <row r="360" spans="1:50">
      <c r="A360">
        <v>18038098448</v>
      </c>
      <c r="C360" t="s">
        <v>17</v>
      </c>
      <c r="K360" t="s">
        <v>25</v>
      </c>
      <c r="N360" t="s">
        <v>28</v>
      </c>
      <c r="P360">
        <f t="shared" si="90"/>
        <v>3</v>
      </c>
      <c r="Q360">
        <f t="shared" si="91"/>
        <v>1</v>
      </c>
      <c r="R360"/>
      <c r="S360">
        <f t="shared" si="107"/>
        <v>0</v>
      </c>
      <c r="T360">
        <f t="shared" si="92"/>
        <v>1</v>
      </c>
      <c r="U360">
        <f t="shared" si="93"/>
        <v>0</v>
      </c>
      <c r="V360">
        <f t="shared" si="94"/>
        <v>0</v>
      </c>
      <c r="W360">
        <f t="shared" si="95"/>
        <v>0</v>
      </c>
      <c r="X360">
        <f t="shared" si="96"/>
        <v>0</v>
      </c>
      <c r="Y360">
        <f t="shared" si="97"/>
        <v>0</v>
      </c>
      <c r="Z360">
        <f t="shared" si="98"/>
        <v>0</v>
      </c>
      <c r="AA360">
        <f t="shared" si="99"/>
        <v>0</v>
      </c>
      <c r="AB360">
        <f t="shared" si="100"/>
        <v>1</v>
      </c>
      <c r="AC360">
        <f t="shared" si="101"/>
        <v>0</v>
      </c>
      <c r="AD360">
        <f t="shared" si="102"/>
        <v>0</v>
      </c>
      <c r="AE360">
        <f t="shared" si="103"/>
        <v>1</v>
      </c>
      <c r="AF360"/>
      <c r="AG360"/>
      <c r="AH360">
        <f t="shared" si="104"/>
        <v>3</v>
      </c>
      <c r="AI360">
        <f t="shared" si="105"/>
        <v>3</v>
      </c>
      <c r="AJ360" t="str">
        <f t="shared" si="106"/>
        <v>Correct</v>
      </c>
      <c r="AL360" s="96" t="str">
        <f>IFERROR(VLOOKUP(Table1[[#This Row],[RespondentID]],'All Data'!$A:$CO,87,FALSE),"unknown")</f>
        <v>Man</v>
      </c>
      <c r="AM360" s="96" t="str">
        <f>IFERROR(VLOOKUP(Table1[[#This Row],[RespondentID]],'All Data'!$A:$CO,88,FALSE),"unknown")</f>
        <v>35-44 years</v>
      </c>
      <c r="AN360" s="96" t="str">
        <f>IFERROR(VLOOKUP(Table1[[#This Row],[RespondentID]],'All Data'!$A:$CO,89,FALSE),"unknown")</f>
        <v>Suffolk</v>
      </c>
      <c r="AO360" s="96" t="str">
        <f>IFERROR(VLOOKUP(Table1[[#This Row],[RespondentID]],'All Data'!$A:$CO,90,FALSE),"unknown")</f>
        <v>Ridge, 11961</v>
      </c>
      <c r="AP360" s="96" t="str">
        <f>IFERROR(VLOOKUP(Table1[[#This Row],[RespondentID]],'All Data'!$A:$CO,91,FALSE),"unknown")</f>
        <v>Other (please specify)</v>
      </c>
      <c r="AQ360" s="96" t="str">
        <f>IFERROR(VLOOKUP(Table1[[#This Row],[RespondentID]],'All Data'!$A:$CO,92,FALSE),"unknown")</f>
        <v>Not Hispanic or Latino</v>
      </c>
      <c r="AR360" s="96" t="str">
        <f>IFERROR(VLOOKUP(Table1[[#This Row],[RespondentID]],'All Data'!$A:$CO,93,FALSE),"unknown")</f>
        <v>Other</v>
      </c>
      <c r="AS360" s="96" t="str">
        <f>IFERROR(VLOOKUP(Table1[[#This Row],[RespondentID]],'All Data'!$A:$CW,94,FALSE),"unknown")</f>
        <v>$35,000 to $49,999</v>
      </c>
      <c r="AT360" s="96" t="str">
        <f>IFERROR(VLOOKUP(Table1[[#This Row],[RespondentID]],'All Data'!$A:$CW,95,FALSE),"unknown")</f>
        <v>High school graduate</v>
      </c>
      <c r="AU360" s="96" t="str">
        <f>IFERROR(VLOOKUP(Table1[[#This Row],[RespondentID]],'All Data'!$A:$CW,96,FALSE),"unknown")</f>
        <v>Self-employed</v>
      </c>
      <c r="AV360" s="96" t="str">
        <f>IFERROR(VLOOKUP(Table1[[#This Row],[RespondentID]],'All Data'!$A:$CW,97,FALSE),"unknown")</f>
        <v>Yes</v>
      </c>
      <c r="AW360" s="96" t="str">
        <f>IFERROR(VLOOKUP(Table1[[#This Row],[RespondentID]],'All Data'!$A:$CW,98,FALSE),"unknown")</f>
        <v>Medicaid</v>
      </c>
      <c r="AX360" s="96">
        <f>IFERROR(VLOOKUP(Table1[[#This Row],[RespondentID]],'All Data'!$A:$CW,99,FALSE),"unknown")</f>
        <v>0</v>
      </c>
    </row>
    <row r="361" spans="1:50">
      <c r="A361">
        <v>18038098312</v>
      </c>
      <c r="D361" t="s">
        <v>18</v>
      </c>
      <c r="H361" t="s">
        <v>22</v>
      </c>
      <c r="L361" t="s">
        <v>26</v>
      </c>
      <c r="P361">
        <f t="shared" si="90"/>
        <v>3</v>
      </c>
      <c r="Q361">
        <f t="shared" si="91"/>
        <v>1</v>
      </c>
      <c r="R361"/>
      <c r="S361">
        <f t="shared" si="107"/>
        <v>0</v>
      </c>
      <c r="T361">
        <f t="shared" si="92"/>
        <v>0</v>
      </c>
      <c r="U361">
        <f t="shared" si="93"/>
        <v>1</v>
      </c>
      <c r="V361">
        <f t="shared" si="94"/>
        <v>0</v>
      </c>
      <c r="W361">
        <f t="shared" si="95"/>
        <v>0</v>
      </c>
      <c r="X361">
        <f t="shared" si="96"/>
        <v>0</v>
      </c>
      <c r="Y361">
        <f t="shared" si="97"/>
        <v>1</v>
      </c>
      <c r="Z361">
        <f t="shared" si="98"/>
        <v>0</v>
      </c>
      <c r="AA361">
        <f t="shared" si="99"/>
        <v>0</v>
      </c>
      <c r="AB361">
        <f t="shared" si="100"/>
        <v>0</v>
      </c>
      <c r="AC361">
        <f t="shared" si="101"/>
        <v>1</v>
      </c>
      <c r="AD361">
        <f t="shared" si="102"/>
        <v>0</v>
      </c>
      <c r="AE361">
        <f t="shared" si="103"/>
        <v>0</v>
      </c>
      <c r="AF361"/>
      <c r="AG361"/>
      <c r="AH361">
        <f t="shared" si="104"/>
        <v>3</v>
      </c>
      <c r="AI361">
        <f t="shared" si="105"/>
        <v>3</v>
      </c>
      <c r="AJ361" t="str">
        <f t="shared" si="106"/>
        <v>Correct</v>
      </c>
      <c r="AL361" s="96" t="str">
        <f>IFERROR(VLOOKUP(Table1[[#This Row],[RespondentID]],'All Data'!$A:$CO,87,FALSE),"unknown")</f>
        <v>Man</v>
      </c>
      <c r="AM361" s="96" t="str">
        <f>IFERROR(VLOOKUP(Table1[[#This Row],[RespondentID]],'All Data'!$A:$CO,88,FALSE),"unknown")</f>
        <v>45-54 years</v>
      </c>
      <c r="AN361" s="96" t="str">
        <f>IFERROR(VLOOKUP(Table1[[#This Row],[RespondentID]],'All Data'!$A:$CO,89,FALSE),"unknown")</f>
        <v>Nassau</v>
      </c>
      <c r="AO361" s="96" t="str">
        <f>IFERROR(VLOOKUP(Table1[[#This Row],[RespondentID]],'All Data'!$A:$CO,90,FALSE),"unknown")</f>
        <v>Levittown, 11756</v>
      </c>
      <c r="AP361" s="96" t="str">
        <f>IFERROR(VLOOKUP(Table1[[#This Row],[RespondentID]],'All Data'!$A:$CO,91,FALSE),"unknown")</f>
        <v>White</v>
      </c>
      <c r="AQ361" s="96" t="str">
        <f>IFERROR(VLOOKUP(Table1[[#This Row],[RespondentID]],'All Data'!$A:$CO,92,FALSE),"unknown")</f>
        <v>Not Hispanic or Latino</v>
      </c>
      <c r="AR361" s="96" t="str">
        <f>IFERROR(VLOOKUP(Table1[[#This Row],[RespondentID]],'All Data'!$A:$CO,93,FALSE),"unknown")</f>
        <v>English</v>
      </c>
      <c r="AS361" s="96" t="str">
        <f>IFERROR(VLOOKUP(Table1[[#This Row],[RespondentID]],'All Data'!$A:$CW,94,FALSE),"unknown")</f>
        <v>$75,000 to $125,000</v>
      </c>
      <c r="AT361" s="96" t="str">
        <f>IFERROR(VLOOKUP(Table1[[#This Row],[RespondentID]],'All Data'!$A:$CW,95,FALSE),"unknown")</f>
        <v>Graduate school</v>
      </c>
      <c r="AU361" s="96" t="str">
        <f>IFERROR(VLOOKUP(Table1[[#This Row],[RespondentID]],'All Data'!$A:$CW,96,FALSE),"unknown")</f>
        <v>Employed for wages</v>
      </c>
      <c r="AV361" s="96" t="str">
        <f>IFERROR(VLOOKUP(Table1[[#This Row],[RespondentID]],'All Data'!$A:$CW,97,FALSE),"unknown")</f>
        <v>Yes</v>
      </c>
      <c r="AW361" s="96" t="str">
        <f>IFERROR(VLOOKUP(Table1[[#This Row],[RespondentID]],'All Data'!$A:$CW,98,FALSE),"unknown")</f>
        <v>Private/Commercial</v>
      </c>
      <c r="AX361" s="96">
        <f>IFERROR(VLOOKUP(Table1[[#This Row],[RespondentID]],'All Data'!$A:$CW,99,FALSE),"unknown")</f>
        <v>0</v>
      </c>
    </row>
    <row r="362" spans="1:50">
      <c r="A362">
        <v>18038098181</v>
      </c>
      <c r="C362" t="s">
        <v>17</v>
      </c>
      <c r="L362" t="s">
        <v>26</v>
      </c>
      <c r="P362">
        <f t="shared" si="90"/>
        <v>2</v>
      </c>
      <c r="Q362">
        <f t="shared" si="91"/>
        <v>1.5</v>
      </c>
      <c r="R362"/>
      <c r="S362">
        <f t="shared" si="107"/>
        <v>0</v>
      </c>
      <c r="T362">
        <f t="shared" si="92"/>
        <v>1</v>
      </c>
      <c r="U362">
        <f t="shared" si="93"/>
        <v>0</v>
      </c>
      <c r="V362">
        <f t="shared" si="94"/>
        <v>0</v>
      </c>
      <c r="W362">
        <f t="shared" si="95"/>
        <v>0</v>
      </c>
      <c r="X362">
        <f t="shared" si="96"/>
        <v>0</v>
      </c>
      <c r="Y362">
        <f t="shared" si="97"/>
        <v>0</v>
      </c>
      <c r="Z362">
        <f t="shared" si="98"/>
        <v>0</v>
      </c>
      <c r="AA362">
        <f t="shared" si="99"/>
        <v>0</v>
      </c>
      <c r="AB362">
        <f t="shared" si="100"/>
        <v>0</v>
      </c>
      <c r="AC362">
        <f t="shared" si="101"/>
        <v>1</v>
      </c>
      <c r="AD362">
        <f t="shared" si="102"/>
        <v>0</v>
      </c>
      <c r="AE362">
        <f t="shared" si="103"/>
        <v>0</v>
      </c>
      <c r="AF362"/>
      <c r="AG362"/>
      <c r="AH362">
        <f t="shared" si="104"/>
        <v>2</v>
      </c>
      <c r="AI362">
        <f t="shared" si="105"/>
        <v>2</v>
      </c>
      <c r="AJ362" t="str">
        <f t="shared" si="106"/>
        <v>Correct</v>
      </c>
      <c r="AL362" s="96" t="str">
        <f>IFERROR(VLOOKUP(Table1[[#This Row],[RespondentID]],'All Data'!$A:$CO,87,FALSE),"unknown")</f>
        <v>Woman</v>
      </c>
      <c r="AM362" s="96" t="str">
        <f>IFERROR(VLOOKUP(Table1[[#This Row],[RespondentID]],'All Data'!$A:$CO,88,FALSE),"unknown")</f>
        <v>45-54 years</v>
      </c>
      <c r="AN362" s="96" t="str">
        <f>IFERROR(VLOOKUP(Table1[[#This Row],[RespondentID]],'All Data'!$A:$CO,89,FALSE),"unknown")</f>
        <v>Suffolk</v>
      </c>
      <c r="AO362" s="96" t="str">
        <f>IFERROR(VLOOKUP(Table1[[#This Row],[RespondentID]],'All Data'!$A:$CO,90,FALSE),"unknown")</f>
        <v>Manorville, 11949</v>
      </c>
      <c r="AP362" s="96" t="str">
        <f>IFERROR(VLOOKUP(Table1[[#This Row],[RespondentID]],'All Data'!$A:$CO,91,FALSE),"unknown")</f>
        <v>White</v>
      </c>
      <c r="AQ362" s="96" t="str">
        <f>IFERROR(VLOOKUP(Table1[[#This Row],[RespondentID]],'All Data'!$A:$CO,92,FALSE),"unknown")</f>
        <v>Not Hispanic or Latino</v>
      </c>
      <c r="AR362" s="96" t="str">
        <f>IFERROR(VLOOKUP(Table1[[#This Row],[RespondentID]],'All Data'!$A:$CO,93,FALSE),"unknown")</f>
        <v>English</v>
      </c>
      <c r="AS362" s="96" t="str">
        <f>IFERROR(VLOOKUP(Table1[[#This Row],[RespondentID]],'All Data'!$A:$CW,94,FALSE),"unknown")</f>
        <v>Over $125,000</v>
      </c>
      <c r="AT362" s="96" t="str">
        <f>IFERROR(VLOOKUP(Table1[[#This Row],[RespondentID]],'All Data'!$A:$CW,95,FALSE),"unknown")</f>
        <v>Graduate school</v>
      </c>
      <c r="AU362" s="96" t="str">
        <f>IFERROR(VLOOKUP(Table1[[#This Row],[RespondentID]],'All Data'!$A:$CW,96,FALSE),"unknown")</f>
        <v>Employed for wages</v>
      </c>
      <c r="AV362" s="96" t="str">
        <f>IFERROR(VLOOKUP(Table1[[#This Row],[RespondentID]],'All Data'!$A:$CW,97,FALSE),"unknown")</f>
        <v>Yes</v>
      </c>
      <c r="AW362" s="96" t="str">
        <f>IFERROR(VLOOKUP(Table1[[#This Row],[RespondentID]],'All Data'!$A:$CW,98,FALSE),"unknown")</f>
        <v>Private/Commercial</v>
      </c>
      <c r="AX362" s="96">
        <f>IFERROR(VLOOKUP(Table1[[#This Row],[RespondentID]],'All Data'!$A:$CW,99,FALSE),"unknown")</f>
        <v>0</v>
      </c>
    </row>
    <row r="363" spans="1:50">
      <c r="A363">
        <v>18038098027</v>
      </c>
      <c r="C363" t="s">
        <v>17</v>
      </c>
      <c r="K363" t="s">
        <v>25</v>
      </c>
      <c r="L363" t="s">
        <v>26</v>
      </c>
      <c r="P363">
        <f t="shared" si="90"/>
        <v>3</v>
      </c>
      <c r="Q363">
        <f t="shared" si="91"/>
        <v>1</v>
      </c>
      <c r="R363"/>
      <c r="S363">
        <f t="shared" si="107"/>
        <v>0</v>
      </c>
      <c r="T363">
        <f t="shared" si="92"/>
        <v>1</v>
      </c>
      <c r="U363">
        <f t="shared" si="93"/>
        <v>0</v>
      </c>
      <c r="V363">
        <f t="shared" si="94"/>
        <v>0</v>
      </c>
      <c r="W363">
        <f t="shared" si="95"/>
        <v>0</v>
      </c>
      <c r="X363">
        <f t="shared" si="96"/>
        <v>0</v>
      </c>
      <c r="Y363">
        <f t="shared" si="97"/>
        <v>0</v>
      </c>
      <c r="Z363">
        <f t="shared" si="98"/>
        <v>0</v>
      </c>
      <c r="AA363">
        <f t="shared" si="99"/>
        <v>0</v>
      </c>
      <c r="AB363">
        <f t="shared" si="100"/>
        <v>1</v>
      </c>
      <c r="AC363">
        <f t="shared" si="101"/>
        <v>1</v>
      </c>
      <c r="AD363">
        <f t="shared" si="102"/>
        <v>0</v>
      </c>
      <c r="AE363">
        <f t="shared" si="103"/>
        <v>0</v>
      </c>
      <c r="AF363"/>
      <c r="AG363"/>
      <c r="AH363">
        <f t="shared" si="104"/>
        <v>3</v>
      </c>
      <c r="AI363">
        <f t="shared" si="105"/>
        <v>3</v>
      </c>
      <c r="AJ363" t="str">
        <f t="shared" si="106"/>
        <v>Correct</v>
      </c>
      <c r="AL363" s="96" t="str">
        <f>IFERROR(VLOOKUP(Table1[[#This Row],[RespondentID]],'All Data'!$A:$CO,87,FALSE),"unknown")</f>
        <v>Woman</v>
      </c>
      <c r="AM363" s="96" t="str">
        <f>IFERROR(VLOOKUP(Table1[[#This Row],[RespondentID]],'All Data'!$A:$CO,88,FALSE),"unknown")</f>
        <v>45-54 years</v>
      </c>
      <c r="AN363" s="96" t="str">
        <f>IFERROR(VLOOKUP(Table1[[#This Row],[RespondentID]],'All Data'!$A:$CO,89,FALSE),"unknown")</f>
        <v>Suffolk</v>
      </c>
      <c r="AO363" s="96" t="str">
        <f>IFERROR(VLOOKUP(Table1[[#This Row],[RespondentID]],'All Data'!$A:$CO,90,FALSE),"unknown")</f>
        <v>Eastport, 11941</v>
      </c>
      <c r="AP363" s="96" t="str">
        <f>IFERROR(VLOOKUP(Table1[[#This Row],[RespondentID]],'All Data'!$A:$CO,91,FALSE),"unknown")</f>
        <v>White</v>
      </c>
      <c r="AQ363" s="96" t="str">
        <f>IFERROR(VLOOKUP(Table1[[#This Row],[RespondentID]],'All Data'!$A:$CO,92,FALSE),"unknown")</f>
        <v>Not Hispanic or Latino</v>
      </c>
      <c r="AR363" s="96" t="str">
        <f>IFERROR(VLOOKUP(Table1[[#This Row],[RespondentID]],'All Data'!$A:$CO,93,FALSE),"unknown")</f>
        <v>English</v>
      </c>
      <c r="AS363" s="96" t="str">
        <f>IFERROR(VLOOKUP(Table1[[#This Row],[RespondentID]],'All Data'!$A:$CW,94,FALSE),"unknown")</f>
        <v>Over $125,000</v>
      </c>
      <c r="AT363" s="96" t="str">
        <f>IFERROR(VLOOKUP(Table1[[#This Row],[RespondentID]],'All Data'!$A:$CW,95,FALSE),"unknown")</f>
        <v>Graduate school</v>
      </c>
      <c r="AU363" s="96" t="str">
        <f>IFERROR(VLOOKUP(Table1[[#This Row],[RespondentID]],'All Data'!$A:$CW,96,FALSE),"unknown")</f>
        <v>Employed for wages</v>
      </c>
      <c r="AV363" s="96" t="str">
        <f>IFERROR(VLOOKUP(Table1[[#This Row],[RespondentID]],'All Data'!$A:$CW,97,FALSE),"unknown")</f>
        <v>Yes</v>
      </c>
      <c r="AW363" s="96" t="str">
        <f>IFERROR(VLOOKUP(Table1[[#This Row],[RespondentID]],'All Data'!$A:$CW,98,FALSE),"unknown")</f>
        <v>Private/Commercial</v>
      </c>
      <c r="AX363" s="96">
        <f>IFERROR(VLOOKUP(Table1[[#This Row],[RespondentID]],'All Data'!$A:$CW,99,FALSE),"unknown")</f>
        <v>0</v>
      </c>
    </row>
    <row r="364" spans="1:50">
      <c r="A364">
        <v>18038097891</v>
      </c>
      <c r="K364" t="s">
        <v>25</v>
      </c>
      <c r="N364" t="s">
        <v>28</v>
      </c>
      <c r="P364">
        <f t="shared" si="90"/>
        <v>2</v>
      </c>
      <c r="Q364">
        <f t="shared" si="91"/>
        <v>1.5</v>
      </c>
      <c r="R364"/>
      <c r="S364">
        <f t="shared" si="107"/>
        <v>0</v>
      </c>
      <c r="T364">
        <f t="shared" si="92"/>
        <v>0</v>
      </c>
      <c r="U364">
        <f t="shared" si="93"/>
        <v>0</v>
      </c>
      <c r="V364">
        <f t="shared" si="94"/>
        <v>0</v>
      </c>
      <c r="W364">
        <f t="shared" si="95"/>
        <v>0</v>
      </c>
      <c r="X364">
        <f t="shared" si="96"/>
        <v>0</v>
      </c>
      <c r="Y364">
        <f t="shared" si="97"/>
        <v>0</v>
      </c>
      <c r="Z364">
        <f t="shared" si="98"/>
        <v>0</v>
      </c>
      <c r="AA364">
        <f t="shared" si="99"/>
        <v>0</v>
      </c>
      <c r="AB364">
        <f t="shared" si="100"/>
        <v>1</v>
      </c>
      <c r="AC364">
        <f t="shared" si="101"/>
        <v>0</v>
      </c>
      <c r="AD364">
        <f t="shared" si="102"/>
        <v>0</v>
      </c>
      <c r="AE364">
        <f t="shared" si="103"/>
        <v>1</v>
      </c>
      <c r="AF364"/>
      <c r="AG364"/>
      <c r="AH364">
        <f t="shared" si="104"/>
        <v>2</v>
      </c>
      <c r="AI364">
        <f t="shared" si="105"/>
        <v>2</v>
      </c>
      <c r="AJ364" t="str">
        <f t="shared" si="106"/>
        <v>Correct</v>
      </c>
      <c r="AL364" s="96" t="str">
        <f>IFERROR(VLOOKUP(Table1[[#This Row],[RespondentID]],'All Data'!$A:$CO,87,FALSE),"unknown")</f>
        <v>Woman</v>
      </c>
      <c r="AM364" s="96" t="str">
        <f>IFERROR(VLOOKUP(Table1[[#This Row],[RespondentID]],'All Data'!$A:$CO,88,FALSE),"unknown")</f>
        <v>25-34 years</v>
      </c>
      <c r="AN364" s="96" t="str">
        <f>IFERROR(VLOOKUP(Table1[[#This Row],[RespondentID]],'All Data'!$A:$CO,89,FALSE),"unknown")</f>
        <v>Suffolk</v>
      </c>
      <c r="AO364" s="96" t="str">
        <f>IFERROR(VLOOKUP(Table1[[#This Row],[RespondentID]],'All Data'!$A:$CO,90,FALSE),"unknown")</f>
        <v>Melville, 11747</v>
      </c>
      <c r="AP364" s="96" t="str">
        <f>IFERROR(VLOOKUP(Table1[[#This Row],[RespondentID]],'All Data'!$A:$CO,91,FALSE),"unknown")</f>
        <v>White</v>
      </c>
      <c r="AQ364" s="96" t="str">
        <f>IFERROR(VLOOKUP(Table1[[#This Row],[RespondentID]],'All Data'!$A:$CO,92,FALSE),"unknown")</f>
        <v>Not Hispanic or Latino</v>
      </c>
      <c r="AR364" s="96" t="str">
        <f>IFERROR(VLOOKUP(Table1[[#This Row],[RespondentID]],'All Data'!$A:$CO,93,FALSE),"unknown")</f>
        <v>English</v>
      </c>
      <c r="AS364" s="96" t="str">
        <f>IFERROR(VLOOKUP(Table1[[#This Row],[RespondentID]],'All Data'!$A:$CW,94,FALSE),"unknown")</f>
        <v>Over $125,000</v>
      </c>
      <c r="AT364" s="96" t="str">
        <f>IFERROR(VLOOKUP(Table1[[#This Row],[RespondentID]],'All Data'!$A:$CW,95,FALSE),"unknown")</f>
        <v>Graduate school</v>
      </c>
      <c r="AU364" s="96" t="str">
        <f>IFERROR(VLOOKUP(Table1[[#This Row],[RespondentID]],'All Data'!$A:$CW,96,FALSE),"unknown")</f>
        <v>Employed for wages</v>
      </c>
      <c r="AV364" s="96" t="str">
        <f>IFERROR(VLOOKUP(Table1[[#This Row],[RespondentID]],'All Data'!$A:$CW,97,FALSE),"unknown")</f>
        <v>Yes</v>
      </c>
      <c r="AW364" s="96" t="str">
        <f>IFERROR(VLOOKUP(Table1[[#This Row],[RespondentID]],'All Data'!$A:$CW,98,FALSE),"unknown")</f>
        <v>Private/Commercial</v>
      </c>
      <c r="AX364" s="96">
        <f>IFERROR(VLOOKUP(Table1[[#This Row],[RespondentID]],'All Data'!$A:$CW,99,FALSE),"unknown")</f>
        <v>0</v>
      </c>
    </row>
    <row r="365" spans="1:50">
      <c r="A365">
        <v>18038097702</v>
      </c>
      <c r="D365" t="s">
        <v>18</v>
      </c>
      <c r="J365" t="s">
        <v>24</v>
      </c>
      <c r="L365" t="s">
        <v>26</v>
      </c>
      <c r="P365">
        <f t="shared" si="90"/>
        <v>3</v>
      </c>
      <c r="Q365">
        <f t="shared" si="91"/>
        <v>1</v>
      </c>
      <c r="R365"/>
      <c r="S365">
        <f t="shared" si="107"/>
        <v>0</v>
      </c>
      <c r="T365">
        <f t="shared" si="92"/>
        <v>0</v>
      </c>
      <c r="U365">
        <f t="shared" si="93"/>
        <v>1</v>
      </c>
      <c r="V365">
        <f t="shared" si="94"/>
        <v>0</v>
      </c>
      <c r="W365">
        <f t="shared" si="95"/>
        <v>0</v>
      </c>
      <c r="X365">
        <f t="shared" si="96"/>
        <v>0</v>
      </c>
      <c r="Y365">
        <f t="shared" si="97"/>
        <v>0</v>
      </c>
      <c r="Z365">
        <f t="shared" si="98"/>
        <v>0</v>
      </c>
      <c r="AA365">
        <f t="shared" si="99"/>
        <v>1</v>
      </c>
      <c r="AB365">
        <f t="shared" si="100"/>
        <v>0</v>
      </c>
      <c r="AC365">
        <f t="shared" si="101"/>
        <v>1</v>
      </c>
      <c r="AD365">
        <f t="shared" si="102"/>
        <v>0</v>
      </c>
      <c r="AE365">
        <f t="shared" si="103"/>
        <v>0</v>
      </c>
      <c r="AF365"/>
      <c r="AG365"/>
      <c r="AH365">
        <f t="shared" si="104"/>
        <v>3</v>
      </c>
      <c r="AI365">
        <f t="shared" si="105"/>
        <v>3</v>
      </c>
      <c r="AJ365" t="str">
        <f t="shared" si="106"/>
        <v>Correct</v>
      </c>
      <c r="AL365" s="96" t="str">
        <f>IFERROR(VLOOKUP(Table1[[#This Row],[RespondentID]],'All Data'!$A:$CO,87,FALSE),"unknown")</f>
        <v>Man</v>
      </c>
      <c r="AM365" s="96" t="str">
        <f>IFERROR(VLOOKUP(Table1[[#This Row],[RespondentID]],'All Data'!$A:$CO,88,FALSE),"unknown")</f>
        <v>45-54 years</v>
      </c>
      <c r="AN365" s="96" t="str">
        <f>IFERROR(VLOOKUP(Table1[[#This Row],[RespondentID]],'All Data'!$A:$CO,89,FALSE),"unknown")</f>
        <v>Suffolk</v>
      </c>
      <c r="AO365" s="96" t="str">
        <f>IFERROR(VLOOKUP(Table1[[#This Row],[RespondentID]],'All Data'!$A:$CO,90,FALSE),"unknown")</f>
        <v>Hampton Bays, 11946</v>
      </c>
      <c r="AP365" s="96" t="str">
        <f>IFERROR(VLOOKUP(Table1[[#This Row],[RespondentID]],'All Data'!$A:$CO,91,FALSE),"unknown")</f>
        <v>White</v>
      </c>
      <c r="AQ365" s="96" t="str">
        <f>IFERROR(VLOOKUP(Table1[[#This Row],[RespondentID]],'All Data'!$A:$CO,92,FALSE),"unknown")</f>
        <v>Not Hispanic or Latino</v>
      </c>
      <c r="AR365" s="96" t="str">
        <f>IFERROR(VLOOKUP(Table1[[#This Row],[RespondentID]],'All Data'!$A:$CO,93,FALSE),"unknown")</f>
        <v>English</v>
      </c>
      <c r="AS365" s="96" t="str">
        <f>IFERROR(VLOOKUP(Table1[[#This Row],[RespondentID]],'All Data'!$A:$CW,94,FALSE),"unknown")</f>
        <v>Over $125,000</v>
      </c>
      <c r="AT365" s="96" t="str">
        <f>IFERROR(VLOOKUP(Table1[[#This Row],[RespondentID]],'All Data'!$A:$CW,95,FALSE),"unknown")</f>
        <v>Graduate school</v>
      </c>
      <c r="AU365" s="96" t="str">
        <f>IFERROR(VLOOKUP(Table1[[#This Row],[RespondentID]],'All Data'!$A:$CW,96,FALSE),"unknown")</f>
        <v>Employed for wages</v>
      </c>
      <c r="AV365" s="96" t="str">
        <f>IFERROR(VLOOKUP(Table1[[#This Row],[RespondentID]],'All Data'!$A:$CW,97,FALSE),"unknown")</f>
        <v>Yes</v>
      </c>
      <c r="AW365" s="96" t="str">
        <f>IFERROR(VLOOKUP(Table1[[#This Row],[RespondentID]],'All Data'!$A:$CW,98,FALSE),"unknown")</f>
        <v>Medicare</v>
      </c>
      <c r="AX365" s="96">
        <f>IFERROR(VLOOKUP(Table1[[#This Row],[RespondentID]],'All Data'!$A:$CW,99,FALSE),"unknown")</f>
        <v>0</v>
      </c>
    </row>
    <row r="366" spans="1:50">
      <c r="A366">
        <v>18038097511</v>
      </c>
      <c r="C366" t="s">
        <v>17</v>
      </c>
      <c r="K366" t="s">
        <v>25</v>
      </c>
      <c r="L366" t="s">
        <v>26</v>
      </c>
      <c r="P366">
        <f t="shared" si="90"/>
        <v>3</v>
      </c>
      <c r="Q366">
        <f t="shared" si="91"/>
        <v>1</v>
      </c>
      <c r="R366"/>
      <c r="S366">
        <f t="shared" si="107"/>
        <v>0</v>
      </c>
      <c r="T366">
        <f t="shared" si="92"/>
        <v>1</v>
      </c>
      <c r="U366">
        <f t="shared" si="93"/>
        <v>0</v>
      </c>
      <c r="V366">
        <f t="shared" si="94"/>
        <v>0</v>
      </c>
      <c r="W366">
        <f t="shared" si="95"/>
        <v>0</v>
      </c>
      <c r="X366">
        <f t="shared" si="96"/>
        <v>0</v>
      </c>
      <c r="Y366">
        <f t="shared" si="97"/>
        <v>0</v>
      </c>
      <c r="Z366">
        <f t="shared" si="98"/>
        <v>0</v>
      </c>
      <c r="AA366">
        <f t="shared" si="99"/>
        <v>0</v>
      </c>
      <c r="AB366">
        <f t="shared" si="100"/>
        <v>1</v>
      </c>
      <c r="AC366">
        <f t="shared" si="101"/>
        <v>1</v>
      </c>
      <c r="AD366">
        <f t="shared" si="102"/>
        <v>0</v>
      </c>
      <c r="AE366">
        <f t="shared" si="103"/>
        <v>0</v>
      </c>
      <c r="AF366"/>
      <c r="AG366"/>
      <c r="AH366">
        <f t="shared" si="104"/>
        <v>3</v>
      </c>
      <c r="AI366">
        <f t="shared" si="105"/>
        <v>3</v>
      </c>
      <c r="AJ366" t="str">
        <f t="shared" si="106"/>
        <v>Correct</v>
      </c>
      <c r="AL366" s="96" t="str">
        <f>IFERROR(VLOOKUP(Table1[[#This Row],[RespondentID]],'All Data'!$A:$CO,87,FALSE),"unknown")</f>
        <v>Woman</v>
      </c>
      <c r="AM366" s="96" t="str">
        <f>IFERROR(VLOOKUP(Table1[[#This Row],[RespondentID]],'All Data'!$A:$CO,88,FALSE),"unknown")</f>
        <v>35-44 years</v>
      </c>
      <c r="AN366" s="96" t="str">
        <f>IFERROR(VLOOKUP(Table1[[#This Row],[RespondentID]],'All Data'!$A:$CO,89,FALSE),"unknown")</f>
        <v>Suffolk</v>
      </c>
      <c r="AO366" s="96" t="str">
        <f>IFERROR(VLOOKUP(Table1[[#This Row],[RespondentID]],'All Data'!$A:$CO,90,FALSE),"unknown")</f>
        <v>Ridge, 11961</v>
      </c>
      <c r="AP366" s="96" t="str">
        <f>IFERROR(VLOOKUP(Table1[[#This Row],[RespondentID]],'All Data'!$A:$CO,91,FALSE),"unknown")</f>
        <v>Other (please specify)</v>
      </c>
      <c r="AQ366" s="96" t="str">
        <f>IFERROR(VLOOKUP(Table1[[#This Row],[RespondentID]],'All Data'!$A:$CO,92,FALSE),"unknown")</f>
        <v>Not Hispanic or Latino</v>
      </c>
      <c r="AR366" s="96" t="str">
        <f>IFERROR(VLOOKUP(Table1[[#This Row],[RespondentID]],'All Data'!$A:$CO,93,FALSE),"unknown")</f>
        <v>Hindi</v>
      </c>
      <c r="AS366" s="96" t="str">
        <f>IFERROR(VLOOKUP(Table1[[#This Row],[RespondentID]],'All Data'!$A:$CW,94,FALSE),"unknown")</f>
        <v>$35,000 to $49,999</v>
      </c>
      <c r="AT366" s="96" t="str">
        <f>IFERROR(VLOOKUP(Table1[[#This Row],[RespondentID]],'All Data'!$A:$CW,95,FALSE),"unknown")</f>
        <v>High school graduate</v>
      </c>
      <c r="AU366" s="96" t="str">
        <f>IFERROR(VLOOKUP(Table1[[#This Row],[RespondentID]],'All Data'!$A:$CW,96,FALSE),"unknown")</f>
        <v>Self-employed</v>
      </c>
      <c r="AV366" s="96" t="str">
        <f>IFERROR(VLOOKUP(Table1[[#This Row],[RespondentID]],'All Data'!$A:$CW,97,FALSE),"unknown")</f>
        <v>Yes</v>
      </c>
      <c r="AW366" s="96" t="str">
        <f>IFERROR(VLOOKUP(Table1[[#This Row],[RespondentID]],'All Data'!$A:$CW,98,FALSE),"unknown")</f>
        <v>Medicaid</v>
      </c>
      <c r="AX366" s="96">
        <f>IFERROR(VLOOKUP(Table1[[#This Row],[RespondentID]],'All Data'!$A:$CW,99,FALSE),"unknown")</f>
        <v>0</v>
      </c>
    </row>
    <row r="367" spans="1:50">
      <c r="A367">
        <v>18038097244</v>
      </c>
      <c r="D367" t="s">
        <v>18</v>
      </c>
      <c r="E367" t="s">
        <v>19</v>
      </c>
      <c r="K367" t="s">
        <v>25</v>
      </c>
      <c r="P367">
        <f t="shared" si="90"/>
        <v>3</v>
      </c>
      <c r="Q367">
        <f t="shared" si="91"/>
        <v>1</v>
      </c>
      <c r="R367"/>
      <c r="S367">
        <f t="shared" si="107"/>
        <v>0</v>
      </c>
      <c r="T367">
        <f t="shared" si="92"/>
        <v>0</v>
      </c>
      <c r="U367">
        <f t="shared" si="93"/>
        <v>1</v>
      </c>
      <c r="V367">
        <f t="shared" si="94"/>
        <v>1</v>
      </c>
      <c r="W367">
        <f t="shared" si="95"/>
        <v>0</v>
      </c>
      <c r="X367">
        <f t="shared" si="96"/>
        <v>0</v>
      </c>
      <c r="Y367">
        <f t="shared" si="97"/>
        <v>0</v>
      </c>
      <c r="Z367">
        <f t="shared" si="98"/>
        <v>0</v>
      </c>
      <c r="AA367">
        <f t="shared" si="99"/>
        <v>0</v>
      </c>
      <c r="AB367">
        <f t="shared" si="100"/>
        <v>1</v>
      </c>
      <c r="AC367">
        <f t="shared" si="101"/>
        <v>0</v>
      </c>
      <c r="AD367">
        <f t="shared" si="102"/>
        <v>0</v>
      </c>
      <c r="AE367">
        <f t="shared" si="103"/>
        <v>0</v>
      </c>
      <c r="AF367"/>
      <c r="AG367"/>
      <c r="AH367">
        <f t="shared" si="104"/>
        <v>3</v>
      </c>
      <c r="AI367">
        <f t="shared" si="105"/>
        <v>3</v>
      </c>
      <c r="AJ367" t="str">
        <f t="shared" si="106"/>
        <v>Correct</v>
      </c>
      <c r="AL367" s="96" t="str">
        <f>IFERROR(VLOOKUP(Table1[[#This Row],[RespondentID]],'All Data'!$A:$CO,87,FALSE),"unknown")</f>
        <v>Woman</v>
      </c>
      <c r="AM367" s="96" t="str">
        <f>IFERROR(VLOOKUP(Table1[[#This Row],[RespondentID]],'All Data'!$A:$CO,88,FALSE),"unknown")</f>
        <v>55-64 years</v>
      </c>
      <c r="AN367" s="96" t="str">
        <f>IFERROR(VLOOKUP(Table1[[#This Row],[RespondentID]],'All Data'!$A:$CO,89,FALSE),"unknown")</f>
        <v>Queens</v>
      </c>
      <c r="AO367" s="96">
        <f>IFERROR(VLOOKUP(Table1[[#This Row],[RespondentID]],'All Data'!$A:$CO,90,FALSE),"unknown")</f>
        <v>0</v>
      </c>
      <c r="AP367" s="96" t="str">
        <f>IFERROR(VLOOKUP(Table1[[#This Row],[RespondentID]],'All Data'!$A:$CO,91,FALSE),"unknown")</f>
        <v>White</v>
      </c>
      <c r="AQ367" s="96" t="str">
        <f>IFERROR(VLOOKUP(Table1[[#This Row],[RespondentID]],'All Data'!$A:$CO,92,FALSE),"unknown")</f>
        <v>Not Hispanic or Latino</v>
      </c>
      <c r="AR367" s="96" t="str">
        <f>IFERROR(VLOOKUP(Table1[[#This Row],[RespondentID]],'All Data'!$A:$CO,93,FALSE),"unknown")</f>
        <v>English</v>
      </c>
      <c r="AS367" s="96" t="str">
        <f>IFERROR(VLOOKUP(Table1[[#This Row],[RespondentID]],'All Data'!$A:$CW,94,FALSE),"unknown")</f>
        <v>$75,000 to $125,000</v>
      </c>
      <c r="AT367" s="96" t="str">
        <f>IFERROR(VLOOKUP(Table1[[#This Row],[RespondentID]],'All Data'!$A:$CW,95,FALSE),"unknown")</f>
        <v>College graduate</v>
      </c>
      <c r="AU367" s="96" t="str">
        <f>IFERROR(VLOOKUP(Table1[[#This Row],[RespondentID]],'All Data'!$A:$CW,96,FALSE),"unknown")</f>
        <v>Retired</v>
      </c>
      <c r="AV367" s="96" t="str">
        <f>IFERROR(VLOOKUP(Table1[[#This Row],[RespondentID]],'All Data'!$A:$CW,97,FALSE),"unknown")</f>
        <v>Yes</v>
      </c>
      <c r="AW367" s="96" t="str">
        <f>IFERROR(VLOOKUP(Table1[[#This Row],[RespondentID]],'All Data'!$A:$CW,98,FALSE),"unknown")</f>
        <v>Private/Commercial</v>
      </c>
      <c r="AX367" s="96" t="str">
        <f>IFERROR(VLOOKUP(Table1[[#This Row],[RespondentID]],'All Data'!$A:$CW,99,FALSE),"unknown")</f>
        <v>Yes</v>
      </c>
    </row>
    <row r="368" spans="1:50">
      <c r="A368">
        <v>18038097067</v>
      </c>
      <c r="J368" t="s">
        <v>24</v>
      </c>
      <c r="K368" t="s">
        <v>25</v>
      </c>
      <c r="N368" t="s">
        <v>28</v>
      </c>
      <c r="P368">
        <f t="shared" si="90"/>
        <v>3</v>
      </c>
      <c r="Q368">
        <f t="shared" si="91"/>
        <v>1</v>
      </c>
      <c r="R368"/>
      <c r="S368">
        <f t="shared" si="107"/>
        <v>0</v>
      </c>
      <c r="T368">
        <f t="shared" si="92"/>
        <v>0</v>
      </c>
      <c r="U368">
        <f t="shared" si="93"/>
        <v>0</v>
      </c>
      <c r="V368">
        <f t="shared" si="94"/>
        <v>0</v>
      </c>
      <c r="W368">
        <f t="shared" si="95"/>
        <v>0</v>
      </c>
      <c r="X368">
        <f t="shared" si="96"/>
        <v>0</v>
      </c>
      <c r="Y368">
        <f t="shared" si="97"/>
        <v>0</v>
      </c>
      <c r="Z368">
        <f t="shared" si="98"/>
        <v>0</v>
      </c>
      <c r="AA368">
        <f t="shared" si="99"/>
        <v>1</v>
      </c>
      <c r="AB368">
        <f t="shared" si="100"/>
        <v>1</v>
      </c>
      <c r="AC368">
        <f t="shared" si="101"/>
        <v>0</v>
      </c>
      <c r="AD368">
        <f t="shared" si="102"/>
        <v>0</v>
      </c>
      <c r="AE368">
        <f t="shared" si="103"/>
        <v>1</v>
      </c>
      <c r="AF368"/>
      <c r="AG368"/>
      <c r="AH368">
        <f t="shared" si="104"/>
        <v>3</v>
      </c>
      <c r="AI368">
        <f t="shared" si="105"/>
        <v>3</v>
      </c>
      <c r="AJ368" t="str">
        <f t="shared" si="106"/>
        <v>Correct</v>
      </c>
      <c r="AL368" s="96" t="str">
        <f>IFERROR(VLOOKUP(Table1[[#This Row],[RespondentID]],'All Data'!$A:$CO,87,FALSE),"unknown")</f>
        <v>Man</v>
      </c>
      <c r="AM368" s="96" t="str">
        <f>IFERROR(VLOOKUP(Table1[[#This Row],[RespondentID]],'All Data'!$A:$CO,88,FALSE),"unknown")</f>
        <v>45-54 years</v>
      </c>
      <c r="AN368" s="96" t="str">
        <f>IFERROR(VLOOKUP(Table1[[#This Row],[RespondentID]],'All Data'!$A:$CO,89,FALSE),"unknown")</f>
        <v>Suffolk</v>
      </c>
      <c r="AO368" s="96" t="str">
        <f>IFERROR(VLOOKUP(Table1[[#This Row],[RespondentID]],'All Data'!$A:$CO,90,FALSE),"unknown")</f>
        <v>Bohemia, 11716</v>
      </c>
      <c r="AP368" s="96" t="str">
        <f>IFERROR(VLOOKUP(Table1[[#This Row],[RespondentID]],'All Data'!$A:$CO,91,FALSE),"unknown")</f>
        <v>White</v>
      </c>
      <c r="AQ368" s="96" t="str">
        <f>IFERROR(VLOOKUP(Table1[[#This Row],[RespondentID]],'All Data'!$A:$CO,92,FALSE),"unknown")</f>
        <v>Not Hispanic or Latino</v>
      </c>
      <c r="AR368" s="96">
        <f>IFERROR(VLOOKUP(Table1[[#This Row],[RespondentID]],'All Data'!$A:$CO,93,FALSE),"unknown")</f>
        <v>0</v>
      </c>
      <c r="AS368" s="96" t="str">
        <f>IFERROR(VLOOKUP(Table1[[#This Row],[RespondentID]],'All Data'!$A:$CW,94,FALSE),"unknown")</f>
        <v>Over $125,000</v>
      </c>
      <c r="AT368" s="96" t="str">
        <f>IFERROR(VLOOKUP(Table1[[#This Row],[RespondentID]],'All Data'!$A:$CW,95,FALSE),"unknown")</f>
        <v>Graduate school</v>
      </c>
      <c r="AU368" s="96" t="str">
        <f>IFERROR(VLOOKUP(Table1[[#This Row],[RespondentID]],'All Data'!$A:$CW,96,FALSE),"unknown")</f>
        <v>Employed for wages</v>
      </c>
      <c r="AV368" s="96">
        <f>IFERROR(VLOOKUP(Table1[[#This Row],[RespondentID]],'All Data'!$A:$CW,97,FALSE),"unknown")</f>
        <v>0</v>
      </c>
      <c r="AW368" s="96" t="str">
        <f>IFERROR(VLOOKUP(Table1[[#This Row],[RespondentID]],'All Data'!$A:$CW,98,FALSE),"unknown")</f>
        <v>Private/Commercial</v>
      </c>
      <c r="AX368" s="96" t="str">
        <f>IFERROR(VLOOKUP(Table1[[#This Row],[RespondentID]],'All Data'!$A:$CW,99,FALSE),"unknown")</f>
        <v>Yes</v>
      </c>
    </row>
    <row r="369" spans="1:50">
      <c r="A369">
        <v>18038096764</v>
      </c>
      <c r="B369" t="s">
        <v>16</v>
      </c>
      <c r="K369" t="s">
        <v>25</v>
      </c>
      <c r="L369" t="s">
        <v>26</v>
      </c>
      <c r="P369">
        <f t="shared" si="90"/>
        <v>3</v>
      </c>
      <c r="Q369">
        <f t="shared" si="91"/>
        <v>1</v>
      </c>
      <c r="R369"/>
      <c r="S369">
        <f t="shared" si="107"/>
        <v>1</v>
      </c>
      <c r="T369">
        <f t="shared" si="92"/>
        <v>0</v>
      </c>
      <c r="U369">
        <f t="shared" si="93"/>
        <v>0</v>
      </c>
      <c r="V369">
        <f t="shared" si="94"/>
        <v>0</v>
      </c>
      <c r="W369">
        <f t="shared" si="95"/>
        <v>0</v>
      </c>
      <c r="X369">
        <f t="shared" si="96"/>
        <v>0</v>
      </c>
      <c r="Y369">
        <f t="shared" si="97"/>
        <v>0</v>
      </c>
      <c r="Z369">
        <f t="shared" si="98"/>
        <v>0</v>
      </c>
      <c r="AA369">
        <f t="shared" si="99"/>
        <v>0</v>
      </c>
      <c r="AB369">
        <f t="shared" si="100"/>
        <v>1</v>
      </c>
      <c r="AC369">
        <f t="shared" si="101"/>
        <v>1</v>
      </c>
      <c r="AD369">
        <f t="shared" si="102"/>
        <v>0</v>
      </c>
      <c r="AE369">
        <f t="shared" si="103"/>
        <v>0</v>
      </c>
      <c r="AF369"/>
      <c r="AG369"/>
      <c r="AH369">
        <f t="shared" si="104"/>
        <v>3</v>
      </c>
      <c r="AI369">
        <f t="shared" si="105"/>
        <v>3</v>
      </c>
      <c r="AJ369" t="str">
        <f t="shared" si="106"/>
        <v>Correct</v>
      </c>
      <c r="AL369" s="96" t="str">
        <f>IFERROR(VLOOKUP(Table1[[#This Row],[RespondentID]],'All Data'!$A:$CO,87,FALSE),"unknown")</f>
        <v>Woman</v>
      </c>
      <c r="AM369" s="96" t="str">
        <f>IFERROR(VLOOKUP(Table1[[#This Row],[RespondentID]],'All Data'!$A:$CO,88,FALSE),"unknown")</f>
        <v>18-24 years</v>
      </c>
      <c r="AN369" s="96" t="str">
        <f>IFERROR(VLOOKUP(Table1[[#This Row],[RespondentID]],'All Data'!$A:$CO,89,FALSE),"unknown")</f>
        <v>Suffolk</v>
      </c>
      <c r="AO369" s="96" t="str">
        <f>IFERROR(VLOOKUP(Table1[[#This Row],[RespondentID]],'All Data'!$A:$CO,90,FALSE),"unknown")</f>
        <v>Smithtown, 11787</v>
      </c>
      <c r="AP369" s="96" t="str">
        <f>IFERROR(VLOOKUP(Table1[[#This Row],[RespondentID]],'All Data'!$A:$CO,91,FALSE),"unknown")</f>
        <v>Two or more races</v>
      </c>
      <c r="AQ369" s="96" t="str">
        <f>IFERROR(VLOOKUP(Table1[[#This Row],[RespondentID]],'All Data'!$A:$CO,92,FALSE),"unknown")</f>
        <v>Hispanic or Latino</v>
      </c>
      <c r="AR369" s="96" t="str">
        <f>IFERROR(VLOOKUP(Table1[[#This Row],[RespondentID]],'All Data'!$A:$CO,93,FALSE),"unknown")</f>
        <v>English</v>
      </c>
      <c r="AS369" s="96" t="str">
        <f>IFERROR(VLOOKUP(Table1[[#This Row],[RespondentID]],'All Data'!$A:$CW,94,FALSE),"unknown")</f>
        <v>Over $125,000</v>
      </c>
      <c r="AT369" s="96" t="str">
        <f>IFERROR(VLOOKUP(Table1[[#This Row],[RespondentID]],'All Data'!$A:$CW,95,FALSE),"unknown")</f>
        <v>Some high school</v>
      </c>
      <c r="AU369" s="96" t="str">
        <f>IFERROR(VLOOKUP(Table1[[#This Row],[RespondentID]],'All Data'!$A:$CW,96,FALSE),"unknown")</f>
        <v>Employed for wages</v>
      </c>
      <c r="AV369" s="96" t="str">
        <f>IFERROR(VLOOKUP(Table1[[#This Row],[RespondentID]],'All Data'!$A:$CW,97,FALSE),"unknown")</f>
        <v>Yes</v>
      </c>
      <c r="AW369" s="96" t="str">
        <f>IFERROR(VLOOKUP(Table1[[#This Row],[RespondentID]],'All Data'!$A:$CW,98,FALSE),"unknown")</f>
        <v>Private/Commercial</v>
      </c>
      <c r="AX369" s="96" t="str">
        <f>IFERROR(VLOOKUP(Table1[[#This Row],[RespondentID]],'All Data'!$A:$CW,99,FALSE),"unknown")</f>
        <v>Yes</v>
      </c>
    </row>
    <row r="370" spans="1:50">
      <c r="A370">
        <v>18038096609</v>
      </c>
      <c r="E370" t="s">
        <v>19</v>
      </c>
      <c r="L370" t="s">
        <v>26</v>
      </c>
      <c r="M370" t="s">
        <v>27</v>
      </c>
      <c r="P370">
        <f t="shared" si="90"/>
        <v>3</v>
      </c>
      <c r="Q370">
        <f t="shared" si="91"/>
        <v>1</v>
      </c>
      <c r="R370"/>
      <c r="S370">
        <f t="shared" si="107"/>
        <v>0</v>
      </c>
      <c r="T370">
        <f t="shared" si="92"/>
        <v>0</v>
      </c>
      <c r="U370">
        <f t="shared" si="93"/>
        <v>0</v>
      </c>
      <c r="V370">
        <f t="shared" si="94"/>
        <v>1</v>
      </c>
      <c r="W370">
        <f t="shared" si="95"/>
        <v>0</v>
      </c>
      <c r="X370">
        <f t="shared" si="96"/>
        <v>0</v>
      </c>
      <c r="Y370">
        <f t="shared" si="97"/>
        <v>0</v>
      </c>
      <c r="Z370">
        <f t="shared" si="98"/>
        <v>0</v>
      </c>
      <c r="AA370">
        <f t="shared" si="99"/>
        <v>0</v>
      </c>
      <c r="AB370">
        <f t="shared" si="100"/>
        <v>0</v>
      </c>
      <c r="AC370">
        <f t="shared" si="101"/>
        <v>1</v>
      </c>
      <c r="AD370">
        <f t="shared" si="102"/>
        <v>1</v>
      </c>
      <c r="AE370">
        <f t="shared" si="103"/>
        <v>0</v>
      </c>
      <c r="AF370"/>
      <c r="AG370"/>
      <c r="AH370">
        <f t="shared" si="104"/>
        <v>3</v>
      </c>
      <c r="AI370">
        <f t="shared" si="105"/>
        <v>3</v>
      </c>
      <c r="AJ370" t="str">
        <f t="shared" si="106"/>
        <v>Correct</v>
      </c>
      <c r="AL370" s="96" t="str">
        <f>IFERROR(VLOOKUP(Table1[[#This Row],[RespondentID]],'All Data'!$A:$CO,87,FALSE),"unknown")</f>
        <v>Man</v>
      </c>
      <c r="AM370" s="96" t="str">
        <f>IFERROR(VLOOKUP(Table1[[#This Row],[RespondentID]],'All Data'!$A:$CO,88,FALSE),"unknown")</f>
        <v>25-34 years</v>
      </c>
      <c r="AN370" s="96">
        <f>IFERROR(VLOOKUP(Table1[[#This Row],[RespondentID]],'All Data'!$A:$CO,89,FALSE),"unknown")</f>
        <v>0</v>
      </c>
      <c r="AO370" s="96">
        <f>IFERROR(VLOOKUP(Table1[[#This Row],[RespondentID]],'All Data'!$A:$CO,90,FALSE),"unknown")</f>
        <v>0</v>
      </c>
      <c r="AP370" s="96">
        <f>IFERROR(VLOOKUP(Table1[[#This Row],[RespondentID]],'All Data'!$A:$CO,91,FALSE),"unknown")</f>
        <v>0</v>
      </c>
      <c r="AQ370" s="96">
        <f>IFERROR(VLOOKUP(Table1[[#This Row],[RespondentID]],'All Data'!$A:$CO,92,FALSE),"unknown")</f>
        <v>0</v>
      </c>
      <c r="AR370" s="96">
        <f>IFERROR(VLOOKUP(Table1[[#This Row],[RespondentID]],'All Data'!$A:$CO,93,FALSE),"unknown")</f>
        <v>0</v>
      </c>
      <c r="AS370" s="96">
        <f>IFERROR(VLOOKUP(Table1[[#This Row],[RespondentID]],'All Data'!$A:$CW,94,FALSE),"unknown")</f>
        <v>0</v>
      </c>
      <c r="AT370" s="96">
        <f>IFERROR(VLOOKUP(Table1[[#This Row],[RespondentID]],'All Data'!$A:$CW,95,FALSE),"unknown")</f>
        <v>0</v>
      </c>
      <c r="AU370" s="96">
        <f>IFERROR(VLOOKUP(Table1[[#This Row],[RespondentID]],'All Data'!$A:$CW,96,FALSE),"unknown")</f>
        <v>0</v>
      </c>
      <c r="AV370" s="96">
        <f>IFERROR(VLOOKUP(Table1[[#This Row],[RespondentID]],'All Data'!$A:$CW,97,FALSE),"unknown")</f>
        <v>0</v>
      </c>
      <c r="AW370" s="96">
        <f>IFERROR(VLOOKUP(Table1[[#This Row],[RespondentID]],'All Data'!$A:$CW,98,FALSE),"unknown")</f>
        <v>0</v>
      </c>
      <c r="AX370" s="96">
        <f>IFERROR(VLOOKUP(Table1[[#This Row],[RespondentID]],'All Data'!$A:$CW,99,FALSE),"unknown")</f>
        <v>0</v>
      </c>
    </row>
    <row r="371" spans="1:50">
      <c r="A371">
        <v>18037865850</v>
      </c>
      <c r="C371" t="s">
        <v>17</v>
      </c>
      <c r="J371" t="s">
        <v>24</v>
      </c>
      <c r="K371" t="s">
        <v>25</v>
      </c>
      <c r="N371" t="s">
        <v>28</v>
      </c>
      <c r="P371">
        <f t="shared" si="90"/>
        <v>4</v>
      </c>
      <c r="Q371">
        <f t="shared" si="91"/>
        <v>0.75</v>
      </c>
      <c r="R371"/>
      <c r="S371">
        <f t="shared" si="107"/>
        <v>0</v>
      </c>
      <c r="T371">
        <f t="shared" si="92"/>
        <v>0.75</v>
      </c>
      <c r="U371">
        <f t="shared" si="93"/>
        <v>0</v>
      </c>
      <c r="V371">
        <f t="shared" si="94"/>
        <v>0</v>
      </c>
      <c r="W371">
        <f t="shared" si="95"/>
        <v>0</v>
      </c>
      <c r="X371">
        <f t="shared" si="96"/>
        <v>0</v>
      </c>
      <c r="Y371">
        <f t="shared" si="97"/>
        <v>0</v>
      </c>
      <c r="Z371">
        <f t="shared" si="98"/>
        <v>0</v>
      </c>
      <c r="AA371">
        <f t="shared" si="99"/>
        <v>0.75</v>
      </c>
      <c r="AB371">
        <f t="shared" si="100"/>
        <v>0.75</v>
      </c>
      <c r="AC371">
        <f t="shared" si="101"/>
        <v>0</v>
      </c>
      <c r="AD371">
        <f t="shared" si="102"/>
        <v>0</v>
      </c>
      <c r="AE371">
        <f t="shared" si="103"/>
        <v>0.75</v>
      </c>
      <c r="AF371"/>
      <c r="AG371"/>
      <c r="AH371">
        <f t="shared" si="104"/>
        <v>3</v>
      </c>
      <c r="AI371">
        <f t="shared" si="105"/>
        <v>4</v>
      </c>
      <c r="AJ371" t="str">
        <f t="shared" si="106"/>
        <v>Correct</v>
      </c>
      <c r="AL371" s="96" t="str">
        <f>IFERROR(VLOOKUP(Table1[[#This Row],[RespondentID]],'All Data'!$A:$CO,87,FALSE),"unknown")</f>
        <v>Man</v>
      </c>
      <c r="AM371" s="96" t="str">
        <f>IFERROR(VLOOKUP(Table1[[#This Row],[RespondentID]],'All Data'!$A:$CO,88,FALSE),"unknown")</f>
        <v>55-64 years</v>
      </c>
      <c r="AN371" s="96" t="str">
        <f>IFERROR(VLOOKUP(Table1[[#This Row],[RespondentID]],'All Data'!$A:$CO,89,FALSE),"unknown")</f>
        <v>Suffolk</v>
      </c>
      <c r="AO371" s="96" t="str">
        <f>IFERROR(VLOOKUP(Table1[[#This Row],[RespondentID]],'All Data'!$A:$CO,90,FALSE),"unknown")</f>
        <v>Port Jefferson Station, 11776</v>
      </c>
      <c r="AP371" s="96" t="str">
        <f>IFERROR(VLOOKUP(Table1[[#This Row],[RespondentID]],'All Data'!$A:$CO,91,FALSE),"unknown")</f>
        <v>White</v>
      </c>
      <c r="AQ371" s="96" t="str">
        <f>IFERROR(VLOOKUP(Table1[[#This Row],[RespondentID]],'All Data'!$A:$CO,92,FALSE),"unknown")</f>
        <v>Not Hispanic or Latino</v>
      </c>
      <c r="AR371" s="96" t="str">
        <f>IFERROR(VLOOKUP(Table1[[#This Row],[RespondentID]],'All Data'!$A:$CO,93,FALSE),"unknown")</f>
        <v>English</v>
      </c>
      <c r="AS371" s="96" t="str">
        <f>IFERROR(VLOOKUP(Table1[[#This Row],[RespondentID]],'All Data'!$A:$CW,94,FALSE),"unknown")</f>
        <v>$0-$19,999</v>
      </c>
      <c r="AT371" s="96" t="str">
        <f>IFERROR(VLOOKUP(Table1[[#This Row],[RespondentID]],'All Data'!$A:$CW,95,FALSE),"unknown")</f>
        <v>Graduate school</v>
      </c>
      <c r="AU371" s="96" t="str">
        <f>IFERROR(VLOOKUP(Table1[[#This Row],[RespondentID]],'All Data'!$A:$CW,96,FALSE),"unknown")</f>
        <v>Out of work, but not currently looking</v>
      </c>
      <c r="AV371" s="96" t="str">
        <f>IFERROR(VLOOKUP(Table1[[#This Row],[RespondentID]],'All Data'!$A:$CW,97,FALSE),"unknown")</f>
        <v>Yes</v>
      </c>
      <c r="AW371" s="96" t="str">
        <f>IFERROR(VLOOKUP(Table1[[#This Row],[RespondentID]],'All Data'!$A:$CW,98,FALSE),"unknown")</f>
        <v>Medicaid</v>
      </c>
      <c r="AX371" s="96">
        <f>IFERROR(VLOOKUP(Table1[[#This Row],[RespondentID]],'All Data'!$A:$CW,99,FALSE),"unknown")</f>
        <v>0</v>
      </c>
    </row>
    <row r="372" spans="1:50">
      <c r="A372">
        <v>18037865699</v>
      </c>
      <c r="D372" t="s">
        <v>18</v>
      </c>
      <c r="E372" t="s">
        <v>19</v>
      </c>
      <c r="J372" t="s">
        <v>24</v>
      </c>
      <c r="P372">
        <f t="shared" si="90"/>
        <v>3</v>
      </c>
      <c r="Q372">
        <f t="shared" si="91"/>
        <v>1</v>
      </c>
      <c r="R372"/>
      <c r="S372">
        <f t="shared" si="107"/>
        <v>0</v>
      </c>
      <c r="T372">
        <f t="shared" si="92"/>
        <v>0</v>
      </c>
      <c r="U372">
        <f t="shared" si="93"/>
        <v>1</v>
      </c>
      <c r="V372">
        <f t="shared" si="94"/>
        <v>1</v>
      </c>
      <c r="W372">
        <f t="shared" si="95"/>
        <v>0</v>
      </c>
      <c r="X372">
        <f t="shared" si="96"/>
        <v>0</v>
      </c>
      <c r="Y372">
        <f t="shared" si="97"/>
        <v>0</v>
      </c>
      <c r="Z372">
        <f t="shared" si="98"/>
        <v>0</v>
      </c>
      <c r="AA372">
        <f t="shared" si="99"/>
        <v>1</v>
      </c>
      <c r="AB372">
        <f t="shared" si="100"/>
        <v>0</v>
      </c>
      <c r="AC372">
        <f t="shared" si="101"/>
        <v>0</v>
      </c>
      <c r="AD372">
        <f t="shared" si="102"/>
        <v>0</v>
      </c>
      <c r="AE372">
        <f t="shared" si="103"/>
        <v>0</v>
      </c>
      <c r="AF372"/>
      <c r="AG372"/>
      <c r="AH372">
        <f t="shared" si="104"/>
        <v>3</v>
      </c>
      <c r="AI372">
        <f t="shared" si="105"/>
        <v>3</v>
      </c>
      <c r="AJ372" t="str">
        <f t="shared" si="106"/>
        <v>Correct</v>
      </c>
      <c r="AL372" s="96" t="str">
        <f>IFERROR(VLOOKUP(Table1[[#This Row],[RespondentID]],'All Data'!$A:$CO,87,FALSE),"unknown")</f>
        <v>Woman</v>
      </c>
      <c r="AM372" s="96" t="str">
        <f>IFERROR(VLOOKUP(Table1[[#This Row],[RespondentID]],'All Data'!$A:$CO,88,FALSE),"unknown")</f>
        <v>65+ years</v>
      </c>
      <c r="AN372" s="96" t="str">
        <f>IFERROR(VLOOKUP(Table1[[#This Row],[RespondentID]],'All Data'!$A:$CO,89,FALSE),"unknown")</f>
        <v>Suffolk</v>
      </c>
      <c r="AO372" s="96" t="str">
        <f>IFERROR(VLOOKUP(Table1[[#This Row],[RespondentID]],'All Data'!$A:$CO,90,FALSE),"unknown")</f>
        <v>Coram, 11727</v>
      </c>
      <c r="AP372" s="96" t="str">
        <f>IFERROR(VLOOKUP(Table1[[#This Row],[RespondentID]],'All Data'!$A:$CO,91,FALSE),"unknown")</f>
        <v>White</v>
      </c>
      <c r="AQ372" s="96" t="str">
        <f>IFERROR(VLOOKUP(Table1[[#This Row],[RespondentID]],'All Data'!$A:$CO,92,FALSE),"unknown")</f>
        <v>Not Hispanic or Latino</v>
      </c>
      <c r="AR372" s="96" t="str">
        <f>IFERROR(VLOOKUP(Table1[[#This Row],[RespondentID]],'All Data'!$A:$CO,93,FALSE),"unknown")</f>
        <v>English</v>
      </c>
      <c r="AS372" s="96" t="str">
        <f>IFERROR(VLOOKUP(Table1[[#This Row],[RespondentID]],'All Data'!$A:$CW,94,FALSE),"unknown")</f>
        <v>$75,000 to $125,000</v>
      </c>
      <c r="AT372" s="96" t="str">
        <f>IFERROR(VLOOKUP(Table1[[#This Row],[RespondentID]],'All Data'!$A:$CW,95,FALSE),"unknown")</f>
        <v>College graduate</v>
      </c>
      <c r="AU372" s="96" t="str">
        <f>IFERROR(VLOOKUP(Table1[[#This Row],[RespondentID]],'All Data'!$A:$CW,96,FALSE),"unknown")</f>
        <v>Retired</v>
      </c>
      <c r="AV372" s="96" t="str">
        <f>IFERROR(VLOOKUP(Table1[[#This Row],[RespondentID]],'All Data'!$A:$CW,97,FALSE),"unknown")</f>
        <v>Yes</v>
      </c>
      <c r="AW372" s="96" t="str">
        <f>IFERROR(VLOOKUP(Table1[[#This Row],[RespondentID]],'All Data'!$A:$CW,98,FALSE),"unknown")</f>
        <v>Medicare, Private/Commercial</v>
      </c>
      <c r="AX372" s="96">
        <f>IFERROR(VLOOKUP(Table1[[#This Row],[RespondentID]],'All Data'!$A:$CW,99,FALSE),"unknown")</f>
        <v>0</v>
      </c>
    </row>
    <row r="373" spans="1:50">
      <c r="A373">
        <v>18037865552</v>
      </c>
      <c r="O373" t="s">
        <v>417</v>
      </c>
      <c r="P373">
        <f t="shared" si="90"/>
        <v>0</v>
      </c>
      <c r="Q373" t="e">
        <f t="shared" si="91"/>
        <v>#DIV/0!</v>
      </c>
      <c r="R373"/>
      <c r="S373">
        <f t="shared" si="107"/>
        <v>0</v>
      </c>
      <c r="T373">
        <f t="shared" si="92"/>
        <v>0</v>
      </c>
      <c r="U373">
        <f t="shared" si="93"/>
        <v>0</v>
      </c>
      <c r="V373">
        <f t="shared" si="94"/>
        <v>0</v>
      </c>
      <c r="W373">
        <f t="shared" si="95"/>
        <v>0</v>
      </c>
      <c r="X373">
        <f t="shared" si="96"/>
        <v>0</v>
      </c>
      <c r="Y373">
        <f t="shared" si="97"/>
        <v>0</v>
      </c>
      <c r="Z373">
        <f t="shared" si="98"/>
        <v>0</v>
      </c>
      <c r="AA373">
        <f t="shared" si="99"/>
        <v>0</v>
      </c>
      <c r="AB373">
        <f t="shared" si="100"/>
        <v>0</v>
      </c>
      <c r="AC373">
        <f t="shared" si="101"/>
        <v>0</v>
      </c>
      <c r="AD373">
        <f t="shared" si="102"/>
        <v>0</v>
      </c>
      <c r="AE373">
        <f t="shared" si="103"/>
        <v>0</v>
      </c>
      <c r="AF373"/>
      <c r="AG373"/>
      <c r="AH373">
        <f t="shared" si="104"/>
        <v>0</v>
      </c>
      <c r="AI373">
        <f t="shared" si="105"/>
        <v>0</v>
      </c>
      <c r="AJ373" t="str">
        <f t="shared" si="106"/>
        <v>Correct</v>
      </c>
      <c r="AL373" s="96" t="str">
        <f>IFERROR(VLOOKUP(Table1[[#This Row],[RespondentID]],'All Data'!$A:$CO,87,FALSE),"unknown")</f>
        <v>Man</v>
      </c>
      <c r="AM373" s="96" t="str">
        <f>IFERROR(VLOOKUP(Table1[[#This Row],[RespondentID]],'All Data'!$A:$CO,88,FALSE),"unknown")</f>
        <v>65+ years</v>
      </c>
      <c r="AN373" s="96" t="str">
        <f>IFERROR(VLOOKUP(Table1[[#This Row],[RespondentID]],'All Data'!$A:$CO,89,FALSE),"unknown")</f>
        <v>Suffolk</v>
      </c>
      <c r="AO373" s="96" t="str">
        <f>IFERROR(VLOOKUP(Table1[[#This Row],[RespondentID]],'All Data'!$A:$CO,90,FALSE),"unknown")</f>
        <v>Coram, 11727</v>
      </c>
      <c r="AP373" s="96" t="str">
        <f>IFERROR(VLOOKUP(Table1[[#This Row],[RespondentID]],'All Data'!$A:$CO,91,FALSE),"unknown")</f>
        <v>White</v>
      </c>
      <c r="AQ373" s="96" t="str">
        <f>IFERROR(VLOOKUP(Table1[[#This Row],[RespondentID]],'All Data'!$A:$CO,92,FALSE),"unknown")</f>
        <v>Not Hispanic or Latino</v>
      </c>
      <c r="AR373" s="96" t="str">
        <f>IFERROR(VLOOKUP(Table1[[#This Row],[RespondentID]],'All Data'!$A:$CO,93,FALSE),"unknown")</f>
        <v>English</v>
      </c>
      <c r="AS373" s="96" t="str">
        <f>IFERROR(VLOOKUP(Table1[[#This Row],[RespondentID]],'All Data'!$A:$CW,94,FALSE),"unknown")</f>
        <v>$50,000 to $74,999</v>
      </c>
      <c r="AT373" s="96" t="str">
        <f>IFERROR(VLOOKUP(Table1[[#This Row],[RespondentID]],'All Data'!$A:$CW,95,FALSE),"unknown")</f>
        <v>Graduate school</v>
      </c>
      <c r="AU373" s="96" t="str">
        <f>IFERROR(VLOOKUP(Table1[[#This Row],[RespondentID]],'All Data'!$A:$CW,96,FALSE),"unknown")</f>
        <v>Retired</v>
      </c>
      <c r="AV373" s="96" t="str">
        <f>IFERROR(VLOOKUP(Table1[[#This Row],[RespondentID]],'All Data'!$A:$CW,97,FALSE),"unknown")</f>
        <v>Yes</v>
      </c>
      <c r="AW373" s="96" t="str">
        <f>IFERROR(VLOOKUP(Table1[[#This Row],[RespondentID]],'All Data'!$A:$CW,98,FALSE),"unknown")</f>
        <v>Medicare</v>
      </c>
      <c r="AX373" s="96">
        <f>IFERROR(VLOOKUP(Table1[[#This Row],[RespondentID]],'All Data'!$A:$CW,99,FALSE),"unknown")</f>
        <v>0</v>
      </c>
    </row>
    <row r="374" spans="1:50">
      <c r="A374">
        <v>18037865360</v>
      </c>
      <c r="K374" t="s">
        <v>25</v>
      </c>
      <c r="L374" t="s">
        <v>26</v>
      </c>
      <c r="P374">
        <f t="shared" si="90"/>
        <v>2</v>
      </c>
      <c r="Q374">
        <f t="shared" si="91"/>
        <v>1.5</v>
      </c>
      <c r="R374"/>
      <c r="S374">
        <f t="shared" si="107"/>
        <v>0</v>
      </c>
      <c r="T374">
        <f t="shared" si="92"/>
        <v>0</v>
      </c>
      <c r="U374">
        <f t="shared" si="93"/>
        <v>0</v>
      </c>
      <c r="V374">
        <f t="shared" si="94"/>
        <v>0</v>
      </c>
      <c r="W374">
        <f t="shared" si="95"/>
        <v>0</v>
      </c>
      <c r="X374">
        <f t="shared" si="96"/>
        <v>0</v>
      </c>
      <c r="Y374">
        <f t="shared" si="97"/>
        <v>0</v>
      </c>
      <c r="Z374">
        <f t="shared" si="98"/>
        <v>0</v>
      </c>
      <c r="AA374">
        <f t="shared" si="99"/>
        <v>0</v>
      </c>
      <c r="AB374">
        <f t="shared" si="100"/>
        <v>1</v>
      </c>
      <c r="AC374">
        <f t="shared" si="101"/>
        <v>1</v>
      </c>
      <c r="AD374">
        <f t="shared" si="102"/>
        <v>0</v>
      </c>
      <c r="AE374">
        <f t="shared" si="103"/>
        <v>0</v>
      </c>
      <c r="AF374"/>
      <c r="AG374"/>
      <c r="AH374">
        <f t="shared" si="104"/>
        <v>2</v>
      </c>
      <c r="AI374">
        <f t="shared" si="105"/>
        <v>2</v>
      </c>
      <c r="AJ374" t="str">
        <f t="shared" si="106"/>
        <v>Correct</v>
      </c>
      <c r="AL374" s="96" t="str">
        <f>IFERROR(VLOOKUP(Table1[[#This Row],[RespondentID]],'All Data'!$A:$CO,87,FALSE),"unknown")</f>
        <v>Woman</v>
      </c>
      <c r="AM374" s="96" t="str">
        <f>IFERROR(VLOOKUP(Table1[[#This Row],[RespondentID]],'All Data'!$A:$CO,88,FALSE),"unknown")</f>
        <v>65+ years</v>
      </c>
      <c r="AN374" s="96" t="str">
        <f>IFERROR(VLOOKUP(Table1[[#This Row],[RespondentID]],'All Data'!$A:$CO,89,FALSE),"unknown")</f>
        <v>Suffolk</v>
      </c>
      <c r="AO374" s="96" t="str">
        <f>IFERROR(VLOOKUP(Table1[[#This Row],[RespondentID]],'All Data'!$A:$CO,90,FALSE),"unknown")</f>
        <v>Selden, 11784</v>
      </c>
      <c r="AP374" s="96" t="str">
        <f>IFERROR(VLOOKUP(Table1[[#This Row],[RespondentID]],'All Data'!$A:$CO,91,FALSE),"unknown")</f>
        <v>White</v>
      </c>
      <c r="AQ374" s="96">
        <f>IFERROR(VLOOKUP(Table1[[#This Row],[RespondentID]],'All Data'!$A:$CO,92,FALSE),"unknown")</f>
        <v>0</v>
      </c>
      <c r="AR374" s="96" t="str">
        <f>IFERROR(VLOOKUP(Table1[[#This Row],[RespondentID]],'All Data'!$A:$CO,93,FALSE),"unknown")</f>
        <v>English</v>
      </c>
      <c r="AS374" s="96">
        <f>IFERROR(VLOOKUP(Table1[[#This Row],[RespondentID]],'All Data'!$A:$CW,94,FALSE),"unknown")</f>
        <v>0</v>
      </c>
      <c r="AT374" s="96" t="str">
        <f>IFERROR(VLOOKUP(Table1[[#This Row],[RespondentID]],'All Data'!$A:$CW,95,FALSE),"unknown")</f>
        <v>Graduate school</v>
      </c>
      <c r="AU374" s="96" t="str">
        <f>IFERROR(VLOOKUP(Table1[[#This Row],[RespondentID]],'All Data'!$A:$CW,96,FALSE),"unknown")</f>
        <v>Employed for wages</v>
      </c>
      <c r="AV374" s="96" t="str">
        <f>IFERROR(VLOOKUP(Table1[[#This Row],[RespondentID]],'All Data'!$A:$CW,97,FALSE),"unknown")</f>
        <v>Yes</v>
      </c>
      <c r="AW374" s="96" t="str">
        <f>IFERROR(VLOOKUP(Table1[[#This Row],[RespondentID]],'All Data'!$A:$CW,98,FALSE),"unknown")</f>
        <v>Medicare, Private/Commercial</v>
      </c>
      <c r="AX374" s="96">
        <f>IFERROR(VLOOKUP(Table1[[#This Row],[RespondentID]],'All Data'!$A:$CW,99,FALSE),"unknown")</f>
        <v>0</v>
      </c>
    </row>
    <row r="375" spans="1:50">
      <c r="A375">
        <v>18037865214</v>
      </c>
      <c r="B375" t="s">
        <v>16</v>
      </c>
      <c r="C375" t="s">
        <v>17</v>
      </c>
      <c r="H375" t="s">
        <v>22</v>
      </c>
      <c r="K375" t="s">
        <v>25</v>
      </c>
      <c r="L375" t="s">
        <v>26</v>
      </c>
      <c r="N375" t="s">
        <v>28</v>
      </c>
      <c r="P375">
        <f t="shared" si="90"/>
        <v>6</v>
      </c>
      <c r="Q375">
        <f t="shared" si="91"/>
        <v>0.5</v>
      </c>
      <c r="R375"/>
      <c r="S375">
        <f t="shared" si="107"/>
        <v>0.5</v>
      </c>
      <c r="T375">
        <f t="shared" si="92"/>
        <v>0.5</v>
      </c>
      <c r="U375">
        <f t="shared" si="93"/>
        <v>0</v>
      </c>
      <c r="V375">
        <f t="shared" si="94"/>
        <v>0</v>
      </c>
      <c r="W375">
        <f t="shared" si="95"/>
        <v>0</v>
      </c>
      <c r="X375">
        <f t="shared" si="96"/>
        <v>0</v>
      </c>
      <c r="Y375">
        <f t="shared" si="97"/>
        <v>0.5</v>
      </c>
      <c r="Z375">
        <f t="shared" si="98"/>
        <v>0</v>
      </c>
      <c r="AA375">
        <f t="shared" si="99"/>
        <v>0</v>
      </c>
      <c r="AB375">
        <f t="shared" si="100"/>
        <v>0.5</v>
      </c>
      <c r="AC375">
        <f t="shared" si="101"/>
        <v>0.5</v>
      </c>
      <c r="AD375">
        <f t="shared" si="102"/>
        <v>0</v>
      </c>
      <c r="AE375">
        <f t="shared" si="103"/>
        <v>0.5</v>
      </c>
      <c r="AF375"/>
      <c r="AG375"/>
      <c r="AH375">
        <f t="shared" si="104"/>
        <v>3</v>
      </c>
      <c r="AI375">
        <f t="shared" si="105"/>
        <v>6</v>
      </c>
      <c r="AJ375" t="str">
        <f t="shared" si="106"/>
        <v>Correct</v>
      </c>
      <c r="AL375" s="96" t="str">
        <f>IFERROR(VLOOKUP(Table1[[#This Row],[RespondentID]],'All Data'!$A:$CO,87,FALSE),"unknown")</f>
        <v>Woman</v>
      </c>
      <c r="AM375" s="96" t="str">
        <f>IFERROR(VLOOKUP(Table1[[#This Row],[RespondentID]],'All Data'!$A:$CO,88,FALSE),"unknown")</f>
        <v>55-64 years</v>
      </c>
      <c r="AN375" s="96" t="str">
        <f>IFERROR(VLOOKUP(Table1[[#This Row],[RespondentID]],'All Data'!$A:$CO,89,FALSE),"unknown")</f>
        <v>Suffolk</v>
      </c>
      <c r="AO375" s="96" t="str">
        <f>IFERROR(VLOOKUP(Table1[[#This Row],[RespondentID]],'All Data'!$A:$CO,90,FALSE),"unknown")</f>
        <v>Port Jefferson Station, 11776</v>
      </c>
      <c r="AP375" s="96" t="str">
        <f>IFERROR(VLOOKUP(Table1[[#This Row],[RespondentID]],'All Data'!$A:$CO,91,FALSE),"unknown")</f>
        <v>Other (please specify)</v>
      </c>
      <c r="AQ375" s="96" t="str">
        <f>IFERROR(VLOOKUP(Table1[[#This Row],[RespondentID]],'All Data'!$A:$CO,92,FALSE),"unknown")</f>
        <v>Not Hispanic or Latino</v>
      </c>
      <c r="AR375" s="96" t="str">
        <f>IFERROR(VLOOKUP(Table1[[#This Row],[RespondentID]],'All Data'!$A:$CO,93,FALSE),"unknown")</f>
        <v>English, Haitian Creole, French Creole</v>
      </c>
      <c r="AS375" s="96" t="str">
        <f>IFERROR(VLOOKUP(Table1[[#This Row],[RespondentID]],'All Data'!$A:$CW,94,FALSE),"unknown")</f>
        <v>$20,000 to $34,999</v>
      </c>
      <c r="AT375" s="96" t="str">
        <f>IFERROR(VLOOKUP(Table1[[#This Row],[RespondentID]],'All Data'!$A:$CW,95,FALSE),"unknown")</f>
        <v>College graduate</v>
      </c>
      <c r="AU375" s="96" t="str">
        <f>IFERROR(VLOOKUP(Table1[[#This Row],[RespondentID]],'All Data'!$A:$CW,96,FALSE),"unknown")</f>
        <v>Out of work, but not currently looking</v>
      </c>
      <c r="AV375" s="96" t="str">
        <f>IFERROR(VLOOKUP(Table1[[#This Row],[RespondentID]],'All Data'!$A:$CW,97,FALSE),"unknown")</f>
        <v>Yes</v>
      </c>
      <c r="AW375" s="96" t="str">
        <f>IFERROR(VLOOKUP(Table1[[#This Row],[RespondentID]],'All Data'!$A:$CW,98,FALSE),"unknown")</f>
        <v>Medicaid, Medicare</v>
      </c>
      <c r="AX375" s="96">
        <f>IFERROR(VLOOKUP(Table1[[#This Row],[RespondentID]],'All Data'!$A:$CW,99,FALSE),"unknown")</f>
        <v>0</v>
      </c>
    </row>
    <row r="376" spans="1:50">
      <c r="A376">
        <v>18037865053</v>
      </c>
      <c r="B376" t="s">
        <v>16</v>
      </c>
      <c r="I376" t="s">
        <v>23</v>
      </c>
      <c r="J376" t="s">
        <v>24</v>
      </c>
      <c r="K376" t="s">
        <v>25</v>
      </c>
      <c r="L376" t="s">
        <v>26</v>
      </c>
      <c r="N376" t="s">
        <v>28</v>
      </c>
      <c r="P376">
        <f t="shared" si="90"/>
        <v>6</v>
      </c>
      <c r="Q376">
        <f t="shared" si="91"/>
        <v>0.5</v>
      </c>
      <c r="R376"/>
      <c r="S376">
        <f t="shared" si="107"/>
        <v>0.5</v>
      </c>
      <c r="T376">
        <f t="shared" si="92"/>
        <v>0</v>
      </c>
      <c r="U376">
        <f t="shared" si="93"/>
        <v>0</v>
      </c>
      <c r="V376">
        <f t="shared" si="94"/>
        <v>0</v>
      </c>
      <c r="W376">
        <f t="shared" si="95"/>
        <v>0</v>
      </c>
      <c r="X376">
        <f t="shared" si="96"/>
        <v>0</v>
      </c>
      <c r="Y376">
        <f t="shared" si="97"/>
        <v>0</v>
      </c>
      <c r="Z376">
        <f t="shared" si="98"/>
        <v>0.5</v>
      </c>
      <c r="AA376">
        <f t="shared" si="99"/>
        <v>0.5</v>
      </c>
      <c r="AB376">
        <f t="shared" si="100"/>
        <v>0.5</v>
      </c>
      <c r="AC376">
        <f t="shared" si="101"/>
        <v>0.5</v>
      </c>
      <c r="AD376">
        <f t="shared" si="102"/>
        <v>0</v>
      </c>
      <c r="AE376">
        <f t="shared" si="103"/>
        <v>0.5</v>
      </c>
      <c r="AF376"/>
      <c r="AG376"/>
      <c r="AH376">
        <f t="shared" si="104"/>
        <v>3</v>
      </c>
      <c r="AI376">
        <f t="shared" si="105"/>
        <v>6</v>
      </c>
      <c r="AJ376" t="str">
        <f t="shared" si="106"/>
        <v>Correct</v>
      </c>
      <c r="AL376" s="96">
        <f>IFERROR(VLOOKUP(Table1[[#This Row],[RespondentID]],'All Data'!$A:$CO,87,FALSE),"unknown")</f>
        <v>0</v>
      </c>
      <c r="AM376" s="96" t="str">
        <f>IFERROR(VLOOKUP(Table1[[#This Row],[RespondentID]],'All Data'!$A:$CO,88,FALSE),"unknown")</f>
        <v>65+ years</v>
      </c>
      <c r="AN376" s="96" t="str">
        <f>IFERROR(VLOOKUP(Table1[[#This Row],[RespondentID]],'All Data'!$A:$CO,89,FALSE),"unknown")</f>
        <v>Suffolk</v>
      </c>
      <c r="AO376" s="96" t="str">
        <f>IFERROR(VLOOKUP(Table1[[#This Row],[RespondentID]],'All Data'!$A:$CO,90,FALSE),"unknown")</f>
        <v>Port Jefferson Station, 11776</v>
      </c>
      <c r="AP376" s="96" t="str">
        <f>IFERROR(VLOOKUP(Table1[[#This Row],[RespondentID]],'All Data'!$A:$CO,91,FALSE),"unknown")</f>
        <v>White</v>
      </c>
      <c r="AQ376" s="96" t="str">
        <f>IFERROR(VLOOKUP(Table1[[#This Row],[RespondentID]],'All Data'!$A:$CO,92,FALSE),"unknown")</f>
        <v>Not Hispanic or Latino</v>
      </c>
      <c r="AR376" s="96" t="str">
        <f>IFERROR(VLOOKUP(Table1[[#This Row],[RespondentID]],'All Data'!$A:$CO,93,FALSE),"unknown")</f>
        <v>English</v>
      </c>
      <c r="AS376" s="96" t="str">
        <f>IFERROR(VLOOKUP(Table1[[#This Row],[RespondentID]],'All Data'!$A:$CW,94,FALSE),"unknown")</f>
        <v>$0-$19,999</v>
      </c>
      <c r="AT376" s="96" t="str">
        <f>IFERROR(VLOOKUP(Table1[[#This Row],[RespondentID]],'All Data'!$A:$CW,95,FALSE),"unknown")</f>
        <v>Some college</v>
      </c>
      <c r="AU376" s="96" t="str">
        <f>IFERROR(VLOOKUP(Table1[[#This Row],[RespondentID]],'All Data'!$A:$CW,96,FALSE),"unknown")</f>
        <v>Self-employed</v>
      </c>
      <c r="AV376" s="96" t="str">
        <f>IFERROR(VLOOKUP(Table1[[#This Row],[RespondentID]],'All Data'!$A:$CW,97,FALSE),"unknown")</f>
        <v>Yes</v>
      </c>
      <c r="AW376" s="96" t="str">
        <f>IFERROR(VLOOKUP(Table1[[#This Row],[RespondentID]],'All Data'!$A:$CW,98,FALSE),"unknown")</f>
        <v>Private/Commercial</v>
      </c>
      <c r="AX376" s="96">
        <f>IFERROR(VLOOKUP(Table1[[#This Row],[RespondentID]],'All Data'!$A:$CW,99,FALSE),"unknown")</f>
        <v>0</v>
      </c>
    </row>
    <row r="377" spans="1:50">
      <c r="A377">
        <v>18037864914</v>
      </c>
      <c r="E377" t="s">
        <v>19</v>
      </c>
      <c r="P377">
        <f t="shared" si="90"/>
        <v>1</v>
      </c>
      <c r="Q377">
        <f t="shared" si="91"/>
        <v>3</v>
      </c>
      <c r="R377"/>
      <c r="S377">
        <f t="shared" si="107"/>
        <v>0</v>
      </c>
      <c r="T377">
        <f t="shared" si="92"/>
        <v>0</v>
      </c>
      <c r="U377">
        <f t="shared" si="93"/>
        <v>0</v>
      </c>
      <c r="V377">
        <f t="shared" si="94"/>
        <v>1</v>
      </c>
      <c r="W377">
        <f t="shared" si="95"/>
        <v>0</v>
      </c>
      <c r="X377">
        <f t="shared" si="96"/>
        <v>0</v>
      </c>
      <c r="Y377">
        <f t="shared" si="97"/>
        <v>0</v>
      </c>
      <c r="Z377">
        <f t="shared" si="98"/>
        <v>0</v>
      </c>
      <c r="AA377">
        <f t="shared" si="99"/>
        <v>0</v>
      </c>
      <c r="AB377">
        <f t="shared" si="100"/>
        <v>0</v>
      </c>
      <c r="AC377">
        <f t="shared" si="101"/>
        <v>0</v>
      </c>
      <c r="AD377">
        <f t="shared" si="102"/>
        <v>0</v>
      </c>
      <c r="AE377">
        <f t="shared" si="103"/>
        <v>0</v>
      </c>
      <c r="AF377"/>
      <c r="AG377"/>
      <c r="AH377">
        <f t="shared" si="104"/>
        <v>1</v>
      </c>
      <c r="AI377">
        <f t="shared" si="105"/>
        <v>1</v>
      </c>
      <c r="AJ377" t="str">
        <f t="shared" si="106"/>
        <v>Correct</v>
      </c>
      <c r="AL377" s="96">
        <f>IFERROR(VLOOKUP(Table1[[#This Row],[RespondentID]],'All Data'!$A:$CO,87,FALSE),"unknown")</f>
        <v>0</v>
      </c>
      <c r="AM377" s="96" t="str">
        <f>IFERROR(VLOOKUP(Table1[[#This Row],[RespondentID]],'All Data'!$A:$CO,88,FALSE),"unknown")</f>
        <v>65+ years</v>
      </c>
      <c r="AN377" s="96" t="str">
        <f>IFERROR(VLOOKUP(Table1[[#This Row],[RespondentID]],'All Data'!$A:$CO,89,FALSE),"unknown")</f>
        <v>Suffolk</v>
      </c>
      <c r="AO377" s="96" t="str">
        <f>IFERROR(VLOOKUP(Table1[[#This Row],[RespondentID]],'All Data'!$A:$CO,90,FALSE),"unknown")</f>
        <v>Port Jefferson Station, 11776</v>
      </c>
      <c r="AP377" s="96">
        <f>IFERROR(VLOOKUP(Table1[[#This Row],[RespondentID]],'All Data'!$A:$CO,91,FALSE),"unknown")</f>
        <v>0</v>
      </c>
      <c r="AQ377" s="96" t="str">
        <f>IFERROR(VLOOKUP(Table1[[#This Row],[RespondentID]],'All Data'!$A:$CO,92,FALSE),"unknown")</f>
        <v>Not Hispanic or Latino</v>
      </c>
      <c r="AR377" s="96" t="str">
        <f>IFERROR(VLOOKUP(Table1[[#This Row],[RespondentID]],'All Data'!$A:$CO,93,FALSE),"unknown")</f>
        <v>English</v>
      </c>
      <c r="AS377" s="96">
        <f>IFERROR(VLOOKUP(Table1[[#This Row],[RespondentID]],'All Data'!$A:$CW,94,FALSE),"unknown")</f>
        <v>0</v>
      </c>
      <c r="AT377" s="96">
        <f>IFERROR(VLOOKUP(Table1[[#This Row],[RespondentID]],'All Data'!$A:$CW,95,FALSE),"unknown")</f>
        <v>0</v>
      </c>
      <c r="AU377" s="96" t="str">
        <f>IFERROR(VLOOKUP(Table1[[#This Row],[RespondentID]],'All Data'!$A:$CW,96,FALSE),"unknown")</f>
        <v>Retired</v>
      </c>
      <c r="AV377" s="96" t="str">
        <f>IFERROR(VLOOKUP(Table1[[#This Row],[RespondentID]],'All Data'!$A:$CW,97,FALSE),"unknown")</f>
        <v>Yes</v>
      </c>
      <c r="AW377" s="96" t="str">
        <f>IFERROR(VLOOKUP(Table1[[#This Row],[RespondentID]],'All Data'!$A:$CW,98,FALSE),"unknown")</f>
        <v>Medicare, Private/Commercial</v>
      </c>
      <c r="AX377" s="96">
        <f>IFERROR(VLOOKUP(Table1[[#This Row],[RespondentID]],'All Data'!$A:$CW,99,FALSE),"unknown")</f>
        <v>0</v>
      </c>
    </row>
    <row r="378" spans="1:50">
      <c r="A378">
        <v>18037864738</v>
      </c>
      <c r="B378" t="s">
        <v>16</v>
      </c>
      <c r="C378" t="s">
        <v>17</v>
      </c>
      <c r="L378" t="s">
        <v>26</v>
      </c>
      <c r="P378">
        <f t="shared" si="90"/>
        <v>3</v>
      </c>
      <c r="Q378">
        <f t="shared" si="91"/>
        <v>1</v>
      </c>
      <c r="R378"/>
      <c r="S378">
        <f t="shared" si="107"/>
        <v>1</v>
      </c>
      <c r="T378">
        <f t="shared" si="92"/>
        <v>1</v>
      </c>
      <c r="U378">
        <f t="shared" si="93"/>
        <v>0</v>
      </c>
      <c r="V378">
        <f t="shared" si="94"/>
        <v>0</v>
      </c>
      <c r="W378">
        <f t="shared" si="95"/>
        <v>0</v>
      </c>
      <c r="X378">
        <f t="shared" si="96"/>
        <v>0</v>
      </c>
      <c r="Y378">
        <f t="shared" si="97"/>
        <v>0</v>
      </c>
      <c r="Z378">
        <f t="shared" si="98"/>
        <v>0</v>
      </c>
      <c r="AA378">
        <f t="shared" si="99"/>
        <v>0</v>
      </c>
      <c r="AB378">
        <f t="shared" si="100"/>
        <v>0</v>
      </c>
      <c r="AC378">
        <f t="shared" si="101"/>
        <v>1</v>
      </c>
      <c r="AD378">
        <f t="shared" si="102"/>
        <v>0</v>
      </c>
      <c r="AE378">
        <f t="shared" si="103"/>
        <v>0</v>
      </c>
      <c r="AF378"/>
      <c r="AG378"/>
      <c r="AH378">
        <f t="shared" si="104"/>
        <v>3</v>
      </c>
      <c r="AI378">
        <f t="shared" si="105"/>
        <v>3</v>
      </c>
      <c r="AJ378" t="str">
        <f t="shared" si="106"/>
        <v>Correct</v>
      </c>
      <c r="AL378" s="96" t="str">
        <f>IFERROR(VLOOKUP(Table1[[#This Row],[RespondentID]],'All Data'!$A:$CO,87,FALSE),"unknown")</f>
        <v>Woman</v>
      </c>
      <c r="AM378" s="96" t="str">
        <f>IFERROR(VLOOKUP(Table1[[#This Row],[RespondentID]],'All Data'!$A:$CO,88,FALSE),"unknown")</f>
        <v>65+ years</v>
      </c>
      <c r="AN378" s="96" t="str">
        <f>IFERROR(VLOOKUP(Table1[[#This Row],[RespondentID]],'All Data'!$A:$CO,89,FALSE),"unknown")</f>
        <v>Suffolk</v>
      </c>
      <c r="AO378" s="96" t="str">
        <f>IFERROR(VLOOKUP(Table1[[#This Row],[RespondentID]],'All Data'!$A:$CO,90,FALSE),"unknown")</f>
        <v>Port Jefferson Station, 11776</v>
      </c>
      <c r="AP378" s="96">
        <f>IFERROR(VLOOKUP(Table1[[#This Row],[RespondentID]],'All Data'!$A:$CO,91,FALSE),"unknown")</f>
        <v>0</v>
      </c>
      <c r="AQ378" s="96">
        <f>IFERROR(VLOOKUP(Table1[[#This Row],[RespondentID]],'All Data'!$A:$CO,92,FALSE),"unknown")</f>
        <v>0</v>
      </c>
      <c r="AR378" s="96" t="str">
        <f>IFERROR(VLOOKUP(Table1[[#This Row],[RespondentID]],'All Data'!$A:$CO,93,FALSE),"unknown")</f>
        <v>English</v>
      </c>
      <c r="AS378" s="96" t="str">
        <f>IFERROR(VLOOKUP(Table1[[#This Row],[RespondentID]],'All Data'!$A:$CW,94,FALSE),"unknown")</f>
        <v>$0-$19,999</v>
      </c>
      <c r="AT378" s="96" t="str">
        <f>IFERROR(VLOOKUP(Table1[[#This Row],[RespondentID]],'All Data'!$A:$CW,95,FALSE),"unknown")</f>
        <v>Some college</v>
      </c>
      <c r="AU378" s="96" t="str">
        <f>IFERROR(VLOOKUP(Table1[[#This Row],[RespondentID]],'All Data'!$A:$CW,96,FALSE),"unknown")</f>
        <v>Retired</v>
      </c>
      <c r="AV378" s="96" t="str">
        <f>IFERROR(VLOOKUP(Table1[[#This Row],[RespondentID]],'All Data'!$A:$CW,97,FALSE),"unknown")</f>
        <v>Yes</v>
      </c>
      <c r="AW378" s="96" t="str">
        <f>IFERROR(VLOOKUP(Table1[[#This Row],[RespondentID]],'All Data'!$A:$CW,98,FALSE),"unknown")</f>
        <v>Medicare, Private/Commercial</v>
      </c>
      <c r="AX378" s="96">
        <f>IFERROR(VLOOKUP(Table1[[#This Row],[RespondentID]],'All Data'!$A:$CW,99,FALSE),"unknown")</f>
        <v>0</v>
      </c>
    </row>
    <row r="379" spans="1:50">
      <c r="A379">
        <v>18037864618</v>
      </c>
      <c r="C379" t="s">
        <v>17</v>
      </c>
      <c r="D379" t="s">
        <v>18</v>
      </c>
      <c r="J379" t="s">
        <v>24</v>
      </c>
      <c r="P379">
        <f t="shared" si="90"/>
        <v>3</v>
      </c>
      <c r="Q379">
        <f t="shared" si="91"/>
        <v>1</v>
      </c>
      <c r="R379"/>
      <c r="S379">
        <f t="shared" si="107"/>
        <v>0</v>
      </c>
      <c r="T379">
        <f t="shared" si="92"/>
        <v>1</v>
      </c>
      <c r="U379">
        <f t="shared" si="93"/>
        <v>1</v>
      </c>
      <c r="V379">
        <f t="shared" si="94"/>
        <v>0</v>
      </c>
      <c r="W379">
        <f t="shared" si="95"/>
        <v>0</v>
      </c>
      <c r="X379">
        <f t="shared" si="96"/>
        <v>0</v>
      </c>
      <c r="Y379">
        <f t="shared" si="97"/>
        <v>0</v>
      </c>
      <c r="Z379">
        <f t="shared" si="98"/>
        <v>0</v>
      </c>
      <c r="AA379">
        <f t="shared" si="99"/>
        <v>1</v>
      </c>
      <c r="AB379">
        <f t="shared" si="100"/>
        <v>0</v>
      </c>
      <c r="AC379">
        <f t="shared" si="101"/>
        <v>0</v>
      </c>
      <c r="AD379">
        <f t="shared" si="102"/>
        <v>0</v>
      </c>
      <c r="AE379">
        <f t="shared" si="103"/>
        <v>0</v>
      </c>
      <c r="AF379"/>
      <c r="AG379"/>
      <c r="AH379">
        <f t="shared" si="104"/>
        <v>3</v>
      </c>
      <c r="AI379">
        <f t="shared" si="105"/>
        <v>3</v>
      </c>
      <c r="AJ379" t="str">
        <f t="shared" si="106"/>
        <v>Correct</v>
      </c>
      <c r="AL379" s="96" t="str">
        <f>IFERROR(VLOOKUP(Table1[[#This Row],[RespondentID]],'All Data'!$A:$CO,87,FALSE),"unknown")</f>
        <v>Woman</v>
      </c>
      <c r="AM379" s="96" t="str">
        <f>IFERROR(VLOOKUP(Table1[[#This Row],[RespondentID]],'All Data'!$A:$CO,88,FALSE),"unknown")</f>
        <v>65+ years</v>
      </c>
      <c r="AN379" s="96" t="str">
        <f>IFERROR(VLOOKUP(Table1[[#This Row],[RespondentID]],'All Data'!$A:$CO,89,FALSE),"unknown")</f>
        <v>Suffolk</v>
      </c>
      <c r="AO379" s="96" t="str">
        <f>IFERROR(VLOOKUP(Table1[[#This Row],[RespondentID]],'All Data'!$A:$CO,90,FALSE),"unknown")</f>
        <v>Coram, 11727</v>
      </c>
      <c r="AP379" s="96" t="str">
        <f>IFERROR(VLOOKUP(Table1[[#This Row],[RespondentID]],'All Data'!$A:$CO,91,FALSE),"unknown")</f>
        <v>White</v>
      </c>
      <c r="AQ379" s="96" t="str">
        <f>IFERROR(VLOOKUP(Table1[[#This Row],[RespondentID]],'All Data'!$A:$CO,92,FALSE),"unknown")</f>
        <v>Not Hispanic or Latino</v>
      </c>
      <c r="AR379" s="96" t="str">
        <f>IFERROR(VLOOKUP(Table1[[#This Row],[RespondentID]],'All Data'!$A:$CO,93,FALSE),"unknown")</f>
        <v>English</v>
      </c>
      <c r="AS379" s="96">
        <f>IFERROR(VLOOKUP(Table1[[#This Row],[RespondentID]],'All Data'!$A:$CW,94,FALSE),"unknown")</f>
        <v>0</v>
      </c>
      <c r="AT379" s="96" t="str">
        <f>IFERROR(VLOOKUP(Table1[[#This Row],[RespondentID]],'All Data'!$A:$CW,95,FALSE),"unknown")</f>
        <v>Some college</v>
      </c>
      <c r="AU379" s="96" t="str">
        <f>IFERROR(VLOOKUP(Table1[[#This Row],[RespondentID]],'All Data'!$A:$CW,96,FALSE),"unknown")</f>
        <v>Retired</v>
      </c>
      <c r="AV379" s="96" t="str">
        <f>IFERROR(VLOOKUP(Table1[[#This Row],[RespondentID]],'All Data'!$A:$CW,97,FALSE),"unknown")</f>
        <v>Yes</v>
      </c>
      <c r="AW379" s="96" t="str">
        <f>IFERROR(VLOOKUP(Table1[[#This Row],[RespondentID]],'All Data'!$A:$CW,98,FALSE),"unknown")</f>
        <v>Medicaid, Private/Commercial</v>
      </c>
      <c r="AX379" s="96">
        <f>IFERROR(VLOOKUP(Table1[[#This Row],[RespondentID]],'All Data'!$A:$CW,99,FALSE),"unknown")</f>
        <v>0</v>
      </c>
    </row>
    <row r="380" spans="1:50">
      <c r="A380">
        <v>18037864449</v>
      </c>
      <c r="C380" t="s">
        <v>17</v>
      </c>
      <c r="H380" t="s">
        <v>22</v>
      </c>
      <c r="P380">
        <f t="shared" si="90"/>
        <v>2</v>
      </c>
      <c r="Q380">
        <f t="shared" si="91"/>
        <v>1.5</v>
      </c>
      <c r="R380"/>
      <c r="S380">
        <f t="shared" si="107"/>
        <v>0</v>
      </c>
      <c r="T380">
        <f t="shared" si="92"/>
        <v>1</v>
      </c>
      <c r="U380">
        <f t="shared" si="93"/>
        <v>0</v>
      </c>
      <c r="V380">
        <f t="shared" si="94"/>
        <v>0</v>
      </c>
      <c r="W380">
        <f t="shared" si="95"/>
        <v>0</v>
      </c>
      <c r="X380">
        <f t="shared" si="96"/>
        <v>0</v>
      </c>
      <c r="Y380">
        <f t="shared" si="97"/>
        <v>1</v>
      </c>
      <c r="Z380">
        <f t="shared" si="98"/>
        <v>0</v>
      </c>
      <c r="AA380">
        <f t="shared" si="99"/>
        <v>0</v>
      </c>
      <c r="AB380">
        <f t="shared" si="100"/>
        <v>0</v>
      </c>
      <c r="AC380">
        <f t="shared" si="101"/>
        <v>0</v>
      </c>
      <c r="AD380">
        <f t="shared" si="102"/>
        <v>0</v>
      </c>
      <c r="AE380">
        <f t="shared" si="103"/>
        <v>0</v>
      </c>
      <c r="AF380"/>
      <c r="AG380"/>
      <c r="AH380">
        <f t="shared" si="104"/>
        <v>2</v>
      </c>
      <c r="AI380">
        <f t="shared" si="105"/>
        <v>2</v>
      </c>
      <c r="AJ380" t="str">
        <f t="shared" si="106"/>
        <v>Correct</v>
      </c>
      <c r="AL380" s="96" t="str">
        <f>IFERROR(VLOOKUP(Table1[[#This Row],[RespondentID]],'All Data'!$A:$CO,87,FALSE),"unknown")</f>
        <v>Woman</v>
      </c>
      <c r="AM380" s="96" t="str">
        <f>IFERROR(VLOOKUP(Table1[[#This Row],[RespondentID]],'All Data'!$A:$CO,88,FALSE),"unknown")</f>
        <v>65+ years</v>
      </c>
      <c r="AN380" s="96">
        <f>IFERROR(VLOOKUP(Table1[[#This Row],[RespondentID]],'All Data'!$A:$CO,89,FALSE),"unknown")</f>
        <v>0</v>
      </c>
      <c r="AO380" s="96">
        <f>IFERROR(VLOOKUP(Table1[[#This Row],[RespondentID]],'All Data'!$A:$CO,90,FALSE),"unknown")</f>
        <v>0</v>
      </c>
      <c r="AP380" s="96" t="str">
        <f>IFERROR(VLOOKUP(Table1[[#This Row],[RespondentID]],'All Data'!$A:$CO,91,FALSE),"unknown")</f>
        <v>White</v>
      </c>
      <c r="AQ380" s="96">
        <f>IFERROR(VLOOKUP(Table1[[#This Row],[RespondentID]],'All Data'!$A:$CO,92,FALSE),"unknown")</f>
        <v>0</v>
      </c>
      <c r="AR380" s="96" t="str">
        <f>IFERROR(VLOOKUP(Table1[[#This Row],[RespondentID]],'All Data'!$A:$CO,93,FALSE),"unknown")</f>
        <v>English</v>
      </c>
      <c r="AS380" s="96">
        <f>IFERROR(VLOOKUP(Table1[[#This Row],[RespondentID]],'All Data'!$A:$CW,94,FALSE),"unknown")</f>
        <v>0</v>
      </c>
      <c r="AT380" s="96" t="str">
        <f>IFERROR(VLOOKUP(Table1[[#This Row],[RespondentID]],'All Data'!$A:$CW,95,FALSE),"unknown")</f>
        <v>High school graduate</v>
      </c>
      <c r="AU380" s="96" t="str">
        <f>IFERROR(VLOOKUP(Table1[[#This Row],[RespondentID]],'All Data'!$A:$CW,96,FALSE),"unknown")</f>
        <v>Retired</v>
      </c>
      <c r="AV380" s="96" t="str">
        <f>IFERROR(VLOOKUP(Table1[[#This Row],[RespondentID]],'All Data'!$A:$CW,97,FALSE),"unknown")</f>
        <v>Yes</v>
      </c>
      <c r="AW380" s="96" t="str">
        <f>IFERROR(VLOOKUP(Table1[[#This Row],[RespondentID]],'All Data'!$A:$CW,98,FALSE),"unknown")</f>
        <v>Medicare</v>
      </c>
      <c r="AX380" s="96">
        <f>IFERROR(VLOOKUP(Table1[[#This Row],[RespondentID]],'All Data'!$A:$CW,99,FALSE),"unknown")</f>
        <v>0</v>
      </c>
    </row>
    <row r="381" spans="1:50">
      <c r="A381">
        <v>18037864181</v>
      </c>
      <c r="L381" t="s">
        <v>26</v>
      </c>
      <c r="M381" t="s">
        <v>27</v>
      </c>
      <c r="P381">
        <f t="shared" si="90"/>
        <v>2</v>
      </c>
      <c r="Q381">
        <f t="shared" si="91"/>
        <v>1.5</v>
      </c>
      <c r="R381"/>
      <c r="S381">
        <f t="shared" si="107"/>
        <v>0</v>
      </c>
      <c r="T381">
        <f t="shared" si="92"/>
        <v>0</v>
      </c>
      <c r="U381">
        <f t="shared" si="93"/>
        <v>0</v>
      </c>
      <c r="V381">
        <f t="shared" si="94"/>
        <v>0</v>
      </c>
      <c r="W381">
        <f t="shared" si="95"/>
        <v>0</v>
      </c>
      <c r="X381">
        <f t="shared" si="96"/>
        <v>0</v>
      </c>
      <c r="Y381">
        <f t="shared" si="97"/>
        <v>0</v>
      </c>
      <c r="Z381">
        <f t="shared" si="98"/>
        <v>0</v>
      </c>
      <c r="AA381">
        <f t="shared" si="99"/>
        <v>0</v>
      </c>
      <c r="AB381">
        <f t="shared" si="100"/>
        <v>0</v>
      </c>
      <c r="AC381">
        <f t="shared" si="101"/>
        <v>1</v>
      </c>
      <c r="AD381">
        <f t="shared" si="102"/>
        <v>1</v>
      </c>
      <c r="AE381">
        <f t="shared" si="103"/>
        <v>0</v>
      </c>
      <c r="AF381"/>
      <c r="AG381"/>
      <c r="AH381">
        <f t="shared" si="104"/>
        <v>2</v>
      </c>
      <c r="AI381">
        <f t="shared" si="105"/>
        <v>2</v>
      </c>
      <c r="AJ381" t="str">
        <f t="shared" si="106"/>
        <v>Correct</v>
      </c>
      <c r="AL381" s="96" t="str">
        <f>IFERROR(VLOOKUP(Table1[[#This Row],[RespondentID]],'All Data'!$A:$CO,87,FALSE),"unknown")</f>
        <v>Woman</v>
      </c>
      <c r="AM381" s="96" t="str">
        <f>IFERROR(VLOOKUP(Table1[[#This Row],[RespondentID]],'All Data'!$A:$CO,88,FALSE),"unknown")</f>
        <v>65+ years</v>
      </c>
      <c r="AN381" s="96" t="str">
        <f>IFERROR(VLOOKUP(Table1[[#This Row],[RespondentID]],'All Data'!$A:$CO,89,FALSE),"unknown")</f>
        <v>Suffolk</v>
      </c>
      <c r="AO381" s="96" t="str">
        <f>IFERROR(VLOOKUP(Table1[[#This Row],[RespondentID]],'All Data'!$A:$CO,90,FALSE),"unknown")</f>
        <v>Centereach, 11720</v>
      </c>
      <c r="AP381" s="96" t="str">
        <f>IFERROR(VLOOKUP(Table1[[#This Row],[RespondentID]],'All Data'!$A:$CO,91,FALSE),"unknown")</f>
        <v>Other (please specify)</v>
      </c>
      <c r="AQ381" s="96" t="str">
        <f>IFERROR(VLOOKUP(Table1[[#This Row],[RespondentID]],'All Data'!$A:$CO,92,FALSE),"unknown")</f>
        <v>Hispanic or Latino</v>
      </c>
      <c r="AR381" s="96" t="str">
        <f>IFERROR(VLOOKUP(Table1[[#This Row],[RespondentID]],'All Data'!$A:$CO,93,FALSE),"unknown")</f>
        <v>Spanish</v>
      </c>
      <c r="AS381" s="96" t="str">
        <f>IFERROR(VLOOKUP(Table1[[#This Row],[RespondentID]],'All Data'!$A:$CW,94,FALSE),"unknown")</f>
        <v>Over $125,000</v>
      </c>
      <c r="AT381" s="96" t="str">
        <f>IFERROR(VLOOKUP(Table1[[#This Row],[RespondentID]],'All Data'!$A:$CW,95,FALSE),"unknown")</f>
        <v>Graduate school</v>
      </c>
      <c r="AU381" s="96" t="str">
        <f>IFERROR(VLOOKUP(Table1[[#This Row],[RespondentID]],'All Data'!$A:$CW,96,FALSE),"unknown")</f>
        <v>Retired</v>
      </c>
      <c r="AV381" s="96" t="str">
        <f>IFERROR(VLOOKUP(Table1[[#This Row],[RespondentID]],'All Data'!$A:$CW,97,FALSE),"unknown")</f>
        <v>Yes</v>
      </c>
      <c r="AW381" s="96" t="str">
        <f>IFERROR(VLOOKUP(Table1[[#This Row],[RespondentID]],'All Data'!$A:$CW,98,FALSE),"unknown")</f>
        <v>Medicare</v>
      </c>
      <c r="AX381" s="96">
        <f>IFERROR(VLOOKUP(Table1[[#This Row],[RespondentID]],'All Data'!$A:$CW,99,FALSE),"unknown")</f>
        <v>0</v>
      </c>
    </row>
    <row r="382" spans="1:50">
      <c r="A382">
        <v>18037774562</v>
      </c>
      <c r="E382" t="s">
        <v>19</v>
      </c>
      <c r="K382" t="s">
        <v>25</v>
      </c>
      <c r="L382" t="s">
        <v>26</v>
      </c>
      <c r="P382">
        <f t="shared" si="90"/>
        <v>3</v>
      </c>
      <c r="Q382">
        <f t="shared" si="91"/>
        <v>1</v>
      </c>
      <c r="R382"/>
      <c r="S382">
        <f t="shared" si="107"/>
        <v>0</v>
      </c>
      <c r="T382">
        <f t="shared" si="92"/>
        <v>0</v>
      </c>
      <c r="U382">
        <f t="shared" si="93"/>
        <v>0</v>
      </c>
      <c r="V382">
        <f t="shared" si="94"/>
        <v>1</v>
      </c>
      <c r="W382">
        <f t="shared" si="95"/>
        <v>0</v>
      </c>
      <c r="X382">
        <f t="shared" si="96"/>
        <v>0</v>
      </c>
      <c r="Y382">
        <f t="shared" si="97"/>
        <v>0</v>
      </c>
      <c r="Z382">
        <f t="shared" si="98"/>
        <v>0</v>
      </c>
      <c r="AA382">
        <f t="shared" si="99"/>
        <v>0</v>
      </c>
      <c r="AB382">
        <f t="shared" si="100"/>
        <v>1</v>
      </c>
      <c r="AC382">
        <f t="shared" si="101"/>
        <v>1</v>
      </c>
      <c r="AD382">
        <f t="shared" si="102"/>
        <v>0</v>
      </c>
      <c r="AE382">
        <f t="shared" si="103"/>
        <v>0</v>
      </c>
      <c r="AF382"/>
      <c r="AG382"/>
      <c r="AH382">
        <f t="shared" si="104"/>
        <v>3</v>
      </c>
      <c r="AI382">
        <f t="shared" si="105"/>
        <v>3</v>
      </c>
      <c r="AJ382" t="str">
        <f t="shared" si="106"/>
        <v>Correct</v>
      </c>
      <c r="AL382" s="96" t="str">
        <f>IFERROR(VLOOKUP(Table1[[#This Row],[RespondentID]],'All Data'!$A:$CO,87,FALSE),"unknown")</f>
        <v>Woman</v>
      </c>
      <c r="AM382" s="96" t="str">
        <f>IFERROR(VLOOKUP(Table1[[#This Row],[RespondentID]],'All Data'!$A:$CO,88,FALSE),"unknown")</f>
        <v>25-34 years</v>
      </c>
      <c r="AN382" s="96" t="str">
        <f>IFERROR(VLOOKUP(Table1[[#This Row],[RespondentID]],'All Data'!$A:$CO,89,FALSE),"unknown")</f>
        <v>Suffolk</v>
      </c>
      <c r="AO382" s="96" t="str">
        <f>IFERROR(VLOOKUP(Table1[[#This Row],[RespondentID]],'All Data'!$A:$CO,90,FALSE),"unknown")</f>
        <v>Holbrook, 11741</v>
      </c>
      <c r="AP382" s="96" t="str">
        <f>IFERROR(VLOOKUP(Table1[[#This Row],[RespondentID]],'All Data'!$A:$CO,91,FALSE),"unknown")</f>
        <v>White</v>
      </c>
      <c r="AQ382" s="96" t="str">
        <f>IFERROR(VLOOKUP(Table1[[#This Row],[RespondentID]],'All Data'!$A:$CO,92,FALSE),"unknown")</f>
        <v>Not Hispanic or Latino</v>
      </c>
      <c r="AR382" s="96" t="str">
        <f>IFERROR(VLOOKUP(Table1[[#This Row],[RespondentID]],'All Data'!$A:$CO,93,FALSE),"unknown")</f>
        <v>English</v>
      </c>
      <c r="AS382" s="96" t="str">
        <f>IFERROR(VLOOKUP(Table1[[#This Row],[RespondentID]],'All Data'!$A:$CW,94,FALSE),"unknown")</f>
        <v>Over $125,000</v>
      </c>
      <c r="AT382" s="96" t="str">
        <f>IFERROR(VLOOKUP(Table1[[#This Row],[RespondentID]],'All Data'!$A:$CW,95,FALSE),"unknown")</f>
        <v>Graduate school</v>
      </c>
      <c r="AU382" s="96" t="str">
        <f>IFERROR(VLOOKUP(Table1[[#This Row],[RespondentID]],'All Data'!$A:$CW,96,FALSE),"unknown")</f>
        <v>Employed for wages</v>
      </c>
      <c r="AV382" s="96" t="str">
        <f>IFERROR(VLOOKUP(Table1[[#This Row],[RespondentID]],'All Data'!$A:$CW,97,FALSE),"unknown")</f>
        <v>Yes</v>
      </c>
      <c r="AW382" s="96" t="str">
        <f>IFERROR(VLOOKUP(Table1[[#This Row],[RespondentID]],'All Data'!$A:$CW,98,FALSE),"unknown")</f>
        <v>Private/Commercial</v>
      </c>
      <c r="AX382" s="96" t="str">
        <f>IFERROR(VLOOKUP(Table1[[#This Row],[RespondentID]],'All Data'!$A:$CW,99,FALSE),"unknown")</f>
        <v>Yes</v>
      </c>
    </row>
    <row r="383" spans="1:50">
      <c r="A383">
        <v>18037686872</v>
      </c>
      <c r="B383" t="s">
        <v>16</v>
      </c>
      <c r="C383" t="s">
        <v>17</v>
      </c>
      <c r="M383" t="s">
        <v>27</v>
      </c>
      <c r="O383" t="s">
        <v>606</v>
      </c>
      <c r="P383">
        <f t="shared" si="90"/>
        <v>3</v>
      </c>
      <c r="Q383">
        <f t="shared" si="91"/>
        <v>1</v>
      </c>
      <c r="R383"/>
      <c r="S383">
        <f t="shared" si="107"/>
        <v>1</v>
      </c>
      <c r="T383">
        <f t="shared" si="92"/>
        <v>1</v>
      </c>
      <c r="U383">
        <f t="shared" si="93"/>
        <v>0</v>
      </c>
      <c r="V383">
        <f t="shared" si="94"/>
        <v>0</v>
      </c>
      <c r="W383">
        <f t="shared" si="95"/>
        <v>0</v>
      </c>
      <c r="X383">
        <f t="shared" si="96"/>
        <v>0</v>
      </c>
      <c r="Y383">
        <f t="shared" si="97"/>
        <v>0</v>
      </c>
      <c r="Z383">
        <f t="shared" si="98"/>
        <v>0</v>
      </c>
      <c r="AA383">
        <f t="shared" si="99"/>
        <v>0</v>
      </c>
      <c r="AB383">
        <f t="shared" si="100"/>
        <v>0</v>
      </c>
      <c r="AC383">
        <f t="shared" si="101"/>
        <v>0</v>
      </c>
      <c r="AD383">
        <f t="shared" si="102"/>
        <v>1</v>
      </c>
      <c r="AE383">
        <f t="shared" si="103"/>
        <v>0</v>
      </c>
      <c r="AF383"/>
      <c r="AG383"/>
      <c r="AH383">
        <f t="shared" si="104"/>
        <v>3</v>
      </c>
      <c r="AI383">
        <f t="shared" si="105"/>
        <v>3</v>
      </c>
      <c r="AJ383" t="str">
        <f t="shared" si="106"/>
        <v>Correct</v>
      </c>
      <c r="AL383" s="96" t="str">
        <f>IFERROR(VLOOKUP(Table1[[#This Row],[RespondentID]],'All Data'!$A:$CO,87,FALSE),"unknown")</f>
        <v>Woman</v>
      </c>
      <c r="AM383" s="96" t="str">
        <f>IFERROR(VLOOKUP(Table1[[#This Row],[RespondentID]],'All Data'!$A:$CO,88,FALSE),"unknown")</f>
        <v>65+ years</v>
      </c>
      <c r="AN383" s="96" t="str">
        <f>IFERROR(VLOOKUP(Table1[[#This Row],[RespondentID]],'All Data'!$A:$CO,89,FALSE),"unknown")</f>
        <v>Nassau</v>
      </c>
      <c r="AO383" s="96" t="str">
        <f>IFERROR(VLOOKUP(Table1[[#This Row],[RespondentID]],'All Data'!$A:$CO,90,FALSE),"unknown")</f>
        <v>Wantagh, 11793</v>
      </c>
      <c r="AP383" s="96" t="str">
        <f>IFERROR(VLOOKUP(Table1[[#This Row],[RespondentID]],'All Data'!$A:$CO,91,FALSE),"unknown")</f>
        <v>White</v>
      </c>
      <c r="AQ383" s="96" t="str">
        <f>IFERROR(VLOOKUP(Table1[[#This Row],[RespondentID]],'All Data'!$A:$CO,92,FALSE),"unknown")</f>
        <v>Not Hispanic or Latino</v>
      </c>
      <c r="AR383" s="96" t="str">
        <f>IFERROR(VLOOKUP(Table1[[#This Row],[RespondentID]],'All Data'!$A:$CO,93,FALSE),"unknown")</f>
        <v>English</v>
      </c>
      <c r="AS383" s="96" t="str">
        <f>IFERROR(VLOOKUP(Table1[[#This Row],[RespondentID]],'All Data'!$A:$CW,94,FALSE),"unknown")</f>
        <v>$35,000 to $49,999</v>
      </c>
      <c r="AT383" s="96" t="str">
        <f>IFERROR(VLOOKUP(Table1[[#This Row],[RespondentID]],'All Data'!$A:$CW,95,FALSE),"unknown")</f>
        <v>College graduate</v>
      </c>
      <c r="AU383" s="96" t="str">
        <f>IFERROR(VLOOKUP(Table1[[#This Row],[RespondentID]],'All Data'!$A:$CW,96,FALSE),"unknown")</f>
        <v>Retired</v>
      </c>
      <c r="AV383" s="96" t="str">
        <f>IFERROR(VLOOKUP(Table1[[#This Row],[RespondentID]],'All Data'!$A:$CW,97,FALSE),"unknown")</f>
        <v>Yes</v>
      </c>
      <c r="AW383" s="96" t="str">
        <f>IFERROR(VLOOKUP(Table1[[#This Row],[RespondentID]],'All Data'!$A:$CW,98,FALSE),"unknown")</f>
        <v>Medicare, Private/Commercial</v>
      </c>
      <c r="AX383" s="96" t="str">
        <f>IFERROR(VLOOKUP(Table1[[#This Row],[RespondentID]],'All Data'!$A:$CW,99,FALSE),"unknown")</f>
        <v>Yes</v>
      </c>
    </row>
    <row r="384" spans="1:50">
      <c r="A384">
        <v>18037026489</v>
      </c>
      <c r="B384" t="s">
        <v>16</v>
      </c>
      <c r="J384" t="s">
        <v>24</v>
      </c>
      <c r="P384">
        <f t="shared" si="90"/>
        <v>2</v>
      </c>
      <c r="Q384">
        <f t="shared" si="91"/>
        <v>1.5</v>
      </c>
      <c r="R384"/>
      <c r="S384">
        <f t="shared" si="107"/>
        <v>1</v>
      </c>
      <c r="T384">
        <f t="shared" si="92"/>
        <v>0</v>
      </c>
      <c r="U384">
        <f t="shared" si="93"/>
        <v>0</v>
      </c>
      <c r="V384">
        <f t="shared" si="94"/>
        <v>0</v>
      </c>
      <c r="W384">
        <f t="shared" si="95"/>
        <v>0</v>
      </c>
      <c r="X384">
        <f t="shared" si="96"/>
        <v>0</v>
      </c>
      <c r="Y384">
        <f t="shared" si="97"/>
        <v>0</v>
      </c>
      <c r="Z384">
        <f t="shared" si="98"/>
        <v>0</v>
      </c>
      <c r="AA384">
        <f t="shared" si="99"/>
        <v>1</v>
      </c>
      <c r="AB384">
        <f t="shared" si="100"/>
        <v>0</v>
      </c>
      <c r="AC384">
        <f t="shared" si="101"/>
        <v>0</v>
      </c>
      <c r="AD384">
        <f t="shared" si="102"/>
        <v>0</v>
      </c>
      <c r="AE384">
        <f t="shared" si="103"/>
        <v>0</v>
      </c>
      <c r="AF384"/>
      <c r="AG384"/>
      <c r="AH384">
        <f t="shared" si="104"/>
        <v>2</v>
      </c>
      <c r="AI384">
        <f t="shared" si="105"/>
        <v>2</v>
      </c>
      <c r="AJ384" t="str">
        <f t="shared" si="106"/>
        <v>Correct</v>
      </c>
      <c r="AL384" s="96" t="str">
        <f>IFERROR(VLOOKUP(Table1[[#This Row],[RespondentID]],'All Data'!$A:$CO,87,FALSE),"unknown")</f>
        <v>Woman</v>
      </c>
      <c r="AM384" s="96" t="str">
        <f>IFERROR(VLOOKUP(Table1[[#This Row],[RespondentID]],'All Data'!$A:$CO,88,FALSE),"unknown")</f>
        <v>65+ years</v>
      </c>
      <c r="AN384" s="96" t="str">
        <f>IFERROR(VLOOKUP(Table1[[#This Row],[RespondentID]],'All Data'!$A:$CO,89,FALSE),"unknown")</f>
        <v>Nassau</v>
      </c>
      <c r="AO384" s="96" t="str">
        <f>IFERROR(VLOOKUP(Table1[[#This Row],[RespondentID]],'All Data'!$A:$CO,90,FALSE),"unknown")</f>
        <v>East Meadow, 11554</v>
      </c>
      <c r="AP384" s="96" t="str">
        <f>IFERROR(VLOOKUP(Table1[[#This Row],[RespondentID]],'All Data'!$A:$CO,91,FALSE),"unknown")</f>
        <v>Other (please specify)</v>
      </c>
      <c r="AQ384" s="96" t="str">
        <f>IFERROR(VLOOKUP(Table1[[#This Row],[RespondentID]],'All Data'!$A:$CO,92,FALSE),"unknown")</f>
        <v>Hispanic or Latino</v>
      </c>
      <c r="AR384" s="96" t="str">
        <f>IFERROR(VLOOKUP(Table1[[#This Row],[RespondentID]],'All Data'!$A:$CO,93,FALSE),"unknown")</f>
        <v>English, Spanish</v>
      </c>
      <c r="AS384" s="96" t="str">
        <f>IFERROR(VLOOKUP(Table1[[#This Row],[RespondentID]],'All Data'!$A:$CW,94,FALSE),"unknown")</f>
        <v>$35,000 to $49,999</v>
      </c>
      <c r="AT384" s="96" t="str">
        <f>IFERROR(VLOOKUP(Table1[[#This Row],[RespondentID]],'All Data'!$A:$CW,95,FALSE),"unknown")</f>
        <v>College graduate</v>
      </c>
      <c r="AU384" s="96" t="str">
        <f>IFERROR(VLOOKUP(Table1[[#This Row],[RespondentID]],'All Data'!$A:$CW,96,FALSE),"unknown")</f>
        <v>Retired</v>
      </c>
      <c r="AV384" s="96" t="str">
        <f>IFERROR(VLOOKUP(Table1[[#This Row],[RespondentID]],'All Data'!$A:$CW,97,FALSE),"unknown")</f>
        <v>Yes</v>
      </c>
      <c r="AW384" s="96" t="str">
        <f>IFERROR(VLOOKUP(Table1[[#This Row],[RespondentID]],'All Data'!$A:$CW,98,FALSE),"unknown")</f>
        <v>Medicare</v>
      </c>
      <c r="AX384" s="96" t="str">
        <f>IFERROR(VLOOKUP(Table1[[#This Row],[RespondentID]],'All Data'!$A:$CW,99,FALSE),"unknown")</f>
        <v>Yes</v>
      </c>
    </row>
    <row r="385" spans="1:50">
      <c r="A385">
        <v>18036506426</v>
      </c>
      <c r="K385" t="s">
        <v>25</v>
      </c>
      <c r="P385">
        <f t="shared" si="90"/>
        <v>1</v>
      </c>
      <c r="Q385">
        <f t="shared" si="91"/>
        <v>3</v>
      </c>
      <c r="R385"/>
      <c r="S385">
        <f t="shared" si="107"/>
        <v>0</v>
      </c>
      <c r="T385">
        <f t="shared" si="92"/>
        <v>0</v>
      </c>
      <c r="U385">
        <f t="shared" si="93"/>
        <v>0</v>
      </c>
      <c r="V385">
        <f t="shared" si="94"/>
        <v>0</v>
      </c>
      <c r="W385">
        <f t="shared" si="95"/>
        <v>0</v>
      </c>
      <c r="X385">
        <f t="shared" si="96"/>
        <v>0</v>
      </c>
      <c r="Y385">
        <f t="shared" si="97"/>
        <v>0</v>
      </c>
      <c r="Z385">
        <f t="shared" si="98"/>
        <v>0</v>
      </c>
      <c r="AA385">
        <f t="shared" si="99"/>
        <v>0</v>
      </c>
      <c r="AB385">
        <f t="shared" si="100"/>
        <v>1</v>
      </c>
      <c r="AC385">
        <f t="shared" si="101"/>
        <v>0</v>
      </c>
      <c r="AD385">
        <f t="shared" si="102"/>
        <v>0</v>
      </c>
      <c r="AE385">
        <f t="shared" si="103"/>
        <v>0</v>
      </c>
      <c r="AF385"/>
      <c r="AG385"/>
      <c r="AH385">
        <f t="shared" si="104"/>
        <v>1</v>
      </c>
      <c r="AI385">
        <f t="shared" si="105"/>
        <v>1</v>
      </c>
      <c r="AJ385" t="str">
        <f t="shared" si="106"/>
        <v>Correct</v>
      </c>
      <c r="AL385" s="96" t="str">
        <f>IFERROR(VLOOKUP(Table1[[#This Row],[RespondentID]],'All Data'!$A:$CO,87,FALSE),"unknown")</f>
        <v>Woman</v>
      </c>
      <c r="AM385" s="96" t="str">
        <f>IFERROR(VLOOKUP(Table1[[#This Row],[RespondentID]],'All Data'!$A:$CO,88,FALSE),"unknown")</f>
        <v>55-64 years</v>
      </c>
      <c r="AN385" s="96" t="str">
        <f>IFERROR(VLOOKUP(Table1[[#This Row],[RespondentID]],'All Data'!$A:$CO,89,FALSE),"unknown")</f>
        <v>Suffolk</v>
      </c>
      <c r="AO385" s="96" t="str">
        <f>IFERROR(VLOOKUP(Table1[[#This Row],[RespondentID]],'All Data'!$A:$CO,90,FALSE),"unknown")</f>
        <v>Babylon, 11702</v>
      </c>
      <c r="AP385" s="96" t="str">
        <f>IFERROR(VLOOKUP(Table1[[#This Row],[RespondentID]],'All Data'!$A:$CO,91,FALSE),"unknown")</f>
        <v>White</v>
      </c>
      <c r="AQ385" s="96" t="str">
        <f>IFERROR(VLOOKUP(Table1[[#This Row],[RespondentID]],'All Data'!$A:$CO,92,FALSE),"unknown")</f>
        <v>Not Hispanic or Latino</v>
      </c>
      <c r="AR385" s="96" t="str">
        <f>IFERROR(VLOOKUP(Table1[[#This Row],[RespondentID]],'All Data'!$A:$CO,93,FALSE),"unknown")</f>
        <v>English</v>
      </c>
      <c r="AS385" s="96" t="str">
        <f>IFERROR(VLOOKUP(Table1[[#This Row],[RespondentID]],'All Data'!$A:$CW,94,FALSE),"unknown")</f>
        <v>Over $125,000</v>
      </c>
      <c r="AT385" s="96" t="str">
        <f>IFERROR(VLOOKUP(Table1[[#This Row],[RespondentID]],'All Data'!$A:$CW,95,FALSE),"unknown")</f>
        <v>College graduate</v>
      </c>
      <c r="AU385" s="96" t="str">
        <f>IFERROR(VLOOKUP(Table1[[#This Row],[RespondentID]],'All Data'!$A:$CW,96,FALSE),"unknown")</f>
        <v>Retired</v>
      </c>
      <c r="AV385" s="96" t="str">
        <f>IFERROR(VLOOKUP(Table1[[#This Row],[RespondentID]],'All Data'!$A:$CW,97,FALSE),"unknown")</f>
        <v>Yes</v>
      </c>
      <c r="AW385" s="96" t="str">
        <f>IFERROR(VLOOKUP(Table1[[#This Row],[RespondentID]],'All Data'!$A:$CW,98,FALSE),"unknown")</f>
        <v>Private/Commercial</v>
      </c>
      <c r="AX385" s="96" t="str">
        <f>IFERROR(VLOOKUP(Table1[[#This Row],[RespondentID]],'All Data'!$A:$CW,99,FALSE),"unknown")</f>
        <v>Yes</v>
      </c>
    </row>
    <row r="386" spans="1:50">
      <c r="A386">
        <v>18035879682</v>
      </c>
      <c r="C386" t="s">
        <v>17</v>
      </c>
      <c r="D386" t="s">
        <v>18</v>
      </c>
      <c r="P386">
        <f t="shared" ref="P386:P429" si="108">COUNTA(B386:N386)</f>
        <v>2</v>
      </c>
      <c r="Q386">
        <f t="shared" ref="Q386:Q429" si="109">3/P386</f>
        <v>1.5</v>
      </c>
      <c r="R386"/>
      <c r="S386">
        <f t="shared" si="107"/>
        <v>0</v>
      </c>
      <c r="T386">
        <f t="shared" ref="T386:T429" si="110">IF($P386&lt;3,IF($C386=$C$1,1,0),IF($C386=$C$1,$Q386,0))</f>
        <v>1</v>
      </c>
      <c r="U386">
        <f t="shared" ref="U386:U429" si="111">IF($P386&lt;3,IF($D386=$D$1,1,0),IF($D386=$D$1,$Q386,0))</f>
        <v>1</v>
      </c>
      <c r="V386">
        <f t="shared" ref="V386:V429" si="112">IF($P386&lt;3,IF($E386=$E$1,1,0),IF($E386=$E$1,$Q386,0))</f>
        <v>0</v>
      </c>
      <c r="W386">
        <f t="shared" ref="W386:W429" si="113">IF($P386&lt;3,IF($F386=$F$1,1,0),IF($F386=$F$1,$Q386,0))</f>
        <v>0</v>
      </c>
      <c r="X386">
        <f t="shared" ref="X386:X429" si="114">IF($P386&lt;3,IF($G386=$G$1,1,0),IF($G386=$G$1,$Q386,0))</f>
        <v>0</v>
      </c>
      <c r="Y386">
        <f t="shared" ref="Y386:Y429" si="115">IF($P386&lt;3,IF($H386=$H$1,1,0),IF($H386=$H$1,$Q386,0))</f>
        <v>0</v>
      </c>
      <c r="Z386">
        <f t="shared" ref="Z386:Z429" si="116">IF($P386&lt;3,IF($I386=$I$1,1,0),IF($I386=$I$1,$Q386,0))</f>
        <v>0</v>
      </c>
      <c r="AA386">
        <f t="shared" ref="AA386:AA429" si="117">IF($P386&lt;3,IF($J386=$J$1,1,0),IF($J386=$J$1,$Q386,0))</f>
        <v>0</v>
      </c>
      <c r="AB386">
        <f t="shared" ref="AB386:AB429" si="118">IF($P386&lt;3,IF($K386=$K$1,1,0),IF($K386=$K$1,$Q386,0))</f>
        <v>0</v>
      </c>
      <c r="AC386">
        <f t="shared" ref="AC386:AC429" si="119">IF($P386&lt;3,IF($L386=$L$1,1,0),IF($L386=$L$1,$Q386,0))</f>
        <v>0</v>
      </c>
      <c r="AD386">
        <f t="shared" ref="AD386:AD429" si="120">IF($P386&lt;3,IF($M386=$M$1,1,0),IF($M386=$M$1,$Q386,0))</f>
        <v>0</v>
      </c>
      <c r="AE386">
        <f t="shared" ref="AE386:AE429" si="121">IF($P386&lt;3,IF($N386=$N$1,1,0),IF($N386=$N$1,$Q386,0))</f>
        <v>0</v>
      </c>
      <c r="AF386"/>
      <c r="AG386"/>
      <c r="AH386">
        <f t="shared" ref="AH386:AH429" si="122">SUM(S386:AE386)</f>
        <v>2</v>
      </c>
      <c r="AI386">
        <f t="shared" ref="AI386:AI429" si="123">P386</f>
        <v>2</v>
      </c>
      <c r="AJ386" t="str">
        <f t="shared" ref="AJ386:AJ429" si="124">IF(AH386=AI386,"Correct",IF(AH386=3,"Correct","Wrong"))</f>
        <v>Correct</v>
      </c>
      <c r="AL386" s="96" t="str">
        <f>IFERROR(VLOOKUP(Table1[[#This Row],[RespondentID]],'All Data'!$A:$CO,87,FALSE),"unknown")</f>
        <v>Woman</v>
      </c>
      <c r="AM386" s="96" t="str">
        <f>IFERROR(VLOOKUP(Table1[[#This Row],[RespondentID]],'All Data'!$A:$CO,88,FALSE),"unknown")</f>
        <v>45-54 years</v>
      </c>
      <c r="AN386" s="96" t="str">
        <f>IFERROR(VLOOKUP(Table1[[#This Row],[RespondentID]],'All Data'!$A:$CO,89,FALSE),"unknown")</f>
        <v>Nassau</v>
      </c>
      <c r="AO386" s="96" t="str">
        <f>IFERROR(VLOOKUP(Table1[[#This Row],[RespondentID]],'All Data'!$A:$CO,90,FALSE),"unknown")</f>
        <v>Floral Park, 11001</v>
      </c>
      <c r="AP386" s="96" t="str">
        <f>IFERROR(VLOOKUP(Table1[[#This Row],[RespondentID]],'All Data'!$A:$CO,91,FALSE),"unknown")</f>
        <v>Black or African American</v>
      </c>
      <c r="AQ386" s="96" t="str">
        <f>IFERROR(VLOOKUP(Table1[[#This Row],[RespondentID]],'All Data'!$A:$CO,92,FALSE),"unknown")</f>
        <v>Not Hispanic or Latino</v>
      </c>
      <c r="AR386" s="96" t="str">
        <f>IFERROR(VLOOKUP(Table1[[#This Row],[RespondentID]],'All Data'!$A:$CO,93,FALSE),"unknown")</f>
        <v>English</v>
      </c>
      <c r="AS386" s="96" t="str">
        <f>IFERROR(VLOOKUP(Table1[[#This Row],[RespondentID]],'All Data'!$A:$CW,94,FALSE),"unknown")</f>
        <v>$75,000 to $125,000</v>
      </c>
      <c r="AT386" s="96" t="str">
        <f>IFERROR(VLOOKUP(Table1[[#This Row],[RespondentID]],'All Data'!$A:$CW,95,FALSE),"unknown")</f>
        <v>College graduate</v>
      </c>
      <c r="AU386" s="96" t="str">
        <f>IFERROR(VLOOKUP(Table1[[#This Row],[RespondentID]],'All Data'!$A:$CW,96,FALSE),"unknown")</f>
        <v>Employed for wages</v>
      </c>
      <c r="AV386" s="96" t="str">
        <f>IFERROR(VLOOKUP(Table1[[#This Row],[RespondentID]],'All Data'!$A:$CW,97,FALSE),"unknown")</f>
        <v>Yes</v>
      </c>
      <c r="AW386" s="96" t="str">
        <f>IFERROR(VLOOKUP(Table1[[#This Row],[RespondentID]],'All Data'!$A:$CW,98,FALSE),"unknown")</f>
        <v>Private/Commercial</v>
      </c>
      <c r="AX386" s="96" t="str">
        <f>IFERROR(VLOOKUP(Table1[[#This Row],[RespondentID]],'All Data'!$A:$CW,99,FALSE),"unknown")</f>
        <v>Yes</v>
      </c>
    </row>
    <row r="387" spans="1:50">
      <c r="A387">
        <v>18035234073</v>
      </c>
      <c r="O387" t="s">
        <v>610</v>
      </c>
      <c r="P387">
        <f t="shared" si="108"/>
        <v>0</v>
      </c>
      <c r="Q387" t="e">
        <f t="shared" si="109"/>
        <v>#DIV/0!</v>
      </c>
      <c r="R387"/>
      <c r="S387">
        <f t="shared" si="107"/>
        <v>0</v>
      </c>
      <c r="T387">
        <f t="shared" si="110"/>
        <v>0</v>
      </c>
      <c r="U387">
        <f t="shared" si="111"/>
        <v>0</v>
      </c>
      <c r="V387">
        <f t="shared" si="112"/>
        <v>0</v>
      </c>
      <c r="W387">
        <f t="shared" si="113"/>
        <v>0</v>
      </c>
      <c r="X387">
        <f t="shared" si="114"/>
        <v>0</v>
      </c>
      <c r="Y387">
        <f t="shared" si="115"/>
        <v>0</v>
      </c>
      <c r="Z387">
        <f t="shared" si="116"/>
        <v>0</v>
      </c>
      <c r="AA387">
        <f t="shared" si="117"/>
        <v>0</v>
      </c>
      <c r="AB387">
        <f t="shared" si="118"/>
        <v>0</v>
      </c>
      <c r="AC387">
        <f t="shared" si="119"/>
        <v>0</v>
      </c>
      <c r="AD387">
        <f t="shared" si="120"/>
        <v>0</v>
      </c>
      <c r="AE387">
        <f t="shared" si="121"/>
        <v>0</v>
      </c>
      <c r="AF387"/>
      <c r="AG387"/>
      <c r="AH387">
        <f t="shared" si="122"/>
        <v>0</v>
      </c>
      <c r="AI387">
        <f t="shared" si="123"/>
        <v>0</v>
      </c>
      <c r="AJ387" t="str">
        <f t="shared" si="124"/>
        <v>Correct</v>
      </c>
      <c r="AL387" s="96" t="str">
        <f>IFERROR(VLOOKUP(Table1[[#This Row],[RespondentID]],'All Data'!$A:$CO,87,FALSE),"unknown")</f>
        <v>Woman</v>
      </c>
      <c r="AM387" s="96" t="str">
        <f>IFERROR(VLOOKUP(Table1[[#This Row],[RespondentID]],'All Data'!$A:$CO,88,FALSE),"unknown")</f>
        <v>45-54 years</v>
      </c>
      <c r="AN387" s="96" t="str">
        <f>IFERROR(VLOOKUP(Table1[[#This Row],[RespondentID]],'All Data'!$A:$CO,89,FALSE),"unknown")</f>
        <v>Nassau</v>
      </c>
      <c r="AO387" s="96" t="str">
        <f>IFERROR(VLOOKUP(Table1[[#This Row],[RespondentID]],'All Data'!$A:$CO,90,FALSE),"unknown")</f>
        <v>Garden City, 11530</v>
      </c>
      <c r="AP387" s="96" t="str">
        <f>IFERROR(VLOOKUP(Table1[[#This Row],[RespondentID]],'All Data'!$A:$CO,91,FALSE),"unknown")</f>
        <v>White</v>
      </c>
      <c r="AQ387" s="96" t="str">
        <f>IFERROR(VLOOKUP(Table1[[#This Row],[RespondentID]],'All Data'!$A:$CO,92,FALSE),"unknown")</f>
        <v>Not Hispanic or Latino</v>
      </c>
      <c r="AR387" s="96">
        <f>IFERROR(VLOOKUP(Table1[[#This Row],[RespondentID]],'All Data'!$A:$CO,93,FALSE),"unknown")</f>
        <v>0</v>
      </c>
      <c r="AS387" s="96" t="str">
        <f>IFERROR(VLOOKUP(Table1[[#This Row],[RespondentID]],'All Data'!$A:$CW,94,FALSE),"unknown")</f>
        <v>Over $125,000</v>
      </c>
      <c r="AT387" s="96" t="str">
        <f>IFERROR(VLOOKUP(Table1[[#This Row],[RespondentID]],'All Data'!$A:$CW,95,FALSE),"unknown")</f>
        <v>Graduate school</v>
      </c>
      <c r="AU387" s="96" t="str">
        <f>IFERROR(VLOOKUP(Table1[[#This Row],[RespondentID]],'All Data'!$A:$CW,96,FALSE),"unknown")</f>
        <v>Self-employed</v>
      </c>
      <c r="AV387" s="96" t="str">
        <f>IFERROR(VLOOKUP(Table1[[#This Row],[RespondentID]],'All Data'!$A:$CW,97,FALSE),"unknown")</f>
        <v>Yes</v>
      </c>
      <c r="AW387" s="96" t="str">
        <f>IFERROR(VLOOKUP(Table1[[#This Row],[RespondentID]],'All Data'!$A:$CW,98,FALSE),"unknown")</f>
        <v>Private/Commercial</v>
      </c>
      <c r="AX387" s="96" t="str">
        <f>IFERROR(VLOOKUP(Table1[[#This Row],[RespondentID]],'All Data'!$A:$CW,99,FALSE),"unknown")</f>
        <v>Yes</v>
      </c>
    </row>
    <row r="388" spans="1:50">
      <c r="A388">
        <v>18035118176</v>
      </c>
      <c r="L388" t="s">
        <v>26</v>
      </c>
      <c r="M388" t="s">
        <v>27</v>
      </c>
      <c r="N388" t="s">
        <v>28</v>
      </c>
      <c r="P388">
        <f t="shared" si="108"/>
        <v>3</v>
      </c>
      <c r="Q388">
        <f t="shared" si="109"/>
        <v>1</v>
      </c>
      <c r="R388"/>
      <c r="S388">
        <f t="shared" ref="S388:S429" si="125">IF($P388&lt;3,IF($B388=$B$1,1,0),IF($B388=$B$1,$Q388,0))</f>
        <v>0</v>
      </c>
      <c r="T388">
        <f t="shared" si="110"/>
        <v>0</v>
      </c>
      <c r="U388">
        <f t="shared" si="111"/>
        <v>0</v>
      </c>
      <c r="V388">
        <f t="shared" si="112"/>
        <v>0</v>
      </c>
      <c r="W388">
        <f t="shared" si="113"/>
        <v>0</v>
      </c>
      <c r="X388">
        <f t="shared" si="114"/>
        <v>0</v>
      </c>
      <c r="Y388">
        <f t="shared" si="115"/>
        <v>0</v>
      </c>
      <c r="Z388">
        <f t="shared" si="116"/>
        <v>0</v>
      </c>
      <c r="AA388">
        <f t="shared" si="117"/>
        <v>0</v>
      </c>
      <c r="AB388">
        <f t="shared" si="118"/>
        <v>0</v>
      </c>
      <c r="AC388">
        <f t="shared" si="119"/>
        <v>1</v>
      </c>
      <c r="AD388">
        <f t="shared" si="120"/>
        <v>1</v>
      </c>
      <c r="AE388">
        <f t="shared" si="121"/>
        <v>1</v>
      </c>
      <c r="AF388"/>
      <c r="AG388"/>
      <c r="AH388">
        <f t="shared" si="122"/>
        <v>3</v>
      </c>
      <c r="AI388">
        <f t="shared" si="123"/>
        <v>3</v>
      </c>
      <c r="AJ388" t="str">
        <f t="shared" si="124"/>
        <v>Correct</v>
      </c>
      <c r="AL388" s="96" t="str">
        <f>IFERROR(VLOOKUP(Table1[[#This Row],[RespondentID]],'All Data'!$A:$CO,87,FALSE),"unknown")</f>
        <v>Woman</v>
      </c>
      <c r="AM388" s="96" t="str">
        <f>IFERROR(VLOOKUP(Table1[[#This Row],[RespondentID]],'All Data'!$A:$CO,88,FALSE),"unknown")</f>
        <v>25-34 years</v>
      </c>
      <c r="AN388" s="96" t="str">
        <f>IFERROR(VLOOKUP(Table1[[#This Row],[RespondentID]],'All Data'!$A:$CO,89,FALSE),"unknown")</f>
        <v>Nassau</v>
      </c>
      <c r="AO388" s="96" t="str">
        <f>IFERROR(VLOOKUP(Table1[[#This Row],[RespondentID]],'All Data'!$A:$CO,90,FALSE),"unknown")</f>
        <v>Old Bethpage, 11804</v>
      </c>
      <c r="AP388" s="96" t="str">
        <f>IFERROR(VLOOKUP(Table1[[#This Row],[RespondentID]],'All Data'!$A:$CO,91,FALSE),"unknown")</f>
        <v>Two or more races</v>
      </c>
      <c r="AQ388" s="96" t="str">
        <f>IFERROR(VLOOKUP(Table1[[#This Row],[RespondentID]],'All Data'!$A:$CO,92,FALSE),"unknown")</f>
        <v>Not Hispanic or Latino</v>
      </c>
      <c r="AR388" s="96" t="str">
        <f>IFERROR(VLOOKUP(Table1[[#This Row],[RespondentID]],'All Data'!$A:$CO,93,FALSE),"unknown")</f>
        <v>English</v>
      </c>
      <c r="AS388" s="96" t="str">
        <f>IFERROR(VLOOKUP(Table1[[#This Row],[RespondentID]],'All Data'!$A:$CW,94,FALSE),"unknown")</f>
        <v>Over $125,000</v>
      </c>
      <c r="AT388" s="96" t="str">
        <f>IFERROR(VLOOKUP(Table1[[#This Row],[RespondentID]],'All Data'!$A:$CW,95,FALSE),"unknown")</f>
        <v>Graduate school</v>
      </c>
      <c r="AU388" s="96" t="str">
        <f>IFERROR(VLOOKUP(Table1[[#This Row],[RespondentID]],'All Data'!$A:$CW,96,FALSE),"unknown")</f>
        <v>Employed for wages</v>
      </c>
      <c r="AV388" s="96" t="str">
        <f>IFERROR(VLOOKUP(Table1[[#This Row],[RespondentID]],'All Data'!$A:$CW,97,FALSE),"unknown")</f>
        <v>Yes</v>
      </c>
      <c r="AW388" s="96" t="str">
        <f>IFERROR(VLOOKUP(Table1[[#This Row],[RespondentID]],'All Data'!$A:$CW,98,FALSE),"unknown")</f>
        <v>Private/Commercial</v>
      </c>
      <c r="AX388" s="96" t="str">
        <f>IFERROR(VLOOKUP(Table1[[#This Row],[RespondentID]],'All Data'!$A:$CW,99,FALSE),"unknown")</f>
        <v>Yes</v>
      </c>
    </row>
    <row r="389" spans="1:50">
      <c r="A389">
        <v>18034875612</v>
      </c>
      <c r="K389" t="s">
        <v>25</v>
      </c>
      <c r="L389" t="s">
        <v>26</v>
      </c>
      <c r="N389" t="s">
        <v>28</v>
      </c>
      <c r="P389">
        <f t="shared" si="108"/>
        <v>3</v>
      </c>
      <c r="Q389">
        <f t="shared" si="109"/>
        <v>1</v>
      </c>
      <c r="R389"/>
      <c r="S389">
        <f t="shared" si="125"/>
        <v>0</v>
      </c>
      <c r="T389">
        <f t="shared" si="110"/>
        <v>0</v>
      </c>
      <c r="U389">
        <f t="shared" si="111"/>
        <v>0</v>
      </c>
      <c r="V389">
        <f t="shared" si="112"/>
        <v>0</v>
      </c>
      <c r="W389">
        <f t="shared" si="113"/>
        <v>0</v>
      </c>
      <c r="X389">
        <f t="shared" si="114"/>
        <v>0</v>
      </c>
      <c r="Y389">
        <f t="shared" si="115"/>
        <v>0</v>
      </c>
      <c r="Z389">
        <f t="shared" si="116"/>
        <v>0</v>
      </c>
      <c r="AA389">
        <f t="shared" si="117"/>
        <v>0</v>
      </c>
      <c r="AB389">
        <f t="shared" si="118"/>
        <v>1</v>
      </c>
      <c r="AC389">
        <f t="shared" si="119"/>
        <v>1</v>
      </c>
      <c r="AD389">
        <f t="shared" si="120"/>
        <v>0</v>
      </c>
      <c r="AE389">
        <f t="shared" si="121"/>
        <v>1</v>
      </c>
      <c r="AF389"/>
      <c r="AG389"/>
      <c r="AH389">
        <f t="shared" si="122"/>
        <v>3</v>
      </c>
      <c r="AI389">
        <f t="shared" si="123"/>
        <v>3</v>
      </c>
      <c r="AJ389" t="str">
        <f t="shared" si="124"/>
        <v>Correct</v>
      </c>
      <c r="AL389" s="96" t="str">
        <f>IFERROR(VLOOKUP(Table1[[#This Row],[RespondentID]],'All Data'!$A:$CO,87,FALSE),"unknown")</f>
        <v>Woman</v>
      </c>
      <c r="AM389" s="96" t="str">
        <f>IFERROR(VLOOKUP(Table1[[#This Row],[RespondentID]],'All Data'!$A:$CO,88,FALSE),"unknown")</f>
        <v>Under 18</v>
      </c>
      <c r="AN389" s="96" t="str">
        <f>IFERROR(VLOOKUP(Table1[[#This Row],[RespondentID]],'All Data'!$A:$CO,89,FALSE),"unknown")</f>
        <v>Suffolk</v>
      </c>
      <c r="AO389" s="96" t="str">
        <f>IFERROR(VLOOKUP(Table1[[#This Row],[RespondentID]],'All Data'!$A:$CO,90,FALSE),"unknown")</f>
        <v>Port Jefferson Station, 11776</v>
      </c>
      <c r="AP389" s="96" t="str">
        <f>IFERROR(VLOOKUP(Table1[[#This Row],[RespondentID]],'All Data'!$A:$CO,91,FALSE),"unknown")</f>
        <v>Two or more races</v>
      </c>
      <c r="AQ389" s="96" t="str">
        <f>IFERROR(VLOOKUP(Table1[[#This Row],[RespondentID]],'All Data'!$A:$CO,92,FALSE),"unknown")</f>
        <v>Hispanic or Latino</v>
      </c>
      <c r="AR389" s="96" t="str">
        <f>IFERROR(VLOOKUP(Table1[[#This Row],[RespondentID]],'All Data'!$A:$CO,93,FALSE),"unknown")</f>
        <v>English, Spanish</v>
      </c>
      <c r="AS389" s="96" t="str">
        <f>IFERROR(VLOOKUP(Table1[[#This Row],[RespondentID]],'All Data'!$A:$CW,94,FALSE),"unknown")</f>
        <v>$0-$19,999</v>
      </c>
      <c r="AT389" s="96" t="str">
        <f>IFERROR(VLOOKUP(Table1[[#This Row],[RespondentID]],'All Data'!$A:$CW,95,FALSE),"unknown")</f>
        <v>Some high school</v>
      </c>
      <c r="AU389" s="96" t="str">
        <f>IFERROR(VLOOKUP(Table1[[#This Row],[RespondentID]],'All Data'!$A:$CW,96,FALSE),"unknown")</f>
        <v>Out of work and looking for work</v>
      </c>
      <c r="AV389" s="96" t="str">
        <f>IFERROR(VLOOKUP(Table1[[#This Row],[RespondentID]],'All Data'!$A:$CW,97,FALSE),"unknown")</f>
        <v>Yes</v>
      </c>
      <c r="AW389" s="96" t="str">
        <f>IFERROR(VLOOKUP(Table1[[#This Row],[RespondentID]],'All Data'!$A:$CW,98,FALSE),"unknown")</f>
        <v>Medicaid</v>
      </c>
      <c r="AX389" s="96" t="str">
        <f>IFERROR(VLOOKUP(Table1[[#This Row],[RespondentID]],'All Data'!$A:$CW,99,FALSE),"unknown")</f>
        <v>Yes</v>
      </c>
    </row>
    <row r="390" spans="1:50">
      <c r="A390">
        <v>18034506366</v>
      </c>
      <c r="J390" t="s">
        <v>24</v>
      </c>
      <c r="L390" t="s">
        <v>26</v>
      </c>
      <c r="N390" t="s">
        <v>28</v>
      </c>
      <c r="P390">
        <f t="shared" si="108"/>
        <v>3</v>
      </c>
      <c r="Q390">
        <f t="shared" si="109"/>
        <v>1</v>
      </c>
      <c r="R390"/>
      <c r="S390">
        <f t="shared" si="125"/>
        <v>0</v>
      </c>
      <c r="T390">
        <f t="shared" si="110"/>
        <v>0</v>
      </c>
      <c r="U390">
        <f t="shared" si="111"/>
        <v>0</v>
      </c>
      <c r="V390">
        <f t="shared" si="112"/>
        <v>0</v>
      </c>
      <c r="W390">
        <f t="shared" si="113"/>
        <v>0</v>
      </c>
      <c r="X390">
        <f t="shared" si="114"/>
        <v>0</v>
      </c>
      <c r="Y390">
        <f t="shared" si="115"/>
        <v>0</v>
      </c>
      <c r="Z390">
        <f t="shared" si="116"/>
        <v>0</v>
      </c>
      <c r="AA390">
        <f t="shared" si="117"/>
        <v>1</v>
      </c>
      <c r="AB390">
        <f t="shared" si="118"/>
        <v>0</v>
      </c>
      <c r="AC390">
        <f t="shared" si="119"/>
        <v>1</v>
      </c>
      <c r="AD390">
        <f t="shared" si="120"/>
        <v>0</v>
      </c>
      <c r="AE390">
        <f t="shared" si="121"/>
        <v>1</v>
      </c>
      <c r="AF390"/>
      <c r="AG390"/>
      <c r="AH390">
        <f t="shared" si="122"/>
        <v>3</v>
      </c>
      <c r="AI390">
        <f t="shared" si="123"/>
        <v>3</v>
      </c>
      <c r="AJ390" t="str">
        <f t="shared" si="124"/>
        <v>Correct</v>
      </c>
      <c r="AL390" s="96" t="str">
        <f>IFERROR(VLOOKUP(Table1[[#This Row],[RespondentID]],'All Data'!$A:$CO,87,FALSE),"unknown")</f>
        <v>Woman</v>
      </c>
      <c r="AM390" s="96" t="str">
        <f>IFERROR(VLOOKUP(Table1[[#This Row],[RespondentID]],'All Data'!$A:$CO,88,FALSE),"unknown")</f>
        <v>18-24 years</v>
      </c>
      <c r="AN390" s="96" t="str">
        <f>IFERROR(VLOOKUP(Table1[[#This Row],[RespondentID]],'All Data'!$A:$CO,89,FALSE),"unknown")</f>
        <v>Nassau</v>
      </c>
      <c r="AO390" s="96" t="str">
        <f>IFERROR(VLOOKUP(Table1[[#This Row],[RespondentID]],'All Data'!$A:$CO,90,FALSE),"unknown")</f>
        <v>Glen Cove, 11542</v>
      </c>
      <c r="AP390" s="96" t="str">
        <f>IFERROR(VLOOKUP(Table1[[#This Row],[RespondentID]],'All Data'!$A:$CO,91,FALSE),"unknown")</f>
        <v>White</v>
      </c>
      <c r="AQ390" s="96" t="str">
        <f>IFERROR(VLOOKUP(Table1[[#This Row],[RespondentID]],'All Data'!$A:$CO,92,FALSE),"unknown")</f>
        <v>Not Hispanic or Latino</v>
      </c>
      <c r="AR390" s="96" t="str">
        <f>IFERROR(VLOOKUP(Table1[[#This Row],[RespondentID]],'All Data'!$A:$CO,93,FALSE),"unknown")</f>
        <v>English</v>
      </c>
      <c r="AS390" s="96" t="str">
        <f>IFERROR(VLOOKUP(Table1[[#This Row],[RespondentID]],'All Data'!$A:$CW,94,FALSE),"unknown")</f>
        <v>$75,000 to $125,000</v>
      </c>
      <c r="AT390" s="96" t="str">
        <f>IFERROR(VLOOKUP(Table1[[#This Row],[RespondentID]],'All Data'!$A:$CW,95,FALSE),"unknown")</f>
        <v>College graduate</v>
      </c>
      <c r="AU390" s="96" t="str">
        <f>IFERROR(VLOOKUP(Table1[[#This Row],[RespondentID]],'All Data'!$A:$CW,96,FALSE),"unknown")</f>
        <v>Employed for wages</v>
      </c>
      <c r="AV390" s="96" t="str">
        <f>IFERROR(VLOOKUP(Table1[[#This Row],[RespondentID]],'All Data'!$A:$CW,97,FALSE),"unknown")</f>
        <v>Yes</v>
      </c>
      <c r="AW390" s="96" t="str">
        <f>IFERROR(VLOOKUP(Table1[[#This Row],[RespondentID]],'All Data'!$A:$CW,98,FALSE),"unknown")</f>
        <v>Private/Commercial</v>
      </c>
      <c r="AX390" s="96" t="str">
        <f>IFERROR(VLOOKUP(Table1[[#This Row],[RespondentID]],'All Data'!$A:$CW,99,FALSE),"unknown")</f>
        <v>Yes</v>
      </c>
    </row>
    <row r="391" spans="1:50">
      <c r="A391">
        <v>18034081487</v>
      </c>
      <c r="C391" t="s">
        <v>17</v>
      </c>
      <c r="H391" t="s">
        <v>22</v>
      </c>
      <c r="I391" t="s">
        <v>23</v>
      </c>
      <c r="K391" t="s">
        <v>25</v>
      </c>
      <c r="N391" t="s">
        <v>28</v>
      </c>
      <c r="P391">
        <f t="shared" si="108"/>
        <v>5</v>
      </c>
      <c r="Q391">
        <f t="shared" si="109"/>
        <v>0.6</v>
      </c>
      <c r="R391"/>
      <c r="S391">
        <f t="shared" si="125"/>
        <v>0</v>
      </c>
      <c r="T391">
        <f t="shared" si="110"/>
        <v>0.6</v>
      </c>
      <c r="U391">
        <f t="shared" si="111"/>
        <v>0</v>
      </c>
      <c r="V391">
        <f t="shared" si="112"/>
        <v>0</v>
      </c>
      <c r="W391">
        <f t="shared" si="113"/>
        <v>0</v>
      </c>
      <c r="X391">
        <f t="shared" si="114"/>
        <v>0</v>
      </c>
      <c r="Y391">
        <f t="shared" si="115"/>
        <v>0.6</v>
      </c>
      <c r="Z391">
        <f t="shared" si="116"/>
        <v>0.6</v>
      </c>
      <c r="AA391">
        <f t="shared" si="117"/>
        <v>0</v>
      </c>
      <c r="AB391">
        <f t="shared" si="118"/>
        <v>0.6</v>
      </c>
      <c r="AC391">
        <f t="shared" si="119"/>
        <v>0</v>
      </c>
      <c r="AD391">
        <f t="shared" si="120"/>
        <v>0</v>
      </c>
      <c r="AE391">
        <f t="shared" si="121"/>
        <v>0.6</v>
      </c>
      <c r="AF391"/>
      <c r="AG391"/>
      <c r="AH391">
        <f t="shared" si="122"/>
        <v>3</v>
      </c>
      <c r="AI391">
        <f t="shared" si="123"/>
        <v>5</v>
      </c>
      <c r="AJ391" t="str">
        <f t="shared" si="124"/>
        <v>Correct</v>
      </c>
      <c r="AL391" s="96" t="str">
        <f>IFERROR(VLOOKUP(Table1[[#This Row],[RespondentID]],'All Data'!$A:$CO,87,FALSE),"unknown")</f>
        <v>Man</v>
      </c>
      <c r="AM391" s="96" t="str">
        <f>IFERROR(VLOOKUP(Table1[[#This Row],[RespondentID]],'All Data'!$A:$CO,88,FALSE),"unknown")</f>
        <v>Under 18</v>
      </c>
      <c r="AN391" s="96" t="str">
        <f>IFERROR(VLOOKUP(Table1[[#This Row],[RespondentID]],'All Data'!$A:$CO,89,FALSE),"unknown")</f>
        <v>Suffolk</v>
      </c>
      <c r="AO391" s="96" t="str">
        <f>IFERROR(VLOOKUP(Table1[[#This Row],[RespondentID]],'All Data'!$A:$CO,90,FALSE),"unknown")</f>
        <v>East Setauket, 11733</v>
      </c>
      <c r="AP391" s="96">
        <f>IFERROR(VLOOKUP(Table1[[#This Row],[RespondentID]],'All Data'!$A:$CO,91,FALSE),"unknown")</f>
        <v>0</v>
      </c>
      <c r="AQ391" s="96" t="str">
        <f>IFERROR(VLOOKUP(Table1[[#This Row],[RespondentID]],'All Data'!$A:$CO,92,FALSE),"unknown")</f>
        <v>Not Hispanic or Latino</v>
      </c>
      <c r="AR391" s="96" t="str">
        <f>IFERROR(VLOOKUP(Table1[[#This Row],[RespondentID]],'All Data'!$A:$CO,93,FALSE),"unknown")</f>
        <v>English</v>
      </c>
      <c r="AS391" s="96" t="str">
        <f>IFERROR(VLOOKUP(Table1[[#This Row],[RespondentID]],'All Data'!$A:$CW,94,FALSE),"unknown")</f>
        <v>Over $125,000</v>
      </c>
      <c r="AT391" s="96" t="str">
        <f>IFERROR(VLOOKUP(Table1[[#This Row],[RespondentID]],'All Data'!$A:$CW,95,FALSE),"unknown")</f>
        <v>High school graduate</v>
      </c>
      <c r="AU391" s="96" t="str">
        <f>IFERROR(VLOOKUP(Table1[[#This Row],[RespondentID]],'All Data'!$A:$CW,96,FALSE),"unknown")</f>
        <v>Student</v>
      </c>
      <c r="AV391" s="96" t="str">
        <f>IFERROR(VLOOKUP(Table1[[#This Row],[RespondentID]],'All Data'!$A:$CW,97,FALSE),"unknown")</f>
        <v>Yes</v>
      </c>
      <c r="AW391" s="96" t="str">
        <f>IFERROR(VLOOKUP(Table1[[#This Row],[RespondentID]],'All Data'!$A:$CW,98,FALSE),"unknown")</f>
        <v>Private/Commercial</v>
      </c>
      <c r="AX391" s="96" t="str">
        <f>IFERROR(VLOOKUP(Table1[[#This Row],[RespondentID]],'All Data'!$A:$CW,99,FALSE),"unknown")</f>
        <v>Yes</v>
      </c>
    </row>
    <row r="392" spans="1:50">
      <c r="A392">
        <v>18033987686</v>
      </c>
      <c r="B392" t="s">
        <v>16</v>
      </c>
      <c r="C392" t="s">
        <v>17</v>
      </c>
      <c r="K392" t="s">
        <v>25</v>
      </c>
      <c r="M392" t="s">
        <v>27</v>
      </c>
      <c r="N392" t="s">
        <v>28</v>
      </c>
      <c r="O392" t="s">
        <v>614</v>
      </c>
      <c r="P392">
        <f t="shared" si="108"/>
        <v>5</v>
      </c>
      <c r="Q392">
        <f t="shared" si="109"/>
        <v>0.6</v>
      </c>
      <c r="R392"/>
      <c r="S392">
        <f t="shared" si="125"/>
        <v>0.6</v>
      </c>
      <c r="T392">
        <f t="shared" si="110"/>
        <v>0.6</v>
      </c>
      <c r="U392">
        <f t="shared" si="111"/>
        <v>0</v>
      </c>
      <c r="V392">
        <f t="shared" si="112"/>
        <v>0</v>
      </c>
      <c r="W392">
        <f t="shared" si="113"/>
        <v>0</v>
      </c>
      <c r="X392">
        <f t="shared" si="114"/>
        <v>0</v>
      </c>
      <c r="Y392">
        <f t="shared" si="115"/>
        <v>0</v>
      </c>
      <c r="Z392">
        <f t="shared" si="116"/>
        <v>0</v>
      </c>
      <c r="AA392">
        <f t="shared" si="117"/>
        <v>0</v>
      </c>
      <c r="AB392">
        <f t="shared" si="118"/>
        <v>0.6</v>
      </c>
      <c r="AC392">
        <f t="shared" si="119"/>
        <v>0</v>
      </c>
      <c r="AD392">
        <f t="shared" si="120"/>
        <v>0.6</v>
      </c>
      <c r="AE392">
        <f t="shared" si="121"/>
        <v>0.6</v>
      </c>
      <c r="AF392"/>
      <c r="AG392"/>
      <c r="AH392">
        <f t="shared" si="122"/>
        <v>3</v>
      </c>
      <c r="AI392">
        <f t="shared" si="123"/>
        <v>5</v>
      </c>
      <c r="AJ392" t="str">
        <f t="shared" si="124"/>
        <v>Correct</v>
      </c>
      <c r="AL392" s="96" t="str">
        <f>IFERROR(VLOOKUP(Table1[[#This Row],[RespondentID]],'All Data'!$A:$CO,87,FALSE),"unknown")</f>
        <v>Woman</v>
      </c>
      <c r="AM392" s="96" t="str">
        <f>IFERROR(VLOOKUP(Table1[[#This Row],[RespondentID]],'All Data'!$A:$CO,88,FALSE),"unknown")</f>
        <v>35-44 years</v>
      </c>
      <c r="AN392" s="96" t="str">
        <f>IFERROR(VLOOKUP(Table1[[#This Row],[RespondentID]],'All Data'!$A:$CO,89,FALSE),"unknown")</f>
        <v>Nassau</v>
      </c>
      <c r="AO392" s="96" t="str">
        <f>IFERROR(VLOOKUP(Table1[[#This Row],[RespondentID]],'All Data'!$A:$CO,90,FALSE),"unknown")</f>
        <v>Syosset, 11791</v>
      </c>
      <c r="AP392" s="96" t="str">
        <f>IFERROR(VLOOKUP(Table1[[#This Row],[RespondentID]],'All Data'!$A:$CO,91,FALSE),"unknown")</f>
        <v>White</v>
      </c>
      <c r="AQ392" s="96" t="str">
        <f>IFERROR(VLOOKUP(Table1[[#This Row],[RespondentID]],'All Data'!$A:$CO,92,FALSE),"unknown")</f>
        <v>Unknown</v>
      </c>
      <c r="AR392" s="96" t="str">
        <f>IFERROR(VLOOKUP(Table1[[#This Row],[RespondentID]],'All Data'!$A:$CO,93,FALSE),"unknown")</f>
        <v>English</v>
      </c>
      <c r="AS392" s="96" t="str">
        <f>IFERROR(VLOOKUP(Table1[[#This Row],[RespondentID]],'All Data'!$A:$CW,94,FALSE),"unknown")</f>
        <v>Over $125,000</v>
      </c>
      <c r="AT392" s="96" t="str">
        <f>IFERROR(VLOOKUP(Table1[[#This Row],[RespondentID]],'All Data'!$A:$CW,95,FALSE),"unknown")</f>
        <v>Other (please specify)</v>
      </c>
      <c r="AU392" s="96" t="str">
        <f>IFERROR(VLOOKUP(Table1[[#This Row],[RespondentID]],'All Data'!$A:$CW,96,FALSE),"unknown")</f>
        <v>Employed for wages</v>
      </c>
      <c r="AV392" s="96" t="str">
        <f>IFERROR(VLOOKUP(Table1[[#This Row],[RespondentID]],'All Data'!$A:$CW,97,FALSE),"unknown")</f>
        <v>Yes</v>
      </c>
      <c r="AW392" s="96" t="str">
        <f>IFERROR(VLOOKUP(Table1[[#This Row],[RespondentID]],'All Data'!$A:$CW,98,FALSE),"unknown")</f>
        <v>Private/Commercial</v>
      </c>
      <c r="AX392" s="96" t="str">
        <f>IFERROR(VLOOKUP(Table1[[#This Row],[RespondentID]],'All Data'!$A:$CW,99,FALSE),"unknown")</f>
        <v>Yes</v>
      </c>
    </row>
    <row r="393" spans="1:50">
      <c r="A393">
        <v>18033955917</v>
      </c>
      <c r="C393" t="s">
        <v>17</v>
      </c>
      <c r="P393">
        <f t="shared" si="108"/>
        <v>1</v>
      </c>
      <c r="Q393">
        <f t="shared" si="109"/>
        <v>3</v>
      </c>
      <c r="R393"/>
      <c r="S393">
        <f t="shared" si="125"/>
        <v>0</v>
      </c>
      <c r="T393">
        <f t="shared" si="110"/>
        <v>1</v>
      </c>
      <c r="U393">
        <f t="shared" si="111"/>
        <v>0</v>
      </c>
      <c r="V393">
        <f t="shared" si="112"/>
        <v>0</v>
      </c>
      <c r="W393">
        <f t="shared" si="113"/>
        <v>0</v>
      </c>
      <c r="X393">
        <f t="shared" si="114"/>
        <v>0</v>
      </c>
      <c r="Y393">
        <f t="shared" si="115"/>
        <v>0</v>
      </c>
      <c r="Z393">
        <f t="shared" si="116"/>
        <v>0</v>
      </c>
      <c r="AA393">
        <f t="shared" si="117"/>
        <v>0</v>
      </c>
      <c r="AB393">
        <f t="shared" si="118"/>
        <v>0</v>
      </c>
      <c r="AC393">
        <f t="shared" si="119"/>
        <v>0</v>
      </c>
      <c r="AD393">
        <f t="shared" si="120"/>
        <v>0</v>
      </c>
      <c r="AE393">
        <f t="shared" si="121"/>
        <v>0</v>
      </c>
      <c r="AF393"/>
      <c r="AG393"/>
      <c r="AH393">
        <f t="shared" si="122"/>
        <v>1</v>
      </c>
      <c r="AI393">
        <f t="shared" si="123"/>
        <v>1</v>
      </c>
      <c r="AJ393" t="str">
        <f t="shared" si="124"/>
        <v>Correct</v>
      </c>
      <c r="AL393" s="96" t="str">
        <f>IFERROR(VLOOKUP(Table1[[#This Row],[RespondentID]],'All Data'!$A:$CO,87,FALSE),"unknown")</f>
        <v>Man</v>
      </c>
      <c r="AM393" s="96" t="str">
        <f>IFERROR(VLOOKUP(Table1[[#This Row],[RespondentID]],'All Data'!$A:$CO,88,FALSE),"unknown")</f>
        <v>35-44 years</v>
      </c>
      <c r="AN393" s="96">
        <f>IFERROR(VLOOKUP(Table1[[#This Row],[RespondentID]],'All Data'!$A:$CO,89,FALSE),"unknown")</f>
        <v>0</v>
      </c>
      <c r="AO393" s="96" t="str">
        <f>IFERROR(VLOOKUP(Table1[[#This Row],[RespondentID]],'All Data'!$A:$CO,90,FALSE),"unknown")</f>
        <v>Plainview, 11803</v>
      </c>
      <c r="AP393" s="96" t="str">
        <f>IFERROR(VLOOKUP(Table1[[#This Row],[RespondentID]],'All Data'!$A:$CO,91,FALSE),"unknown")</f>
        <v>White</v>
      </c>
      <c r="AQ393" s="96" t="str">
        <f>IFERROR(VLOOKUP(Table1[[#This Row],[RespondentID]],'All Data'!$A:$CO,92,FALSE),"unknown")</f>
        <v>Not Hispanic or Latino</v>
      </c>
      <c r="AR393" s="96" t="str">
        <f>IFERROR(VLOOKUP(Table1[[#This Row],[RespondentID]],'All Data'!$A:$CO,93,FALSE),"unknown")</f>
        <v>English</v>
      </c>
      <c r="AS393" s="96" t="str">
        <f>IFERROR(VLOOKUP(Table1[[#This Row],[RespondentID]],'All Data'!$A:$CW,94,FALSE),"unknown")</f>
        <v>$75,000 to $125,000</v>
      </c>
      <c r="AT393" s="96" t="str">
        <f>IFERROR(VLOOKUP(Table1[[#This Row],[RespondentID]],'All Data'!$A:$CW,95,FALSE),"unknown")</f>
        <v>Graduate school</v>
      </c>
      <c r="AU393" s="96" t="str">
        <f>IFERROR(VLOOKUP(Table1[[#This Row],[RespondentID]],'All Data'!$A:$CW,96,FALSE),"unknown")</f>
        <v>Employed for wages</v>
      </c>
      <c r="AV393" s="96" t="str">
        <f>IFERROR(VLOOKUP(Table1[[#This Row],[RespondentID]],'All Data'!$A:$CW,97,FALSE),"unknown")</f>
        <v>Yes</v>
      </c>
      <c r="AW393" s="96" t="str">
        <f>IFERROR(VLOOKUP(Table1[[#This Row],[RespondentID]],'All Data'!$A:$CW,98,FALSE),"unknown")</f>
        <v>Private/Commercial</v>
      </c>
      <c r="AX393" s="96" t="str">
        <f>IFERROR(VLOOKUP(Table1[[#This Row],[RespondentID]],'All Data'!$A:$CW,99,FALSE),"unknown")</f>
        <v>Yes</v>
      </c>
    </row>
    <row r="394" spans="1:50">
      <c r="A394">
        <v>18033501569</v>
      </c>
      <c r="K394" t="s">
        <v>25</v>
      </c>
      <c r="L394" t="s">
        <v>26</v>
      </c>
      <c r="N394" t="s">
        <v>28</v>
      </c>
      <c r="P394">
        <f t="shared" si="108"/>
        <v>3</v>
      </c>
      <c r="Q394">
        <f t="shared" si="109"/>
        <v>1</v>
      </c>
      <c r="R394"/>
      <c r="S394">
        <f t="shared" si="125"/>
        <v>0</v>
      </c>
      <c r="T394">
        <f t="shared" si="110"/>
        <v>0</v>
      </c>
      <c r="U394">
        <f t="shared" si="111"/>
        <v>0</v>
      </c>
      <c r="V394">
        <f t="shared" si="112"/>
        <v>0</v>
      </c>
      <c r="W394">
        <f t="shared" si="113"/>
        <v>0</v>
      </c>
      <c r="X394">
        <f t="shared" si="114"/>
        <v>0</v>
      </c>
      <c r="Y394">
        <f t="shared" si="115"/>
        <v>0</v>
      </c>
      <c r="Z394">
        <f t="shared" si="116"/>
        <v>0</v>
      </c>
      <c r="AA394">
        <f t="shared" si="117"/>
        <v>0</v>
      </c>
      <c r="AB394">
        <f t="shared" si="118"/>
        <v>1</v>
      </c>
      <c r="AC394">
        <f t="shared" si="119"/>
        <v>1</v>
      </c>
      <c r="AD394">
        <f t="shared" si="120"/>
        <v>0</v>
      </c>
      <c r="AE394">
        <f t="shared" si="121"/>
        <v>1</v>
      </c>
      <c r="AF394"/>
      <c r="AG394"/>
      <c r="AH394">
        <f t="shared" si="122"/>
        <v>3</v>
      </c>
      <c r="AI394">
        <f t="shared" si="123"/>
        <v>3</v>
      </c>
      <c r="AJ394" t="str">
        <f t="shared" si="124"/>
        <v>Correct</v>
      </c>
      <c r="AL394" s="96" t="str">
        <f>IFERROR(VLOOKUP(Table1[[#This Row],[RespondentID]],'All Data'!$A:$CO,87,FALSE),"unknown")</f>
        <v>Man</v>
      </c>
      <c r="AM394" s="96" t="str">
        <f>IFERROR(VLOOKUP(Table1[[#This Row],[RespondentID]],'All Data'!$A:$CO,88,FALSE),"unknown")</f>
        <v>Under 18</v>
      </c>
      <c r="AN394" s="96" t="str">
        <f>IFERROR(VLOOKUP(Table1[[#This Row],[RespondentID]],'All Data'!$A:$CO,89,FALSE),"unknown")</f>
        <v>Suffolk</v>
      </c>
      <c r="AO394" s="96" t="str">
        <f>IFERROR(VLOOKUP(Table1[[#This Row],[RespondentID]],'All Data'!$A:$CO,90,FALSE),"unknown")</f>
        <v>Greenlawn, 11740</v>
      </c>
      <c r="AP394" s="96" t="str">
        <f>IFERROR(VLOOKUP(Table1[[#This Row],[RespondentID]],'All Data'!$A:$CO,91,FALSE),"unknown")</f>
        <v>Asian</v>
      </c>
      <c r="AQ394" s="96" t="str">
        <f>IFERROR(VLOOKUP(Table1[[#This Row],[RespondentID]],'All Data'!$A:$CO,92,FALSE),"unknown")</f>
        <v>Not Hispanic or Latino</v>
      </c>
      <c r="AR394" s="96" t="str">
        <f>IFERROR(VLOOKUP(Table1[[#This Row],[RespondentID]],'All Data'!$A:$CO,93,FALSE),"unknown")</f>
        <v>English, Other</v>
      </c>
      <c r="AS394" s="96" t="str">
        <f>IFERROR(VLOOKUP(Table1[[#This Row],[RespondentID]],'All Data'!$A:$CW,94,FALSE),"unknown")</f>
        <v>Over $125,000</v>
      </c>
      <c r="AT394" s="96" t="str">
        <f>IFERROR(VLOOKUP(Table1[[#This Row],[RespondentID]],'All Data'!$A:$CW,95,FALSE),"unknown")</f>
        <v>Some high school</v>
      </c>
      <c r="AU394" s="96" t="str">
        <f>IFERROR(VLOOKUP(Table1[[#This Row],[RespondentID]],'All Data'!$A:$CW,96,FALSE),"unknown")</f>
        <v>Employed for wages</v>
      </c>
      <c r="AV394" s="96" t="str">
        <f>IFERROR(VLOOKUP(Table1[[#This Row],[RespondentID]],'All Data'!$A:$CW,97,FALSE),"unknown")</f>
        <v>Yes</v>
      </c>
      <c r="AW394" s="96" t="str">
        <f>IFERROR(VLOOKUP(Table1[[#This Row],[RespondentID]],'All Data'!$A:$CW,98,FALSE),"unknown")</f>
        <v>Private/Commercial</v>
      </c>
      <c r="AX394" s="96" t="str">
        <f>IFERROR(VLOOKUP(Table1[[#This Row],[RespondentID]],'All Data'!$A:$CW,99,FALSE),"unknown")</f>
        <v>Yes</v>
      </c>
    </row>
    <row r="395" spans="1:50">
      <c r="A395">
        <v>18033031202</v>
      </c>
      <c r="O395" t="s">
        <v>617</v>
      </c>
      <c r="P395">
        <f t="shared" si="108"/>
        <v>0</v>
      </c>
      <c r="Q395" t="e">
        <f t="shared" si="109"/>
        <v>#DIV/0!</v>
      </c>
      <c r="R395"/>
      <c r="S395">
        <f t="shared" si="125"/>
        <v>0</v>
      </c>
      <c r="T395">
        <f t="shared" si="110"/>
        <v>0</v>
      </c>
      <c r="U395">
        <f t="shared" si="111"/>
        <v>0</v>
      </c>
      <c r="V395">
        <f t="shared" si="112"/>
        <v>0</v>
      </c>
      <c r="W395">
        <f t="shared" si="113"/>
        <v>0</v>
      </c>
      <c r="X395">
        <f t="shared" si="114"/>
        <v>0</v>
      </c>
      <c r="Y395">
        <f t="shared" si="115"/>
        <v>0</v>
      </c>
      <c r="Z395">
        <f t="shared" si="116"/>
        <v>0</v>
      </c>
      <c r="AA395">
        <f t="shared" si="117"/>
        <v>0</v>
      </c>
      <c r="AB395">
        <f t="shared" si="118"/>
        <v>0</v>
      </c>
      <c r="AC395">
        <f t="shared" si="119"/>
        <v>0</v>
      </c>
      <c r="AD395">
        <f t="shared" si="120"/>
        <v>0</v>
      </c>
      <c r="AE395">
        <f t="shared" si="121"/>
        <v>0</v>
      </c>
      <c r="AF395"/>
      <c r="AG395"/>
      <c r="AH395">
        <f t="shared" si="122"/>
        <v>0</v>
      </c>
      <c r="AI395">
        <f t="shared" si="123"/>
        <v>0</v>
      </c>
      <c r="AJ395" t="str">
        <f t="shared" si="124"/>
        <v>Correct</v>
      </c>
      <c r="AL395" s="96" t="str">
        <f>IFERROR(VLOOKUP(Table1[[#This Row],[RespondentID]],'All Data'!$A:$CO,87,FALSE),"unknown")</f>
        <v>Woman</v>
      </c>
      <c r="AM395" s="96" t="str">
        <f>IFERROR(VLOOKUP(Table1[[#This Row],[RespondentID]],'All Data'!$A:$CO,88,FALSE),"unknown")</f>
        <v>45-54 years</v>
      </c>
      <c r="AN395" s="96" t="str">
        <f>IFERROR(VLOOKUP(Table1[[#This Row],[RespondentID]],'All Data'!$A:$CO,89,FALSE),"unknown")</f>
        <v>Nassau</v>
      </c>
      <c r="AO395" s="96" t="str">
        <f>IFERROR(VLOOKUP(Table1[[#This Row],[RespondentID]],'All Data'!$A:$CO,90,FALSE),"unknown")</f>
        <v>Albertson, 11507</v>
      </c>
      <c r="AP395" s="96" t="str">
        <f>IFERROR(VLOOKUP(Table1[[#This Row],[RespondentID]],'All Data'!$A:$CO,91,FALSE),"unknown")</f>
        <v>White</v>
      </c>
      <c r="AQ395" s="96" t="str">
        <f>IFERROR(VLOOKUP(Table1[[#This Row],[RespondentID]],'All Data'!$A:$CO,92,FALSE),"unknown")</f>
        <v>Not Hispanic or Latino</v>
      </c>
      <c r="AR395" s="96" t="str">
        <f>IFERROR(VLOOKUP(Table1[[#This Row],[RespondentID]],'All Data'!$A:$CO,93,FALSE),"unknown")</f>
        <v>English</v>
      </c>
      <c r="AS395" s="96" t="str">
        <f>IFERROR(VLOOKUP(Table1[[#This Row],[RespondentID]],'All Data'!$A:$CW,94,FALSE),"unknown")</f>
        <v>Over $125,000</v>
      </c>
      <c r="AT395" s="96" t="str">
        <f>IFERROR(VLOOKUP(Table1[[#This Row],[RespondentID]],'All Data'!$A:$CW,95,FALSE),"unknown")</f>
        <v>Graduate school</v>
      </c>
      <c r="AU395" s="96" t="str">
        <f>IFERROR(VLOOKUP(Table1[[#This Row],[RespondentID]],'All Data'!$A:$CW,96,FALSE),"unknown")</f>
        <v>Self-employed</v>
      </c>
      <c r="AV395" s="96" t="str">
        <f>IFERROR(VLOOKUP(Table1[[#This Row],[RespondentID]],'All Data'!$A:$CW,97,FALSE),"unknown")</f>
        <v>Yes</v>
      </c>
      <c r="AW395" s="96" t="str">
        <f>IFERROR(VLOOKUP(Table1[[#This Row],[RespondentID]],'All Data'!$A:$CW,98,FALSE),"unknown")</f>
        <v>Private/Commercial</v>
      </c>
      <c r="AX395" s="96" t="str">
        <f>IFERROR(VLOOKUP(Table1[[#This Row],[RespondentID]],'All Data'!$A:$CW,99,FALSE),"unknown")</f>
        <v>Yes</v>
      </c>
    </row>
    <row r="396" spans="1:50">
      <c r="A396">
        <v>18032834769</v>
      </c>
      <c r="G396" t="s">
        <v>21</v>
      </c>
      <c r="J396" t="s">
        <v>24</v>
      </c>
      <c r="N396" t="s">
        <v>28</v>
      </c>
      <c r="P396">
        <f t="shared" si="108"/>
        <v>3</v>
      </c>
      <c r="Q396">
        <f t="shared" si="109"/>
        <v>1</v>
      </c>
      <c r="R396"/>
      <c r="S396">
        <f t="shared" si="125"/>
        <v>0</v>
      </c>
      <c r="T396">
        <f t="shared" si="110"/>
        <v>0</v>
      </c>
      <c r="U396">
        <f t="shared" si="111"/>
        <v>0</v>
      </c>
      <c r="V396">
        <f t="shared" si="112"/>
        <v>0</v>
      </c>
      <c r="W396">
        <f t="shared" si="113"/>
        <v>0</v>
      </c>
      <c r="X396">
        <f t="shared" si="114"/>
        <v>1</v>
      </c>
      <c r="Y396">
        <f t="shared" si="115"/>
        <v>0</v>
      </c>
      <c r="Z396">
        <f t="shared" si="116"/>
        <v>0</v>
      </c>
      <c r="AA396">
        <f t="shared" si="117"/>
        <v>1</v>
      </c>
      <c r="AB396">
        <f t="shared" si="118"/>
        <v>0</v>
      </c>
      <c r="AC396">
        <f t="shared" si="119"/>
        <v>0</v>
      </c>
      <c r="AD396">
        <f t="shared" si="120"/>
        <v>0</v>
      </c>
      <c r="AE396">
        <f t="shared" si="121"/>
        <v>1</v>
      </c>
      <c r="AF396"/>
      <c r="AG396"/>
      <c r="AH396">
        <f t="shared" si="122"/>
        <v>3</v>
      </c>
      <c r="AI396">
        <f t="shared" si="123"/>
        <v>3</v>
      </c>
      <c r="AJ396" t="str">
        <f t="shared" si="124"/>
        <v>Correct</v>
      </c>
      <c r="AL396" s="96" t="str">
        <f>IFERROR(VLOOKUP(Table1[[#This Row],[RespondentID]],'All Data'!$A:$CO,87,FALSE),"unknown")</f>
        <v>Man</v>
      </c>
      <c r="AM396" s="96" t="str">
        <f>IFERROR(VLOOKUP(Table1[[#This Row],[RespondentID]],'All Data'!$A:$CO,88,FALSE),"unknown")</f>
        <v>Under 18</v>
      </c>
      <c r="AN396" s="96" t="str">
        <f>IFERROR(VLOOKUP(Table1[[#This Row],[RespondentID]],'All Data'!$A:$CO,89,FALSE),"unknown")</f>
        <v>Suffolk</v>
      </c>
      <c r="AO396" s="96" t="str">
        <f>IFERROR(VLOOKUP(Table1[[#This Row],[RespondentID]],'All Data'!$A:$CO,90,FALSE),"unknown")</f>
        <v>East Setauket, 11733</v>
      </c>
      <c r="AP396" s="96" t="str">
        <f>IFERROR(VLOOKUP(Table1[[#This Row],[RespondentID]],'All Data'!$A:$CO,91,FALSE),"unknown")</f>
        <v>White</v>
      </c>
      <c r="AQ396" s="96" t="str">
        <f>IFERROR(VLOOKUP(Table1[[#This Row],[RespondentID]],'All Data'!$A:$CO,92,FALSE),"unknown")</f>
        <v>Not Hispanic or Latino</v>
      </c>
      <c r="AR396" s="96" t="str">
        <f>IFERROR(VLOOKUP(Table1[[#This Row],[RespondentID]],'All Data'!$A:$CO,93,FALSE),"unknown")</f>
        <v>English</v>
      </c>
      <c r="AS396" s="96" t="str">
        <f>IFERROR(VLOOKUP(Table1[[#This Row],[RespondentID]],'All Data'!$A:$CW,94,FALSE),"unknown")</f>
        <v>Over $125,000</v>
      </c>
      <c r="AT396" s="96" t="str">
        <f>IFERROR(VLOOKUP(Table1[[#This Row],[RespondentID]],'All Data'!$A:$CW,95,FALSE),"unknown")</f>
        <v>Some high school</v>
      </c>
      <c r="AU396" s="96" t="str">
        <f>IFERROR(VLOOKUP(Table1[[#This Row],[RespondentID]],'All Data'!$A:$CW,96,FALSE),"unknown")</f>
        <v>Student</v>
      </c>
      <c r="AV396" s="96" t="str">
        <f>IFERROR(VLOOKUP(Table1[[#This Row],[RespondentID]],'All Data'!$A:$CW,97,FALSE),"unknown")</f>
        <v>Yes</v>
      </c>
      <c r="AW396" s="96" t="str">
        <f>IFERROR(VLOOKUP(Table1[[#This Row],[RespondentID]],'All Data'!$A:$CW,98,FALSE),"unknown")</f>
        <v>Medicaid, Medicare</v>
      </c>
      <c r="AX396" s="96" t="str">
        <f>IFERROR(VLOOKUP(Table1[[#This Row],[RespondentID]],'All Data'!$A:$CW,99,FALSE),"unknown")</f>
        <v>Yes</v>
      </c>
    </row>
    <row r="397" spans="1:50">
      <c r="A397">
        <v>18032455999</v>
      </c>
      <c r="D397" t="s">
        <v>18</v>
      </c>
      <c r="E397" t="s">
        <v>19</v>
      </c>
      <c r="J397" t="s">
        <v>24</v>
      </c>
      <c r="K397" t="s">
        <v>25</v>
      </c>
      <c r="L397" t="s">
        <v>26</v>
      </c>
      <c r="P397">
        <f t="shared" si="108"/>
        <v>5</v>
      </c>
      <c r="Q397">
        <f t="shared" si="109"/>
        <v>0.6</v>
      </c>
      <c r="R397"/>
      <c r="S397">
        <f t="shared" si="125"/>
        <v>0</v>
      </c>
      <c r="T397">
        <f t="shared" si="110"/>
        <v>0</v>
      </c>
      <c r="U397">
        <f t="shared" si="111"/>
        <v>0.6</v>
      </c>
      <c r="V397">
        <f t="shared" si="112"/>
        <v>0.6</v>
      </c>
      <c r="W397">
        <f t="shared" si="113"/>
        <v>0</v>
      </c>
      <c r="X397">
        <f t="shared" si="114"/>
        <v>0</v>
      </c>
      <c r="Y397">
        <f t="shared" si="115"/>
        <v>0</v>
      </c>
      <c r="Z397">
        <f t="shared" si="116"/>
        <v>0</v>
      </c>
      <c r="AA397">
        <f t="shared" si="117"/>
        <v>0.6</v>
      </c>
      <c r="AB397">
        <f t="shared" si="118"/>
        <v>0.6</v>
      </c>
      <c r="AC397">
        <f t="shared" si="119"/>
        <v>0.6</v>
      </c>
      <c r="AD397">
        <f t="shared" si="120"/>
        <v>0</v>
      </c>
      <c r="AE397">
        <f t="shared" si="121"/>
        <v>0</v>
      </c>
      <c r="AF397"/>
      <c r="AG397"/>
      <c r="AH397">
        <f t="shared" si="122"/>
        <v>3</v>
      </c>
      <c r="AI397">
        <f t="shared" si="123"/>
        <v>5</v>
      </c>
      <c r="AJ397" t="str">
        <f t="shared" si="124"/>
        <v>Correct</v>
      </c>
      <c r="AL397" s="96" t="str">
        <f>IFERROR(VLOOKUP(Table1[[#This Row],[RespondentID]],'All Data'!$A:$CO,87,FALSE),"unknown")</f>
        <v>Woman</v>
      </c>
      <c r="AM397" s="96" t="str">
        <f>IFERROR(VLOOKUP(Table1[[#This Row],[RespondentID]],'All Data'!$A:$CO,88,FALSE),"unknown")</f>
        <v>35-44 years</v>
      </c>
      <c r="AN397" s="96" t="str">
        <f>IFERROR(VLOOKUP(Table1[[#This Row],[RespondentID]],'All Data'!$A:$CO,89,FALSE),"unknown")</f>
        <v>Suffolk</v>
      </c>
      <c r="AO397" s="96" t="str">
        <f>IFERROR(VLOOKUP(Table1[[#This Row],[RespondentID]],'All Data'!$A:$CO,90,FALSE),"unknown")</f>
        <v>Port Jefferson Station, 11776</v>
      </c>
      <c r="AP397" s="96" t="str">
        <f>IFERROR(VLOOKUP(Table1[[#This Row],[RespondentID]],'All Data'!$A:$CO,91,FALSE),"unknown")</f>
        <v>White</v>
      </c>
      <c r="AQ397" s="96" t="str">
        <f>IFERROR(VLOOKUP(Table1[[#This Row],[RespondentID]],'All Data'!$A:$CO,92,FALSE),"unknown")</f>
        <v>Not Hispanic or Latino</v>
      </c>
      <c r="AR397" s="96" t="str">
        <f>IFERROR(VLOOKUP(Table1[[#This Row],[RespondentID]],'All Data'!$A:$CO,93,FALSE),"unknown")</f>
        <v>English</v>
      </c>
      <c r="AS397" s="96" t="str">
        <f>IFERROR(VLOOKUP(Table1[[#This Row],[RespondentID]],'All Data'!$A:$CW,94,FALSE),"unknown")</f>
        <v>Over $125,000</v>
      </c>
      <c r="AT397" s="96" t="str">
        <f>IFERROR(VLOOKUP(Table1[[#This Row],[RespondentID]],'All Data'!$A:$CW,95,FALSE),"unknown")</f>
        <v>Doctorate</v>
      </c>
      <c r="AU397" s="96" t="str">
        <f>IFERROR(VLOOKUP(Table1[[#This Row],[RespondentID]],'All Data'!$A:$CW,96,FALSE),"unknown")</f>
        <v>Employed for wages</v>
      </c>
      <c r="AV397" s="96" t="str">
        <f>IFERROR(VLOOKUP(Table1[[#This Row],[RespondentID]],'All Data'!$A:$CW,97,FALSE),"unknown")</f>
        <v>Yes</v>
      </c>
      <c r="AW397" s="96" t="str">
        <f>IFERROR(VLOOKUP(Table1[[#This Row],[RespondentID]],'All Data'!$A:$CW,98,FALSE),"unknown")</f>
        <v>Private/Commercial</v>
      </c>
      <c r="AX397" s="96" t="str">
        <f>IFERROR(VLOOKUP(Table1[[#This Row],[RespondentID]],'All Data'!$A:$CW,99,FALSE),"unknown")</f>
        <v>Yes</v>
      </c>
    </row>
    <row r="398" spans="1:50">
      <c r="A398">
        <v>18032294840</v>
      </c>
      <c r="C398" t="s">
        <v>17</v>
      </c>
      <c r="K398" t="s">
        <v>25</v>
      </c>
      <c r="L398" t="s">
        <v>26</v>
      </c>
      <c r="P398">
        <f t="shared" si="108"/>
        <v>3</v>
      </c>
      <c r="Q398">
        <f t="shared" si="109"/>
        <v>1</v>
      </c>
      <c r="R398"/>
      <c r="S398">
        <f t="shared" si="125"/>
        <v>0</v>
      </c>
      <c r="T398">
        <f t="shared" si="110"/>
        <v>1</v>
      </c>
      <c r="U398">
        <f t="shared" si="111"/>
        <v>0</v>
      </c>
      <c r="V398">
        <f t="shared" si="112"/>
        <v>0</v>
      </c>
      <c r="W398">
        <f t="shared" si="113"/>
        <v>0</v>
      </c>
      <c r="X398">
        <f t="shared" si="114"/>
        <v>0</v>
      </c>
      <c r="Y398">
        <f t="shared" si="115"/>
        <v>0</v>
      </c>
      <c r="Z398">
        <f t="shared" si="116"/>
        <v>0</v>
      </c>
      <c r="AA398">
        <f t="shared" si="117"/>
        <v>0</v>
      </c>
      <c r="AB398">
        <f t="shared" si="118"/>
        <v>1</v>
      </c>
      <c r="AC398">
        <f t="shared" si="119"/>
        <v>1</v>
      </c>
      <c r="AD398">
        <f t="shared" si="120"/>
        <v>0</v>
      </c>
      <c r="AE398">
        <f t="shared" si="121"/>
        <v>0</v>
      </c>
      <c r="AF398"/>
      <c r="AG398"/>
      <c r="AH398">
        <f t="shared" si="122"/>
        <v>3</v>
      </c>
      <c r="AI398">
        <f t="shared" si="123"/>
        <v>3</v>
      </c>
      <c r="AJ398" t="str">
        <f t="shared" si="124"/>
        <v>Correct</v>
      </c>
      <c r="AL398" s="96" t="str">
        <f>IFERROR(VLOOKUP(Table1[[#This Row],[RespondentID]],'All Data'!$A:$CO,87,FALSE),"unknown")</f>
        <v>Woman</v>
      </c>
      <c r="AM398" s="96" t="str">
        <f>IFERROR(VLOOKUP(Table1[[#This Row],[RespondentID]],'All Data'!$A:$CO,88,FALSE),"unknown")</f>
        <v>45-54 years</v>
      </c>
      <c r="AN398" s="96" t="str">
        <f>IFERROR(VLOOKUP(Table1[[#This Row],[RespondentID]],'All Data'!$A:$CO,89,FALSE),"unknown")</f>
        <v>Suffolk</v>
      </c>
      <c r="AO398" s="96" t="str">
        <f>IFERROR(VLOOKUP(Table1[[#This Row],[RespondentID]],'All Data'!$A:$CO,90,FALSE),"unknown")</f>
        <v>Selden, 11784</v>
      </c>
      <c r="AP398" s="96" t="str">
        <f>IFERROR(VLOOKUP(Table1[[#This Row],[RespondentID]],'All Data'!$A:$CO,91,FALSE),"unknown")</f>
        <v>White</v>
      </c>
      <c r="AQ398" s="96" t="str">
        <f>IFERROR(VLOOKUP(Table1[[#This Row],[RespondentID]],'All Data'!$A:$CO,92,FALSE),"unknown")</f>
        <v>Not Hispanic or Latino</v>
      </c>
      <c r="AR398" s="96" t="str">
        <f>IFERROR(VLOOKUP(Table1[[#This Row],[RespondentID]],'All Data'!$A:$CO,93,FALSE),"unknown")</f>
        <v>English</v>
      </c>
      <c r="AS398" s="96" t="str">
        <f>IFERROR(VLOOKUP(Table1[[#This Row],[RespondentID]],'All Data'!$A:$CW,94,FALSE),"unknown")</f>
        <v>Over $125,000</v>
      </c>
      <c r="AT398" s="96" t="str">
        <f>IFERROR(VLOOKUP(Table1[[#This Row],[RespondentID]],'All Data'!$A:$CW,95,FALSE),"unknown")</f>
        <v>College graduate</v>
      </c>
      <c r="AU398" s="96" t="str">
        <f>IFERROR(VLOOKUP(Table1[[#This Row],[RespondentID]],'All Data'!$A:$CW,96,FALSE),"unknown")</f>
        <v>Employed for wages</v>
      </c>
      <c r="AV398" s="96" t="str">
        <f>IFERROR(VLOOKUP(Table1[[#This Row],[RespondentID]],'All Data'!$A:$CW,97,FALSE),"unknown")</f>
        <v>Yes</v>
      </c>
      <c r="AW398" s="96" t="str">
        <f>IFERROR(VLOOKUP(Table1[[#This Row],[RespondentID]],'All Data'!$A:$CW,98,FALSE),"unknown")</f>
        <v>Private/Commercial</v>
      </c>
      <c r="AX398" s="96" t="str">
        <f>IFERROR(VLOOKUP(Table1[[#This Row],[RespondentID]],'All Data'!$A:$CW,99,FALSE),"unknown")</f>
        <v>Yes</v>
      </c>
    </row>
    <row r="399" spans="1:50">
      <c r="A399">
        <v>18032096622</v>
      </c>
      <c r="E399" t="s">
        <v>19</v>
      </c>
      <c r="M399" t="s">
        <v>27</v>
      </c>
      <c r="O399" t="s">
        <v>623</v>
      </c>
      <c r="P399">
        <f t="shared" si="108"/>
        <v>2</v>
      </c>
      <c r="Q399">
        <f t="shared" si="109"/>
        <v>1.5</v>
      </c>
      <c r="R399"/>
      <c r="S399">
        <f t="shared" si="125"/>
        <v>0</v>
      </c>
      <c r="T399">
        <f t="shared" si="110"/>
        <v>0</v>
      </c>
      <c r="U399">
        <f t="shared" si="111"/>
        <v>0</v>
      </c>
      <c r="V399">
        <f t="shared" si="112"/>
        <v>1</v>
      </c>
      <c r="W399">
        <f t="shared" si="113"/>
        <v>0</v>
      </c>
      <c r="X399">
        <f t="shared" si="114"/>
        <v>0</v>
      </c>
      <c r="Y399">
        <f t="shared" si="115"/>
        <v>0</v>
      </c>
      <c r="Z399">
        <f t="shared" si="116"/>
        <v>0</v>
      </c>
      <c r="AA399">
        <f t="shared" si="117"/>
        <v>0</v>
      </c>
      <c r="AB399">
        <f t="shared" si="118"/>
        <v>0</v>
      </c>
      <c r="AC399">
        <f t="shared" si="119"/>
        <v>0</v>
      </c>
      <c r="AD399">
        <f t="shared" si="120"/>
        <v>1</v>
      </c>
      <c r="AE399">
        <f t="shared" si="121"/>
        <v>0</v>
      </c>
      <c r="AF399"/>
      <c r="AG399"/>
      <c r="AH399">
        <f t="shared" si="122"/>
        <v>2</v>
      </c>
      <c r="AI399">
        <f t="shared" si="123"/>
        <v>2</v>
      </c>
      <c r="AJ399" t="str">
        <f t="shared" si="124"/>
        <v>Correct</v>
      </c>
      <c r="AL399" s="96" t="str">
        <f>IFERROR(VLOOKUP(Table1[[#This Row],[RespondentID]],'All Data'!$A:$CO,87,FALSE),"unknown")</f>
        <v>Woman</v>
      </c>
      <c r="AM399" s="96" t="str">
        <f>IFERROR(VLOOKUP(Table1[[#This Row],[RespondentID]],'All Data'!$A:$CO,88,FALSE),"unknown")</f>
        <v>55-64 years</v>
      </c>
      <c r="AN399" s="96" t="str">
        <f>IFERROR(VLOOKUP(Table1[[#This Row],[RespondentID]],'All Data'!$A:$CO,89,FALSE),"unknown")</f>
        <v>Nassau</v>
      </c>
      <c r="AO399" s="96" t="str">
        <f>IFERROR(VLOOKUP(Table1[[#This Row],[RespondentID]],'All Data'!$A:$CO,90,FALSE),"unknown")</f>
        <v>Great Neck, 11021</v>
      </c>
      <c r="AP399" s="96">
        <f>IFERROR(VLOOKUP(Table1[[#This Row],[RespondentID]],'All Data'!$A:$CO,91,FALSE),"unknown")</f>
        <v>0</v>
      </c>
      <c r="AQ399" s="96">
        <f>IFERROR(VLOOKUP(Table1[[#This Row],[RespondentID]],'All Data'!$A:$CO,92,FALSE),"unknown")</f>
        <v>0</v>
      </c>
      <c r="AR399" s="96">
        <f>IFERROR(VLOOKUP(Table1[[#This Row],[RespondentID]],'All Data'!$A:$CO,93,FALSE),"unknown")</f>
        <v>0</v>
      </c>
      <c r="AS399" s="96">
        <f>IFERROR(VLOOKUP(Table1[[#This Row],[RespondentID]],'All Data'!$A:$CW,94,FALSE),"unknown")</f>
        <v>0</v>
      </c>
      <c r="AT399" s="96">
        <f>IFERROR(VLOOKUP(Table1[[#This Row],[RespondentID]],'All Data'!$A:$CW,95,FALSE),"unknown")</f>
        <v>0</v>
      </c>
      <c r="AU399" s="96">
        <f>IFERROR(VLOOKUP(Table1[[#This Row],[RespondentID]],'All Data'!$A:$CW,96,FALSE),"unknown")</f>
        <v>0</v>
      </c>
      <c r="AV399" s="96">
        <f>IFERROR(VLOOKUP(Table1[[#This Row],[RespondentID]],'All Data'!$A:$CW,97,FALSE),"unknown")</f>
        <v>0</v>
      </c>
      <c r="AW399" s="96">
        <f>IFERROR(VLOOKUP(Table1[[#This Row],[RespondentID]],'All Data'!$A:$CW,98,FALSE),"unknown")</f>
        <v>0</v>
      </c>
      <c r="AX399" s="96">
        <f>IFERROR(VLOOKUP(Table1[[#This Row],[RespondentID]],'All Data'!$A:$CW,99,FALSE),"unknown")</f>
        <v>0</v>
      </c>
    </row>
    <row r="400" spans="1:50">
      <c r="A400">
        <v>114462311070</v>
      </c>
      <c r="P400">
        <f t="shared" si="108"/>
        <v>0</v>
      </c>
      <c r="Q400" t="e">
        <f t="shared" si="109"/>
        <v>#DIV/0!</v>
      </c>
      <c r="R400"/>
      <c r="S400">
        <f t="shared" si="125"/>
        <v>0</v>
      </c>
      <c r="T400">
        <f t="shared" si="110"/>
        <v>0</v>
      </c>
      <c r="U400">
        <f t="shared" si="111"/>
        <v>0</v>
      </c>
      <c r="V400">
        <f t="shared" si="112"/>
        <v>0</v>
      </c>
      <c r="W400">
        <f t="shared" si="113"/>
        <v>0</v>
      </c>
      <c r="X400">
        <f t="shared" si="114"/>
        <v>0</v>
      </c>
      <c r="Y400">
        <f t="shared" si="115"/>
        <v>0</v>
      </c>
      <c r="Z400">
        <f t="shared" si="116"/>
        <v>0</v>
      </c>
      <c r="AA400">
        <f t="shared" si="117"/>
        <v>0</v>
      </c>
      <c r="AB400">
        <f t="shared" si="118"/>
        <v>0</v>
      </c>
      <c r="AC400">
        <f t="shared" si="119"/>
        <v>0</v>
      </c>
      <c r="AD400">
        <f t="shared" si="120"/>
        <v>0</v>
      </c>
      <c r="AE400">
        <f t="shared" si="121"/>
        <v>0</v>
      </c>
      <c r="AF400"/>
      <c r="AG400"/>
      <c r="AH400">
        <f t="shared" si="122"/>
        <v>0</v>
      </c>
      <c r="AI400">
        <f t="shared" si="123"/>
        <v>0</v>
      </c>
      <c r="AJ400" t="str">
        <f t="shared" si="124"/>
        <v>Correct</v>
      </c>
      <c r="AL400" s="96">
        <f>IFERROR(VLOOKUP(Table1[[#This Row],[RespondentID]],'All Data'!$A:$CO,87,FALSE),"unknown")</f>
        <v>0</v>
      </c>
      <c r="AM400" s="96">
        <f>IFERROR(VLOOKUP(Table1[[#This Row],[RespondentID]],'All Data'!$A:$CO,88,FALSE),"unknown")</f>
        <v>0</v>
      </c>
      <c r="AN400" s="96">
        <f>IFERROR(VLOOKUP(Table1[[#This Row],[RespondentID]],'All Data'!$A:$CO,89,FALSE),"unknown")</f>
        <v>0</v>
      </c>
      <c r="AO400" s="96" t="str">
        <f>IFERROR(VLOOKUP(Table1[[#This Row],[RespondentID]],'All Data'!$A:$CO,90,FALSE),"unknown")</f>
        <v>Baldwin Harbor, 11510</v>
      </c>
      <c r="AP400" s="96">
        <f>IFERROR(VLOOKUP(Table1[[#This Row],[RespondentID]],'All Data'!$A:$CO,91,FALSE),"unknown")</f>
        <v>0</v>
      </c>
      <c r="AQ400" s="96">
        <f>IFERROR(VLOOKUP(Table1[[#This Row],[RespondentID]],'All Data'!$A:$CO,92,FALSE),"unknown")</f>
        <v>0</v>
      </c>
      <c r="AR400" s="96">
        <f>IFERROR(VLOOKUP(Table1[[#This Row],[RespondentID]],'All Data'!$A:$CO,93,FALSE),"unknown")</f>
        <v>0</v>
      </c>
      <c r="AS400" s="96">
        <f>IFERROR(VLOOKUP(Table1[[#This Row],[RespondentID]],'All Data'!$A:$CW,94,FALSE),"unknown")</f>
        <v>0</v>
      </c>
      <c r="AT400" s="96">
        <f>IFERROR(VLOOKUP(Table1[[#This Row],[RespondentID]],'All Data'!$A:$CW,95,FALSE),"unknown")</f>
        <v>0</v>
      </c>
      <c r="AU400" s="96">
        <f>IFERROR(VLOOKUP(Table1[[#This Row],[RespondentID]],'All Data'!$A:$CW,96,FALSE),"unknown")</f>
        <v>0</v>
      </c>
      <c r="AV400" s="96">
        <f>IFERROR(VLOOKUP(Table1[[#This Row],[RespondentID]],'All Data'!$A:$CW,97,FALSE),"unknown")</f>
        <v>0</v>
      </c>
      <c r="AW400" s="96">
        <f>IFERROR(VLOOKUP(Table1[[#This Row],[RespondentID]],'All Data'!$A:$CW,98,FALSE),"unknown")</f>
        <v>0</v>
      </c>
      <c r="AX400" s="96">
        <f>IFERROR(VLOOKUP(Table1[[#This Row],[RespondentID]],'All Data'!$A:$CW,99,FALSE),"unknown")</f>
        <v>0</v>
      </c>
    </row>
    <row r="401" spans="1:50">
      <c r="A401">
        <v>114416368418</v>
      </c>
      <c r="P401">
        <f t="shared" si="108"/>
        <v>0</v>
      </c>
      <c r="Q401" t="e">
        <f t="shared" si="109"/>
        <v>#DIV/0!</v>
      </c>
      <c r="R401"/>
      <c r="S401">
        <f t="shared" si="125"/>
        <v>0</v>
      </c>
      <c r="T401">
        <f t="shared" si="110"/>
        <v>0</v>
      </c>
      <c r="U401">
        <f t="shared" si="111"/>
        <v>0</v>
      </c>
      <c r="V401">
        <f t="shared" si="112"/>
        <v>0</v>
      </c>
      <c r="W401">
        <f t="shared" si="113"/>
        <v>0</v>
      </c>
      <c r="X401">
        <f t="shared" si="114"/>
        <v>0</v>
      </c>
      <c r="Y401">
        <f t="shared" si="115"/>
        <v>0</v>
      </c>
      <c r="Z401">
        <f t="shared" si="116"/>
        <v>0</v>
      </c>
      <c r="AA401">
        <f t="shared" si="117"/>
        <v>0</v>
      </c>
      <c r="AB401">
        <f t="shared" si="118"/>
        <v>0</v>
      </c>
      <c r="AC401">
        <f t="shared" si="119"/>
        <v>0</v>
      </c>
      <c r="AD401">
        <f t="shared" si="120"/>
        <v>0</v>
      </c>
      <c r="AE401">
        <f t="shared" si="121"/>
        <v>0</v>
      </c>
      <c r="AF401"/>
      <c r="AG401"/>
      <c r="AH401">
        <f t="shared" si="122"/>
        <v>0</v>
      </c>
      <c r="AI401">
        <f t="shared" si="123"/>
        <v>0</v>
      </c>
      <c r="AJ401" t="str">
        <f t="shared" si="124"/>
        <v>Correct</v>
      </c>
      <c r="AL401" s="96" t="str">
        <f>IFERROR(VLOOKUP(Table1[[#This Row],[RespondentID]],'All Data'!$A:$CO,87,FALSE),"unknown")</f>
        <v>Woman</v>
      </c>
      <c r="AM401" s="96" t="str">
        <f>IFERROR(VLOOKUP(Table1[[#This Row],[RespondentID]],'All Data'!$A:$CO,88,FALSE),"unknown")</f>
        <v>25-34 years</v>
      </c>
      <c r="AN401" s="96" t="str">
        <f>IFERROR(VLOOKUP(Table1[[#This Row],[RespondentID]],'All Data'!$A:$CO,89,FALSE),"unknown")</f>
        <v>Suffolk</v>
      </c>
      <c r="AO401" s="96" t="str">
        <f>IFERROR(VLOOKUP(Table1[[#This Row],[RespondentID]],'All Data'!$A:$CO,90,FALSE),"unknown")</f>
        <v>Islip, 11751</v>
      </c>
      <c r="AP401" s="96" t="str">
        <f>IFERROR(VLOOKUP(Table1[[#This Row],[RespondentID]],'All Data'!$A:$CO,91,FALSE),"unknown")</f>
        <v>White</v>
      </c>
      <c r="AQ401" s="96" t="str">
        <f>IFERROR(VLOOKUP(Table1[[#This Row],[RespondentID]],'All Data'!$A:$CO,92,FALSE),"unknown")</f>
        <v>Hispanic or Latino</v>
      </c>
      <c r="AR401" s="96" t="str">
        <f>IFERROR(VLOOKUP(Table1[[#This Row],[RespondentID]],'All Data'!$A:$CO,93,FALSE),"unknown")</f>
        <v>Spanish</v>
      </c>
      <c r="AS401" s="96" t="str">
        <f>IFERROR(VLOOKUP(Table1[[#This Row],[RespondentID]],'All Data'!$A:$CW,94,FALSE),"unknown")</f>
        <v>$0-$19,999</v>
      </c>
      <c r="AT401" s="96" t="str">
        <f>IFERROR(VLOOKUP(Table1[[#This Row],[RespondentID]],'All Data'!$A:$CW,95,FALSE),"unknown")</f>
        <v>K-8 grade</v>
      </c>
      <c r="AU401" s="96" t="str">
        <f>IFERROR(VLOOKUP(Table1[[#This Row],[RespondentID]],'All Data'!$A:$CW,96,FALSE),"unknown")</f>
        <v>Self-employed</v>
      </c>
      <c r="AV401" s="96" t="str">
        <f>IFERROR(VLOOKUP(Table1[[#This Row],[RespondentID]],'All Data'!$A:$CW,97,FALSE),"unknown")</f>
        <v>No</v>
      </c>
      <c r="AW401" s="96">
        <f>IFERROR(VLOOKUP(Table1[[#This Row],[RespondentID]],'All Data'!$A:$CW,98,FALSE),"unknown")</f>
        <v>0</v>
      </c>
      <c r="AX401" s="96" t="str">
        <f>IFERROR(VLOOKUP(Table1[[#This Row],[RespondentID]],'All Data'!$A:$CW,99,FALSE),"unknown")</f>
        <v>Yes</v>
      </c>
    </row>
    <row r="402" spans="1:50">
      <c r="A402">
        <v>18046504361</v>
      </c>
      <c r="B402" s="82"/>
      <c r="C402" s="82"/>
      <c r="D402" s="82"/>
      <c r="E402" s="82"/>
      <c r="F402" s="82"/>
      <c r="G402" s="82"/>
      <c r="H402" s="82"/>
      <c r="J402" t="s">
        <v>24</v>
      </c>
      <c r="K402" t="s">
        <v>25</v>
      </c>
      <c r="L402" t="s">
        <v>26</v>
      </c>
      <c r="P402">
        <f t="shared" si="108"/>
        <v>3</v>
      </c>
      <c r="Q402">
        <f t="shared" si="109"/>
        <v>1</v>
      </c>
      <c r="R402"/>
      <c r="S402">
        <f t="shared" si="125"/>
        <v>0</v>
      </c>
      <c r="T402">
        <f t="shared" si="110"/>
        <v>0</v>
      </c>
      <c r="U402">
        <f t="shared" si="111"/>
        <v>0</v>
      </c>
      <c r="V402">
        <f t="shared" si="112"/>
        <v>0</v>
      </c>
      <c r="W402">
        <f t="shared" si="113"/>
        <v>0</v>
      </c>
      <c r="X402">
        <f t="shared" si="114"/>
        <v>0</v>
      </c>
      <c r="Y402">
        <f t="shared" si="115"/>
        <v>0</v>
      </c>
      <c r="Z402">
        <f t="shared" si="116"/>
        <v>0</v>
      </c>
      <c r="AA402">
        <f t="shared" si="117"/>
        <v>1</v>
      </c>
      <c r="AB402">
        <f t="shared" si="118"/>
        <v>1</v>
      </c>
      <c r="AC402">
        <f t="shared" si="119"/>
        <v>1</v>
      </c>
      <c r="AD402">
        <f t="shared" si="120"/>
        <v>0</v>
      </c>
      <c r="AE402">
        <f t="shared" si="121"/>
        <v>0</v>
      </c>
      <c r="AF402"/>
      <c r="AG402"/>
      <c r="AH402">
        <f t="shared" si="122"/>
        <v>3</v>
      </c>
      <c r="AI402">
        <f t="shared" si="123"/>
        <v>3</v>
      </c>
      <c r="AJ402" t="str">
        <f t="shared" si="124"/>
        <v>Correct</v>
      </c>
      <c r="AL402" s="96" t="str">
        <f>IFERROR(VLOOKUP(Table1[[#This Row],[RespondentID]],'All Data'!$A:$CO,87,FALSE),"unknown")</f>
        <v>Woman</v>
      </c>
      <c r="AM402" s="96" t="str">
        <f>IFERROR(VLOOKUP(Table1[[#This Row],[RespondentID]],'All Data'!$A:$CO,88,FALSE),"unknown")</f>
        <v>25-34 years</v>
      </c>
      <c r="AN402" s="96" t="str">
        <f>IFERROR(VLOOKUP(Table1[[#This Row],[RespondentID]],'All Data'!$A:$CO,89,FALSE),"unknown")</f>
        <v>Suffolk</v>
      </c>
      <c r="AO402" s="96" t="str">
        <f>IFERROR(VLOOKUP(Table1[[#This Row],[RespondentID]],'All Data'!$A:$CO,90,FALSE),"unknown")</f>
        <v>Coram, 11727</v>
      </c>
      <c r="AP402" s="96" t="str">
        <f>IFERROR(VLOOKUP(Table1[[#This Row],[RespondentID]],'All Data'!$A:$CO,91,FALSE),"unknown")</f>
        <v>Other (please specify)</v>
      </c>
      <c r="AQ402" s="96" t="str">
        <f>IFERROR(VLOOKUP(Table1[[#This Row],[RespondentID]],'All Data'!$A:$CO,92,FALSE),"unknown")</f>
        <v>Hispanic or Latino</v>
      </c>
      <c r="AR402" s="96" t="str">
        <f>IFERROR(VLOOKUP(Table1[[#This Row],[RespondentID]],'All Data'!$A:$CO,93,FALSE),"unknown")</f>
        <v>English, Spanish</v>
      </c>
      <c r="AS402" s="96" t="str">
        <f>IFERROR(VLOOKUP(Table1[[#This Row],[RespondentID]],'All Data'!$A:$CW,94,FALSE),"unknown")</f>
        <v>$75,000 to $125,000</v>
      </c>
      <c r="AT402" s="96" t="str">
        <f>IFERROR(VLOOKUP(Table1[[#This Row],[RespondentID]],'All Data'!$A:$CW,95,FALSE),"unknown")</f>
        <v>College graduate</v>
      </c>
      <c r="AU402" s="96" t="str">
        <f>IFERROR(VLOOKUP(Table1[[#This Row],[RespondentID]],'All Data'!$A:$CW,96,FALSE),"unknown")</f>
        <v>Self-employed</v>
      </c>
      <c r="AV402" s="96" t="str">
        <f>IFERROR(VLOOKUP(Table1[[#This Row],[RespondentID]],'All Data'!$A:$CW,97,FALSE),"unknown")</f>
        <v>Yes</v>
      </c>
      <c r="AW402" s="96" t="str">
        <f>IFERROR(VLOOKUP(Table1[[#This Row],[RespondentID]],'All Data'!$A:$CW,98,FALSE),"unknown")</f>
        <v>Medicaid</v>
      </c>
      <c r="AX402" s="96" t="str">
        <f>IFERROR(VLOOKUP(Table1[[#This Row],[RespondentID]],'All Data'!$A:$CW,99,FALSE),"unknown")</f>
        <v>Yes</v>
      </c>
    </row>
    <row r="403" spans="1:50">
      <c r="A403">
        <v>18046504101</v>
      </c>
      <c r="B403" s="82"/>
      <c r="C403" s="82"/>
      <c r="D403" s="82"/>
      <c r="E403" s="82"/>
      <c r="F403" s="82"/>
      <c r="G403" s="82"/>
      <c r="H403" s="82" t="s">
        <v>22</v>
      </c>
      <c r="I403" t="s">
        <v>23</v>
      </c>
      <c r="K403" t="s">
        <v>25</v>
      </c>
      <c r="L403" s="82"/>
      <c r="P403">
        <f t="shared" si="108"/>
        <v>3</v>
      </c>
      <c r="Q403">
        <f t="shared" si="109"/>
        <v>1</v>
      </c>
      <c r="R403"/>
      <c r="S403">
        <f t="shared" si="125"/>
        <v>0</v>
      </c>
      <c r="T403">
        <f t="shared" si="110"/>
        <v>0</v>
      </c>
      <c r="U403">
        <f t="shared" si="111"/>
        <v>0</v>
      </c>
      <c r="V403">
        <f t="shared" si="112"/>
        <v>0</v>
      </c>
      <c r="W403">
        <f t="shared" si="113"/>
        <v>0</v>
      </c>
      <c r="X403">
        <f t="shared" si="114"/>
        <v>0</v>
      </c>
      <c r="Y403">
        <f t="shared" si="115"/>
        <v>1</v>
      </c>
      <c r="Z403">
        <f t="shared" si="116"/>
        <v>1</v>
      </c>
      <c r="AA403">
        <f t="shared" si="117"/>
        <v>0</v>
      </c>
      <c r="AB403">
        <f t="shared" si="118"/>
        <v>1</v>
      </c>
      <c r="AC403">
        <f t="shared" si="119"/>
        <v>0</v>
      </c>
      <c r="AD403">
        <f t="shared" si="120"/>
        <v>0</v>
      </c>
      <c r="AE403">
        <f t="shared" si="121"/>
        <v>0</v>
      </c>
      <c r="AF403"/>
      <c r="AG403"/>
      <c r="AH403">
        <f t="shared" si="122"/>
        <v>3</v>
      </c>
      <c r="AI403">
        <f t="shared" si="123"/>
        <v>3</v>
      </c>
      <c r="AJ403" t="str">
        <f t="shared" si="124"/>
        <v>Correct</v>
      </c>
      <c r="AL403" s="96" t="str">
        <f>IFERROR(VLOOKUP(Table1[[#This Row],[RespondentID]],'All Data'!$A:$CO,87,FALSE),"unknown")</f>
        <v>Woman</v>
      </c>
      <c r="AM403" s="96" t="str">
        <f>IFERROR(VLOOKUP(Table1[[#This Row],[RespondentID]],'All Data'!$A:$CO,88,FALSE),"unknown")</f>
        <v>34-44 years</v>
      </c>
      <c r="AN403" s="96" t="str">
        <f>IFERROR(VLOOKUP(Table1[[#This Row],[RespondentID]],'All Data'!$A:$CO,89,FALSE),"unknown")</f>
        <v>Suffolk</v>
      </c>
      <c r="AO403" s="96" t="str">
        <f>IFERROR(VLOOKUP(Table1[[#This Row],[RespondentID]],'All Data'!$A:$CO,90,FALSE),"unknown")</f>
        <v>Coram, 11727</v>
      </c>
      <c r="AP403" s="96" t="str">
        <f>IFERROR(VLOOKUP(Table1[[#This Row],[RespondentID]],'All Data'!$A:$CO,91,FALSE),"unknown")</f>
        <v>White</v>
      </c>
      <c r="AQ403" s="96" t="str">
        <f>IFERROR(VLOOKUP(Table1[[#This Row],[RespondentID]],'All Data'!$A:$CO,92,FALSE),"unknown")</f>
        <v>Hispanic or Latino</v>
      </c>
      <c r="AR403" s="96" t="str">
        <f>IFERROR(VLOOKUP(Table1[[#This Row],[RespondentID]],'All Data'!$A:$CO,93,FALSE),"unknown")</f>
        <v>English, Spanish</v>
      </c>
      <c r="AS403" s="96" t="str">
        <f>IFERROR(VLOOKUP(Table1[[#This Row],[RespondentID]],'All Data'!$A:$CW,94,FALSE),"unknown")</f>
        <v>$75,000 to $125,000</v>
      </c>
      <c r="AT403" s="96" t="str">
        <f>IFERROR(VLOOKUP(Table1[[#This Row],[RespondentID]],'All Data'!$A:$CW,95,FALSE),"unknown")</f>
        <v>College graduate</v>
      </c>
      <c r="AU403" s="96" t="str">
        <f>IFERROR(VLOOKUP(Table1[[#This Row],[RespondentID]],'All Data'!$A:$CW,96,FALSE),"unknown")</f>
        <v>Self-employed</v>
      </c>
      <c r="AV403" s="96" t="str">
        <f>IFERROR(VLOOKUP(Table1[[#This Row],[RespondentID]],'All Data'!$A:$CW,97,FALSE),"unknown")</f>
        <v>Yes</v>
      </c>
      <c r="AW403" s="96" t="str">
        <f>IFERROR(VLOOKUP(Table1[[#This Row],[RespondentID]],'All Data'!$A:$CW,98,FALSE),"unknown")</f>
        <v>Medicaid</v>
      </c>
      <c r="AX403" s="96" t="str">
        <f>IFERROR(VLOOKUP(Table1[[#This Row],[RespondentID]],'All Data'!$A:$CW,99,FALSE),"unknown")</f>
        <v>Yes</v>
      </c>
    </row>
    <row r="404" spans="1:50">
      <c r="A404">
        <v>18038331097</v>
      </c>
      <c r="B404" s="82"/>
      <c r="C404" s="82"/>
      <c r="D404" s="82"/>
      <c r="E404" s="82"/>
      <c r="F404" s="82"/>
      <c r="G404" s="82"/>
      <c r="H404" s="82"/>
      <c r="I404" s="82"/>
      <c r="J404" s="82"/>
      <c r="K404" s="82"/>
      <c r="L404" s="82"/>
      <c r="M404" s="82"/>
      <c r="N404" s="82"/>
      <c r="O404" s="82"/>
      <c r="P404">
        <f t="shared" si="108"/>
        <v>0</v>
      </c>
      <c r="Q404" t="e">
        <f t="shared" si="109"/>
        <v>#DIV/0!</v>
      </c>
      <c r="R404"/>
      <c r="S404">
        <f t="shared" si="125"/>
        <v>0</v>
      </c>
      <c r="T404">
        <f t="shared" si="110"/>
        <v>0</v>
      </c>
      <c r="U404">
        <f t="shared" si="111"/>
        <v>0</v>
      </c>
      <c r="V404">
        <f t="shared" si="112"/>
        <v>0</v>
      </c>
      <c r="W404">
        <f t="shared" si="113"/>
        <v>0</v>
      </c>
      <c r="X404">
        <f t="shared" si="114"/>
        <v>0</v>
      </c>
      <c r="Y404">
        <f t="shared" si="115"/>
        <v>0</v>
      </c>
      <c r="Z404">
        <f t="shared" si="116"/>
        <v>0</v>
      </c>
      <c r="AA404">
        <f t="shared" si="117"/>
        <v>0</v>
      </c>
      <c r="AB404">
        <f t="shared" si="118"/>
        <v>0</v>
      </c>
      <c r="AC404">
        <f t="shared" si="119"/>
        <v>0</v>
      </c>
      <c r="AD404">
        <f t="shared" si="120"/>
        <v>0</v>
      </c>
      <c r="AE404">
        <f t="shared" si="121"/>
        <v>0</v>
      </c>
      <c r="AF404"/>
      <c r="AG404"/>
      <c r="AH404">
        <f t="shared" si="122"/>
        <v>0</v>
      </c>
      <c r="AI404">
        <f t="shared" si="123"/>
        <v>0</v>
      </c>
      <c r="AJ404" t="str">
        <f t="shared" si="124"/>
        <v>Correct</v>
      </c>
      <c r="AL404" s="96" t="str">
        <f>IFERROR(VLOOKUP(Table1[[#This Row],[RespondentID]],'All Data'!$A:$CO,87,FALSE),"unknown")</f>
        <v>Man</v>
      </c>
      <c r="AM404" s="96" t="str">
        <f>IFERROR(VLOOKUP(Table1[[#This Row],[RespondentID]],'All Data'!$A:$CO,88,FALSE),"unknown")</f>
        <v>34-44 years</v>
      </c>
      <c r="AN404" s="96" t="str">
        <f>IFERROR(VLOOKUP(Table1[[#This Row],[RespondentID]],'All Data'!$A:$CO,89,FALSE),"unknown")</f>
        <v>Queens</v>
      </c>
      <c r="AO404" s="96">
        <f>IFERROR(VLOOKUP(Table1[[#This Row],[RespondentID]],'All Data'!$A:$CO,90,FALSE),"unknown")</f>
        <v>11358</v>
      </c>
      <c r="AP404" s="96" t="str">
        <f>IFERROR(VLOOKUP(Table1[[#This Row],[RespondentID]],'All Data'!$A:$CO,91,FALSE),"unknown")</f>
        <v>Other (please specify)</v>
      </c>
      <c r="AQ404" s="96" t="str">
        <f>IFERROR(VLOOKUP(Table1[[#This Row],[RespondentID]],'All Data'!$A:$CO,92,FALSE),"unknown")</f>
        <v>Hispanic or Latino</v>
      </c>
      <c r="AR404" s="96" t="str">
        <f>IFERROR(VLOOKUP(Table1[[#This Row],[RespondentID]],'All Data'!$A:$CO,93,FALSE),"unknown")</f>
        <v>Spanish</v>
      </c>
      <c r="AS404" s="96" t="str">
        <f>IFERROR(VLOOKUP(Table1[[#This Row],[RespondentID]],'All Data'!$A:$CW,94,FALSE),"unknown")</f>
        <v>$50,000 to $74,999</v>
      </c>
      <c r="AT404" s="96">
        <f>IFERROR(VLOOKUP(Table1[[#This Row],[RespondentID]],'All Data'!$A:$CW,95,FALSE),"unknown")</f>
        <v>0</v>
      </c>
      <c r="AU404" s="96">
        <f>IFERROR(VLOOKUP(Table1[[#This Row],[RespondentID]],'All Data'!$A:$CW,96,FALSE),"unknown")</f>
        <v>0</v>
      </c>
      <c r="AV404" s="96">
        <f>IFERROR(VLOOKUP(Table1[[#This Row],[RespondentID]],'All Data'!$A:$CW,97,FALSE),"unknown")</f>
        <v>0</v>
      </c>
      <c r="AW404" s="96">
        <f>IFERROR(VLOOKUP(Table1[[#This Row],[RespondentID]],'All Data'!$A:$CW,98,FALSE),"unknown")</f>
        <v>0</v>
      </c>
      <c r="AX404" s="96">
        <f>IFERROR(VLOOKUP(Table1[[#This Row],[RespondentID]],'All Data'!$A:$CW,99,FALSE),"unknown")</f>
        <v>0</v>
      </c>
    </row>
    <row r="405" spans="1:50">
      <c r="A405"/>
      <c r="P405">
        <f t="shared" si="108"/>
        <v>0</v>
      </c>
      <c r="Q405" t="e">
        <f t="shared" si="109"/>
        <v>#DIV/0!</v>
      </c>
      <c r="R405"/>
      <c r="S405">
        <f t="shared" si="125"/>
        <v>0</v>
      </c>
      <c r="T405">
        <f t="shared" si="110"/>
        <v>0</v>
      </c>
      <c r="U405">
        <f t="shared" si="111"/>
        <v>0</v>
      </c>
      <c r="V405">
        <f t="shared" si="112"/>
        <v>0</v>
      </c>
      <c r="W405">
        <f t="shared" si="113"/>
        <v>0</v>
      </c>
      <c r="X405">
        <f t="shared" si="114"/>
        <v>0</v>
      </c>
      <c r="Y405">
        <f t="shared" si="115"/>
        <v>0</v>
      </c>
      <c r="Z405">
        <f t="shared" si="116"/>
        <v>0</v>
      </c>
      <c r="AA405">
        <f t="shared" si="117"/>
        <v>0</v>
      </c>
      <c r="AB405">
        <f t="shared" si="118"/>
        <v>0</v>
      </c>
      <c r="AC405">
        <f t="shared" si="119"/>
        <v>0</v>
      </c>
      <c r="AD405">
        <f t="shared" si="120"/>
        <v>0</v>
      </c>
      <c r="AE405">
        <f t="shared" si="121"/>
        <v>0</v>
      </c>
      <c r="AF405"/>
      <c r="AG405"/>
      <c r="AH405">
        <f t="shared" si="122"/>
        <v>0</v>
      </c>
      <c r="AI405">
        <f t="shared" si="123"/>
        <v>0</v>
      </c>
      <c r="AJ405" t="str">
        <f t="shared" si="124"/>
        <v>Correct</v>
      </c>
      <c r="AL405" s="96" t="str">
        <f>IFERROR(VLOOKUP(Table1[[#This Row],[RespondentID]],'All Data'!$A:$CO,87,FALSE),"unknown")</f>
        <v>unknown</v>
      </c>
      <c r="AM405" s="96" t="str">
        <f>IFERROR(VLOOKUP(Table1[[#This Row],[RespondentID]],'All Data'!$A:$CO,88,FALSE),"unknown")</f>
        <v>unknown</v>
      </c>
      <c r="AN405" s="96" t="str">
        <f>IFERROR(VLOOKUP(Table1[[#This Row],[RespondentID]],'All Data'!$A:$CO,89,FALSE),"unknown")</f>
        <v>unknown</v>
      </c>
      <c r="AO405" s="96" t="str">
        <f>IFERROR(VLOOKUP(Table1[[#This Row],[RespondentID]],'All Data'!$A:$CO,90,FALSE),"unknown")</f>
        <v>unknown</v>
      </c>
      <c r="AP405" s="96" t="str">
        <f>IFERROR(VLOOKUP(Table1[[#This Row],[RespondentID]],'All Data'!$A:$CO,91,FALSE),"unknown")</f>
        <v>unknown</v>
      </c>
      <c r="AQ405" s="96" t="str">
        <f>IFERROR(VLOOKUP(Table1[[#This Row],[RespondentID]],'All Data'!$A:$CO,92,FALSE),"unknown")</f>
        <v>unknown</v>
      </c>
      <c r="AR405" s="96" t="str">
        <f>IFERROR(VLOOKUP(Table1[[#This Row],[RespondentID]],'All Data'!$A:$CO,93,FALSE),"unknown")</f>
        <v>unknown</v>
      </c>
      <c r="AS405" s="96" t="str">
        <f>IFERROR(VLOOKUP(Table1[[#This Row],[RespondentID]],'All Data'!$A:$CW,94,FALSE),"unknown")</f>
        <v>unknown</v>
      </c>
      <c r="AT405" s="96" t="str">
        <f>IFERROR(VLOOKUP(Table1[[#This Row],[RespondentID]],'All Data'!$A:$CW,95,FALSE),"unknown")</f>
        <v>unknown</v>
      </c>
      <c r="AU405" s="96" t="str">
        <f>IFERROR(VLOOKUP(Table1[[#This Row],[RespondentID]],'All Data'!$A:$CW,96,FALSE),"unknown")</f>
        <v>unknown</v>
      </c>
      <c r="AV405" s="96" t="str">
        <f>IFERROR(VLOOKUP(Table1[[#This Row],[RespondentID]],'All Data'!$A:$CW,97,FALSE),"unknown")</f>
        <v>unknown</v>
      </c>
      <c r="AW405" s="96" t="str">
        <f>IFERROR(VLOOKUP(Table1[[#This Row],[RespondentID]],'All Data'!$A:$CW,98,FALSE),"unknown")</f>
        <v>unknown</v>
      </c>
      <c r="AX405" s="96" t="str">
        <f>IFERROR(VLOOKUP(Table1[[#This Row],[RespondentID]],'All Data'!$A:$CW,99,FALSE),"unknown")</f>
        <v>unknown</v>
      </c>
    </row>
    <row r="406" spans="1:50">
      <c r="A406"/>
      <c r="P406">
        <f t="shared" si="108"/>
        <v>0</v>
      </c>
      <c r="Q406" t="e">
        <f t="shared" si="109"/>
        <v>#DIV/0!</v>
      </c>
      <c r="R406"/>
      <c r="S406">
        <f t="shared" si="125"/>
        <v>0</v>
      </c>
      <c r="T406">
        <f t="shared" si="110"/>
        <v>0</v>
      </c>
      <c r="U406">
        <f t="shared" si="111"/>
        <v>0</v>
      </c>
      <c r="V406">
        <f t="shared" si="112"/>
        <v>0</v>
      </c>
      <c r="W406">
        <f t="shared" si="113"/>
        <v>0</v>
      </c>
      <c r="X406">
        <f t="shared" si="114"/>
        <v>0</v>
      </c>
      <c r="Y406">
        <f t="shared" si="115"/>
        <v>0</v>
      </c>
      <c r="Z406">
        <f t="shared" si="116"/>
        <v>0</v>
      </c>
      <c r="AA406">
        <f t="shared" si="117"/>
        <v>0</v>
      </c>
      <c r="AB406">
        <f t="shared" si="118"/>
        <v>0</v>
      </c>
      <c r="AC406">
        <f t="shared" si="119"/>
        <v>0</v>
      </c>
      <c r="AD406">
        <f t="shared" si="120"/>
        <v>0</v>
      </c>
      <c r="AE406">
        <f t="shared" si="121"/>
        <v>0</v>
      </c>
      <c r="AF406"/>
      <c r="AG406"/>
      <c r="AH406">
        <f t="shared" si="122"/>
        <v>0</v>
      </c>
      <c r="AI406">
        <f t="shared" si="123"/>
        <v>0</v>
      </c>
      <c r="AJ406" t="str">
        <f t="shared" si="124"/>
        <v>Correct</v>
      </c>
      <c r="AL406" s="96" t="str">
        <f>IFERROR(VLOOKUP(Table1[[#This Row],[RespondentID]],'All Data'!$A:$CO,87,FALSE),"unknown")</f>
        <v>unknown</v>
      </c>
      <c r="AM406" s="96" t="str">
        <f>IFERROR(VLOOKUP(Table1[[#This Row],[RespondentID]],'All Data'!$A:$CO,88,FALSE),"unknown")</f>
        <v>unknown</v>
      </c>
      <c r="AN406" s="96" t="str">
        <f>IFERROR(VLOOKUP(Table1[[#This Row],[RespondentID]],'All Data'!$A:$CO,89,FALSE),"unknown")</f>
        <v>unknown</v>
      </c>
      <c r="AO406" s="96" t="str">
        <f>IFERROR(VLOOKUP(Table1[[#This Row],[RespondentID]],'All Data'!$A:$CO,90,FALSE),"unknown")</f>
        <v>unknown</v>
      </c>
      <c r="AP406" s="96" t="str">
        <f>IFERROR(VLOOKUP(Table1[[#This Row],[RespondentID]],'All Data'!$A:$CO,91,FALSE),"unknown")</f>
        <v>unknown</v>
      </c>
      <c r="AQ406" s="96" t="str">
        <f>IFERROR(VLOOKUP(Table1[[#This Row],[RespondentID]],'All Data'!$A:$CO,92,FALSE),"unknown")</f>
        <v>unknown</v>
      </c>
      <c r="AR406" s="96" t="str">
        <f>IFERROR(VLOOKUP(Table1[[#This Row],[RespondentID]],'All Data'!$A:$CO,93,FALSE),"unknown")</f>
        <v>unknown</v>
      </c>
      <c r="AS406" s="96" t="str">
        <f>IFERROR(VLOOKUP(Table1[[#This Row],[RespondentID]],'All Data'!$A:$CW,94,FALSE),"unknown")</f>
        <v>unknown</v>
      </c>
      <c r="AT406" s="96" t="str">
        <f>IFERROR(VLOOKUP(Table1[[#This Row],[RespondentID]],'All Data'!$A:$CW,95,FALSE),"unknown")</f>
        <v>unknown</v>
      </c>
      <c r="AU406" s="96" t="str">
        <f>IFERROR(VLOOKUP(Table1[[#This Row],[RespondentID]],'All Data'!$A:$CW,96,FALSE),"unknown")</f>
        <v>unknown</v>
      </c>
      <c r="AV406" s="96" t="str">
        <f>IFERROR(VLOOKUP(Table1[[#This Row],[RespondentID]],'All Data'!$A:$CW,97,FALSE),"unknown")</f>
        <v>unknown</v>
      </c>
      <c r="AW406" s="96" t="str">
        <f>IFERROR(VLOOKUP(Table1[[#This Row],[RespondentID]],'All Data'!$A:$CW,98,FALSE),"unknown")</f>
        <v>unknown</v>
      </c>
      <c r="AX406" s="96" t="str">
        <f>IFERROR(VLOOKUP(Table1[[#This Row],[RespondentID]],'All Data'!$A:$CW,99,FALSE),"unknown")</f>
        <v>unknown</v>
      </c>
    </row>
    <row r="407" spans="1:50">
      <c r="A407"/>
      <c r="P407">
        <f t="shared" si="108"/>
        <v>0</v>
      </c>
      <c r="Q407" t="e">
        <f t="shared" si="109"/>
        <v>#DIV/0!</v>
      </c>
      <c r="R407"/>
      <c r="S407">
        <f t="shared" si="125"/>
        <v>0</v>
      </c>
      <c r="T407">
        <f t="shared" si="110"/>
        <v>0</v>
      </c>
      <c r="U407">
        <f t="shared" si="111"/>
        <v>0</v>
      </c>
      <c r="V407">
        <f t="shared" si="112"/>
        <v>0</v>
      </c>
      <c r="W407">
        <f t="shared" si="113"/>
        <v>0</v>
      </c>
      <c r="X407">
        <f t="shared" si="114"/>
        <v>0</v>
      </c>
      <c r="Y407">
        <f t="shared" si="115"/>
        <v>0</v>
      </c>
      <c r="Z407">
        <f t="shared" si="116"/>
        <v>0</v>
      </c>
      <c r="AA407">
        <f t="shared" si="117"/>
        <v>0</v>
      </c>
      <c r="AB407">
        <f t="shared" si="118"/>
        <v>0</v>
      </c>
      <c r="AC407">
        <f t="shared" si="119"/>
        <v>0</v>
      </c>
      <c r="AD407">
        <f t="shared" si="120"/>
        <v>0</v>
      </c>
      <c r="AE407">
        <f t="shared" si="121"/>
        <v>0</v>
      </c>
      <c r="AF407"/>
      <c r="AG407"/>
      <c r="AH407">
        <f t="shared" si="122"/>
        <v>0</v>
      </c>
      <c r="AI407">
        <f t="shared" si="123"/>
        <v>0</v>
      </c>
      <c r="AJ407" t="str">
        <f t="shared" si="124"/>
        <v>Correct</v>
      </c>
      <c r="AL407" s="96" t="str">
        <f>IFERROR(VLOOKUP(Table1[[#This Row],[RespondentID]],'All Data'!$A:$CO,87,FALSE),"unknown")</f>
        <v>unknown</v>
      </c>
      <c r="AM407" s="96" t="str">
        <f>IFERROR(VLOOKUP(Table1[[#This Row],[RespondentID]],'All Data'!$A:$CO,88,FALSE),"unknown")</f>
        <v>unknown</v>
      </c>
      <c r="AN407" s="96" t="str">
        <f>IFERROR(VLOOKUP(Table1[[#This Row],[RespondentID]],'All Data'!$A:$CO,89,FALSE),"unknown")</f>
        <v>unknown</v>
      </c>
      <c r="AO407" s="96" t="str">
        <f>IFERROR(VLOOKUP(Table1[[#This Row],[RespondentID]],'All Data'!$A:$CO,90,FALSE),"unknown")</f>
        <v>unknown</v>
      </c>
      <c r="AP407" s="96" t="str">
        <f>IFERROR(VLOOKUP(Table1[[#This Row],[RespondentID]],'All Data'!$A:$CO,91,FALSE),"unknown")</f>
        <v>unknown</v>
      </c>
      <c r="AQ407" s="96" t="str">
        <f>IFERROR(VLOOKUP(Table1[[#This Row],[RespondentID]],'All Data'!$A:$CO,92,FALSE),"unknown")</f>
        <v>unknown</v>
      </c>
      <c r="AR407" s="96" t="str">
        <f>IFERROR(VLOOKUP(Table1[[#This Row],[RespondentID]],'All Data'!$A:$CO,93,FALSE),"unknown")</f>
        <v>unknown</v>
      </c>
      <c r="AS407" s="96" t="str">
        <f>IFERROR(VLOOKUP(Table1[[#This Row],[RespondentID]],'All Data'!$A:$CW,94,FALSE),"unknown")</f>
        <v>unknown</v>
      </c>
      <c r="AT407" s="96" t="str">
        <f>IFERROR(VLOOKUP(Table1[[#This Row],[RespondentID]],'All Data'!$A:$CW,95,FALSE),"unknown")</f>
        <v>unknown</v>
      </c>
      <c r="AU407" s="96" t="str">
        <f>IFERROR(VLOOKUP(Table1[[#This Row],[RespondentID]],'All Data'!$A:$CW,96,FALSE),"unknown")</f>
        <v>unknown</v>
      </c>
      <c r="AV407" s="96" t="str">
        <f>IFERROR(VLOOKUP(Table1[[#This Row],[RespondentID]],'All Data'!$A:$CW,97,FALSE),"unknown")</f>
        <v>unknown</v>
      </c>
      <c r="AW407" s="96" t="str">
        <f>IFERROR(VLOOKUP(Table1[[#This Row],[RespondentID]],'All Data'!$A:$CW,98,FALSE),"unknown")</f>
        <v>unknown</v>
      </c>
      <c r="AX407" s="96" t="str">
        <f>IFERROR(VLOOKUP(Table1[[#This Row],[RespondentID]],'All Data'!$A:$CW,99,FALSE),"unknown")</f>
        <v>unknown</v>
      </c>
    </row>
    <row r="408" spans="1:50">
      <c r="A408"/>
      <c r="P408">
        <f t="shared" si="108"/>
        <v>0</v>
      </c>
      <c r="Q408" t="e">
        <f t="shared" si="109"/>
        <v>#DIV/0!</v>
      </c>
      <c r="R408"/>
      <c r="S408">
        <f t="shared" si="125"/>
        <v>0</v>
      </c>
      <c r="T408">
        <f t="shared" si="110"/>
        <v>0</v>
      </c>
      <c r="U408">
        <f t="shared" si="111"/>
        <v>0</v>
      </c>
      <c r="V408">
        <f t="shared" si="112"/>
        <v>0</v>
      </c>
      <c r="W408">
        <f t="shared" si="113"/>
        <v>0</v>
      </c>
      <c r="X408">
        <f t="shared" si="114"/>
        <v>0</v>
      </c>
      <c r="Y408">
        <f t="shared" si="115"/>
        <v>0</v>
      </c>
      <c r="Z408">
        <f t="shared" si="116"/>
        <v>0</v>
      </c>
      <c r="AA408">
        <f t="shared" si="117"/>
        <v>0</v>
      </c>
      <c r="AB408">
        <f t="shared" si="118"/>
        <v>0</v>
      </c>
      <c r="AC408">
        <f t="shared" si="119"/>
        <v>0</v>
      </c>
      <c r="AD408">
        <f t="shared" si="120"/>
        <v>0</v>
      </c>
      <c r="AE408">
        <f t="shared" si="121"/>
        <v>0</v>
      </c>
      <c r="AF408"/>
      <c r="AG408"/>
      <c r="AH408">
        <f t="shared" si="122"/>
        <v>0</v>
      </c>
      <c r="AI408">
        <f t="shared" si="123"/>
        <v>0</v>
      </c>
      <c r="AJ408" t="str">
        <f t="shared" si="124"/>
        <v>Correct</v>
      </c>
      <c r="AL408" s="96" t="str">
        <f>IFERROR(VLOOKUP(Table1[[#This Row],[RespondentID]],'All Data'!$A:$CO,87,FALSE),"unknown")</f>
        <v>unknown</v>
      </c>
      <c r="AM408" s="96" t="str">
        <f>IFERROR(VLOOKUP(Table1[[#This Row],[RespondentID]],'All Data'!$A:$CO,88,FALSE),"unknown")</f>
        <v>unknown</v>
      </c>
      <c r="AN408" s="96" t="str">
        <f>IFERROR(VLOOKUP(Table1[[#This Row],[RespondentID]],'All Data'!$A:$CO,89,FALSE),"unknown")</f>
        <v>unknown</v>
      </c>
      <c r="AO408" s="96" t="str">
        <f>IFERROR(VLOOKUP(Table1[[#This Row],[RespondentID]],'All Data'!$A:$CO,90,FALSE),"unknown")</f>
        <v>unknown</v>
      </c>
      <c r="AP408" s="96" t="str">
        <f>IFERROR(VLOOKUP(Table1[[#This Row],[RespondentID]],'All Data'!$A:$CO,91,FALSE),"unknown")</f>
        <v>unknown</v>
      </c>
      <c r="AQ408" s="96" t="str">
        <f>IFERROR(VLOOKUP(Table1[[#This Row],[RespondentID]],'All Data'!$A:$CO,92,FALSE),"unknown")</f>
        <v>unknown</v>
      </c>
      <c r="AR408" s="96" t="str">
        <f>IFERROR(VLOOKUP(Table1[[#This Row],[RespondentID]],'All Data'!$A:$CO,93,FALSE),"unknown")</f>
        <v>unknown</v>
      </c>
      <c r="AS408" s="96" t="str">
        <f>IFERROR(VLOOKUP(Table1[[#This Row],[RespondentID]],'All Data'!$A:$CW,94,FALSE),"unknown")</f>
        <v>unknown</v>
      </c>
      <c r="AT408" s="96" t="str">
        <f>IFERROR(VLOOKUP(Table1[[#This Row],[RespondentID]],'All Data'!$A:$CW,95,FALSE),"unknown")</f>
        <v>unknown</v>
      </c>
      <c r="AU408" s="96" t="str">
        <f>IFERROR(VLOOKUP(Table1[[#This Row],[RespondentID]],'All Data'!$A:$CW,96,FALSE),"unknown")</f>
        <v>unknown</v>
      </c>
      <c r="AV408" s="96" t="str">
        <f>IFERROR(VLOOKUP(Table1[[#This Row],[RespondentID]],'All Data'!$A:$CW,97,FALSE),"unknown")</f>
        <v>unknown</v>
      </c>
      <c r="AW408" s="96" t="str">
        <f>IFERROR(VLOOKUP(Table1[[#This Row],[RespondentID]],'All Data'!$A:$CW,98,FALSE),"unknown")</f>
        <v>unknown</v>
      </c>
      <c r="AX408" s="96" t="str">
        <f>IFERROR(VLOOKUP(Table1[[#This Row],[RespondentID]],'All Data'!$A:$CW,99,FALSE),"unknown")</f>
        <v>unknown</v>
      </c>
    </row>
    <row r="409" spans="1:50">
      <c r="A409"/>
      <c r="P409">
        <f t="shared" si="108"/>
        <v>0</v>
      </c>
      <c r="Q409" t="e">
        <f t="shared" si="109"/>
        <v>#DIV/0!</v>
      </c>
      <c r="R409"/>
      <c r="S409">
        <f t="shared" si="125"/>
        <v>0</v>
      </c>
      <c r="T409">
        <f t="shared" si="110"/>
        <v>0</v>
      </c>
      <c r="U409">
        <f t="shared" si="111"/>
        <v>0</v>
      </c>
      <c r="V409">
        <f t="shared" si="112"/>
        <v>0</v>
      </c>
      <c r="W409">
        <f t="shared" si="113"/>
        <v>0</v>
      </c>
      <c r="X409">
        <f t="shared" si="114"/>
        <v>0</v>
      </c>
      <c r="Y409">
        <f t="shared" si="115"/>
        <v>0</v>
      </c>
      <c r="Z409">
        <f t="shared" si="116"/>
        <v>0</v>
      </c>
      <c r="AA409">
        <f t="shared" si="117"/>
        <v>0</v>
      </c>
      <c r="AB409">
        <f t="shared" si="118"/>
        <v>0</v>
      </c>
      <c r="AC409">
        <f t="shared" si="119"/>
        <v>0</v>
      </c>
      <c r="AD409">
        <f t="shared" si="120"/>
        <v>0</v>
      </c>
      <c r="AE409">
        <f t="shared" si="121"/>
        <v>0</v>
      </c>
      <c r="AF409"/>
      <c r="AG409"/>
      <c r="AH409">
        <f t="shared" si="122"/>
        <v>0</v>
      </c>
      <c r="AI409">
        <f t="shared" si="123"/>
        <v>0</v>
      </c>
      <c r="AJ409" t="str">
        <f t="shared" si="124"/>
        <v>Correct</v>
      </c>
      <c r="AL409" s="96" t="str">
        <f>IFERROR(VLOOKUP(Table1[[#This Row],[RespondentID]],'All Data'!$A:$CO,87,FALSE),"unknown")</f>
        <v>unknown</v>
      </c>
      <c r="AM409" s="96" t="str">
        <f>IFERROR(VLOOKUP(Table1[[#This Row],[RespondentID]],'All Data'!$A:$CO,88,FALSE),"unknown")</f>
        <v>unknown</v>
      </c>
      <c r="AN409" s="96" t="str">
        <f>IFERROR(VLOOKUP(Table1[[#This Row],[RespondentID]],'All Data'!$A:$CO,89,FALSE),"unknown")</f>
        <v>unknown</v>
      </c>
      <c r="AO409" s="96" t="str">
        <f>IFERROR(VLOOKUP(Table1[[#This Row],[RespondentID]],'All Data'!$A:$CO,90,FALSE),"unknown")</f>
        <v>unknown</v>
      </c>
      <c r="AP409" s="96" t="str">
        <f>IFERROR(VLOOKUP(Table1[[#This Row],[RespondentID]],'All Data'!$A:$CO,91,FALSE),"unknown")</f>
        <v>unknown</v>
      </c>
      <c r="AQ409" s="96" t="str">
        <f>IFERROR(VLOOKUP(Table1[[#This Row],[RespondentID]],'All Data'!$A:$CO,92,FALSE),"unknown")</f>
        <v>unknown</v>
      </c>
      <c r="AR409" s="96" t="str">
        <f>IFERROR(VLOOKUP(Table1[[#This Row],[RespondentID]],'All Data'!$A:$CO,93,FALSE),"unknown")</f>
        <v>unknown</v>
      </c>
      <c r="AS409" s="96" t="str">
        <f>IFERROR(VLOOKUP(Table1[[#This Row],[RespondentID]],'All Data'!$A:$CW,94,FALSE),"unknown")</f>
        <v>unknown</v>
      </c>
      <c r="AT409" s="96" t="str">
        <f>IFERROR(VLOOKUP(Table1[[#This Row],[RespondentID]],'All Data'!$A:$CW,95,FALSE),"unknown")</f>
        <v>unknown</v>
      </c>
      <c r="AU409" s="96" t="str">
        <f>IFERROR(VLOOKUP(Table1[[#This Row],[RespondentID]],'All Data'!$A:$CW,96,FALSE),"unknown")</f>
        <v>unknown</v>
      </c>
      <c r="AV409" s="96" t="str">
        <f>IFERROR(VLOOKUP(Table1[[#This Row],[RespondentID]],'All Data'!$A:$CW,97,FALSE),"unknown")</f>
        <v>unknown</v>
      </c>
      <c r="AW409" s="96" t="str">
        <f>IFERROR(VLOOKUP(Table1[[#This Row],[RespondentID]],'All Data'!$A:$CW,98,FALSE),"unknown")</f>
        <v>unknown</v>
      </c>
      <c r="AX409" s="96" t="str">
        <f>IFERROR(VLOOKUP(Table1[[#This Row],[RespondentID]],'All Data'!$A:$CW,99,FALSE),"unknown")</f>
        <v>unknown</v>
      </c>
    </row>
    <row r="410" spans="1:50">
      <c r="A410"/>
      <c r="P410">
        <f t="shared" si="108"/>
        <v>0</v>
      </c>
      <c r="Q410" t="e">
        <f t="shared" si="109"/>
        <v>#DIV/0!</v>
      </c>
      <c r="R410"/>
      <c r="S410">
        <f t="shared" si="125"/>
        <v>0</v>
      </c>
      <c r="T410">
        <f t="shared" si="110"/>
        <v>0</v>
      </c>
      <c r="U410">
        <f t="shared" si="111"/>
        <v>0</v>
      </c>
      <c r="V410">
        <f t="shared" si="112"/>
        <v>0</v>
      </c>
      <c r="W410">
        <f t="shared" si="113"/>
        <v>0</v>
      </c>
      <c r="X410">
        <f t="shared" si="114"/>
        <v>0</v>
      </c>
      <c r="Y410">
        <f t="shared" si="115"/>
        <v>0</v>
      </c>
      <c r="Z410">
        <f t="shared" si="116"/>
        <v>0</v>
      </c>
      <c r="AA410">
        <f t="shared" si="117"/>
        <v>0</v>
      </c>
      <c r="AB410">
        <f t="shared" si="118"/>
        <v>0</v>
      </c>
      <c r="AC410">
        <f t="shared" si="119"/>
        <v>0</v>
      </c>
      <c r="AD410">
        <f t="shared" si="120"/>
        <v>0</v>
      </c>
      <c r="AE410">
        <f t="shared" si="121"/>
        <v>0</v>
      </c>
      <c r="AF410"/>
      <c r="AG410"/>
      <c r="AH410">
        <f t="shared" si="122"/>
        <v>0</v>
      </c>
      <c r="AI410">
        <f t="shared" si="123"/>
        <v>0</v>
      </c>
      <c r="AJ410" t="str">
        <f t="shared" si="124"/>
        <v>Correct</v>
      </c>
      <c r="AL410" s="96" t="str">
        <f>IFERROR(VLOOKUP(Table1[[#This Row],[RespondentID]],'All Data'!$A:$CO,87,FALSE),"unknown")</f>
        <v>unknown</v>
      </c>
      <c r="AM410" s="96" t="str">
        <f>IFERROR(VLOOKUP(Table1[[#This Row],[RespondentID]],'All Data'!$A:$CO,88,FALSE),"unknown")</f>
        <v>unknown</v>
      </c>
      <c r="AN410" s="96" t="str">
        <f>IFERROR(VLOOKUP(Table1[[#This Row],[RespondentID]],'All Data'!$A:$CO,89,FALSE),"unknown")</f>
        <v>unknown</v>
      </c>
      <c r="AO410" s="96" t="str">
        <f>IFERROR(VLOOKUP(Table1[[#This Row],[RespondentID]],'All Data'!$A:$CO,90,FALSE),"unknown")</f>
        <v>unknown</v>
      </c>
      <c r="AP410" s="96" t="str">
        <f>IFERROR(VLOOKUP(Table1[[#This Row],[RespondentID]],'All Data'!$A:$CO,91,FALSE),"unknown")</f>
        <v>unknown</v>
      </c>
      <c r="AQ410" s="96" t="str">
        <f>IFERROR(VLOOKUP(Table1[[#This Row],[RespondentID]],'All Data'!$A:$CO,92,FALSE),"unknown")</f>
        <v>unknown</v>
      </c>
      <c r="AR410" s="96" t="str">
        <f>IFERROR(VLOOKUP(Table1[[#This Row],[RespondentID]],'All Data'!$A:$CO,93,FALSE),"unknown")</f>
        <v>unknown</v>
      </c>
      <c r="AS410" s="96" t="str">
        <f>IFERROR(VLOOKUP(Table1[[#This Row],[RespondentID]],'All Data'!$A:$CW,94,FALSE),"unknown")</f>
        <v>unknown</v>
      </c>
      <c r="AT410" s="96" t="str">
        <f>IFERROR(VLOOKUP(Table1[[#This Row],[RespondentID]],'All Data'!$A:$CW,95,FALSE),"unknown")</f>
        <v>unknown</v>
      </c>
      <c r="AU410" s="96" t="str">
        <f>IFERROR(VLOOKUP(Table1[[#This Row],[RespondentID]],'All Data'!$A:$CW,96,FALSE),"unknown")</f>
        <v>unknown</v>
      </c>
      <c r="AV410" s="96" t="str">
        <f>IFERROR(VLOOKUP(Table1[[#This Row],[RespondentID]],'All Data'!$A:$CW,97,FALSE),"unknown")</f>
        <v>unknown</v>
      </c>
      <c r="AW410" s="96" t="str">
        <f>IFERROR(VLOOKUP(Table1[[#This Row],[RespondentID]],'All Data'!$A:$CW,98,FALSE),"unknown")</f>
        <v>unknown</v>
      </c>
      <c r="AX410" s="96" t="str">
        <f>IFERROR(VLOOKUP(Table1[[#This Row],[RespondentID]],'All Data'!$A:$CW,99,FALSE),"unknown")</f>
        <v>unknown</v>
      </c>
    </row>
    <row r="411" spans="1:50">
      <c r="A411"/>
      <c r="P411">
        <f t="shared" si="108"/>
        <v>0</v>
      </c>
      <c r="Q411" t="e">
        <f t="shared" si="109"/>
        <v>#DIV/0!</v>
      </c>
      <c r="R411"/>
      <c r="S411">
        <f t="shared" si="125"/>
        <v>0</v>
      </c>
      <c r="T411">
        <f t="shared" si="110"/>
        <v>0</v>
      </c>
      <c r="U411">
        <f t="shared" si="111"/>
        <v>0</v>
      </c>
      <c r="V411">
        <f t="shared" si="112"/>
        <v>0</v>
      </c>
      <c r="W411">
        <f t="shared" si="113"/>
        <v>0</v>
      </c>
      <c r="X411">
        <f t="shared" si="114"/>
        <v>0</v>
      </c>
      <c r="Y411">
        <f t="shared" si="115"/>
        <v>0</v>
      </c>
      <c r="Z411">
        <f t="shared" si="116"/>
        <v>0</v>
      </c>
      <c r="AA411">
        <f t="shared" si="117"/>
        <v>0</v>
      </c>
      <c r="AB411">
        <f t="shared" si="118"/>
        <v>0</v>
      </c>
      <c r="AC411">
        <f t="shared" si="119"/>
        <v>0</v>
      </c>
      <c r="AD411">
        <f t="shared" si="120"/>
        <v>0</v>
      </c>
      <c r="AE411">
        <f t="shared" si="121"/>
        <v>0</v>
      </c>
      <c r="AF411"/>
      <c r="AG411"/>
      <c r="AH411">
        <f t="shared" si="122"/>
        <v>0</v>
      </c>
      <c r="AI411">
        <f t="shared" si="123"/>
        <v>0</v>
      </c>
      <c r="AJ411" t="str">
        <f t="shared" si="124"/>
        <v>Correct</v>
      </c>
      <c r="AL411" s="96" t="str">
        <f>IFERROR(VLOOKUP(Table1[[#This Row],[RespondentID]],'All Data'!$A:$CO,87,FALSE),"unknown")</f>
        <v>unknown</v>
      </c>
      <c r="AM411" s="96" t="str">
        <f>IFERROR(VLOOKUP(Table1[[#This Row],[RespondentID]],'All Data'!$A:$CO,88,FALSE),"unknown")</f>
        <v>unknown</v>
      </c>
      <c r="AN411" s="96" t="str">
        <f>IFERROR(VLOOKUP(Table1[[#This Row],[RespondentID]],'All Data'!$A:$CO,89,FALSE),"unknown")</f>
        <v>unknown</v>
      </c>
      <c r="AO411" s="96" t="str">
        <f>IFERROR(VLOOKUP(Table1[[#This Row],[RespondentID]],'All Data'!$A:$CO,90,FALSE),"unknown")</f>
        <v>unknown</v>
      </c>
      <c r="AP411" s="96" t="str">
        <f>IFERROR(VLOOKUP(Table1[[#This Row],[RespondentID]],'All Data'!$A:$CO,91,FALSE),"unknown")</f>
        <v>unknown</v>
      </c>
      <c r="AQ411" s="96" t="str">
        <f>IFERROR(VLOOKUP(Table1[[#This Row],[RespondentID]],'All Data'!$A:$CO,92,FALSE),"unknown")</f>
        <v>unknown</v>
      </c>
      <c r="AR411" s="96" t="str">
        <f>IFERROR(VLOOKUP(Table1[[#This Row],[RespondentID]],'All Data'!$A:$CO,93,FALSE),"unknown")</f>
        <v>unknown</v>
      </c>
      <c r="AS411" s="96" t="str">
        <f>IFERROR(VLOOKUP(Table1[[#This Row],[RespondentID]],'All Data'!$A:$CW,94,FALSE),"unknown")</f>
        <v>unknown</v>
      </c>
      <c r="AT411" s="96" t="str">
        <f>IFERROR(VLOOKUP(Table1[[#This Row],[RespondentID]],'All Data'!$A:$CW,95,FALSE),"unknown")</f>
        <v>unknown</v>
      </c>
      <c r="AU411" s="96" t="str">
        <f>IFERROR(VLOOKUP(Table1[[#This Row],[RespondentID]],'All Data'!$A:$CW,96,FALSE),"unknown")</f>
        <v>unknown</v>
      </c>
      <c r="AV411" s="96" t="str">
        <f>IFERROR(VLOOKUP(Table1[[#This Row],[RespondentID]],'All Data'!$A:$CW,97,FALSE),"unknown")</f>
        <v>unknown</v>
      </c>
      <c r="AW411" s="96" t="str">
        <f>IFERROR(VLOOKUP(Table1[[#This Row],[RespondentID]],'All Data'!$A:$CW,98,FALSE),"unknown")</f>
        <v>unknown</v>
      </c>
      <c r="AX411" s="96" t="str">
        <f>IFERROR(VLOOKUP(Table1[[#This Row],[RespondentID]],'All Data'!$A:$CW,99,FALSE),"unknown")</f>
        <v>unknown</v>
      </c>
    </row>
    <row r="412" spans="1:50">
      <c r="A412"/>
      <c r="P412">
        <f t="shared" si="108"/>
        <v>0</v>
      </c>
      <c r="Q412" t="e">
        <f t="shared" si="109"/>
        <v>#DIV/0!</v>
      </c>
      <c r="R412"/>
      <c r="S412">
        <f t="shared" si="125"/>
        <v>0</v>
      </c>
      <c r="T412">
        <f t="shared" si="110"/>
        <v>0</v>
      </c>
      <c r="U412">
        <f t="shared" si="111"/>
        <v>0</v>
      </c>
      <c r="V412">
        <f t="shared" si="112"/>
        <v>0</v>
      </c>
      <c r="W412">
        <f t="shared" si="113"/>
        <v>0</v>
      </c>
      <c r="X412">
        <f t="shared" si="114"/>
        <v>0</v>
      </c>
      <c r="Y412">
        <f t="shared" si="115"/>
        <v>0</v>
      </c>
      <c r="Z412">
        <f t="shared" si="116"/>
        <v>0</v>
      </c>
      <c r="AA412">
        <f t="shared" si="117"/>
        <v>0</v>
      </c>
      <c r="AB412">
        <f t="shared" si="118"/>
        <v>0</v>
      </c>
      <c r="AC412">
        <f t="shared" si="119"/>
        <v>0</v>
      </c>
      <c r="AD412">
        <f t="shared" si="120"/>
        <v>0</v>
      </c>
      <c r="AE412">
        <f t="shared" si="121"/>
        <v>0</v>
      </c>
      <c r="AF412"/>
      <c r="AG412"/>
      <c r="AH412">
        <f t="shared" si="122"/>
        <v>0</v>
      </c>
      <c r="AI412">
        <f t="shared" si="123"/>
        <v>0</v>
      </c>
      <c r="AJ412" t="str">
        <f t="shared" si="124"/>
        <v>Correct</v>
      </c>
      <c r="AL412" s="96" t="str">
        <f>IFERROR(VLOOKUP(Table1[[#This Row],[RespondentID]],'All Data'!$A:$CO,87,FALSE),"unknown")</f>
        <v>unknown</v>
      </c>
      <c r="AM412" s="96" t="str">
        <f>IFERROR(VLOOKUP(Table1[[#This Row],[RespondentID]],'All Data'!$A:$CO,88,FALSE),"unknown")</f>
        <v>unknown</v>
      </c>
      <c r="AN412" s="96" t="str">
        <f>IFERROR(VLOOKUP(Table1[[#This Row],[RespondentID]],'All Data'!$A:$CO,89,FALSE),"unknown")</f>
        <v>unknown</v>
      </c>
      <c r="AO412" s="96" t="str">
        <f>IFERROR(VLOOKUP(Table1[[#This Row],[RespondentID]],'All Data'!$A:$CO,90,FALSE),"unknown")</f>
        <v>unknown</v>
      </c>
      <c r="AP412" s="96" t="str">
        <f>IFERROR(VLOOKUP(Table1[[#This Row],[RespondentID]],'All Data'!$A:$CO,91,FALSE),"unknown")</f>
        <v>unknown</v>
      </c>
      <c r="AQ412" s="96" t="str">
        <f>IFERROR(VLOOKUP(Table1[[#This Row],[RespondentID]],'All Data'!$A:$CO,92,FALSE),"unknown")</f>
        <v>unknown</v>
      </c>
      <c r="AR412" s="96" t="str">
        <f>IFERROR(VLOOKUP(Table1[[#This Row],[RespondentID]],'All Data'!$A:$CO,93,FALSE),"unknown")</f>
        <v>unknown</v>
      </c>
      <c r="AS412" s="96" t="str">
        <f>IFERROR(VLOOKUP(Table1[[#This Row],[RespondentID]],'All Data'!$A:$CW,94,FALSE),"unknown")</f>
        <v>unknown</v>
      </c>
      <c r="AT412" s="96" t="str">
        <f>IFERROR(VLOOKUP(Table1[[#This Row],[RespondentID]],'All Data'!$A:$CW,95,FALSE),"unknown")</f>
        <v>unknown</v>
      </c>
      <c r="AU412" s="96" t="str">
        <f>IFERROR(VLOOKUP(Table1[[#This Row],[RespondentID]],'All Data'!$A:$CW,96,FALSE),"unknown")</f>
        <v>unknown</v>
      </c>
      <c r="AV412" s="96" t="str">
        <f>IFERROR(VLOOKUP(Table1[[#This Row],[RespondentID]],'All Data'!$A:$CW,97,FALSE),"unknown")</f>
        <v>unknown</v>
      </c>
      <c r="AW412" s="96" t="str">
        <f>IFERROR(VLOOKUP(Table1[[#This Row],[RespondentID]],'All Data'!$A:$CW,98,FALSE),"unknown")</f>
        <v>unknown</v>
      </c>
      <c r="AX412" s="96" t="str">
        <f>IFERROR(VLOOKUP(Table1[[#This Row],[RespondentID]],'All Data'!$A:$CW,99,FALSE),"unknown")</f>
        <v>unknown</v>
      </c>
    </row>
    <row r="413" spans="1:50">
      <c r="A413"/>
      <c r="P413">
        <f t="shared" si="108"/>
        <v>0</v>
      </c>
      <c r="Q413" t="e">
        <f t="shared" si="109"/>
        <v>#DIV/0!</v>
      </c>
      <c r="R413"/>
      <c r="S413">
        <f t="shared" si="125"/>
        <v>0</v>
      </c>
      <c r="T413">
        <f t="shared" si="110"/>
        <v>0</v>
      </c>
      <c r="U413">
        <f t="shared" si="111"/>
        <v>0</v>
      </c>
      <c r="V413">
        <f t="shared" si="112"/>
        <v>0</v>
      </c>
      <c r="W413">
        <f t="shared" si="113"/>
        <v>0</v>
      </c>
      <c r="X413">
        <f t="shared" si="114"/>
        <v>0</v>
      </c>
      <c r="Y413">
        <f t="shared" si="115"/>
        <v>0</v>
      </c>
      <c r="Z413">
        <f t="shared" si="116"/>
        <v>0</v>
      </c>
      <c r="AA413">
        <f t="shared" si="117"/>
        <v>0</v>
      </c>
      <c r="AB413">
        <f t="shared" si="118"/>
        <v>0</v>
      </c>
      <c r="AC413">
        <f t="shared" si="119"/>
        <v>0</v>
      </c>
      <c r="AD413">
        <f t="shared" si="120"/>
        <v>0</v>
      </c>
      <c r="AE413">
        <f t="shared" si="121"/>
        <v>0</v>
      </c>
      <c r="AF413"/>
      <c r="AG413"/>
      <c r="AH413">
        <f t="shared" si="122"/>
        <v>0</v>
      </c>
      <c r="AI413">
        <f t="shared" si="123"/>
        <v>0</v>
      </c>
      <c r="AJ413" t="str">
        <f t="shared" si="124"/>
        <v>Correct</v>
      </c>
      <c r="AL413" s="96" t="str">
        <f>IFERROR(VLOOKUP(Table1[[#This Row],[RespondentID]],'All Data'!$A:$CO,87,FALSE),"unknown")</f>
        <v>unknown</v>
      </c>
      <c r="AM413" s="96" t="str">
        <f>IFERROR(VLOOKUP(Table1[[#This Row],[RespondentID]],'All Data'!$A:$CO,88,FALSE),"unknown")</f>
        <v>unknown</v>
      </c>
      <c r="AN413" s="96" t="str">
        <f>IFERROR(VLOOKUP(Table1[[#This Row],[RespondentID]],'All Data'!$A:$CO,89,FALSE),"unknown")</f>
        <v>unknown</v>
      </c>
      <c r="AO413" s="96" t="str">
        <f>IFERROR(VLOOKUP(Table1[[#This Row],[RespondentID]],'All Data'!$A:$CO,90,FALSE),"unknown")</f>
        <v>unknown</v>
      </c>
      <c r="AP413" s="96" t="str">
        <f>IFERROR(VLOOKUP(Table1[[#This Row],[RespondentID]],'All Data'!$A:$CO,91,FALSE),"unknown")</f>
        <v>unknown</v>
      </c>
      <c r="AQ413" s="96" t="str">
        <f>IFERROR(VLOOKUP(Table1[[#This Row],[RespondentID]],'All Data'!$A:$CO,92,FALSE),"unknown")</f>
        <v>unknown</v>
      </c>
      <c r="AR413" s="96" t="str">
        <f>IFERROR(VLOOKUP(Table1[[#This Row],[RespondentID]],'All Data'!$A:$CO,93,FALSE),"unknown")</f>
        <v>unknown</v>
      </c>
      <c r="AS413" s="96" t="str">
        <f>IFERROR(VLOOKUP(Table1[[#This Row],[RespondentID]],'All Data'!$A:$CW,94,FALSE),"unknown")</f>
        <v>unknown</v>
      </c>
      <c r="AT413" s="96" t="str">
        <f>IFERROR(VLOOKUP(Table1[[#This Row],[RespondentID]],'All Data'!$A:$CW,95,FALSE),"unknown")</f>
        <v>unknown</v>
      </c>
      <c r="AU413" s="96" t="str">
        <f>IFERROR(VLOOKUP(Table1[[#This Row],[RespondentID]],'All Data'!$A:$CW,96,FALSE),"unknown")</f>
        <v>unknown</v>
      </c>
      <c r="AV413" s="96" t="str">
        <f>IFERROR(VLOOKUP(Table1[[#This Row],[RespondentID]],'All Data'!$A:$CW,97,FALSE),"unknown")</f>
        <v>unknown</v>
      </c>
      <c r="AW413" s="96" t="str">
        <f>IFERROR(VLOOKUP(Table1[[#This Row],[RespondentID]],'All Data'!$A:$CW,98,FALSE),"unknown")</f>
        <v>unknown</v>
      </c>
      <c r="AX413" s="96" t="str">
        <f>IFERROR(VLOOKUP(Table1[[#This Row],[RespondentID]],'All Data'!$A:$CW,99,FALSE),"unknown")</f>
        <v>unknown</v>
      </c>
    </row>
    <row r="414" spans="1:50">
      <c r="A414"/>
      <c r="P414">
        <f t="shared" si="108"/>
        <v>0</v>
      </c>
      <c r="Q414" t="e">
        <f t="shared" si="109"/>
        <v>#DIV/0!</v>
      </c>
      <c r="R414"/>
      <c r="S414">
        <f t="shared" si="125"/>
        <v>0</v>
      </c>
      <c r="T414">
        <f t="shared" si="110"/>
        <v>0</v>
      </c>
      <c r="U414">
        <f t="shared" si="111"/>
        <v>0</v>
      </c>
      <c r="V414">
        <f t="shared" si="112"/>
        <v>0</v>
      </c>
      <c r="W414">
        <f t="shared" si="113"/>
        <v>0</v>
      </c>
      <c r="X414">
        <f t="shared" si="114"/>
        <v>0</v>
      </c>
      <c r="Y414">
        <f t="shared" si="115"/>
        <v>0</v>
      </c>
      <c r="Z414">
        <f t="shared" si="116"/>
        <v>0</v>
      </c>
      <c r="AA414">
        <f t="shared" si="117"/>
        <v>0</v>
      </c>
      <c r="AB414">
        <f t="shared" si="118"/>
        <v>0</v>
      </c>
      <c r="AC414">
        <f t="shared" si="119"/>
        <v>0</v>
      </c>
      <c r="AD414">
        <f t="shared" si="120"/>
        <v>0</v>
      </c>
      <c r="AE414">
        <f t="shared" si="121"/>
        <v>0</v>
      </c>
      <c r="AF414"/>
      <c r="AG414"/>
      <c r="AH414">
        <f t="shared" si="122"/>
        <v>0</v>
      </c>
      <c r="AI414">
        <f t="shared" si="123"/>
        <v>0</v>
      </c>
      <c r="AJ414" t="str">
        <f t="shared" si="124"/>
        <v>Correct</v>
      </c>
      <c r="AL414" s="96" t="str">
        <f>IFERROR(VLOOKUP(Table1[[#This Row],[RespondentID]],'All Data'!$A:$CO,87,FALSE),"unknown")</f>
        <v>unknown</v>
      </c>
      <c r="AM414" s="96" t="str">
        <f>IFERROR(VLOOKUP(Table1[[#This Row],[RespondentID]],'All Data'!$A:$CO,88,FALSE),"unknown")</f>
        <v>unknown</v>
      </c>
      <c r="AN414" s="96" t="str">
        <f>IFERROR(VLOOKUP(Table1[[#This Row],[RespondentID]],'All Data'!$A:$CO,89,FALSE),"unknown")</f>
        <v>unknown</v>
      </c>
      <c r="AO414" s="96" t="str">
        <f>IFERROR(VLOOKUP(Table1[[#This Row],[RespondentID]],'All Data'!$A:$CO,90,FALSE),"unknown")</f>
        <v>unknown</v>
      </c>
      <c r="AP414" s="96" t="str">
        <f>IFERROR(VLOOKUP(Table1[[#This Row],[RespondentID]],'All Data'!$A:$CO,91,FALSE),"unknown")</f>
        <v>unknown</v>
      </c>
      <c r="AQ414" s="96" t="str">
        <f>IFERROR(VLOOKUP(Table1[[#This Row],[RespondentID]],'All Data'!$A:$CO,92,FALSE),"unknown")</f>
        <v>unknown</v>
      </c>
      <c r="AR414" s="96" t="str">
        <f>IFERROR(VLOOKUP(Table1[[#This Row],[RespondentID]],'All Data'!$A:$CO,93,FALSE),"unknown")</f>
        <v>unknown</v>
      </c>
      <c r="AS414" s="96" t="str">
        <f>IFERROR(VLOOKUP(Table1[[#This Row],[RespondentID]],'All Data'!$A:$CW,94,FALSE),"unknown")</f>
        <v>unknown</v>
      </c>
      <c r="AT414" s="96" t="str">
        <f>IFERROR(VLOOKUP(Table1[[#This Row],[RespondentID]],'All Data'!$A:$CW,95,FALSE),"unknown")</f>
        <v>unknown</v>
      </c>
      <c r="AU414" s="96" t="str">
        <f>IFERROR(VLOOKUP(Table1[[#This Row],[RespondentID]],'All Data'!$A:$CW,96,FALSE),"unknown")</f>
        <v>unknown</v>
      </c>
      <c r="AV414" s="96" t="str">
        <f>IFERROR(VLOOKUP(Table1[[#This Row],[RespondentID]],'All Data'!$A:$CW,97,FALSE),"unknown")</f>
        <v>unknown</v>
      </c>
      <c r="AW414" s="96" t="str">
        <f>IFERROR(VLOOKUP(Table1[[#This Row],[RespondentID]],'All Data'!$A:$CW,98,FALSE),"unknown")</f>
        <v>unknown</v>
      </c>
      <c r="AX414" s="96" t="str">
        <f>IFERROR(VLOOKUP(Table1[[#This Row],[RespondentID]],'All Data'!$A:$CW,99,FALSE),"unknown")</f>
        <v>unknown</v>
      </c>
    </row>
    <row r="415" spans="1:50">
      <c r="A415"/>
      <c r="P415">
        <f t="shared" si="108"/>
        <v>0</v>
      </c>
      <c r="Q415" t="e">
        <f t="shared" si="109"/>
        <v>#DIV/0!</v>
      </c>
      <c r="R415"/>
      <c r="S415">
        <f t="shared" si="125"/>
        <v>0</v>
      </c>
      <c r="T415">
        <f t="shared" si="110"/>
        <v>0</v>
      </c>
      <c r="U415">
        <f t="shared" si="111"/>
        <v>0</v>
      </c>
      <c r="V415">
        <f t="shared" si="112"/>
        <v>0</v>
      </c>
      <c r="W415">
        <f t="shared" si="113"/>
        <v>0</v>
      </c>
      <c r="X415">
        <f t="shared" si="114"/>
        <v>0</v>
      </c>
      <c r="Y415">
        <f t="shared" si="115"/>
        <v>0</v>
      </c>
      <c r="Z415">
        <f t="shared" si="116"/>
        <v>0</v>
      </c>
      <c r="AA415">
        <f t="shared" si="117"/>
        <v>0</v>
      </c>
      <c r="AB415">
        <f t="shared" si="118"/>
        <v>0</v>
      </c>
      <c r="AC415">
        <f t="shared" si="119"/>
        <v>0</v>
      </c>
      <c r="AD415">
        <f t="shared" si="120"/>
        <v>0</v>
      </c>
      <c r="AE415">
        <f t="shared" si="121"/>
        <v>0</v>
      </c>
      <c r="AF415"/>
      <c r="AG415"/>
      <c r="AH415">
        <f t="shared" si="122"/>
        <v>0</v>
      </c>
      <c r="AI415">
        <f t="shared" si="123"/>
        <v>0</v>
      </c>
      <c r="AJ415" t="str">
        <f t="shared" si="124"/>
        <v>Correct</v>
      </c>
      <c r="AL415" s="96" t="str">
        <f>IFERROR(VLOOKUP(Table1[[#This Row],[RespondentID]],'All Data'!$A:$CO,87,FALSE),"unknown")</f>
        <v>unknown</v>
      </c>
      <c r="AM415" s="96" t="str">
        <f>IFERROR(VLOOKUP(Table1[[#This Row],[RespondentID]],'All Data'!$A:$CO,88,FALSE),"unknown")</f>
        <v>unknown</v>
      </c>
      <c r="AN415" s="96" t="str">
        <f>IFERROR(VLOOKUP(Table1[[#This Row],[RespondentID]],'All Data'!$A:$CO,89,FALSE),"unknown")</f>
        <v>unknown</v>
      </c>
      <c r="AO415" s="96" t="str">
        <f>IFERROR(VLOOKUP(Table1[[#This Row],[RespondentID]],'All Data'!$A:$CO,90,FALSE),"unknown")</f>
        <v>unknown</v>
      </c>
      <c r="AP415" s="96" t="str">
        <f>IFERROR(VLOOKUP(Table1[[#This Row],[RespondentID]],'All Data'!$A:$CO,91,FALSE),"unknown")</f>
        <v>unknown</v>
      </c>
      <c r="AQ415" s="96" t="str">
        <f>IFERROR(VLOOKUP(Table1[[#This Row],[RespondentID]],'All Data'!$A:$CO,92,FALSE),"unknown")</f>
        <v>unknown</v>
      </c>
      <c r="AR415" s="96" t="str">
        <f>IFERROR(VLOOKUP(Table1[[#This Row],[RespondentID]],'All Data'!$A:$CO,93,FALSE),"unknown")</f>
        <v>unknown</v>
      </c>
      <c r="AS415" s="96" t="str">
        <f>IFERROR(VLOOKUP(Table1[[#This Row],[RespondentID]],'All Data'!$A:$CW,94,FALSE),"unknown")</f>
        <v>unknown</v>
      </c>
      <c r="AT415" s="96" t="str">
        <f>IFERROR(VLOOKUP(Table1[[#This Row],[RespondentID]],'All Data'!$A:$CW,95,FALSE),"unknown")</f>
        <v>unknown</v>
      </c>
      <c r="AU415" s="96" t="str">
        <f>IFERROR(VLOOKUP(Table1[[#This Row],[RespondentID]],'All Data'!$A:$CW,96,FALSE),"unknown")</f>
        <v>unknown</v>
      </c>
      <c r="AV415" s="96" t="str">
        <f>IFERROR(VLOOKUP(Table1[[#This Row],[RespondentID]],'All Data'!$A:$CW,97,FALSE),"unknown")</f>
        <v>unknown</v>
      </c>
      <c r="AW415" s="96" t="str">
        <f>IFERROR(VLOOKUP(Table1[[#This Row],[RespondentID]],'All Data'!$A:$CW,98,FALSE),"unknown")</f>
        <v>unknown</v>
      </c>
      <c r="AX415" s="96" t="str">
        <f>IFERROR(VLOOKUP(Table1[[#This Row],[RespondentID]],'All Data'!$A:$CW,99,FALSE),"unknown")</f>
        <v>unknown</v>
      </c>
    </row>
    <row r="416" spans="1:50">
      <c r="A416"/>
      <c r="P416">
        <f t="shared" si="108"/>
        <v>0</v>
      </c>
      <c r="Q416" t="e">
        <f t="shared" si="109"/>
        <v>#DIV/0!</v>
      </c>
      <c r="R416"/>
      <c r="S416">
        <f t="shared" si="125"/>
        <v>0</v>
      </c>
      <c r="T416">
        <f t="shared" si="110"/>
        <v>0</v>
      </c>
      <c r="U416">
        <f t="shared" si="111"/>
        <v>0</v>
      </c>
      <c r="V416">
        <f t="shared" si="112"/>
        <v>0</v>
      </c>
      <c r="W416">
        <f t="shared" si="113"/>
        <v>0</v>
      </c>
      <c r="X416">
        <f t="shared" si="114"/>
        <v>0</v>
      </c>
      <c r="Y416">
        <f t="shared" si="115"/>
        <v>0</v>
      </c>
      <c r="Z416">
        <f t="shared" si="116"/>
        <v>0</v>
      </c>
      <c r="AA416">
        <f t="shared" si="117"/>
        <v>0</v>
      </c>
      <c r="AB416">
        <f t="shared" si="118"/>
        <v>0</v>
      </c>
      <c r="AC416">
        <f t="shared" si="119"/>
        <v>0</v>
      </c>
      <c r="AD416">
        <f t="shared" si="120"/>
        <v>0</v>
      </c>
      <c r="AE416">
        <f t="shared" si="121"/>
        <v>0</v>
      </c>
      <c r="AF416"/>
      <c r="AG416"/>
      <c r="AH416">
        <f t="shared" si="122"/>
        <v>0</v>
      </c>
      <c r="AI416">
        <f t="shared" si="123"/>
        <v>0</v>
      </c>
      <c r="AJ416" t="str">
        <f t="shared" si="124"/>
        <v>Correct</v>
      </c>
      <c r="AL416" s="96" t="str">
        <f>IFERROR(VLOOKUP(Table1[[#This Row],[RespondentID]],'All Data'!$A:$CO,87,FALSE),"unknown")</f>
        <v>unknown</v>
      </c>
      <c r="AM416" s="96" t="str">
        <f>IFERROR(VLOOKUP(Table1[[#This Row],[RespondentID]],'All Data'!$A:$CO,88,FALSE),"unknown")</f>
        <v>unknown</v>
      </c>
      <c r="AN416" s="96" t="str">
        <f>IFERROR(VLOOKUP(Table1[[#This Row],[RespondentID]],'All Data'!$A:$CO,89,FALSE),"unknown")</f>
        <v>unknown</v>
      </c>
      <c r="AO416" s="96" t="str">
        <f>IFERROR(VLOOKUP(Table1[[#This Row],[RespondentID]],'All Data'!$A:$CO,90,FALSE),"unknown")</f>
        <v>unknown</v>
      </c>
      <c r="AP416" s="96" t="str">
        <f>IFERROR(VLOOKUP(Table1[[#This Row],[RespondentID]],'All Data'!$A:$CO,91,FALSE),"unknown")</f>
        <v>unknown</v>
      </c>
      <c r="AQ416" s="96" t="str">
        <f>IFERROR(VLOOKUP(Table1[[#This Row],[RespondentID]],'All Data'!$A:$CO,92,FALSE),"unknown")</f>
        <v>unknown</v>
      </c>
      <c r="AR416" s="96" t="str">
        <f>IFERROR(VLOOKUP(Table1[[#This Row],[RespondentID]],'All Data'!$A:$CO,93,FALSE),"unknown")</f>
        <v>unknown</v>
      </c>
      <c r="AS416" s="96" t="str">
        <f>IFERROR(VLOOKUP(Table1[[#This Row],[RespondentID]],'All Data'!$A:$CW,94,FALSE),"unknown")</f>
        <v>unknown</v>
      </c>
      <c r="AT416" s="96" t="str">
        <f>IFERROR(VLOOKUP(Table1[[#This Row],[RespondentID]],'All Data'!$A:$CW,95,FALSE),"unknown")</f>
        <v>unknown</v>
      </c>
      <c r="AU416" s="96" t="str">
        <f>IFERROR(VLOOKUP(Table1[[#This Row],[RespondentID]],'All Data'!$A:$CW,96,FALSE),"unknown")</f>
        <v>unknown</v>
      </c>
      <c r="AV416" s="96" t="str">
        <f>IFERROR(VLOOKUP(Table1[[#This Row],[RespondentID]],'All Data'!$A:$CW,97,FALSE),"unknown")</f>
        <v>unknown</v>
      </c>
      <c r="AW416" s="96" t="str">
        <f>IFERROR(VLOOKUP(Table1[[#This Row],[RespondentID]],'All Data'!$A:$CW,98,FALSE),"unknown")</f>
        <v>unknown</v>
      </c>
      <c r="AX416" s="96" t="str">
        <f>IFERROR(VLOOKUP(Table1[[#This Row],[RespondentID]],'All Data'!$A:$CW,99,FALSE),"unknown")</f>
        <v>unknown</v>
      </c>
    </row>
    <row r="417" spans="1:50">
      <c r="A417"/>
      <c r="P417">
        <f t="shared" si="108"/>
        <v>0</v>
      </c>
      <c r="Q417" t="e">
        <f t="shared" si="109"/>
        <v>#DIV/0!</v>
      </c>
      <c r="R417"/>
      <c r="S417">
        <f t="shared" si="125"/>
        <v>0</v>
      </c>
      <c r="T417">
        <f t="shared" si="110"/>
        <v>0</v>
      </c>
      <c r="U417">
        <f t="shared" si="111"/>
        <v>0</v>
      </c>
      <c r="V417">
        <f t="shared" si="112"/>
        <v>0</v>
      </c>
      <c r="W417">
        <f t="shared" si="113"/>
        <v>0</v>
      </c>
      <c r="X417">
        <f t="shared" si="114"/>
        <v>0</v>
      </c>
      <c r="Y417">
        <f t="shared" si="115"/>
        <v>0</v>
      </c>
      <c r="Z417">
        <f t="shared" si="116"/>
        <v>0</v>
      </c>
      <c r="AA417">
        <f t="shared" si="117"/>
        <v>0</v>
      </c>
      <c r="AB417">
        <f t="shared" si="118"/>
        <v>0</v>
      </c>
      <c r="AC417">
        <f t="shared" si="119"/>
        <v>0</v>
      </c>
      <c r="AD417">
        <f t="shared" si="120"/>
        <v>0</v>
      </c>
      <c r="AE417">
        <f t="shared" si="121"/>
        <v>0</v>
      </c>
      <c r="AF417"/>
      <c r="AG417"/>
      <c r="AH417">
        <f t="shared" si="122"/>
        <v>0</v>
      </c>
      <c r="AI417">
        <f t="shared" si="123"/>
        <v>0</v>
      </c>
      <c r="AJ417" t="str">
        <f t="shared" si="124"/>
        <v>Correct</v>
      </c>
      <c r="AL417" s="96" t="str">
        <f>IFERROR(VLOOKUP(Table1[[#This Row],[RespondentID]],'All Data'!$A:$CO,87,FALSE),"unknown")</f>
        <v>unknown</v>
      </c>
      <c r="AM417" s="96" t="str">
        <f>IFERROR(VLOOKUP(Table1[[#This Row],[RespondentID]],'All Data'!$A:$CO,88,FALSE),"unknown")</f>
        <v>unknown</v>
      </c>
      <c r="AN417" s="96" t="str">
        <f>IFERROR(VLOOKUP(Table1[[#This Row],[RespondentID]],'All Data'!$A:$CO,89,FALSE),"unknown")</f>
        <v>unknown</v>
      </c>
      <c r="AO417" s="96" t="str">
        <f>IFERROR(VLOOKUP(Table1[[#This Row],[RespondentID]],'All Data'!$A:$CO,90,FALSE),"unknown")</f>
        <v>unknown</v>
      </c>
      <c r="AP417" s="96" t="str">
        <f>IFERROR(VLOOKUP(Table1[[#This Row],[RespondentID]],'All Data'!$A:$CO,91,FALSE),"unknown")</f>
        <v>unknown</v>
      </c>
      <c r="AQ417" s="96" t="str">
        <f>IFERROR(VLOOKUP(Table1[[#This Row],[RespondentID]],'All Data'!$A:$CO,92,FALSE),"unknown")</f>
        <v>unknown</v>
      </c>
      <c r="AR417" s="96" t="str">
        <f>IFERROR(VLOOKUP(Table1[[#This Row],[RespondentID]],'All Data'!$A:$CO,93,FALSE),"unknown")</f>
        <v>unknown</v>
      </c>
      <c r="AS417" s="96" t="str">
        <f>IFERROR(VLOOKUP(Table1[[#This Row],[RespondentID]],'All Data'!$A:$CW,94,FALSE),"unknown")</f>
        <v>unknown</v>
      </c>
      <c r="AT417" s="96" t="str">
        <f>IFERROR(VLOOKUP(Table1[[#This Row],[RespondentID]],'All Data'!$A:$CW,95,FALSE),"unknown")</f>
        <v>unknown</v>
      </c>
      <c r="AU417" s="96" t="str">
        <f>IFERROR(VLOOKUP(Table1[[#This Row],[RespondentID]],'All Data'!$A:$CW,96,FALSE),"unknown")</f>
        <v>unknown</v>
      </c>
      <c r="AV417" s="96" t="str">
        <f>IFERROR(VLOOKUP(Table1[[#This Row],[RespondentID]],'All Data'!$A:$CW,97,FALSE),"unknown")</f>
        <v>unknown</v>
      </c>
      <c r="AW417" s="96" t="str">
        <f>IFERROR(VLOOKUP(Table1[[#This Row],[RespondentID]],'All Data'!$A:$CW,98,FALSE),"unknown")</f>
        <v>unknown</v>
      </c>
      <c r="AX417" s="96" t="str">
        <f>IFERROR(VLOOKUP(Table1[[#This Row],[RespondentID]],'All Data'!$A:$CW,99,FALSE),"unknown")</f>
        <v>unknown</v>
      </c>
    </row>
    <row r="418" spans="1:50">
      <c r="A418"/>
      <c r="P418">
        <f t="shared" si="108"/>
        <v>0</v>
      </c>
      <c r="Q418" t="e">
        <f t="shared" si="109"/>
        <v>#DIV/0!</v>
      </c>
      <c r="R418"/>
      <c r="S418">
        <f t="shared" si="125"/>
        <v>0</v>
      </c>
      <c r="T418">
        <f t="shared" si="110"/>
        <v>0</v>
      </c>
      <c r="U418">
        <f t="shared" si="111"/>
        <v>0</v>
      </c>
      <c r="V418">
        <f t="shared" si="112"/>
        <v>0</v>
      </c>
      <c r="W418">
        <f t="shared" si="113"/>
        <v>0</v>
      </c>
      <c r="X418">
        <f t="shared" si="114"/>
        <v>0</v>
      </c>
      <c r="Y418">
        <f t="shared" si="115"/>
        <v>0</v>
      </c>
      <c r="Z418">
        <f t="shared" si="116"/>
        <v>0</v>
      </c>
      <c r="AA418">
        <f t="shared" si="117"/>
        <v>0</v>
      </c>
      <c r="AB418">
        <f t="shared" si="118"/>
        <v>0</v>
      </c>
      <c r="AC418">
        <f t="shared" si="119"/>
        <v>0</v>
      </c>
      <c r="AD418">
        <f t="shared" si="120"/>
        <v>0</v>
      </c>
      <c r="AE418">
        <f t="shared" si="121"/>
        <v>0</v>
      </c>
      <c r="AF418"/>
      <c r="AG418"/>
      <c r="AH418">
        <f t="shared" si="122"/>
        <v>0</v>
      </c>
      <c r="AI418">
        <f t="shared" si="123"/>
        <v>0</v>
      </c>
      <c r="AJ418" t="str">
        <f t="shared" si="124"/>
        <v>Correct</v>
      </c>
      <c r="AL418" s="96" t="str">
        <f>IFERROR(VLOOKUP(Table1[[#This Row],[RespondentID]],'All Data'!$A:$CO,87,FALSE),"unknown")</f>
        <v>unknown</v>
      </c>
      <c r="AM418" s="96" t="str">
        <f>IFERROR(VLOOKUP(Table1[[#This Row],[RespondentID]],'All Data'!$A:$CO,88,FALSE),"unknown")</f>
        <v>unknown</v>
      </c>
      <c r="AN418" s="96" t="str">
        <f>IFERROR(VLOOKUP(Table1[[#This Row],[RespondentID]],'All Data'!$A:$CO,89,FALSE),"unknown")</f>
        <v>unknown</v>
      </c>
      <c r="AO418" s="96" t="str">
        <f>IFERROR(VLOOKUP(Table1[[#This Row],[RespondentID]],'All Data'!$A:$CO,90,FALSE),"unknown")</f>
        <v>unknown</v>
      </c>
      <c r="AP418" s="96" t="str">
        <f>IFERROR(VLOOKUP(Table1[[#This Row],[RespondentID]],'All Data'!$A:$CO,91,FALSE),"unknown")</f>
        <v>unknown</v>
      </c>
      <c r="AQ418" s="96" t="str">
        <f>IFERROR(VLOOKUP(Table1[[#This Row],[RespondentID]],'All Data'!$A:$CO,92,FALSE),"unknown")</f>
        <v>unknown</v>
      </c>
      <c r="AR418" s="96" t="str">
        <f>IFERROR(VLOOKUP(Table1[[#This Row],[RespondentID]],'All Data'!$A:$CO,93,FALSE),"unknown")</f>
        <v>unknown</v>
      </c>
      <c r="AS418" s="96" t="str">
        <f>IFERROR(VLOOKUP(Table1[[#This Row],[RespondentID]],'All Data'!$A:$CW,94,FALSE),"unknown")</f>
        <v>unknown</v>
      </c>
      <c r="AT418" s="96" t="str">
        <f>IFERROR(VLOOKUP(Table1[[#This Row],[RespondentID]],'All Data'!$A:$CW,95,FALSE),"unknown")</f>
        <v>unknown</v>
      </c>
      <c r="AU418" s="96" t="str">
        <f>IFERROR(VLOOKUP(Table1[[#This Row],[RespondentID]],'All Data'!$A:$CW,96,FALSE),"unknown")</f>
        <v>unknown</v>
      </c>
      <c r="AV418" s="96" t="str">
        <f>IFERROR(VLOOKUP(Table1[[#This Row],[RespondentID]],'All Data'!$A:$CW,97,FALSE),"unknown")</f>
        <v>unknown</v>
      </c>
      <c r="AW418" s="96" t="str">
        <f>IFERROR(VLOOKUP(Table1[[#This Row],[RespondentID]],'All Data'!$A:$CW,98,FALSE),"unknown")</f>
        <v>unknown</v>
      </c>
      <c r="AX418" s="96" t="str">
        <f>IFERROR(VLOOKUP(Table1[[#This Row],[RespondentID]],'All Data'!$A:$CW,99,FALSE),"unknown")</f>
        <v>unknown</v>
      </c>
    </row>
    <row r="419" spans="1:50">
      <c r="A419"/>
      <c r="P419">
        <f t="shared" si="108"/>
        <v>0</v>
      </c>
      <c r="Q419" t="e">
        <f t="shared" si="109"/>
        <v>#DIV/0!</v>
      </c>
      <c r="R419"/>
      <c r="S419">
        <f t="shared" si="125"/>
        <v>0</v>
      </c>
      <c r="T419">
        <f t="shared" si="110"/>
        <v>0</v>
      </c>
      <c r="U419">
        <f t="shared" si="111"/>
        <v>0</v>
      </c>
      <c r="V419">
        <f t="shared" si="112"/>
        <v>0</v>
      </c>
      <c r="W419">
        <f t="shared" si="113"/>
        <v>0</v>
      </c>
      <c r="X419">
        <f t="shared" si="114"/>
        <v>0</v>
      </c>
      <c r="Y419">
        <f t="shared" si="115"/>
        <v>0</v>
      </c>
      <c r="Z419">
        <f t="shared" si="116"/>
        <v>0</v>
      </c>
      <c r="AA419">
        <f t="shared" si="117"/>
        <v>0</v>
      </c>
      <c r="AB419">
        <f t="shared" si="118"/>
        <v>0</v>
      </c>
      <c r="AC419">
        <f t="shared" si="119"/>
        <v>0</v>
      </c>
      <c r="AD419">
        <f t="shared" si="120"/>
        <v>0</v>
      </c>
      <c r="AE419">
        <f t="shared" si="121"/>
        <v>0</v>
      </c>
      <c r="AF419"/>
      <c r="AG419"/>
      <c r="AH419">
        <f t="shared" si="122"/>
        <v>0</v>
      </c>
      <c r="AI419">
        <f t="shared" si="123"/>
        <v>0</v>
      </c>
      <c r="AJ419" t="str">
        <f t="shared" si="124"/>
        <v>Correct</v>
      </c>
      <c r="AL419" s="96" t="str">
        <f>IFERROR(VLOOKUP(Table1[[#This Row],[RespondentID]],'All Data'!$A:$CO,87,FALSE),"unknown")</f>
        <v>unknown</v>
      </c>
      <c r="AM419" s="96" t="str">
        <f>IFERROR(VLOOKUP(Table1[[#This Row],[RespondentID]],'All Data'!$A:$CO,88,FALSE),"unknown")</f>
        <v>unknown</v>
      </c>
      <c r="AN419" s="96" t="str">
        <f>IFERROR(VLOOKUP(Table1[[#This Row],[RespondentID]],'All Data'!$A:$CO,89,FALSE),"unknown")</f>
        <v>unknown</v>
      </c>
      <c r="AO419" s="96" t="str">
        <f>IFERROR(VLOOKUP(Table1[[#This Row],[RespondentID]],'All Data'!$A:$CO,90,FALSE),"unknown")</f>
        <v>unknown</v>
      </c>
      <c r="AP419" s="96" t="str">
        <f>IFERROR(VLOOKUP(Table1[[#This Row],[RespondentID]],'All Data'!$A:$CO,91,FALSE),"unknown")</f>
        <v>unknown</v>
      </c>
      <c r="AQ419" s="96" t="str">
        <f>IFERROR(VLOOKUP(Table1[[#This Row],[RespondentID]],'All Data'!$A:$CO,92,FALSE),"unknown")</f>
        <v>unknown</v>
      </c>
      <c r="AR419" s="96" t="str">
        <f>IFERROR(VLOOKUP(Table1[[#This Row],[RespondentID]],'All Data'!$A:$CO,93,FALSE),"unknown")</f>
        <v>unknown</v>
      </c>
      <c r="AS419" s="96" t="str">
        <f>IFERROR(VLOOKUP(Table1[[#This Row],[RespondentID]],'All Data'!$A:$CW,94,FALSE),"unknown")</f>
        <v>unknown</v>
      </c>
      <c r="AT419" s="96" t="str">
        <f>IFERROR(VLOOKUP(Table1[[#This Row],[RespondentID]],'All Data'!$A:$CW,95,FALSE),"unknown")</f>
        <v>unknown</v>
      </c>
      <c r="AU419" s="96" t="str">
        <f>IFERROR(VLOOKUP(Table1[[#This Row],[RespondentID]],'All Data'!$A:$CW,96,FALSE),"unknown")</f>
        <v>unknown</v>
      </c>
      <c r="AV419" s="96" t="str">
        <f>IFERROR(VLOOKUP(Table1[[#This Row],[RespondentID]],'All Data'!$A:$CW,97,FALSE),"unknown")</f>
        <v>unknown</v>
      </c>
      <c r="AW419" s="96" t="str">
        <f>IFERROR(VLOOKUP(Table1[[#This Row],[RespondentID]],'All Data'!$A:$CW,98,FALSE),"unknown")</f>
        <v>unknown</v>
      </c>
      <c r="AX419" s="96" t="str">
        <f>IFERROR(VLOOKUP(Table1[[#This Row],[RespondentID]],'All Data'!$A:$CW,99,FALSE),"unknown")</f>
        <v>unknown</v>
      </c>
    </row>
    <row r="420" spans="1:50">
      <c r="A420"/>
      <c r="P420">
        <f t="shared" si="108"/>
        <v>0</v>
      </c>
      <c r="Q420" t="e">
        <f t="shared" si="109"/>
        <v>#DIV/0!</v>
      </c>
      <c r="R420"/>
      <c r="S420">
        <f t="shared" si="125"/>
        <v>0</v>
      </c>
      <c r="T420">
        <f t="shared" si="110"/>
        <v>0</v>
      </c>
      <c r="U420">
        <f t="shared" si="111"/>
        <v>0</v>
      </c>
      <c r="V420">
        <f t="shared" si="112"/>
        <v>0</v>
      </c>
      <c r="W420">
        <f t="shared" si="113"/>
        <v>0</v>
      </c>
      <c r="X420">
        <f t="shared" si="114"/>
        <v>0</v>
      </c>
      <c r="Y420">
        <f t="shared" si="115"/>
        <v>0</v>
      </c>
      <c r="Z420">
        <f t="shared" si="116"/>
        <v>0</v>
      </c>
      <c r="AA420">
        <f t="shared" si="117"/>
        <v>0</v>
      </c>
      <c r="AB420">
        <f t="shared" si="118"/>
        <v>0</v>
      </c>
      <c r="AC420">
        <f t="shared" si="119"/>
        <v>0</v>
      </c>
      <c r="AD420">
        <f t="shared" si="120"/>
        <v>0</v>
      </c>
      <c r="AE420">
        <f t="shared" si="121"/>
        <v>0</v>
      </c>
      <c r="AF420"/>
      <c r="AG420"/>
      <c r="AH420">
        <f t="shared" si="122"/>
        <v>0</v>
      </c>
      <c r="AI420">
        <f t="shared" si="123"/>
        <v>0</v>
      </c>
      <c r="AJ420" t="str">
        <f t="shared" si="124"/>
        <v>Correct</v>
      </c>
      <c r="AL420" s="96" t="str">
        <f>IFERROR(VLOOKUP(Table1[[#This Row],[RespondentID]],'All Data'!$A:$CO,87,FALSE),"unknown")</f>
        <v>unknown</v>
      </c>
      <c r="AM420" s="96" t="str">
        <f>IFERROR(VLOOKUP(Table1[[#This Row],[RespondentID]],'All Data'!$A:$CO,88,FALSE),"unknown")</f>
        <v>unknown</v>
      </c>
      <c r="AN420" s="96" t="str">
        <f>IFERROR(VLOOKUP(Table1[[#This Row],[RespondentID]],'All Data'!$A:$CO,89,FALSE),"unknown")</f>
        <v>unknown</v>
      </c>
      <c r="AO420" s="96" t="str">
        <f>IFERROR(VLOOKUP(Table1[[#This Row],[RespondentID]],'All Data'!$A:$CO,90,FALSE),"unknown")</f>
        <v>unknown</v>
      </c>
      <c r="AP420" s="96" t="str">
        <f>IFERROR(VLOOKUP(Table1[[#This Row],[RespondentID]],'All Data'!$A:$CO,91,FALSE),"unknown")</f>
        <v>unknown</v>
      </c>
      <c r="AQ420" s="96" t="str">
        <f>IFERROR(VLOOKUP(Table1[[#This Row],[RespondentID]],'All Data'!$A:$CO,92,FALSE),"unknown")</f>
        <v>unknown</v>
      </c>
      <c r="AR420" s="96" t="str">
        <f>IFERROR(VLOOKUP(Table1[[#This Row],[RespondentID]],'All Data'!$A:$CO,93,FALSE),"unknown")</f>
        <v>unknown</v>
      </c>
      <c r="AS420" s="96" t="str">
        <f>IFERROR(VLOOKUP(Table1[[#This Row],[RespondentID]],'All Data'!$A:$CW,94,FALSE),"unknown")</f>
        <v>unknown</v>
      </c>
      <c r="AT420" s="96" t="str">
        <f>IFERROR(VLOOKUP(Table1[[#This Row],[RespondentID]],'All Data'!$A:$CW,95,FALSE),"unknown")</f>
        <v>unknown</v>
      </c>
      <c r="AU420" s="96" t="str">
        <f>IFERROR(VLOOKUP(Table1[[#This Row],[RespondentID]],'All Data'!$A:$CW,96,FALSE),"unknown")</f>
        <v>unknown</v>
      </c>
      <c r="AV420" s="96" t="str">
        <f>IFERROR(VLOOKUP(Table1[[#This Row],[RespondentID]],'All Data'!$A:$CW,97,FALSE),"unknown")</f>
        <v>unknown</v>
      </c>
      <c r="AW420" s="96" t="str">
        <f>IFERROR(VLOOKUP(Table1[[#This Row],[RespondentID]],'All Data'!$A:$CW,98,FALSE),"unknown")</f>
        <v>unknown</v>
      </c>
      <c r="AX420" s="96" t="str">
        <f>IFERROR(VLOOKUP(Table1[[#This Row],[RespondentID]],'All Data'!$A:$CW,99,FALSE),"unknown")</f>
        <v>unknown</v>
      </c>
    </row>
    <row r="421" spans="1:50">
      <c r="A421"/>
      <c r="P421">
        <f t="shared" si="108"/>
        <v>0</v>
      </c>
      <c r="Q421" t="e">
        <f t="shared" si="109"/>
        <v>#DIV/0!</v>
      </c>
      <c r="R421"/>
      <c r="S421">
        <f t="shared" si="125"/>
        <v>0</v>
      </c>
      <c r="T421">
        <f t="shared" si="110"/>
        <v>0</v>
      </c>
      <c r="U421">
        <f t="shared" si="111"/>
        <v>0</v>
      </c>
      <c r="V421">
        <f t="shared" si="112"/>
        <v>0</v>
      </c>
      <c r="W421">
        <f t="shared" si="113"/>
        <v>0</v>
      </c>
      <c r="X421">
        <f t="shared" si="114"/>
        <v>0</v>
      </c>
      <c r="Y421">
        <f t="shared" si="115"/>
        <v>0</v>
      </c>
      <c r="Z421">
        <f t="shared" si="116"/>
        <v>0</v>
      </c>
      <c r="AA421">
        <f t="shared" si="117"/>
        <v>0</v>
      </c>
      <c r="AB421">
        <f t="shared" si="118"/>
        <v>0</v>
      </c>
      <c r="AC421">
        <f t="shared" si="119"/>
        <v>0</v>
      </c>
      <c r="AD421">
        <f t="shared" si="120"/>
        <v>0</v>
      </c>
      <c r="AE421">
        <f t="shared" si="121"/>
        <v>0</v>
      </c>
      <c r="AF421"/>
      <c r="AG421"/>
      <c r="AH421">
        <f t="shared" si="122"/>
        <v>0</v>
      </c>
      <c r="AI421">
        <f t="shared" si="123"/>
        <v>0</v>
      </c>
      <c r="AJ421" t="str">
        <f t="shared" si="124"/>
        <v>Correct</v>
      </c>
      <c r="AL421" s="96" t="str">
        <f>IFERROR(VLOOKUP(Table1[[#This Row],[RespondentID]],'All Data'!$A:$CO,87,FALSE),"unknown")</f>
        <v>unknown</v>
      </c>
      <c r="AM421" s="96" t="str">
        <f>IFERROR(VLOOKUP(Table1[[#This Row],[RespondentID]],'All Data'!$A:$CO,88,FALSE),"unknown")</f>
        <v>unknown</v>
      </c>
      <c r="AN421" s="96" t="str">
        <f>IFERROR(VLOOKUP(Table1[[#This Row],[RespondentID]],'All Data'!$A:$CO,89,FALSE),"unknown")</f>
        <v>unknown</v>
      </c>
      <c r="AO421" s="96" t="str">
        <f>IFERROR(VLOOKUP(Table1[[#This Row],[RespondentID]],'All Data'!$A:$CO,90,FALSE),"unknown")</f>
        <v>unknown</v>
      </c>
      <c r="AP421" s="96" t="str">
        <f>IFERROR(VLOOKUP(Table1[[#This Row],[RespondentID]],'All Data'!$A:$CO,91,FALSE),"unknown")</f>
        <v>unknown</v>
      </c>
      <c r="AQ421" s="96" t="str">
        <f>IFERROR(VLOOKUP(Table1[[#This Row],[RespondentID]],'All Data'!$A:$CO,92,FALSE),"unknown")</f>
        <v>unknown</v>
      </c>
      <c r="AR421" s="96" t="str">
        <f>IFERROR(VLOOKUP(Table1[[#This Row],[RespondentID]],'All Data'!$A:$CO,93,FALSE),"unknown")</f>
        <v>unknown</v>
      </c>
      <c r="AS421" s="96" t="str">
        <f>IFERROR(VLOOKUP(Table1[[#This Row],[RespondentID]],'All Data'!$A:$CW,94,FALSE),"unknown")</f>
        <v>unknown</v>
      </c>
      <c r="AT421" s="96" t="str">
        <f>IFERROR(VLOOKUP(Table1[[#This Row],[RespondentID]],'All Data'!$A:$CW,95,FALSE),"unknown")</f>
        <v>unknown</v>
      </c>
      <c r="AU421" s="96" t="str">
        <f>IFERROR(VLOOKUP(Table1[[#This Row],[RespondentID]],'All Data'!$A:$CW,96,FALSE),"unknown")</f>
        <v>unknown</v>
      </c>
      <c r="AV421" s="96" t="str">
        <f>IFERROR(VLOOKUP(Table1[[#This Row],[RespondentID]],'All Data'!$A:$CW,97,FALSE),"unknown")</f>
        <v>unknown</v>
      </c>
      <c r="AW421" s="96" t="str">
        <f>IFERROR(VLOOKUP(Table1[[#This Row],[RespondentID]],'All Data'!$A:$CW,98,FALSE),"unknown")</f>
        <v>unknown</v>
      </c>
      <c r="AX421" s="96" t="str">
        <f>IFERROR(VLOOKUP(Table1[[#This Row],[RespondentID]],'All Data'!$A:$CW,99,FALSE),"unknown")</f>
        <v>unknown</v>
      </c>
    </row>
    <row r="422" spans="1:50">
      <c r="A422"/>
      <c r="P422">
        <f t="shared" si="108"/>
        <v>0</v>
      </c>
      <c r="Q422" t="e">
        <f t="shared" si="109"/>
        <v>#DIV/0!</v>
      </c>
      <c r="R422"/>
      <c r="S422">
        <f t="shared" si="125"/>
        <v>0</v>
      </c>
      <c r="T422">
        <f t="shared" si="110"/>
        <v>0</v>
      </c>
      <c r="U422">
        <f t="shared" si="111"/>
        <v>0</v>
      </c>
      <c r="V422">
        <f t="shared" si="112"/>
        <v>0</v>
      </c>
      <c r="W422">
        <f t="shared" si="113"/>
        <v>0</v>
      </c>
      <c r="X422">
        <f t="shared" si="114"/>
        <v>0</v>
      </c>
      <c r="Y422">
        <f t="shared" si="115"/>
        <v>0</v>
      </c>
      <c r="Z422">
        <f t="shared" si="116"/>
        <v>0</v>
      </c>
      <c r="AA422">
        <f t="shared" si="117"/>
        <v>0</v>
      </c>
      <c r="AB422">
        <f t="shared" si="118"/>
        <v>0</v>
      </c>
      <c r="AC422">
        <f t="shared" si="119"/>
        <v>0</v>
      </c>
      <c r="AD422">
        <f t="shared" si="120"/>
        <v>0</v>
      </c>
      <c r="AE422">
        <f t="shared" si="121"/>
        <v>0</v>
      </c>
      <c r="AF422"/>
      <c r="AG422"/>
      <c r="AH422">
        <f t="shared" si="122"/>
        <v>0</v>
      </c>
      <c r="AI422">
        <f t="shared" si="123"/>
        <v>0</v>
      </c>
      <c r="AJ422" t="str">
        <f t="shared" si="124"/>
        <v>Correct</v>
      </c>
      <c r="AL422" s="96" t="str">
        <f>IFERROR(VLOOKUP(Table1[[#This Row],[RespondentID]],'All Data'!$A:$CO,87,FALSE),"unknown")</f>
        <v>unknown</v>
      </c>
      <c r="AM422" s="96" t="str">
        <f>IFERROR(VLOOKUP(Table1[[#This Row],[RespondentID]],'All Data'!$A:$CO,88,FALSE),"unknown")</f>
        <v>unknown</v>
      </c>
      <c r="AN422" s="96" t="str">
        <f>IFERROR(VLOOKUP(Table1[[#This Row],[RespondentID]],'All Data'!$A:$CO,89,FALSE),"unknown")</f>
        <v>unknown</v>
      </c>
      <c r="AO422" s="96" t="str">
        <f>IFERROR(VLOOKUP(Table1[[#This Row],[RespondentID]],'All Data'!$A:$CO,90,FALSE),"unknown")</f>
        <v>unknown</v>
      </c>
      <c r="AP422" s="96" t="str">
        <f>IFERROR(VLOOKUP(Table1[[#This Row],[RespondentID]],'All Data'!$A:$CO,91,FALSE),"unknown")</f>
        <v>unknown</v>
      </c>
      <c r="AQ422" s="96" t="str">
        <f>IFERROR(VLOOKUP(Table1[[#This Row],[RespondentID]],'All Data'!$A:$CO,92,FALSE),"unknown")</f>
        <v>unknown</v>
      </c>
      <c r="AR422" s="96" t="str">
        <f>IFERROR(VLOOKUP(Table1[[#This Row],[RespondentID]],'All Data'!$A:$CO,93,FALSE),"unknown")</f>
        <v>unknown</v>
      </c>
      <c r="AS422" s="96" t="str">
        <f>IFERROR(VLOOKUP(Table1[[#This Row],[RespondentID]],'All Data'!$A:$CW,94,FALSE),"unknown")</f>
        <v>unknown</v>
      </c>
      <c r="AT422" s="96" t="str">
        <f>IFERROR(VLOOKUP(Table1[[#This Row],[RespondentID]],'All Data'!$A:$CW,95,FALSE),"unknown")</f>
        <v>unknown</v>
      </c>
      <c r="AU422" s="96" t="str">
        <f>IFERROR(VLOOKUP(Table1[[#This Row],[RespondentID]],'All Data'!$A:$CW,96,FALSE),"unknown")</f>
        <v>unknown</v>
      </c>
      <c r="AV422" s="96" t="str">
        <f>IFERROR(VLOOKUP(Table1[[#This Row],[RespondentID]],'All Data'!$A:$CW,97,FALSE),"unknown")</f>
        <v>unknown</v>
      </c>
      <c r="AW422" s="96" t="str">
        <f>IFERROR(VLOOKUP(Table1[[#This Row],[RespondentID]],'All Data'!$A:$CW,98,FALSE),"unknown")</f>
        <v>unknown</v>
      </c>
      <c r="AX422" s="96" t="str">
        <f>IFERROR(VLOOKUP(Table1[[#This Row],[RespondentID]],'All Data'!$A:$CW,99,FALSE),"unknown")</f>
        <v>unknown</v>
      </c>
    </row>
    <row r="423" spans="1:50">
      <c r="A423"/>
      <c r="P423">
        <f t="shared" si="108"/>
        <v>0</v>
      </c>
      <c r="Q423" t="e">
        <f t="shared" si="109"/>
        <v>#DIV/0!</v>
      </c>
      <c r="R423"/>
      <c r="S423">
        <f t="shared" si="125"/>
        <v>0</v>
      </c>
      <c r="T423">
        <f t="shared" si="110"/>
        <v>0</v>
      </c>
      <c r="U423">
        <f t="shared" si="111"/>
        <v>0</v>
      </c>
      <c r="V423">
        <f t="shared" si="112"/>
        <v>0</v>
      </c>
      <c r="W423">
        <f t="shared" si="113"/>
        <v>0</v>
      </c>
      <c r="X423">
        <f t="shared" si="114"/>
        <v>0</v>
      </c>
      <c r="Y423">
        <f t="shared" si="115"/>
        <v>0</v>
      </c>
      <c r="Z423">
        <f t="shared" si="116"/>
        <v>0</v>
      </c>
      <c r="AA423">
        <f t="shared" si="117"/>
        <v>0</v>
      </c>
      <c r="AB423">
        <f t="shared" si="118"/>
        <v>0</v>
      </c>
      <c r="AC423">
        <f t="shared" si="119"/>
        <v>0</v>
      </c>
      <c r="AD423">
        <f t="shared" si="120"/>
        <v>0</v>
      </c>
      <c r="AE423">
        <f t="shared" si="121"/>
        <v>0</v>
      </c>
      <c r="AF423"/>
      <c r="AG423"/>
      <c r="AH423">
        <f t="shared" si="122"/>
        <v>0</v>
      </c>
      <c r="AI423">
        <f t="shared" si="123"/>
        <v>0</v>
      </c>
      <c r="AJ423" t="str">
        <f t="shared" si="124"/>
        <v>Correct</v>
      </c>
      <c r="AL423" s="96" t="str">
        <f>IFERROR(VLOOKUP(Table1[[#This Row],[RespondentID]],'All Data'!$A:$CO,87,FALSE),"unknown")</f>
        <v>unknown</v>
      </c>
      <c r="AM423" s="96" t="str">
        <f>IFERROR(VLOOKUP(Table1[[#This Row],[RespondentID]],'All Data'!$A:$CO,88,FALSE),"unknown")</f>
        <v>unknown</v>
      </c>
      <c r="AN423" s="96" t="str">
        <f>IFERROR(VLOOKUP(Table1[[#This Row],[RespondentID]],'All Data'!$A:$CO,89,FALSE),"unknown")</f>
        <v>unknown</v>
      </c>
      <c r="AO423" s="96" t="str">
        <f>IFERROR(VLOOKUP(Table1[[#This Row],[RespondentID]],'All Data'!$A:$CO,90,FALSE),"unknown")</f>
        <v>unknown</v>
      </c>
      <c r="AP423" s="96" t="str">
        <f>IFERROR(VLOOKUP(Table1[[#This Row],[RespondentID]],'All Data'!$A:$CO,91,FALSE),"unknown")</f>
        <v>unknown</v>
      </c>
      <c r="AQ423" s="96" t="str">
        <f>IFERROR(VLOOKUP(Table1[[#This Row],[RespondentID]],'All Data'!$A:$CO,92,FALSE),"unknown")</f>
        <v>unknown</v>
      </c>
      <c r="AR423" s="96" t="str">
        <f>IFERROR(VLOOKUP(Table1[[#This Row],[RespondentID]],'All Data'!$A:$CO,93,FALSE),"unknown")</f>
        <v>unknown</v>
      </c>
      <c r="AS423" s="96" t="str">
        <f>IFERROR(VLOOKUP(Table1[[#This Row],[RespondentID]],'All Data'!$A:$CW,94,FALSE),"unknown")</f>
        <v>unknown</v>
      </c>
      <c r="AT423" s="96" t="str">
        <f>IFERROR(VLOOKUP(Table1[[#This Row],[RespondentID]],'All Data'!$A:$CW,95,FALSE),"unknown")</f>
        <v>unknown</v>
      </c>
      <c r="AU423" s="96" t="str">
        <f>IFERROR(VLOOKUP(Table1[[#This Row],[RespondentID]],'All Data'!$A:$CW,96,FALSE),"unknown")</f>
        <v>unknown</v>
      </c>
      <c r="AV423" s="96" t="str">
        <f>IFERROR(VLOOKUP(Table1[[#This Row],[RespondentID]],'All Data'!$A:$CW,97,FALSE),"unknown")</f>
        <v>unknown</v>
      </c>
      <c r="AW423" s="96" t="str">
        <f>IFERROR(VLOOKUP(Table1[[#This Row],[RespondentID]],'All Data'!$A:$CW,98,FALSE),"unknown")</f>
        <v>unknown</v>
      </c>
      <c r="AX423" s="96" t="str">
        <f>IFERROR(VLOOKUP(Table1[[#This Row],[RespondentID]],'All Data'!$A:$CW,99,FALSE),"unknown")</f>
        <v>unknown</v>
      </c>
    </row>
    <row r="424" spans="1:50">
      <c r="A424"/>
      <c r="P424">
        <f t="shared" si="108"/>
        <v>0</v>
      </c>
      <c r="Q424" t="e">
        <f t="shared" si="109"/>
        <v>#DIV/0!</v>
      </c>
      <c r="R424"/>
      <c r="S424">
        <f t="shared" si="125"/>
        <v>0</v>
      </c>
      <c r="T424">
        <f t="shared" si="110"/>
        <v>0</v>
      </c>
      <c r="U424">
        <f t="shared" si="111"/>
        <v>0</v>
      </c>
      <c r="V424">
        <f t="shared" si="112"/>
        <v>0</v>
      </c>
      <c r="W424">
        <f t="shared" si="113"/>
        <v>0</v>
      </c>
      <c r="X424">
        <f t="shared" si="114"/>
        <v>0</v>
      </c>
      <c r="Y424">
        <f t="shared" si="115"/>
        <v>0</v>
      </c>
      <c r="Z424">
        <f t="shared" si="116"/>
        <v>0</v>
      </c>
      <c r="AA424">
        <f t="shared" si="117"/>
        <v>0</v>
      </c>
      <c r="AB424">
        <f t="shared" si="118"/>
        <v>0</v>
      </c>
      <c r="AC424">
        <f t="shared" si="119"/>
        <v>0</v>
      </c>
      <c r="AD424">
        <f t="shared" si="120"/>
        <v>0</v>
      </c>
      <c r="AE424">
        <f t="shared" si="121"/>
        <v>0</v>
      </c>
      <c r="AF424"/>
      <c r="AG424"/>
      <c r="AH424">
        <f t="shared" si="122"/>
        <v>0</v>
      </c>
      <c r="AI424">
        <f t="shared" si="123"/>
        <v>0</v>
      </c>
      <c r="AJ424" t="str">
        <f t="shared" si="124"/>
        <v>Correct</v>
      </c>
      <c r="AL424" s="96" t="str">
        <f>IFERROR(VLOOKUP(Table1[[#This Row],[RespondentID]],'All Data'!$A:$CO,87,FALSE),"unknown")</f>
        <v>unknown</v>
      </c>
      <c r="AM424" s="96" t="str">
        <f>IFERROR(VLOOKUP(Table1[[#This Row],[RespondentID]],'All Data'!$A:$CO,88,FALSE),"unknown")</f>
        <v>unknown</v>
      </c>
      <c r="AN424" s="96" t="str">
        <f>IFERROR(VLOOKUP(Table1[[#This Row],[RespondentID]],'All Data'!$A:$CO,89,FALSE),"unknown")</f>
        <v>unknown</v>
      </c>
      <c r="AO424" s="96" t="str">
        <f>IFERROR(VLOOKUP(Table1[[#This Row],[RespondentID]],'All Data'!$A:$CO,90,FALSE),"unknown")</f>
        <v>unknown</v>
      </c>
      <c r="AP424" s="96" t="str">
        <f>IFERROR(VLOOKUP(Table1[[#This Row],[RespondentID]],'All Data'!$A:$CO,91,FALSE),"unknown")</f>
        <v>unknown</v>
      </c>
      <c r="AQ424" s="96" t="str">
        <f>IFERROR(VLOOKUP(Table1[[#This Row],[RespondentID]],'All Data'!$A:$CO,92,FALSE),"unknown")</f>
        <v>unknown</v>
      </c>
      <c r="AR424" s="96" t="str">
        <f>IFERROR(VLOOKUP(Table1[[#This Row],[RespondentID]],'All Data'!$A:$CO,93,FALSE),"unknown")</f>
        <v>unknown</v>
      </c>
      <c r="AS424" s="96" t="str">
        <f>IFERROR(VLOOKUP(Table1[[#This Row],[RespondentID]],'All Data'!$A:$CW,94,FALSE),"unknown")</f>
        <v>unknown</v>
      </c>
      <c r="AT424" s="96" t="str">
        <f>IFERROR(VLOOKUP(Table1[[#This Row],[RespondentID]],'All Data'!$A:$CW,95,FALSE),"unknown")</f>
        <v>unknown</v>
      </c>
      <c r="AU424" s="96" t="str">
        <f>IFERROR(VLOOKUP(Table1[[#This Row],[RespondentID]],'All Data'!$A:$CW,96,FALSE),"unknown")</f>
        <v>unknown</v>
      </c>
      <c r="AV424" s="96" t="str">
        <f>IFERROR(VLOOKUP(Table1[[#This Row],[RespondentID]],'All Data'!$A:$CW,97,FALSE),"unknown")</f>
        <v>unknown</v>
      </c>
      <c r="AW424" s="96" t="str">
        <f>IFERROR(VLOOKUP(Table1[[#This Row],[RespondentID]],'All Data'!$A:$CW,98,FALSE),"unknown")</f>
        <v>unknown</v>
      </c>
      <c r="AX424" s="96" t="str">
        <f>IFERROR(VLOOKUP(Table1[[#This Row],[RespondentID]],'All Data'!$A:$CW,99,FALSE),"unknown")</f>
        <v>unknown</v>
      </c>
    </row>
    <row r="425" spans="1:50">
      <c r="A425"/>
      <c r="P425">
        <f t="shared" si="108"/>
        <v>0</v>
      </c>
      <c r="Q425" t="e">
        <f t="shared" si="109"/>
        <v>#DIV/0!</v>
      </c>
      <c r="R425"/>
      <c r="S425">
        <f t="shared" si="125"/>
        <v>0</v>
      </c>
      <c r="T425">
        <f t="shared" si="110"/>
        <v>0</v>
      </c>
      <c r="U425">
        <f t="shared" si="111"/>
        <v>0</v>
      </c>
      <c r="V425">
        <f t="shared" si="112"/>
        <v>0</v>
      </c>
      <c r="W425">
        <f t="shared" si="113"/>
        <v>0</v>
      </c>
      <c r="X425">
        <f t="shared" si="114"/>
        <v>0</v>
      </c>
      <c r="Y425">
        <f t="shared" si="115"/>
        <v>0</v>
      </c>
      <c r="Z425">
        <f t="shared" si="116"/>
        <v>0</v>
      </c>
      <c r="AA425">
        <f t="shared" si="117"/>
        <v>0</v>
      </c>
      <c r="AB425">
        <f t="shared" si="118"/>
        <v>0</v>
      </c>
      <c r="AC425">
        <f t="shared" si="119"/>
        <v>0</v>
      </c>
      <c r="AD425">
        <f t="shared" si="120"/>
        <v>0</v>
      </c>
      <c r="AE425">
        <f t="shared" si="121"/>
        <v>0</v>
      </c>
      <c r="AF425"/>
      <c r="AG425"/>
      <c r="AH425">
        <f t="shared" si="122"/>
        <v>0</v>
      </c>
      <c r="AI425">
        <f t="shared" si="123"/>
        <v>0</v>
      </c>
      <c r="AJ425" t="str">
        <f t="shared" si="124"/>
        <v>Correct</v>
      </c>
      <c r="AL425" s="96" t="str">
        <f>IFERROR(VLOOKUP(Table1[[#This Row],[RespondentID]],'All Data'!$A:$CO,87,FALSE),"unknown")</f>
        <v>unknown</v>
      </c>
      <c r="AM425" s="96" t="str">
        <f>IFERROR(VLOOKUP(Table1[[#This Row],[RespondentID]],'All Data'!$A:$CO,88,FALSE),"unknown")</f>
        <v>unknown</v>
      </c>
      <c r="AN425" s="96" t="str">
        <f>IFERROR(VLOOKUP(Table1[[#This Row],[RespondentID]],'All Data'!$A:$CO,89,FALSE),"unknown")</f>
        <v>unknown</v>
      </c>
      <c r="AO425" s="96" t="str">
        <f>IFERROR(VLOOKUP(Table1[[#This Row],[RespondentID]],'All Data'!$A:$CO,90,FALSE),"unknown")</f>
        <v>unknown</v>
      </c>
      <c r="AP425" s="96" t="str">
        <f>IFERROR(VLOOKUP(Table1[[#This Row],[RespondentID]],'All Data'!$A:$CO,91,FALSE),"unknown")</f>
        <v>unknown</v>
      </c>
      <c r="AQ425" s="96" t="str">
        <f>IFERROR(VLOOKUP(Table1[[#This Row],[RespondentID]],'All Data'!$A:$CO,92,FALSE),"unknown")</f>
        <v>unknown</v>
      </c>
      <c r="AR425" s="96" t="str">
        <f>IFERROR(VLOOKUP(Table1[[#This Row],[RespondentID]],'All Data'!$A:$CO,93,FALSE),"unknown")</f>
        <v>unknown</v>
      </c>
      <c r="AS425" s="96" t="str">
        <f>IFERROR(VLOOKUP(Table1[[#This Row],[RespondentID]],'All Data'!$A:$CW,94,FALSE),"unknown")</f>
        <v>unknown</v>
      </c>
      <c r="AT425" s="96" t="str">
        <f>IFERROR(VLOOKUP(Table1[[#This Row],[RespondentID]],'All Data'!$A:$CW,95,FALSE),"unknown")</f>
        <v>unknown</v>
      </c>
      <c r="AU425" s="96" t="str">
        <f>IFERROR(VLOOKUP(Table1[[#This Row],[RespondentID]],'All Data'!$A:$CW,96,FALSE),"unknown")</f>
        <v>unknown</v>
      </c>
      <c r="AV425" s="96" t="str">
        <f>IFERROR(VLOOKUP(Table1[[#This Row],[RespondentID]],'All Data'!$A:$CW,97,FALSE),"unknown")</f>
        <v>unknown</v>
      </c>
      <c r="AW425" s="96" t="str">
        <f>IFERROR(VLOOKUP(Table1[[#This Row],[RespondentID]],'All Data'!$A:$CW,98,FALSE),"unknown")</f>
        <v>unknown</v>
      </c>
      <c r="AX425" s="96" t="str">
        <f>IFERROR(VLOOKUP(Table1[[#This Row],[RespondentID]],'All Data'!$A:$CW,99,FALSE),"unknown")</f>
        <v>unknown</v>
      </c>
    </row>
    <row r="426" spans="1:50">
      <c r="A426"/>
      <c r="P426">
        <f t="shared" si="108"/>
        <v>0</v>
      </c>
      <c r="Q426" t="e">
        <f t="shared" si="109"/>
        <v>#DIV/0!</v>
      </c>
      <c r="R426"/>
      <c r="S426">
        <f t="shared" si="125"/>
        <v>0</v>
      </c>
      <c r="T426">
        <f t="shared" si="110"/>
        <v>0</v>
      </c>
      <c r="U426">
        <f t="shared" si="111"/>
        <v>0</v>
      </c>
      <c r="V426">
        <f t="shared" si="112"/>
        <v>0</v>
      </c>
      <c r="W426">
        <f t="shared" si="113"/>
        <v>0</v>
      </c>
      <c r="X426">
        <f t="shared" si="114"/>
        <v>0</v>
      </c>
      <c r="Y426">
        <f t="shared" si="115"/>
        <v>0</v>
      </c>
      <c r="Z426">
        <f t="shared" si="116"/>
        <v>0</v>
      </c>
      <c r="AA426">
        <f t="shared" si="117"/>
        <v>0</v>
      </c>
      <c r="AB426">
        <f t="shared" si="118"/>
        <v>0</v>
      </c>
      <c r="AC426">
        <f t="shared" si="119"/>
        <v>0</v>
      </c>
      <c r="AD426">
        <f t="shared" si="120"/>
        <v>0</v>
      </c>
      <c r="AE426">
        <f t="shared" si="121"/>
        <v>0</v>
      </c>
      <c r="AF426"/>
      <c r="AG426"/>
      <c r="AH426">
        <f t="shared" si="122"/>
        <v>0</v>
      </c>
      <c r="AI426">
        <f t="shared" si="123"/>
        <v>0</v>
      </c>
      <c r="AJ426" t="str">
        <f t="shared" si="124"/>
        <v>Correct</v>
      </c>
      <c r="AL426" s="96" t="str">
        <f>IFERROR(VLOOKUP(Table1[[#This Row],[RespondentID]],'All Data'!$A:$CO,87,FALSE),"unknown")</f>
        <v>unknown</v>
      </c>
      <c r="AM426" s="96" t="str">
        <f>IFERROR(VLOOKUP(Table1[[#This Row],[RespondentID]],'All Data'!$A:$CO,88,FALSE),"unknown")</f>
        <v>unknown</v>
      </c>
      <c r="AN426" s="96" t="str">
        <f>IFERROR(VLOOKUP(Table1[[#This Row],[RespondentID]],'All Data'!$A:$CO,89,FALSE),"unknown")</f>
        <v>unknown</v>
      </c>
      <c r="AO426" s="96" t="str">
        <f>IFERROR(VLOOKUP(Table1[[#This Row],[RespondentID]],'All Data'!$A:$CO,90,FALSE),"unknown")</f>
        <v>unknown</v>
      </c>
      <c r="AP426" s="96" t="str">
        <f>IFERROR(VLOOKUP(Table1[[#This Row],[RespondentID]],'All Data'!$A:$CO,91,FALSE),"unknown")</f>
        <v>unknown</v>
      </c>
      <c r="AQ426" s="96" t="str">
        <f>IFERROR(VLOOKUP(Table1[[#This Row],[RespondentID]],'All Data'!$A:$CO,92,FALSE),"unknown")</f>
        <v>unknown</v>
      </c>
      <c r="AR426" s="96" t="str">
        <f>IFERROR(VLOOKUP(Table1[[#This Row],[RespondentID]],'All Data'!$A:$CO,93,FALSE),"unknown")</f>
        <v>unknown</v>
      </c>
      <c r="AS426" s="96" t="str">
        <f>IFERROR(VLOOKUP(Table1[[#This Row],[RespondentID]],'All Data'!$A:$CW,94,FALSE),"unknown")</f>
        <v>unknown</v>
      </c>
      <c r="AT426" s="96" t="str">
        <f>IFERROR(VLOOKUP(Table1[[#This Row],[RespondentID]],'All Data'!$A:$CW,95,FALSE),"unknown")</f>
        <v>unknown</v>
      </c>
      <c r="AU426" s="96" t="str">
        <f>IFERROR(VLOOKUP(Table1[[#This Row],[RespondentID]],'All Data'!$A:$CW,96,FALSE),"unknown")</f>
        <v>unknown</v>
      </c>
      <c r="AV426" s="96" t="str">
        <f>IFERROR(VLOOKUP(Table1[[#This Row],[RespondentID]],'All Data'!$A:$CW,97,FALSE),"unknown")</f>
        <v>unknown</v>
      </c>
      <c r="AW426" s="96" t="str">
        <f>IFERROR(VLOOKUP(Table1[[#This Row],[RespondentID]],'All Data'!$A:$CW,98,FALSE),"unknown")</f>
        <v>unknown</v>
      </c>
      <c r="AX426" s="96" t="str">
        <f>IFERROR(VLOOKUP(Table1[[#This Row],[RespondentID]],'All Data'!$A:$CW,99,FALSE),"unknown")</f>
        <v>unknown</v>
      </c>
    </row>
    <row r="427" spans="1:50">
      <c r="A427"/>
      <c r="P427">
        <f t="shared" si="108"/>
        <v>0</v>
      </c>
      <c r="Q427" t="e">
        <f t="shared" si="109"/>
        <v>#DIV/0!</v>
      </c>
      <c r="R427"/>
      <c r="S427">
        <f t="shared" si="125"/>
        <v>0</v>
      </c>
      <c r="T427">
        <f t="shared" si="110"/>
        <v>0</v>
      </c>
      <c r="U427">
        <f t="shared" si="111"/>
        <v>0</v>
      </c>
      <c r="V427">
        <f t="shared" si="112"/>
        <v>0</v>
      </c>
      <c r="W427">
        <f t="shared" si="113"/>
        <v>0</v>
      </c>
      <c r="X427">
        <f t="shared" si="114"/>
        <v>0</v>
      </c>
      <c r="Y427">
        <f t="shared" si="115"/>
        <v>0</v>
      </c>
      <c r="Z427">
        <f t="shared" si="116"/>
        <v>0</v>
      </c>
      <c r="AA427">
        <f t="shared" si="117"/>
        <v>0</v>
      </c>
      <c r="AB427">
        <f t="shared" si="118"/>
        <v>0</v>
      </c>
      <c r="AC427">
        <f t="shared" si="119"/>
        <v>0</v>
      </c>
      <c r="AD427">
        <f t="shared" si="120"/>
        <v>0</v>
      </c>
      <c r="AE427">
        <f t="shared" si="121"/>
        <v>0</v>
      </c>
      <c r="AF427"/>
      <c r="AG427"/>
      <c r="AH427">
        <f t="shared" si="122"/>
        <v>0</v>
      </c>
      <c r="AI427">
        <f t="shared" si="123"/>
        <v>0</v>
      </c>
      <c r="AJ427" t="str">
        <f t="shared" si="124"/>
        <v>Correct</v>
      </c>
      <c r="AL427" s="96" t="str">
        <f>IFERROR(VLOOKUP(Table1[[#This Row],[RespondentID]],'All Data'!$A:$CO,87,FALSE),"unknown")</f>
        <v>unknown</v>
      </c>
      <c r="AM427" s="96" t="str">
        <f>IFERROR(VLOOKUP(Table1[[#This Row],[RespondentID]],'All Data'!$A:$CO,88,FALSE),"unknown")</f>
        <v>unknown</v>
      </c>
      <c r="AN427" s="96" t="str">
        <f>IFERROR(VLOOKUP(Table1[[#This Row],[RespondentID]],'All Data'!$A:$CO,89,FALSE),"unknown")</f>
        <v>unknown</v>
      </c>
      <c r="AO427" s="96" t="str">
        <f>IFERROR(VLOOKUP(Table1[[#This Row],[RespondentID]],'All Data'!$A:$CO,90,FALSE),"unknown")</f>
        <v>unknown</v>
      </c>
      <c r="AP427" s="96" t="str">
        <f>IFERROR(VLOOKUP(Table1[[#This Row],[RespondentID]],'All Data'!$A:$CO,91,FALSE),"unknown")</f>
        <v>unknown</v>
      </c>
      <c r="AQ427" s="96" t="str">
        <f>IFERROR(VLOOKUP(Table1[[#This Row],[RespondentID]],'All Data'!$A:$CO,92,FALSE),"unknown")</f>
        <v>unknown</v>
      </c>
      <c r="AR427" s="96" t="str">
        <f>IFERROR(VLOOKUP(Table1[[#This Row],[RespondentID]],'All Data'!$A:$CO,93,FALSE),"unknown")</f>
        <v>unknown</v>
      </c>
      <c r="AS427" s="96" t="str">
        <f>IFERROR(VLOOKUP(Table1[[#This Row],[RespondentID]],'All Data'!$A:$CW,94,FALSE),"unknown")</f>
        <v>unknown</v>
      </c>
      <c r="AT427" s="96" t="str">
        <f>IFERROR(VLOOKUP(Table1[[#This Row],[RespondentID]],'All Data'!$A:$CW,95,FALSE),"unknown")</f>
        <v>unknown</v>
      </c>
      <c r="AU427" s="96" t="str">
        <f>IFERROR(VLOOKUP(Table1[[#This Row],[RespondentID]],'All Data'!$A:$CW,96,FALSE),"unknown")</f>
        <v>unknown</v>
      </c>
      <c r="AV427" s="96" t="str">
        <f>IFERROR(VLOOKUP(Table1[[#This Row],[RespondentID]],'All Data'!$A:$CW,97,FALSE),"unknown")</f>
        <v>unknown</v>
      </c>
      <c r="AW427" s="96" t="str">
        <f>IFERROR(VLOOKUP(Table1[[#This Row],[RespondentID]],'All Data'!$A:$CW,98,FALSE),"unknown")</f>
        <v>unknown</v>
      </c>
      <c r="AX427" s="96" t="str">
        <f>IFERROR(VLOOKUP(Table1[[#This Row],[RespondentID]],'All Data'!$A:$CW,99,FALSE),"unknown")</f>
        <v>unknown</v>
      </c>
    </row>
    <row r="428" spans="1:50">
      <c r="A428"/>
      <c r="P428">
        <f t="shared" si="108"/>
        <v>0</v>
      </c>
      <c r="Q428" t="e">
        <f t="shared" si="109"/>
        <v>#DIV/0!</v>
      </c>
      <c r="R428"/>
      <c r="S428">
        <f t="shared" si="125"/>
        <v>0</v>
      </c>
      <c r="T428">
        <f t="shared" si="110"/>
        <v>0</v>
      </c>
      <c r="U428">
        <f t="shared" si="111"/>
        <v>0</v>
      </c>
      <c r="V428">
        <f t="shared" si="112"/>
        <v>0</v>
      </c>
      <c r="W428">
        <f t="shared" si="113"/>
        <v>0</v>
      </c>
      <c r="X428">
        <f t="shared" si="114"/>
        <v>0</v>
      </c>
      <c r="Y428">
        <f t="shared" si="115"/>
        <v>0</v>
      </c>
      <c r="Z428">
        <f t="shared" si="116"/>
        <v>0</v>
      </c>
      <c r="AA428">
        <f t="shared" si="117"/>
        <v>0</v>
      </c>
      <c r="AB428">
        <f t="shared" si="118"/>
        <v>0</v>
      </c>
      <c r="AC428">
        <f t="shared" si="119"/>
        <v>0</v>
      </c>
      <c r="AD428">
        <f t="shared" si="120"/>
        <v>0</v>
      </c>
      <c r="AE428">
        <f t="shared" si="121"/>
        <v>0</v>
      </c>
      <c r="AF428"/>
      <c r="AG428"/>
      <c r="AH428">
        <f t="shared" si="122"/>
        <v>0</v>
      </c>
      <c r="AI428">
        <f t="shared" si="123"/>
        <v>0</v>
      </c>
      <c r="AJ428" t="str">
        <f t="shared" si="124"/>
        <v>Correct</v>
      </c>
      <c r="AL428" s="96" t="str">
        <f>IFERROR(VLOOKUP(Table1[[#This Row],[RespondentID]],'All Data'!$A:$CO,87,FALSE),"unknown")</f>
        <v>unknown</v>
      </c>
      <c r="AM428" s="96" t="str">
        <f>IFERROR(VLOOKUP(Table1[[#This Row],[RespondentID]],'All Data'!$A:$CO,88,FALSE),"unknown")</f>
        <v>unknown</v>
      </c>
      <c r="AN428" s="96" t="str">
        <f>IFERROR(VLOOKUP(Table1[[#This Row],[RespondentID]],'All Data'!$A:$CO,89,FALSE),"unknown")</f>
        <v>unknown</v>
      </c>
      <c r="AO428" s="96" t="str">
        <f>IFERROR(VLOOKUP(Table1[[#This Row],[RespondentID]],'All Data'!$A:$CO,90,FALSE),"unknown")</f>
        <v>unknown</v>
      </c>
      <c r="AP428" s="96" t="str">
        <f>IFERROR(VLOOKUP(Table1[[#This Row],[RespondentID]],'All Data'!$A:$CO,91,FALSE),"unknown")</f>
        <v>unknown</v>
      </c>
      <c r="AQ428" s="96" t="str">
        <f>IFERROR(VLOOKUP(Table1[[#This Row],[RespondentID]],'All Data'!$A:$CO,92,FALSE),"unknown")</f>
        <v>unknown</v>
      </c>
      <c r="AR428" s="96" t="str">
        <f>IFERROR(VLOOKUP(Table1[[#This Row],[RespondentID]],'All Data'!$A:$CO,93,FALSE),"unknown")</f>
        <v>unknown</v>
      </c>
      <c r="AS428" s="96" t="str">
        <f>IFERROR(VLOOKUP(Table1[[#This Row],[RespondentID]],'All Data'!$A:$CW,94,FALSE),"unknown")</f>
        <v>unknown</v>
      </c>
      <c r="AT428" s="96" t="str">
        <f>IFERROR(VLOOKUP(Table1[[#This Row],[RespondentID]],'All Data'!$A:$CW,95,FALSE),"unknown")</f>
        <v>unknown</v>
      </c>
      <c r="AU428" s="96" t="str">
        <f>IFERROR(VLOOKUP(Table1[[#This Row],[RespondentID]],'All Data'!$A:$CW,96,FALSE),"unknown")</f>
        <v>unknown</v>
      </c>
      <c r="AV428" s="96" t="str">
        <f>IFERROR(VLOOKUP(Table1[[#This Row],[RespondentID]],'All Data'!$A:$CW,97,FALSE),"unknown")</f>
        <v>unknown</v>
      </c>
      <c r="AW428" s="96" t="str">
        <f>IFERROR(VLOOKUP(Table1[[#This Row],[RespondentID]],'All Data'!$A:$CW,98,FALSE),"unknown")</f>
        <v>unknown</v>
      </c>
      <c r="AX428" s="96" t="str">
        <f>IFERROR(VLOOKUP(Table1[[#This Row],[RespondentID]],'All Data'!$A:$CW,99,FALSE),"unknown")</f>
        <v>unknown</v>
      </c>
    </row>
    <row r="429" spans="1:50">
      <c r="A429"/>
      <c r="P429">
        <f t="shared" si="108"/>
        <v>0</v>
      </c>
      <c r="Q429" t="e">
        <f t="shared" si="109"/>
        <v>#DIV/0!</v>
      </c>
      <c r="R429"/>
      <c r="S429">
        <f t="shared" si="125"/>
        <v>0</v>
      </c>
      <c r="T429">
        <f t="shared" si="110"/>
        <v>0</v>
      </c>
      <c r="U429">
        <f t="shared" si="111"/>
        <v>0</v>
      </c>
      <c r="V429">
        <f t="shared" si="112"/>
        <v>0</v>
      </c>
      <c r="W429">
        <f t="shared" si="113"/>
        <v>0</v>
      </c>
      <c r="X429">
        <f t="shared" si="114"/>
        <v>0</v>
      </c>
      <c r="Y429">
        <f t="shared" si="115"/>
        <v>0</v>
      </c>
      <c r="Z429">
        <f t="shared" si="116"/>
        <v>0</v>
      </c>
      <c r="AA429">
        <f t="shared" si="117"/>
        <v>0</v>
      </c>
      <c r="AB429">
        <f t="shared" si="118"/>
        <v>0</v>
      </c>
      <c r="AC429">
        <f t="shared" si="119"/>
        <v>0</v>
      </c>
      <c r="AD429">
        <f t="shared" si="120"/>
        <v>0</v>
      </c>
      <c r="AE429">
        <f t="shared" si="121"/>
        <v>0</v>
      </c>
      <c r="AF429"/>
      <c r="AG429"/>
      <c r="AH429">
        <f t="shared" si="122"/>
        <v>0</v>
      </c>
      <c r="AI429">
        <f t="shared" si="123"/>
        <v>0</v>
      </c>
      <c r="AJ429" t="str">
        <f t="shared" si="124"/>
        <v>Correct</v>
      </c>
      <c r="AL429" s="96" t="str">
        <f>IFERROR(VLOOKUP(Table1[[#This Row],[RespondentID]],'All Data'!$A:$CO,87,FALSE),"unknown")</f>
        <v>unknown</v>
      </c>
      <c r="AM429" s="96" t="str">
        <f>IFERROR(VLOOKUP(Table1[[#This Row],[RespondentID]],'All Data'!$A:$CO,88,FALSE),"unknown")</f>
        <v>unknown</v>
      </c>
      <c r="AN429" s="96" t="str">
        <f>IFERROR(VLOOKUP(Table1[[#This Row],[RespondentID]],'All Data'!$A:$CO,89,FALSE),"unknown")</f>
        <v>unknown</v>
      </c>
      <c r="AO429" s="96" t="str">
        <f>IFERROR(VLOOKUP(Table1[[#This Row],[RespondentID]],'All Data'!$A:$CO,90,FALSE),"unknown")</f>
        <v>unknown</v>
      </c>
      <c r="AP429" s="96" t="str">
        <f>IFERROR(VLOOKUP(Table1[[#This Row],[RespondentID]],'All Data'!$A:$CO,91,FALSE),"unknown")</f>
        <v>unknown</v>
      </c>
      <c r="AQ429" s="96" t="str">
        <f>IFERROR(VLOOKUP(Table1[[#This Row],[RespondentID]],'All Data'!$A:$CO,92,FALSE),"unknown")</f>
        <v>unknown</v>
      </c>
      <c r="AR429" s="96" t="str">
        <f>IFERROR(VLOOKUP(Table1[[#This Row],[RespondentID]],'All Data'!$A:$CO,93,FALSE),"unknown")</f>
        <v>unknown</v>
      </c>
      <c r="AS429" s="96" t="str">
        <f>IFERROR(VLOOKUP(Table1[[#This Row],[RespondentID]],'All Data'!$A:$CW,94,FALSE),"unknown")</f>
        <v>unknown</v>
      </c>
      <c r="AT429" s="96" t="str">
        <f>IFERROR(VLOOKUP(Table1[[#This Row],[RespondentID]],'All Data'!$A:$CW,95,FALSE),"unknown")</f>
        <v>unknown</v>
      </c>
      <c r="AU429" s="96" t="str">
        <f>IFERROR(VLOOKUP(Table1[[#This Row],[RespondentID]],'All Data'!$A:$CW,96,FALSE),"unknown")</f>
        <v>unknown</v>
      </c>
      <c r="AV429" s="96" t="str">
        <f>IFERROR(VLOOKUP(Table1[[#This Row],[RespondentID]],'All Data'!$A:$CW,97,FALSE),"unknown")</f>
        <v>unknown</v>
      </c>
      <c r="AW429" s="96" t="str">
        <f>IFERROR(VLOOKUP(Table1[[#This Row],[RespondentID]],'All Data'!$A:$CW,98,FALSE),"unknown")</f>
        <v>unknown</v>
      </c>
      <c r="AX429" s="96" t="str">
        <f>IFERROR(VLOOKUP(Table1[[#This Row],[RespondentID]],'All Data'!$A:$CW,99,FALSE),"unknown")</f>
        <v>unknown</v>
      </c>
    </row>
    <row r="430" spans="1:50">
      <c r="A430" s="114"/>
      <c r="B430" s="115"/>
      <c r="C430" s="99"/>
      <c r="D430" s="99"/>
      <c r="E430" s="99"/>
      <c r="F430" s="99"/>
      <c r="G430" s="99"/>
      <c r="H430" s="99"/>
      <c r="I430" s="99"/>
      <c r="J430" s="99"/>
      <c r="K430" s="99"/>
      <c r="L430" s="99"/>
      <c r="M430" s="99"/>
      <c r="N430" s="99"/>
      <c r="O430" s="99"/>
      <c r="P430" s="116">
        <f t="shared" ref="P430:P461" si="126">COUNTA(B430:N430)</f>
        <v>0</v>
      </c>
      <c r="Q430" s="116" t="e">
        <f t="shared" ref="Q430:Q461" si="127">3/P430</f>
        <v>#DIV/0!</v>
      </c>
      <c r="R430" s="116"/>
      <c r="S430" s="116">
        <f t="shared" ref="S430:S461" si="128">IF($P430&lt;3,IF($B430=$B$1,1,0),IF($B430=$B$1,$Q430,0))</f>
        <v>0</v>
      </c>
      <c r="T430" s="116">
        <f t="shared" ref="T430:T461" si="129">IF($P430&lt;3,IF($C430=$C$1,1,0),IF($C430=$C$1,$Q430,0))</f>
        <v>0</v>
      </c>
      <c r="U430" s="116">
        <f t="shared" ref="U430:U461" si="130">IF($P430&lt;3,IF($D430=$D$1,1,0),IF($D430=$D$1,$Q430,0))</f>
        <v>0</v>
      </c>
      <c r="V430" s="116">
        <f t="shared" ref="V430:V461" si="131">IF($P430&lt;3,IF($E430=$E$1,1,0),IF($E430=$E$1,$Q430,0))</f>
        <v>0</v>
      </c>
      <c r="W430" s="116">
        <f t="shared" ref="W430:W461" si="132">IF($P430&lt;3,IF($F430=$F$1,1,0),IF($F430=$F$1,$Q430,0))</f>
        <v>0</v>
      </c>
      <c r="X430" s="116">
        <f t="shared" ref="X430:X461" si="133">IF($P430&lt;3,IF($G430=$G$1,1,0),IF($G430=$G$1,$Q430,0))</f>
        <v>0</v>
      </c>
      <c r="Y430" s="116">
        <f t="shared" ref="Y430:Y461" si="134">IF($P430&lt;3,IF($H430=$H$1,1,0),IF($H430=$H$1,$Q430,0))</f>
        <v>0</v>
      </c>
      <c r="Z430" s="116">
        <f t="shared" ref="Z430:Z461" si="135">IF($P430&lt;3,IF($I430=$I$1,1,0),IF($I430=$I$1,$Q430,0))</f>
        <v>0</v>
      </c>
      <c r="AA430" s="116">
        <f t="shared" ref="AA430:AA461" si="136">IF($P430&lt;3,IF($J430=$J$1,1,0),IF($J430=$J$1,$Q430,0))</f>
        <v>0</v>
      </c>
      <c r="AB430" s="116">
        <f t="shared" ref="AB430:AB461" si="137">IF($P430&lt;3,IF($K430=$K$1,1,0),IF($K430=$K$1,$Q430,0))</f>
        <v>0</v>
      </c>
      <c r="AC430" s="116">
        <f t="shared" ref="AC430:AC461" si="138">IF($P430&lt;3,IF($L430=$L$1,1,0),IF($L430=$L$1,$Q430,0))</f>
        <v>0</v>
      </c>
      <c r="AD430" s="116">
        <f t="shared" ref="AD430:AD461" si="139">IF($P430&lt;3,IF($M430=$M$1,1,0),IF($M430=$M$1,$Q430,0))</f>
        <v>0</v>
      </c>
      <c r="AE430" s="116">
        <f t="shared" ref="AE430:AE461" si="140">IF($P430&lt;3,IF($N430=$N$1,1,0),IF($N430=$N$1,$Q430,0))</f>
        <v>0</v>
      </c>
      <c r="AF430" s="116"/>
      <c r="AG430" s="116"/>
      <c r="AH430" s="116">
        <f t="shared" ref="AH430:AH461" si="141">SUM(S430:AE430)</f>
        <v>0</v>
      </c>
      <c r="AI430" s="116">
        <f t="shared" ref="AI430:AI461" si="142">P430</f>
        <v>0</v>
      </c>
      <c r="AJ430" s="116" t="str">
        <f t="shared" ref="AJ430:AJ461" si="143">IF(AH430=AI430,"Correct",IF(AH430=3,"Correct","Wrong"))</f>
        <v>Correct</v>
      </c>
      <c r="AK430" s="99"/>
      <c r="AL430" s="115" t="str">
        <f>IFERROR(VLOOKUP(Table1[[#This Row],[RespondentID]],'All Data'!$A:$CO,87,FALSE),"unknown")</f>
        <v>unknown</v>
      </c>
      <c r="AM430" s="99"/>
      <c r="AN430" s="96" t="str">
        <f>IFERROR(VLOOKUP(Table1[[#This Row],[RespondentID]],'All Data'!$A:$CO,89,FALSE),"unknown")</f>
        <v>unknown</v>
      </c>
      <c r="AO430" s="96" t="str">
        <f>IFERROR(VLOOKUP(Table1[[#This Row],[RespondentID]],'All Data'!$A:$CO,90,FALSE),"unknown")</f>
        <v>unknown</v>
      </c>
      <c r="AP430" s="96" t="str">
        <f>IFERROR(VLOOKUP(Table1[[#This Row],[RespondentID]],'All Data'!$A:$CO,91,FALSE),"unknown")</f>
        <v>unknown</v>
      </c>
      <c r="AQ430" s="96" t="str">
        <f>IFERROR(VLOOKUP(Table1[[#This Row],[RespondentID]],'All Data'!$A:$CO,92,FALSE),"unknown")</f>
        <v>unknown</v>
      </c>
      <c r="AR430" s="96" t="str">
        <f>IFERROR(VLOOKUP(Table1[[#This Row],[RespondentID]],'All Data'!$A:$CO,93,FALSE),"unknown")</f>
        <v>unknown</v>
      </c>
      <c r="AS430" s="96" t="str">
        <f>IFERROR(VLOOKUP(Table1[[#This Row],[RespondentID]],'All Data'!$A:$CW,94,FALSE),"unknown")</f>
        <v>unknown</v>
      </c>
      <c r="AT430" s="96" t="str">
        <f>IFERROR(VLOOKUP(Table1[[#This Row],[RespondentID]],'All Data'!$A:$CW,95,FALSE),"unknown")</f>
        <v>unknown</v>
      </c>
      <c r="AU430" s="96" t="str">
        <f>IFERROR(VLOOKUP(Table1[[#This Row],[RespondentID]],'All Data'!$A:$CW,96,FALSE),"unknown")</f>
        <v>unknown</v>
      </c>
      <c r="AV430" s="96" t="str">
        <f>IFERROR(VLOOKUP(Table1[[#This Row],[RespondentID]],'All Data'!$A:$CW,97,FALSE),"unknown")</f>
        <v>unknown</v>
      </c>
      <c r="AW430" s="96" t="str">
        <f>IFERROR(VLOOKUP(Table1[[#This Row],[RespondentID]],'All Data'!$A:$CW,98,FALSE),"unknown")</f>
        <v>unknown</v>
      </c>
      <c r="AX430" s="96" t="str">
        <f>IFERROR(VLOOKUP(Table1[[#This Row],[RespondentID]],'All Data'!$A:$CW,99,FALSE),"unknown")</f>
        <v>unknown</v>
      </c>
    </row>
    <row r="431" spans="1:50">
      <c r="A431" s="114"/>
      <c r="B431" s="115"/>
      <c r="C431" s="99"/>
      <c r="D431" s="99"/>
      <c r="E431" s="99"/>
      <c r="F431" s="99"/>
      <c r="G431" s="99"/>
      <c r="H431" s="99"/>
      <c r="I431" s="99"/>
      <c r="J431" s="99"/>
      <c r="K431" s="99"/>
      <c r="L431" s="99"/>
      <c r="M431" s="99"/>
      <c r="N431" s="99"/>
      <c r="O431" s="99"/>
      <c r="P431" s="116">
        <f t="shared" si="126"/>
        <v>0</v>
      </c>
      <c r="Q431" s="116" t="e">
        <f t="shared" si="127"/>
        <v>#DIV/0!</v>
      </c>
      <c r="R431" s="116"/>
      <c r="S431" s="116">
        <f t="shared" si="128"/>
        <v>0</v>
      </c>
      <c r="T431" s="116">
        <f t="shared" si="129"/>
        <v>0</v>
      </c>
      <c r="U431" s="116">
        <f t="shared" si="130"/>
        <v>0</v>
      </c>
      <c r="V431" s="116">
        <f t="shared" si="131"/>
        <v>0</v>
      </c>
      <c r="W431" s="116">
        <f t="shared" si="132"/>
        <v>0</v>
      </c>
      <c r="X431" s="116">
        <f t="shared" si="133"/>
        <v>0</v>
      </c>
      <c r="Y431" s="116">
        <f t="shared" si="134"/>
        <v>0</v>
      </c>
      <c r="Z431" s="116">
        <f t="shared" si="135"/>
        <v>0</v>
      </c>
      <c r="AA431" s="116">
        <f t="shared" si="136"/>
        <v>0</v>
      </c>
      <c r="AB431" s="116">
        <f t="shared" si="137"/>
        <v>0</v>
      </c>
      <c r="AC431" s="116">
        <f t="shared" si="138"/>
        <v>0</v>
      </c>
      <c r="AD431" s="116">
        <f t="shared" si="139"/>
        <v>0</v>
      </c>
      <c r="AE431" s="116">
        <f t="shared" si="140"/>
        <v>0</v>
      </c>
      <c r="AF431" s="116"/>
      <c r="AG431" s="116"/>
      <c r="AH431" s="116">
        <f t="shared" si="141"/>
        <v>0</v>
      </c>
      <c r="AI431" s="116">
        <f t="shared" si="142"/>
        <v>0</v>
      </c>
      <c r="AJ431" s="116" t="str">
        <f t="shared" si="143"/>
        <v>Correct</v>
      </c>
      <c r="AK431" s="99"/>
      <c r="AL431" s="115" t="str">
        <f>IFERROR(VLOOKUP(Table1[[#This Row],[RespondentID]],'All Data'!$A:$CO,87,FALSE),"unknown")</f>
        <v>unknown</v>
      </c>
      <c r="AM431" s="99"/>
      <c r="AN431" s="96" t="str">
        <f>IFERROR(VLOOKUP(Table1[[#This Row],[RespondentID]],'All Data'!$A:$CO,89,FALSE),"unknown")</f>
        <v>unknown</v>
      </c>
      <c r="AO431" s="96" t="str">
        <f>IFERROR(VLOOKUP(Table1[[#This Row],[RespondentID]],'All Data'!$A:$CO,90,FALSE),"unknown")</f>
        <v>unknown</v>
      </c>
      <c r="AP431" s="96" t="str">
        <f>IFERROR(VLOOKUP(Table1[[#This Row],[RespondentID]],'All Data'!$A:$CO,91,FALSE),"unknown")</f>
        <v>unknown</v>
      </c>
      <c r="AQ431" s="96" t="str">
        <f>IFERROR(VLOOKUP(Table1[[#This Row],[RespondentID]],'All Data'!$A:$CO,92,FALSE),"unknown")</f>
        <v>unknown</v>
      </c>
      <c r="AR431" s="96" t="str">
        <f>IFERROR(VLOOKUP(Table1[[#This Row],[RespondentID]],'All Data'!$A:$CO,93,FALSE),"unknown")</f>
        <v>unknown</v>
      </c>
      <c r="AS431" s="96" t="str">
        <f>IFERROR(VLOOKUP(Table1[[#This Row],[RespondentID]],'All Data'!$A:$CW,94,FALSE),"unknown")</f>
        <v>unknown</v>
      </c>
      <c r="AT431" s="96" t="str">
        <f>IFERROR(VLOOKUP(Table1[[#This Row],[RespondentID]],'All Data'!$A:$CW,95,FALSE),"unknown")</f>
        <v>unknown</v>
      </c>
      <c r="AU431" s="96" t="str">
        <f>IFERROR(VLOOKUP(Table1[[#This Row],[RespondentID]],'All Data'!$A:$CW,96,FALSE),"unknown")</f>
        <v>unknown</v>
      </c>
      <c r="AV431" s="96" t="str">
        <f>IFERROR(VLOOKUP(Table1[[#This Row],[RespondentID]],'All Data'!$A:$CW,97,FALSE),"unknown")</f>
        <v>unknown</v>
      </c>
      <c r="AW431" s="96" t="str">
        <f>IFERROR(VLOOKUP(Table1[[#This Row],[RespondentID]],'All Data'!$A:$CW,98,FALSE),"unknown")</f>
        <v>unknown</v>
      </c>
      <c r="AX431" s="96" t="str">
        <f>IFERROR(VLOOKUP(Table1[[#This Row],[RespondentID]],'All Data'!$A:$CW,99,FALSE),"unknown")</f>
        <v>unknown</v>
      </c>
    </row>
    <row r="432" spans="1:50">
      <c r="A432" s="114"/>
      <c r="B432" s="115"/>
      <c r="C432" s="99"/>
      <c r="D432" s="99"/>
      <c r="E432" s="99"/>
      <c r="F432" s="99"/>
      <c r="G432" s="99"/>
      <c r="H432" s="99"/>
      <c r="I432" s="99"/>
      <c r="J432" s="99"/>
      <c r="K432" s="99"/>
      <c r="L432" s="99"/>
      <c r="M432" s="99"/>
      <c r="N432" s="99"/>
      <c r="O432" s="99"/>
      <c r="P432" s="116">
        <f t="shared" si="126"/>
        <v>0</v>
      </c>
      <c r="Q432" s="116" t="e">
        <f t="shared" si="127"/>
        <v>#DIV/0!</v>
      </c>
      <c r="R432" s="116"/>
      <c r="S432" s="116">
        <f t="shared" si="128"/>
        <v>0</v>
      </c>
      <c r="T432" s="116">
        <f t="shared" si="129"/>
        <v>0</v>
      </c>
      <c r="U432" s="116">
        <f t="shared" si="130"/>
        <v>0</v>
      </c>
      <c r="V432" s="116">
        <f t="shared" si="131"/>
        <v>0</v>
      </c>
      <c r="W432" s="116">
        <f t="shared" si="132"/>
        <v>0</v>
      </c>
      <c r="X432" s="116">
        <f t="shared" si="133"/>
        <v>0</v>
      </c>
      <c r="Y432" s="116">
        <f t="shared" si="134"/>
        <v>0</v>
      </c>
      <c r="Z432" s="116">
        <f t="shared" si="135"/>
        <v>0</v>
      </c>
      <c r="AA432" s="116">
        <f t="shared" si="136"/>
        <v>0</v>
      </c>
      <c r="AB432" s="116">
        <f t="shared" si="137"/>
        <v>0</v>
      </c>
      <c r="AC432" s="116">
        <f t="shared" si="138"/>
        <v>0</v>
      </c>
      <c r="AD432" s="116">
        <f t="shared" si="139"/>
        <v>0</v>
      </c>
      <c r="AE432" s="116">
        <f t="shared" si="140"/>
        <v>0</v>
      </c>
      <c r="AF432" s="116"/>
      <c r="AG432" s="116"/>
      <c r="AH432" s="116">
        <f t="shared" si="141"/>
        <v>0</v>
      </c>
      <c r="AI432" s="116">
        <f t="shared" si="142"/>
        <v>0</v>
      </c>
      <c r="AJ432" s="116" t="str">
        <f t="shared" si="143"/>
        <v>Correct</v>
      </c>
      <c r="AK432" s="99"/>
      <c r="AL432" s="115" t="str">
        <f>IFERROR(VLOOKUP(Table1[[#This Row],[RespondentID]],'All Data'!$A:$CO,87,FALSE),"unknown")</f>
        <v>unknown</v>
      </c>
      <c r="AM432" s="99"/>
      <c r="AN432" s="96" t="str">
        <f>IFERROR(VLOOKUP(Table1[[#This Row],[RespondentID]],'All Data'!$A:$CO,89,FALSE),"unknown")</f>
        <v>unknown</v>
      </c>
      <c r="AO432" s="96" t="str">
        <f>IFERROR(VLOOKUP(Table1[[#This Row],[RespondentID]],'All Data'!$A:$CO,90,FALSE),"unknown")</f>
        <v>unknown</v>
      </c>
      <c r="AP432" s="96" t="str">
        <f>IFERROR(VLOOKUP(Table1[[#This Row],[RespondentID]],'All Data'!$A:$CO,91,FALSE),"unknown")</f>
        <v>unknown</v>
      </c>
      <c r="AQ432" s="96" t="str">
        <f>IFERROR(VLOOKUP(Table1[[#This Row],[RespondentID]],'All Data'!$A:$CO,92,FALSE),"unknown")</f>
        <v>unknown</v>
      </c>
      <c r="AR432" s="96" t="str">
        <f>IFERROR(VLOOKUP(Table1[[#This Row],[RespondentID]],'All Data'!$A:$CO,93,FALSE),"unknown")</f>
        <v>unknown</v>
      </c>
      <c r="AS432" s="96" t="str">
        <f>IFERROR(VLOOKUP(Table1[[#This Row],[RespondentID]],'All Data'!$A:$CW,94,FALSE),"unknown")</f>
        <v>unknown</v>
      </c>
      <c r="AT432" s="96" t="str">
        <f>IFERROR(VLOOKUP(Table1[[#This Row],[RespondentID]],'All Data'!$A:$CW,95,FALSE),"unknown")</f>
        <v>unknown</v>
      </c>
      <c r="AU432" s="96" t="str">
        <f>IFERROR(VLOOKUP(Table1[[#This Row],[RespondentID]],'All Data'!$A:$CW,96,FALSE),"unknown")</f>
        <v>unknown</v>
      </c>
      <c r="AV432" s="96" t="str">
        <f>IFERROR(VLOOKUP(Table1[[#This Row],[RespondentID]],'All Data'!$A:$CW,97,FALSE),"unknown")</f>
        <v>unknown</v>
      </c>
      <c r="AW432" s="96" t="str">
        <f>IFERROR(VLOOKUP(Table1[[#This Row],[RespondentID]],'All Data'!$A:$CW,98,FALSE),"unknown")</f>
        <v>unknown</v>
      </c>
      <c r="AX432" s="96" t="str">
        <f>IFERROR(VLOOKUP(Table1[[#This Row],[RespondentID]],'All Data'!$A:$CW,99,FALSE),"unknown")</f>
        <v>unknown</v>
      </c>
    </row>
    <row r="433" spans="1:50">
      <c r="A433" s="114"/>
      <c r="B433" s="115"/>
      <c r="C433" s="99"/>
      <c r="D433" s="99"/>
      <c r="E433" s="99"/>
      <c r="F433" s="99"/>
      <c r="G433" s="99"/>
      <c r="H433" s="99"/>
      <c r="I433" s="99"/>
      <c r="J433" s="99"/>
      <c r="K433" s="99"/>
      <c r="L433" s="99"/>
      <c r="M433" s="99"/>
      <c r="N433" s="99"/>
      <c r="O433" s="99"/>
      <c r="P433" s="116">
        <f t="shared" si="126"/>
        <v>0</v>
      </c>
      <c r="Q433" s="116" t="e">
        <f t="shared" si="127"/>
        <v>#DIV/0!</v>
      </c>
      <c r="R433" s="116"/>
      <c r="S433" s="116">
        <f t="shared" si="128"/>
        <v>0</v>
      </c>
      <c r="T433" s="116">
        <f t="shared" si="129"/>
        <v>0</v>
      </c>
      <c r="U433" s="116">
        <f t="shared" si="130"/>
        <v>0</v>
      </c>
      <c r="V433" s="116">
        <f t="shared" si="131"/>
        <v>0</v>
      </c>
      <c r="W433" s="116">
        <f t="shared" si="132"/>
        <v>0</v>
      </c>
      <c r="X433" s="116">
        <f t="shared" si="133"/>
        <v>0</v>
      </c>
      <c r="Y433" s="116">
        <f t="shared" si="134"/>
        <v>0</v>
      </c>
      <c r="Z433" s="116">
        <f t="shared" si="135"/>
        <v>0</v>
      </c>
      <c r="AA433" s="116">
        <f t="shared" si="136"/>
        <v>0</v>
      </c>
      <c r="AB433" s="116">
        <f t="shared" si="137"/>
        <v>0</v>
      </c>
      <c r="AC433" s="116">
        <f t="shared" si="138"/>
        <v>0</v>
      </c>
      <c r="AD433" s="116">
        <f t="shared" si="139"/>
        <v>0</v>
      </c>
      <c r="AE433" s="116">
        <f t="shared" si="140"/>
        <v>0</v>
      </c>
      <c r="AF433" s="116"/>
      <c r="AG433" s="116"/>
      <c r="AH433" s="116">
        <f t="shared" si="141"/>
        <v>0</v>
      </c>
      <c r="AI433" s="116">
        <f t="shared" si="142"/>
        <v>0</v>
      </c>
      <c r="AJ433" s="116" t="str">
        <f t="shared" si="143"/>
        <v>Correct</v>
      </c>
      <c r="AK433" s="99"/>
      <c r="AL433" s="115" t="str">
        <f>IFERROR(VLOOKUP(Table1[[#This Row],[RespondentID]],'All Data'!$A:$CO,87,FALSE),"unknown")</f>
        <v>unknown</v>
      </c>
      <c r="AM433" s="99"/>
      <c r="AN433" s="96" t="str">
        <f>IFERROR(VLOOKUP(Table1[[#This Row],[RespondentID]],'All Data'!$A:$CO,89,FALSE),"unknown")</f>
        <v>unknown</v>
      </c>
      <c r="AO433" s="96" t="str">
        <f>IFERROR(VLOOKUP(Table1[[#This Row],[RespondentID]],'All Data'!$A:$CO,90,FALSE),"unknown")</f>
        <v>unknown</v>
      </c>
      <c r="AP433" s="96" t="str">
        <f>IFERROR(VLOOKUP(Table1[[#This Row],[RespondentID]],'All Data'!$A:$CO,91,FALSE),"unknown")</f>
        <v>unknown</v>
      </c>
      <c r="AQ433" s="96" t="str">
        <f>IFERROR(VLOOKUP(Table1[[#This Row],[RespondentID]],'All Data'!$A:$CO,92,FALSE),"unknown")</f>
        <v>unknown</v>
      </c>
      <c r="AR433" s="96" t="str">
        <f>IFERROR(VLOOKUP(Table1[[#This Row],[RespondentID]],'All Data'!$A:$CO,93,FALSE),"unknown")</f>
        <v>unknown</v>
      </c>
      <c r="AS433" s="96" t="str">
        <f>IFERROR(VLOOKUP(Table1[[#This Row],[RespondentID]],'All Data'!$A:$CW,94,FALSE),"unknown")</f>
        <v>unknown</v>
      </c>
      <c r="AT433" s="96" t="str">
        <f>IFERROR(VLOOKUP(Table1[[#This Row],[RespondentID]],'All Data'!$A:$CW,95,FALSE),"unknown")</f>
        <v>unknown</v>
      </c>
      <c r="AU433" s="96" t="str">
        <f>IFERROR(VLOOKUP(Table1[[#This Row],[RespondentID]],'All Data'!$A:$CW,96,FALSE),"unknown")</f>
        <v>unknown</v>
      </c>
      <c r="AV433" s="96" t="str">
        <f>IFERROR(VLOOKUP(Table1[[#This Row],[RespondentID]],'All Data'!$A:$CW,97,FALSE),"unknown")</f>
        <v>unknown</v>
      </c>
      <c r="AW433" s="96" t="str">
        <f>IFERROR(VLOOKUP(Table1[[#This Row],[RespondentID]],'All Data'!$A:$CW,98,FALSE),"unknown")</f>
        <v>unknown</v>
      </c>
      <c r="AX433" s="96" t="str">
        <f>IFERROR(VLOOKUP(Table1[[#This Row],[RespondentID]],'All Data'!$A:$CW,99,FALSE),"unknown")</f>
        <v>unknown</v>
      </c>
    </row>
    <row r="434" spans="1:50">
      <c r="A434" s="114"/>
      <c r="B434" s="115"/>
      <c r="C434" s="99"/>
      <c r="D434" s="99"/>
      <c r="E434" s="99"/>
      <c r="F434" s="99"/>
      <c r="G434" s="99"/>
      <c r="H434" s="99"/>
      <c r="I434" s="99"/>
      <c r="J434" s="99"/>
      <c r="K434" s="99"/>
      <c r="L434" s="99"/>
      <c r="M434" s="99"/>
      <c r="N434" s="99"/>
      <c r="O434" s="99"/>
      <c r="P434" s="116">
        <f t="shared" si="126"/>
        <v>0</v>
      </c>
      <c r="Q434" s="116" t="e">
        <f t="shared" si="127"/>
        <v>#DIV/0!</v>
      </c>
      <c r="R434" s="116"/>
      <c r="S434" s="116">
        <f t="shared" si="128"/>
        <v>0</v>
      </c>
      <c r="T434" s="116">
        <f t="shared" si="129"/>
        <v>0</v>
      </c>
      <c r="U434" s="116">
        <f t="shared" si="130"/>
        <v>0</v>
      </c>
      <c r="V434" s="116">
        <f t="shared" si="131"/>
        <v>0</v>
      </c>
      <c r="W434" s="116">
        <f t="shared" si="132"/>
        <v>0</v>
      </c>
      <c r="X434" s="116">
        <f t="shared" si="133"/>
        <v>0</v>
      </c>
      <c r="Y434" s="116">
        <f t="shared" si="134"/>
        <v>0</v>
      </c>
      <c r="Z434" s="116">
        <f t="shared" si="135"/>
        <v>0</v>
      </c>
      <c r="AA434" s="116">
        <f t="shared" si="136"/>
        <v>0</v>
      </c>
      <c r="AB434" s="116">
        <f t="shared" si="137"/>
        <v>0</v>
      </c>
      <c r="AC434" s="116">
        <f t="shared" si="138"/>
        <v>0</v>
      </c>
      <c r="AD434" s="116">
        <f t="shared" si="139"/>
        <v>0</v>
      </c>
      <c r="AE434" s="116">
        <f t="shared" si="140"/>
        <v>0</v>
      </c>
      <c r="AF434" s="116"/>
      <c r="AG434" s="116"/>
      <c r="AH434" s="116">
        <f t="shared" si="141"/>
        <v>0</v>
      </c>
      <c r="AI434" s="116">
        <f t="shared" si="142"/>
        <v>0</v>
      </c>
      <c r="AJ434" s="116" t="str">
        <f t="shared" si="143"/>
        <v>Correct</v>
      </c>
      <c r="AK434" s="99"/>
      <c r="AL434" s="115" t="str">
        <f>IFERROR(VLOOKUP(Table1[[#This Row],[RespondentID]],'All Data'!$A:$CO,87,FALSE),"unknown")</f>
        <v>unknown</v>
      </c>
      <c r="AM434" s="99"/>
      <c r="AN434" s="96" t="str">
        <f>IFERROR(VLOOKUP(Table1[[#This Row],[RespondentID]],'All Data'!$A:$CO,89,FALSE),"unknown")</f>
        <v>unknown</v>
      </c>
      <c r="AO434" s="96" t="str">
        <f>IFERROR(VLOOKUP(Table1[[#This Row],[RespondentID]],'All Data'!$A:$CO,90,FALSE),"unknown")</f>
        <v>unknown</v>
      </c>
      <c r="AP434" s="96" t="str">
        <f>IFERROR(VLOOKUP(Table1[[#This Row],[RespondentID]],'All Data'!$A:$CO,91,FALSE),"unknown")</f>
        <v>unknown</v>
      </c>
      <c r="AQ434" s="96" t="str">
        <f>IFERROR(VLOOKUP(Table1[[#This Row],[RespondentID]],'All Data'!$A:$CO,92,FALSE),"unknown")</f>
        <v>unknown</v>
      </c>
      <c r="AR434" s="96" t="str">
        <f>IFERROR(VLOOKUP(Table1[[#This Row],[RespondentID]],'All Data'!$A:$CO,93,FALSE),"unknown")</f>
        <v>unknown</v>
      </c>
      <c r="AS434" s="96" t="str">
        <f>IFERROR(VLOOKUP(Table1[[#This Row],[RespondentID]],'All Data'!$A:$CW,94,FALSE),"unknown")</f>
        <v>unknown</v>
      </c>
      <c r="AT434" s="96" t="str">
        <f>IFERROR(VLOOKUP(Table1[[#This Row],[RespondentID]],'All Data'!$A:$CW,95,FALSE),"unknown")</f>
        <v>unknown</v>
      </c>
      <c r="AU434" s="96" t="str">
        <f>IFERROR(VLOOKUP(Table1[[#This Row],[RespondentID]],'All Data'!$A:$CW,96,FALSE),"unknown")</f>
        <v>unknown</v>
      </c>
      <c r="AV434" s="96" t="str">
        <f>IFERROR(VLOOKUP(Table1[[#This Row],[RespondentID]],'All Data'!$A:$CW,97,FALSE),"unknown")</f>
        <v>unknown</v>
      </c>
      <c r="AW434" s="96" t="str">
        <f>IFERROR(VLOOKUP(Table1[[#This Row],[RespondentID]],'All Data'!$A:$CW,98,FALSE),"unknown")</f>
        <v>unknown</v>
      </c>
      <c r="AX434" s="96" t="str">
        <f>IFERROR(VLOOKUP(Table1[[#This Row],[RespondentID]],'All Data'!$A:$CW,99,FALSE),"unknown")</f>
        <v>unknown</v>
      </c>
    </row>
    <row r="435" spans="1:50">
      <c r="A435" s="114"/>
      <c r="B435" s="115"/>
      <c r="C435" s="99"/>
      <c r="D435" s="99"/>
      <c r="E435" s="99"/>
      <c r="F435" s="99"/>
      <c r="G435" s="99"/>
      <c r="H435" s="99"/>
      <c r="I435" s="99"/>
      <c r="J435" s="99"/>
      <c r="K435" s="99"/>
      <c r="L435" s="99"/>
      <c r="M435" s="99"/>
      <c r="N435" s="99"/>
      <c r="O435" s="99"/>
      <c r="P435" s="116">
        <f t="shared" si="126"/>
        <v>0</v>
      </c>
      <c r="Q435" s="116" t="e">
        <f t="shared" si="127"/>
        <v>#DIV/0!</v>
      </c>
      <c r="R435" s="116"/>
      <c r="S435" s="116">
        <f t="shared" si="128"/>
        <v>0</v>
      </c>
      <c r="T435" s="116">
        <f t="shared" si="129"/>
        <v>0</v>
      </c>
      <c r="U435" s="116">
        <f t="shared" si="130"/>
        <v>0</v>
      </c>
      <c r="V435" s="116">
        <f t="shared" si="131"/>
        <v>0</v>
      </c>
      <c r="W435" s="116">
        <f t="shared" si="132"/>
        <v>0</v>
      </c>
      <c r="X435" s="116">
        <f t="shared" si="133"/>
        <v>0</v>
      </c>
      <c r="Y435" s="116">
        <f t="shared" si="134"/>
        <v>0</v>
      </c>
      <c r="Z435" s="116">
        <f t="shared" si="135"/>
        <v>0</v>
      </c>
      <c r="AA435" s="116">
        <f t="shared" si="136"/>
        <v>0</v>
      </c>
      <c r="AB435" s="116">
        <f t="shared" si="137"/>
        <v>0</v>
      </c>
      <c r="AC435" s="116">
        <f t="shared" si="138"/>
        <v>0</v>
      </c>
      <c r="AD435" s="116">
        <f t="shared" si="139"/>
        <v>0</v>
      </c>
      <c r="AE435" s="116">
        <f t="shared" si="140"/>
        <v>0</v>
      </c>
      <c r="AF435" s="116"/>
      <c r="AG435" s="116"/>
      <c r="AH435" s="116">
        <f t="shared" si="141"/>
        <v>0</v>
      </c>
      <c r="AI435" s="116">
        <f t="shared" si="142"/>
        <v>0</v>
      </c>
      <c r="AJ435" s="116" t="str">
        <f t="shared" si="143"/>
        <v>Correct</v>
      </c>
      <c r="AK435" s="99"/>
      <c r="AL435" s="115" t="str">
        <f>IFERROR(VLOOKUP(Table1[[#This Row],[RespondentID]],'All Data'!$A:$CO,87,FALSE),"unknown")</f>
        <v>unknown</v>
      </c>
      <c r="AM435" s="99"/>
      <c r="AN435" s="96" t="str">
        <f>IFERROR(VLOOKUP(Table1[[#This Row],[RespondentID]],'All Data'!$A:$CO,89,FALSE),"unknown")</f>
        <v>unknown</v>
      </c>
      <c r="AO435" s="96" t="str">
        <f>IFERROR(VLOOKUP(Table1[[#This Row],[RespondentID]],'All Data'!$A:$CO,90,FALSE),"unknown")</f>
        <v>unknown</v>
      </c>
      <c r="AP435" s="96" t="str">
        <f>IFERROR(VLOOKUP(Table1[[#This Row],[RespondentID]],'All Data'!$A:$CO,91,FALSE),"unknown")</f>
        <v>unknown</v>
      </c>
      <c r="AQ435" s="96" t="str">
        <f>IFERROR(VLOOKUP(Table1[[#This Row],[RespondentID]],'All Data'!$A:$CO,92,FALSE),"unknown")</f>
        <v>unknown</v>
      </c>
      <c r="AR435" s="96" t="str">
        <f>IFERROR(VLOOKUP(Table1[[#This Row],[RespondentID]],'All Data'!$A:$CO,93,FALSE),"unknown")</f>
        <v>unknown</v>
      </c>
      <c r="AS435" s="96" t="str">
        <f>IFERROR(VLOOKUP(Table1[[#This Row],[RespondentID]],'All Data'!$A:$CW,94,FALSE),"unknown")</f>
        <v>unknown</v>
      </c>
      <c r="AT435" s="96" t="str">
        <f>IFERROR(VLOOKUP(Table1[[#This Row],[RespondentID]],'All Data'!$A:$CW,95,FALSE),"unknown")</f>
        <v>unknown</v>
      </c>
      <c r="AU435" s="96" t="str">
        <f>IFERROR(VLOOKUP(Table1[[#This Row],[RespondentID]],'All Data'!$A:$CW,96,FALSE),"unknown")</f>
        <v>unknown</v>
      </c>
      <c r="AV435" s="96" t="str">
        <f>IFERROR(VLOOKUP(Table1[[#This Row],[RespondentID]],'All Data'!$A:$CW,97,FALSE),"unknown")</f>
        <v>unknown</v>
      </c>
      <c r="AW435" s="96" t="str">
        <f>IFERROR(VLOOKUP(Table1[[#This Row],[RespondentID]],'All Data'!$A:$CW,98,FALSE),"unknown")</f>
        <v>unknown</v>
      </c>
      <c r="AX435" s="96" t="str">
        <f>IFERROR(VLOOKUP(Table1[[#This Row],[RespondentID]],'All Data'!$A:$CW,99,FALSE),"unknown")</f>
        <v>unknown</v>
      </c>
    </row>
    <row r="436" spans="1:50">
      <c r="A436" s="114"/>
      <c r="B436" s="115"/>
      <c r="C436" s="99"/>
      <c r="D436" s="99"/>
      <c r="E436" s="99"/>
      <c r="F436" s="99"/>
      <c r="G436" s="99"/>
      <c r="H436" s="99"/>
      <c r="I436" s="99"/>
      <c r="J436" s="99"/>
      <c r="K436" s="99"/>
      <c r="L436" s="99"/>
      <c r="M436" s="99"/>
      <c r="N436" s="99"/>
      <c r="O436" s="99"/>
      <c r="P436" s="116">
        <f t="shared" si="126"/>
        <v>0</v>
      </c>
      <c r="Q436" s="116" t="e">
        <f t="shared" si="127"/>
        <v>#DIV/0!</v>
      </c>
      <c r="R436" s="116"/>
      <c r="S436" s="116">
        <f t="shared" si="128"/>
        <v>0</v>
      </c>
      <c r="T436" s="116">
        <f t="shared" si="129"/>
        <v>0</v>
      </c>
      <c r="U436" s="116">
        <f t="shared" si="130"/>
        <v>0</v>
      </c>
      <c r="V436" s="116">
        <f t="shared" si="131"/>
        <v>0</v>
      </c>
      <c r="W436" s="116">
        <f t="shared" si="132"/>
        <v>0</v>
      </c>
      <c r="X436" s="116">
        <f t="shared" si="133"/>
        <v>0</v>
      </c>
      <c r="Y436" s="116">
        <f t="shared" si="134"/>
        <v>0</v>
      </c>
      <c r="Z436" s="116">
        <f t="shared" si="135"/>
        <v>0</v>
      </c>
      <c r="AA436" s="116">
        <f t="shared" si="136"/>
        <v>0</v>
      </c>
      <c r="AB436" s="116">
        <f t="shared" si="137"/>
        <v>0</v>
      </c>
      <c r="AC436" s="116">
        <f t="shared" si="138"/>
        <v>0</v>
      </c>
      <c r="AD436" s="116">
        <f t="shared" si="139"/>
        <v>0</v>
      </c>
      <c r="AE436" s="116">
        <f t="shared" si="140"/>
        <v>0</v>
      </c>
      <c r="AF436" s="116"/>
      <c r="AG436" s="116"/>
      <c r="AH436" s="116">
        <f t="shared" si="141"/>
        <v>0</v>
      </c>
      <c r="AI436" s="116">
        <f t="shared" si="142"/>
        <v>0</v>
      </c>
      <c r="AJ436" s="116" t="str">
        <f t="shared" si="143"/>
        <v>Correct</v>
      </c>
      <c r="AK436" s="99"/>
      <c r="AL436" s="115" t="str">
        <f>IFERROR(VLOOKUP(Table1[[#This Row],[RespondentID]],'All Data'!$A:$CO,87,FALSE),"unknown")</f>
        <v>unknown</v>
      </c>
      <c r="AM436" s="99"/>
      <c r="AN436" s="96" t="str">
        <f>IFERROR(VLOOKUP(Table1[[#This Row],[RespondentID]],'All Data'!$A:$CO,89,FALSE),"unknown")</f>
        <v>unknown</v>
      </c>
      <c r="AO436" s="96" t="str">
        <f>IFERROR(VLOOKUP(Table1[[#This Row],[RespondentID]],'All Data'!$A:$CO,90,FALSE),"unknown")</f>
        <v>unknown</v>
      </c>
      <c r="AP436" s="96" t="str">
        <f>IFERROR(VLOOKUP(Table1[[#This Row],[RespondentID]],'All Data'!$A:$CO,91,FALSE),"unknown")</f>
        <v>unknown</v>
      </c>
      <c r="AQ436" s="96" t="str">
        <f>IFERROR(VLOOKUP(Table1[[#This Row],[RespondentID]],'All Data'!$A:$CO,92,FALSE),"unknown")</f>
        <v>unknown</v>
      </c>
      <c r="AR436" s="96" t="str">
        <f>IFERROR(VLOOKUP(Table1[[#This Row],[RespondentID]],'All Data'!$A:$CO,93,FALSE),"unknown")</f>
        <v>unknown</v>
      </c>
      <c r="AS436" s="96" t="str">
        <f>IFERROR(VLOOKUP(Table1[[#This Row],[RespondentID]],'All Data'!$A:$CW,94,FALSE),"unknown")</f>
        <v>unknown</v>
      </c>
      <c r="AT436" s="96" t="str">
        <f>IFERROR(VLOOKUP(Table1[[#This Row],[RespondentID]],'All Data'!$A:$CW,95,FALSE),"unknown")</f>
        <v>unknown</v>
      </c>
      <c r="AU436" s="96" t="str">
        <f>IFERROR(VLOOKUP(Table1[[#This Row],[RespondentID]],'All Data'!$A:$CW,96,FALSE),"unknown")</f>
        <v>unknown</v>
      </c>
      <c r="AV436" s="96" t="str">
        <f>IFERROR(VLOOKUP(Table1[[#This Row],[RespondentID]],'All Data'!$A:$CW,97,FALSE),"unknown")</f>
        <v>unknown</v>
      </c>
      <c r="AW436" s="96" t="str">
        <f>IFERROR(VLOOKUP(Table1[[#This Row],[RespondentID]],'All Data'!$A:$CW,98,FALSE),"unknown")</f>
        <v>unknown</v>
      </c>
      <c r="AX436" s="96" t="str">
        <f>IFERROR(VLOOKUP(Table1[[#This Row],[RespondentID]],'All Data'!$A:$CW,99,FALSE),"unknown")</f>
        <v>unknown</v>
      </c>
    </row>
    <row r="437" spans="1:50">
      <c r="A437" s="114"/>
      <c r="B437" s="115"/>
      <c r="C437" s="99"/>
      <c r="D437" s="99"/>
      <c r="E437" s="99"/>
      <c r="F437" s="99"/>
      <c r="G437" s="99"/>
      <c r="H437" s="99"/>
      <c r="I437" s="99"/>
      <c r="J437" s="99"/>
      <c r="K437" s="99"/>
      <c r="L437" s="99"/>
      <c r="M437" s="99"/>
      <c r="N437" s="99"/>
      <c r="O437" s="99"/>
      <c r="P437" s="116">
        <f t="shared" si="126"/>
        <v>0</v>
      </c>
      <c r="Q437" s="116" t="e">
        <f t="shared" si="127"/>
        <v>#DIV/0!</v>
      </c>
      <c r="R437" s="116"/>
      <c r="S437" s="116">
        <f t="shared" si="128"/>
        <v>0</v>
      </c>
      <c r="T437" s="116">
        <f t="shared" si="129"/>
        <v>0</v>
      </c>
      <c r="U437" s="116">
        <f t="shared" si="130"/>
        <v>0</v>
      </c>
      <c r="V437" s="116">
        <f t="shared" si="131"/>
        <v>0</v>
      </c>
      <c r="W437" s="116">
        <f t="shared" si="132"/>
        <v>0</v>
      </c>
      <c r="X437" s="116">
        <f t="shared" si="133"/>
        <v>0</v>
      </c>
      <c r="Y437" s="116">
        <f t="shared" si="134"/>
        <v>0</v>
      </c>
      <c r="Z437" s="116">
        <f t="shared" si="135"/>
        <v>0</v>
      </c>
      <c r="AA437" s="116">
        <f t="shared" si="136"/>
        <v>0</v>
      </c>
      <c r="AB437" s="116">
        <f t="shared" si="137"/>
        <v>0</v>
      </c>
      <c r="AC437" s="116">
        <f t="shared" si="138"/>
        <v>0</v>
      </c>
      <c r="AD437" s="116">
        <f t="shared" si="139"/>
        <v>0</v>
      </c>
      <c r="AE437" s="116">
        <f t="shared" si="140"/>
        <v>0</v>
      </c>
      <c r="AF437" s="116"/>
      <c r="AG437" s="116"/>
      <c r="AH437" s="116">
        <f t="shared" si="141"/>
        <v>0</v>
      </c>
      <c r="AI437" s="116">
        <f t="shared" si="142"/>
        <v>0</v>
      </c>
      <c r="AJ437" s="116" t="str">
        <f t="shared" si="143"/>
        <v>Correct</v>
      </c>
      <c r="AK437" s="99"/>
      <c r="AL437" s="115" t="str">
        <f>IFERROR(VLOOKUP(Table1[[#This Row],[RespondentID]],'All Data'!$A:$CO,87,FALSE),"unknown")</f>
        <v>unknown</v>
      </c>
      <c r="AM437" s="99"/>
      <c r="AN437" s="96" t="str">
        <f>IFERROR(VLOOKUP(Table1[[#This Row],[RespondentID]],'All Data'!$A:$CO,89,FALSE),"unknown")</f>
        <v>unknown</v>
      </c>
      <c r="AO437" s="96" t="str">
        <f>IFERROR(VLOOKUP(Table1[[#This Row],[RespondentID]],'All Data'!$A:$CO,90,FALSE),"unknown")</f>
        <v>unknown</v>
      </c>
      <c r="AP437" s="96" t="str">
        <f>IFERROR(VLOOKUP(Table1[[#This Row],[RespondentID]],'All Data'!$A:$CO,91,FALSE),"unknown")</f>
        <v>unknown</v>
      </c>
      <c r="AQ437" s="96" t="str">
        <f>IFERROR(VLOOKUP(Table1[[#This Row],[RespondentID]],'All Data'!$A:$CO,92,FALSE),"unknown")</f>
        <v>unknown</v>
      </c>
      <c r="AR437" s="96" t="str">
        <f>IFERROR(VLOOKUP(Table1[[#This Row],[RespondentID]],'All Data'!$A:$CO,93,FALSE),"unknown")</f>
        <v>unknown</v>
      </c>
      <c r="AS437" s="96" t="str">
        <f>IFERROR(VLOOKUP(Table1[[#This Row],[RespondentID]],'All Data'!$A:$CW,94,FALSE),"unknown")</f>
        <v>unknown</v>
      </c>
      <c r="AT437" s="96" t="str">
        <f>IFERROR(VLOOKUP(Table1[[#This Row],[RespondentID]],'All Data'!$A:$CW,95,FALSE),"unknown")</f>
        <v>unknown</v>
      </c>
      <c r="AU437" s="96" t="str">
        <f>IFERROR(VLOOKUP(Table1[[#This Row],[RespondentID]],'All Data'!$A:$CW,96,FALSE),"unknown")</f>
        <v>unknown</v>
      </c>
      <c r="AV437" s="96" t="str">
        <f>IFERROR(VLOOKUP(Table1[[#This Row],[RespondentID]],'All Data'!$A:$CW,97,FALSE),"unknown")</f>
        <v>unknown</v>
      </c>
      <c r="AW437" s="96" t="str">
        <f>IFERROR(VLOOKUP(Table1[[#This Row],[RespondentID]],'All Data'!$A:$CW,98,FALSE),"unknown")</f>
        <v>unknown</v>
      </c>
      <c r="AX437" s="96" t="str">
        <f>IFERROR(VLOOKUP(Table1[[#This Row],[RespondentID]],'All Data'!$A:$CW,99,FALSE),"unknown")</f>
        <v>unknown</v>
      </c>
    </row>
    <row r="438" spans="1:50">
      <c r="A438" s="114"/>
      <c r="B438" s="115"/>
      <c r="C438" s="99"/>
      <c r="D438" s="99"/>
      <c r="E438" s="99"/>
      <c r="F438" s="99"/>
      <c r="G438" s="99"/>
      <c r="H438" s="99"/>
      <c r="I438" s="99"/>
      <c r="J438" s="99"/>
      <c r="K438" s="99"/>
      <c r="L438" s="99"/>
      <c r="M438" s="99"/>
      <c r="N438" s="99"/>
      <c r="O438" s="99"/>
      <c r="P438" s="116">
        <f t="shared" si="126"/>
        <v>0</v>
      </c>
      <c r="Q438" s="116" t="e">
        <f t="shared" si="127"/>
        <v>#DIV/0!</v>
      </c>
      <c r="R438" s="116"/>
      <c r="S438" s="116">
        <f t="shared" si="128"/>
        <v>0</v>
      </c>
      <c r="T438" s="116">
        <f t="shared" si="129"/>
        <v>0</v>
      </c>
      <c r="U438" s="116">
        <f t="shared" si="130"/>
        <v>0</v>
      </c>
      <c r="V438" s="116">
        <f t="shared" si="131"/>
        <v>0</v>
      </c>
      <c r="W438" s="116">
        <f t="shared" si="132"/>
        <v>0</v>
      </c>
      <c r="X438" s="116">
        <f t="shared" si="133"/>
        <v>0</v>
      </c>
      <c r="Y438" s="116">
        <f t="shared" si="134"/>
        <v>0</v>
      </c>
      <c r="Z438" s="116">
        <f t="shared" si="135"/>
        <v>0</v>
      </c>
      <c r="AA438" s="116">
        <f t="shared" si="136"/>
        <v>0</v>
      </c>
      <c r="AB438" s="116">
        <f t="shared" si="137"/>
        <v>0</v>
      </c>
      <c r="AC438" s="116">
        <f t="shared" si="138"/>
        <v>0</v>
      </c>
      <c r="AD438" s="116">
        <f t="shared" si="139"/>
        <v>0</v>
      </c>
      <c r="AE438" s="116">
        <f t="shared" si="140"/>
        <v>0</v>
      </c>
      <c r="AF438" s="116"/>
      <c r="AG438" s="116"/>
      <c r="AH438" s="116">
        <f t="shared" si="141"/>
        <v>0</v>
      </c>
      <c r="AI438" s="116">
        <f t="shared" si="142"/>
        <v>0</v>
      </c>
      <c r="AJ438" s="116" t="str">
        <f t="shared" si="143"/>
        <v>Correct</v>
      </c>
      <c r="AK438" s="99"/>
      <c r="AL438" s="115" t="str">
        <f>IFERROR(VLOOKUP(Table1[[#This Row],[RespondentID]],'All Data'!$A:$CO,87,FALSE),"unknown")</f>
        <v>unknown</v>
      </c>
      <c r="AM438" s="99"/>
      <c r="AN438" s="96" t="str">
        <f>IFERROR(VLOOKUP(Table1[[#This Row],[RespondentID]],'All Data'!$A:$CO,89,FALSE),"unknown")</f>
        <v>unknown</v>
      </c>
      <c r="AO438" s="96" t="str">
        <f>IFERROR(VLOOKUP(Table1[[#This Row],[RespondentID]],'All Data'!$A:$CO,90,FALSE),"unknown")</f>
        <v>unknown</v>
      </c>
      <c r="AP438" s="96" t="str">
        <f>IFERROR(VLOOKUP(Table1[[#This Row],[RespondentID]],'All Data'!$A:$CO,91,FALSE),"unknown")</f>
        <v>unknown</v>
      </c>
      <c r="AQ438" s="96" t="str">
        <f>IFERROR(VLOOKUP(Table1[[#This Row],[RespondentID]],'All Data'!$A:$CO,92,FALSE),"unknown")</f>
        <v>unknown</v>
      </c>
      <c r="AR438" s="96" t="str">
        <f>IFERROR(VLOOKUP(Table1[[#This Row],[RespondentID]],'All Data'!$A:$CO,93,FALSE),"unknown")</f>
        <v>unknown</v>
      </c>
      <c r="AS438" s="96" t="str">
        <f>IFERROR(VLOOKUP(Table1[[#This Row],[RespondentID]],'All Data'!$A:$CW,94,FALSE),"unknown")</f>
        <v>unknown</v>
      </c>
      <c r="AT438" s="96" t="str">
        <f>IFERROR(VLOOKUP(Table1[[#This Row],[RespondentID]],'All Data'!$A:$CW,95,FALSE),"unknown")</f>
        <v>unknown</v>
      </c>
      <c r="AU438" s="96" t="str">
        <f>IFERROR(VLOOKUP(Table1[[#This Row],[RespondentID]],'All Data'!$A:$CW,96,FALSE),"unknown")</f>
        <v>unknown</v>
      </c>
      <c r="AV438" s="96" t="str">
        <f>IFERROR(VLOOKUP(Table1[[#This Row],[RespondentID]],'All Data'!$A:$CW,97,FALSE),"unknown")</f>
        <v>unknown</v>
      </c>
      <c r="AW438" s="96" t="str">
        <f>IFERROR(VLOOKUP(Table1[[#This Row],[RespondentID]],'All Data'!$A:$CW,98,FALSE),"unknown")</f>
        <v>unknown</v>
      </c>
      <c r="AX438" s="96" t="str">
        <f>IFERROR(VLOOKUP(Table1[[#This Row],[RespondentID]],'All Data'!$A:$CW,99,FALSE),"unknown")</f>
        <v>unknown</v>
      </c>
    </row>
    <row r="439" spans="1:50">
      <c r="A439" s="114"/>
      <c r="B439" s="115"/>
      <c r="C439" s="99"/>
      <c r="D439" s="99"/>
      <c r="E439" s="99"/>
      <c r="F439" s="99"/>
      <c r="G439" s="99"/>
      <c r="H439" s="99"/>
      <c r="I439" s="99"/>
      <c r="J439" s="99"/>
      <c r="K439" s="99"/>
      <c r="L439" s="99"/>
      <c r="M439" s="99"/>
      <c r="N439" s="99"/>
      <c r="O439" s="99"/>
      <c r="P439" s="116">
        <f t="shared" si="126"/>
        <v>0</v>
      </c>
      <c r="Q439" s="116" t="e">
        <f t="shared" si="127"/>
        <v>#DIV/0!</v>
      </c>
      <c r="R439" s="116"/>
      <c r="S439" s="116">
        <f t="shared" si="128"/>
        <v>0</v>
      </c>
      <c r="T439" s="116">
        <f t="shared" si="129"/>
        <v>0</v>
      </c>
      <c r="U439" s="116">
        <f t="shared" si="130"/>
        <v>0</v>
      </c>
      <c r="V439" s="116">
        <f t="shared" si="131"/>
        <v>0</v>
      </c>
      <c r="W439" s="116">
        <f t="shared" si="132"/>
        <v>0</v>
      </c>
      <c r="X439" s="116">
        <f t="shared" si="133"/>
        <v>0</v>
      </c>
      <c r="Y439" s="116">
        <f t="shared" si="134"/>
        <v>0</v>
      </c>
      <c r="Z439" s="116">
        <f t="shared" si="135"/>
        <v>0</v>
      </c>
      <c r="AA439" s="116">
        <f t="shared" si="136"/>
        <v>0</v>
      </c>
      <c r="AB439" s="116">
        <f t="shared" si="137"/>
        <v>0</v>
      </c>
      <c r="AC439" s="116">
        <f t="shared" si="138"/>
        <v>0</v>
      </c>
      <c r="AD439" s="116">
        <f t="shared" si="139"/>
        <v>0</v>
      </c>
      <c r="AE439" s="116">
        <f t="shared" si="140"/>
        <v>0</v>
      </c>
      <c r="AF439" s="116"/>
      <c r="AG439" s="116"/>
      <c r="AH439" s="116">
        <f t="shared" si="141"/>
        <v>0</v>
      </c>
      <c r="AI439" s="116">
        <f t="shared" si="142"/>
        <v>0</v>
      </c>
      <c r="AJ439" s="116" t="str">
        <f t="shared" si="143"/>
        <v>Correct</v>
      </c>
      <c r="AK439" s="99"/>
      <c r="AL439" s="115" t="str">
        <f>IFERROR(VLOOKUP(Table1[[#This Row],[RespondentID]],'All Data'!$A:$CO,87,FALSE),"unknown")</f>
        <v>unknown</v>
      </c>
      <c r="AM439" s="99"/>
      <c r="AN439" s="96" t="str">
        <f>IFERROR(VLOOKUP(Table1[[#This Row],[RespondentID]],'All Data'!$A:$CO,89,FALSE),"unknown")</f>
        <v>unknown</v>
      </c>
      <c r="AO439" s="96" t="str">
        <f>IFERROR(VLOOKUP(Table1[[#This Row],[RespondentID]],'All Data'!$A:$CO,90,FALSE),"unknown")</f>
        <v>unknown</v>
      </c>
      <c r="AP439" s="96" t="str">
        <f>IFERROR(VLOOKUP(Table1[[#This Row],[RespondentID]],'All Data'!$A:$CO,91,FALSE),"unknown")</f>
        <v>unknown</v>
      </c>
      <c r="AQ439" s="96" t="str">
        <f>IFERROR(VLOOKUP(Table1[[#This Row],[RespondentID]],'All Data'!$A:$CO,92,FALSE),"unknown")</f>
        <v>unknown</v>
      </c>
      <c r="AR439" s="96" t="str">
        <f>IFERROR(VLOOKUP(Table1[[#This Row],[RespondentID]],'All Data'!$A:$CO,93,FALSE),"unknown")</f>
        <v>unknown</v>
      </c>
      <c r="AS439" s="96" t="str">
        <f>IFERROR(VLOOKUP(Table1[[#This Row],[RespondentID]],'All Data'!$A:$CW,94,FALSE),"unknown")</f>
        <v>unknown</v>
      </c>
      <c r="AT439" s="96" t="str">
        <f>IFERROR(VLOOKUP(Table1[[#This Row],[RespondentID]],'All Data'!$A:$CW,95,FALSE),"unknown")</f>
        <v>unknown</v>
      </c>
      <c r="AU439" s="96" t="str">
        <f>IFERROR(VLOOKUP(Table1[[#This Row],[RespondentID]],'All Data'!$A:$CW,96,FALSE),"unknown")</f>
        <v>unknown</v>
      </c>
      <c r="AV439" s="96" t="str">
        <f>IFERROR(VLOOKUP(Table1[[#This Row],[RespondentID]],'All Data'!$A:$CW,97,FALSE),"unknown")</f>
        <v>unknown</v>
      </c>
      <c r="AW439" s="96" t="str">
        <f>IFERROR(VLOOKUP(Table1[[#This Row],[RespondentID]],'All Data'!$A:$CW,98,FALSE),"unknown")</f>
        <v>unknown</v>
      </c>
      <c r="AX439" s="96" t="str">
        <f>IFERROR(VLOOKUP(Table1[[#This Row],[RespondentID]],'All Data'!$A:$CW,99,FALSE),"unknown")</f>
        <v>unknown</v>
      </c>
    </row>
    <row r="440" spans="1:50">
      <c r="A440" s="114"/>
      <c r="B440" s="115"/>
      <c r="C440" s="99"/>
      <c r="D440" s="99"/>
      <c r="E440" s="99"/>
      <c r="F440" s="99"/>
      <c r="G440" s="99"/>
      <c r="H440" s="99"/>
      <c r="I440" s="99"/>
      <c r="J440" s="99"/>
      <c r="K440" s="99"/>
      <c r="L440" s="99"/>
      <c r="M440" s="99"/>
      <c r="N440" s="99"/>
      <c r="O440" s="99"/>
      <c r="P440" s="116">
        <f t="shared" si="126"/>
        <v>0</v>
      </c>
      <c r="Q440" s="116" t="e">
        <f t="shared" si="127"/>
        <v>#DIV/0!</v>
      </c>
      <c r="R440" s="116"/>
      <c r="S440" s="116">
        <f t="shared" si="128"/>
        <v>0</v>
      </c>
      <c r="T440" s="116">
        <f t="shared" si="129"/>
        <v>0</v>
      </c>
      <c r="U440" s="116">
        <f t="shared" si="130"/>
        <v>0</v>
      </c>
      <c r="V440" s="116">
        <f t="shared" si="131"/>
        <v>0</v>
      </c>
      <c r="W440" s="116">
        <f t="shared" si="132"/>
        <v>0</v>
      </c>
      <c r="X440" s="116">
        <f t="shared" si="133"/>
        <v>0</v>
      </c>
      <c r="Y440" s="116">
        <f t="shared" si="134"/>
        <v>0</v>
      </c>
      <c r="Z440" s="116">
        <f t="shared" si="135"/>
        <v>0</v>
      </c>
      <c r="AA440" s="116">
        <f t="shared" si="136"/>
        <v>0</v>
      </c>
      <c r="AB440" s="116">
        <f t="shared" si="137"/>
        <v>0</v>
      </c>
      <c r="AC440" s="116">
        <f t="shared" si="138"/>
        <v>0</v>
      </c>
      <c r="AD440" s="116">
        <f t="shared" si="139"/>
        <v>0</v>
      </c>
      <c r="AE440" s="116">
        <f t="shared" si="140"/>
        <v>0</v>
      </c>
      <c r="AF440" s="116"/>
      <c r="AG440" s="116"/>
      <c r="AH440" s="116">
        <f t="shared" si="141"/>
        <v>0</v>
      </c>
      <c r="AI440" s="116">
        <f t="shared" si="142"/>
        <v>0</v>
      </c>
      <c r="AJ440" s="116" t="str">
        <f t="shared" si="143"/>
        <v>Correct</v>
      </c>
      <c r="AK440" s="99"/>
      <c r="AL440" s="115" t="str">
        <f>IFERROR(VLOOKUP(Table1[[#This Row],[RespondentID]],'All Data'!$A:$CO,87,FALSE),"unknown")</f>
        <v>unknown</v>
      </c>
      <c r="AM440" s="99"/>
      <c r="AN440" s="96" t="str">
        <f>IFERROR(VLOOKUP(Table1[[#This Row],[RespondentID]],'All Data'!$A:$CO,89,FALSE),"unknown")</f>
        <v>unknown</v>
      </c>
      <c r="AO440" s="96" t="str">
        <f>IFERROR(VLOOKUP(Table1[[#This Row],[RespondentID]],'All Data'!$A:$CO,90,FALSE),"unknown")</f>
        <v>unknown</v>
      </c>
      <c r="AP440" s="96" t="str">
        <f>IFERROR(VLOOKUP(Table1[[#This Row],[RespondentID]],'All Data'!$A:$CO,91,FALSE),"unknown")</f>
        <v>unknown</v>
      </c>
      <c r="AQ440" s="96" t="str">
        <f>IFERROR(VLOOKUP(Table1[[#This Row],[RespondentID]],'All Data'!$A:$CO,92,FALSE),"unknown")</f>
        <v>unknown</v>
      </c>
      <c r="AR440" s="96" t="str">
        <f>IFERROR(VLOOKUP(Table1[[#This Row],[RespondentID]],'All Data'!$A:$CO,93,FALSE),"unknown")</f>
        <v>unknown</v>
      </c>
      <c r="AS440" s="96" t="str">
        <f>IFERROR(VLOOKUP(Table1[[#This Row],[RespondentID]],'All Data'!$A:$CW,94,FALSE),"unknown")</f>
        <v>unknown</v>
      </c>
      <c r="AT440" s="96" t="str">
        <f>IFERROR(VLOOKUP(Table1[[#This Row],[RespondentID]],'All Data'!$A:$CW,95,FALSE),"unknown")</f>
        <v>unknown</v>
      </c>
      <c r="AU440" s="96" t="str">
        <f>IFERROR(VLOOKUP(Table1[[#This Row],[RespondentID]],'All Data'!$A:$CW,96,FALSE),"unknown")</f>
        <v>unknown</v>
      </c>
      <c r="AV440" s="96" t="str">
        <f>IFERROR(VLOOKUP(Table1[[#This Row],[RespondentID]],'All Data'!$A:$CW,97,FALSE),"unknown")</f>
        <v>unknown</v>
      </c>
      <c r="AW440" s="96" t="str">
        <f>IFERROR(VLOOKUP(Table1[[#This Row],[RespondentID]],'All Data'!$A:$CW,98,FALSE),"unknown")</f>
        <v>unknown</v>
      </c>
      <c r="AX440" s="96" t="str">
        <f>IFERROR(VLOOKUP(Table1[[#This Row],[RespondentID]],'All Data'!$A:$CW,99,FALSE),"unknown")</f>
        <v>unknown</v>
      </c>
    </row>
    <row r="441" spans="1:50">
      <c r="A441" s="114"/>
      <c r="B441" s="115"/>
      <c r="C441" s="99"/>
      <c r="D441" s="99"/>
      <c r="E441" s="99"/>
      <c r="F441" s="99"/>
      <c r="G441" s="99"/>
      <c r="H441" s="99"/>
      <c r="I441" s="99"/>
      <c r="J441" s="99"/>
      <c r="K441" s="99"/>
      <c r="L441" s="99"/>
      <c r="M441" s="99"/>
      <c r="N441" s="99"/>
      <c r="O441" s="99"/>
      <c r="P441" s="116">
        <f t="shared" si="126"/>
        <v>0</v>
      </c>
      <c r="Q441" s="116" t="e">
        <f t="shared" si="127"/>
        <v>#DIV/0!</v>
      </c>
      <c r="R441" s="116"/>
      <c r="S441" s="116">
        <f t="shared" si="128"/>
        <v>0</v>
      </c>
      <c r="T441" s="116">
        <f t="shared" si="129"/>
        <v>0</v>
      </c>
      <c r="U441" s="116">
        <f t="shared" si="130"/>
        <v>0</v>
      </c>
      <c r="V441" s="116">
        <f t="shared" si="131"/>
        <v>0</v>
      </c>
      <c r="W441" s="116">
        <f t="shared" si="132"/>
        <v>0</v>
      </c>
      <c r="X441" s="116">
        <f t="shared" si="133"/>
        <v>0</v>
      </c>
      <c r="Y441" s="116">
        <f t="shared" si="134"/>
        <v>0</v>
      </c>
      <c r="Z441" s="116">
        <f t="shared" si="135"/>
        <v>0</v>
      </c>
      <c r="AA441" s="116">
        <f t="shared" si="136"/>
        <v>0</v>
      </c>
      <c r="AB441" s="116">
        <f t="shared" si="137"/>
        <v>0</v>
      </c>
      <c r="AC441" s="116">
        <f t="shared" si="138"/>
        <v>0</v>
      </c>
      <c r="AD441" s="116">
        <f t="shared" si="139"/>
        <v>0</v>
      </c>
      <c r="AE441" s="116">
        <f t="shared" si="140"/>
        <v>0</v>
      </c>
      <c r="AF441" s="116"/>
      <c r="AG441" s="116"/>
      <c r="AH441" s="116">
        <f t="shared" si="141"/>
        <v>0</v>
      </c>
      <c r="AI441" s="116">
        <f t="shared" si="142"/>
        <v>0</v>
      </c>
      <c r="AJ441" s="116" t="str">
        <f t="shared" si="143"/>
        <v>Correct</v>
      </c>
      <c r="AK441" s="99"/>
      <c r="AL441" s="115" t="str">
        <f>IFERROR(VLOOKUP(Table1[[#This Row],[RespondentID]],'All Data'!$A:$CO,87,FALSE),"unknown")</f>
        <v>unknown</v>
      </c>
      <c r="AM441" s="99"/>
      <c r="AN441" s="96" t="str">
        <f>IFERROR(VLOOKUP(Table1[[#This Row],[RespondentID]],'All Data'!$A:$CO,89,FALSE),"unknown")</f>
        <v>unknown</v>
      </c>
      <c r="AO441" s="96" t="str">
        <f>IFERROR(VLOOKUP(Table1[[#This Row],[RespondentID]],'All Data'!$A:$CO,90,FALSE),"unknown")</f>
        <v>unknown</v>
      </c>
      <c r="AP441" s="96" t="str">
        <f>IFERROR(VLOOKUP(Table1[[#This Row],[RespondentID]],'All Data'!$A:$CO,91,FALSE),"unknown")</f>
        <v>unknown</v>
      </c>
      <c r="AQ441" s="96" t="str">
        <f>IFERROR(VLOOKUP(Table1[[#This Row],[RespondentID]],'All Data'!$A:$CO,92,FALSE),"unknown")</f>
        <v>unknown</v>
      </c>
      <c r="AR441" s="96" t="str">
        <f>IFERROR(VLOOKUP(Table1[[#This Row],[RespondentID]],'All Data'!$A:$CO,93,FALSE),"unknown")</f>
        <v>unknown</v>
      </c>
      <c r="AS441" s="96" t="str">
        <f>IFERROR(VLOOKUP(Table1[[#This Row],[RespondentID]],'All Data'!$A:$CW,94,FALSE),"unknown")</f>
        <v>unknown</v>
      </c>
      <c r="AT441" s="96" t="str">
        <f>IFERROR(VLOOKUP(Table1[[#This Row],[RespondentID]],'All Data'!$A:$CW,95,FALSE),"unknown")</f>
        <v>unknown</v>
      </c>
      <c r="AU441" s="96" t="str">
        <f>IFERROR(VLOOKUP(Table1[[#This Row],[RespondentID]],'All Data'!$A:$CW,96,FALSE),"unknown")</f>
        <v>unknown</v>
      </c>
      <c r="AV441" s="96" t="str">
        <f>IFERROR(VLOOKUP(Table1[[#This Row],[RespondentID]],'All Data'!$A:$CW,97,FALSE),"unknown")</f>
        <v>unknown</v>
      </c>
      <c r="AW441" s="96" t="str">
        <f>IFERROR(VLOOKUP(Table1[[#This Row],[RespondentID]],'All Data'!$A:$CW,98,FALSE),"unknown")</f>
        <v>unknown</v>
      </c>
      <c r="AX441" s="96" t="str">
        <f>IFERROR(VLOOKUP(Table1[[#This Row],[RespondentID]],'All Data'!$A:$CW,99,FALSE),"unknown")</f>
        <v>unknown</v>
      </c>
    </row>
    <row r="442" spans="1:50">
      <c r="A442" s="114"/>
      <c r="B442" s="115"/>
      <c r="C442" s="99"/>
      <c r="D442" s="99"/>
      <c r="E442" s="99"/>
      <c r="F442" s="99"/>
      <c r="G442" s="99"/>
      <c r="H442" s="99"/>
      <c r="I442" s="99"/>
      <c r="J442" s="99"/>
      <c r="K442" s="99"/>
      <c r="L442" s="99"/>
      <c r="M442" s="99"/>
      <c r="N442" s="99"/>
      <c r="O442" s="99"/>
      <c r="P442" s="116">
        <f t="shared" si="126"/>
        <v>0</v>
      </c>
      <c r="Q442" s="116" t="e">
        <f t="shared" si="127"/>
        <v>#DIV/0!</v>
      </c>
      <c r="R442" s="116"/>
      <c r="S442" s="116">
        <f t="shared" si="128"/>
        <v>0</v>
      </c>
      <c r="T442" s="116">
        <f t="shared" si="129"/>
        <v>0</v>
      </c>
      <c r="U442" s="116">
        <f t="shared" si="130"/>
        <v>0</v>
      </c>
      <c r="V442" s="116">
        <f t="shared" si="131"/>
        <v>0</v>
      </c>
      <c r="W442" s="116">
        <f t="shared" si="132"/>
        <v>0</v>
      </c>
      <c r="X442" s="116">
        <f t="shared" si="133"/>
        <v>0</v>
      </c>
      <c r="Y442" s="116">
        <f t="shared" si="134"/>
        <v>0</v>
      </c>
      <c r="Z442" s="116">
        <f t="shared" si="135"/>
        <v>0</v>
      </c>
      <c r="AA442" s="116">
        <f t="shared" si="136"/>
        <v>0</v>
      </c>
      <c r="AB442" s="116">
        <f t="shared" si="137"/>
        <v>0</v>
      </c>
      <c r="AC442" s="116">
        <f t="shared" si="138"/>
        <v>0</v>
      </c>
      <c r="AD442" s="116">
        <f t="shared" si="139"/>
        <v>0</v>
      </c>
      <c r="AE442" s="116">
        <f t="shared" si="140"/>
        <v>0</v>
      </c>
      <c r="AF442" s="116"/>
      <c r="AG442" s="116"/>
      <c r="AH442" s="116">
        <f t="shared" si="141"/>
        <v>0</v>
      </c>
      <c r="AI442" s="116">
        <f t="shared" si="142"/>
        <v>0</v>
      </c>
      <c r="AJ442" s="116" t="str">
        <f t="shared" si="143"/>
        <v>Correct</v>
      </c>
      <c r="AK442" s="99"/>
      <c r="AL442" s="115" t="str">
        <f>IFERROR(VLOOKUP(Table1[[#This Row],[RespondentID]],'All Data'!$A:$CO,87,FALSE),"unknown")</f>
        <v>unknown</v>
      </c>
      <c r="AM442" s="99"/>
      <c r="AN442" s="96" t="str">
        <f>IFERROR(VLOOKUP(Table1[[#This Row],[RespondentID]],'All Data'!$A:$CO,89,FALSE),"unknown")</f>
        <v>unknown</v>
      </c>
      <c r="AO442" s="96" t="str">
        <f>IFERROR(VLOOKUP(Table1[[#This Row],[RespondentID]],'All Data'!$A:$CO,90,FALSE),"unknown")</f>
        <v>unknown</v>
      </c>
      <c r="AP442" s="96" t="str">
        <f>IFERROR(VLOOKUP(Table1[[#This Row],[RespondentID]],'All Data'!$A:$CO,91,FALSE),"unknown")</f>
        <v>unknown</v>
      </c>
      <c r="AQ442" s="96" t="str">
        <f>IFERROR(VLOOKUP(Table1[[#This Row],[RespondentID]],'All Data'!$A:$CO,92,FALSE),"unknown")</f>
        <v>unknown</v>
      </c>
      <c r="AR442" s="96" t="str">
        <f>IFERROR(VLOOKUP(Table1[[#This Row],[RespondentID]],'All Data'!$A:$CO,93,FALSE),"unknown")</f>
        <v>unknown</v>
      </c>
      <c r="AS442" s="96" t="str">
        <f>IFERROR(VLOOKUP(Table1[[#This Row],[RespondentID]],'All Data'!$A:$CW,94,FALSE),"unknown")</f>
        <v>unknown</v>
      </c>
      <c r="AT442" s="96" t="str">
        <f>IFERROR(VLOOKUP(Table1[[#This Row],[RespondentID]],'All Data'!$A:$CW,95,FALSE),"unknown")</f>
        <v>unknown</v>
      </c>
      <c r="AU442" s="96" t="str">
        <f>IFERROR(VLOOKUP(Table1[[#This Row],[RespondentID]],'All Data'!$A:$CW,96,FALSE),"unknown")</f>
        <v>unknown</v>
      </c>
      <c r="AV442" s="96" t="str">
        <f>IFERROR(VLOOKUP(Table1[[#This Row],[RespondentID]],'All Data'!$A:$CW,97,FALSE),"unknown")</f>
        <v>unknown</v>
      </c>
      <c r="AW442" s="96" t="str">
        <f>IFERROR(VLOOKUP(Table1[[#This Row],[RespondentID]],'All Data'!$A:$CW,98,FALSE),"unknown")</f>
        <v>unknown</v>
      </c>
      <c r="AX442" s="96" t="str">
        <f>IFERROR(VLOOKUP(Table1[[#This Row],[RespondentID]],'All Data'!$A:$CW,99,FALSE),"unknown")</f>
        <v>unknown</v>
      </c>
    </row>
    <row r="443" spans="1:50">
      <c r="A443" s="114"/>
      <c r="B443" s="115"/>
      <c r="C443" s="99"/>
      <c r="D443" s="99"/>
      <c r="E443" s="99"/>
      <c r="F443" s="99"/>
      <c r="G443" s="99"/>
      <c r="H443" s="99"/>
      <c r="I443" s="99"/>
      <c r="J443" s="99"/>
      <c r="K443" s="99"/>
      <c r="L443" s="99"/>
      <c r="M443" s="99"/>
      <c r="N443" s="99"/>
      <c r="O443" s="99"/>
      <c r="P443" s="116">
        <f t="shared" si="126"/>
        <v>0</v>
      </c>
      <c r="Q443" s="116" t="e">
        <f t="shared" si="127"/>
        <v>#DIV/0!</v>
      </c>
      <c r="R443" s="116"/>
      <c r="S443" s="116">
        <f t="shared" si="128"/>
        <v>0</v>
      </c>
      <c r="T443" s="116">
        <f t="shared" si="129"/>
        <v>0</v>
      </c>
      <c r="U443" s="116">
        <f t="shared" si="130"/>
        <v>0</v>
      </c>
      <c r="V443" s="116">
        <f t="shared" si="131"/>
        <v>0</v>
      </c>
      <c r="W443" s="116">
        <f t="shared" si="132"/>
        <v>0</v>
      </c>
      <c r="X443" s="116">
        <f t="shared" si="133"/>
        <v>0</v>
      </c>
      <c r="Y443" s="116">
        <f t="shared" si="134"/>
        <v>0</v>
      </c>
      <c r="Z443" s="116">
        <f t="shared" si="135"/>
        <v>0</v>
      </c>
      <c r="AA443" s="116">
        <f t="shared" si="136"/>
        <v>0</v>
      </c>
      <c r="AB443" s="116">
        <f t="shared" si="137"/>
        <v>0</v>
      </c>
      <c r="AC443" s="116">
        <f t="shared" si="138"/>
        <v>0</v>
      </c>
      <c r="AD443" s="116">
        <f t="shared" si="139"/>
        <v>0</v>
      </c>
      <c r="AE443" s="116">
        <f t="shared" si="140"/>
        <v>0</v>
      </c>
      <c r="AF443" s="116"/>
      <c r="AG443" s="116"/>
      <c r="AH443" s="116">
        <f t="shared" si="141"/>
        <v>0</v>
      </c>
      <c r="AI443" s="116">
        <f t="shared" si="142"/>
        <v>0</v>
      </c>
      <c r="AJ443" s="116" t="str">
        <f t="shared" si="143"/>
        <v>Correct</v>
      </c>
      <c r="AK443" s="99"/>
      <c r="AL443" s="115" t="str">
        <f>IFERROR(VLOOKUP(Table1[[#This Row],[RespondentID]],'All Data'!$A:$CO,87,FALSE),"unknown")</f>
        <v>unknown</v>
      </c>
      <c r="AM443" s="99"/>
      <c r="AN443" s="96" t="str">
        <f>IFERROR(VLOOKUP(Table1[[#This Row],[RespondentID]],'All Data'!$A:$CO,89,FALSE),"unknown")</f>
        <v>unknown</v>
      </c>
      <c r="AO443" s="96" t="str">
        <f>IFERROR(VLOOKUP(Table1[[#This Row],[RespondentID]],'All Data'!$A:$CO,90,FALSE),"unknown")</f>
        <v>unknown</v>
      </c>
      <c r="AP443" s="96" t="str">
        <f>IFERROR(VLOOKUP(Table1[[#This Row],[RespondentID]],'All Data'!$A:$CO,91,FALSE),"unknown")</f>
        <v>unknown</v>
      </c>
      <c r="AQ443" s="96" t="str">
        <f>IFERROR(VLOOKUP(Table1[[#This Row],[RespondentID]],'All Data'!$A:$CO,92,FALSE),"unknown")</f>
        <v>unknown</v>
      </c>
      <c r="AR443" s="96" t="str">
        <f>IFERROR(VLOOKUP(Table1[[#This Row],[RespondentID]],'All Data'!$A:$CO,93,FALSE),"unknown")</f>
        <v>unknown</v>
      </c>
      <c r="AS443" s="96" t="str">
        <f>IFERROR(VLOOKUP(Table1[[#This Row],[RespondentID]],'All Data'!$A:$CW,94,FALSE),"unknown")</f>
        <v>unknown</v>
      </c>
      <c r="AT443" s="96" t="str">
        <f>IFERROR(VLOOKUP(Table1[[#This Row],[RespondentID]],'All Data'!$A:$CW,95,FALSE),"unknown")</f>
        <v>unknown</v>
      </c>
      <c r="AU443" s="96" t="str">
        <f>IFERROR(VLOOKUP(Table1[[#This Row],[RespondentID]],'All Data'!$A:$CW,96,FALSE),"unknown")</f>
        <v>unknown</v>
      </c>
      <c r="AV443" s="96" t="str">
        <f>IFERROR(VLOOKUP(Table1[[#This Row],[RespondentID]],'All Data'!$A:$CW,97,FALSE),"unknown")</f>
        <v>unknown</v>
      </c>
      <c r="AW443" s="96" t="str">
        <f>IFERROR(VLOOKUP(Table1[[#This Row],[RespondentID]],'All Data'!$A:$CW,98,FALSE),"unknown")</f>
        <v>unknown</v>
      </c>
      <c r="AX443" s="96" t="str">
        <f>IFERROR(VLOOKUP(Table1[[#This Row],[RespondentID]],'All Data'!$A:$CW,99,FALSE),"unknown")</f>
        <v>unknown</v>
      </c>
    </row>
    <row r="444" spans="1:50">
      <c r="A444" s="114"/>
      <c r="B444" s="115"/>
      <c r="C444" s="99"/>
      <c r="D444" s="99"/>
      <c r="E444" s="99"/>
      <c r="F444" s="99"/>
      <c r="G444" s="99"/>
      <c r="H444" s="99"/>
      <c r="I444" s="99"/>
      <c r="J444" s="99"/>
      <c r="K444" s="99"/>
      <c r="L444" s="99"/>
      <c r="M444" s="99"/>
      <c r="N444" s="99"/>
      <c r="O444" s="99"/>
      <c r="P444" s="116">
        <f t="shared" si="126"/>
        <v>0</v>
      </c>
      <c r="Q444" s="116" t="e">
        <f t="shared" si="127"/>
        <v>#DIV/0!</v>
      </c>
      <c r="R444" s="116"/>
      <c r="S444" s="116">
        <f t="shared" si="128"/>
        <v>0</v>
      </c>
      <c r="T444" s="116">
        <f t="shared" si="129"/>
        <v>0</v>
      </c>
      <c r="U444" s="116">
        <f t="shared" si="130"/>
        <v>0</v>
      </c>
      <c r="V444" s="116">
        <f t="shared" si="131"/>
        <v>0</v>
      </c>
      <c r="W444" s="116">
        <f t="shared" si="132"/>
        <v>0</v>
      </c>
      <c r="X444" s="116">
        <f t="shared" si="133"/>
        <v>0</v>
      </c>
      <c r="Y444" s="116">
        <f t="shared" si="134"/>
        <v>0</v>
      </c>
      <c r="Z444" s="116">
        <f t="shared" si="135"/>
        <v>0</v>
      </c>
      <c r="AA444" s="116">
        <f t="shared" si="136"/>
        <v>0</v>
      </c>
      <c r="AB444" s="116">
        <f t="shared" si="137"/>
        <v>0</v>
      </c>
      <c r="AC444" s="116">
        <f t="shared" si="138"/>
        <v>0</v>
      </c>
      <c r="AD444" s="116">
        <f t="shared" si="139"/>
        <v>0</v>
      </c>
      <c r="AE444" s="116">
        <f t="shared" si="140"/>
        <v>0</v>
      </c>
      <c r="AF444" s="116"/>
      <c r="AG444" s="116"/>
      <c r="AH444" s="116">
        <f t="shared" si="141"/>
        <v>0</v>
      </c>
      <c r="AI444" s="116">
        <f t="shared" si="142"/>
        <v>0</v>
      </c>
      <c r="AJ444" s="116" t="str">
        <f t="shared" si="143"/>
        <v>Correct</v>
      </c>
      <c r="AK444" s="99"/>
      <c r="AL444" s="115" t="str">
        <f>IFERROR(VLOOKUP(Table1[[#This Row],[RespondentID]],'All Data'!$A:$CO,87,FALSE),"unknown")</f>
        <v>unknown</v>
      </c>
      <c r="AM444" s="99"/>
      <c r="AN444" s="96" t="str">
        <f>IFERROR(VLOOKUP(Table1[[#This Row],[RespondentID]],'All Data'!$A:$CO,89,FALSE),"unknown")</f>
        <v>unknown</v>
      </c>
      <c r="AO444" s="96" t="str">
        <f>IFERROR(VLOOKUP(Table1[[#This Row],[RespondentID]],'All Data'!$A:$CO,90,FALSE),"unknown")</f>
        <v>unknown</v>
      </c>
      <c r="AP444" s="96" t="str">
        <f>IFERROR(VLOOKUP(Table1[[#This Row],[RespondentID]],'All Data'!$A:$CO,91,FALSE),"unknown")</f>
        <v>unknown</v>
      </c>
      <c r="AQ444" s="96" t="str">
        <f>IFERROR(VLOOKUP(Table1[[#This Row],[RespondentID]],'All Data'!$A:$CO,92,FALSE),"unknown")</f>
        <v>unknown</v>
      </c>
      <c r="AR444" s="96" t="str">
        <f>IFERROR(VLOOKUP(Table1[[#This Row],[RespondentID]],'All Data'!$A:$CO,93,FALSE),"unknown")</f>
        <v>unknown</v>
      </c>
      <c r="AS444" s="96" t="str">
        <f>IFERROR(VLOOKUP(Table1[[#This Row],[RespondentID]],'All Data'!$A:$CW,94,FALSE),"unknown")</f>
        <v>unknown</v>
      </c>
      <c r="AT444" s="96" t="str">
        <f>IFERROR(VLOOKUP(Table1[[#This Row],[RespondentID]],'All Data'!$A:$CW,95,FALSE),"unknown")</f>
        <v>unknown</v>
      </c>
      <c r="AU444" s="96" t="str">
        <f>IFERROR(VLOOKUP(Table1[[#This Row],[RespondentID]],'All Data'!$A:$CW,96,FALSE),"unknown")</f>
        <v>unknown</v>
      </c>
      <c r="AV444" s="96" t="str">
        <f>IFERROR(VLOOKUP(Table1[[#This Row],[RespondentID]],'All Data'!$A:$CW,97,FALSE),"unknown")</f>
        <v>unknown</v>
      </c>
      <c r="AW444" s="96" t="str">
        <f>IFERROR(VLOOKUP(Table1[[#This Row],[RespondentID]],'All Data'!$A:$CW,98,FALSE),"unknown")</f>
        <v>unknown</v>
      </c>
      <c r="AX444" s="96" t="str">
        <f>IFERROR(VLOOKUP(Table1[[#This Row],[RespondentID]],'All Data'!$A:$CW,99,FALSE),"unknown")</f>
        <v>unknown</v>
      </c>
    </row>
    <row r="445" spans="1:50">
      <c r="A445" s="114"/>
      <c r="B445" s="115"/>
      <c r="C445" s="99"/>
      <c r="D445" s="99"/>
      <c r="E445" s="99"/>
      <c r="F445" s="99"/>
      <c r="G445" s="99"/>
      <c r="H445" s="99"/>
      <c r="I445" s="99"/>
      <c r="J445" s="99"/>
      <c r="K445" s="99"/>
      <c r="L445" s="99"/>
      <c r="M445" s="99"/>
      <c r="N445" s="99"/>
      <c r="O445" s="99"/>
      <c r="P445" s="116">
        <f t="shared" si="126"/>
        <v>0</v>
      </c>
      <c r="Q445" s="116" t="e">
        <f t="shared" si="127"/>
        <v>#DIV/0!</v>
      </c>
      <c r="R445" s="116"/>
      <c r="S445" s="116">
        <f t="shared" si="128"/>
        <v>0</v>
      </c>
      <c r="T445" s="116">
        <f t="shared" si="129"/>
        <v>0</v>
      </c>
      <c r="U445" s="116">
        <f t="shared" si="130"/>
        <v>0</v>
      </c>
      <c r="V445" s="116">
        <f t="shared" si="131"/>
        <v>0</v>
      </c>
      <c r="W445" s="116">
        <f t="shared" si="132"/>
        <v>0</v>
      </c>
      <c r="X445" s="116">
        <f t="shared" si="133"/>
        <v>0</v>
      </c>
      <c r="Y445" s="116">
        <f t="shared" si="134"/>
        <v>0</v>
      </c>
      <c r="Z445" s="116">
        <f t="shared" si="135"/>
        <v>0</v>
      </c>
      <c r="AA445" s="116">
        <f t="shared" si="136"/>
        <v>0</v>
      </c>
      <c r="AB445" s="116">
        <f t="shared" si="137"/>
        <v>0</v>
      </c>
      <c r="AC445" s="116">
        <f t="shared" si="138"/>
        <v>0</v>
      </c>
      <c r="AD445" s="116">
        <f t="shared" si="139"/>
        <v>0</v>
      </c>
      <c r="AE445" s="116">
        <f t="shared" si="140"/>
        <v>0</v>
      </c>
      <c r="AF445" s="116"/>
      <c r="AG445" s="116"/>
      <c r="AH445" s="116">
        <f t="shared" si="141"/>
        <v>0</v>
      </c>
      <c r="AI445" s="116">
        <f t="shared" si="142"/>
        <v>0</v>
      </c>
      <c r="AJ445" s="116" t="str">
        <f t="shared" si="143"/>
        <v>Correct</v>
      </c>
      <c r="AK445" s="99"/>
      <c r="AL445" s="115" t="str">
        <f>IFERROR(VLOOKUP(Table1[[#This Row],[RespondentID]],'All Data'!$A:$CO,87,FALSE),"unknown")</f>
        <v>unknown</v>
      </c>
      <c r="AM445" s="99"/>
      <c r="AN445" s="96" t="str">
        <f>IFERROR(VLOOKUP(Table1[[#This Row],[RespondentID]],'All Data'!$A:$CO,89,FALSE),"unknown")</f>
        <v>unknown</v>
      </c>
      <c r="AO445" s="96" t="str">
        <f>IFERROR(VLOOKUP(Table1[[#This Row],[RespondentID]],'All Data'!$A:$CO,90,FALSE),"unknown")</f>
        <v>unknown</v>
      </c>
      <c r="AP445" s="96" t="str">
        <f>IFERROR(VLOOKUP(Table1[[#This Row],[RespondentID]],'All Data'!$A:$CO,91,FALSE),"unknown")</f>
        <v>unknown</v>
      </c>
      <c r="AQ445" s="96" t="str">
        <f>IFERROR(VLOOKUP(Table1[[#This Row],[RespondentID]],'All Data'!$A:$CO,92,FALSE),"unknown")</f>
        <v>unknown</v>
      </c>
      <c r="AR445" s="96" t="str">
        <f>IFERROR(VLOOKUP(Table1[[#This Row],[RespondentID]],'All Data'!$A:$CO,93,FALSE),"unknown")</f>
        <v>unknown</v>
      </c>
      <c r="AS445" s="96" t="str">
        <f>IFERROR(VLOOKUP(Table1[[#This Row],[RespondentID]],'All Data'!$A:$CW,94,FALSE),"unknown")</f>
        <v>unknown</v>
      </c>
      <c r="AT445" s="96" t="str">
        <f>IFERROR(VLOOKUP(Table1[[#This Row],[RespondentID]],'All Data'!$A:$CW,95,FALSE),"unknown")</f>
        <v>unknown</v>
      </c>
      <c r="AU445" s="96" t="str">
        <f>IFERROR(VLOOKUP(Table1[[#This Row],[RespondentID]],'All Data'!$A:$CW,96,FALSE),"unknown")</f>
        <v>unknown</v>
      </c>
      <c r="AV445" s="96" t="str">
        <f>IFERROR(VLOOKUP(Table1[[#This Row],[RespondentID]],'All Data'!$A:$CW,97,FALSE),"unknown")</f>
        <v>unknown</v>
      </c>
      <c r="AW445" s="96" t="str">
        <f>IFERROR(VLOOKUP(Table1[[#This Row],[RespondentID]],'All Data'!$A:$CW,98,FALSE),"unknown")</f>
        <v>unknown</v>
      </c>
      <c r="AX445" s="96" t="str">
        <f>IFERROR(VLOOKUP(Table1[[#This Row],[RespondentID]],'All Data'!$A:$CW,99,FALSE),"unknown")</f>
        <v>unknown</v>
      </c>
    </row>
    <row r="446" spans="1:50">
      <c r="A446" s="114"/>
      <c r="B446" s="115"/>
      <c r="C446" s="99"/>
      <c r="D446" s="99"/>
      <c r="E446" s="99"/>
      <c r="F446" s="99"/>
      <c r="G446" s="99"/>
      <c r="H446" s="99"/>
      <c r="I446" s="99"/>
      <c r="J446" s="99"/>
      <c r="K446" s="99"/>
      <c r="L446" s="99"/>
      <c r="M446" s="99"/>
      <c r="N446" s="99"/>
      <c r="O446" s="99"/>
      <c r="P446" s="116">
        <f t="shared" si="126"/>
        <v>0</v>
      </c>
      <c r="Q446" s="116" t="e">
        <f t="shared" si="127"/>
        <v>#DIV/0!</v>
      </c>
      <c r="R446" s="116"/>
      <c r="S446" s="116">
        <f t="shared" si="128"/>
        <v>0</v>
      </c>
      <c r="T446" s="116">
        <f t="shared" si="129"/>
        <v>0</v>
      </c>
      <c r="U446" s="116">
        <f t="shared" si="130"/>
        <v>0</v>
      </c>
      <c r="V446" s="116">
        <f t="shared" si="131"/>
        <v>0</v>
      </c>
      <c r="W446" s="116">
        <f t="shared" si="132"/>
        <v>0</v>
      </c>
      <c r="X446" s="116">
        <f t="shared" si="133"/>
        <v>0</v>
      </c>
      <c r="Y446" s="116">
        <f t="shared" si="134"/>
        <v>0</v>
      </c>
      <c r="Z446" s="116">
        <f t="shared" si="135"/>
        <v>0</v>
      </c>
      <c r="AA446" s="116">
        <f t="shared" si="136"/>
        <v>0</v>
      </c>
      <c r="AB446" s="116">
        <f t="shared" si="137"/>
        <v>0</v>
      </c>
      <c r="AC446" s="116">
        <f t="shared" si="138"/>
        <v>0</v>
      </c>
      <c r="AD446" s="116">
        <f t="shared" si="139"/>
        <v>0</v>
      </c>
      <c r="AE446" s="116">
        <f t="shared" si="140"/>
        <v>0</v>
      </c>
      <c r="AF446" s="116"/>
      <c r="AG446" s="116"/>
      <c r="AH446" s="116">
        <f t="shared" si="141"/>
        <v>0</v>
      </c>
      <c r="AI446" s="116">
        <f t="shared" si="142"/>
        <v>0</v>
      </c>
      <c r="AJ446" s="116" t="str">
        <f t="shared" si="143"/>
        <v>Correct</v>
      </c>
      <c r="AK446" s="99"/>
      <c r="AL446" s="115" t="str">
        <f>IFERROR(VLOOKUP(Table1[[#This Row],[RespondentID]],'All Data'!$A:$CO,87,FALSE),"unknown")</f>
        <v>unknown</v>
      </c>
      <c r="AM446" s="99"/>
      <c r="AN446" s="96" t="str">
        <f>IFERROR(VLOOKUP(Table1[[#This Row],[RespondentID]],'All Data'!$A:$CO,89,FALSE),"unknown")</f>
        <v>unknown</v>
      </c>
      <c r="AO446" s="96" t="str">
        <f>IFERROR(VLOOKUP(Table1[[#This Row],[RespondentID]],'All Data'!$A:$CO,90,FALSE),"unknown")</f>
        <v>unknown</v>
      </c>
      <c r="AP446" s="96" t="str">
        <f>IFERROR(VLOOKUP(Table1[[#This Row],[RespondentID]],'All Data'!$A:$CO,91,FALSE),"unknown")</f>
        <v>unknown</v>
      </c>
      <c r="AQ446" s="96" t="str">
        <f>IFERROR(VLOOKUP(Table1[[#This Row],[RespondentID]],'All Data'!$A:$CO,92,FALSE),"unknown")</f>
        <v>unknown</v>
      </c>
      <c r="AR446" s="96" t="str">
        <f>IFERROR(VLOOKUP(Table1[[#This Row],[RespondentID]],'All Data'!$A:$CO,93,FALSE),"unknown")</f>
        <v>unknown</v>
      </c>
      <c r="AS446" s="96" t="str">
        <f>IFERROR(VLOOKUP(Table1[[#This Row],[RespondentID]],'All Data'!$A:$CW,94,FALSE),"unknown")</f>
        <v>unknown</v>
      </c>
      <c r="AT446" s="96" t="str">
        <f>IFERROR(VLOOKUP(Table1[[#This Row],[RespondentID]],'All Data'!$A:$CW,95,FALSE),"unknown")</f>
        <v>unknown</v>
      </c>
      <c r="AU446" s="96" t="str">
        <f>IFERROR(VLOOKUP(Table1[[#This Row],[RespondentID]],'All Data'!$A:$CW,96,FALSE),"unknown")</f>
        <v>unknown</v>
      </c>
      <c r="AV446" s="96" t="str">
        <f>IFERROR(VLOOKUP(Table1[[#This Row],[RespondentID]],'All Data'!$A:$CW,97,FALSE),"unknown")</f>
        <v>unknown</v>
      </c>
      <c r="AW446" s="96" t="str">
        <f>IFERROR(VLOOKUP(Table1[[#This Row],[RespondentID]],'All Data'!$A:$CW,98,FALSE),"unknown")</f>
        <v>unknown</v>
      </c>
      <c r="AX446" s="96" t="str">
        <f>IFERROR(VLOOKUP(Table1[[#This Row],[RespondentID]],'All Data'!$A:$CW,99,FALSE),"unknown")</f>
        <v>unknown</v>
      </c>
    </row>
    <row r="447" spans="1:50">
      <c r="A447" s="114"/>
      <c r="B447" s="115"/>
      <c r="C447" s="99"/>
      <c r="D447" s="99"/>
      <c r="E447" s="99"/>
      <c r="F447" s="99"/>
      <c r="G447" s="99"/>
      <c r="H447" s="99"/>
      <c r="I447" s="99"/>
      <c r="J447" s="99"/>
      <c r="K447" s="99"/>
      <c r="L447" s="99"/>
      <c r="M447" s="99"/>
      <c r="N447" s="99"/>
      <c r="O447" s="99"/>
      <c r="P447" s="116">
        <f t="shared" si="126"/>
        <v>0</v>
      </c>
      <c r="Q447" s="116" t="e">
        <f t="shared" si="127"/>
        <v>#DIV/0!</v>
      </c>
      <c r="R447" s="116"/>
      <c r="S447" s="116">
        <f t="shared" si="128"/>
        <v>0</v>
      </c>
      <c r="T447" s="116">
        <f t="shared" si="129"/>
        <v>0</v>
      </c>
      <c r="U447" s="116">
        <f t="shared" si="130"/>
        <v>0</v>
      </c>
      <c r="V447" s="116">
        <f t="shared" si="131"/>
        <v>0</v>
      </c>
      <c r="W447" s="116">
        <f t="shared" si="132"/>
        <v>0</v>
      </c>
      <c r="X447" s="116">
        <f t="shared" si="133"/>
        <v>0</v>
      </c>
      <c r="Y447" s="116">
        <f t="shared" si="134"/>
        <v>0</v>
      </c>
      <c r="Z447" s="116">
        <f t="shared" si="135"/>
        <v>0</v>
      </c>
      <c r="AA447" s="116">
        <f t="shared" si="136"/>
        <v>0</v>
      </c>
      <c r="AB447" s="116">
        <f t="shared" si="137"/>
        <v>0</v>
      </c>
      <c r="AC447" s="116">
        <f t="shared" si="138"/>
        <v>0</v>
      </c>
      <c r="AD447" s="116">
        <f t="shared" si="139"/>
        <v>0</v>
      </c>
      <c r="AE447" s="116">
        <f t="shared" si="140"/>
        <v>0</v>
      </c>
      <c r="AF447" s="116"/>
      <c r="AG447" s="116"/>
      <c r="AH447" s="116">
        <f t="shared" si="141"/>
        <v>0</v>
      </c>
      <c r="AI447" s="116">
        <f t="shared" si="142"/>
        <v>0</v>
      </c>
      <c r="AJ447" s="116" t="str">
        <f t="shared" si="143"/>
        <v>Correct</v>
      </c>
      <c r="AK447" s="99"/>
      <c r="AL447" s="115" t="str">
        <f>IFERROR(VLOOKUP(Table1[[#This Row],[RespondentID]],'All Data'!$A:$CO,87,FALSE),"unknown")</f>
        <v>unknown</v>
      </c>
      <c r="AM447" s="99"/>
      <c r="AN447" s="96" t="str">
        <f>IFERROR(VLOOKUP(Table1[[#This Row],[RespondentID]],'All Data'!$A:$CO,89,FALSE),"unknown")</f>
        <v>unknown</v>
      </c>
      <c r="AO447" s="96" t="str">
        <f>IFERROR(VLOOKUP(Table1[[#This Row],[RespondentID]],'All Data'!$A:$CO,90,FALSE),"unknown")</f>
        <v>unknown</v>
      </c>
      <c r="AP447" s="96" t="str">
        <f>IFERROR(VLOOKUP(Table1[[#This Row],[RespondentID]],'All Data'!$A:$CO,91,FALSE),"unknown")</f>
        <v>unknown</v>
      </c>
      <c r="AQ447" s="96" t="str">
        <f>IFERROR(VLOOKUP(Table1[[#This Row],[RespondentID]],'All Data'!$A:$CO,92,FALSE),"unknown")</f>
        <v>unknown</v>
      </c>
      <c r="AR447" s="96" t="str">
        <f>IFERROR(VLOOKUP(Table1[[#This Row],[RespondentID]],'All Data'!$A:$CO,93,FALSE),"unknown")</f>
        <v>unknown</v>
      </c>
      <c r="AS447" s="96" t="str">
        <f>IFERROR(VLOOKUP(Table1[[#This Row],[RespondentID]],'All Data'!$A:$CW,94,FALSE),"unknown")</f>
        <v>unknown</v>
      </c>
      <c r="AT447" s="96" t="str">
        <f>IFERROR(VLOOKUP(Table1[[#This Row],[RespondentID]],'All Data'!$A:$CW,95,FALSE),"unknown")</f>
        <v>unknown</v>
      </c>
      <c r="AU447" s="96" t="str">
        <f>IFERROR(VLOOKUP(Table1[[#This Row],[RespondentID]],'All Data'!$A:$CW,96,FALSE),"unknown")</f>
        <v>unknown</v>
      </c>
      <c r="AV447" s="96" t="str">
        <f>IFERROR(VLOOKUP(Table1[[#This Row],[RespondentID]],'All Data'!$A:$CW,97,FALSE),"unknown")</f>
        <v>unknown</v>
      </c>
      <c r="AW447" s="96" t="str">
        <f>IFERROR(VLOOKUP(Table1[[#This Row],[RespondentID]],'All Data'!$A:$CW,98,FALSE),"unknown")</f>
        <v>unknown</v>
      </c>
      <c r="AX447" s="96" t="str">
        <f>IFERROR(VLOOKUP(Table1[[#This Row],[RespondentID]],'All Data'!$A:$CW,99,FALSE),"unknown")</f>
        <v>unknown</v>
      </c>
    </row>
    <row r="448" spans="1:50">
      <c r="A448" s="114"/>
      <c r="B448" s="115"/>
      <c r="C448" s="99"/>
      <c r="D448" s="99"/>
      <c r="E448" s="99"/>
      <c r="F448" s="99"/>
      <c r="G448" s="99"/>
      <c r="H448" s="99"/>
      <c r="I448" s="99"/>
      <c r="J448" s="99"/>
      <c r="K448" s="99"/>
      <c r="L448" s="99"/>
      <c r="M448" s="99"/>
      <c r="N448" s="99"/>
      <c r="O448" s="99"/>
      <c r="P448" s="116">
        <f t="shared" si="126"/>
        <v>0</v>
      </c>
      <c r="Q448" s="116" t="e">
        <f t="shared" si="127"/>
        <v>#DIV/0!</v>
      </c>
      <c r="R448" s="116"/>
      <c r="S448" s="116">
        <f t="shared" si="128"/>
        <v>0</v>
      </c>
      <c r="T448" s="116">
        <f t="shared" si="129"/>
        <v>0</v>
      </c>
      <c r="U448" s="116">
        <f t="shared" si="130"/>
        <v>0</v>
      </c>
      <c r="V448" s="116">
        <f t="shared" si="131"/>
        <v>0</v>
      </c>
      <c r="W448" s="116">
        <f t="shared" si="132"/>
        <v>0</v>
      </c>
      <c r="X448" s="116">
        <f t="shared" si="133"/>
        <v>0</v>
      </c>
      <c r="Y448" s="116">
        <f t="shared" si="134"/>
        <v>0</v>
      </c>
      <c r="Z448" s="116">
        <f t="shared" si="135"/>
        <v>0</v>
      </c>
      <c r="AA448" s="116">
        <f t="shared" si="136"/>
        <v>0</v>
      </c>
      <c r="AB448" s="116">
        <f t="shared" si="137"/>
        <v>0</v>
      </c>
      <c r="AC448" s="116">
        <f t="shared" si="138"/>
        <v>0</v>
      </c>
      <c r="AD448" s="116">
        <f t="shared" si="139"/>
        <v>0</v>
      </c>
      <c r="AE448" s="116">
        <f t="shared" si="140"/>
        <v>0</v>
      </c>
      <c r="AF448" s="116"/>
      <c r="AG448" s="116"/>
      <c r="AH448" s="116">
        <f t="shared" si="141"/>
        <v>0</v>
      </c>
      <c r="AI448" s="116">
        <f t="shared" si="142"/>
        <v>0</v>
      </c>
      <c r="AJ448" s="116" t="str">
        <f t="shared" si="143"/>
        <v>Correct</v>
      </c>
      <c r="AK448" s="99"/>
      <c r="AL448" s="115" t="str">
        <f>IFERROR(VLOOKUP(Table1[[#This Row],[RespondentID]],'All Data'!$A:$CO,87,FALSE),"unknown")</f>
        <v>unknown</v>
      </c>
      <c r="AM448" s="99"/>
      <c r="AN448" s="96" t="str">
        <f>IFERROR(VLOOKUP(Table1[[#This Row],[RespondentID]],'All Data'!$A:$CO,89,FALSE),"unknown")</f>
        <v>unknown</v>
      </c>
      <c r="AO448" s="96" t="str">
        <f>IFERROR(VLOOKUP(Table1[[#This Row],[RespondentID]],'All Data'!$A:$CO,90,FALSE),"unknown")</f>
        <v>unknown</v>
      </c>
      <c r="AP448" s="96" t="str">
        <f>IFERROR(VLOOKUP(Table1[[#This Row],[RespondentID]],'All Data'!$A:$CO,91,FALSE),"unknown")</f>
        <v>unknown</v>
      </c>
      <c r="AQ448" s="96" t="str">
        <f>IFERROR(VLOOKUP(Table1[[#This Row],[RespondentID]],'All Data'!$A:$CO,92,FALSE),"unknown")</f>
        <v>unknown</v>
      </c>
      <c r="AR448" s="96" t="str">
        <f>IFERROR(VLOOKUP(Table1[[#This Row],[RespondentID]],'All Data'!$A:$CO,93,FALSE),"unknown")</f>
        <v>unknown</v>
      </c>
      <c r="AS448" s="96" t="str">
        <f>IFERROR(VLOOKUP(Table1[[#This Row],[RespondentID]],'All Data'!$A:$CW,94,FALSE),"unknown")</f>
        <v>unknown</v>
      </c>
      <c r="AT448" s="96" t="str">
        <f>IFERROR(VLOOKUP(Table1[[#This Row],[RespondentID]],'All Data'!$A:$CW,95,FALSE),"unknown")</f>
        <v>unknown</v>
      </c>
      <c r="AU448" s="96" t="str">
        <f>IFERROR(VLOOKUP(Table1[[#This Row],[RespondentID]],'All Data'!$A:$CW,96,FALSE),"unknown")</f>
        <v>unknown</v>
      </c>
      <c r="AV448" s="96" t="str">
        <f>IFERROR(VLOOKUP(Table1[[#This Row],[RespondentID]],'All Data'!$A:$CW,97,FALSE),"unknown")</f>
        <v>unknown</v>
      </c>
      <c r="AW448" s="96" t="str">
        <f>IFERROR(VLOOKUP(Table1[[#This Row],[RespondentID]],'All Data'!$A:$CW,98,FALSE),"unknown")</f>
        <v>unknown</v>
      </c>
      <c r="AX448" s="96" t="str">
        <f>IFERROR(VLOOKUP(Table1[[#This Row],[RespondentID]],'All Data'!$A:$CW,99,FALSE),"unknown")</f>
        <v>unknown</v>
      </c>
    </row>
    <row r="449" spans="1:50">
      <c r="A449" s="114"/>
      <c r="B449" s="115"/>
      <c r="C449" s="99"/>
      <c r="D449" s="99"/>
      <c r="E449" s="99"/>
      <c r="F449" s="99"/>
      <c r="G449" s="99"/>
      <c r="H449" s="99"/>
      <c r="I449" s="99"/>
      <c r="J449" s="99"/>
      <c r="K449" s="99"/>
      <c r="L449" s="99"/>
      <c r="M449" s="99"/>
      <c r="N449" s="99"/>
      <c r="O449" s="99"/>
      <c r="P449" s="116">
        <f t="shared" si="126"/>
        <v>0</v>
      </c>
      <c r="Q449" s="116" t="e">
        <f t="shared" si="127"/>
        <v>#DIV/0!</v>
      </c>
      <c r="R449" s="116"/>
      <c r="S449" s="116">
        <f t="shared" si="128"/>
        <v>0</v>
      </c>
      <c r="T449" s="116">
        <f t="shared" si="129"/>
        <v>0</v>
      </c>
      <c r="U449" s="116">
        <f t="shared" si="130"/>
        <v>0</v>
      </c>
      <c r="V449" s="116">
        <f t="shared" si="131"/>
        <v>0</v>
      </c>
      <c r="W449" s="116">
        <f t="shared" si="132"/>
        <v>0</v>
      </c>
      <c r="X449" s="116">
        <f t="shared" si="133"/>
        <v>0</v>
      </c>
      <c r="Y449" s="116">
        <f t="shared" si="134"/>
        <v>0</v>
      </c>
      <c r="Z449" s="116">
        <f t="shared" si="135"/>
        <v>0</v>
      </c>
      <c r="AA449" s="116">
        <f t="shared" si="136"/>
        <v>0</v>
      </c>
      <c r="AB449" s="116">
        <f t="shared" si="137"/>
        <v>0</v>
      </c>
      <c r="AC449" s="116">
        <f t="shared" si="138"/>
        <v>0</v>
      </c>
      <c r="AD449" s="116">
        <f t="shared" si="139"/>
        <v>0</v>
      </c>
      <c r="AE449" s="116">
        <f t="shared" si="140"/>
        <v>0</v>
      </c>
      <c r="AF449" s="116"/>
      <c r="AG449" s="116"/>
      <c r="AH449" s="116">
        <f t="shared" si="141"/>
        <v>0</v>
      </c>
      <c r="AI449" s="116">
        <f t="shared" si="142"/>
        <v>0</v>
      </c>
      <c r="AJ449" s="116" t="str">
        <f t="shared" si="143"/>
        <v>Correct</v>
      </c>
      <c r="AK449" s="99"/>
      <c r="AL449" s="115" t="str">
        <f>IFERROR(VLOOKUP(Table1[[#This Row],[RespondentID]],'All Data'!$A:$CO,87,FALSE),"unknown")</f>
        <v>unknown</v>
      </c>
      <c r="AM449" s="99"/>
      <c r="AN449" s="96" t="str">
        <f>IFERROR(VLOOKUP(Table1[[#This Row],[RespondentID]],'All Data'!$A:$CO,89,FALSE),"unknown")</f>
        <v>unknown</v>
      </c>
      <c r="AO449" s="96" t="str">
        <f>IFERROR(VLOOKUP(Table1[[#This Row],[RespondentID]],'All Data'!$A:$CO,90,FALSE),"unknown")</f>
        <v>unknown</v>
      </c>
      <c r="AP449" s="96" t="str">
        <f>IFERROR(VLOOKUP(Table1[[#This Row],[RespondentID]],'All Data'!$A:$CO,91,FALSE),"unknown")</f>
        <v>unknown</v>
      </c>
      <c r="AQ449" s="96" t="str">
        <f>IFERROR(VLOOKUP(Table1[[#This Row],[RespondentID]],'All Data'!$A:$CO,92,FALSE),"unknown")</f>
        <v>unknown</v>
      </c>
      <c r="AR449" s="96" t="str">
        <f>IFERROR(VLOOKUP(Table1[[#This Row],[RespondentID]],'All Data'!$A:$CO,93,FALSE),"unknown")</f>
        <v>unknown</v>
      </c>
      <c r="AS449" s="96" t="str">
        <f>IFERROR(VLOOKUP(Table1[[#This Row],[RespondentID]],'All Data'!$A:$CW,94,FALSE),"unknown")</f>
        <v>unknown</v>
      </c>
      <c r="AT449" s="96" t="str">
        <f>IFERROR(VLOOKUP(Table1[[#This Row],[RespondentID]],'All Data'!$A:$CW,95,FALSE),"unknown")</f>
        <v>unknown</v>
      </c>
      <c r="AU449" s="96" t="str">
        <f>IFERROR(VLOOKUP(Table1[[#This Row],[RespondentID]],'All Data'!$A:$CW,96,FALSE),"unknown")</f>
        <v>unknown</v>
      </c>
      <c r="AV449" s="96" t="str">
        <f>IFERROR(VLOOKUP(Table1[[#This Row],[RespondentID]],'All Data'!$A:$CW,97,FALSE),"unknown")</f>
        <v>unknown</v>
      </c>
      <c r="AW449" s="96" t="str">
        <f>IFERROR(VLOOKUP(Table1[[#This Row],[RespondentID]],'All Data'!$A:$CW,98,FALSE),"unknown")</f>
        <v>unknown</v>
      </c>
      <c r="AX449" s="96" t="str">
        <f>IFERROR(VLOOKUP(Table1[[#This Row],[RespondentID]],'All Data'!$A:$CW,99,FALSE),"unknown")</f>
        <v>unknown</v>
      </c>
    </row>
    <row r="450" spans="1:50">
      <c r="A450" s="114"/>
      <c r="B450" s="115"/>
      <c r="C450" s="99"/>
      <c r="D450" s="99"/>
      <c r="E450" s="99"/>
      <c r="F450" s="99"/>
      <c r="G450" s="99"/>
      <c r="H450" s="99"/>
      <c r="I450" s="99"/>
      <c r="J450" s="99"/>
      <c r="K450" s="99"/>
      <c r="L450" s="99"/>
      <c r="M450" s="99"/>
      <c r="N450" s="99"/>
      <c r="O450" s="99"/>
      <c r="P450" s="116">
        <f t="shared" si="126"/>
        <v>0</v>
      </c>
      <c r="Q450" s="116" t="e">
        <f t="shared" si="127"/>
        <v>#DIV/0!</v>
      </c>
      <c r="R450" s="116"/>
      <c r="S450" s="116">
        <f t="shared" si="128"/>
        <v>0</v>
      </c>
      <c r="T450" s="116">
        <f t="shared" si="129"/>
        <v>0</v>
      </c>
      <c r="U450" s="116">
        <f t="shared" si="130"/>
        <v>0</v>
      </c>
      <c r="V450" s="116">
        <f t="shared" si="131"/>
        <v>0</v>
      </c>
      <c r="W450" s="116">
        <f t="shared" si="132"/>
        <v>0</v>
      </c>
      <c r="X450" s="116">
        <f t="shared" si="133"/>
        <v>0</v>
      </c>
      <c r="Y450" s="116">
        <f t="shared" si="134"/>
        <v>0</v>
      </c>
      <c r="Z450" s="116">
        <f t="shared" si="135"/>
        <v>0</v>
      </c>
      <c r="AA450" s="116">
        <f t="shared" si="136"/>
        <v>0</v>
      </c>
      <c r="AB450" s="116">
        <f t="shared" si="137"/>
        <v>0</v>
      </c>
      <c r="AC450" s="116">
        <f t="shared" si="138"/>
        <v>0</v>
      </c>
      <c r="AD450" s="116">
        <f t="shared" si="139"/>
        <v>0</v>
      </c>
      <c r="AE450" s="116">
        <f t="shared" si="140"/>
        <v>0</v>
      </c>
      <c r="AF450" s="116"/>
      <c r="AG450" s="116"/>
      <c r="AH450" s="116">
        <f t="shared" si="141"/>
        <v>0</v>
      </c>
      <c r="AI450" s="116">
        <f t="shared" si="142"/>
        <v>0</v>
      </c>
      <c r="AJ450" s="116" t="str">
        <f t="shared" si="143"/>
        <v>Correct</v>
      </c>
      <c r="AK450" s="99"/>
      <c r="AL450" s="115" t="str">
        <f>IFERROR(VLOOKUP(Table1[[#This Row],[RespondentID]],'All Data'!$A:$CO,87,FALSE),"unknown")</f>
        <v>unknown</v>
      </c>
      <c r="AM450" s="99"/>
      <c r="AN450" s="96" t="str">
        <f>IFERROR(VLOOKUP(Table1[[#This Row],[RespondentID]],'All Data'!$A:$CO,89,FALSE),"unknown")</f>
        <v>unknown</v>
      </c>
      <c r="AO450" s="96" t="str">
        <f>IFERROR(VLOOKUP(Table1[[#This Row],[RespondentID]],'All Data'!$A:$CO,90,FALSE),"unknown")</f>
        <v>unknown</v>
      </c>
      <c r="AP450" s="96" t="str">
        <f>IFERROR(VLOOKUP(Table1[[#This Row],[RespondentID]],'All Data'!$A:$CO,91,FALSE),"unknown")</f>
        <v>unknown</v>
      </c>
      <c r="AQ450" s="96" t="str">
        <f>IFERROR(VLOOKUP(Table1[[#This Row],[RespondentID]],'All Data'!$A:$CO,92,FALSE),"unknown")</f>
        <v>unknown</v>
      </c>
      <c r="AR450" s="96" t="str">
        <f>IFERROR(VLOOKUP(Table1[[#This Row],[RespondentID]],'All Data'!$A:$CO,93,FALSE),"unknown")</f>
        <v>unknown</v>
      </c>
      <c r="AS450" s="96" t="str">
        <f>IFERROR(VLOOKUP(Table1[[#This Row],[RespondentID]],'All Data'!$A:$CW,94,FALSE),"unknown")</f>
        <v>unknown</v>
      </c>
      <c r="AT450" s="96" t="str">
        <f>IFERROR(VLOOKUP(Table1[[#This Row],[RespondentID]],'All Data'!$A:$CW,95,FALSE),"unknown")</f>
        <v>unknown</v>
      </c>
      <c r="AU450" s="96" t="str">
        <f>IFERROR(VLOOKUP(Table1[[#This Row],[RespondentID]],'All Data'!$A:$CW,96,FALSE),"unknown")</f>
        <v>unknown</v>
      </c>
      <c r="AV450" s="96" t="str">
        <f>IFERROR(VLOOKUP(Table1[[#This Row],[RespondentID]],'All Data'!$A:$CW,97,FALSE),"unknown")</f>
        <v>unknown</v>
      </c>
      <c r="AW450" s="96" t="str">
        <f>IFERROR(VLOOKUP(Table1[[#This Row],[RespondentID]],'All Data'!$A:$CW,98,FALSE),"unknown")</f>
        <v>unknown</v>
      </c>
      <c r="AX450" s="96" t="str">
        <f>IFERROR(VLOOKUP(Table1[[#This Row],[RespondentID]],'All Data'!$A:$CW,99,FALSE),"unknown")</f>
        <v>unknown</v>
      </c>
    </row>
    <row r="451" spans="1:50">
      <c r="A451" s="114"/>
      <c r="B451" s="115"/>
      <c r="C451" s="99"/>
      <c r="D451" s="99"/>
      <c r="E451" s="99"/>
      <c r="F451" s="99"/>
      <c r="G451" s="99"/>
      <c r="H451" s="99"/>
      <c r="I451" s="99"/>
      <c r="J451" s="99"/>
      <c r="K451" s="99"/>
      <c r="L451" s="99"/>
      <c r="M451" s="99"/>
      <c r="N451" s="99"/>
      <c r="O451" s="99"/>
      <c r="P451" s="116">
        <f t="shared" si="126"/>
        <v>0</v>
      </c>
      <c r="Q451" s="116" t="e">
        <f t="shared" si="127"/>
        <v>#DIV/0!</v>
      </c>
      <c r="R451" s="116"/>
      <c r="S451" s="116">
        <f t="shared" si="128"/>
        <v>0</v>
      </c>
      <c r="T451" s="116">
        <f t="shared" si="129"/>
        <v>0</v>
      </c>
      <c r="U451" s="116">
        <f t="shared" si="130"/>
        <v>0</v>
      </c>
      <c r="V451" s="116">
        <f t="shared" si="131"/>
        <v>0</v>
      </c>
      <c r="W451" s="116">
        <f t="shared" si="132"/>
        <v>0</v>
      </c>
      <c r="X451" s="116">
        <f t="shared" si="133"/>
        <v>0</v>
      </c>
      <c r="Y451" s="116">
        <f t="shared" si="134"/>
        <v>0</v>
      </c>
      <c r="Z451" s="116">
        <f t="shared" si="135"/>
        <v>0</v>
      </c>
      <c r="AA451" s="116">
        <f t="shared" si="136"/>
        <v>0</v>
      </c>
      <c r="AB451" s="116">
        <f t="shared" si="137"/>
        <v>0</v>
      </c>
      <c r="AC451" s="116">
        <f t="shared" si="138"/>
        <v>0</v>
      </c>
      <c r="AD451" s="116">
        <f t="shared" si="139"/>
        <v>0</v>
      </c>
      <c r="AE451" s="116">
        <f t="shared" si="140"/>
        <v>0</v>
      </c>
      <c r="AF451" s="116"/>
      <c r="AG451" s="116"/>
      <c r="AH451" s="116">
        <f t="shared" si="141"/>
        <v>0</v>
      </c>
      <c r="AI451" s="116">
        <f t="shared" si="142"/>
        <v>0</v>
      </c>
      <c r="AJ451" s="116" t="str">
        <f t="shared" si="143"/>
        <v>Correct</v>
      </c>
      <c r="AK451" s="99"/>
      <c r="AL451" s="115" t="str">
        <f>IFERROR(VLOOKUP(Table1[[#This Row],[RespondentID]],'All Data'!$A:$CO,87,FALSE),"unknown")</f>
        <v>unknown</v>
      </c>
      <c r="AM451" s="99"/>
      <c r="AN451" s="96" t="str">
        <f>IFERROR(VLOOKUP(Table1[[#This Row],[RespondentID]],'All Data'!$A:$CO,89,FALSE),"unknown")</f>
        <v>unknown</v>
      </c>
      <c r="AO451" s="96" t="str">
        <f>IFERROR(VLOOKUP(Table1[[#This Row],[RespondentID]],'All Data'!$A:$CO,90,FALSE),"unknown")</f>
        <v>unknown</v>
      </c>
      <c r="AP451" s="96" t="str">
        <f>IFERROR(VLOOKUP(Table1[[#This Row],[RespondentID]],'All Data'!$A:$CO,91,FALSE),"unknown")</f>
        <v>unknown</v>
      </c>
      <c r="AQ451" s="96" t="str">
        <f>IFERROR(VLOOKUP(Table1[[#This Row],[RespondentID]],'All Data'!$A:$CO,92,FALSE),"unknown")</f>
        <v>unknown</v>
      </c>
      <c r="AR451" s="96" t="str">
        <f>IFERROR(VLOOKUP(Table1[[#This Row],[RespondentID]],'All Data'!$A:$CO,93,FALSE),"unknown")</f>
        <v>unknown</v>
      </c>
      <c r="AS451" s="96" t="str">
        <f>IFERROR(VLOOKUP(Table1[[#This Row],[RespondentID]],'All Data'!$A:$CW,94,FALSE),"unknown")</f>
        <v>unknown</v>
      </c>
      <c r="AT451" s="96" t="str">
        <f>IFERROR(VLOOKUP(Table1[[#This Row],[RespondentID]],'All Data'!$A:$CW,95,FALSE),"unknown")</f>
        <v>unknown</v>
      </c>
      <c r="AU451" s="96" t="str">
        <f>IFERROR(VLOOKUP(Table1[[#This Row],[RespondentID]],'All Data'!$A:$CW,96,FALSE),"unknown")</f>
        <v>unknown</v>
      </c>
      <c r="AV451" s="96" t="str">
        <f>IFERROR(VLOOKUP(Table1[[#This Row],[RespondentID]],'All Data'!$A:$CW,97,FALSE),"unknown")</f>
        <v>unknown</v>
      </c>
      <c r="AW451" s="96" t="str">
        <f>IFERROR(VLOOKUP(Table1[[#This Row],[RespondentID]],'All Data'!$A:$CW,98,FALSE),"unknown")</f>
        <v>unknown</v>
      </c>
      <c r="AX451" s="96" t="str">
        <f>IFERROR(VLOOKUP(Table1[[#This Row],[RespondentID]],'All Data'!$A:$CW,99,FALSE),"unknown")</f>
        <v>unknown</v>
      </c>
    </row>
    <row r="452" spans="1:50">
      <c r="A452" s="114"/>
      <c r="B452" s="115"/>
      <c r="C452" s="99"/>
      <c r="D452" s="99"/>
      <c r="E452" s="99"/>
      <c r="F452" s="99"/>
      <c r="G452" s="99"/>
      <c r="H452" s="99"/>
      <c r="I452" s="99"/>
      <c r="J452" s="99"/>
      <c r="K452" s="99"/>
      <c r="L452" s="99"/>
      <c r="M452" s="99"/>
      <c r="N452" s="99"/>
      <c r="O452" s="99"/>
      <c r="P452" s="116">
        <f t="shared" si="126"/>
        <v>0</v>
      </c>
      <c r="Q452" s="116" t="e">
        <f t="shared" si="127"/>
        <v>#DIV/0!</v>
      </c>
      <c r="R452" s="116"/>
      <c r="S452" s="116">
        <f t="shared" si="128"/>
        <v>0</v>
      </c>
      <c r="T452" s="116">
        <f t="shared" si="129"/>
        <v>0</v>
      </c>
      <c r="U452" s="116">
        <f t="shared" si="130"/>
        <v>0</v>
      </c>
      <c r="V452" s="116">
        <f t="shared" si="131"/>
        <v>0</v>
      </c>
      <c r="W452" s="116">
        <f t="shared" si="132"/>
        <v>0</v>
      </c>
      <c r="X452" s="116">
        <f t="shared" si="133"/>
        <v>0</v>
      </c>
      <c r="Y452" s="116">
        <f t="shared" si="134"/>
        <v>0</v>
      </c>
      <c r="Z452" s="116">
        <f t="shared" si="135"/>
        <v>0</v>
      </c>
      <c r="AA452" s="116">
        <f t="shared" si="136"/>
        <v>0</v>
      </c>
      <c r="AB452" s="116">
        <f t="shared" si="137"/>
        <v>0</v>
      </c>
      <c r="AC452" s="116">
        <f t="shared" si="138"/>
        <v>0</v>
      </c>
      <c r="AD452" s="116">
        <f t="shared" si="139"/>
        <v>0</v>
      </c>
      <c r="AE452" s="116">
        <f t="shared" si="140"/>
        <v>0</v>
      </c>
      <c r="AF452" s="116"/>
      <c r="AG452" s="116"/>
      <c r="AH452" s="116">
        <f t="shared" si="141"/>
        <v>0</v>
      </c>
      <c r="AI452" s="116">
        <f t="shared" si="142"/>
        <v>0</v>
      </c>
      <c r="AJ452" s="116" t="str">
        <f t="shared" si="143"/>
        <v>Correct</v>
      </c>
      <c r="AK452" s="99"/>
      <c r="AL452" s="115" t="str">
        <f>IFERROR(VLOOKUP(Table1[[#This Row],[RespondentID]],'All Data'!$A:$CO,87,FALSE),"unknown")</f>
        <v>unknown</v>
      </c>
      <c r="AM452" s="99"/>
      <c r="AN452" s="96" t="str">
        <f>IFERROR(VLOOKUP(Table1[[#This Row],[RespondentID]],'All Data'!$A:$CO,89,FALSE),"unknown")</f>
        <v>unknown</v>
      </c>
      <c r="AO452" s="96" t="str">
        <f>IFERROR(VLOOKUP(Table1[[#This Row],[RespondentID]],'All Data'!$A:$CO,90,FALSE),"unknown")</f>
        <v>unknown</v>
      </c>
      <c r="AP452" s="96" t="str">
        <f>IFERROR(VLOOKUP(Table1[[#This Row],[RespondentID]],'All Data'!$A:$CO,91,FALSE),"unknown")</f>
        <v>unknown</v>
      </c>
      <c r="AQ452" s="96" t="str">
        <f>IFERROR(VLOOKUP(Table1[[#This Row],[RespondentID]],'All Data'!$A:$CO,92,FALSE),"unknown")</f>
        <v>unknown</v>
      </c>
      <c r="AR452" s="96" t="str">
        <f>IFERROR(VLOOKUP(Table1[[#This Row],[RespondentID]],'All Data'!$A:$CO,93,FALSE),"unknown")</f>
        <v>unknown</v>
      </c>
      <c r="AS452" s="96" t="str">
        <f>IFERROR(VLOOKUP(Table1[[#This Row],[RespondentID]],'All Data'!$A:$CW,94,FALSE),"unknown")</f>
        <v>unknown</v>
      </c>
      <c r="AT452" s="96" t="str">
        <f>IFERROR(VLOOKUP(Table1[[#This Row],[RespondentID]],'All Data'!$A:$CW,95,FALSE),"unknown")</f>
        <v>unknown</v>
      </c>
      <c r="AU452" s="96" t="str">
        <f>IFERROR(VLOOKUP(Table1[[#This Row],[RespondentID]],'All Data'!$A:$CW,96,FALSE),"unknown")</f>
        <v>unknown</v>
      </c>
      <c r="AV452" s="96" t="str">
        <f>IFERROR(VLOOKUP(Table1[[#This Row],[RespondentID]],'All Data'!$A:$CW,97,FALSE),"unknown")</f>
        <v>unknown</v>
      </c>
      <c r="AW452" s="96" t="str">
        <f>IFERROR(VLOOKUP(Table1[[#This Row],[RespondentID]],'All Data'!$A:$CW,98,FALSE),"unknown")</f>
        <v>unknown</v>
      </c>
      <c r="AX452" s="96" t="str">
        <f>IFERROR(VLOOKUP(Table1[[#This Row],[RespondentID]],'All Data'!$A:$CW,99,FALSE),"unknown")</f>
        <v>unknown</v>
      </c>
    </row>
    <row r="453" spans="1:50">
      <c r="A453" s="114"/>
      <c r="B453" s="115"/>
      <c r="C453" s="99"/>
      <c r="D453" s="99"/>
      <c r="E453" s="99"/>
      <c r="F453" s="99"/>
      <c r="G453" s="99"/>
      <c r="H453" s="99"/>
      <c r="I453" s="99"/>
      <c r="J453" s="99"/>
      <c r="K453" s="99"/>
      <c r="L453" s="99"/>
      <c r="M453" s="99"/>
      <c r="N453" s="99"/>
      <c r="O453" s="99"/>
      <c r="P453" s="116">
        <f t="shared" si="126"/>
        <v>0</v>
      </c>
      <c r="Q453" s="116" t="e">
        <f t="shared" si="127"/>
        <v>#DIV/0!</v>
      </c>
      <c r="R453" s="116"/>
      <c r="S453" s="116">
        <f t="shared" si="128"/>
        <v>0</v>
      </c>
      <c r="T453" s="116">
        <f t="shared" si="129"/>
        <v>0</v>
      </c>
      <c r="U453" s="116">
        <f t="shared" si="130"/>
        <v>0</v>
      </c>
      <c r="V453" s="116">
        <f t="shared" si="131"/>
        <v>0</v>
      </c>
      <c r="W453" s="116">
        <f t="shared" si="132"/>
        <v>0</v>
      </c>
      <c r="X453" s="116">
        <f t="shared" si="133"/>
        <v>0</v>
      </c>
      <c r="Y453" s="116">
        <f t="shared" si="134"/>
        <v>0</v>
      </c>
      <c r="Z453" s="116">
        <f t="shared" si="135"/>
        <v>0</v>
      </c>
      <c r="AA453" s="116">
        <f t="shared" si="136"/>
        <v>0</v>
      </c>
      <c r="AB453" s="116">
        <f t="shared" si="137"/>
        <v>0</v>
      </c>
      <c r="AC453" s="116">
        <f t="shared" si="138"/>
        <v>0</v>
      </c>
      <c r="AD453" s="116">
        <f t="shared" si="139"/>
        <v>0</v>
      </c>
      <c r="AE453" s="116">
        <f t="shared" si="140"/>
        <v>0</v>
      </c>
      <c r="AF453" s="116"/>
      <c r="AG453" s="116"/>
      <c r="AH453" s="116">
        <f t="shared" si="141"/>
        <v>0</v>
      </c>
      <c r="AI453" s="116">
        <f t="shared" si="142"/>
        <v>0</v>
      </c>
      <c r="AJ453" s="116" t="str">
        <f t="shared" si="143"/>
        <v>Correct</v>
      </c>
      <c r="AK453" s="99"/>
      <c r="AL453" s="115" t="str">
        <f>IFERROR(VLOOKUP(Table1[[#This Row],[RespondentID]],'All Data'!$A:$CO,87,FALSE),"unknown")</f>
        <v>unknown</v>
      </c>
      <c r="AM453" s="99"/>
      <c r="AN453" s="96" t="str">
        <f>IFERROR(VLOOKUP(Table1[[#This Row],[RespondentID]],'All Data'!$A:$CO,89,FALSE),"unknown")</f>
        <v>unknown</v>
      </c>
      <c r="AO453" s="96" t="str">
        <f>IFERROR(VLOOKUP(Table1[[#This Row],[RespondentID]],'All Data'!$A:$CO,90,FALSE),"unknown")</f>
        <v>unknown</v>
      </c>
      <c r="AP453" s="96" t="str">
        <f>IFERROR(VLOOKUP(Table1[[#This Row],[RespondentID]],'All Data'!$A:$CO,91,FALSE),"unknown")</f>
        <v>unknown</v>
      </c>
      <c r="AQ453" s="96" t="str">
        <f>IFERROR(VLOOKUP(Table1[[#This Row],[RespondentID]],'All Data'!$A:$CO,92,FALSE),"unknown")</f>
        <v>unknown</v>
      </c>
      <c r="AR453" s="96" t="str">
        <f>IFERROR(VLOOKUP(Table1[[#This Row],[RespondentID]],'All Data'!$A:$CO,93,FALSE),"unknown")</f>
        <v>unknown</v>
      </c>
      <c r="AS453" s="96" t="str">
        <f>IFERROR(VLOOKUP(Table1[[#This Row],[RespondentID]],'All Data'!$A:$CW,94,FALSE),"unknown")</f>
        <v>unknown</v>
      </c>
      <c r="AT453" s="96" t="str">
        <f>IFERROR(VLOOKUP(Table1[[#This Row],[RespondentID]],'All Data'!$A:$CW,95,FALSE),"unknown")</f>
        <v>unknown</v>
      </c>
      <c r="AU453" s="96" t="str">
        <f>IFERROR(VLOOKUP(Table1[[#This Row],[RespondentID]],'All Data'!$A:$CW,96,FALSE),"unknown")</f>
        <v>unknown</v>
      </c>
      <c r="AV453" s="96" t="str">
        <f>IFERROR(VLOOKUP(Table1[[#This Row],[RespondentID]],'All Data'!$A:$CW,97,FALSE),"unknown")</f>
        <v>unknown</v>
      </c>
      <c r="AW453" s="96" t="str">
        <f>IFERROR(VLOOKUP(Table1[[#This Row],[RespondentID]],'All Data'!$A:$CW,98,FALSE),"unknown")</f>
        <v>unknown</v>
      </c>
      <c r="AX453" s="96" t="str">
        <f>IFERROR(VLOOKUP(Table1[[#This Row],[RespondentID]],'All Data'!$A:$CW,99,FALSE),"unknown")</f>
        <v>unknown</v>
      </c>
    </row>
    <row r="454" spans="1:50">
      <c r="A454" s="114"/>
      <c r="B454" s="115"/>
      <c r="C454" s="99"/>
      <c r="D454" s="99"/>
      <c r="E454" s="99"/>
      <c r="F454" s="99"/>
      <c r="G454" s="99"/>
      <c r="H454" s="99"/>
      <c r="I454" s="99"/>
      <c r="J454" s="99"/>
      <c r="K454" s="99"/>
      <c r="L454" s="99"/>
      <c r="M454" s="99"/>
      <c r="N454" s="99"/>
      <c r="O454" s="99"/>
      <c r="P454" s="116">
        <f t="shared" si="126"/>
        <v>0</v>
      </c>
      <c r="Q454" s="116" t="e">
        <f t="shared" si="127"/>
        <v>#DIV/0!</v>
      </c>
      <c r="R454" s="116"/>
      <c r="S454" s="116">
        <f t="shared" si="128"/>
        <v>0</v>
      </c>
      <c r="T454" s="116">
        <f t="shared" si="129"/>
        <v>0</v>
      </c>
      <c r="U454" s="116">
        <f t="shared" si="130"/>
        <v>0</v>
      </c>
      <c r="V454" s="116">
        <f t="shared" si="131"/>
        <v>0</v>
      </c>
      <c r="W454" s="116">
        <f t="shared" si="132"/>
        <v>0</v>
      </c>
      <c r="X454" s="116">
        <f t="shared" si="133"/>
        <v>0</v>
      </c>
      <c r="Y454" s="116">
        <f t="shared" si="134"/>
        <v>0</v>
      </c>
      <c r="Z454" s="116">
        <f t="shared" si="135"/>
        <v>0</v>
      </c>
      <c r="AA454" s="116">
        <f t="shared" si="136"/>
        <v>0</v>
      </c>
      <c r="AB454" s="116">
        <f t="shared" si="137"/>
        <v>0</v>
      </c>
      <c r="AC454" s="116">
        <f t="shared" si="138"/>
        <v>0</v>
      </c>
      <c r="AD454" s="116">
        <f t="shared" si="139"/>
        <v>0</v>
      </c>
      <c r="AE454" s="116">
        <f t="shared" si="140"/>
        <v>0</v>
      </c>
      <c r="AF454" s="116"/>
      <c r="AG454" s="116"/>
      <c r="AH454" s="116">
        <f t="shared" si="141"/>
        <v>0</v>
      </c>
      <c r="AI454" s="116">
        <f t="shared" si="142"/>
        <v>0</v>
      </c>
      <c r="AJ454" s="116" t="str">
        <f t="shared" si="143"/>
        <v>Correct</v>
      </c>
      <c r="AK454" s="99"/>
      <c r="AL454" s="115" t="str">
        <f>IFERROR(VLOOKUP(Table1[[#This Row],[RespondentID]],'All Data'!$A:$CO,87,FALSE),"unknown")</f>
        <v>unknown</v>
      </c>
      <c r="AM454" s="99"/>
      <c r="AN454" s="96" t="str">
        <f>IFERROR(VLOOKUP(Table1[[#This Row],[RespondentID]],'All Data'!$A:$CO,89,FALSE),"unknown")</f>
        <v>unknown</v>
      </c>
      <c r="AO454" s="96" t="str">
        <f>IFERROR(VLOOKUP(Table1[[#This Row],[RespondentID]],'All Data'!$A:$CO,90,FALSE),"unknown")</f>
        <v>unknown</v>
      </c>
      <c r="AP454" s="96" t="str">
        <f>IFERROR(VLOOKUP(Table1[[#This Row],[RespondentID]],'All Data'!$A:$CO,91,FALSE),"unknown")</f>
        <v>unknown</v>
      </c>
      <c r="AQ454" s="96" t="str">
        <f>IFERROR(VLOOKUP(Table1[[#This Row],[RespondentID]],'All Data'!$A:$CO,92,FALSE),"unknown")</f>
        <v>unknown</v>
      </c>
      <c r="AR454" s="96" t="str">
        <f>IFERROR(VLOOKUP(Table1[[#This Row],[RespondentID]],'All Data'!$A:$CO,93,FALSE),"unknown")</f>
        <v>unknown</v>
      </c>
      <c r="AS454" s="96" t="str">
        <f>IFERROR(VLOOKUP(Table1[[#This Row],[RespondentID]],'All Data'!$A:$CW,94,FALSE),"unknown")</f>
        <v>unknown</v>
      </c>
      <c r="AT454" s="96" t="str">
        <f>IFERROR(VLOOKUP(Table1[[#This Row],[RespondentID]],'All Data'!$A:$CW,95,FALSE),"unknown")</f>
        <v>unknown</v>
      </c>
      <c r="AU454" s="96" t="str">
        <f>IFERROR(VLOOKUP(Table1[[#This Row],[RespondentID]],'All Data'!$A:$CW,96,FALSE),"unknown")</f>
        <v>unknown</v>
      </c>
      <c r="AV454" s="96" t="str">
        <f>IFERROR(VLOOKUP(Table1[[#This Row],[RespondentID]],'All Data'!$A:$CW,97,FALSE),"unknown")</f>
        <v>unknown</v>
      </c>
      <c r="AW454" s="96" t="str">
        <f>IFERROR(VLOOKUP(Table1[[#This Row],[RespondentID]],'All Data'!$A:$CW,98,FALSE),"unknown")</f>
        <v>unknown</v>
      </c>
      <c r="AX454" s="96" t="str">
        <f>IFERROR(VLOOKUP(Table1[[#This Row],[RespondentID]],'All Data'!$A:$CW,99,FALSE),"unknown")</f>
        <v>unknown</v>
      </c>
    </row>
    <row r="455" spans="1:50">
      <c r="A455" s="114"/>
      <c r="B455" s="115"/>
      <c r="C455" s="99"/>
      <c r="D455" s="99"/>
      <c r="E455" s="99"/>
      <c r="F455" s="99"/>
      <c r="G455" s="99"/>
      <c r="H455" s="99"/>
      <c r="I455" s="99"/>
      <c r="J455" s="99"/>
      <c r="K455" s="99"/>
      <c r="L455" s="99"/>
      <c r="M455" s="99"/>
      <c r="N455" s="99"/>
      <c r="O455" s="99"/>
      <c r="P455" s="116">
        <f t="shared" si="126"/>
        <v>0</v>
      </c>
      <c r="Q455" s="116" t="e">
        <f t="shared" si="127"/>
        <v>#DIV/0!</v>
      </c>
      <c r="R455" s="116"/>
      <c r="S455" s="116">
        <f t="shared" si="128"/>
        <v>0</v>
      </c>
      <c r="T455" s="116">
        <f t="shared" si="129"/>
        <v>0</v>
      </c>
      <c r="U455" s="116">
        <f t="shared" si="130"/>
        <v>0</v>
      </c>
      <c r="V455" s="116">
        <f t="shared" si="131"/>
        <v>0</v>
      </c>
      <c r="W455" s="116">
        <f t="shared" si="132"/>
        <v>0</v>
      </c>
      <c r="X455" s="116">
        <f t="shared" si="133"/>
        <v>0</v>
      </c>
      <c r="Y455" s="116">
        <f t="shared" si="134"/>
        <v>0</v>
      </c>
      <c r="Z455" s="116">
        <f t="shared" si="135"/>
        <v>0</v>
      </c>
      <c r="AA455" s="116">
        <f t="shared" si="136"/>
        <v>0</v>
      </c>
      <c r="AB455" s="116">
        <f t="shared" si="137"/>
        <v>0</v>
      </c>
      <c r="AC455" s="116">
        <f t="shared" si="138"/>
        <v>0</v>
      </c>
      <c r="AD455" s="116">
        <f t="shared" si="139"/>
        <v>0</v>
      </c>
      <c r="AE455" s="116">
        <f t="shared" si="140"/>
        <v>0</v>
      </c>
      <c r="AF455" s="116"/>
      <c r="AG455" s="116"/>
      <c r="AH455" s="116">
        <f t="shared" si="141"/>
        <v>0</v>
      </c>
      <c r="AI455" s="116">
        <f t="shared" si="142"/>
        <v>0</v>
      </c>
      <c r="AJ455" s="116" t="str">
        <f t="shared" si="143"/>
        <v>Correct</v>
      </c>
      <c r="AK455" s="99"/>
      <c r="AL455" s="115" t="str">
        <f>IFERROR(VLOOKUP(Table1[[#This Row],[RespondentID]],'All Data'!$A:$CO,87,FALSE),"unknown")</f>
        <v>unknown</v>
      </c>
      <c r="AM455" s="99"/>
      <c r="AN455" s="96" t="str">
        <f>IFERROR(VLOOKUP(Table1[[#This Row],[RespondentID]],'All Data'!$A:$CO,89,FALSE),"unknown")</f>
        <v>unknown</v>
      </c>
      <c r="AO455" s="96" t="str">
        <f>IFERROR(VLOOKUP(Table1[[#This Row],[RespondentID]],'All Data'!$A:$CO,90,FALSE),"unknown")</f>
        <v>unknown</v>
      </c>
      <c r="AP455" s="96" t="str">
        <f>IFERROR(VLOOKUP(Table1[[#This Row],[RespondentID]],'All Data'!$A:$CO,91,FALSE),"unknown")</f>
        <v>unknown</v>
      </c>
      <c r="AQ455" s="96" t="str">
        <f>IFERROR(VLOOKUP(Table1[[#This Row],[RespondentID]],'All Data'!$A:$CO,92,FALSE),"unknown")</f>
        <v>unknown</v>
      </c>
      <c r="AR455" s="96" t="str">
        <f>IFERROR(VLOOKUP(Table1[[#This Row],[RespondentID]],'All Data'!$A:$CO,93,FALSE),"unknown")</f>
        <v>unknown</v>
      </c>
      <c r="AS455" s="96" t="str">
        <f>IFERROR(VLOOKUP(Table1[[#This Row],[RespondentID]],'All Data'!$A:$CW,94,FALSE),"unknown")</f>
        <v>unknown</v>
      </c>
      <c r="AT455" s="96" t="str">
        <f>IFERROR(VLOOKUP(Table1[[#This Row],[RespondentID]],'All Data'!$A:$CW,95,FALSE),"unknown")</f>
        <v>unknown</v>
      </c>
      <c r="AU455" s="96" t="str">
        <f>IFERROR(VLOOKUP(Table1[[#This Row],[RespondentID]],'All Data'!$A:$CW,96,FALSE),"unknown")</f>
        <v>unknown</v>
      </c>
      <c r="AV455" s="96" t="str">
        <f>IFERROR(VLOOKUP(Table1[[#This Row],[RespondentID]],'All Data'!$A:$CW,97,FALSE),"unknown")</f>
        <v>unknown</v>
      </c>
      <c r="AW455" s="96" t="str">
        <f>IFERROR(VLOOKUP(Table1[[#This Row],[RespondentID]],'All Data'!$A:$CW,98,FALSE),"unknown")</f>
        <v>unknown</v>
      </c>
      <c r="AX455" s="96" t="str">
        <f>IFERROR(VLOOKUP(Table1[[#This Row],[RespondentID]],'All Data'!$A:$CW,99,FALSE),"unknown")</f>
        <v>unknown</v>
      </c>
    </row>
    <row r="456" spans="1:50">
      <c r="A456" s="114"/>
      <c r="B456" s="115"/>
      <c r="C456" s="99"/>
      <c r="D456" s="99"/>
      <c r="E456" s="99"/>
      <c r="F456" s="99"/>
      <c r="G456" s="99"/>
      <c r="H456" s="99"/>
      <c r="I456" s="99"/>
      <c r="J456" s="99"/>
      <c r="K456" s="99"/>
      <c r="L456" s="99"/>
      <c r="M456" s="99"/>
      <c r="N456" s="99"/>
      <c r="O456" s="99"/>
      <c r="P456" s="116">
        <f t="shared" si="126"/>
        <v>0</v>
      </c>
      <c r="Q456" s="116" t="e">
        <f t="shared" si="127"/>
        <v>#DIV/0!</v>
      </c>
      <c r="R456" s="116"/>
      <c r="S456" s="116">
        <f t="shared" si="128"/>
        <v>0</v>
      </c>
      <c r="T456" s="116">
        <f t="shared" si="129"/>
        <v>0</v>
      </c>
      <c r="U456" s="116">
        <f t="shared" si="130"/>
        <v>0</v>
      </c>
      <c r="V456" s="116">
        <f t="shared" si="131"/>
        <v>0</v>
      </c>
      <c r="W456" s="116">
        <f t="shared" si="132"/>
        <v>0</v>
      </c>
      <c r="X456" s="116">
        <f t="shared" si="133"/>
        <v>0</v>
      </c>
      <c r="Y456" s="116">
        <f t="shared" si="134"/>
        <v>0</v>
      </c>
      <c r="Z456" s="116">
        <f t="shared" si="135"/>
        <v>0</v>
      </c>
      <c r="AA456" s="116">
        <f t="shared" si="136"/>
        <v>0</v>
      </c>
      <c r="AB456" s="116">
        <f t="shared" si="137"/>
        <v>0</v>
      </c>
      <c r="AC456" s="116">
        <f t="shared" si="138"/>
        <v>0</v>
      </c>
      <c r="AD456" s="116">
        <f t="shared" si="139"/>
        <v>0</v>
      </c>
      <c r="AE456" s="116">
        <f t="shared" si="140"/>
        <v>0</v>
      </c>
      <c r="AF456" s="116"/>
      <c r="AG456" s="116"/>
      <c r="AH456" s="116">
        <f t="shared" si="141"/>
        <v>0</v>
      </c>
      <c r="AI456" s="116">
        <f t="shared" si="142"/>
        <v>0</v>
      </c>
      <c r="AJ456" s="116" t="str">
        <f t="shared" si="143"/>
        <v>Correct</v>
      </c>
      <c r="AK456" s="99"/>
      <c r="AL456" s="115" t="str">
        <f>IFERROR(VLOOKUP(Table1[[#This Row],[RespondentID]],'All Data'!$A:$CO,87,FALSE),"unknown")</f>
        <v>unknown</v>
      </c>
      <c r="AM456" s="99"/>
      <c r="AN456" s="96" t="str">
        <f>IFERROR(VLOOKUP(Table1[[#This Row],[RespondentID]],'All Data'!$A:$CO,89,FALSE),"unknown")</f>
        <v>unknown</v>
      </c>
      <c r="AO456" s="96" t="str">
        <f>IFERROR(VLOOKUP(Table1[[#This Row],[RespondentID]],'All Data'!$A:$CO,90,FALSE),"unknown")</f>
        <v>unknown</v>
      </c>
      <c r="AP456" s="96" t="str">
        <f>IFERROR(VLOOKUP(Table1[[#This Row],[RespondentID]],'All Data'!$A:$CO,91,FALSE),"unknown")</f>
        <v>unknown</v>
      </c>
      <c r="AQ456" s="96" t="str">
        <f>IFERROR(VLOOKUP(Table1[[#This Row],[RespondentID]],'All Data'!$A:$CO,92,FALSE),"unknown")</f>
        <v>unknown</v>
      </c>
      <c r="AR456" s="96" t="str">
        <f>IFERROR(VLOOKUP(Table1[[#This Row],[RespondentID]],'All Data'!$A:$CO,93,FALSE),"unknown")</f>
        <v>unknown</v>
      </c>
      <c r="AS456" s="96" t="str">
        <f>IFERROR(VLOOKUP(Table1[[#This Row],[RespondentID]],'All Data'!$A:$CW,94,FALSE),"unknown")</f>
        <v>unknown</v>
      </c>
      <c r="AT456" s="96" t="str">
        <f>IFERROR(VLOOKUP(Table1[[#This Row],[RespondentID]],'All Data'!$A:$CW,95,FALSE),"unknown")</f>
        <v>unknown</v>
      </c>
      <c r="AU456" s="96" t="str">
        <f>IFERROR(VLOOKUP(Table1[[#This Row],[RespondentID]],'All Data'!$A:$CW,96,FALSE),"unknown")</f>
        <v>unknown</v>
      </c>
      <c r="AV456" s="96" t="str">
        <f>IFERROR(VLOOKUP(Table1[[#This Row],[RespondentID]],'All Data'!$A:$CW,97,FALSE),"unknown")</f>
        <v>unknown</v>
      </c>
      <c r="AW456" s="96" t="str">
        <f>IFERROR(VLOOKUP(Table1[[#This Row],[RespondentID]],'All Data'!$A:$CW,98,FALSE),"unknown")</f>
        <v>unknown</v>
      </c>
      <c r="AX456" s="96" t="str">
        <f>IFERROR(VLOOKUP(Table1[[#This Row],[RespondentID]],'All Data'!$A:$CW,99,FALSE),"unknown")</f>
        <v>unknown</v>
      </c>
    </row>
    <row r="457" spans="1:50">
      <c r="A457" s="114"/>
      <c r="B457" s="115"/>
      <c r="C457" s="99"/>
      <c r="D457" s="99"/>
      <c r="E457" s="99"/>
      <c r="F457" s="99"/>
      <c r="G457" s="99"/>
      <c r="H457" s="99"/>
      <c r="I457" s="99"/>
      <c r="J457" s="99"/>
      <c r="K457" s="99"/>
      <c r="L457" s="99"/>
      <c r="M457" s="99"/>
      <c r="N457" s="99"/>
      <c r="O457" s="99"/>
      <c r="P457" s="116">
        <f t="shared" si="126"/>
        <v>0</v>
      </c>
      <c r="Q457" s="116" t="e">
        <f t="shared" si="127"/>
        <v>#DIV/0!</v>
      </c>
      <c r="R457" s="116"/>
      <c r="S457" s="116">
        <f t="shared" si="128"/>
        <v>0</v>
      </c>
      <c r="T457" s="116">
        <f t="shared" si="129"/>
        <v>0</v>
      </c>
      <c r="U457" s="116">
        <f t="shared" si="130"/>
        <v>0</v>
      </c>
      <c r="V457" s="116">
        <f t="shared" si="131"/>
        <v>0</v>
      </c>
      <c r="W457" s="116">
        <f t="shared" si="132"/>
        <v>0</v>
      </c>
      <c r="X457" s="116">
        <f t="shared" si="133"/>
        <v>0</v>
      </c>
      <c r="Y457" s="116">
        <f t="shared" si="134"/>
        <v>0</v>
      </c>
      <c r="Z457" s="116">
        <f t="shared" si="135"/>
        <v>0</v>
      </c>
      <c r="AA457" s="116">
        <f t="shared" si="136"/>
        <v>0</v>
      </c>
      <c r="AB457" s="116">
        <f t="shared" si="137"/>
        <v>0</v>
      </c>
      <c r="AC457" s="116">
        <f t="shared" si="138"/>
        <v>0</v>
      </c>
      <c r="AD457" s="116">
        <f t="shared" si="139"/>
        <v>0</v>
      </c>
      <c r="AE457" s="116">
        <f t="shared" si="140"/>
        <v>0</v>
      </c>
      <c r="AF457" s="116"/>
      <c r="AG457" s="116"/>
      <c r="AH457" s="116">
        <f t="shared" si="141"/>
        <v>0</v>
      </c>
      <c r="AI457" s="116">
        <f t="shared" si="142"/>
        <v>0</v>
      </c>
      <c r="AJ457" s="116" t="str">
        <f t="shared" si="143"/>
        <v>Correct</v>
      </c>
      <c r="AK457" s="99"/>
      <c r="AL457" s="115" t="str">
        <f>IFERROR(VLOOKUP(Table1[[#This Row],[RespondentID]],'All Data'!$A:$CO,87,FALSE),"unknown")</f>
        <v>unknown</v>
      </c>
      <c r="AM457" s="99"/>
      <c r="AN457" s="96" t="str">
        <f>IFERROR(VLOOKUP(Table1[[#This Row],[RespondentID]],'All Data'!$A:$CO,89,FALSE),"unknown")</f>
        <v>unknown</v>
      </c>
      <c r="AO457" s="96" t="str">
        <f>IFERROR(VLOOKUP(Table1[[#This Row],[RespondentID]],'All Data'!$A:$CO,90,FALSE),"unknown")</f>
        <v>unknown</v>
      </c>
      <c r="AP457" s="96" t="str">
        <f>IFERROR(VLOOKUP(Table1[[#This Row],[RespondentID]],'All Data'!$A:$CO,91,FALSE),"unknown")</f>
        <v>unknown</v>
      </c>
      <c r="AQ457" s="96" t="str">
        <f>IFERROR(VLOOKUP(Table1[[#This Row],[RespondentID]],'All Data'!$A:$CO,92,FALSE),"unknown")</f>
        <v>unknown</v>
      </c>
      <c r="AR457" s="96" t="str">
        <f>IFERROR(VLOOKUP(Table1[[#This Row],[RespondentID]],'All Data'!$A:$CO,93,FALSE),"unknown")</f>
        <v>unknown</v>
      </c>
      <c r="AS457" s="96" t="str">
        <f>IFERROR(VLOOKUP(Table1[[#This Row],[RespondentID]],'All Data'!$A:$CW,94,FALSE),"unknown")</f>
        <v>unknown</v>
      </c>
      <c r="AT457" s="96" t="str">
        <f>IFERROR(VLOOKUP(Table1[[#This Row],[RespondentID]],'All Data'!$A:$CW,95,FALSE),"unknown")</f>
        <v>unknown</v>
      </c>
      <c r="AU457" s="96" t="str">
        <f>IFERROR(VLOOKUP(Table1[[#This Row],[RespondentID]],'All Data'!$A:$CW,96,FALSE),"unknown")</f>
        <v>unknown</v>
      </c>
      <c r="AV457" s="96" t="str">
        <f>IFERROR(VLOOKUP(Table1[[#This Row],[RespondentID]],'All Data'!$A:$CW,97,FALSE),"unknown")</f>
        <v>unknown</v>
      </c>
      <c r="AW457" s="96" t="str">
        <f>IFERROR(VLOOKUP(Table1[[#This Row],[RespondentID]],'All Data'!$A:$CW,98,FALSE),"unknown")</f>
        <v>unknown</v>
      </c>
      <c r="AX457" s="96" t="str">
        <f>IFERROR(VLOOKUP(Table1[[#This Row],[RespondentID]],'All Data'!$A:$CW,99,FALSE),"unknown")</f>
        <v>unknown</v>
      </c>
    </row>
    <row r="458" spans="1:50">
      <c r="A458" s="114"/>
      <c r="B458" s="115"/>
      <c r="C458" s="99"/>
      <c r="D458" s="99"/>
      <c r="E458" s="99"/>
      <c r="F458" s="99"/>
      <c r="G458" s="99"/>
      <c r="H458" s="99"/>
      <c r="I458" s="99"/>
      <c r="J458" s="99"/>
      <c r="K458" s="99"/>
      <c r="L458" s="99"/>
      <c r="M458" s="99"/>
      <c r="N458" s="99"/>
      <c r="O458" s="99"/>
      <c r="P458" s="116">
        <f t="shared" si="126"/>
        <v>0</v>
      </c>
      <c r="Q458" s="116" t="e">
        <f t="shared" si="127"/>
        <v>#DIV/0!</v>
      </c>
      <c r="R458" s="116"/>
      <c r="S458" s="116">
        <f t="shared" si="128"/>
        <v>0</v>
      </c>
      <c r="T458" s="116">
        <f t="shared" si="129"/>
        <v>0</v>
      </c>
      <c r="U458" s="116">
        <f t="shared" si="130"/>
        <v>0</v>
      </c>
      <c r="V458" s="116">
        <f t="shared" si="131"/>
        <v>0</v>
      </c>
      <c r="W458" s="116">
        <f t="shared" si="132"/>
        <v>0</v>
      </c>
      <c r="X458" s="116">
        <f t="shared" si="133"/>
        <v>0</v>
      </c>
      <c r="Y458" s="116">
        <f t="shared" si="134"/>
        <v>0</v>
      </c>
      <c r="Z458" s="116">
        <f t="shared" si="135"/>
        <v>0</v>
      </c>
      <c r="AA458" s="116">
        <f t="shared" si="136"/>
        <v>0</v>
      </c>
      <c r="AB458" s="116">
        <f t="shared" si="137"/>
        <v>0</v>
      </c>
      <c r="AC458" s="116">
        <f t="shared" si="138"/>
        <v>0</v>
      </c>
      <c r="AD458" s="116">
        <f t="shared" si="139"/>
        <v>0</v>
      </c>
      <c r="AE458" s="116">
        <f t="shared" si="140"/>
        <v>0</v>
      </c>
      <c r="AF458" s="116"/>
      <c r="AG458" s="116"/>
      <c r="AH458" s="116">
        <f t="shared" si="141"/>
        <v>0</v>
      </c>
      <c r="AI458" s="116">
        <f t="shared" si="142"/>
        <v>0</v>
      </c>
      <c r="AJ458" s="116" t="str">
        <f t="shared" si="143"/>
        <v>Correct</v>
      </c>
      <c r="AK458" s="99"/>
      <c r="AL458" s="115" t="str">
        <f>IFERROR(VLOOKUP(Table1[[#This Row],[RespondentID]],'All Data'!$A:$CO,87,FALSE),"unknown")</f>
        <v>unknown</v>
      </c>
      <c r="AM458" s="99"/>
      <c r="AN458" s="96" t="str">
        <f>IFERROR(VLOOKUP(Table1[[#This Row],[RespondentID]],'All Data'!$A:$CO,89,FALSE),"unknown")</f>
        <v>unknown</v>
      </c>
      <c r="AO458" s="96" t="str">
        <f>IFERROR(VLOOKUP(Table1[[#This Row],[RespondentID]],'All Data'!$A:$CO,90,FALSE),"unknown")</f>
        <v>unknown</v>
      </c>
      <c r="AP458" s="96" t="str">
        <f>IFERROR(VLOOKUP(Table1[[#This Row],[RespondentID]],'All Data'!$A:$CO,91,FALSE),"unknown")</f>
        <v>unknown</v>
      </c>
      <c r="AQ458" s="96" t="str">
        <f>IFERROR(VLOOKUP(Table1[[#This Row],[RespondentID]],'All Data'!$A:$CO,92,FALSE),"unknown")</f>
        <v>unknown</v>
      </c>
      <c r="AR458" s="96" t="str">
        <f>IFERROR(VLOOKUP(Table1[[#This Row],[RespondentID]],'All Data'!$A:$CO,93,FALSE),"unknown")</f>
        <v>unknown</v>
      </c>
      <c r="AS458" s="96" t="str">
        <f>IFERROR(VLOOKUP(Table1[[#This Row],[RespondentID]],'All Data'!$A:$CW,94,FALSE),"unknown")</f>
        <v>unknown</v>
      </c>
      <c r="AT458" s="96" t="str">
        <f>IFERROR(VLOOKUP(Table1[[#This Row],[RespondentID]],'All Data'!$A:$CW,95,FALSE),"unknown")</f>
        <v>unknown</v>
      </c>
      <c r="AU458" s="96" t="str">
        <f>IFERROR(VLOOKUP(Table1[[#This Row],[RespondentID]],'All Data'!$A:$CW,96,FALSE),"unknown")</f>
        <v>unknown</v>
      </c>
      <c r="AV458" s="96" t="str">
        <f>IFERROR(VLOOKUP(Table1[[#This Row],[RespondentID]],'All Data'!$A:$CW,97,FALSE),"unknown")</f>
        <v>unknown</v>
      </c>
      <c r="AW458" s="96" t="str">
        <f>IFERROR(VLOOKUP(Table1[[#This Row],[RespondentID]],'All Data'!$A:$CW,98,FALSE),"unknown")</f>
        <v>unknown</v>
      </c>
      <c r="AX458" s="96" t="str">
        <f>IFERROR(VLOOKUP(Table1[[#This Row],[RespondentID]],'All Data'!$A:$CW,99,FALSE),"unknown")</f>
        <v>unknown</v>
      </c>
    </row>
    <row r="459" spans="1:50">
      <c r="A459" s="114"/>
      <c r="B459" s="115"/>
      <c r="C459" s="99"/>
      <c r="D459" s="99"/>
      <c r="E459" s="99"/>
      <c r="F459" s="99"/>
      <c r="G459" s="99"/>
      <c r="H459" s="99"/>
      <c r="I459" s="99"/>
      <c r="J459" s="99"/>
      <c r="K459" s="99"/>
      <c r="L459" s="99"/>
      <c r="M459" s="99"/>
      <c r="N459" s="99"/>
      <c r="O459" s="99"/>
      <c r="P459" s="116">
        <f t="shared" si="126"/>
        <v>0</v>
      </c>
      <c r="Q459" s="116" t="e">
        <f t="shared" si="127"/>
        <v>#DIV/0!</v>
      </c>
      <c r="R459" s="116"/>
      <c r="S459" s="116">
        <f t="shared" si="128"/>
        <v>0</v>
      </c>
      <c r="T459" s="116">
        <f t="shared" si="129"/>
        <v>0</v>
      </c>
      <c r="U459" s="116">
        <f t="shared" si="130"/>
        <v>0</v>
      </c>
      <c r="V459" s="116">
        <f t="shared" si="131"/>
        <v>0</v>
      </c>
      <c r="W459" s="116">
        <f t="shared" si="132"/>
        <v>0</v>
      </c>
      <c r="X459" s="116">
        <f t="shared" si="133"/>
        <v>0</v>
      </c>
      <c r="Y459" s="116">
        <f t="shared" si="134"/>
        <v>0</v>
      </c>
      <c r="Z459" s="116">
        <f t="shared" si="135"/>
        <v>0</v>
      </c>
      <c r="AA459" s="116">
        <f t="shared" si="136"/>
        <v>0</v>
      </c>
      <c r="AB459" s="116">
        <f t="shared" si="137"/>
        <v>0</v>
      </c>
      <c r="AC459" s="116">
        <f t="shared" si="138"/>
        <v>0</v>
      </c>
      <c r="AD459" s="116">
        <f t="shared" si="139"/>
        <v>0</v>
      </c>
      <c r="AE459" s="116">
        <f t="shared" si="140"/>
        <v>0</v>
      </c>
      <c r="AF459" s="116"/>
      <c r="AG459" s="116"/>
      <c r="AH459" s="116">
        <f t="shared" si="141"/>
        <v>0</v>
      </c>
      <c r="AI459" s="116">
        <f t="shared" si="142"/>
        <v>0</v>
      </c>
      <c r="AJ459" s="116" t="str">
        <f t="shared" si="143"/>
        <v>Correct</v>
      </c>
      <c r="AK459" s="99"/>
      <c r="AL459" s="115" t="str">
        <f>IFERROR(VLOOKUP(Table1[[#This Row],[RespondentID]],'All Data'!$A:$CO,87,FALSE),"unknown")</f>
        <v>unknown</v>
      </c>
      <c r="AM459" s="99"/>
      <c r="AN459" s="96" t="str">
        <f>IFERROR(VLOOKUP(Table1[[#This Row],[RespondentID]],'All Data'!$A:$CO,89,FALSE),"unknown")</f>
        <v>unknown</v>
      </c>
      <c r="AO459" s="96" t="str">
        <f>IFERROR(VLOOKUP(Table1[[#This Row],[RespondentID]],'All Data'!$A:$CO,90,FALSE),"unknown")</f>
        <v>unknown</v>
      </c>
      <c r="AP459" s="96" t="str">
        <f>IFERROR(VLOOKUP(Table1[[#This Row],[RespondentID]],'All Data'!$A:$CO,91,FALSE),"unknown")</f>
        <v>unknown</v>
      </c>
      <c r="AQ459" s="96" t="str">
        <f>IFERROR(VLOOKUP(Table1[[#This Row],[RespondentID]],'All Data'!$A:$CO,92,FALSE),"unknown")</f>
        <v>unknown</v>
      </c>
      <c r="AR459" s="96" t="str">
        <f>IFERROR(VLOOKUP(Table1[[#This Row],[RespondentID]],'All Data'!$A:$CO,93,FALSE),"unknown")</f>
        <v>unknown</v>
      </c>
      <c r="AS459" s="96" t="str">
        <f>IFERROR(VLOOKUP(Table1[[#This Row],[RespondentID]],'All Data'!$A:$CW,94,FALSE),"unknown")</f>
        <v>unknown</v>
      </c>
      <c r="AT459" s="96" t="str">
        <f>IFERROR(VLOOKUP(Table1[[#This Row],[RespondentID]],'All Data'!$A:$CW,95,FALSE),"unknown")</f>
        <v>unknown</v>
      </c>
      <c r="AU459" s="96" t="str">
        <f>IFERROR(VLOOKUP(Table1[[#This Row],[RespondentID]],'All Data'!$A:$CW,96,FALSE),"unknown")</f>
        <v>unknown</v>
      </c>
      <c r="AV459" s="96" t="str">
        <f>IFERROR(VLOOKUP(Table1[[#This Row],[RespondentID]],'All Data'!$A:$CW,97,FALSE),"unknown")</f>
        <v>unknown</v>
      </c>
      <c r="AW459" s="96" t="str">
        <f>IFERROR(VLOOKUP(Table1[[#This Row],[RespondentID]],'All Data'!$A:$CW,98,FALSE),"unknown")</f>
        <v>unknown</v>
      </c>
      <c r="AX459" s="96" t="str">
        <f>IFERROR(VLOOKUP(Table1[[#This Row],[RespondentID]],'All Data'!$A:$CW,99,FALSE),"unknown")</f>
        <v>unknown</v>
      </c>
    </row>
    <row r="460" spans="1:50">
      <c r="A460" s="114"/>
      <c r="B460" s="115"/>
      <c r="C460" s="99"/>
      <c r="D460" s="99"/>
      <c r="E460" s="99"/>
      <c r="F460" s="99"/>
      <c r="G460" s="99"/>
      <c r="H460" s="99"/>
      <c r="I460" s="99"/>
      <c r="J460" s="99"/>
      <c r="K460" s="99"/>
      <c r="L460" s="99"/>
      <c r="M460" s="99"/>
      <c r="N460" s="99"/>
      <c r="O460" s="99"/>
      <c r="P460" s="116">
        <f t="shared" si="126"/>
        <v>0</v>
      </c>
      <c r="Q460" s="116" t="e">
        <f t="shared" si="127"/>
        <v>#DIV/0!</v>
      </c>
      <c r="R460" s="116"/>
      <c r="S460" s="116">
        <f t="shared" si="128"/>
        <v>0</v>
      </c>
      <c r="T460" s="116">
        <f t="shared" si="129"/>
        <v>0</v>
      </c>
      <c r="U460" s="116">
        <f t="shared" si="130"/>
        <v>0</v>
      </c>
      <c r="V460" s="116">
        <f t="shared" si="131"/>
        <v>0</v>
      </c>
      <c r="W460" s="116">
        <f t="shared" si="132"/>
        <v>0</v>
      </c>
      <c r="X460" s="116">
        <f t="shared" si="133"/>
        <v>0</v>
      </c>
      <c r="Y460" s="116">
        <f t="shared" si="134"/>
        <v>0</v>
      </c>
      <c r="Z460" s="116">
        <f t="shared" si="135"/>
        <v>0</v>
      </c>
      <c r="AA460" s="116">
        <f t="shared" si="136"/>
        <v>0</v>
      </c>
      <c r="AB460" s="116">
        <f t="shared" si="137"/>
        <v>0</v>
      </c>
      <c r="AC460" s="116">
        <f t="shared" si="138"/>
        <v>0</v>
      </c>
      <c r="AD460" s="116">
        <f t="shared" si="139"/>
        <v>0</v>
      </c>
      <c r="AE460" s="116">
        <f t="shared" si="140"/>
        <v>0</v>
      </c>
      <c r="AF460" s="116"/>
      <c r="AG460" s="116"/>
      <c r="AH460" s="116">
        <f t="shared" si="141"/>
        <v>0</v>
      </c>
      <c r="AI460" s="116">
        <f t="shared" si="142"/>
        <v>0</v>
      </c>
      <c r="AJ460" s="116" t="str">
        <f t="shared" si="143"/>
        <v>Correct</v>
      </c>
      <c r="AK460" s="99"/>
      <c r="AL460" s="115" t="str">
        <f>IFERROR(VLOOKUP(Table1[[#This Row],[RespondentID]],'All Data'!$A:$CO,87,FALSE),"unknown")</f>
        <v>unknown</v>
      </c>
      <c r="AM460" s="99"/>
      <c r="AN460" s="96" t="str">
        <f>IFERROR(VLOOKUP(Table1[[#This Row],[RespondentID]],'All Data'!$A:$CO,89,FALSE),"unknown")</f>
        <v>unknown</v>
      </c>
      <c r="AO460" s="96" t="str">
        <f>IFERROR(VLOOKUP(Table1[[#This Row],[RespondentID]],'All Data'!$A:$CO,90,FALSE),"unknown")</f>
        <v>unknown</v>
      </c>
      <c r="AP460" s="96" t="str">
        <f>IFERROR(VLOOKUP(Table1[[#This Row],[RespondentID]],'All Data'!$A:$CO,91,FALSE),"unknown")</f>
        <v>unknown</v>
      </c>
      <c r="AQ460" s="96" t="str">
        <f>IFERROR(VLOOKUP(Table1[[#This Row],[RespondentID]],'All Data'!$A:$CO,92,FALSE),"unknown")</f>
        <v>unknown</v>
      </c>
      <c r="AR460" s="96" t="str">
        <f>IFERROR(VLOOKUP(Table1[[#This Row],[RespondentID]],'All Data'!$A:$CO,93,FALSE),"unknown")</f>
        <v>unknown</v>
      </c>
      <c r="AS460" s="96" t="str">
        <f>IFERROR(VLOOKUP(Table1[[#This Row],[RespondentID]],'All Data'!$A:$CW,94,FALSE),"unknown")</f>
        <v>unknown</v>
      </c>
      <c r="AT460" s="96" t="str">
        <f>IFERROR(VLOOKUP(Table1[[#This Row],[RespondentID]],'All Data'!$A:$CW,95,FALSE),"unknown")</f>
        <v>unknown</v>
      </c>
      <c r="AU460" s="96" t="str">
        <f>IFERROR(VLOOKUP(Table1[[#This Row],[RespondentID]],'All Data'!$A:$CW,96,FALSE),"unknown")</f>
        <v>unknown</v>
      </c>
      <c r="AV460" s="96" t="str">
        <f>IFERROR(VLOOKUP(Table1[[#This Row],[RespondentID]],'All Data'!$A:$CW,97,FALSE),"unknown")</f>
        <v>unknown</v>
      </c>
      <c r="AW460" s="96" t="str">
        <f>IFERROR(VLOOKUP(Table1[[#This Row],[RespondentID]],'All Data'!$A:$CW,98,FALSE),"unknown")</f>
        <v>unknown</v>
      </c>
      <c r="AX460" s="96" t="str">
        <f>IFERROR(VLOOKUP(Table1[[#This Row],[RespondentID]],'All Data'!$A:$CW,99,FALSE),"unknown")</f>
        <v>unknown</v>
      </c>
    </row>
    <row r="461" spans="1:50">
      <c r="A461" s="114"/>
      <c r="B461" s="115"/>
      <c r="C461" s="99"/>
      <c r="D461" s="99"/>
      <c r="E461" s="99"/>
      <c r="F461" s="99"/>
      <c r="G461" s="99"/>
      <c r="H461" s="99"/>
      <c r="I461" s="99"/>
      <c r="J461" s="99"/>
      <c r="K461" s="99"/>
      <c r="L461" s="99"/>
      <c r="M461" s="99"/>
      <c r="N461" s="99"/>
      <c r="O461" s="99"/>
      <c r="P461" s="116">
        <f t="shared" si="126"/>
        <v>0</v>
      </c>
      <c r="Q461" s="116" t="e">
        <f t="shared" si="127"/>
        <v>#DIV/0!</v>
      </c>
      <c r="R461" s="116"/>
      <c r="S461" s="116">
        <f t="shared" si="128"/>
        <v>0</v>
      </c>
      <c r="T461" s="116">
        <f t="shared" si="129"/>
        <v>0</v>
      </c>
      <c r="U461" s="116">
        <f t="shared" si="130"/>
        <v>0</v>
      </c>
      <c r="V461" s="116">
        <f t="shared" si="131"/>
        <v>0</v>
      </c>
      <c r="W461" s="116">
        <f t="shared" si="132"/>
        <v>0</v>
      </c>
      <c r="X461" s="116">
        <f t="shared" si="133"/>
        <v>0</v>
      </c>
      <c r="Y461" s="116">
        <f t="shared" si="134"/>
        <v>0</v>
      </c>
      <c r="Z461" s="116">
        <f t="shared" si="135"/>
        <v>0</v>
      </c>
      <c r="AA461" s="116">
        <f t="shared" si="136"/>
        <v>0</v>
      </c>
      <c r="AB461" s="116">
        <f t="shared" si="137"/>
        <v>0</v>
      </c>
      <c r="AC461" s="116">
        <f t="shared" si="138"/>
        <v>0</v>
      </c>
      <c r="AD461" s="116">
        <f t="shared" si="139"/>
        <v>0</v>
      </c>
      <c r="AE461" s="116">
        <f t="shared" si="140"/>
        <v>0</v>
      </c>
      <c r="AF461" s="116"/>
      <c r="AG461" s="116"/>
      <c r="AH461" s="116">
        <f t="shared" si="141"/>
        <v>0</v>
      </c>
      <c r="AI461" s="116">
        <f t="shared" si="142"/>
        <v>0</v>
      </c>
      <c r="AJ461" s="116" t="str">
        <f t="shared" si="143"/>
        <v>Correct</v>
      </c>
      <c r="AK461" s="99"/>
      <c r="AL461" s="115" t="str">
        <f>IFERROR(VLOOKUP(Table1[[#This Row],[RespondentID]],'All Data'!$A:$CO,87,FALSE),"unknown")</f>
        <v>unknown</v>
      </c>
      <c r="AM461" s="99"/>
      <c r="AN461" s="96" t="str">
        <f>IFERROR(VLOOKUP(Table1[[#This Row],[RespondentID]],'All Data'!$A:$CO,89,FALSE),"unknown")</f>
        <v>unknown</v>
      </c>
      <c r="AO461" s="96" t="str">
        <f>IFERROR(VLOOKUP(Table1[[#This Row],[RespondentID]],'All Data'!$A:$CO,90,FALSE),"unknown")</f>
        <v>unknown</v>
      </c>
      <c r="AP461" s="96" t="str">
        <f>IFERROR(VLOOKUP(Table1[[#This Row],[RespondentID]],'All Data'!$A:$CO,91,FALSE),"unknown")</f>
        <v>unknown</v>
      </c>
      <c r="AQ461" s="96" t="str">
        <f>IFERROR(VLOOKUP(Table1[[#This Row],[RespondentID]],'All Data'!$A:$CO,92,FALSE),"unknown")</f>
        <v>unknown</v>
      </c>
      <c r="AR461" s="96" t="str">
        <f>IFERROR(VLOOKUP(Table1[[#This Row],[RespondentID]],'All Data'!$A:$CO,93,FALSE),"unknown")</f>
        <v>unknown</v>
      </c>
      <c r="AS461" s="96" t="str">
        <f>IFERROR(VLOOKUP(Table1[[#This Row],[RespondentID]],'All Data'!$A:$CW,94,FALSE),"unknown")</f>
        <v>unknown</v>
      </c>
      <c r="AT461" s="96" t="str">
        <f>IFERROR(VLOOKUP(Table1[[#This Row],[RespondentID]],'All Data'!$A:$CW,95,FALSE),"unknown")</f>
        <v>unknown</v>
      </c>
      <c r="AU461" s="96" t="str">
        <f>IFERROR(VLOOKUP(Table1[[#This Row],[RespondentID]],'All Data'!$A:$CW,96,FALSE),"unknown")</f>
        <v>unknown</v>
      </c>
      <c r="AV461" s="96" t="str">
        <f>IFERROR(VLOOKUP(Table1[[#This Row],[RespondentID]],'All Data'!$A:$CW,97,FALSE),"unknown")</f>
        <v>unknown</v>
      </c>
      <c r="AW461" s="96" t="str">
        <f>IFERROR(VLOOKUP(Table1[[#This Row],[RespondentID]],'All Data'!$A:$CW,98,FALSE),"unknown")</f>
        <v>unknown</v>
      </c>
      <c r="AX461" s="96" t="str">
        <f>IFERROR(VLOOKUP(Table1[[#This Row],[RespondentID]],'All Data'!$A:$CW,99,FALSE),"unknown")</f>
        <v>unknown</v>
      </c>
    </row>
    <row r="462" spans="1:50">
      <c r="A462" s="114"/>
      <c r="B462" s="115"/>
      <c r="C462" s="99"/>
      <c r="D462" s="99"/>
      <c r="E462" s="99"/>
      <c r="F462" s="99"/>
      <c r="G462" s="99"/>
      <c r="H462" s="99"/>
      <c r="I462" s="99"/>
      <c r="J462" s="99"/>
      <c r="K462" s="99"/>
      <c r="L462" s="99"/>
      <c r="M462" s="99"/>
      <c r="N462" s="99"/>
      <c r="O462" s="99"/>
      <c r="P462" s="116">
        <f t="shared" ref="P462:P493" si="144">COUNTA(B462:N462)</f>
        <v>0</v>
      </c>
      <c r="Q462" s="116" t="e">
        <f t="shared" ref="Q462:Q493" si="145">3/P462</f>
        <v>#DIV/0!</v>
      </c>
      <c r="R462" s="116"/>
      <c r="S462" s="116">
        <f t="shared" ref="S462:S493" si="146">IF($P462&lt;3,IF($B462=$B$1,1,0),IF($B462=$B$1,$Q462,0))</f>
        <v>0</v>
      </c>
      <c r="T462" s="116">
        <f t="shared" ref="T462:T493" si="147">IF($P462&lt;3,IF($C462=$C$1,1,0),IF($C462=$C$1,$Q462,0))</f>
        <v>0</v>
      </c>
      <c r="U462" s="116">
        <f t="shared" ref="U462:U493" si="148">IF($P462&lt;3,IF($D462=$D$1,1,0),IF($D462=$D$1,$Q462,0))</f>
        <v>0</v>
      </c>
      <c r="V462" s="116">
        <f t="shared" ref="V462:V493" si="149">IF($P462&lt;3,IF($E462=$E$1,1,0),IF($E462=$E$1,$Q462,0))</f>
        <v>0</v>
      </c>
      <c r="W462" s="116">
        <f t="shared" ref="W462:W493" si="150">IF($P462&lt;3,IF($F462=$F$1,1,0),IF($F462=$F$1,$Q462,0))</f>
        <v>0</v>
      </c>
      <c r="X462" s="116">
        <f t="shared" ref="X462:X493" si="151">IF($P462&lt;3,IF($G462=$G$1,1,0),IF($G462=$G$1,$Q462,0))</f>
        <v>0</v>
      </c>
      <c r="Y462" s="116">
        <f t="shared" ref="Y462:Y493" si="152">IF($P462&lt;3,IF($H462=$H$1,1,0),IF($H462=$H$1,$Q462,0))</f>
        <v>0</v>
      </c>
      <c r="Z462" s="116">
        <f t="shared" ref="Z462:Z493" si="153">IF($P462&lt;3,IF($I462=$I$1,1,0),IF($I462=$I$1,$Q462,0))</f>
        <v>0</v>
      </c>
      <c r="AA462" s="116">
        <f t="shared" ref="AA462:AA493" si="154">IF($P462&lt;3,IF($J462=$J$1,1,0),IF($J462=$J$1,$Q462,0))</f>
        <v>0</v>
      </c>
      <c r="AB462" s="116">
        <f t="shared" ref="AB462:AB493" si="155">IF($P462&lt;3,IF($K462=$K$1,1,0),IF($K462=$K$1,$Q462,0))</f>
        <v>0</v>
      </c>
      <c r="AC462" s="116">
        <f t="shared" ref="AC462:AC493" si="156">IF($P462&lt;3,IF($L462=$L$1,1,0),IF($L462=$L$1,$Q462,0))</f>
        <v>0</v>
      </c>
      <c r="AD462" s="116">
        <f t="shared" ref="AD462:AD493" si="157">IF($P462&lt;3,IF($M462=$M$1,1,0),IF($M462=$M$1,$Q462,0))</f>
        <v>0</v>
      </c>
      <c r="AE462" s="116">
        <f t="shared" ref="AE462:AE493" si="158">IF($P462&lt;3,IF($N462=$N$1,1,0),IF($N462=$N$1,$Q462,0))</f>
        <v>0</v>
      </c>
      <c r="AF462" s="116"/>
      <c r="AG462" s="116"/>
      <c r="AH462" s="116">
        <f t="shared" ref="AH462:AH493" si="159">SUM(S462:AE462)</f>
        <v>0</v>
      </c>
      <c r="AI462" s="116">
        <f t="shared" ref="AI462:AI493" si="160">P462</f>
        <v>0</v>
      </c>
      <c r="AJ462" s="116" t="str">
        <f t="shared" ref="AJ462:AJ493" si="161">IF(AH462=AI462,"Correct",IF(AH462=3,"Correct","Wrong"))</f>
        <v>Correct</v>
      </c>
      <c r="AK462" s="99"/>
      <c r="AL462" s="115" t="str">
        <f>IFERROR(VLOOKUP(Table1[[#This Row],[RespondentID]],'All Data'!$A:$CO,87,FALSE),"unknown")</f>
        <v>unknown</v>
      </c>
      <c r="AM462" s="99"/>
      <c r="AN462" s="96" t="str">
        <f>IFERROR(VLOOKUP(Table1[[#This Row],[RespondentID]],'All Data'!$A:$CO,89,FALSE),"unknown")</f>
        <v>unknown</v>
      </c>
      <c r="AO462" s="96" t="str">
        <f>IFERROR(VLOOKUP(Table1[[#This Row],[RespondentID]],'All Data'!$A:$CO,90,FALSE),"unknown")</f>
        <v>unknown</v>
      </c>
      <c r="AP462" s="96" t="str">
        <f>IFERROR(VLOOKUP(Table1[[#This Row],[RespondentID]],'All Data'!$A:$CO,91,FALSE),"unknown")</f>
        <v>unknown</v>
      </c>
      <c r="AQ462" s="96" t="str">
        <f>IFERROR(VLOOKUP(Table1[[#This Row],[RespondentID]],'All Data'!$A:$CO,92,FALSE),"unknown")</f>
        <v>unknown</v>
      </c>
      <c r="AR462" s="96" t="str">
        <f>IFERROR(VLOOKUP(Table1[[#This Row],[RespondentID]],'All Data'!$A:$CO,93,FALSE),"unknown")</f>
        <v>unknown</v>
      </c>
      <c r="AS462" s="96" t="str">
        <f>IFERROR(VLOOKUP(Table1[[#This Row],[RespondentID]],'All Data'!$A:$CW,94,FALSE),"unknown")</f>
        <v>unknown</v>
      </c>
      <c r="AT462" s="96" t="str">
        <f>IFERROR(VLOOKUP(Table1[[#This Row],[RespondentID]],'All Data'!$A:$CW,95,FALSE),"unknown")</f>
        <v>unknown</v>
      </c>
      <c r="AU462" s="96" t="str">
        <f>IFERROR(VLOOKUP(Table1[[#This Row],[RespondentID]],'All Data'!$A:$CW,96,FALSE),"unknown")</f>
        <v>unknown</v>
      </c>
      <c r="AV462" s="96" t="str">
        <f>IFERROR(VLOOKUP(Table1[[#This Row],[RespondentID]],'All Data'!$A:$CW,97,FALSE),"unknown")</f>
        <v>unknown</v>
      </c>
      <c r="AW462" s="96" t="str">
        <f>IFERROR(VLOOKUP(Table1[[#This Row],[RespondentID]],'All Data'!$A:$CW,98,FALSE),"unknown")</f>
        <v>unknown</v>
      </c>
      <c r="AX462" s="96" t="str">
        <f>IFERROR(VLOOKUP(Table1[[#This Row],[RespondentID]],'All Data'!$A:$CW,99,FALSE),"unknown")</f>
        <v>unknown</v>
      </c>
    </row>
    <row r="463" spans="1:50">
      <c r="A463" s="114"/>
      <c r="B463" s="115"/>
      <c r="C463" s="99"/>
      <c r="D463" s="99"/>
      <c r="E463" s="99"/>
      <c r="F463" s="99"/>
      <c r="G463" s="99"/>
      <c r="H463" s="99"/>
      <c r="I463" s="99"/>
      <c r="J463" s="99"/>
      <c r="K463" s="99"/>
      <c r="L463" s="99"/>
      <c r="M463" s="99"/>
      <c r="N463" s="99"/>
      <c r="O463" s="99"/>
      <c r="P463" s="116">
        <f t="shared" si="144"/>
        <v>0</v>
      </c>
      <c r="Q463" s="116" t="e">
        <f t="shared" si="145"/>
        <v>#DIV/0!</v>
      </c>
      <c r="R463" s="116"/>
      <c r="S463" s="116">
        <f t="shared" si="146"/>
        <v>0</v>
      </c>
      <c r="T463" s="116">
        <f t="shared" si="147"/>
        <v>0</v>
      </c>
      <c r="U463" s="116">
        <f t="shared" si="148"/>
        <v>0</v>
      </c>
      <c r="V463" s="116">
        <f t="shared" si="149"/>
        <v>0</v>
      </c>
      <c r="W463" s="116">
        <f t="shared" si="150"/>
        <v>0</v>
      </c>
      <c r="X463" s="116">
        <f t="shared" si="151"/>
        <v>0</v>
      </c>
      <c r="Y463" s="116">
        <f t="shared" si="152"/>
        <v>0</v>
      </c>
      <c r="Z463" s="116">
        <f t="shared" si="153"/>
        <v>0</v>
      </c>
      <c r="AA463" s="116">
        <f t="shared" si="154"/>
        <v>0</v>
      </c>
      <c r="AB463" s="116">
        <f t="shared" si="155"/>
        <v>0</v>
      </c>
      <c r="AC463" s="116">
        <f t="shared" si="156"/>
        <v>0</v>
      </c>
      <c r="AD463" s="116">
        <f t="shared" si="157"/>
        <v>0</v>
      </c>
      <c r="AE463" s="116">
        <f t="shared" si="158"/>
        <v>0</v>
      </c>
      <c r="AF463" s="116"/>
      <c r="AG463" s="116"/>
      <c r="AH463" s="116">
        <f t="shared" si="159"/>
        <v>0</v>
      </c>
      <c r="AI463" s="116">
        <f t="shared" si="160"/>
        <v>0</v>
      </c>
      <c r="AJ463" s="116" t="str">
        <f t="shared" si="161"/>
        <v>Correct</v>
      </c>
      <c r="AK463" s="99"/>
      <c r="AL463" s="115" t="str">
        <f>IFERROR(VLOOKUP(Table1[[#This Row],[RespondentID]],'All Data'!$A:$CO,87,FALSE),"unknown")</f>
        <v>unknown</v>
      </c>
      <c r="AM463" s="99"/>
      <c r="AN463" s="96" t="str">
        <f>IFERROR(VLOOKUP(Table1[[#This Row],[RespondentID]],'All Data'!$A:$CO,89,FALSE),"unknown")</f>
        <v>unknown</v>
      </c>
      <c r="AO463" s="96" t="str">
        <f>IFERROR(VLOOKUP(Table1[[#This Row],[RespondentID]],'All Data'!$A:$CO,90,FALSE),"unknown")</f>
        <v>unknown</v>
      </c>
      <c r="AP463" s="96" t="str">
        <f>IFERROR(VLOOKUP(Table1[[#This Row],[RespondentID]],'All Data'!$A:$CO,91,FALSE),"unknown")</f>
        <v>unknown</v>
      </c>
      <c r="AQ463" s="96" t="str">
        <f>IFERROR(VLOOKUP(Table1[[#This Row],[RespondentID]],'All Data'!$A:$CO,92,FALSE),"unknown")</f>
        <v>unknown</v>
      </c>
      <c r="AR463" s="96" t="str">
        <f>IFERROR(VLOOKUP(Table1[[#This Row],[RespondentID]],'All Data'!$A:$CO,93,FALSE),"unknown")</f>
        <v>unknown</v>
      </c>
      <c r="AS463" s="96" t="str">
        <f>IFERROR(VLOOKUP(Table1[[#This Row],[RespondentID]],'All Data'!$A:$CW,94,FALSE),"unknown")</f>
        <v>unknown</v>
      </c>
      <c r="AT463" s="96" t="str">
        <f>IFERROR(VLOOKUP(Table1[[#This Row],[RespondentID]],'All Data'!$A:$CW,95,FALSE),"unknown")</f>
        <v>unknown</v>
      </c>
      <c r="AU463" s="96" t="str">
        <f>IFERROR(VLOOKUP(Table1[[#This Row],[RespondentID]],'All Data'!$A:$CW,96,FALSE),"unknown")</f>
        <v>unknown</v>
      </c>
      <c r="AV463" s="96" t="str">
        <f>IFERROR(VLOOKUP(Table1[[#This Row],[RespondentID]],'All Data'!$A:$CW,97,FALSE),"unknown")</f>
        <v>unknown</v>
      </c>
      <c r="AW463" s="96" t="str">
        <f>IFERROR(VLOOKUP(Table1[[#This Row],[RespondentID]],'All Data'!$A:$CW,98,FALSE),"unknown")</f>
        <v>unknown</v>
      </c>
      <c r="AX463" s="96" t="str">
        <f>IFERROR(VLOOKUP(Table1[[#This Row],[RespondentID]],'All Data'!$A:$CW,99,FALSE),"unknown")</f>
        <v>unknown</v>
      </c>
    </row>
    <row r="464" spans="1:50">
      <c r="A464" s="114"/>
      <c r="B464" s="115"/>
      <c r="C464" s="99"/>
      <c r="D464" s="99"/>
      <c r="E464" s="99"/>
      <c r="F464" s="99"/>
      <c r="G464" s="99"/>
      <c r="H464" s="99"/>
      <c r="I464" s="99"/>
      <c r="J464" s="99"/>
      <c r="K464" s="99"/>
      <c r="L464" s="99"/>
      <c r="M464" s="99"/>
      <c r="N464" s="99"/>
      <c r="O464" s="99"/>
      <c r="P464" s="116">
        <f t="shared" si="144"/>
        <v>0</v>
      </c>
      <c r="Q464" s="116" t="e">
        <f t="shared" si="145"/>
        <v>#DIV/0!</v>
      </c>
      <c r="R464" s="116"/>
      <c r="S464" s="116">
        <f t="shared" si="146"/>
        <v>0</v>
      </c>
      <c r="T464" s="116">
        <f t="shared" si="147"/>
        <v>0</v>
      </c>
      <c r="U464" s="116">
        <f t="shared" si="148"/>
        <v>0</v>
      </c>
      <c r="V464" s="116">
        <f t="shared" si="149"/>
        <v>0</v>
      </c>
      <c r="W464" s="116">
        <f t="shared" si="150"/>
        <v>0</v>
      </c>
      <c r="X464" s="116">
        <f t="shared" si="151"/>
        <v>0</v>
      </c>
      <c r="Y464" s="116">
        <f t="shared" si="152"/>
        <v>0</v>
      </c>
      <c r="Z464" s="116">
        <f t="shared" si="153"/>
        <v>0</v>
      </c>
      <c r="AA464" s="116">
        <f t="shared" si="154"/>
        <v>0</v>
      </c>
      <c r="AB464" s="116">
        <f t="shared" si="155"/>
        <v>0</v>
      </c>
      <c r="AC464" s="116">
        <f t="shared" si="156"/>
        <v>0</v>
      </c>
      <c r="AD464" s="116">
        <f t="shared" si="157"/>
        <v>0</v>
      </c>
      <c r="AE464" s="116">
        <f t="shared" si="158"/>
        <v>0</v>
      </c>
      <c r="AF464" s="116"/>
      <c r="AG464" s="116"/>
      <c r="AH464" s="116">
        <f t="shared" si="159"/>
        <v>0</v>
      </c>
      <c r="AI464" s="116">
        <f t="shared" si="160"/>
        <v>0</v>
      </c>
      <c r="AJ464" s="116" t="str">
        <f t="shared" si="161"/>
        <v>Correct</v>
      </c>
      <c r="AK464" s="99"/>
      <c r="AL464" s="115" t="str">
        <f>IFERROR(VLOOKUP(Table1[[#This Row],[RespondentID]],'All Data'!$A:$CO,87,FALSE),"unknown")</f>
        <v>unknown</v>
      </c>
      <c r="AM464" s="99"/>
      <c r="AN464" s="96" t="str">
        <f>IFERROR(VLOOKUP(Table1[[#This Row],[RespondentID]],'All Data'!$A:$CO,89,FALSE),"unknown")</f>
        <v>unknown</v>
      </c>
      <c r="AO464" s="96" t="str">
        <f>IFERROR(VLOOKUP(Table1[[#This Row],[RespondentID]],'All Data'!$A:$CO,90,FALSE),"unknown")</f>
        <v>unknown</v>
      </c>
      <c r="AP464" s="96" t="str">
        <f>IFERROR(VLOOKUP(Table1[[#This Row],[RespondentID]],'All Data'!$A:$CO,91,FALSE),"unknown")</f>
        <v>unknown</v>
      </c>
      <c r="AQ464" s="96" t="str">
        <f>IFERROR(VLOOKUP(Table1[[#This Row],[RespondentID]],'All Data'!$A:$CO,92,FALSE),"unknown")</f>
        <v>unknown</v>
      </c>
      <c r="AR464" s="96" t="str">
        <f>IFERROR(VLOOKUP(Table1[[#This Row],[RespondentID]],'All Data'!$A:$CO,93,FALSE),"unknown")</f>
        <v>unknown</v>
      </c>
      <c r="AS464" s="96" t="str">
        <f>IFERROR(VLOOKUP(Table1[[#This Row],[RespondentID]],'All Data'!$A:$CW,94,FALSE),"unknown")</f>
        <v>unknown</v>
      </c>
      <c r="AT464" s="96" t="str">
        <f>IFERROR(VLOOKUP(Table1[[#This Row],[RespondentID]],'All Data'!$A:$CW,95,FALSE),"unknown")</f>
        <v>unknown</v>
      </c>
      <c r="AU464" s="96" t="str">
        <f>IFERROR(VLOOKUP(Table1[[#This Row],[RespondentID]],'All Data'!$A:$CW,96,FALSE),"unknown")</f>
        <v>unknown</v>
      </c>
      <c r="AV464" s="96" t="str">
        <f>IFERROR(VLOOKUP(Table1[[#This Row],[RespondentID]],'All Data'!$A:$CW,97,FALSE),"unknown")</f>
        <v>unknown</v>
      </c>
      <c r="AW464" s="96" t="str">
        <f>IFERROR(VLOOKUP(Table1[[#This Row],[RespondentID]],'All Data'!$A:$CW,98,FALSE),"unknown")</f>
        <v>unknown</v>
      </c>
      <c r="AX464" s="96" t="str">
        <f>IFERROR(VLOOKUP(Table1[[#This Row],[RespondentID]],'All Data'!$A:$CW,99,FALSE),"unknown")</f>
        <v>unknown</v>
      </c>
    </row>
    <row r="465" spans="1:50">
      <c r="A465" s="114"/>
      <c r="B465" s="115"/>
      <c r="C465" s="99"/>
      <c r="D465" s="99"/>
      <c r="E465" s="99"/>
      <c r="F465" s="99"/>
      <c r="G465" s="99"/>
      <c r="H465" s="99"/>
      <c r="I465" s="99"/>
      <c r="J465" s="99"/>
      <c r="K465" s="99"/>
      <c r="L465" s="99"/>
      <c r="M465" s="99"/>
      <c r="N465" s="99"/>
      <c r="O465" s="99"/>
      <c r="P465" s="116">
        <f t="shared" si="144"/>
        <v>0</v>
      </c>
      <c r="Q465" s="116" t="e">
        <f t="shared" si="145"/>
        <v>#DIV/0!</v>
      </c>
      <c r="R465" s="116"/>
      <c r="S465" s="116">
        <f t="shared" si="146"/>
        <v>0</v>
      </c>
      <c r="T465" s="116">
        <f t="shared" si="147"/>
        <v>0</v>
      </c>
      <c r="U465" s="116">
        <f t="shared" si="148"/>
        <v>0</v>
      </c>
      <c r="V465" s="116">
        <f t="shared" si="149"/>
        <v>0</v>
      </c>
      <c r="W465" s="116">
        <f t="shared" si="150"/>
        <v>0</v>
      </c>
      <c r="X465" s="116">
        <f t="shared" si="151"/>
        <v>0</v>
      </c>
      <c r="Y465" s="116">
        <f t="shared" si="152"/>
        <v>0</v>
      </c>
      <c r="Z465" s="116">
        <f t="shared" si="153"/>
        <v>0</v>
      </c>
      <c r="AA465" s="116">
        <f t="shared" si="154"/>
        <v>0</v>
      </c>
      <c r="AB465" s="116">
        <f t="shared" si="155"/>
        <v>0</v>
      </c>
      <c r="AC465" s="116">
        <f t="shared" si="156"/>
        <v>0</v>
      </c>
      <c r="AD465" s="116">
        <f t="shared" si="157"/>
        <v>0</v>
      </c>
      <c r="AE465" s="116">
        <f t="shared" si="158"/>
        <v>0</v>
      </c>
      <c r="AF465" s="116"/>
      <c r="AG465" s="116"/>
      <c r="AH465" s="116">
        <f t="shared" si="159"/>
        <v>0</v>
      </c>
      <c r="AI465" s="116">
        <f t="shared" si="160"/>
        <v>0</v>
      </c>
      <c r="AJ465" s="116" t="str">
        <f t="shared" si="161"/>
        <v>Correct</v>
      </c>
      <c r="AK465" s="99"/>
      <c r="AL465" s="115" t="str">
        <f>IFERROR(VLOOKUP(Table1[[#This Row],[RespondentID]],'All Data'!$A:$CO,87,FALSE),"unknown")</f>
        <v>unknown</v>
      </c>
      <c r="AM465" s="99"/>
      <c r="AN465" s="96" t="str">
        <f>IFERROR(VLOOKUP(Table1[[#This Row],[RespondentID]],'All Data'!$A:$CO,89,FALSE),"unknown")</f>
        <v>unknown</v>
      </c>
      <c r="AO465" s="96" t="str">
        <f>IFERROR(VLOOKUP(Table1[[#This Row],[RespondentID]],'All Data'!$A:$CO,90,FALSE),"unknown")</f>
        <v>unknown</v>
      </c>
      <c r="AP465" s="96" t="str">
        <f>IFERROR(VLOOKUP(Table1[[#This Row],[RespondentID]],'All Data'!$A:$CO,91,FALSE),"unknown")</f>
        <v>unknown</v>
      </c>
      <c r="AQ465" s="96" t="str">
        <f>IFERROR(VLOOKUP(Table1[[#This Row],[RespondentID]],'All Data'!$A:$CO,92,FALSE),"unknown")</f>
        <v>unknown</v>
      </c>
      <c r="AR465" s="96" t="str">
        <f>IFERROR(VLOOKUP(Table1[[#This Row],[RespondentID]],'All Data'!$A:$CO,93,FALSE),"unknown")</f>
        <v>unknown</v>
      </c>
      <c r="AS465" s="96" t="str">
        <f>IFERROR(VLOOKUP(Table1[[#This Row],[RespondentID]],'All Data'!$A:$CW,94,FALSE),"unknown")</f>
        <v>unknown</v>
      </c>
      <c r="AT465" s="96" t="str">
        <f>IFERROR(VLOOKUP(Table1[[#This Row],[RespondentID]],'All Data'!$A:$CW,95,FALSE),"unknown")</f>
        <v>unknown</v>
      </c>
      <c r="AU465" s="96" t="str">
        <f>IFERROR(VLOOKUP(Table1[[#This Row],[RespondentID]],'All Data'!$A:$CW,96,FALSE),"unknown")</f>
        <v>unknown</v>
      </c>
      <c r="AV465" s="96" t="str">
        <f>IFERROR(VLOOKUP(Table1[[#This Row],[RespondentID]],'All Data'!$A:$CW,97,FALSE),"unknown")</f>
        <v>unknown</v>
      </c>
      <c r="AW465" s="96" t="str">
        <f>IFERROR(VLOOKUP(Table1[[#This Row],[RespondentID]],'All Data'!$A:$CW,98,FALSE),"unknown")</f>
        <v>unknown</v>
      </c>
      <c r="AX465" s="96" t="str">
        <f>IFERROR(VLOOKUP(Table1[[#This Row],[RespondentID]],'All Data'!$A:$CW,99,FALSE),"unknown")</f>
        <v>unknown</v>
      </c>
    </row>
    <row r="466" spans="1:50">
      <c r="A466" s="114"/>
      <c r="B466" s="115"/>
      <c r="C466" s="99"/>
      <c r="D466" s="99"/>
      <c r="E466" s="99"/>
      <c r="F466" s="99"/>
      <c r="G466" s="99"/>
      <c r="H466" s="99"/>
      <c r="I466" s="99"/>
      <c r="J466" s="99"/>
      <c r="K466" s="99"/>
      <c r="L466" s="99"/>
      <c r="M466" s="99"/>
      <c r="N466" s="99"/>
      <c r="O466" s="99"/>
      <c r="P466" s="116">
        <f t="shared" si="144"/>
        <v>0</v>
      </c>
      <c r="Q466" s="116" t="e">
        <f t="shared" si="145"/>
        <v>#DIV/0!</v>
      </c>
      <c r="R466" s="116"/>
      <c r="S466" s="116">
        <f t="shared" si="146"/>
        <v>0</v>
      </c>
      <c r="T466" s="116">
        <f t="shared" si="147"/>
        <v>0</v>
      </c>
      <c r="U466" s="116">
        <f t="shared" si="148"/>
        <v>0</v>
      </c>
      <c r="V466" s="116">
        <f t="shared" si="149"/>
        <v>0</v>
      </c>
      <c r="W466" s="116">
        <f t="shared" si="150"/>
        <v>0</v>
      </c>
      <c r="X466" s="116">
        <f t="shared" si="151"/>
        <v>0</v>
      </c>
      <c r="Y466" s="116">
        <f t="shared" si="152"/>
        <v>0</v>
      </c>
      <c r="Z466" s="116">
        <f t="shared" si="153"/>
        <v>0</v>
      </c>
      <c r="AA466" s="116">
        <f t="shared" si="154"/>
        <v>0</v>
      </c>
      <c r="AB466" s="116">
        <f t="shared" si="155"/>
        <v>0</v>
      </c>
      <c r="AC466" s="116">
        <f t="shared" si="156"/>
        <v>0</v>
      </c>
      <c r="AD466" s="116">
        <f t="shared" si="157"/>
        <v>0</v>
      </c>
      <c r="AE466" s="116">
        <f t="shared" si="158"/>
        <v>0</v>
      </c>
      <c r="AF466" s="116"/>
      <c r="AG466" s="116"/>
      <c r="AH466" s="116">
        <f t="shared" si="159"/>
        <v>0</v>
      </c>
      <c r="AI466" s="116">
        <f t="shared" si="160"/>
        <v>0</v>
      </c>
      <c r="AJ466" s="116" t="str">
        <f t="shared" si="161"/>
        <v>Correct</v>
      </c>
      <c r="AK466" s="99"/>
      <c r="AL466" s="115" t="str">
        <f>IFERROR(VLOOKUP(Table1[[#This Row],[RespondentID]],'All Data'!$A:$CO,87,FALSE),"unknown")</f>
        <v>unknown</v>
      </c>
      <c r="AM466" s="99"/>
      <c r="AN466" s="96" t="str">
        <f>IFERROR(VLOOKUP(Table1[[#This Row],[RespondentID]],'All Data'!$A:$CO,89,FALSE),"unknown")</f>
        <v>unknown</v>
      </c>
      <c r="AO466" s="96" t="str">
        <f>IFERROR(VLOOKUP(Table1[[#This Row],[RespondentID]],'All Data'!$A:$CO,90,FALSE),"unknown")</f>
        <v>unknown</v>
      </c>
      <c r="AP466" s="96" t="str">
        <f>IFERROR(VLOOKUP(Table1[[#This Row],[RespondentID]],'All Data'!$A:$CO,91,FALSE),"unknown")</f>
        <v>unknown</v>
      </c>
      <c r="AQ466" s="96" t="str">
        <f>IFERROR(VLOOKUP(Table1[[#This Row],[RespondentID]],'All Data'!$A:$CO,92,FALSE),"unknown")</f>
        <v>unknown</v>
      </c>
      <c r="AR466" s="96" t="str">
        <f>IFERROR(VLOOKUP(Table1[[#This Row],[RespondentID]],'All Data'!$A:$CO,93,FALSE),"unknown")</f>
        <v>unknown</v>
      </c>
      <c r="AS466" s="96" t="str">
        <f>IFERROR(VLOOKUP(Table1[[#This Row],[RespondentID]],'All Data'!$A:$CW,94,FALSE),"unknown")</f>
        <v>unknown</v>
      </c>
      <c r="AT466" s="96" t="str">
        <f>IFERROR(VLOOKUP(Table1[[#This Row],[RespondentID]],'All Data'!$A:$CW,95,FALSE),"unknown")</f>
        <v>unknown</v>
      </c>
      <c r="AU466" s="96" t="str">
        <f>IFERROR(VLOOKUP(Table1[[#This Row],[RespondentID]],'All Data'!$A:$CW,96,FALSE),"unknown")</f>
        <v>unknown</v>
      </c>
      <c r="AV466" s="96" t="str">
        <f>IFERROR(VLOOKUP(Table1[[#This Row],[RespondentID]],'All Data'!$A:$CW,97,FALSE),"unknown")</f>
        <v>unknown</v>
      </c>
      <c r="AW466" s="96" t="str">
        <f>IFERROR(VLOOKUP(Table1[[#This Row],[RespondentID]],'All Data'!$A:$CW,98,FALSE),"unknown")</f>
        <v>unknown</v>
      </c>
      <c r="AX466" s="96" t="str">
        <f>IFERROR(VLOOKUP(Table1[[#This Row],[RespondentID]],'All Data'!$A:$CW,99,FALSE),"unknown")</f>
        <v>unknown</v>
      </c>
    </row>
    <row r="467" spans="1:50">
      <c r="A467" s="114"/>
      <c r="B467" s="115"/>
      <c r="C467" s="99"/>
      <c r="D467" s="99"/>
      <c r="E467" s="99"/>
      <c r="F467" s="99"/>
      <c r="G467" s="99"/>
      <c r="H467" s="99"/>
      <c r="I467" s="99"/>
      <c r="J467" s="99"/>
      <c r="K467" s="99"/>
      <c r="L467" s="99"/>
      <c r="M467" s="99"/>
      <c r="N467" s="99"/>
      <c r="O467" s="99"/>
      <c r="P467" s="116">
        <f t="shared" si="144"/>
        <v>0</v>
      </c>
      <c r="Q467" s="116" t="e">
        <f t="shared" si="145"/>
        <v>#DIV/0!</v>
      </c>
      <c r="R467" s="116"/>
      <c r="S467" s="116">
        <f t="shared" si="146"/>
        <v>0</v>
      </c>
      <c r="T467" s="116">
        <f t="shared" si="147"/>
        <v>0</v>
      </c>
      <c r="U467" s="116">
        <f t="shared" si="148"/>
        <v>0</v>
      </c>
      <c r="V467" s="116">
        <f t="shared" si="149"/>
        <v>0</v>
      </c>
      <c r="W467" s="116">
        <f t="shared" si="150"/>
        <v>0</v>
      </c>
      <c r="X467" s="116">
        <f t="shared" si="151"/>
        <v>0</v>
      </c>
      <c r="Y467" s="116">
        <f t="shared" si="152"/>
        <v>0</v>
      </c>
      <c r="Z467" s="116">
        <f t="shared" si="153"/>
        <v>0</v>
      </c>
      <c r="AA467" s="116">
        <f t="shared" si="154"/>
        <v>0</v>
      </c>
      <c r="AB467" s="116">
        <f t="shared" si="155"/>
        <v>0</v>
      </c>
      <c r="AC467" s="116">
        <f t="shared" si="156"/>
        <v>0</v>
      </c>
      <c r="AD467" s="116">
        <f t="shared" si="157"/>
        <v>0</v>
      </c>
      <c r="AE467" s="116">
        <f t="shared" si="158"/>
        <v>0</v>
      </c>
      <c r="AF467" s="116"/>
      <c r="AG467" s="116"/>
      <c r="AH467" s="116">
        <f t="shared" si="159"/>
        <v>0</v>
      </c>
      <c r="AI467" s="116">
        <f t="shared" si="160"/>
        <v>0</v>
      </c>
      <c r="AJ467" s="116" t="str">
        <f t="shared" si="161"/>
        <v>Correct</v>
      </c>
      <c r="AK467" s="99"/>
      <c r="AL467" s="115" t="str">
        <f>IFERROR(VLOOKUP(Table1[[#This Row],[RespondentID]],'All Data'!$A:$CO,87,FALSE),"unknown")</f>
        <v>unknown</v>
      </c>
      <c r="AM467" s="99"/>
      <c r="AN467" s="96" t="str">
        <f>IFERROR(VLOOKUP(Table1[[#This Row],[RespondentID]],'All Data'!$A:$CO,89,FALSE),"unknown")</f>
        <v>unknown</v>
      </c>
      <c r="AO467" s="96" t="str">
        <f>IFERROR(VLOOKUP(Table1[[#This Row],[RespondentID]],'All Data'!$A:$CO,90,FALSE),"unknown")</f>
        <v>unknown</v>
      </c>
      <c r="AP467" s="96" t="str">
        <f>IFERROR(VLOOKUP(Table1[[#This Row],[RespondentID]],'All Data'!$A:$CO,91,FALSE),"unknown")</f>
        <v>unknown</v>
      </c>
      <c r="AQ467" s="96" t="str">
        <f>IFERROR(VLOOKUP(Table1[[#This Row],[RespondentID]],'All Data'!$A:$CO,92,FALSE),"unknown")</f>
        <v>unknown</v>
      </c>
      <c r="AR467" s="96" t="str">
        <f>IFERROR(VLOOKUP(Table1[[#This Row],[RespondentID]],'All Data'!$A:$CO,93,FALSE),"unknown")</f>
        <v>unknown</v>
      </c>
      <c r="AS467" s="96" t="str">
        <f>IFERROR(VLOOKUP(Table1[[#This Row],[RespondentID]],'All Data'!$A:$CW,94,FALSE),"unknown")</f>
        <v>unknown</v>
      </c>
      <c r="AT467" s="96" t="str">
        <f>IFERROR(VLOOKUP(Table1[[#This Row],[RespondentID]],'All Data'!$A:$CW,95,FALSE),"unknown")</f>
        <v>unknown</v>
      </c>
      <c r="AU467" s="96" t="str">
        <f>IFERROR(VLOOKUP(Table1[[#This Row],[RespondentID]],'All Data'!$A:$CW,96,FALSE),"unknown")</f>
        <v>unknown</v>
      </c>
      <c r="AV467" s="96" t="str">
        <f>IFERROR(VLOOKUP(Table1[[#This Row],[RespondentID]],'All Data'!$A:$CW,97,FALSE),"unknown")</f>
        <v>unknown</v>
      </c>
      <c r="AW467" s="96" t="str">
        <f>IFERROR(VLOOKUP(Table1[[#This Row],[RespondentID]],'All Data'!$A:$CW,98,FALSE),"unknown")</f>
        <v>unknown</v>
      </c>
      <c r="AX467" s="96" t="str">
        <f>IFERROR(VLOOKUP(Table1[[#This Row],[RespondentID]],'All Data'!$A:$CW,99,FALSE),"unknown")</f>
        <v>unknown</v>
      </c>
    </row>
    <row r="468" spans="1:50">
      <c r="A468" s="114"/>
      <c r="B468" s="115"/>
      <c r="C468" s="99"/>
      <c r="D468" s="99"/>
      <c r="E468" s="99"/>
      <c r="F468" s="99"/>
      <c r="G468" s="99"/>
      <c r="H468" s="99"/>
      <c r="I468" s="99"/>
      <c r="J468" s="99"/>
      <c r="K468" s="99"/>
      <c r="L468" s="99"/>
      <c r="M468" s="99"/>
      <c r="N468" s="99"/>
      <c r="O468" s="99"/>
      <c r="P468" s="116">
        <f t="shared" si="144"/>
        <v>0</v>
      </c>
      <c r="Q468" s="116" t="e">
        <f t="shared" si="145"/>
        <v>#DIV/0!</v>
      </c>
      <c r="R468" s="116"/>
      <c r="S468" s="116">
        <f t="shared" si="146"/>
        <v>0</v>
      </c>
      <c r="T468" s="116">
        <f t="shared" si="147"/>
        <v>0</v>
      </c>
      <c r="U468" s="116">
        <f t="shared" si="148"/>
        <v>0</v>
      </c>
      <c r="V468" s="116">
        <f t="shared" si="149"/>
        <v>0</v>
      </c>
      <c r="W468" s="116">
        <f t="shared" si="150"/>
        <v>0</v>
      </c>
      <c r="X468" s="116">
        <f t="shared" si="151"/>
        <v>0</v>
      </c>
      <c r="Y468" s="116">
        <f t="shared" si="152"/>
        <v>0</v>
      </c>
      <c r="Z468" s="116">
        <f t="shared" si="153"/>
        <v>0</v>
      </c>
      <c r="AA468" s="116">
        <f t="shared" si="154"/>
        <v>0</v>
      </c>
      <c r="AB468" s="116">
        <f t="shared" si="155"/>
        <v>0</v>
      </c>
      <c r="AC468" s="116">
        <f t="shared" si="156"/>
        <v>0</v>
      </c>
      <c r="AD468" s="116">
        <f t="shared" si="157"/>
        <v>0</v>
      </c>
      <c r="AE468" s="116">
        <f t="shared" si="158"/>
        <v>0</v>
      </c>
      <c r="AF468" s="116"/>
      <c r="AG468" s="116"/>
      <c r="AH468" s="116">
        <f t="shared" si="159"/>
        <v>0</v>
      </c>
      <c r="AI468" s="116">
        <f t="shared" si="160"/>
        <v>0</v>
      </c>
      <c r="AJ468" s="116" t="str">
        <f t="shared" si="161"/>
        <v>Correct</v>
      </c>
      <c r="AK468" s="99"/>
      <c r="AL468" s="115" t="str">
        <f>IFERROR(VLOOKUP(Table1[[#This Row],[RespondentID]],'All Data'!$A:$CO,87,FALSE),"unknown")</f>
        <v>unknown</v>
      </c>
      <c r="AM468" s="99"/>
      <c r="AN468" s="96" t="str">
        <f>IFERROR(VLOOKUP(Table1[[#This Row],[RespondentID]],'All Data'!$A:$CO,89,FALSE),"unknown")</f>
        <v>unknown</v>
      </c>
      <c r="AO468" s="96" t="str">
        <f>IFERROR(VLOOKUP(Table1[[#This Row],[RespondentID]],'All Data'!$A:$CO,90,FALSE),"unknown")</f>
        <v>unknown</v>
      </c>
      <c r="AP468" s="96" t="str">
        <f>IFERROR(VLOOKUP(Table1[[#This Row],[RespondentID]],'All Data'!$A:$CO,91,FALSE),"unknown")</f>
        <v>unknown</v>
      </c>
      <c r="AQ468" s="96" t="str">
        <f>IFERROR(VLOOKUP(Table1[[#This Row],[RespondentID]],'All Data'!$A:$CO,92,FALSE),"unknown")</f>
        <v>unknown</v>
      </c>
      <c r="AR468" s="96" t="str">
        <f>IFERROR(VLOOKUP(Table1[[#This Row],[RespondentID]],'All Data'!$A:$CO,93,FALSE),"unknown")</f>
        <v>unknown</v>
      </c>
      <c r="AS468" s="96" t="str">
        <f>IFERROR(VLOOKUP(Table1[[#This Row],[RespondentID]],'All Data'!$A:$CW,94,FALSE),"unknown")</f>
        <v>unknown</v>
      </c>
      <c r="AT468" s="96" t="str">
        <f>IFERROR(VLOOKUP(Table1[[#This Row],[RespondentID]],'All Data'!$A:$CW,95,FALSE),"unknown")</f>
        <v>unknown</v>
      </c>
      <c r="AU468" s="96" t="str">
        <f>IFERROR(VLOOKUP(Table1[[#This Row],[RespondentID]],'All Data'!$A:$CW,96,FALSE),"unknown")</f>
        <v>unknown</v>
      </c>
      <c r="AV468" s="96" t="str">
        <f>IFERROR(VLOOKUP(Table1[[#This Row],[RespondentID]],'All Data'!$A:$CW,97,FALSE),"unknown")</f>
        <v>unknown</v>
      </c>
      <c r="AW468" s="96" t="str">
        <f>IFERROR(VLOOKUP(Table1[[#This Row],[RespondentID]],'All Data'!$A:$CW,98,FALSE),"unknown")</f>
        <v>unknown</v>
      </c>
      <c r="AX468" s="96" t="str">
        <f>IFERROR(VLOOKUP(Table1[[#This Row],[RespondentID]],'All Data'!$A:$CW,99,FALSE),"unknown")</f>
        <v>unknown</v>
      </c>
    </row>
    <row r="469" spans="1:50">
      <c r="A469" s="114"/>
      <c r="B469" s="115"/>
      <c r="C469" s="99"/>
      <c r="D469" s="99"/>
      <c r="E469" s="99"/>
      <c r="F469" s="99"/>
      <c r="G469" s="99"/>
      <c r="H469" s="99"/>
      <c r="I469" s="99"/>
      <c r="J469" s="99"/>
      <c r="K469" s="99"/>
      <c r="L469" s="99"/>
      <c r="M469" s="99"/>
      <c r="N469" s="99"/>
      <c r="O469" s="99"/>
      <c r="P469" s="116">
        <f t="shared" si="144"/>
        <v>0</v>
      </c>
      <c r="Q469" s="116" t="e">
        <f t="shared" si="145"/>
        <v>#DIV/0!</v>
      </c>
      <c r="R469" s="116"/>
      <c r="S469" s="116">
        <f t="shared" si="146"/>
        <v>0</v>
      </c>
      <c r="T469" s="116">
        <f t="shared" si="147"/>
        <v>0</v>
      </c>
      <c r="U469" s="116">
        <f t="shared" si="148"/>
        <v>0</v>
      </c>
      <c r="V469" s="116">
        <f t="shared" si="149"/>
        <v>0</v>
      </c>
      <c r="W469" s="116">
        <f t="shared" si="150"/>
        <v>0</v>
      </c>
      <c r="X469" s="116">
        <f t="shared" si="151"/>
        <v>0</v>
      </c>
      <c r="Y469" s="116">
        <f t="shared" si="152"/>
        <v>0</v>
      </c>
      <c r="Z469" s="116">
        <f t="shared" si="153"/>
        <v>0</v>
      </c>
      <c r="AA469" s="116">
        <f t="shared" si="154"/>
        <v>0</v>
      </c>
      <c r="AB469" s="116">
        <f t="shared" si="155"/>
        <v>0</v>
      </c>
      <c r="AC469" s="116">
        <f t="shared" si="156"/>
        <v>0</v>
      </c>
      <c r="AD469" s="116">
        <f t="shared" si="157"/>
        <v>0</v>
      </c>
      <c r="AE469" s="116">
        <f t="shared" si="158"/>
        <v>0</v>
      </c>
      <c r="AF469" s="116"/>
      <c r="AG469" s="116"/>
      <c r="AH469" s="116">
        <f t="shared" si="159"/>
        <v>0</v>
      </c>
      <c r="AI469" s="116">
        <f t="shared" si="160"/>
        <v>0</v>
      </c>
      <c r="AJ469" s="116" t="str">
        <f t="shared" si="161"/>
        <v>Correct</v>
      </c>
      <c r="AK469" s="99"/>
      <c r="AL469" s="115" t="str">
        <f>IFERROR(VLOOKUP(Table1[[#This Row],[RespondentID]],'All Data'!$A:$CO,87,FALSE),"unknown")</f>
        <v>unknown</v>
      </c>
      <c r="AM469" s="99"/>
      <c r="AN469" s="96" t="str">
        <f>IFERROR(VLOOKUP(Table1[[#This Row],[RespondentID]],'All Data'!$A:$CO,89,FALSE),"unknown")</f>
        <v>unknown</v>
      </c>
      <c r="AO469" s="96" t="str">
        <f>IFERROR(VLOOKUP(Table1[[#This Row],[RespondentID]],'All Data'!$A:$CO,90,FALSE),"unknown")</f>
        <v>unknown</v>
      </c>
      <c r="AP469" s="96" t="str">
        <f>IFERROR(VLOOKUP(Table1[[#This Row],[RespondentID]],'All Data'!$A:$CO,91,FALSE),"unknown")</f>
        <v>unknown</v>
      </c>
      <c r="AQ469" s="96" t="str">
        <f>IFERROR(VLOOKUP(Table1[[#This Row],[RespondentID]],'All Data'!$A:$CO,92,FALSE),"unknown")</f>
        <v>unknown</v>
      </c>
      <c r="AR469" s="96" t="str">
        <f>IFERROR(VLOOKUP(Table1[[#This Row],[RespondentID]],'All Data'!$A:$CO,93,FALSE),"unknown")</f>
        <v>unknown</v>
      </c>
      <c r="AS469" s="96" t="str">
        <f>IFERROR(VLOOKUP(Table1[[#This Row],[RespondentID]],'All Data'!$A:$CW,94,FALSE),"unknown")</f>
        <v>unknown</v>
      </c>
      <c r="AT469" s="96" t="str">
        <f>IFERROR(VLOOKUP(Table1[[#This Row],[RespondentID]],'All Data'!$A:$CW,95,FALSE),"unknown")</f>
        <v>unknown</v>
      </c>
      <c r="AU469" s="96" t="str">
        <f>IFERROR(VLOOKUP(Table1[[#This Row],[RespondentID]],'All Data'!$A:$CW,96,FALSE),"unknown")</f>
        <v>unknown</v>
      </c>
      <c r="AV469" s="96" t="str">
        <f>IFERROR(VLOOKUP(Table1[[#This Row],[RespondentID]],'All Data'!$A:$CW,97,FALSE),"unknown")</f>
        <v>unknown</v>
      </c>
      <c r="AW469" s="96" t="str">
        <f>IFERROR(VLOOKUP(Table1[[#This Row],[RespondentID]],'All Data'!$A:$CW,98,FALSE),"unknown")</f>
        <v>unknown</v>
      </c>
      <c r="AX469" s="96" t="str">
        <f>IFERROR(VLOOKUP(Table1[[#This Row],[RespondentID]],'All Data'!$A:$CW,99,FALSE),"unknown")</f>
        <v>unknown</v>
      </c>
    </row>
    <row r="470" spans="1:50">
      <c r="A470" s="114"/>
      <c r="B470" s="115"/>
      <c r="C470" s="99"/>
      <c r="D470" s="99"/>
      <c r="E470" s="99"/>
      <c r="F470" s="99"/>
      <c r="G470" s="99"/>
      <c r="H470" s="99"/>
      <c r="I470" s="99"/>
      <c r="J470" s="99"/>
      <c r="K470" s="99"/>
      <c r="L470" s="99"/>
      <c r="M470" s="99"/>
      <c r="N470" s="99"/>
      <c r="O470" s="99"/>
      <c r="P470" s="116">
        <f t="shared" si="144"/>
        <v>0</v>
      </c>
      <c r="Q470" s="116" t="e">
        <f t="shared" si="145"/>
        <v>#DIV/0!</v>
      </c>
      <c r="R470" s="116"/>
      <c r="S470" s="116">
        <f t="shared" si="146"/>
        <v>0</v>
      </c>
      <c r="T470" s="116">
        <f t="shared" si="147"/>
        <v>0</v>
      </c>
      <c r="U470" s="116">
        <f t="shared" si="148"/>
        <v>0</v>
      </c>
      <c r="V470" s="116">
        <f t="shared" si="149"/>
        <v>0</v>
      </c>
      <c r="W470" s="116">
        <f t="shared" si="150"/>
        <v>0</v>
      </c>
      <c r="X470" s="116">
        <f t="shared" si="151"/>
        <v>0</v>
      </c>
      <c r="Y470" s="116">
        <f t="shared" si="152"/>
        <v>0</v>
      </c>
      <c r="Z470" s="116">
        <f t="shared" si="153"/>
        <v>0</v>
      </c>
      <c r="AA470" s="116">
        <f t="shared" si="154"/>
        <v>0</v>
      </c>
      <c r="AB470" s="116">
        <f t="shared" si="155"/>
        <v>0</v>
      </c>
      <c r="AC470" s="116">
        <f t="shared" si="156"/>
        <v>0</v>
      </c>
      <c r="AD470" s="116">
        <f t="shared" si="157"/>
        <v>0</v>
      </c>
      <c r="AE470" s="116">
        <f t="shared" si="158"/>
        <v>0</v>
      </c>
      <c r="AF470" s="116"/>
      <c r="AG470" s="116"/>
      <c r="AH470" s="116">
        <f t="shared" si="159"/>
        <v>0</v>
      </c>
      <c r="AI470" s="116">
        <f t="shared" si="160"/>
        <v>0</v>
      </c>
      <c r="AJ470" s="116" t="str">
        <f t="shared" si="161"/>
        <v>Correct</v>
      </c>
      <c r="AK470" s="99"/>
      <c r="AL470" s="115" t="str">
        <f>IFERROR(VLOOKUP(Table1[[#This Row],[RespondentID]],'All Data'!$A:$CO,87,FALSE),"unknown")</f>
        <v>unknown</v>
      </c>
      <c r="AM470" s="99"/>
      <c r="AN470" s="96" t="str">
        <f>IFERROR(VLOOKUP(Table1[[#This Row],[RespondentID]],'All Data'!$A:$CO,89,FALSE),"unknown")</f>
        <v>unknown</v>
      </c>
      <c r="AO470" s="96" t="str">
        <f>IFERROR(VLOOKUP(Table1[[#This Row],[RespondentID]],'All Data'!$A:$CO,90,FALSE),"unknown")</f>
        <v>unknown</v>
      </c>
      <c r="AP470" s="96" t="str">
        <f>IFERROR(VLOOKUP(Table1[[#This Row],[RespondentID]],'All Data'!$A:$CO,91,FALSE),"unknown")</f>
        <v>unknown</v>
      </c>
      <c r="AQ470" s="96" t="str">
        <f>IFERROR(VLOOKUP(Table1[[#This Row],[RespondentID]],'All Data'!$A:$CO,92,FALSE),"unknown")</f>
        <v>unknown</v>
      </c>
      <c r="AR470" s="96" t="str">
        <f>IFERROR(VLOOKUP(Table1[[#This Row],[RespondentID]],'All Data'!$A:$CO,93,FALSE),"unknown")</f>
        <v>unknown</v>
      </c>
      <c r="AS470" s="96" t="str">
        <f>IFERROR(VLOOKUP(Table1[[#This Row],[RespondentID]],'All Data'!$A:$CW,94,FALSE),"unknown")</f>
        <v>unknown</v>
      </c>
      <c r="AT470" s="96" t="str">
        <f>IFERROR(VLOOKUP(Table1[[#This Row],[RespondentID]],'All Data'!$A:$CW,95,FALSE),"unknown")</f>
        <v>unknown</v>
      </c>
      <c r="AU470" s="96" t="str">
        <f>IFERROR(VLOOKUP(Table1[[#This Row],[RespondentID]],'All Data'!$A:$CW,96,FALSE),"unknown")</f>
        <v>unknown</v>
      </c>
      <c r="AV470" s="96" t="str">
        <f>IFERROR(VLOOKUP(Table1[[#This Row],[RespondentID]],'All Data'!$A:$CW,97,FALSE),"unknown")</f>
        <v>unknown</v>
      </c>
      <c r="AW470" s="96" t="str">
        <f>IFERROR(VLOOKUP(Table1[[#This Row],[RespondentID]],'All Data'!$A:$CW,98,FALSE),"unknown")</f>
        <v>unknown</v>
      </c>
      <c r="AX470" s="96" t="str">
        <f>IFERROR(VLOOKUP(Table1[[#This Row],[RespondentID]],'All Data'!$A:$CW,99,FALSE),"unknown")</f>
        <v>unknown</v>
      </c>
    </row>
    <row r="471" spans="1:50">
      <c r="A471" s="114"/>
      <c r="B471" s="115"/>
      <c r="C471" s="99"/>
      <c r="D471" s="99"/>
      <c r="E471" s="99"/>
      <c r="F471" s="99"/>
      <c r="G471" s="99"/>
      <c r="H471" s="99"/>
      <c r="I471" s="99"/>
      <c r="J471" s="99"/>
      <c r="K471" s="99"/>
      <c r="L471" s="99"/>
      <c r="M471" s="99"/>
      <c r="N471" s="99"/>
      <c r="O471" s="99"/>
      <c r="P471" s="116">
        <f t="shared" si="144"/>
        <v>0</v>
      </c>
      <c r="Q471" s="116" t="e">
        <f t="shared" si="145"/>
        <v>#DIV/0!</v>
      </c>
      <c r="R471" s="116"/>
      <c r="S471" s="116">
        <f t="shared" si="146"/>
        <v>0</v>
      </c>
      <c r="T471" s="116">
        <f t="shared" si="147"/>
        <v>0</v>
      </c>
      <c r="U471" s="116">
        <f t="shared" si="148"/>
        <v>0</v>
      </c>
      <c r="V471" s="116">
        <f t="shared" si="149"/>
        <v>0</v>
      </c>
      <c r="W471" s="116">
        <f t="shared" si="150"/>
        <v>0</v>
      </c>
      <c r="X471" s="116">
        <f t="shared" si="151"/>
        <v>0</v>
      </c>
      <c r="Y471" s="116">
        <f t="shared" si="152"/>
        <v>0</v>
      </c>
      <c r="Z471" s="116">
        <f t="shared" si="153"/>
        <v>0</v>
      </c>
      <c r="AA471" s="116">
        <f t="shared" si="154"/>
        <v>0</v>
      </c>
      <c r="AB471" s="116">
        <f t="shared" si="155"/>
        <v>0</v>
      </c>
      <c r="AC471" s="116">
        <f t="shared" si="156"/>
        <v>0</v>
      </c>
      <c r="AD471" s="116">
        <f t="shared" si="157"/>
        <v>0</v>
      </c>
      <c r="AE471" s="116">
        <f t="shared" si="158"/>
        <v>0</v>
      </c>
      <c r="AF471" s="116"/>
      <c r="AG471" s="116"/>
      <c r="AH471" s="116">
        <f t="shared" si="159"/>
        <v>0</v>
      </c>
      <c r="AI471" s="116">
        <f t="shared" si="160"/>
        <v>0</v>
      </c>
      <c r="AJ471" s="116" t="str">
        <f t="shared" si="161"/>
        <v>Correct</v>
      </c>
      <c r="AK471" s="99"/>
      <c r="AL471" s="115" t="str">
        <f>IFERROR(VLOOKUP(Table1[[#This Row],[RespondentID]],'All Data'!$A:$CO,87,FALSE),"unknown")</f>
        <v>unknown</v>
      </c>
      <c r="AM471" s="99"/>
      <c r="AN471" s="96" t="str">
        <f>IFERROR(VLOOKUP(Table1[[#This Row],[RespondentID]],'All Data'!$A:$CO,89,FALSE),"unknown")</f>
        <v>unknown</v>
      </c>
      <c r="AO471" s="96" t="str">
        <f>IFERROR(VLOOKUP(Table1[[#This Row],[RespondentID]],'All Data'!$A:$CO,90,FALSE),"unknown")</f>
        <v>unknown</v>
      </c>
      <c r="AP471" s="96" t="str">
        <f>IFERROR(VLOOKUP(Table1[[#This Row],[RespondentID]],'All Data'!$A:$CO,91,FALSE),"unknown")</f>
        <v>unknown</v>
      </c>
      <c r="AQ471" s="96" t="str">
        <f>IFERROR(VLOOKUP(Table1[[#This Row],[RespondentID]],'All Data'!$A:$CO,92,FALSE),"unknown")</f>
        <v>unknown</v>
      </c>
      <c r="AR471" s="96" t="str">
        <f>IFERROR(VLOOKUP(Table1[[#This Row],[RespondentID]],'All Data'!$A:$CO,93,FALSE),"unknown")</f>
        <v>unknown</v>
      </c>
      <c r="AS471" s="96" t="str">
        <f>IFERROR(VLOOKUP(Table1[[#This Row],[RespondentID]],'All Data'!$A:$CW,94,FALSE),"unknown")</f>
        <v>unknown</v>
      </c>
      <c r="AT471" s="96" t="str">
        <f>IFERROR(VLOOKUP(Table1[[#This Row],[RespondentID]],'All Data'!$A:$CW,95,FALSE),"unknown")</f>
        <v>unknown</v>
      </c>
      <c r="AU471" s="96" t="str">
        <f>IFERROR(VLOOKUP(Table1[[#This Row],[RespondentID]],'All Data'!$A:$CW,96,FALSE),"unknown")</f>
        <v>unknown</v>
      </c>
      <c r="AV471" s="96" t="str">
        <f>IFERROR(VLOOKUP(Table1[[#This Row],[RespondentID]],'All Data'!$A:$CW,97,FALSE),"unknown")</f>
        <v>unknown</v>
      </c>
      <c r="AW471" s="96" t="str">
        <f>IFERROR(VLOOKUP(Table1[[#This Row],[RespondentID]],'All Data'!$A:$CW,98,FALSE),"unknown")</f>
        <v>unknown</v>
      </c>
      <c r="AX471" s="96" t="str">
        <f>IFERROR(VLOOKUP(Table1[[#This Row],[RespondentID]],'All Data'!$A:$CW,99,FALSE),"unknown")</f>
        <v>unknown</v>
      </c>
    </row>
    <row r="472" spans="1:50">
      <c r="A472" s="114"/>
      <c r="B472" s="115"/>
      <c r="C472" s="99"/>
      <c r="D472" s="99"/>
      <c r="E472" s="99"/>
      <c r="F472" s="99"/>
      <c r="G472" s="99"/>
      <c r="H472" s="99"/>
      <c r="I472" s="99"/>
      <c r="J472" s="99"/>
      <c r="K472" s="99"/>
      <c r="L472" s="99"/>
      <c r="M472" s="99"/>
      <c r="N472" s="99"/>
      <c r="O472" s="99"/>
      <c r="P472" s="116">
        <f t="shared" si="144"/>
        <v>0</v>
      </c>
      <c r="Q472" s="116" t="e">
        <f t="shared" si="145"/>
        <v>#DIV/0!</v>
      </c>
      <c r="R472" s="116"/>
      <c r="S472" s="116">
        <f t="shared" si="146"/>
        <v>0</v>
      </c>
      <c r="T472" s="116">
        <f t="shared" si="147"/>
        <v>0</v>
      </c>
      <c r="U472" s="116">
        <f t="shared" si="148"/>
        <v>0</v>
      </c>
      <c r="V472" s="116">
        <f t="shared" si="149"/>
        <v>0</v>
      </c>
      <c r="W472" s="116">
        <f t="shared" si="150"/>
        <v>0</v>
      </c>
      <c r="X472" s="116">
        <f t="shared" si="151"/>
        <v>0</v>
      </c>
      <c r="Y472" s="116">
        <f t="shared" si="152"/>
        <v>0</v>
      </c>
      <c r="Z472" s="116">
        <f t="shared" si="153"/>
        <v>0</v>
      </c>
      <c r="AA472" s="116">
        <f t="shared" si="154"/>
        <v>0</v>
      </c>
      <c r="AB472" s="116">
        <f t="shared" si="155"/>
        <v>0</v>
      </c>
      <c r="AC472" s="116">
        <f t="shared" si="156"/>
        <v>0</v>
      </c>
      <c r="AD472" s="116">
        <f t="shared" si="157"/>
        <v>0</v>
      </c>
      <c r="AE472" s="116">
        <f t="shared" si="158"/>
        <v>0</v>
      </c>
      <c r="AF472" s="116"/>
      <c r="AG472" s="116"/>
      <c r="AH472" s="116">
        <f t="shared" si="159"/>
        <v>0</v>
      </c>
      <c r="AI472" s="116">
        <f t="shared" si="160"/>
        <v>0</v>
      </c>
      <c r="AJ472" s="116" t="str">
        <f t="shared" si="161"/>
        <v>Correct</v>
      </c>
      <c r="AK472" s="99"/>
      <c r="AL472" s="115" t="str">
        <f>IFERROR(VLOOKUP(Table1[[#This Row],[RespondentID]],'All Data'!$A:$CO,87,FALSE),"unknown")</f>
        <v>unknown</v>
      </c>
      <c r="AM472" s="99"/>
      <c r="AN472" s="96" t="str">
        <f>IFERROR(VLOOKUP(Table1[[#This Row],[RespondentID]],'All Data'!$A:$CO,89,FALSE),"unknown")</f>
        <v>unknown</v>
      </c>
      <c r="AO472" s="96" t="str">
        <f>IFERROR(VLOOKUP(Table1[[#This Row],[RespondentID]],'All Data'!$A:$CO,90,FALSE),"unknown")</f>
        <v>unknown</v>
      </c>
      <c r="AP472" s="96" t="str">
        <f>IFERROR(VLOOKUP(Table1[[#This Row],[RespondentID]],'All Data'!$A:$CO,91,FALSE),"unknown")</f>
        <v>unknown</v>
      </c>
      <c r="AQ472" s="96" t="str">
        <f>IFERROR(VLOOKUP(Table1[[#This Row],[RespondentID]],'All Data'!$A:$CO,92,FALSE),"unknown")</f>
        <v>unknown</v>
      </c>
      <c r="AR472" s="96" t="str">
        <f>IFERROR(VLOOKUP(Table1[[#This Row],[RespondentID]],'All Data'!$A:$CO,93,FALSE),"unknown")</f>
        <v>unknown</v>
      </c>
      <c r="AS472" s="96" t="str">
        <f>IFERROR(VLOOKUP(Table1[[#This Row],[RespondentID]],'All Data'!$A:$CW,94,FALSE),"unknown")</f>
        <v>unknown</v>
      </c>
      <c r="AT472" s="96" t="str">
        <f>IFERROR(VLOOKUP(Table1[[#This Row],[RespondentID]],'All Data'!$A:$CW,95,FALSE),"unknown")</f>
        <v>unknown</v>
      </c>
      <c r="AU472" s="96" t="str">
        <f>IFERROR(VLOOKUP(Table1[[#This Row],[RespondentID]],'All Data'!$A:$CW,96,FALSE),"unknown")</f>
        <v>unknown</v>
      </c>
      <c r="AV472" s="96" t="str">
        <f>IFERROR(VLOOKUP(Table1[[#This Row],[RespondentID]],'All Data'!$A:$CW,97,FALSE),"unknown")</f>
        <v>unknown</v>
      </c>
      <c r="AW472" s="96" t="str">
        <f>IFERROR(VLOOKUP(Table1[[#This Row],[RespondentID]],'All Data'!$A:$CW,98,FALSE),"unknown")</f>
        <v>unknown</v>
      </c>
      <c r="AX472" s="96" t="str">
        <f>IFERROR(VLOOKUP(Table1[[#This Row],[RespondentID]],'All Data'!$A:$CW,99,FALSE),"unknown")</f>
        <v>unknown</v>
      </c>
    </row>
    <row r="473" spans="1:50">
      <c r="A473" s="114"/>
      <c r="B473" s="115"/>
      <c r="C473" s="99"/>
      <c r="D473" s="99"/>
      <c r="E473" s="99"/>
      <c r="F473" s="99"/>
      <c r="G473" s="99"/>
      <c r="H473" s="99"/>
      <c r="I473" s="99"/>
      <c r="J473" s="99"/>
      <c r="K473" s="99"/>
      <c r="L473" s="99"/>
      <c r="M473" s="99"/>
      <c r="N473" s="99"/>
      <c r="O473" s="99"/>
      <c r="P473" s="116">
        <f t="shared" si="144"/>
        <v>0</v>
      </c>
      <c r="Q473" s="116" t="e">
        <f t="shared" si="145"/>
        <v>#DIV/0!</v>
      </c>
      <c r="R473" s="116"/>
      <c r="S473" s="116">
        <f t="shared" si="146"/>
        <v>0</v>
      </c>
      <c r="T473" s="116">
        <f t="shared" si="147"/>
        <v>0</v>
      </c>
      <c r="U473" s="116">
        <f t="shared" si="148"/>
        <v>0</v>
      </c>
      <c r="V473" s="116">
        <f t="shared" si="149"/>
        <v>0</v>
      </c>
      <c r="W473" s="116">
        <f t="shared" si="150"/>
        <v>0</v>
      </c>
      <c r="X473" s="116">
        <f t="shared" si="151"/>
        <v>0</v>
      </c>
      <c r="Y473" s="116">
        <f t="shared" si="152"/>
        <v>0</v>
      </c>
      <c r="Z473" s="116">
        <f t="shared" si="153"/>
        <v>0</v>
      </c>
      <c r="AA473" s="116">
        <f t="shared" si="154"/>
        <v>0</v>
      </c>
      <c r="AB473" s="116">
        <f t="shared" si="155"/>
        <v>0</v>
      </c>
      <c r="AC473" s="116">
        <f t="shared" si="156"/>
        <v>0</v>
      </c>
      <c r="AD473" s="116">
        <f t="shared" si="157"/>
        <v>0</v>
      </c>
      <c r="AE473" s="116">
        <f t="shared" si="158"/>
        <v>0</v>
      </c>
      <c r="AF473" s="116"/>
      <c r="AG473" s="116"/>
      <c r="AH473" s="116">
        <f t="shared" si="159"/>
        <v>0</v>
      </c>
      <c r="AI473" s="116">
        <f t="shared" si="160"/>
        <v>0</v>
      </c>
      <c r="AJ473" s="116" t="str">
        <f t="shared" si="161"/>
        <v>Correct</v>
      </c>
      <c r="AK473" s="99"/>
      <c r="AL473" s="115" t="str">
        <f>IFERROR(VLOOKUP(Table1[[#This Row],[RespondentID]],'All Data'!$A:$CO,87,FALSE),"unknown")</f>
        <v>unknown</v>
      </c>
      <c r="AM473" s="99"/>
      <c r="AN473" s="96" t="str">
        <f>IFERROR(VLOOKUP(Table1[[#This Row],[RespondentID]],'All Data'!$A:$CO,89,FALSE),"unknown")</f>
        <v>unknown</v>
      </c>
      <c r="AO473" s="96" t="str">
        <f>IFERROR(VLOOKUP(Table1[[#This Row],[RespondentID]],'All Data'!$A:$CO,90,FALSE),"unknown")</f>
        <v>unknown</v>
      </c>
      <c r="AP473" s="96" t="str">
        <f>IFERROR(VLOOKUP(Table1[[#This Row],[RespondentID]],'All Data'!$A:$CO,91,FALSE),"unknown")</f>
        <v>unknown</v>
      </c>
      <c r="AQ473" s="96" t="str">
        <f>IFERROR(VLOOKUP(Table1[[#This Row],[RespondentID]],'All Data'!$A:$CO,92,FALSE),"unknown")</f>
        <v>unknown</v>
      </c>
      <c r="AR473" s="96" t="str">
        <f>IFERROR(VLOOKUP(Table1[[#This Row],[RespondentID]],'All Data'!$A:$CO,93,FALSE),"unknown")</f>
        <v>unknown</v>
      </c>
      <c r="AS473" s="96" t="str">
        <f>IFERROR(VLOOKUP(Table1[[#This Row],[RespondentID]],'All Data'!$A:$CW,94,FALSE),"unknown")</f>
        <v>unknown</v>
      </c>
      <c r="AT473" s="96" t="str">
        <f>IFERROR(VLOOKUP(Table1[[#This Row],[RespondentID]],'All Data'!$A:$CW,95,FALSE),"unknown")</f>
        <v>unknown</v>
      </c>
      <c r="AU473" s="96" t="str">
        <f>IFERROR(VLOOKUP(Table1[[#This Row],[RespondentID]],'All Data'!$A:$CW,96,FALSE),"unknown")</f>
        <v>unknown</v>
      </c>
      <c r="AV473" s="96" t="str">
        <f>IFERROR(VLOOKUP(Table1[[#This Row],[RespondentID]],'All Data'!$A:$CW,97,FALSE),"unknown")</f>
        <v>unknown</v>
      </c>
      <c r="AW473" s="96" t="str">
        <f>IFERROR(VLOOKUP(Table1[[#This Row],[RespondentID]],'All Data'!$A:$CW,98,FALSE),"unknown")</f>
        <v>unknown</v>
      </c>
      <c r="AX473" s="96" t="str">
        <f>IFERROR(VLOOKUP(Table1[[#This Row],[RespondentID]],'All Data'!$A:$CW,99,FALSE),"unknown")</f>
        <v>unknown</v>
      </c>
    </row>
    <row r="474" spans="1:50">
      <c r="A474" s="114"/>
      <c r="B474" s="115"/>
      <c r="C474" s="99"/>
      <c r="D474" s="99"/>
      <c r="E474" s="99"/>
      <c r="F474" s="99"/>
      <c r="G474" s="99"/>
      <c r="H474" s="99"/>
      <c r="I474" s="99"/>
      <c r="J474" s="99"/>
      <c r="K474" s="99"/>
      <c r="L474" s="99"/>
      <c r="M474" s="99"/>
      <c r="N474" s="99"/>
      <c r="O474" s="99"/>
      <c r="P474" s="116">
        <f t="shared" si="144"/>
        <v>0</v>
      </c>
      <c r="Q474" s="116" t="e">
        <f t="shared" si="145"/>
        <v>#DIV/0!</v>
      </c>
      <c r="R474" s="116"/>
      <c r="S474" s="116">
        <f t="shared" si="146"/>
        <v>0</v>
      </c>
      <c r="T474" s="116">
        <f t="shared" si="147"/>
        <v>0</v>
      </c>
      <c r="U474" s="116">
        <f t="shared" si="148"/>
        <v>0</v>
      </c>
      <c r="V474" s="116">
        <f t="shared" si="149"/>
        <v>0</v>
      </c>
      <c r="W474" s="116">
        <f t="shared" si="150"/>
        <v>0</v>
      </c>
      <c r="X474" s="116">
        <f t="shared" si="151"/>
        <v>0</v>
      </c>
      <c r="Y474" s="116">
        <f t="shared" si="152"/>
        <v>0</v>
      </c>
      <c r="Z474" s="116">
        <f t="shared" si="153"/>
        <v>0</v>
      </c>
      <c r="AA474" s="116">
        <f t="shared" si="154"/>
        <v>0</v>
      </c>
      <c r="AB474" s="116">
        <f t="shared" si="155"/>
        <v>0</v>
      </c>
      <c r="AC474" s="116">
        <f t="shared" si="156"/>
        <v>0</v>
      </c>
      <c r="AD474" s="116">
        <f t="shared" si="157"/>
        <v>0</v>
      </c>
      <c r="AE474" s="116">
        <f t="shared" si="158"/>
        <v>0</v>
      </c>
      <c r="AF474" s="116"/>
      <c r="AG474" s="116"/>
      <c r="AH474" s="116">
        <f t="shared" si="159"/>
        <v>0</v>
      </c>
      <c r="AI474" s="116">
        <f t="shared" si="160"/>
        <v>0</v>
      </c>
      <c r="AJ474" s="116" t="str">
        <f t="shared" si="161"/>
        <v>Correct</v>
      </c>
      <c r="AK474" s="99"/>
      <c r="AL474" s="115" t="str">
        <f>IFERROR(VLOOKUP(Table1[[#This Row],[RespondentID]],'All Data'!$A:$CO,87,FALSE),"unknown")</f>
        <v>unknown</v>
      </c>
      <c r="AM474" s="99"/>
      <c r="AN474" s="96" t="str">
        <f>IFERROR(VLOOKUP(Table1[[#This Row],[RespondentID]],'All Data'!$A:$CO,89,FALSE),"unknown")</f>
        <v>unknown</v>
      </c>
      <c r="AO474" s="96" t="str">
        <f>IFERROR(VLOOKUP(Table1[[#This Row],[RespondentID]],'All Data'!$A:$CO,90,FALSE),"unknown")</f>
        <v>unknown</v>
      </c>
      <c r="AP474" s="96" t="str">
        <f>IFERROR(VLOOKUP(Table1[[#This Row],[RespondentID]],'All Data'!$A:$CO,91,FALSE),"unknown")</f>
        <v>unknown</v>
      </c>
      <c r="AQ474" s="96" t="str">
        <f>IFERROR(VLOOKUP(Table1[[#This Row],[RespondentID]],'All Data'!$A:$CO,92,FALSE),"unknown")</f>
        <v>unknown</v>
      </c>
      <c r="AR474" s="96" t="str">
        <f>IFERROR(VLOOKUP(Table1[[#This Row],[RespondentID]],'All Data'!$A:$CO,93,FALSE),"unknown")</f>
        <v>unknown</v>
      </c>
      <c r="AS474" s="96" t="str">
        <f>IFERROR(VLOOKUP(Table1[[#This Row],[RespondentID]],'All Data'!$A:$CW,94,FALSE),"unknown")</f>
        <v>unknown</v>
      </c>
      <c r="AT474" s="96" t="str">
        <f>IFERROR(VLOOKUP(Table1[[#This Row],[RespondentID]],'All Data'!$A:$CW,95,FALSE),"unknown")</f>
        <v>unknown</v>
      </c>
      <c r="AU474" s="96" t="str">
        <f>IFERROR(VLOOKUP(Table1[[#This Row],[RespondentID]],'All Data'!$A:$CW,96,FALSE),"unknown")</f>
        <v>unknown</v>
      </c>
      <c r="AV474" s="96" t="str">
        <f>IFERROR(VLOOKUP(Table1[[#This Row],[RespondentID]],'All Data'!$A:$CW,97,FALSE),"unknown")</f>
        <v>unknown</v>
      </c>
      <c r="AW474" s="96" t="str">
        <f>IFERROR(VLOOKUP(Table1[[#This Row],[RespondentID]],'All Data'!$A:$CW,98,FALSE),"unknown")</f>
        <v>unknown</v>
      </c>
      <c r="AX474" s="96" t="str">
        <f>IFERROR(VLOOKUP(Table1[[#This Row],[RespondentID]],'All Data'!$A:$CW,99,FALSE),"unknown")</f>
        <v>unknown</v>
      </c>
    </row>
    <row r="475" spans="1:50">
      <c r="A475" s="114"/>
      <c r="B475" s="115"/>
      <c r="C475" s="99"/>
      <c r="D475" s="99"/>
      <c r="E475" s="99"/>
      <c r="F475" s="99"/>
      <c r="G475" s="99"/>
      <c r="H475" s="99"/>
      <c r="I475" s="99"/>
      <c r="J475" s="99"/>
      <c r="K475" s="99"/>
      <c r="L475" s="99"/>
      <c r="M475" s="99"/>
      <c r="N475" s="99"/>
      <c r="O475" s="99"/>
      <c r="P475" s="116">
        <f t="shared" si="144"/>
        <v>0</v>
      </c>
      <c r="Q475" s="116" t="e">
        <f t="shared" si="145"/>
        <v>#DIV/0!</v>
      </c>
      <c r="R475" s="116"/>
      <c r="S475" s="116">
        <f t="shared" si="146"/>
        <v>0</v>
      </c>
      <c r="T475" s="116">
        <f t="shared" si="147"/>
        <v>0</v>
      </c>
      <c r="U475" s="116">
        <f t="shared" si="148"/>
        <v>0</v>
      </c>
      <c r="V475" s="116">
        <f t="shared" si="149"/>
        <v>0</v>
      </c>
      <c r="W475" s="116">
        <f t="shared" si="150"/>
        <v>0</v>
      </c>
      <c r="X475" s="116">
        <f t="shared" si="151"/>
        <v>0</v>
      </c>
      <c r="Y475" s="116">
        <f t="shared" si="152"/>
        <v>0</v>
      </c>
      <c r="Z475" s="116">
        <f t="shared" si="153"/>
        <v>0</v>
      </c>
      <c r="AA475" s="116">
        <f t="shared" si="154"/>
        <v>0</v>
      </c>
      <c r="AB475" s="116">
        <f t="shared" si="155"/>
        <v>0</v>
      </c>
      <c r="AC475" s="116">
        <f t="shared" si="156"/>
        <v>0</v>
      </c>
      <c r="AD475" s="116">
        <f t="shared" si="157"/>
        <v>0</v>
      </c>
      <c r="AE475" s="116">
        <f t="shared" si="158"/>
        <v>0</v>
      </c>
      <c r="AF475" s="116"/>
      <c r="AG475" s="116"/>
      <c r="AH475" s="116">
        <f t="shared" si="159"/>
        <v>0</v>
      </c>
      <c r="AI475" s="116">
        <f t="shared" si="160"/>
        <v>0</v>
      </c>
      <c r="AJ475" s="116" t="str">
        <f t="shared" si="161"/>
        <v>Correct</v>
      </c>
      <c r="AK475" s="99"/>
      <c r="AL475" s="115" t="str">
        <f>IFERROR(VLOOKUP(Table1[[#This Row],[RespondentID]],'All Data'!$A:$CO,87,FALSE),"unknown")</f>
        <v>unknown</v>
      </c>
      <c r="AM475" s="99"/>
      <c r="AN475" s="96" t="str">
        <f>IFERROR(VLOOKUP(Table1[[#This Row],[RespondentID]],'All Data'!$A:$CO,89,FALSE),"unknown")</f>
        <v>unknown</v>
      </c>
      <c r="AO475" s="96" t="str">
        <f>IFERROR(VLOOKUP(Table1[[#This Row],[RespondentID]],'All Data'!$A:$CO,90,FALSE),"unknown")</f>
        <v>unknown</v>
      </c>
      <c r="AP475" s="96" t="str">
        <f>IFERROR(VLOOKUP(Table1[[#This Row],[RespondentID]],'All Data'!$A:$CO,91,FALSE),"unknown")</f>
        <v>unknown</v>
      </c>
      <c r="AQ475" s="96" t="str">
        <f>IFERROR(VLOOKUP(Table1[[#This Row],[RespondentID]],'All Data'!$A:$CO,92,FALSE),"unknown")</f>
        <v>unknown</v>
      </c>
      <c r="AR475" s="96" t="str">
        <f>IFERROR(VLOOKUP(Table1[[#This Row],[RespondentID]],'All Data'!$A:$CO,93,FALSE),"unknown")</f>
        <v>unknown</v>
      </c>
      <c r="AS475" s="96" t="str">
        <f>IFERROR(VLOOKUP(Table1[[#This Row],[RespondentID]],'All Data'!$A:$CW,94,FALSE),"unknown")</f>
        <v>unknown</v>
      </c>
      <c r="AT475" s="96" t="str">
        <f>IFERROR(VLOOKUP(Table1[[#This Row],[RespondentID]],'All Data'!$A:$CW,95,FALSE),"unknown")</f>
        <v>unknown</v>
      </c>
      <c r="AU475" s="96" t="str">
        <f>IFERROR(VLOOKUP(Table1[[#This Row],[RespondentID]],'All Data'!$A:$CW,96,FALSE),"unknown")</f>
        <v>unknown</v>
      </c>
      <c r="AV475" s="96" t="str">
        <f>IFERROR(VLOOKUP(Table1[[#This Row],[RespondentID]],'All Data'!$A:$CW,97,FALSE),"unknown")</f>
        <v>unknown</v>
      </c>
      <c r="AW475" s="96" t="str">
        <f>IFERROR(VLOOKUP(Table1[[#This Row],[RespondentID]],'All Data'!$A:$CW,98,FALSE),"unknown")</f>
        <v>unknown</v>
      </c>
      <c r="AX475" s="96" t="str">
        <f>IFERROR(VLOOKUP(Table1[[#This Row],[RespondentID]],'All Data'!$A:$CW,99,FALSE),"unknown")</f>
        <v>unknown</v>
      </c>
    </row>
    <row r="476" spans="1:50">
      <c r="A476" s="114"/>
      <c r="B476" s="115"/>
      <c r="C476" s="99"/>
      <c r="D476" s="99"/>
      <c r="E476" s="99"/>
      <c r="F476" s="99"/>
      <c r="G476" s="99"/>
      <c r="H476" s="99"/>
      <c r="I476" s="99"/>
      <c r="J476" s="99"/>
      <c r="K476" s="99"/>
      <c r="L476" s="99"/>
      <c r="M476" s="99"/>
      <c r="N476" s="99"/>
      <c r="O476" s="99"/>
      <c r="P476" s="116">
        <f t="shared" si="144"/>
        <v>0</v>
      </c>
      <c r="Q476" s="116" t="e">
        <f t="shared" si="145"/>
        <v>#DIV/0!</v>
      </c>
      <c r="R476" s="116"/>
      <c r="S476" s="116">
        <f t="shared" si="146"/>
        <v>0</v>
      </c>
      <c r="T476" s="116">
        <f t="shared" si="147"/>
        <v>0</v>
      </c>
      <c r="U476" s="116">
        <f t="shared" si="148"/>
        <v>0</v>
      </c>
      <c r="V476" s="116">
        <f t="shared" si="149"/>
        <v>0</v>
      </c>
      <c r="W476" s="116">
        <f t="shared" si="150"/>
        <v>0</v>
      </c>
      <c r="X476" s="116">
        <f t="shared" si="151"/>
        <v>0</v>
      </c>
      <c r="Y476" s="116">
        <f t="shared" si="152"/>
        <v>0</v>
      </c>
      <c r="Z476" s="116">
        <f t="shared" si="153"/>
        <v>0</v>
      </c>
      <c r="AA476" s="116">
        <f t="shared" si="154"/>
        <v>0</v>
      </c>
      <c r="AB476" s="116">
        <f t="shared" si="155"/>
        <v>0</v>
      </c>
      <c r="AC476" s="116">
        <f t="shared" si="156"/>
        <v>0</v>
      </c>
      <c r="AD476" s="116">
        <f t="shared" si="157"/>
        <v>0</v>
      </c>
      <c r="AE476" s="116">
        <f t="shared" si="158"/>
        <v>0</v>
      </c>
      <c r="AF476" s="116"/>
      <c r="AG476" s="116"/>
      <c r="AH476" s="116">
        <f t="shared" si="159"/>
        <v>0</v>
      </c>
      <c r="AI476" s="116">
        <f t="shared" si="160"/>
        <v>0</v>
      </c>
      <c r="AJ476" s="116" t="str">
        <f t="shared" si="161"/>
        <v>Correct</v>
      </c>
      <c r="AK476" s="99"/>
      <c r="AL476" s="115" t="str">
        <f>IFERROR(VLOOKUP(Table1[[#This Row],[RespondentID]],'All Data'!$A:$CO,87,FALSE),"unknown")</f>
        <v>unknown</v>
      </c>
      <c r="AM476" s="99"/>
      <c r="AN476" s="96" t="str">
        <f>IFERROR(VLOOKUP(Table1[[#This Row],[RespondentID]],'All Data'!$A:$CO,89,FALSE),"unknown")</f>
        <v>unknown</v>
      </c>
      <c r="AO476" s="96" t="str">
        <f>IFERROR(VLOOKUP(Table1[[#This Row],[RespondentID]],'All Data'!$A:$CO,90,FALSE),"unknown")</f>
        <v>unknown</v>
      </c>
      <c r="AP476" s="96" t="str">
        <f>IFERROR(VLOOKUP(Table1[[#This Row],[RespondentID]],'All Data'!$A:$CO,91,FALSE),"unknown")</f>
        <v>unknown</v>
      </c>
      <c r="AQ476" s="96" t="str">
        <f>IFERROR(VLOOKUP(Table1[[#This Row],[RespondentID]],'All Data'!$A:$CO,92,FALSE),"unknown")</f>
        <v>unknown</v>
      </c>
      <c r="AR476" s="96" t="str">
        <f>IFERROR(VLOOKUP(Table1[[#This Row],[RespondentID]],'All Data'!$A:$CO,93,FALSE),"unknown")</f>
        <v>unknown</v>
      </c>
      <c r="AS476" s="96" t="str">
        <f>IFERROR(VLOOKUP(Table1[[#This Row],[RespondentID]],'All Data'!$A:$CW,94,FALSE),"unknown")</f>
        <v>unknown</v>
      </c>
      <c r="AT476" s="96" t="str">
        <f>IFERROR(VLOOKUP(Table1[[#This Row],[RespondentID]],'All Data'!$A:$CW,95,FALSE),"unknown")</f>
        <v>unknown</v>
      </c>
      <c r="AU476" s="96" t="str">
        <f>IFERROR(VLOOKUP(Table1[[#This Row],[RespondentID]],'All Data'!$A:$CW,96,FALSE),"unknown")</f>
        <v>unknown</v>
      </c>
      <c r="AV476" s="96" t="str">
        <f>IFERROR(VLOOKUP(Table1[[#This Row],[RespondentID]],'All Data'!$A:$CW,97,FALSE),"unknown")</f>
        <v>unknown</v>
      </c>
      <c r="AW476" s="96" t="str">
        <f>IFERROR(VLOOKUP(Table1[[#This Row],[RespondentID]],'All Data'!$A:$CW,98,FALSE),"unknown")</f>
        <v>unknown</v>
      </c>
      <c r="AX476" s="96" t="str">
        <f>IFERROR(VLOOKUP(Table1[[#This Row],[RespondentID]],'All Data'!$A:$CW,99,FALSE),"unknown")</f>
        <v>unknown</v>
      </c>
    </row>
    <row r="477" spans="1:50">
      <c r="A477" s="114"/>
      <c r="B477" s="115"/>
      <c r="C477" s="99"/>
      <c r="D477" s="99"/>
      <c r="E477" s="99"/>
      <c r="F477" s="99"/>
      <c r="G477" s="99"/>
      <c r="H477" s="99"/>
      <c r="I477" s="99"/>
      <c r="J477" s="99"/>
      <c r="K477" s="99"/>
      <c r="L477" s="99"/>
      <c r="M477" s="99"/>
      <c r="N477" s="99"/>
      <c r="O477" s="99"/>
      <c r="P477" s="116">
        <f t="shared" si="144"/>
        <v>0</v>
      </c>
      <c r="Q477" s="116" t="e">
        <f t="shared" si="145"/>
        <v>#DIV/0!</v>
      </c>
      <c r="R477" s="116"/>
      <c r="S477" s="116">
        <f t="shared" si="146"/>
        <v>0</v>
      </c>
      <c r="T477" s="116">
        <f t="shared" si="147"/>
        <v>0</v>
      </c>
      <c r="U477" s="116">
        <f t="shared" si="148"/>
        <v>0</v>
      </c>
      <c r="V477" s="116">
        <f t="shared" si="149"/>
        <v>0</v>
      </c>
      <c r="W477" s="116">
        <f t="shared" si="150"/>
        <v>0</v>
      </c>
      <c r="X477" s="116">
        <f t="shared" si="151"/>
        <v>0</v>
      </c>
      <c r="Y477" s="116">
        <f t="shared" si="152"/>
        <v>0</v>
      </c>
      <c r="Z477" s="116">
        <f t="shared" si="153"/>
        <v>0</v>
      </c>
      <c r="AA477" s="116">
        <f t="shared" si="154"/>
        <v>0</v>
      </c>
      <c r="AB477" s="116">
        <f t="shared" si="155"/>
        <v>0</v>
      </c>
      <c r="AC477" s="116">
        <f t="shared" si="156"/>
        <v>0</v>
      </c>
      <c r="AD477" s="116">
        <f t="shared" si="157"/>
        <v>0</v>
      </c>
      <c r="AE477" s="116">
        <f t="shared" si="158"/>
        <v>0</v>
      </c>
      <c r="AF477" s="116"/>
      <c r="AG477" s="116"/>
      <c r="AH477" s="116">
        <f t="shared" si="159"/>
        <v>0</v>
      </c>
      <c r="AI477" s="116">
        <f t="shared" si="160"/>
        <v>0</v>
      </c>
      <c r="AJ477" s="116" t="str">
        <f t="shared" si="161"/>
        <v>Correct</v>
      </c>
      <c r="AK477" s="99"/>
      <c r="AL477" s="115" t="str">
        <f>IFERROR(VLOOKUP(Table1[[#This Row],[RespondentID]],'All Data'!$A:$CO,87,FALSE),"unknown")</f>
        <v>unknown</v>
      </c>
      <c r="AM477" s="99"/>
      <c r="AN477" s="96" t="str">
        <f>IFERROR(VLOOKUP(Table1[[#This Row],[RespondentID]],'All Data'!$A:$CO,89,FALSE),"unknown")</f>
        <v>unknown</v>
      </c>
      <c r="AO477" s="96" t="str">
        <f>IFERROR(VLOOKUP(Table1[[#This Row],[RespondentID]],'All Data'!$A:$CO,90,FALSE),"unknown")</f>
        <v>unknown</v>
      </c>
      <c r="AP477" s="96" t="str">
        <f>IFERROR(VLOOKUP(Table1[[#This Row],[RespondentID]],'All Data'!$A:$CO,91,FALSE),"unknown")</f>
        <v>unknown</v>
      </c>
      <c r="AQ477" s="96" t="str">
        <f>IFERROR(VLOOKUP(Table1[[#This Row],[RespondentID]],'All Data'!$A:$CO,92,FALSE),"unknown")</f>
        <v>unknown</v>
      </c>
      <c r="AR477" s="96" t="str">
        <f>IFERROR(VLOOKUP(Table1[[#This Row],[RespondentID]],'All Data'!$A:$CO,93,FALSE),"unknown")</f>
        <v>unknown</v>
      </c>
      <c r="AS477" s="96" t="str">
        <f>IFERROR(VLOOKUP(Table1[[#This Row],[RespondentID]],'All Data'!$A:$CW,94,FALSE),"unknown")</f>
        <v>unknown</v>
      </c>
      <c r="AT477" s="96" t="str">
        <f>IFERROR(VLOOKUP(Table1[[#This Row],[RespondentID]],'All Data'!$A:$CW,95,FALSE),"unknown")</f>
        <v>unknown</v>
      </c>
      <c r="AU477" s="96" t="str">
        <f>IFERROR(VLOOKUP(Table1[[#This Row],[RespondentID]],'All Data'!$A:$CW,96,FALSE),"unknown")</f>
        <v>unknown</v>
      </c>
      <c r="AV477" s="96" t="str">
        <f>IFERROR(VLOOKUP(Table1[[#This Row],[RespondentID]],'All Data'!$A:$CW,97,FALSE),"unknown")</f>
        <v>unknown</v>
      </c>
      <c r="AW477" s="96" t="str">
        <f>IFERROR(VLOOKUP(Table1[[#This Row],[RespondentID]],'All Data'!$A:$CW,98,FALSE),"unknown")</f>
        <v>unknown</v>
      </c>
      <c r="AX477" s="96" t="str">
        <f>IFERROR(VLOOKUP(Table1[[#This Row],[RespondentID]],'All Data'!$A:$CW,99,FALSE),"unknown")</f>
        <v>unknown</v>
      </c>
    </row>
    <row r="478" spans="1:50">
      <c r="A478" s="114"/>
      <c r="B478" s="115"/>
      <c r="C478" s="99"/>
      <c r="D478" s="99"/>
      <c r="E478" s="99"/>
      <c r="F478" s="99"/>
      <c r="G478" s="99"/>
      <c r="H478" s="99"/>
      <c r="I478" s="99"/>
      <c r="J478" s="99"/>
      <c r="K478" s="99"/>
      <c r="L478" s="99"/>
      <c r="M478" s="99"/>
      <c r="N478" s="99"/>
      <c r="O478" s="99"/>
      <c r="P478" s="116">
        <f t="shared" si="144"/>
        <v>0</v>
      </c>
      <c r="Q478" s="116" t="e">
        <f t="shared" si="145"/>
        <v>#DIV/0!</v>
      </c>
      <c r="R478" s="116"/>
      <c r="S478" s="116">
        <f t="shared" si="146"/>
        <v>0</v>
      </c>
      <c r="T478" s="116">
        <f t="shared" si="147"/>
        <v>0</v>
      </c>
      <c r="U478" s="116">
        <f t="shared" si="148"/>
        <v>0</v>
      </c>
      <c r="V478" s="116">
        <f t="shared" si="149"/>
        <v>0</v>
      </c>
      <c r="W478" s="116">
        <f t="shared" si="150"/>
        <v>0</v>
      </c>
      <c r="X478" s="116">
        <f t="shared" si="151"/>
        <v>0</v>
      </c>
      <c r="Y478" s="116">
        <f t="shared" si="152"/>
        <v>0</v>
      </c>
      <c r="Z478" s="116">
        <f t="shared" si="153"/>
        <v>0</v>
      </c>
      <c r="AA478" s="116">
        <f t="shared" si="154"/>
        <v>0</v>
      </c>
      <c r="AB478" s="116">
        <f t="shared" si="155"/>
        <v>0</v>
      </c>
      <c r="AC478" s="116">
        <f t="shared" si="156"/>
        <v>0</v>
      </c>
      <c r="AD478" s="116">
        <f t="shared" si="157"/>
        <v>0</v>
      </c>
      <c r="AE478" s="116">
        <f t="shared" si="158"/>
        <v>0</v>
      </c>
      <c r="AF478" s="116"/>
      <c r="AG478" s="116"/>
      <c r="AH478" s="116">
        <f t="shared" si="159"/>
        <v>0</v>
      </c>
      <c r="AI478" s="116">
        <f t="shared" si="160"/>
        <v>0</v>
      </c>
      <c r="AJ478" s="116" t="str">
        <f t="shared" si="161"/>
        <v>Correct</v>
      </c>
      <c r="AK478" s="99"/>
      <c r="AL478" s="115" t="str">
        <f>IFERROR(VLOOKUP(Table1[[#This Row],[RespondentID]],'All Data'!$A:$CO,87,FALSE),"unknown")</f>
        <v>unknown</v>
      </c>
      <c r="AM478" s="99"/>
      <c r="AN478" s="96" t="str">
        <f>IFERROR(VLOOKUP(Table1[[#This Row],[RespondentID]],'All Data'!$A:$CO,89,FALSE),"unknown")</f>
        <v>unknown</v>
      </c>
      <c r="AO478" s="96" t="str">
        <f>IFERROR(VLOOKUP(Table1[[#This Row],[RespondentID]],'All Data'!$A:$CO,90,FALSE),"unknown")</f>
        <v>unknown</v>
      </c>
      <c r="AP478" s="96" t="str">
        <f>IFERROR(VLOOKUP(Table1[[#This Row],[RespondentID]],'All Data'!$A:$CO,91,FALSE),"unknown")</f>
        <v>unknown</v>
      </c>
      <c r="AQ478" s="96" t="str">
        <f>IFERROR(VLOOKUP(Table1[[#This Row],[RespondentID]],'All Data'!$A:$CO,92,FALSE),"unknown")</f>
        <v>unknown</v>
      </c>
      <c r="AR478" s="96" t="str">
        <f>IFERROR(VLOOKUP(Table1[[#This Row],[RespondentID]],'All Data'!$A:$CO,93,FALSE),"unknown")</f>
        <v>unknown</v>
      </c>
      <c r="AS478" s="96" t="str">
        <f>IFERROR(VLOOKUP(Table1[[#This Row],[RespondentID]],'All Data'!$A:$CW,94,FALSE),"unknown")</f>
        <v>unknown</v>
      </c>
      <c r="AT478" s="96" t="str">
        <f>IFERROR(VLOOKUP(Table1[[#This Row],[RespondentID]],'All Data'!$A:$CW,95,FALSE),"unknown")</f>
        <v>unknown</v>
      </c>
      <c r="AU478" s="96" t="str">
        <f>IFERROR(VLOOKUP(Table1[[#This Row],[RespondentID]],'All Data'!$A:$CW,96,FALSE),"unknown")</f>
        <v>unknown</v>
      </c>
      <c r="AV478" s="96" t="str">
        <f>IFERROR(VLOOKUP(Table1[[#This Row],[RespondentID]],'All Data'!$A:$CW,97,FALSE),"unknown")</f>
        <v>unknown</v>
      </c>
      <c r="AW478" s="96" t="str">
        <f>IFERROR(VLOOKUP(Table1[[#This Row],[RespondentID]],'All Data'!$A:$CW,98,FALSE),"unknown")</f>
        <v>unknown</v>
      </c>
      <c r="AX478" s="96" t="str">
        <f>IFERROR(VLOOKUP(Table1[[#This Row],[RespondentID]],'All Data'!$A:$CW,99,FALSE),"unknown")</f>
        <v>unknown</v>
      </c>
    </row>
    <row r="479" spans="1:50">
      <c r="A479" s="114"/>
      <c r="B479" s="115"/>
      <c r="C479" s="99"/>
      <c r="D479" s="99"/>
      <c r="E479" s="99"/>
      <c r="F479" s="99"/>
      <c r="G479" s="99"/>
      <c r="H479" s="99"/>
      <c r="I479" s="99"/>
      <c r="J479" s="99"/>
      <c r="K479" s="99"/>
      <c r="L479" s="99"/>
      <c r="M479" s="99"/>
      <c r="N479" s="99"/>
      <c r="O479" s="99"/>
      <c r="P479" s="116">
        <f t="shared" si="144"/>
        <v>0</v>
      </c>
      <c r="Q479" s="116" t="e">
        <f t="shared" si="145"/>
        <v>#DIV/0!</v>
      </c>
      <c r="R479" s="116"/>
      <c r="S479" s="116">
        <f t="shared" si="146"/>
        <v>0</v>
      </c>
      <c r="T479" s="116">
        <f t="shared" si="147"/>
        <v>0</v>
      </c>
      <c r="U479" s="116">
        <f t="shared" si="148"/>
        <v>0</v>
      </c>
      <c r="V479" s="116">
        <f t="shared" si="149"/>
        <v>0</v>
      </c>
      <c r="W479" s="116">
        <f t="shared" si="150"/>
        <v>0</v>
      </c>
      <c r="X479" s="116">
        <f t="shared" si="151"/>
        <v>0</v>
      </c>
      <c r="Y479" s="116">
        <f t="shared" si="152"/>
        <v>0</v>
      </c>
      <c r="Z479" s="116">
        <f t="shared" si="153"/>
        <v>0</v>
      </c>
      <c r="AA479" s="116">
        <f t="shared" si="154"/>
        <v>0</v>
      </c>
      <c r="AB479" s="116">
        <f t="shared" si="155"/>
        <v>0</v>
      </c>
      <c r="AC479" s="116">
        <f t="shared" si="156"/>
        <v>0</v>
      </c>
      <c r="AD479" s="116">
        <f t="shared" si="157"/>
        <v>0</v>
      </c>
      <c r="AE479" s="116">
        <f t="shared" si="158"/>
        <v>0</v>
      </c>
      <c r="AF479" s="116"/>
      <c r="AG479" s="116"/>
      <c r="AH479" s="116">
        <f t="shared" si="159"/>
        <v>0</v>
      </c>
      <c r="AI479" s="116">
        <f t="shared" si="160"/>
        <v>0</v>
      </c>
      <c r="AJ479" s="116" t="str">
        <f t="shared" si="161"/>
        <v>Correct</v>
      </c>
      <c r="AK479" s="99"/>
      <c r="AL479" s="115" t="str">
        <f>IFERROR(VLOOKUP(Table1[[#This Row],[RespondentID]],'All Data'!$A:$CO,87,FALSE),"unknown")</f>
        <v>unknown</v>
      </c>
      <c r="AM479" s="99"/>
      <c r="AN479" s="96" t="str">
        <f>IFERROR(VLOOKUP(Table1[[#This Row],[RespondentID]],'All Data'!$A:$CO,89,FALSE),"unknown")</f>
        <v>unknown</v>
      </c>
      <c r="AO479" s="96" t="str">
        <f>IFERROR(VLOOKUP(Table1[[#This Row],[RespondentID]],'All Data'!$A:$CO,90,FALSE),"unknown")</f>
        <v>unknown</v>
      </c>
      <c r="AP479" s="96" t="str">
        <f>IFERROR(VLOOKUP(Table1[[#This Row],[RespondentID]],'All Data'!$A:$CO,91,FALSE),"unknown")</f>
        <v>unknown</v>
      </c>
      <c r="AQ479" s="96" t="str">
        <f>IFERROR(VLOOKUP(Table1[[#This Row],[RespondentID]],'All Data'!$A:$CO,92,FALSE),"unknown")</f>
        <v>unknown</v>
      </c>
      <c r="AR479" s="96" t="str">
        <f>IFERROR(VLOOKUP(Table1[[#This Row],[RespondentID]],'All Data'!$A:$CO,93,FALSE),"unknown")</f>
        <v>unknown</v>
      </c>
      <c r="AS479" s="96" t="str">
        <f>IFERROR(VLOOKUP(Table1[[#This Row],[RespondentID]],'All Data'!$A:$CW,94,FALSE),"unknown")</f>
        <v>unknown</v>
      </c>
      <c r="AT479" s="96" t="str">
        <f>IFERROR(VLOOKUP(Table1[[#This Row],[RespondentID]],'All Data'!$A:$CW,95,FALSE),"unknown")</f>
        <v>unknown</v>
      </c>
      <c r="AU479" s="96" t="str">
        <f>IFERROR(VLOOKUP(Table1[[#This Row],[RespondentID]],'All Data'!$A:$CW,96,FALSE),"unknown")</f>
        <v>unknown</v>
      </c>
      <c r="AV479" s="96" t="str">
        <f>IFERROR(VLOOKUP(Table1[[#This Row],[RespondentID]],'All Data'!$A:$CW,97,FALSE),"unknown")</f>
        <v>unknown</v>
      </c>
      <c r="AW479" s="96" t="str">
        <f>IFERROR(VLOOKUP(Table1[[#This Row],[RespondentID]],'All Data'!$A:$CW,98,FALSE),"unknown")</f>
        <v>unknown</v>
      </c>
      <c r="AX479" s="96" t="str">
        <f>IFERROR(VLOOKUP(Table1[[#This Row],[RespondentID]],'All Data'!$A:$CW,99,FALSE),"unknown")</f>
        <v>unknown</v>
      </c>
    </row>
    <row r="480" spans="1:50">
      <c r="A480" s="114"/>
      <c r="B480" s="115"/>
      <c r="C480" s="99"/>
      <c r="D480" s="99"/>
      <c r="E480" s="99"/>
      <c r="F480" s="99"/>
      <c r="G480" s="99"/>
      <c r="H480" s="99"/>
      <c r="I480" s="99"/>
      <c r="J480" s="99"/>
      <c r="K480" s="99"/>
      <c r="L480" s="99"/>
      <c r="M480" s="99"/>
      <c r="N480" s="99"/>
      <c r="O480" s="99"/>
      <c r="P480" s="116">
        <f t="shared" si="144"/>
        <v>0</v>
      </c>
      <c r="Q480" s="116" t="e">
        <f t="shared" si="145"/>
        <v>#DIV/0!</v>
      </c>
      <c r="R480" s="116"/>
      <c r="S480" s="116">
        <f t="shared" si="146"/>
        <v>0</v>
      </c>
      <c r="T480" s="116">
        <f t="shared" si="147"/>
        <v>0</v>
      </c>
      <c r="U480" s="116">
        <f t="shared" si="148"/>
        <v>0</v>
      </c>
      <c r="V480" s="116">
        <f t="shared" si="149"/>
        <v>0</v>
      </c>
      <c r="W480" s="116">
        <f t="shared" si="150"/>
        <v>0</v>
      </c>
      <c r="X480" s="116">
        <f t="shared" si="151"/>
        <v>0</v>
      </c>
      <c r="Y480" s="116">
        <f t="shared" si="152"/>
        <v>0</v>
      </c>
      <c r="Z480" s="116">
        <f t="shared" si="153"/>
        <v>0</v>
      </c>
      <c r="AA480" s="116">
        <f t="shared" si="154"/>
        <v>0</v>
      </c>
      <c r="AB480" s="116">
        <f t="shared" si="155"/>
        <v>0</v>
      </c>
      <c r="AC480" s="116">
        <f t="shared" si="156"/>
        <v>0</v>
      </c>
      <c r="AD480" s="116">
        <f t="shared" si="157"/>
        <v>0</v>
      </c>
      <c r="AE480" s="116">
        <f t="shared" si="158"/>
        <v>0</v>
      </c>
      <c r="AF480" s="116"/>
      <c r="AG480" s="116"/>
      <c r="AH480" s="116">
        <f t="shared" si="159"/>
        <v>0</v>
      </c>
      <c r="AI480" s="116">
        <f t="shared" si="160"/>
        <v>0</v>
      </c>
      <c r="AJ480" s="116" t="str">
        <f t="shared" si="161"/>
        <v>Correct</v>
      </c>
      <c r="AK480" s="99"/>
      <c r="AL480" s="115" t="str">
        <f>IFERROR(VLOOKUP(Table1[[#This Row],[RespondentID]],'All Data'!$A:$CO,87,FALSE),"unknown")</f>
        <v>unknown</v>
      </c>
      <c r="AM480" s="99"/>
      <c r="AN480" s="96" t="str">
        <f>IFERROR(VLOOKUP(Table1[[#This Row],[RespondentID]],'All Data'!$A:$CO,89,FALSE),"unknown")</f>
        <v>unknown</v>
      </c>
      <c r="AO480" s="96" t="str">
        <f>IFERROR(VLOOKUP(Table1[[#This Row],[RespondentID]],'All Data'!$A:$CO,90,FALSE),"unknown")</f>
        <v>unknown</v>
      </c>
      <c r="AP480" s="96" t="str">
        <f>IFERROR(VLOOKUP(Table1[[#This Row],[RespondentID]],'All Data'!$A:$CO,91,FALSE),"unknown")</f>
        <v>unknown</v>
      </c>
      <c r="AQ480" s="96" t="str">
        <f>IFERROR(VLOOKUP(Table1[[#This Row],[RespondentID]],'All Data'!$A:$CO,92,FALSE),"unknown")</f>
        <v>unknown</v>
      </c>
      <c r="AR480" s="96" t="str">
        <f>IFERROR(VLOOKUP(Table1[[#This Row],[RespondentID]],'All Data'!$A:$CO,93,FALSE),"unknown")</f>
        <v>unknown</v>
      </c>
      <c r="AS480" s="96" t="str">
        <f>IFERROR(VLOOKUP(Table1[[#This Row],[RespondentID]],'All Data'!$A:$CW,94,FALSE),"unknown")</f>
        <v>unknown</v>
      </c>
      <c r="AT480" s="96" t="str">
        <f>IFERROR(VLOOKUP(Table1[[#This Row],[RespondentID]],'All Data'!$A:$CW,95,FALSE),"unknown")</f>
        <v>unknown</v>
      </c>
      <c r="AU480" s="96" t="str">
        <f>IFERROR(VLOOKUP(Table1[[#This Row],[RespondentID]],'All Data'!$A:$CW,96,FALSE),"unknown")</f>
        <v>unknown</v>
      </c>
      <c r="AV480" s="96" t="str">
        <f>IFERROR(VLOOKUP(Table1[[#This Row],[RespondentID]],'All Data'!$A:$CW,97,FALSE),"unknown")</f>
        <v>unknown</v>
      </c>
      <c r="AW480" s="96" t="str">
        <f>IFERROR(VLOOKUP(Table1[[#This Row],[RespondentID]],'All Data'!$A:$CW,98,FALSE),"unknown")</f>
        <v>unknown</v>
      </c>
      <c r="AX480" s="96" t="str">
        <f>IFERROR(VLOOKUP(Table1[[#This Row],[RespondentID]],'All Data'!$A:$CW,99,FALSE),"unknown")</f>
        <v>unknown</v>
      </c>
    </row>
    <row r="481" spans="1:50">
      <c r="A481" s="114"/>
      <c r="B481" s="115"/>
      <c r="C481" s="99"/>
      <c r="D481" s="99"/>
      <c r="E481" s="99"/>
      <c r="F481" s="99"/>
      <c r="G481" s="99"/>
      <c r="H481" s="99"/>
      <c r="I481" s="99"/>
      <c r="J481" s="99"/>
      <c r="K481" s="99"/>
      <c r="L481" s="99"/>
      <c r="M481" s="99"/>
      <c r="N481" s="99"/>
      <c r="O481" s="99"/>
      <c r="P481" s="116">
        <f t="shared" si="144"/>
        <v>0</v>
      </c>
      <c r="Q481" s="116" t="e">
        <f t="shared" si="145"/>
        <v>#DIV/0!</v>
      </c>
      <c r="R481" s="116"/>
      <c r="S481" s="116">
        <f t="shared" si="146"/>
        <v>0</v>
      </c>
      <c r="T481" s="116">
        <f t="shared" si="147"/>
        <v>0</v>
      </c>
      <c r="U481" s="116">
        <f t="shared" si="148"/>
        <v>0</v>
      </c>
      <c r="V481" s="116">
        <f t="shared" si="149"/>
        <v>0</v>
      </c>
      <c r="W481" s="116">
        <f t="shared" si="150"/>
        <v>0</v>
      </c>
      <c r="X481" s="116">
        <f t="shared" si="151"/>
        <v>0</v>
      </c>
      <c r="Y481" s="116">
        <f t="shared" si="152"/>
        <v>0</v>
      </c>
      <c r="Z481" s="116">
        <f t="shared" si="153"/>
        <v>0</v>
      </c>
      <c r="AA481" s="116">
        <f t="shared" si="154"/>
        <v>0</v>
      </c>
      <c r="AB481" s="116">
        <f t="shared" si="155"/>
        <v>0</v>
      </c>
      <c r="AC481" s="116">
        <f t="shared" si="156"/>
        <v>0</v>
      </c>
      <c r="AD481" s="116">
        <f t="shared" si="157"/>
        <v>0</v>
      </c>
      <c r="AE481" s="116">
        <f t="shared" si="158"/>
        <v>0</v>
      </c>
      <c r="AF481" s="116"/>
      <c r="AG481" s="116"/>
      <c r="AH481" s="116">
        <f t="shared" si="159"/>
        <v>0</v>
      </c>
      <c r="AI481" s="116">
        <f t="shared" si="160"/>
        <v>0</v>
      </c>
      <c r="AJ481" s="116" t="str">
        <f t="shared" si="161"/>
        <v>Correct</v>
      </c>
      <c r="AK481" s="99"/>
      <c r="AL481" s="115" t="str">
        <f>IFERROR(VLOOKUP(Table1[[#This Row],[RespondentID]],'All Data'!$A:$CO,87,FALSE),"unknown")</f>
        <v>unknown</v>
      </c>
      <c r="AM481" s="99"/>
      <c r="AN481" s="96" t="str">
        <f>IFERROR(VLOOKUP(Table1[[#This Row],[RespondentID]],'All Data'!$A:$CO,89,FALSE),"unknown")</f>
        <v>unknown</v>
      </c>
      <c r="AO481" s="96" t="str">
        <f>IFERROR(VLOOKUP(Table1[[#This Row],[RespondentID]],'All Data'!$A:$CO,90,FALSE),"unknown")</f>
        <v>unknown</v>
      </c>
      <c r="AP481" s="96" t="str">
        <f>IFERROR(VLOOKUP(Table1[[#This Row],[RespondentID]],'All Data'!$A:$CO,91,FALSE),"unknown")</f>
        <v>unknown</v>
      </c>
      <c r="AQ481" s="96" t="str">
        <f>IFERROR(VLOOKUP(Table1[[#This Row],[RespondentID]],'All Data'!$A:$CO,92,FALSE),"unknown")</f>
        <v>unknown</v>
      </c>
      <c r="AR481" s="96" t="str">
        <f>IFERROR(VLOOKUP(Table1[[#This Row],[RespondentID]],'All Data'!$A:$CO,93,FALSE),"unknown")</f>
        <v>unknown</v>
      </c>
      <c r="AS481" s="96" t="str">
        <f>IFERROR(VLOOKUP(Table1[[#This Row],[RespondentID]],'All Data'!$A:$CW,94,FALSE),"unknown")</f>
        <v>unknown</v>
      </c>
      <c r="AT481" s="96" t="str">
        <f>IFERROR(VLOOKUP(Table1[[#This Row],[RespondentID]],'All Data'!$A:$CW,95,FALSE),"unknown")</f>
        <v>unknown</v>
      </c>
      <c r="AU481" s="96" t="str">
        <f>IFERROR(VLOOKUP(Table1[[#This Row],[RespondentID]],'All Data'!$A:$CW,96,FALSE),"unknown")</f>
        <v>unknown</v>
      </c>
      <c r="AV481" s="96" t="str">
        <f>IFERROR(VLOOKUP(Table1[[#This Row],[RespondentID]],'All Data'!$A:$CW,97,FALSE),"unknown")</f>
        <v>unknown</v>
      </c>
      <c r="AW481" s="96" t="str">
        <f>IFERROR(VLOOKUP(Table1[[#This Row],[RespondentID]],'All Data'!$A:$CW,98,FALSE),"unknown")</f>
        <v>unknown</v>
      </c>
      <c r="AX481" s="96" t="str">
        <f>IFERROR(VLOOKUP(Table1[[#This Row],[RespondentID]],'All Data'!$A:$CW,99,FALSE),"unknown")</f>
        <v>unknown</v>
      </c>
    </row>
    <row r="482" spans="1:50">
      <c r="A482" s="114"/>
      <c r="B482" s="115"/>
      <c r="C482" s="99"/>
      <c r="D482" s="99"/>
      <c r="E482" s="99"/>
      <c r="F482" s="99"/>
      <c r="G482" s="99"/>
      <c r="H482" s="99"/>
      <c r="I482" s="99"/>
      <c r="J482" s="99"/>
      <c r="K482" s="99"/>
      <c r="L482" s="99"/>
      <c r="M482" s="99"/>
      <c r="N482" s="99"/>
      <c r="O482" s="99"/>
      <c r="P482" s="116">
        <f t="shared" si="144"/>
        <v>0</v>
      </c>
      <c r="Q482" s="116" t="e">
        <f t="shared" si="145"/>
        <v>#DIV/0!</v>
      </c>
      <c r="R482" s="116"/>
      <c r="S482" s="116">
        <f t="shared" si="146"/>
        <v>0</v>
      </c>
      <c r="T482" s="116">
        <f t="shared" si="147"/>
        <v>0</v>
      </c>
      <c r="U482" s="116">
        <f t="shared" si="148"/>
        <v>0</v>
      </c>
      <c r="V482" s="116">
        <f t="shared" si="149"/>
        <v>0</v>
      </c>
      <c r="W482" s="116">
        <f t="shared" si="150"/>
        <v>0</v>
      </c>
      <c r="X482" s="116">
        <f t="shared" si="151"/>
        <v>0</v>
      </c>
      <c r="Y482" s="116">
        <f t="shared" si="152"/>
        <v>0</v>
      </c>
      <c r="Z482" s="116">
        <f t="shared" si="153"/>
        <v>0</v>
      </c>
      <c r="AA482" s="116">
        <f t="shared" si="154"/>
        <v>0</v>
      </c>
      <c r="AB482" s="116">
        <f t="shared" si="155"/>
        <v>0</v>
      </c>
      <c r="AC482" s="116">
        <f t="shared" si="156"/>
        <v>0</v>
      </c>
      <c r="AD482" s="116">
        <f t="shared" si="157"/>
        <v>0</v>
      </c>
      <c r="AE482" s="116">
        <f t="shared" si="158"/>
        <v>0</v>
      </c>
      <c r="AF482" s="116"/>
      <c r="AG482" s="116"/>
      <c r="AH482" s="116">
        <f t="shared" si="159"/>
        <v>0</v>
      </c>
      <c r="AI482" s="116">
        <f t="shared" si="160"/>
        <v>0</v>
      </c>
      <c r="AJ482" s="116" t="str">
        <f t="shared" si="161"/>
        <v>Correct</v>
      </c>
      <c r="AK482" s="99"/>
      <c r="AL482" s="115" t="str">
        <f>IFERROR(VLOOKUP(Table1[[#This Row],[RespondentID]],'All Data'!$A:$CO,87,FALSE),"unknown")</f>
        <v>unknown</v>
      </c>
      <c r="AM482" s="99"/>
      <c r="AN482" s="96" t="str">
        <f>IFERROR(VLOOKUP(Table1[[#This Row],[RespondentID]],'All Data'!$A:$CO,89,FALSE),"unknown")</f>
        <v>unknown</v>
      </c>
      <c r="AO482" s="96" t="str">
        <f>IFERROR(VLOOKUP(Table1[[#This Row],[RespondentID]],'All Data'!$A:$CO,90,FALSE),"unknown")</f>
        <v>unknown</v>
      </c>
      <c r="AP482" s="96" t="str">
        <f>IFERROR(VLOOKUP(Table1[[#This Row],[RespondentID]],'All Data'!$A:$CO,91,FALSE),"unknown")</f>
        <v>unknown</v>
      </c>
      <c r="AQ482" s="96" t="str">
        <f>IFERROR(VLOOKUP(Table1[[#This Row],[RespondentID]],'All Data'!$A:$CO,92,FALSE),"unknown")</f>
        <v>unknown</v>
      </c>
      <c r="AR482" s="96" t="str">
        <f>IFERROR(VLOOKUP(Table1[[#This Row],[RespondentID]],'All Data'!$A:$CO,93,FALSE),"unknown")</f>
        <v>unknown</v>
      </c>
      <c r="AS482" s="96" t="str">
        <f>IFERROR(VLOOKUP(Table1[[#This Row],[RespondentID]],'All Data'!$A:$CW,94,FALSE),"unknown")</f>
        <v>unknown</v>
      </c>
      <c r="AT482" s="96" t="str">
        <f>IFERROR(VLOOKUP(Table1[[#This Row],[RespondentID]],'All Data'!$A:$CW,95,FALSE),"unknown")</f>
        <v>unknown</v>
      </c>
      <c r="AU482" s="96" t="str">
        <f>IFERROR(VLOOKUP(Table1[[#This Row],[RespondentID]],'All Data'!$A:$CW,96,FALSE),"unknown")</f>
        <v>unknown</v>
      </c>
      <c r="AV482" s="96" t="str">
        <f>IFERROR(VLOOKUP(Table1[[#This Row],[RespondentID]],'All Data'!$A:$CW,97,FALSE),"unknown")</f>
        <v>unknown</v>
      </c>
      <c r="AW482" s="96" t="str">
        <f>IFERROR(VLOOKUP(Table1[[#This Row],[RespondentID]],'All Data'!$A:$CW,98,FALSE),"unknown")</f>
        <v>unknown</v>
      </c>
      <c r="AX482" s="96" t="str">
        <f>IFERROR(VLOOKUP(Table1[[#This Row],[RespondentID]],'All Data'!$A:$CW,99,FALSE),"unknown")</f>
        <v>unknown</v>
      </c>
    </row>
    <row r="483" spans="1:50">
      <c r="A483" s="114"/>
      <c r="B483" s="115"/>
      <c r="C483" s="99"/>
      <c r="D483" s="99"/>
      <c r="E483" s="99"/>
      <c r="F483" s="99"/>
      <c r="G483" s="99"/>
      <c r="H483" s="99"/>
      <c r="I483" s="99"/>
      <c r="J483" s="99"/>
      <c r="K483" s="99"/>
      <c r="L483" s="99"/>
      <c r="M483" s="99"/>
      <c r="N483" s="99"/>
      <c r="O483" s="99"/>
      <c r="P483" s="116">
        <f t="shared" si="144"/>
        <v>0</v>
      </c>
      <c r="Q483" s="116" t="e">
        <f t="shared" si="145"/>
        <v>#DIV/0!</v>
      </c>
      <c r="R483" s="116"/>
      <c r="S483" s="116">
        <f t="shared" si="146"/>
        <v>0</v>
      </c>
      <c r="T483" s="116">
        <f t="shared" si="147"/>
        <v>0</v>
      </c>
      <c r="U483" s="116">
        <f t="shared" si="148"/>
        <v>0</v>
      </c>
      <c r="V483" s="116">
        <f t="shared" si="149"/>
        <v>0</v>
      </c>
      <c r="W483" s="116">
        <f t="shared" si="150"/>
        <v>0</v>
      </c>
      <c r="X483" s="116">
        <f t="shared" si="151"/>
        <v>0</v>
      </c>
      <c r="Y483" s="116">
        <f t="shared" si="152"/>
        <v>0</v>
      </c>
      <c r="Z483" s="116">
        <f t="shared" si="153"/>
        <v>0</v>
      </c>
      <c r="AA483" s="116">
        <f t="shared" si="154"/>
        <v>0</v>
      </c>
      <c r="AB483" s="116">
        <f t="shared" si="155"/>
        <v>0</v>
      </c>
      <c r="AC483" s="116">
        <f t="shared" si="156"/>
        <v>0</v>
      </c>
      <c r="AD483" s="116">
        <f t="shared" si="157"/>
        <v>0</v>
      </c>
      <c r="AE483" s="116">
        <f t="shared" si="158"/>
        <v>0</v>
      </c>
      <c r="AF483" s="116"/>
      <c r="AG483" s="116"/>
      <c r="AH483" s="116">
        <f t="shared" si="159"/>
        <v>0</v>
      </c>
      <c r="AI483" s="116">
        <f t="shared" si="160"/>
        <v>0</v>
      </c>
      <c r="AJ483" s="116" t="str">
        <f t="shared" si="161"/>
        <v>Correct</v>
      </c>
      <c r="AK483" s="99"/>
      <c r="AL483" s="115" t="str">
        <f>IFERROR(VLOOKUP(Table1[[#This Row],[RespondentID]],'All Data'!$A:$CO,87,FALSE),"unknown")</f>
        <v>unknown</v>
      </c>
      <c r="AM483" s="99"/>
      <c r="AN483" s="96" t="str">
        <f>IFERROR(VLOOKUP(Table1[[#This Row],[RespondentID]],'All Data'!$A:$CO,89,FALSE),"unknown")</f>
        <v>unknown</v>
      </c>
      <c r="AO483" s="96" t="str">
        <f>IFERROR(VLOOKUP(Table1[[#This Row],[RespondentID]],'All Data'!$A:$CO,90,FALSE),"unknown")</f>
        <v>unknown</v>
      </c>
      <c r="AP483" s="96" t="str">
        <f>IFERROR(VLOOKUP(Table1[[#This Row],[RespondentID]],'All Data'!$A:$CO,91,FALSE),"unknown")</f>
        <v>unknown</v>
      </c>
      <c r="AQ483" s="96" t="str">
        <f>IFERROR(VLOOKUP(Table1[[#This Row],[RespondentID]],'All Data'!$A:$CO,92,FALSE),"unknown")</f>
        <v>unknown</v>
      </c>
      <c r="AR483" s="96" t="str">
        <f>IFERROR(VLOOKUP(Table1[[#This Row],[RespondentID]],'All Data'!$A:$CO,93,FALSE),"unknown")</f>
        <v>unknown</v>
      </c>
      <c r="AS483" s="96" t="str">
        <f>IFERROR(VLOOKUP(Table1[[#This Row],[RespondentID]],'All Data'!$A:$CW,94,FALSE),"unknown")</f>
        <v>unknown</v>
      </c>
      <c r="AT483" s="96" t="str">
        <f>IFERROR(VLOOKUP(Table1[[#This Row],[RespondentID]],'All Data'!$A:$CW,95,FALSE),"unknown")</f>
        <v>unknown</v>
      </c>
      <c r="AU483" s="96" t="str">
        <f>IFERROR(VLOOKUP(Table1[[#This Row],[RespondentID]],'All Data'!$A:$CW,96,FALSE),"unknown")</f>
        <v>unknown</v>
      </c>
      <c r="AV483" s="96" t="str">
        <f>IFERROR(VLOOKUP(Table1[[#This Row],[RespondentID]],'All Data'!$A:$CW,97,FALSE),"unknown")</f>
        <v>unknown</v>
      </c>
      <c r="AW483" s="96" t="str">
        <f>IFERROR(VLOOKUP(Table1[[#This Row],[RespondentID]],'All Data'!$A:$CW,98,FALSE),"unknown")</f>
        <v>unknown</v>
      </c>
      <c r="AX483" s="96" t="str">
        <f>IFERROR(VLOOKUP(Table1[[#This Row],[RespondentID]],'All Data'!$A:$CW,99,FALSE),"unknown")</f>
        <v>unknown</v>
      </c>
    </row>
    <row r="484" spans="1:50">
      <c r="A484" s="114"/>
      <c r="B484" s="115"/>
      <c r="C484" s="99"/>
      <c r="D484" s="99"/>
      <c r="E484" s="99"/>
      <c r="F484" s="99"/>
      <c r="G484" s="99"/>
      <c r="H484" s="99"/>
      <c r="I484" s="99"/>
      <c r="J484" s="99"/>
      <c r="K484" s="99"/>
      <c r="L484" s="99"/>
      <c r="M484" s="99"/>
      <c r="N484" s="99"/>
      <c r="O484" s="99"/>
      <c r="P484" s="116">
        <f t="shared" si="144"/>
        <v>0</v>
      </c>
      <c r="Q484" s="116" t="e">
        <f t="shared" si="145"/>
        <v>#DIV/0!</v>
      </c>
      <c r="R484" s="116"/>
      <c r="S484" s="116">
        <f t="shared" si="146"/>
        <v>0</v>
      </c>
      <c r="T484" s="116">
        <f t="shared" si="147"/>
        <v>0</v>
      </c>
      <c r="U484" s="116">
        <f t="shared" si="148"/>
        <v>0</v>
      </c>
      <c r="V484" s="116">
        <f t="shared" si="149"/>
        <v>0</v>
      </c>
      <c r="W484" s="116">
        <f t="shared" si="150"/>
        <v>0</v>
      </c>
      <c r="X484" s="116">
        <f t="shared" si="151"/>
        <v>0</v>
      </c>
      <c r="Y484" s="116">
        <f t="shared" si="152"/>
        <v>0</v>
      </c>
      <c r="Z484" s="116">
        <f t="shared" si="153"/>
        <v>0</v>
      </c>
      <c r="AA484" s="116">
        <f t="shared" si="154"/>
        <v>0</v>
      </c>
      <c r="AB484" s="116">
        <f t="shared" si="155"/>
        <v>0</v>
      </c>
      <c r="AC484" s="116">
        <f t="shared" si="156"/>
        <v>0</v>
      </c>
      <c r="AD484" s="116">
        <f t="shared" si="157"/>
        <v>0</v>
      </c>
      <c r="AE484" s="116">
        <f t="shared" si="158"/>
        <v>0</v>
      </c>
      <c r="AF484" s="116"/>
      <c r="AG484" s="116"/>
      <c r="AH484" s="116">
        <f t="shared" si="159"/>
        <v>0</v>
      </c>
      <c r="AI484" s="116">
        <f t="shared" si="160"/>
        <v>0</v>
      </c>
      <c r="AJ484" s="116" t="str">
        <f t="shared" si="161"/>
        <v>Correct</v>
      </c>
      <c r="AK484" s="99"/>
      <c r="AL484" s="115" t="str">
        <f>IFERROR(VLOOKUP(Table1[[#This Row],[RespondentID]],'All Data'!$A:$CO,87,FALSE),"unknown")</f>
        <v>unknown</v>
      </c>
      <c r="AM484" s="99"/>
      <c r="AN484" s="96" t="str">
        <f>IFERROR(VLOOKUP(Table1[[#This Row],[RespondentID]],'All Data'!$A:$CO,89,FALSE),"unknown")</f>
        <v>unknown</v>
      </c>
      <c r="AO484" s="96" t="str">
        <f>IFERROR(VLOOKUP(Table1[[#This Row],[RespondentID]],'All Data'!$A:$CO,90,FALSE),"unknown")</f>
        <v>unknown</v>
      </c>
      <c r="AP484" s="96" t="str">
        <f>IFERROR(VLOOKUP(Table1[[#This Row],[RespondentID]],'All Data'!$A:$CO,91,FALSE),"unknown")</f>
        <v>unknown</v>
      </c>
      <c r="AQ484" s="96" t="str">
        <f>IFERROR(VLOOKUP(Table1[[#This Row],[RespondentID]],'All Data'!$A:$CO,92,FALSE),"unknown")</f>
        <v>unknown</v>
      </c>
      <c r="AR484" s="96" t="str">
        <f>IFERROR(VLOOKUP(Table1[[#This Row],[RespondentID]],'All Data'!$A:$CO,93,FALSE),"unknown")</f>
        <v>unknown</v>
      </c>
      <c r="AS484" s="96" t="str">
        <f>IFERROR(VLOOKUP(Table1[[#This Row],[RespondentID]],'All Data'!$A:$CW,94,FALSE),"unknown")</f>
        <v>unknown</v>
      </c>
      <c r="AT484" s="96" t="str">
        <f>IFERROR(VLOOKUP(Table1[[#This Row],[RespondentID]],'All Data'!$A:$CW,95,FALSE),"unknown")</f>
        <v>unknown</v>
      </c>
      <c r="AU484" s="96" t="str">
        <f>IFERROR(VLOOKUP(Table1[[#This Row],[RespondentID]],'All Data'!$A:$CW,96,FALSE),"unknown")</f>
        <v>unknown</v>
      </c>
      <c r="AV484" s="96" t="str">
        <f>IFERROR(VLOOKUP(Table1[[#This Row],[RespondentID]],'All Data'!$A:$CW,97,FALSE),"unknown")</f>
        <v>unknown</v>
      </c>
      <c r="AW484" s="96" t="str">
        <f>IFERROR(VLOOKUP(Table1[[#This Row],[RespondentID]],'All Data'!$A:$CW,98,FALSE),"unknown")</f>
        <v>unknown</v>
      </c>
      <c r="AX484" s="96" t="str">
        <f>IFERROR(VLOOKUP(Table1[[#This Row],[RespondentID]],'All Data'!$A:$CW,99,FALSE),"unknown")</f>
        <v>unknown</v>
      </c>
    </row>
    <row r="485" spans="1:50">
      <c r="A485" s="114"/>
      <c r="B485" s="115"/>
      <c r="C485" s="99"/>
      <c r="D485" s="99"/>
      <c r="E485" s="99"/>
      <c r="F485" s="99"/>
      <c r="G485" s="99"/>
      <c r="H485" s="99"/>
      <c r="I485" s="99"/>
      <c r="J485" s="99"/>
      <c r="K485" s="99"/>
      <c r="L485" s="99"/>
      <c r="M485" s="99"/>
      <c r="N485" s="99"/>
      <c r="O485" s="99"/>
      <c r="P485" s="116">
        <f t="shared" si="144"/>
        <v>0</v>
      </c>
      <c r="Q485" s="116" t="e">
        <f t="shared" si="145"/>
        <v>#DIV/0!</v>
      </c>
      <c r="R485" s="116"/>
      <c r="S485" s="116">
        <f t="shared" si="146"/>
        <v>0</v>
      </c>
      <c r="T485" s="116">
        <f t="shared" si="147"/>
        <v>0</v>
      </c>
      <c r="U485" s="116">
        <f t="shared" si="148"/>
        <v>0</v>
      </c>
      <c r="V485" s="116">
        <f t="shared" si="149"/>
        <v>0</v>
      </c>
      <c r="W485" s="116">
        <f t="shared" si="150"/>
        <v>0</v>
      </c>
      <c r="X485" s="116">
        <f t="shared" si="151"/>
        <v>0</v>
      </c>
      <c r="Y485" s="116">
        <f t="shared" si="152"/>
        <v>0</v>
      </c>
      <c r="Z485" s="116">
        <f t="shared" si="153"/>
        <v>0</v>
      </c>
      <c r="AA485" s="116">
        <f t="shared" si="154"/>
        <v>0</v>
      </c>
      <c r="AB485" s="116">
        <f t="shared" si="155"/>
        <v>0</v>
      </c>
      <c r="AC485" s="116">
        <f t="shared" si="156"/>
        <v>0</v>
      </c>
      <c r="AD485" s="116">
        <f t="shared" si="157"/>
        <v>0</v>
      </c>
      <c r="AE485" s="116">
        <f t="shared" si="158"/>
        <v>0</v>
      </c>
      <c r="AF485" s="116"/>
      <c r="AG485" s="116"/>
      <c r="AH485" s="116">
        <f t="shared" si="159"/>
        <v>0</v>
      </c>
      <c r="AI485" s="116">
        <f t="shared" si="160"/>
        <v>0</v>
      </c>
      <c r="AJ485" s="116" t="str">
        <f t="shared" si="161"/>
        <v>Correct</v>
      </c>
      <c r="AK485" s="99"/>
      <c r="AL485" s="115" t="str">
        <f>IFERROR(VLOOKUP(Table1[[#This Row],[RespondentID]],'All Data'!$A:$CO,87,FALSE),"unknown")</f>
        <v>unknown</v>
      </c>
      <c r="AM485" s="99"/>
      <c r="AN485" s="96" t="str">
        <f>IFERROR(VLOOKUP(Table1[[#This Row],[RespondentID]],'All Data'!$A:$CO,89,FALSE),"unknown")</f>
        <v>unknown</v>
      </c>
      <c r="AO485" s="96" t="str">
        <f>IFERROR(VLOOKUP(Table1[[#This Row],[RespondentID]],'All Data'!$A:$CO,90,FALSE),"unknown")</f>
        <v>unknown</v>
      </c>
      <c r="AP485" s="96" t="str">
        <f>IFERROR(VLOOKUP(Table1[[#This Row],[RespondentID]],'All Data'!$A:$CO,91,FALSE),"unknown")</f>
        <v>unknown</v>
      </c>
      <c r="AQ485" s="96" t="str">
        <f>IFERROR(VLOOKUP(Table1[[#This Row],[RespondentID]],'All Data'!$A:$CO,92,FALSE),"unknown")</f>
        <v>unknown</v>
      </c>
      <c r="AR485" s="96" t="str">
        <f>IFERROR(VLOOKUP(Table1[[#This Row],[RespondentID]],'All Data'!$A:$CO,93,FALSE),"unknown")</f>
        <v>unknown</v>
      </c>
      <c r="AS485" s="96" t="str">
        <f>IFERROR(VLOOKUP(Table1[[#This Row],[RespondentID]],'All Data'!$A:$CW,94,FALSE),"unknown")</f>
        <v>unknown</v>
      </c>
      <c r="AT485" s="96" t="str">
        <f>IFERROR(VLOOKUP(Table1[[#This Row],[RespondentID]],'All Data'!$A:$CW,95,FALSE),"unknown")</f>
        <v>unknown</v>
      </c>
      <c r="AU485" s="96" t="str">
        <f>IFERROR(VLOOKUP(Table1[[#This Row],[RespondentID]],'All Data'!$A:$CW,96,FALSE),"unknown")</f>
        <v>unknown</v>
      </c>
      <c r="AV485" s="96" t="str">
        <f>IFERROR(VLOOKUP(Table1[[#This Row],[RespondentID]],'All Data'!$A:$CW,97,FALSE),"unknown")</f>
        <v>unknown</v>
      </c>
      <c r="AW485" s="96" t="str">
        <f>IFERROR(VLOOKUP(Table1[[#This Row],[RespondentID]],'All Data'!$A:$CW,98,FALSE),"unknown")</f>
        <v>unknown</v>
      </c>
      <c r="AX485" s="96" t="str">
        <f>IFERROR(VLOOKUP(Table1[[#This Row],[RespondentID]],'All Data'!$A:$CW,99,FALSE),"unknown")</f>
        <v>unknown</v>
      </c>
    </row>
    <row r="486" spans="1:50">
      <c r="A486" s="114"/>
      <c r="B486" s="115"/>
      <c r="C486" s="99"/>
      <c r="D486" s="99"/>
      <c r="E486" s="99"/>
      <c r="F486" s="99"/>
      <c r="G486" s="99"/>
      <c r="H486" s="99"/>
      <c r="I486" s="99"/>
      <c r="J486" s="99"/>
      <c r="K486" s="99"/>
      <c r="L486" s="99"/>
      <c r="M486" s="99"/>
      <c r="N486" s="99"/>
      <c r="O486" s="99"/>
      <c r="P486" s="116">
        <f t="shared" si="144"/>
        <v>0</v>
      </c>
      <c r="Q486" s="116" t="e">
        <f t="shared" si="145"/>
        <v>#DIV/0!</v>
      </c>
      <c r="R486" s="116"/>
      <c r="S486" s="116">
        <f t="shared" si="146"/>
        <v>0</v>
      </c>
      <c r="T486" s="116">
        <f t="shared" si="147"/>
        <v>0</v>
      </c>
      <c r="U486" s="116">
        <f t="shared" si="148"/>
        <v>0</v>
      </c>
      <c r="V486" s="116">
        <f t="shared" si="149"/>
        <v>0</v>
      </c>
      <c r="W486" s="116">
        <f t="shared" si="150"/>
        <v>0</v>
      </c>
      <c r="X486" s="116">
        <f t="shared" si="151"/>
        <v>0</v>
      </c>
      <c r="Y486" s="116">
        <f t="shared" si="152"/>
        <v>0</v>
      </c>
      <c r="Z486" s="116">
        <f t="shared" si="153"/>
        <v>0</v>
      </c>
      <c r="AA486" s="116">
        <f t="shared" si="154"/>
        <v>0</v>
      </c>
      <c r="AB486" s="116">
        <f t="shared" si="155"/>
        <v>0</v>
      </c>
      <c r="AC486" s="116">
        <f t="shared" si="156"/>
        <v>0</v>
      </c>
      <c r="AD486" s="116">
        <f t="shared" si="157"/>
        <v>0</v>
      </c>
      <c r="AE486" s="116">
        <f t="shared" si="158"/>
        <v>0</v>
      </c>
      <c r="AF486" s="116"/>
      <c r="AG486" s="116"/>
      <c r="AH486" s="116">
        <f t="shared" si="159"/>
        <v>0</v>
      </c>
      <c r="AI486" s="116">
        <f t="shared" si="160"/>
        <v>0</v>
      </c>
      <c r="AJ486" s="116" t="str">
        <f t="shared" si="161"/>
        <v>Correct</v>
      </c>
      <c r="AK486" s="99"/>
      <c r="AL486" s="115" t="str">
        <f>IFERROR(VLOOKUP(Table1[[#This Row],[RespondentID]],'All Data'!$A:$CO,87,FALSE),"unknown")</f>
        <v>unknown</v>
      </c>
      <c r="AM486" s="99"/>
      <c r="AN486" s="96" t="str">
        <f>IFERROR(VLOOKUP(Table1[[#This Row],[RespondentID]],'All Data'!$A:$CO,89,FALSE),"unknown")</f>
        <v>unknown</v>
      </c>
      <c r="AO486" s="96" t="str">
        <f>IFERROR(VLOOKUP(Table1[[#This Row],[RespondentID]],'All Data'!$A:$CO,90,FALSE),"unknown")</f>
        <v>unknown</v>
      </c>
      <c r="AP486" s="96" t="str">
        <f>IFERROR(VLOOKUP(Table1[[#This Row],[RespondentID]],'All Data'!$A:$CO,91,FALSE),"unknown")</f>
        <v>unknown</v>
      </c>
      <c r="AQ486" s="96" t="str">
        <f>IFERROR(VLOOKUP(Table1[[#This Row],[RespondentID]],'All Data'!$A:$CO,92,FALSE),"unknown")</f>
        <v>unknown</v>
      </c>
      <c r="AR486" s="96" t="str">
        <f>IFERROR(VLOOKUP(Table1[[#This Row],[RespondentID]],'All Data'!$A:$CO,93,FALSE),"unknown")</f>
        <v>unknown</v>
      </c>
      <c r="AS486" s="96" t="str">
        <f>IFERROR(VLOOKUP(Table1[[#This Row],[RespondentID]],'All Data'!$A:$CW,94,FALSE),"unknown")</f>
        <v>unknown</v>
      </c>
      <c r="AT486" s="96" t="str">
        <f>IFERROR(VLOOKUP(Table1[[#This Row],[RespondentID]],'All Data'!$A:$CW,95,FALSE),"unknown")</f>
        <v>unknown</v>
      </c>
      <c r="AU486" s="96" t="str">
        <f>IFERROR(VLOOKUP(Table1[[#This Row],[RespondentID]],'All Data'!$A:$CW,96,FALSE),"unknown")</f>
        <v>unknown</v>
      </c>
      <c r="AV486" s="96" t="str">
        <f>IFERROR(VLOOKUP(Table1[[#This Row],[RespondentID]],'All Data'!$A:$CW,97,FALSE),"unknown")</f>
        <v>unknown</v>
      </c>
      <c r="AW486" s="96" t="str">
        <f>IFERROR(VLOOKUP(Table1[[#This Row],[RespondentID]],'All Data'!$A:$CW,98,FALSE),"unknown")</f>
        <v>unknown</v>
      </c>
      <c r="AX486" s="96" t="str">
        <f>IFERROR(VLOOKUP(Table1[[#This Row],[RespondentID]],'All Data'!$A:$CW,99,FALSE),"unknown")</f>
        <v>unknown</v>
      </c>
    </row>
    <row r="487" spans="1:50">
      <c r="A487" s="114"/>
      <c r="B487" s="115"/>
      <c r="C487" s="99"/>
      <c r="D487" s="99"/>
      <c r="E487" s="99"/>
      <c r="F487" s="99"/>
      <c r="G487" s="99"/>
      <c r="H487" s="99"/>
      <c r="I487" s="99"/>
      <c r="J487" s="99"/>
      <c r="K487" s="99"/>
      <c r="L487" s="99"/>
      <c r="M487" s="99"/>
      <c r="N487" s="99"/>
      <c r="O487" s="99"/>
      <c r="P487" s="116">
        <f t="shared" si="144"/>
        <v>0</v>
      </c>
      <c r="Q487" s="116" t="e">
        <f t="shared" si="145"/>
        <v>#DIV/0!</v>
      </c>
      <c r="R487" s="116"/>
      <c r="S487" s="116">
        <f t="shared" si="146"/>
        <v>0</v>
      </c>
      <c r="T487" s="116">
        <f t="shared" si="147"/>
        <v>0</v>
      </c>
      <c r="U487" s="116">
        <f t="shared" si="148"/>
        <v>0</v>
      </c>
      <c r="V487" s="116">
        <f t="shared" si="149"/>
        <v>0</v>
      </c>
      <c r="W487" s="116">
        <f t="shared" si="150"/>
        <v>0</v>
      </c>
      <c r="X487" s="116">
        <f t="shared" si="151"/>
        <v>0</v>
      </c>
      <c r="Y487" s="116">
        <f t="shared" si="152"/>
        <v>0</v>
      </c>
      <c r="Z487" s="116">
        <f t="shared" si="153"/>
        <v>0</v>
      </c>
      <c r="AA487" s="116">
        <f t="shared" si="154"/>
        <v>0</v>
      </c>
      <c r="AB487" s="116">
        <f t="shared" si="155"/>
        <v>0</v>
      </c>
      <c r="AC487" s="116">
        <f t="shared" si="156"/>
        <v>0</v>
      </c>
      <c r="AD487" s="116">
        <f t="shared" si="157"/>
        <v>0</v>
      </c>
      <c r="AE487" s="116">
        <f t="shared" si="158"/>
        <v>0</v>
      </c>
      <c r="AF487" s="116"/>
      <c r="AG487" s="116"/>
      <c r="AH487" s="116">
        <f t="shared" si="159"/>
        <v>0</v>
      </c>
      <c r="AI487" s="116">
        <f t="shared" si="160"/>
        <v>0</v>
      </c>
      <c r="AJ487" s="116" t="str">
        <f t="shared" si="161"/>
        <v>Correct</v>
      </c>
      <c r="AK487" s="99"/>
      <c r="AL487" s="115" t="str">
        <f>IFERROR(VLOOKUP(Table1[[#This Row],[RespondentID]],'All Data'!$A:$CO,87,FALSE),"unknown")</f>
        <v>unknown</v>
      </c>
      <c r="AM487" s="99"/>
      <c r="AN487" s="96" t="str">
        <f>IFERROR(VLOOKUP(Table1[[#This Row],[RespondentID]],'All Data'!$A:$CO,89,FALSE),"unknown")</f>
        <v>unknown</v>
      </c>
      <c r="AO487" s="96" t="str">
        <f>IFERROR(VLOOKUP(Table1[[#This Row],[RespondentID]],'All Data'!$A:$CO,90,FALSE),"unknown")</f>
        <v>unknown</v>
      </c>
      <c r="AP487" s="96" t="str">
        <f>IFERROR(VLOOKUP(Table1[[#This Row],[RespondentID]],'All Data'!$A:$CO,91,FALSE),"unknown")</f>
        <v>unknown</v>
      </c>
      <c r="AQ487" s="96" t="str">
        <f>IFERROR(VLOOKUP(Table1[[#This Row],[RespondentID]],'All Data'!$A:$CO,92,FALSE),"unknown")</f>
        <v>unknown</v>
      </c>
      <c r="AR487" s="96" t="str">
        <f>IFERROR(VLOOKUP(Table1[[#This Row],[RespondentID]],'All Data'!$A:$CO,93,FALSE),"unknown")</f>
        <v>unknown</v>
      </c>
      <c r="AS487" s="96" t="str">
        <f>IFERROR(VLOOKUP(Table1[[#This Row],[RespondentID]],'All Data'!$A:$CW,94,FALSE),"unknown")</f>
        <v>unknown</v>
      </c>
      <c r="AT487" s="96" t="str">
        <f>IFERROR(VLOOKUP(Table1[[#This Row],[RespondentID]],'All Data'!$A:$CW,95,FALSE),"unknown")</f>
        <v>unknown</v>
      </c>
      <c r="AU487" s="96" t="str">
        <f>IFERROR(VLOOKUP(Table1[[#This Row],[RespondentID]],'All Data'!$A:$CW,96,FALSE),"unknown")</f>
        <v>unknown</v>
      </c>
      <c r="AV487" s="96" t="str">
        <f>IFERROR(VLOOKUP(Table1[[#This Row],[RespondentID]],'All Data'!$A:$CW,97,FALSE),"unknown")</f>
        <v>unknown</v>
      </c>
      <c r="AW487" s="96" t="str">
        <f>IFERROR(VLOOKUP(Table1[[#This Row],[RespondentID]],'All Data'!$A:$CW,98,FALSE),"unknown")</f>
        <v>unknown</v>
      </c>
      <c r="AX487" s="96" t="str">
        <f>IFERROR(VLOOKUP(Table1[[#This Row],[RespondentID]],'All Data'!$A:$CW,99,FALSE),"unknown")</f>
        <v>unknown</v>
      </c>
    </row>
    <row r="488" spans="1:50">
      <c r="A488" s="114"/>
      <c r="B488" s="115"/>
      <c r="C488" s="99"/>
      <c r="D488" s="99"/>
      <c r="E488" s="99"/>
      <c r="F488" s="99"/>
      <c r="G488" s="99"/>
      <c r="H488" s="99"/>
      <c r="I488" s="99"/>
      <c r="J488" s="99"/>
      <c r="K488" s="99"/>
      <c r="L488" s="99"/>
      <c r="M488" s="99"/>
      <c r="N488" s="99"/>
      <c r="O488" s="99"/>
      <c r="P488" s="116">
        <f t="shared" si="144"/>
        <v>0</v>
      </c>
      <c r="Q488" s="116" t="e">
        <f t="shared" si="145"/>
        <v>#DIV/0!</v>
      </c>
      <c r="R488" s="116"/>
      <c r="S488" s="116">
        <f t="shared" si="146"/>
        <v>0</v>
      </c>
      <c r="T488" s="116">
        <f t="shared" si="147"/>
        <v>0</v>
      </c>
      <c r="U488" s="116">
        <f t="shared" si="148"/>
        <v>0</v>
      </c>
      <c r="V488" s="116">
        <f t="shared" si="149"/>
        <v>0</v>
      </c>
      <c r="W488" s="116">
        <f t="shared" si="150"/>
        <v>0</v>
      </c>
      <c r="X488" s="116">
        <f t="shared" si="151"/>
        <v>0</v>
      </c>
      <c r="Y488" s="116">
        <f t="shared" si="152"/>
        <v>0</v>
      </c>
      <c r="Z488" s="116">
        <f t="shared" si="153"/>
        <v>0</v>
      </c>
      <c r="AA488" s="116">
        <f t="shared" si="154"/>
        <v>0</v>
      </c>
      <c r="AB488" s="116">
        <f t="shared" si="155"/>
        <v>0</v>
      </c>
      <c r="AC488" s="116">
        <f t="shared" si="156"/>
        <v>0</v>
      </c>
      <c r="AD488" s="116">
        <f t="shared" si="157"/>
        <v>0</v>
      </c>
      <c r="AE488" s="116">
        <f t="shared" si="158"/>
        <v>0</v>
      </c>
      <c r="AF488" s="116"/>
      <c r="AG488" s="116"/>
      <c r="AH488" s="116">
        <f t="shared" si="159"/>
        <v>0</v>
      </c>
      <c r="AI488" s="116">
        <f t="shared" si="160"/>
        <v>0</v>
      </c>
      <c r="AJ488" s="116" t="str">
        <f t="shared" si="161"/>
        <v>Correct</v>
      </c>
      <c r="AK488" s="99"/>
      <c r="AL488" s="115" t="str">
        <f>IFERROR(VLOOKUP(Table1[[#This Row],[RespondentID]],'All Data'!$A:$CO,87,FALSE),"unknown")</f>
        <v>unknown</v>
      </c>
      <c r="AM488" s="99"/>
      <c r="AN488" s="96" t="str">
        <f>IFERROR(VLOOKUP(Table1[[#This Row],[RespondentID]],'All Data'!$A:$CO,89,FALSE),"unknown")</f>
        <v>unknown</v>
      </c>
      <c r="AO488" s="96" t="str">
        <f>IFERROR(VLOOKUP(Table1[[#This Row],[RespondentID]],'All Data'!$A:$CO,90,FALSE),"unknown")</f>
        <v>unknown</v>
      </c>
      <c r="AP488" s="96" t="str">
        <f>IFERROR(VLOOKUP(Table1[[#This Row],[RespondentID]],'All Data'!$A:$CO,91,FALSE),"unknown")</f>
        <v>unknown</v>
      </c>
      <c r="AQ488" s="96" t="str">
        <f>IFERROR(VLOOKUP(Table1[[#This Row],[RespondentID]],'All Data'!$A:$CO,92,FALSE),"unknown")</f>
        <v>unknown</v>
      </c>
      <c r="AR488" s="96" t="str">
        <f>IFERROR(VLOOKUP(Table1[[#This Row],[RespondentID]],'All Data'!$A:$CO,93,FALSE),"unknown")</f>
        <v>unknown</v>
      </c>
      <c r="AS488" s="96" t="str">
        <f>IFERROR(VLOOKUP(Table1[[#This Row],[RespondentID]],'All Data'!$A:$CW,94,FALSE),"unknown")</f>
        <v>unknown</v>
      </c>
      <c r="AT488" s="96" t="str">
        <f>IFERROR(VLOOKUP(Table1[[#This Row],[RespondentID]],'All Data'!$A:$CW,95,FALSE),"unknown")</f>
        <v>unknown</v>
      </c>
      <c r="AU488" s="96" t="str">
        <f>IFERROR(VLOOKUP(Table1[[#This Row],[RespondentID]],'All Data'!$A:$CW,96,FALSE),"unknown")</f>
        <v>unknown</v>
      </c>
      <c r="AV488" s="96" t="str">
        <f>IFERROR(VLOOKUP(Table1[[#This Row],[RespondentID]],'All Data'!$A:$CW,97,FALSE),"unknown")</f>
        <v>unknown</v>
      </c>
      <c r="AW488" s="96" t="str">
        <f>IFERROR(VLOOKUP(Table1[[#This Row],[RespondentID]],'All Data'!$A:$CW,98,FALSE),"unknown")</f>
        <v>unknown</v>
      </c>
      <c r="AX488" s="96" t="str">
        <f>IFERROR(VLOOKUP(Table1[[#This Row],[RespondentID]],'All Data'!$A:$CW,99,FALSE),"unknown")</f>
        <v>unknown</v>
      </c>
    </row>
    <row r="489" spans="1:50">
      <c r="A489" s="114"/>
      <c r="B489" s="115"/>
      <c r="C489" s="99"/>
      <c r="D489" s="99"/>
      <c r="E489" s="99"/>
      <c r="F489" s="99"/>
      <c r="G489" s="99"/>
      <c r="H489" s="99"/>
      <c r="I489" s="99"/>
      <c r="J489" s="99"/>
      <c r="K489" s="99"/>
      <c r="L489" s="99"/>
      <c r="M489" s="99"/>
      <c r="N489" s="99"/>
      <c r="O489" s="99"/>
      <c r="P489" s="116">
        <f t="shared" si="144"/>
        <v>0</v>
      </c>
      <c r="Q489" s="116" t="e">
        <f t="shared" si="145"/>
        <v>#DIV/0!</v>
      </c>
      <c r="R489" s="116"/>
      <c r="S489" s="116">
        <f t="shared" si="146"/>
        <v>0</v>
      </c>
      <c r="T489" s="116">
        <f t="shared" si="147"/>
        <v>0</v>
      </c>
      <c r="U489" s="116">
        <f t="shared" si="148"/>
        <v>0</v>
      </c>
      <c r="V489" s="116">
        <f t="shared" si="149"/>
        <v>0</v>
      </c>
      <c r="W489" s="116">
        <f t="shared" si="150"/>
        <v>0</v>
      </c>
      <c r="X489" s="116">
        <f t="shared" si="151"/>
        <v>0</v>
      </c>
      <c r="Y489" s="116">
        <f t="shared" si="152"/>
        <v>0</v>
      </c>
      <c r="Z489" s="116">
        <f t="shared" si="153"/>
        <v>0</v>
      </c>
      <c r="AA489" s="116">
        <f t="shared" si="154"/>
        <v>0</v>
      </c>
      <c r="AB489" s="116">
        <f t="shared" si="155"/>
        <v>0</v>
      </c>
      <c r="AC489" s="116">
        <f t="shared" si="156"/>
        <v>0</v>
      </c>
      <c r="AD489" s="116">
        <f t="shared" si="157"/>
        <v>0</v>
      </c>
      <c r="AE489" s="116">
        <f t="shared" si="158"/>
        <v>0</v>
      </c>
      <c r="AF489" s="116"/>
      <c r="AG489" s="116"/>
      <c r="AH489" s="116">
        <f t="shared" si="159"/>
        <v>0</v>
      </c>
      <c r="AI489" s="116">
        <f t="shared" si="160"/>
        <v>0</v>
      </c>
      <c r="AJ489" s="116" t="str">
        <f t="shared" si="161"/>
        <v>Correct</v>
      </c>
      <c r="AK489" s="99"/>
      <c r="AL489" s="115" t="str">
        <f>IFERROR(VLOOKUP(Table1[[#This Row],[RespondentID]],'All Data'!$A:$CO,87,FALSE),"unknown")</f>
        <v>unknown</v>
      </c>
      <c r="AM489" s="99"/>
      <c r="AN489" s="96" t="str">
        <f>IFERROR(VLOOKUP(Table1[[#This Row],[RespondentID]],'All Data'!$A:$CO,89,FALSE),"unknown")</f>
        <v>unknown</v>
      </c>
      <c r="AO489" s="96" t="str">
        <f>IFERROR(VLOOKUP(Table1[[#This Row],[RespondentID]],'All Data'!$A:$CO,90,FALSE),"unknown")</f>
        <v>unknown</v>
      </c>
      <c r="AP489" s="96" t="str">
        <f>IFERROR(VLOOKUP(Table1[[#This Row],[RespondentID]],'All Data'!$A:$CO,91,FALSE),"unknown")</f>
        <v>unknown</v>
      </c>
      <c r="AQ489" s="96" t="str">
        <f>IFERROR(VLOOKUP(Table1[[#This Row],[RespondentID]],'All Data'!$A:$CO,92,FALSE),"unknown")</f>
        <v>unknown</v>
      </c>
      <c r="AR489" s="96" t="str">
        <f>IFERROR(VLOOKUP(Table1[[#This Row],[RespondentID]],'All Data'!$A:$CO,93,FALSE),"unknown")</f>
        <v>unknown</v>
      </c>
      <c r="AS489" s="96" t="str">
        <f>IFERROR(VLOOKUP(Table1[[#This Row],[RespondentID]],'All Data'!$A:$CW,94,FALSE),"unknown")</f>
        <v>unknown</v>
      </c>
      <c r="AT489" s="96" t="str">
        <f>IFERROR(VLOOKUP(Table1[[#This Row],[RespondentID]],'All Data'!$A:$CW,95,FALSE),"unknown")</f>
        <v>unknown</v>
      </c>
      <c r="AU489" s="96" t="str">
        <f>IFERROR(VLOOKUP(Table1[[#This Row],[RespondentID]],'All Data'!$A:$CW,96,FALSE),"unknown")</f>
        <v>unknown</v>
      </c>
      <c r="AV489" s="96" t="str">
        <f>IFERROR(VLOOKUP(Table1[[#This Row],[RespondentID]],'All Data'!$A:$CW,97,FALSE),"unknown")</f>
        <v>unknown</v>
      </c>
      <c r="AW489" s="96" t="str">
        <f>IFERROR(VLOOKUP(Table1[[#This Row],[RespondentID]],'All Data'!$A:$CW,98,FALSE),"unknown")</f>
        <v>unknown</v>
      </c>
      <c r="AX489" s="96" t="str">
        <f>IFERROR(VLOOKUP(Table1[[#This Row],[RespondentID]],'All Data'!$A:$CW,99,FALSE),"unknown")</f>
        <v>unknown</v>
      </c>
    </row>
    <row r="490" spans="1:50">
      <c r="A490" s="114"/>
      <c r="B490" s="115"/>
      <c r="C490" s="99"/>
      <c r="D490" s="99"/>
      <c r="E490" s="99"/>
      <c r="F490" s="99"/>
      <c r="G490" s="99"/>
      <c r="H490" s="99"/>
      <c r="I490" s="99"/>
      <c r="J490" s="99"/>
      <c r="K490" s="99"/>
      <c r="L490" s="99"/>
      <c r="M490" s="99"/>
      <c r="N490" s="99"/>
      <c r="O490" s="99"/>
      <c r="P490" s="116">
        <f t="shared" si="144"/>
        <v>0</v>
      </c>
      <c r="Q490" s="116" t="e">
        <f t="shared" si="145"/>
        <v>#DIV/0!</v>
      </c>
      <c r="R490" s="116"/>
      <c r="S490" s="116">
        <f t="shared" si="146"/>
        <v>0</v>
      </c>
      <c r="T490" s="116">
        <f t="shared" si="147"/>
        <v>0</v>
      </c>
      <c r="U490" s="116">
        <f t="shared" si="148"/>
        <v>0</v>
      </c>
      <c r="V490" s="116">
        <f t="shared" si="149"/>
        <v>0</v>
      </c>
      <c r="W490" s="116">
        <f t="shared" si="150"/>
        <v>0</v>
      </c>
      <c r="X490" s="116">
        <f t="shared" si="151"/>
        <v>0</v>
      </c>
      <c r="Y490" s="116">
        <f t="shared" si="152"/>
        <v>0</v>
      </c>
      <c r="Z490" s="116">
        <f t="shared" si="153"/>
        <v>0</v>
      </c>
      <c r="AA490" s="116">
        <f t="shared" si="154"/>
        <v>0</v>
      </c>
      <c r="AB490" s="116">
        <f t="shared" si="155"/>
        <v>0</v>
      </c>
      <c r="AC490" s="116">
        <f t="shared" si="156"/>
        <v>0</v>
      </c>
      <c r="AD490" s="116">
        <f t="shared" si="157"/>
        <v>0</v>
      </c>
      <c r="AE490" s="116">
        <f t="shared" si="158"/>
        <v>0</v>
      </c>
      <c r="AF490" s="116"/>
      <c r="AG490" s="116"/>
      <c r="AH490" s="116">
        <f t="shared" si="159"/>
        <v>0</v>
      </c>
      <c r="AI490" s="116">
        <f t="shared" si="160"/>
        <v>0</v>
      </c>
      <c r="AJ490" s="116" t="str">
        <f t="shared" si="161"/>
        <v>Correct</v>
      </c>
      <c r="AK490" s="99"/>
      <c r="AL490" s="115" t="str">
        <f>IFERROR(VLOOKUP(Table1[[#This Row],[RespondentID]],'All Data'!$A:$CO,87,FALSE),"unknown")</f>
        <v>unknown</v>
      </c>
      <c r="AM490" s="99"/>
      <c r="AN490" s="96" t="str">
        <f>IFERROR(VLOOKUP(Table1[[#This Row],[RespondentID]],'All Data'!$A:$CO,89,FALSE),"unknown")</f>
        <v>unknown</v>
      </c>
      <c r="AO490" s="96" t="str">
        <f>IFERROR(VLOOKUP(Table1[[#This Row],[RespondentID]],'All Data'!$A:$CO,90,FALSE),"unknown")</f>
        <v>unknown</v>
      </c>
      <c r="AP490" s="96" t="str">
        <f>IFERROR(VLOOKUP(Table1[[#This Row],[RespondentID]],'All Data'!$A:$CO,91,FALSE),"unknown")</f>
        <v>unknown</v>
      </c>
      <c r="AQ490" s="96" t="str">
        <f>IFERROR(VLOOKUP(Table1[[#This Row],[RespondentID]],'All Data'!$A:$CO,92,FALSE),"unknown")</f>
        <v>unknown</v>
      </c>
      <c r="AR490" s="96" t="str">
        <f>IFERROR(VLOOKUP(Table1[[#This Row],[RespondentID]],'All Data'!$A:$CO,93,FALSE),"unknown")</f>
        <v>unknown</v>
      </c>
      <c r="AS490" s="96" t="str">
        <f>IFERROR(VLOOKUP(Table1[[#This Row],[RespondentID]],'All Data'!$A:$CW,94,FALSE),"unknown")</f>
        <v>unknown</v>
      </c>
      <c r="AT490" s="96" t="str">
        <f>IFERROR(VLOOKUP(Table1[[#This Row],[RespondentID]],'All Data'!$A:$CW,95,FALSE),"unknown")</f>
        <v>unknown</v>
      </c>
      <c r="AU490" s="96" t="str">
        <f>IFERROR(VLOOKUP(Table1[[#This Row],[RespondentID]],'All Data'!$A:$CW,96,FALSE),"unknown")</f>
        <v>unknown</v>
      </c>
      <c r="AV490" s="96" t="str">
        <f>IFERROR(VLOOKUP(Table1[[#This Row],[RespondentID]],'All Data'!$A:$CW,97,FALSE),"unknown")</f>
        <v>unknown</v>
      </c>
      <c r="AW490" s="96" t="str">
        <f>IFERROR(VLOOKUP(Table1[[#This Row],[RespondentID]],'All Data'!$A:$CW,98,FALSE),"unknown")</f>
        <v>unknown</v>
      </c>
      <c r="AX490" s="96" t="str">
        <f>IFERROR(VLOOKUP(Table1[[#This Row],[RespondentID]],'All Data'!$A:$CW,99,FALSE),"unknown")</f>
        <v>unknown</v>
      </c>
    </row>
    <row r="491" spans="1:50">
      <c r="A491" s="114"/>
      <c r="B491" s="115"/>
      <c r="C491" s="99"/>
      <c r="D491" s="99"/>
      <c r="E491" s="99"/>
      <c r="F491" s="99"/>
      <c r="G491" s="99"/>
      <c r="H491" s="99"/>
      <c r="I491" s="99"/>
      <c r="J491" s="99"/>
      <c r="K491" s="99"/>
      <c r="L491" s="99"/>
      <c r="M491" s="99"/>
      <c r="N491" s="99"/>
      <c r="O491" s="99"/>
      <c r="P491" s="116">
        <f t="shared" si="144"/>
        <v>0</v>
      </c>
      <c r="Q491" s="116" t="e">
        <f t="shared" si="145"/>
        <v>#DIV/0!</v>
      </c>
      <c r="R491" s="116"/>
      <c r="S491" s="116">
        <f t="shared" si="146"/>
        <v>0</v>
      </c>
      <c r="T491" s="116">
        <f t="shared" si="147"/>
        <v>0</v>
      </c>
      <c r="U491" s="116">
        <f t="shared" si="148"/>
        <v>0</v>
      </c>
      <c r="V491" s="116">
        <f t="shared" si="149"/>
        <v>0</v>
      </c>
      <c r="W491" s="116">
        <f t="shared" si="150"/>
        <v>0</v>
      </c>
      <c r="X491" s="116">
        <f t="shared" si="151"/>
        <v>0</v>
      </c>
      <c r="Y491" s="116">
        <f t="shared" si="152"/>
        <v>0</v>
      </c>
      <c r="Z491" s="116">
        <f t="shared" si="153"/>
        <v>0</v>
      </c>
      <c r="AA491" s="116">
        <f t="shared" si="154"/>
        <v>0</v>
      </c>
      <c r="AB491" s="116">
        <f t="shared" si="155"/>
        <v>0</v>
      </c>
      <c r="AC491" s="116">
        <f t="shared" si="156"/>
        <v>0</v>
      </c>
      <c r="AD491" s="116">
        <f t="shared" si="157"/>
        <v>0</v>
      </c>
      <c r="AE491" s="116">
        <f t="shared" si="158"/>
        <v>0</v>
      </c>
      <c r="AF491" s="116"/>
      <c r="AG491" s="116"/>
      <c r="AH491" s="116">
        <f t="shared" si="159"/>
        <v>0</v>
      </c>
      <c r="AI491" s="116">
        <f t="shared" si="160"/>
        <v>0</v>
      </c>
      <c r="AJ491" s="116" t="str">
        <f t="shared" si="161"/>
        <v>Correct</v>
      </c>
      <c r="AK491" s="99"/>
      <c r="AL491" s="115" t="str">
        <f>IFERROR(VLOOKUP(Table1[[#This Row],[RespondentID]],'All Data'!$A:$CO,87,FALSE),"unknown")</f>
        <v>unknown</v>
      </c>
      <c r="AM491" s="99"/>
      <c r="AN491" s="96" t="str">
        <f>IFERROR(VLOOKUP(Table1[[#This Row],[RespondentID]],'All Data'!$A:$CO,89,FALSE),"unknown")</f>
        <v>unknown</v>
      </c>
      <c r="AO491" s="96" t="str">
        <f>IFERROR(VLOOKUP(Table1[[#This Row],[RespondentID]],'All Data'!$A:$CO,90,FALSE),"unknown")</f>
        <v>unknown</v>
      </c>
      <c r="AP491" s="96" t="str">
        <f>IFERROR(VLOOKUP(Table1[[#This Row],[RespondentID]],'All Data'!$A:$CO,91,FALSE),"unknown")</f>
        <v>unknown</v>
      </c>
      <c r="AQ491" s="96" t="str">
        <f>IFERROR(VLOOKUP(Table1[[#This Row],[RespondentID]],'All Data'!$A:$CO,92,FALSE),"unknown")</f>
        <v>unknown</v>
      </c>
      <c r="AR491" s="96" t="str">
        <f>IFERROR(VLOOKUP(Table1[[#This Row],[RespondentID]],'All Data'!$A:$CO,93,FALSE),"unknown")</f>
        <v>unknown</v>
      </c>
      <c r="AS491" s="96" t="str">
        <f>IFERROR(VLOOKUP(Table1[[#This Row],[RespondentID]],'All Data'!$A:$CW,94,FALSE),"unknown")</f>
        <v>unknown</v>
      </c>
      <c r="AT491" s="96" t="str">
        <f>IFERROR(VLOOKUP(Table1[[#This Row],[RespondentID]],'All Data'!$A:$CW,95,FALSE),"unknown")</f>
        <v>unknown</v>
      </c>
      <c r="AU491" s="96" t="str">
        <f>IFERROR(VLOOKUP(Table1[[#This Row],[RespondentID]],'All Data'!$A:$CW,96,FALSE),"unknown")</f>
        <v>unknown</v>
      </c>
      <c r="AV491" s="96" t="str">
        <f>IFERROR(VLOOKUP(Table1[[#This Row],[RespondentID]],'All Data'!$A:$CW,97,FALSE),"unknown")</f>
        <v>unknown</v>
      </c>
      <c r="AW491" s="96" t="str">
        <f>IFERROR(VLOOKUP(Table1[[#This Row],[RespondentID]],'All Data'!$A:$CW,98,FALSE),"unknown")</f>
        <v>unknown</v>
      </c>
      <c r="AX491" s="96" t="str">
        <f>IFERROR(VLOOKUP(Table1[[#This Row],[RespondentID]],'All Data'!$A:$CW,99,FALSE),"unknown")</f>
        <v>unknown</v>
      </c>
    </row>
    <row r="492" spans="1:50">
      <c r="A492" s="114"/>
      <c r="B492" s="115"/>
      <c r="C492" s="99"/>
      <c r="D492" s="99"/>
      <c r="E492" s="99"/>
      <c r="F492" s="99"/>
      <c r="G492" s="99"/>
      <c r="H492" s="99"/>
      <c r="I492" s="99"/>
      <c r="J492" s="99"/>
      <c r="K492" s="99"/>
      <c r="L492" s="99"/>
      <c r="M492" s="99"/>
      <c r="N492" s="99"/>
      <c r="O492" s="99"/>
      <c r="P492" s="116">
        <f t="shared" si="144"/>
        <v>0</v>
      </c>
      <c r="Q492" s="116" t="e">
        <f t="shared" si="145"/>
        <v>#DIV/0!</v>
      </c>
      <c r="R492" s="116"/>
      <c r="S492" s="116">
        <f t="shared" si="146"/>
        <v>0</v>
      </c>
      <c r="T492" s="116">
        <f t="shared" si="147"/>
        <v>0</v>
      </c>
      <c r="U492" s="116">
        <f t="shared" si="148"/>
        <v>0</v>
      </c>
      <c r="V492" s="116">
        <f t="shared" si="149"/>
        <v>0</v>
      </c>
      <c r="W492" s="116">
        <f t="shared" si="150"/>
        <v>0</v>
      </c>
      <c r="X492" s="116">
        <f t="shared" si="151"/>
        <v>0</v>
      </c>
      <c r="Y492" s="116">
        <f t="shared" si="152"/>
        <v>0</v>
      </c>
      <c r="Z492" s="116">
        <f t="shared" si="153"/>
        <v>0</v>
      </c>
      <c r="AA492" s="116">
        <f t="shared" si="154"/>
        <v>0</v>
      </c>
      <c r="AB492" s="116">
        <f t="shared" si="155"/>
        <v>0</v>
      </c>
      <c r="AC492" s="116">
        <f t="shared" si="156"/>
        <v>0</v>
      </c>
      <c r="AD492" s="116">
        <f t="shared" si="157"/>
        <v>0</v>
      </c>
      <c r="AE492" s="116">
        <f t="shared" si="158"/>
        <v>0</v>
      </c>
      <c r="AF492" s="116"/>
      <c r="AG492" s="116"/>
      <c r="AH492" s="116">
        <f t="shared" si="159"/>
        <v>0</v>
      </c>
      <c r="AI492" s="116">
        <f t="shared" si="160"/>
        <v>0</v>
      </c>
      <c r="AJ492" s="116" t="str">
        <f t="shared" si="161"/>
        <v>Correct</v>
      </c>
      <c r="AK492" s="99"/>
      <c r="AL492" s="115" t="str">
        <f>IFERROR(VLOOKUP(Table1[[#This Row],[RespondentID]],'All Data'!$A:$CO,87,FALSE),"unknown")</f>
        <v>unknown</v>
      </c>
      <c r="AM492" s="99"/>
      <c r="AN492" s="96" t="str">
        <f>IFERROR(VLOOKUP(Table1[[#This Row],[RespondentID]],'All Data'!$A:$CO,89,FALSE),"unknown")</f>
        <v>unknown</v>
      </c>
      <c r="AO492" s="96" t="str">
        <f>IFERROR(VLOOKUP(Table1[[#This Row],[RespondentID]],'All Data'!$A:$CO,90,FALSE),"unknown")</f>
        <v>unknown</v>
      </c>
      <c r="AP492" s="96" t="str">
        <f>IFERROR(VLOOKUP(Table1[[#This Row],[RespondentID]],'All Data'!$A:$CO,91,FALSE),"unknown")</f>
        <v>unknown</v>
      </c>
      <c r="AQ492" s="96" t="str">
        <f>IFERROR(VLOOKUP(Table1[[#This Row],[RespondentID]],'All Data'!$A:$CO,92,FALSE),"unknown")</f>
        <v>unknown</v>
      </c>
      <c r="AR492" s="96" t="str">
        <f>IFERROR(VLOOKUP(Table1[[#This Row],[RespondentID]],'All Data'!$A:$CO,93,FALSE),"unknown")</f>
        <v>unknown</v>
      </c>
      <c r="AS492" s="96" t="str">
        <f>IFERROR(VLOOKUP(Table1[[#This Row],[RespondentID]],'All Data'!$A:$CW,94,FALSE),"unknown")</f>
        <v>unknown</v>
      </c>
      <c r="AT492" s="96" t="str">
        <f>IFERROR(VLOOKUP(Table1[[#This Row],[RespondentID]],'All Data'!$A:$CW,95,FALSE),"unknown")</f>
        <v>unknown</v>
      </c>
      <c r="AU492" s="96" t="str">
        <f>IFERROR(VLOOKUP(Table1[[#This Row],[RespondentID]],'All Data'!$A:$CW,96,FALSE),"unknown")</f>
        <v>unknown</v>
      </c>
      <c r="AV492" s="96" t="str">
        <f>IFERROR(VLOOKUP(Table1[[#This Row],[RespondentID]],'All Data'!$A:$CW,97,FALSE),"unknown")</f>
        <v>unknown</v>
      </c>
      <c r="AW492" s="96" t="str">
        <f>IFERROR(VLOOKUP(Table1[[#This Row],[RespondentID]],'All Data'!$A:$CW,98,FALSE),"unknown")</f>
        <v>unknown</v>
      </c>
      <c r="AX492" s="96" t="str">
        <f>IFERROR(VLOOKUP(Table1[[#This Row],[RespondentID]],'All Data'!$A:$CW,99,FALSE),"unknown")</f>
        <v>unknown</v>
      </c>
    </row>
    <row r="493" spans="1:50">
      <c r="A493" s="114"/>
      <c r="B493" s="115"/>
      <c r="C493" s="99"/>
      <c r="D493" s="99"/>
      <c r="E493" s="99"/>
      <c r="F493" s="99"/>
      <c r="G493" s="99"/>
      <c r="H493" s="99"/>
      <c r="I493" s="99"/>
      <c r="J493" s="99"/>
      <c r="K493" s="99"/>
      <c r="L493" s="99"/>
      <c r="M493" s="99"/>
      <c r="N493" s="99"/>
      <c r="O493" s="99"/>
      <c r="P493" s="116">
        <f t="shared" si="144"/>
        <v>0</v>
      </c>
      <c r="Q493" s="116" t="e">
        <f t="shared" si="145"/>
        <v>#DIV/0!</v>
      </c>
      <c r="R493" s="116"/>
      <c r="S493" s="116">
        <f t="shared" si="146"/>
        <v>0</v>
      </c>
      <c r="T493" s="116">
        <f t="shared" si="147"/>
        <v>0</v>
      </c>
      <c r="U493" s="116">
        <f t="shared" si="148"/>
        <v>0</v>
      </c>
      <c r="V493" s="116">
        <f t="shared" si="149"/>
        <v>0</v>
      </c>
      <c r="W493" s="116">
        <f t="shared" si="150"/>
        <v>0</v>
      </c>
      <c r="X493" s="116">
        <f t="shared" si="151"/>
        <v>0</v>
      </c>
      <c r="Y493" s="116">
        <f t="shared" si="152"/>
        <v>0</v>
      </c>
      <c r="Z493" s="116">
        <f t="shared" si="153"/>
        <v>0</v>
      </c>
      <c r="AA493" s="116">
        <f t="shared" si="154"/>
        <v>0</v>
      </c>
      <c r="AB493" s="116">
        <f t="shared" si="155"/>
        <v>0</v>
      </c>
      <c r="AC493" s="116">
        <f t="shared" si="156"/>
        <v>0</v>
      </c>
      <c r="AD493" s="116">
        <f t="shared" si="157"/>
        <v>0</v>
      </c>
      <c r="AE493" s="116">
        <f t="shared" si="158"/>
        <v>0</v>
      </c>
      <c r="AF493" s="116"/>
      <c r="AG493" s="116"/>
      <c r="AH493" s="116">
        <f t="shared" si="159"/>
        <v>0</v>
      </c>
      <c r="AI493" s="116">
        <f t="shared" si="160"/>
        <v>0</v>
      </c>
      <c r="AJ493" s="116" t="str">
        <f t="shared" si="161"/>
        <v>Correct</v>
      </c>
      <c r="AK493" s="99"/>
      <c r="AL493" s="115" t="str">
        <f>IFERROR(VLOOKUP(Table1[[#This Row],[RespondentID]],'All Data'!$A:$CO,87,FALSE),"unknown")</f>
        <v>unknown</v>
      </c>
      <c r="AM493" s="99"/>
      <c r="AN493" s="96" t="str">
        <f>IFERROR(VLOOKUP(Table1[[#This Row],[RespondentID]],'All Data'!$A:$CO,89,FALSE),"unknown")</f>
        <v>unknown</v>
      </c>
      <c r="AO493" s="96" t="str">
        <f>IFERROR(VLOOKUP(Table1[[#This Row],[RespondentID]],'All Data'!$A:$CO,90,FALSE),"unknown")</f>
        <v>unknown</v>
      </c>
      <c r="AP493" s="96" t="str">
        <f>IFERROR(VLOOKUP(Table1[[#This Row],[RespondentID]],'All Data'!$A:$CO,91,FALSE),"unknown")</f>
        <v>unknown</v>
      </c>
      <c r="AQ493" s="96" t="str">
        <f>IFERROR(VLOOKUP(Table1[[#This Row],[RespondentID]],'All Data'!$A:$CO,92,FALSE),"unknown")</f>
        <v>unknown</v>
      </c>
      <c r="AR493" s="96" t="str">
        <f>IFERROR(VLOOKUP(Table1[[#This Row],[RespondentID]],'All Data'!$A:$CO,93,FALSE),"unknown")</f>
        <v>unknown</v>
      </c>
      <c r="AS493" s="96" t="str">
        <f>IFERROR(VLOOKUP(Table1[[#This Row],[RespondentID]],'All Data'!$A:$CW,94,FALSE),"unknown")</f>
        <v>unknown</v>
      </c>
      <c r="AT493" s="96" t="str">
        <f>IFERROR(VLOOKUP(Table1[[#This Row],[RespondentID]],'All Data'!$A:$CW,95,FALSE),"unknown")</f>
        <v>unknown</v>
      </c>
      <c r="AU493" s="96" t="str">
        <f>IFERROR(VLOOKUP(Table1[[#This Row],[RespondentID]],'All Data'!$A:$CW,96,FALSE),"unknown")</f>
        <v>unknown</v>
      </c>
      <c r="AV493" s="96" t="str">
        <f>IFERROR(VLOOKUP(Table1[[#This Row],[RespondentID]],'All Data'!$A:$CW,97,FALSE),"unknown")</f>
        <v>unknown</v>
      </c>
      <c r="AW493" s="96" t="str">
        <f>IFERROR(VLOOKUP(Table1[[#This Row],[RespondentID]],'All Data'!$A:$CW,98,FALSE),"unknown")</f>
        <v>unknown</v>
      </c>
      <c r="AX493" s="96" t="str">
        <f>IFERROR(VLOOKUP(Table1[[#This Row],[RespondentID]],'All Data'!$A:$CW,99,FALSE),"unknown")</f>
        <v>unknown</v>
      </c>
    </row>
    <row r="494" spans="1:50">
      <c r="A494" s="114"/>
      <c r="B494" s="115"/>
      <c r="C494" s="99"/>
      <c r="D494" s="99"/>
      <c r="E494" s="99"/>
      <c r="F494" s="99"/>
      <c r="G494" s="99"/>
      <c r="H494" s="99"/>
      <c r="I494" s="99"/>
      <c r="J494" s="99"/>
      <c r="K494" s="99"/>
      <c r="L494" s="99"/>
      <c r="M494" s="99"/>
      <c r="N494" s="99"/>
      <c r="O494" s="99"/>
      <c r="P494" s="116">
        <f t="shared" ref="P494:P530" si="162">COUNTA(B494:N494)</f>
        <v>0</v>
      </c>
      <c r="Q494" s="116" t="e">
        <f t="shared" ref="Q494:Q525" si="163">3/P494</f>
        <v>#DIV/0!</v>
      </c>
      <c r="R494" s="116"/>
      <c r="S494" s="116">
        <f t="shared" ref="S494:S530" si="164">IF($P494&lt;3,IF($B494=$B$1,1,0),IF($B494=$B$1,$Q494,0))</f>
        <v>0</v>
      </c>
      <c r="T494" s="116">
        <f t="shared" ref="T494:T530" si="165">IF($P494&lt;3,IF($C494=$C$1,1,0),IF($C494=$C$1,$Q494,0))</f>
        <v>0</v>
      </c>
      <c r="U494" s="116">
        <f t="shared" ref="U494:U530" si="166">IF($P494&lt;3,IF($D494=$D$1,1,0),IF($D494=$D$1,$Q494,0))</f>
        <v>0</v>
      </c>
      <c r="V494" s="116">
        <f t="shared" ref="V494:V530" si="167">IF($P494&lt;3,IF($E494=$E$1,1,0),IF($E494=$E$1,$Q494,0))</f>
        <v>0</v>
      </c>
      <c r="W494" s="116">
        <f t="shared" ref="W494:W530" si="168">IF($P494&lt;3,IF($F494=$F$1,1,0),IF($F494=$F$1,$Q494,0))</f>
        <v>0</v>
      </c>
      <c r="X494" s="116">
        <f t="shared" ref="X494:X530" si="169">IF($P494&lt;3,IF($G494=$G$1,1,0),IF($G494=$G$1,$Q494,0))</f>
        <v>0</v>
      </c>
      <c r="Y494" s="116">
        <f t="shared" ref="Y494:Y530" si="170">IF($P494&lt;3,IF($H494=$H$1,1,0),IF($H494=$H$1,$Q494,0))</f>
        <v>0</v>
      </c>
      <c r="Z494" s="116">
        <f t="shared" ref="Z494:Z530" si="171">IF($P494&lt;3,IF($I494=$I$1,1,0),IF($I494=$I$1,$Q494,0))</f>
        <v>0</v>
      </c>
      <c r="AA494" s="116">
        <f t="shared" ref="AA494:AA530" si="172">IF($P494&lt;3,IF($J494=$J$1,1,0),IF($J494=$J$1,$Q494,0))</f>
        <v>0</v>
      </c>
      <c r="AB494" s="116">
        <f t="shared" ref="AB494:AB530" si="173">IF($P494&lt;3,IF($K494=$K$1,1,0),IF($K494=$K$1,$Q494,0))</f>
        <v>0</v>
      </c>
      <c r="AC494" s="116">
        <f t="shared" ref="AC494:AC530" si="174">IF($P494&lt;3,IF($L494=$L$1,1,0),IF($L494=$L$1,$Q494,0))</f>
        <v>0</v>
      </c>
      <c r="AD494" s="116">
        <f t="shared" ref="AD494:AD530" si="175">IF($P494&lt;3,IF($M494=$M$1,1,0),IF($M494=$M$1,$Q494,0))</f>
        <v>0</v>
      </c>
      <c r="AE494" s="116">
        <f t="shared" ref="AE494:AE530" si="176">IF($P494&lt;3,IF($N494=$N$1,1,0),IF($N494=$N$1,$Q494,0))</f>
        <v>0</v>
      </c>
      <c r="AF494" s="116"/>
      <c r="AG494" s="116"/>
      <c r="AH494" s="116">
        <f t="shared" ref="AH494:AH530" si="177">SUM(S494:AE494)</f>
        <v>0</v>
      </c>
      <c r="AI494" s="116">
        <f t="shared" ref="AI494:AI530" si="178">P494</f>
        <v>0</v>
      </c>
      <c r="AJ494" s="116" t="str">
        <f t="shared" ref="AJ494:AJ525" si="179">IF(AH494=AI494,"Correct",IF(AH494=3,"Correct","Wrong"))</f>
        <v>Correct</v>
      </c>
      <c r="AK494" s="99"/>
      <c r="AL494" s="115" t="str">
        <f>IFERROR(VLOOKUP(Table1[[#This Row],[RespondentID]],'All Data'!$A:$CO,87,FALSE),"unknown")</f>
        <v>unknown</v>
      </c>
      <c r="AM494" s="99"/>
      <c r="AN494" s="96" t="str">
        <f>IFERROR(VLOOKUP(Table1[[#This Row],[RespondentID]],'All Data'!$A:$CO,89,FALSE),"unknown")</f>
        <v>unknown</v>
      </c>
      <c r="AO494" s="96" t="str">
        <f>IFERROR(VLOOKUP(Table1[[#This Row],[RespondentID]],'All Data'!$A:$CO,90,FALSE),"unknown")</f>
        <v>unknown</v>
      </c>
      <c r="AP494" s="96" t="str">
        <f>IFERROR(VLOOKUP(Table1[[#This Row],[RespondentID]],'All Data'!$A:$CO,91,FALSE),"unknown")</f>
        <v>unknown</v>
      </c>
      <c r="AQ494" s="96" t="str">
        <f>IFERROR(VLOOKUP(Table1[[#This Row],[RespondentID]],'All Data'!$A:$CO,92,FALSE),"unknown")</f>
        <v>unknown</v>
      </c>
      <c r="AR494" s="96" t="str">
        <f>IFERROR(VLOOKUP(Table1[[#This Row],[RespondentID]],'All Data'!$A:$CO,93,FALSE),"unknown")</f>
        <v>unknown</v>
      </c>
      <c r="AS494" s="96" t="str">
        <f>IFERROR(VLOOKUP(Table1[[#This Row],[RespondentID]],'All Data'!$A:$CW,94,FALSE),"unknown")</f>
        <v>unknown</v>
      </c>
      <c r="AT494" s="96" t="str">
        <f>IFERROR(VLOOKUP(Table1[[#This Row],[RespondentID]],'All Data'!$A:$CW,95,FALSE),"unknown")</f>
        <v>unknown</v>
      </c>
      <c r="AU494" s="96" t="str">
        <f>IFERROR(VLOOKUP(Table1[[#This Row],[RespondentID]],'All Data'!$A:$CW,96,FALSE),"unknown")</f>
        <v>unknown</v>
      </c>
      <c r="AV494" s="96" t="str">
        <f>IFERROR(VLOOKUP(Table1[[#This Row],[RespondentID]],'All Data'!$A:$CW,97,FALSE),"unknown")</f>
        <v>unknown</v>
      </c>
      <c r="AW494" s="96" t="str">
        <f>IFERROR(VLOOKUP(Table1[[#This Row],[RespondentID]],'All Data'!$A:$CW,98,FALSE),"unknown")</f>
        <v>unknown</v>
      </c>
      <c r="AX494" s="96" t="str">
        <f>IFERROR(VLOOKUP(Table1[[#This Row],[RespondentID]],'All Data'!$A:$CW,99,FALSE),"unknown")</f>
        <v>unknown</v>
      </c>
    </row>
    <row r="495" spans="1:50">
      <c r="A495" s="114"/>
      <c r="B495" s="115"/>
      <c r="C495" s="99"/>
      <c r="D495" s="99"/>
      <c r="E495" s="99"/>
      <c r="F495" s="99"/>
      <c r="G495" s="99"/>
      <c r="H495" s="99"/>
      <c r="I495" s="99"/>
      <c r="J495" s="99"/>
      <c r="K495" s="99"/>
      <c r="L495" s="99"/>
      <c r="M495" s="99"/>
      <c r="N495" s="99"/>
      <c r="O495" s="99"/>
      <c r="P495" s="116">
        <f t="shared" si="162"/>
        <v>0</v>
      </c>
      <c r="Q495" s="116" t="e">
        <f t="shared" si="163"/>
        <v>#DIV/0!</v>
      </c>
      <c r="R495" s="116"/>
      <c r="S495" s="116">
        <f t="shared" si="164"/>
        <v>0</v>
      </c>
      <c r="T495" s="116">
        <f t="shared" si="165"/>
        <v>0</v>
      </c>
      <c r="U495" s="116">
        <f t="shared" si="166"/>
        <v>0</v>
      </c>
      <c r="V495" s="116">
        <f t="shared" si="167"/>
        <v>0</v>
      </c>
      <c r="W495" s="116">
        <f t="shared" si="168"/>
        <v>0</v>
      </c>
      <c r="X495" s="116">
        <f t="shared" si="169"/>
        <v>0</v>
      </c>
      <c r="Y495" s="116">
        <f t="shared" si="170"/>
        <v>0</v>
      </c>
      <c r="Z495" s="116">
        <f t="shared" si="171"/>
        <v>0</v>
      </c>
      <c r="AA495" s="116">
        <f t="shared" si="172"/>
        <v>0</v>
      </c>
      <c r="AB495" s="116">
        <f t="shared" si="173"/>
        <v>0</v>
      </c>
      <c r="AC495" s="116">
        <f t="shared" si="174"/>
        <v>0</v>
      </c>
      <c r="AD495" s="116">
        <f t="shared" si="175"/>
        <v>0</v>
      </c>
      <c r="AE495" s="116">
        <f t="shared" si="176"/>
        <v>0</v>
      </c>
      <c r="AF495" s="116"/>
      <c r="AG495" s="116"/>
      <c r="AH495" s="116">
        <f t="shared" si="177"/>
        <v>0</v>
      </c>
      <c r="AI495" s="116">
        <f t="shared" si="178"/>
        <v>0</v>
      </c>
      <c r="AJ495" s="116" t="str">
        <f t="shared" si="179"/>
        <v>Correct</v>
      </c>
      <c r="AK495" s="99"/>
      <c r="AL495" s="115" t="str">
        <f>IFERROR(VLOOKUP(Table1[[#This Row],[RespondentID]],'All Data'!$A:$CO,87,FALSE),"unknown")</f>
        <v>unknown</v>
      </c>
      <c r="AM495" s="99"/>
      <c r="AN495" s="96" t="str">
        <f>IFERROR(VLOOKUP(Table1[[#This Row],[RespondentID]],'All Data'!$A:$CO,89,FALSE),"unknown")</f>
        <v>unknown</v>
      </c>
      <c r="AO495" s="96" t="str">
        <f>IFERROR(VLOOKUP(Table1[[#This Row],[RespondentID]],'All Data'!$A:$CO,90,FALSE),"unknown")</f>
        <v>unknown</v>
      </c>
      <c r="AP495" s="96" t="str">
        <f>IFERROR(VLOOKUP(Table1[[#This Row],[RespondentID]],'All Data'!$A:$CO,91,FALSE),"unknown")</f>
        <v>unknown</v>
      </c>
      <c r="AQ495" s="96" t="str">
        <f>IFERROR(VLOOKUP(Table1[[#This Row],[RespondentID]],'All Data'!$A:$CO,92,FALSE),"unknown")</f>
        <v>unknown</v>
      </c>
      <c r="AR495" s="96" t="str">
        <f>IFERROR(VLOOKUP(Table1[[#This Row],[RespondentID]],'All Data'!$A:$CO,93,FALSE),"unknown")</f>
        <v>unknown</v>
      </c>
      <c r="AS495" s="96" t="str">
        <f>IFERROR(VLOOKUP(Table1[[#This Row],[RespondentID]],'All Data'!$A:$CW,94,FALSE),"unknown")</f>
        <v>unknown</v>
      </c>
      <c r="AT495" s="96" t="str">
        <f>IFERROR(VLOOKUP(Table1[[#This Row],[RespondentID]],'All Data'!$A:$CW,95,FALSE),"unknown")</f>
        <v>unknown</v>
      </c>
      <c r="AU495" s="96" t="str">
        <f>IFERROR(VLOOKUP(Table1[[#This Row],[RespondentID]],'All Data'!$A:$CW,96,FALSE),"unknown")</f>
        <v>unknown</v>
      </c>
      <c r="AV495" s="96" t="str">
        <f>IFERROR(VLOOKUP(Table1[[#This Row],[RespondentID]],'All Data'!$A:$CW,97,FALSE),"unknown")</f>
        <v>unknown</v>
      </c>
      <c r="AW495" s="96" t="str">
        <f>IFERROR(VLOOKUP(Table1[[#This Row],[RespondentID]],'All Data'!$A:$CW,98,FALSE),"unknown")</f>
        <v>unknown</v>
      </c>
      <c r="AX495" s="96" t="str">
        <f>IFERROR(VLOOKUP(Table1[[#This Row],[RespondentID]],'All Data'!$A:$CW,99,FALSE),"unknown")</f>
        <v>unknown</v>
      </c>
    </row>
    <row r="496" spans="1:50">
      <c r="A496" s="114"/>
      <c r="B496" s="115"/>
      <c r="C496" s="99"/>
      <c r="D496" s="99"/>
      <c r="E496" s="99"/>
      <c r="F496" s="99"/>
      <c r="G496" s="99"/>
      <c r="H496" s="99"/>
      <c r="I496" s="99"/>
      <c r="J496" s="99"/>
      <c r="K496" s="99"/>
      <c r="L496" s="99"/>
      <c r="M496" s="99"/>
      <c r="N496" s="99"/>
      <c r="O496" s="99"/>
      <c r="P496" s="116">
        <f t="shared" si="162"/>
        <v>0</v>
      </c>
      <c r="Q496" s="116" t="e">
        <f t="shared" si="163"/>
        <v>#DIV/0!</v>
      </c>
      <c r="R496" s="116"/>
      <c r="S496" s="116">
        <f t="shared" si="164"/>
        <v>0</v>
      </c>
      <c r="T496" s="116">
        <f t="shared" si="165"/>
        <v>0</v>
      </c>
      <c r="U496" s="116">
        <f t="shared" si="166"/>
        <v>0</v>
      </c>
      <c r="V496" s="116">
        <f t="shared" si="167"/>
        <v>0</v>
      </c>
      <c r="W496" s="116">
        <f t="shared" si="168"/>
        <v>0</v>
      </c>
      <c r="X496" s="116">
        <f t="shared" si="169"/>
        <v>0</v>
      </c>
      <c r="Y496" s="116">
        <f t="shared" si="170"/>
        <v>0</v>
      </c>
      <c r="Z496" s="116">
        <f t="shared" si="171"/>
        <v>0</v>
      </c>
      <c r="AA496" s="116">
        <f t="shared" si="172"/>
        <v>0</v>
      </c>
      <c r="AB496" s="116">
        <f t="shared" si="173"/>
        <v>0</v>
      </c>
      <c r="AC496" s="116">
        <f t="shared" si="174"/>
        <v>0</v>
      </c>
      <c r="AD496" s="116">
        <f t="shared" si="175"/>
        <v>0</v>
      </c>
      <c r="AE496" s="116">
        <f t="shared" si="176"/>
        <v>0</v>
      </c>
      <c r="AF496" s="116"/>
      <c r="AG496" s="116"/>
      <c r="AH496" s="116">
        <f t="shared" si="177"/>
        <v>0</v>
      </c>
      <c r="AI496" s="116">
        <f t="shared" si="178"/>
        <v>0</v>
      </c>
      <c r="AJ496" s="116" t="str">
        <f t="shared" si="179"/>
        <v>Correct</v>
      </c>
      <c r="AK496" s="99"/>
      <c r="AL496" s="115" t="str">
        <f>IFERROR(VLOOKUP(Table1[[#This Row],[RespondentID]],'All Data'!$A:$CO,87,FALSE),"unknown")</f>
        <v>unknown</v>
      </c>
      <c r="AM496" s="99"/>
      <c r="AN496" s="96" t="str">
        <f>IFERROR(VLOOKUP(Table1[[#This Row],[RespondentID]],'All Data'!$A:$CO,89,FALSE),"unknown")</f>
        <v>unknown</v>
      </c>
      <c r="AO496" s="96" t="str">
        <f>IFERROR(VLOOKUP(Table1[[#This Row],[RespondentID]],'All Data'!$A:$CO,90,FALSE),"unknown")</f>
        <v>unknown</v>
      </c>
      <c r="AP496" s="96" t="str">
        <f>IFERROR(VLOOKUP(Table1[[#This Row],[RespondentID]],'All Data'!$A:$CO,91,FALSE),"unknown")</f>
        <v>unknown</v>
      </c>
      <c r="AQ496" s="96" t="str">
        <f>IFERROR(VLOOKUP(Table1[[#This Row],[RespondentID]],'All Data'!$A:$CO,92,FALSE),"unknown")</f>
        <v>unknown</v>
      </c>
      <c r="AR496" s="96" t="str">
        <f>IFERROR(VLOOKUP(Table1[[#This Row],[RespondentID]],'All Data'!$A:$CO,93,FALSE),"unknown")</f>
        <v>unknown</v>
      </c>
      <c r="AS496" s="96" t="str">
        <f>IFERROR(VLOOKUP(Table1[[#This Row],[RespondentID]],'All Data'!$A:$CW,94,FALSE),"unknown")</f>
        <v>unknown</v>
      </c>
      <c r="AT496" s="96" t="str">
        <f>IFERROR(VLOOKUP(Table1[[#This Row],[RespondentID]],'All Data'!$A:$CW,95,FALSE),"unknown")</f>
        <v>unknown</v>
      </c>
      <c r="AU496" s="96" t="str">
        <f>IFERROR(VLOOKUP(Table1[[#This Row],[RespondentID]],'All Data'!$A:$CW,96,FALSE),"unknown")</f>
        <v>unknown</v>
      </c>
      <c r="AV496" s="96" t="str">
        <f>IFERROR(VLOOKUP(Table1[[#This Row],[RespondentID]],'All Data'!$A:$CW,97,FALSE),"unknown")</f>
        <v>unknown</v>
      </c>
      <c r="AW496" s="96" t="str">
        <f>IFERROR(VLOOKUP(Table1[[#This Row],[RespondentID]],'All Data'!$A:$CW,98,FALSE),"unknown")</f>
        <v>unknown</v>
      </c>
      <c r="AX496" s="96" t="str">
        <f>IFERROR(VLOOKUP(Table1[[#This Row],[RespondentID]],'All Data'!$A:$CW,99,FALSE),"unknown")</f>
        <v>unknown</v>
      </c>
    </row>
    <row r="497" spans="1:50">
      <c r="A497" s="114"/>
      <c r="B497" s="115"/>
      <c r="C497" s="99"/>
      <c r="D497" s="99"/>
      <c r="E497" s="99"/>
      <c r="F497" s="99"/>
      <c r="G497" s="99"/>
      <c r="H497" s="99"/>
      <c r="I497" s="99"/>
      <c r="J497" s="99"/>
      <c r="K497" s="99"/>
      <c r="L497" s="99"/>
      <c r="M497" s="99"/>
      <c r="N497" s="99"/>
      <c r="O497" s="99"/>
      <c r="P497" s="116">
        <f t="shared" si="162"/>
        <v>0</v>
      </c>
      <c r="Q497" s="116" t="e">
        <f t="shared" si="163"/>
        <v>#DIV/0!</v>
      </c>
      <c r="R497" s="116"/>
      <c r="S497" s="116">
        <f t="shared" si="164"/>
        <v>0</v>
      </c>
      <c r="T497" s="116">
        <f t="shared" si="165"/>
        <v>0</v>
      </c>
      <c r="U497" s="116">
        <f t="shared" si="166"/>
        <v>0</v>
      </c>
      <c r="V497" s="116">
        <f t="shared" si="167"/>
        <v>0</v>
      </c>
      <c r="W497" s="116">
        <f t="shared" si="168"/>
        <v>0</v>
      </c>
      <c r="X497" s="116">
        <f t="shared" si="169"/>
        <v>0</v>
      </c>
      <c r="Y497" s="116">
        <f t="shared" si="170"/>
        <v>0</v>
      </c>
      <c r="Z497" s="116">
        <f t="shared" si="171"/>
        <v>0</v>
      </c>
      <c r="AA497" s="116">
        <f t="shared" si="172"/>
        <v>0</v>
      </c>
      <c r="AB497" s="116">
        <f t="shared" si="173"/>
        <v>0</v>
      </c>
      <c r="AC497" s="116">
        <f t="shared" si="174"/>
        <v>0</v>
      </c>
      <c r="AD497" s="116">
        <f t="shared" si="175"/>
        <v>0</v>
      </c>
      <c r="AE497" s="116">
        <f t="shared" si="176"/>
        <v>0</v>
      </c>
      <c r="AF497" s="116"/>
      <c r="AG497" s="116"/>
      <c r="AH497" s="116">
        <f t="shared" si="177"/>
        <v>0</v>
      </c>
      <c r="AI497" s="116">
        <f t="shared" si="178"/>
        <v>0</v>
      </c>
      <c r="AJ497" s="116" t="str">
        <f t="shared" si="179"/>
        <v>Correct</v>
      </c>
      <c r="AK497" s="99"/>
      <c r="AL497" s="115" t="str">
        <f>IFERROR(VLOOKUP(Table1[[#This Row],[RespondentID]],'All Data'!$A:$CO,87,FALSE),"unknown")</f>
        <v>unknown</v>
      </c>
      <c r="AM497" s="99"/>
      <c r="AN497" s="96" t="str">
        <f>IFERROR(VLOOKUP(Table1[[#This Row],[RespondentID]],'All Data'!$A:$CO,89,FALSE),"unknown")</f>
        <v>unknown</v>
      </c>
      <c r="AO497" s="96" t="str">
        <f>IFERROR(VLOOKUP(Table1[[#This Row],[RespondentID]],'All Data'!$A:$CO,90,FALSE),"unknown")</f>
        <v>unknown</v>
      </c>
      <c r="AP497" s="96" t="str">
        <f>IFERROR(VLOOKUP(Table1[[#This Row],[RespondentID]],'All Data'!$A:$CO,91,FALSE),"unknown")</f>
        <v>unknown</v>
      </c>
      <c r="AQ497" s="96" t="str">
        <f>IFERROR(VLOOKUP(Table1[[#This Row],[RespondentID]],'All Data'!$A:$CO,92,FALSE),"unknown")</f>
        <v>unknown</v>
      </c>
      <c r="AR497" s="96" t="str">
        <f>IFERROR(VLOOKUP(Table1[[#This Row],[RespondentID]],'All Data'!$A:$CO,93,FALSE),"unknown")</f>
        <v>unknown</v>
      </c>
      <c r="AS497" s="96" t="str">
        <f>IFERROR(VLOOKUP(Table1[[#This Row],[RespondentID]],'All Data'!$A:$CW,94,FALSE),"unknown")</f>
        <v>unknown</v>
      </c>
      <c r="AT497" s="96" t="str">
        <f>IFERROR(VLOOKUP(Table1[[#This Row],[RespondentID]],'All Data'!$A:$CW,95,FALSE),"unknown")</f>
        <v>unknown</v>
      </c>
      <c r="AU497" s="96" t="str">
        <f>IFERROR(VLOOKUP(Table1[[#This Row],[RespondentID]],'All Data'!$A:$CW,96,FALSE),"unknown")</f>
        <v>unknown</v>
      </c>
      <c r="AV497" s="96" t="str">
        <f>IFERROR(VLOOKUP(Table1[[#This Row],[RespondentID]],'All Data'!$A:$CW,97,FALSE),"unknown")</f>
        <v>unknown</v>
      </c>
      <c r="AW497" s="96" t="str">
        <f>IFERROR(VLOOKUP(Table1[[#This Row],[RespondentID]],'All Data'!$A:$CW,98,FALSE),"unknown")</f>
        <v>unknown</v>
      </c>
      <c r="AX497" s="96" t="str">
        <f>IFERROR(VLOOKUP(Table1[[#This Row],[RespondentID]],'All Data'!$A:$CW,99,FALSE),"unknown")</f>
        <v>unknown</v>
      </c>
    </row>
    <row r="498" spans="1:50">
      <c r="A498" s="114"/>
      <c r="B498" s="115"/>
      <c r="C498" s="99"/>
      <c r="D498" s="99"/>
      <c r="E498" s="99"/>
      <c r="F498" s="99"/>
      <c r="G498" s="99"/>
      <c r="H498" s="99"/>
      <c r="I498" s="99"/>
      <c r="J498" s="99"/>
      <c r="K498" s="99"/>
      <c r="L498" s="99"/>
      <c r="M498" s="99"/>
      <c r="N498" s="99"/>
      <c r="O498" s="99"/>
      <c r="P498" s="116">
        <f t="shared" si="162"/>
        <v>0</v>
      </c>
      <c r="Q498" s="116" t="e">
        <f t="shared" si="163"/>
        <v>#DIV/0!</v>
      </c>
      <c r="R498" s="116"/>
      <c r="S498" s="116">
        <f t="shared" si="164"/>
        <v>0</v>
      </c>
      <c r="T498" s="116">
        <f t="shared" si="165"/>
        <v>0</v>
      </c>
      <c r="U498" s="116">
        <f t="shared" si="166"/>
        <v>0</v>
      </c>
      <c r="V498" s="116">
        <f t="shared" si="167"/>
        <v>0</v>
      </c>
      <c r="W498" s="116">
        <f t="shared" si="168"/>
        <v>0</v>
      </c>
      <c r="X498" s="116">
        <f t="shared" si="169"/>
        <v>0</v>
      </c>
      <c r="Y498" s="116">
        <f t="shared" si="170"/>
        <v>0</v>
      </c>
      <c r="Z498" s="116">
        <f t="shared" si="171"/>
        <v>0</v>
      </c>
      <c r="AA498" s="116">
        <f t="shared" si="172"/>
        <v>0</v>
      </c>
      <c r="AB498" s="116">
        <f t="shared" si="173"/>
        <v>0</v>
      </c>
      <c r="AC498" s="116">
        <f t="shared" si="174"/>
        <v>0</v>
      </c>
      <c r="AD498" s="116">
        <f t="shared" si="175"/>
        <v>0</v>
      </c>
      <c r="AE498" s="116">
        <f t="shared" si="176"/>
        <v>0</v>
      </c>
      <c r="AF498" s="116"/>
      <c r="AG498" s="116"/>
      <c r="AH498" s="116">
        <f t="shared" si="177"/>
        <v>0</v>
      </c>
      <c r="AI498" s="116">
        <f t="shared" si="178"/>
        <v>0</v>
      </c>
      <c r="AJ498" s="116" t="str">
        <f t="shared" si="179"/>
        <v>Correct</v>
      </c>
      <c r="AK498" s="99"/>
      <c r="AL498" s="115" t="str">
        <f>IFERROR(VLOOKUP(Table1[[#This Row],[RespondentID]],'All Data'!$A:$CO,87,FALSE),"unknown")</f>
        <v>unknown</v>
      </c>
      <c r="AM498" s="99"/>
      <c r="AN498" s="96" t="str">
        <f>IFERROR(VLOOKUP(Table1[[#This Row],[RespondentID]],'All Data'!$A:$CO,89,FALSE),"unknown")</f>
        <v>unknown</v>
      </c>
      <c r="AO498" s="96" t="str">
        <f>IFERROR(VLOOKUP(Table1[[#This Row],[RespondentID]],'All Data'!$A:$CO,90,FALSE),"unknown")</f>
        <v>unknown</v>
      </c>
      <c r="AP498" s="96" t="str">
        <f>IFERROR(VLOOKUP(Table1[[#This Row],[RespondentID]],'All Data'!$A:$CO,91,FALSE),"unknown")</f>
        <v>unknown</v>
      </c>
      <c r="AQ498" s="96" t="str">
        <f>IFERROR(VLOOKUP(Table1[[#This Row],[RespondentID]],'All Data'!$A:$CO,92,FALSE),"unknown")</f>
        <v>unknown</v>
      </c>
      <c r="AR498" s="96" t="str">
        <f>IFERROR(VLOOKUP(Table1[[#This Row],[RespondentID]],'All Data'!$A:$CO,93,FALSE),"unknown")</f>
        <v>unknown</v>
      </c>
      <c r="AS498" s="96" t="str">
        <f>IFERROR(VLOOKUP(Table1[[#This Row],[RespondentID]],'All Data'!$A:$CW,94,FALSE),"unknown")</f>
        <v>unknown</v>
      </c>
      <c r="AT498" s="96" t="str">
        <f>IFERROR(VLOOKUP(Table1[[#This Row],[RespondentID]],'All Data'!$A:$CW,95,FALSE),"unknown")</f>
        <v>unknown</v>
      </c>
      <c r="AU498" s="96" t="str">
        <f>IFERROR(VLOOKUP(Table1[[#This Row],[RespondentID]],'All Data'!$A:$CW,96,FALSE),"unknown")</f>
        <v>unknown</v>
      </c>
      <c r="AV498" s="96" t="str">
        <f>IFERROR(VLOOKUP(Table1[[#This Row],[RespondentID]],'All Data'!$A:$CW,97,FALSE),"unknown")</f>
        <v>unknown</v>
      </c>
      <c r="AW498" s="96" t="str">
        <f>IFERROR(VLOOKUP(Table1[[#This Row],[RespondentID]],'All Data'!$A:$CW,98,FALSE),"unknown")</f>
        <v>unknown</v>
      </c>
      <c r="AX498" s="96" t="str">
        <f>IFERROR(VLOOKUP(Table1[[#This Row],[RespondentID]],'All Data'!$A:$CW,99,FALSE),"unknown")</f>
        <v>unknown</v>
      </c>
    </row>
    <row r="499" spans="1:50">
      <c r="A499" s="114"/>
      <c r="B499" s="115"/>
      <c r="C499" s="99"/>
      <c r="D499" s="99"/>
      <c r="E499" s="99"/>
      <c r="F499" s="99"/>
      <c r="G499" s="99"/>
      <c r="H499" s="99"/>
      <c r="I499" s="99"/>
      <c r="J499" s="99"/>
      <c r="K499" s="99"/>
      <c r="L499" s="99"/>
      <c r="M499" s="99"/>
      <c r="N499" s="99"/>
      <c r="O499" s="99"/>
      <c r="P499" s="116">
        <f t="shared" si="162"/>
        <v>0</v>
      </c>
      <c r="Q499" s="116" t="e">
        <f t="shared" si="163"/>
        <v>#DIV/0!</v>
      </c>
      <c r="R499" s="116"/>
      <c r="S499" s="116">
        <f t="shared" si="164"/>
        <v>0</v>
      </c>
      <c r="T499" s="116">
        <f t="shared" si="165"/>
        <v>0</v>
      </c>
      <c r="U499" s="116">
        <f t="shared" si="166"/>
        <v>0</v>
      </c>
      <c r="V499" s="116">
        <f t="shared" si="167"/>
        <v>0</v>
      </c>
      <c r="W499" s="116">
        <f t="shared" si="168"/>
        <v>0</v>
      </c>
      <c r="X499" s="116">
        <f t="shared" si="169"/>
        <v>0</v>
      </c>
      <c r="Y499" s="116">
        <f t="shared" si="170"/>
        <v>0</v>
      </c>
      <c r="Z499" s="116">
        <f t="shared" si="171"/>
        <v>0</v>
      </c>
      <c r="AA499" s="116">
        <f t="shared" si="172"/>
        <v>0</v>
      </c>
      <c r="AB499" s="116">
        <f t="shared" si="173"/>
        <v>0</v>
      </c>
      <c r="AC499" s="116">
        <f t="shared" si="174"/>
        <v>0</v>
      </c>
      <c r="AD499" s="116">
        <f t="shared" si="175"/>
        <v>0</v>
      </c>
      <c r="AE499" s="116">
        <f t="shared" si="176"/>
        <v>0</v>
      </c>
      <c r="AF499" s="116"/>
      <c r="AG499" s="116"/>
      <c r="AH499" s="116">
        <f t="shared" si="177"/>
        <v>0</v>
      </c>
      <c r="AI499" s="116">
        <f t="shared" si="178"/>
        <v>0</v>
      </c>
      <c r="AJ499" s="116" t="str">
        <f t="shared" si="179"/>
        <v>Correct</v>
      </c>
      <c r="AK499" s="99"/>
      <c r="AL499" s="115" t="str">
        <f>IFERROR(VLOOKUP(Table1[[#This Row],[RespondentID]],'All Data'!$A:$CO,87,FALSE),"unknown")</f>
        <v>unknown</v>
      </c>
      <c r="AM499" s="99"/>
      <c r="AN499" s="96" t="str">
        <f>IFERROR(VLOOKUP(Table1[[#This Row],[RespondentID]],'All Data'!$A:$CO,89,FALSE),"unknown")</f>
        <v>unknown</v>
      </c>
      <c r="AO499" s="96" t="str">
        <f>IFERROR(VLOOKUP(Table1[[#This Row],[RespondentID]],'All Data'!$A:$CO,90,FALSE),"unknown")</f>
        <v>unknown</v>
      </c>
      <c r="AP499" s="96" t="str">
        <f>IFERROR(VLOOKUP(Table1[[#This Row],[RespondentID]],'All Data'!$A:$CO,91,FALSE),"unknown")</f>
        <v>unknown</v>
      </c>
      <c r="AQ499" s="96" t="str">
        <f>IFERROR(VLOOKUP(Table1[[#This Row],[RespondentID]],'All Data'!$A:$CO,92,FALSE),"unknown")</f>
        <v>unknown</v>
      </c>
      <c r="AR499" s="96" t="str">
        <f>IFERROR(VLOOKUP(Table1[[#This Row],[RespondentID]],'All Data'!$A:$CO,93,FALSE),"unknown")</f>
        <v>unknown</v>
      </c>
      <c r="AS499" s="96" t="str">
        <f>IFERROR(VLOOKUP(Table1[[#This Row],[RespondentID]],'All Data'!$A:$CW,94,FALSE),"unknown")</f>
        <v>unknown</v>
      </c>
      <c r="AT499" s="96" t="str">
        <f>IFERROR(VLOOKUP(Table1[[#This Row],[RespondentID]],'All Data'!$A:$CW,95,FALSE),"unknown")</f>
        <v>unknown</v>
      </c>
      <c r="AU499" s="96" t="str">
        <f>IFERROR(VLOOKUP(Table1[[#This Row],[RespondentID]],'All Data'!$A:$CW,96,FALSE),"unknown")</f>
        <v>unknown</v>
      </c>
      <c r="AV499" s="96" t="str">
        <f>IFERROR(VLOOKUP(Table1[[#This Row],[RespondentID]],'All Data'!$A:$CW,97,FALSE),"unknown")</f>
        <v>unknown</v>
      </c>
      <c r="AW499" s="96" t="str">
        <f>IFERROR(VLOOKUP(Table1[[#This Row],[RespondentID]],'All Data'!$A:$CW,98,FALSE),"unknown")</f>
        <v>unknown</v>
      </c>
      <c r="AX499" s="96" t="str">
        <f>IFERROR(VLOOKUP(Table1[[#This Row],[RespondentID]],'All Data'!$A:$CW,99,FALSE),"unknown")</f>
        <v>unknown</v>
      </c>
    </row>
    <row r="500" spans="1:50">
      <c r="A500" s="114"/>
      <c r="B500" s="115"/>
      <c r="C500" s="99"/>
      <c r="D500" s="99"/>
      <c r="E500" s="99"/>
      <c r="F500" s="99"/>
      <c r="G500" s="99"/>
      <c r="H500" s="99"/>
      <c r="I500" s="99"/>
      <c r="J500" s="99"/>
      <c r="K500" s="99"/>
      <c r="L500" s="99"/>
      <c r="M500" s="99"/>
      <c r="N500" s="99"/>
      <c r="O500" s="99"/>
      <c r="P500" s="116">
        <f t="shared" si="162"/>
        <v>0</v>
      </c>
      <c r="Q500" s="116" t="e">
        <f t="shared" si="163"/>
        <v>#DIV/0!</v>
      </c>
      <c r="R500" s="116"/>
      <c r="S500" s="116">
        <f t="shared" si="164"/>
        <v>0</v>
      </c>
      <c r="T500" s="116">
        <f t="shared" si="165"/>
        <v>0</v>
      </c>
      <c r="U500" s="116">
        <f t="shared" si="166"/>
        <v>0</v>
      </c>
      <c r="V500" s="116">
        <f t="shared" si="167"/>
        <v>0</v>
      </c>
      <c r="W500" s="116">
        <f t="shared" si="168"/>
        <v>0</v>
      </c>
      <c r="X500" s="116">
        <f t="shared" si="169"/>
        <v>0</v>
      </c>
      <c r="Y500" s="116">
        <f t="shared" si="170"/>
        <v>0</v>
      </c>
      <c r="Z500" s="116">
        <f t="shared" si="171"/>
        <v>0</v>
      </c>
      <c r="AA500" s="116">
        <f t="shared" si="172"/>
        <v>0</v>
      </c>
      <c r="AB500" s="116">
        <f t="shared" si="173"/>
        <v>0</v>
      </c>
      <c r="AC500" s="116">
        <f t="shared" si="174"/>
        <v>0</v>
      </c>
      <c r="AD500" s="116">
        <f t="shared" si="175"/>
        <v>0</v>
      </c>
      <c r="AE500" s="116">
        <f t="shared" si="176"/>
        <v>0</v>
      </c>
      <c r="AF500" s="116"/>
      <c r="AG500" s="116"/>
      <c r="AH500" s="116">
        <f t="shared" si="177"/>
        <v>0</v>
      </c>
      <c r="AI500" s="116">
        <f t="shared" si="178"/>
        <v>0</v>
      </c>
      <c r="AJ500" s="116" t="str">
        <f t="shared" si="179"/>
        <v>Correct</v>
      </c>
      <c r="AK500" s="99"/>
      <c r="AL500" s="115" t="str">
        <f>IFERROR(VLOOKUP(Table1[[#This Row],[RespondentID]],'All Data'!$A:$CO,87,FALSE),"unknown")</f>
        <v>unknown</v>
      </c>
      <c r="AM500" s="99"/>
      <c r="AN500" s="96" t="str">
        <f>IFERROR(VLOOKUP(Table1[[#This Row],[RespondentID]],'All Data'!$A:$CO,89,FALSE),"unknown")</f>
        <v>unknown</v>
      </c>
      <c r="AO500" s="96" t="str">
        <f>IFERROR(VLOOKUP(Table1[[#This Row],[RespondentID]],'All Data'!$A:$CO,90,FALSE),"unknown")</f>
        <v>unknown</v>
      </c>
      <c r="AP500" s="96" t="str">
        <f>IFERROR(VLOOKUP(Table1[[#This Row],[RespondentID]],'All Data'!$A:$CO,91,FALSE),"unknown")</f>
        <v>unknown</v>
      </c>
      <c r="AQ500" s="96" t="str">
        <f>IFERROR(VLOOKUP(Table1[[#This Row],[RespondentID]],'All Data'!$A:$CO,92,FALSE),"unknown")</f>
        <v>unknown</v>
      </c>
      <c r="AR500" s="96" t="str">
        <f>IFERROR(VLOOKUP(Table1[[#This Row],[RespondentID]],'All Data'!$A:$CO,93,FALSE),"unknown")</f>
        <v>unknown</v>
      </c>
      <c r="AS500" s="96" t="str">
        <f>IFERROR(VLOOKUP(Table1[[#This Row],[RespondentID]],'All Data'!$A:$CW,94,FALSE),"unknown")</f>
        <v>unknown</v>
      </c>
      <c r="AT500" s="96" t="str">
        <f>IFERROR(VLOOKUP(Table1[[#This Row],[RespondentID]],'All Data'!$A:$CW,95,FALSE),"unknown")</f>
        <v>unknown</v>
      </c>
      <c r="AU500" s="96" t="str">
        <f>IFERROR(VLOOKUP(Table1[[#This Row],[RespondentID]],'All Data'!$A:$CW,96,FALSE),"unknown")</f>
        <v>unknown</v>
      </c>
      <c r="AV500" s="96" t="str">
        <f>IFERROR(VLOOKUP(Table1[[#This Row],[RespondentID]],'All Data'!$A:$CW,97,FALSE),"unknown")</f>
        <v>unknown</v>
      </c>
      <c r="AW500" s="96" t="str">
        <f>IFERROR(VLOOKUP(Table1[[#This Row],[RespondentID]],'All Data'!$A:$CW,98,FALSE),"unknown")</f>
        <v>unknown</v>
      </c>
      <c r="AX500" s="96" t="str">
        <f>IFERROR(VLOOKUP(Table1[[#This Row],[RespondentID]],'All Data'!$A:$CW,99,FALSE),"unknown")</f>
        <v>unknown</v>
      </c>
    </row>
    <row r="501" spans="1:50">
      <c r="A501" s="114"/>
      <c r="B501" s="115"/>
      <c r="C501" s="99"/>
      <c r="D501" s="99"/>
      <c r="E501" s="99"/>
      <c r="F501" s="99"/>
      <c r="G501" s="99"/>
      <c r="H501" s="99"/>
      <c r="I501" s="99"/>
      <c r="J501" s="99"/>
      <c r="K501" s="99"/>
      <c r="L501" s="99"/>
      <c r="M501" s="99"/>
      <c r="N501" s="99"/>
      <c r="O501" s="99"/>
      <c r="P501" s="116">
        <f t="shared" si="162"/>
        <v>0</v>
      </c>
      <c r="Q501" s="116" t="e">
        <f t="shared" si="163"/>
        <v>#DIV/0!</v>
      </c>
      <c r="R501" s="116"/>
      <c r="S501" s="116">
        <f t="shared" si="164"/>
        <v>0</v>
      </c>
      <c r="T501" s="116">
        <f t="shared" si="165"/>
        <v>0</v>
      </c>
      <c r="U501" s="116">
        <f t="shared" si="166"/>
        <v>0</v>
      </c>
      <c r="V501" s="116">
        <f t="shared" si="167"/>
        <v>0</v>
      </c>
      <c r="W501" s="116">
        <f t="shared" si="168"/>
        <v>0</v>
      </c>
      <c r="X501" s="116">
        <f t="shared" si="169"/>
        <v>0</v>
      </c>
      <c r="Y501" s="116">
        <f t="shared" si="170"/>
        <v>0</v>
      </c>
      <c r="Z501" s="116">
        <f t="shared" si="171"/>
        <v>0</v>
      </c>
      <c r="AA501" s="116">
        <f t="shared" si="172"/>
        <v>0</v>
      </c>
      <c r="AB501" s="116">
        <f t="shared" si="173"/>
        <v>0</v>
      </c>
      <c r="AC501" s="116">
        <f t="shared" si="174"/>
        <v>0</v>
      </c>
      <c r="AD501" s="116">
        <f t="shared" si="175"/>
        <v>0</v>
      </c>
      <c r="AE501" s="116">
        <f t="shared" si="176"/>
        <v>0</v>
      </c>
      <c r="AF501" s="116"/>
      <c r="AG501" s="116"/>
      <c r="AH501" s="116">
        <f t="shared" si="177"/>
        <v>0</v>
      </c>
      <c r="AI501" s="116">
        <f t="shared" si="178"/>
        <v>0</v>
      </c>
      <c r="AJ501" s="116" t="str">
        <f t="shared" si="179"/>
        <v>Correct</v>
      </c>
      <c r="AK501" s="99"/>
      <c r="AL501" s="115" t="str">
        <f>IFERROR(VLOOKUP(Table1[[#This Row],[RespondentID]],'All Data'!$A:$CO,87,FALSE),"unknown")</f>
        <v>unknown</v>
      </c>
      <c r="AM501" s="99"/>
      <c r="AN501" s="96" t="str">
        <f>IFERROR(VLOOKUP(Table1[[#This Row],[RespondentID]],'All Data'!$A:$CO,89,FALSE),"unknown")</f>
        <v>unknown</v>
      </c>
      <c r="AO501" s="96" t="str">
        <f>IFERROR(VLOOKUP(Table1[[#This Row],[RespondentID]],'All Data'!$A:$CO,90,FALSE),"unknown")</f>
        <v>unknown</v>
      </c>
      <c r="AP501" s="96" t="str">
        <f>IFERROR(VLOOKUP(Table1[[#This Row],[RespondentID]],'All Data'!$A:$CO,91,FALSE),"unknown")</f>
        <v>unknown</v>
      </c>
      <c r="AQ501" s="96" t="str">
        <f>IFERROR(VLOOKUP(Table1[[#This Row],[RespondentID]],'All Data'!$A:$CO,92,FALSE),"unknown")</f>
        <v>unknown</v>
      </c>
      <c r="AR501" s="96" t="str">
        <f>IFERROR(VLOOKUP(Table1[[#This Row],[RespondentID]],'All Data'!$A:$CO,93,FALSE),"unknown")</f>
        <v>unknown</v>
      </c>
      <c r="AS501" s="96" t="str">
        <f>IFERROR(VLOOKUP(Table1[[#This Row],[RespondentID]],'All Data'!$A:$CW,94,FALSE),"unknown")</f>
        <v>unknown</v>
      </c>
      <c r="AT501" s="96" t="str">
        <f>IFERROR(VLOOKUP(Table1[[#This Row],[RespondentID]],'All Data'!$A:$CW,95,FALSE),"unknown")</f>
        <v>unknown</v>
      </c>
      <c r="AU501" s="96" t="str">
        <f>IFERROR(VLOOKUP(Table1[[#This Row],[RespondentID]],'All Data'!$A:$CW,96,FALSE),"unknown")</f>
        <v>unknown</v>
      </c>
      <c r="AV501" s="96" t="str">
        <f>IFERROR(VLOOKUP(Table1[[#This Row],[RespondentID]],'All Data'!$A:$CW,97,FALSE),"unknown")</f>
        <v>unknown</v>
      </c>
      <c r="AW501" s="96" t="str">
        <f>IFERROR(VLOOKUP(Table1[[#This Row],[RespondentID]],'All Data'!$A:$CW,98,FALSE),"unknown")</f>
        <v>unknown</v>
      </c>
      <c r="AX501" s="96" t="str">
        <f>IFERROR(VLOOKUP(Table1[[#This Row],[RespondentID]],'All Data'!$A:$CW,99,FALSE),"unknown")</f>
        <v>unknown</v>
      </c>
    </row>
    <row r="502" spans="1:50">
      <c r="A502" s="114"/>
      <c r="B502" s="115"/>
      <c r="C502" s="99"/>
      <c r="D502" s="99"/>
      <c r="E502" s="99"/>
      <c r="F502" s="99"/>
      <c r="G502" s="99"/>
      <c r="H502" s="99"/>
      <c r="I502" s="99"/>
      <c r="J502" s="99"/>
      <c r="K502" s="99"/>
      <c r="L502" s="99"/>
      <c r="M502" s="99"/>
      <c r="N502" s="99"/>
      <c r="O502" s="99"/>
      <c r="P502" s="116">
        <f t="shared" si="162"/>
        <v>0</v>
      </c>
      <c r="Q502" s="116" t="e">
        <f t="shared" si="163"/>
        <v>#DIV/0!</v>
      </c>
      <c r="R502" s="116"/>
      <c r="S502" s="116">
        <f t="shared" si="164"/>
        <v>0</v>
      </c>
      <c r="T502" s="116">
        <f t="shared" si="165"/>
        <v>0</v>
      </c>
      <c r="U502" s="116">
        <f t="shared" si="166"/>
        <v>0</v>
      </c>
      <c r="V502" s="116">
        <f t="shared" si="167"/>
        <v>0</v>
      </c>
      <c r="W502" s="116">
        <f t="shared" si="168"/>
        <v>0</v>
      </c>
      <c r="X502" s="116">
        <f t="shared" si="169"/>
        <v>0</v>
      </c>
      <c r="Y502" s="116">
        <f t="shared" si="170"/>
        <v>0</v>
      </c>
      <c r="Z502" s="116">
        <f t="shared" si="171"/>
        <v>0</v>
      </c>
      <c r="AA502" s="116">
        <f t="shared" si="172"/>
        <v>0</v>
      </c>
      <c r="AB502" s="116">
        <f t="shared" si="173"/>
        <v>0</v>
      </c>
      <c r="AC502" s="116">
        <f t="shared" si="174"/>
        <v>0</v>
      </c>
      <c r="AD502" s="116">
        <f t="shared" si="175"/>
        <v>0</v>
      </c>
      <c r="AE502" s="116">
        <f t="shared" si="176"/>
        <v>0</v>
      </c>
      <c r="AF502" s="116"/>
      <c r="AG502" s="116"/>
      <c r="AH502" s="116">
        <f t="shared" si="177"/>
        <v>0</v>
      </c>
      <c r="AI502" s="116">
        <f t="shared" si="178"/>
        <v>0</v>
      </c>
      <c r="AJ502" s="116" t="str">
        <f t="shared" si="179"/>
        <v>Correct</v>
      </c>
      <c r="AK502" s="99"/>
      <c r="AL502" s="115" t="str">
        <f>IFERROR(VLOOKUP(Table1[[#This Row],[RespondentID]],'All Data'!$A:$CO,87,FALSE),"unknown")</f>
        <v>unknown</v>
      </c>
      <c r="AM502" s="99"/>
      <c r="AN502" s="96" t="str">
        <f>IFERROR(VLOOKUP(Table1[[#This Row],[RespondentID]],'All Data'!$A:$CO,89,FALSE),"unknown")</f>
        <v>unknown</v>
      </c>
      <c r="AO502" s="96" t="str">
        <f>IFERROR(VLOOKUP(Table1[[#This Row],[RespondentID]],'All Data'!$A:$CO,90,FALSE),"unknown")</f>
        <v>unknown</v>
      </c>
      <c r="AP502" s="96" t="str">
        <f>IFERROR(VLOOKUP(Table1[[#This Row],[RespondentID]],'All Data'!$A:$CO,91,FALSE),"unknown")</f>
        <v>unknown</v>
      </c>
      <c r="AQ502" s="96" t="str">
        <f>IFERROR(VLOOKUP(Table1[[#This Row],[RespondentID]],'All Data'!$A:$CO,92,FALSE),"unknown")</f>
        <v>unknown</v>
      </c>
      <c r="AR502" s="96" t="str">
        <f>IFERROR(VLOOKUP(Table1[[#This Row],[RespondentID]],'All Data'!$A:$CO,93,FALSE),"unknown")</f>
        <v>unknown</v>
      </c>
      <c r="AS502" s="96" t="str">
        <f>IFERROR(VLOOKUP(Table1[[#This Row],[RespondentID]],'All Data'!$A:$CW,94,FALSE),"unknown")</f>
        <v>unknown</v>
      </c>
      <c r="AT502" s="96" t="str">
        <f>IFERROR(VLOOKUP(Table1[[#This Row],[RespondentID]],'All Data'!$A:$CW,95,FALSE),"unknown")</f>
        <v>unknown</v>
      </c>
      <c r="AU502" s="96" t="str">
        <f>IFERROR(VLOOKUP(Table1[[#This Row],[RespondentID]],'All Data'!$A:$CW,96,FALSE),"unknown")</f>
        <v>unknown</v>
      </c>
      <c r="AV502" s="96" t="str">
        <f>IFERROR(VLOOKUP(Table1[[#This Row],[RespondentID]],'All Data'!$A:$CW,97,FALSE),"unknown")</f>
        <v>unknown</v>
      </c>
      <c r="AW502" s="96" t="str">
        <f>IFERROR(VLOOKUP(Table1[[#This Row],[RespondentID]],'All Data'!$A:$CW,98,FALSE),"unknown")</f>
        <v>unknown</v>
      </c>
      <c r="AX502" s="96" t="str">
        <f>IFERROR(VLOOKUP(Table1[[#This Row],[RespondentID]],'All Data'!$A:$CW,99,FALSE),"unknown")</f>
        <v>unknown</v>
      </c>
    </row>
    <row r="503" spans="1:50">
      <c r="A503" s="114"/>
      <c r="B503" s="115"/>
      <c r="C503" s="99"/>
      <c r="D503" s="99"/>
      <c r="E503" s="99"/>
      <c r="F503" s="99"/>
      <c r="G503" s="99"/>
      <c r="H503" s="99"/>
      <c r="I503" s="99"/>
      <c r="J503" s="99"/>
      <c r="K503" s="99"/>
      <c r="L503" s="99"/>
      <c r="M503" s="99"/>
      <c r="N503" s="99"/>
      <c r="O503" s="99"/>
      <c r="P503" s="116">
        <f t="shared" si="162"/>
        <v>0</v>
      </c>
      <c r="Q503" s="116" t="e">
        <f t="shared" si="163"/>
        <v>#DIV/0!</v>
      </c>
      <c r="R503" s="116"/>
      <c r="S503" s="116">
        <f t="shared" si="164"/>
        <v>0</v>
      </c>
      <c r="T503" s="116">
        <f t="shared" si="165"/>
        <v>0</v>
      </c>
      <c r="U503" s="116">
        <f t="shared" si="166"/>
        <v>0</v>
      </c>
      <c r="V503" s="116">
        <f t="shared" si="167"/>
        <v>0</v>
      </c>
      <c r="W503" s="116">
        <f t="shared" si="168"/>
        <v>0</v>
      </c>
      <c r="X503" s="116">
        <f t="shared" si="169"/>
        <v>0</v>
      </c>
      <c r="Y503" s="116">
        <f t="shared" si="170"/>
        <v>0</v>
      </c>
      <c r="Z503" s="116">
        <f t="shared" si="171"/>
        <v>0</v>
      </c>
      <c r="AA503" s="116">
        <f t="shared" si="172"/>
        <v>0</v>
      </c>
      <c r="AB503" s="116">
        <f t="shared" si="173"/>
        <v>0</v>
      </c>
      <c r="AC503" s="116">
        <f t="shared" si="174"/>
        <v>0</v>
      </c>
      <c r="AD503" s="116">
        <f t="shared" si="175"/>
        <v>0</v>
      </c>
      <c r="AE503" s="116">
        <f t="shared" si="176"/>
        <v>0</v>
      </c>
      <c r="AF503" s="116"/>
      <c r="AG503" s="116"/>
      <c r="AH503" s="116">
        <f t="shared" si="177"/>
        <v>0</v>
      </c>
      <c r="AI503" s="116">
        <f t="shared" si="178"/>
        <v>0</v>
      </c>
      <c r="AJ503" s="116" t="str">
        <f t="shared" si="179"/>
        <v>Correct</v>
      </c>
      <c r="AK503" s="99"/>
      <c r="AL503" s="115" t="str">
        <f>IFERROR(VLOOKUP(Table1[[#This Row],[RespondentID]],'All Data'!$A:$CO,87,FALSE),"unknown")</f>
        <v>unknown</v>
      </c>
      <c r="AM503" s="99"/>
      <c r="AN503" s="96" t="str">
        <f>IFERROR(VLOOKUP(Table1[[#This Row],[RespondentID]],'All Data'!$A:$CO,89,FALSE),"unknown")</f>
        <v>unknown</v>
      </c>
      <c r="AO503" s="96" t="str">
        <f>IFERROR(VLOOKUP(Table1[[#This Row],[RespondentID]],'All Data'!$A:$CO,90,FALSE),"unknown")</f>
        <v>unknown</v>
      </c>
      <c r="AP503" s="96" t="str">
        <f>IFERROR(VLOOKUP(Table1[[#This Row],[RespondentID]],'All Data'!$A:$CO,91,FALSE),"unknown")</f>
        <v>unknown</v>
      </c>
      <c r="AQ503" s="96" t="str">
        <f>IFERROR(VLOOKUP(Table1[[#This Row],[RespondentID]],'All Data'!$A:$CO,92,FALSE),"unknown")</f>
        <v>unknown</v>
      </c>
      <c r="AR503" s="96" t="str">
        <f>IFERROR(VLOOKUP(Table1[[#This Row],[RespondentID]],'All Data'!$A:$CO,93,FALSE),"unknown")</f>
        <v>unknown</v>
      </c>
      <c r="AS503" s="96" t="str">
        <f>IFERROR(VLOOKUP(Table1[[#This Row],[RespondentID]],'All Data'!$A:$CW,94,FALSE),"unknown")</f>
        <v>unknown</v>
      </c>
      <c r="AT503" s="96" t="str">
        <f>IFERROR(VLOOKUP(Table1[[#This Row],[RespondentID]],'All Data'!$A:$CW,95,FALSE),"unknown")</f>
        <v>unknown</v>
      </c>
      <c r="AU503" s="96" t="str">
        <f>IFERROR(VLOOKUP(Table1[[#This Row],[RespondentID]],'All Data'!$A:$CW,96,FALSE),"unknown")</f>
        <v>unknown</v>
      </c>
      <c r="AV503" s="96" t="str">
        <f>IFERROR(VLOOKUP(Table1[[#This Row],[RespondentID]],'All Data'!$A:$CW,97,FALSE),"unknown")</f>
        <v>unknown</v>
      </c>
      <c r="AW503" s="96" t="str">
        <f>IFERROR(VLOOKUP(Table1[[#This Row],[RespondentID]],'All Data'!$A:$CW,98,FALSE),"unknown")</f>
        <v>unknown</v>
      </c>
      <c r="AX503" s="96" t="str">
        <f>IFERROR(VLOOKUP(Table1[[#This Row],[RespondentID]],'All Data'!$A:$CW,99,FALSE),"unknown")</f>
        <v>unknown</v>
      </c>
    </row>
    <row r="504" spans="1:50">
      <c r="A504" s="114"/>
      <c r="B504" s="115"/>
      <c r="C504" s="99"/>
      <c r="D504" s="99"/>
      <c r="E504" s="99"/>
      <c r="F504" s="99"/>
      <c r="G504" s="99"/>
      <c r="H504" s="99"/>
      <c r="I504" s="99"/>
      <c r="J504" s="99"/>
      <c r="K504" s="99"/>
      <c r="L504" s="99"/>
      <c r="M504" s="99"/>
      <c r="N504" s="99"/>
      <c r="O504" s="99"/>
      <c r="P504" s="116">
        <f t="shared" si="162"/>
        <v>0</v>
      </c>
      <c r="Q504" s="116" t="e">
        <f t="shared" si="163"/>
        <v>#DIV/0!</v>
      </c>
      <c r="R504" s="116"/>
      <c r="S504" s="116">
        <f t="shared" si="164"/>
        <v>0</v>
      </c>
      <c r="T504" s="116">
        <f t="shared" si="165"/>
        <v>0</v>
      </c>
      <c r="U504" s="116">
        <f t="shared" si="166"/>
        <v>0</v>
      </c>
      <c r="V504" s="116">
        <f t="shared" si="167"/>
        <v>0</v>
      </c>
      <c r="W504" s="116">
        <f t="shared" si="168"/>
        <v>0</v>
      </c>
      <c r="X504" s="116">
        <f t="shared" si="169"/>
        <v>0</v>
      </c>
      <c r="Y504" s="116">
        <f t="shared" si="170"/>
        <v>0</v>
      </c>
      <c r="Z504" s="116">
        <f t="shared" si="171"/>
        <v>0</v>
      </c>
      <c r="AA504" s="116">
        <f t="shared" si="172"/>
        <v>0</v>
      </c>
      <c r="AB504" s="116">
        <f t="shared" si="173"/>
        <v>0</v>
      </c>
      <c r="AC504" s="116">
        <f t="shared" si="174"/>
        <v>0</v>
      </c>
      <c r="AD504" s="116">
        <f t="shared" si="175"/>
        <v>0</v>
      </c>
      <c r="AE504" s="116">
        <f t="shared" si="176"/>
        <v>0</v>
      </c>
      <c r="AF504" s="116"/>
      <c r="AG504" s="116"/>
      <c r="AH504" s="116">
        <f t="shared" si="177"/>
        <v>0</v>
      </c>
      <c r="AI504" s="116">
        <f t="shared" si="178"/>
        <v>0</v>
      </c>
      <c r="AJ504" s="116" t="str">
        <f t="shared" si="179"/>
        <v>Correct</v>
      </c>
      <c r="AK504" s="99"/>
      <c r="AL504" s="115" t="str">
        <f>IFERROR(VLOOKUP(Table1[[#This Row],[RespondentID]],'All Data'!$A:$CO,87,FALSE),"unknown")</f>
        <v>unknown</v>
      </c>
      <c r="AM504" s="99"/>
      <c r="AN504" s="96" t="str">
        <f>IFERROR(VLOOKUP(Table1[[#This Row],[RespondentID]],'All Data'!$A:$CO,89,FALSE),"unknown")</f>
        <v>unknown</v>
      </c>
      <c r="AO504" s="96" t="str">
        <f>IFERROR(VLOOKUP(Table1[[#This Row],[RespondentID]],'All Data'!$A:$CO,90,FALSE),"unknown")</f>
        <v>unknown</v>
      </c>
      <c r="AP504" s="96" t="str">
        <f>IFERROR(VLOOKUP(Table1[[#This Row],[RespondentID]],'All Data'!$A:$CO,91,FALSE),"unknown")</f>
        <v>unknown</v>
      </c>
      <c r="AQ504" s="96" t="str">
        <f>IFERROR(VLOOKUP(Table1[[#This Row],[RespondentID]],'All Data'!$A:$CO,92,FALSE),"unknown")</f>
        <v>unknown</v>
      </c>
      <c r="AR504" s="96" t="str">
        <f>IFERROR(VLOOKUP(Table1[[#This Row],[RespondentID]],'All Data'!$A:$CO,93,FALSE),"unknown")</f>
        <v>unknown</v>
      </c>
      <c r="AS504" s="96" t="str">
        <f>IFERROR(VLOOKUP(Table1[[#This Row],[RespondentID]],'All Data'!$A:$CW,94,FALSE),"unknown")</f>
        <v>unknown</v>
      </c>
      <c r="AT504" s="96" t="str">
        <f>IFERROR(VLOOKUP(Table1[[#This Row],[RespondentID]],'All Data'!$A:$CW,95,FALSE),"unknown")</f>
        <v>unknown</v>
      </c>
      <c r="AU504" s="96" t="str">
        <f>IFERROR(VLOOKUP(Table1[[#This Row],[RespondentID]],'All Data'!$A:$CW,96,FALSE),"unknown")</f>
        <v>unknown</v>
      </c>
      <c r="AV504" s="96" t="str">
        <f>IFERROR(VLOOKUP(Table1[[#This Row],[RespondentID]],'All Data'!$A:$CW,97,FALSE),"unknown")</f>
        <v>unknown</v>
      </c>
      <c r="AW504" s="96" t="str">
        <f>IFERROR(VLOOKUP(Table1[[#This Row],[RespondentID]],'All Data'!$A:$CW,98,FALSE),"unknown")</f>
        <v>unknown</v>
      </c>
      <c r="AX504" s="96" t="str">
        <f>IFERROR(VLOOKUP(Table1[[#This Row],[RespondentID]],'All Data'!$A:$CW,99,FALSE),"unknown")</f>
        <v>unknown</v>
      </c>
    </row>
    <row r="505" spans="1:50">
      <c r="A505" s="114"/>
      <c r="B505" s="115"/>
      <c r="C505" s="99"/>
      <c r="D505" s="99"/>
      <c r="E505" s="99"/>
      <c r="F505" s="99"/>
      <c r="G505" s="99"/>
      <c r="H505" s="99"/>
      <c r="I505" s="99"/>
      <c r="J505" s="99"/>
      <c r="K505" s="99"/>
      <c r="L505" s="99"/>
      <c r="M505" s="99"/>
      <c r="N505" s="99"/>
      <c r="O505" s="99"/>
      <c r="P505" s="116">
        <f t="shared" si="162"/>
        <v>0</v>
      </c>
      <c r="Q505" s="116" t="e">
        <f t="shared" si="163"/>
        <v>#DIV/0!</v>
      </c>
      <c r="R505" s="116"/>
      <c r="S505" s="116">
        <f t="shared" si="164"/>
        <v>0</v>
      </c>
      <c r="T505" s="116">
        <f t="shared" si="165"/>
        <v>0</v>
      </c>
      <c r="U505" s="116">
        <f t="shared" si="166"/>
        <v>0</v>
      </c>
      <c r="V505" s="116">
        <f t="shared" si="167"/>
        <v>0</v>
      </c>
      <c r="W505" s="116">
        <f t="shared" si="168"/>
        <v>0</v>
      </c>
      <c r="X505" s="116">
        <f t="shared" si="169"/>
        <v>0</v>
      </c>
      <c r="Y505" s="116">
        <f t="shared" si="170"/>
        <v>0</v>
      </c>
      <c r="Z505" s="116">
        <f t="shared" si="171"/>
        <v>0</v>
      </c>
      <c r="AA505" s="116">
        <f t="shared" si="172"/>
        <v>0</v>
      </c>
      <c r="AB505" s="116">
        <f t="shared" si="173"/>
        <v>0</v>
      </c>
      <c r="AC505" s="116">
        <f t="shared" si="174"/>
        <v>0</v>
      </c>
      <c r="AD505" s="116">
        <f t="shared" si="175"/>
        <v>0</v>
      </c>
      <c r="AE505" s="116">
        <f t="shared" si="176"/>
        <v>0</v>
      </c>
      <c r="AF505" s="116"/>
      <c r="AG505" s="116"/>
      <c r="AH505" s="116">
        <f t="shared" si="177"/>
        <v>0</v>
      </c>
      <c r="AI505" s="116">
        <f t="shared" si="178"/>
        <v>0</v>
      </c>
      <c r="AJ505" s="116" t="str">
        <f t="shared" si="179"/>
        <v>Correct</v>
      </c>
      <c r="AK505" s="99"/>
      <c r="AL505" s="115" t="str">
        <f>IFERROR(VLOOKUP(Table1[[#This Row],[RespondentID]],'All Data'!$A:$CO,87,FALSE),"unknown")</f>
        <v>unknown</v>
      </c>
      <c r="AM505" s="99"/>
      <c r="AN505" s="96" t="str">
        <f>IFERROR(VLOOKUP(Table1[[#This Row],[RespondentID]],'All Data'!$A:$CO,89,FALSE),"unknown")</f>
        <v>unknown</v>
      </c>
      <c r="AO505" s="96" t="str">
        <f>IFERROR(VLOOKUP(Table1[[#This Row],[RespondentID]],'All Data'!$A:$CO,90,FALSE),"unknown")</f>
        <v>unknown</v>
      </c>
      <c r="AP505" s="96" t="str">
        <f>IFERROR(VLOOKUP(Table1[[#This Row],[RespondentID]],'All Data'!$A:$CO,91,FALSE),"unknown")</f>
        <v>unknown</v>
      </c>
      <c r="AQ505" s="96" t="str">
        <f>IFERROR(VLOOKUP(Table1[[#This Row],[RespondentID]],'All Data'!$A:$CO,92,FALSE),"unknown")</f>
        <v>unknown</v>
      </c>
      <c r="AR505" s="96" t="str">
        <f>IFERROR(VLOOKUP(Table1[[#This Row],[RespondentID]],'All Data'!$A:$CO,93,FALSE),"unknown")</f>
        <v>unknown</v>
      </c>
      <c r="AS505" s="96" t="str">
        <f>IFERROR(VLOOKUP(Table1[[#This Row],[RespondentID]],'All Data'!$A:$CW,94,FALSE),"unknown")</f>
        <v>unknown</v>
      </c>
      <c r="AT505" s="96" t="str">
        <f>IFERROR(VLOOKUP(Table1[[#This Row],[RespondentID]],'All Data'!$A:$CW,95,FALSE),"unknown")</f>
        <v>unknown</v>
      </c>
      <c r="AU505" s="96" t="str">
        <f>IFERROR(VLOOKUP(Table1[[#This Row],[RespondentID]],'All Data'!$A:$CW,96,FALSE),"unknown")</f>
        <v>unknown</v>
      </c>
      <c r="AV505" s="96" t="str">
        <f>IFERROR(VLOOKUP(Table1[[#This Row],[RespondentID]],'All Data'!$A:$CW,97,FALSE),"unknown")</f>
        <v>unknown</v>
      </c>
      <c r="AW505" s="96" t="str">
        <f>IFERROR(VLOOKUP(Table1[[#This Row],[RespondentID]],'All Data'!$A:$CW,98,FALSE),"unknown")</f>
        <v>unknown</v>
      </c>
      <c r="AX505" s="96" t="str">
        <f>IFERROR(VLOOKUP(Table1[[#This Row],[RespondentID]],'All Data'!$A:$CW,99,FALSE),"unknown")</f>
        <v>unknown</v>
      </c>
    </row>
    <row r="506" spans="1:50">
      <c r="A506" s="114"/>
      <c r="B506" s="115"/>
      <c r="C506" s="99"/>
      <c r="D506" s="99"/>
      <c r="E506" s="99"/>
      <c r="F506" s="99"/>
      <c r="G506" s="99"/>
      <c r="H506" s="99"/>
      <c r="I506" s="99"/>
      <c r="J506" s="99"/>
      <c r="K506" s="99"/>
      <c r="L506" s="99"/>
      <c r="M506" s="99"/>
      <c r="N506" s="99"/>
      <c r="O506" s="99"/>
      <c r="P506" s="116">
        <f t="shared" si="162"/>
        <v>0</v>
      </c>
      <c r="Q506" s="116" t="e">
        <f t="shared" si="163"/>
        <v>#DIV/0!</v>
      </c>
      <c r="R506" s="116"/>
      <c r="S506" s="116">
        <f t="shared" si="164"/>
        <v>0</v>
      </c>
      <c r="T506" s="116">
        <f t="shared" si="165"/>
        <v>0</v>
      </c>
      <c r="U506" s="116">
        <f t="shared" si="166"/>
        <v>0</v>
      </c>
      <c r="V506" s="116">
        <f t="shared" si="167"/>
        <v>0</v>
      </c>
      <c r="W506" s="116">
        <f t="shared" si="168"/>
        <v>0</v>
      </c>
      <c r="X506" s="116">
        <f t="shared" si="169"/>
        <v>0</v>
      </c>
      <c r="Y506" s="116">
        <f t="shared" si="170"/>
        <v>0</v>
      </c>
      <c r="Z506" s="116">
        <f t="shared" si="171"/>
        <v>0</v>
      </c>
      <c r="AA506" s="116">
        <f t="shared" si="172"/>
        <v>0</v>
      </c>
      <c r="AB506" s="116">
        <f t="shared" si="173"/>
        <v>0</v>
      </c>
      <c r="AC506" s="116">
        <f t="shared" si="174"/>
        <v>0</v>
      </c>
      <c r="AD506" s="116">
        <f t="shared" si="175"/>
        <v>0</v>
      </c>
      <c r="AE506" s="116">
        <f t="shared" si="176"/>
        <v>0</v>
      </c>
      <c r="AF506" s="116"/>
      <c r="AG506" s="116"/>
      <c r="AH506" s="116">
        <f t="shared" si="177"/>
        <v>0</v>
      </c>
      <c r="AI506" s="116">
        <f t="shared" si="178"/>
        <v>0</v>
      </c>
      <c r="AJ506" s="116" t="str">
        <f t="shared" si="179"/>
        <v>Correct</v>
      </c>
      <c r="AK506" s="99"/>
      <c r="AL506" s="115" t="str">
        <f>IFERROR(VLOOKUP(Table1[[#This Row],[RespondentID]],'All Data'!$A:$CO,87,FALSE),"unknown")</f>
        <v>unknown</v>
      </c>
      <c r="AM506" s="99"/>
      <c r="AN506" s="96" t="str">
        <f>IFERROR(VLOOKUP(Table1[[#This Row],[RespondentID]],'All Data'!$A:$CO,89,FALSE),"unknown")</f>
        <v>unknown</v>
      </c>
      <c r="AO506" s="96" t="str">
        <f>IFERROR(VLOOKUP(Table1[[#This Row],[RespondentID]],'All Data'!$A:$CO,90,FALSE),"unknown")</f>
        <v>unknown</v>
      </c>
      <c r="AP506" s="96" t="str">
        <f>IFERROR(VLOOKUP(Table1[[#This Row],[RespondentID]],'All Data'!$A:$CO,91,FALSE),"unknown")</f>
        <v>unknown</v>
      </c>
      <c r="AQ506" s="96" t="str">
        <f>IFERROR(VLOOKUP(Table1[[#This Row],[RespondentID]],'All Data'!$A:$CO,92,FALSE),"unknown")</f>
        <v>unknown</v>
      </c>
      <c r="AR506" s="96" t="str">
        <f>IFERROR(VLOOKUP(Table1[[#This Row],[RespondentID]],'All Data'!$A:$CO,93,FALSE),"unknown")</f>
        <v>unknown</v>
      </c>
      <c r="AS506" s="96" t="str">
        <f>IFERROR(VLOOKUP(Table1[[#This Row],[RespondentID]],'All Data'!$A:$CW,94,FALSE),"unknown")</f>
        <v>unknown</v>
      </c>
      <c r="AT506" s="96" t="str">
        <f>IFERROR(VLOOKUP(Table1[[#This Row],[RespondentID]],'All Data'!$A:$CW,95,FALSE),"unknown")</f>
        <v>unknown</v>
      </c>
      <c r="AU506" s="96" t="str">
        <f>IFERROR(VLOOKUP(Table1[[#This Row],[RespondentID]],'All Data'!$A:$CW,96,FALSE),"unknown")</f>
        <v>unknown</v>
      </c>
      <c r="AV506" s="96" t="str">
        <f>IFERROR(VLOOKUP(Table1[[#This Row],[RespondentID]],'All Data'!$A:$CW,97,FALSE),"unknown")</f>
        <v>unknown</v>
      </c>
      <c r="AW506" s="96" t="str">
        <f>IFERROR(VLOOKUP(Table1[[#This Row],[RespondentID]],'All Data'!$A:$CW,98,FALSE),"unknown")</f>
        <v>unknown</v>
      </c>
      <c r="AX506" s="96" t="str">
        <f>IFERROR(VLOOKUP(Table1[[#This Row],[RespondentID]],'All Data'!$A:$CW,99,FALSE),"unknown")</f>
        <v>unknown</v>
      </c>
    </row>
    <row r="507" spans="1:50">
      <c r="A507" s="114"/>
      <c r="B507" s="115"/>
      <c r="C507" s="99"/>
      <c r="D507" s="99"/>
      <c r="E507" s="99"/>
      <c r="F507" s="99"/>
      <c r="G507" s="99"/>
      <c r="H507" s="99"/>
      <c r="I507" s="99"/>
      <c r="J507" s="99"/>
      <c r="K507" s="99"/>
      <c r="L507" s="99"/>
      <c r="M507" s="99"/>
      <c r="N507" s="99"/>
      <c r="O507" s="99"/>
      <c r="P507" s="116">
        <f t="shared" si="162"/>
        <v>0</v>
      </c>
      <c r="Q507" s="116" t="e">
        <f t="shared" si="163"/>
        <v>#DIV/0!</v>
      </c>
      <c r="R507" s="116"/>
      <c r="S507" s="116">
        <f t="shared" si="164"/>
        <v>0</v>
      </c>
      <c r="T507" s="116">
        <f t="shared" si="165"/>
        <v>0</v>
      </c>
      <c r="U507" s="116">
        <f t="shared" si="166"/>
        <v>0</v>
      </c>
      <c r="V507" s="116">
        <f t="shared" si="167"/>
        <v>0</v>
      </c>
      <c r="W507" s="116">
        <f t="shared" si="168"/>
        <v>0</v>
      </c>
      <c r="X507" s="116">
        <f t="shared" si="169"/>
        <v>0</v>
      </c>
      <c r="Y507" s="116">
        <f t="shared" si="170"/>
        <v>0</v>
      </c>
      <c r="Z507" s="116">
        <f t="shared" si="171"/>
        <v>0</v>
      </c>
      <c r="AA507" s="116">
        <f t="shared" si="172"/>
        <v>0</v>
      </c>
      <c r="AB507" s="116">
        <f t="shared" si="173"/>
        <v>0</v>
      </c>
      <c r="AC507" s="116">
        <f t="shared" si="174"/>
        <v>0</v>
      </c>
      <c r="AD507" s="116">
        <f t="shared" si="175"/>
        <v>0</v>
      </c>
      <c r="AE507" s="116">
        <f t="shared" si="176"/>
        <v>0</v>
      </c>
      <c r="AF507" s="116"/>
      <c r="AG507" s="116"/>
      <c r="AH507" s="116">
        <f t="shared" si="177"/>
        <v>0</v>
      </c>
      <c r="AI507" s="116">
        <f t="shared" si="178"/>
        <v>0</v>
      </c>
      <c r="AJ507" s="116" t="str">
        <f t="shared" si="179"/>
        <v>Correct</v>
      </c>
      <c r="AK507" s="99"/>
      <c r="AL507" s="115" t="str">
        <f>IFERROR(VLOOKUP(Table1[[#This Row],[RespondentID]],'All Data'!$A:$CO,87,FALSE),"unknown")</f>
        <v>unknown</v>
      </c>
      <c r="AM507" s="99"/>
      <c r="AN507" s="96" t="str">
        <f>IFERROR(VLOOKUP(Table1[[#This Row],[RespondentID]],'All Data'!$A:$CO,89,FALSE),"unknown")</f>
        <v>unknown</v>
      </c>
      <c r="AO507" s="96" t="str">
        <f>IFERROR(VLOOKUP(Table1[[#This Row],[RespondentID]],'All Data'!$A:$CO,90,FALSE),"unknown")</f>
        <v>unknown</v>
      </c>
      <c r="AP507" s="96" t="str">
        <f>IFERROR(VLOOKUP(Table1[[#This Row],[RespondentID]],'All Data'!$A:$CO,91,FALSE),"unknown")</f>
        <v>unknown</v>
      </c>
      <c r="AQ507" s="96" t="str">
        <f>IFERROR(VLOOKUP(Table1[[#This Row],[RespondentID]],'All Data'!$A:$CO,92,FALSE),"unknown")</f>
        <v>unknown</v>
      </c>
      <c r="AR507" s="96" t="str">
        <f>IFERROR(VLOOKUP(Table1[[#This Row],[RespondentID]],'All Data'!$A:$CO,93,FALSE),"unknown")</f>
        <v>unknown</v>
      </c>
      <c r="AS507" s="96" t="str">
        <f>IFERROR(VLOOKUP(Table1[[#This Row],[RespondentID]],'All Data'!$A:$CW,94,FALSE),"unknown")</f>
        <v>unknown</v>
      </c>
      <c r="AT507" s="96" t="str">
        <f>IFERROR(VLOOKUP(Table1[[#This Row],[RespondentID]],'All Data'!$A:$CW,95,FALSE),"unknown")</f>
        <v>unknown</v>
      </c>
      <c r="AU507" s="96" t="str">
        <f>IFERROR(VLOOKUP(Table1[[#This Row],[RespondentID]],'All Data'!$A:$CW,96,FALSE),"unknown")</f>
        <v>unknown</v>
      </c>
      <c r="AV507" s="96" t="str">
        <f>IFERROR(VLOOKUP(Table1[[#This Row],[RespondentID]],'All Data'!$A:$CW,97,FALSE),"unknown")</f>
        <v>unknown</v>
      </c>
      <c r="AW507" s="96" t="str">
        <f>IFERROR(VLOOKUP(Table1[[#This Row],[RespondentID]],'All Data'!$A:$CW,98,FALSE),"unknown")</f>
        <v>unknown</v>
      </c>
      <c r="AX507" s="96" t="str">
        <f>IFERROR(VLOOKUP(Table1[[#This Row],[RespondentID]],'All Data'!$A:$CW,99,FALSE),"unknown")</f>
        <v>unknown</v>
      </c>
    </row>
    <row r="508" spans="1:50">
      <c r="A508" s="114"/>
      <c r="B508" s="115"/>
      <c r="C508" s="99"/>
      <c r="D508" s="99"/>
      <c r="E508" s="99"/>
      <c r="F508" s="99"/>
      <c r="G508" s="99"/>
      <c r="H508" s="99"/>
      <c r="I508" s="99"/>
      <c r="J508" s="99"/>
      <c r="K508" s="99"/>
      <c r="L508" s="99"/>
      <c r="M508" s="99"/>
      <c r="N508" s="99"/>
      <c r="O508" s="99"/>
      <c r="P508" s="116">
        <f t="shared" si="162"/>
        <v>0</v>
      </c>
      <c r="Q508" s="116" t="e">
        <f t="shared" si="163"/>
        <v>#DIV/0!</v>
      </c>
      <c r="R508" s="116"/>
      <c r="S508" s="116">
        <f t="shared" si="164"/>
        <v>0</v>
      </c>
      <c r="T508" s="116">
        <f t="shared" si="165"/>
        <v>0</v>
      </c>
      <c r="U508" s="116">
        <f t="shared" si="166"/>
        <v>0</v>
      </c>
      <c r="V508" s="116">
        <f t="shared" si="167"/>
        <v>0</v>
      </c>
      <c r="W508" s="116">
        <f t="shared" si="168"/>
        <v>0</v>
      </c>
      <c r="X508" s="116">
        <f t="shared" si="169"/>
        <v>0</v>
      </c>
      <c r="Y508" s="116">
        <f t="shared" si="170"/>
        <v>0</v>
      </c>
      <c r="Z508" s="116">
        <f t="shared" si="171"/>
        <v>0</v>
      </c>
      <c r="AA508" s="116">
        <f t="shared" si="172"/>
        <v>0</v>
      </c>
      <c r="AB508" s="116">
        <f t="shared" si="173"/>
        <v>0</v>
      </c>
      <c r="AC508" s="116">
        <f t="shared" si="174"/>
        <v>0</v>
      </c>
      <c r="AD508" s="116">
        <f t="shared" si="175"/>
        <v>0</v>
      </c>
      <c r="AE508" s="116">
        <f t="shared" si="176"/>
        <v>0</v>
      </c>
      <c r="AF508" s="116"/>
      <c r="AG508" s="116"/>
      <c r="AH508" s="116">
        <f t="shared" si="177"/>
        <v>0</v>
      </c>
      <c r="AI508" s="116">
        <f t="shared" si="178"/>
        <v>0</v>
      </c>
      <c r="AJ508" s="116" t="str">
        <f t="shared" si="179"/>
        <v>Correct</v>
      </c>
      <c r="AK508" s="99"/>
      <c r="AL508" s="115" t="str">
        <f>IFERROR(VLOOKUP(Table1[[#This Row],[RespondentID]],'All Data'!$A:$CO,87,FALSE),"unknown")</f>
        <v>unknown</v>
      </c>
      <c r="AM508" s="99"/>
      <c r="AN508" s="96" t="str">
        <f>IFERROR(VLOOKUP(Table1[[#This Row],[RespondentID]],'All Data'!$A:$CO,89,FALSE),"unknown")</f>
        <v>unknown</v>
      </c>
      <c r="AO508" s="96" t="str">
        <f>IFERROR(VLOOKUP(Table1[[#This Row],[RespondentID]],'All Data'!$A:$CO,90,FALSE),"unknown")</f>
        <v>unknown</v>
      </c>
      <c r="AP508" s="96" t="str">
        <f>IFERROR(VLOOKUP(Table1[[#This Row],[RespondentID]],'All Data'!$A:$CO,91,FALSE),"unknown")</f>
        <v>unknown</v>
      </c>
      <c r="AQ508" s="96" t="str">
        <f>IFERROR(VLOOKUP(Table1[[#This Row],[RespondentID]],'All Data'!$A:$CO,92,FALSE),"unknown")</f>
        <v>unknown</v>
      </c>
      <c r="AR508" s="96" t="str">
        <f>IFERROR(VLOOKUP(Table1[[#This Row],[RespondentID]],'All Data'!$A:$CO,93,FALSE),"unknown")</f>
        <v>unknown</v>
      </c>
      <c r="AS508" s="96" t="str">
        <f>IFERROR(VLOOKUP(Table1[[#This Row],[RespondentID]],'All Data'!$A:$CW,94,FALSE),"unknown")</f>
        <v>unknown</v>
      </c>
      <c r="AT508" s="96" t="str">
        <f>IFERROR(VLOOKUP(Table1[[#This Row],[RespondentID]],'All Data'!$A:$CW,95,FALSE),"unknown")</f>
        <v>unknown</v>
      </c>
      <c r="AU508" s="96" t="str">
        <f>IFERROR(VLOOKUP(Table1[[#This Row],[RespondentID]],'All Data'!$A:$CW,96,FALSE),"unknown")</f>
        <v>unknown</v>
      </c>
      <c r="AV508" s="96" t="str">
        <f>IFERROR(VLOOKUP(Table1[[#This Row],[RespondentID]],'All Data'!$A:$CW,97,FALSE),"unknown")</f>
        <v>unknown</v>
      </c>
      <c r="AW508" s="96" t="str">
        <f>IFERROR(VLOOKUP(Table1[[#This Row],[RespondentID]],'All Data'!$A:$CW,98,FALSE),"unknown")</f>
        <v>unknown</v>
      </c>
      <c r="AX508" s="96" t="str">
        <f>IFERROR(VLOOKUP(Table1[[#This Row],[RespondentID]],'All Data'!$A:$CW,99,FALSE),"unknown")</f>
        <v>unknown</v>
      </c>
    </row>
    <row r="509" spans="1:50">
      <c r="A509" s="114"/>
      <c r="B509" s="115"/>
      <c r="C509" s="99"/>
      <c r="D509" s="99"/>
      <c r="E509" s="99"/>
      <c r="F509" s="99"/>
      <c r="G509" s="99"/>
      <c r="H509" s="99"/>
      <c r="I509" s="99"/>
      <c r="J509" s="99"/>
      <c r="K509" s="99"/>
      <c r="L509" s="99"/>
      <c r="M509" s="99"/>
      <c r="N509" s="99"/>
      <c r="O509" s="99"/>
      <c r="P509" s="116">
        <f t="shared" si="162"/>
        <v>0</v>
      </c>
      <c r="Q509" s="116" t="e">
        <f t="shared" si="163"/>
        <v>#DIV/0!</v>
      </c>
      <c r="R509" s="116"/>
      <c r="S509" s="116">
        <f t="shared" si="164"/>
        <v>0</v>
      </c>
      <c r="T509" s="116">
        <f t="shared" si="165"/>
        <v>0</v>
      </c>
      <c r="U509" s="116">
        <f t="shared" si="166"/>
        <v>0</v>
      </c>
      <c r="V509" s="116">
        <f t="shared" si="167"/>
        <v>0</v>
      </c>
      <c r="W509" s="116">
        <f t="shared" si="168"/>
        <v>0</v>
      </c>
      <c r="X509" s="116">
        <f t="shared" si="169"/>
        <v>0</v>
      </c>
      <c r="Y509" s="116">
        <f t="shared" si="170"/>
        <v>0</v>
      </c>
      <c r="Z509" s="116">
        <f t="shared" si="171"/>
        <v>0</v>
      </c>
      <c r="AA509" s="116">
        <f t="shared" si="172"/>
        <v>0</v>
      </c>
      <c r="AB509" s="116">
        <f t="shared" si="173"/>
        <v>0</v>
      </c>
      <c r="AC509" s="116">
        <f t="shared" si="174"/>
        <v>0</v>
      </c>
      <c r="AD509" s="116">
        <f t="shared" si="175"/>
        <v>0</v>
      </c>
      <c r="AE509" s="116">
        <f t="shared" si="176"/>
        <v>0</v>
      </c>
      <c r="AF509" s="116"/>
      <c r="AG509" s="116"/>
      <c r="AH509" s="116">
        <f t="shared" si="177"/>
        <v>0</v>
      </c>
      <c r="AI509" s="116">
        <f t="shared" si="178"/>
        <v>0</v>
      </c>
      <c r="AJ509" s="116" t="str">
        <f t="shared" si="179"/>
        <v>Correct</v>
      </c>
      <c r="AK509" s="99"/>
      <c r="AL509" s="115" t="str">
        <f>IFERROR(VLOOKUP(Table1[[#This Row],[RespondentID]],'All Data'!$A:$CO,87,FALSE),"unknown")</f>
        <v>unknown</v>
      </c>
      <c r="AM509" s="99"/>
      <c r="AN509" s="96" t="str">
        <f>IFERROR(VLOOKUP(Table1[[#This Row],[RespondentID]],'All Data'!$A:$CO,89,FALSE),"unknown")</f>
        <v>unknown</v>
      </c>
      <c r="AO509" s="96" t="str">
        <f>IFERROR(VLOOKUP(Table1[[#This Row],[RespondentID]],'All Data'!$A:$CO,90,FALSE),"unknown")</f>
        <v>unknown</v>
      </c>
      <c r="AP509" s="96" t="str">
        <f>IFERROR(VLOOKUP(Table1[[#This Row],[RespondentID]],'All Data'!$A:$CO,91,FALSE),"unknown")</f>
        <v>unknown</v>
      </c>
      <c r="AQ509" s="96" t="str">
        <f>IFERROR(VLOOKUP(Table1[[#This Row],[RespondentID]],'All Data'!$A:$CO,92,FALSE),"unknown")</f>
        <v>unknown</v>
      </c>
      <c r="AR509" s="96" t="str">
        <f>IFERROR(VLOOKUP(Table1[[#This Row],[RespondentID]],'All Data'!$A:$CO,93,FALSE),"unknown")</f>
        <v>unknown</v>
      </c>
      <c r="AS509" s="96" t="str">
        <f>IFERROR(VLOOKUP(Table1[[#This Row],[RespondentID]],'All Data'!$A:$CW,94,FALSE),"unknown")</f>
        <v>unknown</v>
      </c>
      <c r="AT509" s="96" t="str">
        <f>IFERROR(VLOOKUP(Table1[[#This Row],[RespondentID]],'All Data'!$A:$CW,95,FALSE),"unknown")</f>
        <v>unknown</v>
      </c>
      <c r="AU509" s="96" t="str">
        <f>IFERROR(VLOOKUP(Table1[[#This Row],[RespondentID]],'All Data'!$A:$CW,96,FALSE),"unknown")</f>
        <v>unknown</v>
      </c>
      <c r="AV509" s="96" t="str">
        <f>IFERROR(VLOOKUP(Table1[[#This Row],[RespondentID]],'All Data'!$A:$CW,97,FALSE),"unknown")</f>
        <v>unknown</v>
      </c>
      <c r="AW509" s="96" t="str">
        <f>IFERROR(VLOOKUP(Table1[[#This Row],[RespondentID]],'All Data'!$A:$CW,98,FALSE),"unknown")</f>
        <v>unknown</v>
      </c>
      <c r="AX509" s="96" t="str">
        <f>IFERROR(VLOOKUP(Table1[[#This Row],[RespondentID]],'All Data'!$A:$CW,99,FALSE),"unknown")</f>
        <v>unknown</v>
      </c>
    </row>
    <row r="510" spans="1:50">
      <c r="A510" s="114"/>
      <c r="B510" s="115"/>
      <c r="C510" s="99"/>
      <c r="D510" s="99"/>
      <c r="E510" s="99"/>
      <c r="F510" s="99"/>
      <c r="G510" s="99"/>
      <c r="H510" s="99"/>
      <c r="I510" s="99"/>
      <c r="J510" s="99"/>
      <c r="K510" s="99"/>
      <c r="L510" s="99"/>
      <c r="M510" s="99"/>
      <c r="N510" s="99"/>
      <c r="O510" s="99"/>
      <c r="P510" s="116">
        <f t="shared" si="162"/>
        <v>0</v>
      </c>
      <c r="Q510" s="116" t="e">
        <f t="shared" si="163"/>
        <v>#DIV/0!</v>
      </c>
      <c r="R510" s="116"/>
      <c r="S510" s="116">
        <f t="shared" si="164"/>
        <v>0</v>
      </c>
      <c r="T510" s="116">
        <f t="shared" si="165"/>
        <v>0</v>
      </c>
      <c r="U510" s="116">
        <f t="shared" si="166"/>
        <v>0</v>
      </c>
      <c r="V510" s="116">
        <f t="shared" si="167"/>
        <v>0</v>
      </c>
      <c r="W510" s="116">
        <f t="shared" si="168"/>
        <v>0</v>
      </c>
      <c r="X510" s="116">
        <f t="shared" si="169"/>
        <v>0</v>
      </c>
      <c r="Y510" s="116">
        <f t="shared" si="170"/>
        <v>0</v>
      </c>
      <c r="Z510" s="116">
        <f t="shared" si="171"/>
        <v>0</v>
      </c>
      <c r="AA510" s="116">
        <f t="shared" si="172"/>
        <v>0</v>
      </c>
      <c r="AB510" s="116">
        <f t="shared" si="173"/>
        <v>0</v>
      </c>
      <c r="AC510" s="116">
        <f t="shared" si="174"/>
        <v>0</v>
      </c>
      <c r="AD510" s="116">
        <f t="shared" si="175"/>
        <v>0</v>
      </c>
      <c r="AE510" s="116">
        <f t="shared" si="176"/>
        <v>0</v>
      </c>
      <c r="AF510" s="116"/>
      <c r="AG510" s="116"/>
      <c r="AH510" s="116">
        <f t="shared" si="177"/>
        <v>0</v>
      </c>
      <c r="AI510" s="116">
        <f t="shared" si="178"/>
        <v>0</v>
      </c>
      <c r="AJ510" s="116" t="str">
        <f t="shared" si="179"/>
        <v>Correct</v>
      </c>
      <c r="AK510" s="99"/>
      <c r="AL510" s="115" t="str">
        <f>IFERROR(VLOOKUP(Table1[[#This Row],[RespondentID]],'All Data'!$A:$CO,87,FALSE),"unknown")</f>
        <v>unknown</v>
      </c>
      <c r="AM510" s="99"/>
      <c r="AN510" s="96" t="str">
        <f>IFERROR(VLOOKUP(Table1[[#This Row],[RespondentID]],'All Data'!$A:$CO,89,FALSE),"unknown")</f>
        <v>unknown</v>
      </c>
      <c r="AO510" s="96" t="str">
        <f>IFERROR(VLOOKUP(Table1[[#This Row],[RespondentID]],'All Data'!$A:$CO,90,FALSE),"unknown")</f>
        <v>unknown</v>
      </c>
      <c r="AP510" s="96" t="str">
        <f>IFERROR(VLOOKUP(Table1[[#This Row],[RespondentID]],'All Data'!$A:$CO,91,FALSE),"unknown")</f>
        <v>unknown</v>
      </c>
      <c r="AQ510" s="96" t="str">
        <f>IFERROR(VLOOKUP(Table1[[#This Row],[RespondentID]],'All Data'!$A:$CO,92,FALSE),"unknown")</f>
        <v>unknown</v>
      </c>
      <c r="AR510" s="96" t="str">
        <f>IFERROR(VLOOKUP(Table1[[#This Row],[RespondentID]],'All Data'!$A:$CO,93,FALSE),"unknown")</f>
        <v>unknown</v>
      </c>
      <c r="AS510" s="96" t="str">
        <f>IFERROR(VLOOKUP(Table1[[#This Row],[RespondentID]],'All Data'!$A:$CW,94,FALSE),"unknown")</f>
        <v>unknown</v>
      </c>
      <c r="AT510" s="96" t="str">
        <f>IFERROR(VLOOKUP(Table1[[#This Row],[RespondentID]],'All Data'!$A:$CW,95,FALSE),"unknown")</f>
        <v>unknown</v>
      </c>
      <c r="AU510" s="96" t="str">
        <f>IFERROR(VLOOKUP(Table1[[#This Row],[RespondentID]],'All Data'!$A:$CW,96,FALSE),"unknown")</f>
        <v>unknown</v>
      </c>
      <c r="AV510" s="96" t="str">
        <f>IFERROR(VLOOKUP(Table1[[#This Row],[RespondentID]],'All Data'!$A:$CW,97,FALSE),"unknown")</f>
        <v>unknown</v>
      </c>
      <c r="AW510" s="96" t="str">
        <f>IFERROR(VLOOKUP(Table1[[#This Row],[RespondentID]],'All Data'!$A:$CW,98,FALSE),"unknown")</f>
        <v>unknown</v>
      </c>
      <c r="AX510" s="96" t="str">
        <f>IFERROR(VLOOKUP(Table1[[#This Row],[RespondentID]],'All Data'!$A:$CW,99,FALSE),"unknown")</f>
        <v>unknown</v>
      </c>
    </row>
    <row r="511" spans="1:50">
      <c r="A511" s="114"/>
      <c r="B511" s="115"/>
      <c r="C511" s="99"/>
      <c r="D511" s="99"/>
      <c r="E511" s="99"/>
      <c r="F511" s="99"/>
      <c r="G511" s="99"/>
      <c r="H511" s="99"/>
      <c r="I511" s="99"/>
      <c r="J511" s="99"/>
      <c r="K511" s="99"/>
      <c r="L511" s="99"/>
      <c r="M511" s="99"/>
      <c r="N511" s="99"/>
      <c r="O511" s="99"/>
      <c r="P511" s="116">
        <f t="shared" si="162"/>
        <v>0</v>
      </c>
      <c r="Q511" s="116" t="e">
        <f t="shared" si="163"/>
        <v>#DIV/0!</v>
      </c>
      <c r="R511" s="116"/>
      <c r="S511" s="116">
        <f t="shared" si="164"/>
        <v>0</v>
      </c>
      <c r="T511" s="116">
        <f t="shared" si="165"/>
        <v>0</v>
      </c>
      <c r="U511" s="116">
        <f t="shared" si="166"/>
        <v>0</v>
      </c>
      <c r="V511" s="116">
        <f t="shared" si="167"/>
        <v>0</v>
      </c>
      <c r="W511" s="116">
        <f t="shared" si="168"/>
        <v>0</v>
      </c>
      <c r="X511" s="116">
        <f t="shared" si="169"/>
        <v>0</v>
      </c>
      <c r="Y511" s="116">
        <f t="shared" si="170"/>
        <v>0</v>
      </c>
      <c r="Z511" s="116">
        <f t="shared" si="171"/>
        <v>0</v>
      </c>
      <c r="AA511" s="116">
        <f t="shared" si="172"/>
        <v>0</v>
      </c>
      <c r="AB511" s="116">
        <f t="shared" si="173"/>
        <v>0</v>
      </c>
      <c r="AC511" s="116">
        <f t="shared" si="174"/>
        <v>0</v>
      </c>
      <c r="AD511" s="116">
        <f t="shared" si="175"/>
        <v>0</v>
      </c>
      <c r="AE511" s="116">
        <f t="shared" si="176"/>
        <v>0</v>
      </c>
      <c r="AF511" s="116"/>
      <c r="AG511" s="116"/>
      <c r="AH511" s="116">
        <f t="shared" si="177"/>
        <v>0</v>
      </c>
      <c r="AI511" s="116">
        <f t="shared" si="178"/>
        <v>0</v>
      </c>
      <c r="AJ511" s="116" t="str">
        <f t="shared" si="179"/>
        <v>Correct</v>
      </c>
      <c r="AK511" s="99"/>
      <c r="AL511" s="115" t="str">
        <f>IFERROR(VLOOKUP(Table1[[#This Row],[RespondentID]],'All Data'!$A:$CO,87,FALSE),"unknown")</f>
        <v>unknown</v>
      </c>
      <c r="AM511" s="99"/>
      <c r="AN511" s="96" t="str">
        <f>IFERROR(VLOOKUP(Table1[[#This Row],[RespondentID]],'All Data'!$A:$CO,89,FALSE),"unknown")</f>
        <v>unknown</v>
      </c>
      <c r="AO511" s="96" t="str">
        <f>IFERROR(VLOOKUP(Table1[[#This Row],[RespondentID]],'All Data'!$A:$CO,90,FALSE),"unknown")</f>
        <v>unknown</v>
      </c>
      <c r="AP511" s="96" t="str">
        <f>IFERROR(VLOOKUP(Table1[[#This Row],[RespondentID]],'All Data'!$A:$CO,91,FALSE),"unknown")</f>
        <v>unknown</v>
      </c>
      <c r="AQ511" s="96" t="str">
        <f>IFERROR(VLOOKUP(Table1[[#This Row],[RespondentID]],'All Data'!$A:$CO,92,FALSE),"unknown")</f>
        <v>unknown</v>
      </c>
      <c r="AR511" s="96" t="str">
        <f>IFERROR(VLOOKUP(Table1[[#This Row],[RespondentID]],'All Data'!$A:$CO,93,FALSE),"unknown")</f>
        <v>unknown</v>
      </c>
      <c r="AS511" s="96" t="str">
        <f>IFERROR(VLOOKUP(Table1[[#This Row],[RespondentID]],'All Data'!$A:$CW,94,FALSE),"unknown")</f>
        <v>unknown</v>
      </c>
      <c r="AT511" s="96" t="str">
        <f>IFERROR(VLOOKUP(Table1[[#This Row],[RespondentID]],'All Data'!$A:$CW,95,FALSE),"unknown")</f>
        <v>unknown</v>
      </c>
      <c r="AU511" s="96" t="str">
        <f>IFERROR(VLOOKUP(Table1[[#This Row],[RespondentID]],'All Data'!$A:$CW,96,FALSE),"unknown")</f>
        <v>unknown</v>
      </c>
      <c r="AV511" s="96" t="str">
        <f>IFERROR(VLOOKUP(Table1[[#This Row],[RespondentID]],'All Data'!$A:$CW,97,FALSE),"unknown")</f>
        <v>unknown</v>
      </c>
      <c r="AW511" s="96" t="str">
        <f>IFERROR(VLOOKUP(Table1[[#This Row],[RespondentID]],'All Data'!$A:$CW,98,FALSE),"unknown")</f>
        <v>unknown</v>
      </c>
      <c r="AX511" s="96" t="str">
        <f>IFERROR(VLOOKUP(Table1[[#This Row],[RespondentID]],'All Data'!$A:$CW,99,FALSE),"unknown")</f>
        <v>unknown</v>
      </c>
    </row>
    <row r="512" spans="1:50">
      <c r="A512" s="114"/>
      <c r="B512" s="115"/>
      <c r="C512" s="99"/>
      <c r="D512" s="99"/>
      <c r="E512" s="99"/>
      <c r="F512" s="99"/>
      <c r="G512" s="99"/>
      <c r="H512" s="99"/>
      <c r="I512" s="99"/>
      <c r="J512" s="99"/>
      <c r="K512" s="99"/>
      <c r="L512" s="99"/>
      <c r="M512" s="99"/>
      <c r="N512" s="99"/>
      <c r="O512" s="99"/>
      <c r="P512" s="116">
        <f t="shared" si="162"/>
        <v>0</v>
      </c>
      <c r="Q512" s="116" t="e">
        <f t="shared" si="163"/>
        <v>#DIV/0!</v>
      </c>
      <c r="R512" s="116"/>
      <c r="S512" s="116">
        <f t="shared" si="164"/>
        <v>0</v>
      </c>
      <c r="T512" s="116">
        <f t="shared" si="165"/>
        <v>0</v>
      </c>
      <c r="U512" s="116">
        <f t="shared" si="166"/>
        <v>0</v>
      </c>
      <c r="V512" s="116">
        <f t="shared" si="167"/>
        <v>0</v>
      </c>
      <c r="W512" s="116">
        <f t="shared" si="168"/>
        <v>0</v>
      </c>
      <c r="X512" s="116">
        <f t="shared" si="169"/>
        <v>0</v>
      </c>
      <c r="Y512" s="116">
        <f t="shared" si="170"/>
        <v>0</v>
      </c>
      <c r="Z512" s="116">
        <f t="shared" si="171"/>
        <v>0</v>
      </c>
      <c r="AA512" s="116">
        <f t="shared" si="172"/>
        <v>0</v>
      </c>
      <c r="AB512" s="116">
        <f t="shared" si="173"/>
        <v>0</v>
      </c>
      <c r="AC512" s="116">
        <f t="shared" si="174"/>
        <v>0</v>
      </c>
      <c r="AD512" s="116">
        <f t="shared" si="175"/>
        <v>0</v>
      </c>
      <c r="AE512" s="116">
        <f t="shared" si="176"/>
        <v>0</v>
      </c>
      <c r="AF512" s="116"/>
      <c r="AG512" s="116"/>
      <c r="AH512" s="116">
        <f t="shared" si="177"/>
        <v>0</v>
      </c>
      <c r="AI512" s="116">
        <f t="shared" si="178"/>
        <v>0</v>
      </c>
      <c r="AJ512" s="116" t="str">
        <f t="shared" si="179"/>
        <v>Correct</v>
      </c>
      <c r="AK512" s="99"/>
      <c r="AL512" s="115" t="str">
        <f>IFERROR(VLOOKUP(Table1[[#This Row],[RespondentID]],'All Data'!$A:$CO,87,FALSE),"unknown")</f>
        <v>unknown</v>
      </c>
      <c r="AM512" s="99"/>
      <c r="AN512" s="96" t="str">
        <f>IFERROR(VLOOKUP(Table1[[#This Row],[RespondentID]],'All Data'!$A:$CO,89,FALSE),"unknown")</f>
        <v>unknown</v>
      </c>
      <c r="AO512" s="96" t="str">
        <f>IFERROR(VLOOKUP(Table1[[#This Row],[RespondentID]],'All Data'!$A:$CO,90,FALSE),"unknown")</f>
        <v>unknown</v>
      </c>
      <c r="AP512" s="96" t="str">
        <f>IFERROR(VLOOKUP(Table1[[#This Row],[RespondentID]],'All Data'!$A:$CO,91,FALSE),"unknown")</f>
        <v>unknown</v>
      </c>
      <c r="AQ512" s="96" t="str">
        <f>IFERROR(VLOOKUP(Table1[[#This Row],[RespondentID]],'All Data'!$A:$CO,92,FALSE),"unknown")</f>
        <v>unknown</v>
      </c>
      <c r="AR512" s="96" t="str">
        <f>IFERROR(VLOOKUP(Table1[[#This Row],[RespondentID]],'All Data'!$A:$CO,93,FALSE),"unknown")</f>
        <v>unknown</v>
      </c>
      <c r="AS512" s="96" t="str">
        <f>IFERROR(VLOOKUP(Table1[[#This Row],[RespondentID]],'All Data'!$A:$CW,94,FALSE),"unknown")</f>
        <v>unknown</v>
      </c>
      <c r="AT512" s="96" t="str">
        <f>IFERROR(VLOOKUP(Table1[[#This Row],[RespondentID]],'All Data'!$A:$CW,95,FALSE),"unknown")</f>
        <v>unknown</v>
      </c>
      <c r="AU512" s="96" t="str">
        <f>IFERROR(VLOOKUP(Table1[[#This Row],[RespondentID]],'All Data'!$A:$CW,96,FALSE),"unknown")</f>
        <v>unknown</v>
      </c>
      <c r="AV512" s="96" t="str">
        <f>IFERROR(VLOOKUP(Table1[[#This Row],[RespondentID]],'All Data'!$A:$CW,97,FALSE),"unknown")</f>
        <v>unknown</v>
      </c>
      <c r="AW512" s="96" t="str">
        <f>IFERROR(VLOOKUP(Table1[[#This Row],[RespondentID]],'All Data'!$A:$CW,98,FALSE),"unknown")</f>
        <v>unknown</v>
      </c>
      <c r="AX512" s="96" t="str">
        <f>IFERROR(VLOOKUP(Table1[[#This Row],[RespondentID]],'All Data'!$A:$CW,99,FALSE),"unknown")</f>
        <v>unknown</v>
      </c>
    </row>
    <row r="513" spans="1:50">
      <c r="A513" s="114"/>
      <c r="B513" s="115"/>
      <c r="C513" s="99"/>
      <c r="D513" s="99"/>
      <c r="E513" s="99"/>
      <c r="F513" s="99"/>
      <c r="G513" s="99"/>
      <c r="H513" s="99"/>
      <c r="I513" s="99"/>
      <c r="J513" s="99"/>
      <c r="K513" s="99"/>
      <c r="L513" s="99"/>
      <c r="M513" s="99"/>
      <c r="N513" s="99"/>
      <c r="O513" s="99"/>
      <c r="P513" s="116">
        <f t="shared" si="162"/>
        <v>0</v>
      </c>
      <c r="Q513" s="116" t="e">
        <f t="shared" si="163"/>
        <v>#DIV/0!</v>
      </c>
      <c r="R513" s="116"/>
      <c r="S513" s="116">
        <f t="shared" si="164"/>
        <v>0</v>
      </c>
      <c r="T513" s="116">
        <f t="shared" si="165"/>
        <v>0</v>
      </c>
      <c r="U513" s="116">
        <f t="shared" si="166"/>
        <v>0</v>
      </c>
      <c r="V513" s="116">
        <f t="shared" si="167"/>
        <v>0</v>
      </c>
      <c r="W513" s="116">
        <f t="shared" si="168"/>
        <v>0</v>
      </c>
      <c r="X513" s="116">
        <f t="shared" si="169"/>
        <v>0</v>
      </c>
      <c r="Y513" s="116">
        <f t="shared" si="170"/>
        <v>0</v>
      </c>
      <c r="Z513" s="116">
        <f t="shared" si="171"/>
        <v>0</v>
      </c>
      <c r="AA513" s="116">
        <f t="shared" si="172"/>
        <v>0</v>
      </c>
      <c r="AB513" s="116">
        <f t="shared" si="173"/>
        <v>0</v>
      </c>
      <c r="AC513" s="116">
        <f t="shared" si="174"/>
        <v>0</v>
      </c>
      <c r="AD513" s="116">
        <f t="shared" si="175"/>
        <v>0</v>
      </c>
      <c r="AE513" s="116">
        <f t="shared" si="176"/>
        <v>0</v>
      </c>
      <c r="AF513" s="116"/>
      <c r="AG513" s="116"/>
      <c r="AH513" s="116">
        <f t="shared" si="177"/>
        <v>0</v>
      </c>
      <c r="AI513" s="116">
        <f t="shared" si="178"/>
        <v>0</v>
      </c>
      <c r="AJ513" s="116" t="str">
        <f t="shared" si="179"/>
        <v>Correct</v>
      </c>
      <c r="AK513" s="99"/>
      <c r="AL513" s="115" t="str">
        <f>IFERROR(VLOOKUP(Table1[[#This Row],[RespondentID]],'All Data'!$A:$CO,87,FALSE),"unknown")</f>
        <v>unknown</v>
      </c>
      <c r="AM513" s="99"/>
      <c r="AN513" s="96" t="str">
        <f>IFERROR(VLOOKUP(Table1[[#This Row],[RespondentID]],'All Data'!$A:$CO,89,FALSE),"unknown")</f>
        <v>unknown</v>
      </c>
      <c r="AO513" s="96" t="str">
        <f>IFERROR(VLOOKUP(Table1[[#This Row],[RespondentID]],'All Data'!$A:$CO,90,FALSE),"unknown")</f>
        <v>unknown</v>
      </c>
      <c r="AP513" s="96" t="str">
        <f>IFERROR(VLOOKUP(Table1[[#This Row],[RespondentID]],'All Data'!$A:$CO,91,FALSE),"unknown")</f>
        <v>unknown</v>
      </c>
      <c r="AQ513" s="96" t="str">
        <f>IFERROR(VLOOKUP(Table1[[#This Row],[RespondentID]],'All Data'!$A:$CO,92,FALSE),"unknown")</f>
        <v>unknown</v>
      </c>
      <c r="AR513" s="96" t="str">
        <f>IFERROR(VLOOKUP(Table1[[#This Row],[RespondentID]],'All Data'!$A:$CO,93,FALSE),"unknown")</f>
        <v>unknown</v>
      </c>
      <c r="AS513" s="96" t="str">
        <f>IFERROR(VLOOKUP(Table1[[#This Row],[RespondentID]],'All Data'!$A:$CW,94,FALSE),"unknown")</f>
        <v>unknown</v>
      </c>
      <c r="AT513" s="96" t="str">
        <f>IFERROR(VLOOKUP(Table1[[#This Row],[RespondentID]],'All Data'!$A:$CW,95,FALSE),"unknown")</f>
        <v>unknown</v>
      </c>
      <c r="AU513" s="96" t="str">
        <f>IFERROR(VLOOKUP(Table1[[#This Row],[RespondentID]],'All Data'!$A:$CW,96,FALSE),"unknown")</f>
        <v>unknown</v>
      </c>
      <c r="AV513" s="96" t="str">
        <f>IFERROR(VLOOKUP(Table1[[#This Row],[RespondentID]],'All Data'!$A:$CW,97,FALSE),"unknown")</f>
        <v>unknown</v>
      </c>
      <c r="AW513" s="96" t="str">
        <f>IFERROR(VLOOKUP(Table1[[#This Row],[RespondentID]],'All Data'!$A:$CW,98,FALSE),"unknown")</f>
        <v>unknown</v>
      </c>
      <c r="AX513" s="96" t="str">
        <f>IFERROR(VLOOKUP(Table1[[#This Row],[RespondentID]],'All Data'!$A:$CW,99,FALSE),"unknown")</f>
        <v>unknown</v>
      </c>
    </row>
    <row r="514" spans="1:50">
      <c r="A514" s="114"/>
      <c r="B514" s="115"/>
      <c r="C514" s="99"/>
      <c r="D514" s="99"/>
      <c r="E514" s="99"/>
      <c r="F514" s="99"/>
      <c r="G514" s="99"/>
      <c r="H514" s="99"/>
      <c r="I514" s="99"/>
      <c r="J514" s="99"/>
      <c r="K514" s="99"/>
      <c r="L514" s="99"/>
      <c r="M514" s="99"/>
      <c r="N514" s="99"/>
      <c r="O514" s="99"/>
      <c r="P514" s="116">
        <f t="shared" si="162"/>
        <v>0</v>
      </c>
      <c r="Q514" s="116" t="e">
        <f t="shared" si="163"/>
        <v>#DIV/0!</v>
      </c>
      <c r="R514" s="116"/>
      <c r="S514" s="116">
        <f t="shared" si="164"/>
        <v>0</v>
      </c>
      <c r="T514" s="116">
        <f t="shared" si="165"/>
        <v>0</v>
      </c>
      <c r="U514" s="116">
        <f t="shared" si="166"/>
        <v>0</v>
      </c>
      <c r="V514" s="116">
        <f t="shared" si="167"/>
        <v>0</v>
      </c>
      <c r="W514" s="116">
        <f t="shared" si="168"/>
        <v>0</v>
      </c>
      <c r="X514" s="116">
        <f t="shared" si="169"/>
        <v>0</v>
      </c>
      <c r="Y514" s="116">
        <f t="shared" si="170"/>
        <v>0</v>
      </c>
      <c r="Z514" s="116">
        <f t="shared" si="171"/>
        <v>0</v>
      </c>
      <c r="AA514" s="116">
        <f t="shared" si="172"/>
        <v>0</v>
      </c>
      <c r="AB514" s="116">
        <f t="shared" si="173"/>
        <v>0</v>
      </c>
      <c r="AC514" s="116">
        <f t="shared" si="174"/>
        <v>0</v>
      </c>
      <c r="AD514" s="116">
        <f t="shared" si="175"/>
        <v>0</v>
      </c>
      <c r="AE514" s="116">
        <f t="shared" si="176"/>
        <v>0</v>
      </c>
      <c r="AF514" s="116"/>
      <c r="AG514" s="116"/>
      <c r="AH514" s="116">
        <f t="shared" si="177"/>
        <v>0</v>
      </c>
      <c r="AI514" s="116">
        <f t="shared" si="178"/>
        <v>0</v>
      </c>
      <c r="AJ514" s="116" t="str">
        <f t="shared" si="179"/>
        <v>Correct</v>
      </c>
      <c r="AK514" s="99"/>
      <c r="AL514" s="115" t="str">
        <f>IFERROR(VLOOKUP(Table1[[#This Row],[RespondentID]],'All Data'!$A:$CO,87,FALSE),"unknown")</f>
        <v>unknown</v>
      </c>
      <c r="AM514" s="99"/>
      <c r="AN514" s="96" t="str">
        <f>IFERROR(VLOOKUP(Table1[[#This Row],[RespondentID]],'All Data'!$A:$CO,89,FALSE),"unknown")</f>
        <v>unknown</v>
      </c>
      <c r="AO514" s="96" t="str">
        <f>IFERROR(VLOOKUP(Table1[[#This Row],[RespondentID]],'All Data'!$A:$CO,90,FALSE),"unknown")</f>
        <v>unknown</v>
      </c>
      <c r="AP514" s="96" t="str">
        <f>IFERROR(VLOOKUP(Table1[[#This Row],[RespondentID]],'All Data'!$A:$CO,91,FALSE),"unknown")</f>
        <v>unknown</v>
      </c>
      <c r="AQ514" s="96" t="str">
        <f>IFERROR(VLOOKUP(Table1[[#This Row],[RespondentID]],'All Data'!$A:$CO,92,FALSE),"unknown")</f>
        <v>unknown</v>
      </c>
      <c r="AR514" s="96" t="str">
        <f>IFERROR(VLOOKUP(Table1[[#This Row],[RespondentID]],'All Data'!$A:$CO,93,FALSE),"unknown")</f>
        <v>unknown</v>
      </c>
      <c r="AS514" s="96" t="str">
        <f>IFERROR(VLOOKUP(Table1[[#This Row],[RespondentID]],'All Data'!$A:$CW,94,FALSE),"unknown")</f>
        <v>unknown</v>
      </c>
      <c r="AT514" s="96" t="str">
        <f>IFERROR(VLOOKUP(Table1[[#This Row],[RespondentID]],'All Data'!$A:$CW,95,FALSE),"unknown")</f>
        <v>unknown</v>
      </c>
      <c r="AU514" s="96" t="str">
        <f>IFERROR(VLOOKUP(Table1[[#This Row],[RespondentID]],'All Data'!$A:$CW,96,FALSE),"unknown")</f>
        <v>unknown</v>
      </c>
      <c r="AV514" s="96" t="str">
        <f>IFERROR(VLOOKUP(Table1[[#This Row],[RespondentID]],'All Data'!$A:$CW,97,FALSE),"unknown")</f>
        <v>unknown</v>
      </c>
      <c r="AW514" s="96" t="str">
        <f>IFERROR(VLOOKUP(Table1[[#This Row],[RespondentID]],'All Data'!$A:$CW,98,FALSE),"unknown")</f>
        <v>unknown</v>
      </c>
      <c r="AX514" s="96" t="str">
        <f>IFERROR(VLOOKUP(Table1[[#This Row],[RespondentID]],'All Data'!$A:$CW,99,FALSE),"unknown")</f>
        <v>unknown</v>
      </c>
    </row>
    <row r="515" spans="1:50">
      <c r="A515" s="114"/>
      <c r="B515" s="115"/>
      <c r="C515" s="99"/>
      <c r="D515" s="99"/>
      <c r="E515" s="99"/>
      <c r="F515" s="99"/>
      <c r="G515" s="99"/>
      <c r="H515" s="99"/>
      <c r="I515" s="99"/>
      <c r="J515" s="99"/>
      <c r="K515" s="99"/>
      <c r="L515" s="99"/>
      <c r="M515" s="99"/>
      <c r="N515" s="99"/>
      <c r="O515" s="99"/>
      <c r="P515" s="116">
        <f t="shared" si="162"/>
        <v>0</v>
      </c>
      <c r="Q515" s="116" t="e">
        <f t="shared" si="163"/>
        <v>#DIV/0!</v>
      </c>
      <c r="R515" s="116"/>
      <c r="S515" s="116">
        <f t="shared" si="164"/>
        <v>0</v>
      </c>
      <c r="T515" s="116">
        <f t="shared" si="165"/>
        <v>0</v>
      </c>
      <c r="U515" s="116">
        <f t="shared" si="166"/>
        <v>0</v>
      </c>
      <c r="V515" s="116">
        <f t="shared" si="167"/>
        <v>0</v>
      </c>
      <c r="W515" s="116">
        <f t="shared" si="168"/>
        <v>0</v>
      </c>
      <c r="X515" s="116">
        <f t="shared" si="169"/>
        <v>0</v>
      </c>
      <c r="Y515" s="116">
        <f t="shared" si="170"/>
        <v>0</v>
      </c>
      <c r="Z515" s="116">
        <f t="shared" si="171"/>
        <v>0</v>
      </c>
      <c r="AA515" s="116">
        <f t="shared" si="172"/>
        <v>0</v>
      </c>
      <c r="AB515" s="116">
        <f t="shared" si="173"/>
        <v>0</v>
      </c>
      <c r="AC515" s="116">
        <f t="shared" si="174"/>
        <v>0</v>
      </c>
      <c r="AD515" s="116">
        <f t="shared" si="175"/>
        <v>0</v>
      </c>
      <c r="AE515" s="116">
        <f t="shared" si="176"/>
        <v>0</v>
      </c>
      <c r="AF515" s="116"/>
      <c r="AG515" s="116"/>
      <c r="AH515" s="116">
        <f t="shared" si="177"/>
        <v>0</v>
      </c>
      <c r="AI515" s="116">
        <f t="shared" si="178"/>
        <v>0</v>
      </c>
      <c r="AJ515" s="116" t="str">
        <f t="shared" si="179"/>
        <v>Correct</v>
      </c>
      <c r="AK515" s="99"/>
      <c r="AL515" s="115" t="str">
        <f>IFERROR(VLOOKUP(Table1[[#This Row],[RespondentID]],'All Data'!$A:$CO,87,FALSE),"unknown")</f>
        <v>unknown</v>
      </c>
      <c r="AM515" s="99"/>
      <c r="AN515" s="96" t="str">
        <f>IFERROR(VLOOKUP(Table1[[#This Row],[RespondentID]],'All Data'!$A:$CO,89,FALSE),"unknown")</f>
        <v>unknown</v>
      </c>
      <c r="AO515" s="96" t="str">
        <f>IFERROR(VLOOKUP(Table1[[#This Row],[RespondentID]],'All Data'!$A:$CO,90,FALSE),"unknown")</f>
        <v>unknown</v>
      </c>
      <c r="AP515" s="96" t="str">
        <f>IFERROR(VLOOKUP(Table1[[#This Row],[RespondentID]],'All Data'!$A:$CO,91,FALSE),"unknown")</f>
        <v>unknown</v>
      </c>
      <c r="AQ515" s="96" t="str">
        <f>IFERROR(VLOOKUP(Table1[[#This Row],[RespondentID]],'All Data'!$A:$CO,92,FALSE),"unknown")</f>
        <v>unknown</v>
      </c>
      <c r="AR515" s="96" t="str">
        <f>IFERROR(VLOOKUP(Table1[[#This Row],[RespondentID]],'All Data'!$A:$CO,93,FALSE),"unknown")</f>
        <v>unknown</v>
      </c>
      <c r="AS515" s="96" t="str">
        <f>IFERROR(VLOOKUP(Table1[[#This Row],[RespondentID]],'All Data'!$A:$CW,94,FALSE),"unknown")</f>
        <v>unknown</v>
      </c>
      <c r="AT515" s="96" t="str">
        <f>IFERROR(VLOOKUP(Table1[[#This Row],[RespondentID]],'All Data'!$A:$CW,95,FALSE),"unknown")</f>
        <v>unknown</v>
      </c>
      <c r="AU515" s="96" t="str">
        <f>IFERROR(VLOOKUP(Table1[[#This Row],[RespondentID]],'All Data'!$A:$CW,96,FALSE),"unknown")</f>
        <v>unknown</v>
      </c>
      <c r="AV515" s="96" t="str">
        <f>IFERROR(VLOOKUP(Table1[[#This Row],[RespondentID]],'All Data'!$A:$CW,97,FALSE),"unknown")</f>
        <v>unknown</v>
      </c>
      <c r="AW515" s="96" t="str">
        <f>IFERROR(VLOOKUP(Table1[[#This Row],[RespondentID]],'All Data'!$A:$CW,98,FALSE),"unknown")</f>
        <v>unknown</v>
      </c>
      <c r="AX515" s="96" t="str">
        <f>IFERROR(VLOOKUP(Table1[[#This Row],[RespondentID]],'All Data'!$A:$CW,99,FALSE),"unknown")</f>
        <v>unknown</v>
      </c>
    </row>
    <row r="516" spans="1:50">
      <c r="A516" s="114"/>
      <c r="B516" s="115"/>
      <c r="C516" s="99"/>
      <c r="D516" s="99"/>
      <c r="E516" s="99"/>
      <c r="F516" s="99"/>
      <c r="G516" s="99"/>
      <c r="H516" s="99"/>
      <c r="I516" s="99"/>
      <c r="J516" s="99"/>
      <c r="K516" s="99"/>
      <c r="L516" s="99"/>
      <c r="M516" s="99"/>
      <c r="N516" s="99"/>
      <c r="O516" s="99"/>
      <c r="P516" s="116">
        <f t="shared" si="162"/>
        <v>0</v>
      </c>
      <c r="Q516" s="116" t="e">
        <f t="shared" si="163"/>
        <v>#DIV/0!</v>
      </c>
      <c r="R516" s="116"/>
      <c r="S516" s="116">
        <f t="shared" si="164"/>
        <v>0</v>
      </c>
      <c r="T516" s="116">
        <f t="shared" si="165"/>
        <v>0</v>
      </c>
      <c r="U516" s="116">
        <f t="shared" si="166"/>
        <v>0</v>
      </c>
      <c r="V516" s="116">
        <f t="shared" si="167"/>
        <v>0</v>
      </c>
      <c r="W516" s="116">
        <f t="shared" si="168"/>
        <v>0</v>
      </c>
      <c r="X516" s="116">
        <f t="shared" si="169"/>
        <v>0</v>
      </c>
      <c r="Y516" s="116">
        <f t="shared" si="170"/>
        <v>0</v>
      </c>
      <c r="Z516" s="116">
        <f t="shared" si="171"/>
        <v>0</v>
      </c>
      <c r="AA516" s="116">
        <f t="shared" si="172"/>
        <v>0</v>
      </c>
      <c r="AB516" s="116">
        <f t="shared" si="173"/>
        <v>0</v>
      </c>
      <c r="AC516" s="116">
        <f t="shared" si="174"/>
        <v>0</v>
      </c>
      <c r="AD516" s="116">
        <f t="shared" si="175"/>
        <v>0</v>
      </c>
      <c r="AE516" s="116">
        <f t="shared" si="176"/>
        <v>0</v>
      </c>
      <c r="AF516" s="116"/>
      <c r="AG516" s="116"/>
      <c r="AH516" s="116">
        <f t="shared" si="177"/>
        <v>0</v>
      </c>
      <c r="AI516" s="116">
        <f t="shared" si="178"/>
        <v>0</v>
      </c>
      <c r="AJ516" s="116" t="str">
        <f t="shared" si="179"/>
        <v>Correct</v>
      </c>
      <c r="AK516" s="99"/>
      <c r="AL516" s="115" t="str">
        <f>IFERROR(VLOOKUP(Table1[[#This Row],[RespondentID]],'All Data'!$A:$CO,87,FALSE),"unknown")</f>
        <v>unknown</v>
      </c>
      <c r="AM516" s="99"/>
      <c r="AN516" s="96" t="str">
        <f>IFERROR(VLOOKUP(Table1[[#This Row],[RespondentID]],'All Data'!$A:$CO,89,FALSE),"unknown")</f>
        <v>unknown</v>
      </c>
      <c r="AO516" s="96" t="str">
        <f>IFERROR(VLOOKUP(Table1[[#This Row],[RespondentID]],'All Data'!$A:$CO,90,FALSE),"unknown")</f>
        <v>unknown</v>
      </c>
      <c r="AP516" s="96" t="str">
        <f>IFERROR(VLOOKUP(Table1[[#This Row],[RespondentID]],'All Data'!$A:$CO,91,FALSE),"unknown")</f>
        <v>unknown</v>
      </c>
      <c r="AQ516" s="96" t="str">
        <f>IFERROR(VLOOKUP(Table1[[#This Row],[RespondentID]],'All Data'!$A:$CO,92,FALSE),"unknown")</f>
        <v>unknown</v>
      </c>
      <c r="AR516" s="96" t="str">
        <f>IFERROR(VLOOKUP(Table1[[#This Row],[RespondentID]],'All Data'!$A:$CO,93,FALSE),"unknown")</f>
        <v>unknown</v>
      </c>
      <c r="AS516" s="96" t="str">
        <f>IFERROR(VLOOKUP(Table1[[#This Row],[RespondentID]],'All Data'!$A:$CW,94,FALSE),"unknown")</f>
        <v>unknown</v>
      </c>
      <c r="AT516" s="96" t="str">
        <f>IFERROR(VLOOKUP(Table1[[#This Row],[RespondentID]],'All Data'!$A:$CW,95,FALSE),"unknown")</f>
        <v>unknown</v>
      </c>
      <c r="AU516" s="96" t="str">
        <f>IFERROR(VLOOKUP(Table1[[#This Row],[RespondentID]],'All Data'!$A:$CW,96,FALSE),"unknown")</f>
        <v>unknown</v>
      </c>
      <c r="AV516" s="96" t="str">
        <f>IFERROR(VLOOKUP(Table1[[#This Row],[RespondentID]],'All Data'!$A:$CW,97,FALSE),"unknown")</f>
        <v>unknown</v>
      </c>
      <c r="AW516" s="96" t="str">
        <f>IFERROR(VLOOKUP(Table1[[#This Row],[RespondentID]],'All Data'!$A:$CW,98,FALSE),"unknown")</f>
        <v>unknown</v>
      </c>
      <c r="AX516" s="96" t="str">
        <f>IFERROR(VLOOKUP(Table1[[#This Row],[RespondentID]],'All Data'!$A:$CW,99,FALSE),"unknown")</f>
        <v>unknown</v>
      </c>
    </row>
    <row r="517" spans="1:50">
      <c r="A517" s="114"/>
      <c r="B517" s="115"/>
      <c r="C517" s="99"/>
      <c r="D517" s="99"/>
      <c r="E517" s="99"/>
      <c r="F517" s="99"/>
      <c r="G517" s="99"/>
      <c r="H517" s="99"/>
      <c r="I517" s="99"/>
      <c r="J517" s="99"/>
      <c r="K517" s="99"/>
      <c r="L517" s="99"/>
      <c r="M517" s="99"/>
      <c r="N517" s="99"/>
      <c r="O517" s="99"/>
      <c r="P517" s="116">
        <f t="shared" si="162"/>
        <v>0</v>
      </c>
      <c r="Q517" s="116" t="e">
        <f t="shared" si="163"/>
        <v>#DIV/0!</v>
      </c>
      <c r="R517" s="116"/>
      <c r="S517" s="116">
        <f t="shared" si="164"/>
        <v>0</v>
      </c>
      <c r="T517" s="116">
        <f t="shared" si="165"/>
        <v>0</v>
      </c>
      <c r="U517" s="116">
        <f t="shared" si="166"/>
        <v>0</v>
      </c>
      <c r="V517" s="116">
        <f t="shared" si="167"/>
        <v>0</v>
      </c>
      <c r="W517" s="116">
        <f t="shared" si="168"/>
        <v>0</v>
      </c>
      <c r="X517" s="116">
        <f t="shared" si="169"/>
        <v>0</v>
      </c>
      <c r="Y517" s="116">
        <f t="shared" si="170"/>
        <v>0</v>
      </c>
      <c r="Z517" s="116">
        <f t="shared" si="171"/>
        <v>0</v>
      </c>
      <c r="AA517" s="116">
        <f t="shared" si="172"/>
        <v>0</v>
      </c>
      <c r="AB517" s="116">
        <f t="shared" si="173"/>
        <v>0</v>
      </c>
      <c r="AC517" s="116">
        <f t="shared" si="174"/>
        <v>0</v>
      </c>
      <c r="AD517" s="116">
        <f t="shared" si="175"/>
        <v>0</v>
      </c>
      <c r="AE517" s="116">
        <f t="shared" si="176"/>
        <v>0</v>
      </c>
      <c r="AF517" s="116"/>
      <c r="AG517" s="116"/>
      <c r="AH517" s="116">
        <f t="shared" si="177"/>
        <v>0</v>
      </c>
      <c r="AI517" s="116">
        <f t="shared" si="178"/>
        <v>0</v>
      </c>
      <c r="AJ517" s="116" t="str">
        <f t="shared" si="179"/>
        <v>Correct</v>
      </c>
      <c r="AK517" s="99"/>
      <c r="AL517" s="115" t="str">
        <f>IFERROR(VLOOKUP(Table1[[#This Row],[RespondentID]],'All Data'!$A:$CO,87,FALSE),"unknown")</f>
        <v>unknown</v>
      </c>
      <c r="AM517" s="99"/>
      <c r="AN517" s="96" t="str">
        <f>IFERROR(VLOOKUP(Table1[[#This Row],[RespondentID]],'All Data'!$A:$CO,89,FALSE),"unknown")</f>
        <v>unknown</v>
      </c>
      <c r="AO517" s="96" t="str">
        <f>IFERROR(VLOOKUP(Table1[[#This Row],[RespondentID]],'All Data'!$A:$CO,90,FALSE),"unknown")</f>
        <v>unknown</v>
      </c>
      <c r="AP517" s="96" t="str">
        <f>IFERROR(VLOOKUP(Table1[[#This Row],[RespondentID]],'All Data'!$A:$CO,91,FALSE),"unknown")</f>
        <v>unknown</v>
      </c>
      <c r="AQ517" s="96" t="str">
        <f>IFERROR(VLOOKUP(Table1[[#This Row],[RespondentID]],'All Data'!$A:$CO,92,FALSE),"unknown")</f>
        <v>unknown</v>
      </c>
      <c r="AR517" s="96" t="str">
        <f>IFERROR(VLOOKUP(Table1[[#This Row],[RespondentID]],'All Data'!$A:$CO,93,FALSE),"unknown")</f>
        <v>unknown</v>
      </c>
      <c r="AS517" s="96" t="str">
        <f>IFERROR(VLOOKUP(Table1[[#This Row],[RespondentID]],'All Data'!$A:$CW,94,FALSE),"unknown")</f>
        <v>unknown</v>
      </c>
      <c r="AT517" s="96" t="str">
        <f>IFERROR(VLOOKUP(Table1[[#This Row],[RespondentID]],'All Data'!$A:$CW,95,FALSE),"unknown")</f>
        <v>unknown</v>
      </c>
      <c r="AU517" s="96" t="str">
        <f>IFERROR(VLOOKUP(Table1[[#This Row],[RespondentID]],'All Data'!$A:$CW,96,FALSE),"unknown")</f>
        <v>unknown</v>
      </c>
      <c r="AV517" s="96" t="str">
        <f>IFERROR(VLOOKUP(Table1[[#This Row],[RespondentID]],'All Data'!$A:$CW,97,FALSE),"unknown")</f>
        <v>unknown</v>
      </c>
      <c r="AW517" s="96" t="str">
        <f>IFERROR(VLOOKUP(Table1[[#This Row],[RespondentID]],'All Data'!$A:$CW,98,FALSE),"unknown")</f>
        <v>unknown</v>
      </c>
      <c r="AX517" s="96" t="str">
        <f>IFERROR(VLOOKUP(Table1[[#This Row],[RespondentID]],'All Data'!$A:$CW,99,FALSE),"unknown")</f>
        <v>unknown</v>
      </c>
    </row>
    <row r="518" spans="1:50">
      <c r="A518" s="114"/>
      <c r="B518" s="115"/>
      <c r="C518" s="99"/>
      <c r="D518" s="99"/>
      <c r="E518" s="99"/>
      <c r="F518" s="99"/>
      <c r="G518" s="99"/>
      <c r="H518" s="99"/>
      <c r="I518" s="99"/>
      <c r="J518" s="99"/>
      <c r="K518" s="99"/>
      <c r="L518" s="99"/>
      <c r="M518" s="99"/>
      <c r="N518" s="99"/>
      <c r="O518" s="99"/>
      <c r="P518" s="116">
        <f t="shared" si="162"/>
        <v>0</v>
      </c>
      <c r="Q518" s="116" t="e">
        <f t="shared" si="163"/>
        <v>#DIV/0!</v>
      </c>
      <c r="R518" s="116"/>
      <c r="S518" s="116">
        <f t="shared" si="164"/>
        <v>0</v>
      </c>
      <c r="T518" s="116">
        <f t="shared" si="165"/>
        <v>0</v>
      </c>
      <c r="U518" s="116">
        <f t="shared" si="166"/>
        <v>0</v>
      </c>
      <c r="V518" s="116">
        <f t="shared" si="167"/>
        <v>0</v>
      </c>
      <c r="W518" s="116">
        <f t="shared" si="168"/>
        <v>0</v>
      </c>
      <c r="X518" s="116">
        <f t="shared" si="169"/>
        <v>0</v>
      </c>
      <c r="Y518" s="116">
        <f t="shared" si="170"/>
        <v>0</v>
      </c>
      <c r="Z518" s="116">
        <f t="shared" si="171"/>
        <v>0</v>
      </c>
      <c r="AA518" s="116">
        <f t="shared" si="172"/>
        <v>0</v>
      </c>
      <c r="AB518" s="116">
        <f t="shared" si="173"/>
        <v>0</v>
      </c>
      <c r="AC518" s="116">
        <f t="shared" si="174"/>
        <v>0</v>
      </c>
      <c r="AD518" s="116">
        <f t="shared" si="175"/>
        <v>0</v>
      </c>
      <c r="AE518" s="116">
        <f t="shared" si="176"/>
        <v>0</v>
      </c>
      <c r="AF518" s="116"/>
      <c r="AG518" s="116"/>
      <c r="AH518" s="116">
        <f t="shared" si="177"/>
        <v>0</v>
      </c>
      <c r="AI518" s="116">
        <f t="shared" si="178"/>
        <v>0</v>
      </c>
      <c r="AJ518" s="116" t="str">
        <f t="shared" si="179"/>
        <v>Correct</v>
      </c>
      <c r="AK518" s="99"/>
      <c r="AL518" s="115" t="str">
        <f>IFERROR(VLOOKUP(Table1[[#This Row],[RespondentID]],'All Data'!$A:$CO,87,FALSE),"unknown")</f>
        <v>unknown</v>
      </c>
      <c r="AM518" s="99"/>
      <c r="AN518" s="96" t="str">
        <f>IFERROR(VLOOKUP(Table1[[#This Row],[RespondentID]],'All Data'!$A:$CO,89,FALSE),"unknown")</f>
        <v>unknown</v>
      </c>
      <c r="AO518" s="96" t="str">
        <f>IFERROR(VLOOKUP(Table1[[#This Row],[RespondentID]],'All Data'!$A:$CO,90,FALSE),"unknown")</f>
        <v>unknown</v>
      </c>
      <c r="AP518" s="96" t="str">
        <f>IFERROR(VLOOKUP(Table1[[#This Row],[RespondentID]],'All Data'!$A:$CO,91,FALSE),"unknown")</f>
        <v>unknown</v>
      </c>
      <c r="AQ518" s="96" t="str">
        <f>IFERROR(VLOOKUP(Table1[[#This Row],[RespondentID]],'All Data'!$A:$CO,92,FALSE),"unknown")</f>
        <v>unknown</v>
      </c>
      <c r="AR518" s="96" t="str">
        <f>IFERROR(VLOOKUP(Table1[[#This Row],[RespondentID]],'All Data'!$A:$CO,93,FALSE),"unknown")</f>
        <v>unknown</v>
      </c>
      <c r="AS518" s="96" t="str">
        <f>IFERROR(VLOOKUP(Table1[[#This Row],[RespondentID]],'All Data'!$A:$CW,94,FALSE),"unknown")</f>
        <v>unknown</v>
      </c>
      <c r="AT518" s="96" t="str">
        <f>IFERROR(VLOOKUP(Table1[[#This Row],[RespondentID]],'All Data'!$A:$CW,95,FALSE),"unknown")</f>
        <v>unknown</v>
      </c>
      <c r="AU518" s="96" t="str">
        <f>IFERROR(VLOOKUP(Table1[[#This Row],[RespondentID]],'All Data'!$A:$CW,96,FALSE),"unknown")</f>
        <v>unknown</v>
      </c>
      <c r="AV518" s="96" t="str">
        <f>IFERROR(VLOOKUP(Table1[[#This Row],[RespondentID]],'All Data'!$A:$CW,97,FALSE),"unknown")</f>
        <v>unknown</v>
      </c>
      <c r="AW518" s="96" t="str">
        <f>IFERROR(VLOOKUP(Table1[[#This Row],[RespondentID]],'All Data'!$A:$CW,98,FALSE),"unknown")</f>
        <v>unknown</v>
      </c>
      <c r="AX518" s="96" t="str">
        <f>IFERROR(VLOOKUP(Table1[[#This Row],[RespondentID]],'All Data'!$A:$CW,99,FALSE),"unknown")</f>
        <v>unknown</v>
      </c>
    </row>
    <row r="519" spans="1:50">
      <c r="A519" s="114"/>
      <c r="B519" s="115"/>
      <c r="C519" s="99"/>
      <c r="D519" s="99"/>
      <c r="E519" s="99"/>
      <c r="F519" s="99"/>
      <c r="G519" s="99"/>
      <c r="H519" s="99"/>
      <c r="I519" s="99"/>
      <c r="J519" s="99"/>
      <c r="K519" s="99"/>
      <c r="L519" s="99"/>
      <c r="M519" s="99"/>
      <c r="N519" s="99"/>
      <c r="O519" s="99"/>
      <c r="P519" s="116">
        <f t="shared" si="162"/>
        <v>0</v>
      </c>
      <c r="Q519" s="116" t="e">
        <f t="shared" si="163"/>
        <v>#DIV/0!</v>
      </c>
      <c r="R519" s="116"/>
      <c r="S519" s="116">
        <f t="shared" si="164"/>
        <v>0</v>
      </c>
      <c r="T519" s="116">
        <f t="shared" si="165"/>
        <v>0</v>
      </c>
      <c r="U519" s="116">
        <f t="shared" si="166"/>
        <v>0</v>
      </c>
      <c r="V519" s="116">
        <f t="shared" si="167"/>
        <v>0</v>
      </c>
      <c r="W519" s="116">
        <f t="shared" si="168"/>
        <v>0</v>
      </c>
      <c r="X519" s="116">
        <f t="shared" si="169"/>
        <v>0</v>
      </c>
      <c r="Y519" s="116">
        <f t="shared" si="170"/>
        <v>0</v>
      </c>
      <c r="Z519" s="116">
        <f t="shared" si="171"/>
        <v>0</v>
      </c>
      <c r="AA519" s="116">
        <f t="shared" si="172"/>
        <v>0</v>
      </c>
      <c r="AB519" s="116">
        <f t="shared" si="173"/>
        <v>0</v>
      </c>
      <c r="AC519" s="116">
        <f t="shared" si="174"/>
        <v>0</v>
      </c>
      <c r="AD519" s="116">
        <f t="shared" si="175"/>
        <v>0</v>
      </c>
      <c r="AE519" s="116">
        <f t="shared" si="176"/>
        <v>0</v>
      </c>
      <c r="AF519" s="116"/>
      <c r="AG519" s="116"/>
      <c r="AH519" s="116">
        <f t="shared" si="177"/>
        <v>0</v>
      </c>
      <c r="AI519" s="116">
        <f t="shared" si="178"/>
        <v>0</v>
      </c>
      <c r="AJ519" s="116" t="str">
        <f t="shared" si="179"/>
        <v>Correct</v>
      </c>
      <c r="AK519" s="99"/>
      <c r="AL519" s="115" t="str">
        <f>IFERROR(VLOOKUP(Table1[[#This Row],[RespondentID]],'All Data'!$A:$CO,87,FALSE),"unknown")</f>
        <v>unknown</v>
      </c>
      <c r="AM519" s="99"/>
      <c r="AN519" s="96" t="str">
        <f>IFERROR(VLOOKUP(Table1[[#This Row],[RespondentID]],'All Data'!$A:$CO,89,FALSE),"unknown")</f>
        <v>unknown</v>
      </c>
      <c r="AO519" s="96" t="str">
        <f>IFERROR(VLOOKUP(Table1[[#This Row],[RespondentID]],'All Data'!$A:$CO,90,FALSE),"unknown")</f>
        <v>unknown</v>
      </c>
      <c r="AP519" s="96" t="str">
        <f>IFERROR(VLOOKUP(Table1[[#This Row],[RespondentID]],'All Data'!$A:$CO,91,FALSE),"unknown")</f>
        <v>unknown</v>
      </c>
      <c r="AQ519" s="96" t="str">
        <f>IFERROR(VLOOKUP(Table1[[#This Row],[RespondentID]],'All Data'!$A:$CO,92,FALSE),"unknown")</f>
        <v>unknown</v>
      </c>
      <c r="AR519" s="96" t="str">
        <f>IFERROR(VLOOKUP(Table1[[#This Row],[RespondentID]],'All Data'!$A:$CO,93,FALSE),"unknown")</f>
        <v>unknown</v>
      </c>
      <c r="AS519" s="96" t="str">
        <f>IFERROR(VLOOKUP(Table1[[#This Row],[RespondentID]],'All Data'!$A:$CW,94,FALSE),"unknown")</f>
        <v>unknown</v>
      </c>
      <c r="AT519" s="96" t="str">
        <f>IFERROR(VLOOKUP(Table1[[#This Row],[RespondentID]],'All Data'!$A:$CW,95,FALSE),"unknown")</f>
        <v>unknown</v>
      </c>
      <c r="AU519" s="96" t="str">
        <f>IFERROR(VLOOKUP(Table1[[#This Row],[RespondentID]],'All Data'!$A:$CW,96,FALSE),"unknown")</f>
        <v>unknown</v>
      </c>
      <c r="AV519" s="96" t="str">
        <f>IFERROR(VLOOKUP(Table1[[#This Row],[RespondentID]],'All Data'!$A:$CW,97,FALSE),"unknown")</f>
        <v>unknown</v>
      </c>
      <c r="AW519" s="96" t="str">
        <f>IFERROR(VLOOKUP(Table1[[#This Row],[RespondentID]],'All Data'!$A:$CW,98,FALSE),"unknown")</f>
        <v>unknown</v>
      </c>
      <c r="AX519" s="96" t="str">
        <f>IFERROR(VLOOKUP(Table1[[#This Row],[RespondentID]],'All Data'!$A:$CW,99,FALSE),"unknown")</f>
        <v>unknown</v>
      </c>
    </row>
    <row r="520" spans="1:50">
      <c r="A520" s="114"/>
      <c r="B520" s="115"/>
      <c r="C520" s="99"/>
      <c r="D520" s="99"/>
      <c r="E520" s="99"/>
      <c r="F520" s="99"/>
      <c r="G520" s="99"/>
      <c r="H520" s="99"/>
      <c r="I520" s="99"/>
      <c r="J520" s="99"/>
      <c r="K520" s="99"/>
      <c r="L520" s="99"/>
      <c r="M520" s="99"/>
      <c r="N520" s="99"/>
      <c r="O520" s="99"/>
      <c r="P520" s="116">
        <f t="shared" si="162"/>
        <v>0</v>
      </c>
      <c r="Q520" s="116" t="e">
        <f t="shared" si="163"/>
        <v>#DIV/0!</v>
      </c>
      <c r="R520" s="116"/>
      <c r="S520" s="116">
        <f t="shared" si="164"/>
        <v>0</v>
      </c>
      <c r="T520" s="116">
        <f t="shared" si="165"/>
        <v>0</v>
      </c>
      <c r="U520" s="116">
        <f t="shared" si="166"/>
        <v>0</v>
      </c>
      <c r="V520" s="116">
        <f t="shared" si="167"/>
        <v>0</v>
      </c>
      <c r="W520" s="116">
        <f t="shared" si="168"/>
        <v>0</v>
      </c>
      <c r="X520" s="116">
        <f t="shared" si="169"/>
        <v>0</v>
      </c>
      <c r="Y520" s="116">
        <f t="shared" si="170"/>
        <v>0</v>
      </c>
      <c r="Z520" s="116">
        <f t="shared" si="171"/>
        <v>0</v>
      </c>
      <c r="AA520" s="116">
        <f t="shared" si="172"/>
        <v>0</v>
      </c>
      <c r="AB520" s="116">
        <f t="shared" si="173"/>
        <v>0</v>
      </c>
      <c r="AC520" s="116">
        <f t="shared" si="174"/>
        <v>0</v>
      </c>
      <c r="AD520" s="116">
        <f t="shared" si="175"/>
        <v>0</v>
      </c>
      <c r="AE520" s="116">
        <f t="shared" si="176"/>
        <v>0</v>
      </c>
      <c r="AF520" s="116"/>
      <c r="AG520" s="116"/>
      <c r="AH520" s="116">
        <f t="shared" si="177"/>
        <v>0</v>
      </c>
      <c r="AI520" s="116">
        <f t="shared" si="178"/>
        <v>0</v>
      </c>
      <c r="AJ520" s="116" t="str">
        <f t="shared" si="179"/>
        <v>Correct</v>
      </c>
      <c r="AK520" s="99"/>
      <c r="AL520" s="115" t="str">
        <f>IFERROR(VLOOKUP(Table1[[#This Row],[RespondentID]],'All Data'!$A:$CO,87,FALSE),"unknown")</f>
        <v>unknown</v>
      </c>
      <c r="AM520" s="99"/>
      <c r="AN520" s="96" t="str">
        <f>IFERROR(VLOOKUP(Table1[[#This Row],[RespondentID]],'All Data'!$A:$CO,89,FALSE),"unknown")</f>
        <v>unknown</v>
      </c>
      <c r="AO520" s="96" t="str">
        <f>IFERROR(VLOOKUP(Table1[[#This Row],[RespondentID]],'All Data'!$A:$CO,90,FALSE),"unknown")</f>
        <v>unknown</v>
      </c>
      <c r="AP520" s="96" t="str">
        <f>IFERROR(VLOOKUP(Table1[[#This Row],[RespondentID]],'All Data'!$A:$CO,91,FALSE),"unknown")</f>
        <v>unknown</v>
      </c>
      <c r="AQ520" s="96" t="str">
        <f>IFERROR(VLOOKUP(Table1[[#This Row],[RespondentID]],'All Data'!$A:$CO,92,FALSE),"unknown")</f>
        <v>unknown</v>
      </c>
      <c r="AR520" s="96" t="str">
        <f>IFERROR(VLOOKUP(Table1[[#This Row],[RespondentID]],'All Data'!$A:$CO,93,FALSE),"unknown")</f>
        <v>unknown</v>
      </c>
      <c r="AS520" s="96" t="str">
        <f>IFERROR(VLOOKUP(Table1[[#This Row],[RespondentID]],'All Data'!$A:$CW,94,FALSE),"unknown")</f>
        <v>unknown</v>
      </c>
      <c r="AT520" s="96" t="str">
        <f>IFERROR(VLOOKUP(Table1[[#This Row],[RespondentID]],'All Data'!$A:$CW,95,FALSE),"unknown")</f>
        <v>unknown</v>
      </c>
      <c r="AU520" s="96" t="str">
        <f>IFERROR(VLOOKUP(Table1[[#This Row],[RespondentID]],'All Data'!$A:$CW,96,FALSE),"unknown")</f>
        <v>unknown</v>
      </c>
      <c r="AV520" s="96" t="str">
        <f>IFERROR(VLOOKUP(Table1[[#This Row],[RespondentID]],'All Data'!$A:$CW,97,FALSE),"unknown")</f>
        <v>unknown</v>
      </c>
      <c r="AW520" s="96" t="str">
        <f>IFERROR(VLOOKUP(Table1[[#This Row],[RespondentID]],'All Data'!$A:$CW,98,FALSE),"unknown")</f>
        <v>unknown</v>
      </c>
      <c r="AX520" s="96" t="str">
        <f>IFERROR(VLOOKUP(Table1[[#This Row],[RespondentID]],'All Data'!$A:$CW,99,FALSE),"unknown")</f>
        <v>unknown</v>
      </c>
    </row>
    <row r="521" spans="1:50">
      <c r="A521" s="114"/>
      <c r="B521" s="115"/>
      <c r="C521" s="99"/>
      <c r="D521" s="99"/>
      <c r="E521" s="99"/>
      <c r="F521" s="99"/>
      <c r="G521" s="99"/>
      <c r="H521" s="99"/>
      <c r="I521" s="99"/>
      <c r="J521" s="99"/>
      <c r="K521" s="99"/>
      <c r="L521" s="99"/>
      <c r="M521" s="99"/>
      <c r="N521" s="99"/>
      <c r="O521" s="99"/>
      <c r="P521" s="116">
        <f t="shared" si="162"/>
        <v>0</v>
      </c>
      <c r="Q521" s="116" t="e">
        <f t="shared" si="163"/>
        <v>#DIV/0!</v>
      </c>
      <c r="R521" s="116"/>
      <c r="S521" s="116">
        <f t="shared" si="164"/>
        <v>0</v>
      </c>
      <c r="T521" s="116">
        <f t="shared" si="165"/>
        <v>0</v>
      </c>
      <c r="U521" s="116">
        <f t="shared" si="166"/>
        <v>0</v>
      </c>
      <c r="V521" s="116">
        <f t="shared" si="167"/>
        <v>0</v>
      </c>
      <c r="W521" s="116">
        <f t="shared" si="168"/>
        <v>0</v>
      </c>
      <c r="X521" s="116">
        <f t="shared" si="169"/>
        <v>0</v>
      </c>
      <c r="Y521" s="116">
        <f t="shared" si="170"/>
        <v>0</v>
      </c>
      <c r="Z521" s="116">
        <f t="shared" si="171"/>
        <v>0</v>
      </c>
      <c r="AA521" s="116">
        <f t="shared" si="172"/>
        <v>0</v>
      </c>
      <c r="AB521" s="116">
        <f t="shared" si="173"/>
        <v>0</v>
      </c>
      <c r="AC521" s="116">
        <f t="shared" si="174"/>
        <v>0</v>
      </c>
      <c r="AD521" s="116">
        <f t="shared" si="175"/>
        <v>0</v>
      </c>
      <c r="AE521" s="116">
        <f t="shared" si="176"/>
        <v>0</v>
      </c>
      <c r="AF521" s="116"/>
      <c r="AG521" s="116"/>
      <c r="AH521" s="116">
        <f t="shared" si="177"/>
        <v>0</v>
      </c>
      <c r="AI521" s="116">
        <f t="shared" si="178"/>
        <v>0</v>
      </c>
      <c r="AJ521" s="116" t="str">
        <f t="shared" si="179"/>
        <v>Correct</v>
      </c>
      <c r="AK521" s="99"/>
      <c r="AL521" s="115" t="str">
        <f>IFERROR(VLOOKUP(Table1[[#This Row],[RespondentID]],'All Data'!$A:$CO,87,FALSE),"unknown")</f>
        <v>unknown</v>
      </c>
      <c r="AM521" s="99"/>
      <c r="AN521" s="96" t="str">
        <f>IFERROR(VLOOKUP(Table1[[#This Row],[RespondentID]],'All Data'!$A:$CO,89,FALSE),"unknown")</f>
        <v>unknown</v>
      </c>
      <c r="AO521" s="96" t="str">
        <f>IFERROR(VLOOKUP(Table1[[#This Row],[RespondentID]],'All Data'!$A:$CO,90,FALSE),"unknown")</f>
        <v>unknown</v>
      </c>
      <c r="AP521" s="96" t="str">
        <f>IFERROR(VLOOKUP(Table1[[#This Row],[RespondentID]],'All Data'!$A:$CO,91,FALSE),"unknown")</f>
        <v>unknown</v>
      </c>
      <c r="AQ521" s="96" t="str">
        <f>IFERROR(VLOOKUP(Table1[[#This Row],[RespondentID]],'All Data'!$A:$CO,92,FALSE),"unknown")</f>
        <v>unknown</v>
      </c>
      <c r="AR521" s="96" t="str">
        <f>IFERROR(VLOOKUP(Table1[[#This Row],[RespondentID]],'All Data'!$A:$CO,93,FALSE),"unknown")</f>
        <v>unknown</v>
      </c>
      <c r="AS521" s="96" t="str">
        <f>IFERROR(VLOOKUP(Table1[[#This Row],[RespondentID]],'All Data'!$A:$CW,94,FALSE),"unknown")</f>
        <v>unknown</v>
      </c>
      <c r="AT521" s="96" t="str">
        <f>IFERROR(VLOOKUP(Table1[[#This Row],[RespondentID]],'All Data'!$A:$CW,95,FALSE),"unknown")</f>
        <v>unknown</v>
      </c>
      <c r="AU521" s="96" t="str">
        <f>IFERROR(VLOOKUP(Table1[[#This Row],[RespondentID]],'All Data'!$A:$CW,96,FALSE),"unknown")</f>
        <v>unknown</v>
      </c>
      <c r="AV521" s="96" t="str">
        <f>IFERROR(VLOOKUP(Table1[[#This Row],[RespondentID]],'All Data'!$A:$CW,97,FALSE),"unknown")</f>
        <v>unknown</v>
      </c>
      <c r="AW521" s="96" t="str">
        <f>IFERROR(VLOOKUP(Table1[[#This Row],[RespondentID]],'All Data'!$A:$CW,98,FALSE),"unknown")</f>
        <v>unknown</v>
      </c>
      <c r="AX521" s="96" t="str">
        <f>IFERROR(VLOOKUP(Table1[[#This Row],[RespondentID]],'All Data'!$A:$CW,99,FALSE),"unknown")</f>
        <v>unknown</v>
      </c>
    </row>
    <row r="522" spans="1:50">
      <c r="A522" s="114"/>
      <c r="B522" s="115"/>
      <c r="C522" s="99"/>
      <c r="D522" s="99"/>
      <c r="E522" s="99"/>
      <c r="F522" s="99"/>
      <c r="G522" s="99"/>
      <c r="H522" s="99"/>
      <c r="I522" s="99"/>
      <c r="J522" s="99"/>
      <c r="K522" s="99"/>
      <c r="L522" s="99"/>
      <c r="M522" s="99"/>
      <c r="N522" s="99"/>
      <c r="O522" s="99"/>
      <c r="P522" s="116">
        <f t="shared" si="162"/>
        <v>0</v>
      </c>
      <c r="Q522" s="116" t="e">
        <f t="shared" si="163"/>
        <v>#DIV/0!</v>
      </c>
      <c r="R522" s="116"/>
      <c r="S522" s="116">
        <f t="shared" si="164"/>
        <v>0</v>
      </c>
      <c r="T522" s="116">
        <f t="shared" si="165"/>
        <v>0</v>
      </c>
      <c r="U522" s="116">
        <f t="shared" si="166"/>
        <v>0</v>
      </c>
      <c r="V522" s="116">
        <f t="shared" si="167"/>
        <v>0</v>
      </c>
      <c r="W522" s="116">
        <f t="shared" si="168"/>
        <v>0</v>
      </c>
      <c r="X522" s="116">
        <f t="shared" si="169"/>
        <v>0</v>
      </c>
      <c r="Y522" s="116">
        <f t="shared" si="170"/>
        <v>0</v>
      </c>
      <c r="Z522" s="116">
        <f t="shared" si="171"/>
        <v>0</v>
      </c>
      <c r="AA522" s="116">
        <f t="shared" si="172"/>
        <v>0</v>
      </c>
      <c r="AB522" s="116">
        <f t="shared" si="173"/>
        <v>0</v>
      </c>
      <c r="AC522" s="116">
        <f t="shared" si="174"/>
        <v>0</v>
      </c>
      <c r="AD522" s="116">
        <f t="shared" si="175"/>
        <v>0</v>
      </c>
      <c r="AE522" s="116">
        <f t="shared" si="176"/>
        <v>0</v>
      </c>
      <c r="AF522" s="116"/>
      <c r="AG522" s="116"/>
      <c r="AH522" s="116">
        <f t="shared" si="177"/>
        <v>0</v>
      </c>
      <c r="AI522" s="116">
        <f t="shared" si="178"/>
        <v>0</v>
      </c>
      <c r="AJ522" s="116" t="str">
        <f t="shared" si="179"/>
        <v>Correct</v>
      </c>
      <c r="AK522" s="99"/>
      <c r="AL522" s="115" t="str">
        <f>IFERROR(VLOOKUP(Table1[[#This Row],[RespondentID]],'All Data'!$A:$CO,87,FALSE),"unknown")</f>
        <v>unknown</v>
      </c>
      <c r="AM522" s="99"/>
      <c r="AN522" s="96" t="str">
        <f>IFERROR(VLOOKUP(Table1[[#This Row],[RespondentID]],'All Data'!$A:$CO,89,FALSE),"unknown")</f>
        <v>unknown</v>
      </c>
      <c r="AO522" s="96" t="str">
        <f>IFERROR(VLOOKUP(Table1[[#This Row],[RespondentID]],'All Data'!$A:$CO,90,FALSE),"unknown")</f>
        <v>unknown</v>
      </c>
      <c r="AP522" s="96" t="str">
        <f>IFERROR(VLOOKUP(Table1[[#This Row],[RespondentID]],'All Data'!$A:$CO,91,FALSE),"unknown")</f>
        <v>unknown</v>
      </c>
      <c r="AQ522" s="96" t="str">
        <f>IFERROR(VLOOKUP(Table1[[#This Row],[RespondentID]],'All Data'!$A:$CO,92,FALSE),"unknown")</f>
        <v>unknown</v>
      </c>
      <c r="AR522" s="96" t="str">
        <f>IFERROR(VLOOKUP(Table1[[#This Row],[RespondentID]],'All Data'!$A:$CO,93,FALSE),"unknown")</f>
        <v>unknown</v>
      </c>
      <c r="AS522" s="96" t="str">
        <f>IFERROR(VLOOKUP(Table1[[#This Row],[RespondentID]],'All Data'!$A:$CW,94,FALSE),"unknown")</f>
        <v>unknown</v>
      </c>
      <c r="AT522" s="96" t="str">
        <f>IFERROR(VLOOKUP(Table1[[#This Row],[RespondentID]],'All Data'!$A:$CW,95,FALSE),"unknown")</f>
        <v>unknown</v>
      </c>
      <c r="AU522" s="96" t="str">
        <f>IFERROR(VLOOKUP(Table1[[#This Row],[RespondentID]],'All Data'!$A:$CW,96,FALSE),"unknown")</f>
        <v>unknown</v>
      </c>
      <c r="AV522" s="96" t="str">
        <f>IFERROR(VLOOKUP(Table1[[#This Row],[RespondentID]],'All Data'!$A:$CW,97,FALSE),"unknown")</f>
        <v>unknown</v>
      </c>
      <c r="AW522" s="96" t="str">
        <f>IFERROR(VLOOKUP(Table1[[#This Row],[RespondentID]],'All Data'!$A:$CW,98,FALSE),"unknown")</f>
        <v>unknown</v>
      </c>
      <c r="AX522" s="96" t="str">
        <f>IFERROR(VLOOKUP(Table1[[#This Row],[RespondentID]],'All Data'!$A:$CW,99,FALSE),"unknown")</f>
        <v>unknown</v>
      </c>
    </row>
    <row r="523" spans="1:50">
      <c r="A523" s="114"/>
      <c r="B523" s="115"/>
      <c r="C523" s="99"/>
      <c r="D523" s="99"/>
      <c r="E523" s="99"/>
      <c r="F523" s="99"/>
      <c r="G523" s="99"/>
      <c r="H523" s="99"/>
      <c r="I523" s="99"/>
      <c r="J523" s="99"/>
      <c r="K523" s="99"/>
      <c r="L523" s="99"/>
      <c r="M523" s="99"/>
      <c r="N523" s="99"/>
      <c r="O523" s="99"/>
      <c r="P523" s="116">
        <f t="shared" si="162"/>
        <v>0</v>
      </c>
      <c r="Q523" s="116" t="e">
        <f t="shared" si="163"/>
        <v>#DIV/0!</v>
      </c>
      <c r="R523" s="116"/>
      <c r="S523" s="116">
        <f t="shared" si="164"/>
        <v>0</v>
      </c>
      <c r="T523" s="116">
        <f t="shared" si="165"/>
        <v>0</v>
      </c>
      <c r="U523" s="116">
        <f t="shared" si="166"/>
        <v>0</v>
      </c>
      <c r="V523" s="116">
        <f t="shared" si="167"/>
        <v>0</v>
      </c>
      <c r="W523" s="116">
        <f t="shared" si="168"/>
        <v>0</v>
      </c>
      <c r="X523" s="116">
        <f t="shared" si="169"/>
        <v>0</v>
      </c>
      <c r="Y523" s="116">
        <f t="shared" si="170"/>
        <v>0</v>
      </c>
      <c r="Z523" s="116">
        <f t="shared" si="171"/>
        <v>0</v>
      </c>
      <c r="AA523" s="116">
        <f t="shared" si="172"/>
        <v>0</v>
      </c>
      <c r="AB523" s="116">
        <f t="shared" si="173"/>
        <v>0</v>
      </c>
      <c r="AC523" s="116">
        <f t="shared" si="174"/>
        <v>0</v>
      </c>
      <c r="AD523" s="116">
        <f t="shared" si="175"/>
        <v>0</v>
      </c>
      <c r="AE523" s="116">
        <f t="shared" si="176"/>
        <v>0</v>
      </c>
      <c r="AF523" s="116"/>
      <c r="AG523" s="116"/>
      <c r="AH523" s="116">
        <f t="shared" si="177"/>
        <v>0</v>
      </c>
      <c r="AI523" s="116">
        <f t="shared" si="178"/>
        <v>0</v>
      </c>
      <c r="AJ523" s="116" t="str">
        <f t="shared" si="179"/>
        <v>Correct</v>
      </c>
      <c r="AK523" s="99"/>
      <c r="AL523" s="115" t="str">
        <f>IFERROR(VLOOKUP(Table1[[#This Row],[RespondentID]],'All Data'!$A:$CO,87,FALSE),"unknown")</f>
        <v>unknown</v>
      </c>
      <c r="AM523" s="99"/>
      <c r="AN523" s="96" t="str">
        <f>IFERROR(VLOOKUP(Table1[[#This Row],[RespondentID]],'All Data'!$A:$CO,89,FALSE),"unknown")</f>
        <v>unknown</v>
      </c>
      <c r="AO523" s="96" t="str">
        <f>IFERROR(VLOOKUP(Table1[[#This Row],[RespondentID]],'All Data'!$A:$CO,90,FALSE),"unknown")</f>
        <v>unknown</v>
      </c>
      <c r="AP523" s="96" t="str">
        <f>IFERROR(VLOOKUP(Table1[[#This Row],[RespondentID]],'All Data'!$A:$CO,91,FALSE),"unknown")</f>
        <v>unknown</v>
      </c>
      <c r="AQ523" s="96" t="str">
        <f>IFERROR(VLOOKUP(Table1[[#This Row],[RespondentID]],'All Data'!$A:$CO,92,FALSE),"unknown")</f>
        <v>unknown</v>
      </c>
      <c r="AR523" s="96" t="str">
        <f>IFERROR(VLOOKUP(Table1[[#This Row],[RespondentID]],'All Data'!$A:$CO,93,FALSE),"unknown")</f>
        <v>unknown</v>
      </c>
      <c r="AS523" s="96" t="str">
        <f>IFERROR(VLOOKUP(Table1[[#This Row],[RespondentID]],'All Data'!$A:$CW,94,FALSE),"unknown")</f>
        <v>unknown</v>
      </c>
      <c r="AT523" s="96" t="str">
        <f>IFERROR(VLOOKUP(Table1[[#This Row],[RespondentID]],'All Data'!$A:$CW,95,FALSE),"unknown")</f>
        <v>unknown</v>
      </c>
      <c r="AU523" s="96" t="str">
        <f>IFERROR(VLOOKUP(Table1[[#This Row],[RespondentID]],'All Data'!$A:$CW,96,FALSE),"unknown")</f>
        <v>unknown</v>
      </c>
      <c r="AV523" s="96" t="str">
        <f>IFERROR(VLOOKUP(Table1[[#This Row],[RespondentID]],'All Data'!$A:$CW,97,FALSE),"unknown")</f>
        <v>unknown</v>
      </c>
      <c r="AW523" s="96" t="str">
        <f>IFERROR(VLOOKUP(Table1[[#This Row],[RespondentID]],'All Data'!$A:$CW,98,FALSE),"unknown")</f>
        <v>unknown</v>
      </c>
      <c r="AX523" s="96" t="str">
        <f>IFERROR(VLOOKUP(Table1[[#This Row],[RespondentID]],'All Data'!$A:$CW,99,FALSE),"unknown")</f>
        <v>unknown</v>
      </c>
    </row>
    <row r="524" spans="1:50">
      <c r="A524" s="114"/>
      <c r="B524" s="115"/>
      <c r="C524" s="99"/>
      <c r="D524" s="99"/>
      <c r="E524" s="99"/>
      <c r="F524" s="99"/>
      <c r="G524" s="99"/>
      <c r="H524" s="99"/>
      <c r="I524" s="99"/>
      <c r="J524" s="99"/>
      <c r="K524" s="99"/>
      <c r="L524" s="99"/>
      <c r="M524" s="99"/>
      <c r="N524" s="99"/>
      <c r="O524" s="99"/>
      <c r="P524" s="116">
        <f t="shared" si="162"/>
        <v>0</v>
      </c>
      <c r="Q524" s="116" t="e">
        <f t="shared" si="163"/>
        <v>#DIV/0!</v>
      </c>
      <c r="R524" s="116"/>
      <c r="S524" s="116">
        <f t="shared" si="164"/>
        <v>0</v>
      </c>
      <c r="T524" s="116">
        <f t="shared" si="165"/>
        <v>0</v>
      </c>
      <c r="U524" s="116">
        <f t="shared" si="166"/>
        <v>0</v>
      </c>
      <c r="V524" s="116">
        <f t="shared" si="167"/>
        <v>0</v>
      </c>
      <c r="W524" s="116">
        <f t="shared" si="168"/>
        <v>0</v>
      </c>
      <c r="X524" s="116">
        <f t="shared" si="169"/>
        <v>0</v>
      </c>
      <c r="Y524" s="116">
        <f t="shared" si="170"/>
        <v>0</v>
      </c>
      <c r="Z524" s="116">
        <f t="shared" si="171"/>
        <v>0</v>
      </c>
      <c r="AA524" s="116">
        <f t="shared" si="172"/>
        <v>0</v>
      </c>
      <c r="AB524" s="116">
        <f t="shared" si="173"/>
        <v>0</v>
      </c>
      <c r="AC524" s="116">
        <f t="shared" si="174"/>
        <v>0</v>
      </c>
      <c r="AD524" s="116">
        <f t="shared" si="175"/>
        <v>0</v>
      </c>
      <c r="AE524" s="116">
        <f t="shared" si="176"/>
        <v>0</v>
      </c>
      <c r="AF524" s="116"/>
      <c r="AG524" s="116"/>
      <c r="AH524" s="116">
        <f t="shared" si="177"/>
        <v>0</v>
      </c>
      <c r="AI524" s="116">
        <f t="shared" si="178"/>
        <v>0</v>
      </c>
      <c r="AJ524" s="116" t="str">
        <f t="shared" si="179"/>
        <v>Correct</v>
      </c>
      <c r="AK524" s="99"/>
      <c r="AL524" s="115" t="str">
        <f>IFERROR(VLOOKUP(Table1[[#This Row],[RespondentID]],'All Data'!$A:$CO,87,FALSE),"unknown")</f>
        <v>unknown</v>
      </c>
      <c r="AM524" s="99"/>
      <c r="AN524" s="96" t="str">
        <f>IFERROR(VLOOKUP(Table1[[#This Row],[RespondentID]],'All Data'!$A:$CO,89,FALSE),"unknown")</f>
        <v>unknown</v>
      </c>
      <c r="AO524" s="96" t="str">
        <f>IFERROR(VLOOKUP(Table1[[#This Row],[RespondentID]],'All Data'!$A:$CO,90,FALSE),"unknown")</f>
        <v>unknown</v>
      </c>
      <c r="AP524" s="96" t="str">
        <f>IFERROR(VLOOKUP(Table1[[#This Row],[RespondentID]],'All Data'!$A:$CO,91,FALSE),"unknown")</f>
        <v>unknown</v>
      </c>
      <c r="AQ524" s="96" t="str">
        <f>IFERROR(VLOOKUP(Table1[[#This Row],[RespondentID]],'All Data'!$A:$CO,92,FALSE),"unknown")</f>
        <v>unknown</v>
      </c>
      <c r="AR524" s="96" t="str">
        <f>IFERROR(VLOOKUP(Table1[[#This Row],[RespondentID]],'All Data'!$A:$CO,93,FALSE),"unknown")</f>
        <v>unknown</v>
      </c>
      <c r="AS524" s="96" t="str">
        <f>IFERROR(VLOOKUP(Table1[[#This Row],[RespondentID]],'All Data'!$A:$CW,94,FALSE),"unknown")</f>
        <v>unknown</v>
      </c>
      <c r="AT524" s="96" t="str">
        <f>IFERROR(VLOOKUP(Table1[[#This Row],[RespondentID]],'All Data'!$A:$CW,95,FALSE),"unknown")</f>
        <v>unknown</v>
      </c>
      <c r="AU524" s="96" t="str">
        <f>IFERROR(VLOOKUP(Table1[[#This Row],[RespondentID]],'All Data'!$A:$CW,96,FALSE),"unknown")</f>
        <v>unknown</v>
      </c>
      <c r="AV524" s="96" t="str">
        <f>IFERROR(VLOOKUP(Table1[[#This Row],[RespondentID]],'All Data'!$A:$CW,97,FALSE),"unknown")</f>
        <v>unknown</v>
      </c>
      <c r="AW524" s="96" t="str">
        <f>IFERROR(VLOOKUP(Table1[[#This Row],[RespondentID]],'All Data'!$A:$CW,98,FALSE),"unknown")</f>
        <v>unknown</v>
      </c>
      <c r="AX524" s="96" t="str">
        <f>IFERROR(VLOOKUP(Table1[[#This Row],[RespondentID]],'All Data'!$A:$CW,99,FALSE),"unknown")</f>
        <v>unknown</v>
      </c>
    </row>
    <row r="525" spans="1:50">
      <c r="A525" s="114"/>
      <c r="B525" s="115"/>
      <c r="C525" s="99"/>
      <c r="D525" s="99"/>
      <c r="E525" s="99"/>
      <c r="F525" s="99"/>
      <c r="G525" s="99"/>
      <c r="H525" s="99"/>
      <c r="I525" s="99"/>
      <c r="J525" s="99"/>
      <c r="K525" s="99"/>
      <c r="L525" s="99"/>
      <c r="M525" s="99"/>
      <c r="N525" s="99"/>
      <c r="O525" s="99"/>
      <c r="P525" s="116">
        <f t="shared" si="162"/>
        <v>0</v>
      </c>
      <c r="Q525" s="116" t="e">
        <f t="shared" si="163"/>
        <v>#DIV/0!</v>
      </c>
      <c r="R525" s="116"/>
      <c r="S525" s="116">
        <f t="shared" si="164"/>
        <v>0</v>
      </c>
      <c r="T525" s="116">
        <f t="shared" si="165"/>
        <v>0</v>
      </c>
      <c r="U525" s="116">
        <f t="shared" si="166"/>
        <v>0</v>
      </c>
      <c r="V525" s="116">
        <f t="shared" si="167"/>
        <v>0</v>
      </c>
      <c r="W525" s="116">
        <f t="shared" si="168"/>
        <v>0</v>
      </c>
      <c r="X525" s="116">
        <f t="shared" si="169"/>
        <v>0</v>
      </c>
      <c r="Y525" s="116">
        <f t="shared" si="170"/>
        <v>0</v>
      </c>
      <c r="Z525" s="116">
        <f t="shared" si="171"/>
        <v>0</v>
      </c>
      <c r="AA525" s="116">
        <f t="shared" si="172"/>
        <v>0</v>
      </c>
      <c r="AB525" s="116">
        <f t="shared" si="173"/>
        <v>0</v>
      </c>
      <c r="AC525" s="116">
        <f t="shared" si="174"/>
        <v>0</v>
      </c>
      <c r="AD525" s="116">
        <f t="shared" si="175"/>
        <v>0</v>
      </c>
      <c r="AE525" s="116">
        <f t="shared" si="176"/>
        <v>0</v>
      </c>
      <c r="AF525" s="116"/>
      <c r="AG525" s="116"/>
      <c r="AH525" s="116">
        <f t="shared" si="177"/>
        <v>0</v>
      </c>
      <c r="AI525" s="116">
        <f t="shared" si="178"/>
        <v>0</v>
      </c>
      <c r="AJ525" s="116" t="str">
        <f t="shared" si="179"/>
        <v>Correct</v>
      </c>
      <c r="AK525" s="99"/>
      <c r="AL525" s="115" t="str">
        <f>IFERROR(VLOOKUP(Table1[[#This Row],[RespondentID]],'All Data'!$A:$CO,87,FALSE),"unknown")</f>
        <v>unknown</v>
      </c>
      <c r="AM525" s="99"/>
      <c r="AN525" s="96" t="str">
        <f>IFERROR(VLOOKUP(Table1[[#This Row],[RespondentID]],'All Data'!$A:$CO,89,FALSE),"unknown")</f>
        <v>unknown</v>
      </c>
      <c r="AO525" s="96" t="str">
        <f>IFERROR(VLOOKUP(Table1[[#This Row],[RespondentID]],'All Data'!$A:$CO,90,FALSE),"unknown")</f>
        <v>unknown</v>
      </c>
      <c r="AP525" s="96" t="str">
        <f>IFERROR(VLOOKUP(Table1[[#This Row],[RespondentID]],'All Data'!$A:$CO,91,FALSE),"unknown")</f>
        <v>unknown</v>
      </c>
      <c r="AQ525" s="96" t="str">
        <f>IFERROR(VLOOKUP(Table1[[#This Row],[RespondentID]],'All Data'!$A:$CO,92,FALSE),"unknown")</f>
        <v>unknown</v>
      </c>
      <c r="AR525" s="96" t="str">
        <f>IFERROR(VLOOKUP(Table1[[#This Row],[RespondentID]],'All Data'!$A:$CO,93,FALSE),"unknown")</f>
        <v>unknown</v>
      </c>
      <c r="AS525" s="96" t="str">
        <f>IFERROR(VLOOKUP(Table1[[#This Row],[RespondentID]],'All Data'!$A:$CW,94,FALSE),"unknown")</f>
        <v>unknown</v>
      </c>
      <c r="AT525" s="96" t="str">
        <f>IFERROR(VLOOKUP(Table1[[#This Row],[RespondentID]],'All Data'!$A:$CW,95,FALSE),"unknown")</f>
        <v>unknown</v>
      </c>
      <c r="AU525" s="96" t="str">
        <f>IFERROR(VLOOKUP(Table1[[#This Row],[RespondentID]],'All Data'!$A:$CW,96,FALSE),"unknown")</f>
        <v>unknown</v>
      </c>
      <c r="AV525" s="96" t="str">
        <f>IFERROR(VLOOKUP(Table1[[#This Row],[RespondentID]],'All Data'!$A:$CW,97,FALSE),"unknown")</f>
        <v>unknown</v>
      </c>
      <c r="AW525" s="96" t="str">
        <f>IFERROR(VLOOKUP(Table1[[#This Row],[RespondentID]],'All Data'!$A:$CW,98,FALSE),"unknown")</f>
        <v>unknown</v>
      </c>
      <c r="AX525" s="96" t="str">
        <f>IFERROR(VLOOKUP(Table1[[#This Row],[RespondentID]],'All Data'!$A:$CW,99,FALSE),"unknown")</f>
        <v>unknown</v>
      </c>
    </row>
    <row r="526" spans="1:50">
      <c r="A526" s="114"/>
      <c r="B526" s="115"/>
      <c r="C526" s="99"/>
      <c r="D526" s="99"/>
      <c r="E526" s="99"/>
      <c r="F526" s="99"/>
      <c r="G526" s="99"/>
      <c r="H526" s="99"/>
      <c r="I526" s="99"/>
      <c r="J526" s="99"/>
      <c r="K526" s="99"/>
      <c r="L526" s="99"/>
      <c r="M526" s="99"/>
      <c r="N526" s="99"/>
      <c r="O526" s="99"/>
      <c r="P526" s="116">
        <f t="shared" si="162"/>
        <v>0</v>
      </c>
      <c r="Q526" s="116" t="e">
        <f t="shared" ref="Q526:Q530" si="180">3/P526</f>
        <v>#DIV/0!</v>
      </c>
      <c r="R526" s="116"/>
      <c r="S526" s="116">
        <f t="shared" si="164"/>
        <v>0</v>
      </c>
      <c r="T526" s="116">
        <f t="shared" si="165"/>
        <v>0</v>
      </c>
      <c r="U526" s="116">
        <f t="shared" si="166"/>
        <v>0</v>
      </c>
      <c r="V526" s="116">
        <f t="shared" si="167"/>
        <v>0</v>
      </c>
      <c r="W526" s="116">
        <f t="shared" si="168"/>
        <v>0</v>
      </c>
      <c r="X526" s="116">
        <f t="shared" si="169"/>
        <v>0</v>
      </c>
      <c r="Y526" s="116">
        <f t="shared" si="170"/>
        <v>0</v>
      </c>
      <c r="Z526" s="116">
        <f t="shared" si="171"/>
        <v>0</v>
      </c>
      <c r="AA526" s="116">
        <f t="shared" si="172"/>
        <v>0</v>
      </c>
      <c r="AB526" s="116">
        <f t="shared" si="173"/>
        <v>0</v>
      </c>
      <c r="AC526" s="116">
        <f t="shared" si="174"/>
        <v>0</v>
      </c>
      <c r="AD526" s="116">
        <f t="shared" si="175"/>
        <v>0</v>
      </c>
      <c r="AE526" s="116">
        <f t="shared" si="176"/>
        <v>0</v>
      </c>
      <c r="AF526" s="116"/>
      <c r="AG526" s="116"/>
      <c r="AH526" s="116">
        <f t="shared" si="177"/>
        <v>0</v>
      </c>
      <c r="AI526" s="116">
        <f t="shared" si="178"/>
        <v>0</v>
      </c>
      <c r="AJ526" s="116" t="str">
        <f t="shared" ref="AJ526:AJ530" si="181">IF(AH526=AI526,"Correct",IF(AH526=3,"Correct","Wrong"))</f>
        <v>Correct</v>
      </c>
      <c r="AK526" s="99"/>
      <c r="AL526" s="115" t="str">
        <f>IFERROR(VLOOKUP(Table1[[#This Row],[RespondentID]],'All Data'!$A:$CO,87,FALSE),"unknown")</f>
        <v>unknown</v>
      </c>
      <c r="AM526" s="99"/>
      <c r="AN526" s="96" t="str">
        <f>IFERROR(VLOOKUP(Table1[[#This Row],[RespondentID]],'All Data'!$A:$CO,89,FALSE),"unknown")</f>
        <v>unknown</v>
      </c>
      <c r="AO526" s="96" t="str">
        <f>IFERROR(VLOOKUP(Table1[[#This Row],[RespondentID]],'All Data'!$A:$CO,90,FALSE),"unknown")</f>
        <v>unknown</v>
      </c>
      <c r="AP526" s="96" t="str">
        <f>IFERROR(VLOOKUP(Table1[[#This Row],[RespondentID]],'All Data'!$A:$CO,91,FALSE),"unknown")</f>
        <v>unknown</v>
      </c>
      <c r="AQ526" s="96" t="str">
        <f>IFERROR(VLOOKUP(Table1[[#This Row],[RespondentID]],'All Data'!$A:$CO,92,FALSE),"unknown")</f>
        <v>unknown</v>
      </c>
      <c r="AR526" s="96" t="str">
        <f>IFERROR(VLOOKUP(Table1[[#This Row],[RespondentID]],'All Data'!$A:$CO,93,FALSE),"unknown")</f>
        <v>unknown</v>
      </c>
      <c r="AS526" s="96" t="str">
        <f>IFERROR(VLOOKUP(Table1[[#This Row],[RespondentID]],'All Data'!$A:$CW,94,FALSE),"unknown")</f>
        <v>unknown</v>
      </c>
      <c r="AT526" s="96" t="str">
        <f>IFERROR(VLOOKUP(Table1[[#This Row],[RespondentID]],'All Data'!$A:$CW,95,FALSE),"unknown")</f>
        <v>unknown</v>
      </c>
      <c r="AU526" s="96" t="str">
        <f>IFERROR(VLOOKUP(Table1[[#This Row],[RespondentID]],'All Data'!$A:$CW,96,FALSE),"unknown")</f>
        <v>unknown</v>
      </c>
      <c r="AV526" s="96" t="str">
        <f>IFERROR(VLOOKUP(Table1[[#This Row],[RespondentID]],'All Data'!$A:$CW,97,FALSE),"unknown")</f>
        <v>unknown</v>
      </c>
      <c r="AW526" s="96" t="str">
        <f>IFERROR(VLOOKUP(Table1[[#This Row],[RespondentID]],'All Data'!$A:$CW,98,FALSE),"unknown")</f>
        <v>unknown</v>
      </c>
      <c r="AX526" s="96" t="str">
        <f>IFERROR(VLOOKUP(Table1[[#This Row],[RespondentID]],'All Data'!$A:$CW,99,FALSE),"unknown")</f>
        <v>unknown</v>
      </c>
    </row>
    <row r="527" spans="1:50">
      <c r="A527" s="114"/>
      <c r="B527" s="115"/>
      <c r="C527" s="99"/>
      <c r="D527" s="99"/>
      <c r="E527" s="99"/>
      <c r="F527" s="99"/>
      <c r="G527" s="99"/>
      <c r="H527" s="99"/>
      <c r="I527" s="99"/>
      <c r="J527" s="99"/>
      <c r="K527" s="99"/>
      <c r="L527" s="99"/>
      <c r="M527" s="99"/>
      <c r="N527" s="99"/>
      <c r="O527" s="99"/>
      <c r="P527" s="116">
        <f t="shared" si="162"/>
        <v>0</v>
      </c>
      <c r="Q527" s="116" t="e">
        <f t="shared" si="180"/>
        <v>#DIV/0!</v>
      </c>
      <c r="R527" s="116"/>
      <c r="S527" s="116">
        <f t="shared" si="164"/>
        <v>0</v>
      </c>
      <c r="T527" s="116">
        <f t="shared" si="165"/>
        <v>0</v>
      </c>
      <c r="U527" s="116">
        <f t="shared" si="166"/>
        <v>0</v>
      </c>
      <c r="V527" s="116">
        <f t="shared" si="167"/>
        <v>0</v>
      </c>
      <c r="W527" s="116">
        <f t="shared" si="168"/>
        <v>0</v>
      </c>
      <c r="X527" s="116">
        <f t="shared" si="169"/>
        <v>0</v>
      </c>
      <c r="Y527" s="116">
        <f t="shared" si="170"/>
        <v>0</v>
      </c>
      <c r="Z527" s="116">
        <f t="shared" si="171"/>
        <v>0</v>
      </c>
      <c r="AA527" s="116">
        <f t="shared" si="172"/>
        <v>0</v>
      </c>
      <c r="AB527" s="116">
        <f t="shared" si="173"/>
        <v>0</v>
      </c>
      <c r="AC527" s="116">
        <f t="shared" si="174"/>
        <v>0</v>
      </c>
      <c r="AD527" s="116">
        <f t="shared" si="175"/>
        <v>0</v>
      </c>
      <c r="AE527" s="116">
        <f t="shared" si="176"/>
        <v>0</v>
      </c>
      <c r="AF527" s="116"/>
      <c r="AG527" s="116"/>
      <c r="AH527" s="116">
        <f t="shared" si="177"/>
        <v>0</v>
      </c>
      <c r="AI527" s="116">
        <f t="shared" si="178"/>
        <v>0</v>
      </c>
      <c r="AJ527" s="116" t="str">
        <f t="shared" si="181"/>
        <v>Correct</v>
      </c>
      <c r="AK527" s="99"/>
      <c r="AL527" s="115" t="str">
        <f>IFERROR(VLOOKUP(Table1[[#This Row],[RespondentID]],'All Data'!$A:$CO,87,FALSE),"unknown")</f>
        <v>unknown</v>
      </c>
      <c r="AM527" s="99"/>
      <c r="AN527" s="96" t="str">
        <f>IFERROR(VLOOKUP(Table1[[#This Row],[RespondentID]],'All Data'!$A:$CO,89,FALSE),"unknown")</f>
        <v>unknown</v>
      </c>
      <c r="AO527" s="96" t="str">
        <f>IFERROR(VLOOKUP(Table1[[#This Row],[RespondentID]],'All Data'!$A:$CO,90,FALSE),"unknown")</f>
        <v>unknown</v>
      </c>
      <c r="AP527" s="96" t="str">
        <f>IFERROR(VLOOKUP(Table1[[#This Row],[RespondentID]],'All Data'!$A:$CO,91,FALSE),"unknown")</f>
        <v>unknown</v>
      </c>
      <c r="AQ527" s="96" t="str">
        <f>IFERROR(VLOOKUP(Table1[[#This Row],[RespondentID]],'All Data'!$A:$CO,92,FALSE),"unknown")</f>
        <v>unknown</v>
      </c>
      <c r="AR527" s="96" t="str">
        <f>IFERROR(VLOOKUP(Table1[[#This Row],[RespondentID]],'All Data'!$A:$CO,93,FALSE),"unknown")</f>
        <v>unknown</v>
      </c>
      <c r="AS527" s="96" t="str">
        <f>IFERROR(VLOOKUP(Table1[[#This Row],[RespondentID]],'All Data'!$A:$CW,94,FALSE),"unknown")</f>
        <v>unknown</v>
      </c>
      <c r="AT527" s="96" t="str">
        <f>IFERROR(VLOOKUP(Table1[[#This Row],[RespondentID]],'All Data'!$A:$CW,95,FALSE),"unknown")</f>
        <v>unknown</v>
      </c>
      <c r="AU527" s="96" t="str">
        <f>IFERROR(VLOOKUP(Table1[[#This Row],[RespondentID]],'All Data'!$A:$CW,96,FALSE),"unknown")</f>
        <v>unknown</v>
      </c>
      <c r="AV527" s="96" t="str">
        <f>IFERROR(VLOOKUP(Table1[[#This Row],[RespondentID]],'All Data'!$A:$CW,97,FALSE),"unknown")</f>
        <v>unknown</v>
      </c>
      <c r="AW527" s="96" t="str">
        <f>IFERROR(VLOOKUP(Table1[[#This Row],[RespondentID]],'All Data'!$A:$CW,98,FALSE),"unknown")</f>
        <v>unknown</v>
      </c>
      <c r="AX527" s="96" t="str">
        <f>IFERROR(VLOOKUP(Table1[[#This Row],[RespondentID]],'All Data'!$A:$CW,99,FALSE),"unknown")</f>
        <v>unknown</v>
      </c>
    </row>
    <row r="528" spans="1:50">
      <c r="A528" s="114"/>
      <c r="B528" s="115"/>
      <c r="C528" s="99"/>
      <c r="D528" s="99"/>
      <c r="E528" s="99"/>
      <c r="F528" s="99"/>
      <c r="G528" s="99"/>
      <c r="H528" s="99"/>
      <c r="I528" s="99"/>
      <c r="J528" s="99"/>
      <c r="K528" s="99"/>
      <c r="L528" s="99"/>
      <c r="M528" s="99"/>
      <c r="N528" s="99"/>
      <c r="O528" s="99"/>
      <c r="P528" s="116">
        <f t="shared" si="162"/>
        <v>0</v>
      </c>
      <c r="Q528" s="116" t="e">
        <f t="shared" si="180"/>
        <v>#DIV/0!</v>
      </c>
      <c r="R528" s="116"/>
      <c r="S528" s="116">
        <f t="shared" si="164"/>
        <v>0</v>
      </c>
      <c r="T528" s="116">
        <f t="shared" si="165"/>
        <v>0</v>
      </c>
      <c r="U528" s="116">
        <f t="shared" si="166"/>
        <v>0</v>
      </c>
      <c r="V528" s="116">
        <f t="shared" si="167"/>
        <v>0</v>
      </c>
      <c r="W528" s="116">
        <f t="shared" si="168"/>
        <v>0</v>
      </c>
      <c r="X528" s="116">
        <f t="shared" si="169"/>
        <v>0</v>
      </c>
      <c r="Y528" s="116">
        <f t="shared" si="170"/>
        <v>0</v>
      </c>
      <c r="Z528" s="116">
        <f t="shared" si="171"/>
        <v>0</v>
      </c>
      <c r="AA528" s="116">
        <f t="shared" si="172"/>
        <v>0</v>
      </c>
      <c r="AB528" s="116">
        <f t="shared" si="173"/>
        <v>0</v>
      </c>
      <c r="AC528" s="116">
        <f t="shared" si="174"/>
        <v>0</v>
      </c>
      <c r="AD528" s="116">
        <f t="shared" si="175"/>
        <v>0</v>
      </c>
      <c r="AE528" s="116">
        <f t="shared" si="176"/>
        <v>0</v>
      </c>
      <c r="AF528" s="116"/>
      <c r="AG528" s="116"/>
      <c r="AH528" s="116">
        <f t="shared" si="177"/>
        <v>0</v>
      </c>
      <c r="AI528" s="116">
        <f t="shared" si="178"/>
        <v>0</v>
      </c>
      <c r="AJ528" s="116" t="str">
        <f t="shared" si="181"/>
        <v>Correct</v>
      </c>
      <c r="AK528" s="99"/>
      <c r="AL528" s="115" t="str">
        <f>IFERROR(VLOOKUP(Table1[[#This Row],[RespondentID]],'All Data'!$A:$CO,87,FALSE),"unknown")</f>
        <v>unknown</v>
      </c>
      <c r="AM528" s="99"/>
      <c r="AN528" s="96" t="str">
        <f>IFERROR(VLOOKUP(Table1[[#This Row],[RespondentID]],'All Data'!$A:$CO,89,FALSE),"unknown")</f>
        <v>unknown</v>
      </c>
      <c r="AO528" s="96" t="str">
        <f>IFERROR(VLOOKUP(Table1[[#This Row],[RespondentID]],'All Data'!$A:$CO,90,FALSE),"unknown")</f>
        <v>unknown</v>
      </c>
      <c r="AP528" s="96" t="str">
        <f>IFERROR(VLOOKUP(Table1[[#This Row],[RespondentID]],'All Data'!$A:$CO,91,FALSE),"unknown")</f>
        <v>unknown</v>
      </c>
      <c r="AQ528" s="96" t="str">
        <f>IFERROR(VLOOKUP(Table1[[#This Row],[RespondentID]],'All Data'!$A:$CO,92,FALSE),"unknown")</f>
        <v>unknown</v>
      </c>
      <c r="AR528" s="96" t="str">
        <f>IFERROR(VLOOKUP(Table1[[#This Row],[RespondentID]],'All Data'!$A:$CO,93,FALSE),"unknown")</f>
        <v>unknown</v>
      </c>
      <c r="AS528" s="96" t="str">
        <f>IFERROR(VLOOKUP(Table1[[#This Row],[RespondentID]],'All Data'!$A:$CW,94,FALSE),"unknown")</f>
        <v>unknown</v>
      </c>
      <c r="AT528" s="96" t="str">
        <f>IFERROR(VLOOKUP(Table1[[#This Row],[RespondentID]],'All Data'!$A:$CW,95,FALSE),"unknown")</f>
        <v>unknown</v>
      </c>
      <c r="AU528" s="96" t="str">
        <f>IFERROR(VLOOKUP(Table1[[#This Row],[RespondentID]],'All Data'!$A:$CW,96,FALSE),"unknown")</f>
        <v>unknown</v>
      </c>
      <c r="AV528" s="96" t="str">
        <f>IFERROR(VLOOKUP(Table1[[#This Row],[RespondentID]],'All Data'!$A:$CW,97,FALSE),"unknown")</f>
        <v>unknown</v>
      </c>
      <c r="AW528" s="96" t="str">
        <f>IFERROR(VLOOKUP(Table1[[#This Row],[RespondentID]],'All Data'!$A:$CW,98,FALSE),"unknown")</f>
        <v>unknown</v>
      </c>
      <c r="AX528" s="96" t="str">
        <f>IFERROR(VLOOKUP(Table1[[#This Row],[RespondentID]],'All Data'!$A:$CW,99,FALSE),"unknown")</f>
        <v>unknown</v>
      </c>
    </row>
    <row r="529" spans="1:50">
      <c r="A529" s="114"/>
      <c r="B529" s="115"/>
      <c r="C529" s="99"/>
      <c r="D529" s="99"/>
      <c r="E529" s="99"/>
      <c r="F529" s="99"/>
      <c r="G529" s="99"/>
      <c r="H529" s="99"/>
      <c r="I529" s="99"/>
      <c r="J529" s="99"/>
      <c r="K529" s="99"/>
      <c r="L529" s="99"/>
      <c r="M529" s="99"/>
      <c r="N529" s="99"/>
      <c r="O529" s="99"/>
      <c r="P529" s="116">
        <f t="shared" si="162"/>
        <v>0</v>
      </c>
      <c r="Q529" s="116" t="e">
        <f t="shared" si="180"/>
        <v>#DIV/0!</v>
      </c>
      <c r="R529" s="116"/>
      <c r="S529" s="116">
        <f t="shared" si="164"/>
        <v>0</v>
      </c>
      <c r="T529" s="116">
        <f t="shared" si="165"/>
        <v>0</v>
      </c>
      <c r="U529" s="116">
        <f t="shared" si="166"/>
        <v>0</v>
      </c>
      <c r="V529" s="116">
        <f t="shared" si="167"/>
        <v>0</v>
      </c>
      <c r="W529" s="116">
        <f t="shared" si="168"/>
        <v>0</v>
      </c>
      <c r="X529" s="116">
        <f t="shared" si="169"/>
        <v>0</v>
      </c>
      <c r="Y529" s="116">
        <f t="shared" si="170"/>
        <v>0</v>
      </c>
      <c r="Z529" s="116">
        <f t="shared" si="171"/>
        <v>0</v>
      </c>
      <c r="AA529" s="116">
        <f t="shared" si="172"/>
        <v>0</v>
      </c>
      <c r="AB529" s="116">
        <f t="shared" si="173"/>
        <v>0</v>
      </c>
      <c r="AC529" s="116">
        <f t="shared" si="174"/>
        <v>0</v>
      </c>
      <c r="AD529" s="116">
        <f t="shared" si="175"/>
        <v>0</v>
      </c>
      <c r="AE529" s="116">
        <f t="shared" si="176"/>
        <v>0</v>
      </c>
      <c r="AF529" s="116"/>
      <c r="AG529" s="116"/>
      <c r="AH529" s="116">
        <f t="shared" si="177"/>
        <v>0</v>
      </c>
      <c r="AI529" s="116">
        <f t="shared" si="178"/>
        <v>0</v>
      </c>
      <c r="AJ529" s="116" t="str">
        <f t="shared" si="181"/>
        <v>Correct</v>
      </c>
      <c r="AK529" s="99"/>
      <c r="AL529" s="115" t="str">
        <f>IFERROR(VLOOKUP(Table1[[#This Row],[RespondentID]],'All Data'!$A:$CO,87,FALSE),"unknown")</f>
        <v>unknown</v>
      </c>
      <c r="AM529" s="99"/>
      <c r="AN529" s="96" t="str">
        <f>IFERROR(VLOOKUP(Table1[[#This Row],[RespondentID]],'All Data'!$A:$CO,89,FALSE),"unknown")</f>
        <v>unknown</v>
      </c>
      <c r="AO529" s="96" t="str">
        <f>IFERROR(VLOOKUP(Table1[[#This Row],[RespondentID]],'All Data'!$A:$CO,90,FALSE),"unknown")</f>
        <v>unknown</v>
      </c>
      <c r="AP529" s="96" t="str">
        <f>IFERROR(VLOOKUP(Table1[[#This Row],[RespondentID]],'All Data'!$A:$CO,91,FALSE),"unknown")</f>
        <v>unknown</v>
      </c>
      <c r="AQ529" s="96" t="str">
        <f>IFERROR(VLOOKUP(Table1[[#This Row],[RespondentID]],'All Data'!$A:$CO,92,FALSE),"unknown")</f>
        <v>unknown</v>
      </c>
      <c r="AR529" s="96" t="str">
        <f>IFERROR(VLOOKUP(Table1[[#This Row],[RespondentID]],'All Data'!$A:$CO,93,FALSE),"unknown")</f>
        <v>unknown</v>
      </c>
      <c r="AS529" s="96" t="str">
        <f>IFERROR(VLOOKUP(Table1[[#This Row],[RespondentID]],'All Data'!$A:$CW,94,FALSE),"unknown")</f>
        <v>unknown</v>
      </c>
      <c r="AT529" s="96" t="str">
        <f>IFERROR(VLOOKUP(Table1[[#This Row],[RespondentID]],'All Data'!$A:$CW,95,FALSE),"unknown")</f>
        <v>unknown</v>
      </c>
      <c r="AU529" s="96" t="str">
        <f>IFERROR(VLOOKUP(Table1[[#This Row],[RespondentID]],'All Data'!$A:$CW,96,FALSE),"unknown")</f>
        <v>unknown</v>
      </c>
      <c r="AV529" s="96" t="str">
        <f>IFERROR(VLOOKUP(Table1[[#This Row],[RespondentID]],'All Data'!$A:$CW,97,FALSE),"unknown")</f>
        <v>unknown</v>
      </c>
      <c r="AW529" s="96" t="str">
        <f>IFERROR(VLOOKUP(Table1[[#This Row],[RespondentID]],'All Data'!$A:$CW,98,FALSE),"unknown")</f>
        <v>unknown</v>
      </c>
      <c r="AX529" s="96" t="str">
        <f>IFERROR(VLOOKUP(Table1[[#This Row],[RespondentID]],'All Data'!$A:$CW,99,FALSE),"unknown")</f>
        <v>unknown</v>
      </c>
    </row>
    <row r="530" spans="1:50">
      <c r="A530" s="117"/>
      <c r="B530" s="115"/>
      <c r="C530" s="99"/>
      <c r="D530" s="99"/>
      <c r="E530" s="99"/>
      <c r="F530" s="99"/>
      <c r="G530" s="99"/>
      <c r="H530" s="99"/>
      <c r="I530" s="99"/>
      <c r="J530" s="99"/>
      <c r="K530" s="99"/>
      <c r="L530" s="99"/>
      <c r="M530" s="99"/>
      <c r="N530" s="99"/>
      <c r="O530" s="99"/>
      <c r="P530" s="116">
        <f t="shared" si="162"/>
        <v>0</v>
      </c>
      <c r="Q530" s="116" t="e">
        <f t="shared" si="180"/>
        <v>#DIV/0!</v>
      </c>
      <c r="R530" s="116"/>
      <c r="S530" s="116">
        <f t="shared" si="164"/>
        <v>0</v>
      </c>
      <c r="T530" s="116">
        <f t="shared" si="165"/>
        <v>0</v>
      </c>
      <c r="U530" s="116">
        <f t="shared" si="166"/>
        <v>0</v>
      </c>
      <c r="V530" s="116">
        <f t="shared" si="167"/>
        <v>0</v>
      </c>
      <c r="W530" s="116">
        <f t="shared" si="168"/>
        <v>0</v>
      </c>
      <c r="X530" s="116">
        <f t="shared" si="169"/>
        <v>0</v>
      </c>
      <c r="Y530" s="116">
        <f t="shared" si="170"/>
        <v>0</v>
      </c>
      <c r="Z530" s="116">
        <f t="shared" si="171"/>
        <v>0</v>
      </c>
      <c r="AA530" s="116">
        <f t="shared" si="172"/>
        <v>0</v>
      </c>
      <c r="AB530" s="116">
        <f t="shared" si="173"/>
        <v>0</v>
      </c>
      <c r="AC530" s="116">
        <f t="shared" si="174"/>
        <v>0</v>
      </c>
      <c r="AD530" s="116">
        <f t="shared" si="175"/>
        <v>0</v>
      </c>
      <c r="AE530" s="116">
        <f t="shared" si="176"/>
        <v>0</v>
      </c>
      <c r="AF530" s="116"/>
      <c r="AG530" s="116"/>
      <c r="AH530" s="116">
        <f t="shared" si="177"/>
        <v>0</v>
      </c>
      <c r="AI530" s="116">
        <f t="shared" si="178"/>
        <v>0</v>
      </c>
      <c r="AJ530" s="116" t="str">
        <f t="shared" si="181"/>
        <v>Correct</v>
      </c>
      <c r="AK530" s="99"/>
      <c r="AL530" s="115" t="str">
        <f>IFERROR(VLOOKUP(Table1[[#This Row],[RespondentID]],'All Data'!$A:$CO,87,FALSE),"unknown")</f>
        <v>unknown</v>
      </c>
      <c r="AM530" s="99"/>
      <c r="AN530" s="96" t="str">
        <f>IFERROR(VLOOKUP(Table1[[#This Row],[RespondentID]],'All Data'!$A:$CO,89,FALSE),"unknown")</f>
        <v>unknown</v>
      </c>
      <c r="AO530" s="96" t="str">
        <f>IFERROR(VLOOKUP(Table1[[#This Row],[RespondentID]],'All Data'!$A:$CO,90,FALSE),"unknown")</f>
        <v>unknown</v>
      </c>
      <c r="AP530" s="96" t="str">
        <f>IFERROR(VLOOKUP(Table1[[#This Row],[RespondentID]],'All Data'!$A:$CO,91,FALSE),"unknown")</f>
        <v>unknown</v>
      </c>
      <c r="AQ530" s="96" t="str">
        <f>IFERROR(VLOOKUP(Table1[[#This Row],[RespondentID]],'All Data'!$A:$CO,92,FALSE),"unknown")</f>
        <v>unknown</v>
      </c>
      <c r="AR530" s="96" t="str">
        <f>IFERROR(VLOOKUP(Table1[[#This Row],[RespondentID]],'All Data'!$A:$CO,93,FALSE),"unknown")</f>
        <v>unknown</v>
      </c>
      <c r="AS530" s="96" t="str">
        <f>IFERROR(VLOOKUP(Table1[[#This Row],[RespondentID]],'All Data'!$A:$CW,94,FALSE),"unknown")</f>
        <v>unknown</v>
      </c>
      <c r="AT530" s="96" t="str">
        <f>IFERROR(VLOOKUP(Table1[[#This Row],[RespondentID]],'All Data'!$A:$CW,95,FALSE),"unknown")</f>
        <v>unknown</v>
      </c>
      <c r="AU530" s="96" t="str">
        <f>IFERROR(VLOOKUP(Table1[[#This Row],[RespondentID]],'All Data'!$A:$CW,96,FALSE),"unknown")</f>
        <v>unknown</v>
      </c>
      <c r="AV530" s="96" t="str">
        <f>IFERROR(VLOOKUP(Table1[[#This Row],[RespondentID]],'All Data'!$A:$CW,97,FALSE),"unknown")</f>
        <v>unknown</v>
      </c>
      <c r="AW530" s="96" t="str">
        <f>IFERROR(VLOOKUP(Table1[[#This Row],[RespondentID]],'All Data'!$A:$CW,98,FALSE),"unknown")</f>
        <v>unknown</v>
      </c>
      <c r="AX530" s="96" t="str">
        <f>IFERROR(VLOOKUP(Table1[[#This Row],[RespondentID]],'All Data'!$A:$CW,99,FALSE),"unknown")</f>
        <v>unknown</v>
      </c>
    </row>
  </sheetData>
  <conditionalFormatting sqref="AJ1:AJ429">
    <cfRule type="containsText" dxfId="56" priority="1" stopIfTrue="1" operator="containsText" text="Wrong">
      <formula>NOT(ISERROR(SEARCH("Wrong",AJ1)))</formula>
    </cfRule>
    <cfRule type="containsText" dxfId="55" priority="2" stopIfTrue="1" operator="containsText" text="False">
      <formula>NOT(ISERROR(SEARCH("False",AJ1)))</formula>
    </cfRule>
  </conditionalFormatting>
  <conditionalFormatting sqref="AJ430:AJ1048576">
    <cfRule type="containsText" dxfId="54" priority="5" stopIfTrue="1" operator="containsText" text="Wrong">
      <formula>NOT(ISERROR(SEARCH("Wrong",AJ430)))</formula>
    </cfRule>
    <cfRule type="containsText" dxfId="53" priority="6" stopIfTrue="1" operator="containsText" text="False">
      <formula>NOT(ISERROR(SEARCH("False",AJ430)))</formula>
    </cfRule>
  </conditionalFormatting>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98"/>
  <sheetViews>
    <sheetView topLeftCell="A80" workbookViewId="0">
      <selection activeCell="L108" sqref="L108"/>
    </sheetView>
  </sheetViews>
  <sheetFormatPr defaultRowHeight="15"/>
  <cols>
    <col min="1" max="1" width="29.5703125" bestFit="1" customWidth="1"/>
    <col min="2" max="2" width="29.85546875" customWidth="1"/>
    <col min="3" max="3" width="9.5703125" bestFit="1" customWidth="1"/>
    <col min="4" max="4" width="27.5703125" customWidth="1"/>
    <col min="5" max="5" width="11.85546875" bestFit="1" customWidth="1"/>
  </cols>
  <sheetData>
    <row r="1" spans="1:17">
      <c r="A1" t="s">
        <v>371</v>
      </c>
      <c r="D1" t="s">
        <v>372</v>
      </c>
      <c r="G1" t="s">
        <v>373</v>
      </c>
      <c r="J1" t="s">
        <v>374</v>
      </c>
      <c r="M1" t="s">
        <v>375</v>
      </c>
      <c r="P1" t="s">
        <v>376</v>
      </c>
    </row>
    <row r="2" spans="1:17">
      <c r="A2" t="s">
        <v>271</v>
      </c>
      <c r="B2">
        <v>82.344047619047615</v>
      </c>
      <c r="D2" t="s">
        <v>271</v>
      </c>
      <c r="E2">
        <v>46.1</v>
      </c>
      <c r="G2" t="s">
        <v>283</v>
      </c>
      <c r="H2">
        <v>81</v>
      </c>
      <c r="J2" t="s">
        <v>289</v>
      </c>
      <c r="K2">
        <v>93.347619047619062</v>
      </c>
      <c r="M2" t="s">
        <v>305</v>
      </c>
      <c r="N2">
        <v>63.465800865800873</v>
      </c>
      <c r="P2" t="s">
        <v>309</v>
      </c>
      <c r="Q2">
        <v>164</v>
      </c>
    </row>
    <row r="3" spans="1:17">
      <c r="A3" t="s">
        <v>17</v>
      </c>
      <c r="B3">
        <v>71.733333333333334</v>
      </c>
      <c r="D3" t="s">
        <v>273</v>
      </c>
      <c r="E3">
        <v>45.85</v>
      </c>
      <c r="G3" t="s">
        <v>284</v>
      </c>
      <c r="H3">
        <v>20.350000000000001</v>
      </c>
      <c r="J3" t="s">
        <v>287</v>
      </c>
      <c r="K3">
        <v>78.797619047619065</v>
      </c>
      <c r="M3" t="s">
        <v>17</v>
      </c>
      <c r="N3">
        <v>48.06580086580086</v>
      </c>
      <c r="P3" t="s">
        <v>75</v>
      </c>
      <c r="Q3">
        <v>105</v>
      </c>
    </row>
    <row r="4" spans="1:17">
      <c r="A4" t="s">
        <v>268</v>
      </c>
      <c r="B4">
        <v>66.444047619047623</v>
      </c>
      <c r="D4" t="s">
        <v>272</v>
      </c>
      <c r="E4">
        <v>42.6</v>
      </c>
      <c r="G4" t="s">
        <v>352</v>
      </c>
      <c r="H4">
        <v>18</v>
      </c>
      <c r="J4" t="s">
        <v>286</v>
      </c>
      <c r="K4">
        <v>51.047619047619051</v>
      </c>
      <c r="M4" t="s">
        <v>299</v>
      </c>
      <c r="N4">
        <v>45.959956709956714</v>
      </c>
      <c r="P4" t="s">
        <v>310</v>
      </c>
      <c r="Q4">
        <v>79</v>
      </c>
    </row>
    <row r="5" spans="1:17">
      <c r="A5" t="s">
        <v>272</v>
      </c>
      <c r="B5">
        <v>49.760714285714286</v>
      </c>
      <c r="D5" t="s">
        <v>269</v>
      </c>
      <c r="E5">
        <v>41.35</v>
      </c>
      <c r="G5" t="s">
        <v>37</v>
      </c>
      <c r="H5">
        <v>17.350000000000001</v>
      </c>
      <c r="J5" t="s">
        <v>285</v>
      </c>
      <c r="K5">
        <v>50.390476190476193</v>
      </c>
      <c r="M5" t="s">
        <v>296</v>
      </c>
      <c r="N5">
        <v>40.308549783549786</v>
      </c>
      <c r="P5" t="s">
        <v>70</v>
      </c>
      <c r="Q5">
        <v>53</v>
      </c>
    </row>
    <row r="6" spans="1:17">
      <c r="A6" t="s">
        <v>24</v>
      </c>
      <c r="B6">
        <v>45.865476190476194</v>
      </c>
      <c r="D6" t="s">
        <v>17</v>
      </c>
      <c r="E6">
        <v>35.950000000000003</v>
      </c>
      <c r="G6" t="s">
        <v>280</v>
      </c>
      <c r="H6">
        <v>12.6</v>
      </c>
      <c r="J6" t="s">
        <v>292</v>
      </c>
      <c r="K6">
        <v>43.369047619047628</v>
      </c>
      <c r="M6" t="s">
        <v>302</v>
      </c>
      <c r="N6">
        <v>37.308441558441558</v>
      </c>
      <c r="P6" t="s">
        <v>73</v>
      </c>
      <c r="Q6">
        <v>43</v>
      </c>
    </row>
    <row r="7" spans="1:17">
      <c r="A7" t="s">
        <v>269</v>
      </c>
      <c r="B7">
        <v>41.265476190476193</v>
      </c>
      <c r="D7" t="s">
        <v>24</v>
      </c>
      <c r="E7">
        <v>31.950000000000003</v>
      </c>
      <c r="G7" t="s">
        <v>282</v>
      </c>
      <c r="H7">
        <v>8.9499999999999993</v>
      </c>
      <c r="J7" t="s">
        <v>288</v>
      </c>
      <c r="K7">
        <v>39.140476190476193</v>
      </c>
      <c r="M7" t="s">
        <v>53</v>
      </c>
      <c r="N7">
        <v>34.671861471861476</v>
      </c>
      <c r="P7" t="s">
        <v>66</v>
      </c>
      <c r="Q7">
        <v>37</v>
      </c>
    </row>
    <row r="8" spans="1:17">
      <c r="A8" t="s">
        <v>273</v>
      </c>
      <c r="B8">
        <v>29.457142857142859</v>
      </c>
      <c r="D8" t="s">
        <v>19</v>
      </c>
      <c r="E8">
        <v>22.2</v>
      </c>
      <c r="G8" t="s">
        <v>278</v>
      </c>
      <c r="H8">
        <v>8.6</v>
      </c>
      <c r="J8" t="s">
        <v>295</v>
      </c>
      <c r="K8">
        <v>37.461904761904762</v>
      </c>
      <c r="M8" t="s">
        <v>54</v>
      </c>
      <c r="N8">
        <v>32.650108225108227</v>
      </c>
      <c r="P8" t="s">
        <v>69</v>
      </c>
      <c r="Q8">
        <v>34</v>
      </c>
    </row>
    <row r="9" spans="1:17">
      <c r="A9" t="s">
        <v>263</v>
      </c>
      <c r="B9">
        <v>27.390476190476189</v>
      </c>
      <c r="D9" t="s">
        <v>275</v>
      </c>
      <c r="E9">
        <v>21.7</v>
      </c>
      <c r="G9" t="s">
        <v>279</v>
      </c>
      <c r="H9">
        <v>6.6</v>
      </c>
      <c r="J9" t="s">
        <v>291</v>
      </c>
      <c r="K9">
        <v>36.640476190476193</v>
      </c>
      <c r="M9" t="s">
        <v>304</v>
      </c>
      <c r="N9">
        <v>29.433658008658007</v>
      </c>
      <c r="P9" t="s">
        <v>311</v>
      </c>
      <c r="Q9">
        <v>25</v>
      </c>
    </row>
    <row r="10" spans="1:17">
      <c r="A10" t="s">
        <v>19</v>
      </c>
      <c r="B10">
        <v>24.990476190476194</v>
      </c>
      <c r="D10" t="s">
        <v>263</v>
      </c>
      <c r="E10">
        <v>19.7</v>
      </c>
      <c r="G10" t="s">
        <v>281</v>
      </c>
      <c r="H10">
        <v>4.5999999999999996</v>
      </c>
      <c r="J10" t="s">
        <v>290</v>
      </c>
      <c r="K10">
        <v>19.200000000000003</v>
      </c>
      <c r="M10" t="s">
        <v>301</v>
      </c>
      <c r="N10">
        <v>27.410930735930741</v>
      </c>
      <c r="P10" t="s">
        <v>313</v>
      </c>
      <c r="Q10">
        <v>18</v>
      </c>
    </row>
    <row r="11" spans="1:17">
      <c r="A11" t="s">
        <v>275</v>
      </c>
      <c r="B11">
        <v>24.911904761904765</v>
      </c>
      <c r="D11" t="s">
        <v>264</v>
      </c>
      <c r="E11">
        <v>14</v>
      </c>
      <c r="G11" t="s">
        <v>277</v>
      </c>
      <c r="H11">
        <v>3.95</v>
      </c>
      <c r="J11" t="s">
        <v>37</v>
      </c>
      <c r="K11">
        <v>14.028571428571428</v>
      </c>
      <c r="M11" t="s">
        <v>307</v>
      </c>
      <c r="N11">
        <v>27.232467532467528</v>
      </c>
      <c r="P11" t="s">
        <v>71</v>
      </c>
      <c r="Q11">
        <v>11</v>
      </c>
    </row>
    <row r="12" spans="1:17">
      <c r="A12" t="s">
        <v>267</v>
      </c>
      <c r="B12">
        <v>24.036904761904761</v>
      </c>
      <c r="D12" t="s">
        <v>267</v>
      </c>
      <c r="E12">
        <v>12.75</v>
      </c>
      <c r="J12" t="s">
        <v>293</v>
      </c>
      <c r="K12">
        <v>12.269047619047617</v>
      </c>
      <c r="M12" t="s">
        <v>303</v>
      </c>
      <c r="N12">
        <v>19.974134199134195</v>
      </c>
      <c r="P12" t="s">
        <v>65</v>
      </c>
      <c r="Q12">
        <v>10</v>
      </c>
    </row>
    <row r="13" spans="1:17">
      <c r="A13" t="s">
        <v>264</v>
      </c>
      <c r="B13">
        <v>21.425000000000001</v>
      </c>
      <c r="D13" t="s">
        <v>268</v>
      </c>
      <c r="E13">
        <v>6.1</v>
      </c>
      <c r="J13" t="s">
        <v>294</v>
      </c>
      <c r="K13">
        <v>8.3785714285714281</v>
      </c>
      <c r="M13" t="s">
        <v>300</v>
      </c>
      <c r="N13">
        <v>19.565800865800863</v>
      </c>
      <c r="P13" t="s">
        <v>72</v>
      </c>
      <c r="Q13">
        <v>9</v>
      </c>
    </row>
    <row r="14" spans="1:17">
      <c r="A14" t="s">
        <v>270</v>
      </c>
      <c r="B14">
        <v>6.375</v>
      </c>
      <c r="D14" t="s">
        <v>270</v>
      </c>
      <c r="E14">
        <v>1.75</v>
      </c>
      <c r="M14" t="s">
        <v>297</v>
      </c>
      <c r="N14">
        <v>16.157359307359307</v>
      </c>
      <c r="P14" t="s">
        <v>312</v>
      </c>
      <c r="Q14">
        <v>4</v>
      </c>
    </row>
    <row r="15" spans="1:17">
      <c r="M15" t="s">
        <v>308</v>
      </c>
      <c r="N15">
        <v>16.120454545454542</v>
      </c>
    </row>
    <row r="16" spans="1:17">
      <c r="M16" t="s">
        <v>298</v>
      </c>
      <c r="N16">
        <v>15.231060606060606</v>
      </c>
    </row>
    <row r="17" spans="1:17">
      <c r="M17" t="s">
        <v>270</v>
      </c>
      <c r="N17">
        <v>6.545454545454545</v>
      </c>
    </row>
    <row r="18" spans="1:17">
      <c r="M18" t="s">
        <v>306</v>
      </c>
      <c r="N18">
        <v>2.543181818181818</v>
      </c>
    </row>
    <row r="23" spans="1:17">
      <c r="A23" t="s">
        <v>377</v>
      </c>
      <c r="D23" t="s">
        <v>378</v>
      </c>
      <c r="G23" t="s">
        <v>379</v>
      </c>
      <c r="J23" t="s">
        <v>380</v>
      </c>
      <c r="M23" t="s">
        <v>381</v>
      </c>
      <c r="P23" t="s">
        <v>382</v>
      </c>
    </row>
    <row r="24" spans="1:17">
      <c r="A24" t="s">
        <v>17</v>
      </c>
      <c r="B24">
        <v>60.682067932067937</v>
      </c>
      <c r="D24" t="s">
        <v>269</v>
      </c>
      <c r="E24">
        <v>28.25</v>
      </c>
      <c r="G24" t="s">
        <v>283</v>
      </c>
      <c r="H24">
        <v>41</v>
      </c>
      <c r="J24" t="s">
        <v>285</v>
      </c>
      <c r="K24">
        <v>65.278571428571439</v>
      </c>
      <c r="M24" t="s">
        <v>296</v>
      </c>
      <c r="N24">
        <v>38.882251082251081</v>
      </c>
      <c r="P24" t="s">
        <v>309</v>
      </c>
      <c r="Q24">
        <v>113</v>
      </c>
    </row>
    <row r="25" spans="1:17">
      <c r="A25" t="s">
        <v>269</v>
      </c>
      <c r="B25">
        <v>41.132067932067933</v>
      </c>
      <c r="D25" t="s">
        <v>272</v>
      </c>
      <c r="E25">
        <v>23</v>
      </c>
      <c r="G25" t="s">
        <v>282</v>
      </c>
      <c r="H25">
        <v>16.75</v>
      </c>
      <c r="J25" t="s">
        <v>289</v>
      </c>
      <c r="K25">
        <v>45.2</v>
      </c>
      <c r="M25" t="s">
        <v>54</v>
      </c>
      <c r="N25">
        <v>35.960822510822517</v>
      </c>
      <c r="P25" t="s">
        <v>75</v>
      </c>
      <c r="Q25">
        <v>56</v>
      </c>
    </row>
    <row r="26" spans="1:17">
      <c r="A26" t="s">
        <v>271</v>
      </c>
      <c r="B26">
        <v>36.232067932067935</v>
      </c>
      <c r="D26" t="s">
        <v>273</v>
      </c>
      <c r="E26">
        <v>21</v>
      </c>
      <c r="G26" t="s">
        <v>352</v>
      </c>
      <c r="H26">
        <v>15</v>
      </c>
      <c r="J26" t="s">
        <v>287</v>
      </c>
      <c r="K26">
        <v>39.778571428571425</v>
      </c>
      <c r="M26" t="s">
        <v>302</v>
      </c>
      <c r="N26">
        <v>35.748917748917748</v>
      </c>
      <c r="P26" t="s">
        <v>311</v>
      </c>
      <c r="Q26">
        <v>35</v>
      </c>
    </row>
    <row r="27" spans="1:17">
      <c r="A27" t="s">
        <v>24</v>
      </c>
      <c r="B27">
        <v>31.882067932067933</v>
      </c>
      <c r="D27" t="s">
        <v>17</v>
      </c>
      <c r="E27">
        <v>20.25</v>
      </c>
      <c r="G27" t="s">
        <v>284</v>
      </c>
      <c r="H27">
        <v>10.75</v>
      </c>
      <c r="J27" t="s">
        <v>295</v>
      </c>
      <c r="K27">
        <v>35.75</v>
      </c>
      <c r="M27" t="s">
        <v>53</v>
      </c>
      <c r="N27">
        <v>30.475108225108226</v>
      </c>
      <c r="P27" t="s">
        <v>69</v>
      </c>
      <c r="Q27">
        <v>35</v>
      </c>
    </row>
    <row r="28" spans="1:17">
      <c r="A28" t="s">
        <v>268</v>
      </c>
      <c r="B28">
        <v>31.88206793206793</v>
      </c>
      <c r="D28" t="s">
        <v>271</v>
      </c>
      <c r="E28">
        <v>16</v>
      </c>
      <c r="G28" t="s">
        <v>280</v>
      </c>
      <c r="H28">
        <v>9.75</v>
      </c>
      <c r="J28" t="s">
        <v>286</v>
      </c>
      <c r="K28">
        <v>23.278571428571432</v>
      </c>
      <c r="M28" t="s">
        <v>305</v>
      </c>
      <c r="N28">
        <v>28.446536796536794</v>
      </c>
      <c r="P28" t="s">
        <v>310</v>
      </c>
      <c r="Q28">
        <v>33</v>
      </c>
    </row>
    <row r="29" spans="1:17">
      <c r="A29" t="s">
        <v>272</v>
      </c>
      <c r="B29">
        <v>25.703496503496506</v>
      </c>
      <c r="D29" t="s">
        <v>275</v>
      </c>
      <c r="E29">
        <v>15.25</v>
      </c>
      <c r="G29" t="s">
        <v>281</v>
      </c>
      <c r="H29">
        <v>4</v>
      </c>
      <c r="J29" t="s">
        <v>292</v>
      </c>
      <c r="K29">
        <v>22.2</v>
      </c>
      <c r="M29" t="s">
        <v>17</v>
      </c>
      <c r="N29">
        <v>28.003679653679647</v>
      </c>
      <c r="P29" t="s">
        <v>73</v>
      </c>
      <c r="Q29">
        <v>17</v>
      </c>
    </row>
    <row r="30" spans="1:17">
      <c r="A30" t="s">
        <v>263</v>
      </c>
      <c r="B30">
        <v>24.13206793206793</v>
      </c>
      <c r="D30" t="s">
        <v>24</v>
      </c>
      <c r="E30">
        <v>11.5</v>
      </c>
      <c r="G30" t="s">
        <v>37</v>
      </c>
      <c r="H30">
        <v>3.75</v>
      </c>
      <c r="J30" t="s">
        <v>290</v>
      </c>
      <c r="K30">
        <v>20.75</v>
      </c>
      <c r="M30" t="s">
        <v>303</v>
      </c>
      <c r="N30">
        <v>27.896536796536793</v>
      </c>
      <c r="P30" t="s">
        <v>70</v>
      </c>
      <c r="Q30">
        <v>14</v>
      </c>
    </row>
    <row r="31" spans="1:17">
      <c r="A31" t="s">
        <v>19</v>
      </c>
      <c r="B31">
        <v>22.953496503496503</v>
      </c>
      <c r="D31" t="s">
        <v>19</v>
      </c>
      <c r="E31">
        <v>11.5</v>
      </c>
      <c r="G31" t="s">
        <v>279</v>
      </c>
      <c r="H31">
        <v>3</v>
      </c>
      <c r="J31" t="s">
        <v>294</v>
      </c>
      <c r="K31">
        <v>18.178571428571431</v>
      </c>
      <c r="M31" t="s">
        <v>304</v>
      </c>
      <c r="N31">
        <v>25.870346320346322</v>
      </c>
      <c r="P31" t="s">
        <v>66</v>
      </c>
      <c r="Q31">
        <v>14</v>
      </c>
    </row>
    <row r="32" spans="1:17">
      <c r="A32" t="s">
        <v>275</v>
      </c>
      <c r="B32">
        <v>20.732067932067931</v>
      </c>
      <c r="D32" t="s">
        <v>263</v>
      </c>
      <c r="E32">
        <v>9</v>
      </c>
      <c r="G32" t="s">
        <v>277</v>
      </c>
      <c r="H32">
        <v>2</v>
      </c>
      <c r="J32" t="s">
        <v>288</v>
      </c>
      <c r="K32">
        <v>16.350000000000001</v>
      </c>
      <c r="M32" t="s">
        <v>299</v>
      </c>
      <c r="N32">
        <v>20.423809523809524</v>
      </c>
      <c r="P32" t="s">
        <v>65</v>
      </c>
      <c r="Q32">
        <v>11</v>
      </c>
    </row>
    <row r="33" spans="1:17">
      <c r="A33" t="s">
        <v>267</v>
      </c>
      <c r="B33">
        <v>14.58076923076923</v>
      </c>
      <c r="D33" t="s">
        <v>267</v>
      </c>
      <c r="E33">
        <v>4.5</v>
      </c>
      <c r="G33" t="s">
        <v>278</v>
      </c>
      <c r="H33">
        <v>2</v>
      </c>
      <c r="J33" t="s">
        <v>37</v>
      </c>
      <c r="K33">
        <v>9.4285714285714288</v>
      </c>
      <c r="M33" t="s">
        <v>297</v>
      </c>
      <c r="N33">
        <v>15.96904761904762</v>
      </c>
      <c r="P33" t="s">
        <v>313</v>
      </c>
      <c r="Q33">
        <v>9</v>
      </c>
    </row>
    <row r="34" spans="1:17">
      <c r="A34" t="s">
        <v>273</v>
      </c>
      <c r="B34">
        <v>13.353496503496503</v>
      </c>
      <c r="D34" t="s">
        <v>264</v>
      </c>
      <c r="E34">
        <v>4</v>
      </c>
      <c r="J34" t="s">
        <v>291</v>
      </c>
      <c r="K34">
        <v>7.7785714285714285</v>
      </c>
      <c r="M34" t="s">
        <v>308</v>
      </c>
      <c r="N34">
        <v>11.797619047619049</v>
      </c>
      <c r="P34" t="s">
        <v>71</v>
      </c>
      <c r="Q34">
        <v>7</v>
      </c>
    </row>
    <row r="35" spans="1:17">
      <c r="A35" t="s">
        <v>264</v>
      </c>
      <c r="B35">
        <v>11.753496503496503</v>
      </c>
      <c r="D35" t="s">
        <v>268</v>
      </c>
      <c r="E35">
        <v>1.75</v>
      </c>
      <c r="J35" t="s">
        <v>293</v>
      </c>
      <c r="K35">
        <v>6.6785714285714288</v>
      </c>
      <c r="M35" t="s">
        <v>298</v>
      </c>
      <c r="N35">
        <v>10.940476190476192</v>
      </c>
      <c r="P35" t="s">
        <v>72</v>
      </c>
      <c r="Q35">
        <v>3</v>
      </c>
    </row>
    <row r="36" spans="1:17">
      <c r="A36" t="s">
        <v>270</v>
      </c>
      <c r="B36">
        <v>1.9807692307692308</v>
      </c>
      <c r="D36" t="s">
        <v>270</v>
      </c>
      <c r="E36">
        <v>1</v>
      </c>
      <c r="M36" t="s">
        <v>301</v>
      </c>
      <c r="N36">
        <v>10.190476190476192</v>
      </c>
      <c r="P36" t="s">
        <v>312</v>
      </c>
      <c r="Q36">
        <v>2</v>
      </c>
    </row>
    <row r="37" spans="1:17">
      <c r="M37" t="s">
        <v>307</v>
      </c>
      <c r="N37">
        <v>7.8560606060606055</v>
      </c>
    </row>
    <row r="38" spans="1:17">
      <c r="M38" t="s">
        <v>300</v>
      </c>
      <c r="N38">
        <v>5.634632034632034</v>
      </c>
    </row>
    <row r="39" spans="1:17">
      <c r="M39" t="s">
        <v>270</v>
      </c>
      <c r="N39">
        <v>0.66666666666666663</v>
      </c>
    </row>
    <row r="40" spans="1:17">
      <c r="M40" t="s">
        <v>306</v>
      </c>
      <c r="N40">
        <v>0.33333333333333331</v>
      </c>
    </row>
    <row r="45" spans="1:17">
      <c r="A45" t="s">
        <v>461</v>
      </c>
    </row>
    <row r="46" spans="1:17" ht="15.75" thickBot="1">
      <c r="A46" s="165" t="s">
        <v>462</v>
      </c>
    </row>
    <row r="47" spans="1:17" ht="15.75" thickBot="1">
      <c r="A47" s="142" t="s">
        <v>653</v>
      </c>
      <c r="B47" s="143" t="s">
        <v>457</v>
      </c>
      <c r="C47" s="143" t="s">
        <v>340</v>
      </c>
      <c r="D47" s="143" t="s">
        <v>458</v>
      </c>
      <c r="E47" s="144" t="s">
        <v>459</v>
      </c>
    </row>
    <row r="48" spans="1:17" ht="15.75" thickBot="1">
      <c r="A48" s="145">
        <v>1</v>
      </c>
      <c r="B48" s="146" t="s">
        <v>271</v>
      </c>
      <c r="C48" s="147">
        <v>0.41172023809523806</v>
      </c>
      <c r="D48" s="148" t="s">
        <v>17</v>
      </c>
      <c r="E48" s="149">
        <v>0.41563060227443793</v>
      </c>
    </row>
    <row r="49" spans="1:5" ht="15.75" thickBot="1">
      <c r="A49" s="150">
        <v>2</v>
      </c>
      <c r="B49" s="151" t="s">
        <v>17</v>
      </c>
      <c r="C49" s="152">
        <v>0.48143176733780763</v>
      </c>
      <c r="D49" s="153" t="s">
        <v>269</v>
      </c>
      <c r="E49" s="154">
        <v>0.28172649268539679</v>
      </c>
    </row>
    <row r="50" spans="1:5" ht="15.75" thickBot="1">
      <c r="A50" s="155">
        <v>3</v>
      </c>
      <c r="B50" s="156" t="s">
        <v>268</v>
      </c>
      <c r="C50" s="157">
        <v>0.44593320549696391</v>
      </c>
      <c r="D50" s="158" t="s">
        <v>271</v>
      </c>
      <c r="E50" s="159">
        <v>0.24816484884978038</v>
      </c>
    </row>
    <row r="51" spans="1:5" ht="15.75" thickBot="1">
      <c r="A51" s="155">
        <v>4</v>
      </c>
      <c r="B51" s="156" t="s">
        <v>272</v>
      </c>
      <c r="C51" s="157">
        <v>0.33396452540747845</v>
      </c>
      <c r="D51" s="158" t="s">
        <v>24</v>
      </c>
      <c r="E51" s="159">
        <v>0.21837032830183517</v>
      </c>
    </row>
    <row r="52" spans="1:5" ht="15.75" thickBot="1">
      <c r="A52" s="155">
        <v>5</v>
      </c>
      <c r="B52" s="156" t="s">
        <v>24</v>
      </c>
      <c r="C52" s="157">
        <v>0.30782198785554493</v>
      </c>
      <c r="D52" s="158" t="s">
        <v>268</v>
      </c>
      <c r="E52" s="159">
        <v>0.21837032830183514</v>
      </c>
    </row>
    <row r="53" spans="1:5" ht="15.75" thickBot="1">
      <c r="A53" s="160"/>
      <c r="B53" s="161" t="s">
        <v>460</v>
      </c>
      <c r="C53" s="162">
        <f>SUM(C48:C52)</f>
        <v>1.9808717241930331</v>
      </c>
      <c r="D53" s="163"/>
      <c r="E53" s="164">
        <f>SUM(E48:E52)</f>
        <v>1.3822626004132854</v>
      </c>
    </row>
    <row r="55" spans="1:5" ht="15.75" thickBot="1">
      <c r="A55" s="165" t="s">
        <v>463</v>
      </c>
    </row>
    <row r="56" spans="1:5" ht="15.75" thickBot="1">
      <c r="A56" s="142" t="s">
        <v>653</v>
      </c>
      <c r="B56" s="143" t="s">
        <v>457</v>
      </c>
      <c r="C56" s="143" t="s">
        <v>340</v>
      </c>
      <c r="D56" s="143" t="s">
        <v>458</v>
      </c>
      <c r="E56" s="144" t="s">
        <v>459</v>
      </c>
    </row>
    <row r="57" spans="1:5" ht="15.75" thickBot="1">
      <c r="A57" s="145">
        <v>1</v>
      </c>
      <c r="B57" s="146" t="s">
        <v>271</v>
      </c>
      <c r="C57" s="147">
        <v>0.3093959731543624</v>
      </c>
      <c r="D57" s="148" t="s">
        <v>269</v>
      </c>
      <c r="E57" s="149">
        <v>0.36217948717948717</v>
      </c>
    </row>
    <row r="58" spans="1:5" ht="15.75" thickBot="1">
      <c r="A58" s="150">
        <v>2</v>
      </c>
      <c r="B58" s="151" t="s">
        <v>273</v>
      </c>
      <c r="C58" s="152">
        <v>0.30771812080536914</v>
      </c>
      <c r="D58" s="153" t="s">
        <v>272</v>
      </c>
      <c r="E58" s="154">
        <v>0.29487179487179488</v>
      </c>
    </row>
    <row r="59" spans="1:5" ht="15.75" thickBot="1">
      <c r="A59" s="155">
        <v>3</v>
      </c>
      <c r="B59" s="156" t="s">
        <v>272</v>
      </c>
      <c r="C59" s="157">
        <v>0.2859060402684564</v>
      </c>
      <c r="D59" s="158" t="s">
        <v>273</v>
      </c>
      <c r="E59" s="159">
        <v>0.26923076923076922</v>
      </c>
    </row>
    <row r="60" spans="1:5" ht="15.75" thickBot="1">
      <c r="A60" s="155">
        <v>4</v>
      </c>
      <c r="B60" s="156" t="s">
        <v>269</v>
      </c>
      <c r="C60" s="157">
        <v>0.27751677852348994</v>
      </c>
      <c r="D60" s="158" t="s">
        <v>17</v>
      </c>
      <c r="E60" s="159">
        <v>0.25961538461538464</v>
      </c>
    </row>
    <row r="61" spans="1:5" ht="15.75" thickBot="1">
      <c r="A61" s="155">
        <v>5</v>
      </c>
      <c r="B61" s="156" t="s">
        <v>17</v>
      </c>
      <c r="C61" s="157">
        <v>0.24127516778523492</v>
      </c>
      <c r="D61" s="158" t="s">
        <v>271</v>
      </c>
      <c r="E61" s="159">
        <v>0.20512820512820512</v>
      </c>
    </row>
    <row r="62" spans="1:5" ht="15.75" thickBot="1">
      <c r="A62" s="160"/>
      <c r="B62" s="161" t="s">
        <v>460</v>
      </c>
      <c r="C62" s="162">
        <f>SUM(C57:C61)</f>
        <v>1.4218120805369128</v>
      </c>
      <c r="D62" s="163"/>
      <c r="E62" s="164">
        <f>SUM(E57:E61)</f>
        <v>1.391025641025641</v>
      </c>
    </row>
    <row r="64" spans="1:5" ht="15.75" thickBot="1">
      <c r="A64" s="170" t="s">
        <v>464</v>
      </c>
    </row>
    <row r="65" spans="1:5" ht="15.75" thickBot="1">
      <c r="A65" s="142" t="s">
        <v>653</v>
      </c>
      <c r="B65" s="143" t="s">
        <v>457</v>
      </c>
      <c r="C65" s="143" t="s">
        <v>340</v>
      </c>
      <c r="D65" s="143" t="s">
        <v>458</v>
      </c>
      <c r="E65" s="144" t="s">
        <v>459</v>
      </c>
    </row>
    <row r="66" spans="1:5" ht="15.75" thickBot="1">
      <c r="A66" s="167">
        <v>1</v>
      </c>
      <c r="B66" s="146" t="s">
        <v>283</v>
      </c>
      <c r="C66" s="147">
        <v>0.50310559006211175</v>
      </c>
      <c r="D66" s="148" t="s">
        <v>283</v>
      </c>
      <c r="E66" s="149">
        <v>0.45054945054945056</v>
      </c>
    </row>
    <row r="67" spans="1:5" ht="15.75" thickBot="1">
      <c r="A67" s="168">
        <v>2</v>
      </c>
      <c r="B67" s="151" t="s">
        <v>284</v>
      </c>
      <c r="C67" s="152">
        <v>0.12639751552795031</v>
      </c>
      <c r="D67" s="153" t="s">
        <v>282</v>
      </c>
      <c r="E67" s="154">
        <v>0.18406593406593408</v>
      </c>
    </row>
    <row r="68" spans="1:5" ht="39" thickBot="1">
      <c r="A68" s="169">
        <v>3</v>
      </c>
      <c r="B68" s="198" t="s">
        <v>352</v>
      </c>
      <c r="C68" s="157">
        <v>0.11180124223602485</v>
      </c>
      <c r="D68" s="199" t="s">
        <v>352</v>
      </c>
      <c r="E68" s="159">
        <v>0.16483516483516483</v>
      </c>
    </row>
    <row r="69" spans="1:5" ht="15.75" thickBot="1">
      <c r="A69" s="169">
        <v>4</v>
      </c>
      <c r="B69" s="156" t="s">
        <v>37</v>
      </c>
      <c r="C69" s="157">
        <v>0.10776397515527951</v>
      </c>
      <c r="D69" s="158" t="s">
        <v>284</v>
      </c>
      <c r="E69" s="159">
        <v>0.11813186813186813</v>
      </c>
    </row>
    <row r="70" spans="1:5" ht="15.75" thickBot="1">
      <c r="A70" s="169">
        <v>5</v>
      </c>
      <c r="B70" s="156" t="s">
        <v>280</v>
      </c>
      <c r="C70" s="157">
        <v>7.8260869565217384E-2</v>
      </c>
      <c r="D70" s="158" t="s">
        <v>280</v>
      </c>
      <c r="E70" s="159">
        <v>0.10714285714285714</v>
      </c>
    </row>
    <row r="71" spans="1:5" ht="15.75" thickBot="1">
      <c r="A71" s="160"/>
      <c r="B71" s="161" t="s">
        <v>460</v>
      </c>
      <c r="C71" s="162">
        <f>SUM(C66:C70)</f>
        <v>0.92732919254658375</v>
      </c>
      <c r="D71" s="163"/>
      <c r="E71" s="164">
        <f>SUM(E66:E70)</f>
        <v>1.0247252747252746</v>
      </c>
    </row>
    <row r="73" spans="1:5" ht="15.75" thickBot="1">
      <c r="A73" s="170" t="s">
        <v>465</v>
      </c>
    </row>
    <row r="74" spans="1:5" ht="15.75" thickBot="1">
      <c r="A74" s="142" t="s">
        <v>653</v>
      </c>
      <c r="B74" s="143" t="s">
        <v>457</v>
      </c>
      <c r="C74" s="143" t="s">
        <v>340</v>
      </c>
      <c r="D74" s="143" t="s">
        <v>458</v>
      </c>
      <c r="E74" s="144" t="s">
        <v>459</v>
      </c>
    </row>
    <row r="75" spans="1:5" ht="15.75" thickBot="1">
      <c r="A75" s="145">
        <v>1</v>
      </c>
      <c r="B75" s="146" t="s">
        <v>289</v>
      </c>
      <c r="C75" s="147">
        <v>0.46673809523809529</v>
      </c>
      <c r="D75" s="148" t="s">
        <v>285</v>
      </c>
      <c r="E75" s="149">
        <v>0.44711350293542079</v>
      </c>
    </row>
    <row r="76" spans="1:5" ht="15.75" thickBot="1">
      <c r="A76" s="150">
        <v>2</v>
      </c>
      <c r="B76" s="151" t="s">
        <v>287</v>
      </c>
      <c r="C76" s="152">
        <v>0.3939880952380953</v>
      </c>
      <c r="D76" s="153" t="s">
        <v>289</v>
      </c>
      <c r="E76" s="154">
        <v>0.30958904109589042</v>
      </c>
    </row>
    <row r="77" spans="1:5" ht="26.25" thickBot="1">
      <c r="A77" s="155">
        <v>3</v>
      </c>
      <c r="B77" s="198" t="s">
        <v>286</v>
      </c>
      <c r="C77" s="157">
        <v>0.25523809523809526</v>
      </c>
      <c r="D77" s="158" t="s">
        <v>287</v>
      </c>
      <c r="E77" s="159">
        <v>0.27245596868884536</v>
      </c>
    </row>
    <row r="78" spans="1:5" ht="15.75" thickBot="1">
      <c r="A78" s="155">
        <v>4</v>
      </c>
      <c r="B78" s="156" t="s">
        <v>285</v>
      </c>
      <c r="C78" s="157">
        <v>0.25195238095238098</v>
      </c>
      <c r="D78" s="158" t="s">
        <v>295</v>
      </c>
      <c r="E78" s="159">
        <v>0.24486301369863014</v>
      </c>
    </row>
    <row r="79" spans="1:5" ht="26.25" thickBot="1">
      <c r="A79" s="155">
        <v>5</v>
      </c>
      <c r="B79" s="156" t="s">
        <v>292</v>
      </c>
      <c r="C79" s="157">
        <v>0.21684523809523815</v>
      </c>
      <c r="D79" s="199" t="s">
        <v>286</v>
      </c>
      <c r="E79" s="159">
        <v>0.15944227005870845</v>
      </c>
    </row>
    <row r="80" spans="1:5" ht="15.75" thickBot="1">
      <c r="A80" s="160"/>
      <c r="B80" s="161" t="s">
        <v>460</v>
      </c>
      <c r="C80" s="162">
        <f>SUM(C75:C79)</f>
        <v>1.584761904761905</v>
      </c>
      <c r="D80" s="163"/>
      <c r="E80" s="164">
        <f>SUM(E75:E79)</f>
        <v>1.433463796477495</v>
      </c>
    </row>
    <row r="81" spans="1:5" ht="15.75">
      <c r="A81" s="166"/>
    </row>
    <row r="82" spans="1:5" ht="16.5" thickBot="1">
      <c r="A82" s="171" t="s">
        <v>466</v>
      </c>
    </row>
    <row r="83" spans="1:5" ht="15.75" thickBot="1">
      <c r="A83" s="142" t="s">
        <v>653</v>
      </c>
      <c r="B83" s="143" t="s">
        <v>457</v>
      </c>
      <c r="C83" s="143" t="s">
        <v>340</v>
      </c>
      <c r="D83" s="143" t="s">
        <v>458</v>
      </c>
      <c r="E83" s="144" t="s">
        <v>459</v>
      </c>
    </row>
    <row r="84" spans="1:5" ht="15.75" thickBot="1">
      <c r="A84" s="145">
        <v>1</v>
      </c>
      <c r="B84" s="146" t="s">
        <v>305</v>
      </c>
      <c r="C84" s="147">
        <v>0.31732900432900435</v>
      </c>
      <c r="D84" s="148" t="s">
        <v>296</v>
      </c>
      <c r="E84" s="149">
        <v>0.26631678823459642</v>
      </c>
    </row>
    <row r="85" spans="1:5" ht="15.75" thickBot="1">
      <c r="A85" s="150">
        <v>2</v>
      </c>
      <c r="B85" s="151" t="s">
        <v>17</v>
      </c>
      <c r="C85" s="152">
        <v>0.24032900432900431</v>
      </c>
      <c r="D85" s="153" t="s">
        <v>54</v>
      </c>
      <c r="E85" s="154">
        <v>0.24630700349878437</v>
      </c>
    </row>
    <row r="86" spans="1:5" ht="15.75" thickBot="1">
      <c r="A86" s="155">
        <v>3</v>
      </c>
      <c r="B86" s="156" t="s">
        <v>299</v>
      </c>
      <c r="C86" s="157">
        <v>0.22979978354978356</v>
      </c>
      <c r="D86" s="158" t="s">
        <v>302</v>
      </c>
      <c r="E86" s="159">
        <v>0.24485560101998458</v>
      </c>
    </row>
    <row r="87" spans="1:5" ht="15.75" thickBot="1">
      <c r="A87" s="155">
        <v>4</v>
      </c>
      <c r="B87" s="156" t="s">
        <v>296</v>
      </c>
      <c r="C87" s="157">
        <v>0.20154274891774893</v>
      </c>
      <c r="D87" s="158" t="s">
        <v>53</v>
      </c>
      <c r="E87" s="159">
        <v>0.20873361798019333</v>
      </c>
    </row>
    <row r="88" spans="1:5" ht="15.75" thickBot="1">
      <c r="A88" s="155">
        <v>5</v>
      </c>
      <c r="B88" s="156" t="s">
        <v>302</v>
      </c>
      <c r="C88" s="157">
        <v>0.18654220779220779</v>
      </c>
      <c r="D88" s="158" t="s">
        <v>305</v>
      </c>
      <c r="E88" s="159">
        <v>0.19483929312696435</v>
      </c>
    </row>
    <row r="89" spans="1:5" ht="15.75" thickBot="1">
      <c r="A89" s="160"/>
      <c r="B89" s="161" t="s">
        <v>460</v>
      </c>
      <c r="C89" s="162">
        <f>SUM(C84:C88)</f>
        <v>1.175542748917749</v>
      </c>
      <c r="D89" s="163"/>
      <c r="E89" s="164">
        <f>SUM(E84:E88)</f>
        <v>1.1610523038605232</v>
      </c>
    </row>
    <row r="90" spans="1:5" ht="15.75">
      <c r="A90" s="166"/>
    </row>
    <row r="91" spans="1:5" ht="16.5" thickBot="1">
      <c r="A91" s="172" t="s">
        <v>467</v>
      </c>
    </row>
    <row r="92" spans="1:5" ht="15.75" thickBot="1">
      <c r="A92" s="142" t="s">
        <v>653</v>
      </c>
      <c r="B92" s="143" t="s">
        <v>457</v>
      </c>
      <c r="C92" s="143" t="s">
        <v>340</v>
      </c>
      <c r="D92" s="143" t="s">
        <v>458</v>
      </c>
      <c r="E92" s="144" t="s">
        <v>459</v>
      </c>
    </row>
    <row r="93" spans="1:5" ht="15.75" thickBot="1">
      <c r="A93" s="145">
        <v>1</v>
      </c>
      <c r="B93" s="146" t="s">
        <v>309</v>
      </c>
      <c r="C93" s="147">
        <v>0.82</v>
      </c>
      <c r="D93" s="148" t="s">
        <v>309</v>
      </c>
      <c r="E93" s="149">
        <v>0.77397260273972601</v>
      </c>
    </row>
    <row r="94" spans="1:5" ht="15.75" thickBot="1">
      <c r="A94" s="150">
        <v>2</v>
      </c>
      <c r="B94" s="151" t="s">
        <v>75</v>
      </c>
      <c r="C94" s="152">
        <v>0.52500000000000002</v>
      </c>
      <c r="D94" s="153" t="s">
        <v>75</v>
      </c>
      <c r="E94" s="154">
        <v>0.38356164383561642</v>
      </c>
    </row>
    <row r="95" spans="1:5" ht="15.75" thickBot="1">
      <c r="A95" s="155">
        <v>3</v>
      </c>
      <c r="B95" s="156" t="s">
        <v>310</v>
      </c>
      <c r="C95" s="157">
        <v>0.39500000000000002</v>
      </c>
      <c r="D95" s="158" t="s">
        <v>311</v>
      </c>
      <c r="E95" s="159">
        <v>0.23972602739726026</v>
      </c>
    </row>
    <row r="96" spans="1:5" ht="15.75" thickBot="1">
      <c r="A96" s="155">
        <v>4</v>
      </c>
      <c r="B96" s="156" t="s">
        <v>70</v>
      </c>
      <c r="C96" s="157">
        <v>0.26500000000000001</v>
      </c>
      <c r="D96" s="158" t="s">
        <v>69</v>
      </c>
      <c r="E96" s="159">
        <v>0.23972602739726026</v>
      </c>
    </row>
    <row r="97" spans="1:5" ht="15.75" thickBot="1">
      <c r="A97" s="155">
        <v>5</v>
      </c>
      <c r="B97" s="156" t="s">
        <v>73</v>
      </c>
      <c r="C97" s="157">
        <v>0.215</v>
      </c>
      <c r="D97" s="158" t="s">
        <v>310</v>
      </c>
      <c r="E97" s="159">
        <v>0.22602739726027396</v>
      </c>
    </row>
    <row r="98" spans="1:5" ht="15.75" thickBot="1">
      <c r="A98" s="160"/>
      <c r="B98" s="161" t="s">
        <v>460</v>
      </c>
      <c r="C98" s="162">
        <f>SUM(C93:C97)</f>
        <v>2.2199999999999998</v>
      </c>
      <c r="D98" s="163"/>
      <c r="E98" s="164">
        <f>SUM(E93:E97)</f>
        <v>1.8630136986301371</v>
      </c>
    </row>
  </sheetData>
  <sortState xmlns:xlrd2="http://schemas.microsoft.com/office/spreadsheetml/2017/richdata2" ref="P24:Q36">
    <sortCondition descending="1" ref="Q24:Q36"/>
  </sortState>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530"/>
  <sheetViews>
    <sheetView topLeftCell="A379" workbookViewId="0">
      <selection activeCell="A405" sqref="A405"/>
    </sheetView>
  </sheetViews>
  <sheetFormatPr defaultRowHeight="15"/>
  <cols>
    <col min="1" max="1" width="11" customWidth="1"/>
    <col min="2" max="2" width="19.85546875" customWidth="1"/>
    <col min="3" max="3" width="7" customWidth="1"/>
    <col min="4" max="4" width="21.140625" customWidth="1"/>
    <col min="5" max="5" width="6.5703125" customWidth="1"/>
    <col min="6" max="6" width="45.28515625" customWidth="1"/>
    <col min="7" max="7" width="27.7109375" customWidth="1"/>
    <col min="8" max="8" width="22.28515625" customWidth="1"/>
    <col min="9" max="9" width="26.28515625" customWidth="1"/>
    <col min="10" max="10" width="8.85546875" customWidth="1"/>
    <col min="11" max="11" width="31.5703125" customWidth="1"/>
    <col min="12" max="12" width="20.7109375" customWidth="1"/>
    <col min="13" max="13" width="21.5703125" customWidth="1"/>
    <col min="14" max="14" width="25" customWidth="1"/>
    <col min="15" max="15" width="11" customWidth="1"/>
    <col min="16" max="16" width="19.140625" style="80" bestFit="1" customWidth="1"/>
    <col min="17" max="17" width="12" style="80" customWidth="1"/>
    <col min="18" max="18" width="11" style="80" customWidth="1"/>
    <col min="19" max="22" width="12" style="80" customWidth="1"/>
    <col min="23" max="23" width="5" style="80" customWidth="1"/>
    <col min="24" max="31" width="12" style="80" customWidth="1"/>
    <col min="32" max="33" width="11" style="80" customWidth="1"/>
    <col min="34" max="34" width="2" style="80" customWidth="1"/>
    <col min="35" max="35" width="3" style="80" customWidth="1"/>
    <col min="36" max="36" width="7.42578125" style="80" customWidth="1"/>
    <col min="37" max="37" width="11" customWidth="1"/>
    <col min="38" max="38" width="7.5703125" style="5" customWidth="1"/>
    <col min="39" max="39" width="3" customWidth="1"/>
    <col min="40" max="40" width="7.28515625" customWidth="1"/>
    <col min="41" max="41" width="26.7109375" customWidth="1"/>
    <col min="42" max="42" width="22.42578125" customWidth="1"/>
    <col min="43" max="43" width="4" customWidth="1"/>
    <col min="44" max="44" width="88.7109375" customWidth="1"/>
    <col min="45" max="45" width="18.140625" customWidth="1"/>
    <col min="46" max="46" width="19.7109375" customWidth="1"/>
    <col min="47" max="47" width="35.140625" customWidth="1"/>
    <col min="48" max="48" width="22" customWidth="1"/>
    <col min="49" max="49" width="4" customWidth="1"/>
  </cols>
  <sheetData>
    <row r="1" spans="1:50" s="40" customFormat="1" ht="14.25">
      <c r="A1" s="9" t="s">
        <v>0</v>
      </c>
      <c r="B1" s="3" t="s">
        <v>16</v>
      </c>
      <c r="C1" s="3" t="s">
        <v>17</v>
      </c>
      <c r="D1" s="3" t="s">
        <v>18</v>
      </c>
      <c r="E1" s="3" t="s">
        <v>19</v>
      </c>
      <c r="F1" s="3" t="s">
        <v>20</v>
      </c>
      <c r="G1" s="3" t="s">
        <v>21</v>
      </c>
      <c r="H1" s="3" t="s">
        <v>22</v>
      </c>
      <c r="I1" s="3" t="s">
        <v>23</v>
      </c>
      <c r="J1" s="3" t="s">
        <v>24</v>
      </c>
      <c r="K1" s="3" t="s">
        <v>25</v>
      </c>
      <c r="L1" s="3" t="s">
        <v>26</v>
      </c>
      <c r="M1" s="3" t="s">
        <v>27</v>
      </c>
      <c r="N1" s="4" t="s">
        <v>28</v>
      </c>
      <c r="O1" s="3" t="s">
        <v>368</v>
      </c>
      <c r="P1" s="89" t="s">
        <v>175</v>
      </c>
      <c r="Q1" s="89" t="s">
        <v>176</v>
      </c>
      <c r="R1" s="89" t="s">
        <v>194</v>
      </c>
      <c r="S1" s="88" t="s">
        <v>177</v>
      </c>
      <c r="T1" s="88" t="s">
        <v>178</v>
      </c>
      <c r="U1" s="88" t="s">
        <v>179</v>
      </c>
      <c r="V1" s="87" t="s">
        <v>180</v>
      </c>
      <c r="W1" s="87" t="s">
        <v>181</v>
      </c>
      <c r="X1" s="87" t="s">
        <v>182</v>
      </c>
      <c r="Y1" s="87" t="s">
        <v>183</v>
      </c>
      <c r="Z1" s="87" t="s">
        <v>184</v>
      </c>
      <c r="AA1" s="87" t="s">
        <v>185</v>
      </c>
      <c r="AB1" s="87" t="s">
        <v>186</v>
      </c>
      <c r="AC1" s="87" t="s">
        <v>187</v>
      </c>
      <c r="AD1" s="87" t="s">
        <v>188</v>
      </c>
      <c r="AE1" s="87" t="s">
        <v>189</v>
      </c>
      <c r="AF1" s="89" t="s">
        <v>195</v>
      </c>
      <c r="AG1" s="89" t="s">
        <v>196</v>
      </c>
      <c r="AH1" s="87" t="s">
        <v>190</v>
      </c>
      <c r="AI1" s="87" t="s">
        <v>191</v>
      </c>
      <c r="AJ1" s="87" t="s">
        <v>192</v>
      </c>
      <c r="AK1" s="3" t="s">
        <v>197</v>
      </c>
      <c r="AL1" s="11" t="s">
        <v>6</v>
      </c>
      <c r="AM1" s="10" t="s">
        <v>7</v>
      </c>
      <c r="AN1" s="10" t="s">
        <v>8</v>
      </c>
      <c r="AO1" s="10" t="s">
        <v>174</v>
      </c>
      <c r="AP1" s="10" t="s">
        <v>9</v>
      </c>
      <c r="AQ1" s="10" t="s">
        <v>10</v>
      </c>
      <c r="AR1" s="10" t="s">
        <v>11</v>
      </c>
      <c r="AS1" s="10" t="s">
        <v>12</v>
      </c>
      <c r="AT1" s="10" t="s">
        <v>13</v>
      </c>
      <c r="AU1" s="10" t="s">
        <v>14</v>
      </c>
      <c r="AV1" s="10" t="s">
        <v>15</v>
      </c>
      <c r="AW1" s="10" t="s">
        <v>367</v>
      </c>
      <c r="AX1" s="10" t="s">
        <v>357</v>
      </c>
    </row>
    <row r="2" spans="1:50">
      <c r="A2">
        <v>114492764023</v>
      </c>
      <c r="O2" t="s">
        <v>469</v>
      </c>
      <c r="P2">
        <f t="shared" ref="P2:P65" si="0">COUNTA(B2:N2)</f>
        <v>0</v>
      </c>
      <c r="Q2" s="6" t="e">
        <f t="shared" ref="Q2:Q65" si="1">3/P2</f>
        <v>#DIV/0!</v>
      </c>
      <c r="R2"/>
      <c r="S2">
        <f t="shared" ref="S2:S65" si="2">IF($P2&lt;3,IF($B2=$B$1,1,0),IF($B2=$B$1,$Q2,0))</f>
        <v>0</v>
      </c>
      <c r="T2">
        <f t="shared" ref="T2:T65" si="3">IF($P2&lt;3,IF($C2=$C$1,1,0),IF($C2=$C$1,$Q2,0))</f>
        <v>0</v>
      </c>
      <c r="U2">
        <f t="shared" ref="U2:U65" si="4">IF($P2&lt;3,IF($D2=$D$1,1,0),IF($D2=$D$1,$Q2,0))</f>
        <v>0</v>
      </c>
      <c r="V2">
        <f t="shared" ref="V2:V65" si="5">IF($P2&lt;3,IF($E2=$E$1,1,0),IF($E2=$E$1,$Q2,0))</f>
        <v>0</v>
      </c>
      <c r="W2">
        <f t="shared" ref="W2:W65" si="6">IF($P2&lt;3,IF($F2=$F$1,1,0),IF($F2=$F$1,$Q2,0))</f>
        <v>0</v>
      </c>
      <c r="X2">
        <f t="shared" ref="X2:X65" si="7">IF($P2&lt;3,IF($G2=$G$1,1,0),IF($G2=$G$1,$Q2,0))</f>
        <v>0</v>
      </c>
      <c r="Y2">
        <f t="shared" ref="Y2:Y65" si="8">IF($P2&lt;3,IF($H2=$H$1,1,0),IF($H2=$H$1,$Q2,0))</f>
        <v>0</v>
      </c>
      <c r="Z2">
        <f t="shared" ref="Z2:Z65" si="9">IF($P2&lt;3,IF($I2=$I$1,1,0),IF($I2=$I$1,$Q2,0))</f>
        <v>0</v>
      </c>
      <c r="AA2">
        <f t="shared" ref="AA2:AA65" si="10">IF($P2&lt;3,IF($J2=$J$1,1,0),IF($J2=$J$1,$Q2,0))</f>
        <v>0</v>
      </c>
      <c r="AB2">
        <f t="shared" ref="AB2:AB65" si="11">IF($P2&lt;3,IF($K2=$K$1,1,0),IF($K2=$K$1,$Q2,0))</f>
        <v>0</v>
      </c>
      <c r="AC2">
        <f t="shared" ref="AC2:AC65" si="12">IF($P2&lt;3,IF($L2=$L$1,1,0),IF($L2=$L$1,$Q2,0))</f>
        <v>0</v>
      </c>
      <c r="AD2">
        <f t="shared" ref="AD2:AD65" si="13">IF($P2&lt;3,IF($M2=$M$1,1,0),IF($M2=$M$1,$Q2,0))</f>
        <v>0</v>
      </c>
      <c r="AE2">
        <f t="shared" ref="AE2:AE65" si="14">IF($P2&lt;3,IF($N2=$N$1,1,0),IF($N2=$N$1,$Q2,0))</f>
        <v>0</v>
      </c>
      <c r="AF2"/>
      <c r="AG2"/>
      <c r="AH2">
        <f t="shared" ref="AH2:AH65" si="15">SUM(S2:AE2)</f>
        <v>0</v>
      </c>
      <c r="AI2">
        <f t="shared" ref="AI2:AI65" si="16">P2</f>
        <v>0</v>
      </c>
      <c r="AJ2" t="str">
        <f t="shared" ref="AJ2:AJ65" si="17">IF(AH2=AI2,"Correct",IF(AH2=3,"Correct","Wrong"))</f>
        <v>Correct</v>
      </c>
      <c r="AL2" s="96" t="str">
        <f>IFERROR(VLOOKUP(Table1[[#This Row],[RespondentID]],'All Data'!$A:$CO,87,FALSE),"unknown")</f>
        <v>Woman</v>
      </c>
      <c r="AM2" s="96" t="str">
        <f>IFERROR(VLOOKUP(Table1[[#This Row],[RespondentID]],'All Data'!$A:$CO,88,FALSE),"unknown")</f>
        <v>35-44 years</v>
      </c>
      <c r="AN2" s="96" t="str">
        <f>IFERROR(VLOOKUP(Table1[[#This Row],[RespondentID]],'All Data'!$A:$CO,89,FALSE),"unknown")</f>
        <v>Suffolk</v>
      </c>
      <c r="AO2" s="96" t="str">
        <f>IFERROR(VLOOKUP(Table1[[#This Row],[RespondentID]],'All Data'!$A:$CO,90,FALSE),"unknown")</f>
        <v>Patchogue, 11772</v>
      </c>
      <c r="AP2" s="96" t="str">
        <f>IFERROR(VLOOKUP(Table1[[#This Row],[RespondentID]],'All Data'!$A:$CO,91,FALSE),"unknown")</f>
        <v>White</v>
      </c>
      <c r="AQ2" s="96" t="str">
        <f>IFERROR(VLOOKUP(Table1[[#This Row],[RespondentID]],'All Data'!$A:$CO,92,FALSE),"unknown")</f>
        <v>Not Hispanic or Latino</v>
      </c>
      <c r="AR2" s="96" t="str">
        <f>IFERROR(VLOOKUP(Table1[[#This Row],[RespondentID]],'All Data'!$A:$CO,93,FALSE),"unknown")</f>
        <v>English</v>
      </c>
      <c r="AS2" s="96" t="str">
        <f>IFERROR(VLOOKUP(Table1[[#This Row],[RespondentID]],'All Data'!$A:$CW,94,FALSE),"unknown")</f>
        <v>Over $125,000</v>
      </c>
      <c r="AT2" s="96" t="str">
        <f>IFERROR(VLOOKUP(Table1[[#This Row],[RespondentID]],'All Data'!$A:$CW,95,FALSE),"unknown")</f>
        <v>Graduate school</v>
      </c>
      <c r="AU2" s="96" t="str">
        <f>IFERROR(VLOOKUP(Table1[[#This Row],[RespondentID]],'All Data'!$A:$CW,96,FALSE),"unknown")</f>
        <v>Employed for wages</v>
      </c>
      <c r="AV2" s="96" t="str">
        <f>IFERROR(VLOOKUP(Table1[[#This Row],[RespondentID]],'All Data'!$A:$CW,97,FALSE),"unknown")</f>
        <v>Yes</v>
      </c>
      <c r="AW2" s="96" t="str">
        <f>IFERROR(VLOOKUP(Table1[[#This Row],[RespondentID]],'All Data'!$A:$CW,98,FALSE),"unknown")</f>
        <v>Private/Commercial</v>
      </c>
      <c r="AX2" s="96" t="str">
        <f>IFERROR(VLOOKUP(Table1[[#This Row],[RespondentID]],'All Data'!$A:$CW,99,FALSE),"unknown")</f>
        <v>Yes</v>
      </c>
    </row>
    <row r="3" spans="1:50">
      <c r="A3">
        <v>114486418577</v>
      </c>
      <c r="K3" t="s">
        <v>25</v>
      </c>
      <c r="M3" t="s">
        <v>27</v>
      </c>
      <c r="O3" t="s">
        <v>473</v>
      </c>
      <c r="P3">
        <f t="shared" si="0"/>
        <v>2</v>
      </c>
      <c r="Q3" s="7">
        <f t="shared" si="1"/>
        <v>1.5</v>
      </c>
      <c r="R3"/>
      <c r="S3">
        <f t="shared" si="2"/>
        <v>0</v>
      </c>
      <c r="T3">
        <f t="shared" si="3"/>
        <v>0</v>
      </c>
      <c r="U3">
        <f t="shared" si="4"/>
        <v>0</v>
      </c>
      <c r="V3">
        <f t="shared" si="5"/>
        <v>0</v>
      </c>
      <c r="W3">
        <f t="shared" si="6"/>
        <v>0</v>
      </c>
      <c r="X3">
        <f t="shared" si="7"/>
        <v>0</v>
      </c>
      <c r="Y3">
        <f t="shared" si="8"/>
        <v>0</v>
      </c>
      <c r="Z3">
        <f t="shared" si="9"/>
        <v>0</v>
      </c>
      <c r="AA3">
        <f t="shared" si="10"/>
        <v>0</v>
      </c>
      <c r="AB3">
        <f t="shared" si="11"/>
        <v>1</v>
      </c>
      <c r="AC3">
        <f t="shared" si="12"/>
        <v>0</v>
      </c>
      <c r="AD3">
        <f t="shared" si="13"/>
        <v>1</v>
      </c>
      <c r="AE3">
        <f t="shared" si="14"/>
        <v>0</v>
      </c>
      <c r="AF3"/>
      <c r="AG3"/>
      <c r="AH3">
        <f t="shared" si="15"/>
        <v>2</v>
      </c>
      <c r="AI3">
        <f t="shared" si="16"/>
        <v>2</v>
      </c>
      <c r="AJ3" t="str">
        <f t="shared" si="17"/>
        <v>Correct</v>
      </c>
      <c r="AL3" s="96" t="str">
        <f>IFERROR(VLOOKUP(Table1[[#This Row],[RespondentID]],'All Data'!$A:$CO,87,FALSE),"unknown")</f>
        <v>Man</v>
      </c>
      <c r="AM3" s="96" t="str">
        <f>IFERROR(VLOOKUP(Table1[[#This Row],[RespondentID]],'All Data'!$A:$CO,88,FALSE),"unknown")</f>
        <v>65+ years</v>
      </c>
      <c r="AN3" s="96" t="str">
        <f>IFERROR(VLOOKUP(Table1[[#This Row],[RespondentID]],'All Data'!$A:$CO,89,FALSE),"unknown")</f>
        <v>Suffolk</v>
      </c>
      <c r="AO3" s="96" t="str">
        <f>IFERROR(VLOOKUP(Table1[[#This Row],[RespondentID]],'All Data'!$A:$CO,90,FALSE),"unknown")</f>
        <v>Patchogue, 11772</v>
      </c>
      <c r="AP3" s="96" t="str">
        <f>IFERROR(VLOOKUP(Table1[[#This Row],[RespondentID]],'All Data'!$A:$CO,91,FALSE),"unknown")</f>
        <v>Other (please specify)</v>
      </c>
      <c r="AQ3" s="96" t="str">
        <f>IFERROR(VLOOKUP(Table1[[#This Row],[RespondentID]],'All Data'!$A:$CO,92,FALSE),"unknown")</f>
        <v>Not Hispanic or Latino</v>
      </c>
      <c r="AR3" s="96" t="str">
        <f>IFERROR(VLOOKUP(Table1[[#This Row],[RespondentID]],'All Data'!$A:$CO,93,FALSE),"unknown")</f>
        <v>English</v>
      </c>
      <c r="AS3" s="96" t="str">
        <f>IFERROR(VLOOKUP(Table1[[#This Row],[RespondentID]],'All Data'!$A:$CW,94,FALSE),"unknown")</f>
        <v>$0-$19,999</v>
      </c>
      <c r="AT3" s="96" t="str">
        <f>IFERROR(VLOOKUP(Table1[[#This Row],[RespondentID]],'All Data'!$A:$CW,95,FALSE),"unknown")</f>
        <v>Some college</v>
      </c>
      <c r="AU3" s="96" t="str">
        <f>IFERROR(VLOOKUP(Table1[[#This Row],[RespondentID]],'All Data'!$A:$CW,96,FALSE),"unknown")</f>
        <v>Retired</v>
      </c>
      <c r="AV3" s="96" t="str">
        <f>IFERROR(VLOOKUP(Table1[[#This Row],[RespondentID]],'All Data'!$A:$CW,97,FALSE),"unknown")</f>
        <v>Yes</v>
      </c>
      <c r="AW3" s="96" t="str">
        <f>IFERROR(VLOOKUP(Table1[[#This Row],[RespondentID]],'All Data'!$A:$CW,98,FALSE),"unknown")</f>
        <v>Medicare</v>
      </c>
      <c r="AX3" s="96" t="str">
        <f>IFERROR(VLOOKUP(Table1[[#This Row],[RespondentID]],'All Data'!$A:$CW,99,FALSE),"unknown")</f>
        <v>Yes</v>
      </c>
    </row>
    <row r="4" spans="1:50">
      <c r="A4">
        <v>114479106503</v>
      </c>
      <c r="C4" t="s">
        <v>17</v>
      </c>
      <c r="E4" t="s">
        <v>19</v>
      </c>
      <c r="M4" t="s">
        <v>27</v>
      </c>
      <c r="P4">
        <f t="shared" si="0"/>
        <v>3</v>
      </c>
      <c r="Q4" s="6">
        <f t="shared" si="1"/>
        <v>1</v>
      </c>
      <c r="R4"/>
      <c r="S4">
        <f t="shared" si="2"/>
        <v>0</v>
      </c>
      <c r="T4">
        <f t="shared" si="3"/>
        <v>1</v>
      </c>
      <c r="U4">
        <f t="shared" si="4"/>
        <v>0</v>
      </c>
      <c r="V4">
        <f t="shared" si="5"/>
        <v>1</v>
      </c>
      <c r="W4">
        <f t="shared" si="6"/>
        <v>0</v>
      </c>
      <c r="X4">
        <f t="shared" si="7"/>
        <v>0</v>
      </c>
      <c r="Y4">
        <f t="shared" si="8"/>
        <v>0</v>
      </c>
      <c r="Z4">
        <f t="shared" si="9"/>
        <v>0</v>
      </c>
      <c r="AA4">
        <f t="shared" si="10"/>
        <v>0</v>
      </c>
      <c r="AB4">
        <f t="shared" si="11"/>
        <v>0</v>
      </c>
      <c r="AC4">
        <f t="shared" si="12"/>
        <v>0</v>
      </c>
      <c r="AD4">
        <f t="shared" si="13"/>
        <v>1</v>
      </c>
      <c r="AE4">
        <f t="shared" si="14"/>
        <v>0</v>
      </c>
      <c r="AF4"/>
      <c r="AG4"/>
      <c r="AH4">
        <f t="shared" si="15"/>
        <v>3</v>
      </c>
      <c r="AI4">
        <f t="shared" si="16"/>
        <v>3</v>
      </c>
      <c r="AJ4" t="str">
        <f t="shared" si="17"/>
        <v>Correct</v>
      </c>
      <c r="AL4" s="96" t="str">
        <f>IFERROR(VLOOKUP(Table1[[#This Row],[RespondentID]],'All Data'!$A:$CO,87,FALSE),"unknown")</f>
        <v>Woman</v>
      </c>
      <c r="AM4" s="96" t="str">
        <f>IFERROR(VLOOKUP(Table1[[#This Row],[RespondentID]],'All Data'!$A:$CO,88,FALSE),"unknown")</f>
        <v>55-64 years</v>
      </c>
      <c r="AN4" s="96" t="str">
        <f>IFERROR(VLOOKUP(Table1[[#This Row],[RespondentID]],'All Data'!$A:$CO,89,FALSE),"unknown")</f>
        <v>Suffolk</v>
      </c>
      <c r="AO4" s="96" t="str">
        <f>IFERROR(VLOOKUP(Table1[[#This Row],[RespondentID]],'All Data'!$A:$CO,90,FALSE),"unknown")</f>
        <v>Baiting Hollow, 11933</v>
      </c>
      <c r="AP4" s="96" t="str">
        <f>IFERROR(VLOOKUP(Table1[[#This Row],[RespondentID]],'All Data'!$A:$CO,91,FALSE),"unknown")</f>
        <v>White</v>
      </c>
      <c r="AQ4" s="96" t="str">
        <f>IFERROR(VLOOKUP(Table1[[#This Row],[RespondentID]],'All Data'!$A:$CO,92,FALSE),"unknown")</f>
        <v>Not Hispanic or Latino</v>
      </c>
      <c r="AR4" s="96" t="str">
        <f>IFERROR(VLOOKUP(Table1[[#This Row],[RespondentID]],'All Data'!$A:$CO,93,FALSE),"unknown")</f>
        <v>English</v>
      </c>
      <c r="AS4" s="96" t="str">
        <f>IFERROR(VLOOKUP(Table1[[#This Row],[RespondentID]],'All Data'!$A:$CW,94,FALSE),"unknown")</f>
        <v>$75,000 to $125,000</v>
      </c>
      <c r="AT4" s="96" t="str">
        <f>IFERROR(VLOOKUP(Table1[[#This Row],[RespondentID]],'All Data'!$A:$CW,95,FALSE),"unknown")</f>
        <v>College graduate</v>
      </c>
      <c r="AU4" s="96" t="str">
        <f>IFERROR(VLOOKUP(Table1[[#This Row],[RespondentID]],'All Data'!$A:$CW,96,FALSE),"unknown")</f>
        <v>Employed for wages</v>
      </c>
      <c r="AV4" s="96" t="str">
        <f>IFERROR(VLOOKUP(Table1[[#This Row],[RespondentID]],'All Data'!$A:$CW,97,FALSE),"unknown")</f>
        <v>Yes</v>
      </c>
      <c r="AW4" s="96" t="str">
        <f>IFERROR(VLOOKUP(Table1[[#This Row],[RespondentID]],'All Data'!$A:$CW,98,FALSE),"unknown")</f>
        <v>Private/Commercial</v>
      </c>
      <c r="AX4" s="96" t="str">
        <f>IFERROR(VLOOKUP(Table1[[#This Row],[RespondentID]],'All Data'!$A:$CW,99,FALSE),"unknown")</f>
        <v>Yes</v>
      </c>
    </row>
    <row r="5" spans="1:50">
      <c r="A5">
        <v>114466937498</v>
      </c>
      <c r="I5" t="s">
        <v>23</v>
      </c>
      <c r="J5" t="s">
        <v>24</v>
      </c>
      <c r="M5" t="s">
        <v>27</v>
      </c>
      <c r="N5" t="s">
        <v>28</v>
      </c>
      <c r="P5">
        <f t="shared" si="0"/>
        <v>4</v>
      </c>
      <c r="Q5" s="7">
        <f t="shared" si="1"/>
        <v>0.75</v>
      </c>
      <c r="R5"/>
      <c r="S5">
        <f t="shared" si="2"/>
        <v>0</v>
      </c>
      <c r="T5">
        <f t="shared" si="3"/>
        <v>0</v>
      </c>
      <c r="U5">
        <f t="shared" si="4"/>
        <v>0</v>
      </c>
      <c r="V5">
        <f t="shared" si="5"/>
        <v>0</v>
      </c>
      <c r="W5">
        <f t="shared" si="6"/>
        <v>0</v>
      </c>
      <c r="X5">
        <f t="shared" si="7"/>
        <v>0</v>
      </c>
      <c r="Y5">
        <f t="shared" si="8"/>
        <v>0</v>
      </c>
      <c r="Z5">
        <f t="shared" si="9"/>
        <v>0.75</v>
      </c>
      <c r="AA5">
        <f t="shared" si="10"/>
        <v>0.75</v>
      </c>
      <c r="AB5">
        <f t="shared" si="11"/>
        <v>0</v>
      </c>
      <c r="AC5">
        <f t="shared" si="12"/>
        <v>0</v>
      </c>
      <c r="AD5">
        <f t="shared" si="13"/>
        <v>0.75</v>
      </c>
      <c r="AE5">
        <f t="shared" si="14"/>
        <v>0.75</v>
      </c>
      <c r="AF5"/>
      <c r="AG5"/>
      <c r="AH5">
        <f t="shared" si="15"/>
        <v>3</v>
      </c>
      <c r="AI5">
        <f t="shared" si="16"/>
        <v>4</v>
      </c>
      <c r="AJ5" t="str">
        <f t="shared" si="17"/>
        <v>Correct</v>
      </c>
      <c r="AL5" s="96" t="str">
        <f>IFERROR(VLOOKUP(Table1[[#This Row],[RespondentID]],'All Data'!$A:$CO,87,FALSE),"unknown")</f>
        <v>Woman</v>
      </c>
      <c r="AM5" s="96" t="str">
        <f>IFERROR(VLOOKUP(Table1[[#This Row],[RespondentID]],'All Data'!$A:$CO,88,FALSE),"unknown")</f>
        <v>65+ years</v>
      </c>
      <c r="AN5" s="96" t="str">
        <f>IFERROR(VLOOKUP(Table1[[#This Row],[RespondentID]],'All Data'!$A:$CO,89,FALSE),"unknown")</f>
        <v>Suffolk</v>
      </c>
      <c r="AO5" s="96" t="str">
        <f>IFERROR(VLOOKUP(Table1[[#This Row],[RespondentID]],'All Data'!$A:$CO,90,FALSE),"unknown")</f>
        <v>Riverhead, 11901</v>
      </c>
      <c r="AP5" s="96" t="str">
        <f>IFERROR(VLOOKUP(Table1[[#This Row],[RespondentID]],'All Data'!$A:$CO,91,FALSE),"unknown")</f>
        <v>White</v>
      </c>
      <c r="AQ5" s="96" t="str">
        <f>IFERROR(VLOOKUP(Table1[[#This Row],[RespondentID]],'All Data'!$A:$CO,92,FALSE),"unknown")</f>
        <v>Not Hispanic or Latino</v>
      </c>
      <c r="AR5" s="96" t="str">
        <f>IFERROR(VLOOKUP(Table1[[#This Row],[RespondentID]],'All Data'!$A:$CO,93,FALSE),"unknown")</f>
        <v>English</v>
      </c>
      <c r="AS5" s="96" t="str">
        <f>IFERROR(VLOOKUP(Table1[[#This Row],[RespondentID]],'All Data'!$A:$CW,94,FALSE),"unknown")</f>
        <v>$20,000 to $34,999</v>
      </c>
      <c r="AT5" s="96" t="str">
        <f>IFERROR(VLOOKUP(Table1[[#This Row],[RespondentID]],'All Data'!$A:$CW,95,FALSE),"unknown")</f>
        <v>Other (please specify)</v>
      </c>
      <c r="AU5" s="96" t="str">
        <f>IFERROR(VLOOKUP(Table1[[#This Row],[RespondentID]],'All Data'!$A:$CW,96,FALSE),"unknown")</f>
        <v>Retired</v>
      </c>
      <c r="AV5" s="96" t="str">
        <f>IFERROR(VLOOKUP(Table1[[#This Row],[RespondentID]],'All Data'!$A:$CW,97,FALSE),"unknown")</f>
        <v>Yes</v>
      </c>
      <c r="AW5" s="96" t="str">
        <f>IFERROR(VLOOKUP(Table1[[#This Row],[RespondentID]],'All Data'!$A:$CW,98,FALSE),"unknown")</f>
        <v>Medicare, Private/Commercial</v>
      </c>
      <c r="AX5" s="96" t="str">
        <f>IFERROR(VLOOKUP(Table1[[#This Row],[RespondentID]],'All Data'!$A:$CW,99,FALSE),"unknown")</f>
        <v>Yes</v>
      </c>
    </row>
    <row r="6" spans="1:50">
      <c r="A6">
        <v>114473145732</v>
      </c>
      <c r="D6" t="s">
        <v>18</v>
      </c>
      <c r="J6" t="s">
        <v>24</v>
      </c>
      <c r="P6">
        <f t="shared" si="0"/>
        <v>2</v>
      </c>
      <c r="Q6" s="6">
        <f t="shared" si="1"/>
        <v>1.5</v>
      </c>
      <c r="R6"/>
      <c r="S6">
        <f t="shared" si="2"/>
        <v>0</v>
      </c>
      <c r="T6">
        <f t="shared" si="3"/>
        <v>0</v>
      </c>
      <c r="U6">
        <f t="shared" si="4"/>
        <v>1</v>
      </c>
      <c r="V6">
        <f t="shared" si="5"/>
        <v>0</v>
      </c>
      <c r="W6">
        <f t="shared" si="6"/>
        <v>0</v>
      </c>
      <c r="X6">
        <f t="shared" si="7"/>
        <v>0</v>
      </c>
      <c r="Y6">
        <f t="shared" si="8"/>
        <v>0</v>
      </c>
      <c r="Z6">
        <f t="shared" si="9"/>
        <v>0</v>
      </c>
      <c r="AA6">
        <f t="shared" si="10"/>
        <v>1</v>
      </c>
      <c r="AB6">
        <f t="shared" si="11"/>
        <v>0</v>
      </c>
      <c r="AC6">
        <f t="shared" si="12"/>
        <v>0</v>
      </c>
      <c r="AD6">
        <f t="shared" si="13"/>
        <v>0</v>
      </c>
      <c r="AE6">
        <f t="shared" si="14"/>
        <v>0</v>
      </c>
      <c r="AF6"/>
      <c r="AG6"/>
      <c r="AH6">
        <f t="shared" si="15"/>
        <v>2</v>
      </c>
      <c r="AI6">
        <f t="shared" si="16"/>
        <v>2</v>
      </c>
      <c r="AJ6" t="str">
        <f t="shared" si="17"/>
        <v>Correct</v>
      </c>
      <c r="AL6" s="96" t="str">
        <f>IFERROR(VLOOKUP(Table1[[#This Row],[RespondentID]],'All Data'!$A:$CO,87,FALSE),"unknown")</f>
        <v>Woman</v>
      </c>
      <c r="AM6" s="96" t="str">
        <f>IFERROR(VLOOKUP(Table1[[#This Row],[RespondentID]],'All Data'!$A:$CO,88,FALSE),"unknown")</f>
        <v>65+ years</v>
      </c>
      <c r="AN6" s="96" t="str">
        <f>IFERROR(VLOOKUP(Table1[[#This Row],[RespondentID]],'All Data'!$A:$CO,89,FALSE),"unknown")</f>
        <v>Suffolk</v>
      </c>
      <c r="AO6" s="96" t="str">
        <f>IFERROR(VLOOKUP(Table1[[#This Row],[RespondentID]],'All Data'!$A:$CO,90,FALSE),"unknown")</f>
        <v>Central Islip, 11722</v>
      </c>
      <c r="AP6" s="96" t="str">
        <f>IFERROR(VLOOKUP(Table1[[#This Row],[RespondentID]],'All Data'!$A:$CO,91,FALSE),"unknown")</f>
        <v>White</v>
      </c>
      <c r="AQ6" s="96">
        <f>IFERROR(VLOOKUP(Table1[[#This Row],[RespondentID]],'All Data'!$A:$CO,92,FALSE),"unknown")</f>
        <v>0</v>
      </c>
      <c r="AR6" s="96" t="str">
        <f>IFERROR(VLOOKUP(Table1[[#This Row],[RespondentID]],'All Data'!$A:$CO,93,FALSE),"unknown")</f>
        <v>English</v>
      </c>
      <c r="AS6" s="96">
        <f>IFERROR(VLOOKUP(Table1[[#This Row],[RespondentID]],'All Data'!$A:$CW,94,FALSE),"unknown")</f>
        <v>0</v>
      </c>
      <c r="AT6" s="96" t="str">
        <f>IFERROR(VLOOKUP(Table1[[#This Row],[RespondentID]],'All Data'!$A:$CW,95,FALSE),"unknown")</f>
        <v>College graduate</v>
      </c>
      <c r="AU6" s="96" t="str">
        <f>IFERROR(VLOOKUP(Table1[[#This Row],[RespondentID]],'All Data'!$A:$CW,96,FALSE),"unknown")</f>
        <v>Retired</v>
      </c>
      <c r="AV6" s="96" t="str">
        <f>IFERROR(VLOOKUP(Table1[[#This Row],[RespondentID]],'All Data'!$A:$CW,97,FALSE),"unknown")</f>
        <v>Yes</v>
      </c>
      <c r="AW6" s="96" t="str">
        <f>IFERROR(VLOOKUP(Table1[[#This Row],[RespondentID]],'All Data'!$A:$CW,98,FALSE),"unknown")</f>
        <v>Medicare</v>
      </c>
      <c r="AX6" s="96" t="str">
        <f>IFERROR(VLOOKUP(Table1[[#This Row],[RespondentID]],'All Data'!$A:$CW,99,FALSE),"unknown")</f>
        <v>Yes</v>
      </c>
    </row>
    <row r="7" spans="1:50">
      <c r="A7">
        <v>114469514108</v>
      </c>
      <c r="E7" t="s">
        <v>19</v>
      </c>
      <c r="G7" t="s">
        <v>21</v>
      </c>
      <c r="N7" t="s">
        <v>28</v>
      </c>
      <c r="P7">
        <f t="shared" si="0"/>
        <v>3</v>
      </c>
      <c r="Q7" s="7">
        <f t="shared" si="1"/>
        <v>1</v>
      </c>
      <c r="R7"/>
      <c r="S7">
        <f t="shared" si="2"/>
        <v>0</v>
      </c>
      <c r="T7">
        <f t="shared" si="3"/>
        <v>0</v>
      </c>
      <c r="U7">
        <f t="shared" si="4"/>
        <v>0</v>
      </c>
      <c r="V7">
        <f t="shared" si="5"/>
        <v>1</v>
      </c>
      <c r="W7">
        <f t="shared" si="6"/>
        <v>0</v>
      </c>
      <c r="X7">
        <f t="shared" si="7"/>
        <v>1</v>
      </c>
      <c r="Y7">
        <f t="shared" si="8"/>
        <v>0</v>
      </c>
      <c r="Z7">
        <f t="shared" si="9"/>
        <v>0</v>
      </c>
      <c r="AA7">
        <f t="shared" si="10"/>
        <v>0</v>
      </c>
      <c r="AB7">
        <f t="shared" si="11"/>
        <v>0</v>
      </c>
      <c r="AC7">
        <f t="shared" si="12"/>
        <v>0</v>
      </c>
      <c r="AD7">
        <f t="shared" si="13"/>
        <v>0</v>
      </c>
      <c r="AE7">
        <f t="shared" si="14"/>
        <v>1</v>
      </c>
      <c r="AF7"/>
      <c r="AG7"/>
      <c r="AH7">
        <f t="shared" si="15"/>
        <v>3</v>
      </c>
      <c r="AI7">
        <f t="shared" si="16"/>
        <v>3</v>
      </c>
      <c r="AJ7" t="str">
        <f t="shared" si="17"/>
        <v>Correct</v>
      </c>
      <c r="AL7" s="96" t="str">
        <f>IFERROR(VLOOKUP(Table1[[#This Row],[RespondentID]],'All Data'!$A:$CO,87,FALSE),"unknown")</f>
        <v>Non-binary / non-conforming</v>
      </c>
      <c r="AM7" s="96" t="str">
        <f>IFERROR(VLOOKUP(Table1[[#This Row],[RespondentID]],'All Data'!$A:$CO,88,FALSE),"unknown")</f>
        <v>18-24 years</v>
      </c>
      <c r="AN7" s="96" t="str">
        <f>IFERROR(VLOOKUP(Table1[[#This Row],[RespondentID]],'All Data'!$A:$CO,89,FALSE),"unknown")</f>
        <v>Suffolk</v>
      </c>
      <c r="AO7" s="96" t="str">
        <f>IFERROR(VLOOKUP(Table1[[#This Row],[RespondentID]],'All Data'!$A:$CO,90,FALSE),"unknown")</f>
        <v>East Hampton, 11937</v>
      </c>
      <c r="AP7" s="96" t="str">
        <f>IFERROR(VLOOKUP(Table1[[#This Row],[RespondentID]],'All Data'!$A:$CO,91,FALSE),"unknown")</f>
        <v>White</v>
      </c>
      <c r="AQ7" s="96" t="str">
        <f>IFERROR(VLOOKUP(Table1[[#This Row],[RespondentID]],'All Data'!$A:$CO,92,FALSE),"unknown")</f>
        <v>Not Hispanic or Latino</v>
      </c>
      <c r="AR7" s="96" t="str">
        <f>IFERROR(VLOOKUP(Table1[[#This Row],[RespondentID]],'All Data'!$A:$CO,93,FALSE),"unknown")</f>
        <v>English</v>
      </c>
      <c r="AS7" s="96" t="str">
        <f>IFERROR(VLOOKUP(Table1[[#This Row],[RespondentID]],'All Data'!$A:$CW,94,FALSE),"unknown")</f>
        <v>Over $125,000</v>
      </c>
      <c r="AT7" s="96" t="str">
        <f>IFERROR(VLOOKUP(Table1[[#This Row],[RespondentID]],'All Data'!$A:$CW,95,FALSE),"unknown")</f>
        <v>College graduate</v>
      </c>
      <c r="AU7" s="96" t="str">
        <f>IFERROR(VLOOKUP(Table1[[#This Row],[RespondentID]],'All Data'!$A:$CW,96,FALSE),"unknown")</f>
        <v>Employed for wages</v>
      </c>
      <c r="AV7" s="96" t="str">
        <f>IFERROR(VLOOKUP(Table1[[#This Row],[RespondentID]],'All Data'!$A:$CW,97,FALSE),"unknown")</f>
        <v>Yes</v>
      </c>
      <c r="AW7" s="96" t="str">
        <f>IFERROR(VLOOKUP(Table1[[#This Row],[RespondentID]],'All Data'!$A:$CW,98,FALSE),"unknown")</f>
        <v>Private/Commercial</v>
      </c>
      <c r="AX7" s="96" t="str">
        <f>IFERROR(VLOOKUP(Table1[[#This Row],[RespondentID]],'All Data'!$A:$CW,99,FALSE),"unknown")</f>
        <v>Yes</v>
      </c>
    </row>
    <row r="8" spans="1:50">
      <c r="A8">
        <v>114458255374</v>
      </c>
      <c r="J8" t="s">
        <v>24</v>
      </c>
      <c r="N8" t="s">
        <v>28</v>
      </c>
      <c r="P8">
        <f t="shared" si="0"/>
        <v>2</v>
      </c>
      <c r="Q8" s="6">
        <f t="shared" si="1"/>
        <v>1.5</v>
      </c>
      <c r="R8"/>
      <c r="S8">
        <f t="shared" si="2"/>
        <v>0</v>
      </c>
      <c r="T8">
        <f t="shared" si="3"/>
        <v>0</v>
      </c>
      <c r="U8">
        <f t="shared" si="4"/>
        <v>0</v>
      </c>
      <c r="V8">
        <f t="shared" si="5"/>
        <v>0</v>
      </c>
      <c r="W8">
        <f t="shared" si="6"/>
        <v>0</v>
      </c>
      <c r="X8">
        <f t="shared" si="7"/>
        <v>0</v>
      </c>
      <c r="Y8">
        <f t="shared" si="8"/>
        <v>0</v>
      </c>
      <c r="Z8">
        <f t="shared" si="9"/>
        <v>0</v>
      </c>
      <c r="AA8">
        <f t="shared" si="10"/>
        <v>1</v>
      </c>
      <c r="AB8">
        <f t="shared" si="11"/>
        <v>0</v>
      </c>
      <c r="AC8">
        <f t="shared" si="12"/>
        <v>0</v>
      </c>
      <c r="AD8">
        <f t="shared" si="13"/>
        <v>0</v>
      </c>
      <c r="AE8">
        <f t="shared" si="14"/>
        <v>1</v>
      </c>
      <c r="AF8"/>
      <c r="AG8"/>
      <c r="AH8">
        <f t="shared" si="15"/>
        <v>2</v>
      </c>
      <c r="AI8">
        <f t="shared" si="16"/>
        <v>2</v>
      </c>
      <c r="AJ8" t="str">
        <f t="shared" si="17"/>
        <v>Correct</v>
      </c>
      <c r="AL8" s="96" t="str">
        <f>IFERROR(VLOOKUP(Table1[[#This Row],[RespondentID]],'All Data'!$A:$CO,87,FALSE),"unknown")</f>
        <v>Man</v>
      </c>
      <c r="AM8" s="96" t="str">
        <f>IFERROR(VLOOKUP(Table1[[#This Row],[RespondentID]],'All Data'!$A:$CO,88,FALSE),"unknown")</f>
        <v>55-64 years</v>
      </c>
      <c r="AN8" s="96" t="str">
        <f>IFERROR(VLOOKUP(Table1[[#This Row],[RespondentID]],'All Data'!$A:$CO,89,FALSE),"unknown")</f>
        <v>Nassau</v>
      </c>
      <c r="AO8" s="96" t="str">
        <f>IFERROR(VLOOKUP(Table1[[#This Row],[RespondentID]],'All Data'!$A:$CO,90,FALSE),"unknown")</f>
        <v>Valley Stream, 11580</v>
      </c>
      <c r="AP8" s="96" t="str">
        <f>IFERROR(VLOOKUP(Table1[[#This Row],[RespondentID]],'All Data'!$A:$CO,91,FALSE),"unknown")</f>
        <v>White</v>
      </c>
      <c r="AQ8" s="96">
        <f>IFERROR(VLOOKUP(Table1[[#This Row],[RespondentID]],'All Data'!$A:$CO,92,FALSE),"unknown")</f>
        <v>0</v>
      </c>
      <c r="AR8" s="96" t="str">
        <f>IFERROR(VLOOKUP(Table1[[#This Row],[RespondentID]],'All Data'!$A:$CO,93,FALSE),"unknown")</f>
        <v>English</v>
      </c>
      <c r="AS8" s="96" t="str">
        <f>IFERROR(VLOOKUP(Table1[[#This Row],[RespondentID]],'All Data'!$A:$CW,94,FALSE),"unknown")</f>
        <v>Over $125,000</v>
      </c>
      <c r="AT8" s="96" t="str">
        <f>IFERROR(VLOOKUP(Table1[[#This Row],[RespondentID]],'All Data'!$A:$CW,95,FALSE),"unknown")</f>
        <v>High school graduate</v>
      </c>
      <c r="AU8" s="96" t="str">
        <f>IFERROR(VLOOKUP(Table1[[#This Row],[RespondentID]],'All Data'!$A:$CW,96,FALSE),"unknown")</f>
        <v>Employed for wages</v>
      </c>
      <c r="AV8" s="96" t="str">
        <f>IFERROR(VLOOKUP(Table1[[#This Row],[RespondentID]],'All Data'!$A:$CW,97,FALSE),"unknown")</f>
        <v>Yes</v>
      </c>
      <c r="AW8" s="96" t="str">
        <f>IFERROR(VLOOKUP(Table1[[#This Row],[RespondentID]],'All Data'!$A:$CW,98,FALSE),"unknown")</f>
        <v>Private/Commercial</v>
      </c>
      <c r="AX8" s="96" t="str">
        <f>IFERROR(VLOOKUP(Table1[[#This Row],[RespondentID]],'All Data'!$A:$CW,99,FALSE),"unknown")</f>
        <v>Yes</v>
      </c>
    </row>
    <row r="9" spans="1:50">
      <c r="A9">
        <v>114458252368</v>
      </c>
      <c r="C9" t="s">
        <v>17</v>
      </c>
      <c r="D9" t="s">
        <v>18</v>
      </c>
      <c r="E9" t="s">
        <v>19</v>
      </c>
      <c r="J9" t="s">
        <v>24</v>
      </c>
      <c r="P9">
        <f t="shared" si="0"/>
        <v>4</v>
      </c>
      <c r="Q9" s="7">
        <f t="shared" si="1"/>
        <v>0.75</v>
      </c>
      <c r="R9"/>
      <c r="S9">
        <f t="shared" si="2"/>
        <v>0</v>
      </c>
      <c r="T9">
        <f t="shared" si="3"/>
        <v>0.75</v>
      </c>
      <c r="U9">
        <f t="shared" si="4"/>
        <v>0.75</v>
      </c>
      <c r="V9">
        <f t="shared" si="5"/>
        <v>0.75</v>
      </c>
      <c r="W9">
        <f t="shared" si="6"/>
        <v>0</v>
      </c>
      <c r="X9">
        <f t="shared" si="7"/>
        <v>0</v>
      </c>
      <c r="Y9">
        <f t="shared" si="8"/>
        <v>0</v>
      </c>
      <c r="Z9">
        <f t="shared" si="9"/>
        <v>0</v>
      </c>
      <c r="AA9">
        <f t="shared" si="10"/>
        <v>0.75</v>
      </c>
      <c r="AB9">
        <f t="shared" si="11"/>
        <v>0</v>
      </c>
      <c r="AC9">
        <f t="shared" si="12"/>
        <v>0</v>
      </c>
      <c r="AD9">
        <f t="shared" si="13"/>
        <v>0</v>
      </c>
      <c r="AE9">
        <f t="shared" si="14"/>
        <v>0</v>
      </c>
      <c r="AF9"/>
      <c r="AG9"/>
      <c r="AH9">
        <f t="shared" si="15"/>
        <v>3</v>
      </c>
      <c r="AI9">
        <f t="shared" si="16"/>
        <v>4</v>
      </c>
      <c r="AJ9" t="str">
        <f t="shared" si="17"/>
        <v>Correct</v>
      </c>
      <c r="AL9" s="96" t="str">
        <f>IFERROR(VLOOKUP(Table1[[#This Row],[RespondentID]],'All Data'!$A:$CO,87,FALSE),"unknown")</f>
        <v>Man</v>
      </c>
      <c r="AM9" s="96" t="str">
        <f>IFERROR(VLOOKUP(Table1[[#This Row],[RespondentID]],'All Data'!$A:$CO,88,FALSE),"unknown")</f>
        <v>65+ years</v>
      </c>
      <c r="AN9" s="96" t="str">
        <f>IFERROR(VLOOKUP(Table1[[#This Row],[RespondentID]],'All Data'!$A:$CO,89,FALSE),"unknown")</f>
        <v>Queens</v>
      </c>
      <c r="AO9" s="96">
        <f>IFERROR(VLOOKUP(Table1[[#This Row],[RespondentID]],'All Data'!$A:$CO,90,FALSE),"unknown")</f>
        <v>11429</v>
      </c>
      <c r="AP9" s="96" t="str">
        <f>IFERROR(VLOOKUP(Table1[[#This Row],[RespondentID]],'All Data'!$A:$CO,91,FALSE),"unknown")</f>
        <v>Black or African American</v>
      </c>
      <c r="AQ9" s="96">
        <f>IFERROR(VLOOKUP(Table1[[#This Row],[RespondentID]],'All Data'!$A:$CO,92,FALSE),"unknown")</f>
        <v>0</v>
      </c>
      <c r="AR9" s="96">
        <f>IFERROR(VLOOKUP(Table1[[#This Row],[RespondentID]],'All Data'!$A:$CO,93,FALSE),"unknown")</f>
        <v>0</v>
      </c>
      <c r="AS9" s="96">
        <f>IFERROR(VLOOKUP(Table1[[#This Row],[RespondentID]],'All Data'!$A:$CW,94,FALSE),"unknown")</f>
        <v>0</v>
      </c>
      <c r="AT9" s="96">
        <f>IFERROR(VLOOKUP(Table1[[#This Row],[RespondentID]],'All Data'!$A:$CW,95,FALSE),"unknown")</f>
        <v>0</v>
      </c>
      <c r="AU9" s="96">
        <f>IFERROR(VLOOKUP(Table1[[#This Row],[RespondentID]],'All Data'!$A:$CW,96,FALSE),"unknown")</f>
        <v>0</v>
      </c>
      <c r="AV9" s="96" t="str">
        <f>IFERROR(VLOOKUP(Table1[[#This Row],[RespondentID]],'All Data'!$A:$CW,97,FALSE),"unknown")</f>
        <v>Yes</v>
      </c>
      <c r="AW9" s="96" t="str">
        <f>IFERROR(VLOOKUP(Table1[[#This Row],[RespondentID]],'All Data'!$A:$CW,98,FALSE),"unknown")</f>
        <v>Medicare</v>
      </c>
      <c r="AX9" s="96">
        <f>IFERROR(VLOOKUP(Table1[[#This Row],[RespondentID]],'All Data'!$A:$CW,99,FALSE),"unknown")</f>
        <v>0</v>
      </c>
    </row>
    <row r="10" spans="1:50">
      <c r="A10">
        <v>114458248415</v>
      </c>
      <c r="D10" t="s">
        <v>18</v>
      </c>
      <c r="I10" t="s">
        <v>23</v>
      </c>
      <c r="N10" t="s">
        <v>28</v>
      </c>
      <c r="P10">
        <f t="shared" si="0"/>
        <v>3</v>
      </c>
      <c r="Q10" s="6">
        <f t="shared" si="1"/>
        <v>1</v>
      </c>
      <c r="R10"/>
      <c r="S10">
        <f t="shared" si="2"/>
        <v>0</v>
      </c>
      <c r="T10">
        <f t="shared" si="3"/>
        <v>0</v>
      </c>
      <c r="U10">
        <f t="shared" si="4"/>
        <v>1</v>
      </c>
      <c r="V10">
        <f t="shared" si="5"/>
        <v>0</v>
      </c>
      <c r="W10">
        <f t="shared" si="6"/>
        <v>0</v>
      </c>
      <c r="X10">
        <f t="shared" si="7"/>
        <v>0</v>
      </c>
      <c r="Y10">
        <f t="shared" si="8"/>
        <v>0</v>
      </c>
      <c r="Z10">
        <f t="shared" si="9"/>
        <v>1</v>
      </c>
      <c r="AA10">
        <f t="shared" si="10"/>
        <v>0</v>
      </c>
      <c r="AB10">
        <f t="shared" si="11"/>
        <v>0</v>
      </c>
      <c r="AC10">
        <f t="shared" si="12"/>
        <v>0</v>
      </c>
      <c r="AD10">
        <f t="shared" si="13"/>
        <v>0</v>
      </c>
      <c r="AE10">
        <f t="shared" si="14"/>
        <v>1</v>
      </c>
      <c r="AF10"/>
      <c r="AG10"/>
      <c r="AH10">
        <f t="shared" si="15"/>
        <v>3</v>
      </c>
      <c r="AI10">
        <f t="shared" si="16"/>
        <v>3</v>
      </c>
      <c r="AJ10" t="str">
        <f t="shared" si="17"/>
        <v>Correct</v>
      </c>
      <c r="AL10" s="96" t="str">
        <f>IFERROR(VLOOKUP(Table1[[#This Row],[RespondentID]],'All Data'!$A:$CO,87,FALSE),"unknown")</f>
        <v>Woman</v>
      </c>
      <c r="AM10" s="96" t="str">
        <f>IFERROR(VLOOKUP(Table1[[#This Row],[RespondentID]],'All Data'!$A:$CO,88,FALSE),"unknown")</f>
        <v>25-34 years</v>
      </c>
      <c r="AN10" s="96" t="str">
        <f>IFERROR(VLOOKUP(Table1[[#This Row],[RespondentID]],'All Data'!$A:$CO,89,FALSE),"unknown")</f>
        <v>Nassau</v>
      </c>
      <c r="AO10" s="96" t="str">
        <f>IFERROR(VLOOKUP(Table1[[#This Row],[RespondentID]],'All Data'!$A:$CO,90,FALSE),"unknown")</f>
        <v>Valley Stream, 11580</v>
      </c>
      <c r="AP10" s="96" t="str">
        <f>IFERROR(VLOOKUP(Table1[[#This Row],[RespondentID]],'All Data'!$A:$CO,91,FALSE),"unknown")</f>
        <v>Asian</v>
      </c>
      <c r="AQ10" s="96" t="str">
        <f>IFERROR(VLOOKUP(Table1[[#This Row],[RespondentID]],'All Data'!$A:$CO,92,FALSE),"unknown")</f>
        <v>Not Hispanic or Latino</v>
      </c>
      <c r="AR10" s="96" t="str">
        <f>IFERROR(VLOOKUP(Table1[[#This Row],[RespondentID]],'All Data'!$A:$CO,93,FALSE),"unknown")</f>
        <v>English</v>
      </c>
      <c r="AS10" s="96" t="str">
        <f>IFERROR(VLOOKUP(Table1[[#This Row],[RespondentID]],'All Data'!$A:$CW,94,FALSE),"unknown")</f>
        <v>$75,000 to $125,000</v>
      </c>
      <c r="AT10" s="96" t="str">
        <f>IFERROR(VLOOKUP(Table1[[#This Row],[RespondentID]],'All Data'!$A:$CW,95,FALSE),"unknown")</f>
        <v>Graduate school</v>
      </c>
      <c r="AU10" s="96" t="str">
        <f>IFERROR(VLOOKUP(Table1[[#This Row],[RespondentID]],'All Data'!$A:$CW,96,FALSE),"unknown")</f>
        <v>Retired</v>
      </c>
      <c r="AV10" s="96" t="str">
        <f>IFERROR(VLOOKUP(Table1[[#This Row],[RespondentID]],'All Data'!$A:$CW,97,FALSE),"unknown")</f>
        <v>No</v>
      </c>
      <c r="AW10" s="96" t="str">
        <f>IFERROR(VLOOKUP(Table1[[#This Row],[RespondentID]],'All Data'!$A:$CW,98,FALSE),"unknown")</f>
        <v>No Insurance</v>
      </c>
      <c r="AX10" s="96" t="str">
        <f>IFERROR(VLOOKUP(Table1[[#This Row],[RespondentID]],'All Data'!$A:$CW,99,FALSE),"unknown")</f>
        <v>Yes</v>
      </c>
    </row>
    <row r="11" spans="1:50">
      <c r="A11">
        <v>114458245069</v>
      </c>
      <c r="C11" t="s">
        <v>17</v>
      </c>
      <c r="I11" t="s">
        <v>23</v>
      </c>
      <c r="K11" t="s">
        <v>25</v>
      </c>
      <c r="N11" t="s">
        <v>28</v>
      </c>
      <c r="P11">
        <f t="shared" si="0"/>
        <v>4</v>
      </c>
      <c r="Q11" s="7">
        <f t="shared" si="1"/>
        <v>0.75</v>
      </c>
      <c r="R11"/>
      <c r="S11">
        <f t="shared" si="2"/>
        <v>0</v>
      </c>
      <c r="T11">
        <f t="shared" si="3"/>
        <v>0.75</v>
      </c>
      <c r="U11">
        <f t="shared" si="4"/>
        <v>0</v>
      </c>
      <c r="V11">
        <f t="shared" si="5"/>
        <v>0</v>
      </c>
      <c r="W11">
        <f t="shared" si="6"/>
        <v>0</v>
      </c>
      <c r="X11">
        <f t="shared" si="7"/>
        <v>0</v>
      </c>
      <c r="Y11">
        <f t="shared" si="8"/>
        <v>0</v>
      </c>
      <c r="Z11">
        <f t="shared" si="9"/>
        <v>0.75</v>
      </c>
      <c r="AA11">
        <f t="shared" si="10"/>
        <v>0</v>
      </c>
      <c r="AB11">
        <f t="shared" si="11"/>
        <v>0.75</v>
      </c>
      <c r="AC11">
        <f t="shared" si="12"/>
        <v>0</v>
      </c>
      <c r="AD11">
        <f t="shared" si="13"/>
        <v>0</v>
      </c>
      <c r="AE11">
        <f t="shared" si="14"/>
        <v>0.75</v>
      </c>
      <c r="AF11"/>
      <c r="AG11"/>
      <c r="AH11">
        <f t="shared" si="15"/>
        <v>3</v>
      </c>
      <c r="AI11">
        <f t="shared" si="16"/>
        <v>4</v>
      </c>
      <c r="AJ11" t="str">
        <f t="shared" si="17"/>
        <v>Correct</v>
      </c>
      <c r="AL11" s="96" t="str">
        <f>IFERROR(VLOOKUP(Table1[[#This Row],[RespondentID]],'All Data'!$A:$CO,87,FALSE),"unknown")</f>
        <v>Woman</v>
      </c>
      <c r="AM11" s="96" t="str">
        <f>IFERROR(VLOOKUP(Table1[[#This Row],[RespondentID]],'All Data'!$A:$CO,88,FALSE),"unknown")</f>
        <v>45-54 years</v>
      </c>
      <c r="AN11" s="96" t="str">
        <f>IFERROR(VLOOKUP(Table1[[#This Row],[RespondentID]],'All Data'!$A:$CO,89,FALSE),"unknown")</f>
        <v>Nassau</v>
      </c>
      <c r="AO11" s="96" t="str">
        <f>IFERROR(VLOOKUP(Table1[[#This Row],[RespondentID]],'All Data'!$A:$CO,90,FALSE),"unknown")</f>
        <v>Valley Stream, 11581</v>
      </c>
      <c r="AP11" s="96">
        <f>IFERROR(VLOOKUP(Table1[[#This Row],[RespondentID]],'All Data'!$A:$CO,91,FALSE),"unknown")</f>
        <v>0</v>
      </c>
      <c r="AQ11" s="96" t="str">
        <f>IFERROR(VLOOKUP(Table1[[#This Row],[RespondentID]],'All Data'!$A:$CO,92,FALSE),"unknown")</f>
        <v>Hispanic or Latino</v>
      </c>
      <c r="AR11" s="96" t="str">
        <f>IFERROR(VLOOKUP(Table1[[#This Row],[RespondentID]],'All Data'!$A:$CO,93,FALSE),"unknown")</f>
        <v>Spanish, Chinese</v>
      </c>
      <c r="AS11" s="96" t="str">
        <f>IFERROR(VLOOKUP(Table1[[#This Row],[RespondentID]],'All Data'!$A:$CW,94,FALSE),"unknown")</f>
        <v>$0-$19,999</v>
      </c>
      <c r="AT11" s="96" t="str">
        <f>IFERROR(VLOOKUP(Table1[[#This Row],[RespondentID]],'All Data'!$A:$CW,95,FALSE),"unknown")</f>
        <v>High school graduate</v>
      </c>
      <c r="AU11" s="96" t="str">
        <f>IFERROR(VLOOKUP(Table1[[#This Row],[RespondentID]],'All Data'!$A:$CW,96,FALSE),"unknown")</f>
        <v>Self-employed</v>
      </c>
      <c r="AV11" s="96" t="str">
        <f>IFERROR(VLOOKUP(Table1[[#This Row],[RespondentID]],'All Data'!$A:$CW,97,FALSE),"unknown")</f>
        <v>Yes</v>
      </c>
      <c r="AW11" s="96" t="str">
        <f>IFERROR(VLOOKUP(Table1[[#This Row],[RespondentID]],'All Data'!$A:$CW,98,FALSE),"unknown")</f>
        <v>Private/Commercial</v>
      </c>
      <c r="AX11" s="96" t="str">
        <f>IFERROR(VLOOKUP(Table1[[#This Row],[RespondentID]],'All Data'!$A:$CW,99,FALSE),"unknown")</f>
        <v>Yes</v>
      </c>
    </row>
    <row r="12" spans="1:50">
      <c r="A12">
        <v>114458241810</v>
      </c>
      <c r="C12" t="s">
        <v>17</v>
      </c>
      <c r="P12">
        <f t="shared" si="0"/>
        <v>1</v>
      </c>
      <c r="Q12" s="6">
        <f t="shared" si="1"/>
        <v>3</v>
      </c>
      <c r="R12"/>
      <c r="S12">
        <f t="shared" si="2"/>
        <v>0</v>
      </c>
      <c r="T12">
        <f t="shared" si="3"/>
        <v>1</v>
      </c>
      <c r="U12">
        <f t="shared" si="4"/>
        <v>0</v>
      </c>
      <c r="V12">
        <f t="shared" si="5"/>
        <v>0</v>
      </c>
      <c r="W12">
        <f t="shared" si="6"/>
        <v>0</v>
      </c>
      <c r="X12">
        <f t="shared" si="7"/>
        <v>0</v>
      </c>
      <c r="Y12">
        <f t="shared" si="8"/>
        <v>0</v>
      </c>
      <c r="Z12">
        <f t="shared" si="9"/>
        <v>0</v>
      </c>
      <c r="AA12">
        <f t="shared" si="10"/>
        <v>0</v>
      </c>
      <c r="AB12">
        <f t="shared" si="11"/>
        <v>0</v>
      </c>
      <c r="AC12">
        <f t="shared" si="12"/>
        <v>0</v>
      </c>
      <c r="AD12">
        <f t="shared" si="13"/>
        <v>0</v>
      </c>
      <c r="AE12">
        <f t="shared" si="14"/>
        <v>0</v>
      </c>
      <c r="AF12"/>
      <c r="AG12"/>
      <c r="AH12">
        <f t="shared" si="15"/>
        <v>1</v>
      </c>
      <c r="AI12">
        <f t="shared" si="16"/>
        <v>1</v>
      </c>
      <c r="AJ12" t="str">
        <f t="shared" si="17"/>
        <v>Correct</v>
      </c>
      <c r="AL12" s="96" t="str">
        <f>IFERROR(VLOOKUP(Table1[[#This Row],[RespondentID]],'All Data'!$A:$CO,87,FALSE),"unknown")</f>
        <v>Man</v>
      </c>
      <c r="AM12" s="96" t="str">
        <f>IFERROR(VLOOKUP(Table1[[#This Row],[RespondentID]],'All Data'!$A:$CO,88,FALSE),"unknown")</f>
        <v>65+ years</v>
      </c>
      <c r="AN12" s="96" t="str">
        <f>IFERROR(VLOOKUP(Table1[[#This Row],[RespondentID]],'All Data'!$A:$CO,89,FALSE),"unknown")</f>
        <v>Nassau</v>
      </c>
      <c r="AO12" s="96" t="str">
        <f>IFERROR(VLOOKUP(Table1[[#This Row],[RespondentID]],'All Data'!$A:$CO,90,FALSE),"unknown")</f>
        <v>Floral Park, 11001</v>
      </c>
      <c r="AP12" s="96" t="str">
        <f>IFERROR(VLOOKUP(Table1[[#This Row],[RespondentID]],'All Data'!$A:$CO,91,FALSE),"unknown")</f>
        <v>White</v>
      </c>
      <c r="AQ12" s="96">
        <f>IFERROR(VLOOKUP(Table1[[#This Row],[RespondentID]],'All Data'!$A:$CO,92,FALSE),"unknown")</f>
        <v>0</v>
      </c>
      <c r="AR12" s="96" t="str">
        <f>IFERROR(VLOOKUP(Table1[[#This Row],[RespondentID]],'All Data'!$A:$CO,93,FALSE),"unknown")</f>
        <v>English</v>
      </c>
      <c r="AS12" s="96" t="str">
        <f>IFERROR(VLOOKUP(Table1[[#This Row],[RespondentID]],'All Data'!$A:$CW,94,FALSE),"unknown")</f>
        <v>$50,000 to $74,999</v>
      </c>
      <c r="AT12" s="96" t="str">
        <f>IFERROR(VLOOKUP(Table1[[#This Row],[RespondentID]],'All Data'!$A:$CW,95,FALSE),"unknown")</f>
        <v>Some college</v>
      </c>
      <c r="AU12" s="96" t="str">
        <f>IFERROR(VLOOKUP(Table1[[#This Row],[RespondentID]],'All Data'!$A:$CW,96,FALSE),"unknown")</f>
        <v>Retired</v>
      </c>
      <c r="AV12" s="96" t="str">
        <f>IFERROR(VLOOKUP(Table1[[#This Row],[RespondentID]],'All Data'!$A:$CW,97,FALSE),"unknown")</f>
        <v>Yes</v>
      </c>
      <c r="AW12" s="96" t="str">
        <f>IFERROR(VLOOKUP(Table1[[#This Row],[RespondentID]],'All Data'!$A:$CW,98,FALSE),"unknown")</f>
        <v>Medicare</v>
      </c>
      <c r="AX12" s="96" t="str">
        <f>IFERROR(VLOOKUP(Table1[[#This Row],[RespondentID]],'All Data'!$A:$CW,99,FALSE),"unknown")</f>
        <v>Yes</v>
      </c>
    </row>
    <row r="13" spans="1:50">
      <c r="A13">
        <v>114458236454</v>
      </c>
      <c r="E13" t="s">
        <v>19</v>
      </c>
      <c r="K13" t="s">
        <v>25</v>
      </c>
      <c r="P13">
        <f t="shared" si="0"/>
        <v>2</v>
      </c>
      <c r="Q13" s="7">
        <f t="shared" si="1"/>
        <v>1.5</v>
      </c>
      <c r="R13"/>
      <c r="S13">
        <f t="shared" si="2"/>
        <v>0</v>
      </c>
      <c r="T13">
        <f t="shared" si="3"/>
        <v>0</v>
      </c>
      <c r="U13">
        <f t="shared" si="4"/>
        <v>0</v>
      </c>
      <c r="V13">
        <f t="shared" si="5"/>
        <v>1</v>
      </c>
      <c r="W13">
        <f t="shared" si="6"/>
        <v>0</v>
      </c>
      <c r="X13">
        <f t="shared" si="7"/>
        <v>0</v>
      </c>
      <c r="Y13">
        <f t="shared" si="8"/>
        <v>0</v>
      </c>
      <c r="Z13">
        <f t="shared" si="9"/>
        <v>0</v>
      </c>
      <c r="AA13">
        <f t="shared" si="10"/>
        <v>0</v>
      </c>
      <c r="AB13">
        <f t="shared" si="11"/>
        <v>1</v>
      </c>
      <c r="AC13">
        <f t="shared" si="12"/>
        <v>0</v>
      </c>
      <c r="AD13">
        <f t="shared" si="13"/>
        <v>0</v>
      </c>
      <c r="AE13">
        <f t="shared" si="14"/>
        <v>0</v>
      </c>
      <c r="AF13"/>
      <c r="AG13"/>
      <c r="AH13">
        <f t="shared" si="15"/>
        <v>2</v>
      </c>
      <c r="AI13">
        <f t="shared" si="16"/>
        <v>2</v>
      </c>
      <c r="AJ13" t="str">
        <f t="shared" si="17"/>
        <v>Correct</v>
      </c>
      <c r="AL13" s="96" t="str">
        <f>IFERROR(VLOOKUP(Table1[[#This Row],[RespondentID]],'All Data'!$A:$CO,87,FALSE),"unknown")</f>
        <v>Woman</v>
      </c>
      <c r="AM13" s="96" t="str">
        <f>IFERROR(VLOOKUP(Table1[[#This Row],[RespondentID]],'All Data'!$A:$CO,88,FALSE),"unknown")</f>
        <v>65+ years</v>
      </c>
      <c r="AN13" s="96" t="str">
        <f>IFERROR(VLOOKUP(Table1[[#This Row],[RespondentID]],'All Data'!$A:$CO,89,FALSE),"unknown")</f>
        <v>Nassau</v>
      </c>
      <c r="AO13" s="96" t="str">
        <f>IFERROR(VLOOKUP(Table1[[#This Row],[RespondentID]],'All Data'!$A:$CO,90,FALSE),"unknown")</f>
        <v>Floral Park, 11001</v>
      </c>
      <c r="AP13" s="96" t="str">
        <f>IFERROR(VLOOKUP(Table1[[#This Row],[RespondentID]],'All Data'!$A:$CO,91,FALSE),"unknown")</f>
        <v>White</v>
      </c>
      <c r="AQ13" s="96" t="str">
        <f>IFERROR(VLOOKUP(Table1[[#This Row],[RespondentID]],'All Data'!$A:$CO,92,FALSE),"unknown")</f>
        <v>Not Hispanic or Latino</v>
      </c>
      <c r="AR13" s="96" t="str">
        <f>IFERROR(VLOOKUP(Table1[[#This Row],[RespondentID]],'All Data'!$A:$CO,93,FALSE),"unknown")</f>
        <v>English</v>
      </c>
      <c r="AS13" s="96" t="str">
        <f>IFERROR(VLOOKUP(Table1[[#This Row],[RespondentID]],'All Data'!$A:$CW,94,FALSE),"unknown")</f>
        <v>$20,000 to $34,999</v>
      </c>
      <c r="AT13" s="96" t="str">
        <f>IFERROR(VLOOKUP(Table1[[#This Row],[RespondentID]],'All Data'!$A:$CW,95,FALSE),"unknown")</f>
        <v>High school graduate</v>
      </c>
      <c r="AU13" s="96" t="str">
        <f>IFERROR(VLOOKUP(Table1[[#This Row],[RespondentID]],'All Data'!$A:$CW,96,FALSE),"unknown")</f>
        <v>Retired</v>
      </c>
      <c r="AV13" s="96" t="str">
        <f>IFERROR(VLOOKUP(Table1[[#This Row],[RespondentID]],'All Data'!$A:$CW,97,FALSE),"unknown")</f>
        <v>Yes</v>
      </c>
      <c r="AW13" s="96">
        <f>IFERROR(VLOOKUP(Table1[[#This Row],[RespondentID]],'All Data'!$A:$CW,98,FALSE),"unknown")</f>
        <v>0</v>
      </c>
      <c r="AX13" s="96" t="str">
        <f>IFERROR(VLOOKUP(Table1[[#This Row],[RespondentID]],'All Data'!$A:$CW,99,FALSE),"unknown")</f>
        <v>Yes</v>
      </c>
    </row>
    <row r="14" spans="1:50">
      <c r="A14">
        <v>114458233872</v>
      </c>
      <c r="C14" t="s">
        <v>17</v>
      </c>
      <c r="D14" t="s">
        <v>18</v>
      </c>
      <c r="J14" t="s">
        <v>24</v>
      </c>
      <c r="P14">
        <f t="shared" si="0"/>
        <v>3</v>
      </c>
      <c r="Q14" s="6">
        <f t="shared" si="1"/>
        <v>1</v>
      </c>
      <c r="R14"/>
      <c r="S14">
        <f t="shared" si="2"/>
        <v>0</v>
      </c>
      <c r="T14">
        <f t="shared" si="3"/>
        <v>1</v>
      </c>
      <c r="U14">
        <f t="shared" si="4"/>
        <v>1</v>
      </c>
      <c r="V14">
        <f t="shared" si="5"/>
        <v>0</v>
      </c>
      <c r="W14">
        <f t="shared" si="6"/>
        <v>0</v>
      </c>
      <c r="X14">
        <f t="shared" si="7"/>
        <v>0</v>
      </c>
      <c r="Y14">
        <f t="shared" si="8"/>
        <v>0</v>
      </c>
      <c r="Z14">
        <f t="shared" si="9"/>
        <v>0</v>
      </c>
      <c r="AA14">
        <f t="shared" si="10"/>
        <v>1</v>
      </c>
      <c r="AB14">
        <f t="shared" si="11"/>
        <v>0</v>
      </c>
      <c r="AC14">
        <f t="shared" si="12"/>
        <v>0</v>
      </c>
      <c r="AD14">
        <f t="shared" si="13"/>
        <v>0</v>
      </c>
      <c r="AE14">
        <f t="shared" si="14"/>
        <v>0</v>
      </c>
      <c r="AF14"/>
      <c r="AG14"/>
      <c r="AH14">
        <f t="shared" si="15"/>
        <v>3</v>
      </c>
      <c r="AI14">
        <f t="shared" si="16"/>
        <v>3</v>
      </c>
      <c r="AJ14" t="str">
        <f t="shared" si="17"/>
        <v>Correct</v>
      </c>
      <c r="AL14" s="96" t="str">
        <f>IFERROR(VLOOKUP(Table1[[#This Row],[RespondentID]],'All Data'!$A:$CO,87,FALSE),"unknown")</f>
        <v>Woman</v>
      </c>
      <c r="AM14" s="96" t="str">
        <f>IFERROR(VLOOKUP(Table1[[#This Row],[RespondentID]],'All Data'!$A:$CO,88,FALSE),"unknown")</f>
        <v>65+ years</v>
      </c>
      <c r="AN14" s="96" t="str">
        <f>IFERROR(VLOOKUP(Table1[[#This Row],[RespondentID]],'All Data'!$A:$CO,89,FALSE),"unknown")</f>
        <v>Nassau</v>
      </c>
      <c r="AO14" s="96" t="str">
        <f>IFERROR(VLOOKUP(Table1[[#This Row],[RespondentID]],'All Data'!$A:$CO,90,FALSE),"unknown")</f>
        <v>Floral Park, 11001</v>
      </c>
      <c r="AP14" s="96" t="str">
        <f>IFERROR(VLOOKUP(Table1[[#This Row],[RespondentID]],'All Data'!$A:$CO,91,FALSE),"unknown")</f>
        <v>White</v>
      </c>
      <c r="AQ14" s="96" t="str">
        <f>IFERROR(VLOOKUP(Table1[[#This Row],[RespondentID]],'All Data'!$A:$CO,92,FALSE),"unknown")</f>
        <v>Not Hispanic or Latino</v>
      </c>
      <c r="AR14" s="96" t="str">
        <f>IFERROR(VLOOKUP(Table1[[#This Row],[RespondentID]],'All Data'!$A:$CO,93,FALSE),"unknown")</f>
        <v>English</v>
      </c>
      <c r="AS14" s="96" t="str">
        <f>IFERROR(VLOOKUP(Table1[[#This Row],[RespondentID]],'All Data'!$A:$CW,94,FALSE),"unknown")</f>
        <v>Over $125,000</v>
      </c>
      <c r="AT14" s="96" t="str">
        <f>IFERROR(VLOOKUP(Table1[[#This Row],[RespondentID]],'All Data'!$A:$CW,95,FALSE),"unknown")</f>
        <v>Graduate school</v>
      </c>
      <c r="AU14" s="96" t="str">
        <f>IFERROR(VLOOKUP(Table1[[#This Row],[RespondentID]],'All Data'!$A:$CW,96,FALSE),"unknown")</f>
        <v>Retired</v>
      </c>
      <c r="AV14" s="96" t="str">
        <f>IFERROR(VLOOKUP(Table1[[#This Row],[RespondentID]],'All Data'!$A:$CW,97,FALSE),"unknown")</f>
        <v>Yes</v>
      </c>
      <c r="AW14" s="96" t="str">
        <f>IFERROR(VLOOKUP(Table1[[#This Row],[RespondentID]],'All Data'!$A:$CW,98,FALSE),"unknown")</f>
        <v>Medicare</v>
      </c>
      <c r="AX14" s="96" t="str">
        <f>IFERROR(VLOOKUP(Table1[[#This Row],[RespondentID]],'All Data'!$A:$CW,99,FALSE),"unknown")</f>
        <v>No</v>
      </c>
    </row>
    <row r="15" spans="1:50">
      <c r="A15">
        <v>114458231369</v>
      </c>
      <c r="D15" t="s">
        <v>18</v>
      </c>
      <c r="I15" t="s">
        <v>23</v>
      </c>
      <c r="P15">
        <f t="shared" si="0"/>
        <v>2</v>
      </c>
      <c r="Q15" s="7">
        <f t="shared" si="1"/>
        <v>1.5</v>
      </c>
      <c r="R15"/>
      <c r="S15">
        <f t="shared" si="2"/>
        <v>0</v>
      </c>
      <c r="T15">
        <f t="shared" si="3"/>
        <v>0</v>
      </c>
      <c r="U15">
        <f t="shared" si="4"/>
        <v>1</v>
      </c>
      <c r="V15">
        <f t="shared" si="5"/>
        <v>0</v>
      </c>
      <c r="W15">
        <f t="shared" si="6"/>
        <v>0</v>
      </c>
      <c r="X15">
        <f t="shared" si="7"/>
        <v>0</v>
      </c>
      <c r="Y15">
        <f t="shared" si="8"/>
        <v>0</v>
      </c>
      <c r="Z15">
        <f t="shared" si="9"/>
        <v>1</v>
      </c>
      <c r="AA15">
        <f t="shared" si="10"/>
        <v>0</v>
      </c>
      <c r="AB15">
        <f t="shared" si="11"/>
        <v>0</v>
      </c>
      <c r="AC15">
        <f t="shared" si="12"/>
        <v>0</v>
      </c>
      <c r="AD15">
        <f t="shared" si="13"/>
        <v>0</v>
      </c>
      <c r="AE15">
        <f t="shared" si="14"/>
        <v>0</v>
      </c>
      <c r="AF15"/>
      <c r="AG15"/>
      <c r="AH15">
        <f t="shared" si="15"/>
        <v>2</v>
      </c>
      <c r="AI15">
        <f t="shared" si="16"/>
        <v>2</v>
      </c>
      <c r="AJ15" t="str">
        <f t="shared" si="17"/>
        <v>Correct</v>
      </c>
      <c r="AL15" s="96" t="str">
        <f>IFERROR(VLOOKUP(Table1[[#This Row],[RespondentID]],'All Data'!$A:$CO,87,FALSE),"unknown")</f>
        <v>Woman</v>
      </c>
      <c r="AM15" s="96" t="str">
        <f>IFERROR(VLOOKUP(Table1[[#This Row],[RespondentID]],'All Data'!$A:$CO,88,FALSE),"unknown")</f>
        <v>55-64 years</v>
      </c>
      <c r="AN15" s="96" t="str">
        <f>IFERROR(VLOOKUP(Table1[[#This Row],[RespondentID]],'All Data'!$A:$CO,89,FALSE),"unknown")</f>
        <v>Nassau</v>
      </c>
      <c r="AO15" s="96" t="str">
        <f>IFERROR(VLOOKUP(Table1[[#This Row],[RespondentID]],'All Data'!$A:$CO,90,FALSE),"unknown")</f>
        <v>Floral Park, 11001</v>
      </c>
      <c r="AP15" s="96" t="str">
        <f>IFERROR(VLOOKUP(Table1[[#This Row],[RespondentID]],'All Data'!$A:$CO,91,FALSE),"unknown")</f>
        <v>White</v>
      </c>
      <c r="AQ15" s="96" t="str">
        <f>IFERROR(VLOOKUP(Table1[[#This Row],[RespondentID]],'All Data'!$A:$CO,92,FALSE),"unknown")</f>
        <v>Not Hispanic or Latino</v>
      </c>
      <c r="AR15" s="96" t="str">
        <f>IFERROR(VLOOKUP(Table1[[#This Row],[RespondentID]],'All Data'!$A:$CO,93,FALSE),"unknown")</f>
        <v>English</v>
      </c>
      <c r="AS15" s="96">
        <f>IFERROR(VLOOKUP(Table1[[#This Row],[RespondentID]],'All Data'!$A:$CW,94,FALSE),"unknown")</f>
        <v>0</v>
      </c>
      <c r="AT15" s="96" t="str">
        <f>IFERROR(VLOOKUP(Table1[[#This Row],[RespondentID]],'All Data'!$A:$CW,95,FALSE),"unknown")</f>
        <v>College graduate</v>
      </c>
      <c r="AU15" s="96" t="str">
        <f>IFERROR(VLOOKUP(Table1[[#This Row],[RespondentID]],'All Data'!$A:$CW,96,FALSE),"unknown")</f>
        <v>Retired</v>
      </c>
      <c r="AV15" s="96" t="str">
        <f>IFERROR(VLOOKUP(Table1[[#This Row],[RespondentID]],'All Data'!$A:$CW,97,FALSE),"unknown")</f>
        <v>Yes</v>
      </c>
      <c r="AW15" s="96" t="str">
        <f>IFERROR(VLOOKUP(Table1[[#This Row],[RespondentID]],'All Data'!$A:$CW,98,FALSE),"unknown")</f>
        <v>Private/Commercial</v>
      </c>
      <c r="AX15" s="96" t="str">
        <f>IFERROR(VLOOKUP(Table1[[#This Row],[RespondentID]],'All Data'!$A:$CW,99,FALSE),"unknown")</f>
        <v>Yes</v>
      </c>
    </row>
    <row r="16" spans="1:50">
      <c r="A16">
        <v>114458228376</v>
      </c>
      <c r="C16" t="s">
        <v>17</v>
      </c>
      <c r="D16" t="s">
        <v>18</v>
      </c>
      <c r="I16" t="s">
        <v>23</v>
      </c>
      <c r="N16" t="s">
        <v>28</v>
      </c>
      <c r="P16">
        <f t="shared" si="0"/>
        <v>4</v>
      </c>
      <c r="Q16" s="6">
        <f t="shared" si="1"/>
        <v>0.75</v>
      </c>
      <c r="R16"/>
      <c r="S16">
        <f t="shared" si="2"/>
        <v>0</v>
      </c>
      <c r="T16">
        <f t="shared" si="3"/>
        <v>0.75</v>
      </c>
      <c r="U16">
        <f t="shared" si="4"/>
        <v>0.75</v>
      </c>
      <c r="V16">
        <f t="shared" si="5"/>
        <v>0</v>
      </c>
      <c r="W16">
        <f t="shared" si="6"/>
        <v>0</v>
      </c>
      <c r="X16">
        <f t="shared" si="7"/>
        <v>0</v>
      </c>
      <c r="Y16">
        <f t="shared" si="8"/>
        <v>0</v>
      </c>
      <c r="Z16">
        <f t="shared" si="9"/>
        <v>0.75</v>
      </c>
      <c r="AA16">
        <f t="shared" si="10"/>
        <v>0</v>
      </c>
      <c r="AB16">
        <f t="shared" si="11"/>
        <v>0</v>
      </c>
      <c r="AC16">
        <f t="shared" si="12"/>
        <v>0</v>
      </c>
      <c r="AD16">
        <f t="shared" si="13"/>
        <v>0</v>
      </c>
      <c r="AE16">
        <f t="shared" si="14"/>
        <v>0.75</v>
      </c>
      <c r="AF16"/>
      <c r="AG16"/>
      <c r="AH16">
        <f t="shared" si="15"/>
        <v>3</v>
      </c>
      <c r="AI16">
        <f t="shared" si="16"/>
        <v>4</v>
      </c>
      <c r="AJ16" t="str">
        <f t="shared" si="17"/>
        <v>Correct</v>
      </c>
      <c r="AL16" s="96" t="str">
        <f>IFERROR(VLOOKUP(Table1[[#This Row],[RespondentID]],'All Data'!$A:$CO,87,FALSE),"unknown")</f>
        <v>Woman</v>
      </c>
      <c r="AM16" s="96" t="str">
        <f>IFERROR(VLOOKUP(Table1[[#This Row],[RespondentID]],'All Data'!$A:$CO,88,FALSE),"unknown")</f>
        <v>55-64 years</v>
      </c>
      <c r="AN16" s="96" t="str">
        <f>IFERROR(VLOOKUP(Table1[[#This Row],[RespondentID]],'All Data'!$A:$CO,89,FALSE),"unknown")</f>
        <v>Queens</v>
      </c>
      <c r="AO16" s="96">
        <f>IFERROR(VLOOKUP(Table1[[#This Row],[RespondentID]],'All Data'!$A:$CO,90,FALSE),"unknown")</f>
        <v>11427</v>
      </c>
      <c r="AP16" s="96">
        <f>IFERROR(VLOOKUP(Table1[[#This Row],[RespondentID]],'All Data'!$A:$CO,91,FALSE),"unknown")</f>
        <v>0</v>
      </c>
      <c r="AQ16" s="96">
        <f>IFERROR(VLOOKUP(Table1[[#This Row],[RespondentID]],'All Data'!$A:$CO,92,FALSE),"unknown")</f>
        <v>0</v>
      </c>
      <c r="AR16" s="96">
        <f>IFERROR(VLOOKUP(Table1[[#This Row],[RespondentID]],'All Data'!$A:$CO,93,FALSE),"unknown")</f>
        <v>0</v>
      </c>
      <c r="AS16" s="96">
        <f>IFERROR(VLOOKUP(Table1[[#This Row],[RespondentID]],'All Data'!$A:$CW,94,FALSE),"unknown")</f>
        <v>0</v>
      </c>
      <c r="AT16" s="96">
        <f>IFERROR(VLOOKUP(Table1[[#This Row],[RespondentID]],'All Data'!$A:$CW,95,FALSE),"unknown")</f>
        <v>0</v>
      </c>
      <c r="AU16" s="96">
        <f>IFERROR(VLOOKUP(Table1[[#This Row],[RespondentID]],'All Data'!$A:$CW,96,FALSE),"unknown")</f>
        <v>0</v>
      </c>
      <c r="AV16" s="96" t="str">
        <f>IFERROR(VLOOKUP(Table1[[#This Row],[RespondentID]],'All Data'!$A:$CW,97,FALSE),"unknown")</f>
        <v>Yes</v>
      </c>
      <c r="AW16" s="96" t="str">
        <f>IFERROR(VLOOKUP(Table1[[#This Row],[RespondentID]],'All Data'!$A:$CW,98,FALSE),"unknown")</f>
        <v>Private/Commercial</v>
      </c>
      <c r="AX16" s="96" t="str">
        <f>IFERROR(VLOOKUP(Table1[[#This Row],[RespondentID]],'All Data'!$A:$CW,99,FALSE),"unknown")</f>
        <v>Yes</v>
      </c>
    </row>
    <row r="17" spans="1:50">
      <c r="A17">
        <v>114458224775</v>
      </c>
      <c r="C17" t="s">
        <v>17</v>
      </c>
      <c r="J17" t="s">
        <v>24</v>
      </c>
      <c r="N17" t="s">
        <v>28</v>
      </c>
      <c r="P17">
        <f t="shared" si="0"/>
        <v>3</v>
      </c>
      <c r="Q17" s="7">
        <f t="shared" si="1"/>
        <v>1</v>
      </c>
      <c r="R17"/>
      <c r="S17">
        <f t="shared" si="2"/>
        <v>0</v>
      </c>
      <c r="T17">
        <f t="shared" si="3"/>
        <v>1</v>
      </c>
      <c r="U17">
        <f t="shared" si="4"/>
        <v>0</v>
      </c>
      <c r="V17">
        <f t="shared" si="5"/>
        <v>0</v>
      </c>
      <c r="W17">
        <f t="shared" si="6"/>
        <v>0</v>
      </c>
      <c r="X17">
        <f t="shared" si="7"/>
        <v>0</v>
      </c>
      <c r="Y17">
        <f t="shared" si="8"/>
        <v>0</v>
      </c>
      <c r="Z17">
        <f t="shared" si="9"/>
        <v>0</v>
      </c>
      <c r="AA17">
        <f t="shared" si="10"/>
        <v>1</v>
      </c>
      <c r="AB17">
        <f t="shared" si="11"/>
        <v>0</v>
      </c>
      <c r="AC17">
        <f t="shared" si="12"/>
        <v>0</v>
      </c>
      <c r="AD17">
        <f t="shared" si="13"/>
        <v>0</v>
      </c>
      <c r="AE17">
        <f t="shared" si="14"/>
        <v>1</v>
      </c>
      <c r="AF17"/>
      <c r="AG17"/>
      <c r="AH17">
        <f t="shared" si="15"/>
        <v>3</v>
      </c>
      <c r="AI17">
        <f t="shared" si="16"/>
        <v>3</v>
      </c>
      <c r="AJ17" t="str">
        <f t="shared" si="17"/>
        <v>Correct</v>
      </c>
      <c r="AL17" s="96" t="str">
        <f>IFERROR(VLOOKUP(Table1[[#This Row],[RespondentID]],'All Data'!$A:$CO,87,FALSE),"unknown")</f>
        <v>Man</v>
      </c>
      <c r="AM17" s="96" t="str">
        <f>IFERROR(VLOOKUP(Table1[[#This Row],[RespondentID]],'All Data'!$A:$CO,88,FALSE),"unknown")</f>
        <v>65+ years</v>
      </c>
      <c r="AN17" s="96" t="str">
        <f>IFERROR(VLOOKUP(Table1[[#This Row],[RespondentID]],'All Data'!$A:$CO,89,FALSE),"unknown")</f>
        <v>Nassau</v>
      </c>
      <c r="AO17" s="96" t="str">
        <f>IFERROR(VLOOKUP(Table1[[#This Row],[RespondentID]],'All Data'!$A:$CO,90,FALSE),"unknown")</f>
        <v>Floral Park, 11001</v>
      </c>
      <c r="AP17" s="96" t="str">
        <f>IFERROR(VLOOKUP(Table1[[#This Row],[RespondentID]],'All Data'!$A:$CO,91,FALSE),"unknown")</f>
        <v>White</v>
      </c>
      <c r="AQ17" s="96">
        <f>IFERROR(VLOOKUP(Table1[[#This Row],[RespondentID]],'All Data'!$A:$CO,92,FALSE),"unknown")</f>
        <v>0</v>
      </c>
      <c r="AR17" s="96" t="str">
        <f>IFERROR(VLOOKUP(Table1[[#This Row],[RespondentID]],'All Data'!$A:$CO,93,FALSE),"unknown")</f>
        <v>English</v>
      </c>
      <c r="AS17" s="96" t="str">
        <f>IFERROR(VLOOKUP(Table1[[#This Row],[RespondentID]],'All Data'!$A:$CW,94,FALSE),"unknown")</f>
        <v>$75,000 to $125,000</v>
      </c>
      <c r="AT17" s="96" t="str">
        <f>IFERROR(VLOOKUP(Table1[[#This Row],[RespondentID]],'All Data'!$A:$CW,95,FALSE),"unknown")</f>
        <v>Graduate school</v>
      </c>
      <c r="AU17" s="96" t="str">
        <f>IFERROR(VLOOKUP(Table1[[#This Row],[RespondentID]],'All Data'!$A:$CW,96,FALSE),"unknown")</f>
        <v>Retired</v>
      </c>
      <c r="AV17" s="96" t="str">
        <f>IFERROR(VLOOKUP(Table1[[#This Row],[RespondentID]],'All Data'!$A:$CW,97,FALSE),"unknown")</f>
        <v>Yes</v>
      </c>
      <c r="AW17" s="96" t="str">
        <f>IFERROR(VLOOKUP(Table1[[#This Row],[RespondentID]],'All Data'!$A:$CW,98,FALSE),"unknown")</f>
        <v>Medicare</v>
      </c>
      <c r="AX17" s="96" t="str">
        <f>IFERROR(VLOOKUP(Table1[[#This Row],[RespondentID]],'All Data'!$A:$CW,99,FALSE),"unknown")</f>
        <v>Yes</v>
      </c>
    </row>
    <row r="18" spans="1:50">
      <c r="A18">
        <v>114458221954</v>
      </c>
      <c r="M18" t="s">
        <v>27</v>
      </c>
      <c r="P18">
        <f t="shared" si="0"/>
        <v>1</v>
      </c>
      <c r="Q18" s="6">
        <f t="shared" si="1"/>
        <v>3</v>
      </c>
      <c r="R18"/>
      <c r="S18">
        <f t="shared" si="2"/>
        <v>0</v>
      </c>
      <c r="T18">
        <f t="shared" si="3"/>
        <v>0</v>
      </c>
      <c r="U18">
        <f t="shared" si="4"/>
        <v>0</v>
      </c>
      <c r="V18">
        <f t="shared" si="5"/>
        <v>0</v>
      </c>
      <c r="W18">
        <f t="shared" si="6"/>
        <v>0</v>
      </c>
      <c r="X18">
        <f t="shared" si="7"/>
        <v>0</v>
      </c>
      <c r="Y18">
        <f t="shared" si="8"/>
        <v>0</v>
      </c>
      <c r="Z18">
        <f t="shared" si="9"/>
        <v>0</v>
      </c>
      <c r="AA18">
        <f t="shared" si="10"/>
        <v>0</v>
      </c>
      <c r="AB18">
        <f t="shared" si="11"/>
        <v>0</v>
      </c>
      <c r="AC18">
        <f t="shared" si="12"/>
        <v>0</v>
      </c>
      <c r="AD18">
        <f t="shared" si="13"/>
        <v>1</v>
      </c>
      <c r="AE18">
        <f t="shared" si="14"/>
        <v>0</v>
      </c>
      <c r="AF18"/>
      <c r="AG18"/>
      <c r="AH18">
        <f t="shared" si="15"/>
        <v>1</v>
      </c>
      <c r="AI18">
        <f t="shared" si="16"/>
        <v>1</v>
      </c>
      <c r="AJ18" t="str">
        <f t="shared" si="17"/>
        <v>Correct</v>
      </c>
      <c r="AL18" s="96" t="str">
        <f>IFERROR(VLOOKUP(Table1[[#This Row],[RespondentID]],'All Data'!$A:$CO,87,FALSE),"unknown")</f>
        <v>Man</v>
      </c>
      <c r="AM18" s="96" t="str">
        <f>IFERROR(VLOOKUP(Table1[[#This Row],[RespondentID]],'All Data'!$A:$CO,88,FALSE),"unknown")</f>
        <v>65+ years</v>
      </c>
      <c r="AN18" s="96" t="str">
        <f>IFERROR(VLOOKUP(Table1[[#This Row],[RespondentID]],'All Data'!$A:$CO,89,FALSE),"unknown")</f>
        <v>Suffolk</v>
      </c>
      <c r="AO18" s="96" t="str">
        <f>IFERROR(VLOOKUP(Table1[[#This Row],[RespondentID]],'All Data'!$A:$CO,90,FALSE),"unknown")</f>
        <v>Huntington, 11743</v>
      </c>
      <c r="AP18" s="96" t="str">
        <f>IFERROR(VLOOKUP(Table1[[#This Row],[RespondentID]],'All Data'!$A:$CO,91,FALSE),"unknown")</f>
        <v>White</v>
      </c>
      <c r="AQ18" s="96">
        <f>IFERROR(VLOOKUP(Table1[[#This Row],[RespondentID]],'All Data'!$A:$CO,92,FALSE),"unknown")</f>
        <v>0</v>
      </c>
      <c r="AR18" s="96">
        <f>IFERROR(VLOOKUP(Table1[[#This Row],[RespondentID]],'All Data'!$A:$CO,93,FALSE),"unknown")</f>
        <v>0</v>
      </c>
      <c r="AS18" s="96">
        <f>IFERROR(VLOOKUP(Table1[[#This Row],[RespondentID]],'All Data'!$A:$CW,94,FALSE),"unknown")</f>
        <v>0</v>
      </c>
      <c r="AT18" s="96" t="str">
        <f>IFERROR(VLOOKUP(Table1[[#This Row],[RespondentID]],'All Data'!$A:$CW,95,FALSE),"unknown")</f>
        <v>College graduate</v>
      </c>
      <c r="AU18" s="96" t="str">
        <f>IFERROR(VLOOKUP(Table1[[#This Row],[RespondentID]],'All Data'!$A:$CW,96,FALSE),"unknown")</f>
        <v>Employed for wages</v>
      </c>
      <c r="AV18" s="96">
        <f>IFERROR(VLOOKUP(Table1[[#This Row],[RespondentID]],'All Data'!$A:$CW,97,FALSE),"unknown")</f>
        <v>0</v>
      </c>
      <c r="AW18" s="96">
        <f>IFERROR(VLOOKUP(Table1[[#This Row],[RespondentID]],'All Data'!$A:$CW,98,FALSE),"unknown")</f>
        <v>0</v>
      </c>
      <c r="AX18" s="96">
        <f>IFERROR(VLOOKUP(Table1[[#This Row],[RespondentID]],'All Data'!$A:$CW,99,FALSE),"unknown")</f>
        <v>0</v>
      </c>
    </row>
    <row r="19" spans="1:50">
      <c r="A19">
        <v>114458219637</v>
      </c>
      <c r="D19" t="s">
        <v>18</v>
      </c>
      <c r="P19">
        <f t="shared" si="0"/>
        <v>1</v>
      </c>
      <c r="Q19" s="7">
        <f t="shared" si="1"/>
        <v>3</v>
      </c>
      <c r="R19"/>
      <c r="S19">
        <f t="shared" si="2"/>
        <v>0</v>
      </c>
      <c r="T19">
        <f t="shared" si="3"/>
        <v>0</v>
      </c>
      <c r="U19">
        <f t="shared" si="4"/>
        <v>1</v>
      </c>
      <c r="V19">
        <f t="shared" si="5"/>
        <v>0</v>
      </c>
      <c r="W19">
        <f t="shared" si="6"/>
        <v>0</v>
      </c>
      <c r="X19">
        <f t="shared" si="7"/>
        <v>0</v>
      </c>
      <c r="Y19">
        <f t="shared" si="8"/>
        <v>0</v>
      </c>
      <c r="Z19">
        <f t="shared" si="9"/>
        <v>0</v>
      </c>
      <c r="AA19">
        <f t="shared" si="10"/>
        <v>0</v>
      </c>
      <c r="AB19">
        <f t="shared" si="11"/>
        <v>0</v>
      </c>
      <c r="AC19">
        <f t="shared" si="12"/>
        <v>0</v>
      </c>
      <c r="AD19">
        <f t="shared" si="13"/>
        <v>0</v>
      </c>
      <c r="AE19">
        <f t="shared" si="14"/>
        <v>0</v>
      </c>
      <c r="AF19"/>
      <c r="AG19"/>
      <c r="AH19">
        <f t="shared" si="15"/>
        <v>1</v>
      </c>
      <c r="AI19">
        <f t="shared" si="16"/>
        <v>1</v>
      </c>
      <c r="AJ19" t="str">
        <f t="shared" si="17"/>
        <v>Correct</v>
      </c>
      <c r="AL19" s="96" t="str">
        <f>IFERROR(VLOOKUP(Table1[[#This Row],[RespondentID]],'All Data'!$A:$CO,87,FALSE),"unknown")</f>
        <v>Woman</v>
      </c>
      <c r="AM19" s="96" t="str">
        <f>IFERROR(VLOOKUP(Table1[[#This Row],[RespondentID]],'All Data'!$A:$CO,88,FALSE),"unknown")</f>
        <v>55-64 years</v>
      </c>
      <c r="AN19" s="96" t="str">
        <f>IFERROR(VLOOKUP(Table1[[#This Row],[RespondentID]],'All Data'!$A:$CO,89,FALSE),"unknown")</f>
        <v>Suffolk</v>
      </c>
      <c r="AO19" s="96" t="str">
        <f>IFERROR(VLOOKUP(Table1[[#This Row],[RespondentID]],'All Data'!$A:$CO,90,FALSE),"unknown")</f>
        <v>Huntington, 11743</v>
      </c>
      <c r="AP19" s="96" t="str">
        <f>IFERROR(VLOOKUP(Table1[[#This Row],[RespondentID]],'All Data'!$A:$CO,91,FALSE),"unknown")</f>
        <v>White</v>
      </c>
      <c r="AQ19" s="96">
        <f>IFERROR(VLOOKUP(Table1[[#This Row],[RespondentID]],'All Data'!$A:$CO,92,FALSE),"unknown")</f>
        <v>0</v>
      </c>
      <c r="AR19" s="96">
        <f>IFERROR(VLOOKUP(Table1[[#This Row],[RespondentID]],'All Data'!$A:$CO,93,FALSE),"unknown")</f>
        <v>0</v>
      </c>
      <c r="AS19" s="96" t="str">
        <f>IFERROR(VLOOKUP(Table1[[#This Row],[RespondentID]],'All Data'!$A:$CW,94,FALSE),"unknown")</f>
        <v>$75,000 to $125,000</v>
      </c>
      <c r="AT19" s="96" t="str">
        <f>IFERROR(VLOOKUP(Table1[[#This Row],[RespondentID]],'All Data'!$A:$CW,95,FALSE),"unknown")</f>
        <v>College graduate</v>
      </c>
      <c r="AU19" s="96" t="str">
        <f>IFERROR(VLOOKUP(Table1[[#This Row],[RespondentID]],'All Data'!$A:$CW,96,FALSE),"unknown")</f>
        <v>Employed for wages</v>
      </c>
      <c r="AV19" s="96" t="str">
        <f>IFERROR(VLOOKUP(Table1[[#This Row],[RespondentID]],'All Data'!$A:$CW,97,FALSE),"unknown")</f>
        <v>Yes</v>
      </c>
      <c r="AW19" s="96" t="str">
        <f>IFERROR(VLOOKUP(Table1[[#This Row],[RespondentID]],'All Data'!$A:$CW,98,FALSE),"unknown")</f>
        <v>Private/Commercial</v>
      </c>
      <c r="AX19" s="96">
        <f>IFERROR(VLOOKUP(Table1[[#This Row],[RespondentID]],'All Data'!$A:$CW,99,FALSE),"unknown")</f>
        <v>0</v>
      </c>
    </row>
    <row r="20" spans="1:50">
      <c r="A20">
        <v>114458216982</v>
      </c>
      <c r="C20" t="s">
        <v>17</v>
      </c>
      <c r="I20" t="s">
        <v>23</v>
      </c>
      <c r="M20" t="s">
        <v>27</v>
      </c>
      <c r="P20">
        <f t="shared" si="0"/>
        <v>3</v>
      </c>
      <c r="Q20" s="6">
        <f t="shared" si="1"/>
        <v>1</v>
      </c>
      <c r="R20"/>
      <c r="S20">
        <f t="shared" si="2"/>
        <v>0</v>
      </c>
      <c r="T20">
        <f t="shared" si="3"/>
        <v>1</v>
      </c>
      <c r="U20">
        <f t="shared" si="4"/>
        <v>0</v>
      </c>
      <c r="V20">
        <f t="shared" si="5"/>
        <v>0</v>
      </c>
      <c r="W20">
        <f t="shared" si="6"/>
        <v>0</v>
      </c>
      <c r="X20">
        <f t="shared" si="7"/>
        <v>0</v>
      </c>
      <c r="Y20">
        <f t="shared" si="8"/>
        <v>0</v>
      </c>
      <c r="Z20">
        <f t="shared" si="9"/>
        <v>1</v>
      </c>
      <c r="AA20">
        <f t="shared" si="10"/>
        <v>0</v>
      </c>
      <c r="AB20">
        <f t="shared" si="11"/>
        <v>0</v>
      </c>
      <c r="AC20">
        <f t="shared" si="12"/>
        <v>0</v>
      </c>
      <c r="AD20">
        <f t="shared" si="13"/>
        <v>1</v>
      </c>
      <c r="AE20">
        <f t="shared" si="14"/>
        <v>0</v>
      </c>
      <c r="AF20"/>
      <c r="AG20"/>
      <c r="AH20">
        <f t="shared" si="15"/>
        <v>3</v>
      </c>
      <c r="AI20">
        <f t="shared" si="16"/>
        <v>3</v>
      </c>
      <c r="AJ20" t="str">
        <f t="shared" si="17"/>
        <v>Correct</v>
      </c>
      <c r="AL20" s="96" t="str">
        <f>IFERROR(VLOOKUP(Table1[[#This Row],[RespondentID]],'All Data'!$A:$CO,87,FALSE),"unknown")</f>
        <v>Woman</v>
      </c>
      <c r="AM20" s="96" t="str">
        <f>IFERROR(VLOOKUP(Table1[[#This Row],[RespondentID]],'All Data'!$A:$CO,88,FALSE),"unknown")</f>
        <v>65+ years</v>
      </c>
      <c r="AN20" s="96" t="str">
        <f>IFERROR(VLOOKUP(Table1[[#This Row],[RespondentID]],'All Data'!$A:$CO,89,FALSE),"unknown")</f>
        <v>Suffolk</v>
      </c>
      <c r="AO20" s="96" t="str">
        <f>IFERROR(VLOOKUP(Table1[[#This Row],[RespondentID]],'All Data'!$A:$CO,90,FALSE),"unknown")</f>
        <v>Huntington, 11743</v>
      </c>
      <c r="AP20" s="96" t="str">
        <f>IFERROR(VLOOKUP(Table1[[#This Row],[RespondentID]],'All Data'!$A:$CO,91,FALSE),"unknown")</f>
        <v>White</v>
      </c>
      <c r="AQ20" s="96" t="str">
        <f>IFERROR(VLOOKUP(Table1[[#This Row],[RespondentID]],'All Data'!$A:$CO,92,FALSE),"unknown")</f>
        <v>Not Hispanic or Latino</v>
      </c>
      <c r="AR20" s="96" t="str">
        <f>IFERROR(VLOOKUP(Table1[[#This Row],[RespondentID]],'All Data'!$A:$CO,93,FALSE),"unknown")</f>
        <v>English</v>
      </c>
      <c r="AS20" s="96">
        <f>IFERROR(VLOOKUP(Table1[[#This Row],[RespondentID]],'All Data'!$A:$CW,94,FALSE),"unknown")</f>
        <v>0</v>
      </c>
      <c r="AT20" s="96" t="str">
        <f>IFERROR(VLOOKUP(Table1[[#This Row],[RespondentID]],'All Data'!$A:$CW,95,FALSE),"unknown")</f>
        <v>College graduate</v>
      </c>
      <c r="AU20" s="96" t="str">
        <f>IFERROR(VLOOKUP(Table1[[#This Row],[RespondentID]],'All Data'!$A:$CW,96,FALSE),"unknown")</f>
        <v>Retired</v>
      </c>
      <c r="AV20" s="96" t="str">
        <f>IFERROR(VLOOKUP(Table1[[#This Row],[RespondentID]],'All Data'!$A:$CW,97,FALSE),"unknown")</f>
        <v>Yes</v>
      </c>
      <c r="AW20" s="96" t="str">
        <f>IFERROR(VLOOKUP(Table1[[#This Row],[RespondentID]],'All Data'!$A:$CW,98,FALSE),"unknown")</f>
        <v>Medicare</v>
      </c>
      <c r="AX20" s="96" t="str">
        <f>IFERROR(VLOOKUP(Table1[[#This Row],[RespondentID]],'All Data'!$A:$CW,99,FALSE),"unknown")</f>
        <v>Yes</v>
      </c>
    </row>
    <row r="21" spans="1:50">
      <c r="A21">
        <v>114458214667</v>
      </c>
      <c r="B21" t="s">
        <v>16</v>
      </c>
      <c r="D21" t="s">
        <v>18</v>
      </c>
      <c r="K21" t="s">
        <v>25</v>
      </c>
      <c r="P21">
        <f t="shared" si="0"/>
        <v>3</v>
      </c>
      <c r="Q21" s="7">
        <f t="shared" si="1"/>
        <v>1</v>
      </c>
      <c r="R21"/>
      <c r="S21">
        <f t="shared" si="2"/>
        <v>1</v>
      </c>
      <c r="T21">
        <f t="shared" si="3"/>
        <v>0</v>
      </c>
      <c r="U21">
        <f t="shared" si="4"/>
        <v>1</v>
      </c>
      <c r="V21">
        <f t="shared" si="5"/>
        <v>0</v>
      </c>
      <c r="W21">
        <f t="shared" si="6"/>
        <v>0</v>
      </c>
      <c r="X21">
        <f t="shared" si="7"/>
        <v>0</v>
      </c>
      <c r="Y21">
        <f t="shared" si="8"/>
        <v>0</v>
      </c>
      <c r="Z21">
        <f t="shared" si="9"/>
        <v>0</v>
      </c>
      <c r="AA21">
        <f t="shared" si="10"/>
        <v>0</v>
      </c>
      <c r="AB21">
        <f t="shared" si="11"/>
        <v>1</v>
      </c>
      <c r="AC21">
        <f t="shared" si="12"/>
        <v>0</v>
      </c>
      <c r="AD21">
        <f t="shared" si="13"/>
        <v>0</v>
      </c>
      <c r="AE21">
        <f t="shared" si="14"/>
        <v>0</v>
      </c>
      <c r="AF21"/>
      <c r="AG21"/>
      <c r="AH21">
        <f t="shared" si="15"/>
        <v>3</v>
      </c>
      <c r="AI21">
        <f t="shared" si="16"/>
        <v>3</v>
      </c>
      <c r="AJ21" t="str">
        <f t="shared" si="17"/>
        <v>Correct</v>
      </c>
      <c r="AL21" s="96" t="str">
        <f>IFERROR(VLOOKUP(Table1[[#This Row],[RespondentID]],'All Data'!$A:$CO,87,FALSE),"unknown")</f>
        <v>Woman</v>
      </c>
      <c r="AM21" s="96" t="str">
        <f>IFERROR(VLOOKUP(Table1[[#This Row],[RespondentID]],'All Data'!$A:$CO,88,FALSE),"unknown")</f>
        <v>65+ years</v>
      </c>
      <c r="AN21" s="96" t="str">
        <f>IFERROR(VLOOKUP(Table1[[#This Row],[RespondentID]],'All Data'!$A:$CO,89,FALSE),"unknown")</f>
        <v>Nassau</v>
      </c>
      <c r="AO21" s="96" t="str">
        <f>IFERROR(VLOOKUP(Table1[[#This Row],[RespondentID]],'All Data'!$A:$CO,90,FALSE),"unknown")</f>
        <v>Oceanside, 11572</v>
      </c>
      <c r="AP21" s="96" t="str">
        <f>IFERROR(VLOOKUP(Table1[[#This Row],[RespondentID]],'All Data'!$A:$CO,91,FALSE),"unknown")</f>
        <v>White</v>
      </c>
      <c r="AQ21" s="96" t="str">
        <f>IFERROR(VLOOKUP(Table1[[#This Row],[RespondentID]],'All Data'!$A:$CO,92,FALSE),"unknown")</f>
        <v>Not Hispanic or Latino</v>
      </c>
      <c r="AR21" s="96" t="str">
        <f>IFERROR(VLOOKUP(Table1[[#This Row],[RespondentID]],'All Data'!$A:$CO,93,FALSE),"unknown")</f>
        <v>English</v>
      </c>
      <c r="AS21" s="96" t="str">
        <f>IFERROR(VLOOKUP(Table1[[#This Row],[RespondentID]],'All Data'!$A:$CW,94,FALSE),"unknown")</f>
        <v>$20,000 to $34,999</v>
      </c>
      <c r="AT21" s="96" t="str">
        <f>IFERROR(VLOOKUP(Table1[[#This Row],[RespondentID]],'All Data'!$A:$CW,95,FALSE),"unknown")</f>
        <v>Some college</v>
      </c>
      <c r="AU21" s="96" t="str">
        <f>IFERROR(VLOOKUP(Table1[[#This Row],[RespondentID]],'All Data'!$A:$CW,96,FALSE),"unknown")</f>
        <v>Retired</v>
      </c>
      <c r="AV21" s="96" t="str">
        <f>IFERROR(VLOOKUP(Table1[[#This Row],[RespondentID]],'All Data'!$A:$CW,97,FALSE),"unknown")</f>
        <v>Yes</v>
      </c>
      <c r="AW21" s="96" t="str">
        <f>IFERROR(VLOOKUP(Table1[[#This Row],[RespondentID]],'All Data'!$A:$CW,98,FALSE),"unknown")</f>
        <v>Medicare</v>
      </c>
      <c r="AX21" s="96" t="str">
        <f>IFERROR(VLOOKUP(Table1[[#This Row],[RespondentID]],'All Data'!$A:$CW,99,FALSE),"unknown")</f>
        <v>No</v>
      </c>
    </row>
    <row r="22" spans="1:50">
      <c r="A22">
        <v>114458208808</v>
      </c>
      <c r="G22" t="s">
        <v>21</v>
      </c>
      <c r="K22" t="s">
        <v>25</v>
      </c>
      <c r="N22" t="s">
        <v>28</v>
      </c>
      <c r="P22">
        <f t="shared" si="0"/>
        <v>3</v>
      </c>
      <c r="Q22" s="6">
        <f t="shared" si="1"/>
        <v>1</v>
      </c>
      <c r="R22"/>
      <c r="S22">
        <f t="shared" si="2"/>
        <v>0</v>
      </c>
      <c r="T22">
        <f t="shared" si="3"/>
        <v>0</v>
      </c>
      <c r="U22">
        <f t="shared" si="4"/>
        <v>0</v>
      </c>
      <c r="V22">
        <f t="shared" si="5"/>
        <v>0</v>
      </c>
      <c r="W22">
        <f t="shared" si="6"/>
        <v>0</v>
      </c>
      <c r="X22">
        <f t="shared" si="7"/>
        <v>1</v>
      </c>
      <c r="Y22">
        <f t="shared" si="8"/>
        <v>0</v>
      </c>
      <c r="Z22">
        <f t="shared" si="9"/>
        <v>0</v>
      </c>
      <c r="AA22">
        <f t="shared" si="10"/>
        <v>0</v>
      </c>
      <c r="AB22">
        <f t="shared" si="11"/>
        <v>1</v>
      </c>
      <c r="AC22">
        <f t="shared" si="12"/>
        <v>0</v>
      </c>
      <c r="AD22">
        <f t="shared" si="13"/>
        <v>0</v>
      </c>
      <c r="AE22">
        <f t="shared" si="14"/>
        <v>1</v>
      </c>
      <c r="AF22"/>
      <c r="AG22"/>
      <c r="AH22">
        <f t="shared" si="15"/>
        <v>3</v>
      </c>
      <c r="AI22">
        <f t="shared" si="16"/>
        <v>3</v>
      </c>
      <c r="AJ22" t="str">
        <f t="shared" si="17"/>
        <v>Correct</v>
      </c>
      <c r="AL22" s="96" t="str">
        <f>IFERROR(VLOOKUP(Table1[[#This Row],[RespondentID]],'All Data'!$A:$CO,87,FALSE),"unknown")</f>
        <v>Man</v>
      </c>
      <c r="AM22" s="96" t="str">
        <f>IFERROR(VLOOKUP(Table1[[#This Row],[RespondentID]],'All Data'!$A:$CO,88,FALSE),"unknown")</f>
        <v>55-64 years</v>
      </c>
      <c r="AN22" s="96" t="str">
        <f>IFERROR(VLOOKUP(Table1[[#This Row],[RespondentID]],'All Data'!$A:$CO,89,FALSE),"unknown")</f>
        <v>Nassau</v>
      </c>
      <c r="AO22" s="96" t="str">
        <f>IFERROR(VLOOKUP(Table1[[#This Row],[RespondentID]],'All Data'!$A:$CO,90,FALSE),"unknown")</f>
        <v>Freeport, 11520</v>
      </c>
      <c r="AP22" s="96" t="str">
        <f>IFERROR(VLOOKUP(Table1[[#This Row],[RespondentID]],'All Data'!$A:$CO,91,FALSE),"unknown")</f>
        <v>White</v>
      </c>
      <c r="AQ22" s="96" t="str">
        <f>IFERROR(VLOOKUP(Table1[[#This Row],[RespondentID]],'All Data'!$A:$CO,92,FALSE),"unknown")</f>
        <v>Not Hispanic or Latino</v>
      </c>
      <c r="AR22" s="96" t="str">
        <f>IFERROR(VLOOKUP(Table1[[#This Row],[RespondentID]],'All Data'!$A:$CO,93,FALSE),"unknown")</f>
        <v>English</v>
      </c>
      <c r="AS22" s="96" t="str">
        <f>IFERROR(VLOOKUP(Table1[[#This Row],[RespondentID]],'All Data'!$A:$CW,94,FALSE),"unknown")</f>
        <v>$50,000 to $74,999</v>
      </c>
      <c r="AT22" s="96" t="str">
        <f>IFERROR(VLOOKUP(Table1[[#This Row],[RespondentID]],'All Data'!$A:$CW,95,FALSE),"unknown")</f>
        <v>Other (please specify)</v>
      </c>
      <c r="AU22" s="96" t="str">
        <f>IFERROR(VLOOKUP(Table1[[#This Row],[RespondentID]],'All Data'!$A:$CW,96,FALSE),"unknown")</f>
        <v>Retired</v>
      </c>
      <c r="AV22" s="96" t="str">
        <f>IFERROR(VLOOKUP(Table1[[#This Row],[RespondentID]],'All Data'!$A:$CW,97,FALSE),"unknown")</f>
        <v>Yes</v>
      </c>
      <c r="AW22" s="96" t="str">
        <f>IFERROR(VLOOKUP(Table1[[#This Row],[RespondentID]],'All Data'!$A:$CW,98,FALSE),"unknown")</f>
        <v>Medicare</v>
      </c>
      <c r="AX22" s="96" t="str">
        <f>IFERROR(VLOOKUP(Table1[[#This Row],[RespondentID]],'All Data'!$A:$CW,99,FALSE),"unknown")</f>
        <v>Yes</v>
      </c>
    </row>
    <row r="23" spans="1:50">
      <c r="A23">
        <v>114458205181</v>
      </c>
      <c r="B23" t="s">
        <v>16</v>
      </c>
      <c r="C23" t="s">
        <v>17</v>
      </c>
      <c r="D23" t="s">
        <v>18</v>
      </c>
      <c r="L23" t="s">
        <v>26</v>
      </c>
      <c r="P23">
        <f t="shared" si="0"/>
        <v>4</v>
      </c>
      <c r="Q23" s="7">
        <f t="shared" si="1"/>
        <v>0.75</v>
      </c>
      <c r="R23"/>
      <c r="S23">
        <f t="shared" si="2"/>
        <v>0.75</v>
      </c>
      <c r="T23">
        <f t="shared" si="3"/>
        <v>0.75</v>
      </c>
      <c r="U23">
        <f t="shared" si="4"/>
        <v>0.75</v>
      </c>
      <c r="V23">
        <f t="shared" si="5"/>
        <v>0</v>
      </c>
      <c r="W23">
        <f t="shared" si="6"/>
        <v>0</v>
      </c>
      <c r="X23">
        <f t="shared" si="7"/>
        <v>0</v>
      </c>
      <c r="Y23">
        <f t="shared" si="8"/>
        <v>0</v>
      </c>
      <c r="Z23">
        <f t="shared" si="9"/>
        <v>0</v>
      </c>
      <c r="AA23">
        <f t="shared" si="10"/>
        <v>0</v>
      </c>
      <c r="AB23">
        <f t="shared" si="11"/>
        <v>0</v>
      </c>
      <c r="AC23">
        <f t="shared" si="12"/>
        <v>0.75</v>
      </c>
      <c r="AD23">
        <f t="shared" si="13"/>
        <v>0</v>
      </c>
      <c r="AE23">
        <f t="shared" si="14"/>
        <v>0</v>
      </c>
      <c r="AF23"/>
      <c r="AG23"/>
      <c r="AH23">
        <f t="shared" si="15"/>
        <v>3</v>
      </c>
      <c r="AI23">
        <f t="shared" si="16"/>
        <v>4</v>
      </c>
      <c r="AJ23" t="str">
        <f t="shared" si="17"/>
        <v>Correct</v>
      </c>
      <c r="AL23" s="96" t="str">
        <f>IFERROR(VLOOKUP(Table1[[#This Row],[RespondentID]],'All Data'!$A:$CO,87,FALSE),"unknown")</f>
        <v>Man</v>
      </c>
      <c r="AM23" s="96" t="str">
        <f>IFERROR(VLOOKUP(Table1[[#This Row],[RespondentID]],'All Data'!$A:$CO,88,FALSE),"unknown")</f>
        <v>65+ years</v>
      </c>
      <c r="AN23" s="96" t="str">
        <f>IFERROR(VLOOKUP(Table1[[#This Row],[RespondentID]],'All Data'!$A:$CO,89,FALSE),"unknown")</f>
        <v>Nassau</v>
      </c>
      <c r="AO23" s="96" t="str">
        <f>IFERROR(VLOOKUP(Table1[[#This Row],[RespondentID]],'All Data'!$A:$CO,90,FALSE),"unknown")</f>
        <v>Rockville Centre, 11570</v>
      </c>
      <c r="AP23" s="96" t="str">
        <f>IFERROR(VLOOKUP(Table1[[#This Row],[RespondentID]],'All Data'!$A:$CO,91,FALSE),"unknown")</f>
        <v>White</v>
      </c>
      <c r="AQ23" s="96" t="str">
        <f>IFERROR(VLOOKUP(Table1[[#This Row],[RespondentID]],'All Data'!$A:$CO,92,FALSE),"unknown")</f>
        <v>Not Hispanic or Latino</v>
      </c>
      <c r="AR23" s="96" t="str">
        <f>IFERROR(VLOOKUP(Table1[[#This Row],[RespondentID]],'All Data'!$A:$CO,93,FALSE),"unknown")</f>
        <v>English</v>
      </c>
      <c r="AS23" s="96" t="str">
        <f>IFERROR(VLOOKUP(Table1[[#This Row],[RespondentID]],'All Data'!$A:$CW,94,FALSE),"unknown")</f>
        <v>Over $125,000</v>
      </c>
      <c r="AT23" s="96" t="str">
        <f>IFERROR(VLOOKUP(Table1[[#This Row],[RespondentID]],'All Data'!$A:$CW,95,FALSE),"unknown")</f>
        <v>College graduate</v>
      </c>
      <c r="AU23" s="96" t="str">
        <f>IFERROR(VLOOKUP(Table1[[#This Row],[RespondentID]],'All Data'!$A:$CW,96,FALSE),"unknown")</f>
        <v>Retired</v>
      </c>
      <c r="AV23" s="96" t="str">
        <f>IFERROR(VLOOKUP(Table1[[#This Row],[RespondentID]],'All Data'!$A:$CW,97,FALSE),"unknown")</f>
        <v>Yes</v>
      </c>
      <c r="AW23" s="96" t="str">
        <f>IFERROR(VLOOKUP(Table1[[#This Row],[RespondentID]],'All Data'!$A:$CW,98,FALSE),"unknown")</f>
        <v>Medicare</v>
      </c>
      <c r="AX23" s="96" t="str">
        <f>IFERROR(VLOOKUP(Table1[[#This Row],[RespondentID]],'All Data'!$A:$CW,99,FALSE),"unknown")</f>
        <v>Yes</v>
      </c>
    </row>
    <row r="24" spans="1:50">
      <c r="A24">
        <v>114458193468</v>
      </c>
      <c r="D24" t="s">
        <v>18</v>
      </c>
      <c r="K24" t="s">
        <v>25</v>
      </c>
      <c r="N24" t="s">
        <v>28</v>
      </c>
      <c r="P24">
        <f t="shared" si="0"/>
        <v>3</v>
      </c>
      <c r="Q24" s="6">
        <f t="shared" si="1"/>
        <v>1</v>
      </c>
      <c r="R24"/>
      <c r="S24">
        <f t="shared" si="2"/>
        <v>0</v>
      </c>
      <c r="T24">
        <f t="shared" si="3"/>
        <v>0</v>
      </c>
      <c r="U24">
        <f t="shared" si="4"/>
        <v>1</v>
      </c>
      <c r="V24">
        <f t="shared" si="5"/>
        <v>0</v>
      </c>
      <c r="W24">
        <f t="shared" si="6"/>
        <v>0</v>
      </c>
      <c r="X24">
        <f t="shared" si="7"/>
        <v>0</v>
      </c>
      <c r="Y24">
        <f t="shared" si="8"/>
        <v>0</v>
      </c>
      <c r="Z24">
        <f t="shared" si="9"/>
        <v>0</v>
      </c>
      <c r="AA24">
        <f t="shared" si="10"/>
        <v>0</v>
      </c>
      <c r="AB24">
        <f t="shared" si="11"/>
        <v>1</v>
      </c>
      <c r="AC24">
        <f t="shared" si="12"/>
        <v>0</v>
      </c>
      <c r="AD24">
        <f t="shared" si="13"/>
        <v>0</v>
      </c>
      <c r="AE24">
        <f t="shared" si="14"/>
        <v>1</v>
      </c>
      <c r="AF24"/>
      <c r="AG24"/>
      <c r="AH24">
        <f t="shared" si="15"/>
        <v>3</v>
      </c>
      <c r="AI24">
        <f t="shared" si="16"/>
        <v>3</v>
      </c>
      <c r="AJ24" t="str">
        <f t="shared" si="17"/>
        <v>Correct</v>
      </c>
      <c r="AL24" s="96" t="str">
        <f>IFERROR(VLOOKUP(Table1[[#This Row],[RespondentID]],'All Data'!$A:$CO,87,FALSE),"unknown")</f>
        <v>Man</v>
      </c>
      <c r="AM24" s="96" t="str">
        <f>IFERROR(VLOOKUP(Table1[[#This Row],[RespondentID]],'All Data'!$A:$CO,88,FALSE),"unknown")</f>
        <v>65+ years</v>
      </c>
      <c r="AN24" s="96" t="str">
        <f>IFERROR(VLOOKUP(Table1[[#This Row],[RespondentID]],'All Data'!$A:$CO,89,FALSE),"unknown")</f>
        <v>Suffolk</v>
      </c>
      <c r="AO24" s="96" t="str">
        <f>IFERROR(VLOOKUP(Table1[[#This Row],[RespondentID]],'All Data'!$A:$CO,90,FALSE),"unknown")</f>
        <v>Commack, 11725</v>
      </c>
      <c r="AP24" s="96" t="str">
        <f>IFERROR(VLOOKUP(Table1[[#This Row],[RespondentID]],'All Data'!$A:$CO,91,FALSE),"unknown")</f>
        <v>White</v>
      </c>
      <c r="AQ24" s="96" t="str">
        <f>IFERROR(VLOOKUP(Table1[[#This Row],[RespondentID]],'All Data'!$A:$CO,92,FALSE),"unknown")</f>
        <v>Not Hispanic or Latino</v>
      </c>
      <c r="AR24" s="96" t="str">
        <f>IFERROR(VLOOKUP(Table1[[#This Row],[RespondentID]],'All Data'!$A:$CO,93,FALSE),"unknown")</f>
        <v>English</v>
      </c>
      <c r="AS24" s="96" t="str">
        <f>IFERROR(VLOOKUP(Table1[[#This Row],[RespondentID]],'All Data'!$A:$CW,94,FALSE),"unknown")</f>
        <v>Over $125,000</v>
      </c>
      <c r="AT24" s="96" t="str">
        <f>IFERROR(VLOOKUP(Table1[[#This Row],[RespondentID]],'All Data'!$A:$CW,95,FALSE),"unknown")</f>
        <v>Doctorate</v>
      </c>
      <c r="AU24" s="96" t="str">
        <f>IFERROR(VLOOKUP(Table1[[#This Row],[RespondentID]],'All Data'!$A:$CW,96,FALSE),"unknown")</f>
        <v>Employed for wages</v>
      </c>
      <c r="AV24" s="96" t="str">
        <f>IFERROR(VLOOKUP(Table1[[#This Row],[RespondentID]],'All Data'!$A:$CW,97,FALSE),"unknown")</f>
        <v>Yes</v>
      </c>
      <c r="AW24" s="96" t="str">
        <f>IFERROR(VLOOKUP(Table1[[#This Row],[RespondentID]],'All Data'!$A:$CW,98,FALSE),"unknown")</f>
        <v>Medicare, Private/Commercial</v>
      </c>
      <c r="AX24" s="96" t="str">
        <f>IFERROR(VLOOKUP(Table1[[#This Row],[RespondentID]],'All Data'!$A:$CW,99,FALSE),"unknown")</f>
        <v>Yes</v>
      </c>
    </row>
    <row r="25" spans="1:50">
      <c r="A25">
        <v>114456284467</v>
      </c>
      <c r="C25" t="s">
        <v>17</v>
      </c>
      <c r="D25" t="s">
        <v>18</v>
      </c>
      <c r="J25" t="s">
        <v>24</v>
      </c>
      <c r="P25">
        <f t="shared" si="0"/>
        <v>3</v>
      </c>
      <c r="Q25" s="7">
        <f t="shared" si="1"/>
        <v>1</v>
      </c>
      <c r="R25"/>
      <c r="S25">
        <f t="shared" si="2"/>
        <v>0</v>
      </c>
      <c r="T25">
        <f t="shared" si="3"/>
        <v>1</v>
      </c>
      <c r="U25">
        <f t="shared" si="4"/>
        <v>1</v>
      </c>
      <c r="V25">
        <f t="shared" si="5"/>
        <v>0</v>
      </c>
      <c r="W25">
        <f t="shared" si="6"/>
        <v>0</v>
      </c>
      <c r="X25">
        <f t="shared" si="7"/>
        <v>0</v>
      </c>
      <c r="Y25">
        <f t="shared" si="8"/>
        <v>0</v>
      </c>
      <c r="Z25">
        <f t="shared" si="9"/>
        <v>0</v>
      </c>
      <c r="AA25">
        <f t="shared" si="10"/>
        <v>1</v>
      </c>
      <c r="AB25">
        <f t="shared" si="11"/>
        <v>0</v>
      </c>
      <c r="AC25">
        <f t="shared" si="12"/>
        <v>0</v>
      </c>
      <c r="AD25">
        <f t="shared" si="13"/>
        <v>0</v>
      </c>
      <c r="AE25">
        <f t="shared" si="14"/>
        <v>0</v>
      </c>
      <c r="AF25"/>
      <c r="AG25"/>
      <c r="AH25">
        <f t="shared" si="15"/>
        <v>3</v>
      </c>
      <c r="AI25">
        <f t="shared" si="16"/>
        <v>3</v>
      </c>
      <c r="AJ25" t="str">
        <f t="shared" si="17"/>
        <v>Correct</v>
      </c>
      <c r="AL25" s="96" t="str">
        <f>IFERROR(VLOOKUP(Table1[[#This Row],[RespondentID]],'All Data'!$A:$CO,87,FALSE),"unknown")</f>
        <v>Man</v>
      </c>
      <c r="AM25" s="96" t="str">
        <f>IFERROR(VLOOKUP(Table1[[#This Row],[RespondentID]],'All Data'!$A:$CO,88,FALSE),"unknown")</f>
        <v>25-34 years</v>
      </c>
      <c r="AN25" s="96" t="str">
        <f>IFERROR(VLOOKUP(Table1[[#This Row],[RespondentID]],'All Data'!$A:$CO,89,FALSE),"unknown")</f>
        <v>Nassau</v>
      </c>
      <c r="AO25" s="96" t="str">
        <f>IFERROR(VLOOKUP(Table1[[#This Row],[RespondentID]],'All Data'!$A:$CO,90,FALSE),"unknown")</f>
        <v>Valley Stream, 11580</v>
      </c>
      <c r="AP25" s="96" t="str">
        <f>IFERROR(VLOOKUP(Table1[[#This Row],[RespondentID]],'All Data'!$A:$CO,91,FALSE),"unknown")</f>
        <v>Asian</v>
      </c>
      <c r="AQ25" s="96" t="str">
        <f>IFERROR(VLOOKUP(Table1[[#This Row],[RespondentID]],'All Data'!$A:$CO,92,FALSE),"unknown")</f>
        <v>Not Hispanic or Latino</v>
      </c>
      <c r="AR25" s="96" t="str">
        <f>IFERROR(VLOOKUP(Table1[[#This Row],[RespondentID]],'All Data'!$A:$CO,93,FALSE),"unknown")</f>
        <v>English</v>
      </c>
      <c r="AS25" s="96" t="str">
        <f>IFERROR(VLOOKUP(Table1[[#This Row],[RespondentID]],'All Data'!$A:$CW,94,FALSE),"unknown")</f>
        <v>$75,000 to $125,000</v>
      </c>
      <c r="AT25" s="96" t="str">
        <f>IFERROR(VLOOKUP(Table1[[#This Row],[RespondentID]],'All Data'!$A:$CW,95,FALSE),"unknown")</f>
        <v>Graduate school</v>
      </c>
      <c r="AU25" s="96" t="str">
        <f>IFERROR(VLOOKUP(Table1[[#This Row],[RespondentID]],'All Data'!$A:$CW,96,FALSE),"unknown")</f>
        <v>Employed for wages</v>
      </c>
      <c r="AV25" s="96" t="str">
        <f>IFERROR(VLOOKUP(Table1[[#This Row],[RespondentID]],'All Data'!$A:$CW,97,FALSE),"unknown")</f>
        <v>No</v>
      </c>
      <c r="AW25" s="96" t="str">
        <f>IFERROR(VLOOKUP(Table1[[#This Row],[RespondentID]],'All Data'!$A:$CW,98,FALSE),"unknown")</f>
        <v>No Insurance</v>
      </c>
      <c r="AX25" s="96" t="str">
        <f>IFERROR(VLOOKUP(Table1[[#This Row],[RespondentID]],'All Data'!$A:$CW,99,FALSE),"unknown")</f>
        <v>Yes</v>
      </c>
    </row>
    <row r="26" spans="1:50">
      <c r="A26">
        <v>114456282617</v>
      </c>
      <c r="D26" t="s">
        <v>18</v>
      </c>
      <c r="P26">
        <f t="shared" si="0"/>
        <v>1</v>
      </c>
      <c r="Q26" s="6">
        <f t="shared" si="1"/>
        <v>3</v>
      </c>
      <c r="R26"/>
      <c r="S26">
        <f t="shared" si="2"/>
        <v>0</v>
      </c>
      <c r="T26">
        <f t="shared" si="3"/>
        <v>0</v>
      </c>
      <c r="U26">
        <f t="shared" si="4"/>
        <v>1</v>
      </c>
      <c r="V26">
        <f t="shared" si="5"/>
        <v>0</v>
      </c>
      <c r="W26">
        <f t="shared" si="6"/>
        <v>0</v>
      </c>
      <c r="X26">
        <f t="shared" si="7"/>
        <v>0</v>
      </c>
      <c r="Y26">
        <f t="shared" si="8"/>
        <v>0</v>
      </c>
      <c r="Z26">
        <f t="shared" si="9"/>
        <v>0</v>
      </c>
      <c r="AA26">
        <f t="shared" si="10"/>
        <v>0</v>
      </c>
      <c r="AB26">
        <f t="shared" si="11"/>
        <v>0</v>
      </c>
      <c r="AC26">
        <f t="shared" si="12"/>
        <v>0</v>
      </c>
      <c r="AD26">
        <f t="shared" si="13"/>
        <v>0</v>
      </c>
      <c r="AE26">
        <f t="shared" si="14"/>
        <v>0</v>
      </c>
      <c r="AF26"/>
      <c r="AG26"/>
      <c r="AH26">
        <f t="shared" si="15"/>
        <v>1</v>
      </c>
      <c r="AI26">
        <f t="shared" si="16"/>
        <v>1</v>
      </c>
      <c r="AJ26" t="str">
        <f t="shared" si="17"/>
        <v>Correct</v>
      </c>
      <c r="AL26" s="96" t="str">
        <f>IFERROR(VLOOKUP(Table1[[#This Row],[RespondentID]],'All Data'!$A:$CO,87,FALSE),"unknown")</f>
        <v>Man</v>
      </c>
      <c r="AM26" s="96" t="str">
        <f>IFERROR(VLOOKUP(Table1[[#This Row],[RespondentID]],'All Data'!$A:$CO,88,FALSE),"unknown")</f>
        <v>65+ years</v>
      </c>
      <c r="AN26" s="96" t="str">
        <f>IFERROR(VLOOKUP(Table1[[#This Row],[RespondentID]],'All Data'!$A:$CO,89,FALSE),"unknown")</f>
        <v>Nassau</v>
      </c>
      <c r="AO26" s="96" t="str">
        <f>IFERROR(VLOOKUP(Table1[[#This Row],[RespondentID]],'All Data'!$A:$CO,90,FALSE),"unknown")</f>
        <v>Bellmore, 11710</v>
      </c>
      <c r="AP26" s="96" t="str">
        <f>IFERROR(VLOOKUP(Table1[[#This Row],[RespondentID]],'All Data'!$A:$CO,91,FALSE),"unknown")</f>
        <v>Asian</v>
      </c>
      <c r="AQ26" s="96">
        <f>IFERROR(VLOOKUP(Table1[[#This Row],[RespondentID]],'All Data'!$A:$CO,92,FALSE),"unknown")</f>
        <v>0</v>
      </c>
      <c r="AR26" s="96" t="str">
        <f>IFERROR(VLOOKUP(Table1[[#This Row],[RespondentID]],'All Data'!$A:$CO,93,FALSE),"unknown")</f>
        <v>English</v>
      </c>
      <c r="AS26" s="96" t="str">
        <f>IFERROR(VLOOKUP(Table1[[#This Row],[RespondentID]],'All Data'!$A:$CW,94,FALSE),"unknown")</f>
        <v>$75,000 to $125,000</v>
      </c>
      <c r="AT26" s="96" t="str">
        <f>IFERROR(VLOOKUP(Table1[[#This Row],[RespondentID]],'All Data'!$A:$CW,95,FALSE),"unknown")</f>
        <v>College graduate</v>
      </c>
      <c r="AU26" s="96" t="str">
        <f>IFERROR(VLOOKUP(Table1[[#This Row],[RespondentID]],'All Data'!$A:$CW,96,FALSE),"unknown")</f>
        <v>Retired</v>
      </c>
      <c r="AV26" s="96" t="str">
        <f>IFERROR(VLOOKUP(Table1[[#This Row],[RespondentID]],'All Data'!$A:$CW,97,FALSE),"unknown")</f>
        <v>Yes</v>
      </c>
      <c r="AW26" s="96" t="str">
        <f>IFERROR(VLOOKUP(Table1[[#This Row],[RespondentID]],'All Data'!$A:$CW,98,FALSE),"unknown")</f>
        <v>Medicare, Private/Commercial</v>
      </c>
      <c r="AX26" s="96" t="str">
        <f>IFERROR(VLOOKUP(Table1[[#This Row],[RespondentID]],'All Data'!$A:$CW,99,FALSE),"unknown")</f>
        <v>Yes</v>
      </c>
    </row>
    <row r="27" spans="1:50">
      <c r="A27">
        <v>114456280075</v>
      </c>
      <c r="C27" t="s">
        <v>17</v>
      </c>
      <c r="J27" t="s">
        <v>24</v>
      </c>
      <c r="N27" t="s">
        <v>28</v>
      </c>
      <c r="O27" t="s">
        <v>491</v>
      </c>
      <c r="P27">
        <f t="shared" si="0"/>
        <v>3</v>
      </c>
      <c r="Q27" s="7">
        <f t="shared" si="1"/>
        <v>1</v>
      </c>
      <c r="R27"/>
      <c r="S27">
        <f t="shared" si="2"/>
        <v>0</v>
      </c>
      <c r="T27">
        <f t="shared" si="3"/>
        <v>1</v>
      </c>
      <c r="U27">
        <f t="shared" si="4"/>
        <v>0</v>
      </c>
      <c r="V27">
        <f t="shared" si="5"/>
        <v>0</v>
      </c>
      <c r="W27">
        <f t="shared" si="6"/>
        <v>0</v>
      </c>
      <c r="X27">
        <f t="shared" si="7"/>
        <v>0</v>
      </c>
      <c r="Y27">
        <f t="shared" si="8"/>
        <v>0</v>
      </c>
      <c r="Z27">
        <f t="shared" si="9"/>
        <v>0</v>
      </c>
      <c r="AA27">
        <f t="shared" si="10"/>
        <v>1</v>
      </c>
      <c r="AB27">
        <f t="shared" si="11"/>
        <v>0</v>
      </c>
      <c r="AC27">
        <f t="shared" si="12"/>
        <v>0</v>
      </c>
      <c r="AD27">
        <f t="shared" si="13"/>
        <v>0</v>
      </c>
      <c r="AE27">
        <f t="shared" si="14"/>
        <v>1</v>
      </c>
      <c r="AF27"/>
      <c r="AG27"/>
      <c r="AH27">
        <f t="shared" si="15"/>
        <v>3</v>
      </c>
      <c r="AI27">
        <f t="shared" si="16"/>
        <v>3</v>
      </c>
      <c r="AJ27" t="str">
        <f t="shared" si="17"/>
        <v>Correct</v>
      </c>
      <c r="AL27" s="96" t="str">
        <f>IFERROR(VLOOKUP(Table1[[#This Row],[RespondentID]],'All Data'!$A:$CO,87,FALSE),"unknown")</f>
        <v>Woman</v>
      </c>
      <c r="AM27" s="96" t="str">
        <f>IFERROR(VLOOKUP(Table1[[#This Row],[RespondentID]],'All Data'!$A:$CO,88,FALSE),"unknown")</f>
        <v>55-64 years</v>
      </c>
      <c r="AN27" s="96" t="str">
        <f>IFERROR(VLOOKUP(Table1[[#This Row],[RespondentID]],'All Data'!$A:$CO,89,FALSE),"unknown")</f>
        <v>Nassau</v>
      </c>
      <c r="AO27" s="96" t="str">
        <f>IFERROR(VLOOKUP(Table1[[#This Row],[RespondentID]],'All Data'!$A:$CO,90,FALSE),"unknown")</f>
        <v>Bellmore, 11710</v>
      </c>
      <c r="AP27" s="96" t="str">
        <f>IFERROR(VLOOKUP(Table1[[#This Row],[RespondentID]],'All Data'!$A:$CO,91,FALSE),"unknown")</f>
        <v>White</v>
      </c>
      <c r="AQ27" s="96">
        <f>IFERROR(VLOOKUP(Table1[[#This Row],[RespondentID]],'All Data'!$A:$CO,92,FALSE),"unknown")</f>
        <v>0</v>
      </c>
      <c r="AR27" s="96" t="str">
        <f>IFERROR(VLOOKUP(Table1[[#This Row],[RespondentID]],'All Data'!$A:$CO,93,FALSE),"unknown")</f>
        <v>English</v>
      </c>
      <c r="AS27" s="96">
        <f>IFERROR(VLOOKUP(Table1[[#This Row],[RespondentID]],'All Data'!$A:$CW,94,FALSE),"unknown")</f>
        <v>0</v>
      </c>
      <c r="AT27" s="96" t="str">
        <f>IFERROR(VLOOKUP(Table1[[#This Row],[RespondentID]],'All Data'!$A:$CW,95,FALSE),"unknown")</f>
        <v>College graduate</v>
      </c>
      <c r="AU27" s="96" t="str">
        <f>IFERROR(VLOOKUP(Table1[[#This Row],[RespondentID]],'All Data'!$A:$CW,96,FALSE),"unknown")</f>
        <v>Employed for wages</v>
      </c>
      <c r="AV27" s="96" t="str">
        <f>IFERROR(VLOOKUP(Table1[[#This Row],[RespondentID]],'All Data'!$A:$CW,97,FALSE),"unknown")</f>
        <v>Yes</v>
      </c>
      <c r="AW27" s="96" t="str">
        <f>IFERROR(VLOOKUP(Table1[[#This Row],[RespondentID]],'All Data'!$A:$CW,98,FALSE),"unknown")</f>
        <v>Private/Commercial</v>
      </c>
      <c r="AX27" s="96" t="str">
        <f>IFERROR(VLOOKUP(Table1[[#This Row],[RespondentID]],'All Data'!$A:$CW,99,FALSE),"unknown")</f>
        <v>Yes</v>
      </c>
    </row>
    <row r="28" spans="1:50">
      <c r="A28">
        <v>114456276689</v>
      </c>
      <c r="D28" t="s">
        <v>18</v>
      </c>
      <c r="E28" t="s">
        <v>19</v>
      </c>
      <c r="K28" t="s">
        <v>25</v>
      </c>
      <c r="P28">
        <f t="shared" si="0"/>
        <v>3</v>
      </c>
      <c r="Q28" s="6">
        <f t="shared" si="1"/>
        <v>1</v>
      </c>
      <c r="R28"/>
      <c r="S28">
        <f t="shared" si="2"/>
        <v>0</v>
      </c>
      <c r="T28">
        <f t="shared" si="3"/>
        <v>0</v>
      </c>
      <c r="U28">
        <f t="shared" si="4"/>
        <v>1</v>
      </c>
      <c r="V28">
        <f t="shared" si="5"/>
        <v>1</v>
      </c>
      <c r="W28">
        <f t="shared" si="6"/>
        <v>0</v>
      </c>
      <c r="X28">
        <f t="shared" si="7"/>
        <v>0</v>
      </c>
      <c r="Y28">
        <f t="shared" si="8"/>
        <v>0</v>
      </c>
      <c r="Z28">
        <f t="shared" si="9"/>
        <v>0</v>
      </c>
      <c r="AA28">
        <f t="shared" si="10"/>
        <v>0</v>
      </c>
      <c r="AB28">
        <f t="shared" si="11"/>
        <v>1</v>
      </c>
      <c r="AC28">
        <f t="shared" si="12"/>
        <v>0</v>
      </c>
      <c r="AD28">
        <f t="shared" si="13"/>
        <v>0</v>
      </c>
      <c r="AE28">
        <f t="shared" si="14"/>
        <v>0</v>
      </c>
      <c r="AF28"/>
      <c r="AG28"/>
      <c r="AH28">
        <f t="shared" si="15"/>
        <v>3</v>
      </c>
      <c r="AI28">
        <f t="shared" si="16"/>
        <v>3</v>
      </c>
      <c r="AJ28" t="str">
        <f t="shared" si="17"/>
        <v>Correct</v>
      </c>
      <c r="AL28" s="96" t="str">
        <f>IFERROR(VLOOKUP(Table1[[#This Row],[RespondentID]],'All Data'!$A:$CO,87,FALSE),"unknown")</f>
        <v>Man</v>
      </c>
      <c r="AM28" s="96" t="str">
        <f>IFERROR(VLOOKUP(Table1[[#This Row],[RespondentID]],'All Data'!$A:$CO,88,FALSE),"unknown")</f>
        <v>55-64 years</v>
      </c>
      <c r="AN28" s="96" t="str">
        <f>IFERROR(VLOOKUP(Table1[[#This Row],[RespondentID]],'All Data'!$A:$CO,89,FALSE),"unknown")</f>
        <v>Nassau</v>
      </c>
      <c r="AO28" s="96" t="str">
        <f>IFERROR(VLOOKUP(Table1[[#This Row],[RespondentID]],'All Data'!$A:$CO,90,FALSE),"unknown")</f>
        <v>Bellmore, 11710</v>
      </c>
      <c r="AP28" s="96" t="str">
        <f>IFERROR(VLOOKUP(Table1[[#This Row],[RespondentID]],'All Data'!$A:$CO,91,FALSE),"unknown")</f>
        <v>White</v>
      </c>
      <c r="AQ28" s="96" t="str">
        <f>IFERROR(VLOOKUP(Table1[[#This Row],[RespondentID]],'All Data'!$A:$CO,92,FALSE),"unknown")</f>
        <v>Not Hispanic or Latino</v>
      </c>
      <c r="AR28" s="96" t="str">
        <f>IFERROR(VLOOKUP(Table1[[#This Row],[RespondentID]],'All Data'!$A:$CO,93,FALSE),"unknown")</f>
        <v>English</v>
      </c>
      <c r="AS28" s="96">
        <f>IFERROR(VLOOKUP(Table1[[#This Row],[RespondentID]],'All Data'!$A:$CW,94,FALSE),"unknown")</f>
        <v>0</v>
      </c>
      <c r="AT28" s="96" t="str">
        <f>IFERROR(VLOOKUP(Table1[[#This Row],[RespondentID]],'All Data'!$A:$CW,95,FALSE),"unknown")</f>
        <v>College graduate</v>
      </c>
      <c r="AU28" s="96" t="str">
        <f>IFERROR(VLOOKUP(Table1[[#This Row],[RespondentID]],'All Data'!$A:$CW,96,FALSE),"unknown")</f>
        <v>Employed for wages</v>
      </c>
      <c r="AV28" s="96" t="str">
        <f>IFERROR(VLOOKUP(Table1[[#This Row],[RespondentID]],'All Data'!$A:$CW,97,FALSE),"unknown")</f>
        <v>Yes</v>
      </c>
      <c r="AW28" s="96" t="str">
        <f>IFERROR(VLOOKUP(Table1[[#This Row],[RespondentID]],'All Data'!$A:$CW,98,FALSE),"unknown")</f>
        <v>Private/Commercial</v>
      </c>
      <c r="AX28" s="96" t="str">
        <f>IFERROR(VLOOKUP(Table1[[#This Row],[RespondentID]],'All Data'!$A:$CW,99,FALSE),"unknown")</f>
        <v>Yes</v>
      </c>
    </row>
    <row r="29" spans="1:50">
      <c r="A29">
        <v>114456274053</v>
      </c>
      <c r="D29" t="s">
        <v>18</v>
      </c>
      <c r="J29" t="s">
        <v>24</v>
      </c>
      <c r="N29" t="s">
        <v>28</v>
      </c>
      <c r="P29">
        <f t="shared" si="0"/>
        <v>3</v>
      </c>
      <c r="Q29" s="7">
        <f t="shared" si="1"/>
        <v>1</v>
      </c>
      <c r="R29"/>
      <c r="S29">
        <f t="shared" si="2"/>
        <v>0</v>
      </c>
      <c r="T29">
        <f t="shared" si="3"/>
        <v>0</v>
      </c>
      <c r="U29">
        <f t="shared" si="4"/>
        <v>1</v>
      </c>
      <c r="V29">
        <f t="shared" si="5"/>
        <v>0</v>
      </c>
      <c r="W29">
        <f t="shared" si="6"/>
        <v>0</v>
      </c>
      <c r="X29">
        <f t="shared" si="7"/>
        <v>0</v>
      </c>
      <c r="Y29">
        <f t="shared" si="8"/>
        <v>0</v>
      </c>
      <c r="Z29">
        <f t="shared" si="9"/>
        <v>0</v>
      </c>
      <c r="AA29">
        <f t="shared" si="10"/>
        <v>1</v>
      </c>
      <c r="AB29">
        <f t="shared" si="11"/>
        <v>0</v>
      </c>
      <c r="AC29">
        <f t="shared" si="12"/>
        <v>0</v>
      </c>
      <c r="AD29">
        <f t="shared" si="13"/>
        <v>0</v>
      </c>
      <c r="AE29">
        <f t="shared" si="14"/>
        <v>1</v>
      </c>
      <c r="AF29"/>
      <c r="AG29"/>
      <c r="AH29">
        <f t="shared" si="15"/>
        <v>3</v>
      </c>
      <c r="AI29">
        <f t="shared" si="16"/>
        <v>3</v>
      </c>
      <c r="AJ29" t="str">
        <f t="shared" si="17"/>
        <v>Correct</v>
      </c>
      <c r="AL29" s="96" t="str">
        <f>IFERROR(VLOOKUP(Table1[[#This Row],[RespondentID]],'All Data'!$A:$CO,87,FALSE),"unknown")</f>
        <v>Woman</v>
      </c>
      <c r="AM29" s="96" t="str">
        <f>IFERROR(VLOOKUP(Table1[[#This Row],[RespondentID]],'All Data'!$A:$CO,88,FALSE),"unknown")</f>
        <v>65+ years</v>
      </c>
      <c r="AN29" s="96" t="str">
        <f>IFERROR(VLOOKUP(Table1[[#This Row],[RespondentID]],'All Data'!$A:$CO,89,FALSE),"unknown")</f>
        <v>Nassau</v>
      </c>
      <c r="AO29" s="96" t="str">
        <f>IFERROR(VLOOKUP(Table1[[#This Row],[RespondentID]],'All Data'!$A:$CO,90,FALSE),"unknown")</f>
        <v>Bellmore, 11710</v>
      </c>
      <c r="AP29" s="96" t="str">
        <f>IFERROR(VLOOKUP(Table1[[#This Row],[RespondentID]],'All Data'!$A:$CO,91,FALSE),"unknown")</f>
        <v>White</v>
      </c>
      <c r="AQ29" s="96" t="str">
        <f>IFERROR(VLOOKUP(Table1[[#This Row],[RespondentID]],'All Data'!$A:$CO,92,FALSE),"unknown")</f>
        <v>Not Hispanic or Latino</v>
      </c>
      <c r="AR29" s="96" t="str">
        <f>IFERROR(VLOOKUP(Table1[[#This Row],[RespondentID]],'All Data'!$A:$CO,93,FALSE),"unknown")</f>
        <v>English</v>
      </c>
      <c r="AS29" s="96" t="str">
        <f>IFERROR(VLOOKUP(Table1[[#This Row],[RespondentID]],'All Data'!$A:$CW,94,FALSE),"unknown")</f>
        <v>$20,000 to $34,999</v>
      </c>
      <c r="AT29" s="96" t="str">
        <f>IFERROR(VLOOKUP(Table1[[#This Row],[RespondentID]],'All Data'!$A:$CW,95,FALSE),"unknown")</f>
        <v>High school graduate</v>
      </c>
      <c r="AU29" s="96" t="str">
        <f>IFERROR(VLOOKUP(Table1[[#This Row],[RespondentID]],'All Data'!$A:$CW,96,FALSE),"unknown")</f>
        <v>Retired</v>
      </c>
      <c r="AV29" s="96" t="str">
        <f>IFERROR(VLOOKUP(Table1[[#This Row],[RespondentID]],'All Data'!$A:$CW,97,FALSE),"unknown")</f>
        <v>No</v>
      </c>
      <c r="AW29" s="96" t="str">
        <f>IFERROR(VLOOKUP(Table1[[#This Row],[RespondentID]],'All Data'!$A:$CW,98,FALSE),"unknown")</f>
        <v>Medicare</v>
      </c>
      <c r="AX29" s="96" t="str">
        <f>IFERROR(VLOOKUP(Table1[[#This Row],[RespondentID]],'All Data'!$A:$CW,99,FALSE),"unknown")</f>
        <v>No</v>
      </c>
    </row>
    <row r="30" spans="1:50">
      <c r="A30">
        <v>114456271224</v>
      </c>
      <c r="D30" t="s">
        <v>18</v>
      </c>
      <c r="P30">
        <f t="shared" si="0"/>
        <v>1</v>
      </c>
      <c r="Q30" s="6">
        <f t="shared" si="1"/>
        <v>3</v>
      </c>
      <c r="R30"/>
      <c r="S30">
        <f t="shared" si="2"/>
        <v>0</v>
      </c>
      <c r="T30">
        <f t="shared" si="3"/>
        <v>0</v>
      </c>
      <c r="U30">
        <f t="shared" si="4"/>
        <v>1</v>
      </c>
      <c r="V30">
        <f t="shared" si="5"/>
        <v>0</v>
      </c>
      <c r="W30">
        <f t="shared" si="6"/>
        <v>0</v>
      </c>
      <c r="X30">
        <f t="shared" si="7"/>
        <v>0</v>
      </c>
      <c r="Y30">
        <f t="shared" si="8"/>
        <v>0</v>
      </c>
      <c r="Z30">
        <f t="shared" si="9"/>
        <v>0</v>
      </c>
      <c r="AA30">
        <f t="shared" si="10"/>
        <v>0</v>
      </c>
      <c r="AB30">
        <f t="shared" si="11"/>
        <v>0</v>
      </c>
      <c r="AC30">
        <f t="shared" si="12"/>
        <v>0</v>
      </c>
      <c r="AD30">
        <f t="shared" si="13"/>
        <v>0</v>
      </c>
      <c r="AE30">
        <f t="shared" si="14"/>
        <v>0</v>
      </c>
      <c r="AF30"/>
      <c r="AG30"/>
      <c r="AH30">
        <f t="shared" si="15"/>
        <v>1</v>
      </c>
      <c r="AI30">
        <f t="shared" si="16"/>
        <v>1</v>
      </c>
      <c r="AJ30" t="str">
        <f t="shared" si="17"/>
        <v>Correct</v>
      </c>
      <c r="AL30" s="96" t="str">
        <f>IFERROR(VLOOKUP(Table1[[#This Row],[RespondentID]],'All Data'!$A:$CO,87,FALSE),"unknown")</f>
        <v>Man</v>
      </c>
      <c r="AM30" s="96" t="str">
        <f>IFERROR(VLOOKUP(Table1[[#This Row],[RespondentID]],'All Data'!$A:$CO,88,FALSE),"unknown")</f>
        <v>65+ years</v>
      </c>
      <c r="AN30" s="96" t="str">
        <f>IFERROR(VLOOKUP(Table1[[#This Row],[RespondentID]],'All Data'!$A:$CO,89,FALSE),"unknown")</f>
        <v>Suffolk</v>
      </c>
      <c r="AO30" s="96" t="str">
        <f>IFERROR(VLOOKUP(Table1[[#This Row],[RespondentID]],'All Data'!$A:$CO,90,FALSE),"unknown")</f>
        <v>Greenlawn, 11740</v>
      </c>
      <c r="AP30" s="96" t="str">
        <f>IFERROR(VLOOKUP(Table1[[#This Row],[RespondentID]],'All Data'!$A:$CO,91,FALSE),"unknown")</f>
        <v>White</v>
      </c>
      <c r="AQ30" s="96">
        <f>IFERROR(VLOOKUP(Table1[[#This Row],[RespondentID]],'All Data'!$A:$CO,92,FALSE),"unknown")</f>
        <v>0</v>
      </c>
      <c r="AR30" s="96" t="str">
        <f>IFERROR(VLOOKUP(Table1[[#This Row],[RespondentID]],'All Data'!$A:$CO,93,FALSE),"unknown")</f>
        <v>English</v>
      </c>
      <c r="AS30" s="96">
        <f>IFERROR(VLOOKUP(Table1[[#This Row],[RespondentID]],'All Data'!$A:$CW,94,FALSE),"unknown")</f>
        <v>0</v>
      </c>
      <c r="AT30" s="96" t="str">
        <f>IFERROR(VLOOKUP(Table1[[#This Row],[RespondentID]],'All Data'!$A:$CW,95,FALSE),"unknown")</f>
        <v>High school graduate</v>
      </c>
      <c r="AU30" s="96" t="str">
        <f>IFERROR(VLOOKUP(Table1[[#This Row],[RespondentID]],'All Data'!$A:$CW,96,FALSE),"unknown")</f>
        <v>Retired</v>
      </c>
      <c r="AV30" s="96" t="str">
        <f>IFERROR(VLOOKUP(Table1[[#This Row],[RespondentID]],'All Data'!$A:$CW,97,FALSE),"unknown")</f>
        <v>Yes</v>
      </c>
      <c r="AW30" s="96" t="str">
        <f>IFERROR(VLOOKUP(Table1[[#This Row],[RespondentID]],'All Data'!$A:$CW,98,FALSE),"unknown")</f>
        <v>Medicare</v>
      </c>
      <c r="AX30" s="96" t="str">
        <f>IFERROR(VLOOKUP(Table1[[#This Row],[RespondentID]],'All Data'!$A:$CW,99,FALSE),"unknown")</f>
        <v>No</v>
      </c>
    </row>
    <row r="31" spans="1:50">
      <c r="A31">
        <v>114456268522</v>
      </c>
      <c r="B31" t="s">
        <v>16</v>
      </c>
      <c r="C31" t="s">
        <v>17</v>
      </c>
      <c r="E31" t="s">
        <v>19</v>
      </c>
      <c r="I31" t="s">
        <v>23</v>
      </c>
      <c r="J31" t="s">
        <v>24</v>
      </c>
      <c r="P31">
        <f t="shared" si="0"/>
        <v>5</v>
      </c>
      <c r="Q31" s="7">
        <f t="shared" si="1"/>
        <v>0.6</v>
      </c>
      <c r="R31"/>
      <c r="S31">
        <f t="shared" si="2"/>
        <v>0.6</v>
      </c>
      <c r="T31">
        <f t="shared" si="3"/>
        <v>0.6</v>
      </c>
      <c r="U31">
        <f t="shared" si="4"/>
        <v>0</v>
      </c>
      <c r="V31">
        <f t="shared" si="5"/>
        <v>0.6</v>
      </c>
      <c r="W31">
        <f t="shared" si="6"/>
        <v>0</v>
      </c>
      <c r="X31">
        <f t="shared" si="7"/>
        <v>0</v>
      </c>
      <c r="Y31">
        <f t="shared" si="8"/>
        <v>0</v>
      </c>
      <c r="Z31">
        <f t="shared" si="9"/>
        <v>0.6</v>
      </c>
      <c r="AA31">
        <f t="shared" si="10"/>
        <v>0.6</v>
      </c>
      <c r="AB31">
        <f t="shared" si="11"/>
        <v>0</v>
      </c>
      <c r="AC31">
        <f t="shared" si="12"/>
        <v>0</v>
      </c>
      <c r="AD31">
        <f t="shared" si="13"/>
        <v>0</v>
      </c>
      <c r="AE31">
        <f t="shared" si="14"/>
        <v>0</v>
      </c>
      <c r="AF31"/>
      <c r="AG31"/>
      <c r="AH31">
        <f t="shared" si="15"/>
        <v>3</v>
      </c>
      <c r="AI31">
        <f t="shared" si="16"/>
        <v>5</v>
      </c>
      <c r="AJ31" t="str">
        <f t="shared" si="17"/>
        <v>Correct</v>
      </c>
      <c r="AL31" s="96" t="str">
        <f>IFERROR(VLOOKUP(Table1[[#This Row],[RespondentID]],'All Data'!$A:$CO,87,FALSE),"unknown")</f>
        <v>Woman</v>
      </c>
      <c r="AM31" s="96" t="str">
        <f>IFERROR(VLOOKUP(Table1[[#This Row],[RespondentID]],'All Data'!$A:$CO,88,FALSE),"unknown")</f>
        <v>65+ years</v>
      </c>
      <c r="AN31" s="96" t="str">
        <f>IFERROR(VLOOKUP(Table1[[#This Row],[RespondentID]],'All Data'!$A:$CO,89,FALSE),"unknown")</f>
        <v>Suffolk</v>
      </c>
      <c r="AO31" s="96" t="str">
        <f>IFERROR(VLOOKUP(Table1[[#This Row],[RespondentID]],'All Data'!$A:$CO,90,FALSE),"unknown")</f>
        <v>East Northport, 11731</v>
      </c>
      <c r="AP31" s="96" t="str">
        <f>IFERROR(VLOOKUP(Table1[[#This Row],[RespondentID]],'All Data'!$A:$CO,91,FALSE),"unknown")</f>
        <v>White</v>
      </c>
      <c r="AQ31" s="96" t="str">
        <f>IFERROR(VLOOKUP(Table1[[#This Row],[RespondentID]],'All Data'!$A:$CO,92,FALSE),"unknown")</f>
        <v>Not Hispanic or Latino</v>
      </c>
      <c r="AR31" s="96" t="str">
        <f>IFERROR(VLOOKUP(Table1[[#This Row],[RespondentID]],'All Data'!$A:$CO,93,FALSE),"unknown")</f>
        <v>English</v>
      </c>
      <c r="AS31" s="96">
        <f>IFERROR(VLOOKUP(Table1[[#This Row],[RespondentID]],'All Data'!$A:$CW,94,FALSE),"unknown")</f>
        <v>0</v>
      </c>
      <c r="AT31" s="96" t="str">
        <f>IFERROR(VLOOKUP(Table1[[#This Row],[RespondentID]],'All Data'!$A:$CW,95,FALSE),"unknown")</f>
        <v>Graduate school</v>
      </c>
      <c r="AU31" s="96" t="str">
        <f>IFERROR(VLOOKUP(Table1[[#This Row],[RespondentID]],'All Data'!$A:$CW,96,FALSE),"unknown")</f>
        <v>Retired</v>
      </c>
      <c r="AV31" s="96" t="str">
        <f>IFERROR(VLOOKUP(Table1[[#This Row],[RespondentID]],'All Data'!$A:$CW,97,FALSE),"unknown")</f>
        <v>Yes</v>
      </c>
      <c r="AW31" s="96" t="str">
        <f>IFERROR(VLOOKUP(Table1[[#This Row],[RespondentID]],'All Data'!$A:$CW,98,FALSE),"unknown")</f>
        <v>Medicare</v>
      </c>
      <c r="AX31" s="96" t="str">
        <f>IFERROR(VLOOKUP(Table1[[#This Row],[RespondentID]],'All Data'!$A:$CW,99,FALSE),"unknown")</f>
        <v>Yes</v>
      </c>
    </row>
    <row r="32" spans="1:50">
      <c r="A32">
        <v>114456266265</v>
      </c>
      <c r="C32" t="s">
        <v>17</v>
      </c>
      <c r="D32" t="s">
        <v>18</v>
      </c>
      <c r="P32">
        <f t="shared" si="0"/>
        <v>2</v>
      </c>
      <c r="Q32" s="6">
        <f t="shared" si="1"/>
        <v>1.5</v>
      </c>
      <c r="R32"/>
      <c r="S32">
        <f t="shared" si="2"/>
        <v>0</v>
      </c>
      <c r="T32">
        <f t="shared" si="3"/>
        <v>1</v>
      </c>
      <c r="U32">
        <f t="shared" si="4"/>
        <v>1</v>
      </c>
      <c r="V32">
        <f t="shared" si="5"/>
        <v>0</v>
      </c>
      <c r="W32">
        <f t="shared" si="6"/>
        <v>0</v>
      </c>
      <c r="X32">
        <f t="shared" si="7"/>
        <v>0</v>
      </c>
      <c r="Y32">
        <f t="shared" si="8"/>
        <v>0</v>
      </c>
      <c r="Z32">
        <f t="shared" si="9"/>
        <v>0</v>
      </c>
      <c r="AA32">
        <f t="shared" si="10"/>
        <v>0</v>
      </c>
      <c r="AB32">
        <f t="shared" si="11"/>
        <v>0</v>
      </c>
      <c r="AC32">
        <f t="shared" si="12"/>
        <v>0</v>
      </c>
      <c r="AD32">
        <f t="shared" si="13"/>
        <v>0</v>
      </c>
      <c r="AE32">
        <f t="shared" si="14"/>
        <v>0</v>
      </c>
      <c r="AF32"/>
      <c r="AG32"/>
      <c r="AH32">
        <f t="shared" si="15"/>
        <v>2</v>
      </c>
      <c r="AI32">
        <f t="shared" si="16"/>
        <v>2</v>
      </c>
      <c r="AJ32" t="str">
        <f t="shared" si="17"/>
        <v>Correct</v>
      </c>
      <c r="AL32" s="96" t="str">
        <f>IFERROR(VLOOKUP(Table1[[#This Row],[RespondentID]],'All Data'!$A:$CO,87,FALSE),"unknown")</f>
        <v>Man</v>
      </c>
      <c r="AM32" s="96" t="str">
        <f>IFERROR(VLOOKUP(Table1[[#This Row],[RespondentID]],'All Data'!$A:$CO,88,FALSE),"unknown")</f>
        <v>65+ years</v>
      </c>
      <c r="AN32" s="96" t="str">
        <f>IFERROR(VLOOKUP(Table1[[#This Row],[RespondentID]],'All Data'!$A:$CO,89,FALSE),"unknown")</f>
        <v>Nassau</v>
      </c>
      <c r="AO32" s="96" t="str">
        <f>IFERROR(VLOOKUP(Table1[[#This Row],[RespondentID]],'All Data'!$A:$CO,90,FALSE),"unknown")</f>
        <v>Bellmore, 11710</v>
      </c>
      <c r="AP32" s="96" t="str">
        <f>IFERROR(VLOOKUP(Table1[[#This Row],[RespondentID]],'All Data'!$A:$CO,91,FALSE),"unknown")</f>
        <v>White</v>
      </c>
      <c r="AQ32" s="96" t="str">
        <f>IFERROR(VLOOKUP(Table1[[#This Row],[RespondentID]],'All Data'!$A:$CO,92,FALSE),"unknown")</f>
        <v>Not Hispanic or Latino</v>
      </c>
      <c r="AR32" s="96" t="str">
        <f>IFERROR(VLOOKUP(Table1[[#This Row],[RespondentID]],'All Data'!$A:$CO,93,FALSE),"unknown")</f>
        <v>English</v>
      </c>
      <c r="AS32" s="96" t="str">
        <f>IFERROR(VLOOKUP(Table1[[#This Row],[RespondentID]],'All Data'!$A:$CW,94,FALSE),"unknown")</f>
        <v>$75,000 to $125,000</v>
      </c>
      <c r="AT32" s="96" t="str">
        <f>IFERROR(VLOOKUP(Table1[[#This Row],[RespondentID]],'All Data'!$A:$CW,95,FALSE),"unknown")</f>
        <v>Graduate school</v>
      </c>
      <c r="AU32" s="96" t="str">
        <f>IFERROR(VLOOKUP(Table1[[#This Row],[RespondentID]],'All Data'!$A:$CW,96,FALSE),"unknown")</f>
        <v>Retired</v>
      </c>
      <c r="AV32" s="96" t="str">
        <f>IFERROR(VLOOKUP(Table1[[#This Row],[RespondentID]],'All Data'!$A:$CW,97,FALSE),"unknown")</f>
        <v>Yes</v>
      </c>
      <c r="AW32" s="96" t="str">
        <f>IFERROR(VLOOKUP(Table1[[#This Row],[RespondentID]],'All Data'!$A:$CW,98,FALSE),"unknown")</f>
        <v>Medicare</v>
      </c>
      <c r="AX32" s="96" t="str">
        <f>IFERROR(VLOOKUP(Table1[[#This Row],[RespondentID]],'All Data'!$A:$CW,99,FALSE),"unknown")</f>
        <v>Yes</v>
      </c>
    </row>
    <row r="33" spans="1:50">
      <c r="A33">
        <v>114456263018</v>
      </c>
      <c r="D33" t="s">
        <v>18</v>
      </c>
      <c r="P33">
        <f t="shared" si="0"/>
        <v>1</v>
      </c>
      <c r="Q33" s="7">
        <f t="shared" si="1"/>
        <v>3</v>
      </c>
      <c r="R33"/>
      <c r="S33">
        <f t="shared" si="2"/>
        <v>0</v>
      </c>
      <c r="T33">
        <f t="shared" si="3"/>
        <v>0</v>
      </c>
      <c r="U33">
        <f t="shared" si="4"/>
        <v>1</v>
      </c>
      <c r="V33">
        <f t="shared" si="5"/>
        <v>0</v>
      </c>
      <c r="W33">
        <f t="shared" si="6"/>
        <v>0</v>
      </c>
      <c r="X33">
        <f t="shared" si="7"/>
        <v>0</v>
      </c>
      <c r="Y33">
        <f t="shared" si="8"/>
        <v>0</v>
      </c>
      <c r="Z33">
        <f t="shared" si="9"/>
        <v>0</v>
      </c>
      <c r="AA33">
        <f t="shared" si="10"/>
        <v>0</v>
      </c>
      <c r="AB33">
        <f t="shared" si="11"/>
        <v>0</v>
      </c>
      <c r="AC33">
        <f t="shared" si="12"/>
        <v>0</v>
      </c>
      <c r="AD33">
        <f t="shared" si="13"/>
        <v>0</v>
      </c>
      <c r="AE33">
        <f t="shared" si="14"/>
        <v>0</v>
      </c>
      <c r="AF33"/>
      <c r="AG33"/>
      <c r="AH33">
        <f t="shared" si="15"/>
        <v>1</v>
      </c>
      <c r="AI33">
        <f t="shared" si="16"/>
        <v>1</v>
      </c>
      <c r="AJ33" t="str">
        <f t="shared" si="17"/>
        <v>Correct</v>
      </c>
      <c r="AL33" s="96" t="str">
        <f>IFERROR(VLOOKUP(Table1[[#This Row],[RespondentID]],'All Data'!$A:$CO,87,FALSE),"unknown")</f>
        <v>Woman</v>
      </c>
      <c r="AM33" s="96" t="str">
        <f>IFERROR(VLOOKUP(Table1[[#This Row],[RespondentID]],'All Data'!$A:$CO,88,FALSE),"unknown")</f>
        <v>65+ years</v>
      </c>
      <c r="AN33" s="96" t="str">
        <f>IFERROR(VLOOKUP(Table1[[#This Row],[RespondentID]],'All Data'!$A:$CO,89,FALSE),"unknown")</f>
        <v>Nassau</v>
      </c>
      <c r="AO33" s="96" t="str">
        <f>IFERROR(VLOOKUP(Table1[[#This Row],[RespondentID]],'All Data'!$A:$CO,90,FALSE),"unknown")</f>
        <v>New Hyde Park, 11040</v>
      </c>
      <c r="AP33" s="96" t="str">
        <f>IFERROR(VLOOKUP(Table1[[#This Row],[RespondentID]],'All Data'!$A:$CO,91,FALSE),"unknown")</f>
        <v>White</v>
      </c>
      <c r="AQ33" s="96">
        <f>IFERROR(VLOOKUP(Table1[[#This Row],[RespondentID]],'All Data'!$A:$CO,92,FALSE),"unknown")</f>
        <v>0</v>
      </c>
      <c r="AR33" s="96" t="str">
        <f>IFERROR(VLOOKUP(Table1[[#This Row],[RespondentID]],'All Data'!$A:$CO,93,FALSE),"unknown")</f>
        <v>English</v>
      </c>
      <c r="AS33" s="96" t="str">
        <f>IFERROR(VLOOKUP(Table1[[#This Row],[RespondentID]],'All Data'!$A:$CW,94,FALSE),"unknown")</f>
        <v>$75,000 to $125,000</v>
      </c>
      <c r="AT33" s="96" t="str">
        <f>IFERROR(VLOOKUP(Table1[[#This Row],[RespondentID]],'All Data'!$A:$CW,95,FALSE),"unknown")</f>
        <v>High school graduate</v>
      </c>
      <c r="AU33" s="96" t="str">
        <f>IFERROR(VLOOKUP(Table1[[#This Row],[RespondentID]],'All Data'!$A:$CW,96,FALSE),"unknown")</f>
        <v>Retired</v>
      </c>
      <c r="AV33" s="96" t="str">
        <f>IFERROR(VLOOKUP(Table1[[#This Row],[RespondentID]],'All Data'!$A:$CW,97,FALSE),"unknown")</f>
        <v>Yes</v>
      </c>
      <c r="AW33" s="96" t="str">
        <f>IFERROR(VLOOKUP(Table1[[#This Row],[RespondentID]],'All Data'!$A:$CW,98,FALSE),"unknown")</f>
        <v>Medicare</v>
      </c>
      <c r="AX33" s="96" t="str">
        <f>IFERROR(VLOOKUP(Table1[[#This Row],[RespondentID]],'All Data'!$A:$CW,99,FALSE),"unknown")</f>
        <v>Yes</v>
      </c>
    </row>
    <row r="34" spans="1:50">
      <c r="A34">
        <v>114456260972</v>
      </c>
      <c r="C34" t="s">
        <v>17</v>
      </c>
      <c r="I34" t="s">
        <v>23</v>
      </c>
      <c r="J34" t="s">
        <v>24</v>
      </c>
      <c r="N34" t="s">
        <v>28</v>
      </c>
      <c r="P34">
        <f t="shared" si="0"/>
        <v>4</v>
      </c>
      <c r="Q34" s="6">
        <f t="shared" si="1"/>
        <v>0.75</v>
      </c>
      <c r="R34"/>
      <c r="S34">
        <f t="shared" si="2"/>
        <v>0</v>
      </c>
      <c r="T34">
        <f t="shared" si="3"/>
        <v>0.75</v>
      </c>
      <c r="U34">
        <f t="shared" si="4"/>
        <v>0</v>
      </c>
      <c r="V34">
        <f t="shared" si="5"/>
        <v>0</v>
      </c>
      <c r="W34">
        <f t="shared" si="6"/>
        <v>0</v>
      </c>
      <c r="X34">
        <f t="shared" si="7"/>
        <v>0</v>
      </c>
      <c r="Y34">
        <f t="shared" si="8"/>
        <v>0</v>
      </c>
      <c r="Z34">
        <f t="shared" si="9"/>
        <v>0.75</v>
      </c>
      <c r="AA34">
        <f t="shared" si="10"/>
        <v>0.75</v>
      </c>
      <c r="AB34">
        <f t="shared" si="11"/>
        <v>0</v>
      </c>
      <c r="AC34">
        <f t="shared" si="12"/>
        <v>0</v>
      </c>
      <c r="AD34">
        <f t="shared" si="13"/>
        <v>0</v>
      </c>
      <c r="AE34">
        <f t="shared" si="14"/>
        <v>0.75</v>
      </c>
      <c r="AF34"/>
      <c r="AG34"/>
      <c r="AH34">
        <f t="shared" si="15"/>
        <v>3</v>
      </c>
      <c r="AI34">
        <f t="shared" si="16"/>
        <v>4</v>
      </c>
      <c r="AJ34" t="str">
        <f t="shared" si="17"/>
        <v>Correct</v>
      </c>
      <c r="AL34" s="96" t="str">
        <f>IFERROR(VLOOKUP(Table1[[#This Row],[RespondentID]],'All Data'!$A:$CO,87,FALSE),"unknown")</f>
        <v>Woman</v>
      </c>
      <c r="AM34" s="96" t="str">
        <f>IFERROR(VLOOKUP(Table1[[#This Row],[RespondentID]],'All Data'!$A:$CO,88,FALSE),"unknown")</f>
        <v>55-64 years</v>
      </c>
      <c r="AN34" s="96" t="str">
        <f>IFERROR(VLOOKUP(Table1[[#This Row],[RespondentID]],'All Data'!$A:$CO,89,FALSE),"unknown")</f>
        <v>Queens</v>
      </c>
      <c r="AO34" s="96">
        <f>IFERROR(VLOOKUP(Table1[[#This Row],[RespondentID]],'All Data'!$A:$CO,90,FALSE),"unknown")</f>
        <v>11362</v>
      </c>
      <c r="AP34" s="96" t="str">
        <f>IFERROR(VLOOKUP(Table1[[#This Row],[RespondentID]],'All Data'!$A:$CO,91,FALSE),"unknown")</f>
        <v>White</v>
      </c>
      <c r="AQ34" s="96" t="str">
        <f>IFERROR(VLOOKUP(Table1[[#This Row],[RespondentID]],'All Data'!$A:$CO,92,FALSE),"unknown")</f>
        <v>Not Hispanic or Latino</v>
      </c>
      <c r="AR34" s="96" t="str">
        <f>IFERROR(VLOOKUP(Table1[[#This Row],[RespondentID]],'All Data'!$A:$CO,93,FALSE),"unknown")</f>
        <v>English</v>
      </c>
      <c r="AS34" s="96" t="str">
        <f>IFERROR(VLOOKUP(Table1[[#This Row],[RespondentID]],'All Data'!$A:$CW,94,FALSE),"unknown")</f>
        <v>$35,000 to $49,999</v>
      </c>
      <c r="AT34" s="96" t="str">
        <f>IFERROR(VLOOKUP(Table1[[#This Row],[RespondentID]],'All Data'!$A:$CW,95,FALSE),"unknown")</f>
        <v>Some college</v>
      </c>
      <c r="AU34" s="96" t="str">
        <f>IFERROR(VLOOKUP(Table1[[#This Row],[RespondentID]],'All Data'!$A:$CW,96,FALSE),"unknown")</f>
        <v>Employed for wages</v>
      </c>
      <c r="AV34" s="96" t="str">
        <f>IFERROR(VLOOKUP(Table1[[#This Row],[RespondentID]],'All Data'!$A:$CW,97,FALSE),"unknown")</f>
        <v>Yes</v>
      </c>
      <c r="AW34" s="96" t="str">
        <f>IFERROR(VLOOKUP(Table1[[#This Row],[RespondentID]],'All Data'!$A:$CW,98,FALSE),"unknown")</f>
        <v>Private/Commercial</v>
      </c>
      <c r="AX34" s="96" t="str">
        <f>IFERROR(VLOOKUP(Table1[[#This Row],[RespondentID]],'All Data'!$A:$CW,99,FALSE),"unknown")</f>
        <v>Yes</v>
      </c>
    </row>
    <row r="35" spans="1:50">
      <c r="A35">
        <v>114456258368</v>
      </c>
      <c r="C35" t="s">
        <v>17</v>
      </c>
      <c r="P35">
        <f t="shared" si="0"/>
        <v>1</v>
      </c>
      <c r="Q35" s="7">
        <f t="shared" si="1"/>
        <v>3</v>
      </c>
      <c r="R35"/>
      <c r="S35">
        <f t="shared" si="2"/>
        <v>0</v>
      </c>
      <c r="T35">
        <f t="shared" si="3"/>
        <v>1</v>
      </c>
      <c r="U35">
        <f t="shared" si="4"/>
        <v>0</v>
      </c>
      <c r="V35">
        <f t="shared" si="5"/>
        <v>0</v>
      </c>
      <c r="W35">
        <f t="shared" si="6"/>
        <v>0</v>
      </c>
      <c r="X35">
        <f t="shared" si="7"/>
        <v>0</v>
      </c>
      <c r="Y35">
        <f t="shared" si="8"/>
        <v>0</v>
      </c>
      <c r="Z35">
        <f t="shared" si="9"/>
        <v>0</v>
      </c>
      <c r="AA35">
        <f t="shared" si="10"/>
        <v>0</v>
      </c>
      <c r="AB35">
        <f t="shared" si="11"/>
        <v>0</v>
      </c>
      <c r="AC35">
        <f t="shared" si="12"/>
        <v>0</v>
      </c>
      <c r="AD35">
        <f t="shared" si="13"/>
        <v>0</v>
      </c>
      <c r="AE35">
        <f t="shared" si="14"/>
        <v>0</v>
      </c>
      <c r="AF35"/>
      <c r="AG35"/>
      <c r="AH35">
        <f t="shared" si="15"/>
        <v>1</v>
      </c>
      <c r="AI35">
        <f t="shared" si="16"/>
        <v>1</v>
      </c>
      <c r="AJ35" t="str">
        <f t="shared" si="17"/>
        <v>Correct</v>
      </c>
      <c r="AL35" s="96">
        <f>IFERROR(VLOOKUP(Table1[[#This Row],[RespondentID]],'All Data'!$A:$CO,87,FALSE),"unknown")</f>
        <v>0</v>
      </c>
      <c r="AM35" s="96" t="str">
        <f>IFERROR(VLOOKUP(Table1[[#This Row],[RespondentID]],'All Data'!$A:$CO,88,FALSE),"unknown")</f>
        <v>65+ years</v>
      </c>
      <c r="AN35" s="96" t="str">
        <f>IFERROR(VLOOKUP(Table1[[#This Row],[RespondentID]],'All Data'!$A:$CO,89,FALSE),"unknown")</f>
        <v>Queens</v>
      </c>
      <c r="AO35" s="96">
        <f>IFERROR(VLOOKUP(Table1[[#This Row],[RespondentID]],'All Data'!$A:$CO,90,FALSE),"unknown")</f>
        <v>11362</v>
      </c>
      <c r="AP35" s="96" t="str">
        <f>IFERROR(VLOOKUP(Table1[[#This Row],[RespondentID]],'All Data'!$A:$CO,91,FALSE),"unknown")</f>
        <v>White</v>
      </c>
      <c r="AQ35" s="96">
        <f>IFERROR(VLOOKUP(Table1[[#This Row],[RespondentID]],'All Data'!$A:$CO,92,FALSE),"unknown")</f>
        <v>0</v>
      </c>
      <c r="AR35" s="96">
        <f>IFERROR(VLOOKUP(Table1[[#This Row],[RespondentID]],'All Data'!$A:$CO,93,FALSE),"unknown")</f>
        <v>0</v>
      </c>
      <c r="AS35" s="96" t="str">
        <f>IFERROR(VLOOKUP(Table1[[#This Row],[RespondentID]],'All Data'!$A:$CW,94,FALSE),"unknown")</f>
        <v>$50,000 to $74,999</v>
      </c>
      <c r="AT35" s="96" t="str">
        <f>IFERROR(VLOOKUP(Table1[[#This Row],[RespondentID]],'All Data'!$A:$CW,95,FALSE),"unknown")</f>
        <v>Some college</v>
      </c>
      <c r="AU35" s="96" t="str">
        <f>IFERROR(VLOOKUP(Table1[[#This Row],[RespondentID]],'All Data'!$A:$CW,96,FALSE),"unknown")</f>
        <v>Retired</v>
      </c>
      <c r="AV35" s="96" t="str">
        <f>IFERROR(VLOOKUP(Table1[[#This Row],[RespondentID]],'All Data'!$A:$CW,97,FALSE),"unknown")</f>
        <v>Yes</v>
      </c>
      <c r="AW35" s="96" t="str">
        <f>IFERROR(VLOOKUP(Table1[[#This Row],[RespondentID]],'All Data'!$A:$CW,98,FALSE),"unknown")</f>
        <v>Medicare</v>
      </c>
      <c r="AX35" s="96" t="str">
        <f>IFERROR(VLOOKUP(Table1[[#This Row],[RespondentID]],'All Data'!$A:$CW,99,FALSE),"unknown")</f>
        <v>No</v>
      </c>
    </row>
    <row r="36" spans="1:50">
      <c r="A36">
        <v>114456256262</v>
      </c>
      <c r="C36" t="s">
        <v>17</v>
      </c>
      <c r="D36" t="s">
        <v>18</v>
      </c>
      <c r="I36" t="s">
        <v>23</v>
      </c>
      <c r="P36">
        <f t="shared" si="0"/>
        <v>3</v>
      </c>
      <c r="Q36" s="6">
        <f t="shared" si="1"/>
        <v>1</v>
      </c>
      <c r="R36"/>
      <c r="S36">
        <f t="shared" si="2"/>
        <v>0</v>
      </c>
      <c r="T36">
        <f t="shared" si="3"/>
        <v>1</v>
      </c>
      <c r="U36">
        <f t="shared" si="4"/>
        <v>1</v>
      </c>
      <c r="V36">
        <f t="shared" si="5"/>
        <v>0</v>
      </c>
      <c r="W36">
        <f t="shared" si="6"/>
        <v>0</v>
      </c>
      <c r="X36">
        <f t="shared" si="7"/>
        <v>0</v>
      </c>
      <c r="Y36">
        <f t="shared" si="8"/>
        <v>0</v>
      </c>
      <c r="Z36">
        <f t="shared" si="9"/>
        <v>1</v>
      </c>
      <c r="AA36">
        <f t="shared" si="10"/>
        <v>0</v>
      </c>
      <c r="AB36">
        <f t="shared" si="11"/>
        <v>0</v>
      </c>
      <c r="AC36">
        <f t="shared" si="12"/>
        <v>0</v>
      </c>
      <c r="AD36">
        <f t="shared" si="13"/>
        <v>0</v>
      </c>
      <c r="AE36">
        <f t="shared" si="14"/>
        <v>0</v>
      </c>
      <c r="AF36"/>
      <c r="AG36"/>
      <c r="AH36">
        <f t="shared" si="15"/>
        <v>3</v>
      </c>
      <c r="AI36">
        <f t="shared" si="16"/>
        <v>3</v>
      </c>
      <c r="AJ36" t="str">
        <f t="shared" si="17"/>
        <v>Correct</v>
      </c>
      <c r="AL36" s="96" t="str">
        <f>IFERROR(VLOOKUP(Table1[[#This Row],[RespondentID]],'All Data'!$A:$CO,87,FALSE),"unknown")</f>
        <v>Woman</v>
      </c>
      <c r="AM36" s="96" t="str">
        <f>IFERROR(VLOOKUP(Table1[[#This Row],[RespondentID]],'All Data'!$A:$CO,88,FALSE),"unknown")</f>
        <v>65+ years</v>
      </c>
      <c r="AN36" s="96" t="str">
        <f>IFERROR(VLOOKUP(Table1[[#This Row],[RespondentID]],'All Data'!$A:$CO,89,FALSE),"unknown")</f>
        <v>Queens</v>
      </c>
      <c r="AO36" s="96">
        <f>IFERROR(VLOOKUP(Table1[[#This Row],[RespondentID]],'All Data'!$A:$CO,90,FALSE),"unknown")</f>
        <v>11362</v>
      </c>
      <c r="AP36" s="96" t="str">
        <f>IFERROR(VLOOKUP(Table1[[#This Row],[RespondentID]],'All Data'!$A:$CO,91,FALSE),"unknown")</f>
        <v>White</v>
      </c>
      <c r="AQ36" s="96" t="str">
        <f>IFERROR(VLOOKUP(Table1[[#This Row],[RespondentID]],'All Data'!$A:$CO,92,FALSE),"unknown")</f>
        <v>Not Hispanic or Latino</v>
      </c>
      <c r="AR36" s="96" t="str">
        <f>IFERROR(VLOOKUP(Table1[[#This Row],[RespondentID]],'All Data'!$A:$CO,93,FALSE),"unknown")</f>
        <v>English</v>
      </c>
      <c r="AS36" s="96">
        <f>IFERROR(VLOOKUP(Table1[[#This Row],[RespondentID]],'All Data'!$A:$CW,94,FALSE),"unknown")</f>
        <v>0</v>
      </c>
      <c r="AT36" s="96" t="str">
        <f>IFERROR(VLOOKUP(Table1[[#This Row],[RespondentID]],'All Data'!$A:$CW,95,FALSE),"unknown")</f>
        <v>Graduate school</v>
      </c>
      <c r="AU36" s="96" t="str">
        <f>IFERROR(VLOOKUP(Table1[[#This Row],[RespondentID]],'All Data'!$A:$CW,96,FALSE),"unknown")</f>
        <v>Retired</v>
      </c>
      <c r="AV36" s="96">
        <f>IFERROR(VLOOKUP(Table1[[#This Row],[RespondentID]],'All Data'!$A:$CW,97,FALSE),"unknown")</f>
        <v>0</v>
      </c>
      <c r="AW36" s="96" t="str">
        <f>IFERROR(VLOOKUP(Table1[[#This Row],[RespondentID]],'All Data'!$A:$CW,98,FALSE),"unknown")</f>
        <v>Medicare</v>
      </c>
      <c r="AX36" s="96" t="str">
        <f>IFERROR(VLOOKUP(Table1[[#This Row],[RespondentID]],'All Data'!$A:$CW,99,FALSE),"unknown")</f>
        <v>Yes</v>
      </c>
    </row>
    <row r="37" spans="1:50">
      <c r="A37">
        <v>114456250882</v>
      </c>
      <c r="E37" t="s">
        <v>19</v>
      </c>
      <c r="G37" t="s">
        <v>21</v>
      </c>
      <c r="I37" t="s">
        <v>23</v>
      </c>
      <c r="P37">
        <f t="shared" si="0"/>
        <v>3</v>
      </c>
      <c r="Q37" s="7">
        <f t="shared" si="1"/>
        <v>1</v>
      </c>
      <c r="R37"/>
      <c r="S37">
        <f t="shared" si="2"/>
        <v>0</v>
      </c>
      <c r="T37">
        <f t="shared" si="3"/>
        <v>0</v>
      </c>
      <c r="U37">
        <f t="shared" si="4"/>
        <v>0</v>
      </c>
      <c r="V37">
        <f t="shared" si="5"/>
        <v>1</v>
      </c>
      <c r="W37">
        <f t="shared" si="6"/>
        <v>0</v>
      </c>
      <c r="X37">
        <f t="shared" si="7"/>
        <v>1</v>
      </c>
      <c r="Y37">
        <f t="shared" si="8"/>
        <v>0</v>
      </c>
      <c r="Z37">
        <f t="shared" si="9"/>
        <v>1</v>
      </c>
      <c r="AA37">
        <f t="shared" si="10"/>
        <v>0</v>
      </c>
      <c r="AB37">
        <f t="shared" si="11"/>
        <v>0</v>
      </c>
      <c r="AC37">
        <f t="shared" si="12"/>
        <v>0</v>
      </c>
      <c r="AD37">
        <f t="shared" si="13"/>
        <v>0</v>
      </c>
      <c r="AE37">
        <f t="shared" si="14"/>
        <v>0</v>
      </c>
      <c r="AF37"/>
      <c r="AG37"/>
      <c r="AH37">
        <f t="shared" si="15"/>
        <v>3</v>
      </c>
      <c r="AI37">
        <f t="shared" si="16"/>
        <v>3</v>
      </c>
      <c r="AJ37" t="str">
        <f t="shared" si="17"/>
        <v>Correct</v>
      </c>
      <c r="AL37" s="96" t="str">
        <f>IFERROR(VLOOKUP(Table1[[#This Row],[RespondentID]],'All Data'!$A:$CO,87,FALSE),"unknown")</f>
        <v>Woman</v>
      </c>
      <c r="AM37" s="96" t="str">
        <f>IFERROR(VLOOKUP(Table1[[#This Row],[RespondentID]],'All Data'!$A:$CO,88,FALSE),"unknown")</f>
        <v>65+ years</v>
      </c>
      <c r="AN37" s="96" t="str">
        <f>IFERROR(VLOOKUP(Table1[[#This Row],[RespondentID]],'All Data'!$A:$CO,89,FALSE),"unknown")</f>
        <v>Queens</v>
      </c>
      <c r="AO37" s="96">
        <f>IFERROR(VLOOKUP(Table1[[#This Row],[RespondentID]],'All Data'!$A:$CO,90,FALSE),"unknown")</f>
        <v>11362</v>
      </c>
      <c r="AP37" s="96" t="str">
        <f>IFERROR(VLOOKUP(Table1[[#This Row],[RespondentID]],'All Data'!$A:$CO,91,FALSE),"unknown")</f>
        <v>White</v>
      </c>
      <c r="AQ37" s="96" t="str">
        <f>IFERROR(VLOOKUP(Table1[[#This Row],[RespondentID]],'All Data'!$A:$CO,92,FALSE),"unknown")</f>
        <v>Not Hispanic or Latino</v>
      </c>
      <c r="AR37" s="96" t="str">
        <f>IFERROR(VLOOKUP(Table1[[#This Row],[RespondentID]],'All Data'!$A:$CO,93,FALSE),"unknown")</f>
        <v>English</v>
      </c>
      <c r="AS37" s="96" t="str">
        <f>IFERROR(VLOOKUP(Table1[[#This Row],[RespondentID]],'All Data'!$A:$CW,94,FALSE),"unknown")</f>
        <v>$50,000 to $74,999</v>
      </c>
      <c r="AT37" s="96" t="str">
        <f>IFERROR(VLOOKUP(Table1[[#This Row],[RespondentID]],'All Data'!$A:$CW,95,FALSE),"unknown")</f>
        <v>High school graduate</v>
      </c>
      <c r="AU37" s="96" t="str">
        <f>IFERROR(VLOOKUP(Table1[[#This Row],[RespondentID]],'All Data'!$A:$CW,96,FALSE),"unknown")</f>
        <v>Retired</v>
      </c>
      <c r="AV37" s="96" t="str">
        <f>IFERROR(VLOOKUP(Table1[[#This Row],[RespondentID]],'All Data'!$A:$CW,97,FALSE),"unknown")</f>
        <v>Yes</v>
      </c>
      <c r="AW37" s="96" t="str">
        <f>IFERROR(VLOOKUP(Table1[[#This Row],[RespondentID]],'All Data'!$A:$CW,98,FALSE),"unknown")</f>
        <v>Private/Commercial</v>
      </c>
      <c r="AX37" s="96" t="str">
        <f>IFERROR(VLOOKUP(Table1[[#This Row],[RespondentID]],'All Data'!$A:$CW,99,FALSE),"unknown")</f>
        <v>Yes</v>
      </c>
    </row>
    <row r="38" spans="1:50">
      <c r="A38">
        <v>114456248416</v>
      </c>
      <c r="C38" t="s">
        <v>17</v>
      </c>
      <c r="D38" t="s">
        <v>18</v>
      </c>
      <c r="J38" t="s">
        <v>24</v>
      </c>
      <c r="P38">
        <f t="shared" si="0"/>
        <v>3</v>
      </c>
      <c r="Q38" s="6">
        <f t="shared" si="1"/>
        <v>1</v>
      </c>
      <c r="R38"/>
      <c r="S38">
        <f t="shared" si="2"/>
        <v>0</v>
      </c>
      <c r="T38">
        <f t="shared" si="3"/>
        <v>1</v>
      </c>
      <c r="U38">
        <f t="shared" si="4"/>
        <v>1</v>
      </c>
      <c r="V38">
        <f t="shared" si="5"/>
        <v>0</v>
      </c>
      <c r="W38">
        <f t="shared" si="6"/>
        <v>0</v>
      </c>
      <c r="X38">
        <f t="shared" si="7"/>
        <v>0</v>
      </c>
      <c r="Y38">
        <f t="shared" si="8"/>
        <v>0</v>
      </c>
      <c r="Z38">
        <f t="shared" si="9"/>
        <v>0</v>
      </c>
      <c r="AA38">
        <f t="shared" si="10"/>
        <v>1</v>
      </c>
      <c r="AB38">
        <f t="shared" si="11"/>
        <v>0</v>
      </c>
      <c r="AC38">
        <f t="shared" si="12"/>
        <v>0</v>
      </c>
      <c r="AD38">
        <f t="shared" si="13"/>
        <v>0</v>
      </c>
      <c r="AE38">
        <f t="shared" si="14"/>
        <v>0</v>
      </c>
      <c r="AF38"/>
      <c r="AG38"/>
      <c r="AH38">
        <f t="shared" si="15"/>
        <v>3</v>
      </c>
      <c r="AI38">
        <f t="shared" si="16"/>
        <v>3</v>
      </c>
      <c r="AJ38" t="str">
        <f t="shared" si="17"/>
        <v>Correct</v>
      </c>
      <c r="AL38" s="96" t="str">
        <f>IFERROR(VLOOKUP(Table1[[#This Row],[RespondentID]],'All Data'!$A:$CO,87,FALSE),"unknown")</f>
        <v>Man</v>
      </c>
      <c r="AM38" s="96" t="str">
        <f>IFERROR(VLOOKUP(Table1[[#This Row],[RespondentID]],'All Data'!$A:$CO,88,FALSE),"unknown")</f>
        <v>65+ years</v>
      </c>
      <c r="AN38" s="96" t="str">
        <f>IFERROR(VLOOKUP(Table1[[#This Row],[RespondentID]],'All Data'!$A:$CO,89,FALSE),"unknown")</f>
        <v>Queens</v>
      </c>
      <c r="AO38" s="96">
        <f>IFERROR(VLOOKUP(Table1[[#This Row],[RespondentID]],'All Data'!$A:$CO,90,FALSE),"unknown")</f>
        <v>11362</v>
      </c>
      <c r="AP38" s="96" t="str">
        <f>IFERROR(VLOOKUP(Table1[[#This Row],[RespondentID]],'All Data'!$A:$CO,91,FALSE),"unknown")</f>
        <v>White</v>
      </c>
      <c r="AQ38" s="96" t="str">
        <f>IFERROR(VLOOKUP(Table1[[#This Row],[RespondentID]],'All Data'!$A:$CO,92,FALSE),"unknown")</f>
        <v>Not Hispanic or Latino</v>
      </c>
      <c r="AR38" s="96" t="str">
        <f>IFERROR(VLOOKUP(Table1[[#This Row],[RespondentID]],'All Data'!$A:$CO,93,FALSE),"unknown")</f>
        <v>English</v>
      </c>
      <c r="AS38" s="96" t="str">
        <f>IFERROR(VLOOKUP(Table1[[#This Row],[RespondentID]],'All Data'!$A:$CW,94,FALSE),"unknown")</f>
        <v>Over $125,000</v>
      </c>
      <c r="AT38" s="96" t="str">
        <f>IFERROR(VLOOKUP(Table1[[#This Row],[RespondentID]],'All Data'!$A:$CW,95,FALSE),"unknown")</f>
        <v>College graduate</v>
      </c>
      <c r="AU38" s="96" t="str">
        <f>IFERROR(VLOOKUP(Table1[[#This Row],[RespondentID]],'All Data'!$A:$CW,96,FALSE),"unknown")</f>
        <v>Retired</v>
      </c>
      <c r="AV38" s="96" t="str">
        <f>IFERROR(VLOOKUP(Table1[[#This Row],[RespondentID]],'All Data'!$A:$CW,97,FALSE),"unknown")</f>
        <v>Yes</v>
      </c>
      <c r="AW38" s="96" t="str">
        <f>IFERROR(VLOOKUP(Table1[[#This Row],[RespondentID]],'All Data'!$A:$CW,98,FALSE),"unknown")</f>
        <v>Medicare, Private/Commercial</v>
      </c>
      <c r="AX38" s="96" t="str">
        <f>IFERROR(VLOOKUP(Table1[[#This Row],[RespondentID]],'All Data'!$A:$CW,99,FALSE),"unknown")</f>
        <v>Yes</v>
      </c>
    </row>
    <row r="39" spans="1:50">
      <c r="A39">
        <v>114456244927</v>
      </c>
      <c r="C39" t="s">
        <v>17</v>
      </c>
      <c r="K39" t="s">
        <v>25</v>
      </c>
      <c r="M39" t="s">
        <v>27</v>
      </c>
      <c r="P39">
        <f t="shared" si="0"/>
        <v>3</v>
      </c>
      <c r="Q39" s="7">
        <f t="shared" si="1"/>
        <v>1</v>
      </c>
      <c r="R39"/>
      <c r="S39">
        <f t="shared" si="2"/>
        <v>0</v>
      </c>
      <c r="T39">
        <f t="shared" si="3"/>
        <v>1</v>
      </c>
      <c r="U39">
        <f t="shared" si="4"/>
        <v>0</v>
      </c>
      <c r="V39">
        <f t="shared" si="5"/>
        <v>0</v>
      </c>
      <c r="W39">
        <f t="shared" si="6"/>
        <v>0</v>
      </c>
      <c r="X39">
        <f t="shared" si="7"/>
        <v>0</v>
      </c>
      <c r="Y39">
        <f t="shared" si="8"/>
        <v>0</v>
      </c>
      <c r="Z39">
        <f t="shared" si="9"/>
        <v>0</v>
      </c>
      <c r="AA39">
        <f t="shared" si="10"/>
        <v>0</v>
      </c>
      <c r="AB39">
        <f t="shared" si="11"/>
        <v>1</v>
      </c>
      <c r="AC39">
        <f t="shared" si="12"/>
        <v>0</v>
      </c>
      <c r="AD39">
        <f t="shared" si="13"/>
        <v>1</v>
      </c>
      <c r="AE39">
        <f t="shared" si="14"/>
        <v>0</v>
      </c>
      <c r="AF39"/>
      <c r="AG39"/>
      <c r="AH39">
        <f t="shared" si="15"/>
        <v>3</v>
      </c>
      <c r="AI39">
        <f t="shared" si="16"/>
        <v>3</v>
      </c>
      <c r="AJ39" t="str">
        <f t="shared" si="17"/>
        <v>Correct</v>
      </c>
      <c r="AL39" s="96" t="str">
        <f>IFERROR(VLOOKUP(Table1[[#This Row],[RespondentID]],'All Data'!$A:$CO,87,FALSE),"unknown")</f>
        <v>Man</v>
      </c>
      <c r="AM39" s="96" t="str">
        <f>IFERROR(VLOOKUP(Table1[[#This Row],[RespondentID]],'All Data'!$A:$CO,88,FALSE),"unknown")</f>
        <v>65+ years</v>
      </c>
      <c r="AN39" s="96" t="str">
        <f>IFERROR(VLOOKUP(Table1[[#This Row],[RespondentID]],'All Data'!$A:$CO,89,FALSE),"unknown")</f>
        <v>Queens</v>
      </c>
      <c r="AO39" s="96">
        <f>IFERROR(VLOOKUP(Table1[[#This Row],[RespondentID]],'All Data'!$A:$CO,90,FALSE),"unknown")</f>
        <v>11362</v>
      </c>
      <c r="AP39" s="96" t="str">
        <f>IFERROR(VLOOKUP(Table1[[#This Row],[RespondentID]],'All Data'!$A:$CO,91,FALSE),"unknown")</f>
        <v>White</v>
      </c>
      <c r="AQ39" s="96" t="str">
        <f>IFERROR(VLOOKUP(Table1[[#This Row],[RespondentID]],'All Data'!$A:$CO,92,FALSE),"unknown")</f>
        <v>Not Hispanic or Latino</v>
      </c>
      <c r="AR39" s="96">
        <f>IFERROR(VLOOKUP(Table1[[#This Row],[RespondentID]],'All Data'!$A:$CO,93,FALSE),"unknown")</f>
        <v>0</v>
      </c>
      <c r="AS39" s="96" t="str">
        <f>IFERROR(VLOOKUP(Table1[[#This Row],[RespondentID]],'All Data'!$A:$CW,94,FALSE),"unknown")</f>
        <v>$50,000 to $74,999</v>
      </c>
      <c r="AT39" s="96" t="str">
        <f>IFERROR(VLOOKUP(Table1[[#This Row],[RespondentID]],'All Data'!$A:$CW,95,FALSE),"unknown")</f>
        <v>High school graduate</v>
      </c>
      <c r="AU39" s="96" t="str">
        <f>IFERROR(VLOOKUP(Table1[[#This Row],[RespondentID]],'All Data'!$A:$CW,96,FALSE),"unknown")</f>
        <v>Retired</v>
      </c>
      <c r="AV39" s="96" t="str">
        <f>IFERROR(VLOOKUP(Table1[[#This Row],[RespondentID]],'All Data'!$A:$CW,97,FALSE),"unknown")</f>
        <v>Yes</v>
      </c>
      <c r="AW39" s="96" t="str">
        <f>IFERROR(VLOOKUP(Table1[[#This Row],[RespondentID]],'All Data'!$A:$CW,98,FALSE),"unknown")</f>
        <v>Medicare</v>
      </c>
      <c r="AX39" s="96" t="str">
        <f>IFERROR(VLOOKUP(Table1[[#This Row],[RespondentID]],'All Data'!$A:$CW,99,FALSE),"unknown")</f>
        <v>Yes</v>
      </c>
    </row>
    <row r="40" spans="1:50">
      <c r="A40">
        <v>114456242380</v>
      </c>
      <c r="J40" t="s">
        <v>24</v>
      </c>
      <c r="N40" t="s">
        <v>28</v>
      </c>
      <c r="P40">
        <f t="shared" si="0"/>
        <v>2</v>
      </c>
      <c r="Q40" s="6">
        <f t="shared" si="1"/>
        <v>1.5</v>
      </c>
      <c r="R40"/>
      <c r="S40">
        <f t="shared" si="2"/>
        <v>0</v>
      </c>
      <c r="T40">
        <f t="shared" si="3"/>
        <v>0</v>
      </c>
      <c r="U40">
        <f t="shared" si="4"/>
        <v>0</v>
      </c>
      <c r="V40">
        <f t="shared" si="5"/>
        <v>0</v>
      </c>
      <c r="W40">
        <f t="shared" si="6"/>
        <v>0</v>
      </c>
      <c r="X40">
        <f t="shared" si="7"/>
        <v>0</v>
      </c>
      <c r="Y40">
        <f t="shared" si="8"/>
        <v>0</v>
      </c>
      <c r="Z40">
        <f t="shared" si="9"/>
        <v>0</v>
      </c>
      <c r="AA40">
        <f t="shared" si="10"/>
        <v>1</v>
      </c>
      <c r="AB40">
        <f t="shared" si="11"/>
        <v>0</v>
      </c>
      <c r="AC40">
        <f t="shared" si="12"/>
        <v>0</v>
      </c>
      <c r="AD40">
        <f t="shared" si="13"/>
        <v>0</v>
      </c>
      <c r="AE40">
        <f t="shared" si="14"/>
        <v>1</v>
      </c>
      <c r="AF40"/>
      <c r="AG40"/>
      <c r="AH40">
        <f t="shared" si="15"/>
        <v>2</v>
      </c>
      <c r="AI40">
        <f t="shared" si="16"/>
        <v>2</v>
      </c>
      <c r="AJ40" t="str">
        <f t="shared" si="17"/>
        <v>Correct</v>
      </c>
      <c r="AL40" s="96" t="str">
        <f>IFERROR(VLOOKUP(Table1[[#This Row],[RespondentID]],'All Data'!$A:$CO,87,FALSE),"unknown")</f>
        <v>Man</v>
      </c>
      <c r="AM40" s="96" t="str">
        <f>IFERROR(VLOOKUP(Table1[[#This Row],[RespondentID]],'All Data'!$A:$CO,88,FALSE),"unknown")</f>
        <v>65+ years</v>
      </c>
      <c r="AN40" s="96" t="str">
        <f>IFERROR(VLOOKUP(Table1[[#This Row],[RespondentID]],'All Data'!$A:$CO,89,FALSE),"unknown")</f>
        <v>Queens</v>
      </c>
      <c r="AO40" s="96">
        <f>IFERROR(VLOOKUP(Table1[[#This Row],[RespondentID]],'All Data'!$A:$CO,90,FALSE),"unknown")</f>
        <v>11302</v>
      </c>
      <c r="AP40" s="96" t="str">
        <f>IFERROR(VLOOKUP(Table1[[#This Row],[RespondentID]],'All Data'!$A:$CO,91,FALSE),"unknown")</f>
        <v>White</v>
      </c>
      <c r="AQ40" s="96" t="str">
        <f>IFERROR(VLOOKUP(Table1[[#This Row],[RespondentID]],'All Data'!$A:$CO,92,FALSE),"unknown")</f>
        <v>Not Hispanic or Latino</v>
      </c>
      <c r="AR40" s="96" t="str">
        <f>IFERROR(VLOOKUP(Table1[[#This Row],[RespondentID]],'All Data'!$A:$CO,93,FALSE),"unknown")</f>
        <v>English</v>
      </c>
      <c r="AS40" s="96" t="str">
        <f>IFERROR(VLOOKUP(Table1[[#This Row],[RespondentID]],'All Data'!$A:$CW,94,FALSE),"unknown")</f>
        <v>Over $125,000</v>
      </c>
      <c r="AT40" s="96" t="str">
        <f>IFERROR(VLOOKUP(Table1[[#This Row],[RespondentID]],'All Data'!$A:$CW,95,FALSE),"unknown")</f>
        <v>College graduate</v>
      </c>
      <c r="AU40" s="96" t="str">
        <f>IFERROR(VLOOKUP(Table1[[#This Row],[RespondentID]],'All Data'!$A:$CW,96,FALSE),"unknown")</f>
        <v>Retired</v>
      </c>
      <c r="AV40" s="96" t="str">
        <f>IFERROR(VLOOKUP(Table1[[#This Row],[RespondentID]],'All Data'!$A:$CW,97,FALSE),"unknown")</f>
        <v>Yes</v>
      </c>
      <c r="AW40" s="96" t="str">
        <f>IFERROR(VLOOKUP(Table1[[#This Row],[RespondentID]],'All Data'!$A:$CW,98,FALSE),"unknown")</f>
        <v>Medicare</v>
      </c>
      <c r="AX40" s="96" t="str">
        <f>IFERROR(VLOOKUP(Table1[[#This Row],[RespondentID]],'All Data'!$A:$CW,99,FALSE),"unknown")</f>
        <v>Yes</v>
      </c>
    </row>
    <row r="41" spans="1:50">
      <c r="A41">
        <v>114456239612</v>
      </c>
      <c r="C41" t="s">
        <v>17</v>
      </c>
      <c r="D41" t="s">
        <v>18</v>
      </c>
      <c r="E41" t="s">
        <v>19</v>
      </c>
      <c r="P41">
        <f t="shared" si="0"/>
        <v>3</v>
      </c>
      <c r="Q41" s="7">
        <f t="shared" si="1"/>
        <v>1</v>
      </c>
      <c r="R41"/>
      <c r="S41">
        <f t="shared" si="2"/>
        <v>0</v>
      </c>
      <c r="T41">
        <f t="shared" si="3"/>
        <v>1</v>
      </c>
      <c r="U41">
        <f t="shared" si="4"/>
        <v>1</v>
      </c>
      <c r="V41">
        <f t="shared" si="5"/>
        <v>1</v>
      </c>
      <c r="W41">
        <f t="shared" si="6"/>
        <v>0</v>
      </c>
      <c r="X41">
        <f t="shared" si="7"/>
        <v>0</v>
      </c>
      <c r="Y41">
        <f t="shared" si="8"/>
        <v>0</v>
      </c>
      <c r="Z41">
        <f t="shared" si="9"/>
        <v>0</v>
      </c>
      <c r="AA41">
        <f t="shared" si="10"/>
        <v>0</v>
      </c>
      <c r="AB41">
        <f t="shared" si="11"/>
        <v>0</v>
      </c>
      <c r="AC41">
        <f t="shared" si="12"/>
        <v>0</v>
      </c>
      <c r="AD41">
        <f t="shared" si="13"/>
        <v>0</v>
      </c>
      <c r="AE41">
        <f t="shared" si="14"/>
        <v>0</v>
      </c>
      <c r="AF41"/>
      <c r="AG41"/>
      <c r="AH41">
        <f t="shared" si="15"/>
        <v>3</v>
      </c>
      <c r="AI41">
        <f t="shared" si="16"/>
        <v>3</v>
      </c>
      <c r="AJ41" t="str">
        <f t="shared" si="17"/>
        <v>Correct</v>
      </c>
      <c r="AL41" s="96" t="str">
        <f>IFERROR(VLOOKUP(Table1[[#This Row],[RespondentID]],'All Data'!$A:$CO,87,FALSE),"unknown")</f>
        <v>Woman</v>
      </c>
      <c r="AM41" s="96" t="str">
        <f>IFERROR(VLOOKUP(Table1[[#This Row],[RespondentID]],'All Data'!$A:$CO,88,FALSE),"unknown")</f>
        <v>65+ years</v>
      </c>
      <c r="AN41" s="96" t="str">
        <f>IFERROR(VLOOKUP(Table1[[#This Row],[RespondentID]],'All Data'!$A:$CO,89,FALSE),"unknown")</f>
        <v>Queens</v>
      </c>
      <c r="AO41" s="96">
        <f>IFERROR(VLOOKUP(Table1[[#This Row],[RespondentID]],'All Data'!$A:$CO,90,FALSE),"unknown")</f>
        <v>11362</v>
      </c>
      <c r="AP41" s="96" t="str">
        <f>IFERROR(VLOOKUP(Table1[[#This Row],[RespondentID]],'All Data'!$A:$CO,91,FALSE),"unknown")</f>
        <v>White</v>
      </c>
      <c r="AQ41" s="96" t="str">
        <f>IFERROR(VLOOKUP(Table1[[#This Row],[RespondentID]],'All Data'!$A:$CO,92,FALSE),"unknown")</f>
        <v>Not Hispanic or Latino</v>
      </c>
      <c r="AR41" s="96" t="str">
        <f>IFERROR(VLOOKUP(Table1[[#This Row],[RespondentID]],'All Data'!$A:$CO,93,FALSE),"unknown")</f>
        <v>English</v>
      </c>
      <c r="AS41" s="96" t="str">
        <f>IFERROR(VLOOKUP(Table1[[#This Row],[RespondentID]],'All Data'!$A:$CW,94,FALSE),"unknown")</f>
        <v>$20,000 to $34,999</v>
      </c>
      <c r="AT41" s="96" t="str">
        <f>IFERROR(VLOOKUP(Table1[[#This Row],[RespondentID]],'All Data'!$A:$CW,95,FALSE),"unknown")</f>
        <v>Some college</v>
      </c>
      <c r="AU41" s="96" t="str">
        <f>IFERROR(VLOOKUP(Table1[[#This Row],[RespondentID]],'All Data'!$A:$CW,96,FALSE),"unknown")</f>
        <v>Retired</v>
      </c>
      <c r="AV41" s="96" t="str">
        <f>IFERROR(VLOOKUP(Table1[[#This Row],[RespondentID]],'All Data'!$A:$CW,97,FALSE),"unknown")</f>
        <v>Yes</v>
      </c>
      <c r="AW41" s="96" t="str">
        <f>IFERROR(VLOOKUP(Table1[[#This Row],[RespondentID]],'All Data'!$A:$CW,98,FALSE),"unknown")</f>
        <v>Private/Commercial</v>
      </c>
      <c r="AX41" s="96" t="str">
        <f>IFERROR(VLOOKUP(Table1[[#This Row],[RespondentID]],'All Data'!$A:$CW,99,FALSE),"unknown")</f>
        <v>Yes</v>
      </c>
    </row>
    <row r="42" spans="1:50">
      <c r="A42">
        <v>114456226428</v>
      </c>
      <c r="C42" t="s">
        <v>17</v>
      </c>
      <c r="D42" t="s">
        <v>18</v>
      </c>
      <c r="E42" t="s">
        <v>19</v>
      </c>
      <c r="P42">
        <f t="shared" si="0"/>
        <v>3</v>
      </c>
      <c r="Q42" s="6">
        <f t="shared" si="1"/>
        <v>1</v>
      </c>
      <c r="R42"/>
      <c r="S42">
        <f t="shared" si="2"/>
        <v>0</v>
      </c>
      <c r="T42">
        <f t="shared" si="3"/>
        <v>1</v>
      </c>
      <c r="U42">
        <f t="shared" si="4"/>
        <v>1</v>
      </c>
      <c r="V42">
        <f t="shared" si="5"/>
        <v>1</v>
      </c>
      <c r="W42">
        <f t="shared" si="6"/>
        <v>0</v>
      </c>
      <c r="X42">
        <f t="shared" si="7"/>
        <v>0</v>
      </c>
      <c r="Y42">
        <f t="shared" si="8"/>
        <v>0</v>
      </c>
      <c r="Z42">
        <f t="shared" si="9"/>
        <v>0</v>
      </c>
      <c r="AA42">
        <f t="shared" si="10"/>
        <v>0</v>
      </c>
      <c r="AB42">
        <f t="shared" si="11"/>
        <v>0</v>
      </c>
      <c r="AC42">
        <f t="shared" si="12"/>
        <v>0</v>
      </c>
      <c r="AD42">
        <f t="shared" si="13"/>
        <v>0</v>
      </c>
      <c r="AE42">
        <f t="shared" si="14"/>
        <v>0</v>
      </c>
      <c r="AF42"/>
      <c r="AG42"/>
      <c r="AH42">
        <f t="shared" si="15"/>
        <v>3</v>
      </c>
      <c r="AI42">
        <f t="shared" si="16"/>
        <v>3</v>
      </c>
      <c r="AJ42" t="str">
        <f t="shared" si="17"/>
        <v>Correct</v>
      </c>
      <c r="AL42" s="96" t="str">
        <f>IFERROR(VLOOKUP(Table1[[#This Row],[RespondentID]],'All Data'!$A:$CO,87,FALSE),"unknown")</f>
        <v>Woman</v>
      </c>
      <c r="AM42" s="96" t="str">
        <f>IFERROR(VLOOKUP(Table1[[#This Row],[RespondentID]],'All Data'!$A:$CO,88,FALSE),"unknown")</f>
        <v>65+ years</v>
      </c>
      <c r="AN42" s="96" t="str">
        <f>IFERROR(VLOOKUP(Table1[[#This Row],[RespondentID]],'All Data'!$A:$CO,89,FALSE),"unknown")</f>
        <v>Nassau</v>
      </c>
      <c r="AO42" s="96" t="str">
        <f>IFERROR(VLOOKUP(Table1[[#This Row],[RespondentID]],'All Data'!$A:$CO,90,FALSE),"unknown")</f>
        <v>Freeport, 11520</v>
      </c>
      <c r="AP42" s="96" t="str">
        <f>IFERROR(VLOOKUP(Table1[[#This Row],[RespondentID]],'All Data'!$A:$CO,91,FALSE),"unknown")</f>
        <v>White</v>
      </c>
      <c r="AQ42" s="96">
        <f>IFERROR(VLOOKUP(Table1[[#This Row],[RespondentID]],'All Data'!$A:$CO,92,FALSE),"unknown")</f>
        <v>0</v>
      </c>
      <c r="AR42" s="96" t="str">
        <f>IFERROR(VLOOKUP(Table1[[#This Row],[RespondentID]],'All Data'!$A:$CO,93,FALSE),"unknown")</f>
        <v>English</v>
      </c>
      <c r="AS42" s="96">
        <f>IFERROR(VLOOKUP(Table1[[#This Row],[RespondentID]],'All Data'!$A:$CW,94,FALSE),"unknown")</f>
        <v>0</v>
      </c>
      <c r="AT42" s="96" t="str">
        <f>IFERROR(VLOOKUP(Table1[[#This Row],[RespondentID]],'All Data'!$A:$CW,95,FALSE),"unknown")</f>
        <v>High school graduate</v>
      </c>
      <c r="AU42" s="96" t="str">
        <f>IFERROR(VLOOKUP(Table1[[#This Row],[RespondentID]],'All Data'!$A:$CW,96,FALSE),"unknown")</f>
        <v>Retired</v>
      </c>
      <c r="AV42" s="96" t="str">
        <f>IFERROR(VLOOKUP(Table1[[#This Row],[RespondentID]],'All Data'!$A:$CW,97,FALSE),"unknown")</f>
        <v>Yes</v>
      </c>
      <c r="AW42" s="96" t="str">
        <f>IFERROR(VLOOKUP(Table1[[#This Row],[RespondentID]],'All Data'!$A:$CW,98,FALSE),"unknown")</f>
        <v>Medicare</v>
      </c>
      <c r="AX42" s="96">
        <f>IFERROR(VLOOKUP(Table1[[#This Row],[RespondentID]],'All Data'!$A:$CW,99,FALSE),"unknown")</f>
        <v>0</v>
      </c>
    </row>
    <row r="43" spans="1:50">
      <c r="A43">
        <v>114456233181</v>
      </c>
      <c r="E43" t="s">
        <v>19</v>
      </c>
      <c r="P43">
        <f t="shared" si="0"/>
        <v>1</v>
      </c>
      <c r="Q43" s="7">
        <f t="shared" si="1"/>
        <v>3</v>
      </c>
      <c r="R43"/>
      <c r="S43">
        <f t="shared" si="2"/>
        <v>0</v>
      </c>
      <c r="T43">
        <f t="shared" si="3"/>
        <v>0</v>
      </c>
      <c r="U43">
        <f t="shared" si="4"/>
        <v>0</v>
      </c>
      <c r="V43">
        <f t="shared" si="5"/>
        <v>1</v>
      </c>
      <c r="W43">
        <f t="shared" si="6"/>
        <v>0</v>
      </c>
      <c r="X43">
        <f t="shared" si="7"/>
        <v>0</v>
      </c>
      <c r="Y43">
        <f t="shared" si="8"/>
        <v>0</v>
      </c>
      <c r="Z43">
        <f t="shared" si="9"/>
        <v>0</v>
      </c>
      <c r="AA43">
        <f t="shared" si="10"/>
        <v>0</v>
      </c>
      <c r="AB43">
        <f t="shared" si="11"/>
        <v>0</v>
      </c>
      <c r="AC43">
        <f t="shared" si="12"/>
        <v>0</v>
      </c>
      <c r="AD43">
        <f t="shared" si="13"/>
        <v>0</v>
      </c>
      <c r="AE43">
        <f t="shared" si="14"/>
        <v>0</v>
      </c>
      <c r="AF43"/>
      <c r="AG43"/>
      <c r="AH43">
        <f t="shared" si="15"/>
        <v>1</v>
      </c>
      <c r="AI43">
        <f t="shared" si="16"/>
        <v>1</v>
      </c>
      <c r="AJ43" t="str">
        <f t="shared" si="17"/>
        <v>Correct</v>
      </c>
      <c r="AL43" s="96" t="str">
        <f>IFERROR(VLOOKUP(Table1[[#This Row],[RespondentID]],'All Data'!$A:$CO,87,FALSE),"unknown")</f>
        <v>Woman</v>
      </c>
      <c r="AM43" s="96" t="str">
        <f>IFERROR(VLOOKUP(Table1[[#This Row],[RespondentID]],'All Data'!$A:$CO,88,FALSE),"unknown")</f>
        <v>65+ years</v>
      </c>
      <c r="AN43" s="96" t="str">
        <f>IFERROR(VLOOKUP(Table1[[#This Row],[RespondentID]],'All Data'!$A:$CO,89,FALSE),"unknown")</f>
        <v>Nassau</v>
      </c>
      <c r="AO43" s="96" t="str">
        <f>IFERROR(VLOOKUP(Table1[[#This Row],[RespondentID]],'All Data'!$A:$CO,90,FALSE),"unknown")</f>
        <v>Massapequa, 11758</v>
      </c>
      <c r="AP43" s="96" t="str">
        <f>IFERROR(VLOOKUP(Table1[[#This Row],[RespondentID]],'All Data'!$A:$CO,91,FALSE),"unknown")</f>
        <v>White</v>
      </c>
      <c r="AQ43" s="96" t="str">
        <f>IFERROR(VLOOKUP(Table1[[#This Row],[RespondentID]],'All Data'!$A:$CO,92,FALSE),"unknown")</f>
        <v>Not Hispanic or Latino</v>
      </c>
      <c r="AR43" s="96" t="str">
        <f>IFERROR(VLOOKUP(Table1[[#This Row],[RespondentID]],'All Data'!$A:$CO,93,FALSE),"unknown")</f>
        <v>English</v>
      </c>
      <c r="AS43" s="96" t="str">
        <f>IFERROR(VLOOKUP(Table1[[#This Row],[RespondentID]],'All Data'!$A:$CW,94,FALSE),"unknown")</f>
        <v>$20,000 to $34,999</v>
      </c>
      <c r="AT43" s="96" t="str">
        <f>IFERROR(VLOOKUP(Table1[[#This Row],[RespondentID]],'All Data'!$A:$CW,95,FALSE),"unknown")</f>
        <v>Some college</v>
      </c>
      <c r="AU43" s="96" t="str">
        <f>IFERROR(VLOOKUP(Table1[[#This Row],[RespondentID]],'All Data'!$A:$CW,96,FALSE),"unknown")</f>
        <v>Retired</v>
      </c>
      <c r="AV43" s="96" t="str">
        <f>IFERROR(VLOOKUP(Table1[[#This Row],[RespondentID]],'All Data'!$A:$CW,97,FALSE),"unknown")</f>
        <v>Yes</v>
      </c>
      <c r="AW43" s="96" t="str">
        <f>IFERROR(VLOOKUP(Table1[[#This Row],[RespondentID]],'All Data'!$A:$CW,98,FALSE),"unknown")</f>
        <v>Medicare</v>
      </c>
      <c r="AX43" s="96">
        <f>IFERROR(VLOOKUP(Table1[[#This Row],[RespondentID]],'All Data'!$A:$CW,99,FALSE),"unknown")</f>
        <v>0</v>
      </c>
    </row>
    <row r="44" spans="1:50">
      <c r="A44">
        <v>114456230710</v>
      </c>
      <c r="C44" t="s">
        <v>17</v>
      </c>
      <c r="E44" t="s">
        <v>19</v>
      </c>
      <c r="P44">
        <f t="shared" si="0"/>
        <v>2</v>
      </c>
      <c r="Q44" s="6">
        <f t="shared" si="1"/>
        <v>1.5</v>
      </c>
      <c r="R44"/>
      <c r="S44">
        <f t="shared" si="2"/>
        <v>0</v>
      </c>
      <c r="T44">
        <f t="shared" si="3"/>
        <v>1</v>
      </c>
      <c r="U44">
        <f t="shared" si="4"/>
        <v>0</v>
      </c>
      <c r="V44">
        <f t="shared" si="5"/>
        <v>1</v>
      </c>
      <c r="W44">
        <f t="shared" si="6"/>
        <v>0</v>
      </c>
      <c r="X44">
        <f t="shared" si="7"/>
        <v>0</v>
      </c>
      <c r="Y44">
        <f t="shared" si="8"/>
        <v>0</v>
      </c>
      <c r="Z44">
        <f t="shared" si="9"/>
        <v>0</v>
      </c>
      <c r="AA44">
        <f t="shared" si="10"/>
        <v>0</v>
      </c>
      <c r="AB44">
        <f t="shared" si="11"/>
        <v>0</v>
      </c>
      <c r="AC44">
        <f t="shared" si="12"/>
        <v>0</v>
      </c>
      <c r="AD44">
        <f t="shared" si="13"/>
        <v>0</v>
      </c>
      <c r="AE44">
        <f t="shared" si="14"/>
        <v>0</v>
      </c>
      <c r="AF44"/>
      <c r="AG44"/>
      <c r="AH44">
        <f t="shared" si="15"/>
        <v>2</v>
      </c>
      <c r="AI44">
        <f t="shared" si="16"/>
        <v>2</v>
      </c>
      <c r="AJ44" t="str">
        <f t="shared" si="17"/>
        <v>Correct</v>
      </c>
      <c r="AL44" s="96" t="str">
        <f>IFERROR(VLOOKUP(Table1[[#This Row],[RespondentID]],'All Data'!$A:$CO,87,FALSE),"unknown")</f>
        <v>Woman</v>
      </c>
      <c r="AM44" s="96" t="str">
        <f>IFERROR(VLOOKUP(Table1[[#This Row],[RespondentID]],'All Data'!$A:$CO,88,FALSE),"unknown")</f>
        <v>55-64 years</v>
      </c>
      <c r="AN44" s="96" t="str">
        <f>IFERROR(VLOOKUP(Table1[[#This Row],[RespondentID]],'All Data'!$A:$CO,89,FALSE),"unknown")</f>
        <v>Nassau</v>
      </c>
      <c r="AO44" s="96" t="str">
        <f>IFERROR(VLOOKUP(Table1[[#This Row],[RespondentID]],'All Data'!$A:$CO,90,FALSE),"unknown")</f>
        <v>Old Bethpage, 11804</v>
      </c>
      <c r="AP44" s="96" t="str">
        <f>IFERROR(VLOOKUP(Table1[[#This Row],[RespondentID]],'All Data'!$A:$CO,91,FALSE),"unknown")</f>
        <v>White</v>
      </c>
      <c r="AQ44" s="96" t="str">
        <f>IFERROR(VLOOKUP(Table1[[#This Row],[RespondentID]],'All Data'!$A:$CO,92,FALSE),"unknown")</f>
        <v>Not Hispanic or Latino</v>
      </c>
      <c r="AR44" s="96" t="str">
        <f>IFERROR(VLOOKUP(Table1[[#This Row],[RespondentID]],'All Data'!$A:$CO,93,FALSE),"unknown")</f>
        <v>English</v>
      </c>
      <c r="AS44" s="96" t="str">
        <f>IFERROR(VLOOKUP(Table1[[#This Row],[RespondentID]],'All Data'!$A:$CW,94,FALSE),"unknown")</f>
        <v>$35,000 to $49,999</v>
      </c>
      <c r="AT44" s="96" t="str">
        <f>IFERROR(VLOOKUP(Table1[[#This Row],[RespondentID]],'All Data'!$A:$CW,95,FALSE),"unknown")</f>
        <v>Technical school</v>
      </c>
      <c r="AU44" s="96" t="str">
        <f>IFERROR(VLOOKUP(Table1[[#This Row],[RespondentID]],'All Data'!$A:$CW,96,FALSE),"unknown")</f>
        <v>Employed for wages</v>
      </c>
      <c r="AV44" s="96" t="str">
        <f>IFERROR(VLOOKUP(Table1[[#This Row],[RespondentID]],'All Data'!$A:$CW,97,FALSE),"unknown")</f>
        <v>Yes</v>
      </c>
      <c r="AW44" s="96" t="str">
        <f>IFERROR(VLOOKUP(Table1[[#This Row],[RespondentID]],'All Data'!$A:$CW,98,FALSE),"unknown")</f>
        <v>Private/Commercial</v>
      </c>
      <c r="AX44" s="96" t="str">
        <f>IFERROR(VLOOKUP(Table1[[#This Row],[RespondentID]],'All Data'!$A:$CW,99,FALSE),"unknown")</f>
        <v>Yes</v>
      </c>
    </row>
    <row r="45" spans="1:50">
      <c r="A45">
        <v>114449860737</v>
      </c>
      <c r="D45" t="s">
        <v>18</v>
      </c>
      <c r="H45" t="s">
        <v>22</v>
      </c>
      <c r="J45" t="s">
        <v>24</v>
      </c>
      <c r="N45" t="s">
        <v>28</v>
      </c>
      <c r="P45">
        <f t="shared" si="0"/>
        <v>4</v>
      </c>
      <c r="Q45" s="7">
        <f t="shared" si="1"/>
        <v>0.75</v>
      </c>
      <c r="R45"/>
      <c r="S45">
        <f t="shared" si="2"/>
        <v>0</v>
      </c>
      <c r="T45">
        <f t="shared" si="3"/>
        <v>0</v>
      </c>
      <c r="U45">
        <f t="shared" si="4"/>
        <v>0.75</v>
      </c>
      <c r="V45">
        <f t="shared" si="5"/>
        <v>0</v>
      </c>
      <c r="W45">
        <f t="shared" si="6"/>
        <v>0</v>
      </c>
      <c r="X45">
        <f t="shared" si="7"/>
        <v>0</v>
      </c>
      <c r="Y45">
        <f t="shared" si="8"/>
        <v>0.75</v>
      </c>
      <c r="Z45">
        <f t="shared" si="9"/>
        <v>0</v>
      </c>
      <c r="AA45">
        <f t="shared" si="10"/>
        <v>0.75</v>
      </c>
      <c r="AB45">
        <f t="shared" si="11"/>
        <v>0</v>
      </c>
      <c r="AC45">
        <f t="shared" si="12"/>
        <v>0</v>
      </c>
      <c r="AD45">
        <f t="shared" si="13"/>
        <v>0</v>
      </c>
      <c r="AE45">
        <f t="shared" si="14"/>
        <v>0.75</v>
      </c>
      <c r="AF45"/>
      <c r="AG45"/>
      <c r="AH45">
        <f t="shared" si="15"/>
        <v>3</v>
      </c>
      <c r="AI45">
        <f t="shared" si="16"/>
        <v>4</v>
      </c>
      <c r="AJ45" t="str">
        <f t="shared" si="17"/>
        <v>Correct</v>
      </c>
      <c r="AL45" s="96" t="str">
        <f>IFERROR(VLOOKUP(Table1[[#This Row],[RespondentID]],'All Data'!$A:$CO,87,FALSE),"unknown")</f>
        <v>Woman</v>
      </c>
      <c r="AM45" s="96" t="str">
        <f>IFERROR(VLOOKUP(Table1[[#This Row],[RespondentID]],'All Data'!$A:$CO,88,FALSE),"unknown")</f>
        <v>35-44 years</v>
      </c>
      <c r="AN45" s="96" t="str">
        <f>IFERROR(VLOOKUP(Table1[[#This Row],[RespondentID]],'All Data'!$A:$CO,89,FALSE),"unknown")</f>
        <v>Queens</v>
      </c>
      <c r="AO45" s="96">
        <f>IFERROR(VLOOKUP(Table1[[#This Row],[RespondentID]],'All Data'!$A:$CO,90,FALSE),"unknown")</f>
        <v>11693</v>
      </c>
      <c r="AP45" s="96" t="str">
        <f>IFERROR(VLOOKUP(Table1[[#This Row],[RespondentID]],'All Data'!$A:$CO,91,FALSE),"unknown")</f>
        <v>Other (please specify)</v>
      </c>
      <c r="AQ45" s="96" t="str">
        <f>IFERROR(VLOOKUP(Table1[[#This Row],[RespondentID]],'All Data'!$A:$CO,92,FALSE),"unknown")</f>
        <v>Hispanic or Latino</v>
      </c>
      <c r="AR45" s="96" t="str">
        <f>IFERROR(VLOOKUP(Table1[[#This Row],[RespondentID]],'All Data'!$A:$CO,93,FALSE),"unknown")</f>
        <v>English</v>
      </c>
      <c r="AS45" s="96" t="str">
        <f>IFERROR(VLOOKUP(Table1[[#This Row],[RespondentID]],'All Data'!$A:$CW,94,FALSE),"unknown")</f>
        <v>$50,000 to $74,999</v>
      </c>
      <c r="AT45" s="96" t="str">
        <f>IFERROR(VLOOKUP(Table1[[#This Row],[RespondentID]],'All Data'!$A:$CW,95,FALSE),"unknown")</f>
        <v>College graduate</v>
      </c>
      <c r="AU45" s="96" t="str">
        <f>IFERROR(VLOOKUP(Table1[[#This Row],[RespondentID]],'All Data'!$A:$CW,96,FALSE),"unknown")</f>
        <v>Self-employed</v>
      </c>
      <c r="AV45" s="96" t="str">
        <f>IFERROR(VLOOKUP(Table1[[#This Row],[RespondentID]],'All Data'!$A:$CW,97,FALSE),"unknown")</f>
        <v>Yes</v>
      </c>
      <c r="AW45" s="96" t="str">
        <f>IFERROR(VLOOKUP(Table1[[#This Row],[RespondentID]],'All Data'!$A:$CW,98,FALSE),"unknown")</f>
        <v>Medicaid</v>
      </c>
      <c r="AX45" s="96" t="str">
        <f>IFERROR(VLOOKUP(Table1[[#This Row],[RespondentID]],'All Data'!$A:$CW,99,FALSE),"unknown")</f>
        <v>Yes</v>
      </c>
    </row>
    <row r="46" spans="1:50">
      <c r="A46">
        <v>114449779544</v>
      </c>
      <c r="O46" t="s">
        <v>133</v>
      </c>
      <c r="P46">
        <f t="shared" si="0"/>
        <v>0</v>
      </c>
      <c r="Q46" s="6" t="e">
        <f t="shared" si="1"/>
        <v>#DIV/0!</v>
      </c>
      <c r="R46"/>
      <c r="S46">
        <f t="shared" si="2"/>
        <v>0</v>
      </c>
      <c r="T46">
        <f t="shared" si="3"/>
        <v>0</v>
      </c>
      <c r="U46">
        <f t="shared" si="4"/>
        <v>0</v>
      </c>
      <c r="V46">
        <f t="shared" si="5"/>
        <v>0</v>
      </c>
      <c r="W46">
        <f t="shared" si="6"/>
        <v>0</v>
      </c>
      <c r="X46">
        <f t="shared" si="7"/>
        <v>0</v>
      </c>
      <c r="Y46">
        <f t="shared" si="8"/>
        <v>0</v>
      </c>
      <c r="Z46">
        <f t="shared" si="9"/>
        <v>0</v>
      </c>
      <c r="AA46">
        <f t="shared" si="10"/>
        <v>0</v>
      </c>
      <c r="AB46">
        <f t="shared" si="11"/>
        <v>0</v>
      </c>
      <c r="AC46">
        <f t="shared" si="12"/>
        <v>0</v>
      </c>
      <c r="AD46">
        <f t="shared" si="13"/>
        <v>0</v>
      </c>
      <c r="AE46">
        <f t="shared" si="14"/>
        <v>0</v>
      </c>
      <c r="AF46"/>
      <c r="AG46"/>
      <c r="AH46">
        <f t="shared" si="15"/>
        <v>0</v>
      </c>
      <c r="AI46">
        <f t="shared" si="16"/>
        <v>0</v>
      </c>
      <c r="AJ46" t="str">
        <f t="shared" si="17"/>
        <v>Correct</v>
      </c>
      <c r="AL46" s="96" t="str">
        <f>IFERROR(VLOOKUP(Table1[[#This Row],[RespondentID]],'All Data'!$A:$CO,87,FALSE),"unknown")</f>
        <v>Man</v>
      </c>
      <c r="AM46" s="96" t="str">
        <f>IFERROR(VLOOKUP(Table1[[#This Row],[RespondentID]],'All Data'!$A:$CO,88,FALSE),"unknown")</f>
        <v>55-64 years</v>
      </c>
      <c r="AN46" s="96" t="str">
        <f>IFERROR(VLOOKUP(Table1[[#This Row],[RespondentID]],'All Data'!$A:$CO,89,FALSE),"unknown")</f>
        <v>Suffolk</v>
      </c>
      <c r="AO46" s="96" t="str">
        <f>IFERROR(VLOOKUP(Table1[[#This Row],[RespondentID]],'All Data'!$A:$CO,90,FALSE),"unknown")</f>
        <v>East Islip, 11730</v>
      </c>
      <c r="AP46" s="96" t="str">
        <f>IFERROR(VLOOKUP(Table1[[#This Row],[RespondentID]],'All Data'!$A:$CO,91,FALSE),"unknown")</f>
        <v>White</v>
      </c>
      <c r="AQ46" s="96" t="str">
        <f>IFERROR(VLOOKUP(Table1[[#This Row],[RespondentID]],'All Data'!$A:$CO,92,FALSE),"unknown")</f>
        <v>Not Hispanic or Latino</v>
      </c>
      <c r="AR46" s="96" t="str">
        <f>IFERROR(VLOOKUP(Table1[[#This Row],[RespondentID]],'All Data'!$A:$CO,93,FALSE),"unknown")</f>
        <v>English</v>
      </c>
      <c r="AS46" s="96" t="str">
        <f>IFERROR(VLOOKUP(Table1[[#This Row],[RespondentID]],'All Data'!$A:$CW,94,FALSE),"unknown")</f>
        <v>Over $125,000</v>
      </c>
      <c r="AT46" s="96" t="str">
        <f>IFERROR(VLOOKUP(Table1[[#This Row],[RespondentID]],'All Data'!$A:$CW,95,FALSE),"unknown")</f>
        <v>Graduate school</v>
      </c>
      <c r="AU46" s="96" t="str">
        <f>IFERROR(VLOOKUP(Table1[[#This Row],[RespondentID]],'All Data'!$A:$CW,96,FALSE),"unknown")</f>
        <v>Employed for wages</v>
      </c>
      <c r="AV46" s="96" t="str">
        <f>IFERROR(VLOOKUP(Table1[[#This Row],[RespondentID]],'All Data'!$A:$CW,97,FALSE),"unknown")</f>
        <v>Yes</v>
      </c>
      <c r="AW46" s="96" t="str">
        <f>IFERROR(VLOOKUP(Table1[[#This Row],[RespondentID]],'All Data'!$A:$CW,98,FALSE),"unknown")</f>
        <v>Private/Commercial</v>
      </c>
      <c r="AX46" s="96" t="str">
        <f>IFERROR(VLOOKUP(Table1[[#This Row],[RespondentID]],'All Data'!$A:$CW,99,FALSE),"unknown")</f>
        <v>Yes</v>
      </c>
    </row>
    <row r="47" spans="1:50">
      <c r="A47">
        <v>114448354262</v>
      </c>
      <c r="E47" t="s">
        <v>19</v>
      </c>
      <c r="I47" t="s">
        <v>23</v>
      </c>
      <c r="J47" t="s">
        <v>24</v>
      </c>
      <c r="P47">
        <f t="shared" si="0"/>
        <v>3</v>
      </c>
      <c r="Q47" s="7">
        <f t="shared" si="1"/>
        <v>1</v>
      </c>
      <c r="R47"/>
      <c r="S47">
        <f t="shared" si="2"/>
        <v>0</v>
      </c>
      <c r="T47">
        <f t="shared" si="3"/>
        <v>0</v>
      </c>
      <c r="U47">
        <f t="shared" si="4"/>
        <v>0</v>
      </c>
      <c r="V47">
        <f t="shared" si="5"/>
        <v>1</v>
      </c>
      <c r="W47">
        <f t="shared" si="6"/>
        <v>0</v>
      </c>
      <c r="X47">
        <f t="shared" si="7"/>
        <v>0</v>
      </c>
      <c r="Y47">
        <f t="shared" si="8"/>
        <v>0</v>
      </c>
      <c r="Z47">
        <f t="shared" si="9"/>
        <v>1</v>
      </c>
      <c r="AA47">
        <f t="shared" si="10"/>
        <v>1</v>
      </c>
      <c r="AB47">
        <f t="shared" si="11"/>
        <v>0</v>
      </c>
      <c r="AC47">
        <f t="shared" si="12"/>
        <v>0</v>
      </c>
      <c r="AD47">
        <f t="shared" si="13"/>
        <v>0</v>
      </c>
      <c r="AE47">
        <f t="shared" si="14"/>
        <v>0</v>
      </c>
      <c r="AF47"/>
      <c r="AG47"/>
      <c r="AH47">
        <f t="shared" si="15"/>
        <v>3</v>
      </c>
      <c r="AI47">
        <f t="shared" si="16"/>
        <v>3</v>
      </c>
      <c r="AJ47" t="str">
        <f t="shared" si="17"/>
        <v>Correct</v>
      </c>
      <c r="AL47" s="96" t="str">
        <f>IFERROR(VLOOKUP(Table1[[#This Row],[RespondentID]],'All Data'!$A:$CO,87,FALSE),"unknown")</f>
        <v>Woman</v>
      </c>
      <c r="AM47" s="96" t="str">
        <f>IFERROR(VLOOKUP(Table1[[#This Row],[RespondentID]],'All Data'!$A:$CO,88,FALSE),"unknown")</f>
        <v>65+ years</v>
      </c>
      <c r="AN47" s="96" t="str">
        <f>IFERROR(VLOOKUP(Table1[[#This Row],[RespondentID]],'All Data'!$A:$CO,89,FALSE),"unknown")</f>
        <v>Queens</v>
      </c>
      <c r="AO47" s="96">
        <f>IFERROR(VLOOKUP(Table1[[#This Row],[RespondentID]],'All Data'!$A:$CO,90,FALSE),"unknown")</f>
        <v>11694</v>
      </c>
      <c r="AP47" s="96" t="str">
        <f>IFERROR(VLOOKUP(Table1[[#This Row],[RespondentID]],'All Data'!$A:$CO,91,FALSE),"unknown")</f>
        <v>White</v>
      </c>
      <c r="AQ47" s="96" t="str">
        <f>IFERROR(VLOOKUP(Table1[[#This Row],[RespondentID]],'All Data'!$A:$CO,92,FALSE),"unknown")</f>
        <v>Not Hispanic or Latino</v>
      </c>
      <c r="AR47" s="96" t="str">
        <f>IFERROR(VLOOKUP(Table1[[#This Row],[RespondentID]],'All Data'!$A:$CO,93,FALSE),"unknown")</f>
        <v>English</v>
      </c>
      <c r="AS47" s="96" t="str">
        <f>IFERROR(VLOOKUP(Table1[[#This Row],[RespondentID]],'All Data'!$A:$CW,94,FALSE),"unknown")</f>
        <v>$50,000 to $74,999</v>
      </c>
      <c r="AT47" s="96" t="str">
        <f>IFERROR(VLOOKUP(Table1[[#This Row],[RespondentID]],'All Data'!$A:$CW,95,FALSE),"unknown")</f>
        <v>Some college</v>
      </c>
      <c r="AU47" s="96" t="str">
        <f>IFERROR(VLOOKUP(Table1[[#This Row],[RespondentID]],'All Data'!$A:$CW,96,FALSE),"unknown")</f>
        <v>Retired</v>
      </c>
      <c r="AV47" s="96" t="str">
        <f>IFERROR(VLOOKUP(Table1[[#This Row],[RespondentID]],'All Data'!$A:$CW,97,FALSE),"unknown")</f>
        <v>Yes</v>
      </c>
      <c r="AW47" s="96" t="str">
        <f>IFERROR(VLOOKUP(Table1[[#This Row],[RespondentID]],'All Data'!$A:$CW,98,FALSE),"unknown")</f>
        <v>Medicare</v>
      </c>
      <c r="AX47" s="96" t="str">
        <f>IFERROR(VLOOKUP(Table1[[#This Row],[RespondentID]],'All Data'!$A:$CW,99,FALSE),"unknown")</f>
        <v>Yes</v>
      </c>
    </row>
    <row r="48" spans="1:50">
      <c r="A48">
        <v>114446451533</v>
      </c>
      <c r="D48" t="s">
        <v>18</v>
      </c>
      <c r="G48" t="s">
        <v>21</v>
      </c>
      <c r="H48" t="s">
        <v>22</v>
      </c>
      <c r="I48" t="s">
        <v>23</v>
      </c>
      <c r="J48" t="s">
        <v>24</v>
      </c>
      <c r="K48" t="s">
        <v>25</v>
      </c>
      <c r="L48" t="s">
        <v>26</v>
      </c>
      <c r="M48" t="s">
        <v>27</v>
      </c>
      <c r="N48" t="s">
        <v>28</v>
      </c>
      <c r="P48">
        <f t="shared" si="0"/>
        <v>9</v>
      </c>
      <c r="Q48" s="6">
        <f t="shared" si="1"/>
        <v>0.33333333333333331</v>
      </c>
      <c r="R48"/>
      <c r="S48">
        <f t="shared" si="2"/>
        <v>0</v>
      </c>
      <c r="T48">
        <f t="shared" si="3"/>
        <v>0</v>
      </c>
      <c r="U48">
        <f t="shared" si="4"/>
        <v>0.33333333333333331</v>
      </c>
      <c r="V48">
        <f t="shared" si="5"/>
        <v>0</v>
      </c>
      <c r="W48">
        <f t="shared" si="6"/>
        <v>0</v>
      </c>
      <c r="X48">
        <f t="shared" si="7"/>
        <v>0.33333333333333331</v>
      </c>
      <c r="Y48">
        <f t="shared" si="8"/>
        <v>0.33333333333333331</v>
      </c>
      <c r="Z48">
        <f t="shared" si="9"/>
        <v>0.33333333333333331</v>
      </c>
      <c r="AA48">
        <f t="shared" si="10"/>
        <v>0.33333333333333331</v>
      </c>
      <c r="AB48">
        <f t="shared" si="11"/>
        <v>0.33333333333333331</v>
      </c>
      <c r="AC48">
        <f t="shared" si="12"/>
        <v>0.33333333333333331</v>
      </c>
      <c r="AD48">
        <f t="shared" si="13"/>
        <v>0.33333333333333331</v>
      </c>
      <c r="AE48">
        <f t="shared" si="14"/>
        <v>0.33333333333333331</v>
      </c>
      <c r="AF48"/>
      <c r="AG48"/>
      <c r="AH48">
        <f t="shared" si="15"/>
        <v>3</v>
      </c>
      <c r="AI48">
        <f t="shared" si="16"/>
        <v>9</v>
      </c>
      <c r="AJ48" t="str">
        <f t="shared" si="17"/>
        <v>Correct</v>
      </c>
      <c r="AL48" s="96" t="str">
        <f>IFERROR(VLOOKUP(Table1[[#This Row],[RespondentID]],'All Data'!$A:$CO,87,FALSE),"unknown")</f>
        <v>Woman</v>
      </c>
      <c r="AM48" s="96" t="str">
        <f>IFERROR(VLOOKUP(Table1[[#This Row],[RespondentID]],'All Data'!$A:$CO,88,FALSE),"unknown")</f>
        <v>65+ years</v>
      </c>
      <c r="AN48" s="96" t="str">
        <f>IFERROR(VLOOKUP(Table1[[#This Row],[RespondentID]],'All Data'!$A:$CO,89,FALSE),"unknown")</f>
        <v>Queens</v>
      </c>
      <c r="AO48" s="96">
        <f>IFERROR(VLOOKUP(Table1[[#This Row],[RespondentID]],'All Data'!$A:$CO,90,FALSE),"unknown")</f>
        <v>11694</v>
      </c>
      <c r="AP48" s="96" t="str">
        <f>IFERROR(VLOOKUP(Table1[[#This Row],[RespondentID]],'All Data'!$A:$CO,91,FALSE),"unknown")</f>
        <v>White</v>
      </c>
      <c r="AQ48" s="96" t="str">
        <f>IFERROR(VLOOKUP(Table1[[#This Row],[RespondentID]],'All Data'!$A:$CO,92,FALSE),"unknown")</f>
        <v>Unknown</v>
      </c>
      <c r="AR48" s="96" t="str">
        <f>IFERROR(VLOOKUP(Table1[[#This Row],[RespondentID]],'All Data'!$A:$CO,93,FALSE),"unknown")</f>
        <v>English</v>
      </c>
      <c r="AS48" s="96" t="str">
        <f>IFERROR(VLOOKUP(Table1[[#This Row],[RespondentID]],'All Data'!$A:$CW,94,FALSE),"unknown")</f>
        <v>$35,000 to $49,999</v>
      </c>
      <c r="AT48" s="96" t="str">
        <f>IFERROR(VLOOKUP(Table1[[#This Row],[RespondentID]],'All Data'!$A:$CW,95,FALSE),"unknown")</f>
        <v>College graduate</v>
      </c>
      <c r="AU48" s="96" t="str">
        <f>IFERROR(VLOOKUP(Table1[[#This Row],[RespondentID]],'All Data'!$A:$CW,96,FALSE),"unknown")</f>
        <v>Retired</v>
      </c>
      <c r="AV48" s="96" t="str">
        <f>IFERROR(VLOOKUP(Table1[[#This Row],[RespondentID]],'All Data'!$A:$CW,97,FALSE),"unknown")</f>
        <v>Yes</v>
      </c>
      <c r="AW48" s="96" t="str">
        <f>IFERROR(VLOOKUP(Table1[[#This Row],[RespondentID]],'All Data'!$A:$CW,98,FALSE),"unknown")</f>
        <v>Medicare</v>
      </c>
      <c r="AX48" s="96" t="str">
        <f>IFERROR(VLOOKUP(Table1[[#This Row],[RespondentID]],'All Data'!$A:$CW,99,FALSE),"unknown")</f>
        <v>Yes</v>
      </c>
    </row>
    <row r="49" spans="1:50">
      <c r="A49">
        <v>114446321447</v>
      </c>
      <c r="C49" t="s">
        <v>17</v>
      </c>
      <c r="D49" t="s">
        <v>18</v>
      </c>
      <c r="I49" t="s">
        <v>23</v>
      </c>
      <c r="P49">
        <f t="shared" si="0"/>
        <v>3</v>
      </c>
      <c r="Q49" s="7">
        <f t="shared" si="1"/>
        <v>1</v>
      </c>
      <c r="R49"/>
      <c r="S49">
        <f t="shared" si="2"/>
        <v>0</v>
      </c>
      <c r="T49">
        <f t="shared" si="3"/>
        <v>1</v>
      </c>
      <c r="U49">
        <f t="shared" si="4"/>
        <v>1</v>
      </c>
      <c r="V49">
        <f t="shared" si="5"/>
        <v>0</v>
      </c>
      <c r="W49">
        <f t="shared" si="6"/>
        <v>0</v>
      </c>
      <c r="X49">
        <f t="shared" si="7"/>
        <v>0</v>
      </c>
      <c r="Y49">
        <f t="shared" si="8"/>
        <v>0</v>
      </c>
      <c r="Z49">
        <f t="shared" si="9"/>
        <v>1</v>
      </c>
      <c r="AA49">
        <f t="shared" si="10"/>
        <v>0</v>
      </c>
      <c r="AB49">
        <f t="shared" si="11"/>
        <v>0</v>
      </c>
      <c r="AC49">
        <f t="shared" si="12"/>
        <v>0</v>
      </c>
      <c r="AD49">
        <f t="shared" si="13"/>
        <v>0</v>
      </c>
      <c r="AE49">
        <f t="shared" si="14"/>
        <v>0</v>
      </c>
      <c r="AF49"/>
      <c r="AG49"/>
      <c r="AH49">
        <f t="shared" si="15"/>
        <v>3</v>
      </c>
      <c r="AI49">
        <f t="shared" si="16"/>
        <v>3</v>
      </c>
      <c r="AJ49" t="str">
        <f t="shared" si="17"/>
        <v>Correct</v>
      </c>
      <c r="AL49" s="96" t="str">
        <f>IFERROR(VLOOKUP(Table1[[#This Row],[RespondentID]],'All Data'!$A:$CO,87,FALSE),"unknown")</f>
        <v>Woman</v>
      </c>
      <c r="AM49" s="96" t="str">
        <f>IFERROR(VLOOKUP(Table1[[#This Row],[RespondentID]],'All Data'!$A:$CO,88,FALSE),"unknown")</f>
        <v>55-64 years</v>
      </c>
      <c r="AN49" s="96" t="str">
        <f>IFERROR(VLOOKUP(Table1[[#This Row],[RespondentID]],'All Data'!$A:$CO,89,FALSE),"unknown")</f>
        <v>Suffolk</v>
      </c>
      <c r="AO49" s="96" t="str">
        <f>IFERROR(VLOOKUP(Table1[[#This Row],[RespondentID]],'All Data'!$A:$CO,90,FALSE),"unknown")</f>
        <v>Mattituck, 11952</v>
      </c>
      <c r="AP49" s="96" t="str">
        <f>IFERROR(VLOOKUP(Table1[[#This Row],[RespondentID]],'All Data'!$A:$CO,91,FALSE),"unknown")</f>
        <v>White</v>
      </c>
      <c r="AQ49" s="96" t="str">
        <f>IFERROR(VLOOKUP(Table1[[#This Row],[RespondentID]],'All Data'!$A:$CO,92,FALSE),"unknown")</f>
        <v>Not Hispanic or Latino</v>
      </c>
      <c r="AR49" s="96" t="str">
        <f>IFERROR(VLOOKUP(Table1[[#This Row],[RespondentID]],'All Data'!$A:$CO,93,FALSE),"unknown")</f>
        <v>English</v>
      </c>
      <c r="AS49" s="96" t="str">
        <f>IFERROR(VLOOKUP(Table1[[#This Row],[RespondentID]],'All Data'!$A:$CW,94,FALSE),"unknown")</f>
        <v>Over $125,000</v>
      </c>
      <c r="AT49" s="96" t="str">
        <f>IFERROR(VLOOKUP(Table1[[#This Row],[RespondentID]],'All Data'!$A:$CW,95,FALSE),"unknown")</f>
        <v>Graduate school</v>
      </c>
      <c r="AU49" s="96" t="str">
        <f>IFERROR(VLOOKUP(Table1[[#This Row],[RespondentID]],'All Data'!$A:$CW,96,FALSE),"unknown")</f>
        <v>Retired</v>
      </c>
      <c r="AV49" s="96" t="str">
        <f>IFERROR(VLOOKUP(Table1[[#This Row],[RespondentID]],'All Data'!$A:$CW,97,FALSE),"unknown")</f>
        <v>Yes</v>
      </c>
      <c r="AW49" s="96" t="str">
        <f>IFERROR(VLOOKUP(Table1[[#This Row],[RespondentID]],'All Data'!$A:$CW,98,FALSE),"unknown")</f>
        <v>Private/Commercial</v>
      </c>
      <c r="AX49" s="96" t="str">
        <f>IFERROR(VLOOKUP(Table1[[#This Row],[RespondentID]],'All Data'!$A:$CW,99,FALSE),"unknown")</f>
        <v>Yes</v>
      </c>
    </row>
    <row r="50" spans="1:50">
      <c r="A50">
        <v>114444887954</v>
      </c>
      <c r="C50" t="s">
        <v>17</v>
      </c>
      <c r="K50" t="s">
        <v>25</v>
      </c>
      <c r="L50" t="s">
        <v>26</v>
      </c>
      <c r="O50" t="s">
        <v>505</v>
      </c>
      <c r="P50">
        <f t="shared" si="0"/>
        <v>3</v>
      </c>
      <c r="Q50" s="6">
        <f t="shared" si="1"/>
        <v>1</v>
      </c>
      <c r="R50"/>
      <c r="S50">
        <f t="shared" si="2"/>
        <v>0</v>
      </c>
      <c r="T50">
        <f t="shared" si="3"/>
        <v>1</v>
      </c>
      <c r="U50">
        <f t="shared" si="4"/>
        <v>0</v>
      </c>
      <c r="V50">
        <f t="shared" si="5"/>
        <v>0</v>
      </c>
      <c r="W50">
        <f t="shared" si="6"/>
        <v>0</v>
      </c>
      <c r="X50">
        <f t="shared" si="7"/>
        <v>0</v>
      </c>
      <c r="Y50">
        <f t="shared" si="8"/>
        <v>0</v>
      </c>
      <c r="Z50">
        <f t="shared" si="9"/>
        <v>0</v>
      </c>
      <c r="AA50">
        <f t="shared" si="10"/>
        <v>0</v>
      </c>
      <c r="AB50">
        <f t="shared" si="11"/>
        <v>1</v>
      </c>
      <c r="AC50">
        <f t="shared" si="12"/>
        <v>1</v>
      </c>
      <c r="AD50">
        <f t="shared" si="13"/>
        <v>0</v>
      </c>
      <c r="AE50">
        <f t="shared" si="14"/>
        <v>0</v>
      </c>
      <c r="AF50"/>
      <c r="AG50"/>
      <c r="AH50">
        <f t="shared" si="15"/>
        <v>3</v>
      </c>
      <c r="AI50">
        <f t="shared" si="16"/>
        <v>3</v>
      </c>
      <c r="AJ50" t="str">
        <f t="shared" si="17"/>
        <v>Correct</v>
      </c>
      <c r="AL50" s="96" t="str">
        <f>IFERROR(VLOOKUP(Table1[[#This Row],[RespondentID]],'All Data'!$A:$CO,87,FALSE),"unknown")</f>
        <v>Woman</v>
      </c>
      <c r="AM50" s="96" t="str">
        <f>IFERROR(VLOOKUP(Table1[[#This Row],[RespondentID]],'All Data'!$A:$CO,88,FALSE),"unknown")</f>
        <v>65+ years</v>
      </c>
      <c r="AN50" s="96" t="str">
        <f>IFERROR(VLOOKUP(Table1[[#This Row],[RespondentID]],'All Data'!$A:$CO,89,FALSE),"unknown")</f>
        <v>Queens</v>
      </c>
      <c r="AO50" s="96">
        <f>IFERROR(VLOOKUP(Table1[[#This Row],[RespondentID]],'All Data'!$A:$CO,90,FALSE),"unknown")</f>
        <v>11694</v>
      </c>
      <c r="AP50" s="96" t="str">
        <f>IFERROR(VLOOKUP(Table1[[#This Row],[RespondentID]],'All Data'!$A:$CO,91,FALSE),"unknown")</f>
        <v>White</v>
      </c>
      <c r="AQ50" s="96" t="str">
        <f>IFERROR(VLOOKUP(Table1[[#This Row],[RespondentID]],'All Data'!$A:$CO,92,FALSE),"unknown")</f>
        <v>Hispanic or Latino</v>
      </c>
      <c r="AR50" s="96" t="str">
        <f>IFERROR(VLOOKUP(Table1[[#This Row],[RespondentID]],'All Data'!$A:$CO,93,FALSE),"unknown")</f>
        <v>English</v>
      </c>
      <c r="AS50" s="96" t="str">
        <f>IFERROR(VLOOKUP(Table1[[#This Row],[RespondentID]],'All Data'!$A:$CW,94,FALSE),"unknown")</f>
        <v>$20,000 to $34,999</v>
      </c>
      <c r="AT50" s="96" t="str">
        <f>IFERROR(VLOOKUP(Table1[[#This Row],[RespondentID]],'All Data'!$A:$CW,95,FALSE),"unknown")</f>
        <v>Other (please specify)</v>
      </c>
      <c r="AU50" s="96" t="str">
        <f>IFERROR(VLOOKUP(Table1[[#This Row],[RespondentID]],'All Data'!$A:$CW,96,FALSE),"unknown")</f>
        <v>Retired</v>
      </c>
      <c r="AV50" s="96" t="str">
        <f>IFERROR(VLOOKUP(Table1[[#This Row],[RespondentID]],'All Data'!$A:$CW,97,FALSE),"unknown")</f>
        <v>Yes</v>
      </c>
      <c r="AW50" s="96" t="str">
        <f>IFERROR(VLOOKUP(Table1[[#This Row],[RespondentID]],'All Data'!$A:$CW,98,FALSE),"unknown")</f>
        <v>Medicare</v>
      </c>
      <c r="AX50" s="96" t="str">
        <f>IFERROR(VLOOKUP(Table1[[#This Row],[RespondentID]],'All Data'!$A:$CW,99,FALSE),"unknown")</f>
        <v>Yes</v>
      </c>
    </row>
    <row r="51" spans="1:50">
      <c r="A51">
        <v>114444873144</v>
      </c>
      <c r="B51" t="s">
        <v>16</v>
      </c>
      <c r="D51" t="s">
        <v>18</v>
      </c>
      <c r="N51" t="s">
        <v>28</v>
      </c>
      <c r="P51">
        <f t="shared" si="0"/>
        <v>3</v>
      </c>
      <c r="Q51" s="7">
        <f t="shared" si="1"/>
        <v>1</v>
      </c>
      <c r="R51"/>
      <c r="S51">
        <f t="shared" si="2"/>
        <v>1</v>
      </c>
      <c r="T51">
        <f t="shared" si="3"/>
        <v>0</v>
      </c>
      <c r="U51">
        <f t="shared" si="4"/>
        <v>1</v>
      </c>
      <c r="V51">
        <f t="shared" si="5"/>
        <v>0</v>
      </c>
      <c r="W51">
        <f t="shared" si="6"/>
        <v>0</v>
      </c>
      <c r="X51">
        <f t="shared" si="7"/>
        <v>0</v>
      </c>
      <c r="Y51">
        <f t="shared" si="8"/>
        <v>0</v>
      </c>
      <c r="Z51">
        <f t="shared" si="9"/>
        <v>0</v>
      </c>
      <c r="AA51">
        <f t="shared" si="10"/>
        <v>0</v>
      </c>
      <c r="AB51">
        <f t="shared" si="11"/>
        <v>0</v>
      </c>
      <c r="AC51">
        <f t="shared" si="12"/>
        <v>0</v>
      </c>
      <c r="AD51">
        <f t="shared" si="13"/>
        <v>0</v>
      </c>
      <c r="AE51">
        <f t="shared" si="14"/>
        <v>1</v>
      </c>
      <c r="AF51"/>
      <c r="AG51"/>
      <c r="AH51">
        <f t="shared" si="15"/>
        <v>3</v>
      </c>
      <c r="AI51">
        <f t="shared" si="16"/>
        <v>3</v>
      </c>
      <c r="AJ51" t="str">
        <f t="shared" si="17"/>
        <v>Correct</v>
      </c>
      <c r="AL51" s="96" t="str">
        <f>IFERROR(VLOOKUP(Table1[[#This Row],[RespondentID]],'All Data'!$A:$CO,87,FALSE),"unknown")</f>
        <v>Woman</v>
      </c>
      <c r="AM51" s="96" t="str">
        <f>IFERROR(VLOOKUP(Table1[[#This Row],[RespondentID]],'All Data'!$A:$CO,88,FALSE),"unknown")</f>
        <v>65+ years</v>
      </c>
      <c r="AN51" s="96" t="str">
        <f>IFERROR(VLOOKUP(Table1[[#This Row],[RespondentID]],'All Data'!$A:$CO,89,FALSE),"unknown")</f>
        <v>Queens</v>
      </c>
      <c r="AO51" s="96">
        <f>IFERROR(VLOOKUP(Table1[[#This Row],[RespondentID]],'All Data'!$A:$CO,90,FALSE),"unknown")</f>
        <v>11694</v>
      </c>
      <c r="AP51" s="96" t="str">
        <f>IFERROR(VLOOKUP(Table1[[#This Row],[RespondentID]],'All Data'!$A:$CO,91,FALSE),"unknown")</f>
        <v>Other (please specify)</v>
      </c>
      <c r="AQ51" s="96" t="str">
        <f>IFERROR(VLOOKUP(Table1[[#This Row],[RespondentID]],'All Data'!$A:$CO,92,FALSE),"unknown")</f>
        <v>Not Hispanic or Latino</v>
      </c>
      <c r="AR51" s="96" t="str">
        <f>IFERROR(VLOOKUP(Table1[[#This Row],[RespondentID]],'All Data'!$A:$CO,93,FALSE),"unknown")</f>
        <v>English</v>
      </c>
      <c r="AS51" s="96" t="str">
        <f>IFERROR(VLOOKUP(Table1[[#This Row],[RespondentID]],'All Data'!$A:$CW,94,FALSE),"unknown")</f>
        <v>$50,000 to $74,999</v>
      </c>
      <c r="AT51" s="96" t="str">
        <f>IFERROR(VLOOKUP(Table1[[#This Row],[RespondentID]],'All Data'!$A:$CW,95,FALSE),"unknown")</f>
        <v>Some college</v>
      </c>
      <c r="AU51" s="96" t="str">
        <f>IFERROR(VLOOKUP(Table1[[#This Row],[RespondentID]],'All Data'!$A:$CW,96,FALSE),"unknown")</f>
        <v>Retired</v>
      </c>
      <c r="AV51" s="96" t="str">
        <f>IFERROR(VLOOKUP(Table1[[#This Row],[RespondentID]],'All Data'!$A:$CW,97,FALSE),"unknown")</f>
        <v>Yes</v>
      </c>
      <c r="AW51" s="96" t="str">
        <f>IFERROR(VLOOKUP(Table1[[#This Row],[RespondentID]],'All Data'!$A:$CW,98,FALSE),"unknown")</f>
        <v>Medicare, Private/Commercial</v>
      </c>
      <c r="AX51" s="96" t="str">
        <f>IFERROR(VLOOKUP(Table1[[#This Row],[RespondentID]],'All Data'!$A:$CW,99,FALSE),"unknown")</f>
        <v>Yes</v>
      </c>
    </row>
    <row r="52" spans="1:50">
      <c r="A52">
        <v>114444785029</v>
      </c>
      <c r="D52" t="s">
        <v>18</v>
      </c>
      <c r="E52" t="s">
        <v>19</v>
      </c>
      <c r="K52" t="s">
        <v>25</v>
      </c>
      <c r="P52">
        <f t="shared" si="0"/>
        <v>3</v>
      </c>
      <c r="Q52" s="6">
        <f t="shared" si="1"/>
        <v>1</v>
      </c>
      <c r="R52"/>
      <c r="S52">
        <f t="shared" si="2"/>
        <v>0</v>
      </c>
      <c r="T52">
        <f t="shared" si="3"/>
        <v>0</v>
      </c>
      <c r="U52">
        <f t="shared" si="4"/>
        <v>1</v>
      </c>
      <c r="V52">
        <f t="shared" si="5"/>
        <v>1</v>
      </c>
      <c r="W52">
        <f t="shared" si="6"/>
        <v>0</v>
      </c>
      <c r="X52">
        <f t="shared" si="7"/>
        <v>0</v>
      </c>
      <c r="Y52">
        <f t="shared" si="8"/>
        <v>0</v>
      </c>
      <c r="Z52">
        <f t="shared" si="9"/>
        <v>0</v>
      </c>
      <c r="AA52">
        <f t="shared" si="10"/>
        <v>0</v>
      </c>
      <c r="AB52">
        <f t="shared" si="11"/>
        <v>1</v>
      </c>
      <c r="AC52">
        <f t="shared" si="12"/>
        <v>0</v>
      </c>
      <c r="AD52">
        <f t="shared" si="13"/>
        <v>0</v>
      </c>
      <c r="AE52">
        <f t="shared" si="14"/>
        <v>0</v>
      </c>
      <c r="AF52"/>
      <c r="AG52"/>
      <c r="AH52">
        <f t="shared" si="15"/>
        <v>3</v>
      </c>
      <c r="AI52">
        <f t="shared" si="16"/>
        <v>3</v>
      </c>
      <c r="AJ52" t="str">
        <f t="shared" si="17"/>
        <v>Correct</v>
      </c>
      <c r="AL52" s="96" t="str">
        <f>IFERROR(VLOOKUP(Table1[[#This Row],[RespondentID]],'All Data'!$A:$CO,87,FALSE),"unknown")</f>
        <v>Woman</v>
      </c>
      <c r="AM52" s="96" t="str">
        <f>IFERROR(VLOOKUP(Table1[[#This Row],[RespondentID]],'All Data'!$A:$CO,88,FALSE),"unknown")</f>
        <v>65+ years</v>
      </c>
      <c r="AN52" s="96" t="str">
        <f>IFERROR(VLOOKUP(Table1[[#This Row],[RespondentID]],'All Data'!$A:$CO,89,FALSE),"unknown")</f>
        <v>Nassau</v>
      </c>
      <c r="AO52" s="96" t="str">
        <f>IFERROR(VLOOKUP(Table1[[#This Row],[RespondentID]],'All Data'!$A:$CO,90,FALSE),"unknown")</f>
        <v>Inwood, 11096</v>
      </c>
      <c r="AP52" s="96" t="str">
        <f>IFERROR(VLOOKUP(Table1[[#This Row],[RespondentID]],'All Data'!$A:$CO,91,FALSE),"unknown")</f>
        <v>White</v>
      </c>
      <c r="AQ52" s="96" t="str">
        <f>IFERROR(VLOOKUP(Table1[[#This Row],[RespondentID]],'All Data'!$A:$CO,92,FALSE),"unknown")</f>
        <v>Not Hispanic or Latino</v>
      </c>
      <c r="AR52" s="96" t="str">
        <f>IFERROR(VLOOKUP(Table1[[#This Row],[RespondentID]],'All Data'!$A:$CO,93,FALSE),"unknown")</f>
        <v>English</v>
      </c>
      <c r="AS52" s="96" t="str">
        <f>IFERROR(VLOOKUP(Table1[[#This Row],[RespondentID]],'All Data'!$A:$CW,94,FALSE),"unknown")</f>
        <v>$50,000 to $74,999</v>
      </c>
      <c r="AT52" s="96" t="str">
        <f>IFERROR(VLOOKUP(Table1[[#This Row],[RespondentID]],'All Data'!$A:$CW,95,FALSE),"unknown")</f>
        <v>Some college</v>
      </c>
      <c r="AU52" s="96" t="str">
        <f>IFERROR(VLOOKUP(Table1[[#This Row],[RespondentID]],'All Data'!$A:$CW,96,FALSE),"unknown")</f>
        <v>Retired</v>
      </c>
      <c r="AV52" s="96" t="str">
        <f>IFERROR(VLOOKUP(Table1[[#This Row],[RespondentID]],'All Data'!$A:$CW,97,FALSE),"unknown")</f>
        <v>Yes</v>
      </c>
      <c r="AW52" s="96" t="str">
        <f>IFERROR(VLOOKUP(Table1[[#This Row],[RespondentID]],'All Data'!$A:$CW,98,FALSE),"unknown")</f>
        <v>Medicaid, Medicare</v>
      </c>
      <c r="AX52" s="96" t="str">
        <f>IFERROR(VLOOKUP(Table1[[#This Row],[RespondentID]],'All Data'!$A:$CW,99,FALSE),"unknown")</f>
        <v>Yes</v>
      </c>
    </row>
    <row r="53" spans="1:50">
      <c r="A53">
        <v>114443967139</v>
      </c>
      <c r="D53" t="s">
        <v>18</v>
      </c>
      <c r="E53" t="s">
        <v>19</v>
      </c>
      <c r="K53" t="s">
        <v>25</v>
      </c>
      <c r="M53" t="s">
        <v>27</v>
      </c>
      <c r="N53" t="s">
        <v>28</v>
      </c>
      <c r="P53">
        <f t="shared" si="0"/>
        <v>5</v>
      </c>
      <c r="Q53" s="7">
        <f t="shared" si="1"/>
        <v>0.6</v>
      </c>
      <c r="R53"/>
      <c r="S53">
        <f t="shared" si="2"/>
        <v>0</v>
      </c>
      <c r="T53">
        <f t="shared" si="3"/>
        <v>0</v>
      </c>
      <c r="U53">
        <f t="shared" si="4"/>
        <v>0.6</v>
      </c>
      <c r="V53">
        <f t="shared" si="5"/>
        <v>0.6</v>
      </c>
      <c r="W53">
        <f t="shared" si="6"/>
        <v>0</v>
      </c>
      <c r="X53">
        <f t="shared" si="7"/>
        <v>0</v>
      </c>
      <c r="Y53">
        <f t="shared" si="8"/>
        <v>0</v>
      </c>
      <c r="Z53">
        <f t="shared" si="9"/>
        <v>0</v>
      </c>
      <c r="AA53">
        <f t="shared" si="10"/>
        <v>0</v>
      </c>
      <c r="AB53">
        <f t="shared" si="11"/>
        <v>0.6</v>
      </c>
      <c r="AC53">
        <f t="shared" si="12"/>
        <v>0</v>
      </c>
      <c r="AD53">
        <f t="shared" si="13"/>
        <v>0.6</v>
      </c>
      <c r="AE53">
        <f t="shared" si="14"/>
        <v>0.6</v>
      </c>
      <c r="AF53"/>
      <c r="AG53"/>
      <c r="AH53">
        <f t="shared" si="15"/>
        <v>3</v>
      </c>
      <c r="AI53">
        <f t="shared" si="16"/>
        <v>5</v>
      </c>
      <c r="AJ53" t="str">
        <f t="shared" si="17"/>
        <v>Correct</v>
      </c>
      <c r="AL53" s="96" t="str">
        <f>IFERROR(VLOOKUP(Table1[[#This Row],[RespondentID]],'All Data'!$A:$CO,87,FALSE),"unknown")</f>
        <v>Woman</v>
      </c>
      <c r="AM53" s="96" t="str">
        <f>IFERROR(VLOOKUP(Table1[[#This Row],[RespondentID]],'All Data'!$A:$CO,88,FALSE),"unknown")</f>
        <v>45-54 years</v>
      </c>
      <c r="AN53" s="96" t="str">
        <f>IFERROR(VLOOKUP(Table1[[#This Row],[RespondentID]],'All Data'!$A:$CO,89,FALSE),"unknown")</f>
        <v>Queens</v>
      </c>
      <c r="AO53" s="96">
        <f>IFERROR(VLOOKUP(Table1[[#This Row],[RespondentID]],'All Data'!$A:$CO,90,FALSE),"unknown")</f>
        <v>11691</v>
      </c>
      <c r="AP53" s="96" t="str">
        <f>IFERROR(VLOOKUP(Table1[[#This Row],[RespondentID]],'All Data'!$A:$CO,91,FALSE),"unknown")</f>
        <v>White</v>
      </c>
      <c r="AQ53" s="96" t="str">
        <f>IFERROR(VLOOKUP(Table1[[#This Row],[RespondentID]],'All Data'!$A:$CO,92,FALSE),"unknown")</f>
        <v>Unknown</v>
      </c>
      <c r="AR53" s="96" t="str">
        <f>IFERROR(VLOOKUP(Table1[[#This Row],[RespondentID]],'All Data'!$A:$CO,93,FALSE),"unknown")</f>
        <v>English</v>
      </c>
      <c r="AS53" s="96" t="str">
        <f>IFERROR(VLOOKUP(Table1[[#This Row],[RespondentID]],'All Data'!$A:$CW,94,FALSE),"unknown")</f>
        <v>$35,000 to $49,999</v>
      </c>
      <c r="AT53" s="96" t="str">
        <f>IFERROR(VLOOKUP(Table1[[#This Row],[RespondentID]],'All Data'!$A:$CW,95,FALSE),"unknown")</f>
        <v>Graduate school</v>
      </c>
      <c r="AU53" s="96" t="str">
        <f>IFERROR(VLOOKUP(Table1[[#This Row],[RespondentID]],'All Data'!$A:$CW,96,FALSE),"unknown")</f>
        <v>Employed for wages</v>
      </c>
      <c r="AV53" s="96" t="str">
        <f>IFERROR(VLOOKUP(Table1[[#This Row],[RespondentID]],'All Data'!$A:$CW,97,FALSE),"unknown")</f>
        <v>Yes</v>
      </c>
      <c r="AW53" s="96" t="str">
        <f>IFERROR(VLOOKUP(Table1[[#This Row],[RespondentID]],'All Data'!$A:$CW,98,FALSE),"unknown")</f>
        <v>Medicaid</v>
      </c>
      <c r="AX53" s="96" t="str">
        <f>IFERROR(VLOOKUP(Table1[[#This Row],[RespondentID]],'All Data'!$A:$CW,99,FALSE),"unknown")</f>
        <v>Yes</v>
      </c>
    </row>
    <row r="54" spans="1:50">
      <c r="A54">
        <v>114442785360</v>
      </c>
      <c r="D54" t="s">
        <v>18</v>
      </c>
      <c r="K54" t="s">
        <v>25</v>
      </c>
      <c r="N54" t="s">
        <v>28</v>
      </c>
      <c r="P54">
        <f t="shared" si="0"/>
        <v>3</v>
      </c>
      <c r="Q54" s="6">
        <f t="shared" si="1"/>
        <v>1</v>
      </c>
      <c r="R54"/>
      <c r="S54">
        <f t="shared" si="2"/>
        <v>0</v>
      </c>
      <c r="T54">
        <f t="shared" si="3"/>
        <v>0</v>
      </c>
      <c r="U54">
        <f t="shared" si="4"/>
        <v>1</v>
      </c>
      <c r="V54">
        <f t="shared" si="5"/>
        <v>0</v>
      </c>
      <c r="W54">
        <f t="shared" si="6"/>
        <v>0</v>
      </c>
      <c r="X54">
        <f t="shared" si="7"/>
        <v>0</v>
      </c>
      <c r="Y54">
        <f t="shared" si="8"/>
        <v>0</v>
      </c>
      <c r="Z54">
        <f t="shared" si="9"/>
        <v>0</v>
      </c>
      <c r="AA54">
        <f t="shared" si="10"/>
        <v>0</v>
      </c>
      <c r="AB54">
        <f t="shared" si="11"/>
        <v>1</v>
      </c>
      <c r="AC54">
        <f t="shared" si="12"/>
        <v>0</v>
      </c>
      <c r="AD54">
        <f t="shared" si="13"/>
        <v>0</v>
      </c>
      <c r="AE54">
        <f t="shared" si="14"/>
        <v>1</v>
      </c>
      <c r="AF54"/>
      <c r="AG54"/>
      <c r="AH54">
        <f t="shared" si="15"/>
        <v>3</v>
      </c>
      <c r="AI54">
        <f t="shared" si="16"/>
        <v>3</v>
      </c>
      <c r="AJ54" t="str">
        <f t="shared" si="17"/>
        <v>Correct</v>
      </c>
      <c r="AL54" s="96" t="str">
        <f>IFERROR(VLOOKUP(Table1[[#This Row],[RespondentID]],'All Data'!$A:$CO,87,FALSE),"unknown")</f>
        <v>Woman</v>
      </c>
      <c r="AM54" s="96" t="str">
        <f>IFERROR(VLOOKUP(Table1[[#This Row],[RespondentID]],'All Data'!$A:$CO,88,FALSE),"unknown")</f>
        <v>55-64 years</v>
      </c>
      <c r="AN54" s="96" t="str">
        <f>IFERROR(VLOOKUP(Table1[[#This Row],[RespondentID]],'All Data'!$A:$CO,89,FALSE),"unknown")</f>
        <v>Suffolk</v>
      </c>
      <c r="AO54" s="96" t="str">
        <f>IFERROR(VLOOKUP(Table1[[#This Row],[RespondentID]],'All Data'!$A:$CO,90,FALSE),"unknown")</f>
        <v>Port Jefferson, 11777</v>
      </c>
      <c r="AP54" s="96" t="str">
        <f>IFERROR(VLOOKUP(Table1[[#This Row],[RespondentID]],'All Data'!$A:$CO,91,FALSE),"unknown")</f>
        <v>White</v>
      </c>
      <c r="AQ54" s="96" t="str">
        <f>IFERROR(VLOOKUP(Table1[[#This Row],[RespondentID]],'All Data'!$A:$CO,92,FALSE),"unknown")</f>
        <v>Not Hispanic or Latino</v>
      </c>
      <c r="AR54" s="96" t="str">
        <f>IFERROR(VLOOKUP(Table1[[#This Row],[RespondentID]],'All Data'!$A:$CO,93,FALSE),"unknown")</f>
        <v>English</v>
      </c>
      <c r="AS54" s="96" t="str">
        <f>IFERROR(VLOOKUP(Table1[[#This Row],[RespondentID]],'All Data'!$A:$CW,94,FALSE),"unknown")</f>
        <v>$0-$19,999</v>
      </c>
      <c r="AT54" s="96" t="str">
        <f>IFERROR(VLOOKUP(Table1[[#This Row],[RespondentID]],'All Data'!$A:$CW,95,FALSE),"unknown")</f>
        <v>Some college</v>
      </c>
      <c r="AU54" s="96" t="str">
        <f>IFERROR(VLOOKUP(Table1[[#This Row],[RespondentID]],'All Data'!$A:$CW,96,FALSE),"unknown")</f>
        <v>Retired</v>
      </c>
      <c r="AV54" s="96" t="str">
        <f>IFERROR(VLOOKUP(Table1[[#This Row],[RespondentID]],'All Data'!$A:$CW,97,FALSE),"unknown")</f>
        <v>Yes</v>
      </c>
      <c r="AW54" s="96" t="str">
        <f>IFERROR(VLOOKUP(Table1[[#This Row],[RespondentID]],'All Data'!$A:$CW,98,FALSE),"unknown")</f>
        <v>Medicare</v>
      </c>
      <c r="AX54" s="96" t="str">
        <f>IFERROR(VLOOKUP(Table1[[#This Row],[RespondentID]],'All Data'!$A:$CW,99,FALSE),"unknown")</f>
        <v>Yes</v>
      </c>
    </row>
    <row r="55" spans="1:50">
      <c r="A55">
        <v>114441614926</v>
      </c>
      <c r="D55" t="s">
        <v>18</v>
      </c>
      <c r="E55" t="s">
        <v>19</v>
      </c>
      <c r="G55" t="s">
        <v>21</v>
      </c>
      <c r="P55">
        <f t="shared" si="0"/>
        <v>3</v>
      </c>
      <c r="Q55" s="7">
        <f t="shared" si="1"/>
        <v>1</v>
      </c>
      <c r="R55"/>
      <c r="S55">
        <f t="shared" si="2"/>
        <v>0</v>
      </c>
      <c r="T55">
        <f t="shared" si="3"/>
        <v>0</v>
      </c>
      <c r="U55">
        <f t="shared" si="4"/>
        <v>1</v>
      </c>
      <c r="V55">
        <f t="shared" si="5"/>
        <v>1</v>
      </c>
      <c r="W55">
        <f t="shared" si="6"/>
        <v>0</v>
      </c>
      <c r="X55">
        <f t="shared" si="7"/>
        <v>1</v>
      </c>
      <c r="Y55">
        <f t="shared" si="8"/>
        <v>0</v>
      </c>
      <c r="Z55">
        <f t="shared" si="9"/>
        <v>0</v>
      </c>
      <c r="AA55">
        <f t="shared" si="10"/>
        <v>0</v>
      </c>
      <c r="AB55">
        <f t="shared" si="11"/>
        <v>0</v>
      </c>
      <c r="AC55">
        <f t="shared" si="12"/>
        <v>0</v>
      </c>
      <c r="AD55">
        <f t="shared" si="13"/>
        <v>0</v>
      </c>
      <c r="AE55">
        <f t="shared" si="14"/>
        <v>0</v>
      </c>
      <c r="AF55"/>
      <c r="AG55"/>
      <c r="AH55">
        <f t="shared" si="15"/>
        <v>3</v>
      </c>
      <c r="AI55">
        <f t="shared" si="16"/>
        <v>3</v>
      </c>
      <c r="AJ55" t="str">
        <f t="shared" si="17"/>
        <v>Correct</v>
      </c>
      <c r="AL55" s="96" t="str">
        <f>IFERROR(VLOOKUP(Table1[[#This Row],[RespondentID]],'All Data'!$A:$CO,87,FALSE),"unknown")</f>
        <v>Woman</v>
      </c>
      <c r="AM55" s="96" t="str">
        <f>IFERROR(VLOOKUP(Table1[[#This Row],[RespondentID]],'All Data'!$A:$CO,88,FALSE),"unknown")</f>
        <v>65+ years</v>
      </c>
      <c r="AN55" s="96" t="str">
        <f>IFERROR(VLOOKUP(Table1[[#This Row],[RespondentID]],'All Data'!$A:$CO,89,FALSE),"unknown")</f>
        <v>Suffolk</v>
      </c>
      <c r="AO55" s="96" t="str">
        <f>IFERROR(VLOOKUP(Table1[[#This Row],[RespondentID]],'All Data'!$A:$CO,90,FALSE),"unknown")</f>
        <v>Amityville, 11701</v>
      </c>
      <c r="AP55" s="96" t="str">
        <f>IFERROR(VLOOKUP(Table1[[#This Row],[RespondentID]],'All Data'!$A:$CO,91,FALSE),"unknown")</f>
        <v>White</v>
      </c>
      <c r="AQ55" s="96" t="str">
        <f>IFERROR(VLOOKUP(Table1[[#This Row],[RespondentID]],'All Data'!$A:$CO,92,FALSE),"unknown")</f>
        <v>Not Hispanic or Latino</v>
      </c>
      <c r="AR55" s="96" t="str">
        <f>IFERROR(VLOOKUP(Table1[[#This Row],[RespondentID]],'All Data'!$A:$CO,93,FALSE),"unknown")</f>
        <v>English</v>
      </c>
      <c r="AS55" s="96" t="str">
        <f>IFERROR(VLOOKUP(Table1[[#This Row],[RespondentID]],'All Data'!$A:$CW,94,FALSE),"unknown")</f>
        <v>Over $125,000</v>
      </c>
      <c r="AT55" s="96" t="str">
        <f>IFERROR(VLOOKUP(Table1[[#This Row],[RespondentID]],'All Data'!$A:$CW,95,FALSE),"unknown")</f>
        <v>College graduate</v>
      </c>
      <c r="AU55" s="96" t="str">
        <f>IFERROR(VLOOKUP(Table1[[#This Row],[RespondentID]],'All Data'!$A:$CW,96,FALSE),"unknown")</f>
        <v>Retired</v>
      </c>
      <c r="AV55" s="96" t="str">
        <f>IFERROR(VLOOKUP(Table1[[#This Row],[RespondentID]],'All Data'!$A:$CW,97,FALSE),"unknown")</f>
        <v>Yes</v>
      </c>
      <c r="AW55" s="96" t="str">
        <f>IFERROR(VLOOKUP(Table1[[#This Row],[RespondentID]],'All Data'!$A:$CW,98,FALSE),"unknown")</f>
        <v>Medicare, Private/Commercial</v>
      </c>
      <c r="AX55" s="96" t="str">
        <f>IFERROR(VLOOKUP(Table1[[#This Row],[RespondentID]],'All Data'!$A:$CW,99,FALSE),"unknown")</f>
        <v>Yes</v>
      </c>
    </row>
    <row r="56" spans="1:50">
      <c r="A56">
        <v>114439982834</v>
      </c>
      <c r="D56" t="s">
        <v>18</v>
      </c>
      <c r="I56" t="s">
        <v>23</v>
      </c>
      <c r="N56" t="s">
        <v>28</v>
      </c>
      <c r="P56">
        <f t="shared" si="0"/>
        <v>3</v>
      </c>
      <c r="Q56" s="6">
        <f t="shared" si="1"/>
        <v>1</v>
      </c>
      <c r="R56"/>
      <c r="S56">
        <f t="shared" si="2"/>
        <v>0</v>
      </c>
      <c r="T56">
        <f t="shared" si="3"/>
        <v>0</v>
      </c>
      <c r="U56">
        <f t="shared" si="4"/>
        <v>1</v>
      </c>
      <c r="V56">
        <f t="shared" si="5"/>
        <v>0</v>
      </c>
      <c r="W56">
        <f t="shared" si="6"/>
        <v>0</v>
      </c>
      <c r="X56">
        <f t="shared" si="7"/>
        <v>0</v>
      </c>
      <c r="Y56">
        <f t="shared" si="8"/>
        <v>0</v>
      </c>
      <c r="Z56">
        <f t="shared" si="9"/>
        <v>1</v>
      </c>
      <c r="AA56">
        <f t="shared" si="10"/>
        <v>0</v>
      </c>
      <c r="AB56">
        <f t="shared" si="11"/>
        <v>0</v>
      </c>
      <c r="AC56">
        <f t="shared" si="12"/>
        <v>0</v>
      </c>
      <c r="AD56">
        <f t="shared" si="13"/>
        <v>0</v>
      </c>
      <c r="AE56">
        <f t="shared" si="14"/>
        <v>1</v>
      </c>
      <c r="AF56"/>
      <c r="AG56"/>
      <c r="AH56">
        <f t="shared" si="15"/>
        <v>3</v>
      </c>
      <c r="AI56">
        <f t="shared" si="16"/>
        <v>3</v>
      </c>
      <c r="AJ56" t="str">
        <f t="shared" si="17"/>
        <v>Correct</v>
      </c>
      <c r="AL56" s="96" t="str">
        <f>IFERROR(VLOOKUP(Table1[[#This Row],[RespondentID]],'All Data'!$A:$CO,87,FALSE),"unknown")</f>
        <v>Woman</v>
      </c>
      <c r="AM56" s="96" t="str">
        <f>IFERROR(VLOOKUP(Table1[[#This Row],[RespondentID]],'All Data'!$A:$CO,88,FALSE),"unknown")</f>
        <v>65+ years</v>
      </c>
      <c r="AN56" s="96" t="str">
        <f>IFERROR(VLOOKUP(Table1[[#This Row],[RespondentID]],'All Data'!$A:$CO,89,FALSE),"unknown")</f>
        <v>Nassau</v>
      </c>
      <c r="AO56" s="96" t="str">
        <f>IFERROR(VLOOKUP(Table1[[#This Row],[RespondentID]],'All Data'!$A:$CO,90,FALSE),"unknown")</f>
        <v>Massapequa, 11758</v>
      </c>
      <c r="AP56" s="96" t="str">
        <f>IFERROR(VLOOKUP(Table1[[#This Row],[RespondentID]],'All Data'!$A:$CO,91,FALSE),"unknown")</f>
        <v>White</v>
      </c>
      <c r="AQ56" s="96" t="str">
        <f>IFERROR(VLOOKUP(Table1[[#This Row],[RespondentID]],'All Data'!$A:$CO,92,FALSE),"unknown")</f>
        <v>Not Hispanic or Latino</v>
      </c>
      <c r="AR56" s="96" t="str">
        <f>IFERROR(VLOOKUP(Table1[[#This Row],[RespondentID]],'All Data'!$A:$CO,93,FALSE),"unknown")</f>
        <v>English</v>
      </c>
      <c r="AS56" s="96" t="str">
        <f>IFERROR(VLOOKUP(Table1[[#This Row],[RespondentID]],'All Data'!$A:$CW,94,FALSE),"unknown")</f>
        <v>$75,000 to $125,000</v>
      </c>
      <c r="AT56" s="96" t="str">
        <f>IFERROR(VLOOKUP(Table1[[#This Row],[RespondentID]],'All Data'!$A:$CW,95,FALSE),"unknown")</f>
        <v>College graduate</v>
      </c>
      <c r="AU56" s="96" t="str">
        <f>IFERROR(VLOOKUP(Table1[[#This Row],[RespondentID]],'All Data'!$A:$CW,96,FALSE),"unknown")</f>
        <v>Retired</v>
      </c>
      <c r="AV56" s="96" t="str">
        <f>IFERROR(VLOOKUP(Table1[[#This Row],[RespondentID]],'All Data'!$A:$CW,97,FALSE),"unknown")</f>
        <v>Yes</v>
      </c>
      <c r="AW56" s="96">
        <f>IFERROR(VLOOKUP(Table1[[#This Row],[RespondentID]],'All Data'!$A:$CW,98,FALSE),"unknown")</f>
        <v>0</v>
      </c>
      <c r="AX56" s="96" t="str">
        <f>IFERROR(VLOOKUP(Table1[[#This Row],[RespondentID]],'All Data'!$A:$CW,99,FALSE),"unknown")</f>
        <v>Yes</v>
      </c>
    </row>
    <row r="57" spans="1:50">
      <c r="A57">
        <v>114439974862</v>
      </c>
      <c r="C57" t="s">
        <v>17</v>
      </c>
      <c r="D57" t="s">
        <v>18</v>
      </c>
      <c r="E57" t="s">
        <v>19</v>
      </c>
      <c r="P57">
        <f t="shared" si="0"/>
        <v>3</v>
      </c>
      <c r="Q57" s="7">
        <f t="shared" si="1"/>
        <v>1</v>
      </c>
      <c r="R57"/>
      <c r="S57">
        <f t="shared" si="2"/>
        <v>0</v>
      </c>
      <c r="T57">
        <f t="shared" si="3"/>
        <v>1</v>
      </c>
      <c r="U57">
        <f t="shared" si="4"/>
        <v>1</v>
      </c>
      <c r="V57">
        <f t="shared" si="5"/>
        <v>1</v>
      </c>
      <c r="W57">
        <f t="shared" si="6"/>
        <v>0</v>
      </c>
      <c r="X57">
        <f t="shared" si="7"/>
        <v>0</v>
      </c>
      <c r="Y57">
        <f t="shared" si="8"/>
        <v>0</v>
      </c>
      <c r="Z57">
        <f t="shared" si="9"/>
        <v>0</v>
      </c>
      <c r="AA57">
        <f t="shared" si="10"/>
        <v>0</v>
      </c>
      <c r="AB57">
        <f t="shared" si="11"/>
        <v>0</v>
      </c>
      <c r="AC57">
        <f t="shared" si="12"/>
        <v>0</v>
      </c>
      <c r="AD57">
        <f t="shared" si="13"/>
        <v>0</v>
      </c>
      <c r="AE57">
        <f t="shared" si="14"/>
        <v>0</v>
      </c>
      <c r="AF57"/>
      <c r="AG57"/>
      <c r="AH57">
        <f t="shared" si="15"/>
        <v>3</v>
      </c>
      <c r="AI57">
        <f t="shared" si="16"/>
        <v>3</v>
      </c>
      <c r="AJ57" t="str">
        <f t="shared" si="17"/>
        <v>Correct</v>
      </c>
      <c r="AL57" s="96" t="str">
        <f>IFERROR(VLOOKUP(Table1[[#This Row],[RespondentID]],'All Data'!$A:$CO,87,FALSE),"unknown")</f>
        <v>Woman</v>
      </c>
      <c r="AM57" s="96" t="str">
        <f>IFERROR(VLOOKUP(Table1[[#This Row],[RespondentID]],'All Data'!$A:$CO,88,FALSE),"unknown")</f>
        <v>55-64 years</v>
      </c>
      <c r="AN57" s="96" t="str">
        <f>IFERROR(VLOOKUP(Table1[[#This Row],[RespondentID]],'All Data'!$A:$CO,89,FALSE),"unknown")</f>
        <v>Nassau</v>
      </c>
      <c r="AO57" s="96" t="str">
        <f>IFERROR(VLOOKUP(Table1[[#This Row],[RespondentID]],'All Data'!$A:$CO,90,FALSE),"unknown")</f>
        <v>Massapequa, 11758</v>
      </c>
      <c r="AP57" s="96" t="str">
        <f>IFERROR(VLOOKUP(Table1[[#This Row],[RespondentID]],'All Data'!$A:$CO,91,FALSE),"unknown")</f>
        <v>White</v>
      </c>
      <c r="AQ57" s="96" t="str">
        <f>IFERROR(VLOOKUP(Table1[[#This Row],[RespondentID]],'All Data'!$A:$CO,92,FALSE),"unknown")</f>
        <v>Not Hispanic or Latino</v>
      </c>
      <c r="AR57" s="96" t="str">
        <f>IFERROR(VLOOKUP(Table1[[#This Row],[RespondentID]],'All Data'!$A:$CO,93,FALSE),"unknown")</f>
        <v>English</v>
      </c>
      <c r="AS57" s="96">
        <f>IFERROR(VLOOKUP(Table1[[#This Row],[RespondentID]],'All Data'!$A:$CW,94,FALSE),"unknown")</f>
        <v>0</v>
      </c>
      <c r="AT57" s="96" t="str">
        <f>IFERROR(VLOOKUP(Table1[[#This Row],[RespondentID]],'All Data'!$A:$CW,95,FALSE),"unknown")</f>
        <v>College graduate</v>
      </c>
      <c r="AU57" s="96" t="str">
        <f>IFERROR(VLOOKUP(Table1[[#This Row],[RespondentID]],'All Data'!$A:$CW,96,FALSE),"unknown")</f>
        <v>Retired</v>
      </c>
      <c r="AV57" s="96" t="str">
        <f>IFERROR(VLOOKUP(Table1[[#This Row],[RespondentID]],'All Data'!$A:$CW,97,FALSE),"unknown")</f>
        <v>Yes</v>
      </c>
      <c r="AW57" s="96" t="str">
        <f>IFERROR(VLOOKUP(Table1[[#This Row],[RespondentID]],'All Data'!$A:$CW,98,FALSE),"unknown")</f>
        <v>Private/Commercial</v>
      </c>
      <c r="AX57" s="96">
        <f>IFERROR(VLOOKUP(Table1[[#This Row],[RespondentID]],'All Data'!$A:$CW,99,FALSE),"unknown")</f>
        <v>0</v>
      </c>
    </row>
    <row r="58" spans="1:50">
      <c r="A58">
        <v>114439967195</v>
      </c>
      <c r="D58" t="s">
        <v>18</v>
      </c>
      <c r="P58">
        <f t="shared" si="0"/>
        <v>1</v>
      </c>
      <c r="Q58" s="6">
        <f t="shared" si="1"/>
        <v>3</v>
      </c>
      <c r="R58"/>
      <c r="S58">
        <f t="shared" si="2"/>
        <v>0</v>
      </c>
      <c r="T58">
        <f t="shared" si="3"/>
        <v>0</v>
      </c>
      <c r="U58">
        <f t="shared" si="4"/>
        <v>1</v>
      </c>
      <c r="V58">
        <f t="shared" si="5"/>
        <v>0</v>
      </c>
      <c r="W58">
        <f t="shared" si="6"/>
        <v>0</v>
      </c>
      <c r="X58">
        <f t="shared" si="7"/>
        <v>0</v>
      </c>
      <c r="Y58">
        <f t="shared" si="8"/>
        <v>0</v>
      </c>
      <c r="Z58">
        <f t="shared" si="9"/>
        <v>0</v>
      </c>
      <c r="AA58">
        <f t="shared" si="10"/>
        <v>0</v>
      </c>
      <c r="AB58">
        <f t="shared" si="11"/>
        <v>0</v>
      </c>
      <c r="AC58">
        <f t="shared" si="12"/>
        <v>0</v>
      </c>
      <c r="AD58">
        <f t="shared" si="13"/>
        <v>0</v>
      </c>
      <c r="AE58">
        <f t="shared" si="14"/>
        <v>0</v>
      </c>
      <c r="AF58"/>
      <c r="AG58"/>
      <c r="AH58">
        <f t="shared" si="15"/>
        <v>1</v>
      </c>
      <c r="AI58">
        <f t="shared" si="16"/>
        <v>1</v>
      </c>
      <c r="AJ58" t="str">
        <f t="shared" si="17"/>
        <v>Correct</v>
      </c>
      <c r="AL58" s="96" t="str">
        <f>IFERROR(VLOOKUP(Table1[[#This Row],[RespondentID]],'All Data'!$A:$CO,87,FALSE),"unknown")</f>
        <v>Woman</v>
      </c>
      <c r="AM58" s="96" t="str">
        <f>IFERROR(VLOOKUP(Table1[[#This Row],[RespondentID]],'All Data'!$A:$CO,88,FALSE),"unknown")</f>
        <v>65+ years</v>
      </c>
      <c r="AN58" s="96" t="str">
        <f>IFERROR(VLOOKUP(Table1[[#This Row],[RespondentID]],'All Data'!$A:$CO,89,FALSE),"unknown")</f>
        <v>Nassau</v>
      </c>
      <c r="AO58" s="96" t="str">
        <f>IFERROR(VLOOKUP(Table1[[#This Row],[RespondentID]],'All Data'!$A:$CO,90,FALSE),"unknown")</f>
        <v>Rockville Centre, 11570</v>
      </c>
      <c r="AP58" s="96" t="str">
        <f>IFERROR(VLOOKUP(Table1[[#This Row],[RespondentID]],'All Data'!$A:$CO,91,FALSE),"unknown")</f>
        <v>White</v>
      </c>
      <c r="AQ58" s="96">
        <f>IFERROR(VLOOKUP(Table1[[#This Row],[RespondentID]],'All Data'!$A:$CO,92,FALSE),"unknown")</f>
        <v>0</v>
      </c>
      <c r="AR58" s="96" t="str">
        <f>IFERROR(VLOOKUP(Table1[[#This Row],[RespondentID]],'All Data'!$A:$CO,93,FALSE),"unknown")</f>
        <v>English</v>
      </c>
      <c r="AS58" s="96" t="str">
        <f>IFERROR(VLOOKUP(Table1[[#This Row],[RespondentID]],'All Data'!$A:$CW,94,FALSE),"unknown")</f>
        <v>$50,000 to $74,999</v>
      </c>
      <c r="AT58" s="96" t="str">
        <f>IFERROR(VLOOKUP(Table1[[#This Row],[RespondentID]],'All Data'!$A:$CW,95,FALSE),"unknown")</f>
        <v>High school graduate</v>
      </c>
      <c r="AU58" s="96" t="str">
        <f>IFERROR(VLOOKUP(Table1[[#This Row],[RespondentID]],'All Data'!$A:$CW,96,FALSE),"unknown")</f>
        <v>Employed for wages</v>
      </c>
      <c r="AV58" s="96" t="str">
        <f>IFERROR(VLOOKUP(Table1[[#This Row],[RespondentID]],'All Data'!$A:$CW,97,FALSE),"unknown")</f>
        <v>Yes</v>
      </c>
      <c r="AW58" s="96" t="str">
        <f>IFERROR(VLOOKUP(Table1[[#This Row],[RespondentID]],'All Data'!$A:$CW,98,FALSE),"unknown")</f>
        <v>Medicare, Private/Commercial</v>
      </c>
      <c r="AX58" s="96" t="str">
        <f>IFERROR(VLOOKUP(Table1[[#This Row],[RespondentID]],'All Data'!$A:$CW,99,FALSE),"unknown")</f>
        <v>Yes</v>
      </c>
    </row>
    <row r="59" spans="1:50">
      <c r="A59">
        <v>114439960388</v>
      </c>
      <c r="B59" t="s">
        <v>16</v>
      </c>
      <c r="D59" t="s">
        <v>18</v>
      </c>
      <c r="J59" t="s">
        <v>24</v>
      </c>
      <c r="P59">
        <f t="shared" si="0"/>
        <v>3</v>
      </c>
      <c r="Q59" s="7">
        <f t="shared" si="1"/>
        <v>1</v>
      </c>
      <c r="R59"/>
      <c r="S59">
        <f t="shared" si="2"/>
        <v>1</v>
      </c>
      <c r="T59">
        <f t="shared" si="3"/>
        <v>0</v>
      </c>
      <c r="U59">
        <f t="shared" si="4"/>
        <v>1</v>
      </c>
      <c r="V59">
        <f t="shared" si="5"/>
        <v>0</v>
      </c>
      <c r="W59">
        <f t="shared" si="6"/>
        <v>0</v>
      </c>
      <c r="X59">
        <f t="shared" si="7"/>
        <v>0</v>
      </c>
      <c r="Y59">
        <f t="shared" si="8"/>
        <v>0</v>
      </c>
      <c r="Z59">
        <f t="shared" si="9"/>
        <v>0</v>
      </c>
      <c r="AA59">
        <f t="shared" si="10"/>
        <v>1</v>
      </c>
      <c r="AB59">
        <f t="shared" si="11"/>
        <v>0</v>
      </c>
      <c r="AC59">
        <f t="shared" si="12"/>
        <v>0</v>
      </c>
      <c r="AD59">
        <f t="shared" si="13"/>
        <v>0</v>
      </c>
      <c r="AE59">
        <f t="shared" si="14"/>
        <v>0</v>
      </c>
      <c r="AF59"/>
      <c r="AG59"/>
      <c r="AH59">
        <f t="shared" si="15"/>
        <v>3</v>
      </c>
      <c r="AI59">
        <f t="shared" si="16"/>
        <v>3</v>
      </c>
      <c r="AJ59" t="str">
        <f t="shared" si="17"/>
        <v>Correct</v>
      </c>
      <c r="AL59" s="96" t="str">
        <f>IFERROR(VLOOKUP(Table1[[#This Row],[RespondentID]],'All Data'!$A:$CO,87,FALSE),"unknown")</f>
        <v>Man</v>
      </c>
      <c r="AM59" s="96" t="str">
        <f>IFERROR(VLOOKUP(Table1[[#This Row],[RespondentID]],'All Data'!$A:$CO,88,FALSE),"unknown")</f>
        <v>65+ years</v>
      </c>
      <c r="AN59" s="96" t="str">
        <f>IFERROR(VLOOKUP(Table1[[#This Row],[RespondentID]],'All Data'!$A:$CO,89,FALSE),"unknown")</f>
        <v>Nassau</v>
      </c>
      <c r="AO59" s="96" t="str">
        <f>IFERROR(VLOOKUP(Table1[[#This Row],[RespondentID]],'All Data'!$A:$CO,90,FALSE),"unknown")</f>
        <v>Oceanside, 11572</v>
      </c>
      <c r="AP59" s="96" t="str">
        <f>IFERROR(VLOOKUP(Table1[[#This Row],[RespondentID]],'All Data'!$A:$CO,91,FALSE),"unknown")</f>
        <v>White</v>
      </c>
      <c r="AQ59" s="96" t="str">
        <f>IFERROR(VLOOKUP(Table1[[#This Row],[RespondentID]],'All Data'!$A:$CO,92,FALSE),"unknown")</f>
        <v>Not Hispanic or Latino</v>
      </c>
      <c r="AR59" s="96" t="str">
        <f>IFERROR(VLOOKUP(Table1[[#This Row],[RespondentID]],'All Data'!$A:$CO,93,FALSE),"unknown")</f>
        <v>English</v>
      </c>
      <c r="AS59" s="96" t="str">
        <f>IFERROR(VLOOKUP(Table1[[#This Row],[RespondentID]],'All Data'!$A:$CW,94,FALSE),"unknown")</f>
        <v>$50,000 to $74,999</v>
      </c>
      <c r="AT59" s="96" t="str">
        <f>IFERROR(VLOOKUP(Table1[[#This Row],[RespondentID]],'All Data'!$A:$CW,95,FALSE),"unknown")</f>
        <v>Doctorate</v>
      </c>
      <c r="AU59" s="96" t="str">
        <f>IFERROR(VLOOKUP(Table1[[#This Row],[RespondentID]],'All Data'!$A:$CW,96,FALSE),"unknown")</f>
        <v>Retired</v>
      </c>
      <c r="AV59" s="96" t="str">
        <f>IFERROR(VLOOKUP(Table1[[#This Row],[RespondentID]],'All Data'!$A:$CW,97,FALSE),"unknown")</f>
        <v>Yes</v>
      </c>
      <c r="AW59" s="96" t="str">
        <f>IFERROR(VLOOKUP(Table1[[#This Row],[RespondentID]],'All Data'!$A:$CW,98,FALSE),"unknown")</f>
        <v>Medicare</v>
      </c>
      <c r="AX59" s="96">
        <f>IFERROR(VLOOKUP(Table1[[#This Row],[RespondentID]],'All Data'!$A:$CW,99,FALSE),"unknown")</f>
        <v>0</v>
      </c>
    </row>
    <row r="60" spans="1:50">
      <c r="A60">
        <v>114438022089</v>
      </c>
      <c r="D60" t="s">
        <v>18</v>
      </c>
      <c r="I60" t="s">
        <v>23</v>
      </c>
      <c r="N60" t="s">
        <v>28</v>
      </c>
      <c r="P60">
        <f t="shared" si="0"/>
        <v>3</v>
      </c>
      <c r="Q60" s="6">
        <f t="shared" si="1"/>
        <v>1</v>
      </c>
      <c r="R60"/>
      <c r="S60">
        <f t="shared" si="2"/>
        <v>0</v>
      </c>
      <c r="T60">
        <f t="shared" si="3"/>
        <v>0</v>
      </c>
      <c r="U60">
        <f t="shared" si="4"/>
        <v>1</v>
      </c>
      <c r="V60">
        <f t="shared" si="5"/>
        <v>0</v>
      </c>
      <c r="W60">
        <f t="shared" si="6"/>
        <v>0</v>
      </c>
      <c r="X60">
        <f t="shared" si="7"/>
        <v>0</v>
      </c>
      <c r="Y60">
        <f t="shared" si="8"/>
        <v>0</v>
      </c>
      <c r="Z60">
        <f t="shared" si="9"/>
        <v>1</v>
      </c>
      <c r="AA60">
        <f t="shared" si="10"/>
        <v>0</v>
      </c>
      <c r="AB60">
        <f t="shared" si="11"/>
        <v>0</v>
      </c>
      <c r="AC60">
        <f t="shared" si="12"/>
        <v>0</v>
      </c>
      <c r="AD60">
        <f t="shared" si="13"/>
        <v>0</v>
      </c>
      <c r="AE60">
        <f t="shared" si="14"/>
        <v>1</v>
      </c>
      <c r="AF60"/>
      <c r="AG60"/>
      <c r="AH60">
        <f t="shared" si="15"/>
        <v>3</v>
      </c>
      <c r="AI60">
        <f t="shared" si="16"/>
        <v>3</v>
      </c>
      <c r="AJ60" t="str">
        <f t="shared" si="17"/>
        <v>Correct</v>
      </c>
      <c r="AL60" s="96" t="str">
        <f>IFERROR(VLOOKUP(Table1[[#This Row],[RespondentID]],'All Data'!$A:$CO,87,FALSE),"unknown")</f>
        <v>Woman</v>
      </c>
      <c r="AM60" s="96" t="str">
        <f>IFERROR(VLOOKUP(Table1[[#This Row],[RespondentID]],'All Data'!$A:$CO,88,FALSE),"unknown")</f>
        <v>65+ years</v>
      </c>
      <c r="AN60" s="96" t="str">
        <f>IFERROR(VLOOKUP(Table1[[#This Row],[RespondentID]],'All Data'!$A:$CO,89,FALSE),"unknown")</f>
        <v>Nassau</v>
      </c>
      <c r="AO60" s="96" t="str">
        <f>IFERROR(VLOOKUP(Table1[[#This Row],[RespondentID]],'All Data'!$A:$CO,90,FALSE),"unknown")</f>
        <v>Massapequa, 11758</v>
      </c>
      <c r="AP60" s="96" t="str">
        <f>IFERROR(VLOOKUP(Table1[[#This Row],[RespondentID]],'All Data'!$A:$CO,91,FALSE),"unknown")</f>
        <v>White</v>
      </c>
      <c r="AQ60" s="96" t="str">
        <f>IFERROR(VLOOKUP(Table1[[#This Row],[RespondentID]],'All Data'!$A:$CO,92,FALSE),"unknown")</f>
        <v>Not Hispanic or Latino</v>
      </c>
      <c r="AR60" s="96" t="str">
        <f>IFERROR(VLOOKUP(Table1[[#This Row],[RespondentID]],'All Data'!$A:$CO,93,FALSE),"unknown")</f>
        <v>English</v>
      </c>
      <c r="AS60" s="96" t="str">
        <f>IFERROR(VLOOKUP(Table1[[#This Row],[RespondentID]],'All Data'!$A:$CW,94,FALSE),"unknown")</f>
        <v>$75,000 to $125,000</v>
      </c>
      <c r="AT60" s="96" t="str">
        <f>IFERROR(VLOOKUP(Table1[[#This Row],[RespondentID]],'All Data'!$A:$CW,95,FALSE),"unknown")</f>
        <v>College graduate</v>
      </c>
      <c r="AU60" s="96" t="str">
        <f>IFERROR(VLOOKUP(Table1[[#This Row],[RespondentID]],'All Data'!$A:$CW,96,FALSE),"unknown")</f>
        <v>Retired</v>
      </c>
      <c r="AV60" s="96" t="str">
        <f>IFERROR(VLOOKUP(Table1[[#This Row],[RespondentID]],'All Data'!$A:$CW,97,FALSE),"unknown")</f>
        <v>Yes</v>
      </c>
      <c r="AW60" s="96">
        <f>IFERROR(VLOOKUP(Table1[[#This Row],[RespondentID]],'All Data'!$A:$CW,98,FALSE),"unknown")</f>
        <v>0</v>
      </c>
      <c r="AX60" s="96" t="str">
        <f>IFERROR(VLOOKUP(Table1[[#This Row],[RespondentID]],'All Data'!$A:$CW,99,FALSE),"unknown")</f>
        <v>Yes</v>
      </c>
    </row>
    <row r="61" spans="1:50">
      <c r="A61">
        <v>114438018591</v>
      </c>
      <c r="C61" t="s">
        <v>17</v>
      </c>
      <c r="D61" t="s">
        <v>18</v>
      </c>
      <c r="I61" t="s">
        <v>23</v>
      </c>
      <c r="P61">
        <f t="shared" si="0"/>
        <v>3</v>
      </c>
      <c r="Q61" s="7">
        <f t="shared" si="1"/>
        <v>1</v>
      </c>
      <c r="R61"/>
      <c r="S61">
        <f t="shared" si="2"/>
        <v>0</v>
      </c>
      <c r="T61">
        <f t="shared" si="3"/>
        <v>1</v>
      </c>
      <c r="U61">
        <f t="shared" si="4"/>
        <v>1</v>
      </c>
      <c r="V61">
        <f t="shared" si="5"/>
        <v>0</v>
      </c>
      <c r="W61">
        <f t="shared" si="6"/>
        <v>0</v>
      </c>
      <c r="X61">
        <f t="shared" si="7"/>
        <v>0</v>
      </c>
      <c r="Y61">
        <f t="shared" si="8"/>
        <v>0</v>
      </c>
      <c r="Z61">
        <f t="shared" si="9"/>
        <v>1</v>
      </c>
      <c r="AA61">
        <f t="shared" si="10"/>
        <v>0</v>
      </c>
      <c r="AB61">
        <f t="shared" si="11"/>
        <v>0</v>
      </c>
      <c r="AC61">
        <f t="shared" si="12"/>
        <v>0</v>
      </c>
      <c r="AD61">
        <f t="shared" si="13"/>
        <v>0</v>
      </c>
      <c r="AE61">
        <f t="shared" si="14"/>
        <v>0</v>
      </c>
      <c r="AF61"/>
      <c r="AG61"/>
      <c r="AH61">
        <f t="shared" si="15"/>
        <v>3</v>
      </c>
      <c r="AI61">
        <f t="shared" si="16"/>
        <v>3</v>
      </c>
      <c r="AJ61" t="str">
        <f t="shared" si="17"/>
        <v>Correct</v>
      </c>
      <c r="AL61" s="96" t="str">
        <f>IFERROR(VLOOKUP(Table1[[#This Row],[RespondentID]],'All Data'!$A:$CO,87,FALSE),"unknown")</f>
        <v>Woman</v>
      </c>
      <c r="AM61" s="96" t="str">
        <f>IFERROR(VLOOKUP(Table1[[#This Row],[RespondentID]],'All Data'!$A:$CO,88,FALSE),"unknown")</f>
        <v>65+ years</v>
      </c>
      <c r="AN61" s="96" t="str">
        <f>IFERROR(VLOOKUP(Table1[[#This Row],[RespondentID]],'All Data'!$A:$CO,89,FALSE),"unknown")</f>
        <v>Nassau</v>
      </c>
      <c r="AO61" s="96" t="str">
        <f>IFERROR(VLOOKUP(Table1[[#This Row],[RespondentID]],'All Data'!$A:$CO,90,FALSE),"unknown")</f>
        <v>Great Neck, 11021</v>
      </c>
      <c r="AP61" s="96" t="str">
        <f>IFERROR(VLOOKUP(Table1[[#This Row],[RespondentID]],'All Data'!$A:$CO,91,FALSE),"unknown")</f>
        <v>White</v>
      </c>
      <c r="AQ61" s="96" t="str">
        <f>IFERROR(VLOOKUP(Table1[[#This Row],[RespondentID]],'All Data'!$A:$CO,92,FALSE),"unknown")</f>
        <v>Not Hispanic or Latino</v>
      </c>
      <c r="AR61" s="96" t="str">
        <f>IFERROR(VLOOKUP(Table1[[#This Row],[RespondentID]],'All Data'!$A:$CO,93,FALSE),"unknown")</f>
        <v>English</v>
      </c>
      <c r="AS61" s="96" t="str">
        <f>IFERROR(VLOOKUP(Table1[[#This Row],[RespondentID]],'All Data'!$A:$CW,94,FALSE),"unknown")</f>
        <v>$50,000 to $74,999</v>
      </c>
      <c r="AT61" s="96" t="str">
        <f>IFERROR(VLOOKUP(Table1[[#This Row],[RespondentID]],'All Data'!$A:$CW,95,FALSE),"unknown")</f>
        <v>Graduate school</v>
      </c>
      <c r="AU61" s="96" t="str">
        <f>IFERROR(VLOOKUP(Table1[[#This Row],[RespondentID]],'All Data'!$A:$CW,96,FALSE),"unknown")</f>
        <v>Retired</v>
      </c>
      <c r="AV61" s="96" t="str">
        <f>IFERROR(VLOOKUP(Table1[[#This Row],[RespondentID]],'All Data'!$A:$CW,97,FALSE),"unknown")</f>
        <v>Yes</v>
      </c>
      <c r="AW61" s="96" t="str">
        <f>IFERROR(VLOOKUP(Table1[[#This Row],[RespondentID]],'All Data'!$A:$CW,98,FALSE),"unknown")</f>
        <v>Medicare</v>
      </c>
      <c r="AX61" s="96" t="str">
        <f>IFERROR(VLOOKUP(Table1[[#This Row],[RespondentID]],'All Data'!$A:$CW,99,FALSE),"unknown")</f>
        <v>Yes</v>
      </c>
    </row>
    <row r="62" spans="1:50">
      <c r="A62">
        <v>114438016704</v>
      </c>
      <c r="D62" t="s">
        <v>18</v>
      </c>
      <c r="E62" t="s">
        <v>19</v>
      </c>
      <c r="G62" t="s">
        <v>21</v>
      </c>
      <c r="I62" t="s">
        <v>23</v>
      </c>
      <c r="J62" t="s">
        <v>24</v>
      </c>
      <c r="M62" t="s">
        <v>27</v>
      </c>
      <c r="N62" t="s">
        <v>28</v>
      </c>
      <c r="O62" t="s">
        <v>512</v>
      </c>
      <c r="P62">
        <f t="shared" si="0"/>
        <v>7</v>
      </c>
      <c r="Q62" s="6">
        <f t="shared" si="1"/>
        <v>0.42857142857142855</v>
      </c>
      <c r="R62"/>
      <c r="S62">
        <f t="shared" si="2"/>
        <v>0</v>
      </c>
      <c r="T62">
        <f t="shared" si="3"/>
        <v>0</v>
      </c>
      <c r="U62">
        <f t="shared" si="4"/>
        <v>0.42857142857142855</v>
      </c>
      <c r="V62">
        <f t="shared" si="5"/>
        <v>0.42857142857142855</v>
      </c>
      <c r="W62">
        <f t="shared" si="6"/>
        <v>0</v>
      </c>
      <c r="X62">
        <f t="shared" si="7"/>
        <v>0.42857142857142855</v>
      </c>
      <c r="Y62">
        <f t="shared" si="8"/>
        <v>0</v>
      </c>
      <c r="Z62">
        <f t="shared" si="9"/>
        <v>0.42857142857142855</v>
      </c>
      <c r="AA62">
        <f t="shared" si="10"/>
        <v>0.42857142857142855</v>
      </c>
      <c r="AB62">
        <f t="shared" si="11"/>
        <v>0</v>
      </c>
      <c r="AC62">
        <f t="shared" si="12"/>
        <v>0</v>
      </c>
      <c r="AD62">
        <f t="shared" si="13"/>
        <v>0.42857142857142855</v>
      </c>
      <c r="AE62">
        <f t="shared" si="14"/>
        <v>0.42857142857142855</v>
      </c>
      <c r="AF62"/>
      <c r="AG62"/>
      <c r="AH62">
        <f t="shared" si="15"/>
        <v>2.9999999999999996</v>
      </c>
      <c r="AI62">
        <f t="shared" si="16"/>
        <v>7</v>
      </c>
      <c r="AJ62" t="str">
        <f t="shared" si="17"/>
        <v>Correct</v>
      </c>
      <c r="AL62" s="96" t="str">
        <f>IFERROR(VLOOKUP(Table1[[#This Row],[RespondentID]],'All Data'!$A:$CO,87,FALSE),"unknown")</f>
        <v>Woman</v>
      </c>
      <c r="AM62" s="96" t="str">
        <f>IFERROR(VLOOKUP(Table1[[#This Row],[RespondentID]],'All Data'!$A:$CO,88,FALSE),"unknown")</f>
        <v>65+ years</v>
      </c>
      <c r="AN62" s="96" t="str">
        <f>IFERROR(VLOOKUP(Table1[[#This Row],[RespondentID]],'All Data'!$A:$CO,89,FALSE),"unknown")</f>
        <v>Queens</v>
      </c>
      <c r="AO62" s="96">
        <f>IFERROR(VLOOKUP(Table1[[#This Row],[RespondentID]],'All Data'!$A:$CO,90,FALSE),"unknown")</f>
        <v>11004</v>
      </c>
      <c r="AP62" s="96" t="str">
        <f>IFERROR(VLOOKUP(Table1[[#This Row],[RespondentID]],'All Data'!$A:$CO,91,FALSE),"unknown")</f>
        <v>White</v>
      </c>
      <c r="AQ62" s="96" t="str">
        <f>IFERROR(VLOOKUP(Table1[[#This Row],[RespondentID]],'All Data'!$A:$CO,92,FALSE),"unknown")</f>
        <v>Not Hispanic or Latino</v>
      </c>
      <c r="AR62" s="96" t="str">
        <f>IFERROR(VLOOKUP(Table1[[#This Row],[RespondentID]],'All Data'!$A:$CO,93,FALSE),"unknown")</f>
        <v>English</v>
      </c>
      <c r="AS62" s="96" t="str">
        <f>IFERROR(VLOOKUP(Table1[[#This Row],[RespondentID]],'All Data'!$A:$CW,94,FALSE),"unknown")</f>
        <v>$20,000 to $34,999</v>
      </c>
      <c r="AT62" s="96" t="str">
        <f>IFERROR(VLOOKUP(Table1[[#This Row],[RespondentID]],'All Data'!$A:$CW,95,FALSE),"unknown")</f>
        <v>Graduate school</v>
      </c>
      <c r="AU62" s="96" t="str">
        <f>IFERROR(VLOOKUP(Table1[[#This Row],[RespondentID]],'All Data'!$A:$CW,96,FALSE),"unknown")</f>
        <v>Retired</v>
      </c>
      <c r="AV62" s="96" t="str">
        <f>IFERROR(VLOOKUP(Table1[[#This Row],[RespondentID]],'All Data'!$A:$CW,97,FALSE),"unknown")</f>
        <v>Yes</v>
      </c>
      <c r="AW62" s="96" t="str">
        <f>IFERROR(VLOOKUP(Table1[[#This Row],[RespondentID]],'All Data'!$A:$CW,98,FALSE),"unknown")</f>
        <v>Medicare</v>
      </c>
      <c r="AX62" s="96" t="str">
        <f>IFERROR(VLOOKUP(Table1[[#This Row],[RespondentID]],'All Data'!$A:$CW,99,FALSE),"unknown")</f>
        <v>Yes</v>
      </c>
    </row>
    <row r="63" spans="1:50">
      <c r="A63">
        <v>114438010759</v>
      </c>
      <c r="I63" t="s">
        <v>23</v>
      </c>
      <c r="P63">
        <f t="shared" si="0"/>
        <v>1</v>
      </c>
      <c r="Q63" s="7">
        <f t="shared" si="1"/>
        <v>3</v>
      </c>
      <c r="R63"/>
      <c r="S63">
        <f t="shared" si="2"/>
        <v>0</v>
      </c>
      <c r="T63">
        <f t="shared" si="3"/>
        <v>0</v>
      </c>
      <c r="U63">
        <f t="shared" si="4"/>
        <v>0</v>
      </c>
      <c r="V63">
        <f t="shared" si="5"/>
        <v>0</v>
      </c>
      <c r="W63">
        <f t="shared" si="6"/>
        <v>0</v>
      </c>
      <c r="X63">
        <f t="shared" si="7"/>
        <v>0</v>
      </c>
      <c r="Y63">
        <f t="shared" si="8"/>
        <v>0</v>
      </c>
      <c r="Z63">
        <f t="shared" si="9"/>
        <v>1</v>
      </c>
      <c r="AA63">
        <f t="shared" si="10"/>
        <v>0</v>
      </c>
      <c r="AB63">
        <f t="shared" si="11"/>
        <v>0</v>
      </c>
      <c r="AC63">
        <f t="shared" si="12"/>
        <v>0</v>
      </c>
      <c r="AD63">
        <f t="shared" si="13"/>
        <v>0</v>
      </c>
      <c r="AE63">
        <f t="shared" si="14"/>
        <v>0</v>
      </c>
      <c r="AF63"/>
      <c r="AG63"/>
      <c r="AH63">
        <f t="shared" si="15"/>
        <v>1</v>
      </c>
      <c r="AI63">
        <f t="shared" si="16"/>
        <v>1</v>
      </c>
      <c r="AJ63" t="str">
        <f t="shared" si="17"/>
        <v>Correct</v>
      </c>
      <c r="AL63" s="96" t="str">
        <f>IFERROR(VLOOKUP(Table1[[#This Row],[RespondentID]],'All Data'!$A:$CO,87,FALSE),"unknown")</f>
        <v>Woman</v>
      </c>
      <c r="AM63" s="96" t="str">
        <f>IFERROR(VLOOKUP(Table1[[#This Row],[RespondentID]],'All Data'!$A:$CO,88,FALSE),"unknown")</f>
        <v>55-64 years</v>
      </c>
      <c r="AN63" s="96" t="str">
        <f>IFERROR(VLOOKUP(Table1[[#This Row],[RespondentID]],'All Data'!$A:$CO,89,FALSE),"unknown")</f>
        <v>Nassau</v>
      </c>
      <c r="AO63" s="96" t="str">
        <f>IFERROR(VLOOKUP(Table1[[#This Row],[RespondentID]],'All Data'!$A:$CO,90,FALSE),"unknown")</f>
        <v>Oceanside, 11572</v>
      </c>
      <c r="AP63" s="96" t="str">
        <f>IFERROR(VLOOKUP(Table1[[#This Row],[RespondentID]],'All Data'!$A:$CO,91,FALSE),"unknown")</f>
        <v>White</v>
      </c>
      <c r="AQ63" s="96" t="str">
        <f>IFERROR(VLOOKUP(Table1[[#This Row],[RespondentID]],'All Data'!$A:$CO,92,FALSE),"unknown")</f>
        <v>Not Hispanic or Latino</v>
      </c>
      <c r="AR63" s="96" t="str">
        <f>IFERROR(VLOOKUP(Table1[[#This Row],[RespondentID]],'All Data'!$A:$CO,93,FALSE),"unknown")</f>
        <v>English</v>
      </c>
      <c r="AS63" s="96" t="str">
        <f>IFERROR(VLOOKUP(Table1[[#This Row],[RespondentID]],'All Data'!$A:$CW,94,FALSE),"unknown")</f>
        <v>$75,000 to $125,000</v>
      </c>
      <c r="AT63" s="96" t="str">
        <f>IFERROR(VLOOKUP(Table1[[#This Row],[RespondentID]],'All Data'!$A:$CW,95,FALSE),"unknown")</f>
        <v>College graduate</v>
      </c>
      <c r="AU63" s="96" t="str">
        <f>IFERROR(VLOOKUP(Table1[[#This Row],[RespondentID]],'All Data'!$A:$CW,96,FALSE),"unknown")</f>
        <v>Retired</v>
      </c>
      <c r="AV63" s="96" t="str">
        <f>IFERROR(VLOOKUP(Table1[[#This Row],[RespondentID]],'All Data'!$A:$CW,97,FALSE),"unknown")</f>
        <v>Yes</v>
      </c>
      <c r="AW63" s="96" t="str">
        <f>IFERROR(VLOOKUP(Table1[[#This Row],[RespondentID]],'All Data'!$A:$CW,98,FALSE),"unknown")</f>
        <v>Private/Commercial</v>
      </c>
      <c r="AX63" s="96" t="str">
        <f>IFERROR(VLOOKUP(Table1[[#This Row],[RespondentID]],'All Data'!$A:$CW,99,FALSE),"unknown")</f>
        <v>Yes</v>
      </c>
    </row>
    <row r="64" spans="1:50">
      <c r="A64">
        <v>114438009154</v>
      </c>
      <c r="G64" t="s">
        <v>21</v>
      </c>
      <c r="I64" t="s">
        <v>23</v>
      </c>
      <c r="M64" t="s">
        <v>27</v>
      </c>
      <c r="P64">
        <f t="shared" si="0"/>
        <v>3</v>
      </c>
      <c r="Q64" s="6">
        <f t="shared" si="1"/>
        <v>1</v>
      </c>
      <c r="R64"/>
      <c r="S64">
        <f t="shared" si="2"/>
        <v>0</v>
      </c>
      <c r="T64">
        <f t="shared" si="3"/>
        <v>0</v>
      </c>
      <c r="U64">
        <f t="shared" si="4"/>
        <v>0</v>
      </c>
      <c r="V64">
        <f t="shared" si="5"/>
        <v>0</v>
      </c>
      <c r="W64">
        <f t="shared" si="6"/>
        <v>0</v>
      </c>
      <c r="X64">
        <f t="shared" si="7"/>
        <v>1</v>
      </c>
      <c r="Y64">
        <f t="shared" si="8"/>
        <v>0</v>
      </c>
      <c r="Z64">
        <f t="shared" si="9"/>
        <v>1</v>
      </c>
      <c r="AA64">
        <f t="shared" si="10"/>
        <v>0</v>
      </c>
      <c r="AB64">
        <f t="shared" si="11"/>
        <v>0</v>
      </c>
      <c r="AC64">
        <f t="shared" si="12"/>
        <v>0</v>
      </c>
      <c r="AD64">
        <f t="shared" si="13"/>
        <v>1</v>
      </c>
      <c r="AE64">
        <f t="shared" si="14"/>
        <v>0</v>
      </c>
      <c r="AF64"/>
      <c r="AG64"/>
      <c r="AH64">
        <f t="shared" si="15"/>
        <v>3</v>
      </c>
      <c r="AI64">
        <f t="shared" si="16"/>
        <v>3</v>
      </c>
      <c r="AJ64" t="str">
        <f t="shared" si="17"/>
        <v>Correct</v>
      </c>
      <c r="AL64" s="96" t="str">
        <f>IFERROR(VLOOKUP(Table1[[#This Row],[RespondentID]],'All Data'!$A:$CO,87,FALSE),"unknown")</f>
        <v>Woman</v>
      </c>
      <c r="AM64" s="96" t="str">
        <f>IFERROR(VLOOKUP(Table1[[#This Row],[RespondentID]],'All Data'!$A:$CO,88,FALSE),"unknown")</f>
        <v>65+ years</v>
      </c>
      <c r="AN64" s="96" t="str">
        <f>IFERROR(VLOOKUP(Table1[[#This Row],[RespondentID]],'All Data'!$A:$CO,89,FALSE),"unknown")</f>
        <v>Nassau</v>
      </c>
      <c r="AO64" s="96" t="str">
        <f>IFERROR(VLOOKUP(Table1[[#This Row],[RespondentID]],'All Data'!$A:$CO,90,FALSE),"unknown")</f>
        <v>Oceanside, 11572</v>
      </c>
      <c r="AP64" s="96" t="str">
        <f>IFERROR(VLOOKUP(Table1[[#This Row],[RespondentID]],'All Data'!$A:$CO,91,FALSE),"unknown")</f>
        <v>White</v>
      </c>
      <c r="AQ64" s="96" t="str">
        <f>IFERROR(VLOOKUP(Table1[[#This Row],[RespondentID]],'All Data'!$A:$CO,92,FALSE),"unknown")</f>
        <v>Not Hispanic or Latino</v>
      </c>
      <c r="AR64" s="96" t="str">
        <f>IFERROR(VLOOKUP(Table1[[#This Row],[RespondentID]],'All Data'!$A:$CO,93,FALSE),"unknown")</f>
        <v>English</v>
      </c>
      <c r="AS64" s="96" t="str">
        <f>IFERROR(VLOOKUP(Table1[[#This Row],[RespondentID]],'All Data'!$A:$CW,94,FALSE),"unknown")</f>
        <v>Over $125,000</v>
      </c>
      <c r="AT64" s="96" t="str">
        <f>IFERROR(VLOOKUP(Table1[[#This Row],[RespondentID]],'All Data'!$A:$CW,95,FALSE),"unknown")</f>
        <v>Graduate school</v>
      </c>
      <c r="AU64" s="96" t="str">
        <f>IFERROR(VLOOKUP(Table1[[#This Row],[RespondentID]],'All Data'!$A:$CW,96,FALSE),"unknown")</f>
        <v>Retired</v>
      </c>
      <c r="AV64" s="96">
        <f>IFERROR(VLOOKUP(Table1[[#This Row],[RespondentID]],'All Data'!$A:$CW,97,FALSE),"unknown")</f>
        <v>0</v>
      </c>
      <c r="AW64" s="96" t="str">
        <f>IFERROR(VLOOKUP(Table1[[#This Row],[RespondentID]],'All Data'!$A:$CW,98,FALSE),"unknown")</f>
        <v>Medicare</v>
      </c>
      <c r="AX64" s="96" t="str">
        <f>IFERROR(VLOOKUP(Table1[[#This Row],[RespondentID]],'All Data'!$A:$CW,99,FALSE),"unknown")</f>
        <v>Yes</v>
      </c>
    </row>
    <row r="65" spans="1:50">
      <c r="A65">
        <v>114438003667</v>
      </c>
      <c r="D65" t="s">
        <v>18</v>
      </c>
      <c r="N65" t="s">
        <v>28</v>
      </c>
      <c r="P65">
        <f t="shared" si="0"/>
        <v>2</v>
      </c>
      <c r="Q65" s="7">
        <f t="shared" si="1"/>
        <v>1.5</v>
      </c>
      <c r="R65"/>
      <c r="S65">
        <f t="shared" si="2"/>
        <v>0</v>
      </c>
      <c r="T65">
        <f t="shared" si="3"/>
        <v>0</v>
      </c>
      <c r="U65">
        <f t="shared" si="4"/>
        <v>1</v>
      </c>
      <c r="V65">
        <f t="shared" si="5"/>
        <v>0</v>
      </c>
      <c r="W65">
        <f t="shared" si="6"/>
        <v>0</v>
      </c>
      <c r="X65">
        <f t="shared" si="7"/>
        <v>0</v>
      </c>
      <c r="Y65">
        <f t="shared" si="8"/>
        <v>0</v>
      </c>
      <c r="Z65">
        <f t="shared" si="9"/>
        <v>0</v>
      </c>
      <c r="AA65">
        <f t="shared" si="10"/>
        <v>0</v>
      </c>
      <c r="AB65">
        <f t="shared" si="11"/>
        <v>0</v>
      </c>
      <c r="AC65">
        <f t="shared" si="12"/>
        <v>0</v>
      </c>
      <c r="AD65">
        <f t="shared" si="13"/>
        <v>0</v>
      </c>
      <c r="AE65">
        <f t="shared" si="14"/>
        <v>1</v>
      </c>
      <c r="AF65"/>
      <c r="AG65"/>
      <c r="AH65">
        <f t="shared" si="15"/>
        <v>2</v>
      </c>
      <c r="AI65">
        <f t="shared" si="16"/>
        <v>2</v>
      </c>
      <c r="AJ65" t="str">
        <f t="shared" si="17"/>
        <v>Correct</v>
      </c>
      <c r="AL65" s="96" t="str">
        <f>IFERROR(VLOOKUP(Table1[[#This Row],[RespondentID]],'All Data'!$A:$CO,87,FALSE),"unknown")</f>
        <v>Woman</v>
      </c>
      <c r="AM65" s="96" t="str">
        <f>IFERROR(VLOOKUP(Table1[[#This Row],[RespondentID]],'All Data'!$A:$CO,88,FALSE),"unknown")</f>
        <v>65+ years</v>
      </c>
      <c r="AN65" s="96" t="str">
        <f>IFERROR(VLOOKUP(Table1[[#This Row],[RespondentID]],'All Data'!$A:$CO,89,FALSE),"unknown")</f>
        <v>Nassau</v>
      </c>
      <c r="AO65" s="96" t="str">
        <f>IFERROR(VLOOKUP(Table1[[#This Row],[RespondentID]],'All Data'!$A:$CO,90,FALSE),"unknown")</f>
        <v>Cedarhurst, 11516</v>
      </c>
      <c r="AP65" s="96" t="str">
        <f>IFERROR(VLOOKUP(Table1[[#This Row],[RespondentID]],'All Data'!$A:$CO,91,FALSE),"unknown")</f>
        <v>White</v>
      </c>
      <c r="AQ65" s="96" t="str">
        <f>IFERROR(VLOOKUP(Table1[[#This Row],[RespondentID]],'All Data'!$A:$CO,92,FALSE),"unknown")</f>
        <v>Not Hispanic or Latino</v>
      </c>
      <c r="AR65" s="96" t="str">
        <f>IFERROR(VLOOKUP(Table1[[#This Row],[RespondentID]],'All Data'!$A:$CO,93,FALSE),"unknown")</f>
        <v>English</v>
      </c>
      <c r="AS65" s="96" t="str">
        <f>IFERROR(VLOOKUP(Table1[[#This Row],[RespondentID]],'All Data'!$A:$CW,94,FALSE),"unknown")</f>
        <v>$35,000 to $49,999</v>
      </c>
      <c r="AT65" s="96" t="str">
        <f>IFERROR(VLOOKUP(Table1[[#This Row],[RespondentID]],'All Data'!$A:$CW,95,FALSE),"unknown")</f>
        <v>College graduate</v>
      </c>
      <c r="AU65" s="96" t="str">
        <f>IFERROR(VLOOKUP(Table1[[#This Row],[RespondentID]],'All Data'!$A:$CW,96,FALSE),"unknown")</f>
        <v>Retired</v>
      </c>
      <c r="AV65" s="96" t="str">
        <f>IFERROR(VLOOKUP(Table1[[#This Row],[RespondentID]],'All Data'!$A:$CW,97,FALSE),"unknown")</f>
        <v>Yes</v>
      </c>
      <c r="AW65" s="96" t="str">
        <f>IFERROR(VLOOKUP(Table1[[#This Row],[RespondentID]],'All Data'!$A:$CW,98,FALSE),"unknown")</f>
        <v>Medicaid</v>
      </c>
      <c r="AX65" s="96" t="str">
        <f>IFERROR(VLOOKUP(Table1[[#This Row],[RespondentID]],'All Data'!$A:$CW,99,FALSE),"unknown")</f>
        <v>No</v>
      </c>
    </row>
    <row r="66" spans="1:50">
      <c r="A66">
        <v>114438001214</v>
      </c>
      <c r="L66" t="s">
        <v>26</v>
      </c>
      <c r="P66">
        <f t="shared" ref="P66:P129" si="18">COUNTA(B66:N66)</f>
        <v>1</v>
      </c>
      <c r="Q66" s="6">
        <f t="shared" ref="Q66:Q129" si="19">3/P66</f>
        <v>3</v>
      </c>
      <c r="R66"/>
      <c r="S66">
        <f t="shared" ref="S66:S129" si="20">IF($P66&lt;3,IF($B66=$B$1,1,0),IF($B66=$B$1,$Q66,0))</f>
        <v>0</v>
      </c>
      <c r="T66">
        <f t="shared" ref="T66:T129" si="21">IF($P66&lt;3,IF($C66=$C$1,1,0),IF($C66=$C$1,$Q66,0))</f>
        <v>0</v>
      </c>
      <c r="U66">
        <f t="shared" ref="U66:U129" si="22">IF($P66&lt;3,IF($D66=$D$1,1,0),IF($D66=$D$1,$Q66,0))</f>
        <v>0</v>
      </c>
      <c r="V66">
        <f t="shared" ref="V66:V129" si="23">IF($P66&lt;3,IF($E66=$E$1,1,0),IF($E66=$E$1,$Q66,0))</f>
        <v>0</v>
      </c>
      <c r="W66">
        <f t="shared" ref="W66:W129" si="24">IF($P66&lt;3,IF($F66=$F$1,1,0),IF($F66=$F$1,$Q66,0))</f>
        <v>0</v>
      </c>
      <c r="X66">
        <f t="shared" ref="X66:X129" si="25">IF($P66&lt;3,IF($G66=$G$1,1,0),IF($G66=$G$1,$Q66,0))</f>
        <v>0</v>
      </c>
      <c r="Y66">
        <f t="shared" ref="Y66:Y129" si="26">IF($P66&lt;3,IF($H66=$H$1,1,0),IF($H66=$H$1,$Q66,0))</f>
        <v>0</v>
      </c>
      <c r="Z66">
        <f t="shared" ref="Z66:Z129" si="27">IF($P66&lt;3,IF($I66=$I$1,1,0),IF($I66=$I$1,$Q66,0))</f>
        <v>0</v>
      </c>
      <c r="AA66">
        <f t="shared" ref="AA66:AA129" si="28">IF($P66&lt;3,IF($J66=$J$1,1,0),IF($J66=$J$1,$Q66,0))</f>
        <v>0</v>
      </c>
      <c r="AB66">
        <f t="shared" ref="AB66:AB129" si="29">IF($P66&lt;3,IF($K66=$K$1,1,0),IF($K66=$K$1,$Q66,0))</f>
        <v>0</v>
      </c>
      <c r="AC66">
        <f t="shared" ref="AC66:AC129" si="30">IF($P66&lt;3,IF($L66=$L$1,1,0),IF($L66=$L$1,$Q66,0))</f>
        <v>1</v>
      </c>
      <c r="AD66">
        <f t="shared" ref="AD66:AD129" si="31">IF($P66&lt;3,IF($M66=$M$1,1,0),IF($M66=$M$1,$Q66,0))</f>
        <v>0</v>
      </c>
      <c r="AE66">
        <f t="shared" ref="AE66:AE129" si="32">IF($P66&lt;3,IF($N66=$N$1,1,0),IF($N66=$N$1,$Q66,0))</f>
        <v>0</v>
      </c>
      <c r="AF66"/>
      <c r="AG66"/>
      <c r="AH66">
        <f t="shared" ref="AH66:AH129" si="33">SUM(S66:AE66)</f>
        <v>1</v>
      </c>
      <c r="AI66">
        <f t="shared" ref="AI66:AI129" si="34">P66</f>
        <v>1</v>
      </c>
      <c r="AJ66" t="str">
        <f t="shared" ref="AJ66:AJ129" si="35">IF(AH66=AI66,"Correct",IF(AH66=3,"Correct","Wrong"))</f>
        <v>Correct</v>
      </c>
      <c r="AL66" s="96" t="str">
        <f>IFERROR(VLOOKUP(Table1[[#This Row],[RespondentID]],'All Data'!$A:$CO,87,FALSE),"unknown")</f>
        <v>Man</v>
      </c>
      <c r="AM66" s="96" t="str">
        <f>IFERROR(VLOOKUP(Table1[[#This Row],[RespondentID]],'All Data'!$A:$CO,88,FALSE),"unknown")</f>
        <v>65+ years</v>
      </c>
      <c r="AN66" s="96" t="str">
        <f>IFERROR(VLOOKUP(Table1[[#This Row],[RespondentID]],'All Data'!$A:$CO,89,FALSE),"unknown")</f>
        <v>Nassau</v>
      </c>
      <c r="AO66" s="96" t="str">
        <f>IFERROR(VLOOKUP(Table1[[#This Row],[RespondentID]],'All Data'!$A:$CO,90,FALSE),"unknown")</f>
        <v>Williston Park, 11596</v>
      </c>
      <c r="AP66" s="96" t="str">
        <f>IFERROR(VLOOKUP(Table1[[#This Row],[RespondentID]],'All Data'!$A:$CO,91,FALSE),"unknown")</f>
        <v>White</v>
      </c>
      <c r="AQ66" s="96" t="str">
        <f>IFERROR(VLOOKUP(Table1[[#This Row],[RespondentID]],'All Data'!$A:$CO,92,FALSE),"unknown")</f>
        <v>Not Hispanic or Latino</v>
      </c>
      <c r="AR66" s="96" t="str">
        <f>IFERROR(VLOOKUP(Table1[[#This Row],[RespondentID]],'All Data'!$A:$CO,93,FALSE),"unknown")</f>
        <v>English</v>
      </c>
      <c r="AS66" s="96">
        <f>IFERROR(VLOOKUP(Table1[[#This Row],[RespondentID]],'All Data'!$A:$CW,94,FALSE),"unknown")</f>
        <v>0</v>
      </c>
      <c r="AT66" s="96" t="str">
        <f>IFERROR(VLOOKUP(Table1[[#This Row],[RespondentID]],'All Data'!$A:$CW,95,FALSE),"unknown")</f>
        <v>College graduate</v>
      </c>
      <c r="AU66" s="96" t="str">
        <f>IFERROR(VLOOKUP(Table1[[#This Row],[RespondentID]],'All Data'!$A:$CW,96,FALSE),"unknown")</f>
        <v>Employed for wages</v>
      </c>
      <c r="AV66" s="96" t="str">
        <f>IFERROR(VLOOKUP(Table1[[#This Row],[RespondentID]],'All Data'!$A:$CW,97,FALSE),"unknown")</f>
        <v>Yes</v>
      </c>
      <c r="AW66" s="96" t="str">
        <f>IFERROR(VLOOKUP(Table1[[#This Row],[RespondentID]],'All Data'!$A:$CW,98,FALSE),"unknown")</f>
        <v>Private/Commercial</v>
      </c>
      <c r="AX66" s="96" t="str">
        <f>IFERROR(VLOOKUP(Table1[[#This Row],[RespondentID]],'All Data'!$A:$CW,99,FALSE),"unknown")</f>
        <v>Yes</v>
      </c>
    </row>
    <row r="67" spans="1:50">
      <c r="A67">
        <v>114437999386</v>
      </c>
      <c r="D67" t="s">
        <v>18</v>
      </c>
      <c r="P67">
        <f t="shared" si="18"/>
        <v>1</v>
      </c>
      <c r="Q67" s="7">
        <f t="shared" si="19"/>
        <v>3</v>
      </c>
      <c r="R67"/>
      <c r="S67">
        <f t="shared" si="20"/>
        <v>0</v>
      </c>
      <c r="T67">
        <f t="shared" si="21"/>
        <v>0</v>
      </c>
      <c r="U67">
        <f t="shared" si="22"/>
        <v>1</v>
      </c>
      <c r="V67">
        <f t="shared" si="23"/>
        <v>0</v>
      </c>
      <c r="W67">
        <f t="shared" si="24"/>
        <v>0</v>
      </c>
      <c r="X67">
        <f t="shared" si="25"/>
        <v>0</v>
      </c>
      <c r="Y67">
        <f t="shared" si="26"/>
        <v>0</v>
      </c>
      <c r="Z67">
        <f t="shared" si="27"/>
        <v>0</v>
      </c>
      <c r="AA67">
        <f t="shared" si="28"/>
        <v>0</v>
      </c>
      <c r="AB67">
        <f t="shared" si="29"/>
        <v>0</v>
      </c>
      <c r="AC67">
        <f t="shared" si="30"/>
        <v>0</v>
      </c>
      <c r="AD67">
        <f t="shared" si="31"/>
        <v>0</v>
      </c>
      <c r="AE67">
        <f t="shared" si="32"/>
        <v>0</v>
      </c>
      <c r="AF67"/>
      <c r="AG67"/>
      <c r="AH67">
        <f t="shared" si="33"/>
        <v>1</v>
      </c>
      <c r="AI67">
        <f t="shared" si="34"/>
        <v>1</v>
      </c>
      <c r="AJ67" t="str">
        <f t="shared" si="35"/>
        <v>Correct</v>
      </c>
      <c r="AL67" s="96" t="str">
        <f>IFERROR(VLOOKUP(Table1[[#This Row],[RespondentID]],'All Data'!$A:$CO,87,FALSE),"unknown")</f>
        <v>Woman</v>
      </c>
      <c r="AM67" s="96" t="str">
        <f>IFERROR(VLOOKUP(Table1[[#This Row],[RespondentID]],'All Data'!$A:$CO,88,FALSE),"unknown")</f>
        <v>65+ years</v>
      </c>
      <c r="AN67" s="96" t="str">
        <f>IFERROR(VLOOKUP(Table1[[#This Row],[RespondentID]],'All Data'!$A:$CO,89,FALSE),"unknown")</f>
        <v>Nassau</v>
      </c>
      <c r="AO67" s="96" t="str">
        <f>IFERROR(VLOOKUP(Table1[[#This Row],[RespondentID]],'All Data'!$A:$CO,90,FALSE),"unknown")</f>
        <v>Albertson, 11507</v>
      </c>
      <c r="AP67" s="96" t="str">
        <f>IFERROR(VLOOKUP(Table1[[#This Row],[RespondentID]],'All Data'!$A:$CO,91,FALSE),"unknown")</f>
        <v>White</v>
      </c>
      <c r="AQ67" s="96">
        <f>IFERROR(VLOOKUP(Table1[[#This Row],[RespondentID]],'All Data'!$A:$CO,92,FALSE),"unknown")</f>
        <v>0</v>
      </c>
      <c r="AR67" s="96" t="str">
        <f>IFERROR(VLOOKUP(Table1[[#This Row],[RespondentID]],'All Data'!$A:$CO,93,FALSE),"unknown")</f>
        <v>English</v>
      </c>
      <c r="AS67" s="96" t="str">
        <f>IFERROR(VLOOKUP(Table1[[#This Row],[RespondentID]],'All Data'!$A:$CW,94,FALSE),"unknown")</f>
        <v>$0-$19,999</v>
      </c>
      <c r="AT67" s="96" t="str">
        <f>IFERROR(VLOOKUP(Table1[[#This Row],[RespondentID]],'All Data'!$A:$CW,95,FALSE),"unknown")</f>
        <v>Some college</v>
      </c>
      <c r="AU67" s="96" t="str">
        <f>IFERROR(VLOOKUP(Table1[[#This Row],[RespondentID]],'All Data'!$A:$CW,96,FALSE),"unknown")</f>
        <v>Retired</v>
      </c>
      <c r="AV67" s="96" t="str">
        <f>IFERROR(VLOOKUP(Table1[[#This Row],[RespondentID]],'All Data'!$A:$CW,97,FALSE),"unknown")</f>
        <v>Yes</v>
      </c>
      <c r="AW67" s="96" t="str">
        <f>IFERROR(VLOOKUP(Table1[[#This Row],[RespondentID]],'All Data'!$A:$CW,98,FALSE),"unknown")</f>
        <v>Medicare, Private/Commercial</v>
      </c>
      <c r="AX67" s="96" t="str">
        <f>IFERROR(VLOOKUP(Table1[[#This Row],[RespondentID]],'All Data'!$A:$CW,99,FALSE),"unknown")</f>
        <v>No</v>
      </c>
    </row>
    <row r="68" spans="1:50">
      <c r="A68">
        <v>114437997558</v>
      </c>
      <c r="D68" t="s">
        <v>18</v>
      </c>
      <c r="P68">
        <f t="shared" si="18"/>
        <v>1</v>
      </c>
      <c r="Q68" s="6">
        <f t="shared" si="19"/>
        <v>3</v>
      </c>
      <c r="R68"/>
      <c r="S68">
        <f t="shared" si="20"/>
        <v>0</v>
      </c>
      <c r="T68">
        <f t="shared" si="21"/>
        <v>0</v>
      </c>
      <c r="U68">
        <f t="shared" si="22"/>
        <v>1</v>
      </c>
      <c r="V68">
        <f t="shared" si="23"/>
        <v>0</v>
      </c>
      <c r="W68">
        <f t="shared" si="24"/>
        <v>0</v>
      </c>
      <c r="X68">
        <f t="shared" si="25"/>
        <v>0</v>
      </c>
      <c r="Y68">
        <f t="shared" si="26"/>
        <v>0</v>
      </c>
      <c r="Z68">
        <f t="shared" si="27"/>
        <v>0</v>
      </c>
      <c r="AA68">
        <f t="shared" si="28"/>
        <v>0</v>
      </c>
      <c r="AB68">
        <f t="shared" si="29"/>
        <v>0</v>
      </c>
      <c r="AC68">
        <f t="shared" si="30"/>
        <v>0</v>
      </c>
      <c r="AD68">
        <f t="shared" si="31"/>
        <v>0</v>
      </c>
      <c r="AE68">
        <f t="shared" si="32"/>
        <v>0</v>
      </c>
      <c r="AF68"/>
      <c r="AG68"/>
      <c r="AH68">
        <f t="shared" si="33"/>
        <v>1</v>
      </c>
      <c r="AI68">
        <f t="shared" si="34"/>
        <v>1</v>
      </c>
      <c r="AJ68" t="str">
        <f t="shared" si="35"/>
        <v>Correct</v>
      </c>
      <c r="AL68" s="96" t="str">
        <f>IFERROR(VLOOKUP(Table1[[#This Row],[RespondentID]],'All Data'!$A:$CO,87,FALSE),"unknown")</f>
        <v>Woman</v>
      </c>
      <c r="AM68" s="96" t="str">
        <f>IFERROR(VLOOKUP(Table1[[#This Row],[RespondentID]],'All Data'!$A:$CO,88,FALSE),"unknown")</f>
        <v>55-64 years</v>
      </c>
      <c r="AN68" s="96" t="str">
        <f>IFERROR(VLOOKUP(Table1[[#This Row],[RespondentID]],'All Data'!$A:$CO,89,FALSE),"unknown")</f>
        <v>Nassau</v>
      </c>
      <c r="AO68" s="96" t="str">
        <f>IFERROR(VLOOKUP(Table1[[#This Row],[RespondentID]],'All Data'!$A:$CO,90,FALSE),"unknown")</f>
        <v>Williston Park, 11596</v>
      </c>
      <c r="AP68" s="96" t="str">
        <f>IFERROR(VLOOKUP(Table1[[#This Row],[RespondentID]],'All Data'!$A:$CO,91,FALSE),"unknown")</f>
        <v>White</v>
      </c>
      <c r="AQ68" s="96" t="str">
        <f>IFERROR(VLOOKUP(Table1[[#This Row],[RespondentID]],'All Data'!$A:$CO,92,FALSE),"unknown")</f>
        <v>Not Hispanic or Latino</v>
      </c>
      <c r="AR68" s="96" t="str">
        <f>IFERROR(VLOOKUP(Table1[[#This Row],[RespondentID]],'All Data'!$A:$CO,93,FALSE),"unknown")</f>
        <v>English</v>
      </c>
      <c r="AS68" s="96" t="str">
        <f>IFERROR(VLOOKUP(Table1[[#This Row],[RespondentID]],'All Data'!$A:$CW,94,FALSE),"unknown")</f>
        <v>$75,000 to $125,000</v>
      </c>
      <c r="AT68" s="96" t="str">
        <f>IFERROR(VLOOKUP(Table1[[#This Row],[RespondentID]],'All Data'!$A:$CW,95,FALSE),"unknown")</f>
        <v>College graduate</v>
      </c>
      <c r="AU68" s="96" t="str">
        <f>IFERROR(VLOOKUP(Table1[[#This Row],[RespondentID]],'All Data'!$A:$CW,96,FALSE),"unknown")</f>
        <v>Retired</v>
      </c>
      <c r="AV68" s="96" t="str">
        <f>IFERROR(VLOOKUP(Table1[[#This Row],[RespondentID]],'All Data'!$A:$CW,97,FALSE),"unknown")</f>
        <v>Yes</v>
      </c>
      <c r="AW68" s="96" t="str">
        <f>IFERROR(VLOOKUP(Table1[[#This Row],[RespondentID]],'All Data'!$A:$CW,98,FALSE),"unknown")</f>
        <v>Private/Commercial</v>
      </c>
      <c r="AX68" s="96" t="str">
        <f>IFERROR(VLOOKUP(Table1[[#This Row],[RespondentID]],'All Data'!$A:$CW,99,FALSE),"unknown")</f>
        <v>Yes</v>
      </c>
    </row>
    <row r="69" spans="1:50">
      <c r="A69">
        <v>114437993946</v>
      </c>
      <c r="C69" t="s">
        <v>17</v>
      </c>
      <c r="D69" t="s">
        <v>18</v>
      </c>
      <c r="N69" t="s">
        <v>28</v>
      </c>
      <c r="P69">
        <f t="shared" si="18"/>
        <v>3</v>
      </c>
      <c r="Q69" s="7">
        <f t="shared" si="19"/>
        <v>1</v>
      </c>
      <c r="R69"/>
      <c r="S69">
        <f t="shared" si="20"/>
        <v>0</v>
      </c>
      <c r="T69">
        <f t="shared" si="21"/>
        <v>1</v>
      </c>
      <c r="U69">
        <f t="shared" si="22"/>
        <v>1</v>
      </c>
      <c r="V69">
        <f t="shared" si="23"/>
        <v>0</v>
      </c>
      <c r="W69">
        <f t="shared" si="24"/>
        <v>0</v>
      </c>
      <c r="X69">
        <f t="shared" si="25"/>
        <v>0</v>
      </c>
      <c r="Y69">
        <f t="shared" si="26"/>
        <v>0</v>
      </c>
      <c r="Z69">
        <f t="shared" si="27"/>
        <v>0</v>
      </c>
      <c r="AA69">
        <f t="shared" si="28"/>
        <v>0</v>
      </c>
      <c r="AB69">
        <f t="shared" si="29"/>
        <v>0</v>
      </c>
      <c r="AC69">
        <f t="shared" si="30"/>
        <v>0</v>
      </c>
      <c r="AD69">
        <f t="shared" si="31"/>
        <v>0</v>
      </c>
      <c r="AE69">
        <f t="shared" si="32"/>
        <v>1</v>
      </c>
      <c r="AF69"/>
      <c r="AG69"/>
      <c r="AH69">
        <f t="shared" si="33"/>
        <v>3</v>
      </c>
      <c r="AI69">
        <f t="shared" si="34"/>
        <v>3</v>
      </c>
      <c r="AJ69" t="str">
        <f t="shared" si="35"/>
        <v>Correct</v>
      </c>
      <c r="AL69" s="96" t="str">
        <f>IFERROR(VLOOKUP(Table1[[#This Row],[RespondentID]],'All Data'!$A:$CO,87,FALSE),"unknown")</f>
        <v>Man</v>
      </c>
      <c r="AM69" s="96" t="str">
        <f>IFERROR(VLOOKUP(Table1[[#This Row],[RespondentID]],'All Data'!$A:$CO,88,FALSE),"unknown")</f>
        <v>65+ years</v>
      </c>
      <c r="AN69" s="96" t="str">
        <f>IFERROR(VLOOKUP(Table1[[#This Row],[RespondentID]],'All Data'!$A:$CO,89,FALSE),"unknown")</f>
        <v>Nassau</v>
      </c>
      <c r="AO69" s="96" t="str">
        <f>IFERROR(VLOOKUP(Table1[[#This Row],[RespondentID]],'All Data'!$A:$CO,90,FALSE),"unknown")</f>
        <v>Williston Park, 11596</v>
      </c>
      <c r="AP69" s="96" t="str">
        <f>IFERROR(VLOOKUP(Table1[[#This Row],[RespondentID]],'All Data'!$A:$CO,91,FALSE),"unknown")</f>
        <v>White</v>
      </c>
      <c r="AQ69" s="96" t="str">
        <f>IFERROR(VLOOKUP(Table1[[#This Row],[RespondentID]],'All Data'!$A:$CO,92,FALSE),"unknown")</f>
        <v>Not Hispanic or Latino</v>
      </c>
      <c r="AR69" s="96" t="str">
        <f>IFERROR(VLOOKUP(Table1[[#This Row],[RespondentID]],'All Data'!$A:$CO,93,FALSE),"unknown")</f>
        <v>English</v>
      </c>
      <c r="AS69" s="96">
        <f>IFERROR(VLOOKUP(Table1[[#This Row],[RespondentID]],'All Data'!$A:$CW,94,FALSE),"unknown")</f>
        <v>0</v>
      </c>
      <c r="AT69" s="96" t="str">
        <f>IFERROR(VLOOKUP(Table1[[#This Row],[RespondentID]],'All Data'!$A:$CW,95,FALSE),"unknown")</f>
        <v>College graduate</v>
      </c>
      <c r="AU69" s="96" t="str">
        <f>IFERROR(VLOOKUP(Table1[[#This Row],[RespondentID]],'All Data'!$A:$CW,96,FALSE),"unknown")</f>
        <v>Retired</v>
      </c>
      <c r="AV69" s="96" t="str">
        <f>IFERROR(VLOOKUP(Table1[[#This Row],[RespondentID]],'All Data'!$A:$CW,97,FALSE),"unknown")</f>
        <v>Yes</v>
      </c>
      <c r="AW69" s="96" t="str">
        <f>IFERROR(VLOOKUP(Table1[[#This Row],[RespondentID]],'All Data'!$A:$CW,98,FALSE),"unknown")</f>
        <v>Medicare</v>
      </c>
      <c r="AX69" s="96" t="str">
        <f>IFERROR(VLOOKUP(Table1[[#This Row],[RespondentID]],'All Data'!$A:$CW,99,FALSE),"unknown")</f>
        <v>Yes</v>
      </c>
    </row>
    <row r="70" spans="1:50">
      <c r="A70">
        <v>114437991153</v>
      </c>
      <c r="C70" t="s">
        <v>17</v>
      </c>
      <c r="D70" t="s">
        <v>18</v>
      </c>
      <c r="N70" t="s">
        <v>28</v>
      </c>
      <c r="P70">
        <f t="shared" si="18"/>
        <v>3</v>
      </c>
      <c r="Q70" s="6">
        <f t="shared" si="19"/>
        <v>1</v>
      </c>
      <c r="R70"/>
      <c r="S70">
        <f t="shared" si="20"/>
        <v>0</v>
      </c>
      <c r="T70">
        <f t="shared" si="21"/>
        <v>1</v>
      </c>
      <c r="U70">
        <f t="shared" si="22"/>
        <v>1</v>
      </c>
      <c r="V70">
        <f t="shared" si="23"/>
        <v>0</v>
      </c>
      <c r="W70">
        <f t="shared" si="24"/>
        <v>0</v>
      </c>
      <c r="X70">
        <f t="shared" si="25"/>
        <v>0</v>
      </c>
      <c r="Y70">
        <f t="shared" si="26"/>
        <v>0</v>
      </c>
      <c r="Z70">
        <f t="shared" si="27"/>
        <v>0</v>
      </c>
      <c r="AA70">
        <f t="shared" si="28"/>
        <v>0</v>
      </c>
      <c r="AB70">
        <f t="shared" si="29"/>
        <v>0</v>
      </c>
      <c r="AC70">
        <f t="shared" si="30"/>
        <v>0</v>
      </c>
      <c r="AD70">
        <f t="shared" si="31"/>
        <v>0</v>
      </c>
      <c r="AE70">
        <f t="shared" si="32"/>
        <v>1</v>
      </c>
      <c r="AF70"/>
      <c r="AG70"/>
      <c r="AH70">
        <f t="shared" si="33"/>
        <v>3</v>
      </c>
      <c r="AI70">
        <f t="shared" si="34"/>
        <v>3</v>
      </c>
      <c r="AJ70" t="str">
        <f t="shared" si="35"/>
        <v>Correct</v>
      </c>
      <c r="AL70" s="96" t="str">
        <f>IFERROR(VLOOKUP(Table1[[#This Row],[RespondentID]],'All Data'!$A:$CO,87,FALSE),"unknown")</f>
        <v>Woman</v>
      </c>
      <c r="AM70" s="96" t="str">
        <f>IFERROR(VLOOKUP(Table1[[#This Row],[RespondentID]],'All Data'!$A:$CO,88,FALSE),"unknown")</f>
        <v>65+ years</v>
      </c>
      <c r="AN70" s="96" t="str">
        <f>IFERROR(VLOOKUP(Table1[[#This Row],[RespondentID]],'All Data'!$A:$CO,89,FALSE),"unknown")</f>
        <v>Nassau</v>
      </c>
      <c r="AO70" s="96" t="str">
        <f>IFERROR(VLOOKUP(Table1[[#This Row],[RespondentID]],'All Data'!$A:$CO,90,FALSE),"unknown")</f>
        <v>Williston Park, 11596</v>
      </c>
      <c r="AP70" s="96" t="str">
        <f>IFERROR(VLOOKUP(Table1[[#This Row],[RespondentID]],'All Data'!$A:$CO,91,FALSE),"unknown")</f>
        <v>White</v>
      </c>
      <c r="AQ70" s="96">
        <f>IFERROR(VLOOKUP(Table1[[#This Row],[RespondentID]],'All Data'!$A:$CO,92,FALSE),"unknown")</f>
        <v>0</v>
      </c>
      <c r="AR70" s="96">
        <f>IFERROR(VLOOKUP(Table1[[#This Row],[RespondentID]],'All Data'!$A:$CO,93,FALSE),"unknown")</f>
        <v>0</v>
      </c>
      <c r="AS70" s="96" t="str">
        <f>IFERROR(VLOOKUP(Table1[[#This Row],[RespondentID]],'All Data'!$A:$CW,94,FALSE),"unknown")</f>
        <v>$50,000 to $74,999</v>
      </c>
      <c r="AT70" s="96" t="str">
        <f>IFERROR(VLOOKUP(Table1[[#This Row],[RespondentID]],'All Data'!$A:$CW,95,FALSE),"unknown")</f>
        <v>High school graduate</v>
      </c>
      <c r="AU70" s="96" t="str">
        <f>IFERROR(VLOOKUP(Table1[[#This Row],[RespondentID]],'All Data'!$A:$CW,96,FALSE),"unknown")</f>
        <v>Retired</v>
      </c>
      <c r="AV70" s="96" t="str">
        <f>IFERROR(VLOOKUP(Table1[[#This Row],[RespondentID]],'All Data'!$A:$CW,97,FALSE),"unknown")</f>
        <v>Yes</v>
      </c>
      <c r="AW70" s="96" t="str">
        <f>IFERROR(VLOOKUP(Table1[[#This Row],[RespondentID]],'All Data'!$A:$CW,98,FALSE),"unknown")</f>
        <v>Medicare</v>
      </c>
      <c r="AX70" s="96" t="str">
        <f>IFERROR(VLOOKUP(Table1[[#This Row],[RespondentID]],'All Data'!$A:$CW,99,FALSE),"unknown")</f>
        <v>Yes</v>
      </c>
    </row>
    <row r="71" spans="1:50">
      <c r="A71">
        <v>114437988185</v>
      </c>
      <c r="I71" t="s">
        <v>23</v>
      </c>
      <c r="K71" t="s">
        <v>25</v>
      </c>
      <c r="P71">
        <f t="shared" si="18"/>
        <v>2</v>
      </c>
      <c r="Q71" s="7">
        <f t="shared" si="19"/>
        <v>1.5</v>
      </c>
      <c r="R71"/>
      <c r="S71">
        <f t="shared" si="20"/>
        <v>0</v>
      </c>
      <c r="T71">
        <f t="shared" si="21"/>
        <v>0</v>
      </c>
      <c r="U71">
        <f t="shared" si="22"/>
        <v>0</v>
      </c>
      <c r="V71">
        <f t="shared" si="23"/>
        <v>0</v>
      </c>
      <c r="W71">
        <f t="shared" si="24"/>
        <v>0</v>
      </c>
      <c r="X71">
        <f t="shared" si="25"/>
        <v>0</v>
      </c>
      <c r="Y71">
        <f t="shared" si="26"/>
        <v>0</v>
      </c>
      <c r="Z71">
        <f t="shared" si="27"/>
        <v>1</v>
      </c>
      <c r="AA71">
        <f t="shared" si="28"/>
        <v>0</v>
      </c>
      <c r="AB71">
        <f t="shared" si="29"/>
        <v>1</v>
      </c>
      <c r="AC71">
        <f t="shared" si="30"/>
        <v>0</v>
      </c>
      <c r="AD71">
        <f t="shared" si="31"/>
        <v>0</v>
      </c>
      <c r="AE71">
        <f t="shared" si="32"/>
        <v>0</v>
      </c>
      <c r="AF71"/>
      <c r="AG71"/>
      <c r="AH71">
        <f t="shared" si="33"/>
        <v>2</v>
      </c>
      <c r="AI71">
        <f t="shared" si="34"/>
        <v>2</v>
      </c>
      <c r="AJ71" t="str">
        <f t="shared" si="35"/>
        <v>Correct</v>
      </c>
      <c r="AL71" s="96" t="str">
        <f>IFERROR(VLOOKUP(Table1[[#This Row],[RespondentID]],'All Data'!$A:$CO,87,FALSE),"unknown")</f>
        <v>Woman</v>
      </c>
      <c r="AM71" s="96" t="str">
        <f>IFERROR(VLOOKUP(Table1[[#This Row],[RespondentID]],'All Data'!$A:$CO,88,FALSE),"unknown")</f>
        <v>18-24 years</v>
      </c>
      <c r="AN71" s="96" t="str">
        <f>IFERROR(VLOOKUP(Table1[[#This Row],[RespondentID]],'All Data'!$A:$CO,89,FALSE),"unknown")</f>
        <v>Nassau</v>
      </c>
      <c r="AO71" s="96" t="str">
        <f>IFERROR(VLOOKUP(Table1[[#This Row],[RespondentID]],'All Data'!$A:$CO,90,FALSE),"unknown")</f>
        <v>Oceanside, 11572</v>
      </c>
      <c r="AP71" s="96" t="str">
        <f>IFERROR(VLOOKUP(Table1[[#This Row],[RespondentID]],'All Data'!$A:$CO,91,FALSE),"unknown")</f>
        <v>Two or more races</v>
      </c>
      <c r="AQ71" s="96" t="str">
        <f>IFERROR(VLOOKUP(Table1[[#This Row],[RespondentID]],'All Data'!$A:$CO,92,FALSE),"unknown")</f>
        <v>Hispanic or Latino</v>
      </c>
      <c r="AR71" s="96" t="str">
        <f>IFERROR(VLOOKUP(Table1[[#This Row],[RespondentID]],'All Data'!$A:$CO,93,FALSE),"unknown")</f>
        <v>English</v>
      </c>
      <c r="AS71" s="96" t="str">
        <f>IFERROR(VLOOKUP(Table1[[#This Row],[RespondentID]],'All Data'!$A:$CW,94,FALSE),"unknown")</f>
        <v>Over $125,000</v>
      </c>
      <c r="AT71" s="96" t="str">
        <f>IFERROR(VLOOKUP(Table1[[#This Row],[RespondentID]],'All Data'!$A:$CW,95,FALSE),"unknown")</f>
        <v>College graduate</v>
      </c>
      <c r="AU71" s="96" t="str">
        <f>IFERROR(VLOOKUP(Table1[[#This Row],[RespondentID]],'All Data'!$A:$CW,96,FALSE),"unknown")</f>
        <v>Employed for wages</v>
      </c>
      <c r="AV71" s="96" t="str">
        <f>IFERROR(VLOOKUP(Table1[[#This Row],[RespondentID]],'All Data'!$A:$CW,97,FALSE),"unknown")</f>
        <v>Yes</v>
      </c>
      <c r="AW71" s="96" t="str">
        <f>IFERROR(VLOOKUP(Table1[[#This Row],[RespondentID]],'All Data'!$A:$CW,98,FALSE),"unknown")</f>
        <v>Private/Commercial</v>
      </c>
      <c r="AX71" s="96" t="str">
        <f>IFERROR(VLOOKUP(Table1[[#This Row],[RespondentID]],'All Data'!$A:$CW,99,FALSE),"unknown")</f>
        <v>Yes</v>
      </c>
    </row>
    <row r="72" spans="1:50">
      <c r="A72">
        <v>114437985485</v>
      </c>
      <c r="B72" t="s">
        <v>16</v>
      </c>
      <c r="C72" t="s">
        <v>17</v>
      </c>
      <c r="D72" t="s">
        <v>18</v>
      </c>
      <c r="P72">
        <f t="shared" si="18"/>
        <v>3</v>
      </c>
      <c r="Q72" s="6">
        <f t="shared" si="19"/>
        <v>1</v>
      </c>
      <c r="R72"/>
      <c r="S72">
        <f t="shared" si="20"/>
        <v>1</v>
      </c>
      <c r="T72">
        <f t="shared" si="21"/>
        <v>1</v>
      </c>
      <c r="U72">
        <f t="shared" si="22"/>
        <v>1</v>
      </c>
      <c r="V72">
        <f t="shared" si="23"/>
        <v>0</v>
      </c>
      <c r="W72">
        <f t="shared" si="24"/>
        <v>0</v>
      </c>
      <c r="X72">
        <f t="shared" si="25"/>
        <v>0</v>
      </c>
      <c r="Y72">
        <f t="shared" si="26"/>
        <v>0</v>
      </c>
      <c r="Z72">
        <f t="shared" si="27"/>
        <v>0</v>
      </c>
      <c r="AA72">
        <f t="shared" si="28"/>
        <v>0</v>
      </c>
      <c r="AB72">
        <f t="shared" si="29"/>
        <v>0</v>
      </c>
      <c r="AC72">
        <f t="shared" si="30"/>
        <v>0</v>
      </c>
      <c r="AD72">
        <f t="shared" si="31"/>
        <v>0</v>
      </c>
      <c r="AE72">
        <f t="shared" si="32"/>
        <v>0</v>
      </c>
      <c r="AF72"/>
      <c r="AG72"/>
      <c r="AH72">
        <f t="shared" si="33"/>
        <v>3</v>
      </c>
      <c r="AI72">
        <f t="shared" si="34"/>
        <v>3</v>
      </c>
      <c r="AJ72" t="str">
        <f t="shared" si="35"/>
        <v>Correct</v>
      </c>
      <c r="AL72" s="96" t="str">
        <f>IFERROR(VLOOKUP(Table1[[#This Row],[RespondentID]],'All Data'!$A:$CO,87,FALSE),"unknown")</f>
        <v>Woman</v>
      </c>
      <c r="AM72" s="96" t="str">
        <f>IFERROR(VLOOKUP(Table1[[#This Row],[RespondentID]],'All Data'!$A:$CO,88,FALSE),"unknown")</f>
        <v>65+ years</v>
      </c>
      <c r="AN72" s="96" t="str">
        <f>IFERROR(VLOOKUP(Table1[[#This Row],[RespondentID]],'All Data'!$A:$CO,89,FALSE),"unknown")</f>
        <v>Nassau</v>
      </c>
      <c r="AO72" s="96" t="str">
        <f>IFERROR(VLOOKUP(Table1[[#This Row],[RespondentID]],'All Data'!$A:$CO,90,FALSE),"unknown")</f>
        <v>New Hyde Park, 11040</v>
      </c>
      <c r="AP72" s="96">
        <f>IFERROR(VLOOKUP(Table1[[#This Row],[RespondentID]],'All Data'!$A:$CO,91,FALSE),"unknown")</f>
        <v>0</v>
      </c>
      <c r="AQ72" s="96">
        <f>IFERROR(VLOOKUP(Table1[[#This Row],[RespondentID]],'All Data'!$A:$CO,92,FALSE),"unknown")</f>
        <v>0</v>
      </c>
      <c r="AR72" s="96">
        <f>IFERROR(VLOOKUP(Table1[[#This Row],[RespondentID]],'All Data'!$A:$CO,93,FALSE),"unknown")</f>
        <v>0</v>
      </c>
      <c r="AS72" s="96">
        <f>IFERROR(VLOOKUP(Table1[[#This Row],[RespondentID]],'All Data'!$A:$CW,94,FALSE),"unknown")</f>
        <v>0</v>
      </c>
      <c r="AT72" s="96" t="str">
        <f>IFERROR(VLOOKUP(Table1[[#This Row],[RespondentID]],'All Data'!$A:$CW,95,FALSE),"unknown")</f>
        <v>Some college</v>
      </c>
      <c r="AU72" s="96" t="str">
        <f>IFERROR(VLOOKUP(Table1[[#This Row],[RespondentID]],'All Data'!$A:$CW,96,FALSE),"unknown")</f>
        <v>Retired</v>
      </c>
      <c r="AV72" s="96" t="str">
        <f>IFERROR(VLOOKUP(Table1[[#This Row],[RespondentID]],'All Data'!$A:$CW,97,FALSE),"unknown")</f>
        <v>Yes</v>
      </c>
      <c r="AW72" s="96" t="str">
        <f>IFERROR(VLOOKUP(Table1[[#This Row],[RespondentID]],'All Data'!$A:$CW,98,FALSE),"unknown")</f>
        <v>Medicare</v>
      </c>
      <c r="AX72" s="96" t="str">
        <f>IFERROR(VLOOKUP(Table1[[#This Row],[RespondentID]],'All Data'!$A:$CW,99,FALSE),"unknown")</f>
        <v>Yes</v>
      </c>
    </row>
    <row r="73" spans="1:50">
      <c r="A73">
        <v>114437983195</v>
      </c>
      <c r="C73" t="s">
        <v>17</v>
      </c>
      <c r="D73" t="s">
        <v>18</v>
      </c>
      <c r="N73" t="s">
        <v>28</v>
      </c>
      <c r="P73">
        <f t="shared" si="18"/>
        <v>3</v>
      </c>
      <c r="Q73" s="7">
        <f t="shared" si="19"/>
        <v>1</v>
      </c>
      <c r="R73"/>
      <c r="S73">
        <f t="shared" si="20"/>
        <v>0</v>
      </c>
      <c r="T73">
        <f t="shared" si="21"/>
        <v>1</v>
      </c>
      <c r="U73">
        <f t="shared" si="22"/>
        <v>1</v>
      </c>
      <c r="V73">
        <f t="shared" si="23"/>
        <v>0</v>
      </c>
      <c r="W73">
        <f t="shared" si="24"/>
        <v>0</v>
      </c>
      <c r="X73">
        <f t="shared" si="25"/>
        <v>0</v>
      </c>
      <c r="Y73">
        <f t="shared" si="26"/>
        <v>0</v>
      </c>
      <c r="Z73">
        <f t="shared" si="27"/>
        <v>0</v>
      </c>
      <c r="AA73">
        <f t="shared" si="28"/>
        <v>0</v>
      </c>
      <c r="AB73">
        <f t="shared" si="29"/>
        <v>0</v>
      </c>
      <c r="AC73">
        <f t="shared" si="30"/>
        <v>0</v>
      </c>
      <c r="AD73">
        <f t="shared" si="31"/>
        <v>0</v>
      </c>
      <c r="AE73">
        <f t="shared" si="32"/>
        <v>1</v>
      </c>
      <c r="AF73"/>
      <c r="AG73"/>
      <c r="AH73">
        <f t="shared" si="33"/>
        <v>3</v>
      </c>
      <c r="AI73">
        <f t="shared" si="34"/>
        <v>3</v>
      </c>
      <c r="AJ73" t="str">
        <f t="shared" si="35"/>
        <v>Correct</v>
      </c>
      <c r="AL73" s="96" t="str">
        <f>IFERROR(VLOOKUP(Table1[[#This Row],[RespondentID]],'All Data'!$A:$CO,87,FALSE),"unknown")</f>
        <v>Woman</v>
      </c>
      <c r="AM73" s="96" t="str">
        <f>IFERROR(VLOOKUP(Table1[[#This Row],[RespondentID]],'All Data'!$A:$CO,88,FALSE),"unknown")</f>
        <v>65+ years</v>
      </c>
      <c r="AN73" s="96" t="str">
        <f>IFERROR(VLOOKUP(Table1[[#This Row],[RespondentID]],'All Data'!$A:$CO,89,FALSE),"unknown")</f>
        <v>Queens</v>
      </c>
      <c r="AO73" s="96">
        <f>IFERROR(VLOOKUP(Table1[[#This Row],[RespondentID]],'All Data'!$A:$CO,90,FALSE),"unknown")</f>
        <v>11432</v>
      </c>
      <c r="AP73" s="96" t="str">
        <f>IFERROR(VLOOKUP(Table1[[#This Row],[RespondentID]],'All Data'!$A:$CO,91,FALSE),"unknown")</f>
        <v>White</v>
      </c>
      <c r="AQ73" s="96">
        <f>IFERROR(VLOOKUP(Table1[[#This Row],[RespondentID]],'All Data'!$A:$CO,92,FALSE),"unknown")</f>
        <v>0</v>
      </c>
      <c r="AR73" s="96" t="str">
        <f>IFERROR(VLOOKUP(Table1[[#This Row],[RespondentID]],'All Data'!$A:$CO,93,FALSE),"unknown")</f>
        <v>English</v>
      </c>
      <c r="AS73" s="96" t="str">
        <f>IFERROR(VLOOKUP(Table1[[#This Row],[RespondentID]],'All Data'!$A:$CW,94,FALSE),"unknown")</f>
        <v>Over $125,000</v>
      </c>
      <c r="AT73" s="96" t="str">
        <f>IFERROR(VLOOKUP(Table1[[#This Row],[RespondentID]],'All Data'!$A:$CW,95,FALSE),"unknown")</f>
        <v>Graduate school</v>
      </c>
      <c r="AU73" s="96" t="str">
        <f>IFERROR(VLOOKUP(Table1[[#This Row],[RespondentID]],'All Data'!$A:$CW,96,FALSE),"unknown")</f>
        <v>Retired</v>
      </c>
      <c r="AV73" s="96" t="str">
        <f>IFERROR(VLOOKUP(Table1[[#This Row],[RespondentID]],'All Data'!$A:$CW,97,FALSE),"unknown")</f>
        <v>Yes</v>
      </c>
      <c r="AW73" s="96" t="str">
        <f>IFERROR(VLOOKUP(Table1[[#This Row],[RespondentID]],'All Data'!$A:$CW,98,FALSE),"unknown")</f>
        <v>Medicare</v>
      </c>
      <c r="AX73" s="96" t="str">
        <f>IFERROR(VLOOKUP(Table1[[#This Row],[RespondentID]],'All Data'!$A:$CW,99,FALSE),"unknown")</f>
        <v>Yes</v>
      </c>
    </row>
    <row r="74" spans="1:50">
      <c r="A74">
        <v>114437980451</v>
      </c>
      <c r="D74" t="s">
        <v>18</v>
      </c>
      <c r="E74" t="s">
        <v>19</v>
      </c>
      <c r="I74" t="s">
        <v>23</v>
      </c>
      <c r="P74">
        <f t="shared" si="18"/>
        <v>3</v>
      </c>
      <c r="Q74" s="6">
        <f t="shared" si="19"/>
        <v>1</v>
      </c>
      <c r="R74"/>
      <c r="S74">
        <f t="shared" si="20"/>
        <v>0</v>
      </c>
      <c r="T74">
        <f t="shared" si="21"/>
        <v>0</v>
      </c>
      <c r="U74">
        <f t="shared" si="22"/>
        <v>1</v>
      </c>
      <c r="V74">
        <f t="shared" si="23"/>
        <v>1</v>
      </c>
      <c r="W74">
        <f t="shared" si="24"/>
        <v>0</v>
      </c>
      <c r="X74">
        <f t="shared" si="25"/>
        <v>0</v>
      </c>
      <c r="Y74">
        <f t="shared" si="26"/>
        <v>0</v>
      </c>
      <c r="Z74">
        <f t="shared" si="27"/>
        <v>1</v>
      </c>
      <c r="AA74">
        <f t="shared" si="28"/>
        <v>0</v>
      </c>
      <c r="AB74">
        <f t="shared" si="29"/>
        <v>0</v>
      </c>
      <c r="AC74">
        <f t="shared" si="30"/>
        <v>0</v>
      </c>
      <c r="AD74">
        <f t="shared" si="31"/>
        <v>0</v>
      </c>
      <c r="AE74">
        <f t="shared" si="32"/>
        <v>0</v>
      </c>
      <c r="AF74"/>
      <c r="AG74"/>
      <c r="AH74">
        <f t="shared" si="33"/>
        <v>3</v>
      </c>
      <c r="AI74">
        <f t="shared" si="34"/>
        <v>3</v>
      </c>
      <c r="AJ74" t="str">
        <f t="shared" si="35"/>
        <v>Correct</v>
      </c>
      <c r="AL74" s="96" t="str">
        <f>IFERROR(VLOOKUP(Table1[[#This Row],[RespondentID]],'All Data'!$A:$CO,87,FALSE),"unknown")</f>
        <v>Woman</v>
      </c>
      <c r="AM74" s="96" t="str">
        <f>IFERROR(VLOOKUP(Table1[[#This Row],[RespondentID]],'All Data'!$A:$CO,88,FALSE),"unknown")</f>
        <v>65+ years</v>
      </c>
      <c r="AN74" s="96" t="str">
        <f>IFERROR(VLOOKUP(Table1[[#This Row],[RespondentID]],'All Data'!$A:$CO,89,FALSE),"unknown")</f>
        <v>Nassau</v>
      </c>
      <c r="AO74" s="96" t="str">
        <f>IFERROR(VLOOKUP(Table1[[#This Row],[RespondentID]],'All Data'!$A:$CO,90,FALSE),"unknown")</f>
        <v>Jericho, 11753</v>
      </c>
      <c r="AP74" s="96" t="str">
        <f>IFERROR(VLOOKUP(Table1[[#This Row],[RespondentID]],'All Data'!$A:$CO,91,FALSE),"unknown")</f>
        <v>White</v>
      </c>
      <c r="AQ74" s="96" t="str">
        <f>IFERROR(VLOOKUP(Table1[[#This Row],[RespondentID]],'All Data'!$A:$CO,92,FALSE),"unknown")</f>
        <v>Not Hispanic or Latino</v>
      </c>
      <c r="AR74" s="96" t="str">
        <f>IFERROR(VLOOKUP(Table1[[#This Row],[RespondentID]],'All Data'!$A:$CO,93,FALSE),"unknown")</f>
        <v>English</v>
      </c>
      <c r="AS74" s="96" t="str">
        <f>IFERROR(VLOOKUP(Table1[[#This Row],[RespondentID]],'All Data'!$A:$CW,94,FALSE),"unknown")</f>
        <v>$75,000 to $125,000</v>
      </c>
      <c r="AT74" s="96" t="str">
        <f>IFERROR(VLOOKUP(Table1[[#This Row],[RespondentID]],'All Data'!$A:$CW,95,FALSE),"unknown")</f>
        <v>Graduate school</v>
      </c>
      <c r="AU74" s="96" t="str">
        <f>IFERROR(VLOOKUP(Table1[[#This Row],[RespondentID]],'All Data'!$A:$CW,96,FALSE),"unknown")</f>
        <v>Retired</v>
      </c>
      <c r="AV74" s="96" t="str">
        <f>IFERROR(VLOOKUP(Table1[[#This Row],[RespondentID]],'All Data'!$A:$CW,97,FALSE),"unknown")</f>
        <v>Yes</v>
      </c>
      <c r="AW74" s="96" t="str">
        <f>IFERROR(VLOOKUP(Table1[[#This Row],[RespondentID]],'All Data'!$A:$CW,98,FALSE),"unknown")</f>
        <v>Medicare</v>
      </c>
      <c r="AX74" s="96" t="str">
        <f>IFERROR(VLOOKUP(Table1[[#This Row],[RespondentID]],'All Data'!$A:$CW,99,FALSE),"unknown")</f>
        <v>Yes</v>
      </c>
    </row>
    <row r="75" spans="1:50">
      <c r="A75">
        <v>114437978065</v>
      </c>
      <c r="D75" t="s">
        <v>18</v>
      </c>
      <c r="I75" t="s">
        <v>23</v>
      </c>
      <c r="K75" t="s">
        <v>25</v>
      </c>
      <c r="P75">
        <f t="shared" si="18"/>
        <v>3</v>
      </c>
      <c r="Q75" s="7">
        <f t="shared" si="19"/>
        <v>1</v>
      </c>
      <c r="R75"/>
      <c r="S75">
        <f t="shared" si="20"/>
        <v>0</v>
      </c>
      <c r="T75">
        <f t="shared" si="21"/>
        <v>0</v>
      </c>
      <c r="U75">
        <f t="shared" si="22"/>
        <v>1</v>
      </c>
      <c r="V75">
        <f t="shared" si="23"/>
        <v>0</v>
      </c>
      <c r="W75">
        <f t="shared" si="24"/>
        <v>0</v>
      </c>
      <c r="X75">
        <f t="shared" si="25"/>
        <v>0</v>
      </c>
      <c r="Y75">
        <f t="shared" si="26"/>
        <v>0</v>
      </c>
      <c r="Z75">
        <f t="shared" si="27"/>
        <v>1</v>
      </c>
      <c r="AA75">
        <f t="shared" si="28"/>
        <v>0</v>
      </c>
      <c r="AB75">
        <f t="shared" si="29"/>
        <v>1</v>
      </c>
      <c r="AC75">
        <f t="shared" si="30"/>
        <v>0</v>
      </c>
      <c r="AD75">
        <f t="shared" si="31"/>
        <v>0</v>
      </c>
      <c r="AE75">
        <f t="shared" si="32"/>
        <v>0</v>
      </c>
      <c r="AF75"/>
      <c r="AG75"/>
      <c r="AH75">
        <f t="shared" si="33"/>
        <v>3</v>
      </c>
      <c r="AI75">
        <f t="shared" si="34"/>
        <v>3</v>
      </c>
      <c r="AJ75" t="str">
        <f t="shared" si="35"/>
        <v>Correct</v>
      </c>
      <c r="AL75" s="96" t="str">
        <f>IFERROR(VLOOKUP(Table1[[#This Row],[RespondentID]],'All Data'!$A:$CO,87,FALSE),"unknown")</f>
        <v>Woman</v>
      </c>
      <c r="AM75" s="96" t="str">
        <f>IFERROR(VLOOKUP(Table1[[#This Row],[RespondentID]],'All Data'!$A:$CO,88,FALSE),"unknown")</f>
        <v>65+ years</v>
      </c>
      <c r="AN75" s="96" t="str">
        <f>IFERROR(VLOOKUP(Table1[[#This Row],[RespondentID]],'All Data'!$A:$CO,89,FALSE),"unknown")</f>
        <v>Nassau</v>
      </c>
      <c r="AO75" s="96" t="str">
        <f>IFERROR(VLOOKUP(Table1[[#This Row],[RespondentID]],'All Data'!$A:$CO,90,FALSE),"unknown")</f>
        <v>Port Washington, 11050</v>
      </c>
      <c r="AP75" s="96" t="str">
        <f>IFERROR(VLOOKUP(Table1[[#This Row],[RespondentID]],'All Data'!$A:$CO,91,FALSE),"unknown")</f>
        <v>White</v>
      </c>
      <c r="AQ75" s="96">
        <f>IFERROR(VLOOKUP(Table1[[#This Row],[RespondentID]],'All Data'!$A:$CO,92,FALSE),"unknown")</f>
        <v>0</v>
      </c>
      <c r="AR75" s="96" t="str">
        <f>IFERROR(VLOOKUP(Table1[[#This Row],[RespondentID]],'All Data'!$A:$CO,93,FALSE),"unknown")</f>
        <v>English</v>
      </c>
      <c r="AS75" s="96" t="str">
        <f>IFERROR(VLOOKUP(Table1[[#This Row],[RespondentID]],'All Data'!$A:$CW,94,FALSE),"unknown")</f>
        <v>Over $125,000</v>
      </c>
      <c r="AT75" s="96" t="str">
        <f>IFERROR(VLOOKUP(Table1[[#This Row],[RespondentID]],'All Data'!$A:$CW,95,FALSE),"unknown")</f>
        <v>Graduate school</v>
      </c>
      <c r="AU75" s="96" t="str">
        <f>IFERROR(VLOOKUP(Table1[[#This Row],[RespondentID]],'All Data'!$A:$CW,96,FALSE),"unknown")</f>
        <v>Retired</v>
      </c>
      <c r="AV75" s="96" t="str">
        <f>IFERROR(VLOOKUP(Table1[[#This Row],[RespondentID]],'All Data'!$A:$CW,97,FALSE),"unknown")</f>
        <v>Yes</v>
      </c>
      <c r="AW75" s="96" t="str">
        <f>IFERROR(VLOOKUP(Table1[[#This Row],[RespondentID]],'All Data'!$A:$CW,98,FALSE),"unknown")</f>
        <v>Medicare</v>
      </c>
      <c r="AX75" s="96" t="str">
        <f>IFERROR(VLOOKUP(Table1[[#This Row],[RespondentID]],'All Data'!$A:$CW,99,FALSE),"unknown")</f>
        <v>Yes</v>
      </c>
    </row>
    <row r="76" spans="1:50">
      <c r="A76">
        <v>114437974896</v>
      </c>
      <c r="B76" t="s">
        <v>16</v>
      </c>
      <c r="D76" t="s">
        <v>18</v>
      </c>
      <c r="M76" t="s">
        <v>27</v>
      </c>
      <c r="P76">
        <f t="shared" si="18"/>
        <v>3</v>
      </c>
      <c r="Q76" s="6">
        <f t="shared" si="19"/>
        <v>1</v>
      </c>
      <c r="R76"/>
      <c r="S76">
        <f t="shared" si="20"/>
        <v>1</v>
      </c>
      <c r="T76">
        <f t="shared" si="21"/>
        <v>0</v>
      </c>
      <c r="U76">
        <f t="shared" si="22"/>
        <v>1</v>
      </c>
      <c r="V76">
        <f t="shared" si="23"/>
        <v>0</v>
      </c>
      <c r="W76">
        <f t="shared" si="24"/>
        <v>0</v>
      </c>
      <c r="X76">
        <f t="shared" si="25"/>
        <v>0</v>
      </c>
      <c r="Y76">
        <f t="shared" si="26"/>
        <v>0</v>
      </c>
      <c r="Z76">
        <f t="shared" si="27"/>
        <v>0</v>
      </c>
      <c r="AA76">
        <f t="shared" si="28"/>
        <v>0</v>
      </c>
      <c r="AB76">
        <f t="shared" si="29"/>
        <v>0</v>
      </c>
      <c r="AC76">
        <f t="shared" si="30"/>
        <v>0</v>
      </c>
      <c r="AD76">
        <f t="shared" si="31"/>
        <v>1</v>
      </c>
      <c r="AE76">
        <f t="shared" si="32"/>
        <v>0</v>
      </c>
      <c r="AF76"/>
      <c r="AG76"/>
      <c r="AH76">
        <f t="shared" si="33"/>
        <v>3</v>
      </c>
      <c r="AI76">
        <f t="shared" si="34"/>
        <v>3</v>
      </c>
      <c r="AJ76" t="str">
        <f t="shared" si="35"/>
        <v>Correct</v>
      </c>
      <c r="AL76" s="96" t="str">
        <f>IFERROR(VLOOKUP(Table1[[#This Row],[RespondentID]],'All Data'!$A:$CO,87,FALSE),"unknown")</f>
        <v>Woman</v>
      </c>
      <c r="AM76" s="96" t="str">
        <f>IFERROR(VLOOKUP(Table1[[#This Row],[RespondentID]],'All Data'!$A:$CO,88,FALSE),"unknown")</f>
        <v>65+ years</v>
      </c>
      <c r="AN76" s="96" t="str">
        <f>IFERROR(VLOOKUP(Table1[[#This Row],[RespondentID]],'All Data'!$A:$CO,89,FALSE),"unknown")</f>
        <v>Nassau</v>
      </c>
      <c r="AO76" s="96" t="str">
        <f>IFERROR(VLOOKUP(Table1[[#This Row],[RespondentID]],'All Data'!$A:$CO,90,FALSE),"unknown")</f>
        <v>Westbury, 11590</v>
      </c>
      <c r="AP76" s="96" t="str">
        <f>IFERROR(VLOOKUP(Table1[[#This Row],[RespondentID]],'All Data'!$A:$CO,91,FALSE),"unknown")</f>
        <v>White</v>
      </c>
      <c r="AQ76" s="96" t="str">
        <f>IFERROR(VLOOKUP(Table1[[#This Row],[RespondentID]],'All Data'!$A:$CO,92,FALSE),"unknown")</f>
        <v>Not Hispanic or Latino</v>
      </c>
      <c r="AR76" s="96" t="str">
        <f>IFERROR(VLOOKUP(Table1[[#This Row],[RespondentID]],'All Data'!$A:$CO,93,FALSE),"unknown")</f>
        <v>English</v>
      </c>
      <c r="AS76" s="96" t="str">
        <f>IFERROR(VLOOKUP(Table1[[#This Row],[RespondentID]],'All Data'!$A:$CW,94,FALSE),"unknown")</f>
        <v>$50,000 to $74,999</v>
      </c>
      <c r="AT76" s="96" t="str">
        <f>IFERROR(VLOOKUP(Table1[[#This Row],[RespondentID]],'All Data'!$A:$CW,95,FALSE),"unknown")</f>
        <v>High school graduate</v>
      </c>
      <c r="AU76" s="96" t="str">
        <f>IFERROR(VLOOKUP(Table1[[#This Row],[RespondentID]],'All Data'!$A:$CW,96,FALSE),"unknown")</f>
        <v>Retired</v>
      </c>
      <c r="AV76" s="96" t="str">
        <f>IFERROR(VLOOKUP(Table1[[#This Row],[RespondentID]],'All Data'!$A:$CW,97,FALSE),"unknown")</f>
        <v>Yes</v>
      </c>
      <c r="AW76" s="96" t="str">
        <f>IFERROR(VLOOKUP(Table1[[#This Row],[RespondentID]],'All Data'!$A:$CW,98,FALSE),"unknown")</f>
        <v>Medicare, Private/Commercial</v>
      </c>
      <c r="AX76" s="96" t="str">
        <f>IFERROR(VLOOKUP(Table1[[#This Row],[RespondentID]],'All Data'!$A:$CW,99,FALSE),"unknown")</f>
        <v>Yes</v>
      </c>
    </row>
    <row r="77" spans="1:50">
      <c r="A77">
        <v>114437972132</v>
      </c>
      <c r="C77" t="s">
        <v>17</v>
      </c>
      <c r="D77" t="s">
        <v>18</v>
      </c>
      <c r="P77">
        <f t="shared" si="18"/>
        <v>2</v>
      </c>
      <c r="Q77" s="7">
        <f t="shared" si="19"/>
        <v>1.5</v>
      </c>
      <c r="R77"/>
      <c r="S77">
        <f t="shared" si="20"/>
        <v>0</v>
      </c>
      <c r="T77">
        <f t="shared" si="21"/>
        <v>1</v>
      </c>
      <c r="U77">
        <f t="shared" si="22"/>
        <v>1</v>
      </c>
      <c r="V77">
        <f t="shared" si="23"/>
        <v>0</v>
      </c>
      <c r="W77">
        <f t="shared" si="24"/>
        <v>0</v>
      </c>
      <c r="X77">
        <f t="shared" si="25"/>
        <v>0</v>
      </c>
      <c r="Y77">
        <f t="shared" si="26"/>
        <v>0</v>
      </c>
      <c r="Z77">
        <f t="shared" si="27"/>
        <v>0</v>
      </c>
      <c r="AA77">
        <f t="shared" si="28"/>
        <v>0</v>
      </c>
      <c r="AB77">
        <f t="shared" si="29"/>
        <v>0</v>
      </c>
      <c r="AC77">
        <f t="shared" si="30"/>
        <v>0</v>
      </c>
      <c r="AD77">
        <f t="shared" si="31"/>
        <v>0</v>
      </c>
      <c r="AE77">
        <f t="shared" si="32"/>
        <v>0</v>
      </c>
      <c r="AF77"/>
      <c r="AG77"/>
      <c r="AH77">
        <f t="shared" si="33"/>
        <v>2</v>
      </c>
      <c r="AI77">
        <f t="shared" si="34"/>
        <v>2</v>
      </c>
      <c r="AJ77" t="str">
        <f t="shared" si="35"/>
        <v>Correct</v>
      </c>
      <c r="AL77" s="96" t="str">
        <f>IFERROR(VLOOKUP(Table1[[#This Row],[RespondentID]],'All Data'!$A:$CO,87,FALSE),"unknown")</f>
        <v>Woman</v>
      </c>
      <c r="AM77" s="96" t="str">
        <f>IFERROR(VLOOKUP(Table1[[#This Row],[RespondentID]],'All Data'!$A:$CO,88,FALSE),"unknown")</f>
        <v>65+ years</v>
      </c>
      <c r="AN77" s="96" t="str">
        <f>IFERROR(VLOOKUP(Table1[[#This Row],[RespondentID]],'All Data'!$A:$CO,89,FALSE),"unknown")</f>
        <v>Nassau</v>
      </c>
      <c r="AO77" s="96" t="str">
        <f>IFERROR(VLOOKUP(Table1[[#This Row],[RespondentID]],'All Data'!$A:$CO,90,FALSE),"unknown")</f>
        <v>Syosset, 11791</v>
      </c>
      <c r="AP77" s="96" t="str">
        <f>IFERROR(VLOOKUP(Table1[[#This Row],[RespondentID]],'All Data'!$A:$CO,91,FALSE),"unknown")</f>
        <v>White</v>
      </c>
      <c r="AQ77" s="96" t="str">
        <f>IFERROR(VLOOKUP(Table1[[#This Row],[RespondentID]],'All Data'!$A:$CO,92,FALSE),"unknown")</f>
        <v>Not Hispanic or Latino</v>
      </c>
      <c r="AR77" s="96" t="str">
        <f>IFERROR(VLOOKUP(Table1[[#This Row],[RespondentID]],'All Data'!$A:$CO,93,FALSE),"unknown")</f>
        <v>English</v>
      </c>
      <c r="AS77" s="96" t="str">
        <f>IFERROR(VLOOKUP(Table1[[#This Row],[RespondentID]],'All Data'!$A:$CW,94,FALSE),"unknown")</f>
        <v>$75,000 to $125,000</v>
      </c>
      <c r="AT77" s="96" t="str">
        <f>IFERROR(VLOOKUP(Table1[[#This Row],[RespondentID]],'All Data'!$A:$CW,95,FALSE),"unknown")</f>
        <v>Graduate school</v>
      </c>
      <c r="AU77" s="96" t="str">
        <f>IFERROR(VLOOKUP(Table1[[#This Row],[RespondentID]],'All Data'!$A:$CW,96,FALSE),"unknown")</f>
        <v>Retired</v>
      </c>
      <c r="AV77" s="96" t="str">
        <f>IFERROR(VLOOKUP(Table1[[#This Row],[RespondentID]],'All Data'!$A:$CW,97,FALSE),"unknown")</f>
        <v>Yes</v>
      </c>
      <c r="AW77" s="96" t="str">
        <f>IFERROR(VLOOKUP(Table1[[#This Row],[RespondentID]],'All Data'!$A:$CW,98,FALSE),"unknown")</f>
        <v>Medicare, Private/Commercial</v>
      </c>
      <c r="AX77" s="96" t="str">
        <f>IFERROR(VLOOKUP(Table1[[#This Row],[RespondentID]],'All Data'!$A:$CW,99,FALSE),"unknown")</f>
        <v>Yes</v>
      </c>
    </row>
    <row r="78" spans="1:50">
      <c r="A78">
        <v>114437956105</v>
      </c>
      <c r="C78" t="s">
        <v>17</v>
      </c>
      <c r="P78">
        <f t="shared" si="18"/>
        <v>1</v>
      </c>
      <c r="Q78" s="6">
        <f t="shared" si="19"/>
        <v>3</v>
      </c>
      <c r="R78"/>
      <c r="S78">
        <f t="shared" si="20"/>
        <v>0</v>
      </c>
      <c r="T78">
        <f t="shared" si="21"/>
        <v>1</v>
      </c>
      <c r="U78">
        <f t="shared" si="22"/>
        <v>0</v>
      </c>
      <c r="V78">
        <f t="shared" si="23"/>
        <v>0</v>
      </c>
      <c r="W78">
        <f t="shared" si="24"/>
        <v>0</v>
      </c>
      <c r="X78">
        <f t="shared" si="25"/>
        <v>0</v>
      </c>
      <c r="Y78">
        <f t="shared" si="26"/>
        <v>0</v>
      </c>
      <c r="Z78">
        <f t="shared" si="27"/>
        <v>0</v>
      </c>
      <c r="AA78">
        <f t="shared" si="28"/>
        <v>0</v>
      </c>
      <c r="AB78">
        <f t="shared" si="29"/>
        <v>0</v>
      </c>
      <c r="AC78">
        <f t="shared" si="30"/>
        <v>0</v>
      </c>
      <c r="AD78">
        <f t="shared" si="31"/>
        <v>0</v>
      </c>
      <c r="AE78">
        <f t="shared" si="32"/>
        <v>0</v>
      </c>
      <c r="AF78"/>
      <c r="AG78"/>
      <c r="AH78">
        <f t="shared" si="33"/>
        <v>1</v>
      </c>
      <c r="AI78">
        <f t="shared" si="34"/>
        <v>1</v>
      </c>
      <c r="AJ78" t="str">
        <f t="shared" si="35"/>
        <v>Correct</v>
      </c>
      <c r="AL78" s="96" t="str">
        <f>IFERROR(VLOOKUP(Table1[[#This Row],[RespondentID]],'All Data'!$A:$CO,87,FALSE),"unknown")</f>
        <v>Woman</v>
      </c>
      <c r="AM78" s="96" t="str">
        <f>IFERROR(VLOOKUP(Table1[[#This Row],[RespondentID]],'All Data'!$A:$CO,88,FALSE),"unknown")</f>
        <v>65+ years</v>
      </c>
      <c r="AN78" s="96" t="str">
        <f>IFERROR(VLOOKUP(Table1[[#This Row],[RespondentID]],'All Data'!$A:$CO,89,FALSE),"unknown")</f>
        <v>Nassau</v>
      </c>
      <c r="AO78" s="96" t="str">
        <f>IFERROR(VLOOKUP(Table1[[#This Row],[RespondentID]],'All Data'!$A:$CO,90,FALSE),"unknown")</f>
        <v>East Meadow, 11554</v>
      </c>
      <c r="AP78" s="96" t="str">
        <f>IFERROR(VLOOKUP(Table1[[#This Row],[RespondentID]],'All Data'!$A:$CO,91,FALSE),"unknown")</f>
        <v>White</v>
      </c>
      <c r="AQ78" s="96">
        <f>IFERROR(VLOOKUP(Table1[[#This Row],[RespondentID]],'All Data'!$A:$CO,92,FALSE),"unknown")</f>
        <v>0</v>
      </c>
      <c r="AR78" s="96" t="str">
        <f>IFERROR(VLOOKUP(Table1[[#This Row],[RespondentID]],'All Data'!$A:$CO,93,FALSE),"unknown")</f>
        <v>English</v>
      </c>
      <c r="AS78" s="96" t="str">
        <f>IFERROR(VLOOKUP(Table1[[#This Row],[RespondentID]],'All Data'!$A:$CW,94,FALSE),"unknown")</f>
        <v>$35,000 to $49,999</v>
      </c>
      <c r="AT78" s="96" t="str">
        <f>IFERROR(VLOOKUP(Table1[[#This Row],[RespondentID]],'All Data'!$A:$CW,95,FALSE),"unknown")</f>
        <v>College graduate</v>
      </c>
      <c r="AU78" s="96" t="str">
        <f>IFERROR(VLOOKUP(Table1[[#This Row],[RespondentID]],'All Data'!$A:$CW,96,FALSE),"unknown")</f>
        <v>Retired</v>
      </c>
      <c r="AV78" s="96" t="str">
        <f>IFERROR(VLOOKUP(Table1[[#This Row],[RespondentID]],'All Data'!$A:$CW,97,FALSE),"unknown")</f>
        <v>Yes</v>
      </c>
      <c r="AW78" s="96" t="str">
        <f>IFERROR(VLOOKUP(Table1[[#This Row],[RespondentID]],'All Data'!$A:$CW,98,FALSE),"unknown")</f>
        <v>Medicare</v>
      </c>
      <c r="AX78" s="96">
        <f>IFERROR(VLOOKUP(Table1[[#This Row],[RespondentID]],'All Data'!$A:$CW,99,FALSE),"unknown")</f>
        <v>0</v>
      </c>
    </row>
    <row r="79" spans="1:50">
      <c r="A79">
        <v>114437962495</v>
      </c>
      <c r="B79" t="s">
        <v>16</v>
      </c>
      <c r="C79" t="s">
        <v>17</v>
      </c>
      <c r="M79" t="s">
        <v>27</v>
      </c>
      <c r="P79">
        <f t="shared" si="18"/>
        <v>3</v>
      </c>
      <c r="Q79" s="7">
        <f t="shared" si="19"/>
        <v>1</v>
      </c>
      <c r="R79"/>
      <c r="S79">
        <f t="shared" si="20"/>
        <v>1</v>
      </c>
      <c r="T79">
        <f t="shared" si="21"/>
        <v>1</v>
      </c>
      <c r="U79">
        <f t="shared" si="22"/>
        <v>0</v>
      </c>
      <c r="V79">
        <f t="shared" si="23"/>
        <v>0</v>
      </c>
      <c r="W79">
        <f t="shared" si="24"/>
        <v>0</v>
      </c>
      <c r="X79">
        <f t="shared" si="25"/>
        <v>0</v>
      </c>
      <c r="Y79">
        <f t="shared" si="26"/>
        <v>0</v>
      </c>
      <c r="Z79">
        <f t="shared" si="27"/>
        <v>0</v>
      </c>
      <c r="AA79">
        <f t="shared" si="28"/>
        <v>0</v>
      </c>
      <c r="AB79">
        <f t="shared" si="29"/>
        <v>0</v>
      </c>
      <c r="AC79">
        <f t="shared" si="30"/>
        <v>0</v>
      </c>
      <c r="AD79">
        <f t="shared" si="31"/>
        <v>1</v>
      </c>
      <c r="AE79">
        <f t="shared" si="32"/>
        <v>0</v>
      </c>
      <c r="AF79"/>
      <c r="AG79"/>
      <c r="AH79">
        <f t="shared" si="33"/>
        <v>3</v>
      </c>
      <c r="AI79">
        <f t="shared" si="34"/>
        <v>3</v>
      </c>
      <c r="AJ79" t="str">
        <f t="shared" si="35"/>
        <v>Correct</v>
      </c>
      <c r="AL79" s="96" t="str">
        <f>IFERROR(VLOOKUP(Table1[[#This Row],[RespondentID]],'All Data'!$A:$CO,87,FALSE),"unknown")</f>
        <v>Man</v>
      </c>
      <c r="AM79" s="96" t="str">
        <f>IFERROR(VLOOKUP(Table1[[#This Row],[RespondentID]],'All Data'!$A:$CO,88,FALSE),"unknown")</f>
        <v>65+ years</v>
      </c>
      <c r="AN79" s="96" t="str">
        <f>IFERROR(VLOOKUP(Table1[[#This Row],[RespondentID]],'All Data'!$A:$CO,89,FALSE),"unknown")</f>
        <v>Nassau</v>
      </c>
      <c r="AO79" s="96" t="str">
        <f>IFERROR(VLOOKUP(Table1[[#This Row],[RespondentID]],'All Data'!$A:$CO,90,FALSE),"unknown")</f>
        <v>Oceanside, 11572</v>
      </c>
      <c r="AP79" s="96" t="str">
        <f>IFERROR(VLOOKUP(Table1[[#This Row],[RespondentID]],'All Data'!$A:$CO,91,FALSE),"unknown")</f>
        <v>White</v>
      </c>
      <c r="AQ79" s="96">
        <f>IFERROR(VLOOKUP(Table1[[#This Row],[RespondentID]],'All Data'!$A:$CO,92,FALSE),"unknown")</f>
        <v>0</v>
      </c>
      <c r="AR79" s="96" t="str">
        <f>IFERROR(VLOOKUP(Table1[[#This Row],[RespondentID]],'All Data'!$A:$CO,93,FALSE),"unknown")</f>
        <v>English</v>
      </c>
      <c r="AS79" s="96" t="str">
        <f>IFERROR(VLOOKUP(Table1[[#This Row],[RespondentID]],'All Data'!$A:$CW,94,FALSE),"unknown")</f>
        <v>Over $125,000</v>
      </c>
      <c r="AT79" s="96" t="str">
        <f>IFERROR(VLOOKUP(Table1[[#This Row],[RespondentID]],'All Data'!$A:$CW,95,FALSE),"unknown")</f>
        <v>Some college</v>
      </c>
      <c r="AU79" s="96" t="str">
        <f>IFERROR(VLOOKUP(Table1[[#This Row],[RespondentID]],'All Data'!$A:$CW,96,FALSE),"unknown")</f>
        <v>Retired</v>
      </c>
      <c r="AV79" s="96" t="str">
        <f>IFERROR(VLOOKUP(Table1[[#This Row],[RespondentID]],'All Data'!$A:$CW,97,FALSE),"unknown")</f>
        <v>Yes</v>
      </c>
      <c r="AW79" s="96" t="str">
        <f>IFERROR(VLOOKUP(Table1[[#This Row],[RespondentID]],'All Data'!$A:$CW,98,FALSE),"unknown")</f>
        <v>Medicare</v>
      </c>
      <c r="AX79" s="96" t="str">
        <f>IFERROR(VLOOKUP(Table1[[#This Row],[RespondentID]],'All Data'!$A:$CW,99,FALSE),"unknown")</f>
        <v>Yes</v>
      </c>
    </row>
    <row r="80" spans="1:50">
      <c r="A80">
        <v>114437949763</v>
      </c>
      <c r="C80" t="s">
        <v>17</v>
      </c>
      <c r="D80" t="s">
        <v>18</v>
      </c>
      <c r="E80" t="s">
        <v>19</v>
      </c>
      <c r="P80">
        <f t="shared" si="18"/>
        <v>3</v>
      </c>
      <c r="Q80" s="6">
        <f t="shared" si="19"/>
        <v>1</v>
      </c>
      <c r="R80"/>
      <c r="S80">
        <f t="shared" si="20"/>
        <v>0</v>
      </c>
      <c r="T80">
        <f t="shared" si="21"/>
        <v>1</v>
      </c>
      <c r="U80">
        <f t="shared" si="22"/>
        <v>1</v>
      </c>
      <c r="V80">
        <f t="shared" si="23"/>
        <v>1</v>
      </c>
      <c r="W80">
        <f t="shared" si="24"/>
        <v>0</v>
      </c>
      <c r="X80">
        <f t="shared" si="25"/>
        <v>0</v>
      </c>
      <c r="Y80">
        <f t="shared" si="26"/>
        <v>0</v>
      </c>
      <c r="Z80">
        <f t="shared" si="27"/>
        <v>0</v>
      </c>
      <c r="AA80">
        <f t="shared" si="28"/>
        <v>0</v>
      </c>
      <c r="AB80">
        <f t="shared" si="29"/>
        <v>0</v>
      </c>
      <c r="AC80">
        <f t="shared" si="30"/>
        <v>0</v>
      </c>
      <c r="AD80">
        <f t="shared" si="31"/>
        <v>0</v>
      </c>
      <c r="AE80">
        <f t="shared" si="32"/>
        <v>0</v>
      </c>
      <c r="AF80"/>
      <c r="AG80"/>
      <c r="AH80">
        <f t="shared" si="33"/>
        <v>3</v>
      </c>
      <c r="AI80">
        <f t="shared" si="34"/>
        <v>3</v>
      </c>
      <c r="AJ80" t="str">
        <f t="shared" si="35"/>
        <v>Correct</v>
      </c>
      <c r="AL80" s="96" t="str">
        <f>IFERROR(VLOOKUP(Table1[[#This Row],[RespondentID]],'All Data'!$A:$CO,87,FALSE),"unknown")</f>
        <v>Woman</v>
      </c>
      <c r="AM80" s="96" t="str">
        <f>IFERROR(VLOOKUP(Table1[[#This Row],[RespondentID]],'All Data'!$A:$CO,88,FALSE),"unknown")</f>
        <v>65+ years</v>
      </c>
      <c r="AN80" s="96" t="str">
        <f>IFERROR(VLOOKUP(Table1[[#This Row],[RespondentID]],'All Data'!$A:$CO,89,FALSE),"unknown")</f>
        <v>Nassau</v>
      </c>
      <c r="AO80" s="96" t="str">
        <f>IFERROR(VLOOKUP(Table1[[#This Row],[RespondentID]],'All Data'!$A:$CO,90,FALSE),"unknown")</f>
        <v>Bethpage, 11714</v>
      </c>
      <c r="AP80" s="96" t="str">
        <f>IFERROR(VLOOKUP(Table1[[#This Row],[RespondentID]],'All Data'!$A:$CO,91,FALSE),"unknown")</f>
        <v>White</v>
      </c>
      <c r="AQ80" s="96" t="str">
        <f>IFERROR(VLOOKUP(Table1[[#This Row],[RespondentID]],'All Data'!$A:$CO,92,FALSE),"unknown")</f>
        <v>Not Hispanic or Latino</v>
      </c>
      <c r="AR80" s="96" t="str">
        <f>IFERROR(VLOOKUP(Table1[[#This Row],[RespondentID]],'All Data'!$A:$CO,93,FALSE),"unknown")</f>
        <v>English</v>
      </c>
      <c r="AS80" s="96" t="str">
        <f>IFERROR(VLOOKUP(Table1[[#This Row],[RespondentID]],'All Data'!$A:$CW,94,FALSE),"unknown")</f>
        <v>$75,000 to $125,000</v>
      </c>
      <c r="AT80" s="96" t="str">
        <f>IFERROR(VLOOKUP(Table1[[#This Row],[RespondentID]],'All Data'!$A:$CW,95,FALSE),"unknown")</f>
        <v>High school graduate</v>
      </c>
      <c r="AU80" s="96" t="str">
        <f>IFERROR(VLOOKUP(Table1[[#This Row],[RespondentID]],'All Data'!$A:$CW,96,FALSE),"unknown")</f>
        <v>Retired</v>
      </c>
      <c r="AV80" s="96" t="str">
        <f>IFERROR(VLOOKUP(Table1[[#This Row],[RespondentID]],'All Data'!$A:$CW,97,FALSE),"unknown")</f>
        <v>Yes</v>
      </c>
      <c r="AW80" s="96" t="str">
        <f>IFERROR(VLOOKUP(Table1[[#This Row],[RespondentID]],'All Data'!$A:$CW,98,FALSE),"unknown")</f>
        <v>Medicare</v>
      </c>
      <c r="AX80" s="96">
        <f>IFERROR(VLOOKUP(Table1[[#This Row],[RespondentID]],'All Data'!$A:$CW,99,FALSE),"unknown")</f>
        <v>0</v>
      </c>
    </row>
    <row r="81" spans="1:50">
      <c r="A81">
        <v>114437965000</v>
      </c>
      <c r="P81">
        <f t="shared" si="18"/>
        <v>0</v>
      </c>
      <c r="Q81" s="7" t="e">
        <f t="shared" si="19"/>
        <v>#DIV/0!</v>
      </c>
      <c r="R81"/>
      <c r="S81">
        <f t="shared" si="20"/>
        <v>0</v>
      </c>
      <c r="T81">
        <f t="shared" si="21"/>
        <v>0</v>
      </c>
      <c r="U81">
        <f t="shared" si="22"/>
        <v>0</v>
      </c>
      <c r="V81">
        <f t="shared" si="23"/>
        <v>0</v>
      </c>
      <c r="W81">
        <f t="shared" si="24"/>
        <v>0</v>
      </c>
      <c r="X81">
        <f t="shared" si="25"/>
        <v>0</v>
      </c>
      <c r="Y81">
        <f t="shared" si="26"/>
        <v>0</v>
      </c>
      <c r="Z81">
        <f t="shared" si="27"/>
        <v>0</v>
      </c>
      <c r="AA81">
        <f t="shared" si="28"/>
        <v>0</v>
      </c>
      <c r="AB81">
        <f t="shared" si="29"/>
        <v>0</v>
      </c>
      <c r="AC81">
        <f t="shared" si="30"/>
        <v>0</v>
      </c>
      <c r="AD81">
        <f t="shared" si="31"/>
        <v>0</v>
      </c>
      <c r="AE81">
        <f t="shared" si="32"/>
        <v>0</v>
      </c>
      <c r="AF81"/>
      <c r="AG81"/>
      <c r="AH81">
        <f t="shared" si="33"/>
        <v>0</v>
      </c>
      <c r="AI81">
        <f t="shared" si="34"/>
        <v>0</v>
      </c>
      <c r="AJ81" t="str">
        <f t="shared" si="35"/>
        <v>Correct</v>
      </c>
      <c r="AL81" s="96" t="str">
        <f>IFERROR(VLOOKUP(Table1[[#This Row],[RespondentID]],'All Data'!$A:$CO,87,FALSE),"unknown")</f>
        <v>Man</v>
      </c>
      <c r="AM81" s="96" t="str">
        <f>IFERROR(VLOOKUP(Table1[[#This Row],[RespondentID]],'All Data'!$A:$CO,88,FALSE),"unknown")</f>
        <v>65+ years</v>
      </c>
      <c r="AN81" s="96" t="str">
        <f>IFERROR(VLOOKUP(Table1[[#This Row],[RespondentID]],'All Data'!$A:$CO,89,FALSE),"unknown")</f>
        <v>Nassau</v>
      </c>
      <c r="AO81" s="96" t="str">
        <f>IFERROR(VLOOKUP(Table1[[#This Row],[RespondentID]],'All Data'!$A:$CO,90,FALSE),"unknown")</f>
        <v>Oceanside, 11572</v>
      </c>
      <c r="AP81" s="96" t="str">
        <f>IFERROR(VLOOKUP(Table1[[#This Row],[RespondentID]],'All Data'!$A:$CO,91,FALSE),"unknown")</f>
        <v>White</v>
      </c>
      <c r="AQ81" s="96">
        <f>IFERROR(VLOOKUP(Table1[[#This Row],[RespondentID]],'All Data'!$A:$CO,92,FALSE),"unknown")</f>
        <v>0</v>
      </c>
      <c r="AR81" s="96" t="str">
        <f>IFERROR(VLOOKUP(Table1[[#This Row],[RespondentID]],'All Data'!$A:$CO,93,FALSE),"unknown")</f>
        <v>English</v>
      </c>
      <c r="AS81" s="96">
        <f>IFERROR(VLOOKUP(Table1[[#This Row],[RespondentID]],'All Data'!$A:$CW,94,FALSE),"unknown")</f>
        <v>0</v>
      </c>
      <c r="AT81" s="96" t="str">
        <f>IFERROR(VLOOKUP(Table1[[#This Row],[RespondentID]],'All Data'!$A:$CW,95,FALSE),"unknown")</f>
        <v>Technical school</v>
      </c>
      <c r="AU81" s="96" t="str">
        <f>IFERROR(VLOOKUP(Table1[[#This Row],[RespondentID]],'All Data'!$A:$CW,96,FALSE),"unknown")</f>
        <v>Retired</v>
      </c>
      <c r="AV81" s="96" t="str">
        <f>IFERROR(VLOOKUP(Table1[[#This Row],[RespondentID]],'All Data'!$A:$CW,97,FALSE),"unknown")</f>
        <v>Yes</v>
      </c>
      <c r="AW81" s="96" t="str">
        <f>IFERROR(VLOOKUP(Table1[[#This Row],[RespondentID]],'All Data'!$A:$CW,98,FALSE),"unknown")</f>
        <v>Private/Commercial</v>
      </c>
      <c r="AX81" s="96" t="str">
        <f>IFERROR(VLOOKUP(Table1[[#This Row],[RespondentID]],'All Data'!$A:$CW,99,FALSE),"unknown")</f>
        <v>Yes</v>
      </c>
    </row>
    <row r="82" spans="1:50">
      <c r="A82">
        <v>114437959554</v>
      </c>
      <c r="P82">
        <f t="shared" si="18"/>
        <v>0</v>
      </c>
      <c r="Q82" s="6" t="e">
        <f t="shared" si="19"/>
        <v>#DIV/0!</v>
      </c>
      <c r="R82"/>
      <c r="S82">
        <f t="shared" si="20"/>
        <v>0</v>
      </c>
      <c r="T82">
        <f t="shared" si="21"/>
        <v>0</v>
      </c>
      <c r="U82">
        <f t="shared" si="22"/>
        <v>0</v>
      </c>
      <c r="V82">
        <f t="shared" si="23"/>
        <v>0</v>
      </c>
      <c r="W82">
        <f t="shared" si="24"/>
        <v>0</v>
      </c>
      <c r="X82">
        <f t="shared" si="25"/>
        <v>0</v>
      </c>
      <c r="Y82">
        <f t="shared" si="26"/>
        <v>0</v>
      </c>
      <c r="Z82">
        <f t="shared" si="27"/>
        <v>0</v>
      </c>
      <c r="AA82">
        <f t="shared" si="28"/>
        <v>0</v>
      </c>
      <c r="AB82">
        <f t="shared" si="29"/>
        <v>0</v>
      </c>
      <c r="AC82">
        <f t="shared" si="30"/>
        <v>0</v>
      </c>
      <c r="AD82">
        <f t="shared" si="31"/>
        <v>0</v>
      </c>
      <c r="AE82">
        <f t="shared" si="32"/>
        <v>0</v>
      </c>
      <c r="AF82"/>
      <c r="AG82"/>
      <c r="AH82">
        <f t="shared" si="33"/>
        <v>0</v>
      </c>
      <c r="AI82">
        <f t="shared" si="34"/>
        <v>0</v>
      </c>
      <c r="AJ82" t="str">
        <f t="shared" si="35"/>
        <v>Correct</v>
      </c>
      <c r="AL82" s="96" t="str">
        <f>IFERROR(VLOOKUP(Table1[[#This Row],[RespondentID]],'All Data'!$A:$CO,87,FALSE),"unknown")</f>
        <v>Woman</v>
      </c>
      <c r="AM82" s="96" t="str">
        <f>IFERROR(VLOOKUP(Table1[[#This Row],[RespondentID]],'All Data'!$A:$CO,88,FALSE),"unknown")</f>
        <v>65+ years</v>
      </c>
      <c r="AN82" s="96" t="str">
        <f>IFERROR(VLOOKUP(Table1[[#This Row],[RespondentID]],'All Data'!$A:$CO,89,FALSE),"unknown")</f>
        <v>Nassau</v>
      </c>
      <c r="AO82" s="96" t="str">
        <f>IFERROR(VLOOKUP(Table1[[#This Row],[RespondentID]],'All Data'!$A:$CO,90,FALSE),"unknown")</f>
        <v>Oceanside, 11572</v>
      </c>
      <c r="AP82" s="96" t="str">
        <f>IFERROR(VLOOKUP(Table1[[#This Row],[RespondentID]],'All Data'!$A:$CO,91,FALSE),"unknown")</f>
        <v>White</v>
      </c>
      <c r="AQ82" s="96">
        <f>IFERROR(VLOOKUP(Table1[[#This Row],[RespondentID]],'All Data'!$A:$CO,92,FALSE),"unknown")</f>
        <v>0</v>
      </c>
      <c r="AR82" s="96" t="str">
        <f>IFERROR(VLOOKUP(Table1[[#This Row],[RespondentID]],'All Data'!$A:$CO,93,FALSE),"unknown")</f>
        <v>English</v>
      </c>
      <c r="AS82" s="96" t="str">
        <f>IFERROR(VLOOKUP(Table1[[#This Row],[RespondentID]],'All Data'!$A:$CW,94,FALSE),"unknown")</f>
        <v>$75,000 to $125,000</v>
      </c>
      <c r="AT82" s="96" t="str">
        <f>IFERROR(VLOOKUP(Table1[[#This Row],[RespondentID]],'All Data'!$A:$CW,95,FALSE),"unknown")</f>
        <v>Some college</v>
      </c>
      <c r="AU82" s="96" t="str">
        <f>IFERROR(VLOOKUP(Table1[[#This Row],[RespondentID]],'All Data'!$A:$CW,96,FALSE),"unknown")</f>
        <v>Employed for wages</v>
      </c>
      <c r="AV82" s="96" t="str">
        <f>IFERROR(VLOOKUP(Table1[[#This Row],[RespondentID]],'All Data'!$A:$CW,97,FALSE),"unknown")</f>
        <v>Yes</v>
      </c>
      <c r="AW82" s="96" t="str">
        <f>IFERROR(VLOOKUP(Table1[[#This Row],[RespondentID]],'All Data'!$A:$CW,98,FALSE),"unknown")</f>
        <v>Private/Commercial</v>
      </c>
      <c r="AX82" s="96" t="str">
        <f>IFERROR(VLOOKUP(Table1[[#This Row],[RespondentID]],'All Data'!$A:$CW,99,FALSE),"unknown")</f>
        <v>Yes</v>
      </c>
    </row>
    <row r="83" spans="1:50">
      <c r="A83">
        <v>114437952683</v>
      </c>
      <c r="C83" t="s">
        <v>17</v>
      </c>
      <c r="M83" t="s">
        <v>27</v>
      </c>
      <c r="N83" t="s">
        <v>28</v>
      </c>
      <c r="P83">
        <f t="shared" si="18"/>
        <v>3</v>
      </c>
      <c r="Q83" s="7">
        <f t="shared" si="19"/>
        <v>1</v>
      </c>
      <c r="R83"/>
      <c r="S83">
        <f t="shared" si="20"/>
        <v>0</v>
      </c>
      <c r="T83">
        <f t="shared" si="21"/>
        <v>1</v>
      </c>
      <c r="U83">
        <f t="shared" si="22"/>
        <v>0</v>
      </c>
      <c r="V83">
        <f t="shared" si="23"/>
        <v>0</v>
      </c>
      <c r="W83">
        <f t="shared" si="24"/>
        <v>0</v>
      </c>
      <c r="X83">
        <f t="shared" si="25"/>
        <v>0</v>
      </c>
      <c r="Y83">
        <f t="shared" si="26"/>
        <v>0</v>
      </c>
      <c r="Z83">
        <f t="shared" si="27"/>
        <v>0</v>
      </c>
      <c r="AA83">
        <f t="shared" si="28"/>
        <v>0</v>
      </c>
      <c r="AB83">
        <f t="shared" si="29"/>
        <v>0</v>
      </c>
      <c r="AC83">
        <f t="shared" si="30"/>
        <v>0</v>
      </c>
      <c r="AD83">
        <f t="shared" si="31"/>
        <v>1</v>
      </c>
      <c r="AE83">
        <f t="shared" si="32"/>
        <v>1</v>
      </c>
      <c r="AF83"/>
      <c r="AG83"/>
      <c r="AH83">
        <f t="shared" si="33"/>
        <v>3</v>
      </c>
      <c r="AI83">
        <f t="shared" si="34"/>
        <v>3</v>
      </c>
      <c r="AJ83" t="str">
        <f t="shared" si="35"/>
        <v>Correct</v>
      </c>
      <c r="AL83" s="96" t="str">
        <f>IFERROR(VLOOKUP(Table1[[#This Row],[RespondentID]],'All Data'!$A:$CO,87,FALSE),"unknown")</f>
        <v>Woman</v>
      </c>
      <c r="AM83" s="96" t="str">
        <f>IFERROR(VLOOKUP(Table1[[#This Row],[RespondentID]],'All Data'!$A:$CO,88,FALSE),"unknown")</f>
        <v>65+ years</v>
      </c>
      <c r="AN83" s="96" t="str">
        <f>IFERROR(VLOOKUP(Table1[[#This Row],[RespondentID]],'All Data'!$A:$CO,89,FALSE),"unknown")</f>
        <v>Nassau</v>
      </c>
      <c r="AO83" s="96" t="str">
        <f>IFERROR(VLOOKUP(Table1[[#This Row],[RespondentID]],'All Data'!$A:$CO,90,FALSE),"unknown")</f>
        <v>Bethpage, 11714</v>
      </c>
      <c r="AP83" s="96" t="str">
        <f>IFERROR(VLOOKUP(Table1[[#This Row],[RespondentID]],'All Data'!$A:$CO,91,FALSE),"unknown")</f>
        <v>White</v>
      </c>
      <c r="AQ83" s="96" t="str">
        <f>IFERROR(VLOOKUP(Table1[[#This Row],[RespondentID]],'All Data'!$A:$CO,92,FALSE),"unknown")</f>
        <v>Not Hispanic or Latino</v>
      </c>
      <c r="AR83" s="96" t="str">
        <f>IFERROR(VLOOKUP(Table1[[#This Row],[RespondentID]],'All Data'!$A:$CO,93,FALSE),"unknown")</f>
        <v>English</v>
      </c>
      <c r="AS83" s="96" t="str">
        <f>IFERROR(VLOOKUP(Table1[[#This Row],[RespondentID]],'All Data'!$A:$CW,94,FALSE),"unknown")</f>
        <v>$50,000 to $74,999</v>
      </c>
      <c r="AT83" s="96" t="str">
        <f>IFERROR(VLOOKUP(Table1[[#This Row],[RespondentID]],'All Data'!$A:$CW,95,FALSE),"unknown")</f>
        <v>Graduate school</v>
      </c>
      <c r="AU83" s="96" t="str">
        <f>IFERROR(VLOOKUP(Table1[[#This Row],[RespondentID]],'All Data'!$A:$CW,96,FALSE),"unknown")</f>
        <v>Retired</v>
      </c>
      <c r="AV83" s="96" t="str">
        <f>IFERROR(VLOOKUP(Table1[[#This Row],[RespondentID]],'All Data'!$A:$CW,97,FALSE),"unknown")</f>
        <v>Yes</v>
      </c>
      <c r="AW83" s="96" t="str">
        <f>IFERROR(VLOOKUP(Table1[[#This Row],[RespondentID]],'All Data'!$A:$CW,98,FALSE),"unknown")</f>
        <v>Medicare, Private/Commercial</v>
      </c>
      <c r="AX83" s="96" t="str">
        <f>IFERROR(VLOOKUP(Table1[[#This Row],[RespondentID]],'All Data'!$A:$CW,99,FALSE),"unknown")</f>
        <v>Yes</v>
      </c>
    </row>
    <row r="84" spans="1:50">
      <c r="A84">
        <v>114437946038</v>
      </c>
      <c r="B84" t="s">
        <v>16</v>
      </c>
      <c r="D84" t="s">
        <v>18</v>
      </c>
      <c r="M84" t="s">
        <v>27</v>
      </c>
      <c r="P84">
        <f t="shared" si="18"/>
        <v>3</v>
      </c>
      <c r="Q84" s="6">
        <f t="shared" si="19"/>
        <v>1</v>
      </c>
      <c r="R84"/>
      <c r="S84">
        <f t="shared" si="20"/>
        <v>1</v>
      </c>
      <c r="T84">
        <f t="shared" si="21"/>
        <v>0</v>
      </c>
      <c r="U84">
        <f t="shared" si="22"/>
        <v>1</v>
      </c>
      <c r="V84">
        <f t="shared" si="23"/>
        <v>0</v>
      </c>
      <c r="W84">
        <f t="shared" si="24"/>
        <v>0</v>
      </c>
      <c r="X84">
        <f t="shared" si="25"/>
        <v>0</v>
      </c>
      <c r="Y84">
        <f t="shared" si="26"/>
        <v>0</v>
      </c>
      <c r="Z84">
        <f t="shared" si="27"/>
        <v>0</v>
      </c>
      <c r="AA84">
        <f t="shared" si="28"/>
        <v>0</v>
      </c>
      <c r="AB84">
        <f t="shared" si="29"/>
        <v>0</v>
      </c>
      <c r="AC84">
        <f t="shared" si="30"/>
        <v>0</v>
      </c>
      <c r="AD84">
        <f t="shared" si="31"/>
        <v>1</v>
      </c>
      <c r="AE84">
        <f t="shared" si="32"/>
        <v>0</v>
      </c>
      <c r="AF84"/>
      <c r="AG84"/>
      <c r="AH84">
        <f t="shared" si="33"/>
        <v>3</v>
      </c>
      <c r="AI84">
        <f t="shared" si="34"/>
        <v>3</v>
      </c>
      <c r="AJ84" t="str">
        <f t="shared" si="35"/>
        <v>Correct</v>
      </c>
      <c r="AL84" s="96" t="str">
        <f>IFERROR(VLOOKUP(Table1[[#This Row],[RespondentID]],'All Data'!$A:$CO,87,FALSE),"unknown")</f>
        <v>Man</v>
      </c>
      <c r="AM84" s="96" t="str">
        <f>IFERROR(VLOOKUP(Table1[[#This Row],[RespondentID]],'All Data'!$A:$CO,88,FALSE),"unknown")</f>
        <v>65+ years</v>
      </c>
      <c r="AN84" s="96" t="str">
        <f>IFERROR(VLOOKUP(Table1[[#This Row],[RespondentID]],'All Data'!$A:$CO,89,FALSE),"unknown")</f>
        <v>Nassau</v>
      </c>
      <c r="AO84" s="96" t="str">
        <f>IFERROR(VLOOKUP(Table1[[#This Row],[RespondentID]],'All Data'!$A:$CO,90,FALSE),"unknown")</f>
        <v>Levittown, 11756</v>
      </c>
      <c r="AP84" s="96" t="str">
        <f>IFERROR(VLOOKUP(Table1[[#This Row],[RespondentID]],'All Data'!$A:$CO,91,FALSE),"unknown")</f>
        <v>White</v>
      </c>
      <c r="AQ84" s="96" t="str">
        <f>IFERROR(VLOOKUP(Table1[[#This Row],[RespondentID]],'All Data'!$A:$CO,92,FALSE),"unknown")</f>
        <v>Not Hispanic or Latino</v>
      </c>
      <c r="AR84" s="96" t="str">
        <f>IFERROR(VLOOKUP(Table1[[#This Row],[RespondentID]],'All Data'!$A:$CO,93,FALSE),"unknown")</f>
        <v>English</v>
      </c>
      <c r="AS84" s="96">
        <f>IFERROR(VLOOKUP(Table1[[#This Row],[RespondentID]],'All Data'!$A:$CW,94,FALSE),"unknown")</f>
        <v>0</v>
      </c>
      <c r="AT84" s="96" t="str">
        <f>IFERROR(VLOOKUP(Table1[[#This Row],[RespondentID]],'All Data'!$A:$CW,95,FALSE),"unknown")</f>
        <v>High school graduate</v>
      </c>
      <c r="AU84" s="96" t="str">
        <f>IFERROR(VLOOKUP(Table1[[#This Row],[RespondentID]],'All Data'!$A:$CW,96,FALSE),"unknown")</f>
        <v>Employed for wages</v>
      </c>
      <c r="AV84" s="96" t="str">
        <f>IFERROR(VLOOKUP(Table1[[#This Row],[RespondentID]],'All Data'!$A:$CW,97,FALSE),"unknown")</f>
        <v>Yes</v>
      </c>
      <c r="AW84" s="96" t="str">
        <f>IFERROR(VLOOKUP(Table1[[#This Row],[RespondentID]],'All Data'!$A:$CW,98,FALSE),"unknown")</f>
        <v>Medicare</v>
      </c>
      <c r="AX84" s="96" t="str">
        <f>IFERROR(VLOOKUP(Table1[[#This Row],[RespondentID]],'All Data'!$A:$CW,99,FALSE),"unknown")</f>
        <v>Yes</v>
      </c>
    </row>
    <row r="85" spans="1:50">
      <c r="A85">
        <v>114437942007</v>
      </c>
      <c r="D85" t="s">
        <v>18</v>
      </c>
      <c r="I85" t="s">
        <v>23</v>
      </c>
      <c r="P85">
        <f t="shared" si="18"/>
        <v>2</v>
      </c>
      <c r="Q85" s="7">
        <f t="shared" si="19"/>
        <v>1.5</v>
      </c>
      <c r="R85"/>
      <c r="S85">
        <f t="shared" si="20"/>
        <v>0</v>
      </c>
      <c r="T85">
        <f t="shared" si="21"/>
        <v>0</v>
      </c>
      <c r="U85">
        <f t="shared" si="22"/>
        <v>1</v>
      </c>
      <c r="V85">
        <f t="shared" si="23"/>
        <v>0</v>
      </c>
      <c r="W85">
        <f t="shared" si="24"/>
        <v>0</v>
      </c>
      <c r="X85">
        <f t="shared" si="25"/>
        <v>0</v>
      </c>
      <c r="Y85">
        <f t="shared" si="26"/>
        <v>0</v>
      </c>
      <c r="Z85">
        <f t="shared" si="27"/>
        <v>1</v>
      </c>
      <c r="AA85">
        <f t="shared" si="28"/>
        <v>0</v>
      </c>
      <c r="AB85">
        <f t="shared" si="29"/>
        <v>0</v>
      </c>
      <c r="AC85">
        <f t="shared" si="30"/>
        <v>0</v>
      </c>
      <c r="AD85">
        <f t="shared" si="31"/>
        <v>0</v>
      </c>
      <c r="AE85">
        <f t="shared" si="32"/>
        <v>0</v>
      </c>
      <c r="AF85"/>
      <c r="AG85"/>
      <c r="AH85">
        <f t="shared" si="33"/>
        <v>2</v>
      </c>
      <c r="AI85">
        <f t="shared" si="34"/>
        <v>2</v>
      </c>
      <c r="AJ85" t="str">
        <f t="shared" si="35"/>
        <v>Correct</v>
      </c>
      <c r="AL85" s="96" t="str">
        <f>IFERROR(VLOOKUP(Table1[[#This Row],[RespondentID]],'All Data'!$A:$CO,87,FALSE),"unknown")</f>
        <v>Woman</v>
      </c>
      <c r="AM85" s="96" t="str">
        <f>IFERROR(VLOOKUP(Table1[[#This Row],[RespondentID]],'All Data'!$A:$CO,88,FALSE),"unknown")</f>
        <v>55-64 years</v>
      </c>
      <c r="AN85" s="96" t="str">
        <f>IFERROR(VLOOKUP(Table1[[#This Row],[RespondentID]],'All Data'!$A:$CO,89,FALSE),"unknown")</f>
        <v>Nassau</v>
      </c>
      <c r="AO85" s="96" t="str">
        <f>IFERROR(VLOOKUP(Table1[[#This Row],[RespondentID]],'All Data'!$A:$CO,90,FALSE),"unknown")</f>
        <v>Mineola, 11501</v>
      </c>
      <c r="AP85" s="96" t="str">
        <f>IFERROR(VLOOKUP(Table1[[#This Row],[RespondentID]],'All Data'!$A:$CO,91,FALSE),"unknown")</f>
        <v>White</v>
      </c>
      <c r="AQ85" s="96" t="str">
        <f>IFERROR(VLOOKUP(Table1[[#This Row],[RespondentID]],'All Data'!$A:$CO,92,FALSE),"unknown")</f>
        <v>Not Hispanic or Latino</v>
      </c>
      <c r="AR85" s="96" t="str">
        <f>IFERROR(VLOOKUP(Table1[[#This Row],[RespondentID]],'All Data'!$A:$CO,93,FALSE),"unknown")</f>
        <v>English</v>
      </c>
      <c r="AS85" s="96">
        <f>IFERROR(VLOOKUP(Table1[[#This Row],[RespondentID]],'All Data'!$A:$CW,94,FALSE),"unknown")</f>
        <v>0</v>
      </c>
      <c r="AT85" s="96" t="str">
        <f>IFERROR(VLOOKUP(Table1[[#This Row],[RespondentID]],'All Data'!$A:$CW,95,FALSE),"unknown")</f>
        <v>College graduate</v>
      </c>
      <c r="AU85" s="96" t="str">
        <f>IFERROR(VLOOKUP(Table1[[#This Row],[RespondentID]],'All Data'!$A:$CW,96,FALSE),"unknown")</f>
        <v>Employed for wages</v>
      </c>
      <c r="AV85" s="96" t="str">
        <f>IFERROR(VLOOKUP(Table1[[#This Row],[RespondentID]],'All Data'!$A:$CW,97,FALSE),"unknown")</f>
        <v>Yes</v>
      </c>
      <c r="AW85" s="96" t="str">
        <f>IFERROR(VLOOKUP(Table1[[#This Row],[RespondentID]],'All Data'!$A:$CW,98,FALSE),"unknown")</f>
        <v>Private/Commercial</v>
      </c>
      <c r="AX85" s="96" t="str">
        <f>IFERROR(VLOOKUP(Table1[[#This Row],[RespondentID]],'All Data'!$A:$CW,99,FALSE),"unknown")</f>
        <v>Yes</v>
      </c>
    </row>
    <row r="86" spans="1:50">
      <c r="A86">
        <v>114437939305</v>
      </c>
      <c r="C86" t="s">
        <v>17</v>
      </c>
      <c r="D86" t="s">
        <v>18</v>
      </c>
      <c r="M86" t="s">
        <v>27</v>
      </c>
      <c r="P86">
        <f t="shared" si="18"/>
        <v>3</v>
      </c>
      <c r="Q86" s="6">
        <f t="shared" si="19"/>
        <v>1</v>
      </c>
      <c r="R86"/>
      <c r="S86">
        <f t="shared" si="20"/>
        <v>0</v>
      </c>
      <c r="T86">
        <f t="shared" si="21"/>
        <v>1</v>
      </c>
      <c r="U86">
        <f t="shared" si="22"/>
        <v>1</v>
      </c>
      <c r="V86">
        <f t="shared" si="23"/>
        <v>0</v>
      </c>
      <c r="W86">
        <f t="shared" si="24"/>
        <v>0</v>
      </c>
      <c r="X86">
        <f t="shared" si="25"/>
        <v>0</v>
      </c>
      <c r="Y86">
        <f t="shared" si="26"/>
        <v>0</v>
      </c>
      <c r="Z86">
        <f t="shared" si="27"/>
        <v>0</v>
      </c>
      <c r="AA86">
        <f t="shared" si="28"/>
        <v>0</v>
      </c>
      <c r="AB86">
        <f t="shared" si="29"/>
        <v>0</v>
      </c>
      <c r="AC86">
        <f t="shared" si="30"/>
        <v>0</v>
      </c>
      <c r="AD86">
        <f t="shared" si="31"/>
        <v>1</v>
      </c>
      <c r="AE86">
        <f t="shared" si="32"/>
        <v>0</v>
      </c>
      <c r="AF86"/>
      <c r="AG86"/>
      <c r="AH86">
        <f t="shared" si="33"/>
        <v>3</v>
      </c>
      <c r="AI86">
        <f t="shared" si="34"/>
        <v>3</v>
      </c>
      <c r="AJ86" t="str">
        <f t="shared" si="35"/>
        <v>Correct</v>
      </c>
      <c r="AL86" s="96" t="str">
        <f>IFERROR(VLOOKUP(Table1[[#This Row],[RespondentID]],'All Data'!$A:$CO,87,FALSE),"unknown")</f>
        <v>Woman</v>
      </c>
      <c r="AM86" s="96" t="str">
        <f>IFERROR(VLOOKUP(Table1[[#This Row],[RespondentID]],'All Data'!$A:$CO,88,FALSE),"unknown")</f>
        <v>25-34 years</v>
      </c>
      <c r="AN86" s="96" t="str">
        <f>IFERROR(VLOOKUP(Table1[[#This Row],[RespondentID]],'All Data'!$A:$CO,89,FALSE),"unknown")</f>
        <v>Nassau</v>
      </c>
      <c r="AO86" s="96" t="str">
        <f>IFERROR(VLOOKUP(Table1[[#This Row],[RespondentID]],'All Data'!$A:$CO,90,FALSE),"unknown")</f>
        <v>Massapequa, 11758</v>
      </c>
      <c r="AP86" s="96" t="str">
        <f>IFERROR(VLOOKUP(Table1[[#This Row],[RespondentID]],'All Data'!$A:$CO,91,FALSE),"unknown")</f>
        <v>White</v>
      </c>
      <c r="AQ86" s="96" t="str">
        <f>IFERROR(VLOOKUP(Table1[[#This Row],[RespondentID]],'All Data'!$A:$CO,92,FALSE),"unknown")</f>
        <v>Not Hispanic or Latino</v>
      </c>
      <c r="AR86" s="96" t="str">
        <f>IFERROR(VLOOKUP(Table1[[#This Row],[RespondentID]],'All Data'!$A:$CO,93,FALSE),"unknown")</f>
        <v>English</v>
      </c>
      <c r="AS86" s="96">
        <f>IFERROR(VLOOKUP(Table1[[#This Row],[RespondentID]],'All Data'!$A:$CW,94,FALSE),"unknown")</f>
        <v>0</v>
      </c>
      <c r="AT86" s="96" t="str">
        <f>IFERROR(VLOOKUP(Table1[[#This Row],[RespondentID]],'All Data'!$A:$CW,95,FALSE),"unknown")</f>
        <v>College graduate</v>
      </c>
      <c r="AU86" s="96" t="str">
        <f>IFERROR(VLOOKUP(Table1[[#This Row],[RespondentID]],'All Data'!$A:$CW,96,FALSE),"unknown")</f>
        <v>Employed for wages</v>
      </c>
      <c r="AV86" s="96" t="str">
        <f>IFERROR(VLOOKUP(Table1[[#This Row],[RespondentID]],'All Data'!$A:$CW,97,FALSE),"unknown")</f>
        <v>Yes</v>
      </c>
      <c r="AW86" s="96" t="str">
        <f>IFERROR(VLOOKUP(Table1[[#This Row],[RespondentID]],'All Data'!$A:$CW,98,FALSE),"unknown")</f>
        <v>Private/Commercial</v>
      </c>
      <c r="AX86" s="96" t="str">
        <f>IFERROR(VLOOKUP(Table1[[#This Row],[RespondentID]],'All Data'!$A:$CW,99,FALSE),"unknown")</f>
        <v>Yes</v>
      </c>
    </row>
    <row r="87" spans="1:50">
      <c r="A87">
        <v>114437933095</v>
      </c>
      <c r="D87" t="s">
        <v>18</v>
      </c>
      <c r="K87" t="s">
        <v>25</v>
      </c>
      <c r="P87">
        <f t="shared" si="18"/>
        <v>2</v>
      </c>
      <c r="Q87" s="7">
        <f t="shared" si="19"/>
        <v>1.5</v>
      </c>
      <c r="R87"/>
      <c r="S87">
        <f t="shared" si="20"/>
        <v>0</v>
      </c>
      <c r="T87">
        <f t="shared" si="21"/>
        <v>0</v>
      </c>
      <c r="U87">
        <f t="shared" si="22"/>
        <v>1</v>
      </c>
      <c r="V87">
        <f t="shared" si="23"/>
        <v>0</v>
      </c>
      <c r="W87">
        <f t="shared" si="24"/>
        <v>0</v>
      </c>
      <c r="X87">
        <f t="shared" si="25"/>
        <v>0</v>
      </c>
      <c r="Y87">
        <f t="shared" si="26"/>
        <v>0</v>
      </c>
      <c r="Z87">
        <f t="shared" si="27"/>
        <v>0</v>
      </c>
      <c r="AA87">
        <f t="shared" si="28"/>
        <v>0</v>
      </c>
      <c r="AB87">
        <f t="shared" si="29"/>
        <v>1</v>
      </c>
      <c r="AC87">
        <f t="shared" si="30"/>
        <v>0</v>
      </c>
      <c r="AD87">
        <f t="shared" si="31"/>
        <v>0</v>
      </c>
      <c r="AE87">
        <f t="shared" si="32"/>
        <v>0</v>
      </c>
      <c r="AF87"/>
      <c r="AG87"/>
      <c r="AH87">
        <f t="shared" si="33"/>
        <v>2</v>
      </c>
      <c r="AI87">
        <f t="shared" si="34"/>
        <v>2</v>
      </c>
      <c r="AJ87" t="str">
        <f t="shared" si="35"/>
        <v>Correct</v>
      </c>
      <c r="AL87" s="96" t="str">
        <f>IFERROR(VLOOKUP(Table1[[#This Row],[RespondentID]],'All Data'!$A:$CO,87,FALSE),"unknown")</f>
        <v>Man</v>
      </c>
      <c r="AM87" s="96" t="str">
        <f>IFERROR(VLOOKUP(Table1[[#This Row],[RespondentID]],'All Data'!$A:$CO,88,FALSE),"unknown")</f>
        <v>65+ years</v>
      </c>
      <c r="AN87" s="96" t="str">
        <f>IFERROR(VLOOKUP(Table1[[#This Row],[RespondentID]],'All Data'!$A:$CO,89,FALSE),"unknown")</f>
        <v>Nassau</v>
      </c>
      <c r="AO87" s="96" t="str">
        <f>IFERROR(VLOOKUP(Table1[[#This Row],[RespondentID]],'All Data'!$A:$CO,90,FALSE),"unknown")</f>
        <v>Westbury, 11590</v>
      </c>
      <c r="AP87" s="96" t="str">
        <f>IFERROR(VLOOKUP(Table1[[#This Row],[RespondentID]],'All Data'!$A:$CO,91,FALSE),"unknown")</f>
        <v>White</v>
      </c>
      <c r="AQ87" s="96" t="str">
        <f>IFERROR(VLOOKUP(Table1[[#This Row],[RespondentID]],'All Data'!$A:$CO,92,FALSE),"unknown")</f>
        <v>Not Hispanic or Latino</v>
      </c>
      <c r="AR87" s="96" t="str">
        <f>IFERROR(VLOOKUP(Table1[[#This Row],[RespondentID]],'All Data'!$A:$CO,93,FALSE),"unknown")</f>
        <v>English</v>
      </c>
      <c r="AS87" s="96" t="str">
        <f>IFERROR(VLOOKUP(Table1[[#This Row],[RespondentID]],'All Data'!$A:$CW,94,FALSE),"unknown")</f>
        <v>Over $125,000</v>
      </c>
      <c r="AT87" s="96" t="str">
        <f>IFERROR(VLOOKUP(Table1[[#This Row],[RespondentID]],'All Data'!$A:$CW,95,FALSE),"unknown")</f>
        <v>Graduate school</v>
      </c>
      <c r="AU87" s="96" t="str">
        <f>IFERROR(VLOOKUP(Table1[[#This Row],[RespondentID]],'All Data'!$A:$CW,96,FALSE),"unknown")</f>
        <v>Retired</v>
      </c>
      <c r="AV87" s="96" t="str">
        <f>IFERROR(VLOOKUP(Table1[[#This Row],[RespondentID]],'All Data'!$A:$CW,97,FALSE),"unknown")</f>
        <v>Yes</v>
      </c>
      <c r="AW87" s="96" t="str">
        <f>IFERROR(VLOOKUP(Table1[[#This Row],[RespondentID]],'All Data'!$A:$CW,98,FALSE),"unknown")</f>
        <v>Medicaid, Private/Commercial</v>
      </c>
      <c r="AX87" s="96" t="str">
        <f>IFERROR(VLOOKUP(Table1[[#This Row],[RespondentID]],'All Data'!$A:$CW,99,FALSE),"unknown")</f>
        <v>Yes</v>
      </c>
    </row>
    <row r="88" spans="1:50">
      <c r="A88">
        <v>114437930416</v>
      </c>
      <c r="C88" t="s">
        <v>17</v>
      </c>
      <c r="I88" t="s">
        <v>23</v>
      </c>
      <c r="N88" t="s">
        <v>28</v>
      </c>
      <c r="P88">
        <f t="shared" si="18"/>
        <v>3</v>
      </c>
      <c r="Q88" s="6">
        <f t="shared" si="19"/>
        <v>1</v>
      </c>
      <c r="R88"/>
      <c r="S88">
        <f t="shared" si="20"/>
        <v>0</v>
      </c>
      <c r="T88">
        <f t="shared" si="21"/>
        <v>1</v>
      </c>
      <c r="U88">
        <f t="shared" si="22"/>
        <v>0</v>
      </c>
      <c r="V88">
        <f t="shared" si="23"/>
        <v>0</v>
      </c>
      <c r="W88">
        <f t="shared" si="24"/>
        <v>0</v>
      </c>
      <c r="X88">
        <f t="shared" si="25"/>
        <v>0</v>
      </c>
      <c r="Y88">
        <f t="shared" si="26"/>
        <v>0</v>
      </c>
      <c r="Z88">
        <f t="shared" si="27"/>
        <v>1</v>
      </c>
      <c r="AA88">
        <f t="shared" si="28"/>
        <v>0</v>
      </c>
      <c r="AB88">
        <f t="shared" si="29"/>
        <v>0</v>
      </c>
      <c r="AC88">
        <f t="shared" si="30"/>
        <v>0</v>
      </c>
      <c r="AD88">
        <f t="shared" si="31"/>
        <v>0</v>
      </c>
      <c r="AE88">
        <f t="shared" si="32"/>
        <v>1</v>
      </c>
      <c r="AF88"/>
      <c r="AG88"/>
      <c r="AH88">
        <f t="shared" si="33"/>
        <v>3</v>
      </c>
      <c r="AI88">
        <f t="shared" si="34"/>
        <v>3</v>
      </c>
      <c r="AJ88" t="str">
        <f t="shared" si="35"/>
        <v>Correct</v>
      </c>
      <c r="AL88" s="96" t="str">
        <f>IFERROR(VLOOKUP(Table1[[#This Row],[RespondentID]],'All Data'!$A:$CO,87,FALSE),"unknown")</f>
        <v>Woman</v>
      </c>
      <c r="AM88" s="96" t="str">
        <f>IFERROR(VLOOKUP(Table1[[#This Row],[RespondentID]],'All Data'!$A:$CO,88,FALSE),"unknown")</f>
        <v>65+ years</v>
      </c>
      <c r="AN88" s="96" t="str">
        <f>IFERROR(VLOOKUP(Table1[[#This Row],[RespondentID]],'All Data'!$A:$CO,89,FALSE),"unknown")</f>
        <v>Nassau</v>
      </c>
      <c r="AO88" s="96" t="str">
        <f>IFERROR(VLOOKUP(Table1[[#This Row],[RespondentID]],'All Data'!$A:$CO,90,FALSE),"unknown")</f>
        <v>Port Washington, 11050</v>
      </c>
      <c r="AP88" s="96" t="str">
        <f>IFERROR(VLOOKUP(Table1[[#This Row],[RespondentID]],'All Data'!$A:$CO,91,FALSE),"unknown")</f>
        <v>White</v>
      </c>
      <c r="AQ88" s="96" t="str">
        <f>IFERROR(VLOOKUP(Table1[[#This Row],[RespondentID]],'All Data'!$A:$CO,92,FALSE),"unknown")</f>
        <v>Not Hispanic or Latino</v>
      </c>
      <c r="AR88" s="96" t="str">
        <f>IFERROR(VLOOKUP(Table1[[#This Row],[RespondentID]],'All Data'!$A:$CO,93,FALSE),"unknown")</f>
        <v>English</v>
      </c>
      <c r="AS88" s="96" t="str">
        <f>IFERROR(VLOOKUP(Table1[[#This Row],[RespondentID]],'All Data'!$A:$CW,94,FALSE),"unknown")</f>
        <v>$50,000 to $74,999</v>
      </c>
      <c r="AT88" s="96" t="str">
        <f>IFERROR(VLOOKUP(Table1[[#This Row],[RespondentID]],'All Data'!$A:$CW,95,FALSE),"unknown")</f>
        <v>Graduate school</v>
      </c>
      <c r="AU88" s="96" t="str">
        <f>IFERROR(VLOOKUP(Table1[[#This Row],[RespondentID]],'All Data'!$A:$CW,96,FALSE),"unknown")</f>
        <v>Employed for wages</v>
      </c>
      <c r="AV88" s="96" t="str">
        <f>IFERROR(VLOOKUP(Table1[[#This Row],[RespondentID]],'All Data'!$A:$CW,97,FALSE),"unknown")</f>
        <v>Yes</v>
      </c>
      <c r="AW88" s="96" t="str">
        <f>IFERROR(VLOOKUP(Table1[[#This Row],[RespondentID]],'All Data'!$A:$CW,98,FALSE),"unknown")</f>
        <v>Medicare</v>
      </c>
      <c r="AX88" s="96" t="str">
        <f>IFERROR(VLOOKUP(Table1[[#This Row],[RespondentID]],'All Data'!$A:$CW,99,FALSE),"unknown")</f>
        <v>Yes</v>
      </c>
    </row>
    <row r="89" spans="1:50">
      <c r="A89">
        <v>114437918546</v>
      </c>
      <c r="E89" t="s">
        <v>19</v>
      </c>
      <c r="I89" t="s">
        <v>23</v>
      </c>
      <c r="K89" t="s">
        <v>25</v>
      </c>
      <c r="P89">
        <f t="shared" si="18"/>
        <v>3</v>
      </c>
      <c r="Q89" s="7">
        <f t="shared" si="19"/>
        <v>1</v>
      </c>
      <c r="R89"/>
      <c r="S89">
        <f t="shared" si="20"/>
        <v>0</v>
      </c>
      <c r="T89">
        <f t="shared" si="21"/>
        <v>0</v>
      </c>
      <c r="U89">
        <f t="shared" si="22"/>
        <v>0</v>
      </c>
      <c r="V89">
        <f t="shared" si="23"/>
        <v>1</v>
      </c>
      <c r="W89">
        <f t="shared" si="24"/>
        <v>0</v>
      </c>
      <c r="X89">
        <f t="shared" si="25"/>
        <v>0</v>
      </c>
      <c r="Y89">
        <f t="shared" si="26"/>
        <v>0</v>
      </c>
      <c r="Z89">
        <f t="shared" si="27"/>
        <v>1</v>
      </c>
      <c r="AA89">
        <f t="shared" si="28"/>
        <v>0</v>
      </c>
      <c r="AB89">
        <f t="shared" si="29"/>
        <v>1</v>
      </c>
      <c r="AC89">
        <f t="shared" si="30"/>
        <v>0</v>
      </c>
      <c r="AD89">
        <f t="shared" si="31"/>
        <v>0</v>
      </c>
      <c r="AE89">
        <f t="shared" si="32"/>
        <v>0</v>
      </c>
      <c r="AF89"/>
      <c r="AG89"/>
      <c r="AH89">
        <f t="shared" si="33"/>
        <v>3</v>
      </c>
      <c r="AI89">
        <f t="shared" si="34"/>
        <v>3</v>
      </c>
      <c r="AJ89" t="str">
        <f t="shared" si="35"/>
        <v>Correct</v>
      </c>
      <c r="AL89" s="96" t="str">
        <f>IFERROR(VLOOKUP(Table1[[#This Row],[RespondentID]],'All Data'!$A:$CO,87,FALSE),"unknown")</f>
        <v>Woman</v>
      </c>
      <c r="AM89" s="96" t="str">
        <f>IFERROR(VLOOKUP(Table1[[#This Row],[RespondentID]],'All Data'!$A:$CO,88,FALSE),"unknown")</f>
        <v>65+ years</v>
      </c>
      <c r="AN89" s="96" t="str">
        <f>IFERROR(VLOOKUP(Table1[[#This Row],[RespondentID]],'All Data'!$A:$CO,89,FALSE),"unknown")</f>
        <v>Suffolk</v>
      </c>
      <c r="AO89" s="96" t="str">
        <f>IFERROR(VLOOKUP(Table1[[#This Row],[RespondentID]],'All Data'!$A:$CO,90,FALSE),"unknown")</f>
        <v>Bay Shore, 11706</v>
      </c>
      <c r="AP89" s="96" t="str">
        <f>IFERROR(VLOOKUP(Table1[[#This Row],[RespondentID]],'All Data'!$A:$CO,91,FALSE),"unknown")</f>
        <v>White</v>
      </c>
      <c r="AQ89" s="96" t="str">
        <f>IFERROR(VLOOKUP(Table1[[#This Row],[RespondentID]],'All Data'!$A:$CO,92,FALSE),"unknown")</f>
        <v>Not Hispanic or Latino</v>
      </c>
      <c r="AR89" s="96" t="str">
        <f>IFERROR(VLOOKUP(Table1[[#This Row],[RespondentID]],'All Data'!$A:$CO,93,FALSE),"unknown")</f>
        <v>English</v>
      </c>
      <c r="AS89" s="96" t="str">
        <f>IFERROR(VLOOKUP(Table1[[#This Row],[RespondentID]],'All Data'!$A:$CW,94,FALSE),"unknown")</f>
        <v>$20,000 to $34,999</v>
      </c>
      <c r="AT89" s="96" t="str">
        <f>IFERROR(VLOOKUP(Table1[[#This Row],[RespondentID]],'All Data'!$A:$CW,95,FALSE),"unknown")</f>
        <v>Some college</v>
      </c>
      <c r="AU89" s="96" t="str">
        <f>IFERROR(VLOOKUP(Table1[[#This Row],[RespondentID]],'All Data'!$A:$CW,96,FALSE),"unknown")</f>
        <v>Retired</v>
      </c>
      <c r="AV89" s="96" t="str">
        <f>IFERROR(VLOOKUP(Table1[[#This Row],[RespondentID]],'All Data'!$A:$CW,97,FALSE),"unknown")</f>
        <v>Yes</v>
      </c>
      <c r="AW89" s="96" t="str">
        <f>IFERROR(VLOOKUP(Table1[[#This Row],[RespondentID]],'All Data'!$A:$CW,98,FALSE),"unknown")</f>
        <v>Medicare</v>
      </c>
      <c r="AX89" s="96" t="str">
        <f>IFERROR(VLOOKUP(Table1[[#This Row],[RespondentID]],'All Data'!$A:$CW,99,FALSE),"unknown")</f>
        <v>Yes</v>
      </c>
    </row>
    <row r="90" spans="1:50">
      <c r="A90">
        <v>114437915679</v>
      </c>
      <c r="F90" t="s">
        <v>20</v>
      </c>
      <c r="G90" t="s">
        <v>21</v>
      </c>
      <c r="K90" t="s">
        <v>25</v>
      </c>
      <c r="P90">
        <f t="shared" si="18"/>
        <v>3</v>
      </c>
      <c r="Q90" s="6">
        <f t="shared" si="19"/>
        <v>1</v>
      </c>
      <c r="R90"/>
      <c r="S90">
        <f t="shared" si="20"/>
        <v>0</v>
      </c>
      <c r="T90">
        <f t="shared" si="21"/>
        <v>0</v>
      </c>
      <c r="U90">
        <f t="shared" si="22"/>
        <v>0</v>
      </c>
      <c r="V90">
        <f t="shared" si="23"/>
        <v>0</v>
      </c>
      <c r="W90">
        <f t="shared" si="24"/>
        <v>1</v>
      </c>
      <c r="X90">
        <f t="shared" si="25"/>
        <v>1</v>
      </c>
      <c r="Y90">
        <f t="shared" si="26"/>
        <v>0</v>
      </c>
      <c r="Z90">
        <f t="shared" si="27"/>
        <v>0</v>
      </c>
      <c r="AA90">
        <f t="shared" si="28"/>
        <v>0</v>
      </c>
      <c r="AB90">
        <f t="shared" si="29"/>
        <v>1</v>
      </c>
      <c r="AC90">
        <f t="shared" si="30"/>
        <v>0</v>
      </c>
      <c r="AD90">
        <f t="shared" si="31"/>
        <v>0</v>
      </c>
      <c r="AE90">
        <f t="shared" si="32"/>
        <v>0</v>
      </c>
      <c r="AF90"/>
      <c r="AG90"/>
      <c r="AH90">
        <f t="shared" si="33"/>
        <v>3</v>
      </c>
      <c r="AI90">
        <f t="shared" si="34"/>
        <v>3</v>
      </c>
      <c r="AJ90" t="str">
        <f t="shared" si="35"/>
        <v>Correct</v>
      </c>
      <c r="AL90" s="96" t="str">
        <f>IFERROR(VLOOKUP(Table1[[#This Row],[RespondentID]],'All Data'!$A:$CO,87,FALSE),"unknown")</f>
        <v>Prefer not to respond</v>
      </c>
      <c r="AM90" s="96" t="str">
        <f>IFERROR(VLOOKUP(Table1[[#This Row],[RespondentID]],'All Data'!$A:$CO,88,FALSE),"unknown")</f>
        <v>65+ years</v>
      </c>
      <c r="AN90" s="96" t="str">
        <f>IFERROR(VLOOKUP(Table1[[#This Row],[RespondentID]],'All Data'!$A:$CO,89,FALSE),"unknown")</f>
        <v>Nassau</v>
      </c>
      <c r="AO90" s="96" t="str">
        <f>IFERROR(VLOOKUP(Table1[[#This Row],[RespondentID]],'All Data'!$A:$CO,90,FALSE),"unknown")</f>
        <v>Brookville, 11545</v>
      </c>
      <c r="AP90" s="96" t="str">
        <f>IFERROR(VLOOKUP(Table1[[#This Row],[RespondentID]],'All Data'!$A:$CO,91,FALSE),"unknown")</f>
        <v>White</v>
      </c>
      <c r="AQ90" s="96">
        <f>IFERROR(VLOOKUP(Table1[[#This Row],[RespondentID]],'All Data'!$A:$CO,92,FALSE),"unknown")</f>
        <v>0</v>
      </c>
      <c r="AR90" s="96" t="str">
        <f>IFERROR(VLOOKUP(Table1[[#This Row],[RespondentID]],'All Data'!$A:$CO,93,FALSE),"unknown")</f>
        <v>English</v>
      </c>
      <c r="AS90" s="96">
        <f>IFERROR(VLOOKUP(Table1[[#This Row],[RespondentID]],'All Data'!$A:$CW,94,FALSE),"unknown")</f>
        <v>0</v>
      </c>
      <c r="AT90" s="96" t="str">
        <f>IFERROR(VLOOKUP(Table1[[#This Row],[RespondentID]],'All Data'!$A:$CW,95,FALSE),"unknown")</f>
        <v>College graduate</v>
      </c>
      <c r="AU90" s="96" t="str">
        <f>IFERROR(VLOOKUP(Table1[[#This Row],[RespondentID]],'All Data'!$A:$CW,96,FALSE),"unknown")</f>
        <v>Retired</v>
      </c>
      <c r="AV90" s="96" t="str">
        <f>IFERROR(VLOOKUP(Table1[[#This Row],[RespondentID]],'All Data'!$A:$CW,97,FALSE),"unknown")</f>
        <v>Yes</v>
      </c>
      <c r="AW90" s="96" t="str">
        <f>IFERROR(VLOOKUP(Table1[[#This Row],[RespondentID]],'All Data'!$A:$CW,98,FALSE),"unknown")</f>
        <v>Medicare</v>
      </c>
      <c r="AX90" s="96">
        <f>IFERROR(VLOOKUP(Table1[[#This Row],[RespondentID]],'All Data'!$A:$CW,99,FALSE),"unknown")</f>
        <v>0</v>
      </c>
    </row>
    <row r="91" spans="1:50">
      <c r="A91">
        <v>114431850519</v>
      </c>
      <c r="B91" t="s">
        <v>16</v>
      </c>
      <c r="F91" t="s">
        <v>20</v>
      </c>
      <c r="K91" t="s">
        <v>25</v>
      </c>
      <c r="P91">
        <f t="shared" si="18"/>
        <v>3</v>
      </c>
      <c r="Q91" s="7">
        <f t="shared" si="19"/>
        <v>1</v>
      </c>
      <c r="R91"/>
      <c r="S91">
        <f t="shared" si="20"/>
        <v>1</v>
      </c>
      <c r="T91">
        <f t="shared" si="21"/>
        <v>0</v>
      </c>
      <c r="U91">
        <f t="shared" si="22"/>
        <v>0</v>
      </c>
      <c r="V91">
        <f t="shared" si="23"/>
        <v>0</v>
      </c>
      <c r="W91">
        <f t="shared" si="24"/>
        <v>1</v>
      </c>
      <c r="X91">
        <f t="shared" si="25"/>
        <v>0</v>
      </c>
      <c r="Y91">
        <f t="shared" si="26"/>
        <v>0</v>
      </c>
      <c r="Z91">
        <f t="shared" si="27"/>
        <v>0</v>
      </c>
      <c r="AA91">
        <f t="shared" si="28"/>
        <v>0</v>
      </c>
      <c r="AB91">
        <f t="shared" si="29"/>
        <v>1</v>
      </c>
      <c r="AC91">
        <f t="shared" si="30"/>
        <v>0</v>
      </c>
      <c r="AD91">
        <f t="shared" si="31"/>
        <v>0</v>
      </c>
      <c r="AE91">
        <f t="shared" si="32"/>
        <v>0</v>
      </c>
      <c r="AF91"/>
      <c r="AG91"/>
      <c r="AH91">
        <f t="shared" si="33"/>
        <v>3</v>
      </c>
      <c r="AI91">
        <f t="shared" si="34"/>
        <v>3</v>
      </c>
      <c r="AJ91" t="str">
        <f t="shared" si="35"/>
        <v>Correct</v>
      </c>
      <c r="AL91" s="96" t="str">
        <f>IFERROR(VLOOKUP(Table1[[#This Row],[RespondentID]],'All Data'!$A:$CO,87,FALSE),"unknown")</f>
        <v>Man</v>
      </c>
      <c r="AM91" s="96" t="str">
        <f>IFERROR(VLOOKUP(Table1[[#This Row],[RespondentID]],'All Data'!$A:$CO,88,FALSE),"unknown")</f>
        <v>18-24 years</v>
      </c>
      <c r="AN91" s="96" t="str">
        <f>IFERROR(VLOOKUP(Table1[[#This Row],[RespondentID]],'All Data'!$A:$CO,89,FALSE),"unknown")</f>
        <v>Nassau</v>
      </c>
      <c r="AO91" s="96" t="str">
        <f>IFERROR(VLOOKUP(Table1[[#This Row],[RespondentID]],'All Data'!$A:$CO,90,FALSE),"unknown")</f>
        <v>Farmingdale, 11735</v>
      </c>
      <c r="AP91" s="96" t="str">
        <f>IFERROR(VLOOKUP(Table1[[#This Row],[RespondentID]],'All Data'!$A:$CO,91,FALSE),"unknown")</f>
        <v>Black or African American</v>
      </c>
      <c r="AQ91" s="96" t="str">
        <f>IFERROR(VLOOKUP(Table1[[#This Row],[RespondentID]],'All Data'!$A:$CO,92,FALSE),"unknown")</f>
        <v>Not Hispanic or Latino</v>
      </c>
      <c r="AR91" s="96" t="str">
        <f>IFERROR(VLOOKUP(Table1[[#This Row],[RespondentID]],'All Data'!$A:$CO,93,FALSE),"unknown")</f>
        <v>English</v>
      </c>
      <c r="AS91" s="96" t="str">
        <f>IFERROR(VLOOKUP(Table1[[#This Row],[RespondentID]],'All Data'!$A:$CW,94,FALSE),"unknown")</f>
        <v>$0-$19,999</v>
      </c>
      <c r="AT91" s="96" t="str">
        <f>IFERROR(VLOOKUP(Table1[[#This Row],[RespondentID]],'All Data'!$A:$CW,95,FALSE),"unknown")</f>
        <v>Some college</v>
      </c>
      <c r="AU91" s="96" t="str">
        <f>IFERROR(VLOOKUP(Table1[[#This Row],[RespondentID]],'All Data'!$A:$CW,96,FALSE),"unknown")</f>
        <v>Employed for wages</v>
      </c>
      <c r="AV91" s="96" t="str">
        <f>IFERROR(VLOOKUP(Table1[[#This Row],[RespondentID]],'All Data'!$A:$CW,97,FALSE),"unknown")</f>
        <v>Yes</v>
      </c>
      <c r="AW91" s="96" t="str">
        <f>IFERROR(VLOOKUP(Table1[[#This Row],[RespondentID]],'All Data'!$A:$CW,98,FALSE),"unknown")</f>
        <v>Medicaid</v>
      </c>
      <c r="AX91" s="96" t="str">
        <f>IFERROR(VLOOKUP(Table1[[#This Row],[RespondentID]],'All Data'!$A:$CW,99,FALSE),"unknown")</f>
        <v>Yes</v>
      </c>
    </row>
    <row r="92" spans="1:50">
      <c r="A92">
        <v>114431013134</v>
      </c>
      <c r="E92" t="s">
        <v>19</v>
      </c>
      <c r="I92" t="s">
        <v>23</v>
      </c>
      <c r="N92" t="s">
        <v>28</v>
      </c>
      <c r="P92">
        <f t="shared" si="18"/>
        <v>3</v>
      </c>
      <c r="Q92" s="6">
        <f t="shared" si="19"/>
        <v>1</v>
      </c>
      <c r="R92"/>
      <c r="S92">
        <f t="shared" si="20"/>
        <v>0</v>
      </c>
      <c r="T92">
        <f t="shared" si="21"/>
        <v>0</v>
      </c>
      <c r="U92">
        <f t="shared" si="22"/>
        <v>0</v>
      </c>
      <c r="V92">
        <f t="shared" si="23"/>
        <v>1</v>
      </c>
      <c r="W92">
        <f t="shared" si="24"/>
        <v>0</v>
      </c>
      <c r="X92">
        <f t="shared" si="25"/>
        <v>0</v>
      </c>
      <c r="Y92">
        <f t="shared" si="26"/>
        <v>0</v>
      </c>
      <c r="Z92">
        <f t="shared" si="27"/>
        <v>1</v>
      </c>
      <c r="AA92">
        <f t="shared" si="28"/>
        <v>0</v>
      </c>
      <c r="AB92">
        <f t="shared" si="29"/>
        <v>0</v>
      </c>
      <c r="AC92">
        <f t="shared" si="30"/>
        <v>0</v>
      </c>
      <c r="AD92">
        <f t="shared" si="31"/>
        <v>0</v>
      </c>
      <c r="AE92">
        <f t="shared" si="32"/>
        <v>1</v>
      </c>
      <c r="AF92"/>
      <c r="AG92"/>
      <c r="AH92">
        <f t="shared" si="33"/>
        <v>3</v>
      </c>
      <c r="AI92">
        <f t="shared" si="34"/>
        <v>3</v>
      </c>
      <c r="AJ92" t="str">
        <f t="shared" si="35"/>
        <v>Correct</v>
      </c>
      <c r="AL92" s="96" t="str">
        <f>IFERROR(VLOOKUP(Table1[[#This Row],[RespondentID]],'All Data'!$A:$CO,87,FALSE),"unknown")</f>
        <v>Woman</v>
      </c>
      <c r="AM92" s="96" t="str">
        <f>IFERROR(VLOOKUP(Table1[[#This Row],[RespondentID]],'All Data'!$A:$CO,88,FALSE),"unknown")</f>
        <v>18-24 years</v>
      </c>
      <c r="AN92" s="96" t="str">
        <f>IFERROR(VLOOKUP(Table1[[#This Row],[RespondentID]],'All Data'!$A:$CO,89,FALSE),"unknown")</f>
        <v>Nassau</v>
      </c>
      <c r="AO92" s="96">
        <f>IFERROR(VLOOKUP(Table1[[#This Row],[RespondentID]],'All Data'!$A:$CO,90,FALSE),"unknown")</f>
        <v>0</v>
      </c>
      <c r="AP92" s="96">
        <f>IFERROR(VLOOKUP(Table1[[#This Row],[RespondentID]],'All Data'!$A:$CO,91,FALSE),"unknown")</f>
        <v>0</v>
      </c>
      <c r="AQ92" s="96">
        <f>IFERROR(VLOOKUP(Table1[[#This Row],[RespondentID]],'All Data'!$A:$CO,92,FALSE),"unknown")</f>
        <v>0</v>
      </c>
      <c r="AR92" s="96">
        <f>IFERROR(VLOOKUP(Table1[[#This Row],[RespondentID]],'All Data'!$A:$CO,93,FALSE),"unknown")</f>
        <v>0</v>
      </c>
      <c r="AS92" s="96">
        <f>IFERROR(VLOOKUP(Table1[[#This Row],[RespondentID]],'All Data'!$A:$CW,94,FALSE),"unknown")</f>
        <v>0</v>
      </c>
      <c r="AT92" s="96">
        <f>IFERROR(VLOOKUP(Table1[[#This Row],[RespondentID]],'All Data'!$A:$CW,95,FALSE),"unknown")</f>
        <v>0</v>
      </c>
      <c r="AU92" s="96">
        <f>IFERROR(VLOOKUP(Table1[[#This Row],[RespondentID]],'All Data'!$A:$CW,96,FALSE),"unknown")</f>
        <v>0</v>
      </c>
      <c r="AV92" s="96">
        <f>IFERROR(VLOOKUP(Table1[[#This Row],[RespondentID]],'All Data'!$A:$CW,97,FALSE),"unknown")</f>
        <v>0</v>
      </c>
      <c r="AW92" s="96">
        <f>IFERROR(VLOOKUP(Table1[[#This Row],[RespondentID]],'All Data'!$A:$CW,98,FALSE),"unknown")</f>
        <v>0</v>
      </c>
      <c r="AX92" s="96">
        <f>IFERROR(VLOOKUP(Table1[[#This Row],[RespondentID]],'All Data'!$A:$CW,99,FALSE),"unknown")</f>
        <v>0</v>
      </c>
    </row>
    <row r="93" spans="1:50">
      <c r="A93">
        <v>114431012884</v>
      </c>
      <c r="B93" t="s">
        <v>16</v>
      </c>
      <c r="P93">
        <f t="shared" si="18"/>
        <v>1</v>
      </c>
      <c r="Q93" s="7">
        <f t="shared" si="19"/>
        <v>3</v>
      </c>
      <c r="R93"/>
      <c r="S93">
        <f t="shared" si="20"/>
        <v>1</v>
      </c>
      <c r="T93">
        <f t="shared" si="21"/>
        <v>0</v>
      </c>
      <c r="U93">
        <f t="shared" si="22"/>
        <v>0</v>
      </c>
      <c r="V93">
        <f t="shared" si="23"/>
        <v>0</v>
      </c>
      <c r="W93">
        <f t="shared" si="24"/>
        <v>0</v>
      </c>
      <c r="X93">
        <f t="shared" si="25"/>
        <v>0</v>
      </c>
      <c r="Y93">
        <f t="shared" si="26"/>
        <v>0</v>
      </c>
      <c r="Z93">
        <f t="shared" si="27"/>
        <v>0</v>
      </c>
      <c r="AA93">
        <f t="shared" si="28"/>
        <v>0</v>
      </c>
      <c r="AB93">
        <f t="shared" si="29"/>
        <v>0</v>
      </c>
      <c r="AC93">
        <f t="shared" si="30"/>
        <v>0</v>
      </c>
      <c r="AD93">
        <f t="shared" si="31"/>
        <v>0</v>
      </c>
      <c r="AE93">
        <f t="shared" si="32"/>
        <v>0</v>
      </c>
      <c r="AF93"/>
      <c r="AG93"/>
      <c r="AH93">
        <f t="shared" si="33"/>
        <v>1</v>
      </c>
      <c r="AI93">
        <f t="shared" si="34"/>
        <v>1</v>
      </c>
      <c r="AJ93" t="str">
        <f t="shared" si="35"/>
        <v>Correct</v>
      </c>
      <c r="AL93" s="96" t="str">
        <f>IFERROR(VLOOKUP(Table1[[#This Row],[RespondentID]],'All Data'!$A:$CO,87,FALSE),"unknown")</f>
        <v>Woman</v>
      </c>
      <c r="AM93" s="96" t="str">
        <f>IFERROR(VLOOKUP(Table1[[#This Row],[RespondentID]],'All Data'!$A:$CO,88,FALSE),"unknown")</f>
        <v>18-24 years</v>
      </c>
      <c r="AN93" s="96" t="str">
        <f>IFERROR(VLOOKUP(Table1[[#This Row],[RespondentID]],'All Data'!$A:$CO,89,FALSE),"unknown")</f>
        <v>Nassau</v>
      </c>
      <c r="AO93" s="96" t="str">
        <f>IFERROR(VLOOKUP(Table1[[#This Row],[RespondentID]],'All Data'!$A:$CO,90,FALSE),"unknown")</f>
        <v>Levittown, 11756</v>
      </c>
      <c r="AP93" s="96" t="str">
        <f>IFERROR(VLOOKUP(Table1[[#This Row],[RespondentID]],'All Data'!$A:$CO,91,FALSE),"unknown")</f>
        <v>White</v>
      </c>
      <c r="AQ93" s="96" t="str">
        <f>IFERROR(VLOOKUP(Table1[[#This Row],[RespondentID]],'All Data'!$A:$CO,92,FALSE),"unknown")</f>
        <v>Hispanic or Latino</v>
      </c>
      <c r="AR93" s="96" t="str">
        <f>IFERROR(VLOOKUP(Table1[[#This Row],[RespondentID]],'All Data'!$A:$CO,93,FALSE),"unknown")</f>
        <v>English</v>
      </c>
      <c r="AS93" s="96" t="str">
        <f>IFERROR(VLOOKUP(Table1[[#This Row],[RespondentID]],'All Data'!$A:$CW,94,FALSE),"unknown")</f>
        <v>$0-$19,999</v>
      </c>
      <c r="AT93" s="96" t="str">
        <f>IFERROR(VLOOKUP(Table1[[#This Row],[RespondentID]],'All Data'!$A:$CW,95,FALSE),"unknown")</f>
        <v>Some college</v>
      </c>
      <c r="AU93" s="96" t="str">
        <f>IFERROR(VLOOKUP(Table1[[#This Row],[RespondentID]],'All Data'!$A:$CW,96,FALSE),"unknown")</f>
        <v>Student</v>
      </c>
      <c r="AV93" s="96" t="str">
        <f>IFERROR(VLOOKUP(Table1[[#This Row],[RespondentID]],'All Data'!$A:$CW,97,FALSE),"unknown")</f>
        <v>Yes</v>
      </c>
      <c r="AW93" s="96" t="str">
        <f>IFERROR(VLOOKUP(Table1[[#This Row],[RespondentID]],'All Data'!$A:$CW,98,FALSE),"unknown")</f>
        <v>Medicaid</v>
      </c>
      <c r="AX93" s="96" t="str">
        <f>IFERROR(VLOOKUP(Table1[[#This Row],[RespondentID]],'All Data'!$A:$CW,99,FALSE),"unknown")</f>
        <v>Yes</v>
      </c>
    </row>
    <row r="94" spans="1:50">
      <c r="A94">
        <v>114430075160</v>
      </c>
      <c r="E94" t="s">
        <v>19</v>
      </c>
      <c r="K94" t="s">
        <v>25</v>
      </c>
      <c r="N94" t="s">
        <v>28</v>
      </c>
      <c r="P94">
        <f t="shared" si="18"/>
        <v>3</v>
      </c>
      <c r="Q94" s="6">
        <f t="shared" si="19"/>
        <v>1</v>
      </c>
      <c r="R94"/>
      <c r="S94">
        <f t="shared" si="20"/>
        <v>0</v>
      </c>
      <c r="T94">
        <f t="shared" si="21"/>
        <v>0</v>
      </c>
      <c r="U94">
        <f t="shared" si="22"/>
        <v>0</v>
      </c>
      <c r="V94">
        <f t="shared" si="23"/>
        <v>1</v>
      </c>
      <c r="W94">
        <f t="shared" si="24"/>
        <v>0</v>
      </c>
      <c r="X94">
        <f t="shared" si="25"/>
        <v>0</v>
      </c>
      <c r="Y94">
        <f t="shared" si="26"/>
        <v>0</v>
      </c>
      <c r="Z94">
        <f t="shared" si="27"/>
        <v>0</v>
      </c>
      <c r="AA94">
        <f t="shared" si="28"/>
        <v>0</v>
      </c>
      <c r="AB94">
        <f t="shared" si="29"/>
        <v>1</v>
      </c>
      <c r="AC94">
        <f t="shared" si="30"/>
        <v>0</v>
      </c>
      <c r="AD94">
        <f t="shared" si="31"/>
        <v>0</v>
      </c>
      <c r="AE94">
        <f t="shared" si="32"/>
        <v>1</v>
      </c>
      <c r="AF94"/>
      <c r="AG94"/>
      <c r="AH94">
        <f t="shared" si="33"/>
        <v>3</v>
      </c>
      <c r="AI94">
        <f t="shared" si="34"/>
        <v>3</v>
      </c>
      <c r="AJ94" t="str">
        <f t="shared" si="35"/>
        <v>Correct</v>
      </c>
      <c r="AL94" s="96" t="str">
        <f>IFERROR(VLOOKUP(Table1[[#This Row],[RespondentID]],'All Data'!$A:$CO,87,FALSE),"unknown")</f>
        <v>Woman</v>
      </c>
      <c r="AM94" s="96" t="str">
        <f>IFERROR(VLOOKUP(Table1[[#This Row],[RespondentID]],'All Data'!$A:$CO,88,FALSE),"unknown")</f>
        <v>18-24 years</v>
      </c>
      <c r="AN94" s="96" t="str">
        <f>IFERROR(VLOOKUP(Table1[[#This Row],[RespondentID]],'All Data'!$A:$CO,89,FALSE),"unknown")</f>
        <v>Suffolk</v>
      </c>
      <c r="AO94" s="96" t="str">
        <f>IFERROR(VLOOKUP(Table1[[#This Row],[RespondentID]],'All Data'!$A:$CO,90,FALSE),"unknown")</f>
        <v>Medford, 11763</v>
      </c>
      <c r="AP94" s="96" t="str">
        <f>IFERROR(VLOOKUP(Table1[[#This Row],[RespondentID]],'All Data'!$A:$CO,91,FALSE),"unknown")</f>
        <v>White</v>
      </c>
      <c r="AQ94" s="96" t="str">
        <f>IFERROR(VLOOKUP(Table1[[#This Row],[RespondentID]],'All Data'!$A:$CO,92,FALSE),"unknown")</f>
        <v>Not Hispanic or Latino</v>
      </c>
      <c r="AR94" s="96" t="str">
        <f>IFERROR(VLOOKUP(Table1[[#This Row],[RespondentID]],'All Data'!$A:$CO,93,FALSE),"unknown")</f>
        <v>English</v>
      </c>
      <c r="AS94" s="96" t="str">
        <f>IFERROR(VLOOKUP(Table1[[#This Row],[RespondentID]],'All Data'!$A:$CW,94,FALSE),"unknown")</f>
        <v>$35,000 to $49,999</v>
      </c>
      <c r="AT94" s="96" t="str">
        <f>IFERROR(VLOOKUP(Table1[[#This Row],[RespondentID]],'All Data'!$A:$CW,95,FALSE),"unknown")</f>
        <v>High school graduate</v>
      </c>
      <c r="AU94" s="96" t="str">
        <f>IFERROR(VLOOKUP(Table1[[#This Row],[RespondentID]],'All Data'!$A:$CW,96,FALSE),"unknown")</f>
        <v>Student</v>
      </c>
      <c r="AV94" s="96" t="str">
        <f>IFERROR(VLOOKUP(Table1[[#This Row],[RespondentID]],'All Data'!$A:$CW,97,FALSE),"unknown")</f>
        <v>Yes</v>
      </c>
      <c r="AW94" s="96" t="str">
        <f>IFERROR(VLOOKUP(Table1[[#This Row],[RespondentID]],'All Data'!$A:$CW,98,FALSE),"unknown")</f>
        <v>Medicare</v>
      </c>
      <c r="AX94" s="96" t="str">
        <f>IFERROR(VLOOKUP(Table1[[#This Row],[RespondentID]],'All Data'!$A:$CW,99,FALSE),"unknown")</f>
        <v>Yes</v>
      </c>
    </row>
    <row r="95" spans="1:50">
      <c r="A95">
        <v>114430049052</v>
      </c>
      <c r="H95" t="s">
        <v>22</v>
      </c>
      <c r="K95" t="s">
        <v>25</v>
      </c>
      <c r="N95" t="s">
        <v>28</v>
      </c>
      <c r="P95">
        <f t="shared" si="18"/>
        <v>3</v>
      </c>
      <c r="Q95" s="7">
        <f t="shared" si="19"/>
        <v>1</v>
      </c>
      <c r="R95"/>
      <c r="S95">
        <f t="shared" si="20"/>
        <v>0</v>
      </c>
      <c r="T95">
        <f t="shared" si="21"/>
        <v>0</v>
      </c>
      <c r="U95">
        <f t="shared" si="22"/>
        <v>0</v>
      </c>
      <c r="V95">
        <f t="shared" si="23"/>
        <v>0</v>
      </c>
      <c r="W95">
        <f t="shared" si="24"/>
        <v>0</v>
      </c>
      <c r="X95">
        <f t="shared" si="25"/>
        <v>0</v>
      </c>
      <c r="Y95">
        <f t="shared" si="26"/>
        <v>1</v>
      </c>
      <c r="Z95">
        <f t="shared" si="27"/>
        <v>0</v>
      </c>
      <c r="AA95">
        <f t="shared" si="28"/>
        <v>0</v>
      </c>
      <c r="AB95">
        <f t="shared" si="29"/>
        <v>1</v>
      </c>
      <c r="AC95">
        <f t="shared" si="30"/>
        <v>0</v>
      </c>
      <c r="AD95">
        <f t="shared" si="31"/>
        <v>0</v>
      </c>
      <c r="AE95">
        <f t="shared" si="32"/>
        <v>1</v>
      </c>
      <c r="AF95"/>
      <c r="AG95"/>
      <c r="AH95">
        <f t="shared" si="33"/>
        <v>3</v>
      </c>
      <c r="AI95">
        <f t="shared" si="34"/>
        <v>3</v>
      </c>
      <c r="AJ95" t="str">
        <f t="shared" si="35"/>
        <v>Correct</v>
      </c>
      <c r="AL95" s="96" t="str">
        <f>IFERROR(VLOOKUP(Table1[[#This Row],[RespondentID]],'All Data'!$A:$CO,87,FALSE),"unknown")</f>
        <v>Man</v>
      </c>
      <c r="AM95" s="96" t="str">
        <f>IFERROR(VLOOKUP(Table1[[#This Row],[RespondentID]],'All Data'!$A:$CO,88,FALSE),"unknown")</f>
        <v>18-24 years</v>
      </c>
      <c r="AN95" s="96" t="str">
        <f>IFERROR(VLOOKUP(Table1[[#This Row],[RespondentID]],'All Data'!$A:$CO,89,FALSE),"unknown")</f>
        <v>Nassau</v>
      </c>
      <c r="AO95" s="96" t="str">
        <f>IFERROR(VLOOKUP(Table1[[#This Row],[RespondentID]],'All Data'!$A:$CO,90,FALSE),"unknown")</f>
        <v>Farmingdale, 11735</v>
      </c>
      <c r="AP95" s="96" t="str">
        <f>IFERROR(VLOOKUP(Table1[[#This Row],[RespondentID]],'All Data'!$A:$CO,91,FALSE),"unknown")</f>
        <v>White</v>
      </c>
      <c r="AQ95" s="96" t="str">
        <f>IFERROR(VLOOKUP(Table1[[#This Row],[RespondentID]],'All Data'!$A:$CO,92,FALSE),"unknown")</f>
        <v>Not Hispanic or Latino</v>
      </c>
      <c r="AR95" s="96" t="str">
        <f>IFERROR(VLOOKUP(Table1[[#This Row],[RespondentID]],'All Data'!$A:$CO,93,FALSE),"unknown")</f>
        <v>English, Spanish, Other</v>
      </c>
      <c r="AS95" s="96" t="str">
        <f>IFERROR(VLOOKUP(Table1[[#This Row],[RespondentID]],'All Data'!$A:$CW,94,FALSE),"unknown")</f>
        <v>Over $125,000</v>
      </c>
      <c r="AT95" s="96" t="str">
        <f>IFERROR(VLOOKUP(Table1[[#This Row],[RespondentID]],'All Data'!$A:$CW,95,FALSE),"unknown")</f>
        <v>High school graduate</v>
      </c>
      <c r="AU95" s="96" t="str">
        <f>IFERROR(VLOOKUP(Table1[[#This Row],[RespondentID]],'All Data'!$A:$CW,96,FALSE),"unknown")</f>
        <v>Student</v>
      </c>
      <c r="AV95" s="96" t="str">
        <f>IFERROR(VLOOKUP(Table1[[#This Row],[RespondentID]],'All Data'!$A:$CW,97,FALSE),"unknown")</f>
        <v>Yes</v>
      </c>
      <c r="AW95" s="96" t="str">
        <f>IFERROR(VLOOKUP(Table1[[#This Row],[RespondentID]],'All Data'!$A:$CW,98,FALSE),"unknown")</f>
        <v>Private/Commercial</v>
      </c>
      <c r="AX95" s="96" t="str">
        <f>IFERROR(VLOOKUP(Table1[[#This Row],[RespondentID]],'All Data'!$A:$CW,99,FALSE),"unknown")</f>
        <v>Yes</v>
      </c>
    </row>
    <row r="96" spans="1:50">
      <c r="A96">
        <v>114429548281</v>
      </c>
      <c r="B96" t="s">
        <v>16</v>
      </c>
      <c r="E96" t="s">
        <v>19</v>
      </c>
      <c r="M96" t="s">
        <v>27</v>
      </c>
      <c r="P96">
        <f t="shared" si="18"/>
        <v>3</v>
      </c>
      <c r="Q96" s="6">
        <f t="shared" si="19"/>
        <v>1</v>
      </c>
      <c r="R96"/>
      <c r="S96">
        <f t="shared" si="20"/>
        <v>1</v>
      </c>
      <c r="T96">
        <f t="shared" si="21"/>
        <v>0</v>
      </c>
      <c r="U96">
        <f t="shared" si="22"/>
        <v>0</v>
      </c>
      <c r="V96">
        <f t="shared" si="23"/>
        <v>1</v>
      </c>
      <c r="W96">
        <f t="shared" si="24"/>
        <v>0</v>
      </c>
      <c r="X96">
        <f t="shared" si="25"/>
        <v>0</v>
      </c>
      <c r="Y96">
        <f t="shared" si="26"/>
        <v>0</v>
      </c>
      <c r="Z96">
        <f t="shared" si="27"/>
        <v>0</v>
      </c>
      <c r="AA96">
        <f t="shared" si="28"/>
        <v>0</v>
      </c>
      <c r="AB96">
        <f t="shared" si="29"/>
        <v>0</v>
      </c>
      <c r="AC96">
        <f t="shared" si="30"/>
        <v>0</v>
      </c>
      <c r="AD96">
        <f t="shared" si="31"/>
        <v>1</v>
      </c>
      <c r="AE96">
        <f t="shared" si="32"/>
        <v>0</v>
      </c>
      <c r="AF96"/>
      <c r="AG96"/>
      <c r="AH96">
        <f t="shared" si="33"/>
        <v>3</v>
      </c>
      <c r="AI96">
        <f t="shared" si="34"/>
        <v>3</v>
      </c>
      <c r="AJ96" t="str">
        <f t="shared" si="35"/>
        <v>Correct</v>
      </c>
      <c r="AL96" s="96" t="str">
        <f>IFERROR(VLOOKUP(Table1[[#This Row],[RespondentID]],'All Data'!$A:$CO,87,FALSE),"unknown")</f>
        <v>Man</v>
      </c>
      <c r="AM96" s="96" t="str">
        <f>IFERROR(VLOOKUP(Table1[[#This Row],[RespondentID]],'All Data'!$A:$CO,88,FALSE),"unknown")</f>
        <v>18-24 years</v>
      </c>
      <c r="AN96" s="96" t="str">
        <f>IFERROR(VLOOKUP(Table1[[#This Row],[RespondentID]],'All Data'!$A:$CO,89,FALSE),"unknown")</f>
        <v>Suffolk</v>
      </c>
      <c r="AO96" s="96" t="str">
        <f>IFERROR(VLOOKUP(Table1[[#This Row],[RespondentID]],'All Data'!$A:$CO,90,FALSE),"unknown")</f>
        <v>Amityville, 11701</v>
      </c>
      <c r="AP96" s="96" t="str">
        <f>IFERROR(VLOOKUP(Table1[[#This Row],[RespondentID]],'All Data'!$A:$CO,91,FALSE),"unknown")</f>
        <v>White</v>
      </c>
      <c r="AQ96" s="96" t="str">
        <f>IFERROR(VLOOKUP(Table1[[#This Row],[RespondentID]],'All Data'!$A:$CO,92,FALSE),"unknown")</f>
        <v>Not Hispanic or Latino</v>
      </c>
      <c r="AR96" s="96" t="str">
        <f>IFERROR(VLOOKUP(Table1[[#This Row],[RespondentID]],'All Data'!$A:$CO,93,FALSE),"unknown")</f>
        <v>English</v>
      </c>
      <c r="AS96" s="96">
        <f>IFERROR(VLOOKUP(Table1[[#This Row],[RespondentID]],'All Data'!$A:$CW,94,FALSE),"unknown")</f>
        <v>0</v>
      </c>
      <c r="AT96" s="96">
        <f>IFERROR(VLOOKUP(Table1[[#This Row],[RespondentID]],'All Data'!$A:$CW,95,FALSE),"unknown")</f>
        <v>0</v>
      </c>
      <c r="AU96" s="96">
        <f>IFERROR(VLOOKUP(Table1[[#This Row],[RespondentID]],'All Data'!$A:$CW,96,FALSE),"unknown")</f>
        <v>0</v>
      </c>
      <c r="AV96" s="96" t="str">
        <f>IFERROR(VLOOKUP(Table1[[#This Row],[RespondentID]],'All Data'!$A:$CW,97,FALSE),"unknown")</f>
        <v>Yes</v>
      </c>
      <c r="AW96" s="96">
        <f>IFERROR(VLOOKUP(Table1[[#This Row],[RespondentID]],'All Data'!$A:$CW,98,FALSE),"unknown")</f>
        <v>0</v>
      </c>
      <c r="AX96" s="96">
        <f>IFERROR(VLOOKUP(Table1[[#This Row],[RespondentID]],'All Data'!$A:$CW,99,FALSE),"unknown")</f>
        <v>0</v>
      </c>
    </row>
    <row r="97" spans="1:50">
      <c r="A97">
        <v>114429502615</v>
      </c>
      <c r="J97" t="s">
        <v>24</v>
      </c>
      <c r="N97" t="s">
        <v>28</v>
      </c>
      <c r="P97">
        <f t="shared" si="18"/>
        <v>2</v>
      </c>
      <c r="Q97" s="7">
        <f t="shared" si="19"/>
        <v>1.5</v>
      </c>
      <c r="R97"/>
      <c r="S97">
        <f t="shared" si="20"/>
        <v>0</v>
      </c>
      <c r="T97">
        <f t="shared" si="21"/>
        <v>0</v>
      </c>
      <c r="U97">
        <f t="shared" si="22"/>
        <v>0</v>
      </c>
      <c r="V97">
        <f t="shared" si="23"/>
        <v>0</v>
      </c>
      <c r="W97">
        <f t="shared" si="24"/>
        <v>0</v>
      </c>
      <c r="X97">
        <f t="shared" si="25"/>
        <v>0</v>
      </c>
      <c r="Y97">
        <f t="shared" si="26"/>
        <v>0</v>
      </c>
      <c r="Z97">
        <f t="shared" si="27"/>
        <v>0</v>
      </c>
      <c r="AA97">
        <f t="shared" si="28"/>
        <v>1</v>
      </c>
      <c r="AB97">
        <f t="shared" si="29"/>
        <v>0</v>
      </c>
      <c r="AC97">
        <f t="shared" si="30"/>
        <v>0</v>
      </c>
      <c r="AD97">
        <f t="shared" si="31"/>
        <v>0</v>
      </c>
      <c r="AE97">
        <f t="shared" si="32"/>
        <v>1</v>
      </c>
      <c r="AF97"/>
      <c r="AG97"/>
      <c r="AH97">
        <f t="shared" si="33"/>
        <v>2</v>
      </c>
      <c r="AI97">
        <f t="shared" si="34"/>
        <v>2</v>
      </c>
      <c r="AJ97" t="str">
        <f t="shared" si="35"/>
        <v>Correct</v>
      </c>
      <c r="AL97" s="96">
        <f>IFERROR(VLOOKUP(Table1[[#This Row],[RespondentID]],'All Data'!$A:$CO,87,FALSE),"unknown")</f>
        <v>0</v>
      </c>
      <c r="AM97" s="96">
        <f>IFERROR(VLOOKUP(Table1[[#This Row],[RespondentID]],'All Data'!$A:$CO,88,FALSE),"unknown")</f>
        <v>0</v>
      </c>
      <c r="AN97" s="96">
        <f>IFERROR(VLOOKUP(Table1[[#This Row],[RespondentID]],'All Data'!$A:$CO,89,FALSE),"unknown")</f>
        <v>0</v>
      </c>
      <c r="AO97" s="96">
        <f>IFERROR(VLOOKUP(Table1[[#This Row],[RespondentID]],'All Data'!$A:$CO,90,FALSE),"unknown")</f>
        <v>0</v>
      </c>
      <c r="AP97" s="96">
        <f>IFERROR(VLOOKUP(Table1[[#This Row],[RespondentID]],'All Data'!$A:$CO,91,FALSE),"unknown")</f>
        <v>0</v>
      </c>
      <c r="AQ97" s="96">
        <f>IFERROR(VLOOKUP(Table1[[#This Row],[RespondentID]],'All Data'!$A:$CO,92,FALSE),"unknown")</f>
        <v>0</v>
      </c>
      <c r="AR97" s="96">
        <f>IFERROR(VLOOKUP(Table1[[#This Row],[RespondentID]],'All Data'!$A:$CO,93,FALSE),"unknown")</f>
        <v>0</v>
      </c>
      <c r="AS97" s="96">
        <f>IFERROR(VLOOKUP(Table1[[#This Row],[RespondentID]],'All Data'!$A:$CW,94,FALSE),"unknown")</f>
        <v>0</v>
      </c>
      <c r="AT97" s="96">
        <f>IFERROR(VLOOKUP(Table1[[#This Row],[RespondentID]],'All Data'!$A:$CW,95,FALSE),"unknown")</f>
        <v>0</v>
      </c>
      <c r="AU97" s="96">
        <f>IFERROR(VLOOKUP(Table1[[#This Row],[RespondentID]],'All Data'!$A:$CW,96,FALSE),"unknown")</f>
        <v>0</v>
      </c>
      <c r="AV97" s="96">
        <f>IFERROR(VLOOKUP(Table1[[#This Row],[RespondentID]],'All Data'!$A:$CW,97,FALSE),"unknown")</f>
        <v>0</v>
      </c>
      <c r="AW97" s="96">
        <f>IFERROR(VLOOKUP(Table1[[#This Row],[RespondentID]],'All Data'!$A:$CW,98,FALSE),"unknown")</f>
        <v>0</v>
      </c>
      <c r="AX97" s="96">
        <f>IFERROR(VLOOKUP(Table1[[#This Row],[RespondentID]],'All Data'!$A:$CW,99,FALSE),"unknown")</f>
        <v>0</v>
      </c>
    </row>
    <row r="98" spans="1:50">
      <c r="A98">
        <v>114429074922</v>
      </c>
      <c r="E98" t="s">
        <v>19</v>
      </c>
      <c r="K98" t="s">
        <v>25</v>
      </c>
      <c r="P98">
        <f t="shared" si="18"/>
        <v>2</v>
      </c>
      <c r="Q98" s="6">
        <f t="shared" si="19"/>
        <v>1.5</v>
      </c>
      <c r="R98"/>
      <c r="S98">
        <f t="shared" si="20"/>
        <v>0</v>
      </c>
      <c r="T98">
        <f t="shared" si="21"/>
        <v>0</v>
      </c>
      <c r="U98">
        <f t="shared" si="22"/>
        <v>0</v>
      </c>
      <c r="V98">
        <f t="shared" si="23"/>
        <v>1</v>
      </c>
      <c r="W98">
        <f t="shared" si="24"/>
        <v>0</v>
      </c>
      <c r="X98">
        <f t="shared" si="25"/>
        <v>0</v>
      </c>
      <c r="Y98">
        <f t="shared" si="26"/>
        <v>0</v>
      </c>
      <c r="Z98">
        <f t="shared" si="27"/>
        <v>0</v>
      </c>
      <c r="AA98">
        <f t="shared" si="28"/>
        <v>0</v>
      </c>
      <c r="AB98">
        <f t="shared" si="29"/>
        <v>1</v>
      </c>
      <c r="AC98">
        <f t="shared" si="30"/>
        <v>0</v>
      </c>
      <c r="AD98">
        <f t="shared" si="31"/>
        <v>0</v>
      </c>
      <c r="AE98">
        <f t="shared" si="32"/>
        <v>0</v>
      </c>
      <c r="AF98"/>
      <c r="AG98"/>
      <c r="AH98">
        <f t="shared" si="33"/>
        <v>2</v>
      </c>
      <c r="AI98">
        <f t="shared" si="34"/>
        <v>2</v>
      </c>
      <c r="AJ98" t="str">
        <f t="shared" si="35"/>
        <v>Correct</v>
      </c>
      <c r="AL98" s="96" t="str">
        <f>IFERROR(VLOOKUP(Table1[[#This Row],[RespondentID]],'All Data'!$A:$CO,87,FALSE),"unknown")</f>
        <v>Man</v>
      </c>
      <c r="AM98" s="96" t="str">
        <f>IFERROR(VLOOKUP(Table1[[#This Row],[RespondentID]],'All Data'!$A:$CO,88,FALSE),"unknown")</f>
        <v>18-24 years</v>
      </c>
      <c r="AN98" s="96" t="str">
        <f>IFERROR(VLOOKUP(Table1[[#This Row],[RespondentID]],'All Data'!$A:$CO,89,FALSE),"unknown")</f>
        <v>Nassau</v>
      </c>
      <c r="AO98" s="96" t="str">
        <f>IFERROR(VLOOKUP(Table1[[#This Row],[RespondentID]],'All Data'!$A:$CO,90,FALSE),"unknown")</f>
        <v>Franklin Square, 11010</v>
      </c>
      <c r="AP98" s="96" t="str">
        <f>IFERROR(VLOOKUP(Table1[[#This Row],[RespondentID]],'All Data'!$A:$CO,91,FALSE),"unknown")</f>
        <v>White</v>
      </c>
      <c r="AQ98" s="96" t="str">
        <f>IFERROR(VLOOKUP(Table1[[#This Row],[RespondentID]],'All Data'!$A:$CO,92,FALSE),"unknown")</f>
        <v>Not Hispanic or Latino</v>
      </c>
      <c r="AR98" s="96" t="str">
        <f>IFERROR(VLOOKUP(Table1[[#This Row],[RespondentID]],'All Data'!$A:$CO,93,FALSE),"unknown")</f>
        <v>English</v>
      </c>
      <c r="AS98" s="96" t="str">
        <f>IFERROR(VLOOKUP(Table1[[#This Row],[RespondentID]],'All Data'!$A:$CW,94,FALSE),"unknown")</f>
        <v>$75,000 to $125,000</v>
      </c>
      <c r="AT98" s="96" t="str">
        <f>IFERROR(VLOOKUP(Table1[[#This Row],[RespondentID]],'All Data'!$A:$CW,95,FALSE),"unknown")</f>
        <v>Other (please specify)</v>
      </c>
      <c r="AU98" s="96" t="str">
        <f>IFERROR(VLOOKUP(Table1[[#This Row],[RespondentID]],'All Data'!$A:$CW,96,FALSE),"unknown")</f>
        <v>Employed for wages</v>
      </c>
      <c r="AV98" s="96" t="str">
        <f>IFERROR(VLOOKUP(Table1[[#This Row],[RespondentID]],'All Data'!$A:$CW,97,FALSE),"unknown")</f>
        <v>Yes</v>
      </c>
      <c r="AW98" s="96" t="str">
        <f>IFERROR(VLOOKUP(Table1[[#This Row],[RespondentID]],'All Data'!$A:$CW,98,FALSE),"unknown")</f>
        <v>Private/Commercial</v>
      </c>
      <c r="AX98" s="96" t="str">
        <f>IFERROR(VLOOKUP(Table1[[#This Row],[RespondentID]],'All Data'!$A:$CW,99,FALSE),"unknown")</f>
        <v>Yes</v>
      </c>
    </row>
    <row r="99" spans="1:50">
      <c r="A99">
        <v>114428865341</v>
      </c>
      <c r="E99" t="s">
        <v>19</v>
      </c>
      <c r="I99" t="s">
        <v>23</v>
      </c>
      <c r="M99" t="s">
        <v>27</v>
      </c>
      <c r="P99">
        <f t="shared" si="18"/>
        <v>3</v>
      </c>
      <c r="Q99" s="7">
        <f t="shared" si="19"/>
        <v>1</v>
      </c>
      <c r="R99"/>
      <c r="S99">
        <f t="shared" si="20"/>
        <v>0</v>
      </c>
      <c r="T99">
        <f t="shared" si="21"/>
        <v>0</v>
      </c>
      <c r="U99">
        <f t="shared" si="22"/>
        <v>0</v>
      </c>
      <c r="V99">
        <f t="shared" si="23"/>
        <v>1</v>
      </c>
      <c r="W99">
        <f t="shared" si="24"/>
        <v>0</v>
      </c>
      <c r="X99">
        <f t="shared" si="25"/>
        <v>0</v>
      </c>
      <c r="Y99">
        <f t="shared" si="26"/>
        <v>0</v>
      </c>
      <c r="Z99">
        <f t="shared" si="27"/>
        <v>1</v>
      </c>
      <c r="AA99">
        <f t="shared" si="28"/>
        <v>0</v>
      </c>
      <c r="AB99">
        <f t="shared" si="29"/>
        <v>0</v>
      </c>
      <c r="AC99">
        <f t="shared" si="30"/>
        <v>0</v>
      </c>
      <c r="AD99">
        <f t="shared" si="31"/>
        <v>1</v>
      </c>
      <c r="AE99">
        <f t="shared" si="32"/>
        <v>0</v>
      </c>
      <c r="AF99"/>
      <c r="AG99"/>
      <c r="AH99">
        <f t="shared" si="33"/>
        <v>3</v>
      </c>
      <c r="AI99">
        <f t="shared" si="34"/>
        <v>3</v>
      </c>
      <c r="AJ99" t="str">
        <f t="shared" si="35"/>
        <v>Correct</v>
      </c>
      <c r="AL99" s="96" t="str">
        <f>IFERROR(VLOOKUP(Table1[[#This Row],[RespondentID]],'All Data'!$A:$CO,87,FALSE),"unknown")</f>
        <v>Woman</v>
      </c>
      <c r="AM99" s="96" t="str">
        <f>IFERROR(VLOOKUP(Table1[[#This Row],[RespondentID]],'All Data'!$A:$CO,88,FALSE),"unknown")</f>
        <v>18-24 years</v>
      </c>
      <c r="AN99" s="96" t="str">
        <f>IFERROR(VLOOKUP(Table1[[#This Row],[RespondentID]],'All Data'!$A:$CO,89,FALSE),"unknown")</f>
        <v>Suffolk</v>
      </c>
      <c r="AO99" s="96" t="str">
        <f>IFERROR(VLOOKUP(Table1[[#This Row],[RespondentID]],'All Data'!$A:$CO,90,FALSE),"unknown")</f>
        <v>North Babylon, 11703</v>
      </c>
      <c r="AP99" s="96" t="str">
        <f>IFERROR(VLOOKUP(Table1[[#This Row],[RespondentID]],'All Data'!$A:$CO,91,FALSE),"unknown")</f>
        <v>White</v>
      </c>
      <c r="AQ99" s="96" t="str">
        <f>IFERROR(VLOOKUP(Table1[[#This Row],[RespondentID]],'All Data'!$A:$CO,92,FALSE),"unknown")</f>
        <v>Not Hispanic or Latino</v>
      </c>
      <c r="AR99" s="96" t="str">
        <f>IFERROR(VLOOKUP(Table1[[#This Row],[RespondentID]],'All Data'!$A:$CO,93,FALSE),"unknown")</f>
        <v>English</v>
      </c>
      <c r="AS99" s="96" t="str">
        <f>IFERROR(VLOOKUP(Table1[[#This Row],[RespondentID]],'All Data'!$A:$CW,94,FALSE),"unknown")</f>
        <v>$75,000 to $125,000</v>
      </c>
      <c r="AT99" s="96" t="str">
        <f>IFERROR(VLOOKUP(Table1[[#This Row],[RespondentID]],'All Data'!$A:$CW,95,FALSE),"unknown")</f>
        <v>High school graduate</v>
      </c>
      <c r="AU99" s="96" t="str">
        <f>IFERROR(VLOOKUP(Table1[[#This Row],[RespondentID]],'All Data'!$A:$CW,96,FALSE),"unknown")</f>
        <v>Student</v>
      </c>
      <c r="AV99" s="96" t="str">
        <f>IFERROR(VLOOKUP(Table1[[#This Row],[RespondentID]],'All Data'!$A:$CW,97,FALSE),"unknown")</f>
        <v>Yes</v>
      </c>
      <c r="AW99" s="96" t="str">
        <f>IFERROR(VLOOKUP(Table1[[#This Row],[RespondentID]],'All Data'!$A:$CW,98,FALSE),"unknown")</f>
        <v>Private/Commercial</v>
      </c>
      <c r="AX99" s="96" t="str">
        <f>IFERROR(VLOOKUP(Table1[[#This Row],[RespondentID]],'All Data'!$A:$CW,99,FALSE),"unknown")</f>
        <v>Yes</v>
      </c>
    </row>
    <row r="100" spans="1:50">
      <c r="A100">
        <v>114428313792</v>
      </c>
      <c r="P100">
        <f t="shared" si="18"/>
        <v>0</v>
      </c>
      <c r="Q100" s="6" t="e">
        <f t="shared" si="19"/>
        <v>#DIV/0!</v>
      </c>
      <c r="R100"/>
      <c r="S100">
        <f t="shared" si="20"/>
        <v>0</v>
      </c>
      <c r="T100">
        <f t="shared" si="21"/>
        <v>0</v>
      </c>
      <c r="U100">
        <f t="shared" si="22"/>
        <v>0</v>
      </c>
      <c r="V100">
        <f t="shared" si="23"/>
        <v>0</v>
      </c>
      <c r="W100">
        <f t="shared" si="24"/>
        <v>0</v>
      </c>
      <c r="X100">
        <f t="shared" si="25"/>
        <v>0</v>
      </c>
      <c r="Y100">
        <f t="shared" si="26"/>
        <v>0</v>
      </c>
      <c r="Z100">
        <f t="shared" si="27"/>
        <v>0</v>
      </c>
      <c r="AA100">
        <f t="shared" si="28"/>
        <v>0</v>
      </c>
      <c r="AB100">
        <f t="shared" si="29"/>
        <v>0</v>
      </c>
      <c r="AC100">
        <f t="shared" si="30"/>
        <v>0</v>
      </c>
      <c r="AD100">
        <f t="shared" si="31"/>
        <v>0</v>
      </c>
      <c r="AE100">
        <f t="shared" si="32"/>
        <v>0</v>
      </c>
      <c r="AF100"/>
      <c r="AG100"/>
      <c r="AH100">
        <f t="shared" si="33"/>
        <v>0</v>
      </c>
      <c r="AI100">
        <f t="shared" si="34"/>
        <v>0</v>
      </c>
      <c r="AJ100" t="str">
        <f t="shared" si="35"/>
        <v>Correct</v>
      </c>
      <c r="AL100" s="96" t="str">
        <f>IFERROR(VLOOKUP(Table1[[#This Row],[RespondentID]],'All Data'!$A:$CO,87,FALSE),"unknown")</f>
        <v>Man</v>
      </c>
      <c r="AM100" s="96" t="str">
        <f>IFERROR(VLOOKUP(Table1[[#This Row],[RespondentID]],'All Data'!$A:$CO,88,FALSE),"unknown")</f>
        <v>18-24 years</v>
      </c>
      <c r="AN100" s="96" t="str">
        <f>IFERROR(VLOOKUP(Table1[[#This Row],[RespondentID]],'All Data'!$A:$CO,89,FALSE),"unknown")</f>
        <v>Suffolk</v>
      </c>
      <c r="AO100" s="96" t="str">
        <f>IFERROR(VLOOKUP(Table1[[#This Row],[RespondentID]],'All Data'!$A:$CO,90,FALSE),"unknown")</f>
        <v>Wyandanch, 11798</v>
      </c>
      <c r="AP100" s="96" t="str">
        <f>IFERROR(VLOOKUP(Table1[[#This Row],[RespondentID]],'All Data'!$A:$CO,91,FALSE),"unknown")</f>
        <v>Black or African American</v>
      </c>
      <c r="AQ100" s="96" t="str">
        <f>IFERROR(VLOOKUP(Table1[[#This Row],[RespondentID]],'All Data'!$A:$CO,92,FALSE),"unknown")</f>
        <v>Not Hispanic or Latino</v>
      </c>
      <c r="AR100" s="96" t="str">
        <f>IFERROR(VLOOKUP(Table1[[#This Row],[RespondentID]],'All Data'!$A:$CO,93,FALSE),"unknown")</f>
        <v>English, Other</v>
      </c>
      <c r="AS100" s="96" t="str">
        <f>IFERROR(VLOOKUP(Table1[[#This Row],[RespondentID]],'All Data'!$A:$CW,94,FALSE),"unknown")</f>
        <v>$35,000 to $49,999</v>
      </c>
      <c r="AT100" s="96" t="str">
        <f>IFERROR(VLOOKUP(Table1[[#This Row],[RespondentID]],'All Data'!$A:$CW,95,FALSE),"unknown")</f>
        <v>High school graduate</v>
      </c>
      <c r="AU100" s="96" t="str">
        <f>IFERROR(VLOOKUP(Table1[[#This Row],[RespondentID]],'All Data'!$A:$CW,96,FALSE),"unknown")</f>
        <v>Student</v>
      </c>
      <c r="AV100" s="96" t="str">
        <f>IFERROR(VLOOKUP(Table1[[#This Row],[RespondentID]],'All Data'!$A:$CW,97,FALSE),"unknown")</f>
        <v>Yes</v>
      </c>
      <c r="AW100" s="96" t="str">
        <f>IFERROR(VLOOKUP(Table1[[#This Row],[RespondentID]],'All Data'!$A:$CW,98,FALSE),"unknown")</f>
        <v>Medicare</v>
      </c>
      <c r="AX100" s="96" t="str">
        <f>IFERROR(VLOOKUP(Table1[[#This Row],[RespondentID]],'All Data'!$A:$CW,99,FALSE),"unknown")</f>
        <v>Yes</v>
      </c>
    </row>
    <row r="101" spans="1:50">
      <c r="A101">
        <v>114424861246</v>
      </c>
      <c r="G101" t="s">
        <v>21</v>
      </c>
      <c r="O101" t="s">
        <v>492</v>
      </c>
      <c r="P101">
        <f t="shared" si="18"/>
        <v>1</v>
      </c>
      <c r="Q101" s="7">
        <f t="shared" si="19"/>
        <v>3</v>
      </c>
      <c r="R101"/>
      <c r="S101">
        <f t="shared" si="20"/>
        <v>0</v>
      </c>
      <c r="T101">
        <f t="shared" si="21"/>
        <v>0</v>
      </c>
      <c r="U101">
        <f t="shared" si="22"/>
        <v>0</v>
      </c>
      <c r="V101">
        <f t="shared" si="23"/>
        <v>0</v>
      </c>
      <c r="W101">
        <f t="shared" si="24"/>
        <v>0</v>
      </c>
      <c r="X101">
        <f t="shared" si="25"/>
        <v>1</v>
      </c>
      <c r="Y101">
        <f t="shared" si="26"/>
        <v>0</v>
      </c>
      <c r="Z101">
        <f t="shared" si="27"/>
        <v>0</v>
      </c>
      <c r="AA101">
        <f t="shared" si="28"/>
        <v>0</v>
      </c>
      <c r="AB101">
        <f t="shared" si="29"/>
        <v>0</v>
      </c>
      <c r="AC101">
        <f t="shared" si="30"/>
        <v>0</v>
      </c>
      <c r="AD101">
        <f t="shared" si="31"/>
        <v>0</v>
      </c>
      <c r="AE101">
        <f t="shared" si="32"/>
        <v>0</v>
      </c>
      <c r="AF101"/>
      <c r="AG101"/>
      <c r="AH101">
        <f t="shared" si="33"/>
        <v>1</v>
      </c>
      <c r="AI101">
        <f t="shared" si="34"/>
        <v>1</v>
      </c>
      <c r="AJ101" t="str">
        <f t="shared" si="35"/>
        <v>Correct</v>
      </c>
      <c r="AL101" s="96" t="str">
        <f>IFERROR(VLOOKUP(Table1[[#This Row],[RespondentID]],'All Data'!$A:$CO,87,FALSE),"unknown")</f>
        <v>Woman</v>
      </c>
      <c r="AM101" s="96" t="str">
        <f>IFERROR(VLOOKUP(Table1[[#This Row],[RespondentID]],'All Data'!$A:$CO,88,FALSE),"unknown")</f>
        <v>18-24 years</v>
      </c>
      <c r="AN101" s="96" t="str">
        <f>IFERROR(VLOOKUP(Table1[[#This Row],[RespondentID]],'All Data'!$A:$CO,89,FALSE),"unknown")</f>
        <v>Nassau</v>
      </c>
      <c r="AO101" s="96" t="str">
        <f>IFERROR(VLOOKUP(Table1[[#This Row],[RespondentID]],'All Data'!$A:$CO,90,FALSE),"unknown")</f>
        <v>Seaford, 11783</v>
      </c>
      <c r="AP101" s="96" t="str">
        <f>IFERROR(VLOOKUP(Table1[[#This Row],[RespondentID]],'All Data'!$A:$CO,91,FALSE),"unknown")</f>
        <v>White</v>
      </c>
      <c r="AQ101" s="96" t="str">
        <f>IFERROR(VLOOKUP(Table1[[#This Row],[RespondentID]],'All Data'!$A:$CO,92,FALSE),"unknown")</f>
        <v>Not Hispanic or Latino</v>
      </c>
      <c r="AR101" s="96" t="str">
        <f>IFERROR(VLOOKUP(Table1[[#This Row],[RespondentID]],'All Data'!$A:$CO,93,FALSE),"unknown")</f>
        <v>English</v>
      </c>
      <c r="AS101" s="96" t="str">
        <f>IFERROR(VLOOKUP(Table1[[#This Row],[RespondentID]],'All Data'!$A:$CW,94,FALSE),"unknown")</f>
        <v>$50,000 to $74,999</v>
      </c>
      <c r="AT101" s="96" t="str">
        <f>IFERROR(VLOOKUP(Table1[[#This Row],[RespondentID]],'All Data'!$A:$CW,95,FALSE),"unknown")</f>
        <v>High school graduate</v>
      </c>
      <c r="AU101" s="96" t="str">
        <f>IFERROR(VLOOKUP(Table1[[#This Row],[RespondentID]],'All Data'!$A:$CW,96,FALSE),"unknown")</f>
        <v>Student</v>
      </c>
      <c r="AV101" s="96" t="str">
        <f>IFERROR(VLOOKUP(Table1[[#This Row],[RespondentID]],'All Data'!$A:$CW,97,FALSE),"unknown")</f>
        <v>Yes</v>
      </c>
      <c r="AW101" s="96" t="str">
        <f>IFERROR(VLOOKUP(Table1[[#This Row],[RespondentID]],'All Data'!$A:$CW,98,FALSE),"unknown")</f>
        <v>Medicare</v>
      </c>
      <c r="AX101" s="96" t="str">
        <f>IFERROR(VLOOKUP(Table1[[#This Row],[RespondentID]],'All Data'!$A:$CW,99,FALSE),"unknown")</f>
        <v>Yes</v>
      </c>
    </row>
    <row r="102" spans="1:50">
      <c r="A102">
        <v>114421723858</v>
      </c>
      <c r="B102" t="s">
        <v>16</v>
      </c>
      <c r="E102" t="s">
        <v>19</v>
      </c>
      <c r="J102" t="s">
        <v>24</v>
      </c>
      <c r="P102">
        <f t="shared" si="18"/>
        <v>3</v>
      </c>
      <c r="Q102" s="6">
        <f t="shared" si="19"/>
        <v>1</v>
      </c>
      <c r="R102"/>
      <c r="S102">
        <f t="shared" si="20"/>
        <v>1</v>
      </c>
      <c r="T102">
        <f t="shared" si="21"/>
        <v>0</v>
      </c>
      <c r="U102">
        <f t="shared" si="22"/>
        <v>0</v>
      </c>
      <c r="V102">
        <f t="shared" si="23"/>
        <v>1</v>
      </c>
      <c r="W102">
        <f t="shared" si="24"/>
        <v>0</v>
      </c>
      <c r="X102">
        <f t="shared" si="25"/>
        <v>0</v>
      </c>
      <c r="Y102">
        <f t="shared" si="26"/>
        <v>0</v>
      </c>
      <c r="Z102">
        <f t="shared" si="27"/>
        <v>0</v>
      </c>
      <c r="AA102">
        <f t="shared" si="28"/>
        <v>1</v>
      </c>
      <c r="AB102">
        <f t="shared" si="29"/>
        <v>0</v>
      </c>
      <c r="AC102">
        <f t="shared" si="30"/>
        <v>0</v>
      </c>
      <c r="AD102">
        <f t="shared" si="31"/>
        <v>0</v>
      </c>
      <c r="AE102">
        <f t="shared" si="32"/>
        <v>0</v>
      </c>
      <c r="AF102"/>
      <c r="AG102"/>
      <c r="AH102">
        <f t="shared" si="33"/>
        <v>3</v>
      </c>
      <c r="AI102">
        <f t="shared" si="34"/>
        <v>3</v>
      </c>
      <c r="AJ102" t="str">
        <f t="shared" si="35"/>
        <v>Correct</v>
      </c>
      <c r="AL102" s="96" t="str">
        <f>IFERROR(VLOOKUP(Table1[[#This Row],[RespondentID]],'All Data'!$A:$CO,87,FALSE),"unknown")</f>
        <v>Woman</v>
      </c>
      <c r="AM102" s="96" t="str">
        <f>IFERROR(VLOOKUP(Table1[[#This Row],[RespondentID]],'All Data'!$A:$CO,88,FALSE),"unknown")</f>
        <v>65+ years</v>
      </c>
      <c r="AN102" s="96" t="str">
        <f>IFERROR(VLOOKUP(Table1[[#This Row],[RespondentID]],'All Data'!$A:$CO,89,FALSE),"unknown")</f>
        <v>Suffolk</v>
      </c>
      <c r="AO102" s="96" t="str">
        <f>IFERROR(VLOOKUP(Table1[[#This Row],[RespondentID]],'All Data'!$A:$CO,90,FALSE),"unknown")</f>
        <v>Mastic Beach, 11951</v>
      </c>
      <c r="AP102" s="96">
        <f>IFERROR(VLOOKUP(Table1[[#This Row],[RespondentID]],'All Data'!$A:$CO,91,FALSE),"unknown")</f>
        <v>0</v>
      </c>
      <c r="AQ102" s="96">
        <f>IFERROR(VLOOKUP(Table1[[#This Row],[RespondentID]],'All Data'!$A:$CO,92,FALSE),"unknown")</f>
        <v>0</v>
      </c>
      <c r="AR102" s="96">
        <f>IFERROR(VLOOKUP(Table1[[#This Row],[RespondentID]],'All Data'!$A:$CO,93,FALSE),"unknown")</f>
        <v>0</v>
      </c>
      <c r="AS102" s="96">
        <f>IFERROR(VLOOKUP(Table1[[#This Row],[RespondentID]],'All Data'!$A:$CW,94,FALSE),"unknown")</f>
        <v>0</v>
      </c>
      <c r="AT102" s="96">
        <f>IFERROR(VLOOKUP(Table1[[#This Row],[RespondentID]],'All Data'!$A:$CW,95,FALSE),"unknown")</f>
        <v>0</v>
      </c>
      <c r="AU102" s="96">
        <f>IFERROR(VLOOKUP(Table1[[#This Row],[RespondentID]],'All Data'!$A:$CW,96,FALSE),"unknown")</f>
        <v>0</v>
      </c>
      <c r="AV102" s="96">
        <f>IFERROR(VLOOKUP(Table1[[#This Row],[RespondentID]],'All Data'!$A:$CW,97,FALSE),"unknown")</f>
        <v>0</v>
      </c>
      <c r="AW102" s="96">
        <f>IFERROR(VLOOKUP(Table1[[#This Row],[RespondentID]],'All Data'!$A:$CW,98,FALSE),"unknown")</f>
        <v>0</v>
      </c>
      <c r="AX102" s="96">
        <f>IFERROR(VLOOKUP(Table1[[#This Row],[RespondentID]],'All Data'!$A:$CW,99,FALSE),"unknown")</f>
        <v>0</v>
      </c>
    </row>
    <row r="103" spans="1:50">
      <c r="A103">
        <v>114417972928</v>
      </c>
      <c r="G103" t="s">
        <v>21</v>
      </c>
      <c r="P103">
        <f t="shared" si="18"/>
        <v>1</v>
      </c>
      <c r="Q103" s="7">
        <f t="shared" si="19"/>
        <v>3</v>
      </c>
      <c r="R103"/>
      <c r="S103">
        <f t="shared" si="20"/>
        <v>0</v>
      </c>
      <c r="T103">
        <f t="shared" si="21"/>
        <v>0</v>
      </c>
      <c r="U103">
        <f t="shared" si="22"/>
        <v>0</v>
      </c>
      <c r="V103">
        <f t="shared" si="23"/>
        <v>0</v>
      </c>
      <c r="W103">
        <f t="shared" si="24"/>
        <v>0</v>
      </c>
      <c r="X103">
        <f t="shared" si="25"/>
        <v>1</v>
      </c>
      <c r="Y103">
        <f t="shared" si="26"/>
        <v>0</v>
      </c>
      <c r="Z103">
        <f t="shared" si="27"/>
        <v>0</v>
      </c>
      <c r="AA103">
        <f t="shared" si="28"/>
        <v>0</v>
      </c>
      <c r="AB103">
        <f t="shared" si="29"/>
        <v>0</v>
      </c>
      <c r="AC103">
        <f t="shared" si="30"/>
        <v>0</v>
      </c>
      <c r="AD103">
        <f t="shared" si="31"/>
        <v>0</v>
      </c>
      <c r="AE103">
        <f t="shared" si="32"/>
        <v>0</v>
      </c>
      <c r="AF103"/>
      <c r="AG103"/>
      <c r="AH103">
        <f t="shared" si="33"/>
        <v>1</v>
      </c>
      <c r="AI103">
        <f t="shared" si="34"/>
        <v>1</v>
      </c>
      <c r="AJ103" t="str">
        <f t="shared" si="35"/>
        <v>Correct</v>
      </c>
      <c r="AL103" s="96" t="str">
        <f>IFERROR(VLOOKUP(Table1[[#This Row],[RespondentID]],'All Data'!$A:$CO,87,FALSE),"unknown")</f>
        <v>Woman</v>
      </c>
      <c r="AM103" s="96" t="str">
        <f>IFERROR(VLOOKUP(Table1[[#This Row],[RespondentID]],'All Data'!$A:$CO,88,FALSE),"unknown")</f>
        <v>55-64 years</v>
      </c>
      <c r="AN103" s="96" t="str">
        <f>IFERROR(VLOOKUP(Table1[[#This Row],[RespondentID]],'All Data'!$A:$CO,89,FALSE),"unknown")</f>
        <v>Suffolk</v>
      </c>
      <c r="AO103" s="96" t="str">
        <f>IFERROR(VLOOKUP(Table1[[#This Row],[RespondentID]],'All Data'!$A:$CO,90,FALSE),"unknown")</f>
        <v>East Patchogue, 11772</v>
      </c>
      <c r="AP103" s="96" t="str">
        <f>IFERROR(VLOOKUP(Table1[[#This Row],[RespondentID]],'All Data'!$A:$CO,91,FALSE),"unknown")</f>
        <v>White</v>
      </c>
      <c r="AQ103" s="96" t="str">
        <f>IFERROR(VLOOKUP(Table1[[#This Row],[RespondentID]],'All Data'!$A:$CO,92,FALSE),"unknown")</f>
        <v>Not Hispanic or Latino</v>
      </c>
      <c r="AR103" s="96" t="str">
        <f>IFERROR(VLOOKUP(Table1[[#This Row],[RespondentID]],'All Data'!$A:$CO,93,FALSE),"unknown")</f>
        <v>English</v>
      </c>
      <c r="AS103" s="96" t="str">
        <f>IFERROR(VLOOKUP(Table1[[#This Row],[RespondentID]],'All Data'!$A:$CW,94,FALSE),"unknown")</f>
        <v>$75,000 to $125,000</v>
      </c>
      <c r="AT103" s="96" t="str">
        <f>IFERROR(VLOOKUP(Table1[[#This Row],[RespondentID]],'All Data'!$A:$CW,95,FALSE),"unknown")</f>
        <v>Some college</v>
      </c>
      <c r="AU103" s="96" t="str">
        <f>IFERROR(VLOOKUP(Table1[[#This Row],[RespondentID]],'All Data'!$A:$CW,96,FALSE),"unknown")</f>
        <v>Employed for wages</v>
      </c>
      <c r="AV103" s="96" t="str">
        <f>IFERROR(VLOOKUP(Table1[[#This Row],[RespondentID]],'All Data'!$A:$CW,97,FALSE),"unknown")</f>
        <v>Yes</v>
      </c>
      <c r="AW103" s="96" t="str">
        <f>IFERROR(VLOOKUP(Table1[[#This Row],[RespondentID]],'All Data'!$A:$CW,98,FALSE),"unknown")</f>
        <v>Private/Commercial</v>
      </c>
      <c r="AX103" s="96" t="str">
        <f>IFERROR(VLOOKUP(Table1[[#This Row],[RespondentID]],'All Data'!$A:$CW,99,FALSE),"unknown")</f>
        <v>Yes</v>
      </c>
    </row>
    <row r="104" spans="1:50">
      <c r="A104">
        <v>114413275309</v>
      </c>
      <c r="O104" t="s">
        <v>528</v>
      </c>
      <c r="P104">
        <f t="shared" si="18"/>
        <v>0</v>
      </c>
      <c r="Q104" s="6" t="e">
        <f t="shared" si="19"/>
        <v>#DIV/0!</v>
      </c>
      <c r="R104"/>
      <c r="S104">
        <f t="shared" si="20"/>
        <v>0</v>
      </c>
      <c r="T104">
        <f t="shared" si="21"/>
        <v>0</v>
      </c>
      <c r="U104">
        <f t="shared" si="22"/>
        <v>0</v>
      </c>
      <c r="V104">
        <f t="shared" si="23"/>
        <v>0</v>
      </c>
      <c r="W104">
        <f t="shared" si="24"/>
        <v>0</v>
      </c>
      <c r="X104">
        <f t="shared" si="25"/>
        <v>0</v>
      </c>
      <c r="Y104">
        <f t="shared" si="26"/>
        <v>0</v>
      </c>
      <c r="Z104">
        <f t="shared" si="27"/>
        <v>0</v>
      </c>
      <c r="AA104">
        <f t="shared" si="28"/>
        <v>0</v>
      </c>
      <c r="AB104">
        <f t="shared" si="29"/>
        <v>0</v>
      </c>
      <c r="AC104">
        <f t="shared" si="30"/>
        <v>0</v>
      </c>
      <c r="AD104">
        <f t="shared" si="31"/>
        <v>0</v>
      </c>
      <c r="AE104">
        <f t="shared" si="32"/>
        <v>0</v>
      </c>
      <c r="AF104"/>
      <c r="AG104"/>
      <c r="AH104">
        <f t="shared" si="33"/>
        <v>0</v>
      </c>
      <c r="AI104">
        <f t="shared" si="34"/>
        <v>0</v>
      </c>
      <c r="AJ104" t="str">
        <f t="shared" si="35"/>
        <v>Correct</v>
      </c>
      <c r="AL104" s="96" t="str">
        <f>IFERROR(VLOOKUP(Table1[[#This Row],[RespondentID]],'All Data'!$A:$CO,87,FALSE),"unknown")</f>
        <v>Man</v>
      </c>
      <c r="AM104" s="96" t="str">
        <f>IFERROR(VLOOKUP(Table1[[#This Row],[RespondentID]],'All Data'!$A:$CO,88,FALSE),"unknown")</f>
        <v>65+ years</v>
      </c>
      <c r="AN104" s="96" t="str">
        <f>IFERROR(VLOOKUP(Table1[[#This Row],[RespondentID]],'All Data'!$A:$CO,89,FALSE),"unknown")</f>
        <v>Suffolk</v>
      </c>
      <c r="AO104" s="96" t="str">
        <f>IFERROR(VLOOKUP(Table1[[#This Row],[RespondentID]],'All Data'!$A:$CO,90,FALSE),"unknown")</f>
        <v>Stony Brook, 11790</v>
      </c>
      <c r="AP104" s="96" t="str">
        <f>IFERROR(VLOOKUP(Table1[[#This Row],[RespondentID]],'All Data'!$A:$CO,91,FALSE),"unknown")</f>
        <v>American Indian and Alaska Native</v>
      </c>
      <c r="AQ104" s="96" t="str">
        <f>IFERROR(VLOOKUP(Table1[[#This Row],[RespondentID]],'All Data'!$A:$CO,92,FALSE),"unknown")</f>
        <v>Not Hispanic or Latino</v>
      </c>
      <c r="AR104" s="96" t="str">
        <f>IFERROR(VLOOKUP(Table1[[#This Row],[RespondentID]],'All Data'!$A:$CO,93,FALSE),"unknown")</f>
        <v>English, Italian</v>
      </c>
      <c r="AS104" s="96" t="str">
        <f>IFERROR(VLOOKUP(Table1[[#This Row],[RespondentID]],'All Data'!$A:$CW,94,FALSE),"unknown")</f>
        <v>$35,000 to $49,999</v>
      </c>
      <c r="AT104" s="96" t="str">
        <f>IFERROR(VLOOKUP(Table1[[#This Row],[RespondentID]],'All Data'!$A:$CW,95,FALSE),"unknown")</f>
        <v>Some college</v>
      </c>
      <c r="AU104" s="96" t="str">
        <f>IFERROR(VLOOKUP(Table1[[#This Row],[RespondentID]],'All Data'!$A:$CW,96,FALSE),"unknown")</f>
        <v>Retired</v>
      </c>
      <c r="AV104" s="96" t="str">
        <f>IFERROR(VLOOKUP(Table1[[#This Row],[RespondentID]],'All Data'!$A:$CW,97,FALSE),"unknown")</f>
        <v>Yes</v>
      </c>
      <c r="AW104" s="96" t="str">
        <f>IFERROR(VLOOKUP(Table1[[#This Row],[RespondentID]],'All Data'!$A:$CW,98,FALSE),"unknown")</f>
        <v>Medicare</v>
      </c>
      <c r="AX104" s="96" t="str">
        <f>IFERROR(VLOOKUP(Table1[[#This Row],[RespondentID]],'All Data'!$A:$CW,99,FALSE),"unknown")</f>
        <v>Yes</v>
      </c>
    </row>
    <row r="105" spans="1:50">
      <c r="A105">
        <v>114412129918</v>
      </c>
      <c r="C105" t="s">
        <v>17</v>
      </c>
      <c r="K105" t="s">
        <v>25</v>
      </c>
      <c r="O105" t="s">
        <v>531</v>
      </c>
      <c r="P105">
        <f t="shared" si="18"/>
        <v>2</v>
      </c>
      <c r="Q105" s="7">
        <f t="shared" si="19"/>
        <v>1.5</v>
      </c>
      <c r="R105"/>
      <c r="S105">
        <f t="shared" si="20"/>
        <v>0</v>
      </c>
      <c r="T105">
        <f t="shared" si="21"/>
        <v>1</v>
      </c>
      <c r="U105">
        <f t="shared" si="22"/>
        <v>0</v>
      </c>
      <c r="V105">
        <f t="shared" si="23"/>
        <v>0</v>
      </c>
      <c r="W105">
        <f t="shared" si="24"/>
        <v>0</v>
      </c>
      <c r="X105">
        <f t="shared" si="25"/>
        <v>0</v>
      </c>
      <c r="Y105">
        <f t="shared" si="26"/>
        <v>0</v>
      </c>
      <c r="Z105">
        <f t="shared" si="27"/>
        <v>0</v>
      </c>
      <c r="AA105">
        <f t="shared" si="28"/>
        <v>0</v>
      </c>
      <c r="AB105">
        <f t="shared" si="29"/>
        <v>1</v>
      </c>
      <c r="AC105">
        <f t="shared" si="30"/>
        <v>0</v>
      </c>
      <c r="AD105">
        <f t="shared" si="31"/>
        <v>0</v>
      </c>
      <c r="AE105">
        <f t="shared" si="32"/>
        <v>0</v>
      </c>
      <c r="AF105"/>
      <c r="AG105"/>
      <c r="AH105">
        <f t="shared" si="33"/>
        <v>2</v>
      </c>
      <c r="AI105">
        <f t="shared" si="34"/>
        <v>2</v>
      </c>
      <c r="AJ105" t="str">
        <f t="shared" si="35"/>
        <v>Correct</v>
      </c>
      <c r="AL105" s="96" t="str">
        <f>IFERROR(VLOOKUP(Table1[[#This Row],[RespondentID]],'All Data'!$A:$CO,87,FALSE),"unknown")</f>
        <v>Woman</v>
      </c>
      <c r="AM105" s="96" t="str">
        <f>IFERROR(VLOOKUP(Table1[[#This Row],[RespondentID]],'All Data'!$A:$CO,88,FALSE),"unknown")</f>
        <v>55-64 years</v>
      </c>
      <c r="AN105" s="96" t="str">
        <f>IFERROR(VLOOKUP(Table1[[#This Row],[RespondentID]],'All Data'!$A:$CO,89,FALSE),"unknown")</f>
        <v>Suffolk</v>
      </c>
      <c r="AO105" s="96" t="str">
        <f>IFERROR(VLOOKUP(Table1[[#This Row],[RespondentID]],'All Data'!$A:$CO,90,FALSE),"unknown")</f>
        <v>Centerport, 11721</v>
      </c>
      <c r="AP105" s="96" t="str">
        <f>IFERROR(VLOOKUP(Table1[[#This Row],[RespondentID]],'All Data'!$A:$CO,91,FALSE),"unknown")</f>
        <v>White</v>
      </c>
      <c r="AQ105" s="96" t="str">
        <f>IFERROR(VLOOKUP(Table1[[#This Row],[RespondentID]],'All Data'!$A:$CO,92,FALSE),"unknown")</f>
        <v>Not Hispanic or Latino</v>
      </c>
      <c r="AR105" s="96" t="str">
        <f>IFERROR(VLOOKUP(Table1[[#This Row],[RespondentID]],'All Data'!$A:$CO,93,FALSE),"unknown")</f>
        <v>English</v>
      </c>
      <c r="AS105" s="96" t="str">
        <f>IFERROR(VLOOKUP(Table1[[#This Row],[RespondentID]],'All Data'!$A:$CW,94,FALSE),"unknown")</f>
        <v>Over $125,000</v>
      </c>
      <c r="AT105" s="96" t="str">
        <f>IFERROR(VLOOKUP(Table1[[#This Row],[RespondentID]],'All Data'!$A:$CW,95,FALSE),"unknown")</f>
        <v>Graduate school</v>
      </c>
      <c r="AU105" s="96" t="str">
        <f>IFERROR(VLOOKUP(Table1[[#This Row],[RespondentID]],'All Data'!$A:$CW,96,FALSE),"unknown")</f>
        <v>Out of work and looking for work</v>
      </c>
      <c r="AV105" s="96" t="str">
        <f>IFERROR(VLOOKUP(Table1[[#This Row],[RespondentID]],'All Data'!$A:$CW,97,FALSE),"unknown")</f>
        <v>Yes</v>
      </c>
      <c r="AW105" s="96" t="str">
        <f>IFERROR(VLOOKUP(Table1[[#This Row],[RespondentID]],'All Data'!$A:$CW,98,FALSE),"unknown")</f>
        <v>Private/Commercial</v>
      </c>
      <c r="AX105" s="96" t="str">
        <f>IFERROR(VLOOKUP(Table1[[#This Row],[RespondentID]],'All Data'!$A:$CW,99,FALSE),"unknown")</f>
        <v>Yes</v>
      </c>
    </row>
    <row r="106" spans="1:50">
      <c r="A106">
        <v>114410465395</v>
      </c>
      <c r="J106" t="s">
        <v>24</v>
      </c>
      <c r="P106">
        <f t="shared" si="18"/>
        <v>1</v>
      </c>
      <c r="Q106" s="6">
        <f t="shared" si="19"/>
        <v>3</v>
      </c>
      <c r="R106"/>
      <c r="S106">
        <f t="shared" si="20"/>
        <v>0</v>
      </c>
      <c r="T106">
        <f t="shared" si="21"/>
        <v>0</v>
      </c>
      <c r="U106">
        <f t="shared" si="22"/>
        <v>0</v>
      </c>
      <c r="V106">
        <f t="shared" si="23"/>
        <v>0</v>
      </c>
      <c r="W106">
        <f t="shared" si="24"/>
        <v>0</v>
      </c>
      <c r="X106">
        <f t="shared" si="25"/>
        <v>0</v>
      </c>
      <c r="Y106">
        <f t="shared" si="26"/>
        <v>0</v>
      </c>
      <c r="Z106">
        <f t="shared" si="27"/>
        <v>0</v>
      </c>
      <c r="AA106">
        <f t="shared" si="28"/>
        <v>1</v>
      </c>
      <c r="AB106">
        <f t="shared" si="29"/>
        <v>0</v>
      </c>
      <c r="AC106">
        <f t="shared" si="30"/>
        <v>0</v>
      </c>
      <c r="AD106">
        <f t="shared" si="31"/>
        <v>0</v>
      </c>
      <c r="AE106">
        <f t="shared" si="32"/>
        <v>0</v>
      </c>
      <c r="AF106"/>
      <c r="AG106"/>
      <c r="AH106">
        <f t="shared" si="33"/>
        <v>1</v>
      </c>
      <c r="AI106">
        <f t="shared" si="34"/>
        <v>1</v>
      </c>
      <c r="AJ106" t="str">
        <f t="shared" si="35"/>
        <v>Correct</v>
      </c>
      <c r="AL106" s="96" t="str">
        <f>IFERROR(VLOOKUP(Table1[[#This Row],[RespondentID]],'All Data'!$A:$CO,87,FALSE),"unknown")</f>
        <v>Man</v>
      </c>
      <c r="AM106" s="96" t="str">
        <f>IFERROR(VLOOKUP(Table1[[#This Row],[RespondentID]],'All Data'!$A:$CO,88,FALSE),"unknown")</f>
        <v>55-64 years</v>
      </c>
      <c r="AN106" s="96" t="str">
        <f>IFERROR(VLOOKUP(Table1[[#This Row],[RespondentID]],'All Data'!$A:$CO,89,FALSE),"unknown")</f>
        <v>Suffolk</v>
      </c>
      <c r="AO106" s="96" t="str">
        <f>IFERROR(VLOOKUP(Table1[[#This Row],[RespondentID]],'All Data'!$A:$CO,90,FALSE),"unknown")</f>
        <v>Stony Brook, 11790</v>
      </c>
      <c r="AP106" s="96" t="str">
        <f>IFERROR(VLOOKUP(Table1[[#This Row],[RespondentID]],'All Data'!$A:$CO,91,FALSE),"unknown")</f>
        <v>White</v>
      </c>
      <c r="AQ106" s="96" t="str">
        <f>IFERROR(VLOOKUP(Table1[[#This Row],[RespondentID]],'All Data'!$A:$CO,92,FALSE),"unknown")</f>
        <v>Not Hispanic or Latino</v>
      </c>
      <c r="AR106" s="96" t="str">
        <f>IFERROR(VLOOKUP(Table1[[#This Row],[RespondentID]],'All Data'!$A:$CO,93,FALSE),"unknown")</f>
        <v>English</v>
      </c>
      <c r="AS106" s="96" t="str">
        <f>IFERROR(VLOOKUP(Table1[[#This Row],[RespondentID]],'All Data'!$A:$CW,94,FALSE),"unknown")</f>
        <v>Over $125,000</v>
      </c>
      <c r="AT106" s="96" t="str">
        <f>IFERROR(VLOOKUP(Table1[[#This Row],[RespondentID]],'All Data'!$A:$CW,95,FALSE),"unknown")</f>
        <v>Doctorate</v>
      </c>
      <c r="AU106" s="96" t="str">
        <f>IFERROR(VLOOKUP(Table1[[#This Row],[RespondentID]],'All Data'!$A:$CW,96,FALSE),"unknown")</f>
        <v>Retired</v>
      </c>
      <c r="AV106" s="96" t="str">
        <f>IFERROR(VLOOKUP(Table1[[#This Row],[RespondentID]],'All Data'!$A:$CW,97,FALSE),"unknown")</f>
        <v>Yes</v>
      </c>
      <c r="AW106" s="96" t="str">
        <f>IFERROR(VLOOKUP(Table1[[#This Row],[RespondentID]],'All Data'!$A:$CW,98,FALSE),"unknown")</f>
        <v>Private/Commercial</v>
      </c>
      <c r="AX106" s="96" t="str">
        <f>IFERROR(VLOOKUP(Table1[[#This Row],[RespondentID]],'All Data'!$A:$CW,99,FALSE),"unknown")</f>
        <v>Yes</v>
      </c>
    </row>
    <row r="107" spans="1:50">
      <c r="A107">
        <v>114410091622</v>
      </c>
      <c r="C107" t="s">
        <v>17</v>
      </c>
      <c r="D107" t="s">
        <v>18</v>
      </c>
      <c r="J107" t="s">
        <v>24</v>
      </c>
      <c r="P107">
        <f t="shared" si="18"/>
        <v>3</v>
      </c>
      <c r="Q107" s="7">
        <f t="shared" si="19"/>
        <v>1</v>
      </c>
      <c r="R107"/>
      <c r="S107">
        <f t="shared" si="20"/>
        <v>0</v>
      </c>
      <c r="T107">
        <f t="shared" si="21"/>
        <v>1</v>
      </c>
      <c r="U107">
        <f t="shared" si="22"/>
        <v>1</v>
      </c>
      <c r="V107">
        <f t="shared" si="23"/>
        <v>0</v>
      </c>
      <c r="W107">
        <f t="shared" si="24"/>
        <v>0</v>
      </c>
      <c r="X107">
        <f t="shared" si="25"/>
        <v>0</v>
      </c>
      <c r="Y107">
        <f t="shared" si="26"/>
        <v>0</v>
      </c>
      <c r="Z107">
        <f t="shared" si="27"/>
        <v>0</v>
      </c>
      <c r="AA107">
        <f t="shared" si="28"/>
        <v>1</v>
      </c>
      <c r="AB107">
        <f t="shared" si="29"/>
        <v>0</v>
      </c>
      <c r="AC107">
        <f t="shared" si="30"/>
        <v>0</v>
      </c>
      <c r="AD107">
        <f t="shared" si="31"/>
        <v>0</v>
      </c>
      <c r="AE107">
        <f t="shared" si="32"/>
        <v>0</v>
      </c>
      <c r="AF107"/>
      <c r="AG107"/>
      <c r="AH107">
        <f t="shared" si="33"/>
        <v>3</v>
      </c>
      <c r="AI107">
        <f t="shared" si="34"/>
        <v>3</v>
      </c>
      <c r="AJ107" t="str">
        <f t="shared" si="35"/>
        <v>Correct</v>
      </c>
      <c r="AL107" s="96" t="str">
        <f>IFERROR(VLOOKUP(Table1[[#This Row],[RespondentID]],'All Data'!$A:$CO,87,FALSE),"unknown")</f>
        <v>Woman</v>
      </c>
      <c r="AM107" s="96" t="str">
        <f>IFERROR(VLOOKUP(Table1[[#This Row],[RespondentID]],'All Data'!$A:$CO,88,FALSE),"unknown")</f>
        <v>65+ years</v>
      </c>
      <c r="AN107" s="96" t="str">
        <f>IFERROR(VLOOKUP(Table1[[#This Row],[RespondentID]],'All Data'!$A:$CO,89,FALSE),"unknown")</f>
        <v>Suffolk</v>
      </c>
      <c r="AO107" s="96" t="str">
        <f>IFERROR(VLOOKUP(Table1[[#This Row],[RespondentID]],'All Data'!$A:$CO,90,FALSE),"unknown")</f>
        <v>Babylon, 11704</v>
      </c>
      <c r="AP107" s="96" t="str">
        <f>IFERROR(VLOOKUP(Table1[[#This Row],[RespondentID]],'All Data'!$A:$CO,91,FALSE),"unknown")</f>
        <v>White</v>
      </c>
      <c r="AQ107" s="96" t="str">
        <f>IFERROR(VLOOKUP(Table1[[#This Row],[RespondentID]],'All Data'!$A:$CO,92,FALSE),"unknown")</f>
        <v>Not Hispanic or Latino</v>
      </c>
      <c r="AR107" s="96" t="str">
        <f>IFERROR(VLOOKUP(Table1[[#This Row],[RespondentID]],'All Data'!$A:$CO,93,FALSE),"unknown")</f>
        <v>English</v>
      </c>
      <c r="AS107" s="96" t="str">
        <f>IFERROR(VLOOKUP(Table1[[#This Row],[RespondentID]],'All Data'!$A:$CW,94,FALSE),"unknown")</f>
        <v>$75,000 to $125,000</v>
      </c>
      <c r="AT107" s="96" t="str">
        <f>IFERROR(VLOOKUP(Table1[[#This Row],[RespondentID]],'All Data'!$A:$CW,95,FALSE),"unknown")</f>
        <v>High school graduate</v>
      </c>
      <c r="AU107" s="96" t="str">
        <f>IFERROR(VLOOKUP(Table1[[#This Row],[RespondentID]],'All Data'!$A:$CW,96,FALSE),"unknown")</f>
        <v>Retired</v>
      </c>
      <c r="AV107" s="96" t="str">
        <f>IFERROR(VLOOKUP(Table1[[#This Row],[RespondentID]],'All Data'!$A:$CW,97,FALSE),"unknown")</f>
        <v>Yes</v>
      </c>
      <c r="AW107" s="96" t="str">
        <f>IFERROR(VLOOKUP(Table1[[#This Row],[RespondentID]],'All Data'!$A:$CW,98,FALSE),"unknown")</f>
        <v>Medicare</v>
      </c>
      <c r="AX107" s="96" t="str">
        <f>IFERROR(VLOOKUP(Table1[[#This Row],[RespondentID]],'All Data'!$A:$CW,99,FALSE),"unknown")</f>
        <v>Yes</v>
      </c>
    </row>
    <row r="108" spans="1:50">
      <c r="A108">
        <v>114405858665</v>
      </c>
      <c r="D108" t="s">
        <v>18</v>
      </c>
      <c r="G108" t="s">
        <v>21</v>
      </c>
      <c r="N108" t="s">
        <v>28</v>
      </c>
      <c r="P108">
        <f t="shared" si="18"/>
        <v>3</v>
      </c>
      <c r="Q108" s="6">
        <f t="shared" si="19"/>
        <v>1</v>
      </c>
      <c r="R108"/>
      <c r="S108">
        <f t="shared" si="20"/>
        <v>0</v>
      </c>
      <c r="T108">
        <f t="shared" si="21"/>
        <v>0</v>
      </c>
      <c r="U108">
        <f t="shared" si="22"/>
        <v>1</v>
      </c>
      <c r="V108">
        <f t="shared" si="23"/>
        <v>0</v>
      </c>
      <c r="W108">
        <f t="shared" si="24"/>
        <v>0</v>
      </c>
      <c r="X108">
        <f t="shared" si="25"/>
        <v>1</v>
      </c>
      <c r="Y108">
        <f t="shared" si="26"/>
        <v>0</v>
      </c>
      <c r="Z108">
        <f t="shared" si="27"/>
        <v>0</v>
      </c>
      <c r="AA108">
        <f t="shared" si="28"/>
        <v>0</v>
      </c>
      <c r="AB108">
        <f t="shared" si="29"/>
        <v>0</v>
      </c>
      <c r="AC108">
        <f t="shared" si="30"/>
        <v>0</v>
      </c>
      <c r="AD108">
        <f t="shared" si="31"/>
        <v>0</v>
      </c>
      <c r="AE108">
        <f t="shared" si="32"/>
        <v>1</v>
      </c>
      <c r="AF108"/>
      <c r="AG108"/>
      <c r="AH108">
        <f t="shared" si="33"/>
        <v>3</v>
      </c>
      <c r="AI108">
        <f t="shared" si="34"/>
        <v>3</v>
      </c>
      <c r="AJ108" t="str">
        <f t="shared" si="35"/>
        <v>Correct</v>
      </c>
      <c r="AL108" s="96" t="str">
        <f>IFERROR(VLOOKUP(Table1[[#This Row],[RespondentID]],'All Data'!$A:$CO,87,FALSE),"unknown")</f>
        <v>Woman</v>
      </c>
      <c r="AM108" s="96" t="str">
        <f>IFERROR(VLOOKUP(Table1[[#This Row],[RespondentID]],'All Data'!$A:$CO,88,FALSE),"unknown")</f>
        <v>65+ years</v>
      </c>
      <c r="AN108" s="96" t="str">
        <f>IFERROR(VLOOKUP(Table1[[#This Row],[RespondentID]],'All Data'!$A:$CO,89,FALSE),"unknown")</f>
        <v>Suffolk</v>
      </c>
      <c r="AO108" s="96" t="str">
        <f>IFERROR(VLOOKUP(Table1[[#This Row],[RespondentID]],'All Data'!$A:$CO,90,FALSE),"unknown")</f>
        <v>Shirley, 11967</v>
      </c>
      <c r="AP108" s="96" t="str">
        <f>IFERROR(VLOOKUP(Table1[[#This Row],[RespondentID]],'All Data'!$A:$CO,91,FALSE),"unknown")</f>
        <v>White</v>
      </c>
      <c r="AQ108" s="96" t="str">
        <f>IFERROR(VLOOKUP(Table1[[#This Row],[RespondentID]],'All Data'!$A:$CO,92,FALSE),"unknown")</f>
        <v>Not Hispanic or Latino</v>
      </c>
      <c r="AR108" s="96" t="str">
        <f>IFERROR(VLOOKUP(Table1[[#This Row],[RespondentID]],'All Data'!$A:$CO,93,FALSE),"unknown")</f>
        <v>English</v>
      </c>
      <c r="AS108" s="96" t="str">
        <f>IFERROR(VLOOKUP(Table1[[#This Row],[RespondentID]],'All Data'!$A:$CW,94,FALSE),"unknown")</f>
        <v>$75,000 to $125,000</v>
      </c>
      <c r="AT108" s="96" t="str">
        <f>IFERROR(VLOOKUP(Table1[[#This Row],[RespondentID]],'All Data'!$A:$CW,95,FALSE),"unknown")</f>
        <v>Some college</v>
      </c>
      <c r="AU108" s="96" t="str">
        <f>IFERROR(VLOOKUP(Table1[[#This Row],[RespondentID]],'All Data'!$A:$CW,96,FALSE),"unknown")</f>
        <v>Retired</v>
      </c>
      <c r="AV108" s="96" t="str">
        <f>IFERROR(VLOOKUP(Table1[[#This Row],[RespondentID]],'All Data'!$A:$CW,97,FALSE),"unknown")</f>
        <v>Yes</v>
      </c>
      <c r="AW108" s="96" t="str">
        <f>IFERROR(VLOOKUP(Table1[[#This Row],[RespondentID]],'All Data'!$A:$CW,98,FALSE),"unknown")</f>
        <v>Medicare, Private/Commercial</v>
      </c>
      <c r="AX108" s="96" t="str">
        <f>IFERROR(VLOOKUP(Table1[[#This Row],[RespondentID]],'All Data'!$A:$CW,99,FALSE),"unknown")</f>
        <v>Yes</v>
      </c>
    </row>
    <row r="109" spans="1:50">
      <c r="A109">
        <v>114404447352</v>
      </c>
      <c r="D109" t="s">
        <v>18</v>
      </c>
      <c r="N109" t="s">
        <v>28</v>
      </c>
      <c r="P109">
        <f t="shared" si="18"/>
        <v>2</v>
      </c>
      <c r="Q109" s="7">
        <f t="shared" si="19"/>
        <v>1.5</v>
      </c>
      <c r="R109"/>
      <c r="S109">
        <f t="shared" si="20"/>
        <v>0</v>
      </c>
      <c r="T109">
        <f t="shared" si="21"/>
        <v>0</v>
      </c>
      <c r="U109">
        <f t="shared" si="22"/>
        <v>1</v>
      </c>
      <c r="V109">
        <f t="shared" si="23"/>
        <v>0</v>
      </c>
      <c r="W109">
        <f t="shared" si="24"/>
        <v>0</v>
      </c>
      <c r="X109">
        <f t="shared" si="25"/>
        <v>0</v>
      </c>
      <c r="Y109">
        <f t="shared" si="26"/>
        <v>0</v>
      </c>
      <c r="Z109">
        <f t="shared" si="27"/>
        <v>0</v>
      </c>
      <c r="AA109">
        <f t="shared" si="28"/>
        <v>0</v>
      </c>
      <c r="AB109">
        <f t="shared" si="29"/>
        <v>0</v>
      </c>
      <c r="AC109">
        <f t="shared" si="30"/>
        <v>0</v>
      </c>
      <c r="AD109">
        <f t="shared" si="31"/>
        <v>0</v>
      </c>
      <c r="AE109">
        <f t="shared" si="32"/>
        <v>1</v>
      </c>
      <c r="AF109"/>
      <c r="AG109"/>
      <c r="AH109">
        <f t="shared" si="33"/>
        <v>2</v>
      </c>
      <c r="AI109">
        <f t="shared" si="34"/>
        <v>2</v>
      </c>
      <c r="AJ109" t="str">
        <f t="shared" si="35"/>
        <v>Correct</v>
      </c>
      <c r="AL109" s="96" t="str">
        <f>IFERROR(VLOOKUP(Table1[[#This Row],[RespondentID]],'All Data'!$A:$CO,87,FALSE),"unknown")</f>
        <v>Man</v>
      </c>
      <c r="AM109" s="96" t="str">
        <f>IFERROR(VLOOKUP(Table1[[#This Row],[RespondentID]],'All Data'!$A:$CO,88,FALSE),"unknown")</f>
        <v>65+ years</v>
      </c>
      <c r="AN109" s="96" t="str">
        <f>IFERROR(VLOOKUP(Table1[[#This Row],[RespondentID]],'All Data'!$A:$CO,89,FALSE),"unknown")</f>
        <v>Suffolk</v>
      </c>
      <c r="AO109" s="96" t="str">
        <f>IFERROR(VLOOKUP(Table1[[#This Row],[RespondentID]],'All Data'!$A:$CO,90,FALSE),"unknown")</f>
        <v>Holbrook, 11741</v>
      </c>
      <c r="AP109" s="96" t="str">
        <f>IFERROR(VLOOKUP(Table1[[#This Row],[RespondentID]],'All Data'!$A:$CO,91,FALSE),"unknown")</f>
        <v>White</v>
      </c>
      <c r="AQ109" s="96" t="str">
        <f>IFERROR(VLOOKUP(Table1[[#This Row],[RespondentID]],'All Data'!$A:$CO,92,FALSE),"unknown")</f>
        <v>Hispanic or Latino</v>
      </c>
      <c r="AR109" s="96" t="str">
        <f>IFERROR(VLOOKUP(Table1[[#This Row],[RespondentID]],'All Data'!$A:$CO,93,FALSE),"unknown")</f>
        <v>English</v>
      </c>
      <c r="AS109" s="96" t="str">
        <f>IFERROR(VLOOKUP(Table1[[#This Row],[RespondentID]],'All Data'!$A:$CW,94,FALSE),"unknown")</f>
        <v>$35,000 to $49,999</v>
      </c>
      <c r="AT109" s="96" t="str">
        <f>IFERROR(VLOOKUP(Table1[[#This Row],[RespondentID]],'All Data'!$A:$CW,95,FALSE),"unknown")</f>
        <v>Graduate school</v>
      </c>
      <c r="AU109" s="96" t="str">
        <f>IFERROR(VLOOKUP(Table1[[#This Row],[RespondentID]],'All Data'!$A:$CW,96,FALSE),"unknown")</f>
        <v>Retired</v>
      </c>
      <c r="AV109" s="96" t="str">
        <f>IFERROR(VLOOKUP(Table1[[#This Row],[RespondentID]],'All Data'!$A:$CW,97,FALSE),"unknown")</f>
        <v>Yes</v>
      </c>
      <c r="AW109" s="96" t="str">
        <f>IFERROR(VLOOKUP(Table1[[#This Row],[RespondentID]],'All Data'!$A:$CW,98,FALSE),"unknown")</f>
        <v>Medicare</v>
      </c>
      <c r="AX109" s="96" t="str">
        <f>IFERROR(VLOOKUP(Table1[[#This Row],[RespondentID]],'All Data'!$A:$CW,99,FALSE),"unknown")</f>
        <v>Yes</v>
      </c>
    </row>
    <row r="110" spans="1:50">
      <c r="A110">
        <v>114404347340</v>
      </c>
      <c r="C110" t="s">
        <v>17</v>
      </c>
      <c r="M110" t="s">
        <v>27</v>
      </c>
      <c r="P110">
        <f t="shared" si="18"/>
        <v>2</v>
      </c>
      <c r="Q110" s="6">
        <f t="shared" si="19"/>
        <v>1.5</v>
      </c>
      <c r="R110"/>
      <c r="S110">
        <f t="shared" si="20"/>
        <v>0</v>
      </c>
      <c r="T110">
        <f t="shared" si="21"/>
        <v>1</v>
      </c>
      <c r="U110">
        <f t="shared" si="22"/>
        <v>0</v>
      </c>
      <c r="V110">
        <f t="shared" si="23"/>
        <v>0</v>
      </c>
      <c r="W110">
        <f t="shared" si="24"/>
        <v>0</v>
      </c>
      <c r="X110">
        <f t="shared" si="25"/>
        <v>0</v>
      </c>
      <c r="Y110">
        <f t="shared" si="26"/>
        <v>0</v>
      </c>
      <c r="Z110">
        <f t="shared" si="27"/>
        <v>0</v>
      </c>
      <c r="AA110">
        <f t="shared" si="28"/>
        <v>0</v>
      </c>
      <c r="AB110">
        <f t="shared" si="29"/>
        <v>0</v>
      </c>
      <c r="AC110">
        <f t="shared" si="30"/>
        <v>0</v>
      </c>
      <c r="AD110">
        <f t="shared" si="31"/>
        <v>1</v>
      </c>
      <c r="AE110">
        <f t="shared" si="32"/>
        <v>0</v>
      </c>
      <c r="AF110"/>
      <c r="AG110"/>
      <c r="AH110">
        <f t="shared" si="33"/>
        <v>2</v>
      </c>
      <c r="AI110">
        <f t="shared" si="34"/>
        <v>2</v>
      </c>
      <c r="AJ110" t="str">
        <f t="shared" si="35"/>
        <v>Correct</v>
      </c>
      <c r="AL110" s="96">
        <f>IFERROR(VLOOKUP(Table1[[#This Row],[RespondentID]],'All Data'!$A:$CO,87,FALSE),"unknown")</f>
        <v>0</v>
      </c>
      <c r="AM110" s="96">
        <f>IFERROR(VLOOKUP(Table1[[#This Row],[RespondentID]],'All Data'!$A:$CO,88,FALSE),"unknown")</f>
        <v>0</v>
      </c>
      <c r="AN110" s="96">
        <f>IFERROR(VLOOKUP(Table1[[#This Row],[RespondentID]],'All Data'!$A:$CO,89,FALSE),"unknown")</f>
        <v>0</v>
      </c>
      <c r="AO110" s="96">
        <f>IFERROR(VLOOKUP(Table1[[#This Row],[RespondentID]],'All Data'!$A:$CO,90,FALSE),"unknown")</f>
        <v>0</v>
      </c>
      <c r="AP110" s="96">
        <f>IFERROR(VLOOKUP(Table1[[#This Row],[RespondentID]],'All Data'!$A:$CO,91,FALSE),"unknown")</f>
        <v>0</v>
      </c>
      <c r="AQ110" s="96">
        <f>IFERROR(VLOOKUP(Table1[[#This Row],[RespondentID]],'All Data'!$A:$CO,92,FALSE),"unknown")</f>
        <v>0</v>
      </c>
      <c r="AR110" s="96">
        <f>IFERROR(VLOOKUP(Table1[[#This Row],[RespondentID]],'All Data'!$A:$CO,93,FALSE),"unknown")</f>
        <v>0</v>
      </c>
      <c r="AS110" s="96">
        <f>IFERROR(VLOOKUP(Table1[[#This Row],[RespondentID]],'All Data'!$A:$CW,94,FALSE),"unknown")</f>
        <v>0</v>
      </c>
      <c r="AT110" s="96">
        <f>IFERROR(VLOOKUP(Table1[[#This Row],[RespondentID]],'All Data'!$A:$CW,95,FALSE),"unknown")</f>
        <v>0</v>
      </c>
      <c r="AU110" s="96">
        <f>IFERROR(VLOOKUP(Table1[[#This Row],[RespondentID]],'All Data'!$A:$CW,96,FALSE),"unknown")</f>
        <v>0</v>
      </c>
      <c r="AV110" s="96">
        <f>IFERROR(VLOOKUP(Table1[[#This Row],[RespondentID]],'All Data'!$A:$CW,97,FALSE),"unknown")</f>
        <v>0</v>
      </c>
      <c r="AW110" s="96">
        <f>IFERROR(VLOOKUP(Table1[[#This Row],[RespondentID]],'All Data'!$A:$CW,98,FALSE),"unknown")</f>
        <v>0</v>
      </c>
      <c r="AX110" s="96">
        <f>IFERROR(VLOOKUP(Table1[[#This Row],[RespondentID]],'All Data'!$A:$CW,99,FALSE),"unknown")</f>
        <v>0</v>
      </c>
    </row>
    <row r="111" spans="1:50">
      <c r="A111">
        <v>114404153034</v>
      </c>
      <c r="D111" t="s">
        <v>18</v>
      </c>
      <c r="M111" t="s">
        <v>27</v>
      </c>
      <c r="P111">
        <f t="shared" si="18"/>
        <v>2</v>
      </c>
      <c r="Q111" s="7">
        <f t="shared" si="19"/>
        <v>1.5</v>
      </c>
      <c r="R111"/>
      <c r="S111">
        <f t="shared" si="20"/>
        <v>0</v>
      </c>
      <c r="T111">
        <f t="shared" si="21"/>
        <v>0</v>
      </c>
      <c r="U111">
        <f t="shared" si="22"/>
        <v>1</v>
      </c>
      <c r="V111">
        <f t="shared" si="23"/>
        <v>0</v>
      </c>
      <c r="W111">
        <f t="shared" si="24"/>
        <v>0</v>
      </c>
      <c r="X111">
        <f t="shared" si="25"/>
        <v>0</v>
      </c>
      <c r="Y111">
        <f t="shared" si="26"/>
        <v>0</v>
      </c>
      <c r="Z111">
        <f t="shared" si="27"/>
        <v>0</v>
      </c>
      <c r="AA111">
        <f t="shared" si="28"/>
        <v>0</v>
      </c>
      <c r="AB111">
        <f t="shared" si="29"/>
        <v>0</v>
      </c>
      <c r="AC111">
        <f t="shared" si="30"/>
        <v>0</v>
      </c>
      <c r="AD111">
        <f t="shared" si="31"/>
        <v>1</v>
      </c>
      <c r="AE111">
        <f t="shared" si="32"/>
        <v>0</v>
      </c>
      <c r="AF111"/>
      <c r="AG111"/>
      <c r="AH111">
        <f t="shared" si="33"/>
        <v>2</v>
      </c>
      <c r="AI111">
        <f t="shared" si="34"/>
        <v>2</v>
      </c>
      <c r="AJ111" t="str">
        <f t="shared" si="35"/>
        <v>Correct</v>
      </c>
      <c r="AL111" s="96">
        <f>IFERROR(VLOOKUP(Table1[[#This Row],[RespondentID]],'All Data'!$A:$CO,87,FALSE),"unknown")</f>
        <v>0</v>
      </c>
      <c r="AM111" s="96">
        <f>IFERROR(VLOOKUP(Table1[[#This Row],[RespondentID]],'All Data'!$A:$CO,88,FALSE),"unknown")</f>
        <v>0</v>
      </c>
      <c r="AN111" s="96">
        <f>IFERROR(VLOOKUP(Table1[[#This Row],[RespondentID]],'All Data'!$A:$CO,89,FALSE),"unknown")</f>
        <v>0</v>
      </c>
      <c r="AO111" s="96">
        <f>IFERROR(VLOOKUP(Table1[[#This Row],[RespondentID]],'All Data'!$A:$CO,90,FALSE),"unknown")</f>
        <v>0</v>
      </c>
      <c r="AP111" s="96">
        <f>IFERROR(VLOOKUP(Table1[[#This Row],[RespondentID]],'All Data'!$A:$CO,91,FALSE),"unknown")</f>
        <v>0</v>
      </c>
      <c r="AQ111" s="96">
        <f>IFERROR(VLOOKUP(Table1[[#This Row],[RespondentID]],'All Data'!$A:$CO,92,FALSE),"unknown")</f>
        <v>0</v>
      </c>
      <c r="AR111" s="96">
        <f>IFERROR(VLOOKUP(Table1[[#This Row],[RespondentID]],'All Data'!$A:$CO,93,FALSE),"unknown")</f>
        <v>0</v>
      </c>
      <c r="AS111" s="96">
        <f>IFERROR(VLOOKUP(Table1[[#This Row],[RespondentID]],'All Data'!$A:$CW,94,FALSE),"unknown")</f>
        <v>0</v>
      </c>
      <c r="AT111" s="96">
        <f>IFERROR(VLOOKUP(Table1[[#This Row],[RespondentID]],'All Data'!$A:$CW,95,FALSE),"unknown")</f>
        <v>0</v>
      </c>
      <c r="AU111" s="96">
        <f>IFERROR(VLOOKUP(Table1[[#This Row],[RespondentID]],'All Data'!$A:$CW,96,FALSE),"unknown")</f>
        <v>0</v>
      </c>
      <c r="AV111" s="96">
        <f>IFERROR(VLOOKUP(Table1[[#This Row],[RespondentID]],'All Data'!$A:$CW,97,FALSE),"unknown")</f>
        <v>0</v>
      </c>
      <c r="AW111" s="96">
        <f>IFERROR(VLOOKUP(Table1[[#This Row],[RespondentID]],'All Data'!$A:$CW,98,FALSE),"unknown")</f>
        <v>0</v>
      </c>
      <c r="AX111" s="96">
        <f>IFERROR(VLOOKUP(Table1[[#This Row],[RespondentID]],'All Data'!$A:$CW,99,FALSE),"unknown")</f>
        <v>0</v>
      </c>
    </row>
    <row r="112" spans="1:50">
      <c r="A112">
        <v>114404065614</v>
      </c>
      <c r="J112" t="s">
        <v>24</v>
      </c>
      <c r="P112">
        <f t="shared" si="18"/>
        <v>1</v>
      </c>
      <c r="Q112" s="6">
        <f t="shared" si="19"/>
        <v>3</v>
      </c>
      <c r="R112"/>
      <c r="S112">
        <f t="shared" si="20"/>
        <v>0</v>
      </c>
      <c r="T112">
        <f t="shared" si="21"/>
        <v>0</v>
      </c>
      <c r="U112">
        <f t="shared" si="22"/>
        <v>0</v>
      </c>
      <c r="V112">
        <f t="shared" si="23"/>
        <v>0</v>
      </c>
      <c r="W112">
        <f t="shared" si="24"/>
        <v>0</v>
      </c>
      <c r="X112">
        <f t="shared" si="25"/>
        <v>0</v>
      </c>
      <c r="Y112">
        <f t="shared" si="26"/>
        <v>0</v>
      </c>
      <c r="Z112">
        <f t="shared" si="27"/>
        <v>0</v>
      </c>
      <c r="AA112">
        <f t="shared" si="28"/>
        <v>1</v>
      </c>
      <c r="AB112">
        <f t="shared" si="29"/>
        <v>0</v>
      </c>
      <c r="AC112">
        <f t="shared" si="30"/>
        <v>0</v>
      </c>
      <c r="AD112">
        <f t="shared" si="31"/>
        <v>0</v>
      </c>
      <c r="AE112">
        <f t="shared" si="32"/>
        <v>0</v>
      </c>
      <c r="AF112"/>
      <c r="AG112"/>
      <c r="AH112">
        <f t="shared" si="33"/>
        <v>1</v>
      </c>
      <c r="AI112">
        <f t="shared" si="34"/>
        <v>1</v>
      </c>
      <c r="AJ112" t="str">
        <f t="shared" si="35"/>
        <v>Correct</v>
      </c>
      <c r="AL112" s="96" t="str">
        <f>IFERROR(VLOOKUP(Table1[[#This Row],[RespondentID]],'All Data'!$A:$CO,87,FALSE),"unknown")</f>
        <v>Woman</v>
      </c>
      <c r="AM112" s="96" t="str">
        <f>IFERROR(VLOOKUP(Table1[[#This Row],[RespondentID]],'All Data'!$A:$CO,88,FALSE),"unknown")</f>
        <v>65+ years</v>
      </c>
      <c r="AN112" s="96" t="str">
        <f>IFERROR(VLOOKUP(Table1[[#This Row],[RespondentID]],'All Data'!$A:$CO,89,FALSE),"unknown")</f>
        <v>Nassau</v>
      </c>
      <c r="AO112" s="96">
        <f>IFERROR(VLOOKUP(Table1[[#This Row],[RespondentID]],'All Data'!$A:$CO,90,FALSE),"unknown")</f>
        <v>0</v>
      </c>
      <c r="AP112" s="96">
        <f>IFERROR(VLOOKUP(Table1[[#This Row],[RespondentID]],'All Data'!$A:$CO,91,FALSE),"unknown")</f>
        <v>0</v>
      </c>
      <c r="AQ112" s="96">
        <f>IFERROR(VLOOKUP(Table1[[#This Row],[RespondentID]],'All Data'!$A:$CO,92,FALSE),"unknown")</f>
        <v>0</v>
      </c>
      <c r="AR112" s="96">
        <f>IFERROR(VLOOKUP(Table1[[#This Row],[RespondentID]],'All Data'!$A:$CO,93,FALSE),"unknown")</f>
        <v>0</v>
      </c>
      <c r="AS112" s="96">
        <f>IFERROR(VLOOKUP(Table1[[#This Row],[RespondentID]],'All Data'!$A:$CW,94,FALSE),"unknown")</f>
        <v>0</v>
      </c>
      <c r="AT112" s="96">
        <f>IFERROR(VLOOKUP(Table1[[#This Row],[RespondentID]],'All Data'!$A:$CW,95,FALSE),"unknown")</f>
        <v>0</v>
      </c>
      <c r="AU112" s="96">
        <f>IFERROR(VLOOKUP(Table1[[#This Row],[RespondentID]],'All Data'!$A:$CW,96,FALSE),"unknown")</f>
        <v>0</v>
      </c>
      <c r="AV112" s="96">
        <f>IFERROR(VLOOKUP(Table1[[#This Row],[RespondentID]],'All Data'!$A:$CW,97,FALSE),"unknown")</f>
        <v>0</v>
      </c>
      <c r="AW112" s="96">
        <f>IFERROR(VLOOKUP(Table1[[#This Row],[RespondentID]],'All Data'!$A:$CW,98,FALSE),"unknown")</f>
        <v>0</v>
      </c>
      <c r="AX112" s="96">
        <f>IFERROR(VLOOKUP(Table1[[#This Row],[RespondentID]],'All Data'!$A:$CW,99,FALSE),"unknown")</f>
        <v>0</v>
      </c>
    </row>
    <row r="113" spans="1:50">
      <c r="A113">
        <v>114403908660</v>
      </c>
      <c r="I113" t="s">
        <v>23</v>
      </c>
      <c r="M113" t="s">
        <v>27</v>
      </c>
      <c r="O113" t="s">
        <v>536</v>
      </c>
      <c r="P113">
        <f t="shared" si="18"/>
        <v>2</v>
      </c>
      <c r="Q113" s="7">
        <f t="shared" si="19"/>
        <v>1.5</v>
      </c>
      <c r="R113"/>
      <c r="S113">
        <f t="shared" si="20"/>
        <v>0</v>
      </c>
      <c r="T113">
        <f t="shared" si="21"/>
        <v>0</v>
      </c>
      <c r="U113">
        <f t="shared" si="22"/>
        <v>0</v>
      </c>
      <c r="V113">
        <f t="shared" si="23"/>
        <v>0</v>
      </c>
      <c r="W113">
        <f t="shared" si="24"/>
        <v>0</v>
      </c>
      <c r="X113">
        <f t="shared" si="25"/>
        <v>0</v>
      </c>
      <c r="Y113">
        <f t="shared" si="26"/>
        <v>0</v>
      </c>
      <c r="Z113">
        <f t="shared" si="27"/>
        <v>1</v>
      </c>
      <c r="AA113">
        <f t="shared" si="28"/>
        <v>0</v>
      </c>
      <c r="AB113">
        <f t="shared" si="29"/>
        <v>0</v>
      </c>
      <c r="AC113">
        <f t="shared" si="30"/>
        <v>0</v>
      </c>
      <c r="AD113">
        <f t="shared" si="31"/>
        <v>1</v>
      </c>
      <c r="AE113">
        <f t="shared" si="32"/>
        <v>0</v>
      </c>
      <c r="AF113"/>
      <c r="AG113"/>
      <c r="AH113">
        <f t="shared" si="33"/>
        <v>2</v>
      </c>
      <c r="AI113">
        <f t="shared" si="34"/>
        <v>2</v>
      </c>
      <c r="AJ113" t="str">
        <f t="shared" si="35"/>
        <v>Correct</v>
      </c>
      <c r="AL113" s="96" t="str">
        <f>IFERROR(VLOOKUP(Table1[[#This Row],[RespondentID]],'All Data'!$A:$CO,87,FALSE),"unknown")</f>
        <v>Woman</v>
      </c>
      <c r="AM113" s="96" t="str">
        <f>IFERROR(VLOOKUP(Table1[[#This Row],[RespondentID]],'All Data'!$A:$CO,88,FALSE),"unknown")</f>
        <v>65+ years</v>
      </c>
      <c r="AN113" s="96" t="str">
        <f>IFERROR(VLOOKUP(Table1[[#This Row],[RespondentID]],'All Data'!$A:$CO,89,FALSE),"unknown")</f>
        <v>Suffolk</v>
      </c>
      <c r="AO113" s="96" t="str">
        <f>IFERROR(VLOOKUP(Table1[[#This Row],[RespondentID]],'All Data'!$A:$CO,90,FALSE),"unknown")</f>
        <v>Islip, 11751</v>
      </c>
      <c r="AP113" s="96" t="str">
        <f>IFERROR(VLOOKUP(Table1[[#This Row],[RespondentID]],'All Data'!$A:$CO,91,FALSE),"unknown")</f>
        <v>White</v>
      </c>
      <c r="AQ113" s="96" t="str">
        <f>IFERROR(VLOOKUP(Table1[[#This Row],[RespondentID]],'All Data'!$A:$CO,92,FALSE),"unknown")</f>
        <v>Not Hispanic or Latino</v>
      </c>
      <c r="AR113" s="96" t="str">
        <f>IFERROR(VLOOKUP(Table1[[#This Row],[RespondentID]],'All Data'!$A:$CO,93,FALSE),"unknown")</f>
        <v>English</v>
      </c>
      <c r="AS113" s="96" t="str">
        <f>IFERROR(VLOOKUP(Table1[[#This Row],[RespondentID]],'All Data'!$A:$CW,94,FALSE),"unknown")</f>
        <v>Over $125,000</v>
      </c>
      <c r="AT113" s="96" t="str">
        <f>IFERROR(VLOOKUP(Table1[[#This Row],[RespondentID]],'All Data'!$A:$CW,95,FALSE),"unknown")</f>
        <v>College graduate</v>
      </c>
      <c r="AU113" s="96" t="str">
        <f>IFERROR(VLOOKUP(Table1[[#This Row],[RespondentID]],'All Data'!$A:$CW,96,FALSE),"unknown")</f>
        <v>Retired</v>
      </c>
      <c r="AV113" s="96" t="str">
        <f>IFERROR(VLOOKUP(Table1[[#This Row],[RespondentID]],'All Data'!$A:$CW,97,FALSE),"unknown")</f>
        <v>Yes</v>
      </c>
      <c r="AW113" s="96" t="str">
        <f>IFERROR(VLOOKUP(Table1[[#This Row],[RespondentID]],'All Data'!$A:$CW,98,FALSE),"unknown")</f>
        <v>Medicare, Private/Commercial</v>
      </c>
      <c r="AX113" s="96" t="str">
        <f>IFERROR(VLOOKUP(Table1[[#This Row],[RespondentID]],'All Data'!$A:$CW,99,FALSE),"unknown")</f>
        <v>Yes</v>
      </c>
    </row>
    <row r="114" spans="1:50">
      <c r="A114">
        <v>114403790789</v>
      </c>
      <c r="C114" t="s">
        <v>17</v>
      </c>
      <c r="D114" t="s">
        <v>18</v>
      </c>
      <c r="J114" t="s">
        <v>24</v>
      </c>
      <c r="P114">
        <f t="shared" si="18"/>
        <v>3</v>
      </c>
      <c r="Q114" s="6">
        <f t="shared" si="19"/>
        <v>1</v>
      </c>
      <c r="R114"/>
      <c r="S114">
        <f t="shared" si="20"/>
        <v>0</v>
      </c>
      <c r="T114">
        <f t="shared" si="21"/>
        <v>1</v>
      </c>
      <c r="U114">
        <f t="shared" si="22"/>
        <v>1</v>
      </c>
      <c r="V114">
        <f t="shared" si="23"/>
        <v>0</v>
      </c>
      <c r="W114">
        <f t="shared" si="24"/>
        <v>0</v>
      </c>
      <c r="X114">
        <f t="shared" si="25"/>
        <v>0</v>
      </c>
      <c r="Y114">
        <f t="shared" si="26"/>
        <v>0</v>
      </c>
      <c r="Z114">
        <f t="shared" si="27"/>
        <v>0</v>
      </c>
      <c r="AA114">
        <f t="shared" si="28"/>
        <v>1</v>
      </c>
      <c r="AB114">
        <f t="shared" si="29"/>
        <v>0</v>
      </c>
      <c r="AC114">
        <f t="shared" si="30"/>
        <v>0</v>
      </c>
      <c r="AD114">
        <f t="shared" si="31"/>
        <v>0</v>
      </c>
      <c r="AE114">
        <f t="shared" si="32"/>
        <v>0</v>
      </c>
      <c r="AF114"/>
      <c r="AG114"/>
      <c r="AH114">
        <f t="shared" si="33"/>
        <v>3</v>
      </c>
      <c r="AI114">
        <f t="shared" si="34"/>
        <v>3</v>
      </c>
      <c r="AJ114" t="str">
        <f t="shared" si="35"/>
        <v>Correct</v>
      </c>
      <c r="AL114" s="96" t="str">
        <f>IFERROR(VLOOKUP(Table1[[#This Row],[RespondentID]],'All Data'!$A:$CO,87,FALSE),"unknown")</f>
        <v>Man</v>
      </c>
      <c r="AM114" s="96" t="str">
        <f>IFERROR(VLOOKUP(Table1[[#This Row],[RespondentID]],'All Data'!$A:$CO,88,FALSE),"unknown")</f>
        <v>65+ years</v>
      </c>
      <c r="AN114" s="96" t="str">
        <f>IFERROR(VLOOKUP(Table1[[#This Row],[RespondentID]],'All Data'!$A:$CO,89,FALSE),"unknown")</f>
        <v>Suffolk</v>
      </c>
      <c r="AO114" s="96" t="str">
        <f>IFERROR(VLOOKUP(Table1[[#This Row],[RespondentID]],'All Data'!$A:$CO,90,FALSE),"unknown")</f>
        <v>Islip, 11751</v>
      </c>
      <c r="AP114" s="96" t="str">
        <f>IFERROR(VLOOKUP(Table1[[#This Row],[RespondentID]],'All Data'!$A:$CO,91,FALSE),"unknown")</f>
        <v>White</v>
      </c>
      <c r="AQ114" s="96" t="str">
        <f>IFERROR(VLOOKUP(Table1[[#This Row],[RespondentID]],'All Data'!$A:$CO,92,FALSE),"unknown")</f>
        <v>Not Hispanic or Latino</v>
      </c>
      <c r="AR114" s="96" t="str">
        <f>IFERROR(VLOOKUP(Table1[[#This Row],[RespondentID]],'All Data'!$A:$CO,93,FALSE),"unknown")</f>
        <v>English</v>
      </c>
      <c r="AS114" s="96" t="str">
        <f>IFERROR(VLOOKUP(Table1[[#This Row],[RespondentID]],'All Data'!$A:$CW,94,FALSE),"unknown")</f>
        <v>$50,000 to $74,999</v>
      </c>
      <c r="AT114" s="96" t="str">
        <f>IFERROR(VLOOKUP(Table1[[#This Row],[RespondentID]],'All Data'!$A:$CW,95,FALSE),"unknown")</f>
        <v>Some college</v>
      </c>
      <c r="AU114" s="96" t="str">
        <f>IFERROR(VLOOKUP(Table1[[#This Row],[RespondentID]],'All Data'!$A:$CW,96,FALSE),"unknown")</f>
        <v>Retired</v>
      </c>
      <c r="AV114" s="96" t="str">
        <f>IFERROR(VLOOKUP(Table1[[#This Row],[RespondentID]],'All Data'!$A:$CW,97,FALSE),"unknown")</f>
        <v>Yes</v>
      </c>
      <c r="AW114" s="96" t="str">
        <f>IFERROR(VLOOKUP(Table1[[#This Row],[RespondentID]],'All Data'!$A:$CW,98,FALSE),"unknown")</f>
        <v>Medicare</v>
      </c>
      <c r="AX114" s="96" t="str">
        <f>IFERROR(VLOOKUP(Table1[[#This Row],[RespondentID]],'All Data'!$A:$CW,99,FALSE),"unknown")</f>
        <v>Yes</v>
      </c>
    </row>
    <row r="115" spans="1:50">
      <c r="A115">
        <v>114402849911</v>
      </c>
      <c r="C115" t="s">
        <v>17</v>
      </c>
      <c r="E115" t="s">
        <v>19</v>
      </c>
      <c r="K115" t="s">
        <v>25</v>
      </c>
      <c r="P115">
        <f t="shared" si="18"/>
        <v>3</v>
      </c>
      <c r="Q115" s="7">
        <f t="shared" si="19"/>
        <v>1</v>
      </c>
      <c r="R115"/>
      <c r="S115">
        <f t="shared" si="20"/>
        <v>0</v>
      </c>
      <c r="T115">
        <f t="shared" si="21"/>
        <v>1</v>
      </c>
      <c r="U115">
        <f t="shared" si="22"/>
        <v>0</v>
      </c>
      <c r="V115">
        <f t="shared" si="23"/>
        <v>1</v>
      </c>
      <c r="W115">
        <f t="shared" si="24"/>
        <v>0</v>
      </c>
      <c r="X115">
        <f t="shared" si="25"/>
        <v>0</v>
      </c>
      <c r="Y115">
        <f t="shared" si="26"/>
        <v>0</v>
      </c>
      <c r="Z115">
        <f t="shared" si="27"/>
        <v>0</v>
      </c>
      <c r="AA115">
        <f t="shared" si="28"/>
        <v>0</v>
      </c>
      <c r="AB115">
        <f t="shared" si="29"/>
        <v>1</v>
      </c>
      <c r="AC115">
        <f t="shared" si="30"/>
        <v>0</v>
      </c>
      <c r="AD115">
        <f t="shared" si="31"/>
        <v>0</v>
      </c>
      <c r="AE115">
        <f t="shared" si="32"/>
        <v>0</v>
      </c>
      <c r="AF115"/>
      <c r="AG115"/>
      <c r="AH115">
        <f t="shared" si="33"/>
        <v>3</v>
      </c>
      <c r="AI115">
        <f t="shared" si="34"/>
        <v>3</v>
      </c>
      <c r="AJ115" t="str">
        <f t="shared" si="35"/>
        <v>Correct</v>
      </c>
      <c r="AL115" s="96" t="str">
        <f>IFERROR(VLOOKUP(Table1[[#This Row],[RespondentID]],'All Data'!$A:$CO,87,FALSE),"unknown")</f>
        <v>Man</v>
      </c>
      <c r="AM115" s="96" t="str">
        <f>IFERROR(VLOOKUP(Table1[[#This Row],[RespondentID]],'All Data'!$A:$CO,88,FALSE),"unknown")</f>
        <v>35-44 years</v>
      </c>
      <c r="AN115" s="96" t="str">
        <f>IFERROR(VLOOKUP(Table1[[#This Row],[RespondentID]],'All Data'!$A:$CO,89,FALSE),"unknown")</f>
        <v>Suffolk</v>
      </c>
      <c r="AO115" s="96" t="str">
        <f>IFERROR(VLOOKUP(Table1[[#This Row],[RespondentID]],'All Data'!$A:$CO,90,FALSE),"unknown")</f>
        <v>Nesconset, 11767</v>
      </c>
      <c r="AP115" s="96" t="str">
        <f>IFERROR(VLOOKUP(Table1[[#This Row],[RespondentID]],'All Data'!$A:$CO,91,FALSE),"unknown")</f>
        <v>White</v>
      </c>
      <c r="AQ115" s="96" t="str">
        <f>IFERROR(VLOOKUP(Table1[[#This Row],[RespondentID]],'All Data'!$A:$CO,92,FALSE),"unknown")</f>
        <v>Not Hispanic or Latino</v>
      </c>
      <c r="AR115" s="96" t="str">
        <f>IFERROR(VLOOKUP(Table1[[#This Row],[RespondentID]],'All Data'!$A:$CO,93,FALSE),"unknown")</f>
        <v>English</v>
      </c>
      <c r="AS115" s="96" t="str">
        <f>IFERROR(VLOOKUP(Table1[[#This Row],[RespondentID]],'All Data'!$A:$CW,94,FALSE),"unknown")</f>
        <v>$75,000 to $125,000</v>
      </c>
      <c r="AT115" s="96" t="str">
        <f>IFERROR(VLOOKUP(Table1[[#This Row],[RespondentID]],'All Data'!$A:$CW,95,FALSE),"unknown")</f>
        <v>College graduate</v>
      </c>
      <c r="AU115" s="96" t="str">
        <f>IFERROR(VLOOKUP(Table1[[#This Row],[RespondentID]],'All Data'!$A:$CW,96,FALSE),"unknown")</f>
        <v>Student</v>
      </c>
      <c r="AV115" s="96" t="str">
        <f>IFERROR(VLOOKUP(Table1[[#This Row],[RespondentID]],'All Data'!$A:$CW,97,FALSE),"unknown")</f>
        <v>Yes</v>
      </c>
      <c r="AW115" s="96" t="str">
        <f>IFERROR(VLOOKUP(Table1[[#This Row],[RespondentID]],'All Data'!$A:$CW,98,FALSE),"unknown")</f>
        <v>Private/Commercial</v>
      </c>
      <c r="AX115" s="96" t="str">
        <f>IFERROR(VLOOKUP(Table1[[#This Row],[RespondentID]],'All Data'!$A:$CW,99,FALSE),"unknown")</f>
        <v>Yes</v>
      </c>
    </row>
    <row r="116" spans="1:50">
      <c r="A116">
        <v>114402466901</v>
      </c>
      <c r="D116" t="s">
        <v>18</v>
      </c>
      <c r="J116" t="s">
        <v>24</v>
      </c>
      <c r="N116" t="s">
        <v>28</v>
      </c>
      <c r="P116">
        <f t="shared" si="18"/>
        <v>3</v>
      </c>
      <c r="Q116" s="6">
        <f t="shared" si="19"/>
        <v>1</v>
      </c>
      <c r="R116"/>
      <c r="S116">
        <f t="shared" si="20"/>
        <v>0</v>
      </c>
      <c r="T116">
        <f t="shared" si="21"/>
        <v>0</v>
      </c>
      <c r="U116">
        <f t="shared" si="22"/>
        <v>1</v>
      </c>
      <c r="V116">
        <f t="shared" si="23"/>
        <v>0</v>
      </c>
      <c r="W116">
        <f t="shared" si="24"/>
        <v>0</v>
      </c>
      <c r="X116">
        <f t="shared" si="25"/>
        <v>0</v>
      </c>
      <c r="Y116">
        <f t="shared" si="26"/>
        <v>0</v>
      </c>
      <c r="Z116">
        <f t="shared" si="27"/>
        <v>0</v>
      </c>
      <c r="AA116">
        <f t="shared" si="28"/>
        <v>1</v>
      </c>
      <c r="AB116">
        <f t="shared" si="29"/>
        <v>0</v>
      </c>
      <c r="AC116">
        <f t="shared" si="30"/>
        <v>0</v>
      </c>
      <c r="AD116">
        <f t="shared" si="31"/>
        <v>0</v>
      </c>
      <c r="AE116">
        <f t="shared" si="32"/>
        <v>1</v>
      </c>
      <c r="AF116"/>
      <c r="AG116"/>
      <c r="AH116">
        <f t="shared" si="33"/>
        <v>3</v>
      </c>
      <c r="AI116">
        <f t="shared" si="34"/>
        <v>3</v>
      </c>
      <c r="AJ116" t="str">
        <f t="shared" si="35"/>
        <v>Correct</v>
      </c>
      <c r="AL116" s="96" t="str">
        <f>IFERROR(VLOOKUP(Table1[[#This Row],[RespondentID]],'All Data'!$A:$CO,87,FALSE),"unknown")</f>
        <v>Woman</v>
      </c>
      <c r="AM116" s="96" t="str">
        <f>IFERROR(VLOOKUP(Table1[[#This Row],[RespondentID]],'All Data'!$A:$CO,88,FALSE),"unknown")</f>
        <v>65+ years</v>
      </c>
      <c r="AN116" s="96" t="str">
        <f>IFERROR(VLOOKUP(Table1[[#This Row],[RespondentID]],'All Data'!$A:$CO,89,FALSE),"unknown")</f>
        <v>Suffolk</v>
      </c>
      <c r="AO116" s="96" t="str">
        <f>IFERROR(VLOOKUP(Table1[[#This Row],[RespondentID]],'All Data'!$A:$CO,90,FALSE),"unknown")</f>
        <v>Ridge, 11961</v>
      </c>
      <c r="AP116" s="96" t="str">
        <f>IFERROR(VLOOKUP(Table1[[#This Row],[RespondentID]],'All Data'!$A:$CO,91,FALSE),"unknown")</f>
        <v>White</v>
      </c>
      <c r="AQ116" s="96" t="str">
        <f>IFERROR(VLOOKUP(Table1[[#This Row],[RespondentID]],'All Data'!$A:$CO,92,FALSE),"unknown")</f>
        <v>Hispanic or Latino</v>
      </c>
      <c r="AR116" s="96" t="str">
        <f>IFERROR(VLOOKUP(Table1[[#This Row],[RespondentID]],'All Data'!$A:$CO,93,FALSE),"unknown")</f>
        <v>English</v>
      </c>
      <c r="AS116" s="96" t="str">
        <f>IFERROR(VLOOKUP(Table1[[#This Row],[RespondentID]],'All Data'!$A:$CW,94,FALSE),"unknown")</f>
        <v>$35,000 to $49,999</v>
      </c>
      <c r="AT116" s="96" t="str">
        <f>IFERROR(VLOOKUP(Table1[[#This Row],[RespondentID]],'All Data'!$A:$CW,95,FALSE),"unknown")</f>
        <v>College graduate</v>
      </c>
      <c r="AU116" s="96" t="str">
        <f>IFERROR(VLOOKUP(Table1[[#This Row],[RespondentID]],'All Data'!$A:$CW,96,FALSE),"unknown")</f>
        <v>Retired</v>
      </c>
      <c r="AV116" s="96" t="str">
        <f>IFERROR(VLOOKUP(Table1[[#This Row],[RespondentID]],'All Data'!$A:$CW,97,FALSE),"unknown")</f>
        <v>Yes</v>
      </c>
      <c r="AW116" s="96" t="str">
        <f>IFERROR(VLOOKUP(Table1[[#This Row],[RespondentID]],'All Data'!$A:$CW,98,FALSE),"unknown")</f>
        <v>Medicare</v>
      </c>
      <c r="AX116" s="96" t="str">
        <f>IFERROR(VLOOKUP(Table1[[#This Row],[RespondentID]],'All Data'!$A:$CW,99,FALSE),"unknown")</f>
        <v>Yes</v>
      </c>
    </row>
    <row r="117" spans="1:50">
      <c r="A117">
        <v>114402398759</v>
      </c>
      <c r="I117" t="s">
        <v>23</v>
      </c>
      <c r="J117" t="s">
        <v>24</v>
      </c>
      <c r="M117" t="s">
        <v>27</v>
      </c>
      <c r="P117">
        <f t="shared" si="18"/>
        <v>3</v>
      </c>
      <c r="Q117" s="7">
        <f t="shared" si="19"/>
        <v>1</v>
      </c>
      <c r="R117"/>
      <c r="S117">
        <f t="shared" si="20"/>
        <v>0</v>
      </c>
      <c r="T117">
        <f t="shared" si="21"/>
        <v>0</v>
      </c>
      <c r="U117">
        <f t="shared" si="22"/>
        <v>0</v>
      </c>
      <c r="V117">
        <f t="shared" si="23"/>
        <v>0</v>
      </c>
      <c r="W117">
        <f t="shared" si="24"/>
        <v>0</v>
      </c>
      <c r="X117">
        <f t="shared" si="25"/>
        <v>0</v>
      </c>
      <c r="Y117">
        <f t="shared" si="26"/>
        <v>0</v>
      </c>
      <c r="Z117">
        <f t="shared" si="27"/>
        <v>1</v>
      </c>
      <c r="AA117">
        <f t="shared" si="28"/>
        <v>1</v>
      </c>
      <c r="AB117">
        <f t="shared" si="29"/>
        <v>0</v>
      </c>
      <c r="AC117">
        <f t="shared" si="30"/>
        <v>0</v>
      </c>
      <c r="AD117">
        <f t="shared" si="31"/>
        <v>1</v>
      </c>
      <c r="AE117">
        <f t="shared" si="32"/>
        <v>0</v>
      </c>
      <c r="AF117"/>
      <c r="AG117"/>
      <c r="AH117">
        <f t="shared" si="33"/>
        <v>3</v>
      </c>
      <c r="AI117">
        <f t="shared" si="34"/>
        <v>3</v>
      </c>
      <c r="AJ117" t="str">
        <f t="shared" si="35"/>
        <v>Correct</v>
      </c>
      <c r="AL117" s="96" t="str">
        <f>IFERROR(VLOOKUP(Table1[[#This Row],[RespondentID]],'All Data'!$A:$CO,87,FALSE),"unknown")</f>
        <v>Woman</v>
      </c>
      <c r="AM117" s="96" t="str">
        <f>IFERROR(VLOOKUP(Table1[[#This Row],[RespondentID]],'All Data'!$A:$CO,88,FALSE),"unknown")</f>
        <v>65+ years</v>
      </c>
      <c r="AN117" s="96" t="str">
        <f>IFERROR(VLOOKUP(Table1[[#This Row],[RespondentID]],'All Data'!$A:$CO,89,FALSE),"unknown")</f>
        <v>Nassau</v>
      </c>
      <c r="AO117" s="96" t="str">
        <f>IFERROR(VLOOKUP(Table1[[#This Row],[RespondentID]],'All Data'!$A:$CO,90,FALSE),"unknown")</f>
        <v>East Norwich, 11732</v>
      </c>
      <c r="AP117" s="96" t="str">
        <f>IFERROR(VLOOKUP(Table1[[#This Row],[RespondentID]],'All Data'!$A:$CO,91,FALSE),"unknown")</f>
        <v>White</v>
      </c>
      <c r="AQ117" s="96" t="str">
        <f>IFERROR(VLOOKUP(Table1[[#This Row],[RespondentID]],'All Data'!$A:$CO,92,FALSE),"unknown")</f>
        <v>Not Hispanic or Latino</v>
      </c>
      <c r="AR117" s="96" t="str">
        <f>IFERROR(VLOOKUP(Table1[[#This Row],[RespondentID]],'All Data'!$A:$CO,93,FALSE),"unknown")</f>
        <v>English</v>
      </c>
      <c r="AS117" s="96" t="str">
        <f>IFERROR(VLOOKUP(Table1[[#This Row],[RespondentID]],'All Data'!$A:$CW,94,FALSE),"unknown")</f>
        <v>$35,000 to $49,999</v>
      </c>
      <c r="AT117" s="96" t="str">
        <f>IFERROR(VLOOKUP(Table1[[#This Row],[RespondentID]],'All Data'!$A:$CW,95,FALSE),"unknown")</f>
        <v>Some college</v>
      </c>
      <c r="AU117" s="96" t="str">
        <f>IFERROR(VLOOKUP(Table1[[#This Row],[RespondentID]],'All Data'!$A:$CW,96,FALSE),"unknown")</f>
        <v>Retired</v>
      </c>
      <c r="AV117" s="96" t="str">
        <f>IFERROR(VLOOKUP(Table1[[#This Row],[RespondentID]],'All Data'!$A:$CW,97,FALSE),"unknown")</f>
        <v>Yes</v>
      </c>
      <c r="AW117" s="96" t="str">
        <f>IFERROR(VLOOKUP(Table1[[#This Row],[RespondentID]],'All Data'!$A:$CW,98,FALSE),"unknown")</f>
        <v>Medicare</v>
      </c>
      <c r="AX117" s="96" t="str">
        <f>IFERROR(VLOOKUP(Table1[[#This Row],[RespondentID]],'All Data'!$A:$CW,99,FALSE),"unknown")</f>
        <v>Yes</v>
      </c>
    </row>
    <row r="118" spans="1:50">
      <c r="A118">
        <v>114402088307</v>
      </c>
      <c r="D118" t="s">
        <v>18</v>
      </c>
      <c r="H118" t="s">
        <v>22</v>
      </c>
      <c r="K118" t="s">
        <v>25</v>
      </c>
      <c r="P118">
        <f t="shared" si="18"/>
        <v>3</v>
      </c>
      <c r="Q118" s="6">
        <f t="shared" si="19"/>
        <v>1</v>
      </c>
      <c r="R118"/>
      <c r="S118">
        <f t="shared" si="20"/>
        <v>0</v>
      </c>
      <c r="T118">
        <f t="shared" si="21"/>
        <v>0</v>
      </c>
      <c r="U118">
        <f t="shared" si="22"/>
        <v>1</v>
      </c>
      <c r="V118">
        <f t="shared" si="23"/>
        <v>0</v>
      </c>
      <c r="W118">
        <f t="shared" si="24"/>
        <v>0</v>
      </c>
      <c r="X118">
        <f t="shared" si="25"/>
        <v>0</v>
      </c>
      <c r="Y118">
        <f t="shared" si="26"/>
        <v>1</v>
      </c>
      <c r="Z118">
        <f t="shared" si="27"/>
        <v>0</v>
      </c>
      <c r="AA118">
        <f t="shared" si="28"/>
        <v>0</v>
      </c>
      <c r="AB118">
        <f t="shared" si="29"/>
        <v>1</v>
      </c>
      <c r="AC118">
        <f t="shared" si="30"/>
        <v>0</v>
      </c>
      <c r="AD118">
        <f t="shared" si="31"/>
        <v>0</v>
      </c>
      <c r="AE118">
        <f t="shared" si="32"/>
        <v>0</v>
      </c>
      <c r="AF118"/>
      <c r="AG118"/>
      <c r="AH118">
        <f t="shared" si="33"/>
        <v>3</v>
      </c>
      <c r="AI118">
        <f t="shared" si="34"/>
        <v>3</v>
      </c>
      <c r="AJ118" t="str">
        <f t="shared" si="35"/>
        <v>Correct</v>
      </c>
      <c r="AL118" s="96" t="str">
        <f>IFERROR(VLOOKUP(Table1[[#This Row],[RespondentID]],'All Data'!$A:$CO,87,FALSE),"unknown")</f>
        <v>Woman</v>
      </c>
      <c r="AM118" s="96" t="str">
        <f>IFERROR(VLOOKUP(Table1[[#This Row],[RespondentID]],'All Data'!$A:$CO,88,FALSE),"unknown")</f>
        <v>65+ years</v>
      </c>
      <c r="AN118" s="96" t="str">
        <f>IFERROR(VLOOKUP(Table1[[#This Row],[RespondentID]],'All Data'!$A:$CO,89,FALSE),"unknown")</f>
        <v>Suffolk</v>
      </c>
      <c r="AO118" s="96" t="str">
        <f>IFERROR(VLOOKUP(Table1[[#This Row],[RespondentID]],'All Data'!$A:$CO,90,FALSE),"unknown")</f>
        <v>Brightwaters, 11718</v>
      </c>
      <c r="AP118" s="96" t="str">
        <f>IFERROR(VLOOKUP(Table1[[#This Row],[RespondentID]],'All Data'!$A:$CO,91,FALSE),"unknown")</f>
        <v>White</v>
      </c>
      <c r="AQ118" s="96" t="str">
        <f>IFERROR(VLOOKUP(Table1[[#This Row],[RespondentID]],'All Data'!$A:$CO,92,FALSE),"unknown")</f>
        <v>Not Hispanic or Latino</v>
      </c>
      <c r="AR118" s="96" t="str">
        <f>IFERROR(VLOOKUP(Table1[[#This Row],[RespondentID]],'All Data'!$A:$CO,93,FALSE),"unknown")</f>
        <v>English</v>
      </c>
      <c r="AS118" s="96" t="str">
        <f>IFERROR(VLOOKUP(Table1[[#This Row],[RespondentID]],'All Data'!$A:$CW,94,FALSE),"unknown")</f>
        <v>$75,000 to $125,000</v>
      </c>
      <c r="AT118" s="96" t="str">
        <f>IFERROR(VLOOKUP(Table1[[#This Row],[RespondentID]],'All Data'!$A:$CW,95,FALSE),"unknown")</f>
        <v>Some college</v>
      </c>
      <c r="AU118" s="96" t="str">
        <f>IFERROR(VLOOKUP(Table1[[#This Row],[RespondentID]],'All Data'!$A:$CW,96,FALSE),"unknown")</f>
        <v>Retired</v>
      </c>
      <c r="AV118" s="96" t="str">
        <f>IFERROR(VLOOKUP(Table1[[#This Row],[RespondentID]],'All Data'!$A:$CW,97,FALSE),"unknown")</f>
        <v>Yes</v>
      </c>
      <c r="AW118" s="96" t="str">
        <f>IFERROR(VLOOKUP(Table1[[#This Row],[RespondentID]],'All Data'!$A:$CW,98,FALSE),"unknown")</f>
        <v>Medicare, Private/Commercial</v>
      </c>
      <c r="AX118" s="96" t="str">
        <f>IFERROR(VLOOKUP(Table1[[#This Row],[RespondentID]],'All Data'!$A:$CW,99,FALSE),"unknown")</f>
        <v>Yes</v>
      </c>
    </row>
    <row r="119" spans="1:50">
      <c r="A119">
        <v>114401476090</v>
      </c>
      <c r="D119" t="s">
        <v>18</v>
      </c>
      <c r="J119" t="s">
        <v>24</v>
      </c>
      <c r="P119">
        <f t="shared" si="18"/>
        <v>2</v>
      </c>
      <c r="Q119" s="7">
        <f t="shared" si="19"/>
        <v>1.5</v>
      </c>
      <c r="R119"/>
      <c r="S119">
        <f t="shared" si="20"/>
        <v>0</v>
      </c>
      <c r="T119">
        <f t="shared" si="21"/>
        <v>0</v>
      </c>
      <c r="U119">
        <f t="shared" si="22"/>
        <v>1</v>
      </c>
      <c r="V119">
        <f t="shared" si="23"/>
        <v>0</v>
      </c>
      <c r="W119">
        <f t="shared" si="24"/>
        <v>0</v>
      </c>
      <c r="X119">
        <f t="shared" si="25"/>
        <v>0</v>
      </c>
      <c r="Y119">
        <f t="shared" si="26"/>
        <v>0</v>
      </c>
      <c r="Z119">
        <f t="shared" si="27"/>
        <v>0</v>
      </c>
      <c r="AA119">
        <f t="shared" si="28"/>
        <v>1</v>
      </c>
      <c r="AB119">
        <f t="shared" si="29"/>
        <v>0</v>
      </c>
      <c r="AC119">
        <f t="shared" si="30"/>
        <v>0</v>
      </c>
      <c r="AD119">
        <f t="shared" si="31"/>
        <v>0</v>
      </c>
      <c r="AE119">
        <f t="shared" si="32"/>
        <v>0</v>
      </c>
      <c r="AF119"/>
      <c r="AG119"/>
      <c r="AH119">
        <f t="shared" si="33"/>
        <v>2</v>
      </c>
      <c r="AI119">
        <f t="shared" si="34"/>
        <v>2</v>
      </c>
      <c r="AJ119" t="str">
        <f t="shared" si="35"/>
        <v>Correct</v>
      </c>
      <c r="AL119" s="96" t="str">
        <f>IFERROR(VLOOKUP(Table1[[#This Row],[RespondentID]],'All Data'!$A:$CO,87,FALSE),"unknown")</f>
        <v>Woman</v>
      </c>
      <c r="AM119" s="96" t="str">
        <f>IFERROR(VLOOKUP(Table1[[#This Row],[RespondentID]],'All Data'!$A:$CO,88,FALSE),"unknown")</f>
        <v>65+ years</v>
      </c>
      <c r="AN119" s="96" t="str">
        <f>IFERROR(VLOOKUP(Table1[[#This Row],[RespondentID]],'All Data'!$A:$CO,89,FALSE),"unknown")</f>
        <v>Suffolk</v>
      </c>
      <c r="AO119" s="96">
        <f>IFERROR(VLOOKUP(Table1[[#This Row],[RespondentID]],'All Data'!$A:$CO,90,FALSE),"unknown")</f>
        <v>0</v>
      </c>
      <c r="AP119" s="96">
        <f>IFERROR(VLOOKUP(Table1[[#This Row],[RespondentID]],'All Data'!$A:$CO,91,FALSE),"unknown")</f>
        <v>0</v>
      </c>
      <c r="AQ119" s="96">
        <f>IFERROR(VLOOKUP(Table1[[#This Row],[RespondentID]],'All Data'!$A:$CO,92,FALSE),"unknown")</f>
        <v>0</v>
      </c>
      <c r="AR119" s="96">
        <f>IFERROR(VLOOKUP(Table1[[#This Row],[RespondentID]],'All Data'!$A:$CO,93,FALSE),"unknown")</f>
        <v>0</v>
      </c>
      <c r="AS119" s="96">
        <f>IFERROR(VLOOKUP(Table1[[#This Row],[RespondentID]],'All Data'!$A:$CW,94,FALSE),"unknown")</f>
        <v>0</v>
      </c>
      <c r="AT119" s="96">
        <f>IFERROR(VLOOKUP(Table1[[#This Row],[RespondentID]],'All Data'!$A:$CW,95,FALSE),"unknown")</f>
        <v>0</v>
      </c>
      <c r="AU119" s="96">
        <f>IFERROR(VLOOKUP(Table1[[#This Row],[RespondentID]],'All Data'!$A:$CW,96,FALSE),"unknown")</f>
        <v>0</v>
      </c>
      <c r="AV119" s="96">
        <f>IFERROR(VLOOKUP(Table1[[#This Row],[RespondentID]],'All Data'!$A:$CW,97,FALSE),"unknown")</f>
        <v>0</v>
      </c>
      <c r="AW119" s="96">
        <f>IFERROR(VLOOKUP(Table1[[#This Row],[RespondentID]],'All Data'!$A:$CW,98,FALSE),"unknown")</f>
        <v>0</v>
      </c>
      <c r="AX119" s="96">
        <f>IFERROR(VLOOKUP(Table1[[#This Row],[RespondentID]],'All Data'!$A:$CW,99,FALSE),"unknown")</f>
        <v>0</v>
      </c>
    </row>
    <row r="120" spans="1:50">
      <c r="A120">
        <v>114399803039</v>
      </c>
      <c r="O120" t="s">
        <v>539</v>
      </c>
      <c r="P120">
        <f t="shared" si="18"/>
        <v>0</v>
      </c>
      <c r="Q120" s="6" t="e">
        <f t="shared" si="19"/>
        <v>#DIV/0!</v>
      </c>
      <c r="R120"/>
      <c r="S120">
        <f t="shared" si="20"/>
        <v>0</v>
      </c>
      <c r="T120">
        <f t="shared" si="21"/>
        <v>0</v>
      </c>
      <c r="U120">
        <f t="shared" si="22"/>
        <v>0</v>
      </c>
      <c r="V120">
        <f t="shared" si="23"/>
        <v>0</v>
      </c>
      <c r="W120">
        <f t="shared" si="24"/>
        <v>0</v>
      </c>
      <c r="X120">
        <f t="shared" si="25"/>
        <v>0</v>
      </c>
      <c r="Y120">
        <f t="shared" si="26"/>
        <v>0</v>
      </c>
      <c r="Z120">
        <f t="shared" si="27"/>
        <v>0</v>
      </c>
      <c r="AA120">
        <f t="shared" si="28"/>
        <v>0</v>
      </c>
      <c r="AB120">
        <f t="shared" si="29"/>
        <v>0</v>
      </c>
      <c r="AC120">
        <f t="shared" si="30"/>
        <v>0</v>
      </c>
      <c r="AD120">
        <f t="shared" si="31"/>
        <v>0</v>
      </c>
      <c r="AE120">
        <f t="shared" si="32"/>
        <v>0</v>
      </c>
      <c r="AF120"/>
      <c r="AG120"/>
      <c r="AH120">
        <f t="shared" si="33"/>
        <v>0</v>
      </c>
      <c r="AI120">
        <f t="shared" si="34"/>
        <v>0</v>
      </c>
      <c r="AJ120" t="str">
        <f t="shared" si="35"/>
        <v>Correct</v>
      </c>
      <c r="AL120" s="96" t="str">
        <f>IFERROR(VLOOKUP(Table1[[#This Row],[RespondentID]],'All Data'!$A:$CO,87,FALSE),"unknown")</f>
        <v>Woman</v>
      </c>
      <c r="AM120" s="96" t="str">
        <f>IFERROR(VLOOKUP(Table1[[#This Row],[RespondentID]],'All Data'!$A:$CO,88,FALSE),"unknown")</f>
        <v>65+ years</v>
      </c>
      <c r="AN120" s="96" t="str">
        <f>IFERROR(VLOOKUP(Table1[[#This Row],[RespondentID]],'All Data'!$A:$CO,89,FALSE),"unknown")</f>
        <v>Nassau</v>
      </c>
      <c r="AO120" s="96" t="str">
        <f>IFERROR(VLOOKUP(Table1[[#This Row],[RespondentID]],'All Data'!$A:$CO,90,FALSE),"unknown")</f>
        <v>Bethpage, 11714</v>
      </c>
      <c r="AP120" s="96" t="str">
        <f>IFERROR(VLOOKUP(Table1[[#This Row],[RespondentID]],'All Data'!$A:$CO,91,FALSE),"unknown")</f>
        <v>White</v>
      </c>
      <c r="AQ120" s="96" t="str">
        <f>IFERROR(VLOOKUP(Table1[[#This Row],[RespondentID]],'All Data'!$A:$CO,92,FALSE),"unknown")</f>
        <v>Not Hispanic or Latino</v>
      </c>
      <c r="AR120" s="96" t="str">
        <f>IFERROR(VLOOKUP(Table1[[#This Row],[RespondentID]],'All Data'!$A:$CO,93,FALSE),"unknown")</f>
        <v>English</v>
      </c>
      <c r="AS120" s="96" t="str">
        <f>IFERROR(VLOOKUP(Table1[[#This Row],[RespondentID]],'All Data'!$A:$CW,94,FALSE),"unknown")</f>
        <v>$75,000 to $125,000</v>
      </c>
      <c r="AT120" s="96" t="str">
        <f>IFERROR(VLOOKUP(Table1[[#This Row],[RespondentID]],'All Data'!$A:$CW,95,FALSE),"unknown")</f>
        <v>Graduate school</v>
      </c>
      <c r="AU120" s="96" t="str">
        <f>IFERROR(VLOOKUP(Table1[[#This Row],[RespondentID]],'All Data'!$A:$CW,96,FALSE),"unknown")</f>
        <v>Retired</v>
      </c>
      <c r="AV120" s="96" t="str">
        <f>IFERROR(VLOOKUP(Table1[[#This Row],[RespondentID]],'All Data'!$A:$CW,97,FALSE),"unknown")</f>
        <v>Yes</v>
      </c>
      <c r="AW120" s="96" t="str">
        <f>IFERROR(VLOOKUP(Table1[[#This Row],[RespondentID]],'All Data'!$A:$CW,98,FALSE),"unknown")</f>
        <v>Medicare, Private/Commercial</v>
      </c>
      <c r="AX120" s="96" t="str">
        <f>IFERROR(VLOOKUP(Table1[[#This Row],[RespondentID]],'All Data'!$A:$CW,99,FALSE),"unknown")</f>
        <v>Yes</v>
      </c>
    </row>
    <row r="121" spans="1:50">
      <c r="A121">
        <v>114399600906</v>
      </c>
      <c r="B121" t="s">
        <v>16</v>
      </c>
      <c r="G121" t="s">
        <v>21</v>
      </c>
      <c r="I121" t="s">
        <v>23</v>
      </c>
      <c r="P121">
        <f t="shared" si="18"/>
        <v>3</v>
      </c>
      <c r="Q121" s="7">
        <f t="shared" si="19"/>
        <v>1</v>
      </c>
      <c r="R121"/>
      <c r="S121">
        <f t="shared" si="20"/>
        <v>1</v>
      </c>
      <c r="T121">
        <f t="shared" si="21"/>
        <v>0</v>
      </c>
      <c r="U121">
        <f t="shared" si="22"/>
        <v>0</v>
      </c>
      <c r="V121">
        <f t="shared" si="23"/>
        <v>0</v>
      </c>
      <c r="W121">
        <f t="shared" si="24"/>
        <v>0</v>
      </c>
      <c r="X121">
        <f t="shared" si="25"/>
        <v>1</v>
      </c>
      <c r="Y121">
        <f t="shared" si="26"/>
        <v>0</v>
      </c>
      <c r="Z121">
        <f t="shared" si="27"/>
        <v>1</v>
      </c>
      <c r="AA121">
        <f t="shared" si="28"/>
        <v>0</v>
      </c>
      <c r="AB121">
        <f t="shared" si="29"/>
        <v>0</v>
      </c>
      <c r="AC121">
        <f t="shared" si="30"/>
        <v>0</v>
      </c>
      <c r="AD121">
        <f t="shared" si="31"/>
        <v>0</v>
      </c>
      <c r="AE121">
        <f t="shared" si="32"/>
        <v>0</v>
      </c>
      <c r="AF121"/>
      <c r="AG121"/>
      <c r="AH121">
        <f t="shared" si="33"/>
        <v>3</v>
      </c>
      <c r="AI121">
        <f t="shared" si="34"/>
        <v>3</v>
      </c>
      <c r="AJ121" t="str">
        <f t="shared" si="35"/>
        <v>Correct</v>
      </c>
      <c r="AL121" s="96" t="str">
        <f>IFERROR(VLOOKUP(Table1[[#This Row],[RespondentID]],'All Data'!$A:$CO,87,FALSE),"unknown")</f>
        <v>Woman</v>
      </c>
      <c r="AM121" s="96" t="str">
        <f>IFERROR(VLOOKUP(Table1[[#This Row],[RespondentID]],'All Data'!$A:$CO,88,FALSE),"unknown")</f>
        <v>65+ years</v>
      </c>
      <c r="AN121" s="96" t="str">
        <f>IFERROR(VLOOKUP(Table1[[#This Row],[RespondentID]],'All Data'!$A:$CO,89,FALSE),"unknown")</f>
        <v>Nassau</v>
      </c>
      <c r="AO121" s="96" t="str">
        <f>IFERROR(VLOOKUP(Table1[[#This Row],[RespondentID]],'All Data'!$A:$CO,90,FALSE),"unknown")</f>
        <v>Freeport, 11520</v>
      </c>
      <c r="AP121" s="96" t="str">
        <f>IFERROR(VLOOKUP(Table1[[#This Row],[RespondentID]],'All Data'!$A:$CO,91,FALSE),"unknown")</f>
        <v>White</v>
      </c>
      <c r="AQ121" s="96" t="str">
        <f>IFERROR(VLOOKUP(Table1[[#This Row],[RespondentID]],'All Data'!$A:$CO,92,FALSE),"unknown")</f>
        <v>Not Hispanic or Latino</v>
      </c>
      <c r="AR121" s="96" t="str">
        <f>IFERROR(VLOOKUP(Table1[[#This Row],[RespondentID]],'All Data'!$A:$CO,93,FALSE),"unknown")</f>
        <v>English</v>
      </c>
      <c r="AS121" s="96" t="str">
        <f>IFERROR(VLOOKUP(Table1[[#This Row],[RespondentID]],'All Data'!$A:$CW,94,FALSE),"unknown")</f>
        <v>$50,000 to $74,999</v>
      </c>
      <c r="AT121" s="96" t="str">
        <f>IFERROR(VLOOKUP(Table1[[#This Row],[RespondentID]],'All Data'!$A:$CW,95,FALSE),"unknown")</f>
        <v>Other (please specify)</v>
      </c>
      <c r="AU121" s="96" t="str">
        <f>IFERROR(VLOOKUP(Table1[[#This Row],[RespondentID]],'All Data'!$A:$CW,96,FALSE),"unknown")</f>
        <v>Retired</v>
      </c>
      <c r="AV121" s="96" t="str">
        <f>IFERROR(VLOOKUP(Table1[[#This Row],[RespondentID]],'All Data'!$A:$CW,97,FALSE),"unknown")</f>
        <v>Yes</v>
      </c>
      <c r="AW121" s="96" t="str">
        <f>IFERROR(VLOOKUP(Table1[[#This Row],[RespondentID]],'All Data'!$A:$CW,98,FALSE),"unknown")</f>
        <v>Medicare</v>
      </c>
      <c r="AX121" s="96" t="str">
        <f>IFERROR(VLOOKUP(Table1[[#This Row],[RespondentID]],'All Data'!$A:$CW,99,FALSE),"unknown")</f>
        <v>Yes</v>
      </c>
    </row>
    <row r="122" spans="1:50">
      <c r="A122">
        <v>114399512994</v>
      </c>
      <c r="P122">
        <f t="shared" si="18"/>
        <v>0</v>
      </c>
      <c r="Q122" s="6" t="e">
        <f t="shared" si="19"/>
        <v>#DIV/0!</v>
      </c>
      <c r="R122"/>
      <c r="S122">
        <f t="shared" si="20"/>
        <v>0</v>
      </c>
      <c r="T122">
        <f t="shared" si="21"/>
        <v>0</v>
      </c>
      <c r="U122">
        <f t="shared" si="22"/>
        <v>0</v>
      </c>
      <c r="V122">
        <f t="shared" si="23"/>
        <v>0</v>
      </c>
      <c r="W122">
        <f t="shared" si="24"/>
        <v>0</v>
      </c>
      <c r="X122">
        <f t="shared" si="25"/>
        <v>0</v>
      </c>
      <c r="Y122">
        <f t="shared" si="26"/>
        <v>0</v>
      </c>
      <c r="Z122">
        <f t="shared" si="27"/>
        <v>0</v>
      </c>
      <c r="AA122">
        <f t="shared" si="28"/>
        <v>0</v>
      </c>
      <c r="AB122">
        <f t="shared" si="29"/>
        <v>0</v>
      </c>
      <c r="AC122">
        <f t="shared" si="30"/>
        <v>0</v>
      </c>
      <c r="AD122">
        <f t="shared" si="31"/>
        <v>0</v>
      </c>
      <c r="AE122">
        <f t="shared" si="32"/>
        <v>0</v>
      </c>
      <c r="AF122"/>
      <c r="AG122"/>
      <c r="AH122">
        <f t="shared" si="33"/>
        <v>0</v>
      </c>
      <c r="AI122">
        <f t="shared" si="34"/>
        <v>0</v>
      </c>
      <c r="AJ122" t="str">
        <f t="shared" si="35"/>
        <v>Correct</v>
      </c>
      <c r="AL122" s="96" t="str">
        <f>IFERROR(VLOOKUP(Table1[[#This Row],[RespondentID]],'All Data'!$A:$CO,87,FALSE),"unknown")</f>
        <v>Woman</v>
      </c>
      <c r="AM122" s="96" t="str">
        <f>IFERROR(VLOOKUP(Table1[[#This Row],[RespondentID]],'All Data'!$A:$CO,88,FALSE),"unknown")</f>
        <v>55-64 years</v>
      </c>
      <c r="AN122" s="96" t="str">
        <f>IFERROR(VLOOKUP(Table1[[#This Row],[RespondentID]],'All Data'!$A:$CO,89,FALSE),"unknown")</f>
        <v>Nassau</v>
      </c>
      <c r="AO122" s="96" t="str">
        <f>IFERROR(VLOOKUP(Table1[[#This Row],[RespondentID]],'All Data'!$A:$CO,90,FALSE),"unknown")</f>
        <v>Farmingdale, 11735</v>
      </c>
      <c r="AP122" s="96" t="str">
        <f>IFERROR(VLOOKUP(Table1[[#This Row],[RespondentID]],'All Data'!$A:$CO,91,FALSE),"unknown")</f>
        <v>White</v>
      </c>
      <c r="AQ122" s="96" t="str">
        <f>IFERROR(VLOOKUP(Table1[[#This Row],[RespondentID]],'All Data'!$A:$CO,92,FALSE),"unknown")</f>
        <v>Not Hispanic or Latino</v>
      </c>
      <c r="AR122" s="96" t="str">
        <f>IFERROR(VLOOKUP(Table1[[#This Row],[RespondentID]],'All Data'!$A:$CO,93,FALSE),"unknown")</f>
        <v>English</v>
      </c>
      <c r="AS122" s="96" t="str">
        <f>IFERROR(VLOOKUP(Table1[[#This Row],[RespondentID]],'All Data'!$A:$CW,94,FALSE),"unknown")</f>
        <v>$75,000 to $125,000</v>
      </c>
      <c r="AT122" s="96" t="str">
        <f>IFERROR(VLOOKUP(Table1[[#This Row],[RespondentID]],'All Data'!$A:$CW,95,FALSE),"unknown")</f>
        <v>Graduate school</v>
      </c>
      <c r="AU122" s="96" t="str">
        <f>IFERROR(VLOOKUP(Table1[[#This Row],[RespondentID]],'All Data'!$A:$CW,96,FALSE),"unknown")</f>
        <v>Retired</v>
      </c>
      <c r="AV122" s="96" t="str">
        <f>IFERROR(VLOOKUP(Table1[[#This Row],[RespondentID]],'All Data'!$A:$CW,97,FALSE),"unknown")</f>
        <v>Yes</v>
      </c>
      <c r="AW122" s="96" t="str">
        <f>IFERROR(VLOOKUP(Table1[[#This Row],[RespondentID]],'All Data'!$A:$CW,98,FALSE),"unknown")</f>
        <v>Private/Commercial</v>
      </c>
      <c r="AX122" s="96" t="str">
        <f>IFERROR(VLOOKUP(Table1[[#This Row],[RespondentID]],'All Data'!$A:$CW,99,FALSE),"unknown")</f>
        <v>Yes</v>
      </c>
    </row>
    <row r="123" spans="1:50">
      <c r="A123">
        <v>114399409857</v>
      </c>
      <c r="D123" t="s">
        <v>18</v>
      </c>
      <c r="I123" t="s">
        <v>23</v>
      </c>
      <c r="N123" t="s">
        <v>28</v>
      </c>
      <c r="P123">
        <f t="shared" si="18"/>
        <v>3</v>
      </c>
      <c r="Q123" s="7">
        <f t="shared" si="19"/>
        <v>1</v>
      </c>
      <c r="R123"/>
      <c r="S123">
        <f t="shared" si="20"/>
        <v>0</v>
      </c>
      <c r="T123">
        <f t="shared" si="21"/>
        <v>0</v>
      </c>
      <c r="U123">
        <f t="shared" si="22"/>
        <v>1</v>
      </c>
      <c r="V123">
        <f t="shared" si="23"/>
        <v>0</v>
      </c>
      <c r="W123">
        <f t="shared" si="24"/>
        <v>0</v>
      </c>
      <c r="X123">
        <f t="shared" si="25"/>
        <v>0</v>
      </c>
      <c r="Y123">
        <f t="shared" si="26"/>
        <v>0</v>
      </c>
      <c r="Z123">
        <f t="shared" si="27"/>
        <v>1</v>
      </c>
      <c r="AA123">
        <f t="shared" si="28"/>
        <v>0</v>
      </c>
      <c r="AB123">
        <f t="shared" si="29"/>
        <v>0</v>
      </c>
      <c r="AC123">
        <f t="shared" si="30"/>
        <v>0</v>
      </c>
      <c r="AD123">
        <f t="shared" si="31"/>
        <v>0</v>
      </c>
      <c r="AE123">
        <f t="shared" si="32"/>
        <v>1</v>
      </c>
      <c r="AF123"/>
      <c r="AG123"/>
      <c r="AH123">
        <f t="shared" si="33"/>
        <v>3</v>
      </c>
      <c r="AI123">
        <f t="shared" si="34"/>
        <v>3</v>
      </c>
      <c r="AJ123" t="str">
        <f t="shared" si="35"/>
        <v>Correct</v>
      </c>
      <c r="AL123" s="96" t="str">
        <f>IFERROR(VLOOKUP(Table1[[#This Row],[RespondentID]],'All Data'!$A:$CO,87,FALSE),"unknown")</f>
        <v>Woman</v>
      </c>
      <c r="AM123" s="96" t="str">
        <f>IFERROR(VLOOKUP(Table1[[#This Row],[RespondentID]],'All Data'!$A:$CO,88,FALSE),"unknown")</f>
        <v>55-64 years</v>
      </c>
      <c r="AN123" s="96" t="str">
        <f>IFERROR(VLOOKUP(Table1[[#This Row],[RespondentID]],'All Data'!$A:$CO,89,FALSE),"unknown")</f>
        <v>Suffolk</v>
      </c>
      <c r="AO123" s="96" t="str">
        <f>IFERROR(VLOOKUP(Table1[[#This Row],[RespondentID]],'All Data'!$A:$CO,90,FALSE),"unknown")</f>
        <v>Ronkonkoma, 11779</v>
      </c>
      <c r="AP123" s="96" t="str">
        <f>IFERROR(VLOOKUP(Table1[[#This Row],[RespondentID]],'All Data'!$A:$CO,91,FALSE),"unknown")</f>
        <v>White</v>
      </c>
      <c r="AQ123" s="96" t="str">
        <f>IFERROR(VLOOKUP(Table1[[#This Row],[RespondentID]],'All Data'!$A:$CO,92,FALSE),"unknown")</f>
        <v>Not Hispanic or Latino</v>
      </c>
      <c r="AR123" s="96" t="str">
        <f>IFERROR(VLOOKUP(Table1[[#This Row],[RespondentID]],'All Data'!$A:$CO,93,FALSE),"unknown")</f>
        <v>English</v>
      </c>
      <c r="AS123" s="96" t="str">
        <f>IFERROR(VLOOKUP(Table1[[#This Row],[RespondentID]],'All Data'!$A:$CW,94,FALSE),"unknown")</f>
        <v>$75,000 to $125,000</v>
      </c>
      <c r="AT123" s="96" t="str">
        <f>IFERROR(VLOOKUP(Table1[[#This Row],[RespondentID]],'All Data'!$A:$CW,95,FALSE),"unknown")</f>
        <v>Some college</v>
      </c>
      <c r="AU123" s="96" t="str">
        <f>IFERROR(VLOOKUP(Table1[[#This Row],[RespondentID]],'All Data'!$A:$CW,96,FALSE),"unknown")</f>
        <v>Retired</v>
      </c>
      <c r="AV123" s="96" t="str">
        <f>IFERROR(VLOOKUP(Table1[[#This Row],[RespondentID]],'All Data'!$A:$CW,97,FALSE),"unknown")</f>
        <v>Yes</v>
      </c>
      <c r="AW123" s="96" t="str">
        <f>IFERROR(VLOOKUP(Table1[[#This Row],[RespondentID]],'All Data'!$A:$CW,98,FALSE),"unknown")</f>
        <v>Private/Commercial</v>
      </c>
      <c r="AX123" s="96" t="str">
        <f>IFERROR(VLOOKUP(Table1[[#This Row],[RespondentID]],'All Data'!$A:$CW,99,FALSE),"unknown")</f>
        <v>Yes</v>
      </c>
    </row>
    <row r="124" spans="1:50">
      <c r="A124">
        <v>114399379446</v>
      </c>
      <c r="D124" t="s">
        <v>18</v>
      </c>
      <c r="J124" t="s">
        <v>24</v>
      </c>
      <c r="P124">
        <f t="shared" si="18"/>
        <v>2</v>
      </c>
      <c r="Q124" s="6">
        <f t="shared" si="19"/>
        <v>1.5</v>
      </c>
      <c r="R124"/>
      <c r="S124">
        <f t="shared" si="20"/>
        <v>0</v>
      </c>
      <c r="T124">
        <f t="shared" si="21"/>
        <v>0</v>
      </c>
      <c r="U124">
        <f t="shared" si="22"/>
        <v>1</v>
      </c>
      <c r="V124">
        <f t="shared" si="23"/>
        <v>0</v>
      </c>
      <c r="W124">
        <f t="shared" si="24"/>
        <v>0</v>
      </c>
      <c r="X124">
        <f t="shared" si="25"/>
        <v>0</v>
      </c>
      <c r="Y124">
        <f t="shared" si="26"/>
        <v>0</v>
      </c>
      <c r="Z124">
        <f t="shared" si="27"/>
        <v>0</v>
      </c>
      <c r="AA124">
        <f t="shared" si="28"/>
        <v>1</v>
      </c>
      <c r="AB124">
        <f t="shared" si="29"/>
        <v>0</v>
      </c>
      <c r="AC124">
        <f t="shared" si="30"/>
        <v>0</v>
      </c>
      <c r="AD124">
        <f t="shared" si="31"/>
        <v>0</v>
      </c>
      <c r="AE124">
        <f t="shared" si="32"/>
        <v>0</v>
      </c>
      <c r="AF124"/>
      <c r="AG124"/>
      <c r="AH124">
        <f t="shared" si="33"/>
        <v>2</v>
      </c>
      <c r="AI124">
        <f t="shared" si="34"/>
        <v>2</v>
      </c>
      <c r="AJ124" t="str">
        <f t="shared" si="35"/>
        <v>Correct</v>
      </c>
      <c r="AL124" s="96" t="str">
        <f>IFERROR(VLOOKUP(Table1[[#This Row],[RespondentID]],'All Data'!$A:$CO,87,FALSE),"unknown")</f>
        <v>Woman</v>
      </c>
      <c r="AM124" s="96" t="str">
        <f>IFERROR(VLOOKUP(Table1[[#This Row],[RespondentID]],'All Data'!$A:$CO,88,FALSE),"unknown")</f>
        <v>65+ years</v>
      </c>
      <c r="AN124" s="96" t="str">
        <f>IFERROR(VLOOKUP(Table1[[#This Row],[RespondentID]],'All Data'!$A:$CO,89,FALSE),"unknown")</f>
        <v>Suffolk</v>
      </c>
      <c r="AO124" s="96" t="str">
        <f>IFERROR(VLOOKUP(Table1[[#This Row],[RespondentID]],'All Data'!$A:$CO,90,FALSE),"unknown")</f>
        <v>West Islip, 11795</v>
      </c>
      <c r="AP124" s="96" t="str">
        <f>IFERROR(VLOOKUP(Table1[[#This Row],[RespondentID]],'All Data'!$A:$CO,91,FALSE),"unknown")</f>
        <v>White</v>
      </c>
      <c r="AQ124" s="96" t="str">
        <f>IFERROR(VLOOKUP(Table1[[#This Row],[RespondentID]],'All Data'!$A:$CO,92,FALSE),"unknown")</f>
        <v>Not Hispanic or Latino</v>
      </c>
      <c r="AR124" s="96" t="str">
        <f>IFERROR(VLOOKUP(Table1[[#This Row],[RespondentID]],'All Data'!$A:$CO,93,FALSE),"unknown")</f>
        <v>English</v>
      </c>
      <c r="AS124" s="96" t="str">
        <f>IFERROR(VLOOKUP(Table1[[#This Row],[RespondentID]],'All Data'!$A:$CW,94,FALSE),"unknown")</f>
        <v>$20,000 to $34,999</v>
      </c>
      <c r="AT124" s="96" t="str">
        <f>IFERROR(VLOOKUP(Table1[[#This Row],[RespondentID]],'All Data'!$A:$CW,95,FALSE),"unknown")</f>
        <v>Other (please specify)</v>
      </c>
      <c r="AU124" s="96" t="str">
        <f>IFERROR(VLOOKUP(Table1[[#This Row],[RespondentID]],'All Data'!$A:$CW,96,FALSE),"unknown")</f>
        <v>Retired</v>
      </c>
      <c r="AV124" s="96" t="str">
        <f>IFERROR(VLOOKUP(Table1[[#This Row],[RespondentID]],'All Data'!$A:$CW,97,FALSE),"unknown")</f>
        <v>Yes</v>
      </c>
      <c r="AW124" s="96" t="str">
        <f>IFERROR(VLOOKUP(Table1[[#This Row],[RespondentID]],'All Data'!$A:$CW,98,FALSE),"unknown")</f>
        <v>Medicare</v>
      </c>
      <c r="AX124" s="96" t="str">
        <f>IFERROR(VLOOKUP(Table1[[#This Row],[RespondentID]],'All Data'!$A:$CW,99,FALSE),"unknown")</f>
        <v>Yes</v>
      </c>
    </row>
    <row r="125" spans="1:50">
      <c r="A125">
        <v>114398809743</v>
      </c>
      <c r="I125" t="s">
        <v>23</v>
      </c>
      <c r="J125" t="s">
        <v>24</v>
      </c>
      <c r="N125" t="s">
        <v>28</v>
      </c>
      <c r="P125">
        <f t="shared" si="18"/>
        <v>3</v>
      </c>
      <c r="Q125" s="7">
        <f t="shared" si="19"/>
        <v>1</v>
      </c>
      <c r="R125"/>
      <c r="S125">
        <f t="shared" si="20"/>
        <v>0</v>
      </c>
      <c r="T125">
        <f t="shared" si="21"/>
        <v>0</v>
      </c>
      <c r="U125">
        <f t="shared" si="22"/>
        <v>0</v>
      </c>
      <c r="V125">
        <f t="shared" si="23"/>
        <v>0</v>
      </c>
      <c r="W125">
        <f t="shared" si="24"/>
        <v>0</v>
      </c>
      <c r="X125">
        <f t="shared" si="25"/>
        <v>0</v>
      </c>
      <c r="Y125">
        <f t="shared" si="26"/>
        <v>0</v>
      </c>
      <c r="Z125">
        <f t="shared" si="27"/>
        <v>1</v>
      </c>
      <c r="AA125">
        <f t="shared" si="28"/>
        <v>1</v>
      </c>
      <c r="AB125">
        <f t="shared" si="29"/>
        <v>0</v>
      </c>
      <c r="AC125">
        <f t="shared" si="30"/>
        <v>0</v>
      </c>
      <c r="AD125">
        <f t="shared" si="31"/>
        <v>0</v>
      </c>
      <c r="AE125">
        <f t="shared" si="32"/>
        <v>1</v>
      </c>
      <c r="AF125"/>
      <c r="AG125"/>
      <c r="AH125">
        <f t="shared" si="33"/>
        <v>3</v>
      </c>
      <c r="AI125">
        <f t="shared" si="34"/>
        <v>3</v>
      </c>
      <c r="AJ125" t="str">
        <f t="shared" si="35"/>
        <v>Correct</v>
      </c>
      <c r="AL125" s="96" t="str">
        <f>IFERROR(VLOOKUP(Table1[[#This Row],[RespondentID]],'All Data'!$A:$CO,87,FALSE),"unknown")</f>
        <v>Woman</v>
      </c>
      <c r="AM125" s="96" t="str">
        <f>IFERROR(VLOOKUP(Table1[[#This Row],[RespondentID]],'All Data'!$A:$CO,88,FALSE),"unknown")</f>
        <v>45-54 years</v>
      </c>
      <c r="AN125" s="96" t="str">
        <f>IFERROR(VLOOKUP(Table1[[#This Row],[RespondentID]],'All Data'!$A:$CO,89,FALSE),"unknown")</f>
        <v>Suffolk</v>
      </c>
      <c r="AO125" s="96" t="str">
        <f>IFERROR(VLOOKUP(Table1[[#This Row],[RespondentID]],'All Data'!$A:$CO,90,FALSE),"unknown")</f>
        <v>Lindenhurst, 11757</v>
      </c>
      <c r="AP125" s="96" t="str">
        <f>IFERROR(VLOOKUP(Table1[[#This Row],[RespondentID]],'All Data'!$A:$CO,91,FALSE),"unknown")</f>
        <v>White</v>
      </c>
      <c r="AQ125" s="96" t="str">
        <f>IFERROR(VLOOKUP(Table1[[#This Row],[RespondentID]],'All Data'!$A:$CO,92,FALSE),"unknown")</f>
        <v>Not Hispanic or Latino</v>
      </c>
      <c r="AR125" s="96" t="str">
        <f>IFERROR(VLOOKUP(Table1[[#This Row],[RespondentID]],'All Data'!$A:$CO,93,FALSE),"unknown")</f>
        <v>English</v>
      </c>
      <c r="AS125" s="96" t="str">
        <f>IFERROR(VLOOKUP(Table1[[#This Row],[RespondentID]],'All Data'!$A:$CW,94,FALSE),"unknown")</f>
        <v>$75,000 to $125,000</v>
      </c>
      <c r="AT125" s="96" t="str">
        <f>IFERROR(VLOOKUP(Table1[[#This Row],[RespondentID]],'All Data'!$A:$CW,95,FALSE),"unknown")</f>
        <v>Other (please specify)</v>
      </c>
      <c r="AU125" s="96" t="str">
        <f>IFERROR(VLOOKUP(Table1[[#This Row],[RespondentID]],'All Data'!$A:$CW,96,FALSE),"unknown")</f>
        <v>Employed for wages</v>
      </c>
      <c r="AV125" s="96" t="str">
        <f>IFERROR(VLOOKUP(Table1[[#This Row],[RespondentID]],'All Data'!$A:$CW,97,FALSE),"unknown")</f>
        <v>Yes</v>
      </c>
      <c r="AW125" s="96" t="str">
        <f>IFERROR(VLOOKUP(Table1[[#This Row],[RespondentID]],'All Data'!$A:$CW,98,FALSE),"unknown")</f>
        <v>Private/Commercial</v>
      </c>
      <c r="AX125" s="96" t="str">
        <f>IFERROR(VLOOKUP(Table1[[#This Row],[RespondentID]],'All Data'!$A:$CW,99,FALSE),"unknown")</f>
        <v>Yes</v>
      </c>
    </row>
    <row r="126" spans="1:50">
      <c r="A126">
        <v>114398749278</v>
      </c>
      <c r="P126">
        <f t="shared" si="18"/>
        <v>0</v>
      </c>
      <c r="Q126" s="6" t="e">
        <f t="shared" si="19"/>
        <v>#DIV/0!</v>
      </c>
      <c r="R126"/>
      <c r="S126">
        <f t="shared" si="20"/>
        <v>0</v>
      </c>
      <c r="T126">
        <f t="shared" si="21"/>
        <v>0</v>
      </c>
      <c r="U126">
        <f t="shared" si="22"/>
        <v>0</v>
      </c>
      <c r="V126">
        <f t="shared" si="23"/>
        <v>0</v>
      </c>
      <c r="W126">
        <f t="shared" si="24"/>
        <v>0</v>
      </c>
      <c r="X126">
        <f t="shared" si="25"/>
        <v>0</v>
      </c>
      <c r="Y126">
        <f t="shared" si="26"/>
        <v>0</v>
      </c>
      <c r="Z126">
        <f t="shared" si="27"/>
        <v>0</v>
      </c>
      <c r="AA126">
        <f t="shared" si="28"/>
        <v>0</v>
      </c>
      <c r="AB126">
        <f t="shared" si="29"/>
        <v>0</v>
      </c>
      <c r="AC126">
        <f t="shared" si="30"/>
        <v>0</v>
      </c>
      <c r="AD126">
        <f t="shared" si="31"/>
        <v>0</v>
      </c>
      <c r="AE126">
        <f t="shared" si="32"/>
        <v>0</v>
      </c>
      <c r="AF126"/>
      <c r="AG126"/>
      <c r="AH126">
        <f t="shared" si="33"/>
        <v>0</v>
      </c>
      <c r="AI126">
        <f t="shared" si="34"/>
        <v>0</v>
      </c>
      <c r="AJ126" t="str">
        <f t="shared" si="35"/>
        <v>Correct</v>
      </c>
      <c r="AL126" s="96">
        <f>IFERROR(VLOOKUP(Table1[[#This Row],[RespondentID]],'All Data'!$A:$CO,87,FALSE),"unknown")</f>
        <v>0</v>
      </c>
      <c r="AM126" s="96" t="str">
        <f>IFERROR(VLOOKUP(Table1[[#This Row],[RespondentID]],'All Data'!$A:$CO,88,FALSE),"unknown")</f>
        <v>65+ years</v>
      </c>
      <c r="AN126" s="96">
        <f>IFERROR(VLOOKUP(Table1[[#This Row],[RespondentID]],'All Data'!$A:$CO,89,FALSE),"unknown")</f>
        <v>0</v>
      </c>
      <c r="AO126" s="96">
        <f>IFERROR(VLOOKUP(Table1[[#This Row],[RespondentID]],'All Data'!$A:$CO,90,FALSE),"unknown")</f>
        <v>0</v>
      </c>
      <c r="AP126" s="96">
        <f>IFERROR(VLOOKUP(Table1[[#This Row],[RespondentID]],'All Data'!$A:$CO,91,FALSE),"unknown")</f>
        <v>0</v>
      </c>
      <c r="AQ126" s="96">
        <f>IFERROR(VLOOKUP(Table1[[#This Row],[RespondentID]],'All Data'!$A:$CO,92,FALSE),"unknown")</f>
        <v>0</v>
      </c>
      <c r="AR126" s="96">
        <f>IFERROR(VLOOKUP(Table1[[#This Row],[RespondentID]],'All Data'!$A:$CO,93,FALSE),"unknown")</f>
        <v>0</v>
      </c>
      <c r="AS126" s="96">
        <f>IFERROR(VLOOKUP(Table1[[#This Row],[RespondentID]],'All Data'!$A:$CW,94,FALSE),"unknown")</f>
        <v>0</v>
      </c>
      <c r="AT126" s="96">
        <f>IFERROR(VLOOKUP(Table1[[#This Row],[RespondentID]],'All Data'!$A:$CW,95,FALSE),"unknown")</f>
        <v>0</v>
      </c>
      <c r="AU126" s="96">
        <f>IFERROR(VLOOKUP(Table1[[#This Row],[RespondentID]],'All Data'!$A:$CW,96,FALSE),"unknown")</f>
        <v>0</v>
      </c>
      <c r="AV126" s="96">
        <f>IFERROR(VLOOKUP(Table1[[#This Row],[RespondentID]],'All Data'!$A:$CW,97,FALSE),"unknown")</f>
        <v>0</v>
      </c>
      <c r="AW126" s="96">
        <f>IFERROR(VLOOKUP(Table1[[#This Row],[RespondentID]],'All Data'!$A:$CW,98,FALSE),"unknown")</f>
        <v>0</v>
      </c>
      <c r="AX126" s="96">
        <f>IFERROR(VLOOKUP(Table1[[#This Row],[RespondentID]],'All Data'!$A:$CW,99,FALSE),"unknown")</f>
        <v>0</v>
      </c>
    </row>
    <row r="127" spans="1:50">
      <c r="A127">
        <v>114397280261</v>
      </c>
      <c r="I127" t="s">
        <v>23</v>
      </c>
      <c r="K127" t="s">
        <v>25</v>
      </c>
      <c r="N127" t="s">
        <v>28</v>
      </c>
      <c r="P127">
        <f t="shared" si="18"/>
        <v>3</v>
      </c>
      <c r="Q127" s="7">
        <f t="shared" si="19"/>
        <v>1</v>
      </c>
      <c r="R127"/>
      <c r="S127">
        <f t="shared" si="20"/>
        <v>0</v>
      </c>
      <c r="T127">
        <f t="shared" si="21"/>
        <v>0</v>
      </c>
      <c r="U127">
        <f t="shared" si="22"/>
        <v>0</v>
      </c>
      <c r="V127">
        <f t="shared" si="23"/>
        <v>0</v>
      </c>
      <c r="W127">
        <f t="shared" si="24"/>
        <v>0</v>
      </c>
      <c r="X127">
        <f t="shared" si="25"/>
        <v>0</v>
      </c>
      <c r="Y127">
        <f t="shared" si="26"/>
        <v>0</v>
      </c>
      <c r="Z127">
        <f t="shared" si="27"/>
        <v>1</v>
      </c>
      <c r="AA127">
        <f t="shared" si="28"/>
        <v>0</v>
      </c>
      <c r="AB127">
        <f t="shared" si="29"/>
        <v>1</v>
      </c>
      <c r="AC127">
        <f t="shared" si="30"/>
        <v>0</v>
      </c>
      <c r="AD127">
        <f t="shared" si="31"/>
        <v>0</v>
      </c>
      <c r="AE127">
        <f t="shared" si="32"/>
        <v>1</v>
      </c>
      <c r="AF127"/>
      <c r="AG127"/>
      <c r="AH127">
        <f t="shared" si="33"/>
        <v>3</v>
      </c>
      <c r="AI127">
        <f t="shared" si="34"/>
        <v>3</v>
      </c>
      <c r="AJ127" t="str">
        <f t="shared" si="35"/>
        <v>Correct</v>
      </c>
      <c r="AL127" s="96" t="str">
        <f>IFERROR(VLOOKUP(Table1[[#This Row],[RespondentID]],'All Data'!$A:$CO,87,FALSE),"unknown")</f>
        <v>Woman</v>
      </c>
      <c r="AM127" s="96" t="str">
        <f>IFERROR(VLOOKUP(Table1[[#This Row],[RespondentID]],'All Data'!$A:$CO,88,FALSE),"unknown")</f>
        <v>55-64 years</v>
      </c>
      <c r="AN127" s="96" t="str">
        <f>IFERROR(VLOOKUP(Table1[[#This Row],[RespondentID]],'All Data'!$A:$CO,89,FALSE),"unknown")</f>
        <v>Suffolk</v>
      </c>
      <c r="AO127" s="96" t="str">
        <f>IFERROR(VLOOKUP(Table1[[#This Row],[RespondentID]],'All Data'!$A:$CO,90,FALSE),"unknown")</f>
        <v>Babylon, 11702</v>
      </c>
      <c r="AP127" s="96" t="str">
        <f>IFERROR(VLOOKUP(Table1[[#This Row],[RespondentID]],'All Data'!$A:$CO,91,FALSE),"unknown")</f>
        <v>White</v>
      </c>
      <c r="AQ127" s="96" t="str">
        <f>IFERROR(VLOOKUP(Table1[[#This Row],[RespondentID]],'All Data'!$A:$CO,92,FALSE),"unknown")</f>
        <v>Not Hispanic or Latino</v>
      </c>
      <c r="AR127" s="96" t="str">
        <f>IFERROR(VLOOKUP(Table1[[#This Row],[RespondentID]],'All Data'!$A:$CO,93,FALSE),"unknown")</f>
        <v>English</v>
      </c>
      <c r="AS127" s="96" t="str">
        <f>IFERROR(VLOOKUP(Table1[[#This Row],[RespondentID]],'All Data'!$A:$CW,94,FALSE),"unknown")</f>
        <v>Over $125,000</v>
      </c>
      <c r="AT127" s="96" t="str">
        <f>IFERROR(VLOOKUP(Table1[[#This Row],[RespondentID]],'All Data'!$A:$CW,95,FALSE),"unknown")</f>
        <v>Graduate school</v>
      </c>
      <c r="AU127" s="96" t="str">
        <f>IFERROR(VLOOKUP(Table1[[#This Row],[RespondentID]],'All Data'!$A:$CW,96,FALSE),"unknown")</f>
        <v>Employed for wages</v>
      </c>
      <c r="AV127" s="96" t="str">
        <f>IFERROR(VLOOKUP(Table1[[#This Row],[RespondentID]],'All Data'!$A:$CW,97,FALSE),"unknown")</f>
        <v>Yes</v>
      </c>
      <c r="AW127" s="96" t="str">
        <f>IFERROR(VLOOKUP(Table1[[#This Row],[RespondentID]],'All Data'!$A:$CW,98,FALSE),"unknown")</f>
        <v>Private/Commercial</v>
      </c>
      <c r="AX127" s="96" t="str">
        <f>IFERROR(VLOOKUP(Table1[[#This Row],[RespondentID]],'All Data'!$A:$CW,99,FALSE),"unknown")</f>
        <v>Yes</v>
      </c>
    </row>
    <row r="128" spans="1:50">
      <c r="A128">
        <v>114396566808</v>
      </c>
      <c r="G128" t="s">
        <v>21</v>
      </c>
      <c r="I128" t="s">
        <v>23</v>
      </c>
      <c r="M128" t="s">
        <v>27</v>
      </c>
      <c r="P128">
        <f t="shared" si="18"/>
        <v>3</v>
      </c>
      <c r="Q128" s="6">
        <f t="shared" si="19"/>
        <v>1</v>
      </c>
      <c r="R128"/>
      <c r="S128">
        <f t="shared" si="20"/>
        <v>0</v>
      </c>
      <c r="T128">
        <f t="shared" si="21"/>
        <v>0</v>
      </c>
      <c r="U128">
        <f t="shared" si="22"/>
        <v>0</v>
      </c>
      <c r="V128">
        <f t="shared" si="23"/>
        <v>0</v>
      </c>
      <c r="W128">
        <f t="shared" si="24"/>
        <v>0</v>
      </c>
      <c r="X128">
        <f t="shared" si="25"/>
        <v>1</v>
      </c>
      <c r="Y128">
        <f t="shared" si="26"/>
        <v>0</v>
      </c>
      <c r="Z128">
        <f t="shared" si="27"/>
        <v>1</v>
      </c>
      <c r="AA128">
        <f t="shared" si="28"/>
        <v>0</v>
      </c>
      <c r="AB128">
        <f t="shared" si="29"/>
        <v>0</v>
      </c>
      <c r="AC128">
        <f t="shared" si="30"/>
        <v>0</v>
      </c>
      <c r="AD128">
        <f t="shared" si="31"/>
        <v>1</v>
      </c>
      <c r="AE128">
        <f t="shared" si="32"/>
        <v>0</v>
      </c>
      <c r="AF128"/>
      <c r="AG128"/>
      <c r="AH128">
        <f t="shared" si="33"/>
        <v>3</v>
      </c>
      <c r="AI128">
        <f t="shared" si="34"/>
        <v>3</v>
      </c>
      <c r="AJ128" t="str">
        <f t="shared" si="35"/>
        <v>Correct</v>
      </c>
      <c r="AL128" s="96" t="str">
        <f>IFERROR(VLOOKUP(Table1[[#This Row],[RespondentID]],'All Data'!$A:$CO,87,FALSE),"unknown")</f>
        <v>Woman</v>
      </c>
      <c r="AM128" s="96" t="str">
        <f>IFERROR(VLOOKUP(Table1[[#This Row],[RespondentID]],'All Data'!$A:$CO,88,FALSE),"unknown")</f>
        <v>65+ years</v>
      </c>
      <c r="AN128" s="96" t="str">
        <f>IFERROR(VLOOKUP(Table1[[#This Row],[RespondentID]],'All Data'!$A:$CO,89,FALSE),"unknown")</f>
        <v>Suffolk</v>
      </c>
      <c r="AO128" s="96" t="str">
        <f>IFERROR(VLOOKUP(Table1[[#This Row],[RespondentID]],'All Data'!$A:$CO,90,FALSE),"unknown")</f>
        <v>Smithtown, 11787</v>
      </c>
      <c r="AP128" s="96" t="str">
        <f>IFERROR(VLOOKUP(Table1[[#This Row],[RespondentID]],'All Data'!$A:$CO,91,FALSE),"unknown")</f>
        <v>Black or African American</v>
      </c>
      <c r="AQ128" s="96" t="str">
        <f>IFERROR(VLOOKUP(Table1[[#This Row],[RespondentID]],'All Data'!$A:$CO,92,FALSE),"unknown")</f>
        <v>Not Hispanic or Latino</v>
      </c>
      <c r="AR128" s="96" t="str">
        <f>IFERROR(VLOOKUP(Table1[[#This Row],[RespondentID]],'All Data'!$A:$CO,93,FALSE),"unknown")</f>
        <v>English</v>
      </c>
      <c r="AS128" s="96" t="str">
        <f>IFERROR(VLOOKUP(Table1[[#This Row],[RespondentID]],'All Data'!$A:$CW,94,FALSE),"unknown")</f>
        <v>$20,000 to $34,999</v>
      </c>
      <c r="AT128" s="96" t="str">
        <f>IFERROR(VLOOKUP(Table1[[#This Row],[RespondentID]],'All Data'!$A:$CW,95,FALSE),"unknown")</f>
        <v>Graduate school</v>
      </c>
      <c r="AU128" s="96" t="str">
        <f>IFERROR(VLOOKUP(Table1[[#This Row],[RespondentID]],'All Data'!$A:$CW,96,FALSE),"unknown")</f>
        <v>Retired</v>
      </c>
      <c r="AV128" s="96" t="str">
        <f>IFERROR(VLOOKUP(Table1[[#This Row],[RespondentID]],'All Data'!$A:$CW,97,FALSE),"unknown")</f>
        <v>Yes</v>
      </c>
      <c r="AW128" s="96" t="str">
        <f>IFERROR(VLOOKUP(Table1[[#This Row],[RespondentID]],'All Data'!$A:$CW,98,FALSE),"unknown")</f>
        <v>Medicare</v>
      </c>
      <c r="AX128" s="96" t="str">
        <f>IFERROR(VLOOKUP(Table1[[#This Row],[RespondentID]],'All Data'!$A:$CW,99,FALSE),"unknown")</f>
        <v>Yes</v>
      </c>
    </row>
    <row r="129" spans="1:50">
      <c r="A129">
        <v>114393541678</v>
      </c>
      <c r="B129" t="s">
        <v>16</v>
      </c>
      <c r="K129" t="s">
        <v>25</v>
      </c>
      <c r="P129">
        <f t="shared" si="18"/>
        <v>2</v>
      </c>
      <c r="Q129" s="7">
        <f t="shared" si="19"/>
        <v>1.5</v>
      </c>
      <c r="R129"/>
      <c r="S129">
        <f t="shared" si="20"/>
        <v>1</v>
      </c>
      <c r="T129">
        <f t="shared" si="21"/>
        <v>0</v>
      </c>
      <c r="U129">
        <f t="shared" si="22"/>
        <v>0</v>
      </c>
      <c r="V129">
        <f t="shared" si="23"/>
        <v>0</v>
      </c>
      <c r="W129">
        <f t="shared" si="24"/>
        <v>0</v>
      </c>
      <c r="X129">
        <f t="shared" si="25"/>
        <v>0</v>
      </c>
      <c r="Y129">
        <f t="shared" si="26"/>
        <v>0</v>
      </c>
      <c r="Z129">
        <f t="shared" si="27"/>
        <v>0</v>
      </c>
      <c r="AA129">
        <f t="shared" si="28"/>
        <v>0</v>
      </c>
      <c r="AB129">
        <f t="shared" si="29"/>
        <v>1</v>
      </c>
      <c r="AC129">
        <f t="shared" si="30"/>
        <v>0</v>
      </c>
      <c r="AD129">
        <f t="shared" si="31"/>
        <v>0</v>
      </c>
      <c r="AE129">
        <f t="shared" si="32"/>
        <v>0</v>
      </c>
      <c r="AF129"/>
      <c r="AG129"/>
      <c r="AH129">
        <f t="shared" si="33"/>
        <v>2</v>
      </c>
      <c r="AI129">
        <f t="shared" si="34"/>
        <v>2</v>
      </c>
      <c r="AJ129" t="str">
        <f t="shared" si="35"/>
        <v>Correct</v>
      </c>
      <c r="AL129" s="96" t="str">
        <f>IFERROR(VLOOKUP(Table1[[#This Row],[RespondentID]],'All Data'!$A:$CO,87,FALSE),"unknown")</f>
        <v>Woman</v>
      </c>
      <c r="AM129" s="96" t="str">
        <f>IFERROR(VLOOKUP(Table1[[#This Row],[RespondentID]],'All Data'!$A:$CO,88,FALSE),"unknown")</f>
        <v>45-54 years</v>
      </c>
      <c r="AN129" s="96" t="str">
        <f>IFERROR(VLOOKUP(Table1[[#This Row],[RespondentID]],'All Data'!$A:$CO,89,FALSE),"unknown")</f>
        <v>Nassau</v>
      </c>
      <c r="AO129" s="96" t="str">
        <f>IFERROR(VLOOKUP(Table1[[#This Row],[RespondentID]],'All Data'!$A:$CO,90,FALSE),"unknown")</f>
        <v>Seaford, 11783</v>
      </c>
      <c r="AP129" s="96" t="str">
        <f>IFERROR(VLOOKUP(Table1[[#This Row],[RespondentID]],'All Data'!$A:$CO,91,FALSE),"unknown")</f>
        <v>Two or more races</v>
      </c>
      <c r="AQ129" s="96" t="str">
        <f>IFERROR(VLOOKUP(Table1[[#This Row],[RespondentID]],'All Data'!$A:$CO,92,FALSE),"unknown")</f>
        <v>Not Hispanic or Latino</v>
      </c>
      <c r="AR129" s="96" t="str">
        <f>IFERROR(VLOOKUP(Table1[[#This Row],[RespondentID]],'All Data'!$A:$CO,93,FALSE),"unknown")</f>
        <v>English</v>
      </c>
      <c r="AS129" s="96" t="str">
        <f>IFERROR(VLOOKUP(Table1[[#This Row],[RespondentID]],'All Data'!$A:$CW,94,FALSE),"unknown")</f>
        <v>Over $125,000</v>
      </c>
      <c r="AT129" s="96" t="str">
        <f>IFERROR(VLOOKUP(Table1[[#This Row],[RespondentID]],'All Data'!$A:$CW,95,FALSE),"unknown")</f>
        <v>Some college</v>
      </c>
      <c r="AU129" s="96" t="str">
        <f>IFERROR(VLOOKUP(Table1[[#This Row],[RespondentID]],'All Data'!$A:$CW,96,FALSE),"unknown")</f>
        <v>Employed for wages</v>
      </c>
      <c r="AV129" s="96" t="str">
        <f>IFERROR(VLOOKUP(Table1[[#This Row],[RespondentID]],'All Data'!$A:$CW,97,FALSE),"unknown")</f>
        <v>Yes</v>
      </c>
      <c r="AW129" s="96" t="str">
        <f>IFERROR(VLOOKUP(Table1[[#This Row],[RespondentID]],'All Data'!$A:$CW,98,FALSE),"unknown")</f>
        <v>Private/Commercial</v>
      </c>
      <c r="AX129" s="96" t="str">
        <f>IFERROR(VLOOKUP(Table1[[#This Row],[RespondentID]],'All Data'!$A:$CW,99,FALSE),"unknown")</f>
        <v>Yes</v>
      </c>
    </row>
    <row r="130" spans="1:50">
      <c r="A130">
        <v>114388492618</v>
      </c>
      <c r="C130" t="s">
        <v>17</v>
      </c>
      <c r="N130" t="s">
        <v>28</v>
      </c>
      <c r="P130">
        <f t="shared" ref="P130:P193" si="36">COUNTA(B130:N130)</f>
        <v>2</v>
      </c>
      <c r="Q130" s="6">
        <f t="shared" ref="Q130:Q193" si="37">3/P130</f>
        <v>1.5</v>
      </c>
      <c r="R130"/>
      <c r="S130">
        <f t="shared" ref="S130:S193" si="38">IF($P130&lt;3,IF($B130=$B$1,1,0),IF($B130=$B$1,$Q130,0))</f>
        <v>0</v>
      </c>
      <c r="T130">
        <f t="shared" ref="T130:T193" si="39">IF($P130&lt;3,IF($C130=$C$1,1,0),IF($C130=$C$1,$Q130,0))</f>
        <v>1</v>
      </c>
      <c r="U130">
        <f t="shared" ref="U130:U193" si="40">IF($P130&lt;3,IF($D130=$D$1,1,0),IF($D130=$D$1,$Q130,0))</f>
        <v>0</v>
      </c>
      <c r="V130">
        <f t="shared" ref="V130:V193" si="41">IF($P130&lt;3,IF($E130=$E$1,1,0),IF($E130=$E$1,$Q130,0))</f>
        <v>0</v>
      </c>
      <c r="W130">
        <f t="shared" ref="W130:W193" si="42">IF($P130&lt;3,IF($F130=$F$1,1,0),IF($F130=$F$1,$Q130,0))</f>
        <v>0</v>
      </c>
      <c r="X130">
        <f t="shared" ref="X130:X193" si="43">IF($P130&lt;3,IF($G130=$G$1,1,0),IF($G130=$G$1,$Q130,0))</f>
        <v>0</v>
      </c>
      <c r="Y130">
        <f t="shared" ref="Y130:Y193" si="44">IF($P130&lt;3,IF($H130=$H$1,1,0),IF($H130=$H$1,$Q130,0))</f>
        <v>0</v>
      </c>
      <c r="Z130">
        <f t="shared" ref="Z130:Z193" si="45">IF($P130&lt;3,IF($I130=$I$1,1,0),IF($I130=$I$1,$Q130,0))</f>
        <v>0</v>
      </c>
      <c r="AA130">
        <f t="shared" ref="AA130:AA193" si="46">IF($P130&lt;3,IF($J130=$J$1,1,0),IF($J130=$J$1,$Q130,0))</f>
        <v>0</v>
      </c>
      <c r="AB130">
        <f t="shared" ref="AB130:AB193" si="47">IF($P130&lt;3,IF($K130=$K$1,1,0),IF($K130=$K$1,$Q130,0))</f>
        <v>0</v>
      </c>
      <c r="AC130">
        <f t="shared" ref="AC130:AC193" si="48">IF($P130&lt;3,IF($L130=$L$1,1,0),IF($L130=$L$1,$Q130,0))</f>
        <v>0</v>
      </c>
      <c r="AD130">
        <f t="shared" ref="AD130:AD193" si="49">IF($P130&lt;3,IF($M130=$M$1,1,0),IF($M130=$M$1,$Q130,0))</f>
        <v>0</v>
      </c>
      <c r="AE130">
        <f t="shared" ref="AE130:AE193" si="50">IF($P130&lt;3,IF($N130=$N$1,1,0),IF($N130=$N$1,$Q130,0))</f>
        <v>1</v>
      </c>
      <c r="AF130"/>
      <c r="AG130"/>
      <c r="AH130">
        <f t="shared" ref="AH130:AH193" si="51">SUM(S130:AE130)</f>
        <v>2</v>
      </c>
      <c r="AI130">
        <f t="shared" ref="AI130:AI193" si="52">P130</f>
        <v>2</v>
      </c>
      <c r="AJ130" t="str">
        <f t="shared" ref="AJ130:AJ193" si="53">IF(AH130=AI130,"Correct",IF(AH130=3,"Correct","Wrong"))</f>
        <v>Correct</v>
      </c>
      <c r="AL130" s="96" t="str">
        <f>IFERROR(VLOOKUP(Table1[[#This Row],[RespondentID]],'All Data'!$A:$CO,87,FALSE),"unknown")</f>
        <v>Woman</v>
      </c>
      <c r="AM130" s="96" t="str">
        <f>IFERROR(VLOOKUP(Table1[[#This Row],[RespondentID]],'All Data'!$A:$CO,88,FALSE),"unknown")</f>
        <v>35-44 years</v>
      </c>
      <c r="AN130" s="96" t="str">
        <f>IFERROR(VLOOKUP(Table1[[#This Row],[RespondentID]],'All Data'!$A:$CO,89,FALSE),"unknown")</f>
        <v>Nassau</v>
      </c>
      <c r="AO130" s="96" t="str">
        <f>IFERROR(VLOOKUP(Table1[[#This Row],[RespondentID]],'All Data'!$A:$CO,90,FALSE),"unknown")</f>
        <v>Oyster Bay, 11771</v>
      </c>
      <c r="AP130" s="96" t="str">
        <f>IFERROR(VLOOKUP(Table1[[#This Row],[RespondentID]],'All Data'!$A:$CO,91,FALSE),"unknown")</f>
        <v>White</v>
      </c>
      <c r="AQ130" s="96" t="str">
        <f>IFERROR(VLOOKUP(Table1[[#This Row],[RespondentID]],'All Data'!$A:$CO,92,FALSE),"unknown")</f>
        <v>Not Hispanic or Latino</v>
      </c>
      <c r="AR130" s="96" t="str">
        <f>IFERROR(VLOOKUP(Table1[[#This Row],[RespondentID]],'All Data'!$A:$CO,93,FALSE),"unknown")</f>
        <v>English</v>
      </c>
      <c r="AS130" s="96" t="str">
        <f>IFERROR(VLOOKUP(Table1[[#This Row],[RespondentID]],'All Data'!$A:$CW,94,FALSE),"unknown")</f>
        <v>Over $125,000</v>
      </c>
      <c r="AT130" s="96" t="str">
        <f>IFERROR(VLOOKUP(Table1[[#This Row],[RespondentID]],'All Data'!$A:$CW,95,FALSE),"unknown")</f>
        <v>Doctorate</v>
      </c>
      <c r="AU130" s="96" t="str">
        <f>IFERROR(VLOOKUP(Table1[[#This Row],[RespondentID]],'All Data'!$A:$CW,96,FALSE),"unknown")</f>
        <v>Employed for wages</v>
      </c>
      <c r="AV130" s="96" t="str">
        <f>IFERROR(VLOOKUP(Table1[[#This Row],[RespondentID]],'All Data'!$A:$CW,97,FALSE),"unknown")</f>
        <v>Yes</v>
      </c>
      <c r="AW130" s="96" t="str">
        <f>IFERROR(VLOOKUP(Table1[[#This Row],[RespondentID]],'All Data'!$A:$CW,98,FALSE),"unknown")</f>
        <v>Private/Commercial</v>
      </c>
      <c r="AX130" s="96" t="str">
        <f>IFERROR(VLOOKUP(Table1[[#This Row],[RespondentID]],'All Data'!$A:$CW,99,FALSE),"unknown")</f>
        <v>Yes</v>
      </c>
    </row>
    <row r="131" spans="1:50">
      <c r="A131">
        <v>114388456284</v>
      </c>
      <c r="C131" t="s">
        <v>17</v>
      </c>
      <c r="K131" t="s">
        <v>25</v>
      </c>
      <c r="N131" t="s">
        <v>28</v>
      </c>
      <c r="P131">
        <f t="shared" si="36"/>
        <v>3</v>
      </c>
      <c r="Q131" s="7">
        <f t="shared" si="37"/>
        <v>1</v>
      </c>
      <c r="R131"/>
      <c r="S131">
        <f t="shared" si="38"/>
        <v>0</v>
      </c>
      <c r="T131">
        <f t="shared" si="39"/>
        <v>1</v>
      </c>
      <c r="U131">
        <f t="shared" si="40"/>
        <v>0</v>
      </c>
      <c r="V131">
        <f t="shared" si="41"/>
        <v>0</v>
      </c>
      <c r="W131">
        <f t="shared" si="42"/>
        <v>0</v>
      </c>
      <c r="X131">
        <f t="shared" si="43"/>
        <v>0</v>
      </c>
      <c r="Y131">
        <f t="shared" si="44"/>
        <v>0</v>
      </c>
      <c r="Z131">
        <f t="shared" si="45"/>
        <v>0</v>
      </c>
      <c r="AA131">
        <f t="shared" si="46"/>
        <v>0</v>
      </c>
      <c r="AB131">
        <f t="shared" si="47"/>
        <v>1</v>
      </c>
      <c r="AC131">
        <f t="shared" si="48"/>
        <v>0</v>
      </c>
      <c r="AD131">
        <f t="shared" si="49"/>
        <v>0</v>
      </c>
      <c r="AE131">
        <f t="shared" si="50"/>
        <v>1</v>
      </c>
      <c r="AF131"/>
      <c r="AG131"/>
      <c r="AH131">
        <f t="shared" si="51"/>
        <v>3</v>
      </c>
      <c r="AI131">
        <f t="shared" si="52"/>
        <v>3</v>
      </c>
      <c r="AJ131" t="str">
        <f t="shared" si="53"/>
        <v>Correct</v>
      </c>
      <c r="AL131" s="96" t="str">
        <f>IFERROR(VLOOKUP(Table1[[#This Row],[RespondentID]],'All Data'!$A:$CO,87,FALSE),"unknown")</f>
        <v>Woman</v>
      </c>
      <c r="AM131" s="96" t="str">
        <f>IFERROR(VLOOKUP(Table1[[#This Row],[RespondentID]],'All Data'!$A:$CO,88,FALSE),"unknown")</f>
        <v>65+ years</v>
      </c>
      <c r="AN131" s="96" t="str">
        <f>IFERROR(VLOOKUP(Table1[[#This Row],[RespondentID]],'All Data'!$A:$CO,89,FALSE),"unknown")</f>
        <v>Nassau</v>
      </c>
      <c r="AO131" s="96" t="str">
        <f>IFERROR(VLOOKUP(Table1[[#This Row],[RespondentID]],'All Data'!$A:$CO,90,FALSE),"unknown")</f>
        <v>Rockville Centre, 11570</v>
      </c>
      <c r="AP131" s="96" t="str">
        <f>IFERROR(VLOOKUP(Table1[[#This Row],[RespondentID]],'All Data'!$A:$CO,91,FALSE),"unknown")</f>
        <v>White</v>
      </c>
      <c r="AQ131" s="96" t="str">
        <f>IFERROR(VLOOKUP(Table1[[#This Row],[RespondentID]],'All Data'!$A:$CO,92,FALSE),"unknown")</f>
        <v>Not Hispanic or Latino</v>
      </c>
      <c r="AR131" s="96" t="str">
        <f>IFERROR(VLOOKUP(Table1[[#This Row],[RespondentID]],'All Data'!$A:$CO,93,FALSE),"unknown")</f>
        <v>English</v>
      </c>
      <c r="AS131" s="96" t="str">
        <f>IFERROR(VLOOKUP(Table1[[#This Row],[RespondentID]],'All Data'!$A:$CW,94,FALSE),"unknown")</f>
        <v>$75,000 to $125,000</v>
      </c>
      <c r="AT131" s="96" t="str">
        <f>IFERROR(VLOOKUP(Table1[[#This Row],[RespondentID]],'All Data'!$A:$CW,95,FALSE),"unknown")</f>
        <v>Graduate school</v>
      </c>
      <c r="AU131" s="96" t="str">
        <f>IFERROR(VLOOKUP(Table1[[#This Row],[RespondentID]],'All Data'!$A:$CW,96,FALSE),"unknown")</f>
        <v>Retired</v>
      </c>
      <c r="AV131" s="96" t="str">
        <f>IFERROR(VLOOKUP(Table1[[#This Row],[RespondentID]],'All Data'!$A:$CW,97,FALSE),"unknown")</f>
        <v>Yes</v>
      </c>
      <c r="AW131" s="96" t="str">
        <f>IFERROR(VLOOKUP(Table1[[#This Row],[RespondentID]],'All Data'!$A:$CW,98,FALSE),"unknown")</f>
        <v>Medicare</v>
      </c>
      <c r="AX131" s="96" t="str">
        <f>IFERROR(VLOOKUP(Table1[[#This Row],[RespondentID]],'All Data'!$A:$CW,99,FALSE),"unknown")</f>
        <v>Yes</v>
      </c>
    </row>
    <row r="132" spans="1:50">
      <c r="A132">
        <v>114387948886</v>
      </c>
      <c r="C132" t="s">
        <v>17</v>
      </c>
      <c r="I132" t="s">
        <v>23</v>
      </c>
      <c r="J132" t="s">
        <v>24</v>
      </c>
      <c r="K132" t="s">
        <v>25</v>
      </c>
      <c r="P132">
        <f t="shared" si="36"/>
        <v>4</v>
      </c>
      <c r="Q132" s="6">
        <f t="shared" si="37"/>
        <v>0.75</v>
      </c>
      <c r="R132"/>
      <c r="S132">
        <f t="shared" si="38"/>
        <v>0</v>
      </c>
      <c r="T132">
        <f t="shared" si="39"/>
        <v>0.75</v>
      </c>
      <c r="U132">
        <f t="shared" si="40"/>
        <v>0</v>
      </c>
      <c r="V132">
        <f t="shared" si="41"/>
        <v>0</v>
      </c>
      <c r="W132">
        <f t="shared" si="42"/>
        <v>0</v>
      </c>
      <c r="X132">
        <f t="shared" si="43"/>
        <v>0</v>
      </c>
      <c r="Y132">
        <f t="shared" si="44"/>
        <v>0</v>
      </c>
      <c r="Z132">
        <f t="shared" si="45"/>
        <v>0.75</v>
      </c>
      <c r="AA132">
        <f t="shared" si="46"/>
        <v>0.75</v>
      </c>
      <c r="AB132">
        <f t="shared" si="47"/>
        <v>0.75</v>
      </c>
      <c r="AC132">
        <f t="shared" si="48"/>
        <v>0</v>
      </c>
      <c r="AD132">
        <f t="shared" si="49"/>
        <v>0</v>
      </c>
      <c r="AE132">
        <f t="shared" si="50"/>
        <v>0</v>
      </c>
      <c r="AF132"/>
      <c r="AG132"/>
      <c r="AH132">
        <f t="shared" si="51"/>
        <v>3</v>
      </c>
      <c r="AI132">
        <f t="shared" si="52"/>
        <v>4</v>
      </c>
      <c r="AJ132" t="str">
        <f t="shared" si="53"/>
        <v>Correct</v>
      </c>
      <c r="AL132" s="96" t="str">
        <f>IFERROR(VLOOKUP(Table1[[#This Row],[RespondentID]],'All Data'!$A:$CO,87,FALSE),"unknown")</f>
        <v>Woman</v>
      </c>
      <c r="AM132" s="96" t="str">
        <f>IFERROR(VLOOKUP(Table1[[#This Row],[RespondentID]],'All Data'!$A:$CO,88,FALSE),"unknown")</f>
        <v>18-24 years</v>
      </c>
      <c r="AN132" s="96" t="str">
        <f>IFERROR(VLOOKUP(Table1[[#This Row],[RespondentID]],'All Data'!$A:$CO,89,FALSE),"unknown")</f>
        <v>Suffolk</v>
      </c>
      <c r="AO132" s="96" t="str">
        <f>IFERROR(VLOOKUP(Table1[[#This Row],[RespondentID]],'All Data'!$A:$CO,90,FALSE),"unknown")</f>
        <v>Babylon, 11704</v>
      </c>
      <c r="AP132" s="96" t="str">
        <f>IFERROR(VLOOKUP(Table1[[#This Row],[RespondentID]],'All Data'!$A:$CO,91,FALSE),"unknown")</f>
        <v>White</v>
      </c>
      <c r="AQ132" s="96" t="str">
        <f>IFERROR(VLOOKUP(Table1[[#This Row],[RespondentID]],'All Data'!$A:$CO,92,FALSE),"unknown")</f>
        <v>Unknown</v>
      </c>
      <c r="AR132" s="96" t="str">
        <f>IFERROR(VLOOKUP(Table1[[#This Row],[RespondentID]],'All Data'!$A:$CO,93,FALSE),"unknown")</f>
        <v>English</v>
      </c>
      <c r="AS132" s="96" t="str">
        <f>IFERROR(VLOOKUP(Table1[[#This Row],[RespondentID]],'All Data'!$A:$CW,94,FALSE),"unknown")</f>
        <v>$0-$19,999</v>
      </c>
      <c r="AT132" s="96" t="str">
        <f>IFERROR(VLOOKUP(Table1[[#This Row],[RespondentID]],'All Data'!$A:$CW,95,FALSE),"unknown")</f>
        <v>Some college</v>
      </c>
      <c r="AU132" s="96" t="str">
        <f>IFERROR(VLOOKUP(Table1[[#This Row],[RespondentID]],'All Data'!$A:$CW,96,FALSE),"unknown")</f>
        <v>Student</v>
      </c>
      <c r="AV132" s="96" t="str">
        <f>IFERROR(VLOOKUP(Table1[[#This Row],[RespondentID]],'All Data'!$A:$CW,97,FALSE),"unknown")</f>
        <v>Yes</v>
      </c>
      <c r="AW132" s="96" t="str">
        <f>IFERROR(VLOOKUP(Table1[[#This Row],[RespondentID]],'All Data'!$A:$CW,98,FALSE),"unknown")</f>
        <v>Private/Commercial</v>
      </c>
      <c r="AX132" s="96" t="str">
        <f>IFERROR(VLOOKUP(Table1[[#This Row],[RespondentID]],'All Data'!$A:$CW,99,FALSE),"unknown")</f>
        <v>Yes</v>
      </c>
    </row>
    <row r="133" spans="1:50">
      <c r="A133">
        <v>114386616147</v>
      </c>
      <c r="I133" t="s">
        <v>23</v>
      </c>
      <c r="K133" t="s">
        <v>25</v>
      </c>
      <c r="P133">
        <f t="shared" si="36"/>
        <v>2</v>
      </c>
      <c r="Q133" s="7">
        <f t="shared" si="37"/>
        <v>1.5</v>
      </c>
      <c r="R133"/>
      <c r="S133">
        <f t="shared" si="38"/>
        <v>0</v>
      </c>
      <c r="T133">
        <f t="shared" si="39"/>
        <v>0</v>
      </c>
      <c r="U133">
        <f t="shared" si="40"/>
        <v>0</v>
      </c>
      <c r="V133">
        <f t="shared" si="41"/>
        <v>0</v>
      </c>
      <c r="W133">
        <f t="shared" si="42"/>
        <v>0</v>
      </c>
      <c r="X133">
        <f t="shared" si="43"/>
        <v>0</v>
      </c>
      <c r="Y133">
        <f t="shared" si="44"/>
        <v>0</v>
      </c>
      <c r="Z133">
        <f t="shared" si="45"/>
        <v>1</v>
      </c>
      <c r="AA133">
        <f t="shared" si="46"/>
        <v>0</v>
      </c>
      <c r="AB133">
        <f t="shared" si="47"/>
        <v>1</v>
      </c>
      <c r="AC133">
        <f t="shared" si="48"/>
        <v>0</v>
      </c>
      <c r="AD133">
        <f t="shared" si="49"/>
        <v>0</v>
      </c>
      <c r="AE133">
        <f t="shared" si="50"/>
        <v>0</v>
      </c>
      <c r="AF133"/>
      <c r="AG133"/>
      <c r="AH133">
        <f t="shared" si="51"/>
        <v>2</v>
      </c>
      <c r="AI133">
        <f t="shared" si="52"/>
        <v>2</v>
      </c>
      <c r="AJ133" t="str">
        <f t="shared" si="53"/>
        <v>Correct</v>
      </c>
      <c r="AL133" s="96" t="str">
        <f>IFERROR(VLOOKUP(Table1[[#This Row],[RespondentID]],'All Data'!$A:$CO,87,FALSE),"unknown")</f>
        <v>Woman</v>
      </c>
      <c r="AM133" s="96" t="str">
        <f>IFERROR(VLOOKUP(Table1[[#This Row],[RespondentID]],'All Data'!$A:$CO,88,FALSE),"unknown")</f>
        <v>25-34 years</v>
      </c>
      <c r="AN133" s="96" t="str">
        <f>IFERROR(VLOOKUP(Table1[[#This Row],[RespondentID]],'All Data'!$A:$CO,89,FALSE),"unknown")</f>
        <v>Suffolk</v>
      </c>
      <c r="AO133" s="96" t="str">
        <f>IFERROR(VLOOKUP(Table1[[#This Row],[RespondentID]],'All Data'!$A:$CO,90,FALSE),"unknown")</f>
        <v>North Babylon, 11703</v>
      </c>
      <c r="AP133" s="96" t="str">
        <f>IFERROR(VLOOKUP(Table1[[#This Row],[RespondentID]],'All Data'!$A:$CO,91,FALSE),"unknown")</f>
        <v>White</v>
      </c>
      <c r="AQ133" s="96" t="str">
        <f>IFERROR(VLOOKUP(Table1[[#This Row],[RespondentID]],'All Data'!$A:$CO,92,FALSE),"unknown")</f>
        <v>Hispanic or Latino</v>
      </c>
      <c r="AR133" s="96" t="str">
        <f>IFERROR(VLOOKUP(Table1[[#This Row],[RespondentID]],'All Data'!$A:$CO,93,FALSE),"unknown")</f>
        <v>English</v>
      </c>
      <c r="AS133" s="96" t="str">
        <f>IFERROR(VLOOKUP(Table1[[#This Row],[RespondentID]],'All Data'!$A:$CW,94,FALSE),"unknown")</f>
        <v>$75,000 to $125,000</v>
      </c>
      <c r="AT133" s="96" t="str">
        <f>IFERROR(VLOOKUP(Table1[[#This Row],[RespondentID]],'All Data'!$A:$CW,95,FALSE),"unknown")</f>
        <v>College graduate</v>
      </c>
      <c r="AU133" s="96" t="str">
        <f>IFERROR(VLOOKUP(Table1[[#This Row],[RespondentID]],'All Data'!$A:$CW,96,FALSE),"unknown")</f>
        <v>Employed for wages</v>
      </c>
      <c r="AV133" s="96" t="str">
        <f>IFERROR(VLOOKUP(Table1[[#This Row],[RespondentID]],'All Data'!$A:$CW,97,FALSE),"unknown")</f>
        <v>Yes</v>
      </c>
      <c r="AW133" s="96" t="str">
        <f>IFERROR(VLOOKUP(Table1[[#This Row],[RespondentID]],'All Data'!$A:$CW,98,FALSE),"unknown")</f>
        <v>Private/Commercial</v>
      </c>
      <c r="AX133" s="96" t="str">
        <f>IFERROR(VLOOKUP(Table1[[#This Row],[RespondentID]],'All Data'!$A:$CW,99,FALSE),"unknown")</f>
        <v>Yes</v>
      </c>
    </row>
    <row r="134" spans="1:50">
      <c r="A134">
        <v>114386152513</v>
      </c>
      <c r="J134" t="s">
        <v>24</v>
      </c>
      <c r="P134">
        <f t="shared" si="36"/>
        <v>1</v>
      </c>
      <c r="Q134" s="6">
        <f t="shared" si="37"/>
        <v>3</v>
      </c>
      <c r="R134"/>
      <c r="S134">
        <f t="shared" si="38"/>
        <v>0</v>
      </c>
      <c r="T134">
        <f t="shared" si="39"/>
        <v>0</v>
      </c>
      <c r="U134">
        <f t="shared" si="40"/>
        <v>0</v>
      </c>
      <c r="V134">
        <f t="shared" si="41"/>
        <v>0</v>
      </c>
      <c r="W134">
        <f t="shared" si="42"/>
        <v>0</v>
      </c>
      <c r="X134">
        <f t="shared" si="43"/>
        <v>0</v>
      </c>
      <c r="Y134">
        <f t="shared" si="44"/>
        <v>0</v>
      </c>
      <c r="Z134">
        <f t="shared" si="45"/>
        <v>0</v>
      </c>
      <c r="AA134">
        <f t="shared" si="46"/>
        <v>1</v>
      </c>
      <c r="AB134">
        <f t="shared" si="47"/>
        <v>0</v>
      </c>
      <c r="AC134">
        <f t="shared" si="48"/>
        <v>0</v>
      </c>
      <c r="AD134">
        <f t="shared" si="49"/>
        <v>0</v>
      </c>
      <c r="AE134">
        <f t="shared" si="50"/>
        <v>0</v>
      </c>
      <c r="AF134"/>
      <c r="AG134"/>
      <c r="AH134">
        <f t="shared" si="51"/>
        <v>1</v>
      </c>
      <c r="AI134">
        <f t="shared" si="52"/>
        <v>1</v>
      </c>
      <c r="AJ134" t="str">
        <f t="shared" si="53"/>
        <v>Correct</v>
      </c>
      <c r="AL134" s="96" t="str">
        <f>IFERROR(VLOOKUP(Table1[[#This Row],[RespondentID]],'All Data'!$A:$CO,87,FALSE),"unknown")</f>
        <v>Man</v>
      </c>
      <c r="AM134" s="96" t="str">
        <f>IFERROR(VLOOKUP(Table1[[#This Row],[RespondentID]],'All Data'!$A:$CO,88,FALSE),"unknown")</f>
        <v>65+ years</v>
      </c>
      <c r="AN134" s="96" t="str">
        <f>IFERROR(VLOOKUP(Table1[[#This Row],[RespondentID]],'All Data'!$A:$CO,89,FALSE),"unknown")</f>
        <v>Suffolk</v>
      </c>
      <c r="AO134" s="96" t="str">
        <f>IFERROR(VLOOKUP(Table1[[#This Row],[RespondentID]],'All Data'!$A:$CO,90,FALSE),"unknown")</f>
        <v>Northport, 11768</v>
      </c>
      <c r="AP134" s="96" t="str">
        <f>IFERROR(VLOOKUP(Table1[[#This Row],[RespondentID]],'All Data'!$A:$CO,91,FALSE),"unknown")</f>
        <v>White</v>
      </c>
      <c r="AQ134" s="96" t="str">
        <f>IFERROR(VLOOKUP(Table1[[#This Row],[RespondentID]],'All Data'!$A:$CO,92,FALSE),"unknown")</f>
        <v>Not Hispanic or Latino</v>
      </c>
      <c r="AR134" s="96" t="str">
        <f>IFERROR(VLOOKUP(Table1[[#This Row],[RespondentID]],'All Data'!$A:$CO,93,FALSE),"unknown")</f>
        <v>English</v>
      </c>
      <c r="AS134" s="96" t="str">
        <f>IFERROR(VLOOKUP(Table1[[#This Row],[RespondentID]],'All Data'!$A:$CW,94,FALSE),"unknown")</f>
        <v>Over $125,000</v>
      </c>
      <c r="AT134" s="96" t="str">
        <f>IFERROR(VLOOKUP(Table1[[#This Row],[RespondentID]],'All Data'!$A:$CW,95,FALSE),"unknown")</f>
        <v>Doctorate</v>
      </c>
      <c r="AU134" s="96" t="str">
        <f>IFERROR(VLOOKUP(Table1[[#This Row],[RespondentID]],'All Data'!$A:$CW,96,FALSE),"unknown")</f>
        <v>Retired</v>
      </c>
      <c r="AV134" s="96" t="str">
        <f>IFERROR(VLOOKUP(Table1[[#This Row],[RespondentID]],'All Data'!$A:$CW,97,FALSE),"unknown")</f>
        <v>Yes</v>
      </c>
      <c r="AW134" s="96" t="str">
        <f>IFERROR(VLOOKUP(Table1[[#This Row],[RespondentID]],'All Data'!$A:$CW,98,FALSE),"unknown")</f>
        <v>Medicare, Private/Commercial</v>
      </c>
      <c r="AX134" s="96" t="str">
        <f>IFERROR(VLOOKUP(Table1[[#This Row],[RespondentID]],'All Data'!$A:$CW,99,FALSE),"unknown")</f>
        <v>Yes</v>
      </c>
    </row>
    <row r="135" spans="1:50">
      <c r="A135">
        <v>114385305597</v>
      </c>
      <c r="C135" t="s">
        <v>17</v>
      </c>
      <c r="H135" t="s">
        <v>22</v>
      </c>
      <c r="I135" t="s">
        <v>23</v>
      </c>
      <c r="P135">
        <f t="shared" si="36"/>
        <v>3</v>
      </c>
      <c r="Q135" s="7">
        <f t="shared" si="37"/>
        <v>1</v>
      </c>
      <c r="R135"/>
      <c r="S135">
        <f t="shared" si="38"/>
        <v>0</v>
      </c>
      <c r="T135">
        <f t="shared" si="39"/>
        <v>1</v>
      </c>
      <c r="U135">
        <f t="shared" si="40"/>
        <v>0</v>
      </c>
      <c r="V135">
        <f t="shared" si="41"/>
        <v>0</v>
      </c>
      <c r="W135">
        <f t="shared" si="42"/>
        <v>0</v>
      </c>
      <c r="X135">
        <f t="shared" si="43"/>
        <v>0</v>
      </c>
      <c r="Y135">
        <f t="shared" si="44"/>
        <v>1</v>
      </c>
      <c r="Z135">
        <f t="shared" si="45"/>
        <v>1</v>
      </c>
      <c r="AA135">
        <f t="shared" si="46"/>
        <v>0</v>
      </c>
      <c r="AB135">
        <f t="shared" si="47"/>
        <v>0</v>
      </c>
      <c r="AC135">
        <f t="shared" si="48"/>
        <v>0</v>
      </c>
      <c r="AD135">
        <f t="shared" si="49"/>
        <v>0</v>
      </c>
      <c r="AE135">
        <f t="shared" si="50"/>
        <v>0</v>
      </c>
      <c r="AF135"/>
      <c r="AG135"/>
      <c r="AH135">
        <f t="shared" si="51"/>
        <v>3</v>
      </c>
      <c r="AI135">
        <f t="shared" si="52"/>
        <v>3</v>
      </c>
      <c r="AJ135" t="str">
        <f t="shared" si="53"/>
        <v>Correct</v>
      </c>
      <c r="AL135" s="96" t="str">
        <f>IFERROR(VLOOKUP(Table1[[#This Row],[RespondentID]],'All Data'!$A:$CO,87,FALSE),"unknown")</f>
        <v>Woman</v>
      </c>
      <c r="AM135" s="96" t="str">
        <f>IFERROR(VLOOKUP(Table1[[#This Row],[RespondentID]],'All Data'!$A:$CO,88,FALSE),"unknown")</f>
        <v>45-54 years</v>
      </c>
      <c r="AN135" s="96" t="str">
        <f>IFERROR(VLOOKUP(Table1[[#This Row],[RespondentID]],'All Data'!$A:$CO,89,FALSE),"unknown")</f>
        <v>Suffolk</v>
      </c>
      <c r="AO135" s="96" t="str">
        <f>IFERROR(VLOOKUP(Table1[[#This Row],[RespondentID]],'All Data'!$A:$CO,90,FALSE),"unknown")</f>
        <v>Calverton, 11933</v>
      </c>
      <c r="AP135" s="96" t="str">
        <f>IFERROR(VLOOKUP(Table1[[#This Row],[RespondentID]],'All Data'!$A:$CO,91,FALSE),"unknown")</f>
        <v>White</v>
      </c>
      <c r="AQ135" s="96" t="str">
        <f>IFERROR(VLOOKUP(Table1[[#This Row],[RespondentID]],'All Data'!$A:$CO,92,FALSE),"unknown")</f>
        <v>Not Hispanic or Latino</v>
      </c>
      <c r="AR135" s="96" t="str">
        <f>IFERROR(VLOOKUP(Table1[[#This Row],[RespondentID]],'All Data'!$A:$CO,93,FALSE),"unknown")</f>
        <v>English</v>
      </c>
      <c r="AS135" s="96" t="str">
        <f>IFERROR(VLOOKUP(Table1[[#This Row],[RespondentID]],'All Data'!$A:$CW,94,FALSE),"unknown")</f>
        <v>$75,000 to $125,000</v>
      </c>
      <c r="AT135" s="96" t="str">
        <f>IFERROR(VLOOKUP(Table1[[#This Row],[RespondentID]],'All Data'!$A:$CW,95,FALSE),"unknown")</f>
        <v>Graduate school</v>
      </c>
      <c r="AU135" s="96" t="str">
        <f>IFERROR(VLOOKUP(Table1[[#This Row],[RespondentID]],'All Data'!$A:$CW,96,FALSE),"unknown")</f>
        <v>Employed for wages</v>
      </c>
      <c r="AV135" s="96" t="str">
        <f>IFERROR(VLOOKUP(Table1[[#This Row],[RespondentID]],'All Data'!$A:$CW,97,FALSE),"unknown")</f>
        <v>Yes</v>
      </c>
      <c r="AW135" s="96" t="str">
        <f>IFERROR(VLOOKUP(Table1[[#This Row],[RespondentID]],'All Data'!$A:$CW,98,FALSE),"unknown")</f>
        <v>Private/Commercial</v>
      </c>
      <c r="AX135" s="96" t="str">
        <f>IFERROR(VLOOKUP(Table1[[#This Row],[RespondentID]],'All Data'!$A:$CW,99,FALSE),"unknown")</f>
        <v>Yes</v>
      </c>
    </row>
    <row r="136" spans="1:50">
      <c r="A136">
        <v>114385298214</v>
      </c>
      <c r="D136" t="s">
        <v>18</v>
      </c>
      <c r="J136" t="s">
        <v>24</v>
      </c>
      <c r="K136" t="s">
        <v>25</v>
      </c>
      <c r="P136">
        <f t="shared" si="36"/>
        <v>3</v>
      </c>
      <c r="Q136" s="6">
        <f t="shared" si="37"/>
        <v>1</v>
      </c>
      <c r="R136"/>
      <c r="S136">
        <f t="shared" si="38"/>
        <v>0</v>
      </c>
      <c r="T136">
        <f t="shared" si="39"/>
        <v>0</v>
      </c>
      <c r="U136">
        <f t="shared" si="40"/>
        <v>1</v>
      </c>
      <c r="V136">
        <f t="shared" si="41"/>
        <v>0</v>
      </c>
      <c r="W136">
        <f t="shared" si="42"/>
        <v>0</v>
      </c>
      <c r="X136">
        <f t="shared" si="43"/>
        <v>0</v>
      </c>
      <c r="Y136">
        <f t="shared" si="44"/>
        <v>0</v>
      </c>
      <c r="Z136">
        <f t="shared" si="45"/>
        <v>0</v>
      </c>
      <c r="AA136">
        <f t="shared" si="46"/>
        <v>1</v>
      </c>
      <c r="AB136">
        <f t="shared" si="47"/>
        <v>1</v>
      </c>
      <c r="AC136">
        <f t="shared" si="48"/>
        <v>0</v>
      </c>
      <c r="AD136">
        <f t="shared" si="49"/>
        <v>0</v>
      </c>
      <c r="AE136">
        <f t="shared" si="50"/>
        <v>0</v>
      </c>
      <c r="AF136"/>
      <c r="AG136"/>
      <c r="AH136">
        <f t="shared" si="51"/>
        <v>3</v>
      </c>
      <c r="AI136">
        <f t="shared" si="52"/>
        <v>3</v>
      </c>
      <c r="AJ136" t="str">
        <f t="shared" si="53"/>
        <v>Correct</v>
      </c>
      <c r="AL136" s="96" t="str">
        <f>IFERROR(VLOOKUP(Table1[[#This Row],[RespondentID]],'All Data'!$A:$CO,87,FALSE),"unknown")</f>
        <v>Woman</v>
      </c>
      <c r="AM136" s="96" t="str">
        <f>IFERROR(VLOOKUP(Table1[[#This Row],[RespondentID]],'All Data'!$A:$CO,88,FALSE),"unknown")</f>
        <v>45-54 years</v>
      </c>
      <c r="AN136" s="96" t="str">
        <f>IFERROR(VLOOKUP(Table1[[#This Row],[RespondentID]],'All Data'!$A:$CO,89,FALSE),"unknown")</f>
        <v>Suffolk</v>
      </c>
      <c r="AO136" s="96" t="str">
        <f>IFERROR(VLOOKUP(Table1[[#This Row],[RespondentID]],'All Data'!$A:$CO,90,FALSE),"unknown")</f>
        <v>Babylon, 11704</v>
      </c>
      <c r="AP136" s="96" t="str">
        <f>IFERROR(VLOOKUP(Table1[[#This Row],[RespondentID]],'All Data'!$A:$CO,91,FALSE),"unknown")</f>
        <v>White</v>
      </c>
      <c r="AQ136" s="96" t="str">
        <f>IFERROR(VLOOKUP(Table1[[#This Row],[RespondentID]],'All Data'!$A:$CO,92,FALSE),"unknown")</f>
        <v>Not Hispanic or Latino</v>
      </c>
      <c r="AR136" s="96" t="str">
        <f>IFERROR(VLOOKUP(Table1[[#This Row],[RespondentID]],'All Data'!$A:$CO,93,FALSE),"unknown")</f>
        <v>English</v>
      </c>
      <c r="AS136" s="96" t="str">
        <f>IFERROR(VLOOKUP(Table1[[#This Row],[RespondentID]],'All Data'!$A:$CW,94,FALSE),"unknown")</f>
        <v>Over $125,000</v>
      </c>
      <c r="AT136" s="96" t="str">
        <f>IFERROR(VLOOKUP(Table1[[#This Row],[RespondentID]],'All Data'!$A:$CW,95,FALSE),"unknown")</f>
        <v>Graduate school</v>
      </c>
      <c r="AU136" s="96" t="str">
        <f>IFERROR(VLOOKUP(Table1[[#This Row],[RespondentID]],'All Data'!$A:$CW,96,FALSE),"unknown")</f>
        <v>Employed for wages</v>
      </c>
      <c r="AV136" s="96" t="str">
        <f>IFERROR(VLOOKUP(Table1[[#This Row],[RespondentID]],'All Data'!$A:$CW,97,FALSE),"unknown")</f>
        <v>Yes</v>
      </c>
      <c r="AW136" s="96" t="str">
        <f>IFERROR(VLOOKUP(Table1[[#This Row],[RespondentID]],'All Data'!$A:$CW,98,FALSE),"unknown")</f>
        <v>Private/Commercial</v>
      </c>
      <c r="AX136" s="96" t="str">
        <f>IFERROR(VLOOKUP(Table1[[#This Row],[RespondentID]],'All Data'!$A:$CW,99,FALSE),"unknown")</f>
        <v>Yes</v>
      </c>
    </row>
    <row r="137" spans="1:50">
      <c r="A137">
        <v>114385257725</v>
      </c>
      <c r="C137" t="s">
        <v>17</v>
      </c>
      <c r="E137" t="s">
        <v>19</v>
      </c>
      <c r="M137" t="s">
        <v>27</v>
      </c>
      <c r="P137">
        <f t="shared" si="36"/>
        <v>3</v>
      </c>
      <c r="Q137" s="7">
        <f t="shared" si="37"/>
        <v>1</v>
      </c>
      <c r="R137"/>
      <c r="S137">
        <f t="shared" si="38"/>
        <v>0</v>
      </c>
      <c r="T137">
        <f t="shared" si="39"/>
        <v>1</v>
      </c>
      <c r="U137">
        <f t="shared" si="40"/>
        <v>0</v>
      </c>
      <c r="V137">
        <f t="shared" si="41"/>
        <v>1</v>
      </c>
      <c r="W137">
        <f t="shared" si="42"/>
        <v>0</v>
      </c>
      <c r="X137">
        <f t="shared" si="43"/>
        <v>0</v>
      </c>
      <c r="Y137">
        <f t="shared" si="44"/>
        <v>0</v>
      </c>
      <c r="Z137">
        <f t="shared" si="45"/>
        <v>0</v>
      </c>
      <c r="AA137">
        <f t="shared" si="46"/>
        <v>0</v>
      </c>
      <c r="AB137">
        <f t="shared" si="47"/>
        <v>0</v>
      </c>
      <c r="AC137">
        <f t="shared" si="48"/>
        <v>0</v>
      </c>
      <c r="AD137">
        <f t="shared" si="49"/>
        <v>1</v>
      </c>
      <c r="AE137">
        <f t="shared" si="50"/>
        <v>0</v>
      </c>
      <c r="AF137"/>
      <c r="AG137"/>
      <c r="AH137">
        <f t="shared" si="51"/>
        <v>3</v>
      </c>
      <c r="AI137">
        <f t="shared" si="52"/>
        <v>3</v>
      </c>
      <c r="AJ137" t="str">
        <f t="shared" si="53"/>
        <v>Correct</v>
      </c>
      <c r="AL137" s="96" t="str">
        <f>IFERROR(VLOOKUP(Table1[[#This Row],[RespondentID]],'All Data'!$A:$CO,87,FALSE),"unknown")</f>
        <v>Woman</v>
      </c>
      <c r="AM137" s="96" t="str">
        <f>IFERROR(VLOOKUP(Table1[[#This Row],[RespondentID]],'All Data'!$A:$CO,88,FALSE),"unknown")</f>
        <v>65+ years</v>
      </c>
      <c r="AN137" s="96" t="str">
        <f>IFERROR(VLOOKUP(Table1[[#This Row],[RespondentID]],'All Data'!$A:$CO,89,FALSE),"unknown")</f>
        <v>Suffolk</v>
      </c>
      <c r="AO137" s="96" t="str">
        <f>IFERROR(VLOOKUP(Table1[[#This Row],[RespondentID]],'All Data'!$A:$CO,90,FALSE),"unknown")</f>
        <v>Riverhead, 11901</v>
      </c>
      <c r="AP137" s="96">
        <f>IFERROR(VLOOKUP(Table1[[#This Row],[RespondentID]],'All Data'!$A:$CO,91,FALSE),"unknown")</f>
        <v>0</v>
      </c>
      <c r="AQ137" s="96">
        <f>IFERROR(VLOOKUP(Table1[[#This Row],[RespondentID]],'All Data'!$A:$CO,92,FALSE),"unknown")</f>
        <v>0</v>
      </c>
      <c r="AR137" s="96">
        <f>IFERROR(VLOOKUP(Table1[[#This Row],[RespondentID]],'All Data'!$A:$CO,93,FALSE),"unknown")</f>
        <v>0</v>
      </c>
      <c r="AS137" s="96">
        <f>IFERROR(VLOOKUP(Table1[[#This Row],[RespondentID]],'All Data'!$A:$CW,94,FALSE),"unknown")</f>
        <v>0</v>
      </c>
      <c r="AT137" s="96">
        <f>IFERROR(VLOOKUP(Table1[[#This Row],[RespondentID]],'All Data'!$A:$CW,95,FALSE),"unknown")</f>
        <v>0</v>
      </c>
      <c r="AU137" s="96">
        <f>IFERROR(VLOOKUP(Table1[[#This Row],[RespondentID]],'All Data'!$A:$CW,96,FALSE),"unknown")</f>
        <v>0</v>
      </c>
      <c r="AV137" s="96">
        <f>IFERROR(VLOOKUP(Table1[[#This Row],[RespondentID]],'All Data'!$A:$CW,97,FALSE),"unknown")</f>
        <v>0</v>
      </c>
      <c r="AW137" s="96">
        <f>IFERROR(VLOOKUP(Table1[[#This Row],[RespondentID]],'All Data'!$A:$CW,98,FALSE),"unknown")</f>
        <v>0</v>
      </c>
      <c r="AX137" s="96">
        <f>IFERROR(VLOOKUP(Table1[[#This Row],[RespondentID]],'All Data'!$A:$CW,99,FALSE),"unknown")</f>
        <v>0</v>
      </c>
    </row>
    <row r="138" spans="1:50">
      <c r="A138">
        <v>114385153143</v>
      </c>
      <c r="O138" t="s">
        <v>545</v>
      </c>
      <c r="P138">
        <f t="shared" si="36"/>
        <v>0</v>
      </c>
      <c r="Q138" s="6" t="e">
        <f t="shared" si="37"/>
        <v>#DIV/0!</v>
      </c>
      <c r="R138"/>
      <c r="S138">
        <f t="shared" si="38"/>
        <v>0</v>
      </c>
      <c r="T138">
        <f t="shared" si="39"/>
        <v>0</v>
      </c>
      <c r="U138">
        <f t="shared" si="40"/>
        <v>0</v>
      </c>
      <c r="V138">
        <f t="shared" si="41"/>
        <v>0</v>
      </c>
      <c r="W138">
        <f t="shared" si="42"/>
        <v>0</v>
      </c>
      <c r="X138">
        <f t="shared" si="43"/>
        <v>0</v>
      </c>
      <c r="Y138">
        <f t="shared" si="44"/>
        <v>0</v>
      </c>
      <c r="Z138">
        <f t="shared" si="45"/>
        <v>0</v>
      </c>
      <c r="AA138">
        <f t="shared" si="46"/>
        <v>0</v>
      </c>
      <c r="AB138">
        <f t="shared" si="47"/>
        <v>0</v>
      </c>
      <c r="AC138">
        <f t="shared" si="48"/>
        <v>0</v>
      </c>
      <c r="AD138">
        <f t="shared" si="49"/>
        <v>0</v>
      </c>
      <c r="AE138">
        <f t="shared" si="50"/>
        <v>0</v>
      </c>
      <c r="AF138"/>
      <c r="AG138"/>
      <c r="AH138">
        <f t="shared" si="51"/>
        <v>0</v>
      </c>
      <c r="AI138">
        <f t="shared" si="52"/>
        <v>0</v>
      </c>
      <c r="AJ138" t="str">
        <f t="shared" si="53"/>
        <v>Correct</v>
      </c>
      <c r="AL138" s="96" t="str">
        <f>IFERROR(VLOOKUP(Table1[[#This Row],[RespondentID]],'All Data'!$A:$CO,87,FALSE),"unknown")</f>
        <v>Woman</v>
      </c>
      <c r="AM138" s="96" t="str">
        <f>IFERROR(VLOOKUP(Table1[[#This Row],[RespondentID]],'All Data'!$A:$CO,88,FALSE),"unknown")</f>
        <v>45-54 years</v>
      </c>
      <c r="AN138" s="96" t="str">
        <f>IFERROR(VLOOKUP(Table1[[#This Row],[RespondentID]],'All Data'!$A:$CO,89,FALSE),"unknown")</f>
        <v>Suffolk</v>
      </c>
      <c r="AO138" s="96" t="str">
        <f>IFERROR(VLOOKUP(Table1[[#This Row],[RespondentID]],'All Data'!$A:$CO,90,FALSE),"unknown")</f>
        <v>Hauppauge, 11760</v>
      </c>
      <c r="AP138" s="96" t="str">
        <f>IFERROR(VLOOKUP(Table1[[#This Row],[RespondentID]],'All Data'!$A:$CO,91,FALSE),"unknown")</f>
        <v>White</v>
      </c>
      <c r="AQ138" s="96" t="str">
        <f>IFERROR(VLOOKUP(Table1[[#This Row],[RespondentID]],'All Data'!$A:$CO,92,FALSE),"unknown")</f>
        <v>Not Hispanic or Latino</v>
      </c>
      <c r="AR138" s="96" t="str">
        <f>IFERROR(VLOOKUP(Table1[[#This Row],[RespondentID]],'All Data'!$A:$CO,93,FALSE),"unknown")</f>
        <v>English</v>
      </c>
      <c r="AS138" s="96" t="str">
        <f>IFERROR(VLOOKUP(Table1[[#This Row],[RespondentID]],'All Data'!$A:$CW,94,FALSE),"unknown")</f>
        <v>Over $125,000</v>
      </c>
      <c r="AT138" s="96" t="str">
        <f>IFERROR(VLOOKUP(Table1[[#This Row],[RespondentID]],'All Data'!$A:$CW,95,FALSE),"unknown")</f>
        <v>Doctorate</v>
      </c>
      <c r="AU138" s="96" t="str">
        <f>IFERROR(VLOOKUP(Table1[[#This Row],[RespondentID]],'All Data'!$A:$CW,96,FALSE),"unknown")</f>
        <v>Employed for wages</v>
      </c>
      <c r="AV138" s="96" t="str">
        <f>IFERROR(VLOOKUP(Table1[[#This Row],[RespondentID]],'All Data'!$A:$CW,97,FALSE),"unknown")</f>
        <v>Yes</v>
      </c>
      <c r="AW138" s="96" t="str">
        <f>IFERROR(VLOOKUP(Table1[[#This Row],[RespondentID]],'All Data'!$A:$CW,98,FALSE),"unknown")</f>
        <v>Private/Commercial</v>
      </c>
      <c r="AX138" s="96" t="str">
        <f>IFERROR(VLOOKUP(Table1[[#This Row],[RespondentID]],'All Data'!$A:$CW,99,FALSE),"unknown")</f>
        <v>Yes</v>
      </c>
    </row>
    <row r="139" spans="1:50">
      <c r="A139">
        <v>114379553528</v>
      </c>
      <c r="P139">
        <f t="shared" si="36"/>
        <v>0</v>
      </c>
      <c r="Q139" s="7" t="e">
        <f t="shared" si="37"/>
        <v>#DIV/0!</v>
      </c>
      <c r="R139"/>
      <c r="S139">
        <f t="shared" si="38"/>
        <v>0</v>
      </c>
      <c r="T139">
        <f t="shared" si="39"/>
        <v>0</v>
      </c>
      <c r="U139">
        <f t="shared" si="40"/>
        <v>0</v>
      </c>
      <c r="V139">
        <f t="shared" si="41"/>
        <v>0</v>
      </c>
      <c r="W139">
        <f t="shared" si="42"/>
        <v>0</v>
      </c>
      <c r="X139">
        <f t="shared" si="43"/>
        <v>0</v>
      </c>
      <c r="Y139">
        <f t="shared" si="44"/>
        <v>0</v>
      </c>
      <c r="Z139">
        <f t="shared" si="45"/>
        <v>0</v>
      </c>
      <c r="AA139">
        <f t="shared" si="46"/>
        <v>0</v>
      </c>
      <c r="AB139">
        <f t="shared" si="47"/>
        <v>0</v>
      </c>
      <c r="AC139">
        <f t="shared" si="48"/>
        <v>0</v>
      </c>
      <c r="AD139">
        <f t="shared" si="49"/>
        <v>0</v>
      </c>
      <c r="AE139">
        <f t="shared" si="50"/>
        <v>0</v>
      </c>
      <c r="AF139"/>
      <c r="AG139"/>
      <c r="AH139">
        <f t="shared" si="51"/>
        <v>0</v>
      </c>
      <c r="AI139">
        <f t="shared" si="52"/>
        <v>0</v>
      </c>
      <c r="AJ139" t="str">
        <f t="shared" si="53"/>
        <v>Correct</v>
      </c>
      <c r="AL139" s="96">
        <f>IFERROR(VLOOKUP(Table1[[#This Row],[RespondentID]],'All Data'!$A:$CO,87,FALSE),"unknown")</f>
        <v>0</v>
      </c>
      <c r="AM139" s="96">
        <f>IFERROR(VLOOKUP(Table1[[#This Row],[RespondentID]],'All Data'!$A:$CO,88,FALSE),"unknown")</f>
        <v>0</v>
      </c>
      <c r="AN139" s="96">
        <f>IFERROR(VLOOKUP(Table1[[#This Row],[RespondentID]],'All Data'!$A:$CO,89,FALSE),"unknown")</f>
        <v>0</v>
      </c>
      <c r="AO139" s="96" t="str">
        <f>IFERROR(VLOOKUP(Table1[[#This Row],[RespondentID]],'All Data'!$A:$CO,90,FALSE),"unknown")</f>
        <v>Baldwin, 11510</v>
      </c>
      <c r="AP139" s="96">
        <f>IFERROR(VLOOKUP(Table1[[#This Row],[RespondentID]],'All Data'!$A:$CO,91,FALSE),"unknown")</f>
        <v>0</v>
      </c>
      <c r="AQ139" s="96">
        <f>IFERROR(VLOOKUP(Table1[[#This Row],[RespondentID]],'All Data'!$A:$CO,92,FALSE),"unknown")</f>
        <v>0</v>
      </c>
      <c r="AR139" s="96">
        <f>IFERROR(VLOOKUP(Table1[[#This Row],[RespondentID]],'All Data'!$A:$CO,93,FALSE),"unknown")</f>
        <v>0</v>
      </c>
      <c r="AS139" s="96">
        <f>IFERROR(VLOOKUP(Table1[[#This Row],[RespondentID]],'All Data'!$A:$CW,94,FALSE),"unknown")</f>
        <v>0</v>
      </c>
      <c r="AT139" s="96">
        <f>IFERROR(VLOOKUP(Table1[[#This Row],[RespondentID]],'All Data'!$A:$CW,95,FALSE),"unknown")</f>
        <v>0</v>
      </c>
      <c r="AU139" s="96">
        <f>IFERROR(VLOOKUP(Table1[[#This Row],[RespondentID]],'All Data'!$A:$CW,96,FALSE),"unknown")</f>
        <v>0</v>
      </c>
      <c r="AV139" s="96">
        <f>IFERROR(VLOOKUP(Table1[[#This Row],[RespondentID]],'All Data'!$A:$CW,97,FALSE),"unknown")</f>
        <v>0</v>
      </c>
      <c r="AW139" s="96">
        <f>IFERROR(VLOOKUP(Table1[[#This Row],[RespondentID]],'All Data'!$A:$CW,98,FALSE),"unknown")</f>
        <v>0</v>
      </c>
      <c r="AX139" s="96">
        <f>IFERROR(VLOOKUP(Table1[[#This Row],[RespondentID]],'All Data'!$A:$CW,99,FALSE),"unknown")</f>
        <v>0</v>
      </c>
    </row>
    <row r="140" spans="1:50">
      <c r="A140">
        <v>114380230116</v>
      </c>
      <c r="B140" t="s">
        <v>16</v>
      </c>
      <c r="C140" t="s">
        <v>17</v>
      </c>
      <c r="P140">
        <f t="shared" si="36"/>
        <v>2</v>
      </c>
      <c r="Q140" s="6">
        <f t="shared" si="37"/>
        <v>1.5</v>
      </c>
      <c r="R140"/>
      <c r="S140">
        <f t="shared" si="38"/>
        <v>1</v>
      </c>
      <c r="T140">
        <f t="shared" si="39"/>
        <v>1</v>
      </c>
      <c r="U140">
        <f t="shared" si="40"/>
        <v>0</v>
      </c>
      <c r="V140">
        <f t="shared" si="41"/>
        <v>0</v>
      </c>
      <c r="W140">
        <f t="shared" si="42"/>
        <v>0</v>
      </c>
      <c r="X140">
        <f t="shared" si="43"/>
        <v>0</v>
      </c>
      <c r="Y140">
        <f t="shared" si="44"/>
        <v>0</v>
      </c>
      <c r="Z140">
        <f t="shared" si="45"/>
        <v>0</v>
      </c>
      <c r="AA140">
        <f t="shared" si="46"/>
        <v>0</v>
      </c>
      <c r="AB140">
        <f t="shared" si="47"/>
        <v>0</v>
      </c>
      <c r="AC140">
        <f t="shared" si="48"/>
        <v>0</v>
      </c>
      <c r="AD140">
        <f t="shared" si="49"/>
        <v>0</v>
      </c>
      <c r="AE140">
        <f t="shared" si="50"/>
        <v>0</v>
      </c>
      <c r="AF140"/>
      <c r="AG140"/>
      <c r="AH140">
        <f t="shared" si="51"/>
        <v>2</v>
      </c>
      <c r="AI140">
        <f t="shared" si="52"/>
        <v>2</v>
      </c>
      <c r="AJ140" t="str">
        <f t="shared" si="53"/>
        <v>Correct</v>
      </c>
      <c r="AL140" s="96" t="str">
        <f>IFERROR(VLOOKUP(Table1[[#This Row],[RespondentID]],'All Data'!$A:$CO,87,FALSE),"unknown")</f>
        <v>Woman</v>
      </c>
      <c r="AM140" s="96" t="str">
        <f>IFERROR(VLOOKUP(Table1[[#This Row],[RespondentID]],'All Data'!$A:$CO,88,FALSE),"unknown")</f>
        <v>55-64 years</v>
      </c>
      <c r="AN140" s="96" t="str">
        <f>IFERROR(VLOOKUP(Table1[[#This Row],[RespondentID]],'All Data'!$A:$CO,89,FALSE),"unknown")</f>
        <v>Nassau</v>
      </c>
      <c r="AO140" s="96" t="str">
        <f>IFERROR(VLOOKUP(Table1[[#This Row],[RespondentID]],'All Data'!$A:$CO,90,FALSE),"unknown")</f>
        <v>Hempstead, 11550</v>
      </c>
      <c r="AP140" s="96" t="str">
        <f>IFERROR(VLOOKUP(Table1[[#This Row],[RespondentID]],'All Data'!$A:$CO,91,FALSE),"unknown")</f>
        <v>Black or African American</v>
      </c>
      <c r="AQ140" s="96">
        <f>IFERROR(VLOOKUP(Table1[[#This Row],[RespondentID]],'All Data'!$A:$CO,92,FALSE),"unknown")</f>
        <v>0</v>
      </c>
      <c r="AR140" s="96" t="str">
        <f>IFERROR(VLOOKUP(Table1[[#This Row],[RespondentID]],'All Data'!$A:$CO,93,FALSE),"unknown")</f>
        <v>English</v>
      </c>
      <c r="AS140" s="96" t="str">
        <f>IFERROR(VLOOKUP(Table1[[#This Row],[RespondentID]],'All Data'!$A:$CW,94,FALSE),"unknown")</f>
        <v>$75,000 to $125,000</v>
      </c>
      <c r="AT140" s="96" t="str">
        <f>IFERROR(VLOOKUP(Table1[[#This Row],[RespondentID]],'All Data'!$A:$CW,95,FALSE),"unknown")</f>
        <v>Graduate school</v>
      </c>
      <c r="AU140" s="96" t="str">
        <f>IFERROR(VLOOKUP(Table1[[#This Row],[RespondentID]],'All Data'!$A:$CW,96,FALSE),"unknown")</f>
        <v>Employed for wages</v>
      </c>
      <c r="AV140" s="96" t="str">
        <f>IFERROR(VLOOKUP(Table1[[#This Row],[RespondentID]],'All Data'!$A:$CW,97,FALSE),"unknown")</f>
        <v>Yes</v>
      </c>
      <c r="AW140" s="96" t="str">
        <f>IFERROR(VLOOKUP(Table1[[#This Row],[RespondentID]],'All Data'!$A:$CW,98,FALSE),"unknown")</f>
        <v>Private/Commercial</v>
      </c>
      <c r="AX140" s="96" t="str">
        <f>IFERROR(VLOOKUP(Table1[[#This Row],[RespondentID]],'All Data'!$A:$CW,99,FALSE),"unknown")</f>
        <v>Yes</v>
      </c>
    </row>
    <row r="141" spans="1:50">
      <c r="A141">
        <v>114380228730</v>
      </c>
      <c r="I141" t="s">
        <v>23</v>
      </c>
      <c r="K141" t="s">
        <v>25</v>
      </c>
      <c r="M141" t="s">
        <v>27</v>
      </c>
      <c r="P141">
        <f t="shared" si="36"/>
        <v>3</v>
      </c>
      <c r="Q141" s="7">
        <f t="shared" si="37"/>
        <v>1</v>
      </c>
      <c r="R141"/>
      <c r="S141">
        <f t="shared" si="38"/>
        <v>0</v>
      </c>
      <c r="T141">
        <f t="shared" si="39"/>
        <v>0</v>
      </c>
      <c r="U141">
        <f t="shared" si="40"/>
        <v>0</v>
      </c>
      <c r="V141">
        <f t="shared" si="41"/>
        <v>0</v>
      </c>
      <c r="W141">
        <f t="shared" si="42"/>
        <v>0</v>
      </c>
      <c r="X141">
        <f t="shared" si="43"/>
        <v>0</v>
      </c>
      <c r="Y141">
        <f t="shared" si="44"/>
        <v>0</v>
      </c>
      <c r="Z141">
        <f t="shared" si="45"/>
        <v>1</v>
      </c>
      <c r="AA141">
        <f t="shared" si="46"/>
        <v>0</v>
      </c>
      <c r="AB141">
        <f t="shared" si="47"/>
        <v>1</v>
      </c>
      <c r="AC141">
        <f t="shared" si="48"/>
        <v>0</v>
      </c>
      <c r="AD141">
        <f t="shared" si="49"/>
        <v>1</v>
      </c>
      <c r="AE141">
        <f t="shared" si="50"/>
        <v>0</v>
      </c>
      <c r="AF141"/>
      <c r="AG141"/>
      <c r="AH141">
        <f t="shared" si="51"/>
        <v>3</v>
      </c>
      <c r="AI141">
        <f t="shared" si="52"/>
        <v>3</v>
      </c>
      <c r="AJ141" t="str">
        <f t="shared" si="53"/>
        <v>Correct</v>
      </c>
      <c r="AL141" s="96" t="str">
        <f>IFERROR(VLOOKUP(Table1[[#This Row],[RespondentID]],'All Data'!$A:$CO,87,FALSE),"unknown")</f>
        <v>Woman</v>
      </c>
      <c r="AM141" s="96" t="str">
        <f>IFERROR(VLOOKUP(Table1[[#This Row],[RespondentID]],'All Data'!$A:$CO,88,FALSE),"unknown")</f>
        <v>65+ years</v>
      </c>
      <c r="AN141" s="96" t="str">
        <f>IFERROR(VLOOKUP(Table1[[#This Row],[RespondentID]],'All Data'!$A:$CO,89,FALSE),"unknown")</f>
        <v>Nassau</v>
      </c>
      <c r="AO141" s="96" t="str">
        <f>IFERROR(VLOOKUP(Table1[[#This Row],[RespondentID]],'All Data'!$A:$CO,90,FALSE),"unknown")</f>
        <v>Hicksville, 11801</v>
      </c>
      <c r="AP141" s="96" t="str">
        <f>IFERROR(VLOOKUP(Table1[[#This Row],[RespondentID]],'All Data'!$A:$CO,91,FALSE),"unknown")</f>
        <v>White</v>
      </c>
      <c r="AQ141" s="96">
        <f>IFERROR(VLOOKUP(Table1[[#This Row],[RespondentID]],'All Data'!$A:$CO,92,FALSE),"unknown")</f>
        <v>0</v>
      </c>
      <c r="AR141" s="96" t="str">
        <f>IFERROR(VLOOKUP(Table1[[#This Row],[RespondentID]],'All Data'!$A:$CO,93,FALSE),"unknown")</f>
        <v>English</v>
      </c>
      <c r="AS141" s="96" t="str">
        <f>IFERROR(VLOOKUP(Table1[[#This Row],[RespondentID]],'All Data'!$A:$CW,94,FALSE),"unknown")</f>
        <v>$0-$19,999</v>
      </c>
      <c r="AT141" s="96" t="str">
        <f>IFERROR(VLOOKUP(Table1[[#This Row],[RespondentID]],'All Data'!$A:$CW,95,FALSE),"unknown")</f>
        <v>High school graduate</v>
      </c>
      <c r="AU141" s="96" t="str">
        <f>IFERROR(VLOOKUP(Table1[[#This Row],[RespondentID]],'All Data'!$A:$CW,96,FALSE),"unknown")</f>
        <v>Retired</v>
      </c>
      <c r="AV141" s="96" t="str">
        <f>IFERROR(VLOOKUP(Table1[[#This Row],[RespondentID]],'All Data'!$A:$CW,97,FALSE),"unknown")</f>
        <v>Yes</v>
      </c>
      <c r="AW141" s="96" t="str">
        <f>IFERROR(VLOOKUP(Table1[[#This Row],[RespondentID]],'All Data'!$A:$CW,98,FALSE),"unknown")</f>
        <v>Medicare</v>
      </c>
      <c r="AX141" s="96" t="str">
        <f>IFERROR(VLOOKUP(Table1[[#This Row],[RespondentID]],'All Data'!$A:$CW,99,FALSE),"unknown")</f>
        <v>Yes</v>
      </c>
    </row>
    <row r="142" spans="1:50">
      <c r="A142">
        <v>114380227312</v>
      </c>
      <c r="D142" t="s">
        <v>18</v>
      </c>
      <c r="G142" t="s">
        <v>21</v>
      </c>
      <c r="I142" t="s">
        <v>23</v>
      </c>
      <c r="M142" t="s">
        <v>27</v>
      </c>
      <c r="N142" t="s">
        <v>28</v>
      </c>
      <c r="P142">
        <f t="shared" si="36"/>
        <v>5</v>
      </c>
      <c r="Q142" s="6">
        <f t="shared" si="37"/>
        <v>0.6</v>
      </c>
      <c r="R142"/>
      <c r="S142">
        <f t="shared" si="38"/>
        <v>0</v>
      </c>
      <c r="T142">
        <f t="shared" si="39"/>
        <v>0</v>
      </c>
      <c r="U142">
        <f t="shared" si="40"/>
        <v>0.6</v>
      </c>
      <c r="V142">
        <f t="shared" si="41"/>
        <v>0</v>
      </c>
      <c r="W142">
        <f t="shared" si="42"/>
        <v>0</v>
      </c>
      <c r="X142">
        <f t="shared" si="43"/>
        <v>0.6</v>
      </c>
      <c r="Y142">
        <f t="shared" si="44"/>
        <v>0</v>
      </c>
      <c r="Z142">
        <f t="shared" si="45"/>
        <v>0.6</v>
      </c>
      <c r="AA142">
        <f t="shared" si="46"/>
        <v>0</v>
      </c>
      <c r="AB142">
        <f t="shared" si="47"/>
        <v>0</v>
      </c>
      <c r="AC142">
        <f t="shared" si="48"/>
        <v>0</v>
      </c>
      <c r="AD142">
        <f t="shared" si="49"/>
        <v>0.6</v>
      </c>
      <c r="AE142">
        <f t="shared" si="50"/>
        <v>0.6</v>
      </c>
      <c r="AF142"/>
      <c r="AG142"/>
      <c r="AH142">
        <f t="shared" si="51"/>
        <v>3</v>
      </c>
      <c r="AI142">
        <f t="shared" si="52"/>
        <v>5</v>
      </c>
      <c r="AJ142" t="str">
        <f t="shared" si="53"/>
        <v>Correct</v>
      </c>
      <c r="AL142" s="96" t="str">
        <f>IFERROR(VLOOKUP(Table1[[#This Row],[RespondentID]],'All Data'!$A:$CO,87,FALSE),"unknown")</f>
        <v>Man</v>
      </c>
      <c r="AM142" s="96" t="str">
        <f>IFERROR(VLOOKUP(Table1[[#This Row],[RespondentID]],'All Data'!$A:$CO,88,FALSE),"unknown")</f>
        <v>65+ years</v>
      </c>
      <c r="AN142" s="96" t="str">
        <f>IFERROR(VLOOKUP(Table1[[#This Row],[RespondentID]],'All Data'!$A:$CO,89,FALSE),"unknown")</f>
        <v>Nassau</v>
      </c>
      <c r="AO142" s="96" t="str">
        <f>IFERROR(VLOOKUP(Table1[[#This Row],[RespondentID]],'All Data'!$A:$CO,90,FALSE),"unknown")</f>
        <v>Hicksville, 11801</v>
      </c>
      <c r="AP142" s="96" t="str">
        <f>IFERROR(VLOOKUP(Table1[[#This Row],[RespondentID]],'All Data'!$A:$CO,91,FALSE),"unknown")</f>
        <v>White</v>
      </c>
      <c r="AQ142" s="96">
        <f>IFERROR(VLOOKUP(Table1[[#This Row],[RespondentID]],'All Data'!$A:$CO,92,FALSE),"unknown")</f>
        <v>0</v>
      </c>
      <c r="AR142" s="96" t="str">
        <f>IFERROR(VLOOKUP(Table1[[#This Row],[RespondentID]],'All Data'!$A:$CO,93,FALSE),"unknown")</f>
        <v>English</v>
      </c>
      <c r="AS142" s="96" t="str">
        <f>IFERROR(VLOOKUP(Table1[[#This Row],[RespondentID]],'All Data'!$A:$CW,94,FALSE),"unknown")</f>
        <v>$75,000 to $125,000</v>
      </c>
      <c r="AT142" s="96" t="str">
        <f>IFERROR(VLOOKUP(Table1[[#This Row],[RespondentID]],'All Data'!$A:$CW,95,FALSE),"unknown")</f>
        <v>Some college</v>
      </c>
      <c r="AU142" s="96" t="str">
        <f>IFERROR(VLOOKUP(Table1[[#This Row],[RespondentID]],'All Data'!$A:$CW,96,FALSE),"unknown")</f>
        <v>Retired</v>
      </c>
      <c r="AV142" s="96" t="str">
        <f>IFERROR(VLOOKUP(Table1[[#This Row],[RespondentID]],'All Data'!$A:$CW,97,FALSE),"unknown")</f>
        <v>Yes</v>
      </c>
      <c r="AW142" s="96" t="str">
        <f>IFERROR(VLOOKUP(Table1[[#This Row],[RespondentID]],'All Data'!$A:$CW,98,FALSE),"unknown")</f>
        <v>Medicare</v>
      </c>
      <c r="AX142" s="96" t="str">
        <f>IFERROR(VLOOKUP(Table1[[#This Row],[RespondentID]],'All Data'!$A:$CW,99,FALSE),"unknown")</f>
        <v>Yes</v>
      </c>
    </row>
    <row r="143" spans="1:50">
      <c r="A143">
        <v>114380225935</v>
      </c>
      <c r="B143" t="s">
        <v>16</v>
      </c>
      <c r="P143">
        <f t="shared" si="36"/>
        <v>1</v>
      </c>
      <c r="Q143" s="7">
        <f t="shared" si="37"/>
        <v>3</v>
      </c>
      <c r="R143"/>
      <c r="S143">
        <f t="shared" si="38"/>
        <v>1</v>
      </c>
      <c r="T143">
        <f t="shared" si="39"/>
        <v>0</v>
      </c>
      <c r="U143">
        <f t="shared" si="40"/>
        <v>0</v>
      </c>
      <c r="V143">
        <f t="shared" si="41"/>
        <v>0</v>
      </c>
      <c r="W143">
        <f t="shared" si="42"/>
        <v>0</v>
      </c>
      <c r="X143">
        <f t="shared" si="43"/>
        <v>0</v>
      </c>
      <c r="Y143">
        <f t="shared" si="44"/>
        <v>0</v>
      </c>
      <c r="Z143">
        <f t="shared" si="45"/>
        <v>0</v>
      </c>
      <c r="AA143">
        <f t="shared" si="46"/>
        <v>0</v>
      </c>
      <c r="AB143">
        <f t="shared" si="47"/>
        <v>0</v>
      </c>
      <c r="AC143">
        <f t="shared" si="48"/>
        <v>0</v>
      </c>
      <c r="AD143">
        <f t="shared" si="49"/>
        <v>0</v>
      </c>
      <c r="AE143">
        <f t="shared" si="50"/>
        <v>0</v>
      </c>
      <c r="AF143"/>
      <c r="AG143"/>
      <c r="AH143">
        <f t="shared" si="51"/>
        <v>1</v>
      </c>
      <c r="AI143">
        <f t="shared" si="52"/>
        <v>1</v>
      </c>
      <c r="AJ143" t="str">
        <f t="shared" si="53"/>
        <v>Correct</v>
      </c>
      <c r="AL143" s="96" t="str">
        <f>IFERROR(VLOOKUP(Table1[[#This Row],[RespondentID]],'All Data'!$A:$CO,87,FALSE),"unknown")</f>
        <v>Woman</v>
      </c>
      <c r="AM143" s="96" t="str">
        <f>IFERROR(VLOOKUP(Table1[[#This Row],[RespondentID]],'All Data'!$A:$CO,88,FALSE),"unknown")</f>
        <v>65+ years</v>
      </c>
      <c r="AN143" s="96" t="str">
        <f>IFERROR(VLOOKUP(Table1[[#This Row],[RespondentID]],'All Data'!$A:$CO,89,FALSE),"unknown")</f>
        <v>Nassau</v>
      </c>
      <c r="AO143" s="96" t="str">
        <f>IFERROR(VLOOKUP(Table1[[#This Row],[RespondentID]],'All Data'!$A:$CO,90,FALSE),"unknown")</f>
        <v>Port Washington, 11050</v>
      </c>
      <c r="AP143" s="96" t="str">
        <f>IFERROR(VLOOKUP(Table1[[#This Row],[RespondentID]],'All Data'!$A:$CO,91,FALSE),"unknown")</f>
        <v>White</v>
      </c>
      <c r="AQ143" s="96">
        <f>IFERROR(VLOOKUP(Table1[[#This Row],[RespondentID]],'All Data'!$A:$CO,92,FALSE),"unknown")</f>
        <v>0</v>
      </c>
      <c r="AR143" s="96" t="str">
        <f>IFERROR(VLOOKUP(Table1[[#This Row],[RespondentID]],'All Data'!$A:$CO,93,FALSE),"unknown")</f>
        <v>English</v>
      </c>
      <c r="AS143" s="96" t="str">
        <f>IFERROR(VLOOKUP(Table1[[#This Row],[RespondentID]],'All Data'!$A:$CW,94,FALSE),"unknown")</f>
        <v>$75,000 to $125,000</v>
      </c>
      <c r="AT143" s="96" t="str">
        <f>IFERROR(VLOOKUP(Table1[[#This Row],[RespondentID]],'All Data'!$A:$CW,95,FALSE),"unknown")</f>
        <v>Some college</v>
      </c>
      <c r="AU143" s="96" t="str">
        <f>IFERROR(VLOOKUP(Table1[[#This Row],[RespondentID]],'All Data'!$A:$CW,96,FALSE),"unknown")</f>
        <v>Retired</v>
      </c>
      <c r="AV143" s="96" t="str">
        <f>IFERROR(VLOOKUP(Table1[[#This Row],[RespondentID]],'All Data'!$A:$CW,97,FALSE),"unknown")</f>
        <v>Yes</v>
      </c>
      <c r="AW143" s="96">
        <f>IFERROR(VLOOKUP(Table1[[#This Row],[RespondentID]],'All Data'!$A:$CW,98,FALSE),"unknown")</f>
        <v>0</v>
      </c>
      <c r="AX143" s="96" t="str">
        <f>IFERROR(VLOOKUP(Table1[[#This Row],[RespondentID]],'All Data'!$A:$CW,99,FALSE),"unknown")</f>
        <v>Yes</v>
      </c>
    </row>
    <row r="144" spans="1:50">
      <c r="A144">
        <v>114380224868</v>
      </c>
      <c r="D144" t="s">
        <v>18</v>
      </c>
      <c r="E144" t="s">
        <v>19</v>
      </c>
      <c r="M144" t="s">
        <v>27</v>
      </c>
      <c r="P144">
        <f t="shared" si="36"/>
        <v>3</v>
      </c>
      <c r="Q144" s="6">
        <f t="shared" si="37"/>
        <v>1</v>
      </c>
      <c r="R144"/>
      <c r="S144">
        <f t="shared" si="38"/>
        <v>0</v>
      </c>
      <c r="T144">
        <f t="shared" si="39"/>
        <v>0</v>
      </c>
      <c r="U144">
        <f t="shared" si="40"/>
        <v>1</v>
      </c>
      <c r="V144">
        <f t="shared" si="41"/>
        <v>1</v>
      </c>
      <c r="W144">
        <f t="shared" si="42"/>
        <v>0</v>
      </c>
      <c r="X144">
        <f t="shared" si="43"/>
        <v>0</v>
      </c>
      <c r="Y144">
        <f t="shared" si="44"/>
        <v>0</v>
      </c>
      <c r="Z144">
        <f t="shared" si="45"/>
        <v>0</v>
      </c>
      <c r="AA144">
        <f t="shared" si="46"/>
        <v>0</v>
      </c>
      <c r="AB144">
        <f t="shared" si="47"/>
        <v>0</v>
      </c>
      <c r="AC144">
        <f t="shared" si="48"/>
        <v>0</v>
      </c>
      <c r="AD144">
        <f t="shared" si="49"/>
        <v>1</v>
      </c>
      <c r="AE144">
        <f t="shared" si="50"/>
        <v>0</v>
      </c>
      <c r="AF144"/>
      <c r="AG144"/>
      <c r="AH144">
        <f t="shared" si="51"/>
        <v>3</v>
      </c>
      <c r="AI144">
        <f t="shared" si="52"/>
        <v>3</v>
      </c>
      <c r="AJ144" t="str">
        <f t="shared" si="53"/>
        <v>Correct</v>
      </c>
      <c r="AL144" s="96" t="str">
        <f>IFERROR(VLOOKUP(Table1[[#This Row],[RespondentID]],'All Data'!$A:$CO,87,FALSE),"unknown")</f>
        <v>Woman</v>
      </c>
      <c r="AM144" s="96" t="str">
        <f>IFERROR(VLOOKUP(Table1[[#This Row],[RespondentID]],'All Data'!$A:$CO,88,FALSE),"unknown")</f>
        <v>45-54 years</v>
      </c>
      <c r="AN144" s="96" t="str">
        <f>IFERROR(VLOOKUP(Table1[[#This Row],[RespondentID]],'All Data'!$A:$CO,89,FALSE),"unknown")</f>
        <v>Nassau</v>
      </c>
      <c r="AO144" s="96" t="str">
        <f>IFERROR(VLOOKUP(Table1[[#This Row],[RespondentID]],'All Data'!$A:$CO,90,FALSE),"unknown")</f>
        <v>New Hyde Park, 11040</v>
      </c>
      <c r="AP144" s="96">
        <f>IFERROR(VLOOKUP(Table1[[#This Row],[RespondentID]],'All Data'!$A:$CO,91,FALSE),"unknown")</f>
        <v>0</v>
      </c>
      <c r="AQ144" s="96">
        <f>IFERROR(VLOOKUP(Table1[[#This Row],[RespondentID]],'All Data'!$A:$CO,92,FALSE),"unknown")</f>
        <v>0</v>
      </c>
      <c r="AR144" s="96" t="str">
        <f>IFERROR(VLOOKUP(Table1[[#This Row],[RespondentID]],'All Data'!$A:$CO,93,FALSE),"unknown")</f>
        <v>English</v>
      </c>
      <c r="AS144" s="96" t="str">
        <f>IFERROR(VLOOKUP(Table1[[#This Row],[RespondentID]],'All Data'!$A:$CW,94,FALSE),"unknown")</f>
        <v>$20,000 to $34,999</v>
      </c>
      <c r="AT144" s="96" t="str">
        <f>IFERROR(VLOOKUP(Table1[[#This Row],[RespondentID]],'All Data'!$A:$CW,95,FALSE),"unknown")</f>
        <v>High school graduate</v>
      </c>
      <c r="AU144" s="96" t="str">
        <f>IFERROR(VLOOKUP(Table1[[#This Row],[RespondentID]],'All Data'!$A:$CW,96,FALSE),"unknown")</f>
        <v>Employed for wages</v>
      </c>
      <c r="AV144" s="96" t="str">
        <f>IFERROR(VLOOKUP(Table1[[#This Row],[RespondentID]],'All Data'!$A:$CW,97,FALSE),"unknown")</f>
        <v>Yes</v>
      </c>
      <c r="AW144" s="96" t="str">
        <f>IFERROR(VLOOKUP(Table1[[#This Row],[RespondentID]],'All Data'!$A:$CW,98,FALSE),"unknown")</f>
        <v>Private/Commercial</v>
      </c>
      <c r="AX144" s="96" t="str">
        <f>IFERROR(VLOOKUP(Table1[[#This Row],[RespondentID]],'All Data'!$A:$CW,99,FALSE),"unknown")</f>
        <v>Yes</v>
      </c>
    </row>
    <row r="145" spans="1:50">
      <c r="A145">
        <v>114380223103</v>
      </c>
      <c r="C145" t="s">
        <v>17</v>
      </c>
      <c r="E145" t="s">
        <v>19</v>
      </c>
      <c r="N145" t="s">
        <v>28</v>
      </c>
      <c r="P145">
        <f t="shared" si="36"/>
        <v>3</v>
      </c>
      <c r="Q145" s="7">
        <f t="shared" si="37"/>
        <v>1</v>
      </c>
      <c r="R145"/>
      <c r="S145">
        <f t="shared" si="38"/>
        <v>0</v>
      </c>
      <c r="T145">
        <f t="shared" si="39"/>
        <v>1</v>
      </c>
      <c r="U145">
        <f t="shared" si="40"/>
        <v>0</v>
      </c>
      <c r="V145">
        <f t="shared" si="41"/>
        <v>1</v>
      </c>
      <c r="W145">
        <f t="shared" si="42"/>
        <v>0</v>
      </c>
      <c r="X145">
        <f t="shared" si="43"/>
        <v>0</v>
      </c>
      <c r="Y145">
        <f t="shared" si="44"/>
        <v>0</v>
      </c>
      <c r="Z145">
        <f t="shared" si="45"/>
        <v>0</v>
      </c>
      <c r="AA145">
        <f t="shared" si="46"/>
        <v>0</v>
      </c>
      <c r="AB145">
        <f t="shared" si="47"/>
        <v>0</v>
      </c>
      <c r="AC145">
        <f t="shared" si="48"/>
        <v>0</v>
      </c>
      <c r="AD145">
        <f t="shared" si="49"/>
        <v>0</v>
      </c>
      <c r="AE145">
        <f t="shared" si="50"/>
        <v>1</v>
      </c>
      <c r="AF145"/>
      <c r="AG145"/>
      <c r="AH145">
        <f t="shared" si="51"/>
        <v>3</v>
      </c>
      <c r="AI145">
        <f t="shared" si="52"/>
        <v>3</v>
      </c>
      <c r="AJ145" t="str">
        <f t="shared" si="53"/>
        <v>Correct</v>
      </c>
      <c r="AL145" s="96" t="str">
        <f>IFERROR(VLOOKUP(Table1[[#This Row],[RespondentID]],'All Data'!$A:$CO,87,FALSE),"unknown")</f>
        <v>Man</v>
      </c>
      <c r="AM145" s="96" t="str">
        <f>IFERROR(VLOOKUP(Table1[[#This Row],[RespondentID]],'All Data'!$A:$CO,88,FALSE),"unknown")</f>
        <v>65+ years</v>
      </c>
      <c r="AN145" s="96" t="str">
        <f>IFERROR(VLOOKUP(Table1[[#This Row],[RespondentID]],'All Data'!$A:$CO,89,FALSE),"unknown")</f>
        <v>Nassau</v>
      </c>
      <c r="AO145" s="96" t="str">
        <f>IFERROR(VLOOKUP(Table1[[#This Row],[RespondentID]],'All Data'!$A:$CO,90,FALSE),"unknown")</f>
        <v>New Hyde Park, 11040</v>
      </c>
      <c r="AP145" s="96" t="str">
        <f>IFERROR(VLOOKUP(Table1[[#This Row],[RespondentID]],'All Data'!$A:$CO,91,FALSE),"unknown")</f>
        <v>Asian</v>
      </c>
      <c r="AQ145" s="96">
        <f>IFERROR(VLOOKUP(Table1[[#This Row],[RespondentID]],'All Data'!$A:$CO,92,FALSE),"unknown")</f>
        <v>0</v>
      </c>
      <c r="AR145" s="96" t="str">
        <f>IFERROR(VLOOKUP(Table1[[#This Row],[RespondentID]],'All Data'!$A:$CO,93,FALSE),"unknown")</f>
        <v>English, Hindi</v>
      </c>
      <c r="AS145" s="96" t="str">
        <f>IFERROR(VLOOKUP(Table1[[#This Row],[RespondentID]],'All Data'!$A:$CW,94,FALSE),"unknown")</f>
        <v>Over $125,000</v>
      </c>
      <c r="AT145" s="96" t="str">
        <f>IFERROR(VLOOKUP(Table1[[#This Row],[RespondentID]],'All Data'!$A:$CW,95,FALSE),"unknown")</f>
        <v>Graduate school</v>
      </c>
      <c r="AU145" s="96" t="str">
        <f>IFERROR(VLOOKUP(Table1[[#This Row],[RespondentID]],'All Data'!$A:$CW,96,FALSE),"unknown")</f>
        <v>Retired</v>
      </c>
      <c r="AV145" s="96" t="str">
        <f>IFERROR(VLOOKUP(Table1[[#This Row],[RespondentID]],'All Data'!$A:$CW,97,FALSE),"unknown")</f>
        <v>Yes</v>
      </c>
      <c r="AW145" s="96" t="str">
        <f>IFERROR(VLOOKUP(Table1[[#This Row],[RespondentID]],'All Data'!$A:$CW,98,FALSE),"unknown")</f>
        <v>Medicare</v>
      </c>
      <c r="AX145" s="96" t="str">
        <f>IFERROR(VLOOKUP(Table1[[#This Row],[RespondentID]],'All Data'!$A:$CW,99,FALSE),"unknown")</f>
        <v>Yes</v>
      </c>
    </row>
    <row r="146" spans="1:50">
      <c r="A146">
        <v>114380221416</v>
      </c>
      <c r="E146" t="s">
        <v>19</v>
      </c>
      <c r="N146" t="s">
        <v>28</v>
      </c>
      <c r="P146">
        <f t="shared" si="36"/>
        <v>2</v>
      </c>
      <c r="Q146" s="6">
        <f t="shared" si="37"/>
        <v>1.5</v>
      </c>
      <c r="R146"/>
      <c r="S146">
        <f t="shared" si="38"/>
        <v>0</v>
      </c>
      <c r="T146">
        <f t="shared" si="39"/>
        <v>0</v>
      </c>
      <c r="U146">
        <f t="shared" si="40"/>
        <v>0</v>
      </c>
      <c r="V146">
        <f t="shared" si="41"/>
        <v>1</v>
      </c>
      <c r="W146">
        <f t="shared" si="42"/>
        <v>0</v>
      </c>
      <c r="X146">
        <f t="shared" si="43"/>
        <v>0</v>
      </c>
      <c r="Y146">
        <f t="shared" si="44"/>
        <v>0</v>
      </c>
      <c r="Z146">
        <f t="shared" si="45"/>
        <v>0</v>
      </c>
      <c r="AA146">
        <f t="shared" si="46"/>
        <v>0</v>
      </c>
      <c r="AB146">
        <f t="shared" si="47"/>
        <v>0</v>
      </c>
      <c r="AC146">
        <f t="shared" si="48"/>
        <v>0</v>
      </c>
      <c r="AD146">
        <f t="shared" si="49"/>
        <v>0</v>
      </c>
      <c r="AE146">
        <f t="shared" si="50"/>
        <v>1</v>
      </c>
      <c r="AF146"/>
      <c r="AG146"/>
      <c r="AH146">
        <f t="shared" si="51"/>
        <v>2</v>
      </c>
      <c r="AI146">
        <f t="shared" si="52"/>
        <v>2</v>
      </c>
      <c r="AJ146" t="str">
        <f t="shared" si="53"/>
        <v>Correct</v>
      </c>
      <c r="AL146" s="96" t="str">
        <f>IFERROR(VLOOKUP(Table1[[#This Row],[RespondentID]],'All Data'!$A:$CO,87,FALSE),"unknown")</f>
        <v>Woman</v>
      </c>
      <c r="AM146" s="96">
        <f>IFERROR(VLOOKUP(Table1[[#This Row],[RespondentID]],'All Data'!$A:$CO,88,FALSE),"unknown")</f>
        <v>0</v>
      </c>
      <c r="AN146" s="96" t="str">
        <f>IFERROR(VLOOKUP(Table1[[#This Row],[RespondentID]],'All Data'!$A:$CO,89,FALSE),"unknown")</f>
        <v>Nassau</v>
      </c>
      <c r="AO146" s="96" t="str">
        <f>IFERROR(VLOOKUP(Table1[[#This Row],[RespondentID]],'All Data'!$A:$CO,90,FALSE),"unknown")</f>
        <v>Floral Park, 11001</v>
      </c>
      <c r="AP146" s="96">
        <f>IFERROR(VLOOKUP(Table1[[#This Row],[RespondentID]],'All Data'!$A:$CO,91,FALSE),"unknown")</f>
        <v>0</v>
      </c>
      <c r="AQ146" s="96">
        <f>IFERROR(VLOOKUP(Table1[[#This Row],[RespondentID]],'All Data'!$A:$CO,92,FALSE),"unknown")</f>
        <v>0</v>
      </c>
      <c r="AR146" s="96" t="str">
        <f>IFERROR(VLOOKUP(Table1[[#This Row],[RespondentID]],'All Data'!$A:$CO,93,FALSE),"unknown")</f>
        <v>English</v>
      </c>
      <c r="AS146" s="96">
        <f>IFERROR(VLOOKUP(Table1[[#This Row],[RespondentID]],'All Data'!$A:$CW,94,FALSE),"unknown")</f>
        <v>0</v>
      </c>
      <c r="AT146" s="96" t="str">
        <f>IFERROR(VLOOKUP(Table1[[#This Row],[RespondentID]],'All Data'!$A:$CW,95,FALSE),"unknown")</f>
        <v>College graduate</v>
      </c>
      <c r="AU146" s="96" t="str">
        <f>IFERROR(VLOOKUP(Table1[[#This Row],[RespondentID]],'All Data'!$A:$CW,96,FALSE),"unknown")</f>
        <v>Retired</v>
      </c>
      <c r="AV146" s="96" t="str">
        <f>IFERROR(VLOOKUP(Table1[[#This Row],[RespondentID]],'All Data'!$A:$CW,97,FALSE),"unknown")</f>
        <v>Yes</v>
      </c>
      <c r="AW146" s="96" t="str">
        <f>IFERROR(VLOOKUP(Table1[[#This Row],[RespondentID]],'All Data'!$A:$CW,98,FALSE),"unknown")</f>
        <v>Medicare</v>
      </c>
      <c r="AX146" s="96" t="str">
        <f>IFERROR(VLOOKUP(Table1[[#This Row],[RespondentID]],'All Data'!$A:$CW,99,FALSE),"unknown")</f>
        <v>Yes</v>
      </c>
    </row>
    <row r="147" spans="1:50">
      <c r="A147">
        <v>114380219900</v>
      </c>
      <c r="P147">
        <f t="shared" si="36"/>
        <v>0</v>
      </c>
      <c r="Q147" s="7" t="e">
        <f t="shared" si="37"/>
        <v>#DIV/0!</v>
      </c>
      <c r="R147"/>
      <c r="S147">
        <f t="shared" si="38"/>
        <v>0</v>
      </c>
      <c r="T147">
        <f t="shared" si="39"/>
        <v>0</v>
      </c>
      <c r="U147">
        <f t="shared" si="40"/>
        <v>0</v>
      </c>
      <c r="V147">
        <f t="shared" si="41"/>
        <v>0</v>
      </c>
      <c r="W147">
        <f t="shared" si="42"/>
        <v>0</v>
      </c>
      <c r="X147">
        <f t="shared" si="43"/>
        <v>0</v>
      </c>
      <c r="Y147">
        <f t="shared" si="44"/>
        <v>0</v>
      </c>
      <c r="Z147">
        <f t="shared" si="45"/>
        <v>0</v>
      </c>
      <c r="AA147">
        <f t="shared" si="46"/>
        <v>0</v>
      </c>
      <c r="AB147">
        <f t="shared" si="47"/>
        <v>0</v>
      </c>
      <c r="AC147">
        <f t="shared" si="48"/>
        <v>0</v>
      </c>
      <c r="AD147">
        <f t="shared" si="49"/>
        <v>0</v>
      </c>
      <c r="AE147">
        <f t="shared" si="50"/>
        <v>0</v>
      </c>
      <c r="AF147"/>
      <c r="AG147"/>
      <c r="AH147">
        <f t="shared" si="51"/>
        <v>0</v>
      </c>
      <c r="AI147">
        <f t="shared" si="52"/>
        <v>0</v>
      </c>
      <c r="AJ147" t="str">
        <f t="shared" si="53"/>
        <v>Correct</v>
      </c>
      <c r="AL147" s="96" t="str">
        <f>IFERROR(VLOOKUP(Table1[[#This Row],[RespondentID]],'All Data'!$A:$CO,87,FALSE),"unknown")</f>
        <v>Man</v>
      </c>
      <c r="AM147" s="96" t="str">
        <f>IFERROR(VLOOKUP(Table1[[#This Row],[RespondentID]],'All Data'!$A:$CO,88,FALSE),"unknown")</f>
        <v>55-64 years</v>
      </c>
      <c r="AN147" s="96" t="str">
        <f>IFERROR(VLOOKUP(Table1[[#This Row],[RespondentID]],'All Data'!$A:$CO,89,FALSE),"unknown")</f>
        <v>Nassau</v>
      </c>
      <c r="AO147" s="96" t="str">
        <f>IFERROR(VLOOKUP(Table1[[#This Row],[RespondentID]],'All Data'!$A:$CO,90,FALSE),"unknown")</f>
        <v>Floral Park, 11001</v>
      </c>
      <c r="AP147" s="96" t="str">
        <f>IFERROR(VLOOKUP(Table1[[#This Row],[RespondentID]],'All Data'!$A:$CO,91,FALSE),"unknown")</f>
        <v>White</v>
      </c>
      <c r="AQ147" s="96">
        <f>IFERROR(VLOOKUP(Table1[[#This Row],[RespondentID]],'All Data'!$A:$CO,92,FALSE),"unknown")</f>
        <v>0</v>
      </c>
      <c r="AR147" s="96" t="str">
        <f>IFERROR(VLOOKUP(Table1[[#This Row],[RespondentID]],'All Data'!$A:$CO,93,FALSE),"unknown")</f>
        <v>English</v>
      </c>
      <c r="AS147" s="96" t="str">
        <f>IFERROR(VLOOKUP(Table1[[#This Row],[RespondentID]],'All Data'!$A:$CW,94,FALSE),"unknown")</f>
        <v>$50,000 to $74,999</v>
      </c>
      <c r="AT147" s="96" t="str">
        <f>IFERROR(VLOOKUP(Table1[[#This Row],[RespondentID]],'All Data'!$A:$CW,95,FALSE),"unknown")</f>
        <v>College graduate</v>
      </c>
      <c r="AU147" s="96" t="str">
        <f>IFERROR(VLOOKUP(Table1[[#This Row],[RespondentID]],'All Data'!$A:$CW,96,FALSE),"unknown")</f>
        <v>Employed for wages</v>
      </c>
      <c r="AV147" s="96" t="str">
        <f>IFERROR(VLOOKUP(Table1[[#This Row],[RespondentID]],'All Data'!$A:$CW,97,FALSE),"unknown")</f>
        <v>Yes</v>
      </c>
      <c r="AW147" s="96" t="str">
        <f>IFERROR(VLOOKUP(Table1[[#This Row],[RespondentID]],'All Data'!$A:$CW,98,FALSE),"unknown")</f>
        <v>Private/Commercial</v>
      </c>
      <c r="AX147" s="96" t="str">
        <f>IFERROR(VLOOKUP(Table1[[#This Row],[RespondentID]],'All Data'!$A:$CW,99,FALSE),"unknown")</f>
        <v>No</v>
      </c>
    </row>
    <row r="148" spans="1:50">
      <c r="A148">
        <v>114380218533</v>
      </c>
      <c r="D148" t="s">
        <v>18</v>
      </c>
      <c r="P148">
        <f t="shared" si="36"/>
        <v>1</v>
      </c>
      <c r="Q148" s="6">
        <f t="shared" si="37"/>
        <v>3</v>
      </c>
      <c r="R148"/>
      <c r="S148">
        <f t="shared" si="38"/>
        <v>0</v>
      </c>
      <c r="T148">
        <f t="shared" si="39"/>
        <v>0</v>
      </c>
      <c r="U148">
        <f t="shared" si="40"/>
        <v>1</v>
      </c>
      <c r="V148">
        <f t="shared" si="41"/>
        <v>0</v>
      </c>
      <c r="W148">
        <f t="shared" si="42"/>
        <v>0</v>
      </c>
      <c r="X148">
        <f t="shared" si="43"/>
        <v>0</v>
      </c>
      <c r="Y148">
        <f t="shared" si="44"/>
        <v>0</v>
      </c>
      <c r="Z148">
        <f t="shared" si="45"/>
        <v>0</v>
      </c>
      <c r="AA148">
        <f t="shared" si="46"/>
        <v>0</v>
      </c>
      <c r="AB148">
        <f t="shared" si="47"/>
        <v>0</v>
      </c>
      <c r="AC148">
        <f t="shared" si="48"/>
        <v>0</v>
      </c>
      <c r="AD148">
        <f t="shared" si="49"/>
        <v>0</v>
      </c>
      <c r="AE148">
        <f t="shared" si="50"/>
        <v>0</v>
      </c>
      <c r="AF148"/>
      <c r="AG148"/>
      <c r="AH148">
        <f t="shared" si="51"/>
        <v>1</v>
      </c>
      <c r="AI148">
        <f t="shared" si="52"/>
        <v>1</v>
      </c>
      <c r="AJ148" t="str">
        <f t="shared" si="53"/>
        <v>Correct</v>
      </c>
      <c r="AL148" s="96" t="str">
        <f>IFERROR(VLOOKUP(Table1[[#This Row],[RespondentID]],'All Data'!$A:$CO,87,FALSE),"unknown")</f>
        <v>Man</v>
      </c>
      <c r="AM148" s="96" t="str">
        <f>IFERROR(VLOOKUP(Table1[[#This Row],[RespondentID]],'All Data'!$A:$CO,88,FALSE),"unknown")</f>
        <v>65+ years</v>
      </c>
      <c r="AN148" s="96" t="str">
        <f>IFERROR(VLOOKUP(Table1[[#This Row],[RespondentID]],'All Data'!$A:$CO,89,FALSE),"unknown")</f>
        <v>Nassau</v>
      </c>
      <c r="AO148" s="96" t="str">
        <f>IFERROR(VLOOKUP(Table1[[#This Row],[RespondentID]],'All Data'!$A:$CO,90,FALSE),"unknown")</f>
        <v>New Hyde Park, 11040</v>
      </c>
      <c r="AP148" s="96" t="str">
        <f>IFERROR(VLOOKUP(Table1[[#This Row],[RespondentID]],'All Data'!$A:$CO,91,FALSE),"unknown")</f>
        <v>White</v>
      </c>
      <c r="AQ148" s="96">
        <f>IFERROR(VLOOKUP(Table1[[#This Row],[RespondentID]],'All Data'!$A:$CO,92,FALSE),"unknown")</f>
        <v>0</v>
      </c>
      <c r="AR148" s="96" t="str">
        <f>IFERROR(VLOOKUP(Table1[[#This Row],[RespondentID]],'All Data'!$A:$CO,93,FALSE),"unknown")</f>
        <v>English</v>
      </c>
      <c r="AS148" s="96" t="str">
        <f>IFERROR(VLOOKUP(Table1[[#This Row],[RespondentID]],'All Data'!$A:$CW,94,FALSE),"unknown")</f>
        <v>Over $125,000</v>
      </c>
      <c r="AT148" s="96" t="str">
        <f>IFERROR(VLOOKUP(Table1[[#This Row],[RespondentID]],'All Data'!$A:$CW,95,FALSE),"unknown")</f>
        <v>College graduate</v>
      </c>
      <c r="AU148" s="96" t="str">
        <f>IFERROR(VLOOKUP(Table1[[#This Row],[RespondentID]],'All Data'!$A:$CW,96,FALSE),"unknown")</f>
        <v>Retired</v>
      </c>
      <c r="AV148" s="96" t="str">
        <f>IFERROR(VLOOKUP(Table1[[#This Row],[RespondentID]],'All Data'!$A:$CW,97,FALSE),"unknown")</f>
        <v>Yes</v>
      </c>
      <c r="AW148" s="96" t="str">
        <f>IFERROR(VLOOKUP(Table1[[#This Row],[RespondentID]],'All Data'!$A:$CW,98,FALSE),"unknown")</f>
        <v>Medicare, Private/Commercial</v>
      </c>
      <c r="AX148" s="96" t="str">
        <f>IFERROR(VLOOKUP(Table1[[#This Row],[RespondentID]],'All Data'!$A:$CW,99,FALSE),"unknown")</f>
        <v>Yes</v>
      </c>
    </row>
    <row r="149" spans="1:50">
      <c r="A149">
        <v>114380217232</v>
      </c>
      <c r="E149" t="s">
        <v>19</v>
      </c>
      <c r="G149" t="s">
        <v>21</v>
      </c>
      <c r="M149" t="s">
        <v>27</v>
      </c>
      <c r="P149">
        <f t="shared" si="36"/>
        <v>3</v>
      </c>
      <c r="Q149" s="7">
        <f t="shared" si="37"/>
        <v>1</v>
      </c>
      <c r="R149"/>
      <c r="S149">
        <f t="shared" si="38"/>
        <v>0</v>
      </c>
      <c r="T149">
        <f t="shared" si="39"/>
        <v>0</v>
      </c>
      <c r="U149">
        <f t="shared" si="40"/>
        <v>0</v>
      </c>
      <c r="V149">
        <f t="shared" si="41"/>
        <v>1</v>
      </c>
      <c r="W149">
        <f t="shared" si="42"/>
        <v>0</v>
      </c>
      <c r="X149">
        <f t="shared" si="43"/>
        <v>1</v>
      </c>
      <c r="Y149">
        <f t="shared" si="44"/>
        <v>0</v>
      </c>
      <c r="Z149">
        <f t="shared" si="45"/>
        <v>0</v>
      </c>
      <c r="AA149">
        <f t="shared" si="46"/>
        <v>0</v>
      </c>
      <c r="AB149">
        <f t="shared" si="47"/>
        <v>0</v>
      </c>
      <c r="AC149">
        <f t="shared" si="48"/>
        <v>0</v>
      </c>
      <c r="AD149">
        <f t="shared" si="49"/>
        <v>1</v>
      </c>
      <c r="AE149">
        <f t="shared" si="50"/>
        <v>0</v>
      </c>
      <c r="AF149"/>
      <c r="AG149"/>
      <c r="AH149">
        <f t="shared" si="51"/>
        <v>3</v>
      </c>
      <c r="AI149">
        <f t="shared" si="52"/>
        <v>3</v>
      </c>
      <c r="AJ149" t="str">
        <f t="shared" si="53"/>
        <v>Correct</v>
      </c>
      <c r="AL149" s="96" t="str">
        <f>IFERROR(VLOOKUP(Table1[[#This Row],[RespondentID]],'All Data'!$A:$CO,87,FALSE),"unknown")</f>
        <v>Woman</v>
      </c>
      <c r="AM149" s="96" t="str">
        <f>IFERROR(VLOOKUP(Table1[[#This Row],[RespondentID]],'All Data'!$A:$CO,88,FALSE),"unknown")</f>
        <v>55-64 years</v>
      </c>
      <c r="AN149" s="96" t="str">
        <f>IFERROR(VLOOKUP(Table1[[#This Row],[RespondentID]],'All Data'!$A:$CO,89,FALSE),"unknown")</f>
        <v>Nassau</v>
      </c>
      <c r="AO149" s="96" t="str">
        <f>IFERROR(VLOOKUP(Table1[[#This Row],[RespondentID]],'All Data'!$A:$CO,90,FALSE),"unknown")</f>
        <v>Mineola, 11501</v>
      </c>
      <c r="AP149" s="96" t="str">
        <f>IFERROR(VLOOKUP(Table1[[#This Row],[RespondentID]],'All Data'!$A:$CO,91,FALSE),"unknown")</f>
        <v>White</v>
      </c>
      <c r="AQ149" s="96">
        <f>IFERROR(VLOOKUP(Table1[[#This Row],[RespondentID]],'All Data'!$A:$CO,92,FALSE),"unknown")</f>
        <v>0</v>
      </c>
      <c r="AR149" s="96" t="str">
        <f>IFERROR(VLOOKUP(Table1[[#This Row],[RespondentID]],'All Data'!$A:$CO,93,FALSE),"unknown")</f>
        <v>English</v>
      </c>
      <c r="AS149" s="96">
        <f>IFERROR(VLOOKUP(Table1[[#This Row],[RespondentID]],'All Data'!$A:$CW,94,FALSE),"unknown")</f>
        <v>0</v>
      </c>
      <c r="AT149" s="96">
        <f>IFERROR(VLOOKUP(Table1[[#This Row],[RespondentID]],'All Data'!$A:$CW,95,FALSE),"unknown")</f>
        <v>0</v>
      </c>
      <c r="AU149" s="96">
        <f>IFERROR(VLOOKUP(Table1[[#This Row],[RespondentID]],'All Data'!$A:$CW,96,FALSE),"unknown")</f>
        <v>0</v>
      </c>
      <c r="AV149" s="96">
        <f>IFERROR(VLOOKUP(Table1[[#This Row],[RespondentID]],'All Data'!$A:$CW,97,FALSE),"unknown")</f>
        <v>0</v>
      </c>
      <c r="AW149" s="96">
        <f>IFERROR(VLOOKUP(Table1[[#This Row],[RespondentID]],'All Data'!$A:$CW,98,FALSE),"unknown")</f>
        <v>0</v>
      </c>
      <c r="AX149" s="96">
        <f>IFERROR(VLOOKUP(Table1[[#This Row],[RespondentID]],'All Data'!$A:$CW,99,FALSE),"unknown")</f>
        <v>0</v>
      </c>
    </row>
    <row r="150" spans="1:50">
      <c r="A150">
        <v>114380214867</v>
      </c>
      <c r="E150" t="s">
        <v>19</v>
      </c>
      <c r="I150" t="s">
        <v>23</v>
      </c>
      <c r="M150" t="s">
        <v>27</v>
      </c>
      <c r="P150">
        <f t="shared" si="36"/>
        <v>3</v>
      </c>
      <c r="Q150" s="6">
        <f t="shared" si="37"/>
        <v>1</v>
      </c>
      <c r="R150"/>
      <c r="S150">
        <f t="shared" si="38"/>
        <v>0</v>
      </c>
      <c r="T150">
        <f t="shared" si="39"/>
        <v>0</v>
      </c>
      <c r="U150">
        <f t="shared" si="40"/>
        <v>0</v>
      </c>
      <c r="V150">
        <f t="shared" si="41"/>
        <v>1</v>
      </c>
      <c r="W150">
        <f t="shared" si="42"/>
        <v>0</v>
      </c>
      <c r="X150">
        <f t="shared" si="43"/>
        <v>0</v>
      </c>
      <c r="Y150">
        <f t="shared" si="44"/>
        <v>0</v>
      </c>
      <c r="Z150">
        <f t="shared" si="45"/>
        <v>1</v>
      </c>
      <c r="AA150">
        <f t="shared" si="46"/>
        <v>0</v>
      </c>
      <c r="AB150">
        <f t="shared" si="47"/>
        <v>0</v>
      </c>
      <c r="AC150">
        <f t="shared" si="48"/>
        <v>0</v>
      </c>
      <c r="AD150">
        <f t="shared" si="49"/>
        <v>1</v>
      </c>
      <c r="AE150">
        <f t="shared" si="50"/>
        <v>0</v>
      </c>
      <c r="AF150"/>
      <c r="AG150"/>
      <c r="AH150">
        <f t="shared" si="51"/>
        <v>3</v>
      </c>
      <c r="AI150">
        <f t="shared" si="52"/>
        <v>3</v>
      </c>
      <c r="AJ150" t="str">
        <f t="shared" si="53"/>
        <v>Correct</v>
      </c>
      <c r="AL150" s="96" t="str">
        <f>IFERROR(VLOOKUP(Table1[[#This Row],[RespondentID]],'All Data'!$A:$CO,87,FALSE),"unknown")</f>
        <v>Woman</v>
      </c>
      <c r="AM150" s="96" t="str">
        <f>IFERROR(VLOOKUP(Table1[[#This Row],[RespondentID]],'All Data'!$A:$CO,88,FALSE),"unknown")</f>
        <v>45-54 years</v>
      </c>
      <c r="AN150" s="96" t="str">
        <f>IFERROR(VLOOKUP(Table1[[#This Row],[RespondentID]],'All Data'!$A:$CO,89,FALSE),"unknown")</f>
        <v>Nassau</v>
      </c>
      <c r="AO150" s="96" t="str">
        <f>IFERROR(VLOOKUP(Table1[[#This Row],[RespondentID]],'All Data'!$A:$CO,90,FALSE),"unknown")</f>
        <v>New Hyde Park, 11040</v>
      </c>
      <c r="AP150" s="96" t="str">
        <f>IFERROR(VLOOKUP(Table1[[#This Row],[RespondentID]],'All Data'!$A:$CO,91,FALSE),"unknown")</f>
        <v>White</v>
      </c>
      <c r="AQ150" s="96">
        <f>IFERROR(VLOOKUP(Table1[[#This Row],[RespondentID]],'All Data'!$A:$CO,92,FALSE),"unknown")</f>
        <v>0</v>
      </c>
      <c r="AR150" s="96" t="str">
        <f>IFERROR(VLOOKUP(Table1[[#This Row],[RespondentID]],'All Data'!$A:$CO,93,FALSE),"unknown")</f>
        <v>English</v>
      </c>
      <c r="AS150" s="96">
        <f>IFERROR(VLOOKUP(Table1[[#This Row],[RespondentID]],'All Data'!$A:$CW,94,FALSE),"unknown")</f>
        <v>0</v>
      </c>
      <c r="AT150" s="96" t="str">
        <f>IFERROR(VLOOKUP(Table1[[#This Row],[RespondentID]],'All Data'!$A:$CW,95,FALSE),"unknown")</f>
        <v>High school graduate</v>
      </c>
      <c r="AU150" s="96" t="str">
        <f>IFERROR(VLOOKUP(Table1[[#This Row],[RespondentID]],'All Data'!$A:$CW,96,FALSE),"unknown")</f>
        <v>Employed for wages</v>
      </c>
      <c r="AV150" s="96" t="str">
        <f>IFERROR(VLOOKUP(Table1[[#This Row],[RespondentID]],'All Data'!$A:$CW,97,FALSE),"unknown")</f>
        <v>Yes</v>
      </c>
      <c r="AW150" s="96">
        <f>IFERROR(VLOOKUP(Table1[[#This Row],[RespondentID]],'All Data'!$A:$CW,98,FALSE),"unknown")</f>
        <v>0</v>
      </c>
      <c r="AX150" s="96" t="str">
        <f>IFERROR(VLOOKUP(Table1[[#This Row],[RespondentID]],'All Data'!$A:$CW,99,FALSE),"unknown")</f>
        <v>Yes</v>
      </c>
    </row>
    <row r="151" spans="1:50">
      <c r="A151">
        <v>114380140054</v>
      </c>
      <c r="E151" t="s">
        <v>19</v>
      </c>
      <c r="I151" t="s">
        <v>23</v>
      </c>
      <c r="P151">
        <f t="shared" si="36"/>
        <v>2</v>
      </c>
      <c r="Q151" s="7">
        <f t="shared" si="37"/>
        <v>1.5</v>
      </c>
      <c r="R151"/>
      <c r="S151">
        <f t="shared" si="38"/>
        <v>0</v>
      </c>
      <c r="T151">
        <f t="shared" si="39"/>
        <v>0</v>
      </c>
      <c r="U151">
        <f t="shared" si="40"/>
        <v>0</v>
      </c>
      <c r="V151">
        <f t="shared" si="41"/>
        <v>1</v>
      </c>
      <c r="W151">
        <f t="shared" si="42"/>
        <v>0</v>
      </c>
      <c r="X151">
        <f t="shared" si="43"/>
        <v>0</v>
      </c>
      <c r="Y151">
        <f t="shared" si="44"/>
        <v>0</v>
      </c>
      <c r="Z151">
        <f t="shared" si="45"/>
        <v>1</v>
      </c>
      <c r="AA151">
        <f t="shared" si="46"/>
        <v>0</v>
      </c>
      <c r="AB151">
        <f t="shared" si="47"/>
        <v>0</v>
      </c>
      <c r="AC151">
        <f t="shared" si="48"/>
        <v>0</v>
      </c>
      <c r="AD151">
        <f t="shared" si="49"/>
        <v>0</v>
      </c>
      <c r="AE151">
        <f t="shared" si="50"/>
        <v>0</v>
      </c>
      <c r="AF151"/>
      <c r="AG151"/>
      <c r="AH151">
        <f t="shared" si="51"/>
        <v>2</v>
      </c>
      <c r="AI151">
        <f t="shared" si="52"/>
        <v>2</v>
      </c>
      <c r="AJ151" t="str">
        <f t="shared" si="53"/>
        <v>Correct</v>
      </c>
      <c r="AL151" s="96" t="str">
        <f>IFERROR(VLOOKUP(Table1[[#This Row],[RespondentID]],'All Data'!$A:$CO,87,FALSE),"unknown")</f>
        <v>Woman</v>
      </c>
      <c r="AM151" s="96" t="str">
        <f>IFERROR(VLOOKUP(Table1[[#This Row],[RespondentID]],'All Data'!$A:$CO,88,FALSE),"unknown")</f>
        <v>45-54 years</v>
      </c>
      <c r="AN151" s="96" t="str">
        <f>IFERROR(VLOOKUP(Table1[[#This Row],[RespondentID]],'All Data'!$A:$CO,89,FALSE),"unknown")</f>
        <v>Nassau</v>
      </c>
      <c r="AO151" s="96">
        <f>IFERROR(VLOOKUP(Table1[[#This Row],[RespondentID]],'All Data'!$A:$CO,90,FALSE),"unknown")</f>
        <v>0</v>
      </c>
      <c r="AP151" s="96">
        <f>IFERROR(VLOOKUP(Table1[[#This Row],[RespondentID]],'All Data'!$A:$CO,91,FALSE),"unknown")</f>
        <v>0</v>
      </c>
      <c r="AQ151" s="96">
        <f>IFERROR(VLOOKUP(Table1[[#This Row],[RespondentID]],'All Data'!$A:$CO,92,FALSE),"unknown")</f>
        <v>0</v>
      </c>
      <c r="AR151" s="96">
        <f>IFERROR(VLOOKUP(Table1[[#This Row],[RespondentID]],'All Data'!$A:$CO,93,FALSE),"unknown")</f>
        <v>0</v>
      </c>
      <c r="AS151" s="96">
        <f>IFERROR(VLOOKUP(Table1[[#This Row],[RespondentID]],'All Data'!$A:$CW,94,FALSE),"unknown")</f>
        <v>0</v>
      </c>
      <c r="AT151" s="96">
        <f>IFERROR(VLOOKUP(Table1[[#This Row],[RespondentID]],'All Data'!$A:$CW,95,FALSE),"unknown")</f>
        <v>0</v>
      </c>
      <c r="AU151" s="96">
        <f>IFERROR(VLOOKUP(Table1[[#This Row],[RespondentID]],'All Data'!$A:$CW,96,FALSE),"unknown")</f>
        <v>0</v>
      </c>
      <c r="AV151" s="96">
        <f>IFERROR(VLOOKUP(Table1[[#This Row],[RespondentID]],'All Data'!$A:$CW,97,FALSE),"unknown")</f>
        <v>0</v>
      </c>
      <c r="AW151" s="96">
        <f>IFERROR(VLOOKUP(Table1[[#This Row],[RespondentID]],'All Data'!$A:$CW,98,FALSE),"unknown")</f>
        <v>0</v>
      </c>
      <c r="AX151" s="96">
        <f>IFERROR(VLOOKUP(Table1[[#This Row],[RespondentID]],'All Data'!$A:$CW,99,FALSE),"unknown")</f>
        <v>0</v>
      </c>
    </row>
    <row r="152" spans="1:50">
      <c r="A152">
        <v>114380137890</v>
      </c>
      <c r="E152" t="s">
        <v>19</v>
      </c>
      <c r="I152" t="s">
        <v>23</v>
      </c>
      <c r="K152" t="s">
        <v>25</v>
      </c>
      <c r="M152" t="s">
        <v>27</v>
      </c>
      <c r="P152">
        <f t="shared" si="36"/>
        <v>4</v>
      </c>
      <c r="Q152" s="6">
        <f t="shared" si="37"/>
        <v>0.75</v>
      </c>
      <c r="R152"/>
      <c r="S152">
        <f t="shared" si="38"/>
        <v>0</v>
      </c>
      <c r="T152">
        <f t="shared" si="39"/>
        <v>0</v>
      </c>
      <c r="U152">
        <f t="shared" si="40"/>
        <v>0</v>
      </c>
      <c r="V152">
        <f t="shared" si="41"/>
        <v>0.75</v>
      </c>
      <c r="W152">
        <f t="shared" si="42"/>
        <v>0</v>
      </c>
      <c r="X152">
        <f t="shared" si="43"/>
        <v>0</v>
      </c>
      <c r="Y152">
        <f t="shared" si="44"/>
        <v>0</v>
      </c>
      <c r="Z152">
        <f t="shared" si="45"/>
        <v>0.75</v>
      </c>
      <c r="AA152">
        <f t="shared" si="46"/>
        <v>0</v>
      </c>
      <c r="AB152">
        <f t="shared" si="47"/>
        <v>0.75</v>
      </c>
      <c r="AC152">
        <f t="shared" si="48"/>
        <v>0</v>
      </c>
      <c r="AD152">
        <f t="shared" si="49"/>
        <v>0.75</v>
      </c>
      <c r="AE152">
        <f t="shared" si="50"/>
        <v>0</v>
      </c>
      <c r="AF152"/>
      <c r="AG152"/>
      <c r="AH152">
        <f t="shared" si="51"/>
        <v>3</v>
      </c>
      <c r="AI152">
        <f t="shared" si="52"/>
        <v>4</v>
      </c>
      <c r="AJ152" t="str">
        <f t="shared" si="53"/>
        <v>Correct</v>
      </c>
      <c r="AL152" s="96">
        <f>IFERROR(VLOOKUP(Table1[[#This Row],[RespondentID]],'All Data'!$A:$CO,87,FALSE),"unknown")</f>
        <v>0</v>
      </c>
      <c r="AM152" s="96">
        <f>IFERROR(VLOOKUP(Table1[[#This Row],[RespondentID]],'All Data'!$A:$CO,88,FALSE),"unknown")</f>
        <v>0</v>
      </c>
      <c r="AN152" s="96" t="str">
        <f>IFERROR(VLOOKUP(Table1[[#This Row],[RespondentID]],'All Data'!$A:$CO,89,FALSE),"unknown")</f>
        <v>Nassau</v>
      </c>
      <c r="AO152" s="96" t="str">
        <f>IFERROR(VLOOKUP(Table1[[#This Row],[RespondentID]],'All Data'!$A:$CO,90,FALSE),"unknown")</f>
        <v>Baldwin, 11510</v>
      </c>
      <c r="AP152" s="96">
        <f>IFERROR(VLOOKUP(Table1[[#This Row],[RespondentID]],'All Data'!$A:$CO,91,FALSE),"unknown")</f>
        <v>0</v>
      </c>
      <c r="AQ152" s="96">
        <f>IFERROR(VLOOKUP(Table1[[#This Row],[RespondentID]],'All Data'!$A:$CO,92,FALSE),"unknown")</f>
        <v>0</v>
      </c>
      <c r="AR152" s="96">
        <f>IFERROR(VLOOKUP(Table1[[#This Row],[RespondentID]],'All Data'!$A:$CO,93,FALSE),"unknown")</f>
        <v>0</v>
      </c>
      <c r="AS152" s="96">
        <f>IFERROR(VLOOKUP(Table1[[#This Row],[RespondentID]],'All Data'!$A:$CW,94,FALSE),"unknown")</f>
        <v>0</v>
      </c>
      <c r="AT152" s="96">
        <f>IFERROR(VLOOKUP(Table1[[#This Row],[RespondentID]],'All Data'!$A:$CW,95,FALSE),"unknown")</f>
        <v>0</v>
      </c>
      <c r="AU152" s="96">
        <f>IFERROR(VLOOKUP(Table1[[#This Row],[RespondentID]],'All Data'!$A:$CW,96,FALSE),"unknown")</f>
        <v>0</v>
      </c>
      <c r="AV152" s="96">
        <f>IFERROR(VLOOKUP(Table1[[#This Row],[RespondentID]],'All Data'!$A:$CW,97,FALSE),"unknown")</f>
        <v>0</v>
      </c>
      <c r="AW152" s="96">
        <f>IFERROR(VLOOKUP(Table1[[#This Row],[RespondentID]],'All Data'!$A:$CW,98,FALSE),"unknown")</f>
        <v>0</v>
      </c>
      <c r="AX152" s="96">
        <f>IFERROR(VLOOKUP(Table1[[#This Row],[RespondentID]],'All Data'!$A:$CW,99,FALSE),"unknown")</f>
        <v>0</v>
      </c>
    </row>
    <row r="153" spans="1:50">
      <c r="A153">
        <v>114380136015</v>
      </c>
      <c r="C153" t="s">
        <v>17</v>
      </c>
      <c r="O153" t="s">
        <v>550</v>
      </c>
      <c r="P153">
        <f t="shared" si="36"/>
        <v>1</v>
      </c>
      <c r="Q153" s="7">
        <f t="shared" si="37"/>
        <v>3</v>
      </c>
      <c r="R153"/>
      <c r="S153">
        <f t="shared" si="38"/>
        <v>0</v>
      </c>
      <c r="T153">
        <f t="shared" si="39"/>
        <v>1</v>
      </c>
      <c r="U153">
        <f t="shared" si="40"/>
        <v>0</v>
      </c>
      <c r="V153">
        <f t="shared" si="41"/>
        <v>0</v>
      </c>
      <c r="W153">
        <f t="shared" si="42"/>
        <v>0</v>
      </c>
      <c r="X153">
        <f t="shared" si="43"/>
        <v>0</v>
      </c>
      <c r="Y153">
        <f t="shared" si="44"/>
        <v>0</v>
      </c>
      <c r="Z153">
        <f t="shared" si="45"/>
        <v>0</v>
      </c>
      <c r="AA153">
        <f t="shared" si="46"/>
        <v>0</v>
      </c>
      <c r="AB153">
        <f t="shared" si="47"/>
        <v>0</v>
      </c>
      <c r="AC153">
        <f t="shared" si="48"/>
        <v>0</v>
      </c>
      <c r="AD153">
        <f t="shared" si="49"/>
        <v>0</v>
      </c>
      <c r="AE153">
        <f t="shared" si="50"/>
        <v>0</v>
      </c>
      <c r="AF153"/>
      <c r="AG153"/>
      <c r="AH153">
        <f t="shared" si="51"/>
        <v>1</v>
      </c>
      <c r="AI153">
        <f t="shared" si="52"/>
        <v>1</v>
      </c>
      <c r="AJ153" t="str">
        <f t="shared" si="53"/>
        <v>Correct</v>
      </c>
      <c r="AL153" s="96" t="str">
        <f>IFERROR(VLOOKUP(Table1[[#This Row],[RespondentID]],'All Data'!$A:$CO,87,FALSE),"unknown")</f>
        <v>Woman</v>
      </c>
      <c r="AM153" s="96" t="str">
        <f>IFERROR(VLOOKUP(Table1[[#This Row],[RespondentID]],'All Data'!$A:$CO,88,FALSE),"unknown")</f>
        <v>65+ years</v>
      </c>
      <c r="AN153" s="96" t="str">
        <f>IFERROR(VLOOKUP(Table1[[#This Row],[RespondentID]],'All Data'!$A:$CO,89,FALSE),"unknown")</f>
        <v>Nassau</v>
      </c>
      <c r="AO153" s="96" t="str">
        <f>IFERROR(VLOOKUP(Table1[[#This Row],[RespondentID]],'All Data'!$A:$CO,90,FALSE),"unknown")</f>
        <v>Baldwin, 11510</v>
      </c>
      <c r="AP153" s="96" t="str">
        <f>IFERROR(VLOOKUP(Table1[[#This Row],[RespondentID]],'All Data'!$A:$CO,91,FALSE),"unknown")</f>
        <v>White</v>
      </c>
      <c r="AQ153" s="96">
        <f>IFERROR(VLOOKUP(Table1[[#This Row],[RespondentID]],'All Data'!$A:$CO,92,FALSE),"unknown")</f>
        <v>0</v>
      </c>
      <c r="AR153" s="96" t="str">
        <f>IFERROR(VLOOKUP(Table1[[#This Row],[RespondentID]],'All Data'!$A:$CO,93,FALSE),"unknown")</f>
        <v>English</v>
      </c>
      <c r="AS153" s="96" t="str">
        <f>IFERROR(VLOOKUP(Table1[[#This Row],[RespondentID]],'All Data'!$A:$CW,94,FALSE),"unknown")</f>
        <v>$75,000 to $125,000</v>
      </c>
      <c r="AT153" s="96" t="str">
        <f>IFERROR(VLOOKUP(Table1[[#This Row],[RespondentID]],'All Data'!$A:$CW,95,FALSE),"unknown")</f>
        <v>College graduate</v>
      </c>
      <c r="AU153" s="96" t="str">
        <f>IFERROR(VLOOKUP(Table1[[#This Row],[RespondentID]],'All Data'!$A:$CW,96,FALSE),"unknown")</f>
        <v>Employed for wages</v>
      </c>
      <c r="AV153" s="96" t="str">
        <f>IFERROR(VLOOKUP(Table1[[#This Row],[RespondentID]],'All Data'!$A:$CW,97,FALSE),"unknown")</f>
        <v>Yes</v>
      </c>
      <c r="AW153" s="96" t="str">
        <f>IFERROR(VLOOKUP(Table1[[#This Row],[RespondentID]],'All Data'!$A:$CW,98,FALSE),"unknown")</f>
        <v>Private/Commercial</v>
      </c>
      <c r="AX153" s="96" t="str">
        <f>IFERROR(VLOOKUP(Table1[[#This Row],[RespondentID]],'All Data'!$A:$CW,99,FALSE),"unknown")</f>
        <v>Yes</v>
      </c>
    </row>
    <row r="154" spans="1:50">
      <c r="A154">
        <v>114380134389</v>
      </c>
      <c r="C154" t="s">
        <v>17</v>
      </c>
      <c r="J154" t="s">
        <v>24</v>
      </c>
      <c r="O154" t="s">
        <v>550</v>
      </c>
      <c r="P154">
        <f t="shared" si="36"/>
        <v>2</v>
      </c>
      <c r="Q154" s="6">
        <f t="shared" si="37"/>
        <v>1.5</v>
      </c>
      <c r="R154"/>
      <c r="S154">
        <f t="shared" si="38"/>
        <v>0</v>
      </c>
      <c r="T154">
        <f t="shared" si="39"/>
        <v>1</v>
      </c>
      <c r="U154">
        <f t="shared" si="40"/>
        <v>0</v>
      </c>
      <c r="V154">
        <f t="shared" si="41"/>
        <v>0</v>
      </c>
      <c r="W154">
        <f t="shared" si="42"/>
        <v>0</v>
      </c>
      <c r="X154">
        <f t="shared" si="43"/>
        <v>0</v>
      </c>
      <c r="Y154">
        <f t="shared" si="44"/>
        <v>0</v>
      </c>
      <c r="Z154">
        <f t="shared" si="45"/>
        <v>0</v>
      </c>
      <c r="AA154">
        <f t="shared" si="46"/>
        <v>1</v>
      </c>
      <c r="AB154">
        <f t="shared" si="47"/>
        <v>0</v>
      </c>
      <c r="AC154">
        <f t="shared" si="48"/>
        <v>0</v>
      </c>
      <c r="AD154">
        <f t="shared" si="49"/>
        <v>0</v>
      </c>
      <c r="AE154">
        <f t="shared" si="50"/>
        <v>0</v>
      </c>
      <c r="AF154"/>
      <c r="AG154"/>
      <c r="AH154">
        <f t="shared" si="51"/>
        <v>2</v>
      </c>
      <c r="AI154">
        <f t="shared" si="52"/>
        <v>2</v>
      </c>
      <c r="AJ154" t="str">
        <f t="shared" si="53"/>
        <v>Correct</v>
      </c>
      <c r="AL154" s="96" t="str">
        <f>IFERROR(VLOOKUP(Table1[[#This Row],[RespondentID]],'All Data'!$A:$CO,87,FALSE),"unknown")</f>
        <v>Man</v>
      </c>
      <c r="AM154" s="96" t="str">
        <f>IFERROR(VLOOKUP(Table1[[#This Row],[RespondentID]],'All Data'!$A:$CO,88,FALSE),"unknown")</f>
        <v>65+ years</v>
      </c>
      <c r="AN154" s="96" t="str">
        <f>IFERROR(VLOOKUP(Table1[[#This Row],[RespondentID]],'All Data'!$A:$CO,89,FALSE),"unknown")</f>
        <v>Nassau</v>
      </c>
      <c r="AO154" s="96" t="str">
        <f>IFERROR(VLOOKUP(Table1[[#This Row],[RespondentID]],'All Data'!$A:$CO,90,FALSE),"unknown")</f>
        <v>Baldwin, 11510</v>
      </c>
      <c r="AP154" s="96" t="str">
        <f>IFERROR(VLOOKUP(Table1[[#This Row],[RespondentID]],'All Data'!$A:$CO,91,FALSE),"unknown")</f>
        <v>White</v>
      </c>
      <c r="AQ154" s="96">
        <f>IFERROR(VLOOKUP(Table1[[#This Row],[RespondentID]],'All Data'!$A:$CO,92,FALSE),"unknown")</f>
        <v>0</v>
      </c>
      <c r="AR154" s="96" t="str">
        <f>IFERROR(VLOOKUP(Table1[[#This Row],[RespondentID]],'All Data'!$A:$CO,93,FALSE),"unknown")</f>
        <v>English</v>
      </c>
      <c r="AS154" s="96" t="str">
        <f>IFERROR(VLOOKUP(Table1[[#This Row],[RespondentID]],'All Data'!$A:$CW,94,FALSE),"unknown")</f>
        <v>$75,000 to $125,000</v>
      </c>
      <c r="AT154" s="96" t="str">
        <f>IFERROR(VLOOKUP(Table1[[#This Row],[RespondentID]],'All Data'!$A:$CW,95,FALSE),"unknown")</f>
        <v>College graduate</v>
      </c>
      <c r="AU154" s="96" t="str">
        <f>IFERROR(VLOOKUP(Table1[[#This Row],[RespondentID]],'All Data'!$A:$CW,96,FALSE),"unknown")</f>
        <v>Retired</v>
      </c>
      <c r="AV154" s="96" t="str">
        <f>IFERROR(VLOOKUP(Table1[[#This Row],[RespondentID]],'All Data'!$A:$CW,97,FALSE),"unknown")</f>
        <v>Yes</v>
      </c>
      <c r="AW154" s="96" t="str">
        <f>IFERROR(VLOOKUP(Table1[[#This Row],[RespondentID]],'All Data'!$A:$CW,98,FALSE),"unknown")</f>
        <v>Medicare</v>
      </c>
      <c r="AX154" s="96" t="str">
        <f>IFERROR(VLOOKUP(Table1[[#This Row],[RespondentID]],'All Data'!$A:$CW,99,FALSE),"unknown")</f>
        <v>Yes</v>
      </c>
    </row>
    <row r="155" spans="1:50">
      <c r="A155">
        <v>114380131809</v>
      </c>
      <c r="G155" t="s">
        <v>21</v>
      </c>
      <c r="P155">
        <f t="shared" si="36"/>
        <v>1</v>
      </c>
      <c r="Q155" s="7">
        <f t="shared" si="37"/>
        <v>3</v>
      </c>
      <c r="R155"/>
      <c r="S155">
        <f t="shared" si="38"/>
        <v>0</v>
      </c>
      <c r="T155">
        <f t="shared" si="39"/>
        <v>0</v>
      </c>
      <c r="U155">
        <f t="shared" si="40"/>
        <v>0</v>
      </c>
      <c r="V155">
        <f t="shared" si="41"/>
        <v>0</v>
      </c>
      <c r="W155">
        <f t="shared" si="42"/>
        <v>0</v>
      </c>
      <c r="X155">
        <f t="shared" si="43"/>
        <v>1</v>
      </c>
      <c r="Y155">
        <f t="shared" si="44"/>
        <v>0</v>
      </c>
      <c r="Z155">
        <f t="shared" si="45"/>
        <v>0</v>
      </c>
      <c r="AA155">
        <f t="shared" si="46"/>
        <v>0</v>
      </c>
      <c r="AB155">
        <f t="shared" si="47"/>
        <v>0</v>
      </c>
      <c r="AC155">
        <f t="shared" si="48"/>
        <v>0</v>
      </c>
      <c r="AD155">
        <f t="shared" si="49"/>
        <v>0</v>
      </c>
      <c r="AE155">
        <f t="shared" si="50"/>
        <v>0</v>
      </c>
      <c r="AF155"/>
      <c r="AG155"/>
      <c r="AH155">
        <f t="shared" si="51"/>
        <v>1</v>
      </c>
      <c r="AI155">
        <f t="shared" si="52"/>
        <v>1</v>
      </c>
      <c r="AJ155" t="str">
        <f t="shared" si="53"/>
        <v>Correct</v>
      </c>
      <c r="AL155" s="96" t="str">
        <f>IFERROR(VLOOKUP(Table1[[#This Row],[RespondentID]],'All Data'!$A:$CO,87,FALSE),"unknown")</f>
        <v>Woman</v>
      </c>
      <c r="AM155" s="96" t="str">
        <f>IFERROR(VLOOKUP(Table1[[#This Row],[RespondentID]],'All Data'!$A:$CO,88,FALSE),"unknown")</f>
        <v>65+ years</v>
      </c>
      <c r="AN155" s="96" t="str">
        <f>IFERROR(VLOOKUP(Table1[[#This Row],[RespondentID]],'All Data'!$A:$CO,89,FALSE),"unknown")</f>
        <v>Nassau</v>
      </c>
      <c r="AO155" s="96" t="str">
        <f>IFERROR(VLOOKUP(Table1[[#This Row],[RespondentID]],'All Data'!$A:$CO,90,FALSE),"unknown")</f>
        <v>Baldwin, 11510</v>
      </c>
      <c r="AP155" s="96" t="str">
        <f>IFERROR(VLOOKUP(Table1[[#This Row],[RespondentID]],'All Data'!$A:$CO,91,FALSE),"unknown")</f>
        <v>White</v>
      </c>
      <c r="AQ155" s="96">
        <f>IFERROR(VLOOKUP(Table1[[#This Row],[RespondentID]],'All Data'!$A:$CO,92,FALSE),"unknown")</f>
        <v>0</v>
      </c>
      <c r="AR155" s="96" t="str">
        <f>IFERROR(VLOOKUP(Table1[[#This Row],[RespondentID]],'All Data'!$A:$CO,93,FALSE),"unknown")</f>
        <v>English</v>
      </c>
      <c r="AS155" s="96">
        <f>IFERROR(VLOOKUP(Table1[[#This Row],[RespondentID]],'All Data'!$A:$CW,94,FALSE),"unknown")</f>
        <v>0</v>
      </c>
      <c r="AT155" s="96" t="str">
        <f>IFERROR(VLOOKUP(Table1[[#This Row],[RespondentID]],'All Data'!$A:$CW,95,FALSE),"unknown")</f>
        <v>College graduate</v>
      </c>
      <c r="AU155" s="96" t="str">
        <f>IFERROR(VLOOKUP(Table1[[#This Row],[RespondentID]],'All Data'!$A:$CW,96,FALSE),"unknown")</f>
        <v>Retired</v>
      </c>
      <c r="AV155" s="96" t="str">
        <f>IFERROR(VLOOKUP(Table1[[#This Row],[RespondentID]],'All Data'!$A:$CW,97,FALSE),"unknown")</f>
        <v>Yes</v>
      </c>
      <c r="AW155" s="96">
        <f>IFERROR(VLOOKUP(Table1[[#This Row],[RespondentID]],'All Data'!$A:$CW,98,FALSE),"unknown")</f>
        <v>0</v>
      </c>
      <c r="AX155" s="96">
        <f>IFERROR(VLOOKUP(Table1[[#This Row],[RespondentID]],'All Data'!$A:$CW,99,FALSE),"unknown")</f>
        <v>0</v>
      </c>
    </row>
    <row r="156" spans="1:50">
      <c r="A156">
        <v>114380130303</v>
      </c>
      <c r="J156" t="s">
        <v>24</v>
      </c>
      <c r="P156">
        <f t="shared" si="36"/>
        <v>1</v>
      </c>
      <c r="Q156" s="6">
        <f t="shared" si="37"/>
        <v>3</v>
      </c>
      <c r="R156"/>
      <c r="S156">
        <f t="shared" si="38"/>
        <v>0</v>
      </c>
      <c r="T156">
        <f t="shared" si="39"/>
        <v>0</v>
      </c>
      <c r="U156">
        <f t="shared" si="40"/>
        <v>0</v>
      </c>
      <c r="V156">
        <f t="shared" si="41"/>
        <v>0</v>
      </c>
      <c r="W156">
        <f t="shared" si="42"/>
        <v>0</v>
      </c>
      <c r="X156">
        <f t="shared" si="43"/>
        <v>0</v>
      </c>
      <c r="Y156">
        <f t="shared" si="44"/>
        <v>0</v>
      </c>
      <c r="Z156">
        <f t="shared" si="45"/>
        <v>0</v>
      </c>
      <c r="AA156">
        <f t="shared" si="46"/>
        <v>1</v>
      </c>
      <c r="AB156">
        <f t="shared" si="47"/>
        <v>0</v>
      </c>
      <c r="AC156">
        <f t="shared" si="48"/>
        <v>0</v>
      </c>
      <c r="AD156">
        <f t="shared" si="49"/>
        <v>0</v>
      </c>
      <c r="AE156">
        <f t="shared" si="50"/>
        <v>0</v>
      </c>
      <c r="AF156"/>
      <c r="AG156"/>
      <c r="AH156">
        <f t="shared" si="51"/>
        <v>1</v>
      </c>
      <c r="AI156">
        <f t="shared" si="52"/>
        <v>1</v>
      </c>
      <c r="AJ156" t="str">
        <f t="shared" si="53"/>
        <v>Correct</v>
      </c>
      <c r="AL156" s="96" t="str">
        <f>IFERROR(VLOOKUP(Table1[[#This Row],[RespondentID]],'All Data'!$A:$CO,87,FALSE),"unknown")</f>
        <v>Man</v>
      </c>
      <c r="AM156" s="96" t="str">
        <f>IFERROR(VLOOKUP(Table1[[#This Row],[RespondentID]],'All Data'!$A:$CO,88,FALSE),"unknown")</f>
        <v>55-64 years</v>
      </c>
      <c r="AN156" s="96" t="str">
        <f>IFERROR(VLOOKUP(Table1[[#This Row],[RespondentID]],'All Data'!$A:$CO,89,FALSE),"unknown")</f>
        <v>Nassau</v>
      </c>
      <c r="AO156" s="96" t="str">
        <f>IFERROR(VLOOKUP(Table1[[#This Row],[RespondentID]],'All Data'!$A:$CO,90,FALSE),"unknown")</f>
        <v>Baldwin, 11510</v>
      </c>
      <c r="AP156" s="96" t="str">
        <f>IFERROR(VLOOKUP(Table1[[#This Row],[RespondentID]],'All Data'!$A:$CO,91,FALSE),"unknown")</f>
        <v>Black or African American</v>
      </c>
      <c r="AQ156" s="96">
        <f>IFERROR(VLOOKUP(Table1[[#This Row],[RespondentID]],'All Data'!$A:$CO,92,FALSE),"unknown")</f>
        <v>0</v>
      </c>
      <c r="AR156" s="96" t="str">
        <f>IFERROR(VLOOKUP(Table1[[#This Row],[RespondentID]],'All Data'!$A:$CO,93,FALSE),"unknown")</f>
        <v>English</v>
      </c>
      <c r="AS156" s="96">
        <f>IFERROR(VLOOKUP(Table1[[#This Row],[RespondentID]],'All Data'!$A:$CW,94,FALSE),"unknown")</f>
        <v>0</v>
      </c>
      <c r="AT156" s="96">
        <f>IFERROR(VLOOKUP(Table1[[#This Row],[RespondentID]],'All Data'!$A:$CW,95,FALSE),"unknown")</f>
        <v>0</v>
      </c>
      <c r="AU156" s="96" t="str">
        <f>IFERROR(VLOOKUP(Table1[[#This Row],[RespondentID]],'All Data'!$A:$CW,96,FALSE),"unknown")</f>
        <v>Employed for wages</v>
      </c>
      <c r="AV156" s="96" t="str">
        <f>IFERROR(VLOOKUP(Table1[[#This Row],[RespondentID]],'All Data'!$A:$CW,97,FALSE),"unknown")</f>
        <v>Yes</v>
      </c>
      <c r="AW156" s="96">
        <f>IFERROR(VLOOKUP(Table1[[#This Row],[RespondentID]],'All Data'!$A:$CW,98,FALSE),"unknown")</f>
        <v>0</v>
      </c>
      <c r="AX156" s="96" t="str">
        <f>IFERROR(VLOOKUP(Table1[[#This Row],[RespondentID]],'All Data'!$A:$CW,99,FALSE),"unknown")</f>
        <v>Yes</v>
      </c>
    </row>
    <row r="157" spans="1:50">
      <c r="A157">
        <v>114380128308</v>
      </c>
      <c r="I157" t="s">
        <v>23</v>
      </c>
      <c r="N157" t="s">
        <v>28</v>
      </c>
      <c r="P157">
        <f t="shared" si="36"/>
        <v>2</v>
      </c>
      <c r="Q157" s="7">
        <f t="shared" si="37"/>
        <v>1.5</v>
      </c>
      <c r="R157"/>
      <c r="S157">
        <f t="shared" si="38"/>
        <v>0</v>
      </c>
      <c r="T157">
        <f t="shared" si="39"/>
        <v>0</v>
      </c>
      <c r="U157">
        <f t="shared" si="40"/>
        <v>0</v>
      </c>
      <c r="V157">
        <f t="shared" si="41"/>
        <v>0</v>
      </c>
      <c r="W157">
        <f t="shared" si="42"/>
        <v>0</v>
      </c>
      <c r="X157">
        <f t="shared" si="43"/>
        <v>0</v>
      </c>
      <c r="Y157">
        <f t="shared" si="44"/>
        <v>0</v>
      </c>
      <c r="Z157">
        <f t="shared" si="45"/>
        <v>1</v>
      </c>
      <c r="AA157">
        <f t="shared" si="46"/>
        <v>0</v>
      </c>
      <c r="AB157">
        <f t="shared" si="47"/>
        <v>0</v>
      </c>
      <c r="AC157">
        <f t="shared" si="48"/>
        <v>0</v>
      </c>
      <c r="AD157">
        <f t="shared" si="49"/>
        <v>0</v>
      </c>
      <c r="AE157">
        <f t="shared" si="50"/>
        <v>1</v>
      </c>
      <c r="AF157"/>
      <c r="AG157"/>
      <c r="AH157">
        <f t="shared" si="51"/>
        <v>2</v>
      </c>
      <c r="AI157">
        <f t="shared" si="52"/>
        <v>2</v>
      </c>
      <c r="AJ157" t="str">
        <f t="shared" si="53"/>
        <v>Correct</v>
      </c>
      <c r="AL157" s="96" t="str">
        <f>IFERROR(VLOOKUP(Table1[[#This Row],[RespondentID]],'All Data'!$A:$CO,87,FALSE),"unknown")</f>
        <v>Woman</v>
      </c>
      <c r="AM157" s="96" t="str">
        <f>IFERROR(VLOOKUP(Table1[[#This Row],[RespondentID]],'All Data'!$A:$CO,88,FALSE),"unknown")</f>
        <v>65+ years</v>
      </c>
      <c r="AN157" s="96" t="str">
        <f>IFERROR(VLOOKUP(Table1[[#This Row],[RespondentID]],'All Data'!$A:$CO,89,FALSE),"unknown")</f>
        <v>Nassau</v>
      </c>
      <c r="AO157" s="96" t="str">
        <f>IFERROR(VLOOKUP(Table1[[#This Row],[RespondentID]],'All Data'!$A:$CO,90,FALSE),"unknown")</f>
        <v>Baldwin, 11510</v>
      </c>
      <c r="AP157" s="96" t="str">
        <f>IFERROR(VLOOKUP(Table1[[#This Row],[RespondentID]],'All Data'!$A:$CO,91,FALSE),"unknown")</f>
        <v>White</v>
      </c>
      <c r="AQ157" s="96">
        <f>IFERROR(VLOOKUP(Table1[[#This Row],[RespondentID]],'All Data'!$A:$CO,92,FALSE),"unknown")</f>
        <v>0</v>
      </c>
      <c r="AR157" s="96" t="str">
        <f>IFERROR(VLOOKUP(Table1[[#This Row],[RespondentID]],'All Data'!$A:$CO,93,FALSE),"unknown")</f>
        <v>English</v>
      </c>
      <c r="AS157" s="96" t="str">
        <f>IFERROR(VLOOKUP(Table1[[#This Row],[RespondentID]],'All Data'!$A:$CW,94,FALSE),"unknown")</f>
        <v>$0-$19,999</v>
      </c>
      <c r="AT157" s="96" t="str">
        <f>IFERROR(VLOOKUP(Table1[[#This Row],[RespondentID]],'All Data'!$A:$CW,95,FALSE),"unknown")</f>
        <v>College graduate</v>
      </c>
      <c r="AU157" s="96" t="str">
        <f>IFERROR(VLOOKUP(Table1[[#This Row],[RespondentID]],'All Data'!$A:$CW,96,FALSE),"unknown")</f>
        <v>Retired</v>
      </c>
      <c r="AV157" s="96" t="str">
        <f>IFERROR(VLOOKUP(Table1[[#This Row],[RespondentID]],'All Data'!$A:$CW,97,FALSE),"unknown")</f>
        <v>Yes</v>
      </c>
      <c r="AW157" s="96" t="str">
        <f>IFERROR(VLOOKUP(Table1[[#This Row],[RespondentID]],'All Data'!$A:$CW,98,FALSE),"unknown")</f>
        <v>Medicare</v>
      </c>
      <c r="AX157" s="96" t="str">
        <f>IFERROR(VLOOKUP(Table1[[#This Row],[RespondentID]],'All Data'!$A:$CW,99,FALSE),"unknown")</f>
        <v>Yes</v>
      </c>
    </row>
    <row r="158" spans="1:50">
      <c r="A158">
        <v>114380126908</v>
      </c>
      <c r="D158" t="s">
        <v>18</v>
      </c>
      <c r="P158">
        <f t="shared" si="36"/>
        <v>1</v>
      </c>
      <c r="Q158" s="6">
        <f t="shared" si="37"/>
        <v>3</v>
      </c>
      <c r="R158"/>
      <c r="S158">
        <f t="shared" si="38"/>
        <v>0</v>
      </c>
      <c r="T158">
        <f t="shared" si="39"/>
        <v>0</v>
      </c>
      <c r="U158">
        <f t="shared" si="40"/>
        <v>1</v>
      </c>
      <c r="V158">
        <f t="shared" si="41"/>
        <v>0</v>
      </c>
      <c r="W158">
        <f t="shared" si="42"/>
        <v>0</v>
      </c>
      <c r="X158">
        <f t="shared" si="43"/>
        <v>0</v>
      </c>
      <c r="Y158">
        <f t="shared" si="44"/>
        <v>0</v>
      </c>
      <c r="Z158">
        <f t="shared" si="45"/>
        <v>0</v>
      </c>
      <c r="AA158">
        <f t="shared" si="46"/>
        <v>0</v>
      </c>
      <c r="AB158">
        <f t="shared" si="47"/>
        <v>0</v>
      </c>
      <c r="AC158">
        <f t="shared" si="48"/>
        <v>0</v>
      </c>
      <c r="AD158">
        <f t="shared" si="49"/>
        <v>0</v>
      </c>
      <c r="AE158">
        <f t="shared" si="50"/>
        <v>0</v>
      </c>
      <c r="AF158"/>
      <c r="AG158"/>
      <c r="AH158">
        <f t="shared" si="51"/>
        <v>1</v>
      </c>
      <c r="AI158">
        <f t="shared" si="52"/>
        <v>1</v>
      </c>
      <c r="AJ158" t="str">
        <f t="shared" si="53"/>
        <v>Correct</v>
      </c>
      <c r="AL158" s="96" t="str">
        <f>IFERROR(VLOOKUP(Table1[[#This Row],[RespondentID]],'All Data'!$A:$CO,87,FALSE),"unknown")</f>
        <v>Man</v>
      </c>
      <c r="AM158" s="96" t="str">
        <f>IFERROR(VLOOKUP(Table1[[#This Row],[RespondentID]],'All Data'!$A:$CO,88,FALSE),"unknown")</f>
        <v>65+ years</v>
      </c>
      <c r="AN158" s="96" t="str">
        <f>IFERROR(VLOOKUP(Table1[[#This Row],[RespondentID]],'All Data'!$A:$CO,89,FALSE),"unknown")</f>
        <v>Nassau</v>
      </c>
      <c r="AO158" s="96" t="str">
        <f>IFERROR(VLOOKUP(Table1[[#This Row],[RespondentID]],'All Data'!$A:$CO,90,FALSE),"unknown")</f>
        <v>Baldwin Harbor, 11510</v>
      </c>
      <c r="AP158" s="96" t="str">
        <f>IFERROR(VLOOKUP(Table1[[#This Row],[RespondentID]],'All Data'!$A:$CO,91,FALSE),"unknown")</f>
        <v>White</v>
      </c>
      <c r="AQ158" s="96">
        <f>IFERROR(VLOOKUP(Table1[[#This Row],[RespondentID]],'All Data'!$A:$CO,92,FALSE),"unknown")</f>
        <v>0</v>
      </c>
      <c r="AR158" s="96" t="str">
        <f>IFERROR(VLOOKUP(Table1[[#This Row],[RespondentID]],'All Data'!$A:$CO,93,FALSE),"unknown")</f>
        <v>English</v>
      </c>
      <c r="AS158" s="96" t="str">
        <f>IFERROR(VLOOKUP(Table1[[#This Row],[RespondentID]],'All Data'!$A:$CW,94,FALSE),"unknown")</f>
        <v>$20,000 to $34,999</v>
      </c>
      <c r="AT158" s="96" t="str">
        <f>IFERROR(VLOOKUP(Table1[[#This Row],[RespondentID]],'All Data'!$A:$CW,95,FALSE),"unknown")</f>
        <v>College graduate</v>
      </c>
      <c r="AU158" s="96" t="str">
        <f>IFERROR(VLOOKUP(Table1[[#This Row],[RespondentID]],'All Data'!$A:$CW,96,FALSE),"unknown")</f>
        <v>Retired</v>
      </c>
      <c r="AV158" s="96" t="str">
        <f>IFERROR(VLOOKUP(Table1[[#This Row],[RespondentID]],'All Data'!$A:$CW,97,FALSE),"unknown")</f>
        <v>Yes</v>
      </c>
      <c r="AW158" s="96" t="str">
        <f>IFERROR(VLOOKUP(Table1[[#This Row],[RespondentID]],'All Data'!$A:$CW,98,FALSE),"unknown")</f>
        <v>Medicare</v>
      </c>
      <c r="AX158" s="96" t="str">
        <f>IFERROR(VLOOKUP(Table1[[#This Row],[RespondentID]],'All Data'!$A:$CW,99,FALSE),"unknown")</f>
        <v>No</v>
      </c>
    </row>
    <row r="159" spans="1:50">
      <c r="A159">
        <v>114380125527</v>
      </c>
      <c r="C159" t="s">
        <v>17</v>
      </c>
      <c r="P159">
        <f t="shared" si="36"/>
        <v>1</v>
      </c>
      <c r="Q159" s="7">
        <f t="shared" si="37"/>
        <v>3</v>
      </c>
      <c r="R159"/>
      <c r="S159">
        <f t="shared" si="38"/>
        <v>0</v>
      </c>
      <c r="T159">
        <f t="shared" si="39"/>
        <v>1</v>
      </c>
      <c r="U159">
        <f t="shared" si="40"/>
        <v>0</v>
      </c>
      <c r="V159">
        <f t="shared" si="41"/>
        <v>0</v>
      </c>
      <c r="W159">
        <f t="shared" si="42"/>
        <v>0</v>
      </c>
      <c r="X159">
        <f t="shared" si="43"/>
        <v>0</v>
      </c>
      <c r="Y159">
        <f t="shared" si="44"/>
        <v>0</v>
      </c>
      <c r="Z159">
        <f t="shared" si="45"/>
        <v>0</v>
      </c>
      <c r="AA159">
        <f t="shared" si="46"/>
        <v>0</v>
      </c>
      <c r="AB159">
        <f t="shared" si="47"/>
        <v>0</v>
      </c>
      <c r="AC159">
        <f t="shared" si="48"/>
        <v>0</v>
      </c>
      <c r="AD159">
        <f t="shared" si="49"/>
        <v>0</v>
      </c>
      <c r="AE159">
        <f t="shared" si="50"/>
        <v>0</v>
      </c>
      <c r="AF159"/>
      <c r="AG159"/>
      <c r="AH159">
        <f t="shared" si="51"/>
        <v>1</v>
      </c>
      <c r="AI159">
        <f t="shared" si="52"/>
        <v>1</v>
      </c>
      <c r="AJ159" t="str">
        <f t="shared" si="53"/>
        <v>Correct</v>
      </c>
      <c r="AL159" s="96" t="str">
        <f>IFERROR(VLOOKUP(Table1[[#This Row],[RespondentID]],'All Data'!$A:$CO,87,FALSE),"unknown")</f>
        <v>Man</v>
      </c>
      <c r="AM159" s="96" t="str">
        <f>IFERROR(VLOOKUP(Table1[[#This Row],[RespondentID]],'All Data'!$A:$CO,88,FALSE),"unknown")</f>
        <v>65+ years</v>
      </c>
      <c r="AN159" s="96" t="str">
        <f>IFERROR(VLOOKUP(Table1[[#This Row],[RespondentID]],'All Data'!$A:$CO,89,FALSE),"unknown")</f>
        <v>Nassau</v>
      </c>
      <c r="AO159" s="96" t="str">
        <f>IFERROR(VLOOKUP(Table1[[#This Row],[RespondentID]],'All Data'!$A:$CO,90,FALSE),"unknown")</f>
        <v>Sea Cliff, 11579</v>
      </c>
      <c r="AP159" s="96" t="str">
        <f>IFERROR(VLOOKUP(Table1[[#This Row],[RespondentID]],'All Data'!$A:$CO,91,FALSE),"unknown")</f>
        <v>White</v>
      </c>
      <c r="AQ159" s="96">
        <f>IFERROR(VLOOKUP(Table1[[#This Row],[RespondentID]],'All Data'!$A:$CO,92,FALSE),"unknown")</f>
        <v>0</v>
      </c>
      <c r="AR159" s="96" t="str">
        <f>IFERROR(VLOOKUP(Table1[[#This Row],[RespondentID]],'All Data'!$A:$CO,93,FALSE),"unknown")</f>
        <v>English</v>
      </c>
      <c r="AS159" s="96" t="str">
        <f>IFERROR(VLOOKUP(Table1[[#This Row],[RespondentID]],'All Data'!$A:$CW,94,FALSE),"unknown")</f>
        <v>Over $125,000</v>
      </c>
      <c r="AT159" s="96" t="str">
        <f>IFERROR(VLOOKUP(Table1[[#This Row],[RespondentID]],'All Data'!$A:$CW,95,FALSE),"unknown")</f>
        <v>College graduate</v>
      </c>
      <c r="AU159" s="96" t="str">
        <f>IFERROR(VLOOKUP(Table1[[#This Row],[RespondentID]],'All Data'!$A:$CW,96,FALSE),"unknown")</f>
        <v>Retired</v>
      </c>
      <c r="AV159" s="96" t="str">
        <f>IFERROR(VLOOKUP(Table1[[#This Row],[RespondentID]],'All Data'!$A:$CW,97,FALSE),"unknown")</f>
        <v>Yes</v>
      </c>
      <c r="AW159" s="96" t="str">
        <f>IFERROR(VLOOKUP(Table1[[#This Row],[RespondentID]],'All Data'!$A:$CW,98,FALSE),"unknown")</f>
        <v>Medicare</v>
      </c>
      <c r="AX159" s="96">
        <f>IFERROR(VLOOKUP(Table1[[#This Row],[RespondentID]],'All Data'!$A:$CW,99,FALSE),"unknown")</f>
        <v>0</v>
      </c>
    </row>
    <row r="160" spans="1:50">
      <c r="A160">
        <v>114380124069</v>
      </c>
      <c r="B160" t="s">
        <v>16</v>
      </c>
      <c r="J160" t="s">
        <v>24</v>
      </c>
      <c r="N160" t="s">
        <v>28</v>
      </c>
      <c r="P160">
        <f t="shared" si="36"/>
        <v>3</v>
      </c>
      <c r="Q160" s="6">
        <f t="shared" si="37"/>
        <v>1</v>
      </c>
      <c r="R160"/>
      <c r="S160">
        <f t="shared" si="38"/>
        <v>1</v>
      </c>
      <c r="T160">
        <f t="shared" si="39"/>
        <v>0</v>
      </c>
      <c r="U160">
        <f t="shared" si="40"/>
        <v>0</v>
      </c>
      <c r="V160">
        <f t="shared" si="41"/>
        <v>0</v>
      </c>
      <c r="W160">
        <f t="shared" si="42"/>
        <v>0</v>
      </c>
      <c r="X160">
        <f t="shared" si="43"/>
        <v>0</v>
      </c>
      <c r="Y160">
        <f t="shared" si="44"/>
        <v>0</v>
      </c>
      <c r="Z160">
        <f t="shared" si="45"/>
        <v>0</v>
      </c>
      <c r="AA160">
        <f t="shared" si="46"/>
        <v>1</v>
      </c>
      <c r="AB160">
        <f t="shared" si="47"/>
        <v>0</v>
      </c>
      <c r="AC160">
        <f t="shared" si="48"/>
        <v>0</v>
      </c>
      <c r="AD160">
        <f t="shared" si="49"/>
        <v>0</v>
      </c>
      <c r="AE160">
        <f t="shared" si="50"/>
        <v>1</v>
      </c>
      <c r="AF160"/>
      <c r="AG160"/>
      <c r="AH160">
        <f t="shared" si="51"/>
        <v>3</v>
      </c>
      <c r="AI160">
        <f t="shared" si="52"/>
        <v>3</v>
      </c>
      <c r="AJ160" t="str">
        <f t="shared" si="53"/>
        <v>Correct</v>
      </c>
      <c r="AL160" s="96" t="str">
        <f>IFERROR(VLOOKUP(Table1[[#This Row],[RespondentID]],'All Data'!$A:$CO,87,FALSE),"unknown")</f>
        <v>Man</v>
      </c>
      <c r="AM160" s="96" t="str">
        <f>IFERROR(VLOOKUP(Table1[[#This Row],[RespondentID]],'All Data'!$A:$CO,88,FALSE),"unknown")</f>
        <v>65+ years</v>
      </c>
      <c r="AN160" s="96" t="str">
        <f>IFERROR(VLOOKUP(Table1[[#This Row],[RespondentID]],'All Data'!$A:$CO,89,FALSE),"unknown")</f>
        <v>Nassau</v>
      </c>
      <c r="AO160" s="96" t="str">
        <f>IFERROR(VLOOKUP(Table1[[#This Row],[RespondentID]],'All Data'!$A:$CO,90,FALSE),"unknown")</f>
        <v>Rockville Centre, 11570</v>
      </c>
      <c r="AP160" s="96" t="str">
        <f>IFERROR(VLOOKUP(Table1[[#This Row],[RespondentID]],'All Data'!$A:$CO,91,FALSE),"unknown")</f>
        <v>White</v>
      </c>
      <c r="AQ160" s="96">
        <f>IFERROR(VLOOKUP(Table1[[#This Row],[RespondentID]],'All Data'!$A:$CO,92,FALSE),"unknown")</f>
        <v>0</v>
      </c>
      <c r="AR160" s="96" t="str">
        <f>IFERROR(VLOOKUP(Table1[[#This Row],[RespondentID]],'All Data'!$A:$CO,93,FALSE),"unknown")</f>
        <v>English</v>
      </c>
      <c r="AS160" s="96" t="str">
        <f>IFERROR(VLOOKUP(Table1[[#This Row],[RespondentID]],'All Data'!$A:$CW,94,FALSE),"unknown")</f>
        <v>Over $125,000</v>
      </c>
      <c r="AT160" s="96" t="str">
        <f>IFERROR(VLOOKUP(Table1[[#This Row],[RespondentID]],'All Data'!$A:$CW,95,FALSE),"unknown")</f>
        <v>College graduate</v>
      </c>
      <c r="AU160" s="96" t="str">
        <f>IFERROR(VLOOKUP(Table1[[#This Row],[RespondentID]],'All Data'!$A:$CW,96,FALSE),"unknown")</f>
        <v>Retired</v>
      </c>
      <c r="AV160" s="96" t="str">
        <f>IFERROR(VLOOKUP(Table1[[#This Row],[RespondentID]],'All Data'!$A:$CW,97,FALSE),"unknown")</f>
        <v>Yes</v>
      </c>
      <c r="AW160" s="96" t="str">
        <f>IFERROR(VLOOKUP(Table1[[#This Row],[RespondentID]],'All Data'!$A:$CW,98,FALSE),"unknown")</f>
        <v>Medicare</v>
      </c>
      <c r="AX160" s="96" t="str">
        <f>IFERROR(VLOOKUP(Table1[[#This Row],[RespondentID]],'All Data'!$A:$CW,99,FALSE),"unknown")</f>
        <v>Yes</v>
      </c>
    </row>
    <row r="161" spans="1:50">
      <c r="A161">
        <v>114380122424</v>
      </c>
      <c r="C161" t="s">
        <v>17</v>
      </c>
      <c r="P161">
        <f t="shared" si="36"/>
        <v>1</v>
      </c>
      <c r="Q161" s="7">
        <f t="shared" si="37"/>
        <v>3</v>
      </c>
      <c r="R161"/>
      <c r="S161">
        <f t="shared" si="38"/>
        <v>0</v>
      </c>
      <c r="T161">
        <f t="shared" si="39"/>
        <v>1</v>
      </c>
      <c r="U161">
        <f t="shared" si="40"/>
        <v>0</v>
      </c>
      <c r="V161">
        <f t="shared" si="41"/>
        <v>0</v>
      </c>
      <c r="W161">
        <f t="shared" si="42"/>
        <v>0</v>
      </c>
      <c r="X161">
        <f t="shared" si="43"/>
        <v>0</v>
      </c>
      <c r="Y161">
        <f t="shared" si="44"/>
        <v>0</v>
      </c>
      <c r="Z161">
        <f t="shared" si="45"/>
        <v>0</v>
      </c>
      <c r="AA161">
        <f t="shared" si="46"/>
        <v>0</v>
      </c>
      <c r="AB161">
        <f t="shared" si="47"/>
        <v>0</v>
      </c>
      <c r="AC161">
        <f t="shared" si="48"/>
        <v>0</v>
      </c>
      <c r="AD161">
        <f t="shared" si="49"/>
        <v>0</v>
      </c>
      <c r="AE161">
        <f t="shared" si="50"/>
        <v>0</v>
      </c>
      <c r="AF161"/>
      <c r="AG161"/>
      <c r="AH161">
        <f t="shared" si="51"/>
        <v>1</v>
      </c>
      <c r="AI161">
        <f t="shared" si="52"/>
        <v>1</v>
      </c>
      <c r="AJ161" t="str">
        <f t="shared" si="53"/>
        <v>Correct</v>
      </c>
      <c r="AL161" s="96" t="str">
        <f>IFERROR(VLOOKUP(Table1[[#This Row],[RespondentID]],'All Data'!$A:$CO,87,FALSE),"unknown")</f>
        <v>Woman</v>
      </c>
      <c r="AM161" s="96" t="str">
        <f>IFERROR(VLOOKUP(Table1[[#This Row],[RespondentID]],'All Data'!$A:$CO,88,FALSE),"unknown")</f>
        <v>65+ years</v>
      </c>
      <c r="AN161" s="96" t="str">
        <f>IFERROR(VLOOKUP(Table1[[#This Row],[RespondentID]],'All Data'!$A:$CO,89,FALSE),"unknown")</f>
        <v>Nassau</v>
      </c>
      <c r="AO161" s="96" t="str">
        <f>IFERROR(VLOOKUP(Table1[[#This Row],[RespondentID]],'All Data'!$A:$CO,90,FALSE),"unknown")</f>
        <v>Garden City South, 11530</v>
      </c>
      <c r="AP161" s="96" t="str">
        <f>IFERROR(VLOOKUP(Table1[[#This Row],[RespondentID]],'All Data'!$A:$CO,91,FALSE),"unknown")</f>
        <v>White</v>
      </c>
      <c r="AQ161" s="96">
        <f>IFERROR(VLOOKUP(Table1[[#This Row],[RespondentID]],'All Data'!$A:$CO,92,FALSE),"unknown")</f>
        <v>0</v>
      </c>
      <c r="AR161" s="96" t="str">
        <f>IFERROR(VLOOKUP(Table1[[#This Row],[RespondentID]],'All Data'!$A:$CO,93,FALSE),"unknown")</f>
        <v>English</v>
      </c>
      <c r="AS161" s="96">
        <f>IFERROR(VLOOKUP(Table1[[#This Row],[RespondentID]],'All Data'!$A:$CW,94,FALSE),"unknown")</f>
        <v>0</v>
      </c>
      <c r="AT161" s="96" t="str">
        <f>IFERROR(VLOOKUP(Table1[[#This Row],[RespondentID]],'All Data'!$A:$CW,95,FALSE),"unknown")</f>
        <v>Graduate school</v>
      </c>
      <c r="AU161" s="96" t="str">
        <f>IFERROR(VLOOKUP(Table1[[#This Row],[RespondentID]],'All Data'!$A:$CW,96,FALSE),"unknown")</f>
        <v>Retired</v>
      </c>
      <c r="AV161" s="96" t="str">
        <f>IFERROR(VLOOKUP(Table1[[#This Row],[RespondentID]],'All Data'!$A:$CW,97,FALSE),"unknown")</f>
        <v>Yes</v>
      </c>
      <c r="AW161" s="96" t="str">
        <f>IFERROR(VLOOKUP(Table1[[#This Row],[RespondentID]],'All Data'!$A:$CW,98,FALSE),"unknown")</f>
        <v>Medicare</v>
      </c>
      <c r="AX161" s="96" t="str">
        <f>IFERROR(VLOOKUP(Table1[[#This Row],[RespondentID]],'All Data'!$A:$CW,99,FALSE),"unknown")</f>
        <v>Yes</v>
      </c>
    </row>
    <row r="162" spans="1:50">
      <c r="A162">
        <v>114376158862</v>
      </c>
      <c r="I162" t="s">
        <v>23</v>
      </c>
      <c r="K162" t="s">
        <v>25</v>
      </c>
      <c r="N162" t="s">
        <v>28</v>
      </c>
      <c r="P162">
        <f t="shared" si="36"/>
        <v>3</v>
      </c>
      <c r="Q162" s="6">
        <f t="shared" si="37"/>
        <v>1</v>
      </c>
      <c r="R162"/>
      <c r="S162">
        <f t="shared" si="38"/>
        <v>0</v>
      </c>
      <c r="T162">
        <f t="shared" si="39"/>
        <v>0</v>
      </c>
      <c r="U162">
        <f t="shared" si="40"/>
        <v>0</v>
      </c>
      <c r="V162">
        <f t="shared" si="41"/>
        <v>0</v>
      </c>
      <c r="W162">
        <f t="shared" si="42"/>
        <v>0</v>
      </c>
      <c r="X162">
        <f t="shared" si="43"/>
        <v>0</v>
      </c>
      <c r="Y162">
        <f t="shared" si="44"/>
        <v>0</v>
      </c>
      <c r="Z162">
        <f t="shared" si="45"/>
        <v>1</v>
      </c>
      <c r="AA162">
        <f t="shared" si="46"/>
        <v>0</v>
      </c>
      <c r="AB162">
        <f t="shared" si="47"/>
        <v>1</v>
      </c>
      <c r="AC162">
        <f t="shared" si="48"/>
        <v>0</v>
      </c>
      <c r="AD162">
        <f t="shared" si="49"/>
        <v>0</v>
      </c>
      <c r="AE162">
        <f t="shared" si="50"/>
        <v>1</v>
      </c>
      <c r="AF162"/>
      <c r="AG162"/>
      <c r="AH162">
        <f t="shared" si="51"/>
        <v>3</v>
      </c>
      <c r="AI162">
        <f t="shared" si="52"/>
        <v>3</v>
      </c>
      <c r="AJ162" t="str">
        <f t="shared" si="53"/>
        <v>Correct</v>
      </c>
      <c r="AL162" s="96" t="str">
        <f>IFERROR(VLOOKUP(Table1[[#This Row],[RespondentID]],'All Data'!$A:$CO,87,FALSE),"unknown")</f>
        <v>Woman</v>
      </c>
      <c r="AM162" s="96" t="str">
        <f>IFERROR(VLOOKUP(Table1[[#This Row],[RespondentID]],'All Data'!$A:$CO,88,FALSE),"unknown")</f>
        <v>25-34 years</v>
      </c>
      <c r="AN162" s="96" t="str">
        <f>IFERROR(VLOOKUP(Table1[[#This Row],[RespondentID]],'All Data'!$A:$CO,89,FALSE),"unknown")</f>
        <v>Suffolk</v>
      </c>
      <c r="AO162" s="96" t="str">
        <f>IFERROR(VLOOKUP(Table1[[#This Row],[RespondentID]],'All Data'!$A:$CO,90,FALSE),"unknown")</f>
        <v>Dix Hills, 11746</v>
      </c>
      <c r="AP162" s="96" t="str">
        <f>IFERROR(VLOOKUP(Table1[[#This Row],[RespondentID]],'All Data'!$A:$CO,91,FALSE),"unknown")</f>
        <v>White</v>
      </c>
      <c r="AQ162" s="96" t="str">
        <f>IFERROR(VLOOKUP(Table1[[#This Row],[RespondentID]],'All Data'!$A:$CO,92,FALSE),"unknown")</f>
        <v>Not Hispanic or Latino</v>
      </c>
      <c r="AR162" s="96" t="str">
        <f>IFERROR(VLOOKUP(Table1[[#This Row],[RespondentID]],'All Data'!$A:$CO,93,FALSE),"unknown")</f>
        <v>English</v>
      </c>
      <c r="AS162" s="96" t="str">
        <f>IFERROR(VLOOKUP(Table1[[#This Row],[RespondentID]],'All Data'!$A:$CW,94,FALSE),"unknown")</f>
        <v>$50,000 to $74,999</v>
      </c>
      <c r="AT162" s="96" t="str">
        <f>IFERROR(VLOOKUP(Table1[[#This Row],[RespondentID]],'All Data'!$A:$CW,95,FALSE),"unknown")</f>
        <v>Doctorate</v>
      </c>
      <c r="AU162" s="96" t="str">
        <f>IFERROR(VLOOKUP(Table1[[#This Row],[RespondentID]],'All Data'!$A:$CW,96,FALSE),"unknown")</f>
        <v>Employed for wages</v>
      </c>
      <c r="AV162" s="96" t="str">
        <f>IFERROR(VLOOKUP(Table1[[#This Row],[RespondentID]],'All Data'!$A:$CW,97,FALSE),"unknown")</f>
        <v>Yes</v>
      </c>
      <c r="AW162" s="96" t="str">
        <f>IFERROR(VLOOKUP(Table1[[#This Row],[RespondentID]],'All Data'!$A:$CW,98,FALSE),"unknown")</f>
        <v>Private/Commercial</v>
      </c>
      <c r="AX162" s="96" t="str">
        <f>IFERROR(VLOOKUP(Table1[[#This Row],[RespondentID]],'All Data'!$A:$CW,99,FALSE),"unknown")</f>
        <v>Yes</v>
      </c>
    </row>
    <row r="163" spans="1:50">
      <c r="A163">
        <v>114376080626</v>
      </c>
      <c r="N163" t="s">
        <v>28</v>
      </c>
      <c r="P163">
        <f t="shared" si="36"/>
        <v>1</v>
      </c>
      <c r="Q163" s="7">
        <f t="shared" si="37"/>
        <v>3</v>
      </c>
      <c r="R163"/>
      <c r="S163">
        <f t="shared" si="38"/>
        <v>0</v>
      </c>
      <c r="T163">
        <f t="shared" si="39"/>
        <v>0</v>
      </c>
      <c r="U163">
        <f t="shared" si="40"/>
        <v>0</v>
      </c>
      <c r="V163">
        <f t="shared" si="41"/>
        <v>0</v>
      </c>
      <c r="W163">
        <f t="shared" si="42"/>
        <v>0</v>
      </c>
      <c r="X163">
        <f t="shared" si="43"/>
        <v>0</v>
      </c>
      <c r="Y163">
        <f t="shared" si="44"/>
        <v>0</v>
      </c>
      <c r="Z163">
        <f t="shared" si="45"/>
        <v>0</v>
      </c>
      <c r="AA163">
        <f t="shared" si="46"/>
        <v>0</v>
      </c>
      <c r="AB163">
        <f t="shared" si="47"/>
        <v>0</v>
      </c>
      <c r="AC163">
        <f t="shared" si="48"/>
        <v>0</v>
      </c>
      <c r="AD163">
        <f t="shared" si="49"/>
        <v>0</v>
      </c>
      <c r="AE163">
        <f t="shared" si="50"/>
        <v>1</v>
      </c>
      <c r="AF163"/>
      <c r="AG163"/>
      <c r="AH163">
        <f t="shared" si="51"/>
        <v>1</v>
      </c>
      <c r="AI163">
        <f t="shared" si="52"/>
        <v>1</v>
      </c>
      <c r="AJ163" t="str">
        <f t="shared" si="53"/>
        <v>Correct</v>
      </c>
      <c r="AL163" s="96" t="str">
        <f>IFERROR(VLOOKUP(Table1[[#This Row],[RespondentID]],'All Data'!$A:$CO,87,FALSE),"unknown")</f>
        <v>Man</v>
      </c>
      <c r="AM163" s="96" t="str">
        <f>IFERROR(VLOOKUP(Table1[[#This Row],[RespondentID]],'All Data'!$A:$CO,88,FALSE),"unknown")</f>
        <v>25-34 years</v>
      </c>
      <c r="AN163" s="96" t="str">
        <f>IFERROR(VLOOKUP(Table1[[#This Row],[RespondentID]],'All Data'!$A:$CO,89,FALSE),"unknown")</f>
        <v>Nassau</v>
      </c>
      <c r="AO163" s="96" t="str">
        <f>IFERROR(VLOOKUP(Table1[[#This Row],[RespondentID]],'All Data'!$A:$CO,90,FALSE),"unknown")</f>
        <v>Syosset, 11791</v>
      </c>
      <c r="AP163" s="96" t="str">
        <f>IFERROR(VLOOKUP(Table1[[#This Row],[RespondentID]],'All Data'!$A:$CO,91,FALSE),"unknown")</f>
        <v>White</v>
      </c>
      <c r="AQ163" s="96">
        <f>IFERROR(VLOOKUP(Table1[[#This Row],[RespondentID]],'All Data'!$A:$CO,92,FALSE),"unknown")</f>
        <v>0</v>
      </c>
      <c r="AR163" s="96" t="str">
        <f>IFERROR(VLOOKUP(Table1[[#This Row],[RespondentID]],'All Data'!$A:$CO,93,FALSE),"unknown")</f>
        <v>English</v>
      </c>
      <c r="AS163" s="96">
        <f>IFERROR(VLOOKUP(Table1[[#This Row],[RespondentID]],'All Data'!$A:$CW,94,FALSE),"unknown")</f>
        <v>0</v>
      </c>
      <c r="AT163" s="96" t="str">
        <f>IFERROR(VLOOKUP(Table1[[#This Row],[RespondentID]],'All Data'!$A:$CW,95,FALSE),"unknown")</f>
        <v>College graduate</v>
      </c>
      <c r="AU163" s="96" t="str">
        <f>IFERROR(VLOOKUP(Table1[[#This Row],[RespondentID]],'All Data'!$A:$CW,96,FALSE),"unknown")</f>
        <v>Employed for wages</v>
      </c>
      <c r="AV163" s="96" t="str">
        <f>IFERROR(VLOOKUP(Table1[[#This Row],[RespondentID]],'All Data'!$A:$CW,97,FALSE),"unknown")</f>
        <v>Yes</v>
      </c>
      <c r="AW163" s="96" t="str">
        <f>IFERROR(VLOOKUP(Table1[[#This Row],[RespondentID]],'All Data'!$A:$CW,98,FALSE),"unknown")</f>
        <v>Private/Commercial</v>
      </c>
      <c r="AX163" s="96" t="str">
        <f>IFERROR(VLOOKUP(Table1[[#This Row],[RespondentID]],'All Data'!$A:$CW,99,FALSE),"unknown")</f>
        <v>Yes</v>
      </c>
    </row>
    <row r="164" spans="1:50">
      <c r="A164">
        <v>114376075102</v>
      </c>
      <c r="D164" t="s">
        <v>18</v>
      </c>
      <c r="G164" t="s">
        <v>21</v>
      </c>
      <c r="M164" t="s">
        <v>27</v>
      </c>
      <c r="P164">
        <f t="shared" si="36"/>
        <v>3</v>
      </c>
      <c r="Q164" s="6">
        <f t="shared" si="37"/>
        <v>1</v>
      </c>
      <c r="R164"/>
      <c r="S164">
        <f t="shared" si="38"/>
        <v>0</v>
      </c>
      <c r="T164">
        <f t="shared" si="39"/>
        <v>0</v>
      </c>
      <c r="U164">
        <f t="shared" si="40"/>
        <v>1</v>
      </c>
      <c r="V164">
        <f t="shared" si="41"/>
        <v>0</v>
      </c>
      <c r="W164">
        <f t="shared" si="42"/>
        <v>0</v>
      </c>
      <c r="X164">
        <f t="shared" si="43"/>
        <v>1</v>
      </c>
      <c r="Y164">
        <f t="shared" si="44"/>
        <v>0</v>
      </c>
      <c r="Z164">
        <f t="shared" si="45"/>
        <v>0</v>
      </c>
      <c r="AA164">
        <f t="shared" si="46"/>
        <v>0</v>
      </c>
      <c r="AB164">
        <f t="shared" si="47"/>
        <v>0</v>
      </c>
      <c r="AC164">
        <f t="shared" si="48"/>
        <v>0</v>
      </c>
      <c r="AD164">
        <f t="shared" si="49"/>
        <v>1</v>
      </c>
      <c r="AE164">
        <f t="shared" si="50"/>
        <v>0</v>
      </c>
      <c r="AF164"/>
      <c r="AG164"/>
      <c r="AH164">
        <f t="shared" si="51"/>
        <v>3</v>
      </c>
      <c r="AI164">
        <f t="shared" si="52"/>
        <v>3</v>
      </c>
      <c r="AJ164" t="str">
        <f t="shared" si="53"/>
        <v>Correct</v>
      </c>
      <c r="AL164" s="96" t="str">
        <f>IFERROR(VLOOKUP(Table1[[#This Row],[RespondentID]],'All Data'!$A:$CO,87,FALSE),"unknown")</f>
        <v>Man</v>
      </c>
      <c r="AM164" s="96" t="str">
        <f>IFERROR(VLOOKUP(Table1[[#This Row],[RespondentID]],'All Data'!$A:$CO,88,FALSE),"unknown")</f>
        <v>65+ years</v>
      </c>
      <c r="AN164" s="96" t="str">
        <f>IFERROR(VLOOKUP(Table1[[#This Row],[RespondentID]],'All Data'!$A:$CO,89,FALSE),"unknown")</f>
        <v>Suffolk</v>
      </c>
      <c r="AO164" s="96" t="str">
        <f>IFERROR(VLOOKUP(Table1[[#This Row],[RespondentID]],'All Data'!$A:$CO,90,FALSE),"unknown")</f>
        <v>East Northport, 11731</v>
      </c>
      <c r="AP164" s="96" t="str">
        <f>IFERROR(VLOOKUP(Table1[[#This Row],[RespondentID]],'All Data'!$A:$CO,91,FALSE),"unknown")</f>
        <v>White</v>
      </c>
      <c r="AQ164" s="96">
        <f>IFERROR(VLOOKUP(Table1[[#This Row],[RespondentID]],'All Data'!$A:$CO,92,FALSE),"unknown")</f>
        <v>0</v>
      </c>
      <c r="AR164" s="96" t="str">
        <f>IFERROR(VLOOKUP(Table1[[#This Row],[RespondentID]],'All Data'!$A:$CO,93,FALSE),"unknown")</f>
        <v>English</v>
      </c>
      <c r="AS164" s="96" t="str">
        <f>IFERROR(VLOOKUP(Table1[[#This Row],[RespondentID]],'All Data'!$A:$CW,94,FALSE),"unknown")</f>
        <v>$75,000 to $125,000</v>
      </c>
      <c r="AT164" s="96" t="str">
        <f>IFERROR(VLOOKUP(Table1[[#This Row],[RespondentID]],'All Data'!$A:$CW,95,FALSE),"unknown")</f>
        <v>Graduate school</v>
      </c>
      <c r="AU164" s="96" t="str">
        <f>IFERROR(VLOOKUP(Table1[[#This Row],[RespondentID]],'All Data'!$A:$CW,96,FALSE),"unknown")</f>
        <v>Retired</v>
      </c>
      <c r="AV164" s="96" t="str">
        <f>IFERROR(VLOOKUP(Table1[[#This Row],[RespondentID]],'All Data'!$A:$CW,97,FALSE),"unknown")</f>
        <v>Yes</v>
      </c>
      <c r="AW164" s="96" t="str">
        <f>IFERROR(VLOOKUP(Table1[[#This Row],[RespondentID]],'All Data'!$A:$CW,98,FALSE),"unknown")</f>
        <v>Medicare, Private/Commercial</v>
      </c>
      <c r="AX164" s="96" t="str">
        <f>IFERROR(VLOOKUP(Table1[[#This Row],[RespondentID]],'All Data'!$A:$CW,99,FALSE),"unknown")</f>
        <v>Yes</v>
      </c>
    </row>
    <row r="165" spans="1:50">
      <c r="A165">
        <v>114376072291</v>
      </c>
      <c r="D165" t="s">
        <v>18</v>
      </c>
      <c r="I165" t="s">
        <v>23</v>
      </c>
      <c r="P165">
        <f t="shared" si="36"/>
        <v>2</v>
      </c>
      <c r="Q165" s="7">
        <f t="shared" si="37"/>
        <v>1.5</v>
      </c>
      <c r="R165"/>
      <c r="S165">
        <f t="shared" si="38"/>
        <v>0</v>
      </c>
      <c r="T165">
        <f t="shared" si="39"/>
        <v>0</v>
      </c>
      <c r="U165">
        <f t="shared" si="40"/>
        <v>1</v>
      </c>
      <c r="V165">
        <f t="shared" si="41"/>
        <v>0</v>
      </c>
      <c r="W165">
        <f t="shared" si="42"/>
        <v>0</v>
      </c>
      <c r="X165">
        <f t="shared" si="43"/>
        <v>0</v>
      </c>
      <c r="Y165">
        <f t="shared" si="44"/>
        <v>0</v>
      </c>
      <c r="Z165">
        <f t="shared" si="45"/>
        <v>1</v>
      </c>
      <c r="AA165">
        <f t="shared" si="46"/>
        <v>0</v>
      </c>
      <c r="AB165">
        <f t="shared" si="47"/>
        <v>0</v>
      </c>
      <c r="AC165">
        <f t="shared" si="48"/>
        <v>0</v>
      </c>
      <c r="AD165">
        <f t="shared" si="49"/>
        <v>0</v>
      </c>
      <c r="AE165">
        <f t="shared" si="50"/>
        <v>0</v>
      </c>
      <c r="AF165"/>
      <c r="AG165"/>
      <c r="AH165">
        <f t="shared" si="51"/>
        <v>2</v>
      </c>
      <c r="AI165">
        <f t="shared" si="52"/>
        <v>2</v>
      </c>
      <c r="AJ165" t="str">
        <f t="shared" si="53"/>
        <v>Correct</v>
      </c>
      <c r="AL165" s="96" t="str">
        <f>IFERROR(VLOOKUP(Table1[[#This Row],[RespondentID]],'All Data'!$A:$CO,87,FALSE),"unknown")</f>
        <v>Woman</v>
      </c>
      <c r="AM165" s="96" t="str">
        <f>IFERROR(VLOOKUP(Table1[[#This Row],[RespondentID]],'All Data'!$A:$CO,88,FALSE),"unknown")</f>
        <v>65+ years</v>
      </c>
      <c r="AN165" s="96" t="str">
        <f>IFERROR(VLOOKUP(Table1[[#This Row],[RespondentID]],'All Data'!$A:$CO,89,FALSE),"unknown")</f>
        <v>Suffolk</v>
      </c>
      <c r="AO165" s="96" t="str">
        <f>IFERROR(VLOOKUP(Table1[[#This Row],[RespondentID]],'All Data'!$A:$CO,90,FALSE),"unknown")</f>
        <v>Northport, 11768</v>
      </c>
      <c r="AP165" s="96" t="str">
        <f>IFERROR(VLOOKUP(Table1[[#This Row],[RespondentID]],'All Data'!$A:$CO,91,FALSE),"unknown")</f>
        <v>White</v>
      </c>
      <c r="AQ165" s="96" t="str">
        <f>IFERROR(VLOOKUP(Table1[[#This Row],[RespondentID]],'All Data'!$A:$CO,92,FALSE),"unknown")</f>
        <v>Hispanic or Latino</v>
      </c>
      <c r="AR165" s="96" t="str">
        <f>IFERROR(VLOOKUP(Table1[[#This Row],[RespondentID]],'All Data'!$A:$CO,93,FALSE),"unknown")</f>
        <v>English</v>
      </c>
      <c r="AS165" s="96" t="str">
        <f>IFERROR(VLOOKUP(Table1[[#This Row],[RespondentID]],'All Data'!$A:$CW,94,FALSE),"unknown")</f>
        <v>$75,000 to $125,000</v>
      </c>
      <c r="AT165" s="96" t="str">
        <f>IFERROR(VLOOKUP(Table1[[#This Row],[RespondentID]],'All Data'!$A:$CW,95,FALSE),"unknown")</f>
        <v>Some college</v>
      </c>
      <c r="AU165" s="96" t="str">
        <f>IFERROR(VLOOKUP(Table1[[#This Row],[RespondentID]],'All Data'!$A:$CW,96,FALSE),"unknown")</f>
        <v>Retired</v>
      </c>
      <c r="AV165" s="96" t="str">
        <f>IFERROR(VLOOKUP(Table1[[#This Row],[RespondentID]],'All Data'!$A:$CW,97,FALSE),"unknown")</f>
        <v>Yes</v>
      </c>
      <c r="AW165" s="96" t="str">
        <f>IFERROR(VLOOKUP(Table1[[#This Row],[RespondentID]],'All Data'!$A:$CW,98,FALSE),"unknown")</f>
        <v>Medicare, Private/Commercial</v>
      </c>
      <c r="AX165" s="96" t="str">
        <f>IFERROR(VLOOKUP(Table1[[#This Row],[RespondentID]],'All Data'!$A:$CW,99,FALSE),"unknown")</f>
        <v>Yes</v>
      </c>
    </row>
    <row r="166" spans="1:50">
      <c r="A166">
        <v>114376063692</v>
      </c>
      <c r="M166" t="s">
        <v>27</v>
      </c>
      <c r="P166">
        <f t="shared" si="36"/>
        <v>1</v>
      </c>
      <c r="Q166" s="6">
        <f t="shared" si="37"/>
        <v>3</v>
      </c>
      <c r="R166"/>
      <c r="S166">
        <f t="shared" si="38"/>
        <v>0</v>
      </c>
      <c r="T166">
        <f t="shared" si="39"/>
        <v>0</v>
      </c>
      <c r="U166">
        <f t="shared" si="40"/>
        <v>0</v>
      </c>
      <c r="V166">
        <f t="shared" si="41"/>
        <v>0</v>
      </c>
      <c r="W166">
        <f t="shared" si="42"/>
        <v>0</v>
      </c>
      <c r="X166">
        <f t="shared" si="43"/>
        <v>0</v>
      </c>
      <c r="Y166">
        <f t="shared" si="44"/>
        <v>0</v>
      </c>
      <c r="Z166">
        <f t="shared" si="45"/>
        <v>0</v>
      </c>
      <c r="AA166">
        <f t="shared" si="46"/>
        <v>0</v>
      </c>
      <c r="AB166">
        <f t="shared" si="47"/>
        <v>0</v>
      </c>
      <c r="AC166">
        <f t="shared" si="48"/>
        <v>0</v>
      </c>
      <c r="AD166">
        <f t="shared" si="49"/>
        <v>1</v>
      </c>
      <c r="AE166">
        <f t="shared" si="50"/>
        <v>0</v>
      </c>
      <c r="AF166"/>
      <c r="AG166"/>
      <c r="AH166">
        <f t="shared" si="51"/>
        <v>1</v>
      </c>
      <c r="AI166">
        <f t="shared" si="52"/>
        <v>1</v>
      </c>
      <c r="AJ166" t="str">
        <f t="shared" si="53"/>
        <v>Correct</v>
      </c>
      <c r="AL166" s="96" t="str">
        <f>IFERROR(VLOOKUP(Table1[[#This Row],[RespondentID]],'All Data'!$A:$CO,87,FALSE),"unknown")</f>
        <v>Woman</v>
      </c>
      <c r="AM166" s="96" t="str">
        <f>IFERROR(VLOOKUP(Table1[[#This Row],[RespondentID]],'All Data'!$A:$CO,88,FALSE),"unknown")</f>
        <v>55-64 years</v>
      </c>
      <c r="AN166" s="96" t="str">
        <f>IFERROR(VLOOKUP(Table1[[#This Row],[RespondentID]],'All Data'!$A:$CO,89,FALSE),"unknown")</f>
        <v>Suffolk</v>
      </c>
      <c r="AO166" s="96" t="str">
        <f>IFERROR(VLOOKUP(Table1[[#This Row],[RespondentID]],'All Data'!$A:$CO,90,FALSE),"unknown")</f>
        <v>Huntington, 11743</v>
      </c>
      <c r="AP166" s="96" t="str">
        <f>IFERROR(VLOOKUP(Table1[[#This Row],[RespondentID]],'All Data'!$A:$CO,91,FALSE),"unknown")</f>
        <v>White</v>
      </c>
      <c r="AQ166" s="96">
        <f>IFERROR(VLOOKUP(Table1[[#This Row],[RespondentID]],'All Data'!$A:$CO,92,FALSE),"unknown")</f>
        <v>0</v>
      </c>
      <c r="AR166" s="96" t="str">
        <f>IFERROR(VLOOKUP(Table1[[#This Row],[RespondentID]],'All Data'!$A:$CO,93,FALSE),"unknown")</f>
        <v>English</v>
      </c>
      <c r="AS166" s="96" t="str">
        <f>IFERROR(VLOOKUP(Table1[[#This Row],[RespondentID]],'All Data'!$A:$CW,94,FALSE),"unknown")</f>
        <v>$75,000 to $125,000</v>
      </c>
      <c r="AT166" s="96" t="str">
        <f>IFERROR(VLOOKUP(Table1[[#This Row],[RespondentID]],'All Data'!$A:$CW,95,FALSE),"unknown")</f>
        <v>High school graduate</v>
      </c>
      <c r="AU166" s="96" t="str">
        <f>IFERROR(VLOOKUP(Table1[[#This Row],[RespondentID]],'All Data'!$A:$CW,96,FALSE),"unknown")</f>
        <v>Employed for wages</v>
      </c>
      <c r="AV166" s="96" t="str">
        <f>IFERROR(VLOOKUP(Table1[[#This Row],[RespondentID]],'All Data'!$A:$CW,97,FALSE),"unknown")</f>
        <v>Yes</v>
      </c>
      <c r="AW166" s="96" t="str">
        <f>IFERROR(VLOOKUP(Table1[[#This Row],[RespondentID]],'All Data'!$A:$CW,98,FALSE),"unknown")</f>
        <v>Private/Commercial</v>
      </c>
      <c r="AX166" s="96" t="str">
        <f>IFERROR(VLOOKUP(Table1[[#This Row],[RespondentID]],'All Data'!$A:$CW,99,FALSE),"unknown")</f>
        <v>Yes</v>
      </c>
    </row>
    <row r="167" spans="1:50">
      <c r="A167">
        <v>114376061706</v>
      </c>
      <c r="C167" t="s">
        <v>17</v>
      </c>
      <c r="D167" t="s">
        <v>18</v>
      </c>
      <c r="J167" t="s">
        <v>24</v>
      </c>
      <c r="P167">
        <f t="shared" si="36"/>
        <v>3</v>
      </c>
      <c r="Q167" s="7">
        <f t="shared" si="37"/>
        <v>1</v>
      </c>
      <c r="R167"/>
      <c r="S167">
        <f t="shared" si="38"/>
        <v>0</v>
      </c>
      <c r="T167">
        <f t="shared" si="39"/>
        <v>1</v>
      </c>
      <c r="U167">
        <f t="shared" si="40"/>
        <v>1</v>
      </c>
      <c r="V167">
        <f t="shared" si="41"/>
        <v>0</v>
      </c>
      <c r="W167">
        <f t="shared" si="42"/>
        <v>0</v>
      </c>
      <c r="X167">
        <f t="shared" si="43"/>
        <v>0</v>
      </c>
      <c r="Y167">
        <f t="shared" si="44"/>
        <v>0</v>
      </c>
      <c r="Z167">
        <f t="shared" si="45"/>
        <v>0</v>
      </c>
      <c r="AA167">
        <f t="shared" si="46"/>
        <v>1</v>
      </c>
      <c r="AB167">
        <f t="shared" si="47"/>
        <v>0</v>
      </c>
      <c r="AC167">
        <f t="shared" si="48"/>
        <v>0</v>
      </c>
      <c r="AD167">
        <f t="shared" si="49"/>
        <v>0</v>
      </c>
      <c r="AE167">
        <f t="shared" si="50"/>
        <v>0</v>
      </c>
      <c r="AF167"/>
      <c r="AG167"/>
      <c r="AH167">
        <f t="shared" si="51"/>
        <v>3</v>
      </c>
      <c r="AI167">
        <f t="shared" si="52"/>
        <v>3</v>
      </c>
      <c r="AJ167" t="str">
        <f t="shared" si="53"/>
        <v>Correct</v>
      </c>
      <c r="AL167" s="96" t="str">
        <f>IFERROR(VLOOKUP(Table1[[#This Row],[RespondentID]],'All Data'!$A:$CO,87,FALSE),"unknown")</f>
        <v>Woman</v>
      </c>
      <c r="AM167" s="96" t="str">
        <f>IFERROR(VLOOKUP(Table1[[#This Row],[RespondentID]],'All Data'!$A:$CO,88,FALSE),"unknown")</f>
        <v>65+ years</v>
      </c>
      <c r="AN167" s="96" t="str">
        <f>IFERROR(VLOOKUP(Table1[[#This Row],[RespondentID]],'All Data'!$A:$CO,89,FALSE),"unknown")</f>
        <v>Suffolk</v>
      </c>
      <c r="AO167" s="96" t="str">
        <f>IFERROR(VLOOKUP(Table1[[#This Row],[RespondentID]],'All Data'!$A:$CO,90,FALSE),"unknown")</f>
        <v>Northport, 11768</v>
      </c>
      <c r="AP167" s="96" t="str">
        <f>IFERROR(VLOOKUP(Table1[[#This Row],[RespondentID]],'All Data'!$A:$CO,91,FALSE),"unknown")</f>
        <v>White</v>
      </c>
      <c r="AQ167" s="96">
        <f>IFERROR(VLOOKUP(Table1[[#This Row],[RespondentID]],'All Data'!$A:$CO,92,FALSE),"unknown")</f>
        <v>0</v>
      </c>
      <c r="AR167" s="96" t="str">
        <f>IFERROR(VLOOKUP(Table1[[#This Row],[RespondentID]],'All Data'!$A:$CO,93,FALSE),"unknown")</f>
        <v>English</v>
      </c>
      <c r="AS167" s="96" t="str">
        <f>IFERROR(VLOOKUP(Table1[[#This Row],[RespondentID]],'All Data'!$A:$CW,94,FALSE),"unknown")</f>
        <v>$35,000 to $49,999</v>
      </c>
      <c r="AT167" s="96" t="str">
        <f>IFERROR(VLOOKUP(Table1[[#This Row],[RespondentID]],'All Data'!$A:$CW,95,FALSE),"unknown")</f>
        <v>College graduate</v>
      </c>
      <c r="AU167" s="96" t="str">
        <f>IFERROR(VLOOKUP(Table1[[#This Row],[RespondentID]],'All Data'!$A:$CW,96,FALSE),"unknown")</f>
        <v>Retired</v>
      </c>
      <c r="AV167" s="96" t="str">
        <f>IFERROR(VLOOKUP(Table1[[#This Row],[RespondentID]],'All Data'!$A:$CW,97,FALSE),"unknown")</f>
        <v>Yes</v>
      </c>
      <c r="AW167" s="96" t="str">
        <f>IFERROR(VLOOKUP(Table1[[#This Row],[RespondentID]],'All Data'!$A:$CW,98,FALSE),"unknown")</f>
        <v>Medicare</v>
      </c>
      <c r="AX167" s="96" t="str">
        <f>IFERROR(VLOOKUP(Table1[[#This Row],[RespondentID]],'All Data'!$A:$CW,99,FALSE),"unknown")</f>
        <v>Yes</v>
      </c>
    </row>
    <row r="168" spans="1:50">
      <c r="A168">
        <v>114376059558</v>
      </c>
      <c r="D168" t="s">
        <v>18</v>
      </c>
      <c r="J168" t="s">
        <v>24</v>
      </c>
      <c r="N168" t="s">
        <v>28</v>
      </c>
      <c r="P168">
        <f t="shared" si="36"/>
        <v>3</v>
      </c>
      <c r="Q168" s="6">
        <f t="shared" si="37"/>
        <v>1</v>
      </c>
      <c r="R168"/>
      <c r="S168">
        <f t="shared" si="38"/>
        <v>0</v>
      </c>
      <c r="T168">
        <f t="shared" si="39"/>
        <v>0</v>
      </c>
      <c r="U168">
        <f t="shared" si="40"/>
        <v>1</v>
      </c>
      <c r="V168">
        <f t="shared" si="41"/>
        <v>0</v>
      </c>
      <c r="W168">
        <f t="shared" si="42"/>
        <v>0</v>
      </c>
      <c r="X168">
        <f t="shared" si="43"/>
        <v>0</v>
      </c>
      <c r="Y168">
        <f t="shared" si="44"/>
        <v>0</v>
      </c>
      <c r="Z168">
        <f t="shared" si="45"/>
        <v>0</v>
      </c>
      <c r="AA168">
        <f t="shared" si="46"/>
        <v>1</v>
      </c>
      <c r="AB168">
        <f t="shared" si="47"/>
        <v>0</v>
      </c>
      <c r="AC168">
        <f t="shared" si="48"/>
        <v>0</v>
      </c>
      <c r="AD168">
        <f t="shared" si="49"/>
        <v>0</v>
      </c>
      <c r="AE168">
        <f t="shared" si="50"/>
        <v>1</v>
      </c>
      <c r="AF168"/>
      <c r="AG168"/>
      <c r="AH168">
        <f t="shared" si="51"/>
        <v>3</v>
      </c>
      <c r="AI168">
        <f t="shared" si="52"/>
        <v>3</v>
      </c>
      <c r="AJ168" t="str">
        <f t="shared" si="53"/>
        <v>Correct</v>
      </c>
      <c r="AL168" s="96" t="str">
        <f>IFERROR(VLOOKUP(Table1[[#This Row],[RespondentID]],'All Data'!$A:$CO,87,FALSE),"unknown")</f>
        <v>Man</v>
      </c>
      <c r="AM168" s="96" t="str">
        <f>IFERROR(VLOOKUP(Table1[[#This Row],[RespondentID]],'All Data'!$A:$CO,88,FALSE),"unknown")</f>
        <v>65+ years</v>
      </c>
      <c r="AN168" s="96" t="str">
        <f>IFERROR(VLOOKUP(Table1[[#This Row],[RespondentID]],'All Data'!$A:$CO,89,FALSE),"unknown")</f>
        <v>Suffolk</v>
      </c>
      <c r="AO168" s="96" t="str">
        <f>IFERROR(VLOOKUP(Table1[[#This Row],[RespondentID]],'All Data'!$A:$CO,90,FALSE),"unknown")</f>
        <v>East Northport, 11731</v>
      </c>
      <c r="AP168" s="96" t="str">
        <f>IFERROR(VLOOKUP(Table1[[#This Row],[RespondentID]],'All Data'!$A:$CO,91,FALSE),"unknown")</f>
        <v>White</v>
      </c>
      <c r="AQ168" s="96">
        <f>IFERROR(VLOOKUP(Table1[[#This Row],[RespondentID]],'All Data'!$A:$CO,92,FALSE),"unknown")</f>
        <v>0</v>
      </c>
      <c r="AR168" s="96" t="str">
        <f>IFERROR(VLOOKUP(Table1[[#This Row],[RespondentID]],'All Data'!$A:$CO,93,FALSE),"unknown")</f>
        <v>English</v>
      </c>
      <c r="AS168" s="96" t="str">
        <f>IFERROR(VLOOKUP(Table1[[#This Row],[RespondentID]],'All Data'!$A:$CW,94,FALSE),"unknown")</f>
        <v>Over $125,000</v>
      </c>
      <c r="AT168" s="96" t="str">
        <f>IFERROR(VLOOKUP(Table1[[#This Row],[RespondentID]],'All Data'!$A:$CW,95,FALSE),"unknown")</f>
        <v>Graduate school</v>
      </c>
      <c r="AU168" s="96" t="str">
        <f>IFERROR(VLOOKUP(Table1[[#This Row],[RespondentID]],'All Data'!$A:$CW,96,FALSE),"unknown")</f>
        <v>Retired</v>
      </c>
      <c r="AV168" s="96" t="str">
        <f>IFERROR(VLOOKUP(Table1[[#This Row],[RespondentID]],'All Data'!$A:$CW,97,FALSE),"unknown")</f>
        <v>Yes</v>
      </c>
      <c r="AW168" s="96" t="str">
        <f>IFERROR(VLOOKUP(Table1[[#This Row],[RespondentID]],'All Data'!$A:$CW,98,FALSE),"unknown")</f>
        <v>Medicare, Private/Commercial</v>
      </c>
      <c r="AX168" s="96" t="str">
        <f>IFERROR(VLOOKUP(Table1[[#This Row],[RespondentID]],'All Data'!$A:$CW,99,FALSE),"unknown")</f>
        <v>Yes</v>
      </c>
    </row>
    <row r="169" spans="1:50">
      <c r="A169">
        <v>114376025881</v>
      </c>
      <c r="D169" t="s">
        <v>18</v>
      </c>
      <c r="E169" t="s">
        <v>19</v>
      </c>
      <c r="J169" t="s">
        <v>24</v>
      </c>
      <c r="P169">
        <f t="shared" si="36"/>
        <v>3</v>
      </c>
      <c r="Q169" s="7">
        <f t="shared" si="37"/>
        <v>1</v>
      </c>
      <c r="R169"/>
      <c r="S169">
        <f t="shared" si="38"/>
        <v>0</v>
      </c>
      <c r="T169">
        <f t="shared" si="39"/>
        <v>0</v>
      </c>
      <c r="U169">
        <f t="shared" si="40"/>
        <v>1</v>
      </c>
      <c r="V169">
        <f t="shared" si="41"/>
        <v>1</v>
      </c>
      <c r="W169">
        <f t="shared" si="42"/>
        <v>0</v>
      </c>
      <c r="X169">
        <f t="shared" si="43"/>
        <v>0</v>
      </c>
      <c r="Y169">
        <f t="shared" si="44"/>
        <v>0</v>
      </c>
      <c r="Z169">
        <f t="shared" si="45"/>
        <v>0</v>
      </c>
      <c r="AA169">
        <f t="shared" si="46"/>
        <v>1</v>
      </c>
      <c r="AB169">
        <f t="shared" si="47"/>
        <v>0</v>
      </c>
      <c r="AC169">
        <f t="shared" si="48"/>
        <v>0</v>
      </c>
      <c r="AD169">
        <f t="shared" si="49"/>
        <v>0</v>
      </c>
      <c r="AE169">
        <f t="shared" si="50"/>
        <v>0</v>
      </c>
      <c r="AF169"/>
      <c r="AG169"/>
      <c r="AH169">
        <f t="shared" si="51"/>
        <v>3</v>
      </c>
      <c r="AI169">
        <f t="shared" si="52"/>
        <v>3</v>
      </c>
      <c r="AJ169" t="str">
        <f t="shared" si="53"/>
        <v>Correct</v>
      </c>
      <c r="AL169" s="96" t="str">
        <f>IFERROR(VLOOKUP(Table1[[#This Row],[RespondentID]],'All Data'!$A:$CO,87,FALSE),"unknown")</f>
        <v>Man</v>
      </c>
      <c r="AM169" s="96" t="str">
        <f>IFERROR(VLOOKUP(Table1[[#This Row],[RespondentID]],'All Data'!$A:$CO,88,FALSE),"unknown")</f>
        <v>55-64 years</v>
      </c>
      <c r="AN169" s="96" t="str">
        <f>IFERROR(VLOOKUP(Table1[[#This Row],[RespondentID]],'All Data'!$A:$CO,89,FALSE),"unknown")</f>
        <v>Suffolk</v>
      </c>
      <c r="AO169" s="96" t="str">
        <f>IFERROR(VLOOKUP(Table1[[#This Row],[RespondentID]],'All Data'!$A:$CO,90,FALSE),"unknown")</f>
        <v>Northport, 11768</v>
      </c>
      <c r="AP169" s="96" t="str">
        <f>IFERROR(VLOOKUP(Table1[[#This Row],[RespondentID]],'All Data'!$A:$CO,91,FALSE),"unknown")</f>
        <v>White</v>
      </c>
      <c r="AQ169" s="96">
        <f>IFERROR(VLOOKUP(Table1[[#This Row],[RespondentID]],'All Data'!$A:$CO,92,FALSE),"unknown")</f>
        <v>0</v>
      </c>
      <c r="AR169" s="96" t="str">
        <f>IFERROR(VLOOKUP(Table1[[#This Row],[RespondentID]],'All Data'!$A:$CO,93,FALSE),"unknown")</f>
        <v>English</v>
      </c>
      <c r="AS169" s="96" t="str">
        <f>IFERROR(VLOOKUP(Table1[[#This Row],[RespondentID]],'All Data'!$A:$CW,94,FALSE),"unknown")</f>
        <v>Over $125,000</v>
      </c>
      <c r="AT169" s="96" t="str">
        <f>IFERROR(VLOOKUP(Table1[[#This Row],[RespondentID]],'All Data'!$A:$CW,95,FALSE),"unknown")</f>
        <v>Graduate school</v>
      </c>
      <c r="AU169" s="96" t="str">
        <f>IFERROR(VLOOKUP(Table1[[#This Row],[RespondentID]],'All Data'!$A:$CW,96,FALSE),"unknown")</f>
        <v>Retired</v>
      </c>
      <c r="AV169" s="96" t="str">
        <f>IFERROR(VLOOKUP(Table1[[#This Row],[RespondentID]],'All Data'!$A:$CW,97,FALSE),"unknown")</f>
        <v>Yes</v>
      </c>
      <c r="AW169" s="96" t="str">
        <f>IFERROR(VLOOKUP(Table1[[#This Row],[RespondentID]],'All Data'!$A:$CW,98,FALSE),"unknown")</f>
        <v>Medicare</v>
      </c>
      <c r="AX169" s="96" t="str">
        <f>IFERROR(VLOOKUP(Table1[[#This Row],[RespondentID]],'All Data'!$A:$CW,99,FALSE),"unknown")</f>
        <v>Yes</v>
      </c>
    </row>
    <row r="170" spans="1:50">
      <c r="A170">
        <v>114376019328</v>
      </c>
      <c r="D170" t="s">
        <v>18</v>
      </c>
      <c r="I170" t="s">
        <v>23</v>
      </c>
      <c r="N170" t="s">
        <v>28</v>
      </c>
      <c r="P170">
        <f t="shared" si="36"/>
        <v>3</v>
      </c>
      <c r="Q170" s="6">
        <f t="shared" si="37"/>
        <v>1</v>
      </c>
      <c r="R170"/>
      <c r="S170">
        <f t="shared" si="38"/>
        <v>0</v>
      </c>
      <c r="T170">
        <f t="shared" si="39"/>
        <v>0</v>
      </c>
      <c r="U170">
        <f t="shared" si="40"/>
        <v>1</v>
      </c>
      <c r="V170">
        <f t="shared" si="41"/>
        <v>0</v>
      </c>
      <c r="W170">
        <f t="shared" si="42"/>
        <v>0</v>
      </c>
      <c r="X170">
        <f t="shared" si="43"/>
        <v>0</v>
      </c>
      <c r="Y170">
        <f t="shared" si="44"/>
        <v>0</v>
      </c>
      <c r="Z170">
        <f t="shared" si="45"/>
        <v>1</v>
      </c>
      <c r="AA170">
        <f t="shared" si="46"/>
        <v>0</v>
      </c>
      <c r="AB170">
        <f t="shared" si="47"/>
        <v>0</v>
      </c>
      <c r="AC170">
        <f t="shared" si="48"/>
        <v>0</v>
      </c>
      <c r="AD170">
        <f t="shared" si="49"/>
        <v>0</v>
      </c>
      <c r="AE170">
        <f t="shared" si="50"/>
        <v>1</v>
      </c>
      <c r="AF170"/>
      <c r="AG170"/>
      <c r="AH170">
        <f t="shared" si="51"/>
        <v>3</v>
      </c>
      <c r="AI170">
        <f t="shared" si="52"/>
        <v>3</v>
      </c>
      <c r="AJ170" t="str">
        <f t="shared" si="53"/>
        <v>Correct</v>
      </c>
      <c r="AL170" s="96" t="str">
        <f>IFERROR(VLOOKUP(Table1[[#This Row],[RespondentID]],'All Data'!$A:$CO,87,FALSE),"unknown")</f>
        <v>Woman</v>
      </c>
      <c r="AM170" s="96" t="str">
        <f>IFERROR(VLOOKUP(Table1[[#This Row],[RespondentID]],'All Data'!$A:$CO,88,FALSE),"unknown")</f>
        <v>65+ years</v>
      </c>
      <c r="AN170" s="96" t="str">
        <f>IFERROR(VLOOKUP(Table1[[#This Row],[RespondentID]],'All Data'!$A:$CO,89,FALSE),"unknown")</f>
        <v>Suffolk</v>
      </c>
      <c r="AO170" s="96" t="str">
        <f>IFERROR(VLOOKUP(Table1[[#This Row],[RespondentID]],'All Data'!$A:$CO,90,FALSE),"unknown")</f>
        <v>Huntington, 11743</v>
      </c>
      <c r="AP170" s="96" t="str">
        <f>IFERROR(VLOOKUP(Table1[[#This Row],[RespondentID]],'All Data'!$A:$CO,91,FALSE),"unknown")</f>
        <v>White</v>
      </c>
      <c r="AQ170" s="96">
        <f>IFERROR(VLOOKUP(Table1[[#This Row],[RespondentID]],'All Data'!$A:$CO,92,FALSE),"unknown")</f>
        <v>0</v>
      </c>
      <c r="AR170" s="96" t="str">
        <f>IFERROR(VLOOKUP(Table1[[#This Row],[RespondentID]],'All Data'!$A:$CO,93,FALSE),"unknown")</f>
        <v>English</v>
      </c>
      <c r="AS170" s="96" t="str">
        <f>IFERROR(VLOOKUP(Table1[[#This Row],[RespondentID]],'All Data'!$A:$CW,94,FALSE),"unknown")</f>
        <v>Over $125,000</v>
      </c>
      <c r="AT170" s="96" t="str">
        <f>IFERROR(VLOOKUP(Table1[[#This Row],[RespondentID]],'All Data'!$A:$CW,95,FALSE),"unknown")</f>
        <v>Graduate school</v>
      </c>
      <c r="AU170" s="96" t="str">
        <f>IFERROR(VLOOKUP(Table1[[#This Row],[RespondentID]],'All Data'!$A:$CW,96,FALSE),"unknown")</f>
        <v>Retired</v>
      </c>
      <c r="AV170" s="96" t="str">
        <f>IFERROR(VLOOKUP(Table1[[#This Row],[RespondentID]],'All Data'!$A:$CW,97,FALSE),"unknown")</f>
        <v>Yes</v>
      </c>
      <c r="AW170" s="96" t="str">
        <f>IFERROR(VLOOKUP(Table1[[#This Row],[RespondentID]],'All Data'!$A:$CW,98,FALSE),"unknown")</f>
        <v>Medicare, Private/Commercial</v>
      </c>
      <c r="AX170" s="96" t="str">
        <f>IFERROR(VLOOKUP(Table1[[#This Row],[RespondentID]],'All Data'!$A:$CW,99,FALSE),"unknown")</f>
        <v>Yes</v>
      </c>
    </row>
    <row r="171" spans="1:50">
      <c r="A171">
        <v>114376011078</v>
      </c>
      <c r="I171" t="s">
        <v>23</v>
      </c>
      <c r="P171">
        <f t="shared" si="36"/>
        <v>1</v>
      </c>
      <c r="Q171" s="7">
        <f t="shared" si="37"/>
        <v>3</v>
      </c>
      <c r="R171"/>
      <c r="S171">
        <f t="shared" si="38"/>
        <v>0</v>
      </c>
      <c r="T171">
        <f t="shared" si="39"/>
        <v>0</v>
      </c>
      <c r="U171">
        <f t="shared" si="40"/>
        <v>0</v>
      </c>
      <c r="V171">
        <f t="shared" si="41"/>
        <v>0</v>
      </c>
      <c r="W171">
        <f t="shared" si="42"/>
        <v>0</v>
      </c>
      <c r="X171">
        <f t="shared" si="43"/>
        <v>0</v>
      </c>
      <c r="Y171">
        <f t="shared" si="44"/>
        <v>0</v>
      </c>
      <c r="Z171">
        <f t="shared" si="45"/>
        <v>1</v>
      </c>
      <c r="AA171">
        <f t="shared" si="46"/>
        <v>0</v>
      </c>
      <c r="AB171">
        <f t="shared" si="47"/>
        <v>0</v>
      </c>
      <c r="AC171">
        <f t="shared" si="48"/>
        <v>0</v>
      </c>
      <c r="AD171">
        <f t="shared" si="49"/>
        <v>0</v>
      </c>
      <c r="AE171">
        <f t="shared" si="50"/>
        <v>0</v>
      </c>
      <c r="AF171"/>
      <c r="AG171"/>
      <c r="AH171">
        <f t="shared" si="51"/>
        <v>1</v>
      </c>
      <c r="AI171">
        <f t="shared" si="52"/>
        <v>1</v>
      </c>
      <c r="AJ171" t="str">
        <f t="shared" si="53"/>
        <v>Correct</v>
      </c>
      <c r="AL171" s="96" t="str">
        <f>IFERROR(VLOOKUP(Table1[[#This Row],[RespondentID]],'All Data'!$A:$CO,87,FALSE),"unknown")</f>
        <v>Woman</v>
      </c>
      <c r="AM171" s="96" t="str">
        <f>IFERROR(VLOOKUP(Table1[[#This Row],[RespondentID]],'All Data'!$A:$CO,88,FALSE),"unknown")</f>
        <v>65+ years</v>
      </c>
      <c r="AN171" s="96" t="str">
        <f>IFERROR(VLOOKUP(Table1[[#This Row],[RespondentID]],'All Data'!$A:$CO,89,FALSE),"unknown")</f>
        <v>Nassau</v>
      </c>
      <c r="AO171" s="96" t="str">
        <f>IFERROR(VLOOKUP(Table1[[#This Row],[RespondentID]],'All Data'!$A:$CO,90,FALSE),"unknown")</f>
        <v>Glen Head, 11545</v>
      </c>
      <c r="AP171" s="96" t="str">
        <f>IFERROR(VLOOKUP(Table1[[#This Row],[RespondentID]],'All Data'!$A:$CO,91,FALSE),"unknown")</f>
        <v>White</v>
      </c>
      <c r="AQ171" s="96">
        <f>IFERROR(VLOOKUP(Table1[[#This Row],[RespondentID]],'All Data'!$A:$CO,92,FALSE),"unknown")</f>
        <v>0</v>
      </c>
      <c r="AR171" s="96" t="str">
        <f>IFERROR(VLOOKUP(Table1[[#This Row],[RespondentID]],'All Data'!$A:$CO,93,FALSE),"unknown")</f>
        <v>English</v>
      </c>
      <c r="AS171" s="96" t="str">
        <f>IFERROR(VLOOKUP(Table1[[#This Row],[RespondentID]],'All Data'!$A:$CW,94,FALSE),"unknown")</f>
        <v>Over $125,000</v>
      </c>
      <c r="AT171" s="96" t="str">
        <f>IFERROR(VLOOKUP(Table1[[#This Row],[RespondentID]],'All Data'!$A:$CW,95,FALSE),"unknown")</f>
        <v>College graduate</v>
      </c>
      <c r="AU171" s="96" t="str">
        <f>IFERROR(VLOOKUP(Table1[[#This Row],[RespondentID]],'All Data'!$A:$CW,96,FALSE),"unknown")</f>
        <v>Employed for wages</v>
      </c>
      <c r="AV171" s="96" t="str">
        <f>IFERROR(VLOOKUP(Table1[[#This Row],[RespondentID]],'All Data'!$A:$CW,97,FALSE),"unknown")</f>
        <v>Yes</v>
      </c>
      <c r="AW171" s="96" t="str">
        <f>IFERROR(VLOOKUP(Table1[[#This Row],[RespondentID]],'All Data'!$A:$CW,98,FALSE),"unknown")</f>
        <v>Medicare</v>
      </c>
      <c r="AX171" s="96">
        <f>IFERROR(VLOOKUP(Table1[[#This Row],[RespondentID]],'All Data'!$A:$CW,99,FALSE),"unknown")</f>
        <v>0</v>
      </c>
    </row>
    <row r="172" spans="1:50">
      <c r="A172">
        <v>114375994651</v>
      </c>
      <c r="C172" t="s">
        <v>17</v>
      </c>
      <c r="D172" t="s">
        <v>18</v>
      </c>
      <c r="K172" t="s">
        <v>25</v>
      </c>
      <c r="P172">
        <f t="shared" si="36"/>
        <v>3</v>
      </c>
      <c r="Q172" s="6">
        <f t="shared" si="37"/>
        <v>1</v>
      </c>
      <c r="R172"/>
      <c r="S172">
        <f t="shared" si="38"/>
        <v>0</v>
      </c>
      <c r="T172">
        <f t="shared" si="39"/>
        <v>1</v>
      </c>
      <c r="U172">
        <f t="shared" si="40"/>
        <v>1</v>
      </c>
      <c r="V172">
        <f t="shared" si="41"/>
        <v>0</v>
      </c>
      <c r="W172">
        <f t="shared" si="42"/>
        <v>0</v>
      </c>
      <c r="X172">
        <f t="shared" si="43"/>
        <v>0</v>
      </c>
      <c r="Y172">
        <f t="shared" si="44"/>
        <v>0</v>
      </c>
      <c r="Z172">
        <f t="shared" si="45"/>
        <v>0</v>
      </c>
      <c r="AA172">
        <f t="shared" si="46"/>
        <v>0</v>
      </c>
      <c r="AB172">
        <f t="shared" si="47"/>
        <v>1</v>
      </c>
      <c r="AC172">
        <f t="shared" si="48"/>
        <v>0</v>
      </c>
      <c r="AD172">
        <f t="shared" si="49"/>
        <v>0</v>
      </c>
      <c r="AE172">
        <f t="shared" si="50"/>
        <v>0</v>
      </c>
      <c r="AF172"/>
      <c r="AG172"/>
      <c r="AH172">
        <f t="shared" si="51"/>
        <v>3</v>
      </c>
      <c r="AI172">
        <f t="shared" si="52"/>
        <v>3</v>
      </c>
      <c r="AJ172" t="str">
        <f t="shared" si="53"/>
        <v>Correct</v>
      </c>
      <c r="AL172" s="96" t="str">
        <f>IFERROR(VLOOKUP(Table1[[#This Row],[RespondentID]],'All Data'!$A:$CO,87,FALSE),"unknown")</f>
        <v>Man</v>
      </c>
      <c r="AM172" s="96" t="str">
        <f>IFERROR(VLOOKUP(Table1[[#This Row],[RespondentID]],'All Data'!$A:$CO,88,FALSE),"unknown")</f>
        <v>65+ years</v>
      </c>
      <c r="AN172" s="96" t="str">
        <f>IFERROR(VLOOKUP(Table1[[#This Row],[RespondentID]],'All Data'!$A:$CO,89,FALSE),"unknown")</f>
        <v>Nassau</v>
      </c>
      <c r="AO172" s="96" t="str">
        <f>IFERROR(VLOOKUP(Table1[[#This Row],[RespondentID]],'All Data'!$A:$CO,90,FALSE),"unknown")</f>
        <v>Great Neck, 11021</v>
      </c>
      <c r="AP172" s="96" t="str">
        <f>IFERROR(VLOOKUP(Table1[[#This Row],[RespondentID]],'All Data'!$A:$CO,91,FALSE),"unknown")</f>
        <v>White</v>
      </c>
      <c r="AQ172" s="96">
        <f>IFERROR(VLOOKUP(Table1[[#This Row],[RespondentID]],'All Data'!$A:$CO,92,FALSE),"unknown")</f>
        <v>0</v>
      </c>
      <c r="AR172" s="96" t="str">
        <f>IFERROR(VLOOKUP(Table1[[#This Row],[RespondentID]],'All Data'!$A:$CO,93,FALSE),"unknown")</f>
        <v>English</v>
      </c>
      <c r="AS172" s="96" t="str">
        <f>IFERROR(VLOOKUP(Table1[[#This Row],[RespondentID]],'All Data'!$A:$CW,94,FALSE),"unknown")</f>
        <v>$50,000 to $74,999</v>
      </c>
      <c r="AT172" s="96" t="str">
        <f>IFERROR(VLOOKUP(Table1[[#This Row],[RespondentID]],'All Data'!$A:$CW,95,FALSE),"unknown")</f>
        <v>College graduate</v>
      </c>
      <c r="AU172" s="96" t="str">
        <f>IFERROR(VLOOKUP(Table1[[#This Row],[RespondentID]],'All Data'!$A:$CW,96,FALSE),"unknown")</f>
        <v>Retired</v>
      </c>
      <c r="AV172" s="96" t="str">
        <f>IFERROR(VLOOKUP(Table1[[#This Row],[RespondentID]],'All Data'!$A:$CW,97,FALSE),"unknown")</f>
        <v>No, but I did in the past</v>
      </c>
      <c r="AW172" s="96" t="str">
        <f>IFERROR(VLOOKUP(Table1[[#This Row],[RespondentID]],'All Data'!$A:$CW,98,FALSE),"unknown")</f>
        <v>No Insurance</v>
      </c>
      <c r="AX172" s="96" t="str">
        <f>IFERROR(VLOOKUP(Table1[[#This Row],[RespondentID]],'All Data'!$A:$CW,99,FALSE),"unknown")</f>
        <v>Yes</v>
      </c>
    </row>
    <row r="173" spans="1:50">
      <c r="A173">
        <v>114375992704</v>
      </c>
      <c r="B173" t="s">
        <v>16</v>
      </c>
      <c r="C173" t="s">
        <v>17</v>
      </c>
      <c r="J173" t="s">
        <v>24</v>
      </c>
      <c r="P173">
        <f t="shared" si="36"/>
        <v>3</v>
      </c>
      <c r="Q173" s="7">
        <f t="shared" si="37"/>
        <v>1</v>
      </c>
      <c r="R173"/>
      <c r="S173">
        <f t="shared" si="38"/>
        <v>1</v>
      </c>
      <c r="T173">
        <f t="shared" si="39"/>
        <v>1</v>
      </c>
      <c r="U173">
        <f t="shared" si="40"/>
        <v>0</v>
      </c>
      <c r="V173">
        <f t="shared" si="41"/>
        <v>0</v>
      </c>
      <c r="W173">
        <f t="shared" si="42"/>
        <v>0</v>
      </c>
      <c r="X173">
        <f t="shared" si="43"/>
        <v>0</v>
      </c>
      <c r="Y173">
        <f t="shared" si="44"/>
        <v>0</v>
      </c>
      <c r="Z173">
        <f t="shared" si="45"/>
        <v>0</v>
      </c>
      <c r="AA173">
        <f t="shared" si="46"/>
        <v>1</v>
      </c>
      <c r="AB173">
        <f t="shared" si="47"/>
        <v>0</v>
      </c>
      <c r="AC173">
        <f t="shared" si="48"/>
        <v>0</v>
      </c>
      <c r="AD173">
        <f t="shared" si="49"/>
        <v>0</v>
      </c>
      <c r="AE173">
        <f t="shared" si="50"/>
        <v>0</v>
      </c>
      <c r="AF173"/>
      <c r="AG173"/>
      <c r="AH173">
        <f t="shared" si="51"/>
        <v>3</v>
      </c>
      <c r="AI173">
        <f t="shared" si="52"/>
        <v>3</v>
      </c>
      <c r="AJ173" t="str">
        <f t="shared" si="53"/>
        <v>Correct</v>
      </c>
      <c r="AL173" s="96" t="str">
        <f>IFERROR(VLOOKUP(Table1[[#This Row],[RespondentID]],'All Data'!$A:$CO,87,FALSE),"unknown")</f>
        <v>Man</v>
      </c>
      <c r="AM173" s="96" t="str">
        <f>IFERROR(VLOOKUP(Table1[[#This Row],[RespondentID]],'All Data'!$A:$CO,88,FALSE),"unknown")</f>
        <v>55-64 years</v>
      </c>
      <c r="AN173" s="96" t="str">
        <f>IFERROR(VLOOKUP(Table1[[#This Row],[RespondentID]],'All Data'!$A:$CO,89,FALSE),"unknown")</f>
        <v>Nassau</v>
      </c>
      <c r="AO173" s="96" t="str">
        <f>IFERROR(VLOOKUP(Table1[[#This Row],[RespondentID]],'All Data'!$A:$CO,90,FALSE),"unknown")</f>
        <v>Floral Park, 11001</v>
      </c>
      <c r="AP173" s="96" t="str">
        <f>IFERROR(VLOOKUP(Table1[[#This Row],[RespondentID]],'All Data'!$A:$CO,91,FALSE),"unknown")</f>
        <v>White</v>
      </c>
      <c r="AQ173" s="96">
        <f>IFERROR(VLOOKUP(Table1[[#This Row],[RespondentID]],'All Data'!$A:$CO,92,FALSE),"unknown")</f>
        <v>0</v>
      </c>
      <c r="AR173" s="96" t="str">
        <f>IFERROR(VLOOKUP(Table1[[#This Row],[RespondentID]],'All Data'!$A:$CO,93,FALSE),"unknown")</f>
        <v>English</v>
      </c>
      <c r="AS173" s="96" t="str">
        <f>IFERROR(VLOOKUP(Table1[[#This Row],[RespondentID]],'All Data'!$A:$CW,94,FALSE),"unknown")</f>
        <v>$50,000 to $74,999</v>
      </c>
      <c r="AT173" s="96" t="str">
        <f>IFERROR(VLOOKUP(Table1[[#This Row],[RespondentID]],'All Data'!$A:$CW,95,FALSE),"unknown")</f>
        <v>College graduate</v>
      </c>
      <c r="AU173" s="96" t="str">
        <f>IFERROR(VLOOKUP(Table1[[#This Row],[RespondentID]],'All Data'!$A:$CW,96,FALSE),"unknown")</f>
        <v>Employed for wages</v>
      </c>
      <c r="AV173" s="96" t="str">
        <f>IFERROR(VLOOKUP(Table1[[#This Row],[RespondentID]],'All Data'!$A:$CW,97,FALSE),"unknown")</f>
        <v>Yes</v>
      </c>
      <c r="AW173" s="96" t="str">
        <f>IFERROR(VLOOKUP(Table1[[#This Row],[RespondentID]],'All Data'!$A:$CW,98,FALSE),"unknown")</f>
        <v>Private/Commercial</v>
      </c>
      <c r="AX173" s="96" t="str">
        <f>IFERROR(VLOOKUP(Table1[[#This Row],[RespondentID]],'All Data'!$A:$CW,99,FALSE),"unknown")</f>
        <v>No</v>
      </c>
    </row>
    <row r="174" spans="1:50">
      <c r="A174">
        <v>114375989911</v>
      </c>
      <c r="P174">
        <f t="shared" si="36"/>
        <v>0</v>
      </c>
      <c r="Q174" s="6" t="e">
        <f t="shared" si="37"/>
        <v>#DIV/0!</v>
      </c>
      <c r="R174"/>
      <c r="S174">
        <f t="shared" si="38"/>
        <v>0</v>
      </c>
      <c r="T174">
        <f t="shared" si="39"/>
        <v>0</v>
      </c>
      <c r="U174">
        <f t="shared" si="40"/>
        <v>0</v>
      </c>
      <c r="V174">
        <f t="shared" si="41"/>
        <v>0</v>
      </c>
      <c r="W174">
        <f t="shared" si="42"/>
        <v>0</v>
      </c>
      <c r="X174">
        <f t="shared" si="43"/>
        <v>0</v>
      </c>
      <c r="Y174">
        <f t="shared" si="44"/>
        <v>0</v>
      </c>
      <c r="Z174">
        <f t="shared" si="45"/>
        <v>0</v>
      </c>
      <c r="AA174">
        <f t="shared" si="46"/>
        <v>0</v>
      </c>
      <c r="AB174">
        <f t="shared" si="47"/>
        <v>0</v>
      </c>
      <c r="AC174">
        <f t="shared" si="48"/>
        <v>0</v>
      </c>
      <c r="AD174">
        <f t="shared" si="49"/>
        <v>0</v>
      </c>
      <c r="AE174">
        <f t="shared" si="50"/>
        <v>0</v>
      </c>
      <c r="AF174"/>
      <c r="AG174"/>
      <c r="AH174">
        <f t="shared" si="51"/>
        <v>0</v>
      </c>
      <c r="AI174">
        <f t="shared" si="52"/>
        <v>0</v>
      </c>
      <c r="AJ174" t="str">
        <f t="shared" si="53"/>
        <v>Correct</v>
      </c>
      <c r="AL174" s="96" t="str">
        <f>IFERROR(VLOOKUP(Table1[[#This Row],[RespondentID]],'All Data'!$A:$CO,87,FALSE),"unknown")</f>
        <v>Woman</v>
      </c>
      <c r="AM174" s="96" t="str">
        <f>IFERROR(VLOOKUP(Table1[[#This Row],[RespondentID]],'All Data'!$A:$CO,88,FALSE),"unknown")</f>
        <v>65+ years</v>
      </c>
      <c r="AN174" s="96">
        <f>IFERROR(VLOOKUP(Table1[[#This Row],[RespondentID]],'All Data'!$A:$CO,89,FALSE),"unknown")</f>
        <v>0</v>
      </c>
      <c r="AO174" s="96" t="str">
        <f>IFERROR(VLOOKUP(Table1[[#This Row],[RespondentID]],'All Data'!$A:$CO,90,FALSE),"unknown")</f>
        <v>Roslyn, 11576</v>
      </c>
      <c r="AP174" s="96" t="str">
        <f>IFERROR(VLOOKUP(Table1[[#This Row],[RespondentID]],'All Data'!$A:$CO,91,FALSE),"unknown")</f>
        <v>White</v>
      </c>
      <c r="AQ174" s="96">
        <f>IFERROR(VLOOKUP(Table1[[#This Row],[RespondentID]],'All Data'!$A:$CO,92,FALSE),"unknown")</f>
        <v>0</v>
      </c>
      <c r="AR174" s="96" t="str">
        <f>IFERROR(VLOOKUP(Table1[[#This Row],[RespondentID]],'All Data'!$A:$CO,93,FALSE),"unknown")</f>
        <v>English</v>
      </c>
      <c r="AS174" s="96" t="str">
        <f>IFERROR(VLOOKUP(Table1[[#This Row],[RespondentID]],'All Data'!$A:$CW,94,FALSE),"unknown")</f>
        <v>$50,000 to $74,999</v>
      </c>
      <c r="AT174" s="96" t="str">
        <f>IFERROR(VLOOKUP(Table1[[#This Row],[RespondentID]],'All Data'!$A:$CW,95,FALSE),"unknown")</f>
        <v>High school graduate</v>
      </c>
      <c r="AU174" s="96" t="str">
        <f>IFERROR(VLOOKUP(Table1[[#This Row],[RespondentID]],'All Data'!$A:$CW,96,FALSE),"unknown")</f>
        <v>Retired</v>
      </c>
      <c r="AV174" s="96" t="str">
        <f>IFERROR(VLOOKUP(Table1[[#This Row],[RespondentID]],'All Data'!$A:$CW,97,FALSE),"unknown")</f>
        <v>Yes</v>
      </c>
      <c r="AW174" s="96" t="str">
        <f>IFERROR(VLOOKUP(Table1[[#This Row],[RespondentID]],'All Data'!$A:$CW,98,FALSE),"unknown")</f>
        <v>Medicare</v>
      </c>
      <c r="AX174" s="96" t="str">
        <f>IFERROR(VLOOKUP(Table1[[#This Row],[RespondentID]],'All Data'!$A:$CW,99,FALSE),"unknown")</f>
        <v>Yes</v>
      </c>
    </row>
    <row r="175" spans="1:50">
      <c r="A175">
        <v>114375186275</v>
      </c>
      <c r="C175" t="s">
        <v>17</v>
      </c>
      <c r="D175" t="s">
        <v>18</v>
      </c>
      <c r="P175">
        <f t="shared" si="36"/>
        <v>2</v>
      </c>
      <c r="Q175" s="7">
        <f t="shared" si="37"/>
        <v>1.5</v>
      </c>
      <c r="R175"/>
      <c r="S175">
        <f t="shared" si="38"/>
        <v>0</v>
      </c>
      <c r="T175">
        <f t="shared" si="39"/>
        <v>1</v>
      </c>
      <c r="U175">
        <f t="shared" si="40"/>
        <v>1</v>
      </c>
      <c r="V175">
        <f t="shared" si="41"/>
        <v>0</v>
      </c>
      <c r="W175">
        <f t="shared" si="42"/>
        <v>0</v>
      </c>
      <c r="X175">
        <f t="shared" si="43"/>
        <v>0</v>
      </c>
      <c r="Y175">
        <f t="shared" si="44"/>
        <v>0</v>
      </c>
      <c r="Z175">
        <f t="shared" si="45"/>
        <v>0</v>
      </c>
      <c r="AA175">
        <f t="shared" si="46"/>
        <v>0</v>
      </c>
      <c r="AB175">
        <f t="shared" si="47"/>
        <v>0</v>
      </c>
      <c r="AC175">
        <f t="shared" si="48"/>
        <v>0</v>
      </c>
      <c r="AD175">
        <f t="shared" si="49"/>
        <v>0</v>
      </c>
      <c r="AE175">
        <f t="shared" si="50"/>
        <v>0</v>
      </c>
      <c r="AF175"/>
      <c r="AG175"/>
      <c r="AH175">
        <f t="shared" si="51"/>
        <v>2</v>
      </c>
      <c r="AI175">
        <f t="shared" si="52"/>
        <v>2</v>
      </c>
      <c r="AJ175" t="str">
        <f t="shared" si="53"/>
        <v>Correct</v>
      </c>
      <c r="AL175" s="96">
        <f>IFERROR(VLOOKUP(Table1[[#This Row],[RespondentID]],'All Data'!$A:$CO,87,FALSE),"unknown")</f>
        <v>0</v>
      </c>
      <c r="AM175" s="96" t="str">
        <f>IFERROR(VLOOKUP(Table1[[#This Row],[RespondentID]],'All Data'!$A:$CO,88,FALSE),"unknown")</f>
        <v>65+ years</v>
      </c>
      <c r="AN175" s="96" t="str">
        <f>IFERROR(VLOOKUP(Table1[[#This Row],[RespondentID]],'All Data'!$A:$CO,89,FALSE),"unknown")</f>
        <v>Nassau</v>
      </c>
      <c r="AO175" s="96" t="str">
        <f>IFERROR(VLOOKUP(Table1[[#This Row],[RespondentID]],'All Data'!$A:$CO,90,FALSE),"unknown")</f>
        <v>Bethpage, 11714</v>
      </c>
      <c r="AP175" s="96" t="str">
        <f>IFERROR(VLOOKUP(Table1[[#This Row],[RespondentID]],'All Data'!$A:$CO,91,FALSE),"unknown")</f>
        <v>White</v>
      </c>
      <c r="AQ175" s="96">
        <f>IFERROR(VLOOKUP(Table1[[#This Row],[RespondentID]],'All Data'!$A:$CO,92,FALSE),"unknown")</f>
        <v>0</v>
      </c>
      <c r="AR175" s="96">
        <f>IFERROR(VLOOKUP(Table1[[#This Row],[RespondentID]],'All Data'!$A:$CO,93,FALSE),"unknown")</f>
        <v>0</v>
      </c>
      <c r="AS175" s="96" t="str">
        <f>IFERROR(VLOOKUP(Table1[[#This Row],[RespondentID]],'All Data'!$A:$CW,94,FALSE),"unknown")</f>
        <v>$35,000 to $49,999</v>
      </c>
      <c r="AT175" s="96" t="str">
        <f>IFERROR(VLOOKUP(Table1[[#This Row],[RespondentID]],'All Data'!$A:$CW,95,FALSE),"unknown")</f>
        <v>High school graduate</v>
      </c>
      <c r="AU175" s="96">
        <f>IFERROR(VLOOKUP(Table1[[#This Row],[RespondentID]],'All Data'!$A:$CW,96,FALSE),"unknown")</f>
        <v>0</v>
      </c>
      <c r="AV175" s="96" t="str">
        <f>IFERROR(VLOOKUP(Table1[[#This Row],[RespondentID]],'All Data'!$A:$CW,97,FALSE),"unknown")</f>
        <v>Yes</v>
      </c>
      <c r="AW175" s="96" t="str">
        <f>IFERROR(VLOOKUP(Table1[[#This Row],[RespondentID]],'All Data'!$A:$CW,98,FALSE),"unknown")</f>
        <v>Medicare, Private/Commercial</v>
      </c>
      <c r="AX175" s="96" t="str">
        <f>IFERROR(VLOOKUP(Table1[[#This Row],[RespondentID]],'All Data'!$A:$CW,99,FALSE),"unknown")</f>
        <v>No</v>
      </c>
    </row>
    <row r="176" spans="1:50">
      <c r="A176">
        <v>114375184418</v>
      </c>
      <c r="J176" t="s">
        <v>24</v>
      </c>
      <c r="P176">
        <f t="shared" si="36"/>
        <v>1</v>
      </c>
      <c r="Q176" s="6">
        <f t="shared" si="37"/>
        <v>3</v>
      </c>
      <c r="R176"/>
      <c r="S176">
        <f t="shared" si="38"/>
        <v>0</v>
      </c>
      <c r="T176">
        <f t="shared" si="39"/>
        <v>0</v>
      </c>
      <c r="U176">
        <f t="shared" si="40"/>
        <v>0</v>
      </c>
      <c r="V176">
        <f t="shared" si="41"/>
        <v>0</v>
      </c>
      <c r="W176">
        <f t="shared" si="42"/>
        <v>0</v>
      </c>
      <c r="X176">
        <f t="shared" si="43"/>
        <v>0</v>
      </c>
      <c r="Y176">
        <f t="shared" si="44"/>
        <v>0</v>
      </c>
      <c r="Z176">
        <f t="shared" si="45"/>
        <v>0</v>
      </c>
      <c r="AA176">
        <f t="shared" si="46"/>
        <v>1</v>
      </c>
      <c r="AB176">
        <f t="shared" si="47"/>
        <v>0</v>
      </c>
      <c r="AC176">
        <f t="shared" si="48"/>
        <v>0</v>
      </c>
      <c r="AD176">
        <f t="shared" si="49"/>
        <v>0</v>
      </c>
      <c r="AE176">
        <f t="shared" si="50"/>
        <v>0</v>
      </c>
      <c r="AF176"/>
      <c r="AG176"/>
      <c r="AH176">
        <f t="shared" si="51"/>
        <v>1</v>
      </c>
      <c r="AI176">
        <f t="shared" si="52"/>
        <v>1</v>
      </c>
      <c r="AJ176" t="str">
        <f t="shared" si="53"/>
        <v>Correct</v>
      </c>
      <c r="AL176" s="96" t="str">
        <f>IFERROR(VLOOKUP(Table1[[#This Row],[RespondentID]],'All Data'!$A:$CO,87,FALSE),"unknown")</f>
        <v>Man</v>
      </c>
      <c r="AM176" s="96" t="str">
        <f>IFERROR(VLOOKUP(Table1[[#This Row],[RespondentID]],'All Data'!$A:$CO,88,FALSE),"unknown")</f>
        <v>35-44 years</v>
      </c>
      <c r="AN176" s="96" t="str">
        <f>IFERROR(VLOOKUP(Table1[[#This Row],[RespondentID]],'All Data'!$A:$CO,89,FALSE),"unknown")</f>
        <v>Nassau</v>
      </c>
      <c r="AO176" s="96" t="str">
        <f>IFERROR(VLOOKUP(Table1[[#This Row],[RespondentID]],'All Data'!$A:$CO,90,FALSE),"unknown")</f>
        <v>West Hempstead, 11552</v>
      </c>
      <c r="AP176" s="96">
        <f>IFERROR(VLOOKUP(Table1[[#This Row],[RespondentID]],'All Data'!$A:$CO,91,FALSE),"unknown")</f>
        <v>0</v>
      </c>
      <c r="AQ176" s="96" t="str">
        <f>IFERROR(VLOOKUP(Table1[[#This Row],[RespondentID]],'All Data'!$A:$CO,92,FALSE),"unknown")</f>
        <v>Hispanic or Latino</v>
      </c>
      <c r="AR176" s="96" t="str">
        <f>IFERROR(VLOOKUP(Table1[[#This Row],[RespondentID]],'All Data'!$A:$CO,93,FALSE),"unknown")</f>
        <v>Spanish</v>
      </c>
      <c r="AS176" s="96" t="str">
        <f>IFERROR(VLOOKUP(Table1[[#This Row],[RespondentID]],'All Data'!$A:$CW,94,FALSE),"unknown")</f>
        <v>$0-$19,999</v>
      </c>
      <c r="AT176" s="96" t="str">
        <f>IFERROR(VLOOKUP(Table1[[#This Row],[RespondentID]],'All Data'!$A:$CW,95,FALSE),"unknown")</f>
        <v>Some college</v>
      </c>
      <c r="AU176" s="96" t="str">
        <f>IFERROR(VLOOKUP(Table1[[#This Row],[RespondentID]],'All Data'!$A:$CW,96,FALSE),"unknown")</f>
        <v>Out of work and looking for work</v>
      </c>
      <c r="AV176" s="96" t="str">
        <f>IFERROR(VLOOKUP(Table1[[#This Row],[RespondentID]],'All Data'!$A:$CW,97,FALSE),"unknown")</f>
        <v>No</v>
      </c>
      <c r="AW176" s="96" t="str">
        <f>IFERROR(VLOOKUP(Table1[[#This Row],[RespondentID]],'All Data'!$A:$CW,98,FALSE),"unknown")</f>
        <v>No Insurance</v>
      </c>
      <c r="AX176" s="96" t="str">
        <f>IFERROR(VLOOKUP(Table1[[#This Row],[RespondentID]],'All Data'!$A:$CW,99,FALSE),"unknown")</f>
        <v>Yes</v>
      </c>
    </row>
    <row r="177" spans="1:50">
      <c r="A177">
        <v>114375182352</v>
      </c>
      <c r="C177" t="s">
        <v>17</v>
      </c>
      <c r="D177" t="s">
        <v>18</v>
      </c>
      <c r="I177" t="s">
        <v>23</v>
      </c>
      <c r="J177" t="s">
        <v>24</v>
      </c>
      <c r="P177">
        <f t="shared" si="36"/>
        <v>4</v>
      </c>
      <c r="Q177" s="7">
        <f t="shared" si="37"/>
        <v>0.75</v>
      </c>
      <c r="R177"/>
      <c r="S177">
        <f t="shared" si="38"/>
        <v>0</v>
      </c>
      <c r="T177">
        <f t="shared" si="39"/>
        <v>0.75</v>
      </c>
      <c r="U177">
        <f t="shared" si="40"/>
        <v>0.75</v>
      </c>
      <c r="V177">
        <f t="shared" si="41"/>
        <v>0</v>
      </c>
      <c r="W177">
        <f t="shared" si="42"/>
        <v>0</v>
      </c>
      <c r="X177">
        <f t="shared" si="43"/>
        <v>0</v>
      </c>
      <c r="Y177">
        <f t="shared" si="44"/>
        <v>0</v>
      </c>
      <c r="Z177">
        <f t="shared" si="45"/>
        <v>0.75</v>
      </c>
      <c r="AA177">
        <f t="shared" si="46"/>
        <v>0.75</v>
      </c>
      <c r="AB177">
        <f t="shared" si="47"/>
        <v>0</v>
      </c>
      <c r="AC177">
        <f t="shared" si="48"/>
        <v>0</v>
      </c>
      <c r="AD177">
        <f t="shared" si="49"/>
        <v>0</v>
      </c>
      <c r="AE177">
        <f t="shared" si="50"/>
        <v>0</v>
      </c>
      <c r="AF177"/>
      <c r="AG177"/>
      <c r="AH177">
        <f t="shared" si="51"/>
        <v>3</v>
      </c>
      <c r="AI177">
        <f t="shared" si="52"/>
        <v>4</v>
      </c>
      <c r="AJ177" t="str">
        <f t="shared" si="53"/>
        <v>Correct</v>
      </c>
      <c r="AL177" s="96" t="str">
        <f>IFERROR(VLOOKUP(Table1[[#This Row],[RespondentID]],'All Data'!$A:$CO,87,FALSE),"unknown")</f>
        <v>Woman</v>
      </c>
      <c r="AM177" s="96" t="str">
        <f>IFERROR(VLOOKUP(Table1[[#This Row],[RespondentID]],'All Data'!$A:$CO,88,FALSE),"unknown")</f>
        <v>65+ years</v>
      </c>
      <c r="AN177" s="96">
        <f>IFERROR(VLOOKUP(Table1[[#This Row],[RespondentID]],'All Data'!$A:$CO,89,FALSE),"unknown")</f>
        <v>0</v>
      </c>
      <c r="AO177" s="96" t="str">
        <f>IFERROR(VLOOKUP(Table1[[#This Row],[RespondentID]],'All Data'!$A:$CO,90,FALSE),"unknown")</f>
        <v>Roslyn Heights, 11577</v>
      </c>
      <c r="AP177" s="96" t="str">
        <f>IFERROR(VLOOKUP(Table1[[#This Row],[RespondentID]],'All Data'!$A:$CO,91,FALSE),"unknown")</f>
        <v>White</v>
      </c>
      <c r="AQ177" s="96">
        <f>IFERROR(VLOOKUP(Table1[[#This Row],[RespondentID]],'All Data'!$A:$CO,92,FALSE),"unknown")</f>
        <v>0</v>
      </c>
      <c r="AR177" s="96" t="str">
        <f>IFERROR(VLOOKUP(Table1[[#This Row],[RespondentID]],'All Data'!$A:$CO,93,FALSE),"unknown")</f>
        <v>English</v>
      </c>
      <c r="AS177" s="96">
        <f>IFERROR(VLOOKUP(Table1[[#This Row],[RespondentID]],'All Data'!$A:$CW,94,FALSE),"unknown")</f>
        <v>0</v>
      </c>
      <c r="AT177" s="96" t="str">
        <f>IFERROR(VLOOKUP(Table1[[#This Row],[RespondentID]],'All Data'!$A:$CW,95,FALSE),"unknown")</f>
        <v>Some college</v>
      </c>
      <c r="AU177" s="96" t="str">
        <f>IFERROR(VLOOKUP(Table1[[#This Row],[RespondentID]],'All Data'!$A:$CW,96,FALSE),"unknown")</f>
        <v>Retired</v>
      </c>
      <c r="AV177" s="96" t="str">
        <f>IFERROR(VLOOKUP(Table1[[#This Row],[RespondentID]],'All Data'!$A:$CW,97,FALSE),"unknown")</f>
        <v>Yes</v>
      </c>
      <c r="AW177" s="96" t="str">
        <f>IFERROR(VLOOKUP(Table1[[#This Row],[RespondentID]],'All Data'!$A:$CW,98,FALSE),"unknown")</f>
        <v>Medicare</v>
      </c>
      <c r="AX177" s="96" t="str">
        <f>IFERROR(VLOOKUP(Table1[[#This Row],[RespondentID]],'All Data'!$A:$CW,99,FALSE),"unknown")</f>
        <v>Yes</v>
      </c>
    </row>
    <row r="178" spans="1:50">
      <c r="A178">
        <v>114375179838</v>
      </c>
      <c r="E178" t="s">
        <v>19</v>
      </c>
      <c r="M178" t="s">
        <v>27</v>
      </c>
      <c r="N178" t="s">
        <v>28</v>
      </c>
      <c r="P178">
        <f t="shared" si="36"/>
        <v>3</v>
      </c>
      <c r="Q178" s="6">
        <f t="shared" si="37"/>
        <v>1</v>
      </c>
      <c r="R178"/>
      <c r="S178">
        <f t="shared" si="38"/>
        <v>0</v>
      </c>
      <c r="T178">
        <f t="shared" si="39"/>
        <v>0</v>
      </c>
      <c r="U178">
        <f t="shared" si="40"/>
        <v>0</v>
      </c>
      <c r="V178">
        <f t="shared" si="41"/>
        <v>1</v>
      </c>
      <c r="W178">
        <f t="shared" si="42"/>
        <v>0</v>
      </c>
      <c r="X178">
        <f t="shared" si="43"/>
        <v>0</v>
      </c>
      <c r="Y178">
        <f t="shared" si="44"/>
        <v>0</v>
      </c>
      <c r="Z178">
        <f t="shared" si="45"/>
        <v>0</v>
      </c>
      <c r="AA178">
        <f t="shared" si="46"/>
        <v>0</v>
      </c>
      <c r="AB178">
        <f t="shared" si="47"/>
        <v>0</v>
      </c>
      <c r="AC178">
        <f t="shared" si="48"/>
        <v>0</v>
      </c>
      <c r="AD178">
        <f t="shared" si="49"/>
        <v>1</v>
      </c>
      <c r="AE178">
        <f t="shared" si="50"/>
        <v>1</v>
      </c>
      <c r="AF178"/>
      <c r="AG178"/>
      <c r="AH178">
        <f t="shared" si="51"/>
        <v>3</v>
      </c>
      <c r="AI178">
        <f t="shared" si="52"/>
        <v>3</v>
      </c>
      <c r="AJ178" t="str">
        <f t="shared" si="53"/>
        <v>Correct</v>
      </c>
      <c r="AL178" s="96" t="str">
        <f>IFERROR(VLOOKUP(Table1[[#This Row],[RespondentID]],'All Data'!$A:$CO,87,FALSE),"unknown")</f>
        <v>Woman</v>
      </c>
      <c r="AM178" s="96" t="str">
        <f>IFERROR(VLOOKUP(Table1[[#This Row],[RespondentID]],'All Data'!$A:$CO,88,FALSE),"unknown")</f>
        <v>65+ years</v>
      </c>
      <c r="AN178" s="96" t="str">
        <f>IFERROR(VLOOKUP(Table1[[#This Row],[RespondentID]],'All Data'!$A:$CO,89,FALSE),"unknown")</f>
        <v>Suffolk</v>
      </c>
      <c r="AO178" s="96" t="str">
        <f>IFERROR(VLOOKUP(Table1[[#This Row],[RespondentID]],'All Data'!$A:$CO,90,FALSE),"unknown")</f>
        <v>Greenlawn, 11740</v>
      </c>
      <c r="AP178" s="96" t="str">
        <f>IFERROR(VLOOKUP(Table1[[#This Row],[RespondentID]],'All Data'!$A:$CO,91,FALSE),"unknown")</f>
        <v>White</v>
      </c>
      <c r="AQ178" s="96">
        <f>IFERROR(VLOOKUP(Table1[[#This Row],[RespondentID]],'All Data'!$A:$CO,92,FALSE),"unknown")</f>
        <v>0</v>
      </c>
      <c r="AR178" s="96">
        <f>IFERROR(VLOOKUP(Table1[[#This Row],[RespondentID]],'All Data'!$A:$CO,93,FALSE),"unknown")</f>
        <v>0</v>
      </c>
      <c r="AS178" s="96" t="str">
        <f>IFERROR(VLOOKUP(Table1[[#This Row],[RespondentID]],'All Data'!$A:$CW,94,FALSE),"unknown")</f>
        <v>$0-$19,999</v>
      </c>
      <c r="AT178" s="96" t="str">
        <f>IFERROR(VLOOKUP(Table1[[#This Row],[RespondentID]],'All Data'!$A:$CW,95,FALSE),"unknown")</f>
        <v>Some college</v>
      </c>
      <c r="AU178" s="96" t="str">
        <f>IFERROR(VLOOKUP(Table1[[#This Row],[RespondentID]],'All Data'!$A:$CW,96,FALSE),"unknown")</f>
        <v>Retired</v>
      </c>
      <c r="AV178" s="96" t="str">
        <f>IFERROR(VLOOKUP(Table1[[#This Row],[RespondentID]],'All Data'!$A:$CW,97,FALSE),"unknown")</f>
        <v>Yes</v>
      </c>
      <c r="AW178" s="96" t="str">
        <f>IFERROR(VLOOKUP(Table1[[#This Row],[RespondentID]],'All Data'!$A:$CW,98,FALSE),"unknown")</f>
        <v>Medicare</v>
      </c>
      <c r="AX178" s="96" t="str">
        <f>IFERROR(VLOOKUP(Table1[[#This Row],[RespondentID]],'All Data'!$A:$CW,99,FALSE),"unknown")</f>
        <v>Yes</v>
      </c>
    </row>
    <row r="179" spans="1:50">
      <c r="A179">
        <v>114375159561</v>
      </c>
      <c r="C179" t="s">
        <v>17</v>
      </c>
      <c r="D179" t="s">
        <v>18</v>
      </c>
      <c r="M179" t="s">
        <v>27</v>
      </c>
      <c r="P179">
        <f t="shared" si="36"/>
        <v>3</v>
      </c>
      <c r="Q179" s="7">
        <f t="shared" si="37"/>
        <v>1</v>
      </c>
      <c r="R179"/>
      <c r="S179">
        <f t="shared" si="38"/>
        <v>0</v>
      </c>
      <c r="T179">
        <f t="shared" si="39"/>
        <v>1</v>
      </c>
      <c r="U179">
        <f t="shared" si="40"/>
        <v>1</v>
      </c>
      <c r="V179">
        <f t="shared" si="41"/>
        <v>0</v>
      </c>
      <c r="W179">
        <f t="shared" si="42"/>
        <v>0</v>
      </c>
      <c r="X179">
        <f t="shared" si="43"/>
        <v>0</v>
      </c>
      <c r="Y179">
        <f t="shared" si="44"/>
        <v>0</v>
      </c>
      <c r="Z179">
        <f t="shared" si="45"/>
        <v>0</v>
      </c>
      <c r="AA179">
        <f t="shared" si="46"/>
        <v>0</v>
      </c>
      <c r="AB179">
        <f t="shared" si="47"/>
        <v>0</v>
      </c>
      <c r="AC179">
        <f t="shared" si="48"/>
        <v>0</v>
      </c>
      <c r="AD179">
        <f t="shared" si="49"/>
        <v>1</v>
      </c>
      <c r="AE179">
        <f t="shared" si="50"/>
        <v>0</v>
      </c>
      <c r="AF179"/>
      <c r="AG179"/>
      <c r="AH179">
        <f t="shared" si="51"/>
        <v>3</v>
      </c>
      <c r="AI179">
        <f t="shared" si="52"/>
        <v>3</v>
      </c>
      <c r="AJ179" t="str">
        <f t="shared" si="53"/>
        <v>Correct</v>
      </c>
      <c r="AL179" s="96" t="str">
        <f>IFERROR(VLOOKUP(Table1[[#This Row],[RespondentID]],'All Data'!$A:$CO,87,FALSE),"unknown")</f>
        <v>Woman</v>
      </c>
      <c r="AM179" s="96" t="str">
        <f>IFERROR(VLOOKUP(Table1[[#This Row],[RespondentID]],'All Data'!$A:$CO,88,FALSE),"unknown")</f>
        <v>65+ years</v>
      </c>
      <c r="AN179" s="96">
        <f>IFERROR(VLOOKUP(Table1[[#This Row],[RespondentID]],'All Data'!$A:$CO,89,FALSE),"unknown")</f>
        <v>0</v>
      </c>
      <c r="AO179" s="96" t="str">
        <f>IFERROR(VLOOKUP(Table1[[#This Row],[RespondentID]],'All Data'!$A:$CO,90,FALSE),"unknown")</f>
        <v>Roslyn, 11576</v>
      </c>
      <c r="AP179" s="96" t="str">
        <f>IFERROR(VLOOKUP(Table1[[#This Row],[RespondentID]],'All Data'!$A:$CO,91,FALSE),"unknown")</f>
        <v>White</v>
      </c>
      <c r="AQ179" s="96">
        <f>IFERROR(VLOOKUP(Table1[[#This Row],[RespondentID]],'All Data'!$A:$CO,92,FALSE),"unknown")</f>
        <v>0</v>
      </c>
      <c r="AR179" s="96" t="str">
        <f>IFERROR(VLOOKUP(Table1[[#This Row],[RespondentID]],'All Data'!$A:$CO,93,FALSE),"unknown")</f>
        <v>English</v>
      </c>
      <c r="AS179" s="96" t="str">
        <f>IFERROR(VLOOKUP(Table1[[#This Row],[RespondentID]],'All Data'!$A:$CW,94,FALSE),"unknown")</f>
        <v>$20,000 to $34,999</v>
      </c>
      <c r="AT179" s="96" t="str">
        <f>IFERROR(VLOOKUP(Table1[[#This Row],[RespondentID]],'All Data'!$A:$CW,95,FALSE),"unknown")</f>
        <v>College graduate</v>
      </c>
      <c r="AU179" s="96" t="str">
        <f>IFERROR(VLOOKUP(Table1[[#This Row],[RespondentID]],'All Data'!$A:$CW,96,FALSE),"unknown")</f>
        <v>Retired</v>
      </c>
      <c r="AV179" s="96" t="str">
        <f>IFERROR(VLOOKUP(Table1[[#This Row],[RespondentID]],'All Data'!$A:$CW,97,FALSE),"unknown")</f>
        <v>Yes</v>
      </c>
      <c r="AW179" s="96" t="str">
        <f>IFERROR(VLOOKUP(Table1[[#This Row],[RespondentID]],'All Data'!$A:$CW,98,FALSE),"unknown")</f>
        <v>Medicare, Private/Commercial</v>
      </c>
      <c r="AX179" s="96">
        <f>IFERROR(VLOOKUP(Table1[[#This Row],[RespondentID]],'All Data'!$A:$CW,99,FALSE),"unknown")</f>
        <v>0</v>
      </c>
    </row>
    <row r="180" spans="1:50">
      <c r="A180">
        <v>114344402322</v>
      </c>
      <c r="J180" t="s">
        <v>24</v>
      </c>
      <c r="K180" t="s">
        <v>25</v>
      </c>
      <c r="N180" t="s">
        <v>28</v>
      </c>
      <c r="P180">
        <f t="shared" si="36"/>
        <v>3</v>
      </c>
      <c r="Q180" s="6">
        <f t="shared" si="37"/>
        <v>1</v>
      </c>
      <c r="R180"/>
      <c r="S180">
        <f t="shared" si="38"/>
        <v>0</v>
      </c>
      <c r="T180">
        <f t="shared" si="39"/>
        <v>0</v>
      </c>
      <c r="U180">
        <f t="shared" si="40"/>
        <v>0</v>
      </c>
      <c r="V180">
        <f t="shared" si="41"/>
        <v>0</v>
      </c>
      <c r="W180">
        <f t="shared" si="42"/>
        <v>0</v>
      </c>
      <c r="X180">
        <f t="shared" si="43"/>
        <v>0</v>
      </c>
      <c r="Y180">
        <f t="shared" si="44"/>
        <v>0</v>
      </c>
      <c r="Z180">
        <f t="shared" si="45"/>
        <v>0</v>
      </c>
      <c r="AA180">
        <f t="shared" si="46"/>
        <v>1</v>
      </c>
      <c r="AB180">
        <f t="shared" si="47"/>
        <v>1</v>
      </c>
      <c r="AC180">
        <f t="shared" si="48"/>
        <v>0</v>
      </c>
      <c r="AD180">
        <f t="shared" si="49"/>
        <v>0</v>
      </c>
      <c r="AE180">
        <f t="shared" si="50"/>
        <v>1</v>
      </c>
      <c r="AF180"/>
      <c r="AG180"/>
      <c r="AH180">
        <f t="shared" si="51"/>
        <v>3</v>
      </c>
      <c r="AI180">
        <f t="shared" si="52"/>
        <v>3</v>
      </c>
      <c r="AJ180" t="str">
        <f t="shared" si="53"/>
        <v>Correct</v>
      </c>
      <c r="AL180" s="96" t="str">
        <f>IFERROR(VLOOKUP(Table1[[#This Row],[RespondentID]],'All Data'!$A:$CO,87,FALSE),"unknown")</f>
        <v>Man</v>
      </c>
      <c r="AM180" s="96" t="str">
        <f>IFERROR(VLOOKUP(Table1[[#This Row],[RespondentID]],'All Data'!$A:$CO,88,FALSE),"unknown")</f>
        <v>65+ years</v>
      </c>
      <c r="AN180" s="96" t="str">
        <f>IFERROR(VLOOKUP(Table1[[#This Row],[RespondentID]],'All Data'!$A:$CO,89,FALSE),"unknown")</f>
        <v>Suffolk</v>
      </c>
      <c r="AO180" s="96" t="str">
        <f>IFERROR(VLOOKUP(Table1[[#This Row],[RespondentID]],'All Data'!$A:$CO,90,FALSE),"unknown")</f>
        <v>Babylon, 11703</v>
      </c>
      <c r="AP180" s="96" t="str">
        <f>IFERROR(VLOOKUP(Table1[[#This Row],[RespondentID]],'All Data'!$A:$CO,91,FALSE),"unknown")</f>
        <v>White</v>
      </c>
      <c r="AQ180" s="96" t="str">
        <f>IFERROR(VLOOKUP(Table1[[#This Row],[RespondentID]],'All Data'!$A:$CO,92,FALSE),"unknown")</f>
        <v>Not Hispanic or Latino</v>
      </c>
      <c r="AR180" s="96" t="str">
        <f>IFERROR(VLOOKUP(Table1[[#This Row],[RespondentID]],'All Data'!$A:$CO,93,FALSE),"unknown")</f>
        <v>English</v>
      </c>
      <c r="AS180" s="96" t="str">
        <f>IFERROR(VLOOKUP(Table1[[#This Row],[RespondentID]],'All Data'!$A:$CW,94,FALSE),"unknown")</f>
        <v>$75,000 to $125,000</v>
      </c>
      <c r="AT180" s="96" t="str">
        <f>IFERROR(VLOOKUP(Table1[[#This Row],[RespondentID]],'All Data'!$A:$CW,95,FALSE),"unknown")</f>
        <v>College graduate</v>
      </c>
      <c r="AU180" s="96" t="str">
        <f>IFERROR(VLOOKUP(Table1[[#This Row],[RespondentID]],'All Data'!$A:$CW,96,FALSE),"unknown")</f>
        <v>Retired</v>
      </c>
      <c r="AV180" s="96" t="str">
        <f>IFERROR(VLOOKUP(Table1[[#This Row],[RespondentID]],'All Data'!$A:$CW,97,FALSE),"unknown")</f>
        <v>Yes</v>
      </c>
      <c r="AW180" s="96" t="str">
        <f>IFERROR(VLOOKUP(Table1[[#This Row],[RespondentID]],'All Data'!$A:$CW,98,FALSE),"unknown")</f>
        <v>Medicare</v>
      </c>
      <c r="AX180" s="96" t="str">
        <f>IFERROR(VLOOKUP(Table1[[#This Row],[RespondentID]],'All Data'!$A:$CW,99,FALSE),"unknown")</f>
        <v>Yes</v>
      </c>
    </row>
    <row r="181" spans="1:50">
      <c r="A181">
        <v>114331020690</v>
      </c>
      <c r="M181" t="s">
        <v>27</v>
      </c>
      <c r="P181">
        <f t="shared" si="36"/>
        <v>1</v>
      </c>
      <c r="Q181" s="7">
        <f t="shared" si="37"/>
        <v>3</v>
      </c>
      <c r="R181"/>
      <c r="S181">
        <f t="shared" si="38"/>
        <v>0</v>
      </c>
      <c r="T181">
        <f t="shared" si="39"/>
        <v>0</v>
      </c>
      <c r="U181">
        <f t="shared" si="40"/>
        <v>0</v>
      </c>
      <c r="V181">
        <f t="shared" si="41"/>
        <v>0</v>
      </c>
      <c r="W181">
        <f t="shared" si="42"/>
        <v>0</v>
      </c>
      <c r="X181">
        <f t="shared" si="43"/>
        <v>0</v>
      </c>
      <c r="Y181">
        <f t="shared" si="44"/>
        <v>0</v>
      </c>
      <c r="Z181">
        <f t="shared" si="45"/>
        <v>0</v>
      </c>
      <c r="AA181">
        <f t="shared" si="46"/>
        <v>0</v>
      </c>
      <c r="AB181">
        <f t="shared" si="47"/>
        <v>0</v>
      </c>
      <c r="AC181">
        <f t="shared" si="48"/>
        <v>0</v>
      </c>
      <c r="AD181">
        <f t="shared" si="49"/>
        <v>1</v>
      </c>
      <c r="AE181">
        <f t="shared" si="50"/>
        <v>0</v>
      </c>
      <c r="AF181"/>
      <c r="AG181"/>
      <c r="AH181">
        <f t="shared" si="51"/>
        <v>1</v>
      </c>
      <c r="AI181">
        <f t="shared" si="52"/>
        <v>1</v>
      </c>
      <c r="AJ181" t="str">
        <f t="shared" si="53"/>
        <v>Correct</v>
      </c>
      <c r="AL181" s="96">
        <f>IFERROR(VLOOKUP(Table1[[#This Row],[RespondentID]],'All Data'!$A:$CO,87,FALSE),"unknown")</f>
        <v>0</v>
      </c>
      <c r="AM181" s="96">
        <f>IFERROR(VLOOKUP(Table1[[#This Row],[RespondentID]],'All Data'!$A:$CO,88,FALSE),"unknown")</f>
        <v>0</v>
      </c>
      <c r="AN181" s="96">
        <f>IFERROR(VLOOKUP(Table1[[#This Row],[RespondentID]],'All Data'!$A:$CO,89,FALSE),"unknown")</f>
        <v>0</v>
      </c>
      <c r="AO181" s="96">
        <f>IFERROR(VLOOKUP(Table1[[#This Row],[RespondentID]],'All Data'!$A:$CO,90,FALSE),"unknown")</f>
        <v>0</v>
      </c>
      <c r="AP181" s="96">
        <f>IFERROR(VLOOKUP(Table1[[#This Row],[RespondentID]],'All Data'!$A:$CO,91,FALSE),"unknown")</f>
        <v>0</v>
      </c>
      <c r="AQ181" s="96">
        <f>IFERROR(VLOOKUP(Table1[[#This Row],[RespondentID]],'All Data'!$A:$CO,92,FALSE),"unknown")</f>
        <v>0</v>
      </c>
      <c r="AR181" s="96">
        <f>IFERROR(VLOOKUP(Table1[[#This Row],[RespondentID]],'All Data'!$A:$CO,93,FALSE),"unknown")</f>
        <v>0</v>
      </c>
      <c r="AS181" s="96">
        <f>IFERROR(VLOOKUP(Table1[[#This Row],[RespondentID]],'All Data'!$A:$CW,94,FALSE),"unknown")</f>
        <v>0</v>
      </c>
      <c r="AT181" s="96">
        <f>IFERROR(VLOOKUP(Table1[[#This Row],[RespondentID]],'All Data'!$A:$CW,95,FALSE),"unknown")</f>
        <v>0</v>
      </c>
      <c r="AU181" s="96">
        <f>IFERROR(VLOOKUP(Table1[[#This Row],[RespondentID]],'All Data'!$A:$CW,96,FALSE),"unknown")</f>
        <v>0</v>
      </c>
      <c r="AV181" s="96">
        <f>IFERROR(VLOOKUP(Table1[[#This Row],[RespondentID]],'All Data'!$A:$CW,97,FALSE),"unknown")</f>
        <v>0</v>
      </c>
      <c r="AW181" s="96">
        <f>IFERROR(VLOOKUP(Table1[[#This Row],[RespondentID]],'All Data'!$A:$CW,98,FALSE),"unknown")</f>
        <v>0</v>
      </c>
      <c r="AX181" s="96">
        <f>IFERROR(VLOOKUP(Table1[[#This Row],[RespondentID]],'All Data'!$A:$CW,99,FALSE),"unknown")</f>
        <v>0</v>
      </c>
    </row>
    <row r="182" spans="1:50">
      <c r="A182">
        <v>114315094253</v>
      </c>
      <c r="K182" t="s">
        <v>25</v>
      </c>
      <c r="P182">
        <f t="shared" si="36"/>
        <v>1</v>
      </c>
      <c r="Q182" s="6">
        <f t="shared" si="37"/>
        <v>3</v>
      </c>
      <c r="R182"/>
      <c r="S182">
        <f t="shared" si="38"/>
        <v>0</v>
      </c>
      <c r="T182">
        <f t="shared" si="39"/>
        <v>0</v>
      </c>
      <c r="U182">
        <f t="shared" si="40"/>
        <v>0</v>
      </c>
      <c r="V182">
        <f t="shared" si="41"/>
        <v>0</v>
      </c>
      <c r="W182">
        <f t="shared" si="42"/>
        <v>0</v>
      </c>
      <c r="X182">
        <f t="shared" si="43"/>
        <v>0</v>
      </c>
      <c r="Y182">
        <f t="shared" si="44"/>
        <v>0</v>
      </c>
      <c r="Z182">
        <f t="shared" si="45"/>
        <v>0</v>
      </c>
      <c r="AA182">
        <f t="shared" si="46"/>
        <v>0</v>
      </c>
      <c r="AB182">
        <f t="shared" si="47"/>
        <v>1</v>
      </c>
      <c r="AC182">
        <f t="shared" si="48"/>
        <v>0</v>
      </c>
      <c r="AD182">
        <f t="shared" si="49"/>
        <v>0</v>
      </c>
      <c r="AE182">
        <f t="shared" si="50"/>
        <v>0</v>
      </c>
      <c r="AF182"/>
      <c r="AG182"/>
      <c r="AH182">
        <f t="shared" si="51"/>
        <v>1</v>
      </c>
      <c r="AI182">
        <f t="shared" si="52"/>
        <v>1</v>
      </c>
      <c r="AJ182" t="str">
        <f t="shared" si="53"/>
        <v>Correct</v>
      </c>
      <c r="AL182" s="96" t="str">
        <f>IFERROR(VLOOKUP(Table1[[#This Row],[RespondentID]],'All Data'!$A:$CO,87,FALSE),"unknown")</f>
        <v>Woman</v>
      </c>
      <c r="AM182" s="96" t="str">
        <f>IFERROR(VLOOKUP(Table1[[#This Row],[RespondentID]],'All Data'!$A:$CO,88,FALSE),"unknown")</f>
        <v>25-34 years</v>
      </c>
      <c r="AN182" s="96" t="str">
        <f>IFERROR(VLOOKUP(Table1[[#This Row],[RespondentID]],'All Data'!$A:$CO,89,FALSE),"unknown")</f>
        <v>Suffolk</v>
      </c>
      <c r="AO182" s="96" t="str">
        <f>IFERROR(VLOOKUP(Table1[[#This Row],[RespondentID]],'All Data'!$A:$CO,90,FALSE),"unknown")</f>
        <v>Amityville, 11701</v>
      </c>
      <c r="AP182" s="96" t="str">
        <f>IFERROR(VLOOKUP(Table1[[#This Row],[RespondentID]],'All Data'!$A:$CO,91,FALSE),"unknown")</f>
        <v>Two or more races</v>
      </c>
      <c r="AQ182" s="96" t="str">
        <f>IFERROR(VLOOKUP(Table1[[#This Row],[RespondentID]],'All Data'!$A:$CO,92,FALSE),"unknown")</f>
        <v>Hispanic or Latino</v>
      </c>
      <c r="AR182" s="96" t="str">
        <f>IFERROR(VLOOKUP(Table1[[#This Row],[RespondentID]],'All Data'!$A:$CO,93,FALSE),"unknown")</f>
        <v>English</v>
      </c>
      <c r="AS182" s="96" t="str">
        <f>IFERROR(VLOOKUP(Table1[[#This Row],[RespondentID]],'All Data'!$A:$CW,94,FALSE),"unknown")</f>
        <v>$0-$19,999</v>
      </c>
      <c r="AT182" s="96" t="str">
        <f>IFERROR(VLOOKUP(Table1[[#This Row],[RespondentID]],'All Data'!$A:$CW,95,FALSE),"unknown")</f>
        <v>High school graduate</v>
      </c>
      <c r="AU182" s="96" t="str">
        <f>IFERROR(VLOOKUP(Table1[[#This Row],[RespondentID]],'All Data'!$A:$CW,96,FALSE),"unknown")</f>
        <v>Out of work, but not currently looking</v>
      </c>
      <c r="AV182" s="96" t="str">
        <f>IFERROR(VLOOKUP(Table1[[#This Row],[RespondentID]],'All Data'!$A:$CW,97,FALSE),"unknown")</f>
        <v>Yes</v>
      </c>
      <c r="AW182" s="96" t="str">
        <f>IFERROR(VLOOKUP(Table1[[#This Row],[RespondentID]],'All Data'!$A:$CW,98,FALSE),"unknown")</f>
        <v>Medicaid</v>
      </c>
      <c r="AX182" s="96" t="str">
        <f>IFERROR(VLOOKUP(Table1[[#This Row],[RespondentID]],'All Data'!$A:$CW,99,FALSE),"unknown")</f>
        <v>No</v>
      </c>
    </row>
    <row r="183" spans="1:50">
      <c r="A183">
        <v>114307930477</v>
      </c>
      <c r="I183" t="s">
        <v>23</v>
      </c>
      <c r="N183" t="s">
        <v>28</v>
      </c>
      <c r="P183">
        <f t="shared" si="36"/>
        <v>2</v>
      </c>
      <c r="Q183" s="7">
        <f t="shared" si="37"/>
        <v>1.5</v>
      </c>
      <c r="R183"/>
      <c r="S183">
        <f t="shared" si="38"/>
        <v>0</v>
      </c>
      <c r="T183">
        <f t="shared" si="39"/>
        <v>0</v>
      </c>
      <c r="U183">
        <f t="shared" si="40"/>
        <v>0</v>
      </c>
      <c r="V183">
        <f t="shared" si="41"/>
        <v>0</v>
      </c>
      <c r="W183">
        <f t="shared" si="42"/>
        <v>0</v>
      </c>
      <c r="X183">
        <f t="shared" si="43"/>
        <v>0</v>
      </c>
      <c r="Y183">
        <f t="shared" si="44"/>
        <v>0</v>
      </c>
      <c r="Z183">
        <f t="shared" si="45"/>
        <v>1</v>
      </c>
      <c r="AA183">
        <f t="shared" si="46"/>
        <v>0</v>
      </c>
      <c r="AB183">
        <f t="shared" si="47"/>
        <v>0</v>
      </c>
      <c r="AC183">
        <f t="shared" si="48"/>
        <v>0</v>
      </c>
      <c r="AD183">
        <f t="shared" si="49"/>
        <v>0</v>
      </c>
      <c r="AE183">
        <f t="shared" si="50"/>
        <v>1</v>
      </c>
      <c r="AF183"/>
      <c r="AG183"/>
      <c r="AH183">
        <f t="shared" si="51"/>
        <v>2</v>
      </c>
      <c r="AI183">
        <f t="shared" si="52"/>
        <v>2</v>
      </c>
      <c r="AJ183" t="str">
        <f t="shared" si="53"/>
        <v>Correct</v>
      </c>
      <c r="AL183" s="96" t="str">
        <f>IFERROR(VLOOKUP(Table1[[#This Row],[RespondentID]],'All Data'!$A:$CO,87,FALSE),"unknown")</f>
        <v>Woman</v>
      </c>
      <c r="AM183" s="96" t="str">
        <f>IFERROR(VLOOKUP(Table1[[#This Row],[RespondentID]],'All Data'!$A:$CO,88,FALSE),"unknown")</f>
        <v>55-64 years</v>
      </c>
      <c r="AN183" s="96" t="str">
        <f>IFERROR(VLOOKUP(Table1[[#This Row],[RespondentID]],'All Data'!$A:$CO,89,FALSE),"unknown")</f>
        <v>Suffolk</v>
      </c>
      <c r="AO183" s="96" t="str">
        <f>IFERROR(VLOOKUP(Table1[[#This Row],[RespondentID]],'All Data'!$A:$CO,90,FALSE),"unknown")</f>
        <v>Setauket, 11733</v>
      </c>
      <c r="AP183" s="96" t="str">
        <f>IFERROR(VLOOKUP(Table1[[#This Row],[RespondentID]],'All Data'!$A:$CO,91,FALSE),"unknown")</f>
        <v>White</v>
      </c>
      <c r="AQ183" s="96" t="str">
        <f>IFERROR(VLOOKUP(Table1[[#This Row],[RespondentID]],'All Data'!$A:$CO,92,FALSE),"unknown")</f>
        <v>Not Hispanic or Latino</v>
      </c>
      <c r="AR183" s="96" t="str">
        <f>IFERROR(VLOOKUP(Table1[[#This Row],[RespondentID]],'All Data'!$A:$CO,93,FALSE),"unknown")</f>
        <v>English</v>
      </c>
      <c r="AS183" s="96" t="str">
        <f>IFERROR(VLOOKUP(Table1[[#This Row],[RespondentID]],'All Data'!$A:$CW,94,FALSE),"unknown")</f>
        <v>Over $125,000</v>
      </c>
      <c r="AT183" s="96" t="str">
        <f>IFERROR(VLOOKUP(Table1[[#This Row],[RespondentID]],'All Data'!$A:$CW,95,FALSE),"unknown")</f>
        <v>Graduate school</v>
      </c>
      <c r="AU183" s="96" t="str">
        <f>IFERROR(VLOOKUP(Table1[[#This Row],[RespondentID]],'All Data'!$A:$CW,96,FALSE),"unknown")</f>
        <v>Employed for wages</v>
      </c>
      <c r="AV183" s="96" t="str">
        <f>IFERROR(VLOOKUP(Table1[[#This Row],[RespondentID]],'All Data'!$A:$CW,97,FALSE),"unknown")</f>
        <v>Yes</v>
      </c>
      <c r="AW183" s="96" t="str">
        <f>IFERROR(VLOOKUP(Table1[[#This Row],[RespondentID]],'All Data'!$A:$CW,98,FALSE),"unknown")</f>
        <v>Private/Commercial</v>
      </c>
      <c r="AX183" s="96" t="str">
        <f>IFERROR(VLOOKUP(Table1[[#This Row],[RespondentID]],'All Data'!$A:$CW,99,FALSE),"unknown")</f>
        <v>Yes</v>
      </c>
    </row>
    <row r="184" spans="1:50">
      <c r="A184">
        <v>114289970204</v>
      </c>
      <c r="D184" t="s">
        <v>18</v>
      </c>
      <c r="I184" t="s">
        <v>23</v>
      </c>
      <c r="K184" t="s">
        <v>25</v>
      </c>
      <c r="P184">
        <f t="shared" si="36"/>
        <v>3</v>
      </c>
      <c r="Q184" s="6">
        <f t="shared" si="37"/>
        <v>1</v>
      </c>
      <c r="R184"/>
      <c r="S184">
        <f t="shared" si="38"/>
        <v>0</v>
      </c>
      <c r="T184">
        <f t="shared" si="39"/>
        <v>0</v>
      </c>
      <c r="U184">
        <f t="shared" si="40"/>
        <v>1</v>
      </c>
      <c r="V184">
        <f t="shared" si="41"/>
        <v>0</v>
      </c>
      <c r="W184">
        <f t="shared" si="42"/>
        <v>0</v>
      </c>
      <c r="X184">
        <f t="shared" si="43"/>
        <v>0</v>
      </c>
      <c r="Y184">
        <f t="shared" si="44"/>
        <v>0</v>
      </c>
      <c r="Z184">
        <f t="shared" si="45"/>
        <v>1</v>
      </c>
      <c r="AA184">
        <f t="shared" si="46"/>
        <v>0</v>
      </c>
      <c r="AB184">
        <f t="shared" si="47"/>
        <v>1</v>
      </c>
      <c r="AC184">
        <f t="shared" si="48"/>
        <v>0</v>
      </c>
      <c r="AD184">
        <f t="shared" si="49"/>
        <v>0</v>
      </c>
      <c r="AE184">
        <f t="shared" si="50"/>
        <v>0</v>
      </c>
      <c r="AF184"/>
      <c r="AG184"/>
      <c r="AH184">
        <f t="shared" si="51"/>
        <v>3</v>
      </c>
      <c r="AI184">
        <f t="shared" si="52"/>
        <v>3</v>
      </c>
      <c r="AJ184" t="str">
        <f t="shared" si="53"/>
        <v>Correct</v>
      </c>
      <c r="AL184" s="96" t="str">
        <f>IFERROR(VLOOKUP(Table1[[#This Row],[RespondentID]],'All Data'!$A:$CO,87,FALSE),"unknown")</f>
        <v>Woman</v>
      </c>
      <c r="AM184" s="96" t="str">
        <f>IFERROR(VLOOKUP(Table1[[#This Row],[RespondentID]],'All Data'!$A:$CO,88,FALSE),"unknown")</f>
        <v>55-64 years</v>
      </c>
      <c r="AN184" s="96" t="str">
        <f>IFERROR(VLOOKUP(Table1[[#This Row],[RespondentID]],'All Data'!$A:$CO,89,FALSE),"unknown")</f>
        <v>Suffolk</v>
      </c>
      <c r="AO184" s="96" t="str">
        <f>IFERROR(VLOOKUP(Table1[[#This Row],[RespondentID]],'All Data'!$A:$CO,90,FALSE),"unknown")</f>
        <v>Farmingville, 11738</v>
      </c>
      <c r="AP184" s="96" t="str">
        <f>IFERROR(VLOOKUP(Table1[[#This Row],[RespondentID]],'All Data'!$A:$CO,91,FALSE),"unknown")</f>
        <v>White</v>
      </c>
      <c r="AQ184" s="96" t="str">
        <f>IFERROR(VLOOKUP(Table1[[#This Row],[RespondentID]],'All Data'!$A:$CO,92,FALSE),"unknown")</f>
        <v>Not Hispanic or Latino</v>
      </c>
      <c r="AR184" s="96" t="str">
        <f>IFERROR(VLOOKUP(Table1[[#This Row],[RespondentID]],'All Data'!$A:$CO,93,FALSE),"unknown")</f>
        <v>English</v>
      </c>
      <c r="AS184" s="96" t="str">
        <f>IFERROR(VLOOKUP(Table1[[#This Row],[RespondentID]],'All Data'!$A:$CW,94,FALSE),"unknown")</f>
        <v>Over $125,000</v>
      </c>
      <c r="AT184" s="96" t="str">
        <f>IFERROR(VLOOKUP(Table1[[#This Row],[RespondentID]],'All Data'!$A:$CW,95,FALSE),"unknown")</f>
        <v>Graduate school</v>
      </c>
      <c r="AU184" s="96" t="str">
        <f>IFERROR(VLOOKUP(Table1[[#This Row],[RespondentID]],'All Data'!$A:$CW,96,FALSE),"unknown")</f>
        <v>Employed for wages</v>
      </c>
      <c r="AV184" s="96" t="str">
        <f>IFERROR(VLOOKUP(Table1[[#This Row],[RespondentID]],'All Data'!$A:$CW,97,FALSE),"unknown")</f>
        <v>Yes</v>
      </c>
      <c r="AW184" s="96" t="str">
        <f>IFERROR(VLOOKUP(Table1[[#This Row],[RespondentID]],'All Data'!$A:$CW,98,FALSE),"unknown")</f>
        <v>Private/Commercial</v>
      </c>
      <c r="AX184" s="96" t="str">
        <f>IFERROR(VLOOKUP(Table1[[#This Row],[RespondentID]],'All Data'!$A:$CW,99,FALSE),"unknown")</f>
        <v>Yes</v>
      </c>
    </row>
    <row r="185" spans="1:50">
      <c r="A185">
        <v>114287067291</v>
      </c>
      <c r="O185" t="s">
        <v>561</v>
      </c>
      <c r="P185">
        <f t="shared" si="36"/>
        <v>0</v>
      </c>
      <c r="Q185" s="7" t="e">
        <f t="shared" si="37"/>
        <v>#DIV/0!</v>
      </c>
      <c r="R185"/>
      <c r="S185">
        <f t="shared" si="38"/>
        <v>0</v>
      </c>
      <c r="T185">
        <f t="shared" si="39"/>
        <v>0</v>
      </c>
      <c r="U185">
        <f t="shared" si="40"/>
        <v>0</v>
      </c>
      <c r="V185">
        <f t="shared" si="41"/>
        <v>0</v>
      </c>
      <c r="W185">
        <f t="shared" si="42"/>
        <v>0</v>
      </c>
      <c r="X185">
        <f t="shared" si="43"/>
        <v>0</v>
      </c>
      <c r="Y185">
        <f t="shared" si="44"/>
        <v>0</v>
      </c>
      <c r="Z185">
        <f t="shared" si="45"/>
        <v>0</v>
      </c>
      <c r="AA185">
        <f t="shared" si="46"/>
        <v>0</v>
      </c>
      <c r="AB185">
        <f t="shared" si="47"/>
        <v>0</v>
      </c>
      <c r="AC185">
        <f t="shared" si="48"/>
        <v>0</v>
      </c>
      <c r="AD185">
        <f t="shared" si="49"/>
        <v>0</v>
      </c>
      <c r="AE185">
        <f t="shared" si="50"/>
        <v>0</v>
      </c>
      <c r="AF185"/>
      <c r="AG185"/>
      <c r="AH185">
        <f t="shared" si="51"/>
        <v>0</v>
      </c>
      <c r="AI185">
        <f t="shared" si="52"/>
        <v>0</v>
      </c>
      <c r="AJ185" t="str">
        <f t="shared" si="53"/>
        <v>Correct</v>
      </c>
      <c r="AL185" s="96" t="str">
        <f>IFERROR(VLOOKUP(Table1[[#This Row],[RespondentID]],'All Data'!$A:$CO,87,FALSE),"unknown")</f>
        <v>Woman</v>
      </c>
      <c r="AM185" s="96" t="str">
        <f>IFERROR(VLOOKUP(Table1[[#This Row],[RespondentID]],'All Data'!$A:$CO,88,FALSE),"unknown")</f>
        <v>35-44 years</v>
      </c>
      <c r="AN185" s="96" t="str">
        <f>IFERROR(VLOOKUP(Table1[[#This Row],[RespondentID]],'All Data'!$A:$CO,89,FALSE),"unknown")</f>
        <v>Suffolk</v>
      </c>
      <c r="AO185" s="96" t="str">
        <f>IFERROR(VLOOKUP(Table1[[#This Row],[RespondentID]],'All Data'!$A:$CO,90,FALSE),"unknown")</f>
        <v>Wyandanch, 11798</v>
      </c>
      <c r="AP185" s="96" t="str">
        <f>IFERROR(VLOOKUP(Table1[[#This Row],[RespondentID]],'All Data'!$A:$CO,91,FALSE),"unknown")</f>
        <v>Black or African American</v>
      </c>
      <c r="AQ185" s="96" t="str">
        <f>IFERROR(VLOOKUP(Table1[[#This Row],[RespondentID]],'All Data'!$A:$CO,92,FALSE),"unknown")</f>
        <v>Not Hispanic or Latino</v>
      </c>
      <c r="AR185" s="96" t="str">
        <f>IFERROR(VLOOKUP(Table1[[#This Row],[RespondentID]],'All Data'!$A:$CO,93,FALSE),"unknown")</f>
        <v>English</v>
      </c>
      <c r="AS185" s="96" t="str">
        <f>IFERROR(VLOOKUP(Table1[[#This Row],[RespondentID]],'All Data'!$A:$CW,94,FALSE),"unknown")</f>
        <v>$0-$19,999</v>
      </c>
      <c r="AT185" s="96" t="str">
        <f>IFERROR(VLOOKUP(Table1[[#This Row],[RespondentID]],'All Data'!$A:$CW,95,FALSE),"unknown")</f>
        <v>High school graduate</v>
      </c>
      <c r="AU185" s="96" t="str">
        <f>IFERROR(VLOOKUP(Table1[[#This Row],[RespondentID]],'All Data'!$A:$CW,96,FALSE),"unknown")</f>
        <v>Out of work and looking for work</v>
      </c>
      <c r="AV185" s="96" t="str">
        <f>IFERROR(VLOOKUP(Table1[[#This Row],[RespondentID]],'All Data'!$A:$CW,97,FALSE),"unknown")</f>
        <v>Yes</v>
      </c>
      <c r="AW185" s="96" t="str">
        <f>IFERROR(VLOOKUP(Table1[[#This Row],[RespondentID]],'All Data'!$A:$CW,98,FALSE),"unknown")</f>
        <v>Medicaid</v>
      </c>
      <c r="AX185" s="96" t="str">
        <f>IFERROR(VLOOKUP(Table1[[#This Row],[RespondentID]],'All Data'!$A:$CW,99,FALSE),"unknown")</f>
        <v>Yes</v>
      </c>
    </row>
    <row r="186" spans="1:50">
      <c r="A186">
        <v>114262270228</v>
      </c>
      <c r="D186" t="s">
        <v>18</v>
      </c>
      <c r="O186" t="s">
        <v>566</v>
      </c>
      <c r="P186">
        <f t="shared" si="36"/>
        <v>1</v>
      </c>
      <c r="Q186" s="6">
        <f t="shared" si="37"/>
        <v>3</v>
      </c>
      <c r="R186"/>
      <c r="S186">
        <f t="shared" si="38"/>
        <v>0</v>
      </c>
      <c r="T186">
        <f t="shared" si="39"/>
        <v>0</v>
      </c>
      <c r="U186">
        <f t="shared" si="40"/>
        <v>1</v>
      </c>
      <c r="V186">
        <f t="shared" si="41"/>
        <v>0</v>
      </c>
      <c r="W186">
        <f t="shared" si="42"/>
        <v>0</v>
      </c>
      <c r="X186">
        <f t="shared" si="43"/>
        <v>0</v>
      </c>
      <c r="Y186">
        <f t="shared" si="44"/>
        <v>0</v>
      </c>
      <c r="Z186">
        <f t="shared" si="45"/>
        <v>0</v>
      </c>
      <c r="AA186">
        <f t="shared" si="46"/>
        <v>0</v>
      </c>
      <c r="AB186">
        <f t="shared" si="47"/>
        <v>0</v>
      </c>
      <c r="AC186">
        <f t="shared" si="48"/>
        <v>0</v>
      </c>
      <c r="AD186">
        <f t="shared" si="49"/>
        <v>0</v>
      </c>
      <c r="AE186">
        <f t="shared" si="50"/>
        <v>0</v>
      </c>
      <c r="AF186"/>
      <c r="AG186"/>
      <c r="AH186">
        <f t="shared" si="51"/>
        <v>1</v>
      </c>
      <c r="AI186">
        <f t="shared" si="52"/>
        <v>1</v>
      </c>
      <c r="AJ186" t="str">
        <f t="shared" si="53"/>
        <v>Correct</v>
      </c>
      <c r="AL186" s="96" t="str">
        <f>IFERROR(VLOOKUP(Table1[[#This Row],[RespondentID]],'All Data'!$A:$CO,87,FALSE),"unknown")</f>
        <v>Man</v>
      </c>
      <c r="AM186" s="96" t="str">
        <f>IFERROR(VLOOKUP(Table1[[#This Row],[RespondentID]],'All Data'!$A:$CO,88,FALSE),"unknown")</f>
        <v>65+ years</v>
      </c>
      <c r="AN186" s="96" t="str">
        <f>IFERROR(VLOOKUP(Table1[[#This Row],[RespondentID]],'All Data'!$A:$CO,89,FALSE),"unknown")</f>
        <v>Suffolk</v>
      </c>
      <c r="AO186" s="96" t="str">
        <f>IFERROR(VLOOKUP(Table1[[#This Row],[RespondentID]],'All Data'!$A:$CO,90,FALSE),"unknown")</f>
        <v>Kings Park, 11754</v>
      </c>
      <c r="AP186" s="96" t="str">
        <f>IFERROR(VLOOKUP(Table1[[#This Row],[RespondentID]],'All Data'!$A:$CO,91,FALSE),"unknown")</f>
        <v>White</v>
      </c>
      <c r="AQ186" s="96" t="str">
        <f>IFERROR(VLOOKUP(Table1[[#This Row],[RespondentID]],'All Data'!$A:$CO,92,FALSE),"unknown")</f>
        <v>Not Hispanic or Latino</v>
      </c>
      <c r="AR186" s="96" t="str">
        <f>IFERROR(VLOOKUP(Table1[[#This Row],[RespondentID]],'All Data'!$A:$CO,93,FALSE),"unknown")</f>
        <v>English</v>
      </c>
      <c r="AS186" s="96" t="str">
        <f>IFERROR(VLOOKUP(Table1[[#This Row],[RespondentID]],'All Data'!$A:$CW,94,FALSE),"unknown")</f>
        <v>$50,000 to $74,999</v>
      </c>
      <c r="AT186" s="96" t="str">
        <f>IFERROR(VLOOKUP(Table1[[#This Row],[RespondentID]],'All Data'!$A:$CW,95,FALSE),"unknown")</f>
        <v>Graduate school</v>
      </c>
      <c r="AU186" s="96" t="str">
        <f>IFERROR(VLOOKUP(Table1[[#This Row],[RespondentID]],'All Data'!$A:$CW,96,FALSE),"unknown")</f>
        <v>Retired</v>
      </c>
      <c r="AV186" s="96" t="str">
        <f>IFERROR(VLOOKUP(Table1[[#This Row],[RespondentID]],'All Data'!$A:$CW,97,FALSE),"unknown")</f>
        <v>Yes</v>
      </c>
      <c r="AW186" s="96" t="str">
        <f>IFERROR(VLOOKUP(Table1[[#This Row],[RespondentID]],'All Data'!$A:$CW,98,FALSE),"unknown")</f>
        <v>Medicare</v>
      </c>
      <c r="AX186" s="96" t="str">
        <f>IFERROR(VLOOKUP(Table1[[#This Row],[RespondentID]],'All Data'!$A:$CW,99,FALSE),"unknown")</f>
        <v>Yes</v>
      </c>
    </row>
    <row r="187" spans="1:50">
      <c r="A187">
        <v>114255394156</v>
      </c>
      <c r="D187" t="s">
        <v>18</v>
      </c>
      <c r="I187" t="s">
        <v>23</v>
      </c>
      <c r="N187" t="s">
        <v>28</v>
      </c>
      <c r="P187">
        <f t="shared" si="36"/>
        <v>3</v>
      </c>
      <c r="Q187" s="7">
        <f t="shared" si="37"/>
        <v>1</v>
      </c>
      <c r="R187"/>
      <c r="S187">
        <f t="shared" si="38"/>
        <v>0</v>
      </c>
      <c r="T187">
        <f t="shared" si="39"/>
        <v>0</v>
      </c>
      <c r="U187">
        <f t="shared" si="40"/>
        <v>1</v>
      </c>
      <c r="V187">
        <f t="shared" si="41"/>
        <v>0</v>
      </c>
      <c r="W187">
        <f t="shared" si="42"/>
        <v>0</v>
      </c>
      <c r="X187">
        <f t="shared" si="43"/>
        <v>0</v>
      </c>
      <c r="Y187">
        <f t="shared" si="44"/>
        <v>0</v>
      </c>
      <c r="Z187">
        <f t="shared" si="45"/>
        <v>1</v>
      </c>
      <c r="AA187">
        <f t="shared" si="46"/>
        <v>0</v>
      </c>
      <c r="AB187">
        <f t="shared" si="47"/>
        <v>0</v>
      </c>
      <c r="AC187">
        <f t="shared" si="48"/>
        <v>0</v>
      </c>
      <c r="AD187">
        <f t="shared" si="49"/>
        <v>0</v>
      </c>
      <c r="AE187">
        <f t="shared" si="50"/>
        <v>1</v>
      </c>
      <c r="AF187"/>
      <c r="AG187"/>
      <c r="AH187">
        <f t="shared" si="51"/>
        <v>3</v>
      </c>
      <c r="AI187">
        <f t="shared" si="52"/>
        <v>3</v>
      </c>
      <c r="AJ187" t="str">
        <f t="shared" si="53"/>
        <v>Correct</v>
      </c>
      <c r="AL187" s="96" t="str">
        <f>IFERROR(VLOOKUP(Table1[[#This Row],[RespondentID]],'All Data'!$A:$CO,87,FALSE),"unknown")</f>
        <v>Woman</v>
      </c>
      <c r="AM187" s="96" t="str">
        <f>IFERROR(VLOOKUP(Table1[[#This Row],[RespondentID]],'All Data'!$A:$CO,88,FALSE),"unknown")</f>
        <v>55-64 years</v>
      </c>
      <c r="AN187" s="96" t="str">
        <f>IFERROR(VLOOKUP(Table1[[#This Row],[RespondentID]],'All Data'!$A:$CO,89,FALSE),"unknown")</f>
        <v>Suffolk</v>
      </c>
      <c r="AO187" s="96" t="str">
        <f>IFERROR(VLOOKUP(Table1[[#This Row],[RespondentID]],'All Data'!$A:$CO,90,FALSE),"unknown")</f>
        <v>Deer Park, 11729</v>
      </c>
      <c r="AP187" s="96" t="str">
        <f>IFERROR(VLOOKUP(Table1[[#This Row],[RespondentID]],'All Data'!$A:$CO,91,FALSE),"unknown")</f>
        <v>White</v>
      </c>
      <c r="AQ187" s="96" t="str">
        <f>IFERROR(VLOOKUP(Table1[[#This Row],[RespondentID]],'All Data'!$A:$CO,92,FALSE),"unknown")</f>
        <v>Not Hispanic or Latino</v>
      </c>
      <c r="AR187" s="96" t="str">
        <f>IFERROR(VLOOKUP(Table1[[#This Row],[RespondentID]],'All Data'!$A:$CO,93,FALSE),"unknown")</f>
        <v>English</v>
      </c>
      <c r="AS187" s="96" t="str">
        <f>IFERROR(VLOOKUP(Table1[[#This Row],[RespondentID]],'All Data'!$A:$CW,94,FALSE),"unknown")</f>
        <v>$0-$19,999</v>
      </c>
      <c r="AT187" s="96" t="str">
        <f>IFERROR(VLOOKUP(Table1[[#This Row],[RespondentID]],'All Data'!$A:$CW,95,FALSE),"unknown")</f>
        <v>College graduate</v>
      </c>
      <c r="AU187" s="96">
        <f>IFERROR(VLOOKUP(Table1[[#This Row],[RespondentID]],'All Data'!$A:$CW,96,FALSE),"unknown")</f>
        <v>0</v>
      </c>
      <c r="AV187" s="96" t="str">
        <f>IFERROR(VLOOKUP(Table1[[#This Row],[RespondentID]],'All Data'!$A:$CW,97,FALSE),"unknown")</f>
        <v>Yes</v>
      </c>
      <c r="AW187" s="96" t="str">
        <f>IFERROR(VLOOKUP(Table1[[#This Row],[RespondentID]],'All Data'!$A:$CW,98,FALSE),"unknown")</f>
        <v>Medicaid</v>
      </c>
      <c r="AX187" s="96" t="str">
        <f>IFERROR(VLOOKUP(Table1[[#This Row],[RespondentID]],'All Data'!$A:$CW,99,FALSE),"unknown")</f>
        <v>No</v>
      </c>
    </row>
    <row r="188" spans="1:50">
      <c r="A188">
        <v>114226504124</v>
      </c>
      <c r="H188" t="s">
        <v>22</v>
      </c>
      <c r="I188" t="s">
        <v>23</v>
      </c>
      <c r="P188">
        <f t="shared" si="36"/>
        <v>2</v>
      </c>
      <c r="Q188" s="6">
        <f t="shared" si="37"/>
        <v>1.5</v>
      </c>
      <c r="R188"/>
      <c r="S188">
        <f t="shared" si="38"/>
        <v>0</v>
      </c>
      <c r="T188">
        <f t="shared" si="39"/>
        <v>0</v>
      </c>
      <c r="U188">
        <f t="shared" si="40"/>
        <v>0</v>
      </c>
      <c r="V188">
        <f t="shared" si="41"/>
        <v>0</v>
      </c>
      <c r="W188">
        <f t="shared" si="42"/>
        <v>0</v>
      </c>
      <c r="X188">
        <f t="shared" si="43"/>
        <v>0</v>
      </c>
      <c r="Y188">
        <f t="shared" si="44"/>
        <v>1</v>
      </c>
      <c r="Z188">
        <f t="shared" si="45"/>
        <v>1</v>
      </c>
      <c r="AA188">
        <f t="shared" si="46"/>
        <v>0</v>
      </c>
      <c r="AB188">
        <f t="shared" si="47"/>
        <v>0</v>
      </c>
      <c r="AC188">
        <f t="shared" si="48"/>
        <v>0</v>
      </c>
      <c r="AD188">
        <f t="shared" si="49"/>
        <v>0</v>
      </c>
      <c r="AE188">
        <f t="shared" si="50"/>
        <v>0</v>
      </c>
      <c r="AF188"/>
      <c r="AG188"/>
      <c r="AH188">
        <f t="shared" si="51"/>
        <v>2</v>
      </c>
      <c r="AI188">
        <f t="shared" si="52"/>
        <v>2</v>
      </c>
      <c r="AJ188" t="str">
        <f t="shared" si="53"/>
        <v>Correct</v>
      </c>
      <c r="AL188" s="96" t="str">
        <f>IFERROR(VLOOKUP(Table1[[#This Row],[RespondentID]],'All Data'!$A:$CO,87,FALSE),"unknown")</f>
        <v>Prefer not to respond</v>
      </c>
      <c r="AM188" s="96" t="str">
        <f>IFERROR(VLOOKUP(Table1[[#This Row],[RespondentID]],'All Data'!$A:$CO,88,FALSE),"unknown")</f>
        <v>65+ years</v>
      </c>
      <c r="AN188" s="96" t="str">
        <f>IFERROR(VLOOKUP(Table1[[#This Row],[RespondentID]],'All Data'!$A:$CO,89,FALSE),"unknown")</f>
        <v>Suffolk</v>
      </c>
      <c r="AO188" s="96">
        <f>IFERROR(VLOOKUP(Table1[[#This Row],[RespondentID]],'All Data'!$A:$CO,90,FALSE),"unknown")</f>
        <v>0</v>
      </c>
      <c r="AP188" s="96">
        <f>IFERROR(VLOOKUP(Table1[[#This Row],[RespondentID]],'All Data'!$A:$CO,91,FALSE),"unknown")</f>
        <v>0</v>
      </c>
      <c r="AQ188" s="96">
        <f>IFERROR(VLOOKUP(Table1[[#This Row],[RespondentID]],'All Data'!$A:$CO,92,FALSE),"unknown")</f>
        <v>0</v>
      </c>
      <c r="AR188" s="96">
        <f>IFERROR(VLOOKUP(Table1[[#This Row],[RespondentID]],'All Data'!$A:$CO,93,FALSE),"unknown")</f>
        <v>0</v>
      </c>
      <c r="AS188" s="96">
        <f>IFERROR(VLOOKUP(Table1[[#This Row],[RespondentID]],'All Data'!$A:$CW,94,FALSE),"unknown")</f>
        <v>0</v>
      </c>
      <c r="AT188" s="96">
        <f>IFERROR(VLOOKUP(Table1[[#This Row],[RespondentID]],'All Data'!$A:$CW,95,FALSE),"unknown")</f>
        <v>0</v>
      </c>
      <c r="AU188" s="96">
        <f>IFERROR(VLOOKUP(Table1[[#This Row],[RespondentID]],'All Data'!$A:$CW,96,FALSE),"unknown")</f>
        <v>0</v>
      </c>
      <c r="AV188" s="96">
        <f>IFERROR(VLOOKUP(Table1[[#This Row],[RespondentID]],'All Data'!$A:$CW,97,FALSE),"unknown")</f>
        <v>0</v>
      </c>
      <c r="AW188" s="96">
        <f>IFERROR(VLOOKUP(Table1[[#This Row],[RespondentID]],'All Data'!$A:$CW,98,FALSE),"unknown")</f>
        <v>0</v>
      </c>
      <c r="AX188" s="96">
        <f>IFERROR(VLOOKUP(Table1[[#This Row],[RespondentID]],'All Data'!$A:$CW,99,FALSE),"unknown")</f>
        <v>0</v>
      </c>
    </row>
    <row r="189" spans="1:50">
      <c r="A189">
        <v>114223774890</v>
      </c>
      <c r="H189" t="s">
        <v>22</v>
      </c>
      <c r="K189" t="s">
        <v>25</v>
      </c>
      <c r="P189">
        <f t="shared" si="36"/>
        <v>2</v>
      </c>
      <c r="Q189" s="7">
        <f t="shared" si="37"/>
        <v>1.5</v>
      </c>
      <c r="R189"/>
      <c r="S189">
        <f t="shared" si="38"/>
        <v>0</v>
      </c>
      <c r="T189">
        <f t="shared" si="39"/>
        <v>0</v>
      </c>
      <c r="U189">
        <f t="shared" si="40"/>
        <v>0</v>
      </c>
      <c r="V189">
        <f t="shared" si="41"/>
        <v>0</v>
      </c>
      <c r="W189">
        <f t="shared" si="42"/>
        <v>0</v>
      </c>
      <c r="X189">
        <f t="shared" si="43"/>
        <v>0</v>
      </c>
      <c r="Y189">
        <f t="shared" si="44"/>
        <v>1</v>
      </c>
      <c r="Z189">
        <f t="shared" si="45"/>
        <v>0</v>
      </c>
      <c r="AA189">
        <f t="shared" si="46"/>
        <v>0</v>
      </c>
      <c r="AB189">
        <f t="shared" si="47"/>
        <v>1</v>
      </c>
      <c r="AC189">
        <f t="shared" si="48"/>
        <v>0</v>
      </c>
      <c r="AD189">
        <f t="shared" si="49"/>
        <v>0</v>
      </c>
      <c r="AE189">
        <f t="shared" si="50"/>
        <v>0</v>
      </c>
      <c r="AF189"/>
      <c r="AG189"/>
      <c r="AH189">
        <f t="shared" si="51"/>
        <v>2</v>
      </c>
      <c r="AI189">
        <f t="shared" si="52"/>
        <v>2</v>
      </c>
      <c r="AJ189" t="str">
        <f t="shared" si="53"/>
        <v>Correct</v>
      </c>
      <c r="AL189" s="96" t="str">
        <f>IFERROR(VLOOKUP(Table1[[#This Row],[RespondentID]],'All Data'!$A:$CO,87,FALSE),"unknown")</f>
        <v>Woman</v>
      </c>
      <c r="AM189" s="96" t="str">
        <f>IFERROR(VLOOKUP(Table1[[#This Row],[RespondentID]],'All Data'!$A:$CO,88,FALSE),"unknown")</f>
        <v>35-44 years</v>
      </c>
      <c r="AN189" s="96" t="str">
        <f>IFERROR(VLOOKUP(Table1[[#This Row],[RespondentID]],'All Data'!$A:$CO,89,FALSE),"unknown")</f>
        <v>Suffolk</v>
      </c>
      <c r="AO189" s="96" t="str">
        <f>IFERROR(VLOOKUP(Table1[[#This Row],[RespondentID]],'All Data'!$A:$CO,90,FALSE),"unknown")</f>
        <v>Port Jefferson, 11777</v>
      </c>
      <c r="AP189" s="96" t="str">
        <f>IFERROR(VLOOKUP(Table1[[#This Row],[RespondentID]],'All Data'!$A:$CO,91,FALSE),"unknown")</f>
        <v>White</v>
      </c>
      <c r="AQ189" s="96" t="str">
        <f>IFERROR(VLOOKUP(Table1[[#This Row],[RespondentID]],'All Data'!$A:$CO,92,FALSE),"unknown")</f>
        <v>Not Hispanic or Latino</v>
      </c>
      <c r="AR189" s="96" t="str">
        <f>IFERROR(VLOOKUP(Table1[[#This Row],[RespondentID]],'All Data'!$A:$CO,93,FALSE),"unknown")</f>
        <v>English</v>
      </c>
      <c r="AS189" s="96" t="str">
        <f>IFERROR(VLOOKUP(Table1[[#This Row],[RespondentID]],'All Data'!$A:$CW,94,FALSE),"unknown")</f>
        <v>Over $125,000</v>
      </c>
      <c r="AT189" s="96" t="str">
        <f>IFERROR(VLOOKUP(Table1[[#This Row],[RespondentID]],'All Data'!$A:$CW,95,FALSE),"unknown")</f>
        <v>Doctorate</v>
      </c>
      <c r="AU189" s="96" t="str">
        <f>IFERROR(VLOOKUP(Table1[[#This Row],[RespondentID]],'All Data'!$A:$CW,96,FALSE),"unknown")</f>
        <v>Self-employed</v>
      </c>
      <c r="AV189" s="96" t="str">
        <f>IFERROR(VLOOKUP(Table1[[#This Row],[RespondentID]],'All Data'!$A:$CW,97,FALSE),"unknown")</f>
        <v>Yes</v>
      </c>
      <c r="AW189" s="96" t="str">
        <f>IFERROR(VLOOKUP(Table1[[#This Row],[RespondentID]],'All Data'!$A:$CW,98,FALSE),"unknown")</f>
        <v>Private/Commercial</v>
      </c>
      <c r="AX189" s="96" t="str">
        <f>IFERROR(VLOOKUP(Table1[[#This Row],[RespondentID]],'All Data'!$A:$CW,99,FALSE),"unknown")</f>
        <v>Yes</v>
      </c>
    </row>
    <row r="190" spans="1:50">
      <c r="A190">
        <v>114223630554</v>
      </c>
      <c r="D190" t="s">
        <v>18</v>
      </c>
      <c r="I190" t="s">
        <v>23</v>
      </c>
      <c r="M190" t="s">
        <v>27</v>
      </c>
      <c r="P190">
        <f t="shared" si="36"/>
        <v>3</v>
      </c>
      <c r="Q190" s="6">
        <f t="shared" si="37"/>
        <v>1</v>
      </c>
      <c r="R190"/>
      <c r="S190">
        <f t="shared" si="38"/>
        <v>0</v>
      </c>
      <c r="T190">
        <f t="shared" si="39"/>
        <v>0</v>
      </c>
      <c r="U190">
        <f t="shared" si="40"/>
        <v>1</v>
      </c>
      <c r="V190">
        <f t="shared" si="41"/>
        <v>0</v>
      </c>
      <c r="W190">
        <f t="shared" si="42"/>
        <v>0</v>
      </c>
      <c r="X190">
        <f t="shared" si="43"/>
        <v>0</v>
      </c>
      <c r="Y190">
        <f t="shared" si="44"/>
        <v>0</v>
      </c>
      <c r="Z190">
        <f t="shared" si="45"/>
        <v>1</v>
      </c>
      <c r="AA190">
        <f t="shared" si="46"/>
        <v>0</v>
      </c>
      <c r="AB190">
        <f t="shared" si="47"/>
        <v>0</v>
      </c>
      <c r="AC190">
        <f t="shared" si="48"/>
        <v>0</v>
      </c>
      <c r="AD190">
        <f t="shared" si="49"/>
        <v>1</v>
      </c>
      <c r="AE190">
        <f t="shared" si="50"/>
        <v>0</v>
      </c>
      <c r="AF190"/>
      <c r="AG190"/>
      <c r="AH190">
        <f t="shared" si="51"/>
        <v>3</v>
      </c>
      <c r="AI190">
        <f t="shared" si="52"/>
        <v>3</v>
      </c>
      <c r="AJ190" t="str">
        <f t="shared" si="53"/>
        <v>Correct</v>
      </c>
      <c r="AL190" s="96" t="str">
        <f>IFERROR(VLOOKUP(Table1[[#This Row],[RespondentID]],'All Data'!$A:$CO,87,FALSE),"unknown")</f>
        <v>Woman</v>
      </c>
      <c r="AM190" s="96" t="str">
        <f>IFERROR(VLOOKUP(Table1[[#This Row],[RespondentID]],'All Data'!$A:$CO,88,FALSE),"unknown")</f>
        <v>55-64 years</v>
      </c>
      <c r="AN190" s="96" t="str">
        <f>IFERROR(VLOOKUP(Table1[[#This Row],[RespondentID]],'All Data'!$A:$CO,89,FALSE),"unknown")</f>
        <v>Suffolk</v>
      </c>
      <c r="AO190" s="96" t="str">
        <f>IFERROR(VLOOKUP(Table1[[#This Row],[RespondentID]],'All Data'!$A:$CO,90,FALSE),"unknown")</f>
        <v>Islip Terrace, 11752</v>
      </c>
      <c r="AP190" s="96" t="str">
        <f>IFERROR(VLOOKUP(Table1[[#This Row],[RespondentID]],'All Data'!$A:$CO,91,FALSE),"unknown")</f>
        <v>White</v>
      </c>
      <c r="AQ190" s="96" t="str">
        <f>IFERROR(VLOOKUP(Table1[[#This Row],[RespondentID]],'All Data'!$A:$CO,92,FALSE),"unknown")</f>
        <v>Not Hispanic or Latino</v>
      </c>
      <c r="AR190" s="96" t="str">
        <f>IFERROR(VLOOKUP(Table1[[#This Row],[RespondentID]],'All Data'!$A:$CO,93,FALSE),"unknown")</f>
        <v>English</v>
      </c>
      <c r="AS190" s="96" t="str">
        <f>IFERROR(VLOOKUP(Table1[[#This Row],[RespondentID]],'All Data'!$A:$CW,94,FALSE),"unknown")</f>
        <v>$50,000 to $74,999</v>
      </c>
      <c r="AT190" s="96" t="str">
        <f>IFERROR(VLOOKUP(Table1[[#This Row],[RespondentID]],'All Data'!$A:$CW,95,FALSE),"unknown")</f>
        <v>College graduate</v>
      </c>
      <c r="AU190" s="96" t="str">
        <f>IFERROR(VLOOKUP(Table1[[#This Row],[RespondentID]],'All Data'!$A:$CW,96,FALSE),"unknown")</f>
        <v>Out of work and looking for work</v>
      </c>
      <c r="AV190" s="96" t="str">
        <f>IFERROR(VLOOKUP(Table1[[#This Row],[RespondentID]],'All Data'!$A:$CW,97,FALSE),"unknown")</f>
        <v>Yes</v>
      </c>
      <c r="AW190" s="96" t="str">
        <f>IFERROR(VLOOKUP(Table1[[#This Row],[RespondentID]],'All Data'!$A:$CW,98,FALSE),"unknown")</f>
        <v>Private/Commercial</v>
      </c>
      <c r="AX190" s="96" t="str">
        <f>IFERROR(VLOOKUP(Table1[[#This Row],[RespondentID]],'All Data'!$A:$CW,99,FALSE),"unknown")</f>
        <v>Yes</v>
      </c>
    </row>
    <row r="191" spans="1:50">
      <c r="A191">
        <v>114223595922</v>
      </c>
      <c r="B191" t="s">
        <v>16</v>
      </c>
      <c r="P191">
        <f t="shared" si="36"/>
        <v>1</v>
      </c>
      <c r="Q191" s="7">
        <f t="shared" si="37"/>
        <v>3</v>
      </c>
      <c r="R191"/>
      <c r="S191">
        <f t="shared" si="38"/>
        <v>1</v>
      </c>
      <c r="T191">
        <f t="shared" si="39"/>
        <v>0</v>
      </c>
      <c r="U191">
        <f t="shared" si="40"/>
        <v>0</v>
      </c>
      <c r="V191">
        <f t="shared" si="41"/>
        <v>0</v>
      </c>
      <c r="W191">
        <f t="shared" si="42"/>
        <v>0</v>
      </c>
      <c r="X191">
        <f t="shared" si="43"/>
        <v>0</v>
      </c>
      <c r="Y191">
        <f t="shared" si="44"/>
        <v>0</v>
      </c>
      <c r="Z191">
        <f t="shared" si="45"/>
        <v>0</v>
      </c>
      <c r="AA191">
        <f t="shared" si="46"/>
        <v>0</v>
      </c>
      <c r="AB191">
        <f t="shared" si="47"/>
        <v>0</v>
      </c>
      <c r="AC191">
        <f t="shared" si="48"/>
        <v>0</v>
      </c>
      <c r="AD191">
        <f t="shared" si="49"/>
        <v>0</v>
      </c>
      <c r="AE191">
        <f t="shared" si="50"/>
        <v>0</v>
      </c>
      <c r="AF191"/>
      <c r="AG191"/>
      <c r="AH191">
        <f t="shared" si="51"/>
        <v>1</v>
      </c>
      <c r="AI191">
        <f t="shared" si="52"/>
        <v>1</v>
      </c>
      <c r="AJ191" t="str">
        <f t="shared" si="53"/>
        <v>Correct</v>
      </c>
      <c r="AL191" s="96" t="str">
        <f>IFERROR(VLOOKUP(Table1[[#This Row],[RespondentID]],'All Data'!$A:$CO,87,FALSE),"unknown")</f>
        <v>Woman</v>
      </c>
      <c r="AM191" s="96" t="str">
        <f>IFERROR(VLOOKUP(Table1[[#This Row],[RespondentID]],'All Data'!$A:$CO,88,FALSE),"unknown")</f>
        <v>65+ years</v>
      </c>
      <c r="AN191" s="96" t="str">
        <f>IFERROR(VLOOKUP(Table1[[#This Row],[RespondentID]],'All Data'!$A:$CO,89,FALSE),"unknown")</f>
        <v>Suffolk</v>
      </c>
      <c r="AO191" s="96" t="str">
        <f>IFERROR(VLOOKUP(Table1[[#This Row],[RespondentID]],'All Data'!$A:$CO,90,FALSE),"unknown")</f>
        <v>Kings Park, 11754</v>
      </c>
      <c r="AP191" s="96" t="str">
        <f>IFERROR(VLOOKUP(Table1[[#This Row],[RespondentID]],'All Data'!$A:$CO,91,FALSE),"unknown")</f>
        <v>White</v>
      </c>
      <c r="AQ191" s="96" t="str">
        <f>IFERROR(VLOOKUP(Table1[[#This Row],[RespondentID]],'All Data'!$A:$CO,92,FALSE),"unknown")</f>
        <v>Not Hispanic or Latino</v>
      </c>
      <c r="AR191" s="96" t="str">
        <f>IFERROR(VLOOKUP(Table1[[#This Row],[RespondentID]],'All Data'!$A:$CO,93,FALSE),"unknown")</f>
        <v>English</v>
      </c>
      <c r="AS191" s="96" t="str">
        <f>IFERROR(VLOOKUP(Table1[[#This Row],[RespondentID]],'All Data'!$A:$CW,94,FALSE),"unknown")</f>
        <v>Over $125,000</v>
      </c>
      <c r="AT191" s="96" t="str">
        <f>IFERROR(VLOOKUP(Table1[[#This Row],[RespondentID]],'All Data'!$A:$CW,95,FALSE),"unknown")</f>
        <v>Graduate school</v>
      </c>
      <c r="AU191" s="96" t="str">
        <f>IFERROR(VLOOKUP(Table1[[#This Row],[RespondentID]],'All Data'!$A:$CW,96,FALSE),"unknown")</f>
        <v>Employed for wages</v>
      </c>
      <c r="AV191" s="96" t="str">
        <f>IFERROR(VLOOKUP(Table1[[#This Row],[RespondentID]],'All Data'!$A:$CW,97,FALSE),"unknown")</f>
        <v>Yes</v>
      </c>
      <c r="AW191" s="96" t="str">
        <f>IFERROR(VLOOKUP(Table1[[#This Row],[RespondentID]],'All Data'!$A:$CW,98,FALSE),"unknown")</f>
        <v>Private/Commercial</v>
      </c>
      <c r="AX191" s="96" t="str">
        <f>IFERROR(VLOOKUP(Table1[[#This Row],[RespondentID]],'All Data'!$A:$CW,99,FALSE),"unknown")</f>
        <v>Yes</v>
      </c>
    </row>
    <row r="192" spans="1:50">
      <c r="A192">
        <v>114223595109</v>
      </c>
      <c r="C192" t="s">
        <v>17</v>
      </c>
      <c r="J192" t="s">
        <v>24</v>
      </c>
      <c r="O192" t="s">
        <v>573</v>
      </c>
      <c r="P192">
        <f t="shared" si="36"/>
        <v>2</v>
      </c>
      <c r="Q192" s="6">
        <f t="shared" si="37"/>
        <v>1.5</v>
      </c>
      <c r="R192"/>
      <c r="S192">
        <f t="shared" si="38"/>
        <v>0</v>
      </c>
      <c r="T192">
        <f t="shared" si="39"/>
        <v>1</v>
      </c>
      <c r="U192">
        <f t="shared" si="40"/>
        <v>0</v>
      </c>
      <c r="V192">
        <f t="shared" si="41"/>
        <v>0</v>
      </c>
      <c r="W192">
        <f t="shared" si="42"/>
        <v>0</v>
      </c>
      <c r="X192">
        <f t="shared" si="43"/>
        <v>0</v>
      </c>
      <c r="Y192">
        <f t="shared" si="44"/>
        <v>0</v>
      </c>
      <c r="Z192">
        <f t="shared" si="45"/>
        <v>0</v>
      </c>
      <c r="AA192">
        <f t="shared" si="46"/>
        <v>1</v>
      </c>
      <c r="AB192">
        <f t="shared" si="47"/>
        <v>0</v>
      </c>
      <c r="AC192">
        <f t="shared" si="48"/>
        <v>0</v>
      </c>
      <c r="AD192">
        <f t="shared" si="49"/>
        <v>0</v>
      </c>
      <c r="AE192">
        <f t="shared" si="50"/>
        <v>0</v>
      </c>
      <c r="AF192"/>
      <c r="AG192"/>
      <c r="AH192">
        <f t="shared" si="51"/>
        <v>2</v>
      </c>
      <c r="AI192">
        <f t="shared" si="52"/>
        <v>2</v>
      </c>
      <c r="AJ192" t="str">
        <f t="shared" si="53"/>
        <v>Correct</v>
      </c>
      <c r="AL192" s="96" t="str">
        <f>IFERROR(VLOOKUP(Table1[[#This Row],[RespondentID]],'All Data'!$A:$CO,87,FALSE),"unknown")</f>
        <v>Woman</v>
      </c>
      <c r="AM192" s="96" t="str">
        <f>IFERROR(VLOOKUP(Table1[[#This Row],[RespondentID]],'All Data'!$A:$CO,88,FALSE),"unknown")</f>
        <v>65+ years</v>
      </c>
      <c r="AN192" s="96" t="str">
        <f>IFERROR(VLOOKUP(Table1[[#This Row],[RespondentID]],'All Data'!$A:$CO,89,FALSE),"unknown")</f>
        <v>Suffolk</v>
      </c>
      <c r="AO192" s="96" t="str">
        <f>IFERROR(VLOOKUP(Table1[[#This Row],[RespondentID]],'All Data'!$A:$CO,90,FALSE),"unknown")</f>
        <v>Centereach, 11720</v>
      </c>
      <c r="AP192" s="96" t="str">
        <f>IFERROR(VLOOKUP(Table1[[#This Row],[RespondentID]],'All Data'!$A:$CO,91,FALSE),"unknown")</f>
        <v>White</v>
      </c>
      <c r="AQ192" s="96" t="str">
        <f>IFERROR(VLOOKUP(Table1[[#This Row],[RespondentID]],'All Data'!$A:$CO,92,FALSE),"unknown")</f>
        <v>Not Hispanic or Latino</v>
      </c>
      <c r="AR192" s="96" t="str">
        <f>IFERROR(VLOOKUP(Table1[[#This Row],[RespondentID]],'All Data'!$A:$CO,93,FALSE),"unknown")</f>
        <v>English</v>
      </c>
      <c r="AS192" s="96" t="str">
        <f>IFERROR(VLOOKUP(Table1[[#This Row],[RespondentID]],'All Data'!$A:$CW,94,FALSE),"unknown")</f>
        <v>$50,000 to $74,999</v>
      </c>
      <c r="AT192" s="96" t="str">
        <f>IFERROR(VLOOKUP(Table1[[#This Row],[RespondentID]],'All Data'!$A:$CW,95,FALSE),"unknown")</f>
        <v>Some college</v>
      </c>
      <c r="AU192" s="96" t="str">
        <f>IFERROR(VLOOKUP(Table1[[#This Row],[RespondentID]],'All Data'!$A:$CW,96,FALSE),"unknown")</f>
        <v>Retired</v>
      </c>
      <c r="AV192" s="96" t="str">
        <f>IFERROR(VLOOKUP(Table1[[#This Row],[RespondentID]],'All Data'!$A:$CW,97,FALSE),"unknown")</f>
        <v>Yes</v>
      </c>
      <c r="AW192" s="96" t="str">
        <f>IFERROR(VLOOKUP(Table1[[#This Row],[RespondentID]],'All Data'!$A:$CW,98,FALSE),"unknown")</f>
        <v>Medicare, Private/Commercial</v>
      </c>
      <c r="AX192" s="96" t="str">
        <f>IFERROR(VLOOKUP(Table1[[#This Row],[RespondentID]],'All Data'!$A:$CW,99,FALSE),"unknown")</f>
        <v>Yes</v>
      </c>
    </row>
    <row r="193" spans="1:50">
      <c r="A193">
        <v>114223580292</v>
      </c>
      <c r="B193" t="s">
        <v>16</v>
      </c>
      <c r="G193" t="s">
        <v>21</v>
      </c>
      <c r="N193" t="s">
        <v>28</v>
      </c>
      <c r="P193">
        <f t="shared" si="36"/>
        <v>3</v>
      </c>
      <c r="Q193" s="7">
        <f t="shared" si="37"/>
        <v>1</v>
      </c>
      <c r="R193"/>
      <c r="S193">
        <f t="shared" si="38"/>
        <v>1</v>
      </c>
      <c r="T193">
        <f t="shared" si="39"/>
        <v>0</v>
      </c>
      <c r="U193">
        <f t="shared" si="40"/>
        <v>0</v>
      </c>
      <c r="V193">
        <f t="shared" si="41"/>
        <v>0</v>
      </c>
      <c r="W193">
        <f t="shared" si="42"/>
        <v>0</v>
      </c>
      <c r="X193">
        <f t="shared" si="43"/>
        <v>1</v>
      </c>
      <c r="Y193">
        <f t="shared" si="44"/>
        <v>0</v>
      </c>
      <c r="Z193">
        <f t="shared" si="45"/>
        <v>0</v>
      </c>
      <c r="AA193">
        <f t="shared" si="46"/>
        <v>0</v>
      </c>
      <c r="AB193">
        <f t="shared" si="47"/>
        <v>0</v>
      </c>
      <c r="AC193">
        <f t="shared" si="48"/>
        <v>0</v>
      </c>
      <c r="AD193">
        <f t="shared" si="49"/>
        <v>0</v>
      </c>
      <c r="AE193">
        <f t="shared" si="50"/>
        <v>1</v>
      </c>
      <c r="AF193"/>
      <c r="AG193"/>
      <c r="AH193">
        <f t="shared" si="51"/>
        <v>3</v>
      </c>
      <c r="AI193">
        <f t="shared" si="52"/>
        <v>3</v>
      </c>
      <c r="AJ193" t="str">
        <f t="shared" si="53"/>
        <v>Correct</v>
      </c>
      <c r="AL193" s="96" t="str">
        <f>IFERROR(VLOOKUP(Table1[[#This Row],[RespondentID]],'All Data'!$A:$CO,87,FALSE),"unknown")</f>
        <v>Man</v>
      </c>
      <c r="AM193" s="96" t="str">
        <f>IFERROR(VLOOKUP(Table1[[#This Row],[RespondentID]],'All Data'!$A:$CO,88,FALSE),"unknown")</f>
        <v>55-64 years</v>
      </c>
      <c r="AN193" s="96" t="str">
        <f>IFERROR(VLOOKUP(Table1[[#This Row],[RespondentID]],'All Data'!$A:$CO,89,FALSE),"unknown")</f>
        <v>Suffolk</v>
      </c>
      <c r="AO193" s="96" t="str">
        <f>IFERROR(VLOOKUP(Table1[[#This Row],[RespondentID]],'All Data'!$A:$CO,90,FALSE),"unknown")</f>
        <v>Coram, 11727</v>
      </c>
      <c r="AP193" s="96" t="str">
        <f>IFERROR(VLOOKUP(Table1[[#This Row],[RespondentID]],'All Data'!$A:$CO,91,FALSE),"unknown")</f>
        <v>White</v>
      </c>
      <c r="AQ193" s="96" t="str">
        <f>IFERROR(VLOOKUP(Table1[[#This Row],[RespondentID]],'All Data'!$A:$CO,92,FALSE),"unknown")</f>
        <v>Not Hispanic or Latino</v>
      </c>
      <c r="AR193" s="96" t="str">
        <f>IFERROR(VLOOKUP(Table1[[#This Row],[RespondentID]],'All Data'!$A:$CO,93,FALSE),"unknown")</f>
        <v>English</v>
      </c>
      <c r="AS193" s="96" t="str">
        <f>IFERROR(VLOOKUP(Table1[[#This Row],[RespondentID]],'All Data'!$A:$CW,94,FALSE),"unknown")</f>
        <v>Over $125,000</v>
      </c>
      <c r="AT193" s="96" t="str">
        <f>IFERROR(VLOOKUP(Table1[[#This Row],[RespondentID]],'All Data'!$A:$CW,95,FALSE),"unknown")</f>
        <v>Some college</v>
      </c>
      <c r="AU193" s="96" t="str">
        <f>IFERROR(VLOOKUP(Table1[[#This Row],[RespondentID]],'All Data'!$A:$CW,96,FALSE),"unknown")</f>
        <v>Employed for wages</v>
      </c>
      <c r="AV193" s="96" t="str">
        <f>IFERROR(VLOOKUP(Table1[[#This Row],[RespondentID]],'All Data'!$A:$CW,97,FALSE),"unknown")</f>
        <v>Yes</v>
      </c>
      <c r="AW193" s="96" t="str">
        <f>IFERROR(VLOOKUP(Table1[[#This Row],[RespondentID]],'All Data'!$A:$CW,98,FALSE),"unknown")</f>
        <v>Private/Commercial</v>
      </c>
      <c r="AX193" s="96" t="str">
        <f>IFERROR(VLOOKUP(Table1[[#This Row],[RespondentID]],'All Data'!$A:$CW,99,FALSE),"unknown")</f>
        <v>Yes</v>
      </c>
    </row>
    <row r="194" spans="1:50">
      <c r="A194">
        <v>114217401057</v>
      </c>
      <c r="E194" t="s">
        <v>19</v>
      </c>
      <c r="I194" t="s">
        <v>23</v>
      </c>
      <c r="K194" t="s">
        <v>25</v>
      </c>
      <c r="P194">
        <f t="shared" ref="P194:P257" si="54">COUNTA(B194:N194)</f>
        <v>3</v>
      </c>
      <c r="Q194" s="6">
        <f t="shared" ref="Q194:Q257" si="55">3/P194</f>
        <v>1</v>
      </c>
      <c r="R194"/>
      <c r="S194">
        <f t="shared" ref="S194:S257" si="56">IF($P194&lt;3,IF($B194=$B$1,1,0),IF($B194=$B$1,$Q194,0))</f>
        <v>0</v>
      </c>
      <c r="T194">
        <f t="shared" ref="T194:T257" si="57">IF($P194&lt;3,IF($C194=$C$1,1,0),IF($C194=$C$1,$Q194,0))</f>
        <v>0</v>
      </c>
      <c r="U194">
        <f t="shared" ref="U194:U257" si="58">IF($P194&lt;3,IF($D194=$D$1,1,0),IF($D194=$D$1,$Q194,0))</f>
        <v>0</v>
      </c>
      <c r="V194">
        <f t="shared" ref="V194:V257" si="59">IF($P194&lt;3,IF($E194=$E$1,1,0),IF($E194=$E$1,$Q194,0))</f>
        <v>1</v>
      </c>
      <c r="W194">
        <f t="shared" ref="W194:W257" si="60">IF($P194&lt;3,IF($F194=$F$1,1,0),IF($F194=$F$1,$Q194,0))</f>
        <v>0</v>
      </c>
      <c r="X194">
        <f t="shared" ref="X194:X257" si="61">IF($P194&lt;3,IF($G194=$G$1,1,0),IF($G194=$G$1,$Q194,0))</f>
        <v>0</v>
      </c>
      <c r="Y194">
        <f t="shared" ref="Y194:Y257" si="62">IF($P194&lt;3,IF($H194=$H$1,1,0),IF($H194=$H$1,$Q194,0))</f>
        <v>0</v>
      </c>
      <c r="Z194">
        <f t="shared" ref="Z194:Z257" si="63">IF($P194&lt;3,IF($I194=$I$1,1,0),IF($I194=$I$1,$Q194,0))</f>
        <v>1</v>
      </c>
      <c r="AA194">
        <f t="shared" ref="AA194:AA257" si="64">IF($P194&lt;3,IF($J194=$J$1,1,0),IF($J194=$J$1,$Q194,0))</f>
        <v>0</v>
      </c>
      <c r="AB194">
        <f t="shared" ref="AB194:AB257" si="65">IF($P194&lt;3,IF($K194=$K$1,1,0),IF($K194=$K$1,$Q194,0))</f>
        <v>1</v>
      </c>
      <c r="AC194">
        <f t="shared" ref="AC194:AC257" si="66">IF($P194&lt;3,IF($L194=$L$1,1,0),IF($L194=$L$1,$Q194,0))</f>
        <v>0</v>
      </c>
      <c r="AD194">
        <f t="shared" ref="AD194:AD257" si="67">IF($P194&lt;3,IF($M194=$M$1,1,0),IF($M194=$M$1,$Q194,0))</f>
        <v>0</v>
      </c>
      <c r="AE194">
        <f t="shared" ref="AE194:AE257" si="68">IF($P194&lt;3,IF($N194=$N$1,1,0),IF($N194=$N$1,$Q194,0))</f>
        <v>0</v>
      </c>
      <c r="AF194"/>
      <c r="AG194"/>
      <c r="AH194">
        <f t="shared" ref="AH194:AH257" si="69">SUM(S194:AE194)</f>
        <v>3</v>
      </c>
      <c r="AI194">
        <f t="shared" ref="AI194:AI257" si="70">P194</f>
        <v>3</v>
      </c>
      <c r="AJ194" t="str">
        <f t="shared" ref="AJ194:AJ257" si="71">IF(AH194=AI194,"Correct",IF(AH194=3,"Correct","Wrong"))</f>
        <v>Correct</v>
      </c>
      <c r="AL194" s="96" t="str">
        <f>IFERROR(VLOOKUP(Table1[[#This Row],[RespondentID]],'All Data'!$A:$CO,87,FALSE),"unknown")</f>
        <v>Woman</v>
      </c>
      <c r="AM194" s="96" t="str">
        <f>IFERROR(VLOOKUP(Table1[[#This Row],[RespondentID]],'All Data'!$A:$CO,88,FALSE),"unknown")</f>
        <v>55-64 years</v>
      </c>
      <c r="AN194" s="96" t="str">
        <f>IFERROR(VLOOKUP(Table1[[#This Row],[RespondentID]],'All Data'!$A:$CO,89,FALSE),"unknown")</f>
        <v>Nassau</v>
      </c>
      <c r="AO194" s="96" t="str">
        <f>IFERROR(VLOOKUP(Table1[[#This Row],[RespondentID]],'All Data'!$A:$CO,90,FALSE),"unknown")</f>
        <v>Lynbrook, 11563</v>
      </c>
      <c r="AP194" s="96" t="str">
        <f>IFERROR(VLOOKUP(Table1[[#This Row],[RespondentID]],'All Data'!$A:$CO,91,FALSE),"unknown")</f>
        <v>White</v>
      </c>
      <c r="AQ194" s="96" t="str">
        <f>IFERROR(VLOOKUP(Table1[[#This Row],[RespondentID]],'All Data'!$A:$CO,92,FALSE),"unknown")</f>
        <v>Not Hispanic or Latino</v>
      </c>
      <c r="AR194" s="96" t="str">
        <f>IFERROR(VLOOKUP(Table1[[#This Row],[RespondentID]],'All Data'!$A:$CO,93,FALSE),"unknown")</f>
        <v>English</v>
      </c>
      <c r="AS194" s="96" t="str">
        <f>IFERROR(VLOOKUP(Table1[[#This Row],[RespondentID]],'All Data'!$A:$CW,94,FALSE),"unknown")</f>
        <v>Over $125,000</v>
      </c>
      <c r="AT194" s="96" t="str">
        <f>IFERROR(VLOOKUP(Table1[[#This Row],[RespondentID]],'All Data'!$A:$CW,95,FALSE),"unknown")</f>
        <v>Graduate school</v>
      </c>
      <c r="AU194" s="96" t="str">
        <f>IFERROR(VLOOKUP(Table1[[#This Row],[RespondentID]],'All Data'!$A:$CW,96,FALSE),"unknown")</f>
        <v>Employed for wages</v>
      </c>
      <c r="AV194" s="96" t="str">
        <f>IFERROR(VLOOKUP(Table1[[#This Row],[RespondentID]],'All Data'!$A:$CW,97,FALSE),"unknown")</f>
        <v>Yes</v>
      </c>
      <c r="AW194" s="96" t="str">
        <f>IFERROR(VLOOKUP(Table1[[#This Row],[RespondentID]],'All Data'!$A:$CW,98,FALSE),"unknown")</f>
        <v>Private/Commercial</v>
      </c>
      <c r="AX194" s="96" t="str">
        <f>IFERROR(VLOOKUP(Table1[[#This Row],[RespondentID]],'All Data'!$A:$CW,99,FALSE),"unknown")</f>
        <v>Yes</v>
      </c>
    </row>
    <row r="195" spans="1:50">
      <c r="A195">
        <v>18046518188</v>
      </c>
      <c r="B195" t="s">
        <v>16</v>
      </c>
      <c r="K195" t="s">
        <v>25</v>
      </c>
      <c r="M195" t="s">
        <v>27</v>
      </c>
      <c r="P195">
        <f t="shared" si="54"/>
        <v>3</v>
      </c>
      <c r="Q195" s="7">
        <f t="shared" si="55"/>
        <v>1</v>
      </c>
      <c r="R195"/>
      <c r="S195">
        <f t="shared" si="56"/>
        <v>1</v>
      </c>
      <c r="T195">
        <f t="shared" si="57"/>
        <v>0</v>
      </c>
      <c r="U195">
        <f t="shared" si="58"/>
        <v>0</v>
      </c>
      <c r="V195">
        <f t="shared" si="59"/>
        <v>0</v>
      </c>
      <c r="W195">
        <f t="shared" si="60"/>
        <v>0</v>
      </c>
      <c r="X195">
        <f t="shared" si="61"/>
        <v>0</v>
      </c>
      <c r="Y195">
        <f t="shared" si="62"/>
        <v>0</v>
      </c>
      <c r="Z195">
        <f t="shared" si="63"/>
        <v>0</v>
      </c>
      <c r="AA195">
        <f t="shared" si="64"/>
        <v>0</v>
      </c>
      <c r="AB195">
        <f t="shared" si="65"/>
        <v>1</v>
      </c>
      <c r="AC195">
        <f t="shared" si="66"/>
        <v>0</v>
      </c>
      <c r="AD195">
        <f t="shared" si="67"/>
        <v>1</v>
      </c>
      <c r="AE195">
        <f t="shared" si="68"/>
        <v>0</v>
      </c>
      <c r="AF195"/>
      <c r="AG195"/>
      <c r="AH195">
        <f t="shared" si="69"/>
        <v>3</v>
      </c>
      <c r="AI195">
        <f t="shared" si="70"/>
        <v>3</v>
      </c>
      <c r="AJ195" t="str">
        <f t="shared" si="71"/>
        <v>Correct</v>
      </c>
      <c r="AL195" s="96" t="str">
        <f>IFERROR(VLOOKUP(Table1[[#This Row],[RespondentID]],'All Data'!$A:$CO,87,FALSE),"unknown")</f>
        <v>Man</v>
      </c>
      <c r="AM195" s="96" t="str">
        <f>IFERROR(VLOOKUP(Table1[[#This Row],[RespondentID]],'All Data'!$A:$CO,88,FALSE),"unknown")</f>
        <v>Under 18</v>
      </c>
      <c r="AN195" s="96" t="str">
        <f>IFERROR(VLOOKUP(Table1[[#This Row],[RespondentID]],'All Data'!$A:$CO,89,FALSE),"unknown")</f>
        <v>Queens</v>
      </c>
      <c r="AO195" s="96">
        <f>IFERROR(VLOOKUP(Table1[[#This Row],[RespondentID]],'All Data'!$A:$CO,90,FALSE),"unknown")</f>
        <v>11356</v>
      </c>
      <c r="AP195" s="96" t="str">
        <f>IFERROR(VLOOKUP(Table1[[#This Row],[RespondentID]],'All Data'!$A:$CO,91,FALSE),"unknown")</f>
        <v>Two or more races</v>
      </c>
      <c r="AQ195" s="96" t="str">
        <f>IFERROR(VLOOKUP(Table1[[#This Row],[RespondentID]],'All Data'!$A:$CO,92,FALSE),"unknown")</f>
        <v>Hispanic or Latino</v>
      </c>
      <c r="AR195" s="96" t="str">
        <f>IFERROR(VLOOKUP(Table1[[#This Row],[RespondentID]],'All Data'!$A:$CO,93,FALSE),"unknown")</f>
        <v>Spanish</v>
      </c>
      <c r="AS195" s="96" t="str">
        <f>IFERROR(VLOOKUP(Table1[[#This Row],[RespondentID]],'All Data'!$A:$CW,94,FALSE),"unknown")</f>
        <v>$75,000 to $125,000</v>
      </c>
      <c r="AT195" s="96" t="str">
        <f>IFERROR(VLOOKUP(Table1[[#This Row],[RespondentID]],'All Data'!$A:$CW,95,FALSE),"unknown")</f>
        <v>Some high school</v>
      </c>
      <c r="AU195" s="96" t="str">
        <f>IFERROR(VLOOKUP(Table1[[#This Row],[RespondentID]],'All Data'!$A:$CW,96,FALSE),"unknown")</f>
        <v>Student</v>
      </c>
      <c r="AV195" s="96" t="str">
        <f>IFERROR(VLOOKUP(Table1[[#This Row],[RespondentID]],'All Data'!$A:$CW,97,FALSE),"unknown")</f>
        <v>Yes</v>
      </c>
      <c r="AW195" s="96" t="str">
        <f>IFERROR(VLOOKUP(Table1[[#This Row],[RespondentID]],'All Data'!$A:$CW,98,FALSE),"unknown")</f>
        <v>Private/Commercial</v>
      </c>
      <c r="AX195" s="96" t="str">
        <f>IFERROR(VLOOKUP(Table1[[#This Row],[RespondentID]],'All Data'!$A:$CW,99,FALSE),"unknown")</f>
        <v>Yes</v>
      </c>
    </row>
    <row r="196" spans="1:50">
      <c r="A196">
        <v>18046514858</v>
      </c>
      <c r="B196" t="s">
        <v>16</v>
      </c>
      <c r="D196" t="s">
        <v>18</v>
      </c>
      <c r="E196" t="s">
        <v>19</v>
      </c>
      <c r="I196" t="s">
        <v>23</v>
      </c>
      <c r="K196" t="s">
        <v>25</v>
      </c>
      <c r="P196">
        <f t="shared" si="54"/>
        <v>5</v>
      </c>
      <c r="Q196" s="6">
        <f t="shared" si="55"/>
        <v>0.6</v>
      </c>
      <c r="R196"/>
      <c r="S196">
        <f t="shared" si="56"/>
        <v>0.6</v>
      </c>
      <c r="T196">
        <f t="shared" si="57"/>
        <v>0</v>
      </c>
      <c r="U196">
        <f t="shared" si="58"/>
        <v>0.6</v>
      </c>
      <c r="V196">
        <f t="shared" si="59"/>
        <v>0.6</v>
      </c>
      <c r="W196">
        <f t="shared" si="60"/>
        <v>0</v>
      </c>
      <c r="X196">
        <f t="shared" si="61"/>
        <v>0</v>
      </c>
      <c r="Y196">
        <f t="shared" si="62"/>
        <v>0</v>
      </c>
      <c r="Z196">
        <f t="shared" si="63"/>
        <v>0.6</v>
      </c>
      <c r="AA196">
        <f t="shared" si="64"/>
        <v>0</v>
      </c>
      <c r="AB196">
        <f t="shared" si="65"/>
        <v>0.6</v>
      </c>
      <c r="AC196">
        <f t="shared" si="66"/>
        <v>0</v>
      </c>
      <c r="AD196">
        <f t="shared" si="67"/>
        <v>0</v>
      </c>
      <c r="AE196">
        <f t="shared" si="68"/>
        <v>0</v>
      </c>
      <c r="AF196"/>
      <c r="AG196"/>
      <c r="AH196">
        <f t="shared" si="69"/>
        <v>3</v>
      </c>
      <c r="AI196">
        <f t="shared" si="70"/>
        <v>5</v>
      </c>
      <c r="AJ196" t="str">
        <f t="shared" si="71"/>
        <v>Correct</v>
      </c>
      <c r="AL196" s="96" t="str">
        <f>IFERROR(VLOOKUP(Table1[[#This Row],[RespondentID]],'All Data'!$A:$CO,87,FALSE),"unknown")</f>
        <v>Woman</v>
      </c>
      <c r="AM196" s="96" t="str">
        <f>IFERROR(VLOOKUP(Table1[[#This Row],[RespondentID]],'All Data'!$A:$CO,88,FALSE),"unknown")</f>
        <v>35-44 years</v>
      </c>
      <c r="AN196" s="96" t="str">
        <f>IFERROR(VLOOKUP(Table1[[#This Row],[RespondentID]],'All Data'!$A:$CO,89,FALSE),"unknown")</f>
        <v>Suffolk</v>
      </c>
      <c r="AO196" s="96" t="str">
        <f>IFERROR(VLOOKUP(Table1[[#This Row],[RespondentID]],'All Data'!$A:$CO,90,FALSE),"unknown")</f>
        <v>Commack, 11725</v>
      </c>
      <c r="AP196" s="96" t="str">
        <f>IFERROR(VLOOKUP(Table1[[#This Row],[RespondentID]],'All Data'!$A:$CO,91,FALSE),"unknown")</f>
        <v>Black or African American</v>
      </c>
      <c r="AQ196" s="96" t="str">
        <f>IFERROR(VLOOKUP(Table1[[#This Row],[RespondentID]],'All Data'!$A:$CO,92,FALSE),"unknown")</f>
        <v>Not Hispanic or Latino</v>
      </c>
      <c r="AR196" s="96" t="str">
        <f>IFERROR(VLOOKUP(Table1[[#This Row],[RespondentID]],'All Data'!$A:$CO,93,FALSE),"unknown")</f>
        <v>English</v>
      </c>
      <c r="AS196" s="96" t="str">
        <f>IFERROR(VLOOKUP(Table1[[#This Row],[RespondentID]],'All Data'!$A:$CW,94,FALSE),"unknown")</f>
        <v>$75,000 to $125,000</v>
      </c>
      <c r="AT196" s="96" t="str">
        <f>IFERROR(VLOOKUP(Table1[[#This Row],[RespondentID]],'All Data'!$A:$CW,95,FALSE),"unknown")</f>
        <v>College graduate</v>
      </c>
      <c r="AU196" s="96" t="str">
        <f>IFERROR(VLOOKUP(Table1[[#This Row],[RespondentID]],'All Data'!$A:$CW,96,FALSE),"unknown")</f>
        <v>Employed for wages</v>
      </c>
      <c r="AV196" s="96">
        <f>IFERROR(VLOOKUP(Table1[[#This Row],[RespondentID]],'All Data'!$A:$CW,97,FALSE),"unknown")</f>
        <v>0</v>
      </c>
      <c r="AW196" s="96" t="str">
        <f>IFERROR(VLOOKUP(Table1[[#This Row],[RespondentID]],'All Data'!$A:$CW,98,FALSE),"unknown")</f>
        <v>Private/Commercial</v>
      </c>
      <c r="AX196" s="96" t="str">
        <f>IFERROR(VLOOKUP(Table1[[#This Row],[RespondentID]],'All Data'!$A:$CW,99,FALSE),"unknown")</f>
        <v>Yes</v>
      </c>
    </row>
    <row r="197" spans="1:50">
      <c r="A197">
        <v>18046505263</v>
      </c>
      <c r="O197" t="s">
        <v>585</v>
      </c>
      <c r="P197">
        <f t="shared" si="54"/>
        <v>0</v>
      </c>
      <c r="Q197" s="7" t="e">
        <f t="shared" si="55"/>
        <v>#DIV/0!</v>
      </c>
      <c r="R197"/>
      <c r="S197">
        <f t="shared" si="56"/>
        <v>0</v>
      </c>
      <c r="T197">
        <f t="shared" si="57"/>
        <v>0</v>
      </c>
      <c r="U197">
        <f t="shared" si="58"/>
        <v>0</v>
      </c>
      <c r="V197">
        <f t="shared" si="59"/>
        <v>0</v>
      </c>
      <c r="W197">
        <f t="shared" si="60"/>
        <v>0</v>
      </c>
      <c r="X197">
        <f t="shared" si="61"/>
        <v>0</v>
      </c>
      <c r="Y197">
        <f t="shared" si="62"/>
        <v>0</v>
      </c>
      <c r="Z197">
        <f t="shared" si="63"/>
        <v>0</v>
      </c>
      <c r="AA197">
        <f t="shared" si="64"/>
        <v>0</v>
      </c>
      <c r="AB197">
        <f t="shared" si="65"/>
        <v>0</v>
      </c>
      <c r="AC197">
        <f t="shared" si="66"/>
        <v>0</v>
      </c>
      <c r="AD197">
        <f t="shared" si="67"/>
        <v>0</v>
      </c>
      <c r="AE197">
        <f t="shared" si="68"/>
        <v>0</v>
      </c>
      <c r="AF197"/>
      <c r="AG197"/>
      <c r="AH197">
        <f t="shared" si="69"/>
        <v>0</v>
      </c>
      <c r="AI197">
        <f t="shared" si="70"/>
        <v>0</v>
      </c>
      <c r="AJ197" t="str">
        <f t="shared" si="71"/>
        <v>Correct</v>
      </c>
      <c r="AL197" s="96" t="str">
        <f>IFERROR(VLOOKUP(Table1[[#This Row],[RespondentID]],'All Data'!$A:$CO,87,FALSE),"unknown")</f>
        <v>Woman</v>
      </c>
      <c r="AM197" s="96" t="str">
        <f>IFERROR(VLOOKUP(Table1[[#This Row],[RespondentID]],'All Data'!$A:$CO,88,FALSE),"unknown")</f>
        <v>Under 18</v>
      </c>
      <c r="AN197" s="96" t="str">
        <f>IFERROR(VLOOKUP(Table1[[#This Row],[RespondentID]],'All Data'!$A:$CO,89,FALSE),"unknown")</f>
        <v>Suffolk</v>
      </c>
      <c r="AO197" s="96" t="str">
        <f>IFERROR(VLOOKUP(Table1[[#This Row],[RespondentID]],'All Data'!$A:$CO,90,FALSE),"unknown")</f>
        <v>Medford, 11763</v>
      </c>
      <c r="AP197" s="96" t="str">
        <f>IFERROR(VLOOKUP(Table1[[#This Row],[RespondentID]],'All Data'!$A:$CO,91,FALSE),"unknown")</f>
        <v>Black or African American</v>
      </c>
      <c r="AQ197" s="96" t="str">
        <f>IFERROR(VLOOKUP(Table1[[#This Row],[RespondentID]],'All Data'!$A:$CO,92,FALSE),"unknown")</f>
        <v>Not Hispanic or Latino</v>
      </c>
      <c r="AR197" s="96" t="str">
        <f>IFERROR(VLOOKUP(Table1[[#This Row],[RespondentID]],'All Data'!$A:$CO,93,FALSE),"unknown")</f>
        <v>English</v>
      </c>
      <c r="AS197" s="96" t="str">
        <f>IFERROR(VLOOKUP(Table1[[#This Row],[RespondentID]],'All Data'!$A:$CW,94,FALSE),"unknown")</f>
        <v>$0-$19,999</v>
      </c>
      <c r="AT197" s="96" t="str">
        <f>IFERROR(VLOOKUP(Table1[[#This Row],[RespondentID]],'All Data'!$A:$CW,95,FALSE),"unknown")</f>
        <v>Some high school</v>
      </c>
      <c r="AU197" s="96" t="str">
        <f>IFERROR(VLOOKUP(Table1[[#This Row],[RespondentID]],'All Data'!$A:$CW,96,FALSE),"unknown")</f>
        <v>Student</v>
      </c>
      <c r="AV197" s="96" t="str">
        <f>IFERROR(VLOOKUP(Table1[[#This Row],[RespondentID]],'All Data'!$A:$CW,97,FALSE),"unknown")</f>
        <v>Yes</v>
      </c>
      <c r="AW197" s="96" t="str">
        <f>IFERROR(VLOOKUP(Table1[[#This Row],[RespondentID]],'All Data'!$A:$CW,98,FALSE),"unknown")</f>
        <v>Medicaid</v>
      </c>
      <c r="AX197" s="96" t="str">
        <f>IFERROR(VLOOKUP(Table1[[#This Row],[RespondentID]],'All Data'!$A:$CW,99,FALSE),"unknown")</f>
        <v>Yes</v>
      </c>
    </row>
    <row r="198" spans="1:50">
      <c r="A198">
        <v>18046505228</v>
      </c>
      <c r="B198" t="s">
        <v>16</v>
      </c>
      <c r="I198" t="s">
        <v>23</v>
      </c>
      <c r="M198" t="s">
        <v>27</v>
      </c>
      <c r="P198">
        <f t="shared" si="54"/>
        <v>3</v>
      </c>
      <c r="Q198" s="6">
        <f t="shared" si="55"/>
        <v>1</v>
      </c>
      <c r="R198"/>
      <c r="S198">
        <f t="shared" si="56"/>
        <v>1</v>
      </c>
      <c r="T198">
        <f t="shared" si="57"/>
        <v>0</v>
      </c>
      <c r="U198">
        <f t="shared" si="58"/>
        <v>0</v>
      </c>
      <c r="V198">
        <f t="shared" si="59"/>
        <v>0</v>
      </c>
      <c r="W198">
        <f t="shared" si="60"/>
        <v>0</v>
      </c>
      <c r="X198">
        <f t="shared" si="61"/>
        <v>0</v>
      </c>
      <c r="Y198">
        <f t="shared" si="62"/>
        <v>0</v>
      </c>
      <c r="Z198">
        <f t="shared" si="63"/>
        <v>1</v>
      </c>
      <c r="AA198">
        <f t="shared" si="64"/>
        <v>0</v>
      </c>
      <c r="AB198">
        <f t="shared" si="65"/>
        <v>0</v>
      </c>
      <c r="AC198">
        <f t="shared" si="66"/>
        <v>0</v>
      </c>
      <c r="AD198">
        <f t="shared" si="67"/>
        <v>1</v>
      </c>
      <c r="AE198">
        <f t="shared" si="68"/>
        <v>0</v>
      </c>
      <c r="AF198"/>
      <c r="AG198"/>
      <c r="AH198">
        <f t="shared" si="69"/>
        <v>3</v>
      </c>
      <c r="AI198">
        <f t="shared" si="70"/>
        <v>3</v>
      </c>
      <c r="AJ198" t="str">
        <f t="shared" si="71"/>
        <v>Correct</v>
      </c>
      <c r="AL198" s="96" t="str">
        <f>IFERROR(VLOOKUP(Table1[[#This Row],[RespondentID]],'All Data'!$A:$CO,87,FALSE),"unknown")</f>
        <v>Woman</v>
      </c>
      <c r="AM198" s="96" t="str">
        <f>IFERROR(VLOOKUP(Table1[[#This Row],[RespondentID]],'All Data'!$A:$CO,88,FALSE),"unknown")</f>
        <v>18-24 years</v>
      </c>
      <c r="AN198" s="96" t="str">
        <f>IFERROR(VLOOKUP(Table1[[#This Row],[RespondentID]],'All Data'!$A:$CO,89,FALSE),"unknown")</f>
        <v>Suffolk</v>
      </c>
      <c r="AO198" s="96" t="str">
        <f>IFERROR(VLOOKUP(Table1[[#This Row],[RespondentID]],'All Data'!$A:$CO,90,FALSE),"unknown")</f>
        <v>Coram, 11727</v>
      </c>
      <c r="AP198" s="96" t="str">
        <f>IFERROR(VLOOKUP(Table1[[#This Row],[RespondentID]],'All Data'!$A:$CO,91,FALSE),"unknown")</f>
        <v>White</v>
      </c>
      <c r="AQ198" s="96" t="str">
        <f>IFERROR(VLOOKUP(Table1[[#This Row],[RespondentID]],'All Data'!$A:$CO,92,FALSE),"unknown")</f>
        <v>Hispanic or Latino</v>
      </c>
      <c r="AR198" s="96" t="str">
        <f>IFERROR(VLOOKUP(Table1[[#This Row],[RespondentID]],'All Data'!$A:$CO,93,FALSE),"unknown")</f>
        <v>English</v>
      </c>
      <c r="AS198" s="96" t="str">
        <f>IFERROR(VLOOKUP(Table1[[#This Row],[RespondentID]],'All Data'!$A:$CW,94,FALSE),"unknown")</f>
        <v>$35,000 to $49,999</v>
      </c>
      <c r="AT198" s="96" t="str">
        <f>IFERROR(VLOOKUP(Table1[[#This Row],[RespondentID]],'All Data'!$A:$CW,95,FALSE),"unknown")</f>
        <v>Some high school</v>
      </c>
      <c r="AU198" s="96" t="str">
        <f>IFERROR(VLOOKUP(Table1[[#This Row],[RespondentID]],'All Data'!$A:$CW,96,FALSE),"unknown")</f>
        <v>Out of work and looking for work</v>
      </c>
      <c r="AV198" s="96" t="str">
        <f>IFERROR(VLOOKUP(Table1[[#This Row],[RespondentID]],'All Data'!$A:$CW,97,FALSE),"unknown")</f>
        <v>Yes</v>
      </c>
      <c r="AW198" s="96" t="str">
        <f>IFERROR(VLOOKUP(Table1[[#This Row],[RespondentID]],'All Data'!$A:$CW,98,FALSE),"unknown")</f>
        <v>Private/Commercial</v>
      </c>
      <c r="AX198" s="96" t="str">
        <f>IFERROR(VLOOKUP(Table1[[#This Row],[RespondentID]],'All Data'!$A:$CW,99,FALSE),"unknown")</f>
        <v>Yes</v>
      </c>
    </row>
    <row r="199" spans="1:50">
      <c r="A199">
        <v>18046504769</v>
      </c>
      <c r="K199" t="s">
        <v>25</v>
      </c>
      <c r="P199">
        <f t="shared" si="54"/>
        <v>1</v>
      </c>
      <c r="Q199" s="7">
        <f t="shared" si="55"/>
        <v>3</v>
      </c>
      <c r="R199"/>
      <c r="S199">
        <f t="shared" si="56"/>
        <v>0</v>
      </c>
      <c r="T199">
        <f t="shared" si="57"/>
        <v>0</v>
      </c>
      <c r="U199">
        <f t="shared" si="58"/>
        <v>0</v>
      </c>
      <c r="V199">
        <f t="shared" si="59"/>
        <v>0</v>
      </c>
      <c r="W199">
        <f t="shared" si="60"/>
        <v>0</v>
      </c>
      <c r="X199">
        <f t="shared" si="61"/>
        <v>0</v>
      </c>
      <c r="Y199">
        <f t="shared" si="62"/>
        <v>0</v>
      </c>
      <c r="Z199">
        <f t="shared" si="63"/>
        <v>0</v>
      </c>
      <c r="AA199">
        <f t="shared" si="64"/>
        <v>0</v>
      </c>
      <c r="AB199">
        <f t="shared" si="65"/>
        <v>1</v>
      </c>
      <c r="AC199">
        <f t="shared" si="66"/>
        <v>0</v>
      </c>
      <c r="AD199">
        <f t="shared" si="67"/>
        <v>0</v>
      </c>
      <c r="AE199">
        <f t="shared" si="68"/>
        <v>0</v>
      </c>
      <c r="AF199"/>
      <c r="AG199"/>
      <c r="AH199">
        <f t="shared" si="69"/>
        <v>1</v>
      </c>
      <c r="AI199">
        <f t="shared" si="70"/>
        <v>1</v>
      </c>
      <c r="AJ199" t="str">
        <f t="shared" si="71"/>
        <v>Correct</v>
      </c>
      <c r="AL199" s="96" t="str">
        <f>IFERROR(VLOOKUP(Table1[[#This Row],[RespondentID]],'All Data'!$A:$CO,87,FALSE),"unknown")</f>
        <v>Man</v>
      </c>
      <c r="AM199" s="96" t="str">
        <f>IFERROR(VLOOKUP(Table1[[#This Row],[RespondentID]],'All Data'!$A:$CO,88,FALSE),"unknown")</f>
        <v>35-44 years</v>
      </c>
      <c r="AN199" s="96" t="str">
        <f>IFERROR(VLOOKUP(Table1[[#This Row],[RespondentID]],'All Data'!$A:$CO,89,FALSE),"unknown")</f>
        <v>Suffolk</v>
      </c>
      <c r="AO199" s="96" t="str">
        <f>IFERROR(VLOOKUP(Table1[[#This Row],[RespondentID]],'All Data'!$A:$CO,90,FALSE),"unknown")</f>
        <v>Coram, 11727</v>
      </c>
      <c r="AP199" s="96" t="str">
        <f>IFERROR(VLOOKUP(Table1[[#This Row],[RespondentID]],'All Data'!$A:$CO,91,FALSE),"unknown")</f>
        <v>Black or African American</v>
      </c>
      <c r="AQ199" s="96" t="str">
        <f>IFERROR(VLOOKUP(Table1[[#This Row],[RespondentID]],'All Data'!$A:$CO,92,FALSE),"unknown")</f>
        <v>Hispanic or Latino</v>
      </c>
      <c r="AR199" s="96" t="str">
        <f>IFERROR(VLOOKUP(Table1[[#This Row],[RespondentID]],'All Data'!$A:$CO,93,FALSE),"unknown")</f>
        <v>English, Spanish</v>
      </c>
      <c r="AS199" s="96" t="str">
        <f>IFERROR(VLOOKUP(Table1[[#This Row],[RespondentID]],'All Data'!$A:$CW,94,FALSE),"unknown")</f>
        <v>$75,000 to $125,000</v>
      </c>
      <c r="AT199" s="96" t="str">
        <f>IFERROR(VLOOKUP(Table1[[#This Row],[RespondentID]],'All Data'!$A:$CW,95,FALSE),"unknown")</f>
        <v>College graduate</v>
      </c>
      <c r="AU199" s="96" t="str">
        <f>IFERROR(VLOOKUP(Table1[[#This Row],[RespondentID]],'All Data'!$A:$CW,96,FALSE),"unknown")</f>
        <v>Employed for wages</v>
      </c>
      <c r="AV199" s="96" t="str">
        <f>IFERROR(VLOOKUP(Table1[[#This Row],[RespondentID]],'All Data'!$A:$CW,97,FALSE),"unknown")</f>
        <v>Yes</v>
      </c>
      <c r="AW199" s="96" t="str">
        <f>IFERROR(VLOOKUP(Table1[[#This Row],[RespondentID]],'All Data'!$A:$CW,98,FALSE),"unknown")</f>
        <v>Medicaid</v>
      </c>
      <c r="AX199" s="96" t="str">
        <f>IFERROR(VLOOKUP(Table1[[#This Row],[RespondentID]],'All Data'!$A:$CW,99,FALSE),"unknown")</f>
        <v>Yes</v>
      </c>
    </row>
    <row r="200" spans="1:50">
      <c r="A200">
        <v>18046504650</v>
      </c>
      <c r="I200" t="s">
        <v>23</v>
      </c>
      <c r="P200">
        <f t="shared" si="54"/>
        <v>1</v>
      </c>
      <c r="Q200" s="6">
        <f t="shared" si="55"/>
        <v>3</v>
      </c>
      <c r="R200"/>
      <c r="S200">
        <f t="shared" si="56"/>
        <v>0</v>
      </c>
      <c r="T200">
        <f t="shared" si="57"/>
        <v>0</v>
      </c>
      <c r="U200">
        <f t="shared" si="58"/>
        <v>0</v>
      </c>
      <c r="V200">
        <f t="shared" si="59"/>
        <v>0</v>
      </c>
      <c r="W200">
        <f t="shared" si="60"/>
        <v>0</v>
      </c>
      <c r="X200">
        <f t="shared" si="61"/>
        <v>0</v>
      </c>
      <c r="Y200">
        <f t="shared" si="62"/>
        <v>0</v>
      </c>
      <c r="Z200">
        <f t="shared" si="63"/>
        <v>1</v>
      </c>
      <c r="AA200">
        <f t="shared" si="64"/>
        <v>0</v>
      </c>
      <c r="AB200">
        <f t="shared" si="65"/>
        <v>0</v>
      </c>
      <c r="AC200">
        <f t="shared" si="66"/>
        <v>0</v>
      </c>
      <c r="AD200">
        <f t="shared" si="67"/>
        <v>0</v>
      </c>
      <c r="AE200">
        <f t="shared" si="68"/>
        <v>0</v>
      </c>
      <c r="AF200"/>
      <c r="AG200"/>
      <c r="AH200">
        <f t="shared" si="69"/>
        <v>1</v>
      </c>
      <c r="AI200">
        <f t="shared" si="70"/>
        <v>1</v>
      </c>
      <c r="AJ200" t="str">
        <f t="shared" si="71"/>
        <v>Correct</v>
      </c>
      <c r="AL200" s="96" t="str">
        <f>IFERROR(VLOOKUP(Table1[[#This Row],[RespondentID]],'All Data'!$A:$CO,87,FALSE),"unknown")</f>
        <v>Woman</v>
      </c>
      <c r="AM200" s="96" t="str">
        <f>IFERROR(VLOOKUP(Table1[[#This Row],[RespondentID]],'All Data'!$A:$CO,88,FALSE),"unknown")</f>
        <v>18-24 years</v>
      </c>
      <c r="AN200" s="96" t="str">
        <f>IFERROR(VLOOKUP(Table1[[#This Row],[RespondentID]],'All Data'!$A:$CO,89,FALSE),"unknown")</f>
        <v>Suffolk</v>
      </c>
      <c r="AO200" s="96" t="str">
        <f>IFERROR(VLOOKUP(Table1[[#This Row],[RespondentID]],'All Data'!$A:$CO,90,FALSE),"unknown")</f>
        <v>Coram, 11727</v>
      </c>
      <c r="AP200" s="96" t="str">
        <f>IFERROR(VLOOKUP(Table1[[#This Row],[RespondentID]],'All Data'!$A:$CO,91,FALSE),"unknown")</f>
        <v>Two or more races</v>
      </c>
      <c r="AQ200" s="96" t="str">
        <f>IFERROR(VLOOKUP(Table1[[#This Row],[RespondentID]],'All Data'!$A:$CO,92,FALSE),"unknown")</f>
        <v>Hispanic or Latino</v>
      </c>
      <c r="AR200" s="96" t="str">
        <f>IFERROR(VLOOKUP(Table1[[#This Row],[RespondentID]],'All Data'!$A:$CO,93,FALSE),"unknown")</f>
        <v>English</v>
      </c>
      <c r="AS200" s="96" t="str">
        <f>IFERROR(VLOOKUP(Table1[[#This Row],[RespondentID]],'All Data'!$A:$CW,94,FALSE),"unknown")</f>
        <v>$75,000 to $125,000</v>
      </c>
      <c r="AT200" s="96" t="str">
        <f>IFERROR(VLOOKUP(Table1[[#This Row],[RespondentID]],'All Data'!$A:$CW,95,FALSE),"unknown")</f>
        <v>Some college</v>
      </c>
      <c r="AU200" s="96" t="str">
        <f>IFERROR(VLOOKUP(Table1[[#This Row],[RespondentID]],'All Data'!$A:$CW,96,FALSE),"unknown")</f>
        <v>Student</v>
      </c>
      <c r="AV200" s="96" t="str">
        <f>IFERROR(VLOOKUP(Table1[[#This Row],[RespondentID]],'All Data'!$A:$CW,97,FALSE),"unknown")</f>
        <v>Yes</v>
      </c>
      <c r="AW200" s="96" t="str">
        <f>IFERROR(VLOOKUP(Table1[[#This Row],[RespondentID]],'All Data'!$A:$CW,98,FALSE),"unknown")</f>
        <v>Medicaid</v>
      </c>
      <c r="AX200" s="96" t="str">
        <f>IFERROR(VLOOKUP(Table1[[#This Row],[RespondentID]],'All Data'!$A:$CW,99,FALSE),"unknown")</f>
        <v>Yes</v>
      </c>
    </row>
    <row r="201" spans="1:50">
      <c r="A201">
        <v>18046504377</v>
      </c>
      <c r="B201" t="s">
        <v>16</v>
      </c>
      <c r="J201" t="s">
        <v>24</v>
      </c>
      <c r="L201" t="s">
        <v>26</v>
      </c>
      <c r="N201" t="s">
        <v>28</v>
      </c>
      <c r="P201">
        <f t="shared" si="54"/>
        <v>4</v>
      </c>
      <c r="Q201" s="7">
        <f t="shared" si="55"/>
        <v>0.75</v>
      </c>
      <c r="R201"/>
      <c r="S201">
        <f t="shared" si="56"/>
        <v>0.75</v>
      </c>
      <c r="T201">
        <f t="shared" si="57"/>
        <v>0</v>
      </c>
      <c r="U201">
        <f t="shared" si="58"/>
        <v>0</v>
      </c>
      <c r="V201">
        <f t="shared" si="59"/>
        <v>0</v>
      </c>
      <c r="W201">
        <f t="shared" si="60"/>
        <v>0</v>
      </c>
      <c r="X201">
        <f t="shared" si="61"/>
        <v>0</v>
      </c>
      <c r="Y201">
        <f t="shared" si="62"/>
        <v>0</v>
      </c>
      <c r="Z201">
        <f t="shared" si="63"/>
        <v>0</v>
      </c>
      <c r="AA201">
        <f t="shared" si="64"/>
        <v>0.75</v>
      </c>
      <c r="AB201">
        <f t="shared" si="65"/>
        <v>0</v>
      </c>
      <c r="AC201">
        <f t="shared" si="66"/>
        <v>0.75</v>
      </c>
      <c r="AD201">
        <f t="shared" si="67"/>
        <v>0</v>
      </c>
      <c r="AE201">
        <f t="shared" si="68"/>
        <v>0.75</v>
      </c>
      <c r="AF201"/>
      <c r="AG201"/>
      <c r="AH201">
        <f t="shared" si="69"/>
        <v>3</v>
      </c>
      <c r="AI201">
        <f t="shared" si="70"/>
        <v>4</v>
      </c>
      <c r="AJ201" t="str">
        <f t="shared" si="71"/>
        <v>Correct</v>
      </c>
      <c r="AL201" s="96" t="str">
        <f>IFERROR(VLOOKUP(Table1[[#This Row],[RespondentID]],'All Data'!$A:$CO,87,FALSE),"unknown")</f>
        <v>Woman</v>
      </c>
      <c r="AM201" s="96" t="str">
        <f>IFERROR(VLOOKUP(Table1[[#This Row],[RespondentID]],'All Data'!$A:$CO,88,FALSE),"unknown")</f>
        <v>Under 18</v>
      </c>
      <c r="AN201" s="96" t="str">
        <f>IFERROR(VLOOKUP(Table1[[#This Row],[RespondentID]],'All Data'!$A:$CO,89,FALSE),"unknown")</f>
        <v>Suffolk</v>
      </c>
      <c r="AO201" s="96" t="str">
        <f>IFERROR(VLOOKUP(Table1[[#This Row],[RespondentID]],'All Data'!$A:$CO,90,FALSE),"unknown")</f>
        <v>Coram, 11727</v>
      </c>
      <c r="AP201" s="96" t="str">
        <f>IFERROR(VLOOKUP(Table1[[#This Row],[RespondentID]],'All Data'!$A:$CO,91,FALSE),"unknown")</f>
        <v>Two or more races</v>
      </c>
      <c r="AQ201" s="96" t="str">
        <f>IFERROR(VLOOKUP(Table1[[#This Row],[RespondentID]],'All Data'!$A:$CO,92,FALSE),"unknown")</f>
        <v>Not Hispanic or Latino</v>
      </c>
      <c r="AR201" s="96" t="str">
        <f>IFERROR(VLOOKUP(Table1[[#This Row],[RespondentID]],'All Data'!$A:$CO,93,FALSE),"unknown")</f>
        <v>English</v>
      </c>
      <c r="AS201" s="96" t="str">
        <f>IFERROR(VLOOKUP(Table1[[#This Row],[RespondentID]],'All Data'!$A:$CW,94,FALSE),"unknown")</f>
        <v>$50,000 to $74,999</v>
      </c>
      <c r="AT201" s="96" t="str">
        <f>IFERROR(VLOOKUP(Table1[[#This Row],[RespondentID]],'All Data'!$A:$CW,95,FALSE),"unknown")</f>
        <v>Some high school</v>
      </c>
      <c r="AU201" s="96" t="str">
        <f>IFERROR(VLOOKUP(Table1[[#This Row],[RespondentID]],'All Data'!$A:$CW,96,FALSE),"unknown")</f>
        <v>Student</v>
      </c>
      <c r="AV201" s="96" t="str">
        <f>IFERROR(VLOOKUP(Table1[[#This Row],[RespondentID]],'All Data'!$A:$CW,97,FALSE),"unknown")</f>
        <v>Yes</v>
      </c>
      <c r="AW201" s="96" t="str">
        <f>IFERROR(VLOOKUP(Table1[[#This Row],[RespondentID]],'All Data'!$A:$CW,98,FALSE),"unknown")</f>
        <v>Medicaid</v>
      </c>
      <c r="AX201" s="96" t="str">
        <f>IFERROR(VLOOKUP(Table1[[#This Row],[RespondentID]],'All Data'!$A:$CW,99,FALSE),"unknown")</f>
        <v>Yes</v>
      </c>
    </row>
    <row r="202" spans="1:50">
      <c r="A202">
        <v>18046504251</v>
      </c>
      <c r="B202" t="s">
        <v>16</v>
      </c>
      <c r="N202" t="s">
        <v>28</v>
      </c>
      <c r="P202">
        <f t="shared" si="54"/>
        <v>2</v>
      </c>
      <c r="Q202" s="6">
        <f t="shared" si="55"/>
        <v>1.5</v>
      </c>
      <c r="R202"/>
      <c r="S202">
        <f t="shared" si="56"/>
        <v>1</v>
      </c>
      <c r="T202">
        <f t="shared" si="57"/>
        <v>0</v>
      </c>
      <c r="U202">
        <f t="shared" si="58"/>
        <v>0</v>
      </c>
      <c r="V202">
        <f t="shared" si="59"/>
        <v>0</v>
      </c>
      <c r="W202">
        <f t="shared" si="60"/>
        <v>0</v>
      </c>
      <c r="X202">
        <f t="shared" si="61"/>
        <v>0</v>
      </c>
      <c r="Y202">
        <f t="shared" si="62"/>
        <v>0</v>
      </c>
      <c r="Z202">
        <f t="shared" si="63"/>
        <v>0</v>
      </c>
      <c r="AA202">
        <f t="shared" si="64"/>
        <v>0</v>
      </c>
      <c r="AB202">
        <f t="shared" si="65"/>
        <v>0</v>
      </c>
      <c r="AC202">
        <f t="shared" si="66"/>
        <v>0</v>
      </c>
      <c r="AD202">
        <f t="shared" si="67"/>
        <v>0</v>
      </c>
      <c r="AE202">
        <f t="shared" si="68"/>
        <v>1</v>
      </c>
      <c r="AF202"/>
      <c r="AG202"/>
      <c r="AH202">
        <f t="shared" si="69"/>
        <v>2</v>
      </c>
      <c r="AI202">
        <f t="shared" si="70"/>
        <v>2</v>
      </c>
      <c r="AJ202" t="str">
        <f t="shared" si="71"/>
        <v>Correct</v>
      </c>
      <c r="AL202" s="96">
        <f>IFERROR(VLOOKUP(Table1[[#This Row],[RespondentID]],'All Data'!$A:$CO,87,FALSE),"unknown")</f>
        <v>0</v>
      </c>
      <c r="AM202" s="96">
        <f>IFERROR(VLOOKUP(Table1[[#This Row],[RespondentID]],'All Data'!$A:$CO,88,FALSE),"unknown")</f>
        <v>0</v>
      </c>
      <c r="AN202" s="96">
        <f>IFERROR(VLOOKUP(Table1[[#This Row],[RespondentID]],'All Data'!$A:$CO,89,FALSE),"unknown")</f>
        <v>0</v>
      </c>
      <c r="AO202" s="96">
        <f>IFERROR(VLOOKUP(Table1[[#This Row],[RespondentID]],'All Data'!$A:$CO,90,FALSE),"unknown")</f>
        <v>0</v>
      </c>
      <c r="AP202" s="96">
        <f>IFERROR(VLOOKUP(Table1[[#This Row],[RespondentID]],'All Data'!$A:$CO,91,FALSE),"unknown")</f>
        <v>0</v>
      </c>
      <c r="AQ202" s="96">
        <f>IFERROR(VLOOKUP(Table1[[#This Row],[RespondentID]],'All Data'!$A:$CO,92,FALSE),"unknown")</f>
        <v>0</v>
      </c>
      <c r="AR202" s="96">
        <f>IFERROR(VLOOKUP(Table1[[#This Row],[RespondentID]],'All Data'!$A:$CO,93,FALSE),"unknown")</f>
        <v>0</v>
      </c>
      <c r="AS202" s="96">
        <f>IFERROR(VLOOKUP(Table1[[#This Row],[RespondentID]],'All Data'!$A:$CW,94,FALSE),"unknown")</f>
        <v>0</v>
      </c>
      <c r="AT202" s="96">
        <f>IFERROR(VLOOKUP(Table1[[#This Row],[RespondentID]],'All Data'!$A:$CW,95,FALSE),"unknown")</f>
        <v>0</v>
      </c>
      <c r="AU202" s="96">
        <f>IFERROR(VLOOKUP(Table1[[#This Row],[RespondentID]],'All Data'!$A:$CW,96,FALSE),"unknown")</f>
        <v>0</v>
      </c>
      <c r="AV202" s="96">
        <f>IFERROR(VLOOKUP(Table1[[#This Row],[RespondentID]],'All Data'!$A:$CW,97,FALSE),"unknown")</f>
        <v>0</v>
      </c>
      <c r="AW202" s="96">
        <f>IFERROR(VLOOKUP(Table1[[#This Row],[RespondentID]],'All Data'!$A:$CW,98,FALSE),"unknown")</f>
        <v>0</v>
      </c>
      <c r="AX202" s="96">
        <f>IFERROR(VLOOKUP(Table1[[#This Row],[RespondentID]],'All Data'!$A:$CW,99,FALSE),"unknown")</f>
        <v>0</v>
      </c>
    </row>
    <row r="203" spans="1:50">
      <c r="A203">
        <v>18046504079</v>
      </c>
      <c r="E203" t="s">
        <v>19</v>
      </c>
      <c r="M203" t="s">
        <v>27</v>
      </c>
      <c r="N203" t="s">
        <v>28</v>
      </c>
      <c r="P203">
        <f t="shared" si="54"/>
        <v>3</v>
      </c>
      <c r="Q203" s="7">
        <f t="shared" si="55"/>
        <v>1</v>
      </c>
      <c r="R203"/>
      <c r="S203">
        <f t="shared" si="56"/>
        <v>0</v>
      </c>
      <c r="T203">
        <f t="shared" si="57"/>
        <v>0</v>
      </c>
      <c r="U203">
        <f t="shared" si="58"/>
        <v>0</v>
      </c>
      <c r="V203">
        <f t="shared" si="59"/>
        <v>1</v>
      </c>
      <c r="W203">
        <f t="shared" si="60"/>
        <v>0</v>
      </c>
      <c r="X203">
        <f t="shared" si="61"/>
        <v>0</v>
      </c>
      <c r="Y203">
        <f t="shared" si="62"/>
        <v>0</v>
      </c>
      <c r="Z203">
        <f t="shared" si="63"/>
        <v>0</v>
      </c>
      <c r="AA203">
        <f t="shared" si="64"/>
        <v>0</v>
      </c>
      <c r="AB203">
        <f t="shared" si="65"/>
        <v>0</v>
      </c>
      <c r="AC203">
        <f t="shared" si="66"/>
        <v>0</v>
      </c>
      <c r="AD203">
        <f t="shared" si="67"/>
        <v>1</v>
      </c>
      <c r="AE203">
        <f t="shared" si="68"/>
        <v>1</v>
      </c>
      <c r="AF203"/>
      <c r="AG203"/>
      <c r="AH203">
        <f t="shared" si="69"/>
        <v>3</v>
      </c>
      <c r="AI203">
        <f t="shared" si="70"/>
        <v>3</v>
      </c>
      <c r="AJ203" t="str">
        <f t="shared" si="71"/>
        <v>Correct</v>
      </c>
      <c r="AL203" s="96" t="str">
        <f>IFERROR(VLOOKUP(Table1[[#This Row],[RespondentID]],'All Data'!$A:$CO,87,FALSE),"unknown")</f>
        <v>Woman</v>
      </c>
      <c r="AM203" s="96" t="str">
        <f>IFERROR(VLOOKUP(Table1[[#This Row],[RespondentID]],'All Data'!$A:$CO,88,FALSE),"unknown")</f>
        <v>Under 18</v>
      </c>
      <c r="AN203" s="96" t="str">
        <f>IFERROR(VLOOKUP(Table1[[#This Row],[RespondentID]],'All Data'!$A:$CO,89,FALSE),"unknown")</f>
        <v>Suffolk</v>
      </c>
      <c r="AO203" s="96" t="str">
        <f>IFERROR(VLOOKUP(Table1[[#This Row],[RespondentID]],'All Data'!$A:$CO,90,FALSE),"unknown")</f>
        <v>Middle Island, 11953</v>
      </c>
      <c r="AP203" s="96" t="str">
        <f>IFERROR(VLOOKUP(Table1[[#This Row],[RespondentID]],'All Data'!$A:$CO,91,FALSE),"unknown")</f>
        <v>Other (please specify)</v>
      </c>
      <c r="AQ203" s="96" t="str">
        <f>IFERROR(VLOOKUP(Table1[[#This Row],[RespondentID]],'All Data'!$A:$CO,92,FALSE),"unknown")</f>
        <v>Not Hispanic or Latino</v>
      </c>
      <c r="AR203" s="96" t="str">
        <f>IFERROR(VLOOKUP(Table1[[#This Row],[RespondentID]],'All Data'!$A:$CO,93,FALSE),"unknown")</f>
        <v>English, Other</v>
      </c>
      <c r="AS203" s="96" t="str">
        <f>IFERROR(VLOOKUP(Table1[[#This Row],[RespondentID]],'All Data'!$A:$CW,94,FALSE),"unknown")</f>
        <v>Over $125,000</v>
      </c>
      <c r="AT203" s="96" t="str">
        <f>IFERROR(VLOOKUP(Table1[[#This Row],[RespondentID]],'All Data'!$A:$CW,95,FALSE),"unknown")</f>
        <v>Some high school</v>
      </c>
      <c r="AU203" s="96" t="str">
        <f>IFERROR(VLOOKUP(Table1[[#This Row],[RespondentID]],'All Data'!$A:$CW,96,FALSE),"unknown")</f>
        <v>Employed for wages</v>
      </c>
      <c r="AV203" s="96" t="str">
        <f>IFERROR(VLOOKUP(Table1[[#This Row],[RespondentID]],'All Data'!$A:$CW,97,FALSE),"unknown")</f>
        <v>Yes</v>
      </c>
      <c r="AW203" s="96" t="str">
        <f>IFERROR(VLOOKUP(Table1[[#This Row],[RespondentID]],'All Data'!$A:$CW,98,FALSE),"unknown")</f>
        <v>Medicare</v>
      </c>
      <c r="AX203" s="96" t="str">
        <f>IFERROR(VLOOKUP(Table1[[#This Row],[RespondentID]],'All Data'!$A:$CW,99,FALSE),"unknown")</f>
        <v>Yes</v>
      </c>
    </row>
    <row r="204" spans="1:50">
      <c r="A204">
        <v>18046503917</v>
      </c>
      <c r="H204" t="s">
        <v>22</v>
      </c>
      <c r="I204" t="s">
        <v>23</v>
      </c>
      <c r="K204" t="s">
        <v>25</v>
      </c>
      <c r="P204">
        <f t="shared" si="54"/>
        <v>3</v>
      </c>
      <c r="Q204" s="6">
        <f t="shared" si="55"/>
        <v>1</v>
      </c>
      <c r="R204"/>
      <c r="S204">
        <f t="shared" si="56"/>
        <v>0</v>
      </c>
      <c r="T204">
        <f t="shared" si="57"/>
        <v>0</v>
      </c>
      <c r="U204">
        <f t="shared" si="58"/>
        <v>0</v>
      </c>
      <c r="V204">
        <f t="shared" si="59"/>
        <v>0</v>
      </c>
      <c r="W204">
        <f t="shared" si="60"/>
        <v>0</v>
      </c>
      <c r="X204">
        <f t="shared" si="61"/>
        <v>0</v>
      </c>
      <c r="Y204">
        <f t="shared" si="62"/>
        <v>1</v>
      </c>
      <c r="Z204">
        <f t="shared" si="63"/>
        <v>1</v>
      </c>
      <c r="AA204">
        <f t="shared" si="64"/>
        <v>0</v>
      </c>
      <c r="AB204">
        <f t="shared" si="65"/>
        <v>1</v>
      </c>
      <c r="AC204">
        <f t="shared" si="66"/>
        <v>0</v>
      </c>
      <c r="AD204">
        <f t="shared" si="67"/>
        <v>0</v>
      </c>
      <c r="AE204">
        <f t="shared" si="68"/>
        <v>0</v>
      </c>
      <c r="AF204"/>
      <c r="AG204"/>
      <c r="AH204">
        <f t="shared" si="69"/>
        <v>3</v>
      </c>
      <c r="AI204">
        <f t="shared" si="70"/>
        <v>3</v>
      </c>
      <c r="AJ204" t="str">
        <f t="shared" si="71"/>
        <v>Correct</v>
      </c>
      <c r="AL204" s="96" t="str">
        <f>IFERROR(VLOOKUP(Table1[[#This Row],[RespondentID]],'All Data'!$A:$CO,87,FALSE),"unknown")</f>
        <v>Woman</v>
      </c>
      <c r="AM204" s="96" t="str">
        <f>IFERROR(VLOOKUP(Table1[[#This Row],[RespondentID]],'All Data'!$A:$CO,88,FALSE),"unknown")</f>
        <v>Under 18</v>
      </c>
      <c r="AN204" s="96" t="str">
        <f>IFERROR(VLOOKUP(Table1[[#This Row],[RespondentID]],'All Data'!$A:$CO,89,FALSE),"unknown")</f>
        <v>Suffolk</v>
      </c>
      <c r="AO204" s="96" t="str">
        <f>IFERROR(VLOOKUP(Table1[[#This Row],[RespondentID]],'All Data'!$A:$CO,90,FALSE),"unknown")</f>
        <v>Coram, 11727</v>
      </c>
      <c r="AP204" s="96" t="str">
        <f>IFERROR(VLOOKUP(Table1[[#This Row],[RespondentID]],'All Data'!$A:$CO,91,FALSE),"unknown")</f>
        <v>Black or African American</v>
      </c>
      <c r="AQ204" s="96" t="str">
        <f>IFERROR(VLOOKUP(Table1[[#This Row],[RespondentID]],'All Data'!$A:$CO,92,FALSE),"unknown")</f>
        <v>Hispanic or Latino</v>
      </c>
      <c r="AR204" s="96" t="str">
        <f>IFERROR(VLOOKUP(Table1[[#This Row],[RespondentID]],'All Data'!$A:$CO,93,FALSE),"unknown")</f>
        <v>English, Spanish</v>
      </c>
      <c r="AS204" s="96" t="str">
        <f>IFERROR(VLOOKUP(Table1[[#This Row],[RespondentID]],'All Data'!$A:$CW,94,FALSE),"unknown")</f>
        <v>$75,000 to $125,000</v>
      </c>
      <c r="AT204" s="96" t="str">
        <f>IFERROR(VLOOKUP(Table1[[#This Row],[RespondentID]],'All Data'!$A:$CW,95,FALSE),"unknown")</f>
        <v>Other (please specify)</v>
      </c>
      <c r="AU204" s="96" t="str">
        <f>IFERROR(VLOOKUP(Table1[[#This Row],[RespondentID]],'All Data'!$A:$CW,96,FALSE),"unknown")</f>
        <v>Student</v>
      </c>
      <c r="AV204" s="96" t="str">
        <f>IFERROR(VLOOKUP(Table1[[#This Row],[RespondentID]],'All Data'!$A:$CW,97,FALSE),"unknown")</f>
        <v>Yes</v>
      </c>
      <c r="AW204" s="96" t="str">
        <f>IFERROR(VLOOKUP(Table1[[#This Row],[RespondentID]],'All Data'!$A:$CW,98,FALSE),"unknown")</f>
        <v>Medicare</v>
      </c>
      <c r="AX204" s="96" t="str">
        <f>IFERROR(VLOOKUP(Table1[[#This Row],[RespondentID]],'All Data'!$A:$CW,99,FALSE),"unknown")</f>
        <v>Yes</v>
      </c>
    </row>
    <row r="205" spans="1:50">
      <c r="A205">
        <v>18046503790</v>
      </c>
      <c r="C205" t="s">
        <v>17</v>
      </c>
      <c r="H205" t="s">
        <v>22</v>
      </c>
      <c r="P205">
        <f t="shared" si="54"/>
        <v>2</v>
      </c>
      <c r="Q205" s="7">
        <f t="shared" si="55"/>
        <v>1.5</v>
      </c>
      <c r="R205"/>
      <c r="S205">
        <f t="shared" si="56"/>
        <v>0</v>
      </c>
      <c r="T205">
        <f t="shared" si="57"/>
        <v>1</v>
      </c>
      <c r="U205">
        <f t="shared" si="58"/>
        <v>0</v>
      </c>
      <c r="V205">
        <f t="shared" si="59"/>
        <v>0</v>
      </c>
      <c r="W205">
        <f t="shared" si="60"/>
        <v>0</v>
      </c>
      <c r="X205">
        <f t="shared" si="61"/>
        <v>0</v>
      </c>
      <c r="Y205">
        <f t="shared" si="62"/>
        <v>1</v>
      </c>
      <c r="Z205">
        <f t="shared" si="63"/>
        <v>0</v>
      </c>
      <c r="AA205">
        <f t="shared" si="64"/>
        <v>0</v>
      </c>
      <c r="AB205">
        <f t="shared" si="65"/>
        <v>0</v>
      </c>
      <c r="AC205">
        <f t="shared" si="66"/>
        <v>0</v>
      </c>
      <c r="AD205">
        <f t="shared" si="67"/>
        <v>0</v>
      </c>
      <c r="AE205">
        <f t="shared" si="68"/>
        <v>0</v>
      </c>
      <c r="AF205"/>
      <c r="AG205"/>
      <c r="AH205">
        <f t="shared" si="69"/>
        <v>2</v>
      </c>
      <c r="AI205">
        <f t="shared" si="70"/>
        <v>2</v>
      </c>
      <c r="AJ205" t="str">
        <f t="shared" si="71"/>
        <v>Correct</v>
      </c>
      <c r="AL205" s="96" t="str">
        <f>IFERROR(VLOOKUP(Table1[[#This Row],[RespondentID]],'All Data'!$A:$CO,87,FALSE),"unknown")</f>
        <v>Woman</v>
      </c>
      <c r="AM205" s="96" t="str">
        <f>IFERROR(VLOOKUP(Table1[[#This Row],[RespondentID]],'All Data'!$A:$CO,88,FALSE),"unknown")</f>
        <v>Under 18</v>
      </c>
      <c r="AN205" s="96" t="str">
        <f>IFERROR(VLOOKUP(Table1[[#This Row],[RespondentID]],'All Data'!$A:$CO,89,FALSE),"unknown")</f>
        <v>Suffolk</v>
      </c>
      <c r="AO205" s="96" t="str">
        <f>IFERROR(VLOOKUP(Table1[[#This Row],[RespondentID]],'All Data'!$A:$CO,90,FALSE),"unknown")</f>
        <v>Babylon, 11707</v>
      </c>
      <c r="AP205" s="96" t="str">
        <f>IFERROR(VLOOKUP(Table1[[#This Row],[RespondentID]],'All Data'!$A:$CO,91,FALSE),"unknown")</f>
        <v>Black or African American</v>
      </c>
      <c r="AQ205" s="96" t="str">
        <f>IFERROR(VLOOKUP(Table1[[#This Row],[RespondentID]],'All Data'!$A:$CO,92,FALSE),"unknown")</f>
        <v>Hispanic or Latino</v>
      </c>
      <c r="AR205" s="96" t="str">
        <f>IFERROR(VLOOKUP(Table1[[#This Row],[RespondentID]],'All Data'!$A:$CO,93,FALSE),"unknown")</f>
        <v>Spanish</v>
      </c>
      <c r="AS205" s="96" t="str">
        <f>IFERROR(VLOOKUP(Table1[[#This Row],[RespondentID]],'All Data'!$A:$CW,94,FALSE),"unknown")</f>
        <v>$50,000 to $74,999</v>
      </c>
      <c r="AT205" s="96" t="str">
        <f>IFERROR(VLOOKUP(Table1[[#This Row],[RespondentID]],'All Data'!$A:$CW,95,FALSE),"unknown")</f>
        <v>Some high school</v>
      </c>
      <c r="AU205" s="96" t="str">
        <f>IFERROR(VLOOKUP(Table1[[#This Row],[RespondentID]],'All Data'!$A:$CW,96,FALSE),"unknown")</f>
        <v>Student</v>
      </c>
      <c r="AV205" s="96" t="str">
        <f>IFERROR(VLOOKUP(Table1[[#This Row],[RespondentID]],'All Data'!$A:$CW,97,FALSE),"unknown")</f>
        <v>Yes</v>
      </c>
      <c r="AW205" s="96" t="str">
        <f>IFERROR(VLOOKUP(Table1[[#This Row],[RespondentID]],'All Data'!$A:$CW,98,FALSE),"unknown")</f>
        <v>Medicaid, Medicare, Private/Commercial</v>
      </c>
      <c r="AX205" s="96" t="str">
        <f>IFERROR(VLOOKUP(Table1[[#This Row],[RespondentID]],'All Data'!$A:$CW,99,FALSE),"unknown")</f>
        <v>Yes</v>
      </c>
    </row>
    <row r="206" spans="1:50">
      <c r="A206">
        <v>18046272070</v>
      </c>
      <c r="C206" t="s">
        <v>17</v>
      </c>
      <c r="K206" t="s">
        <v>25</v>
      </c>
      <c r="L206" t="s">
        <v>26</v>
      </c>
      <c r="P206">
        <f t="shared" si="54"/>
        <v>3</v>
      </c>
      <c r="Q206" s="6">
        <f t="shared" si="55"/>
        <v>1</v>
      </c>
      <c r="R206"/>
      <c r="S206">
        <f t="shared" si="56"/>
        <v>0</v>
      </c>
      <c r="T206">
        <f t="shared" si="57"/>
        <v>1</v>
      </c>
      <c r="U206">
        <f t="shared" si="58"/>
        <v>0</v>
      </c>
      <c r="V206">
        <f t="shared" si="59"/>
        <v>0</v>
      </c>
      <c r="W206">
        <f t="shared" si="60"/>
        <v>0</v>
      </c>
      <c r="X206">
        <f t="shared" si="61"/>
        <v>0</v>
      </c>
      <c r="Y206">
        <f t="shared" si="62"/>
        <v>0</v>
      </c>
      <c r="Z206">
        <f t="shared" si="63"/>
        <v>0</v>
      </c>
      <c r="AA206">
        <f t="shared" si="64"/>
        <v>0</v>
      </c>
      <c r="AB206">
        <f t="shared" si="65"/>
        <v>1</v>
      </c>
      <c r="AC206">
        <f t="shared" si="66"/>
        <v>1</v>
      </c>
      <c r="AD206">
        <f t="shared" si="67"/>
        <v>0</v>
      </c>
      <c r="AE206">
        <f t="shared" si="68"/>
        <v>0</v>
      </c>
      <c r="AF206"/>
      <c r="AG206"/>
      <c r="AH206">
        <f t="shared" si="69"/>
        <v>3</v>
      </c>
      <c r="AI206">
        <f t="shared" si="70"/>
        <v>3</v>
      </c>
      <c r="AJ206" t="str">
        <f t="shared" si="71"/>
        <v>Correct</v>
      </c>
      <c r="AL206" s="96" t="str">
        <f>IFERROR(VLOOKUP(Table1[[#This Row],[RespondentID]],'All Data'!$A:$CO,87,FALSE),"unknown")</f>
        <v>Woman</v>
      </c>
      <c r="AM206" s="96" t="str">
        <f>IFERROR(VLOOKUP(Table1[[#This Row],[RespondentID]],'All Data'!$A:$CO,88,FALSE),"unknown")</f>
        <v>Under 18</v>
      </c>
      <c r="AN206" s="96" t="str">
        <f>IFERROR(VLOOKUP(Table1[[#This Row],[RespondentID]],'All Data'!$A:$CO,89,FALSE),"unknown")</f>
        <v>Suffolk</v>
      </c>
      <c r="AO206" s="96" t="str">
        <f>IFERROR(VLOOKUP(Table1[[#This Row],[RespondentID]],'All Data'!$A:$CO,90,FALSE),"unknown")</f>
        <v>Centerport, 11721</v>
      </c>
      <c r="AP206" s="96" t="str">
        <f>IFERROR(VLOOKUP(Table1[[#This Row],[RespondentID]],'All Data'!$A:$CO,91,FALSE),"unknown")</f>
        <v>White</v>
      </c>
      <c r="AQ206" s="96" t="str">
        <f>IFERROR(VLOOKUP(Table1[[#This Row],[RespondentID]],'All Data'!$A:$CO,92,FALSE),"unknown")</f>
        <v>Not Hispanic or Latino</v>
      </c>
      <c r="AR206" s="96" t="str">
        <f>IFERROR(VLOOKUP(Table1[[#This Row],[RespondentID]],'All Data'!$A:$CO,93,FALSE),"unknown")</f>
        <v>English</v>
      </c>
      <c r="AS206" s="96" t="str">
        <f>IFERROR(VLOOKUP(Table1[[#This Row],[RespondentID]],'All Data'!$A:$CW,94,FALSE),"unknown")</f>
        <v>Over $125,000</v>
      </c>
      <c r="AT206" s="96" t="str">
        <f>IFERROR(VLOOKUP(Table1[[#This Row],[RespondentID]],'All Data'!$A:$CW,95,FALSE),"unknown")</f>
        <v>Some high school</v>
      </c>
      <c r="AU206" s="96" t="str">
        <f>IFERROR(VLOOKUP(Table1[[#This Row],[RespondentID]],'All Data'!$A:$CW,96,FALSE),"unknown")</f>
        <v>Student</v>
      </c>
      <c r="AV206" s="96" t="str">
        <f>IFERROR(VLOOKUP(Table1[[#This Row],[RespondentID]],'All Data'!$A:$CW,97,FALSE),"unknown")</f>
        <v>Yes</v>
      </c>
      <c r="AW206" s="96" t="str">
        <f>IFERROR(VLOOKUP(Table1[[#This Row],[RespondentID]],'All Data'!$A:$CW,98,FALSE),"unknown")</f>
        <v>Medicaid</v>
      </c>
      <c r="AX206" s="96" t="str">
        <f>IFERROR(VLOOKUP(Table1[[#This Row],[RespondentID]],'All Data'!$A:$CW,99,FALSE),"unknown")</f>
        <v>Yes</v>
      </c>
    </row>
    <row r="207" spans="1:50">
      <c r="A207">
        <v>18046222463</v>
      </c>
      <c r="I207" t="s">
        <v>23</v>
      </c>
      <c r="M207" t="s">
        <v>27</v>
      </c>
      <c r="N207" t="s">
        <v>28</v>
      </c>
      <c r="P207">
        <f t="shared" si="54"/>
        <v>3</v>
      </c>
      <c r="Q207" s="7">
        <f t="shared" si="55"/>
        <v>1</v>
      </c>
      <c r="R207"/>
      <c r="S207">
        <f t="shared" si="56"/>
        <v>0</v>
      </c>
      <c r="T207">
        <f t="shared" si="57"/>
        <v>0</v>
      </c>
      <c r="U207">
        <f t="shared" si="58"/>
        <v>0</v>
      </c>
      <c r="V207">
        <f t="shared" si="59"/>
        <v>0</v>
      </c>
      <c r="W207">
        <f t="shared" si="60"/>
        <v>0</v>
      </c>
      <c r="X207">
        <f t="shared" si="61"/>
        <v>0</v>
      </c>
      <c r="Y207">
        <f t="shared" si="62"/>
        <v>0</v>
      </c>
      <c r="Z207">
        <f t="shared" si="63"/>
        <v>1</v>
      </c>
      <c r="AA207">
        <f t="shared" si="64"/>
        <v>0</v>
      </c>
      <c r="AB207">
        <f t="shared" si="65"/>
        <v>0</v>
      </c>
      <c r="AC207">
        <f t="shared" si="66"/>
        <v>0</v>
      </c>
      <c r="AD207">
        <f t="shared" si="67"/>
        <v>1</v>
      </c>
      <c r="AE207">
        <f t="shared" si="68"/>
        <v>1</v>
      </c>
      <c r="AF207"/>
      <c r="AG207"/>
      <c r="AH207">
        <f t="shared" si="69"/>
        <v>3</v>
      </c>
      <c r="AI207">
        <f t="shared" si="70"/>
        <v>3</v>
      </c>
      <c r="AJ207" t="str">
        <f t="shared" si="71"/>
        <v>Correct</v>
      </c>
      <c r="AL207" s="96" t="str">
        <f>IFERROR(VLOOKUP(Table1[[#This Row],[RespondentID]],'All Data'!$A:$CO,87,FALSE),"unknown")</f>
        <v>Woman</v>
      </c>
      <c r="AM207" s="96" t="str">
        <f>IFERROR(VLOOKUP(Table1[[#This Row],[RespondentID]],'All Data'!$A:$CO,88,FALSE),"unknown")</f>
        <v>Under 18</v>
      </c>
      <c r="AN207" s="96" t="str">
        <f>IFERROR(VLOOKUP(Table1[[#This Row],[RespondentID]],'All Data'!$A:$CO,89,FALSE),"unknown")</f>
        <v>Suffolk</v>
      </c>
      <c r="AO207" s="96" t="str">
        <f>IFERROR(VLOOKUP(Table1[[#This Row],[RespondentID]],'All Data'!$A:$CO,90,FALSE),"unknown")</f>
        <v>Middle Island, 11953</v>
      </c>
      <c r="AP207" s="96" t="str">
        <f>IFERROR(VLOOKUP(Table1[[#This Row],[RespondentID]],'All Data'!$A:$CO,91,FALSE),"unknown")</f>
        <v>White</v>
      </c>
      <c r="AQ207" s="96" t="str">
        <f>IFERROR(VLOOKUP(Table1[[#This Row],[RespondentID]],'All Data'!$A:$CO,92,FALSE),"unknown")</f>
        <v>Hispanic or Latino</v>
      </c>
      <c r="AR207" s="96" t="str">
        <f>IFERROR(VLOOKUP(Table1[[#This Row],[RespondentID]],'All Data'!$A:$CO,93,FALSE),"unknown")</f>
        <v>Spanish</v>
      </c>
      <c r="AS207" s="96" t="str">
        <f>IFERROR(VLOOKUP(Table1[[#This Row],[RespondentID]],'All Data'!$A:$CW,94,FALSE),"unknown")</f>
        <v>$35,000 to $49,999</v>
      </c>
      <c r="AT207" s="96" t="str">
        <f>IFERROR(VLOOKUP(Table1[[#This Row],[RespondentID]],'All Data'!$A:$CW,95,FALSE),"unknown")</f>
        <v>Some high school</v>
      </c>
      <c r="AU207" s="96" t="str">
        <f>IFERROR(VLOOKUP(Table1[[#This Row],[RespondentID]],'All Data'!$A:$CW,96,FALSE),"unknown")</f>
        <v>Student</v>
      </c>
      <c r="AV207" s="96" t="str">
        <f>IFERROR(VLOOKUP(Table1[[#This Row],[RespondentID]],'All Data'!$A:$CW,97,FALSE),"unknown")</f>
        <v>Yes</v>
      </c>
      <c r="AW207" s="96" t="str">
        <f>IFERROR(VLOOKUP(Table1[[#This Row],[RespondentID]],'All Data'!$A:$CW,98,FALSE),"unknown")</f>
        <v>Medicare</v>
      </c>
      <c r="AX207" s="96" t="str">
        <f>IFERROR(VLOOKUP(Table1[[#This Row],[RespondentID]],'All Data'!$A:$CW,99,FALSE),"unknown")</f>
        <v>Yes</v>
      </c>
    </row>
    <row r="208" spans="1:50">
      <c r="A208">
        <v>18046203171</v>
      </c>
      <c r="C208" t="s">
        <v>17</v>
      </c>
      <c r="I208" t="s">
        <v>23</v>
      </c>
      <c r="K208" t="s">
        <v>25</v>
      </c>
      <c r="M208" t="s">
        <v>27</v>
      </c>
      <c r="N208" t="s">
        <v>28</v>
      </c>
      <c r="P208">
        <f t="shared" si="54"/>
        <v>5</v>
      </c>
      <c r="Q208" s="6">
        <f t="shared" si="55"/>
        <v>0.6</v>
      </c>
      <c r="R208"/>
      <c r="S208">
        <f t="shared" si="56"/>
        <v>0</v>
      </c>
      <c r="T208">
        <f t="shared" si="57"/>
        <v>0.6</v>
      </c>
      <c r="U208">
        <f t="shared" si="58"/>
        <v>0</v>
      </c>
      <c r="V208">
        <f t="shared" si="59"/>
        <v>0</v>
      </c>
      <c r="W208">
        <f t="shared" si="60"/>
        <v>0</v>
      </c>
      <c r="X208">
        <f t="shared" si="61"/>
        <v>0</v>
      </c>
      <c r="Y208">
        <f t="shared" si="62"/>
        <v>0</v>
      </c>
      <c r="Z208">
        <f t="shared" si="63"/>
        <v>0.6</v>
      </c>
      <c r="AA208">
        <f t="shared" si="64"/>
        <v>0</v>
      </c>
      <c r="AB208">
        <f t="shared" si="65"/>
        <v>0.6</v>
      </c>
      <c r="AC208">
        <f t="shared" si="66"/>
        <v>0</v>
      </c>
      <c r="AD208">
        <f t="shared" si="67"/>
        <v>0.6</v>
      </c>
      <c r="AE208">
        <f t="shared" si="68"/>
        <v>0.6</v>
      </c>
      <c r="AF208"/>
      <c r="AG208"/>
      <c r="AH208">
        <f t="shared" si="69"/>
        <v>3</v>
      </c>
      <c r="AI208">
        <f t="shared" si="70"/>
        <v>5</v>
      </c>
      <c r="AJ208" t="str">
        <f t="shared" si="71"/>
        <v>Correct</v>
      </c>
      <c r="AL208" s="96" t="str">
        <f>IFERROR(VLOOKUP(Table1[[#This Row],[RespondentID]],'All Data'!$A:$CO,87,FALSE),"unknown")</f>
        <v>Woman</v>
      </c>
      <c r="AM208" s="96" t="str">
        <f>IFERROR(VLOOKUP(Table1[[#This Row],[RespondentID]],'All Data'!$A:$CO,88,FALSE),"unknown")</f>
        <v>Under 18</v>
      </c>
      <c r="AN208" s="96" t="str">
        <f>IFERROR(VLOOKUP(Table1[[#This Row],[RespondentID]],'All Data'!$A:$CO,89,FALSE),"unknown")</f>
        <v>Suffolk</v>
      </c>
      <c r="AO208" s="96" t="str">
        <f>IFERROR(VLOOKUP(Table1[[#This Row],[RespondentID]],'All Data'!$A:$CO,90,FALSE),"unknown")</f>
        <v>Greenlawn, 11740</v>
      </c>
      <c r="AP208" s="96" t="str">
        <f>IFERROR(VLOOKUP(Table1[[#This Row],[RespondentID]],'All Data'!$A:$CO,91,FALSE),"unknown")</f>
        <v>White</v>
      </c>
      <c r="AQ208" s="96" t="str">
        <f>IFERROR(VLOOKUP(Table1[[#This Row],[RespondentID]],'All Data'!$A:$CO,92,FALSE),"unknown")</f>
        <v>Not Hispanic or Latino</v>
      </c>
      <c r="AR208" s="96" t="str">
        <f>IFERROR(VLOOKUP(Table1[[#This Row],[RespondentID]],'All Data'!$A:$CO,93,FALSE),"unknown")</f>
        <v>English</v>
      </c>
      <c r="AS208" s="96" t="str">
        <f>IFERROR(VLOOKUP(Table1[[#This Row],[RespondentID]],'All Data'!$A:$CW,94,FALSE),"unknown")</f>
        <v>Over $125,000</v>
      </c>
      <c r="AT208" s="96" t="str">
        <f>IFERROR(VLOOKUP(Table1[[#This Row],[RespondentID]],'All Data'!$A:$CW,95,FALSE),"unknown")</f>
        <v>Some high school</v>
      </c>
      <c r="AU208" s="96" t="str">
        <f>IFERROR(VLOOKUP(Table1[[#This Row],[RespondentID]],'All Data'!$A:$CW,96,FALSE),"unknown")</f>
        <v>Student</v>
      </c>
      <c r="AV208" s="96" t="str">
        <f>IFERROR(VLOOKUP(Table1[[#This Row],[RespondentID]],'All Data'!$A:$CW,97,FALSE),"unknown")</f>
        <v>Yes</v>
      </c>
      <c r="AW208" s="96" t="str">
        <f>IFERROR(VLOOKUP(Table1[[#This Row],[RespondentID]],'All Data'!$A:$CW,98,FALSE),"unknown")</f>
        <v>Private/Commercial</v>
      </c>
      <c r="AX208" s="96" t="str">
        <f>IFERROR(VLOOKUP(Table1[[#This Row],[RespondentID]],'All Data'!$A:$CW,99,FALSE),"unknown")</f>
        <v>Yes</v>
      </c>
    </row>
    <row r="209" spans="1:50">
      <c r="A209">
        <v>18046125067</v>
      </c>
      <c r="E209" t="s">
        <v>19</v>
      </c>
      <c r="K209" t="s">
        <v>25</v>
      </c>
      <c r="N209" t="s">
        <v>28</v>
      </c>
      <c r="P209">
        <f t="shared" si="54"/>
        <v>3</v>
      </c>
      <c r="Q209" s="7">
        <f t="shared" si="55"/>
        <v>1</v>
      </c>
      <c r="R209"/>
      <c r="S209">
        <f t="shared" si="56"/>
        <v>0</v>
      </c>
      <c r="T209">
        <f t="shared" si="57"/>
        <v>0</v>
      </c>
      <c r="U209">
        <f t="shared" si="58"/>
        <v>0</v>
      </c>
      <c r="V209">
        <f t="shared" si="59"/>
        <v>1</v>
      </c>
      <c r="W209">
        <f t="shared" si="60"/>
        <v>0</v>
      </c>
      <c r="X209">
        <f t="shared" si="61"/>
        <v>0</v>
      </c>
      <c r="Y209">
        <f t="shared" si="62"/>
        <v>0</v>
      </c>
      <c r="Z209">
        <f t="shared" si="63"/>
        <v>0</v>
      </c>
      <c r="AA209">
        <f t="shared" si="64"/>
        <v>0</v>
      </c>
      <c r="AB209">
        <f t="shared" si="65"/>
        <v>1</v>
      </c>
      <c r="AC209">
        <f t="shared" si="66"/>
        <v>0</v>
      </c>
      <c r="AD209">
        <f t="shared" si="67"/>
        <v>0</v>
      </c>
      <c r="AE209">
        <f t="shared" si="68"/>
        <v>1</v>
      </c>
      <c r="AF209"/>
      <c r="AG209"/>
      <c r="AH209">
        <f t="shared" si="69"/>
        <v>3</v>
      </c>
      <c r="AI209">
        <f t="shared" si="70"/>
        <v>3</v>
      </c>
      <c r="AJ209" t="str">
        <f t="shared" si="71"/>
        <v>Correct</v>
      </c>
      <c r="AL209" s="96" t="str">
        <f>IFERROR(VLOOKUP(Table1[[#This Row],[RespondentID]],'All Data'!$A:$CO,87,FALSE),"unknown")</f>
        <v>Woman</v>
      </c>
      <c r="AM209" s="96" t="str">
        <f>IFERROR(VLOOKUP(Table1[[#This Row],[RespondentID]],'All Data'!$A:$CO,88,FALSE),"unknown")</f>
        <v>Under 18</v>
      </c>
      <c r="AN209" s="96" t="str">
        <f>IFERROR(VLOOKUP(Table1[[#This Row],[RespondentID]],'All Data'!$A:$CO,89,FALSE),"unknown")</f>
        <v>Suffolk</v>
      </c>
      <c r="AO209" s="96" t="str">
        <f>IFERROR(VLOOKUP(Table1[[#This Row],[RespondentID]],'All Data'!$A:$CO,90,FALSE),"unknown")</f>
        <v>Huntington Station, 11746</v>
      </c>
      <c r="AP209" s="96">
        <f>IFERROR(VLOOKUP(Table1[[#This Row],[RespondentID]],'All Data'!$A:$CO,91,FALSE),"unknown")</f>
        <v>0</v>
      </c>
      <c r="AQ209" s="96" t="str">
        <f>IFERROR(VLOOKUP(Table1[[#This Row],[RespondentID]],'All Data'!$A:$CO,92,FALSE),"unknown")</f>
        <v>Hispanic or Latino</v>
      </c>
      <c r="AR209" s="96" t="str">
        <f>IFERROR(VLOOKUP(Table1[[#This Row],[RespondentID]],'All Data'!$A:$CO,93,FALSE),"unknown")</f>
        <v>English, Spanish</v>
      </c>
      <c r="AS209" s="96" t="str">
        <f>IFERROR(VLOOKUP(Table1[[#This Row],[RespondentID]],'All Data'!$A:$CW,94,FALSE),"unknown")</f>
        <v>$35,000 to $49,999</v>
      </c>
      <c r="AT209" s="96" t="str">
        <f>IFERROR(VLOOKUP(Table1[[#This Row],[RespondentID]],'All Data'!$A:$CW,95,FALSE),"unknown")</f>
        <v>Some high school</v>
      </c>
      <c r="AU209" s="96" t="str">
        <f>IFERROR(VLOOKUP(Table1[[#This Row],[RespondentID]],'All Data'!$A:$CW,96,FALSE),"unknown")</f>
        <v>Student</v>
      </c>
      <c r="AV209" s="96" t="str">
        <f>IFERROR(VLOOKUP(Table1[[#This Row],[RespondentID]],'All Data'!$A:$CW,97,FALSE),"unknown")</f>
        <v>Yes</v>
      </c>
      <c r="AW209" s="96" t="str">
        <f>IFERROR(VLOOKUP(Table1[[#This Row],[RespondentID]],'All Data'!$A:$CW,98,FALSE),"unknown")</f>
        <v>Private/Commercial</v>
      </c>
      <c r="AX209" s="96" t="str">
        <f>IFERROR(VLOOKUP(Table1[[#This Row],[RespondentID]],'All Data'!$A:$CW,99,FALSE),"unknown")</f>
        <v>Yes</v>
      </c>
    </row>
    <row r="210" spans="1:50">
      <c r="A210">
        <v>18045028971</v>
      </c>
      <c r="N210" t="s">
        <v>28</v>
      </c>
      <c r="P210">
        <f t="shared" si="54"/>
        <v>1</v>
      </c>
      <c r="Q210" s="6">
        <f t="shared" si="55"/>
        <v>3</v>
      </c>
      <c r="R210"/>
      <c r="S210">
        <f t="shared" si="56"/>
        <v>0</v>
      </c>
      <c r="T210">
        <f t="shared" si="57"/>
        <v>0</v>
      </c>
      <c r="U210">
        <f t="shared" si="58"/>
        <v>0</v>
      </c>
      <c r="V210">
        <f t="shared" si="59"/>
        <v>0</v>
      </c>
      <c r="W210">
        <f t="shared" si="60"/>
        <v>0</v>
      </c>
      <c r="X210">
        <f t="shared" si="61"/>
        <v>0</v>
      </c>
      <c r="Y210">
        <f t="shared" si="62"/>
        <v>0</v>
      </c>
      <c r="Z210">
        <f t="shared" si="63"/>
        <v>0</v>
      </c>
      <c r="AA210">
        <f t="shared" si="64"/>
        <v>0</v>
      </c>
      <c r="AB210">
        <f t="shared" si="65"/>
        <v>0</v>
      </c>
      <c r="AC210">
        <f t="shared" si="66"/>
        <v>0</v>
      </c>
      <c r="AD210">
        <f t="shared" si="67"/>
        <v>0</v>
      </c>
      <c r="AE210">
        <f t="shared" si="68"/>
        <v>1</v>
      </c>
      <c r="AF210"/>
      <c r="AG210"/>
      <c r="AH210">
        <f t="shared" si="69"/>
        <v>1</v>
      </c>
      <c r="AI210">
        <f t="shared" si="70"/>
        <v>1</v>
      </c>
      <c r="AJ210" t="str">
        <f t="shared" si="71"/>
        <v>Correct</v>
      </c>
      <c r="AL210" s="96" t="str">
        <f>IFERROR(VLOOKUP(Table1[[#This Row],[RespondentID]],'All Data'!$A:$CO,87,FALSE),"unknown")</f>
        <v>Woman</v>
      </c>
      <c r="AM210" s="96" t="str">
        <f>IFERROR(VLOOKUP(Table1[[#This Row],[RespondentID]],'All Data'!$A:$CO,88,FALSE),"unknown")</f>
        <v>45-54 years</v>
      </c>
      <c r="AN210" s="96" t="str">
        <f>IFERROR(VLOOKUP(Table1[[#This Row],[RespondentID]],'All Data'!$A:$CO,89,FALSE),"unknown")</f>
        <v>Nassau</v>
      </c>
      <c r="AO210" s="96" t="str">
        <f>IFERROR(VLOOKUP(Table1[[#This Row],[RespondentID]],'All Data'!$A:$CO,90,FALSE),"unknown")</f>
        <v>Wantagh, 11793</v>
      </c>
      <c r="AP210" s="96" t="str">
        <f>IFERROR(VLOOKUP(Table1[[#This Row],[RespondentID]],'All Data'!$A:$CO,91,FALSE),"unknown")</f>
        <v>White</v>
      </c>
      <c r="AQ210" s="96" t="str">
        <f>IFERROR(VLOOKUP(Table1[[#This Row],[RespondentID]],'All Data'!$A:$CO,92,FALSE),"unknown")</f>
        <v>Not Hispanic or Latino</v>
      </c>
      <c r="AR210" s="96" t="str">
        <f>IFERROR(VLOOKUP(Table1[[#This Row],[RespondentID]],'All Data'!$A:$CO,93,FALSE),"unknown")</f>
        <v>English</v>
      </c>
      <c r="AS210" s="96" t="str">
        <f>IFERROR(VLOOKUP(Table1[[#This Row],[RespondentID]],'All Data'!$A:$CW,94,FALSE),"unknown")</f>
        <v>Over $125,000</v>
      </c>
      <c r="AT210" s="96" t="str">
        <f>IFERROR(VLOOKUP(Table1[[#This Row],[RespondentID]],'All Data'!$A:$CW,95,FALSE),"unknown")</f>
        <v>Graduate school</v>
      </c>
      <c r="AU210" s="96" t="str">
        <f>IFERROR(VLOOKUP(Table1[[#This Row],[RespondentID]],'All Data'!$A:$CW,96,FALSE),"unknown")</f>
        <v>Employed for wages</v>
      </c>
      <c r="AV210" s="96" t="str">
        <f>IFERROR(VLOOKUP(Table1[[#This Row],[RespondentID]],'All Data'!$A:$CW,97,FALSE),"unknown")</f>
        <v>Yes</v>
      </c>
      <c r="AW210" s="96" t="str">
        <f>IFERROR(VLOOKUP(Table1[[#This Row],[RespondentID]],'All Data'!$A:$CW,98,FALSE),"unknown")</f>
        <v>Private/Commercial</v>
      </c>
      <c r="AX210" s="96" t="str">
        <f>IFERROR(VLOOKUP(Table1[[#This Row],[RespondentID]],'All Data'!$A:$CW,99,FALSE),"unknown")</f>
        <v>Yes</v>
      </c>
    </row>
    <row r="211" spans="1:50">
      <c r="A211">
        <v>18045028754</v>
      </c>
      <c r="D211" t="s">
        <v>18</v>
      </c>
      <c r="I211" t="s">
        <v>23</v>
      </c>
      <c r="N211" t="s">
        <v>28</v>
      </c>
      <c r="P211">
        <f t="shared" si="54"/>
        <v>3</v>
      </c>
      <c r="Q211" s="7">
        <f t="shared" si="55"/>
        <v>1</v>
      </c>
      <c r="R211"/>
      <c r="S211">
        <f t="shared" si="56"/>
        <v>0</v>
      </c>
      <c r="T211">
        <f t="shared" si="57"/>
        <v>0</v>
      </c>
      <c r="U211">
        <f t="shared" si="58"/>
        <v>1</v>
      </c>
      <c r="V211">
        <f t="shared" si="59"/>
        <v>0</v>
      </c>
      <c r="W211">
        <f t="shared" si="60"/>
        <v>0</v>
      </c>
      <c r="X211">
        <f t="shared" si="61"/>
        <v>0</v>
      </c>
      <c r="Y211">
        <f t="shared" si="62"/>
        <v>0</v>
      </c>
      <c r="Z211">
        <f t="shared" si="63"/>
        <v>1</v>
      </c>
      <c r="AA211">
        <f t="shared" si="64"/>
        <v>0</v>
      </c>
      <c r="AB211">
        <f t="shared" si="65"/>
        <v>0</v>
      </c>
      <c r="AC211">
        <f t="shared" si="66"/>
        <v>0</v>
      </c>
      <c r="AD211">
        <f t="shared" si="67"/>
        <v>0</v>
      </c>
      <c r="AE211">
        <f t="shared" si="68"/>
        <v>1</v>
      </c>
      <c r="AF211"/>
      <c r="AG211"/>
      <c r="AH211">
        <f t="shared" si="69"/>
        <v>3</v>
      </c>
      <c r="AI211">
        <f t="shared" si="70"/>
        <v>3</v>
      </c>
      <c r="AJ211" t="str">
        <f t="shared" si="71"/>
        <v>Correct</v>
      </c>
      <c r="AL211" s="96" t="str">
        <f>IFERROR(VLOOKUP(Table1[[#This Row],[RespondentID]],'All Data'!$A:$CO,87,FALSE),"unknown")</f>
        <v>Woman</v>
      </c>
      <c r="AM211" s="96" t="str">
        <f>IFERROR(VLOOKUP(Table1[[#This Row],[RespondentID]],'All Data'!$A:$CO,88,FALSE),"unknown")</f>
        <v>55-64 years</v>
      </c>
      <c r="AN211" s="96" t="str">
        <f>IFERROR(VLOOKUP(Table1[[#This Row],[RespondentID]],'All Data'!$A:$CO,89,FALSE),"unknown")</f>
        <v>Nassau</v>
      </c>
      <c r="AO211" s="96" t="str">
        <f>IFERROR(VLOOKUP(Table1[[#This Row],[RespondentID]],'All Data'!$A:$CO,90,FALSE),"unknown")</f>
        <v>Hicksville, 11801</v>
      </c>
      <c r="AP211" s="96" t="str">
        <f>IFERROR(VLOOKUP(Table1[[#This Row],[RespondentID]],'All Data'!$A:$CO,91,FALSE),"unknown")</f>
        <v>White</v>
      </c>
      <c r="AQ211" s="96" t="str">
        <f>IFERROR(VLOOKUP(Table1[[#This Row],[RespondentID]],'All Data'!$A:$CO,92,FALSE),"unknown")</f>
        <v>Not Hispanic or Latino</v>
      </c>
      <c r="AR211" s="96" t="str">
        <f>IFERROR(VLOOKUP(Table1[[#This Row],[RespondentID]],'All Data'!$A:$CO,93,FALSE),"unknown")</f>
        <v>English</v>
      </c>
      <c r="AS211" s="96" t="str">
        <f>IFERROR(VLOOKUP(Table1[[#This Row],[RespondentID]],'All Data'!$A:$CW,94,FALSE),"unknown")</f>
        <v>$75,000 to $125,000</v>
      </c>
      <c r="AT211" s="96" t="str">
        <f>IFERROR(VLOOKUP(Table1[[#This Row],[RespondentID]],'All Data'!$A:$CW,95,FALSE),"unknown")</f>
        <v>Graduate school</v>
      </c>
      <c r="AU211" s="96" t="str">
        <f>IFERROR(VLOOKUP(Table1[[#This Row],[RespondentID]],'All Data'!$A:$CW,96,FALSE),"unknown")</f>
        <v>Employed for wages</v>
      </c>
      <c r="AV211" s="96" t="str">
        <f>IFERROR(VLOOKUP(Table1[[#This Row],[RespondentID]],'All Data'!$A:$CW,97,FALSE),"unknown")</f>
        <v>Yes</v>
      </c>
      <c r="AW211" s="96" t="str">
        <f>IFERROR(VLOOKUP(Table1[[#This Row],[RespondentID]],'All Data'!$A:$CW,98,FALSE),"unknown")</f>
        <v>Private/Commercial</v>
      </c>
      <c r="AX211" s="96" t="str">
        <f>IFERROR(VLOOKUP(Table1[[#This Row],[RespondentID]],'All Data'!$A:$CW,99,FALSE),"unknown")</f>
        <v>Yes</v>
      </c>
    </row>
    <row r="212" spans="1:50">
      <c r="A212">
        <v>18045028639</v>
      </c>
      <c r="B212" t="s">
        <v>16</v>
      </c>
      <c r="C212" t="s">
        <v>17</v>
      </c>
      <c r="M212" t="s">
        <v>27</v>
      </c>
      <c r="P212">
        <f t="shared" si="54"/>
        <v>3</v>
      </c>
      <c r="Q212" s="6">
        <f t="shared" si="55"/>
        <v>1</v>
      </c>
      <c r="R212"/>
      <c r="S212">
        <f t="shared" si="56"/>
        <v>1</v>
      </c>
      <c r="T212">
        <f t="shared" si="57"/>
        <v>1</v>
      </c>
      <c r="U212">
        <f t="shared" si="58"/>
        <v>0</v>
      </c>
      <c r="V212">
        <f t="shared" si="59"/>
        <v>0</v>
      </c>
      <c r="W212">
        <f t="shared" si="60"/>
        <v>0</v>
      </c>
      <c r="X212">
        <f t="shared" si="61"/>
        <v>0</v>
      </c>
      <c r="Y212">
        <f t="shared" si="62"/>
        <v>0</v>
      </c>
      <c r="Z212">
        <f t="shared" si="63"/>
        <v>0</v>
      </c>
      <c r="AA212">
        <f t="shared" si="64"/>
        <v>0</v>
      </c>
      <c r="AB212">
        <f t="shared" si="65"/>
        <v>0</v>
      </c>
      <c r="AC212">
        <f t="shared" si="66"/>
        <v>0</v>
      </c>
      <c r="AD212">
        <f t="shared" si="67"/>
        <v>1</v>
      </c>
      <c r="AE212">
        <f t="shared" si="68"/>
        <v>0</v>
      </c>
      <c r="AF212"/>
      <c r="AG212"/>
      <c r="AH212">
        <f t="shared" si="69"/>
        <v>3</v>
      </c>
      <c r="AI212">
        <f t="shared" si="70"/>
        <v>3</v>
      </c>
      <c r="AJ212" t="str">
        <f t="shared" si="71"/>
        <v>Correct</v>
      </c>
      <c r="AL212" s="96" t="str">
        <f>IFERROR(VLOOKUP(Table1[[#This Row],[RespondentID]],'All Data'!$A:$CO,87,FALSE),"unknown")</f>
        <v>Woman</v>
      </c>
      <c r="AM212" s="96" t="str">
        <f>IFERROR(VLOOKUP(Table1[[#This Row],[RespondentID]],'All Data'!$A:$CO,88,FALSE),"unknown")</f>
        <v>45-54 years</v>
      </c>
      <c r="AN212" s="96" t="str">
        <f>IFERROR(VLOOKUP(Table1[[#This Row],[RespondentID]],'All Data'!$A:$CO,89,FALSE),"unknown")</f>
        <v>Nassau</v>
      </c>
      <c r="AO212" s="96" t="str">
        <f>IFERROR(VLOOKUP(Table1[[#This Row],[RespondentID]],'All Data'!$A:$CO,90,FALSE),"unknown")</f>
        <v>Hicksville, 11801</v>
      </c>
      <c r="AP212" s="96" t="str">
        <f>IFERROR(VLOOKUP(Table1[[#This Row],[RespondentID]],'All Data'!$A:$CO,91,FALSE),"unknown")</f>
        <v>White</v>
      </c>
      <c r="AQ212" s="96" t="str">
        <f>IFERROR(VLOOKUP(Table1[[#This Row],[RespondentID]],'All Data'!$A:$CO,92,FALSE),"unknown")</f>
        <v>Not Hispanic or Latino</v>
      </c>
      <c r="AR212" s="96" t="str">
        <f>IFERROR(VLOOKUP(Table1[[#This Row],[RespondentID]],'All Data'!$A:$CO,93,FALSE),"unknown")</f>
        <v>English</v>
      </c>
      <c r="AS212" s="96">
        <f>IFERROR(VLOOKUP(Table1[[#This Row],[RespondentID]],'All Data'!$A:$CW,94,FALSE),"unknown")</f>
        <v>0</v>
      </c>
      <c r="AT212" s="96" t="str">
        <f>IFERROR(VLOOKUP(Table1[[#This Row],[RespondentID]],'All Data'!$A:$CW,95,FALSE),"unknown")</f>
        <v>College graduate</v>
      </c>
      <c r="AU212" s="96" t="str">
        <f>IFERROR(VLOOKUP(Table1[[#This Row],[RespondentID]],'All Data'!$A:$CW,96,FALSE),"unknown")</f>
        <v>Employed for wages</v>
      </c>
      <c r="AV212" s="96" t="str">
        <f>IFERROR(VLOOKUP(Table1[[#This Row],[RespondentID]],'All Data'!$A:$CW,97,FALSE),"unknown")</f>
        <v>Yes</v>
      </c>
      <c r="AW212" s="96" t="str">
        <f>IFERROR(VLOOKUP(Table1[[#This Row],[RespondentID]],'All Data'!$A:$CW,98,FALSE),"unknown")</f>
        <v>Private/Commercial</v>
      </c>
      <c r="AX212" s="96" t="str">
        <f>IFERROR(VLOOKUP(Table1[[#This Row],[RespondentID]],'All Data'!$A:$CW,99,FALSE),"unknown")</f>
        <v>Yes</v>
      </c>
    </row>
    <row r="213" spans="1:50">
      <c r="A213">
        <v>18045028557</v>
      </c>
      <c r="C213" t="s">
        <v>17</v>
      </c>
      <c r="H213" t="s">
        <v>22</v>
      </c>
      <c r="N213" t="s">
        <v>28</v>
      </c>
      <c r="P213">
        <f t="shared" si="54"/>
        <v>3</v>
      </c>
      <c r="Q213" s="7">
        <f t="shared" si="55"/>
        <v>1</v>
      </c>
      <c r="R213"/>
      <c r="S213">
        <f t="shared" si="56"/>
        <v>0</v>
      </c>
      <c r="T213">
        <f t="shared" si="57"/>
        <v>1</v>
      </c>
      <c r="U213">
        <f t="shared" si="58"/>
        <v>0</v>
      </c>
      <c r="V213">
        <f t="shared" si="59"/>
        <v>0</v>
      </c>
      <c r="W213">
        <f t="shared" si="60"/>
        <v>0</v>
      </c>
      <c r="X213">
        <f t="shared" si="61"/>
        <v>0</v>
      </c>
      <c r="Y213">
        <f t="shared" si="62"/>
        <v>1</v>
      </c>
      <c r="Z213">
        <f t="shared" si="63"/>
        <v>0</v>
      </c>
      <c r="AA213">
        <f t="shared" si="64"/>
        <v>0</v>
      </c>
      <c r="AB213">
        <f t="shared" si="65"/>
        <v>0</v>
      </c>
      <c r="AC213">
        <f t="shared" si="66"/>
        <v>0</v>
      </c>
      <c r="AD213">
        <f t="shared" si="67"/>
        <v>0</v>
      </c>
      <c r="AE213">
        <f t="shared" si="68"/>
        <v>1</v>
      </c>
      <c r="AF213"/>
      <c r="AG213"/>
      <c r="AH213">
        <f t="shared" si="69"/>
        <v>3</v>
      </c>
      <c r="AI213">
        <f t="shared" si="70"/>
        <v>3</v>
      </c>
      <c r="AJ213" t="str">
        <f t="shared" si="71"/>
        <v>Correct</v>
      </c>
      <c r="AL213" s="96" t="str">
        <f>IFERROR(VLOOKUP(Table1[[#This Row],[RespondentID]],'All Data'!$A:$CO,87,FALSE),"unknown")</f>
        <v>Woman</v>
      </c>
      <c r="AM213" s="96" t="str">
        <f>IFERROR(VLOOKUP(Table1[[#This Row],[RespondentID]],'All Data'!$A:$CO,88,FALSE),"unknown")</f>
        <v>45-54 years</v>
      </c>
      <c r="AN213" s="96" t="str">
        <f>IFERROR(VLOOKUP(Table1[[#This Row],[RespondentID]],'All Data'!$A:$CO,89,FALSE),"unknown")</f>
        <v>Nassau</v>
      </c>
      <c r="AO213" s="96" t="str">
        <f>IFERROR(VLOOKUP(Table1[[#This Row],[RespondentID]],'All Data'!$A:$CO,90,FALSE),"unknown")</f>
        <v>Hicksville, 11801</v>
      </c>
      <c r="AP213" s="96" t="str">
        <f>IFERROR(VLOOKUP(Table1[[#This Row],[RespondentID]],'All Data'!$A:$CO,91,FALSE),"unknown")</f>
        <v>White</v>
      </c>
      <c r="AQ213" s="96" t="str">
        <f>IFERROR(VLOOKUP(Table1[[#This Row],[RespondentID]],'All Data'!$A:$CO,92,FALSE),"unknown")</f>
        <v>Not Hispanic or Latino</v>
      </c>
      <c r="AR213" s="96" t="str">
        <f>IFERROR(VLOOKUP(Table1[[#This Row],[RespondentID]],'All Data'!$A:$CO,93,FALSE),"unknown")</f>
        <v>English</v>
      </c>
      <c r="AS213" s="96">
        <f>IFERROR(VLOOKUP(Table1[[#This Row],[RespondentID]],'All Data'!$A:$CW,94,FALSE),"unknown")</f>
        <v>0</v>
      </c>
      <c r="AT213" s="96" t="str">
        <f>IFERROR(VLOOKUP(Table1[[#This Row],[RespondentID]],'All Data'!$A:$CW,95,FALSE),"unknown")</f>
        <v>Graduate school</v>
      </c>
      <c r="AU213" s="96" t="str">
        <f>IFERROR(VLOOKUP(Table1[[#This Row],[RespondentID]],'All Data'!$A:$CW,96,FALSE),"unknown")</f>
        <v>Employed for wages</v>
      </c>
      <c r="AV213" s="96" t="str">
        <f>IFERROR(VLOOKUP(Table1[[#This Row],[RespondentID]],'All Data'!$A:$CW,97,FALSE),"unknown")</f>
        <v>Yes</v>
      </c>
      <c r="AW213" s="96" t="str">
        <f>IFERROR(VLOOKUP(Table1[[#This Row],[RespondentID]],'All Data'!$A:$CW,98,FALSE),"unknown")</f>
        <v>Private/Commercial</v>
      </c>
      <c r="AX213" s="96" t="str">
        <f>IFERROR(VLOOKUP(Table1[[#This Row],[RespondentID]],'All Data'!$A:$CW,99,FALSE),"unknown")</f>
        <v>Yes</v>
      </c>
    </row>
    <row r="214" spans="1:50">
      <c r="A214">
        <v>18045028484</v>
      </c>
      <c r="C214" t="s">
        <v>17</v>
      </c>
      <c r="P214">
        <f t="shared" si="54"/>
        <v>1</v>
      </c>
      <c r="Q214" s="6">
        <f t="shared" si="55"/>
        <v>3</v>
      </c>
      <c r="R214"/>
      <c r="S214">
        <f t="shared" si="56"/>
        <v>0</v>
      </c>
      <c r="T214">
        <f t="shared" si="57"/>
        <v>1</v>
      </c>
      <c r="U214">
        <f t="shared" si="58"/>
        <v>0</v>
      </c>
      <c r="V214">
        <f t="shared" si="59"/>
        <v>0</v>
      </c>
      <c r="W214">
        <f t="shared" si="60"/>
        <v>0</v>
      </c>
      <c r="X214">
        <f t="shared" si="61"/>
        <v>0</v>
      </c>
      <c r="Y214">
        <f t="shared" si="62"/>
        <v>0</v>
      </c>
      <c r="Z214">
        <f t="shared" si="63"/>
        <v>0</v>
      </c>
      <c r="AA214">
        <f t="shared" si="64"/>
        <v>0</v>
      </c>
      <c r="AB214">
        <f t="shared" si="65"/>
        <v>0</v>
      </c>
      <c r="AC214">
        <f t="shared" si="66"/>
        <v>0</v>
      </c>
      <c r="AD214">
        <f t="shared" si="67"/>
        <v>0</v>
      </c>
      <c r="AE214">
        <f t="shared" si="68"/>
        <v>0</v>
      </c>
      <c r="AF214"/>
      <c r="AG214"/>
      <c r="AH214">
        <f t="shared" si="69"/>
        <v>1</v>
      </c>
      <c r="AI214">
        <f t="shared" si="70"/>
        <v>1</v>
      </c>
      <c r="AJ214" t="str">
        <f t="shared" si="71"/>
        <v>Correct</v>
      </c>
      <c r="AL214" s="96" t="str">
        <f>IFERROR(VLOOKUP(Table1[[#This Row],[RespondentID]],'All Data'!$A:$CO,87,FALSE),"unknown")</f>
        <v>Woman</v>
      </c>
      <c r="AM214" s="96" t="str">
        <f>IFERROR(VLOOKUP(Table1[[#This Row],[RespondentID]],'All Data'!$A:$CO,88,FALSE),"unknown")</f>
        <v>35-44 years</v>
      </c>
      <c r="AN214" s="96" t="str">
        <f>IFERROR(VLOOKUP(Table1[[#This Row],[RespondentID]],'All Data'!$A:$CO,89,FALSE),"unknown")</f>
        <v>Nassau</v>
      </c>
      <c r="AO214" s="96" t="str">
        <f>IFERROR(VLOOKUP(Table1[[#This Row],[RespondentID]],'All Data'!$A:$CO,90,FALSE),"unknown")</f>
        <v>Plainview, 11803</v>
      </c>
      <c r="AP214" s="96" t="str">
        <f>IFERROR(VLOOKUP(Table1[[#This Row],[RespondentID]],'All Data'!$A:$CO,91,FALSE),"unknown")</f>
        <v>White</v>
      </c>
      <c r="AQ214" s="96" t="str">
        <f>IFERROR(VLOOKUP(Table1[[#This Row],[RespondentID]],'All Data'!$A:$CO,92,FALSE),"unknown")</f>
        <v>Not Hispanic or Latino</v>
      </c>
      <c r="AR214" s="96" t="str">
        <f>IFERROR(VLOOKUP(Table1[[#This Row],[RespondentID]],'All Data'!$A:$CO,93,FALSE),"unknown")</f>
        <v>English</v>
      </c>
      <c r="AS214" s="96" t="str">
        <f>IFERROR(VLOOKUP(Table1[[#This Row],[RespondentID]],'All Data'!$A:$CW,94,FALSE),"unknown")</f>
        <v>Over $125,000</v>
      </c>
      <c r="AT214" s="96" t="str">
        <f>IFERROR(VLOOKUP(Table1[[#This Row],[RespondentID]],'All Data'!$A:$CW,95,FALSE),"unknown")</f>
        <v>Graduate school</v>
      </c>
      <c r="AU214" s="96" t="str">
        <f>IFERROR(VLOOKUP(Table1[[#This Row],[RespondentID]],'All Data'!$A:$CW,96,FALSE),"unknown")</f>
        <v>Employed for wages</v>
      </c>
      <c r="AV214" s="96" t="str">
        <f>IFERROR(VLOOKUP(Table1[[#This Row],[RespondentID]],'All Data'!$A:$CW,97,FALSE),"unknown")</f>
        <v>Yes</v>
      </c>
      <c r="AW214" s="96" t="str">
        <f>IFERROR(VLOOKUP(Table1[[#This Row],[RespondentID]],'All Data'!$A:$CW,98,FALSE),"unknown")</f>
        <v>Private/Commercial</v>
      </c>
      <c r="AX214" s="96" t="str">
        <f>IFERROR(VLOOKUP(Table1[[#This Row],[RespondentID]],'All Data'!$A:$CW,99,FALSE),"unknown")</f>
        <v>Yes</v>
      </c>
    </row>
    <row r="215" spans="1:50">
      <c r="A215">
        <v>18045028396</v>
      </c>
      <c r="H215" t="s">
        <v>22</v>
      </c>
      <c r="N215" t="s">
        <v>28</v>
      </c>
      <c r="P215">
        <f t="shared" si="54"/>
        <v>2</v>
      </c>
      <c r="Q215" s="7">
        <f t="shared" si="55"/>
        <v>1.5</v>
      </c>
      <c r="R215"/>
      <c r="S215">
        <f t="shared" si="56"/>
        <v>0</v>
      </c>
      <c r="T215">
        <f t="shared" si="57"/>
        <v>0</v>
      </c>
      <c r="U215">
        <f t="shared" si="58"/>
        <v>0</v>
      </c>
      <c r="V215">
        <f t="shared" si="59"/>
        <v>0</v>
      </c>
      <c r="W215">
        <f t="shared" si="60"/>
        <v>0</v>
      </c>
      <c r="X215">
        <f t="shared" si="61"/>
        <v>0</v>
      </c>
      <c r="Y215">
        <f t="shared" si="62"/>
        <v>1</v>
      </c>
      <c r="Z215">
        <f t="shared" si="63"/>
        <v>0</v>
      </c>
      <c r="AA215">
        <f t="shared" si="64"/>
        <v>0</v>
      </c>
      <c r="AB215">
        <f t="shared" si="65"/>
        <v>0</v>
      </c>
      <c r="AC215">
        <f t="shared" si="66"/>
        <v>0</v>
      </c>
      <c r="AD215">
        <f t="shared" si="67"/>
        <v>0</v>
      </c>
      <c r="AE215">
        <f t="shared" si="68"/>
        <v>1</v>
      </c>
      <c r="AF215"/>
      <c r="AG215"/>
      <c r="AH215">
        <f t="shared" si="69"/>
        <v>2</v>
      </c>
      <c r="AI215">
        <f t="shared" si="70"/>
        <v>2</v>
      </c>
      <c r="AJ215" t="str">
        <f t="shared" si="71"/>
        <v>Correct</v>
      </c>
      <c r="AL215" s="96" t="str">
        <f>IFERROR(VLOOKUP(Table1[[#This Row],[RespondentID]],'All Data'!$A:$CO,87,FALSE),"unknown")</f>
        <v>Woman</v>
      </c>
      <c r="AM215" s="96" t="str">
        <f>IFERROR(VLOOKUP(Table1[[#This Row],[RespondentID]],'All Data'!$A:$CO,88,FALSE),"unknown")</f>
        <v>45-54 years</v>
      </c>
      <c r="AN215" s="96" t="str">
        <f>IFERROR(VLOOKUP(Table1[[#This Row],[RespondentID]],'All Data'!$A:$CO,89,FALSE),"unknown")</f>
        <v>Nassau</v>
      </c>
      <c r="AO215" s="96" t="str">
        <f>IFERROR(VLOOKUP(Table1[[#This Row],[RespondentID]],'All Data'!$A:$CO,90,FALSE),"unknown")</f>
        <v>Plainview, 11803</v>
      </c>
      <c r="AP215" s="96" t="str">
        <f>IFERROR(VLOOKUP(Table1[[#This Row],[RespondentID]],'All Data'!$A:$CO,91,FALSE),"unknown")</f>
        <v>White</v>
      </c>
      <c r="AQ215" s="96" t="str">
        <f>IFERROR(VLOOKUP(Table1[[#This Row],[RespondentID]],'All Data'!$A:$CO,92,FALSE),"unknown")</f>
        <v>Not Hispanic or Latino</v>
      </c>
      <c r="AR215" s="96" t="str">
        <f>IFERROR(VLOOKUP(Table1[[#This Row],[RespondentID]],'All Data'!$A:$CO,93,FALSE),"unknown")</f>
        <v>English</v>
      </c>
      <c r="AS215" s="96" t="str">
        <f>IFERROR(VLOOKUP(Table1[[#This Row],[RespondentID]],'All Data'!$A:$CW,94,FALSE),"unknown")</f>
        <v>Over $125,000</v>
      </c>
      <c r="AT215" s="96" t="str">
        <f>IFERROR(VLOOKUP(Table1[[#This Row],[RespondentID]],'All Data'!$A:$CW,95,FALSE),"unknown")</f>
        <v>Graduate school</v>
      </c>
      <c r="AU215" s="96" t="str">
        <f>IFERROR(VLOOKUP(Table1[[#This Row],[RespondentID]],'All Data'!$A:$CW,96,FALSE),"unknown")</f>
        <v>Employed for wages</v>
      </c>
      <c r="AV215" s="96" t="str">
        <f>IFERROR(VLOOKUP(Table1[[#This Row],[RespondentID]],'All Data'!$A:$CW,97,FALSE),"unknown")</f>
        <v>Yes</v>
      </c>
      <c r="AW215" s="96" t="str">
        <f>IFERROR(VLOOKUP(Table1[[#This Row],[RespondentID]],'All Data'!$A:$CW,98,FALSE),"unknown")</f>
        <v>Private/Commercial</v>
      </c>
      <c r="AX215" s="96" t="str">
        <f>IFERROR(VLOOKUP(Table1[[#This Row],[RespondentID]],'All Data'!$A:$CW,99,FALSE),"unknown")</f>
        <v>Yes</v>
      </c>
    </row>
    <row r="216" spans="1:50">
      <c r="A216">
        <v>18045028286</v>
      </c>
      <c r="D216" t="s">
        <v>18</v>
      </c>
      <c r="J216" t="s">
        <v>24</v>
      </c>
      <c r="N216" t="s">
        <v>28</v>
      </c>
      <c r="P216">
        <f t="shared" si="54"/>
        <v>3</v>
      </c>
      <c r="Q216" s="6">
        <f t="shared" si="55"/>
        <v>1</v>
      </c>
      <c r="R216"/>
      <c r="S216">
        <f t="shared" si="56"/>
        <v>0</v>
      </c>
      <c r="T216">
        <f t="shared" si="57"/>
        <v>0</v>
      </c>
      <c r="U216">
        <f t="shared" si="58"/>
        <v>1</v>
      </c>
      <c r="V216">
        <f t="shared" si="59"/>
        <v>0</v>
      </c>
      <c r="W216">
        <f t="shared" si="60"/>
        <v>0</v>
      </c>
      <c r="X216">
        <f t="shared" si="61"/>
        <v>0</v>
      </c>
      <c r="Y216">
        <f t="shared" si="62"/>
        <v>0</v>
      </c>
      <c r="Z216">
        <f t="shared" si="63"/>
        <v>0</v>
      </c>
      <c r="AA216">
        <f t="shared" si="64"/>
        <v>1</v>
      </c>
      <c r="AB216">
        <f t="shared" si="65"/>
        <v>0</v>
      </c>
      <c r="AC216">
        <f t="shared" si="66"/>
        <v>0</v>
      </c>
      <c r="AD216">
        <f t="shared" si="67"/>
        <v>0</v>
      </c>
      <c r="AE216">
        <f t="shared" si="68"/>
        <v>1</v>
      </c>
      <c r="AF216"/>
      <c r="AG216"/>
      <c r="AH216">
        <f t="shared" si="69"/>
        <v>3</v>
      </c>
      <c r="AI216">
        <f t="shared" si="70"/>
        <v>3</v>
      </c>
      <c r="AJ216" t="str">
        <f t="shared" si="71"/>
        <v>Correct</v>
      </c>
      <c r="AL216" s="96" t="str">
        <f>IFERROR(VLOOKUP(Table1[[#This Row],[RespondentID]],'All Data'!$A:$CO,87,FALSE),"unknown")</f>
        <v>Woman</v>
      </c>
      <c r="AM216" s="96" t="str">
        <f>IFERROR(VLOOKUP(Table1[[#This Row],[RespondentID]],'All Data'!$A:$CO,88,FALSE),"unknown")</f>
        <v>45-54 years</v>
      </c>
      <c r="AN216" s="96" t="str">
        <f>IFERROR(VLOOKUP(Table1[[#This Row],[RespondentID]],'All Data'!$A:$CO,89,FALSE),"unknown")</f>
        <v>Suffolk</v>
      </c>
      <c r="AO216" s="96" t="str">
        <f>IFERROR(VLOOKUP(Table1[[#This Row],[RespondentID]],'All Data'!$A:$CO,90,FALSE),"unknown")</f>
        <v>Setauket, 11733</v>
      </c>
      <c r="AP216" s="96" t="str">
        <f>IFERROR(VLOOKUP(Table1[[#This Row],[RespondentID]],'All Data'!$A:$CO,91,FALSE),"unknown")</f>
        <v>White</v>
      </c>
      <c r="AQ216" s="96" t="str">
        <f>IFERROR(VLOOKUP(Table1[[#This Row],[RespondentID]],'All Data'!$A:$CO,92,FALSE),"unknown")</f>
        <v>Hispanic or Latino</v>
      </c>
      <c r="AR216" s="96" t="str">
        <f>IFERROR(VLOOKUP(Table1[[#This Row],[RespondentID]],'All Data'!$A:$CO,93,FALSE),"unknown")</f>
        <v>English</v>
      </c>
      <c r="AS216" s="96" t="str">
        <f>IFERROR(VLOOKUP(Table1[[#This Row],[RespondentID]],'All Data'!$A:$CW,94,FALSE),"unknown")</f>
        <v>Over $125,000</v>
      </c>
      <c r="AT216" s="96" t="str">
        <f>IFERROR(VLOOKUP(Table1[[#This Row],[RespondentID]],'All Data'!$A:$CW,95,FALSE),"unknown")</f>
        <v>Graduate school</v>
      </c>
      <c r="AU216" s="96" t="str">
        <f>IFERROR(VLOOKUP(Table1[[#This Row],[RespondentID]],'All Data'!$A:$CW,96,FALSE),"unknown")</f>
        <v>Employed for wages</v>
      </c>
      <c r="AV216" s="96" t="str">
        <f>IFERROR(VLOOKUP(Table1[[#This Row],[RespondentID]],'All Data'!$A:$CW,97,FALSE),"unknown")</f>
        <v>Yes</v>
      </c>
      <c r="AW216" s="96" t="str">
        <f>IFERROR(VLOOKUP(Table1[[#This Row],[RespondentID]],'All Data'!$A:$CW,98,FALSE),"unknown")</f>
        <v>Private/Commercial</v>
      </c>
      <c r="AX216" s="96" t="str">
        <f>IFERROR(VLOOKUP(Table1[[#This Row],[RespondentID]],'All Data'!$A:$CW,99,FALSE),"unknown")</f>
        <v>Yes</v>
      </c>
    </row>
    <row r="217" spans="1:50">
      <c r="A217">
        <v>18045028186</v>
      </c>
      <c r="C217" t="s">
        <v>17</v>
      </c>
      <c r="I217" t="s">
        <v>23</v>
      </c>
      <c r="M217" t="s">
        <v>27</v>
      </c>
      <c r="P217">
        <f t="shared" si="54"/>
        <v>3</v>
      </c>
      <c r="Q217" s="7">
        <f t="shared" si="55"/>
        <v>1</v>
      </c>
      <c r="R217"/>
      <c r="S217">
        <f t="shared" si="56"/>
        <v>0</v>
      </c>
      <c r="T217">
        <f t="shared" si="57"/>
        <v>1</v>
      </c>
      <c r="U217">
        <f t="shared" si="58"/>
        <v>0</v>
      </c>
      <c r="V217">
        <f t="shared" si="59"/>
        <v>0</v>
      </c>
      <c r="W217">
        <f t="shared" si="60"/>
        <v>0</v>
      </c>
      <c r="X217">
        <f t="shared" si="61"/>
        <v>0</v>
      </c>
      <c r="Y217">
        <f t="shared" si="62"/>
        <v>0</v>
      </c>
      <c r="Z217">
        <f t="shared" si="63"/>
        <v>1</v>
      </c>
      <c r="AA217">
        <f t="shared" si="64"/>
        <v>0</v>
      </c>
      <c r="AB217">
        <f t="shared" si="65"/>
        <v>0</v>
      </c>
      <c r="AC217">
        <f t="shared" si="66"/>
        <v>0</v>
      </c>
      <c r="AD217">
        <f t="shared" si="67"/>
        <v>1</v>
      </c>
      <c r="AE217">
        <f t="shared" si="68"/>
        <v>0</v>
      </c>
      <c r="AF217"/>
      <c r="AG217"/>
      <c r="AH217">
        <f t="shared" si="69"/>
        <v>3</v>
      </c>
      <c r="AI217">
        <f t="shared" si="70"/>
        <v>3</v>
      </c>
      <c r="AJ217" t="str">
        <f t="shared" si="71"/>
        <v>Correct</v>
      </c>
      <c r="AL217" s="96" t="str">
        <f>IFERROR(VLOOKUP(Table1[[#This Row],[RespondentID]],'All Data'!$A:$CO,87,FALSE),"unknown")</f>
        <v>Woman</v>
      </c>
      <c r="AM217" s="96" t="str">
        <f>IFERROR(VLOOKUP(Table1[[#This Row],[RespondentID]],'All Data'!$A:$CO,88,FALSE),"unknown")</f>
        <v>55-64 years</v>
      </c>
      <c r="AN217" s="96" t="str">
        <f>IFERROR(VLOOKUP(Table1[[#This Row],[RespondentID]],'All Data'!$A:$CO,89,FALSE),"unknown")</f>
        <v>Nassau</v>
      </c>
      <c r="AO217" s="96" t="str">
        <f>IFERROR(VLOOKUP(Table1[[#This Row],[RespondentID]],'All Data'!$A:$CO,90,FALSE),"unknown")</f>
        <v>Massapequa, 11758</v>
      </c>
      <c r="AP217" s="96" t="str">
        <f>IFERROR(VLOOKUP(Table1[[#This Row],[RespondentID]],'All Data'!$A:$CO,91,FALSE),"unknown")</f>
        <v>White</v>
      </c>
      <c r="AQ217" s="96" t="str">
        <f>IFERROR(VLOOKUP(Table1[[#This Row],[RespondentID]],'All Data'!$A:$CO,92,FALSE),"unknown")</f>
        <v>Not Hispanic or Latino</v>
      </c>
      <c r="AR217" s="96" t="str">
        <f>IFERROR(VLOOKUP(Table1[[#This Row],[RespondentID]],'All Data'!$A:$CO,93,FALSE),"unknown")</f>
        <v>English</v>
      </c>
      <c r="AS217" s="96" t="str">
        <f>IFERROR(VLOOKUP(Table1[[#This Row],[RespondentID]],'All Data'!$A:$CW,94,FALSE),"unknown")</f>
        <v>Over $125,000</v>
      </c>
      <c r="AT217" s="96" t="str">
        <f>IFERROR(VLOOKUP(Table1[[#This Row],[RespondentID]],'All Data'!$A:$CW,95,FALSE),"unknown")</f>
        <v>Graduate school</v>
      </c>
      <c r="AU217" s="96" t="str">
        <f>IFERROR(VLOOKUP(Table1[[#This Row],[RespondentID]],'All Data'!$A:$CW,96,FALSE),"unknown")</f>
        <v>Employed for wages</v>
      </c>
      <c r="AV217" s="96" t="str">
        <f>IFERROR(VLOOKUP(Table1[[#This Row],[RespondentID]],'All Data'!$A:$CW,97,FALSE),"unknown")</f>
        <v>Yes</v>
      </c>
      <c r="AW217" s="96" t="str">
        <f>IFERROR(VLOOKUP(Table1[[#This Row],[RespondentID]],'All Data'!$A:$CW,98,FALSE),"unknown")</f>
        <v>Private/Commercial</v>
      </c>
      <c r="AX217" s="96" t="str">
        <f>IFERROR(VLOOKUP(Table1[[#This Row],[RespondentID]],'All Data'!$A:$CW,99,FALSE),"unknown")</f>
        <v>Yes</v>
      </c>
    </row>
    <row r="218" spans="1:50">
      <c r="A218">
        <v>18045028094</v>
      </c>
      <c r="D218" t="s">
        <v>18</v>
      </c>
      <c r="J218" t="s">
        <v>24</v>
      </c>
      <c r="N218" t="s">
        <v>28</v>
      </c>
      <c r="P218">
        <f t="shared" si="54"/>
        <v>3</v>
      </c>
      <c r="Q218" s="6">
        <f t="shared" si="55"/>
        <v>1</v>
      </c>
      <c r="R218"/>
      <c r="S218">
        <f t="shared" si="56"/>
        <v>0</v>
      </c>
      <c r="T218">
        <f t="shared" si="57"/>
        <v>0</v>
      </c>
      <c r="U218">
        <f t="shared" si="58"/>
        <v>1</v>
      </c>
      <c r="V218">
        <f t="shared" si="59"/>
        <v>0</v>
      </c>
      <c r="W218">
        <f t="shared" si="60"/>
        <v>0</v>
      </c>
      <c r="X218">
        <f t="shared" si="61"/>
        <v>0</v>
      </c>
      <c r="Y218">
        <f t="shared" si="62"/>
        <v>0</v>
      </c>
      <c r="Z218">
        <f t="shared" si="63"/>
        <v>0</v>
      </c>
      <c r="AA218">
        <f t="shared" si="64"/>
        <v>1</v>
      </c>
      <c r="AB218">
        <f t="shared" si="65"/>
        <v>0</v>
      </c>
      <c r="AC218">
        <f t="shared" si="66"/>
        <v>0</v>
      </c>
      <c r="AD218">
        <f t="shared" si="67"/>
        <v>0</v>
      </c>
      <c r="AE218">
        <f t="shared" si="68"/>
        <v>1</v>
      </c>
      <c r="AF218"/>
      <c r="AG218"/>
      <c r="AH218">
        <f t="shared" si="69"/>
        <v>3</v>
      </c>
      <c r="AI218">
        <f t="shared" si="70"/>
        <v>3</v>
      </c>
      <c r="AJ218" t="str">
        <f t="shared" si="71"/>
        <v>Correct</v>
      </c>
      <c r="AL218" s="96" t="str">
        <f>IFERROR(VLOOKUP(Table1[[#This Row],[RespondentID]],'All Data'!$A:$CO,87,FALSE),"unknown")</f>
        <v>Woman</v>
      </c>
      <c r="AM218" s="96" t="str">
        <f>IFERROR(VLOOKUP(Table1[[#This Row],[RespondentID]],'All Data'!$A:$CO,88,FALSE),"unknown")</f>
        <v>45-54 years</v>
      </c>
      <c r="AN218" s="96" t="str">
        <f>IFERROR(VLOOKUP(Table1[[#This Row],[RespondentID]],'All Data'!$A:$CO,89,FALSE),"unknown")</f>
        <v>Suffolk</v>
      </c>
      <c r="AO218" s="96" t="str">
        <f>IFERROR(VLOOKUP(Table1[[#This Row],[RespondentID]],'All Data'!$A:$CO,90,FALSE),"unknown")</f>
        <v>Huntington Station, 11746</v>
      </c>
      <c r="AP218" s="96" t="str">
        <f>IFERROR(VLOOKUP(Table1[[#This Row],[RespondentID]],'All Data'!$A:$CO,91,FALSE),"unknown")</f>
        <v>White</v>
      </c>
      <c r="AQ218" s="96" t="str">
        <f>IFERROR(VLOOKUP(Table1[[#This Row],[RespondentID]],'All Data'!$A:$CO,92,FALSE),"unknown")</f>
        <v>Not Hispanic or Latino</v>
      </c>
      <c r="AR218" s="96" t="str">
        <f>IFERROR(VLOOKUP(Table1[[#This Row],[RespondentID]],'All Data'!$A:$CO,93,FALSE),"unknown")</f>
        <v>English</v>
      </c>
      <c r="AS218" s="96" t="str">
        <f>IFERROR(VLOOKUP(Table1[[#This Row],[RespondentID]],'All Data'!$A:$CW,94,FALSE),"unknown")</f>
        <v>Over $125,000</v>
      </c>
      <c r="AT218" s="96" t="str">
        <f>IFERROR(VLOOKUP(Table1[[#This Row],[RespondentID]],'All Data'!$A:$CW,95,FALSE),"unknown")</f>
        <v>Graduate school</v>
      </c>
      <c r="AU218" s="96" t="str">
        <f>IFERROR(VLOOKUP(Table1[[#This Row],[RespondentID]],'All Data'!$A:$CW,96,FALSE),"unknown")</f>
        <v>Employed for wages</v>
      </c>
      <c r="AV218" s="96" t="str">
        <f>IFERROR(VLOOKUP(Table1[[#This Row],[RespondentID]],'All Data'!$A:$CW,97,FALSE),"unknown")</f>
        <v>Yes</v>
      </c>
      <c r="AW218" s="96" t="str">
        <f>IFERROR(VLOOKUP(Table1[[#This Row],[RespondentID]],'All Data'!$A:$CW,98,FALSE),"unknown")</f>
        <v>Private/Commercial</v>
      </c>
      <c r="AX218" s="96" t="str">
        <f>IFERROR(VLOOKUP(Table1[[#This Row],[RespondentID]],'All Data'!$A:$CW,99,FALSE),"unknown")</f>
        <v>Yes</v>
      </c>
    </row>
    <row r="219" spans="1:50">
      <c r="A219">
        <v>18045028016</v>
      </c>
      <c r="B219" t="s">
        <v>16</v>
      </c>
      <c r="C219" t="s">
        <v>17</v>
      </c>
      <c r="M219" t="s">
        <v>27</v>
      </c>
      <c r="P219">
        <f t="shared" si="54"/>
        <v>3</v>
      </c>
      <c r="Q219" s="7">
        <f t="shared" si="55"/>
        <v>1</v>
      </c>
      <c r="R219"/>
      <c r="S219">
        <f t="shared" si="56"/>
        <v>1</v>
      </c>
      <c r="T219">
        <f t="shared" si="57"/>
        <v>1</v>
      </c>
      <c r="U219">
        <f t="shared" si="58"/>
        <v>0</v>
      </c>
      <c r="V219">
        <f t="shared" si="59"/>
        <v>0</v>
      </c>
      <c r="W219">
        <f t="shared" si="60"/>
        <v>0</v>
      </c>
      <c r="X219">
        <f t="shared" si="61"/>
        <v>0</v>
      </c>
      <c r="Y219">
        <f t="shared" si="62"/>
        <v>0</v>
      </c>
      <c r="Z219">
        <f t="shared" si="63"/>
        <v>0</v>
      </c>
      <c r="AA219">
        <f t="shared" si="64"/>
        <v>0</v>
      </c>
      <c r="AB219">
        <f t="shared" si="65"/>
        <v>0</v>
      </c>
      <c r="AC219">
        <f t="shared" si="66"/>
        <v>0</v>
      </c>
      <c r="AD219">
        <f t="shared" si="67"/>
        <v>1</v>
      </c>
      <c r="AE219">
        <f t="shared" si="68"/>
        <v>0</v>
      </c>
      <c r="AF219"/>
      <c r="AG219"/>
      <c r="AH219">
        <f t="shared" si="69"/>
        <v>3</v>
      </c>
      <c r="AI219">
        <f t="shared" si="70"/>
        <v>3</v>
      </c>
      <c r="AJ219" t="str">
        <f t="shared" si="71"/>
        <v>Correct</v>
      </c>
      <c r="AL219" s="96" t="str">
        <f>IFERROR(VLOOKUP(Table1[[#This Row],[RespondentID]],'All Data'!$A:$CO,87,FALSE),"unknown")</f>
        <v>Woman</v>
      </c>
      <c r="AM219" s="96" t="str">
        <f>IFERROR(VLOOKUP(Table1[[#This Row],[RespondentID]],'All Data'!$A:$CO,88,FALSE),"unknown")</f>
        <v>65+ years</v>
      </c>
      <c r="AN219" s="96" t="str">
        <f>IFERROR(VLOOKUP(Table1[[#This Row],[RespondentID]],'All Data'!$A:$CO,89,FALSE),"unknown")</f>
        <v>Nassau</v>
      </c>
      <c r="AO219" s="96" t="str">
        <f>IFERROR(VLOOKUP(Table1[[#This Row],[RespondentID]],'All Data'!$A:$CO,90,FALSE),"unknown")</f>
        <v>Hicksville, 11801</v>
      </c>
      <c r="AP219" s="96" t="str">
        <f>IFERROR(VLOOKUP(Table1[[#This Row],[RespondentID]],'All Data'!$A:$CO,91,FALSE),"unknown")</f>
        <v>White</v>
      </c>
      <c r="AQ219" s="96" t="str">
        <f>IFERROR(VLOOKUP(Table1[[#This Row],[RespondentID]],'All Data'!$A:$CO,92,FALSE),"unknown")</f>
        <v>Not Hispanic or Latino</v>
      </c>
      <c r="AR219" s="96" t="str">
        <f>IFERROR(VLOOKUP(Table1[[#This Row],[RespondentID]],'All Data'!$A:$CO,93,FALSE),"unknown")</f>
        <v>English</v>
      </c>
      <c r="AS219" s="96" t="str">
        <f>IFERROR(VLOOKUP(Table1[[#This Row],[RespondentID]],'All Data'!$A:$CW,94,FALSE),"unknown")</f>
        <v>$75,000 to $125,000</v>
      </c>
      <c r="AT219" s="96" t="str">
        <f>IFERROR(VLOOKUP(Table1[[#This Row],[RespondentID]],'All Data'!$A:$CW,95,FALSE),"unknown")</f>
        <v>High school graduate</v>
      </c>
      <c r="AU219" s="96" t="str">
        <f>IFERROR(VLOOKUP(Table1[[#This Row],[RespondentID]],'All Data'!$A:$CW,96,FALSE),"unknown")</f>
        <v>Employed for wages</v>
      </c>
      <c r="AV219" s="96" t="str">
        <f>IFERROR(VLOOKUP(Table1[[#This Row],[RespondentID]],'All Data'!$A:$CW,97,FALSE),"unknown")</f>
        <v>Yes</v>
      </c>
      <c r="AW219" s="96" t="str">
        <f>IFERROR(VLOOKUP(Table1[[#This Row],[RespondentID]],'All Data'!$A:$CW,98,FALSE),"unknown")</f>
        <v>Private/Commercial</v>
      </c>
      <c r="AX219" s="96" t="str">
        <f>IFERROR(VLOOKUP(Table1[[#This Row],[RespondentID]],'All Data'!$A:$CW,99,FALSE),"unknown")</f>
        <v>Yes</v>
      </c>
    </row>
    <row r="220" spans="1:50">
      <c r="A220">
        <v>18045027912</v>
      </c>
      <c r="C220" t="s">
        <v>17</v>
      </c>
      <c r="D220" t="s">
        <v>18</v>
      </c>
      <c r="M220" t="s">
        <v>27</v>
      </c>
      <c r="P220">
        <f t="shared" si="54"/>
        <v>3</v>
      </c>
      <c r="Q220" s="6">
        <f t="shared" si="55"/>
        <v>1</v>
      </c>
      <c r="R220"/>
      <c r="S220">
        <f t="shared" si="56"/>
        <v>0</v>
      </c>
      <c r="T220">
        <f t="shared" si="57"/>
        <v>1</v>
      </c>
      <c r="U220">
        <f t="shared" si="58"/>
        <v>1</v>
      </c>
      <c r="V220">
        <f t="shared" si="59"/>
        <v>0</v>
      </c>
      <c r="W220">
        <f t="shared" si="60"/>
        <v>0</v>
      </c>
      <c r="X220">
        <f t="shared" si="61"/>
        <v>0</v>
      </c>
      <c r="Y220">
        <f t="shared" si="62"/>
        <v>0</v>
      </c>
      <c r="Z220">
        <f t="shared" si="63"/>
        <v>0</v>
      </c>
      <c r="AA220">
        <f t="shared" si="64"/>
        <v>0</v>
      </c>
      <c r="AB220">
        <f t="shared" si="65"/>
        <v>0</v>
      </c>
      <c r="AC220">
        <f t="shared" si="66"/>
        <v>0</v>
      </c>
      <c r="AD220">
        <f t="shared" si="67"/>
        <v>1</v>
      </c>
      <c r="AE220">
        <f t="shared" si="68"/>
        <v>0</v>
      </c>
      <c r="AF220"/>
      <c r="AG220"/>
      <c r="AH220">
        <f t="shared" si="69"/>
        <v>3</v>
      </c>
      <c r="AI220">
        <f t="shared" si="70"/>
        <v>3</v>
      </c>
      <c r="AJ220" t="str">
        <f t="shared" si="71"/>
        <v>Correct</v>
      </c>
      <c r="AL220" s="96" t="str">
        <f>IFERROR(VLOOKUP(Table1[[#This Row],[RespondentID]],'All Data'!$A:$CO,87,FALSE),"unknown")</f>
        <v>Woman</v>
      </c>
      <c r="AM220" s="96" t="str">
        <f>IFERROR(VLOOKUP(Table1[[#This Row],[RespondentID]],'All Data'!$A:$CO,88,FALSE),"unknown")</f>
        <v>65+ years</v>
      </c>
      <c r="AN220" s="96" t="str">
        <f>IFERROR(VLOOKUP(Table1[[#This Row],[RespondentID]],'All Data'!$A:$CO,89,FALSE),"unknown")</f>
        <v>Nassau</v>
      </c>
      <c r="AO220" s="96" t="str">
        <f>IFERROR(VLOOKUP(Table1[[#This Row],[RespondentID]],'All Data'!$A:$CO,90,FALSE),"unknown")</f>
        <v>Plainview, 11803</v>
      </c>
      <c r="AP220" s="96" t="str">
        <f>IFERROR(VLOOKUP(Table1[[#This Row],[RespondentID]],'All Data'!$A:$CO,91,FALSE),"unknown")</f>
        <v>White</v>
      </c>
      <c r="AQ220" s="96" t="str">
        <f>IFERROR(VLOOKUP(Table1[[#This Row],[RespondentID]],'All Data'!$A:$CO,92,FALSE),"unknown")</f>
        <v>Not Hispanic or Latino</v>
      </c>
      <c r="AR220" s="96" t="str">
        <f>IFERROR(VLOOKUP(Table1[[#This Row],[RespondentID]],'All Data'!$A:$CO,93,FALSE),"unknown")</f>
        <v>English</v>
      </c>
      <c r="AS220" s="96" t="str">
        <f>IFERROR(VLOOKUP(Table1[[#This Row],[RespondentID]],'All Data'!$A:$CW,94,FALSE),"unknown")</f>
        <v>$50,000 to $74,999</v>
      </c>
      <c r="AT220" s="96" t="str">
        <f>IFERROR(VLOOKUP(Table1[[#This Row],[RespondentID]],'All Data'!$A:$CW,95,FALSE),"unknown")</f>
        <v>College graduate</v>
      </c>
      <c r="AU220" s="96" t="str">
        <f>IFERROR(VLOOKUP(Table1[[#This Row],[RespondentID]],'All Data'!$A:$CW,96,FALSE),"unknown")</f>
        <v>Employed for wages</v>
      </c>
      <c r="AV220" s="96" t="str">
        <f>IFERROR(VLOOKUP(Table1[[#This Row],[RespondentID]],'All Data'!$A:$CW,97,FALSE),"unknown")</f>
        <v>Yes</v>
      </c>
      <c r="AW220" s="96" t="str">
        <f>IFERROR(VLOOKUP(Table1[[#This Row],[RespondentID]],'All Data'!$A:$CW,98,FALSE),"unknown")</f>
        <v>Medicare, Private/Commercial</v>
      </c>
      <c r="AX220" s="96" t="str">
        <f>IFERROR(VLOOKUP(Table1[[#This Row],[RespondentID]],'All Data'!$A:$CW,99,FALSE),"unknown")</f>
        <v>Yes</v>
      </c>
    </row>
    <row r="221" spans="1:50">
      <c r="A221">
        <v>18045027813</v>
      </c>
      <c r="D221" t="s">
        <v>18</v>
      </c>
      <c r="P221">
        <f t="shared" si="54"/>
        <v>1</v>
      </c>
      <c r="Q221" s="7">
        <f t="shared" si="55"/>
        <v>3</v>
      </c>
      <c r="R221"/>
      <c r="S221">
        <f t="shared" si="56"/>
        <v>0</v>
      </c>
      <c r="T221">
        <f t="shared" si="57"/>
        <v>0</v>
      </c>
      <c r="U221">
        <f t="shared" si="58"/>
        <v>1</v>
      </c>
      <c r="V221">
        <f t="shared" si="59"/>
        <v>0</v>
      </c>
      <c r="W221">
        <f t="shared" si="60"/>
        <v>0</v>
      </c>
      <c r="X221">
        <f t="shared" si="61"/>
        <v>0</v>
      </c>
      <c r="Y221">
        <f t="shared" si="62"/>
        <v>0</v>
      </c>
      <c r="Z221">
        <f t="shared" si="63"/>
        <v>0</v>
      </c>
      <c r="AA221">
        <f t="shared" si="64"/>
        <v>0</v>
      </c>
      <c r="AB221">
        <f t="shared" si="65"/>
        <v>0</v>
      </c>
      <c r="AC221">
        <f t="shared" si="66"/>
        <v>0</v>
      </c>
      <c r="AD221">
        <f t="shared" si="67"/>
        <v>0</v>
      </c>
      <c r="AE221">
        <f t="shared" si="68"/>
        <v>0</v>
      </c>
      <c r="AF221"/>
      <c r="AG221"/>
      <c r="AH221">
        <f t="shared" si="69"/>
        <v>1</v>
      </c>
      <c r="AI221">
        <f t="shared" si="70"/>
        <v>1</v>
      </c>
      <c r="AJ221" t="str">
        <f t="shared" si="71"/>
        <v>Correct</v>
      </c>
      <c r="AL221" s="96" t="str">
        <f>IFERROR(VLOOKUP(Table1[[#This Row],[RespondentID]],'All Data'!$A:$CO,87,FALSE),"unknown")</f>
        <v>Woman</v>
      </c>
      <c r="AM221" s="96" t="str">
        <f>IFERROR(VLOOKUP(Table1[[#This Row],[RespondentID]],'All Data'!$A:$CO,88,FALSE),"unknown")</f>
        <v>55-64 years</v>
      </c>
      <c r="AN221" s="96" t="str">
        <f>IFERROR(VLOOKUP(Table1[[#This Row],[RespondentID]],'All Data'!$A:$CO,89,FALSE),"unknown")</f>
        <v>Nassau</v>
      </c>
      <c r="AO221" s="96" t="str">
        <f>IFERROR(VLOOKUP(Table1[[#This Row],[RespondentID]],'All Data'!$A:$CO,90,FALSE),"unknown")</f>
        <v>Hicksville, 11801</v>
      </c>
      <c r="AP221" s="96">
        <f>IFERROR(VLOOKUP(Table1[[#This Row],[RespondentID]],'All Data'!$A:$CO,91,FALSE),"unknown")</f>
        <v>0</v>
      </c>
      <c r="AQ221" s="96" t="str">
        <f>IFERROR(VLOOKUP(Table1[[#This Row],[RespondentID]],'All Data'!$A:$CO,92,FALSE),"unknown")</f>
        <v>Not Hispanic or Latino</v>
      </c>
      <c r="AR221" s="96" t="str">
        <f>IFERROR(VLOOKUP(Table1[[#This Row],[RespondentID]],'All Data'!$A:$CO,93,FALSE),"unknown")</f>
        <v>English</v>
      </c>
      <c r="AS221" s="96">
        <f>IFERROR(VLOOKUP(Table1[[#This Row],[RespondentID]],'All Data'!$A:$CW,94,FALSE),"unknown")</f>
        <v>0</v>
      </c>
      <c r="AT221" s="96">
        <f>IFERROR(VLOOKUP(Table1[[#This Row],[RespondentID]],'All Data'!$A:$CW,95,FALSE),"unknown")</f>
        <v>0</v>
      </c>
      <c r="AU221" s="96" t="str">
        <f>IFERROR(VLOOKUP(Table1[[#This Row],[RespondentID]],'All Data'!$A:$CW,96,FALSE),"unknown")</f>
        <v>Employed for wages</v>
      </c>
      <c r="AV221" s="96" t="str">
        <f>IFERROR(VLOOKUP(Table1[[#This Row],[RespondentID]],'All Data'!$A:$CW,97,FALSE),"unknown")</f>
        <v>Yes</v>
      </c>
      <c r="AW221" s="96" t="str">
        <f>IFERROR(VLOOKUP(Table1[[#This Row],[RespondentID]],'All Data'!$A:$CW,98,FALSE),"unknown")</f>
        <v>Private/Commercial</v>
      </c>
      <c r="AX221" s="96" t="str">
        <f>IFERROR(VLOOKUP(Table1[[#This Row],[RespondentID]],'All Data'!$A:$CW,99,FALSE),"unknown")</f>
        <v>Yes</v>
      </c>
    </row>
    <row r="222" spans="1:50">
      <c r="A222">
        <v>18045027595</v>
      </c>
      <c r="I222" t="s">
        <v>23</v>
      </c>
      <c r="J222" t="s">
        <v>24</v>
      </c>
      <c r="P222">
        <f t="shared" si="54"/>
        <v>2</v>
      </c>
      <c r="Q222" s="6">
        <f t="shared" si="55"/>
        <v>1.5</v>
      </c>
      <c r="R222"/>
      <c r="S222">
        <f t="shared" si="56"/>
        <v>0</v>
      </c>
      <c r="T222">
        <f t="shared" si="57"/>
        <v>0</v>
      </c>
      <c r="U222">
        <f t="shared" si="58"/>
        <v>0</v>
      </c>
      <c r="V222">
        <f t="shared" si="59"/>
        <v>0</v>
      </c>
      <c r="W222">
        <f t="shared" si="60"/>
        <v>0</v>
      </c>
      <c r="X222">
        <f t="shared" si="61"/>
        <v>0</v>
      </c>
      <c r="Y222">
        <f t="shared" si="62"/>
        <v>0</v>
      </c>
      <c r="Z222">
        <f t="shared" si="63"/>
        <v>1</v>
      </c>
      <c r="AA222">
        <f t="shared" si="64"/>
        <v>1</v>
      </c>
      <c r="AB222">
        <f t="shared" si="65"/>
        <v>0</v>
      </c>
      <c r="AC222">
        <f t="shared" si="66"/>
        <v>0</v>
      </c>
      <c r="AD222">
        <f t="shared" si="67"/>
        <v>0</v>
      </c>
      <c r="AE222">
        <f t="shared" si="68"/>
        <v>0</v>
      </c>
      <c r="AF222"/>
      <c r="AG222"/>
      <c r="AH222">
        <f t="shared" si="69"/>
        <v>2</v>
      </c>
      <c r="AI222">
        <f t="shared" si="70"/>
        <v>2</v>
      </c>
      <c r="AJ222" t="str">
        <f t="shared" si="71"/>
        <v>Correct</v>
      </c>
      <c r="AL222" s="96" t="str">
        <f>IFERROR(VLOOKUP(Table1[[#This Row],[RespondentID]],'All Data'!$A:$CO,87,FALSE),"unknown")</f>
        <v>Woman</v>
      </c>
      <c r="AM222" s="96" t="str">
        <f>IFERROR(VLOOKUP(Table1[[#This Row],[RespondentID]],'All Data'!$A:$CO,88,FALSE),"unknown")</f>
        <v>55-64 years</v>
      </c>
      <c r="AN222" s="96" t="str">
        <f>IFERROR(VLOOKUP(Table1[[#This Row],[RespondentID]],'All Data'!$A:$CO,89,FALSE),"unknown")</f>
        <v>Suffolk</v>
      </c>
      <c r="AO222" s="96" t="str">
        <f>IFERROR(VLOOKUP(Table1[[#This Row],[RespondentID]],'All Data'!$A:$CO,90,FALSE),"unknown")</f>
        <v>Islip, 11751</v>
      </c>
      <c r="AP222" s="96" t="str">
        <f>IFERROR(VLOOKUP(Table1[[#This Row],[RespondentID]],'All Data'!$A:$CO,91,FALSE),"unknown")</f>
        <v>White</v>
      </c>
      <c r="AQ222" s="96" t="str">
        <f>IFERROR(VLOOKUP(Table1[[#This Row],[RespondentID]],'All Data'!$A:$CO,92,FALSE),"unknown")</f>
        <v>Not Hispanic or Latino</v>
      </c>
      <c r="AR222" s="96" t="str">
        <f>IFERROR(VLOOKUP(Table1[[#This Row],[RespondentID]],'All Data'!$A:$CO,93,FALSE),"unknown")</f>
        <v>English</v>
      </c>
      <c r="AS222" s="96" t="str">
        <f>IFERROR(VLOOKUP(Table1[[#This Row],[RespondentID]],'All Data'!$A:$CW,94,FALSE),"unknown")</f>
        <v>$50,000 to $74,999</v>
      </c>
      <c r="AT222" s="96" t="str">
        <f>IFERROR(VLOOKUP(Table1[[#This Row],[RespondentID]],'All Data'!$A:$CW,95,FALSE),"unknown")</f>
        <v>College graduate</v>
      </c>
      <c r="AU222" s="96" t="str">
        <f>IFERROR(VLOOKUP(Table1[[#This Row],[RespondentID]],'All Data'!$A:$CW,96,FALSE),"unknown")</f>
        <v>Employed for wages</v>
      </c>
      <c r="AV222" s="96" t="str">
        <f>IFERROR(VLOOKUP(Table1[[#This Row],[RespondentID]],'All Data'!$A:$CW,97,FALSE),"unknown")</f>
        <v>No</v>
      </c>
      <c r="AW222" s="96" t="str">
        <f>IFERROR(VLOOKUP(Table1[[#This Row],[RespondentID]],'All Data'!$A:$CW,98,FALSE),"unknown")</f>
        <v>Medicare</v>
      </c>
      <c r="AX222" s="96" t="str">
        <f>IFERROR(VLOOKUP(Table1[[#This Row],[RespondentID]],'All Data'!$A:$CW,99,FALSE),"unknown")</f>
        <v>Yes</v>
      </c>
    </row>
    <row r="223" spans="1:50">
      <c r="A223">
        <v>18044787096</v>
      </c>
      <c r="E223" t="s">
        <v>19</v>
      </c>
      <c r="I223" t="s">
        <v>23</v>
      </c>
      <c r="P223">
        <f t="shared" si="54"/>
        <v>2</v>
      </c>
      <c r="Q223" s="7">
        <f t="shared" si="55"/>
        <v>1.5</v>
      </c>
      <c r="R223"/>
      <c r="S223">
        <f t="shared" si="56"/>
        <v>0</v>
      </c>
      <c r="T223">
        <f t="shared" si="57"/>
        <v>0</v>
      </c>
      <c r="U223">
        <f t="shared" si="58"/>
        <v>0</v>
      </c>
      <c r="V223">
        <f t="shared" si="59"/>
        <v>1</v>
      </c>
      <c r="W223">
        <f t="shared" si="60"/>
        <v>0</v>
      </c>
      <c r="X223">
        <f t="shared" si="61"/>
        <v>0</v>
      </c>
      <c r="Y223">
        <f t="shared" si="62"/>
        <v>0</v>
      </c>
      <c r="Z223">
        <f t="shared" si="63"/>
        <v>1</v>
      </c>
      <c r="AA223">
        <f t="shared" si="64"/>
        <v>0</v>
      </c>
      <c r="AB223">
        <f t="shared" si="65"/>
        <v>0</v>
      </c>
      <c r="AC223">
        <f t="shared" si="66"/>
        <v>0</v>
      </c>
      <c r="AD223">
        <f t="shared" si="67"/>
        <v>0</v>
      </c>
      <c r="AE223">
        <f t="shared" si="68"/>
        <v>0</v>
      </c>
      <c r="AF223"/>
      <c r="AG223"/>
      <c r="AH223">
        <f t="shared" si="69"/>
        <v>2</v>
      </c>
      <c r="AI223">
        <f t="shared" si="70"/>
        <v>2</v>
      </c>
      <c r="AJ223" t="str">
        <f t="shared" si="71"/>
        <v>Correct</v>
      </c>
      <c r="AL223" s="96" t="str">
        <f>IFERROR(VLOOKUP(Table1[[#This Row],[RespondentID]],'All Data'!$A:$CO,87,FALSE),"unknown")</f>
        <v>Woman</v>
      </c>
      <c r="AM223" s="96" t="str">
        <f>IFERROR(VLOOKUP(Table1[[#This Row],[RespondentID]],'All Data'!$A:$CO,88,FALSE),"unknown")</f>
        <v>45-54 years</v>
      </c>
      <c r="AN223" s="96" t="str">
        <f>IFERROR(VLOOKUP(Table1[[#This Row],[RespondentID]],'All Data'!$A:$CO,89,FALSE),"unknown")</f>
        <v>Nassau</v>
      </c>
      <c r="AO223" s="96" t="str">
        <f>IFERROR(VLOOKUP(Table1[[#This Row],[RespondentID]],'All Data'!$A:$CO,90,FALSE),"unknown")</f>
        <v>Massapequa Park, 11762</v>
      </c>
      <c r="AP223" s="96" t="str">
        <f>IFERROR(VLOOKUP(Table1[[#This Row],[RespondentID]],'All Data'!$A:$CO,91,FALSE),"unknown")</f>
        <v>White</v>
      </c>
      <c r="AQ223" s="96" t="str">
        <f>IFERROR(VLOOKUP(Table1[[#This Row],[RespondentID]],'All Data'!$A:$CO,92,FALSE),"unknown")</f>
        <v>Not Hispanic or Latino</v>
      </c>
      <c r="AR223" s="96" t="str">
        <f>IFERROR(VLOOKUP(Table1[[#This Row],[RespondentID]],'All Data'!$A:$CO,93,FALSE),"unknown")</f>
        <v>English</v>
      </c>
      <c r="AS223" s="96" t="str">
        <f>IFERROR(VLOOKUP(Table1[[#This Row],[RespondentID]],'All Data'!$A:$CW,94,FALSE),"unknown")</f>
        <v>Over $125,000</v>
      </c>
      <c r="AT223" s="96" t="str">
        <f>IFERROR(VLOOKUP(Table1[[#This Row],[RespondentID]],'All Data'!$A:$CW,95,FALSE),"unknown")</f>
        <v>Graduate school</v>
      </c>
      <c r="AU223" s="96" t="str">
        <f>IFERROR(VLOOKUP(Table1[[#This Row],[RespondentID]],'All Data'!$A:$CW,96,FALSE),"unknown")</f>
        <v>Employed for wages</v>
      </c>
      <c r="AV223" s="96" t="str">
        <f>IFERROR(VLOOKUP(Table1[[#This Row],[RespondentID]],'All Data'!$A:$CW,97,FALSE),"unknown")</f>
        <v>Yes</v>
      </c>
      <c r="AW223" s="96" t="str">
        <f>IFERROR(VLOOKUP(Table1[[#This Row],[RespondentID]],'All Data'!$A:$CW,98,FALSE),"unknown")</f>
        <v>Private/Commercial</v>
      </c>
      <c r="AX223" s="96" t="str">
        <f>IFERROR(VLOOKUP(Table1[[#This Row],[RespondentID]],'All Data'!$A:$CW,99,FALSE),"unknown")</f>
        <v>Yes</v>
      </c>
    </row>
    <row r="224" spans="1:50">
      <c r="A224">
        <v>18044786958</v>
      </c>
      <c r="D224" t="s">
        <v>18</v>
      </c>
      <c r="N224" t="s">
        <v>28</v>
      </c>
      <c r="P224">
        <f t="shared" si="54"/>
        <v>2</v>
      </c>
      <c r="Q224" s="6">
        <f t="shared" si="55"/>
        <v>1.5</v>
      </c>
      <c r="R224"/>
      <c r="S224">
        <f t="shared" si="56"/>
        <v>0</v>
      </c>
      <c r="T224">
        <f t="shared" si="57"/>
        <v>0</v>
      </c>
      <c r="U224">
        <f t="shared" si="58"/>
        <v>1</v>
      </c>
      <c r="V224">
        <f t="shared" si="59"/>
        <v>0</v>
      </c>
      <c r="W224">
        <f t="shared" si="60"/>
        <v>0</v>
      </c>
      <c r="X224">
        <f t="shared" si="61"/>
        <v>0</v>
      </c>
      <c r="Y224">
        <f t="shared" si="62"/>
        <v>0</v>
      </c>
      <c r="Z224">
        <f t="shared" si="63"/>
        <v>0</v>
      </c>
      <c r="AA224">
        <f t="shared" si="64"/>
        <v>0</v>
      </c>
      <c r="AB224">
        <f t="shared" si="65"/>
        <v>0</v>
      </c>
      <c r="AC224">
        <f t="shared" si="66"/>
        <v>0</v>
      </c>
      <c r="AD224">
        <f t="shared" si="67"/>
        <v>0</v>
      </c>
      <c r="AE224">
        <f t="shared" si="68"/>
        <v>1</v>
      </c>
      <c r="AF224"/>
      <c r="AG224"/>
      <c r="AH224">
        <f t="shared" si="69"/>
        <v>2</v>
      </c>
      <c r="AI224">
        <f t="shared" si="70"/>
        <v>2</v>
      </c>
      <c r="AJ224" t="str">
        <f t="shared" si="71"/>
        <v>Correct</v>
      </c>
      <c r="AL224" s="96" t="str">
        <f>IFERROR(VLOOKUP(Table1[[#This Row],[RespondentID]],'All Data'!$A:$CO,87,FALSE),"unknown")</f>
        <v>Woman</v>
      </c>
      <c r="AM224" s="96" t="str">
        <f>IFERROR(VLOOKUP(Table1[[#This Row],[RespondentID]],'All Data'!$A:$CO,88,FALSE),"unknown")</f>
        <v>45-54 years</v>
      </c>
      <c r="AN224" s="96" t="str">
        <f>IFERROR(VLOOKUP(Table1[[#This Row],[RespondentID]],'All Data'!$A:$CO,89,FALSE),"unknown")</f>
        <v>Nassau</v>
      </c>
      <c r="AO224" s="96" t="str">
        <f>IFERROR(VLOOKUP(Table1[[#This Row],[RespondentID]],'All Data'!$A:$CO,90,FALSE),"unknown")</f>
        <v>Hicksville, 11801</v>
      </c>
      <c r="AP224" s="96" t="str">
        <f>IFERROR(VLOOKUP(Table1[[#This Row],[RespondentID]],'All Data'!$A:$CO,91,FALSE),"unknown")</f>
        <v>White</v>
      </c>
      <c r="AQ224" s="96" t="str">
        <f>IFERROR(VLOOKUP(Table1[[#This Row],[RespondentID]],'All Data'!$A:$CO,92,FALSE),"unknown")</f>
        <v>Not Hispanic or Latino</v>
      </c>
      <c r="AR224" s="96" t="str">
        <f>IFERROR(VLOOKUP(Table1[[#This Row],[RespondentID]],'All Data'!$A:$CO,93,FALSE),"unknown")</f>
        <v>English</v>
      </c>
      <c r="AS224" s="96" t="str">
        <f>IFERROR(VLOOKUP(Table1[[#This Row],[RespondentID]],'All Data'!$A:$CW,94,FALSE),"unknown")</f>
        <v>Over $125,000</v>
      </c>
      <c r="AT224" s="96" t="str">
        <f>IFERROR(VLOOKUP(Table1[[#This Row],[RespondentID]],'All Data'!$A:$CW,95,FALSE),"unknown")</f>
        <v>College graduate</v>
      </c>
      <c r="AU224" s="96" t="str">
        <f>IFERROR(VLOOKUP(Table1[[#This Row],[RespondentID]],'All Data'!$A:$CW,96,FALSE),"unknown")</f>
        <v>Employed for wages</v>
      </c>
      <c r="AV224" s="96" t="str">
        <f>IFERROR(VLOOKUP(Table1[[#This Row],[RespondentID]],'All Data'!$A:$CW,97,FALSE),"unknown")</f>
        <v>Yes</v>
      </c>
      <c r="AW224" s="96" t="str">
        <f>IFERROR(VLOOKUP(Table1[[#This Row],[RespondentID]],'All Data'!$A:$CW,98,FALSE),"unknown")</f>
        <v>Private/Commercial</v>
      </c>
      <c r="AX224" s="96" t="str">
        <f>IFERROR(VLOOKUP(Table1[[#This Row],[RespondentID]],'All Data'!$A:$CW,99,FALSE),"unknown")</f>
        <v>Yes</v>
      </c>
    </row>
    <row r="225" spans="1:50">
      <c r="A225">
        <v>18044786837</v>
      </c>
      <c r="I225" t="s">
        <v>23</v>
      </c>
      <c r="P225">
        <f t="shared" si="54"/>
        <v>1</v>
      </c>
      <c r="Q225" s="7">
        <f t="shared" si="55"/>
        <v>3</v>
      </c>
      <c r="R225"/>
      <c r="S225">
        <f t="shared" si="56"/>
        <v>0</v>
      </c>
      <c r="T225">
        <f t="shared" si="57"/>
        <v>0</v>
      </c>
      <c r="U225">
        <f t="shared" si="58"/>
        <v>0</v>
      </c>
      <c r="V225">
        <f t="shared" si="59"/>
        <v>0</v>
      </c>
      <c r="W225">
        <f t="shared" si="60"/>
        <v>0</v>
      </c>
      <c r="X225">
        <f t="shared" si="61"/>
        <v>0</v>
      </c>
      <c r="Y225">
        <f t="shared" si="62"/>
        <v>0</v>
      </c>
      <c r="Z225">
        <f t="shared" si="63"/>
        <v>1</v>
      </c>
      <c r="AA225">
        <f t="shared" si="64"/>
        <v>0</v>
      </c>
      <c r="AB225">
        <f t="shared" si="65"/>
        <v>0</v>
      </c>
      <c r="AC225">
        <f t="shared" si="66"/>
        <v>0</v>
      </c>
      <c r="AD225">
        <f t="shared" si="67"/>
        <v>0</v>
      </c>
      <c r="AE225">
        <f t="shared" si="68"/>
        <v>0</v>
      </c>
      <c r="AF225"/>
      <c r="AG225"/>
      <c r="AH225">
        <f t="shared" si="69"/>
        <v>1</v>
      </c>
      <c r="AI225">
        <f t="shared" si="70"/>
        <v>1</v>
      </c>
      <c r="AJ225" t="str">
        <f t="shared" si="71"/>
        <v>Correct</v>
      </c>
      <c r="AL225" s="96" t="str">
        <f>IFERROR(VLOOKUP(Table1[[#This Row],[RespondentID]],'All Data'!$A:$CO,87,FALSE),"unknown")</f>
        <v>Woman</v>
      </c>
      <c r="AM225" s="96" t="str">
        <f>IFERROR(VLOOKUP(Table1[[#This Row],[RespondentID]],'All Data'!$A:$CO,88,FALSE),"unknown")</f>
        <v>45-54 years</v>
      </c>
      <c r="AN225" s="96" t="str">
        <f>IFERROR(VLOOKUP(Table1[[#This Row],[RespondentID]],'All Data'!$A:$CO,89,FALSE),"unknown")</f>
        <v>Nassau</v>
      </c>
      <c r="AO225" s="96" t="str">
        <f>IFERROR(VLOOKUP(Table1[[#This Row],[RespondentID]],'All Data'!$A:$CO,90,FALSE),"unknown")</f>
        <v>Old Bethpage, 11804</v>
      </c>
      <c r="AP225" s="96" t="str">
        <f>IFERROR(VLOOKUP(Table1[[#This Row],[RespondentID]],'All Data'!$A:$CO,91,FALSE),"unknown")</f>
        <v>White</v>
      </c>
      <c r="AQ225" s="96" t="str">
        <f>IFERROR(VLOOKUP(Table1[[#This Row],[RespondentID]],'All Data'!$A:$CO,92,FALSE),"unknown")</f>
        <v>Not Hispanic or Latino</v>
      </c>
      <c r="AR225" s="96" t="str">
        <f>IFERROR(VLOOKUP(Table1[[#This Row],[RespondentID]],'All Data'!$A:$CO,93,FALSE),"unknown")</f>
        <v>English</v>
      </c>
      <c r="AS225" s="96" t="str">
        <f>IFERROR(VLOOKUP(Table1[[#This Row],[RespondentID]],'All Data'!$A:$CW,94,FALSE),"unknown")</f>
        <v>Over $125,000</v>
      </c>
      <c r="AT225" s="96" t="str">
        <f>IFERROR(VLOOKUP(Table1[[#This Row],[RespondentID]],'All Data'!$A:$CW,95,FALSE),"unknown")</f>
        <v>Other (please specify)</v>
      </c>
      <c r="AU225" s="96" t="str">
        <f>IFERROR(VLOOKUP(Table1[[#This Row],[RespondentID]],'All Data'!$A:$CW,96,FALSE),"unknown")</f>
        <v>Employed for wages</v>
      </c>
      <c r="AV225" s="96" t="str">
        <f>IFERROR(VLOOKUP(Table1[[#This Row],[RespondentID]],'All Data'!$A:$CW,97,FALSE),"unknown")</f>
        <v>Yes</v>
      </c>
      <c r="AW225" s="96" t="str">
        <f>IFERROR(VLOOKUP(Table1[[#This Row],[RespondentID]],'All Data'!$A:$CW,98,FALSE),"unknown")</f>
        <v>Private/Commercial</v>
      </c>
      <c r="AX225" s="96" t="str">
        <f>IFERROR(VLOOKUP(Table1[[#This Row],[RespondentID]],'All Data'!$A:$CW,99,FALSE),"unknown")</f>
        <v>Yes</v>
      </c>
    </row>
    <row r="226" spans="1:50">
      <c r="A226">
        <v>18044784626</v>
      </c>
      <c r="C226" t="s">
        <v>17</v>
      </c>
      <c r="D226" t="s">
        <v>18</v>
      </c>
      <c r="G226" t="s">
        <v>21</v>
      </c>
      <c r="P226">
        <f t="shared" si="54"/>
        <v>3</v>
      </c>
      <c r="Q226" s="6">
        <f t="shared" si="55"/>
        <v>1</v>
      </c>
      <c r="R226"/>
      <c r="S226">
        <f t="shared" si="56"/>
        <v>0</v>
      </c>
      <c r="T226">
        <f t="shared" si="57"/>
        <v>1</v>
      </c>
      <c r="U226">
        <f t="shared" si="58"/>
        <v>1</v>
      </c>
      <c r="V226">
        <f t="shared" si="59"/>
        <v>0</v>
      </c>
      <c r="W226">
        <f t="shared" si="60"/>
        <v>0</v>
      </c>
      <c r="X226">
        <f t="shared" si="61"/>
        <v>1</v>
      </c>
      <c r="Y226">
        <f t="shared" si="62"/>
        <v>0</v>
      </c>
      <c r="Z226">
        <f t="shared" si="63"/>
        <v>0</v>
      </c>
      <c r="AA226">
        <f t="shared" si="64"/>
        <v>0</v>
      </c>
      <c r="AB226">
        <f t="shared" si="65"/>
        <v>0</v>
      </c>
      <c r="AC226">
        <f t="shared" si="66"/>
        <v>0</v>
      </c>
      <c r="AD226">
        <f t="shared" si="67"/>
        <v>0</v>
      </c>
      <c r="AE226">
        <f t="shared" si="68"/>
        <v>0</v>
      </c>
      <c r="AF226"/>
      <c r="AG226"/>
      <c r="AH226">
        <f t="shared" si="69"/>
        <v>3</v>
      </c>
      <c r="AI226">
        <f t="shared" si="70"/>
        <v>3</v>
      </c>
      <c r="AJ226" t="str">
        <f t="shared" si="71"/>
        <v>Correct</v>
      </c>
      <c r="AL226" s="96" t="str">
        <f>IFERROR(VLOOKUP(Table1[[#This Row],[RespondentID]],'All Data'!$A:$CO,87,FALSE),"unknown")</f>
        <v>Woman</v>
      </c>
      <c r="AM226" s="96" t="str">
        <f>IFERROR(VLOOKUP(Table1[[#This Row],[RespondentID]],'All Data'!$A:$CO,88,FALSE),"unknown")</f>
        <v>18-24 years</v>
      </c>
      <c r="AN226" s="96" t="str">
        <f>IFERROR(VLOOKUP(Table1[[#This Row],[RespondentID]],'All Data'!$A:$CO,89,FALSE),"unknown")</f>
        <v>Suffolk</v>
      </c>
      <c r="AO226" s="96" t="str">
        <f>IFERROR(VLOOKUP(Table1[[#This Row],[RespondentID]],'All Data'!$A:$CO,90,FALSE),"unknown")</f>
        <v>Melville, 11747</v>
      </c>
      <c r="AP226" s="96" t="str">
        <f>IFERROR(VLOOKUP(Table1[[#This Row],[RespondentID]],'All Data'!$A:$CO,91,FALSE),"unknown")</f>
        <v>White</v>
      </c>
      <c r="AQ226" s="96" t="str">
        <f>IFERROR(VLOOKUP(Table1[[#This Row],[RespondentID]],'All Data'!$A:$CO,92,FALSE),"unknown")</f>
        <v>Not Hispanic or Latino</v>
      </c>
      <c r="AR226" s="96" t="str">
        <f>IFERROR(VLOOKUP(Table1[[#This Row],[RespondentID]],'All Data'!$A:$CO,93,FALSE),"unknown")</f>
        <v>English</v>
      </c>
      <c r="AS226" s="96" t="str">
        <f>IFERROR(VLOOKUP(Table1[[#This Row],[RespondentID]],'All Data'!$A:$CW,94,FALSE),"unknown")</f>
        <v>$50,000 to $74,999</v>
      </c>
      <c r="AT226" s="96" t="str">
        <f>IFERROR(VLOOKUP(Table1[[#This Row],[RespondentID]],'All Data'!$A:$CW,95,FALSE),"unknown")</f>
        <v>High school graduate</v>
      </c>
      <c r="AU226" s="96" t="str">
        <f>IFERROR(VLOOKUP(Table1[[#This Row],[RespondentID]],'All Data'!$A:$CW,96,FALSE),"unknown")</f>
        <v>Employed for wages</v>
      </c>
      <c r="AV226" s="96" t="str">
        <f>IFERROR(VLOOKUP(Table1[[#This Row],[RespondentID]],'All Data'!$A:$CW,97,FALSE),"unknown")</f>
        <v>Yes</v>
      </c>
      <c r="AW226" s="96" t="str">
        <f>IFERROR(VLOOKUP(Table1[[#This Row],[RespondentID]],'All Data'!$A:$CW,98,FALSE),"unknown")</f>
        <v>Private/Commercial</v>
      </c>
      <c r="AX226" s="96">
        <f>IFERROR(VLOOKUP(Table1[[#This Row],[RespondentID]],'All Data'!$A:$CW,99,FALSE),"unknown")</f>
        <v>0</v>
      </c>
    </row>
    <row r="227" spans="1:50">
      <c r="A227">
        <v>18044784492</v>
      </c>
      <c r="B227" t="s">
        <v>16</v>
      </c>
      <c r="C227" t="s">
        <v>17</v>
      </c>
      <c r="D227" t="s">
        <v>18</v>
      </c>
      <c r="E227" t="s">
        <v>19</v>
      </c>
      <c r="H227" t="s">
        <v>22</v>
      </c>
      <c r="J227" t="s">
        <v>24</v>
      </c>
      <c r="P227">
        <f t="shared" si="54"/>
        <v>6</v>
      </c>
      <c r="Q227" s="7">
        <f t="shared" si="55"/>
        <v>0.5</v>
      </c>
      <c r="R227"/>
      <c r="S227">
        <f t="shared" si="56"/>
        <v>0.5</v>
      </c>
      <c r="T227">
        <f t="shared" si="57"/>
        <v>0.5</v>
      </c>
      <c r="U227">
        <f t="shared" si="58"/>
        <v>0.5</v>
      </c>
      <c r="V227">
        <f t="shared" si="59"/>
        <v>0.5</v>
      </c>
      <c r="W227">
        <f t="shared" si="60"/>
        <v>0</v>
      </c>
      <c r="X227">
        <f t="shared" si="61"/>
        <v>0</v>
      </c>
      <c r="Y227">
        <f t="shared" si="62"/>
        <v>0.5</v>
      </c>
      <c r="Z227">
        <f t="shared" si="63"/>
        <v>0</v>
      </c>
      <c r="AA227">
        <f t="shared" si="64"/>
        <v>0.5</v>
      </c>
      <c r="AB227">
        <f t="shared" si="65"/>
        <v>0</v>
      </c>
      <c r="AC227">
        <f t="shared" si="66"/>
        <v>0</v>
      </c>
      <c r="AD227">
        <f t="shared" si="67"/>
        <v>0</v>
      </c>
      <c r="AE227">
        <f t="shared" si="68"/>
        <v>0</v>
      </c>
      <c r="AF227"/>
      <c r="AG227"/>
      <c r="AH227">
        <f t="shared" si="69"/>
        <v>3</v>
      </c>
      <c r="AI227">
        <f t="shared" si="70"/>
        <v>6</v>
      </c>
      <c r="AJ227" t="str">
        <f t="shared" si="71"/>
        <v>Correct</v>
      </c>
      <c r="AL227" s="96" t="str">
        <f>IFERROR(VLOOKUP(Table1[[#This Row],[RespondentID]],'All Data'!$A:$CO,87,FALSE),"unknown")</f>
        <v>Woman</v>
      </c>
      <c r="AM227" s="96" t="str">
        <f>IFERROR(VLOOKUP(Table1[[#This Row],[RespondentID]],'All Data'!$A:$CO,88,FALSE),"unknown")</f>
        <v>25-34 years</v>
      </c>
      <c r="AN227" s="96" t="str">
        <f>IFERROR(VLOOKUP(Table1[[#This Row],[RespondentID]],'All Data'!$A:$CO,89,FALSE),"unknown")</f>
        <v>Nassau</v>
      </c>
      <c r="AO227" s="96" t="str">
        <f>IFERROR(VLOOKUP(Table1[[#This Row],[RespondentID]],'All Data'!$A:$CO,90,FALSE),"unknown")</f>
        <v>Bethpage, 11714</v>
      </c>
      <c r="AP227" s="96" t="str">
        <f>IFERROR(VLOOKUP(Table1[[#This Row],[RespondentID]],'All Data'!$A:$CO,91,FALSE),"unknown")</f>
        <v>White</v>
      </c>
      <c r="AQ227" s="96" t="str">
        <f>IFERROR(VLOOKUP(Table1[[#This Row],[RespondentID]],'All Data'!$A:$CO,92,FALSE),"unknown")</f>
        <v>Hispanic or Latino</v>
      </c>
      <c r="AR227" s="96" t="str">
        <f>IFERROR(VLOOKUP(Table1[[#This Row],[RespondentID]],'All Data'!$A:$CO,93,FALSE),"unknown")</f>
        <v>English, Spanish</v>
      </c>
      <c r="AS227" s="96" t="str">
        <f>IFERROR(VLOOKUP(Table1[[#This Row],[RespondentID]],'All Data'!$A:$CW,94,FALSE),"unknown")</f>
        <v>$50,000 to $74,999</v>
      </c>
      <c r="AT227" s="96" t="str">
        <f>IFERROR(VLOOKUP(Table1[[#This Row],[RespondentID]],'All Data'!$A:$CW,95,FALSE),"unknown")</f>
        <v>High school graduate</v>
      </c>
      <c r="AU227" s="96" t="str">
        <f>IFERROR(VLOOKUP(Table1[[#This Row],[RespondentID]],'All Data'!$A:$CW,96,FALSE),"unknown")</f>
        <v>Employed for wages</v>
      </c>
      <c r="AV227" s="96" t="str">
        <f>IFERROR(VLOOKUP(Table1[[#This Row],[RespondentID]],'All Data'!$A:$CW,97,FALSE),"unknown")</f>
        <v>Yes</v>
      </c>
      <c r="AW227" s="96" t="str">
        <f>IFERROR(VLOOKUP(Table1[[#This Row],[RespondentID]],'All Data'!$A:$CW,98,FALSE),"unknown")</f>
        <v>Private/Commercial</v>
      </c>
      <c r="AX227" s="96">
        <f>IFERROR(VLOOKUP(Table1[[#This Row],[RespondentID]],'All Data'!$A:$CW,99,FALSE),"unknown")</f>
        <v>0</v>
      </c>
    </row>
    <row r="228" spans="1:50">
      <c r="A228">
        <v>18044784303</v>
      </c>
      <c r="C228" t="s">
        <v>17</v>
      </c>
      <c r="E228" t="s">
        <v>19</v>
      </c>
      <c r="J228" t="s">
        <v>24</v>
      </c>
      <c r="P228">
        <f t="shared" si="54"/>
        <v>3</v>
      </c>
      <c r="Q228" s="6">
        <f t="shared" si="55"/>
        <v>1</v>
      </c>
      <c r="R228"/>
      <c r="S228">
        <f t="shared" si="56"/>
        <v>0</v>
      </c>
      <c r="T228">
        <f t="shared" si="57"/>
        <v>1</v>
      </c>
      <c r="U228">
        <f t="shared" si="58"/>
        <v>0</v>
      </c>
      <c r="V228">
        <f t="shared" si="59"/>
        <v>1</v>
      </c>
      <c r="W228">
        <f t="shared" si="60"/>
        <v>0</v>
      </c>
      <c r="X228">
        <f t="shared" si="61"/>
        <v>0</v>
      </c>
      <c r="Y228">
        <f t="shared" si="62"/>
        <v>0</v>
      </c>
      <c r="Z228">
        <f t="shared" si="63"/>
        <v>0</v>
      </c>
      <c r="AA228">
        <f t="shared" si="64"/>
        <v>1</v>
      </c>
      <c r="AB228">
        <f t="shared" si="65"/>
        <v>0</v>
      </c>
      <c r="AC228">
        <f t="shared" si="66"/>
        <v>0</v>
      </c>
      <c r="AD228">
        <f t="shared" si="67"/>
        <v>0</v>
      </c>
      <c r="AE228">
        <f t="shared" si="68"/>
        <v>0</v>
      </c>
      <c r="AF228"/>
      <c r="AG228"/>
      <c r="AH228">
        <f t="shared" si="69"/>
        <v>3</v>
      </c>
      <c r="AI228">
        <f t="shared" si="70"/>
        <v>3</v>
      </c>
      <c r="AJ228" t="str">
        <f t="shared" si="71"/>
        <v>Correct</v>
      </c>
      <c r="AL228" s="96" t="str">
        <f>IFERROR(VLOOKUP(Table1[[#This Row],[RespondentID]],'All Data'!$A:$CO,87,FALSE),"unknown")</f>
        <v>Man</v>
      </c>
      <c r="AM228" s="96" t="str">
        <f>IFERROR(VLOOKUP(Table1[[#This Row],[RespondentID]],'All Data'!$A:$CO,88,FALSE),"unknown")</f>
        <v>35-44 years</v>
      </c>
      <c r="AN228" s="96" t="str">
        <f>IFERROR(VLOOKUP(Table1[[#This Row],[RespondentID]],'All Data'!$A:$CO,89,FALSE),"unknown")</f>
        <v>Suffolk</v>
      </c>
      <c r="AO228" s="96" t="str">
        <f>IFERROR(VLOOKUP(Table1[[#This Row],[RespondentID]],'All Data'!$A:$CO,90,FALSE),"unknown")</f>
        <v>Huntington, 11743</v>
      </c>
      <c r="AP228" s="96" t="str">
        <f>IFERROR(VLOOKUP(Table1[[#This Row],[RespondentID]],'All Data'!$A:$CO,91,FALSE),"unknown")</f>
        <v>White</v>
      </c>
      <c r="AQ228" s="96" t="str">
        <f>IFERROR(VLOOKUP(Table1[[#This Row],[RespondentID]],'All Data'!$A:$CO,92,FALSE),"unknown")</f>
        <v>Hispanic or Latino</v>
      </c>
      <c r="AR228" s="96" t="str">
        <f>IFERROR(VLOOKUP(Table1[[#This Row],[RespondentID]],'All Data'!$A:$CO,93,FALSE),"unknown")</f>
        <v>English, Spanish</v>
      </c>
      <c r="AS228" s="96" t="str">
        <f>IFERROR(VLOOKUP(Table1[[#This Row],[RespondentID]],'All Data'!$A:$CW,94,FALSE),"unknown")</f>
        <v>$75,000 to $125,000</v>
      </c>
      <c r="AT228" s="96" t="str">
        <f>IFERROR(VLOOKUP(Table1[[#This Row],[RespondentID]],'All Data'!$A:$CW,95,FALSE),"unknown")</f>
        <v>High school graduate</v>
      </c>
      <c r="AU228" s="96" t="str">
        <f>IFERROR(VLOOKUP(Table1[[#This Row],[RespondentID]],'All Data'!$A:$CW,96,FALSE),"unknown")</f>
        <v>Employed for wages</v>
      </c>
      <c r="AV228" s="96" t="str">
        <f>IFERROR(VLOOKUP(Table1[[#This Row],[RespondentID]],'All Data'!$A:$CW,97,FALSE),"unknown")</f>
        <v>Yes</v>
      </c>
      <c r="AW228" s="96" t="str">
        <f>IFERROR(VLOOKUP(Table1[[#This Row],[RespondentID]],'All Data'!$A:$CW,98,FALSE),"unknown")</f>
        <v>Private/Commercial</v>
      </c>
      <c r="AX228" s="96">
        <f>IFERROR(VLOOKUP(Table1[[#This Row],[RespondentID]],'All Data'!$A:$CW,99,FALSE),"unknown")</f>
        <v>0</v>
      </c>
    </row>
    <row r="229" spans="1:50">
      <c r="A229">
        <v>18044784158</v>
      </c>
      <c r="B229" t="s">
        <v>16</v>
      </c>
      <c r="D229" t="s">
        <v>18</v>
      </c>
      <c r="H229" t="s">
        <v>22</v>
      </c>
      <c r="J229" t="s">
        <v>24</v>
      </c>
      <c r="P229">
        <f t="shared" si="54"/>
        <v>4</v>
      </c>
      <c r="Q229" s="7">
        <f t="shared" si="55"/>
        <v>0.75</v>
      </c>
      <c r="R229"/>
      <c r="S229">
        <f t="shared" si="56"/>
        <v>0.75</v>
      </c>
      <c r="T229">
        <f t="shared" si="57"/>
        <v>0</v>
      </c>
      <c r="U229">
        <f t="shared" si="58"/>
        <v>0.75</v>
      </c>
      <c r="V229">
        <f t="shared" si="59"/>
        <v>0</v>
      </c>
      <c r="W229">
        <f t="shared" si="60"/>
        <v>0</v>
      </c>
      <c r="X229">
        <f t="shared" si="61"/>
        <v>0</v>
      </c>
      <c r="Y229">
        <f t="shared" si="62"/>
        <v>0.75</v>
      </c>
      <c r="Z229">
        <f t="shared" si="63"/>
        <v>0</v>
      </c>
      <c r="AA229">
        <f t="shared" si="64"/>
        <v>0.75</v>
      </c>
      <c r="AB229">
        <f t="shared" si="65"/>
        <v>0</v>
      </c>
      <c r="AC229">
        <f t="shared" si="66"/>
        <v>0</v>
      </c>
      <c r="AD229">
        <f t="shared" si="67"/>
        <v>0</v>
      </c>
      <c r="AE229">
        <f t="shared" si="68"/>
        <v>0</v>
      </c>
      <c r="AF229"/>
      <c r="AG229"/>
      <c r="AH229">
        <f t="shared" si="69"/>
        <v>3</v>
      </c>
      <c r="AI229">
        <f t="shared" si="70"/>
        <v>4</v>
      </c>
      <c r="AJ229" t="str">
        <f t="shared" si="71"/>
        <v>Correct</v>
      </c>
      <c r="AL229" s="96" t="str">
        <f>IFERROR(VLOOKUP(Table1[[#This Row],[RespondentID]],'All Data'!$A:$CO,87,FALSE),"unknown")</f>
        <v>Woman</v>
      </c>
      <c r="AM229" s="96" t="str">
        <f>IFERROR(VLOOKUP(Table1[[#This Row],[RespondentID]],'All Data'!$A:$CO,88,FALSE),"unknown")</f>
        <v>35-44 years</v>
      </c>
      <c r="AN229" s="96" t="str">
        <f>IFERROR(VLOOKUP(Table1[[#This Row],[RespondentID]],'All Data'!$A:$CO,89,FALSE),"unknown")</f>
        <v>Suffolk</v>
      </c>
      <c r="AO229" s="96" t="str">
        <f>IFERROR(VLOOKUP(Table1[[#This Row],[RespondentID]],'All Data'!$A:$CO,90,FALSE),"unknown")</f>
        <v>Huntington Station, 11746</v>
      </c>
      <c r="AP229" s="96" t="str">
        <f>IFERROR(VLOOKUP(Table1[[#This Row],[RespondentID]],'All Data'!$A:$CO,91,FALSE),"unknown")</f>
        <v>White</v>
      </c>
      <c r="AQ229" s="96" t="str">
        <f>IFERROR(VLOOKUP(Table1[[#This Row],[RespondentID]],'All Data'!$A:$CO,92,FALSE),"unknown")</f>
        <v>Hispanic or Latino</v>
      </c>
      <c r="AR229" s="96" t="str">
        <f>IFERROR(VLOOKUP(Table1[[#This Row],[RespondentID]],'All Data'!$A:$CO,93,FALSE),"unknown")</f>
        <v>English, Spanish</v>
      </c>
      <c r="AS229" s="96" t="str">
        <f>IFERROR(VLOOKUP(Table1[[#This Row],[RespondentID]],'All Data'!$A:$CW,94,FALSE),"unknown")</f>
        <v>$75,000 to $125,000</v>
      </c>
      <c r="AT229" s="96" t="str">
        <f>IFERROR(VLOOKUP(Table1[[#This Row],[RespondentID]],'All Data'!$A:$CW,95,FALSE),"unknown")</f>
        <v>High school graduate</v>
      </c>
      <c r="AU229" s="96" t="str">
        <f>IFERROR(VLOOKUP(Table1[[#This Row],[RespondentID]],'All Data'!$A:$CW,96,FALSE),"unknown")</f>
        <v>Employed for wages</v>
      </c>
      <c r="AV229" s="96" t="str">
        <f>IFERROR(VLOOKUP(Table1[[#This Row],[RespondentID]],'All Data'!$A:$CW,97,FALSE),"unknown")</f>
        <v>Yes</v>
      </c>
      <c r="AW229" s="96" t="str">
        <f>IFERROR(VLOOKUP(Table1[[#This Row],[RespondentID]],'All Data'!$A:$CW,98,FALSE),"unknown")</f>
        <v>Private/Commercial</v>
      </c>
      <c r="AX229" s="96">
        <f>IFERROR(VLOOKUP(Table1[[#This Row],[RespondentID]],'All Data'!$A:$CW,99,FALSE),"unknown")</f>
        <v>0</v>
      </c>
    </row>
    <row r="230" spans="1:50">
      <c r="A230">
        <v>18044784034</v>
      </c>
      <c r="B230" t="s">
        <v>16</v>
      </c>
      <c r="D230" t="s">
        <v>18</v>
      </c>
      <c r="E230" t="s">
        <v>19</v>
      </c>
      <c r="J230" t="s">
        <v>24</v>
      </c>
      <c r="M230" t="s">
        <v>27</v>
      </c>
      <c r="P230">
        <f t="shared" si="54"/>
        <v>5</v>
      </c>
      <c r="Q230" s="6">
        <f t="shared" si="55"/>
        <v>0.6</v>
      </c>
      <c r="R230"/>
      <c r="S230">
        <f t="shared" si="56"/>
        <v>0.6</v>
      </c>
      <c r="T230">
        <f t="shared" si="57"/>
        <v>0</v>
      </c>
      <c r="U230">
        <f t="shared" si="58"/>
        <v>0.6</v>
      </c>
      <c r="V230">
        <f t="shared" si="59"/>
        <v>0.6</v>
      </c>
      <c r="W230">
        <f t="shared" si="60"/>
        <v>0</v>
      </c>
      <c r="X230">
        <f t="shared" si="61"/>
        <v>0</v>
      </c>
      <c r="Y230">
        <f t="shared" si="62"/>
        <v>0</v>
      </c>
      <c r="Z230">
        <f t="shared" si="63"/>
        <v>0</v>
      </c>
      <c r="AA230">
        <f t="shared" si="64"/>
        <v>0.6</v>
      </c>
      <c r="AB230">
        <f t="shared" si="65"/>
        <v>0</v>
      </c>
      <c r="AC230">
        <f t="shared" si="66"/>
        <v>0</v>
      </c>
      <c r="AD230">
        <f t="shared" si="67"/>
        <v>0.6</v>
      </c>
      <c r="AE230">
        <f t="shared" si="68"/>
        <v>0</v>
      </c>
      <c r="AF230"/>
      <c r="AG230"/>
      <c r="AH230">
        <f t="shared" si="69"/>
        <v>3</v>
      </c>
      <c r="AI230">
        <f t="shared" si="70"/>
        <v>5</v>
      </c>
      <c r="AJ230" t="str">
        <f t="shared" si="71"/>
        <v>Correct</v>
      </c>
      <c r="AL230" s="96" t="str">
        <f>IFERROR(VLOOKUP(Table1[[#This Row],[RespondentID]],'All Data'!$A:$CO,87,FALSE),"unknown")</f>
        <v>Man</v>
      </c>
      <c r="AM230" s="96" t="str">
        <f>IFERROR(VLOOKUP(Table1[[#This Row],[RespondentID]],'All Data'!$A:$CO,88,FALSE),"unknown")</f>
        <v>18-24 years</v>
      </c>
      <c r="AN230" s="96" t="str">
        <f>IFERROR(VLOOKUP(Table1[[#This Row],[RespondentID]],'All Data'!$A:$CO,89,FALSE),"unknown")</f>
        <v>Suffolk</v>
      </c>
      <c r="AO230" s="96" t="str">
        <f>IFERROR(VLOOKUP(Table1[[#This Row],[RespondentID]],'All Data'!$A:$CO,90,FALSE),"unknown")</f>
        <v>Brentwood, 11717</v>
      </c>
      <c r="AP230" s="96" t="str">
        <f>IFERROR(VLOOKUP(Table1[[#This Row],[RespondentID]],'All Data'!$A:$CO,91,FALSE),"unknown")</f>
        <v>White</v>
      </c>
      <c r="AQ230" s="96" t="str">
        <f>IFERROR(VLOOKUP(Table1[[#This Row],[RespondentID]],'All Data'!$A:$CO,92,FALSE),"unknown")</f>
        <v>Hispanic or Latino</v>
      </c>
      <c r="AR230" s="96" t="str">
        <f>IFERROR(VLOOKUP(Table1[[#This Row],[RespondentID]],'All Data'!$A:$CO,93,FALSE),"unknown")</f>
        <v>English, Spanish</v>
      </c>
      <c r="AS230" s="96" t="str">
        <f>IFERROR(VLOOKUP(Table1[[#This Row],[RespondentID]],'All Data'!$A:$CW,94,FALSE),"unknown")</f>
        <v>$35,000 to $49,999</v>
      </c>
      <c r="AT230" s="96" t="str">
        <f>IFERROR(VLOOKUP(Table1[[#This Row],[RespondentID]],'All Data'!$A:$CW,95,FALSE),"unknown")</f>
        <v>High school graduate</v>
      </c>
      <c r="AU230" s="96" t="str">
        <f>IFERROR(VLOOKUP(Table1[[#This Row],[RespondentID]],'All Data'!$A:$CW,96,FALSE),"unknown")</f>
        <v>Employed for wages</v>
      </c>
      <c r="AV230" s="96" t="str">
        <f>IFERROR(VLOOKUP(Table1[[#This Row],[RespondentID]],'All Data'!$A:$CW,97,FALSE),"unknown")</f>
        <v>Yes</v>
      </c>
      <c r="AW230" s="96" t="str">
        <f>IFERROR(VLOOKUP(Table1[[#This Row],[RespondentID]],'All Data'!$A:$CW,98,FALSE),"unknown")</f>
        <v>Private/Commercial</v>
      </c>
      <c r="AX230" s="96">
        <f>IFERROR(VLOOKUP(Table1[[#This Row],[RespondentID]],'All Data'!$A:$CW,99,FALSE),"unknown")</f>
        <v>0</v>
      </c>
    </row>
    <row r="231" spans="1:50">
      <c r="A231">
        <v>18044783875</v>
      </c>
      <c r="B231" t="s">
        <v>16</v>
      </c>
      <c r="E231" t="s">
        <v>19</v>
      </c>
      <c r="M231" t="s">
        <v>27</v>
      </c>
      <c r="P231">
        <f t="shared" si="54"/>
        <v>3</v>
      </c>
      <c r="Q231" s="7">
        <f t="shared" si="55"/>
        <v>1</v>
      </c>
      <c r="R231"/>
      <c r="S231">
        <f t="shared" si="56"/>
        <v>1</v>
      </c>
      <c r="T231">
        <f t="shared" si="57"/>
        <v>0</v>
      </c>
      <c r="U231">
        <f t="shared" si="58"/>
        <v>0</v>
      </c>
      <c r="V231">
        <f t="shared" si="59"/>
        <v>1</v>
      </c>
      <c r="W231">
        <f t="shared" si="60"/>
        <v>0</v>
      </c>
      <c r="X231">
        <f t="shared" si="61"/>
        <v>0</v>
      </c>
      <c r="Y231">
        <f t="shared" si="62"/>
        <v>0</v>
      </c>
      <c r="Z231">
        <f t="shared" si="63"/>
        <v>0</v>
      </c>
      <c r="AA231">
        <f t="shared" si="64"/>
        <v>0</v>
      </c>
      <c r="AB231">
        <f t="shared" si="65"/>
        <v>0</v>
      </c>
      <c r="AC231">
        <f t="shared" si="66"/>
        <v>0</v>
      </c>
      <c r="AD231">
        <f t="shared" si="67"/>
        <v>1</v>
      </c>
      <c r="AE231">
        <f t="shared" si="68"/>
        <v>0</v>
      </c>
      <c r="AF231"/>
      <c r="AG231"/>
      <c r="AH231">
        <f t="shared" si="69"/>
        <v>3</v>
      </c>
      <c r="AI231">
        <f t="shared" si="70"/>
        <v>3</v>
      </c>
      <c r="AJ231" t="str">
        <f t="shared" si="71"/>
        <v>Correct</v>
      </c>
      <c r="AL231" s="96" t="str">
        <f>IFERROR(VLOOKUP(Table1[[#This Row],[RespondentID]],'All Data'!$A:$CO,87,FALSE),"unknown")</f>
        <v>Woman</v>
      </c>
      <c r="AM231" s="96" t="str">
        <f>IFERROR(VLOOKUP(Table1[[#This Row],[RespondentID]],'All Data'!$A:$CO,88,FALSE),"unknown")</f>
        <v>55-64 years</v>
      </c>
      <c r="AN231" s="96" t="str">
        <f>IFERROR(VLOOKUP(Table1[[#This Row],[RespondentID]],'All Data'!$A:$CO,89,FALSE),"unknown")</f>
        <v>Suffolk</v>
      </c>
      <c r="AO231" s="96" t="str">
        <f>IFERROR(VLOOKUP(Table1[[#This Row],[RespondentID]],'All Data'!$A:$CO,90,FALSE),"unknown")</f>
        <v>Greenlawn, 11740</v>
      </c>
      <c r="AP231" s="96" t="str">
        <f>IFERROR(VLOOKUP(Table1[[#This Row],[RespondentID]],'All Data'!$A:$CO,91,FALSE),"unknown")</f>
        <v>White</v>
      </c>
      <c r="AQ231" s="96" t="str">
        <f>IFERROR(VLOOKUP(Table1[[#This Row],[RespondentID]],'All Data'!$A:$CO,92,FALSE),"unknown")</f>
        <v>Hispanic or Latino</v>
      </c>
      <c r="AR231" s="96" t="str">
        <f>IFERROR(VLOOKUP(Table1[[#This Row],[RespondentID]],'All Data'!$A:$CO,93,FALSE),"unknown")</f>
        <v>English, Spanish</v>
      </c>
      <c r="AS231" s="96" t="str">
        <f>IFERROR(VLOOKUP(Table1[[#This Row],[RespondentID]],'All Data'!$A:$CW,94,FALSE),"unknown")</f>
        <v>$50,000 to $74,999</v>
      </c>
      <c r="AT231" s="96" t="str">
        <f>IFERROR(VLOOKUP(Table1[[#This Row],[RespondentID]],'All Data'!$A:$CW,95,FALSE),"unknown")</f>
        <v>Some high school</v>
      </c>
      <c r="AU231" s="96" t="str">
        <f>IFERROR(VLOOKUP(Table1[[#This Row],[RespondentID]],'All Data'!$A:$CW,96,FALSE),"unknown")</f>
        <v>Employed for wages</v>
      </c>
      <c r="AV231" s="96" t="str">
        <f>IFERROR(VLOOKUP(Table1[[#This Row],[RespondentID]],'All Data'!$A:$CW,97,FALSE),"unknown")</f>
        <v>Yes</v>
      </c>
      <c r="AW231" s="96" t="str">
        <f>IFERROR(VLOOKUP(Table1[[#This Row],[RespondentID]],'All Data'!$A:$CW,98,FALSE),"unknown")</f>
        <v>Private/Commercial</v>
      </c>
      <c r="AX231" s="96">
        <f>IFERROR(VLOOKUP(Table1[[#This Row],[RespondentID]],'All Data'!$A:$CW,99,FALSE),"unknown")</f>
        <v>0</v>
      </c>
    </row>
    <row r="232" spans="1:50">
      <c r="A232">
        <v>18044783693</v>
      </c>
      <c r="C232" t="s">
        <v>17</v>
      </c>
      <c r="D232" t="s">
        <v>18</v>
      </c>
      <c r="J232" t="s">
        <v>24</v>
      </c>
      <c r="P232">
        <f t="shared" si="54"/>
        <v>3</v>
      </c>
      <c r="Q232" s="6">
        <f t="shared" si="55"/>
        <v>1</v>
      </c>
      <c r="R232"/>
      <c r="S232">
        <f t="shared" si="56"/>
        <v>0</v>
      </c>
      <c r="T232">
        <f t="shared" si="57"/>
        <v>1</v>
      </c>
      <c r="U232">
        <f t="shared" si="58"/>
        <v>1</v>
      </c>
      <c r="V232">
        <f t="shared" si="59"/>
        <v>0</v>
      </c>
      <c r="W232">
        <f t="shared" si="60"/>
        <v>0</v>
      </c>
      <c r="X232">
        <f t="shared" si="61"/>
        <v>0</v>
      </c>
      <c r="Y232">
        <f t="shared" si="62"/>
        <v>0</v>
      </c>
      <c r="Z232">
        <f t="shared" si="63"/>
        <v>0</v>
      </c>
      <c r="AA232">
        <f t="shared" si="64"/>
        <v>1</v>
      </c>
      <c r="AB232">
        <f t="shared" si="65"/>
        <v>0</v>
      </c>
      <c r="AC232">
        <f t="shared" si="66"/>
        <v>0</v>
      </c>
      <c r="AD232">
        <f t="shared" si="67"/>
        <v>0</v>
      </c>
      <c r="AE232">
        <f t="shared" si="68"/>
        <v>0</v>
      </c>
      <c r="AF232"/>
      <c r="AG232"/>
      <c r="AH232">
        <f t="shared" si="69"/>
        <v>3</v>
      </c>
      <c r="AI232">
        <f t="shared" si="70"/>
        <v>3</v>
      </c>
      <c r="AJ232" t="str">
        <f t="shared" si="71"/>
        <v>Correct</v>
      </c>
      <c r="AL232" s="96" t="str">
        <f>IFERROR(VLOOKUP(Table1[[#This Row],[RespondentID]],'All Data'!$A:$CO,87,FALSE),"unknown")</f>
        <v>Man</v>
      </c>
      <c r="AM232" s="96" t="str">
        <f>IFERROR(VLOOKUP(Table1[[#This Row],[RespondentID]],'All Data'!$A:$CO,88,FALSE),"unknown")</f>
        <v>65+ years</v>
      </c>
      <c r="AN232" s="96" t="str">
        <f>IFERROR(VLOOKUP(Table1[[#This Row],[RespondentID]],'All Data'!$A:$CO,89,FALSE),"unknown")</f>
        <v>Suffolk</v>
      </c>
      <c r="AO232" s="96" t="str">
        <f>IFERROR(VLOOKUP(Table1[[#This Row],[RespondentID]],'All Data'!$A:$CO,90,FALSE),"unknown")</f>
        <v>East Northport, 11731</v>
      </c>
      <c r="AP232" s="96" t="str">
        <f>IFERROR(VLOOKUP(Table1[[#This Row],[RespondentID]],'All Data'!$A:$CO,91,FALSE),"unknown")</f>
        <v>White</v>
      </c>
      <c r="AQ232" s="96" t="str">
        <f>IFERROR(VLOOKUP(Table1[[#This Row],[RespondentID]],'All Data'!$A:$CO,92,FALSE),"unknown")</f>
        <v>Hispanic or Latino</v>
      </c>
      <c r="AR232" s="96" t="str">
        <f>IFERROR(VLOOKUP(Table1[[#This Row],[RespondentID]],'All Data'!$A:$CO,93,FALSE),"unknown")</f>
        <v>English, Spanish</v>
      </c>
      <c r="AS232" s="96" t="str">
        <f>IFERROR(VLOOKUP(Table1[[#This Row],[RespondentID]],'All Data'!$A:$CW,94,FALSE),"unknown")</f>
        <v>$50,000 to $74,999</v>
      </c>
      <c r="AT232" s="96" t="str">
        <f>IFERROR(VLOOKUP(Table1[[#This Row],[RespondentID]],'All Data'!$A:$CW,95,FALSE),"unknown")</f>
        <v>Some high school</v>
      </c>
      <c r="AU232" s="96" t="str">
        <f>IFERROR(VLOOKUP(Table1[[#This Row],[RespondentID]],'All Data'!$A:$CW,96,FALSE),"unknown")</f>
        <v>Employed for wages</v>
      </c>
      <c r="AV232" s="96" t="str">
        <f>IFERROR(VLOOKUP(Table1[[#This Row],[RespondentID]],'All Data'!$A:$CW,97,FALSE),"unknown")</f>
        <v>Yes</v>
      </c>
      <c r="AW232" s="96" t="str">
        <f>IFERROR(VLOOKUP(Table1[[#This Row],[RespondentID]],'All Data'!$A:$CW,98,FALSE),"unknown")</f>
        <v>Private/Commercial</v>
      </c>
      <c r="AX232" s="96">
        <f>IFERROR(VLOOKUP(Table1[[#This Row],[RespondentID]],'All Data'!$A:$CW,99,FALSE),"unknown")</f>
        <v>0</v>
      </c>
    </row>
    <row r="233" spans="1:50">
      <c r="A233">
        <v>18044783574</v>
      </c>
      <c r="C233" t="s">
        <v>17</v>
      </c>
      <c r="D233" t="s">
        <v>18</v>
      </c>
      <c r="J233" t="s">
        <v>24</v>
      </c>
      <c r="P233">
        <f t="shared" si="54"/>
        <v>3</v>
      </c>
      <c r="Q233" s="7">
        <f t="shared" si="55"/>
        <v>1</v>
      </c>
      <c r="R233"/>
      <c r="S233">
        <f t="shared" si="56"/>
        <v>0</v>
      </c>
      <c r="T233">
        <f t="shared" si="57"/>
        <v>1</v>
      </c>
      <c r="U233">
        <f t="shared" si="58"/>
        <v>1</v>
      </c>
      <c r="V233">
        <f t="shared" si="59"/>
        <v>0</v>
      </c>
      <c r="W233">
        <f t="shared" si="60"/>
        <v>0</v>
      </c>
      <c r="X233">
        <f t="shared" si="61"/>
        <v>0</v>
      </c>
      <c r="Y233">
        <f t="shared" si="62"/>
        <v>0</v>
      </c>
      <c r="Z233">
        <f t="shared" si="63"/>
        <v>0</v>
      </c>
      <c r="AA233">
        <f t="shared" si="64"/>
        <v>1</v>
      </c>
      <c r="AB233">
        <f t="shared" si="65"/>
        <v>0</v>
      </c>
      <c r="AC233">
        <f t="shared" si="66"/>
        <v>0</v>
      </c>
      <c r="AD233">
        <f t="shared" si="67"/>
        <v>0</v>
      </c>
      <c r="AE233">
        <f t="shared" si="68"/>
        <v>0</v>
      </c>
      <c r="AF233"/>
      <c r="AG233"/>
      <c r="AH233">
        <f t="shared" si="69"/>
        <v>3</v>
      </c>
      <c r="AI233">
        <f t="shared" si="70"/>
        <v>3</v>
      </c>
      <c r="AJ233" t="str">
        <f t="shared" si="71"/>
        <v>Correct</v>
      </c>
      <c r="AL233" s="96" t="str">
        <f>IFERROR(VLOOKUP(Table1[[#This Row],[RespondentID]],'All Data'!$A:$CO,87,FALSE),"unknown")</f>
        <v>Woman</v>
      </c>
      <c r="AM233" s="96" t="str">
        <f>IFERROR(VLOOKUP(Table1[[#This Row],[RespondentID]],'All Data'!$A:$CO,88,FALSE),"unknown")</f>
        <v>55-64 years</v>
      </c>
      <c r="AN233" s="96" t="str">
        <f>IFERROR(VLOOKUP(Table1[[#This Row],[RespondentID]],'All Data'!$A:$CO,89,FALSE),"unknown")</f>
        <v>Suffolk</v>
      </c>
      <c r="AO233" s="96" t="str">
        <f>IFERROR(VLOOKUP(Table1[[#This Row],[RespondentID]],'All Data'!$A:$CO,90,FALSE),"unknown")</f>
        <v>East Northport, 11731</v>
      </c>
      <c r="AP233" s="96" t="str">
        <f>IFERROR(VLOOKUP(Table1[[#This Row],[RespondentID]],'All Data'!$A:$CO,91,FALSE),"unknown")</f>
        <v>White</v>
      </c>
      <c r="AQ233" s="96">
        <f>IFERROR(VLOOKUP(Table1[[#This Row],[RespondentID]],'All Data'!$A:$CO,92,FALSE),"unknown")</f>
        <v>0</v>
      </c>
      <c r="AR233" s="96" t="str">
        <f>IFERROR(VLOOKUP(Table1[[#This Row],[RespondentID]],'All Data'!$A:$CO,93,FALSE),"unknown")</f>
        <v>English, Spanish</v>
      </c>
      <c r="AS233" s="96" t="str">
        <f>IFERROR(VLOOKUP(Table1[[#This Row],[RespondentID]],'All Data'!$A:$CW,94,FALSE),"unknown")</f>
        <v>$50,000 to $74,999</v>
      </c>
      <c r="AT233" s="96" t="str">
        <f>IFERROR(VLOOKUP(Table1[[#This Row],[RespondentID]],'All Data'!$A:$CW,95,FALSE),"unknown")</f>
        <v>Some high school</v>
      </c>
      <c r="AU233" s="96" t="str">
        <f>IFERROR(VLOOKUP(Table1[[#This Row],[RespondentID]],'All Data'!$A:$CW,96,FALSE),"unknown")</f>
        <v>Retired</v>
      </c>
      <c r="AV233" s="96" t="str">
        <f>IFERROR(VLOOKUP(Table1[[#This Row],[RespondentID]],'All Data'!$A:$CW,97,FALSE),"unknown")</f>
        <v>Yes</v>
      </c>
      <c r="AW233" s="96" t="str">
        <f>IFERROR(VLOOKUP(Table1[[#This Row],[RespondentID]],'All Data'!$A:$CW,98,FALSE),"unknown")</f>
        <v>Private/Commercial</v>
      </c>
      <c r="AX233" s="96">
        <f>IFERROR(VLOOKUP(Table1[[#This Row],[RespondentID]],'All Data'!$A:$CW,99,FALSE),"unknown")</f>
        <v>0</v>
      </c>
    </row>
    <row r="234" spans="1:50">
      <c r="A234">
        <v>18044783425</v>
      </c>
      <c r="B234" t="s">
        <v>16</v>
      </c>
      <c r="C234" t="s">
        <v>17</v>
      </c>
      <c r="E234" t="s">
        <v>19</v>
      </c>
      <c r="J234" t="s">
        <v>24</v>
      </c>
      <c r="L234" t="s">
        <v>26</v>
      </c>
      <c r="P234">
        <f t="shared" si="54"/>
        <v>5</v>
      </c>
      <c r="Q234" s="6">
        <f t="shared" si="55"/>
        <v>0.6</v>
      </c>
      <c r="R234"/>
      <c r="S234">
        <f t="shared" si="56"/>
        <v>0.6</v>
      </c>
      <c r="T234">
        <f t="shared" si="57"/>
        <v>0.6</v>
      </c>
      <c r="U234">
        <f t="shared" si="58"/>
        <v>0</v>
      </c>
      <c r="V234">
        <f t="shared" si="59"/>
        <v>0.6</v>
      </c>
      <c r="W234">
        <f t="shared" si="60"/>
        <v>0</v>
      </c>
      <c r="X234">
        <f t="shared" si="61"/>
        <v>0</v>
      </c>
      <c r="Y234">
        <f t="shared" si="62"/>
        <v>0</v>
      </c>
      <c r="Z234">
        <f t="shared" si="63"/>
        <v>0</v>
      </c>
      <c r="AA234">
        <f t="shared" si="64"/>
        <v>0.6</v>
      </c>
      <c r="AB234">
        <f t="shared" si="65"/>
        <v>0</v>
      </c>
      <c r="AC234">
        <f t="shared" si="66"/>
        <v>0.6</v>
      </c>
      <c r="AD234">
        <f t="shared" si="67"/>
        <v>0</v>
      </c>
      <c r="AE234">
        <f t="shared" si="68"/>
        <v>0</v>
      </c>
      <c r="AF234"/>
      <c r="AG234"/>
      <c r="AH234">
        <f t="shared" si="69"/>
        <v>3</v>
      </c>
      <c r="AI234">
        <f t="shared" si="70"/>
        <v>5</v>
      </c>
      <c r="AJ234" t="str">
        <f t="shared" si="71"/>
        <v>Correct</v>
      </c>
      <c r="AL234" s="96" t="str">
        <f>IFERROR(VLOOKUP(Table1[[#This Row],[RespondentID]],'All Data'!$A:$CO,87,FALSE),"unknown")</f>
        <v>Man</v>
      </c>
      <c r="AM234" s="96" t="str">
        <f>IFERROR(VLOOKUP(Table1[[#This Row],[RespondentID]],'All Data'!$A:$CO,88,FALSE),"unknown")</f>
        <v>35-44 years</v>
      </c>
      <c r="AN234" s="96" t="str">
        <f>IFERROR(VLOOKUP(Table1[[#This Row],[RespondentID]],'All Data'!$A:$CO,89,FALSE),"unknown")</f>
        <v>Suffolk</v>
      </c>
      <c r="AO234" s="96" t="str">
        <f>IFERROR(VLOOKUP(Table1[[#This Row],[RespondentID]],'All Data'!$A:$CO,90,FALSE),"unknown")</f>
        <v>Commack, 11725</v>
      </c>
      <c r="AP234" s="96" t="str">
        <f>IFERROR(VLOOKUP(Table1[[#This Row],[RespondentID]],'All Data'!$A:$CO,91,FALSE),"unknown")</f>
        <v>White</v>
      </c>
      <c r="AQ234" s="96" t="str">
        <f>IFERROR(VLOOKUP(Table1[[#This Row],[RespondentID]],'All Data'!$A:$CO,92,FALSE),"unknown")</f>
        <v>Hispanic or Latino</v>
      </c>
      <c r="AR234" s="96" t="str">
        <f>IFERROR(VLOOKUP(Table1[[#This Row],[RespondentID]],'All Data'!$A:$CO,93,FALSE),"unknown")</f>
        <v>English, Spanish</v>
      </c>
      <c r="AS234" s="96" t="str">
        <f>IFERROR(VLOOKUP(Table1[[#This Row],[RespondentID]],'All Data'!$A:$CW,94,FALSE),"unknown")</f>
        <v>Over $125,000</v>
      </c>
      <c r="AT234" s="96" t="str">
        <f>IFERROR(VLOOKUP(Table1[[#This Row],[RespondentID]],'All Data'!$A:$CW,95,FALSE),"unknown")</f>
        <v>Some high school</v>
      </c>
      <c r="AU234" s="96" t="str">
        <f>IFERROR(VLOOKUP(Table1[[#This Row],[RespondentID]],'All Data'!$A:$CW,96,FALSE),"unknown")</f>
        <v>Employed for wages</v>
      </c>
      <c r="AV234" s="96" t="str">
        <f>IFERROR(VLOOKUP(Table1[[#This Row],[RespondentID]],'All Data'!$A:$CW,97,FALSE),"unknown")</f>
        <v>Yes</v>
      </c>
      <c r="AW234" s="96" t="str">
        <f>IFERROR(VLOOKUP(Table1[[#This Row],[RespondentID]],'All Data'!$A:$CW,98,FALSE),"unknown")</f>
        <v>Private/Commercial</v>
      </c>
      <c r="AX234" s="96">
        <f>IFERROR(VLOOKUP(Table1[[#This Row],[RespondentID]],'All Data'!$A:$CW,99,FALSE),"unknown")</f>
        <v>0</v>
      </c>
    </row>
    <row r="235" spans="1:50">
      <c r="A235">
        <v>18044783297</v>
      </c>
      <c r="B235" t="s">
        <v>16</v>
      </c>
      <c r="M235" t="s">
        <v>27</v>
      </c>
      <c r="P235">
        <f t="shared" si="54"/>
        <v>2</v>
      </c>
      <c r="Q235" s="7">
        <f t="shared" si="55"/>
        <v>1.5</v>
      </c>
      <c r="R235"/>
      <c r="S235">
        <f t="shared" si="56"/>
        <v>1</v>
      </c>
      <c r="T235">
        <f t="shared" si="57"/>
        <v>0</v>
      </c>
      <c r="U235">
        <f t="shared" si="58"/>
        <v>0</v>
      </c>
      <c r="V235">
        <f t="shared" si="59"/>
        <v>0</v>
      </c>
      <c r="W235">
        <f t="shared" si="60"/>
        <v>0</v>
      </c>
      <c r="X235">
        <f t="shared" si="61"/>
        <v>0</v>
      </c>
      <c r="Y235">
        <f t="shared" si="62"/>
        <v>0</v>
      </c>
      <c r="Z235">
        <f t="shared" si="63"/>
        <v>0</v>
      </c>
      <c r="AA235">
        <f t="shared" si="64"/>
        <v>0</v>
      </c>
      <c r="AB235">
        <f t="shared" si="65"/>
        <v>0</v>
      </c>
      <c r="AC235">
        <f t="shared" si="66"/>
        <v>0</v>
      </c>
      <c r="AD235">
        <f t="shared" si="67"/>
        <v>1</v>
      </c>
      <c r="AE235">
        <f t="shared" si="68"/>
        <v>0</v>
      </c>
      <c r="AF235"/>
      <c r="AG235"/>
      <c r="AH235">
        <f t="shared" si="69"/>
        <v>2</v>
      </c>
      <c r="AI235">
        <f t="shared" si="70"/>
        <v>2</v>
      </c>
      <c r="AJ235" t="str">
        <f t="shared" si="71"/>
        <v>Correct</v>
      </c>
      <c r="AL235" s="96" t="str">
        <f>IFERROR(VLOOKUP(Table1[[#This Row],[RespondentID]],'All Data'!$A:$CO,87,FALSE),"unknown")</f>
        <v>Woman</v>
      </c>
      <c r="AM235" s="96" t="str">
        <f>IFERROR(VLOOKUP(Table1[[#This Row],[RespondentID]],'All Data'!$A:$CO,88,FALSE),"unknown")</f>
        <v>35-44 years</v>
      </c>
      <c r="AN235" s="96" t="str">
        <f>IFERROR(VLOOKUP(Table1[[#This Row],[RespondentID]],'All Data'!$A:$CO,89,FALSE),"unknown")</f>
        <v>Suffolk</v>
      </c>
      <c r="AO235" s="96" t="str">
        <f>IFERROR(VLOOKUP(Table1[[#This Row],[RespondentID]],'All Data'!$A:$CO,90,FALSE),"unknown")</f>
        <v>Commack, 11725</v>
      </c>
      <c r="AP235" s="96" t="str">
        <f>IFERROR(VLOOKUP(Table1[[#This Row],[RespondentID]],'All Data'!$A:$CO,91,FALSE),"unknown")</f>
        <v>White</v>
      </c>
      <c r="AQ235" s="96" t="str">
        <f>IFERROR(VLOOKUP(Table1[[#This Row],[RespondentID]],'All Data'!$A:$CO,92,FALSE),"unknown")</f>
        <v>Hispanic or Latino</v>
      </c>
      <c r="AR235" s="96" t="str">
        <f>IFERROR(VLOOKUP(Table1[[#This Row],[RespondentID]],'All Data'!$A:$CO,93,FALSE),"unknown")</f>
        <v>English, Spanish</v>
      </c>
      <c r="AS235" s="96" t="str">
        <f>IFERROR(VLOOKUP(Table1[[#This Row],[RespondentID]],'All Data'!$A:$CW,94,FALSE),"unknown")</f>
        <v>$50,000 to $74,999</v>
      </c>
      <c r="AT235" s="96" t="str">
        <f>IFERROR(VLOOKUP(Table1[[#This Row],[RespondentID]],'All Data'!$A:$CW,95,FALSE),"unknown")</f>
        <v>High school graduate</v>
      </c>
      <c r="AU235" s="96" t="str">
        <f>IFERROR(VLOOKUP(Table1[[#This Row],[RespondentID]],'All Data'!$A:$CW,96,FALSE),"unknown")</f>
        <v>Employed for wages</v>
      </c>
      <c r="AV235" s="96" t="str">
        <f>IFERROR(VLOOKUP(Table1[[#This Row],[RespondentID]],'All Data'!$A:$CW,97,FALSE),"unknown")</f>
        <v>Yes</v>
      </c>
      <c r="AW235" s="96" t="str">
        <f>IFERROR(VLOOKUP(Table1[[#This Row],[RespondentID]],'All Data'!$A:$CW,98,FALSE),"unknown")</f>
        <v>Medicaid</v>
      </c>
      <c r="AX235" s="96">
        <f>IFERROR(VLOOKUP(Table1[[#This Row],[RespondentID]],'All Data'!$A:$CW,99,FALSE),"unknown")</f>
        <v>0</v>
      </c>
    </row>
    <row r="236" spans="1:50">
      <c r="A236">
        <v>18044783080</v>
      </c>
      <c r="B236" t="s">
        <v>16</v>
      </c>
      <c r="C236" t="s">
        <v>17</v>
      </c>
      <c r="J236" t="s">
        <v>24</v>
      </c>
      <c r="P236">
        <f t="shared" si="54"/>
        <v>3</v>
      </c>
      <c r="Q236" s="6">
        <f t="shared" si="55"/>
        <v>1</v>
      </c>
      <c r="R236"/>
      <c r="S236">
        <f t="shared" si="56"/>
        <v>1</v>
      </c>
      <c r="T236">
        <f t="shared" si="57"/>
        <v>1</v>
      </c>
      <c r="U236">
        <f t="shared" si="58"/>
        <v>0</v>
      </c>
      <c r="V236">
        <f t="shared" si="59"/>
        <v>0</v>
      </c>
      <c r="W236">
        <f t="shared" si="60"/>
        <v>0</v>
      </c>
      <c r="X236">
        <f t="shared" si="61"/>
        <v>0</v>
      </c>
      <c r="Y236">
        <f t="shared" si="62"/>
        <v>0</v>
      </c>
      <c r="Z236">
        <f t="shared" si="63"/>
        <v>0</v>
      </c>
      <c r="AA236">
        <f t="shared" si="64"/>
        <v>1</v>
      </c>
      <c r="AB236">
        <f t="shared" si="65"/>
        <v>0</v>
      </c>
      <c r="AC236">
        <f t="shared" si="66"/>
        <v>0</v>
      </c>
      <c r="AD236">
        <f t="shared" si="67"/>
        <v>0</v>
      </c>
      <c r="AE236">
        <f t="shared" si="68"/>
        <v>0</v>
      </c>
      <c r="AF236"/>
      <c r="AG236"/>
      <c r="AH236">
        <f t="shared" si="69"/>
        <v>3</v>
      </c>
      <c r="AI236">
        <f t="shared" si="70"/>
        <v>3</v>
      </c>
      <c r="AJ236" t="str">
        <f t="shared" si="71"/>
        <v>Correct</v>
      </c>
      <c r="AL236" s="96" t="str">
        <f>IFERROR(VLOOKUP(Table1[[#This Row],[RespondentID]],'All Data'!$A:$CO,87,FALSE),"unknown")</f>
        <v>Woman</v>
      </c>
      <c r="AM236" s="96" t="str">
        <f>IFERROR(VLOOKUP(Table1[[#This Row],[RespondentID]],'All Data'!$A:$CO,88,FALSE),"unknown")</f>
        <v>35-44 years</v>
      </c>
      <c r="AN236" s="96" t="str">
        <f>IFERROR(VLOOKUP(Table1[[#This Row],[RespondentID]],'All Data'!$A:$CO,89,FALSE),"unknown")</f>
        <v>Nassau</v>
      </c>
      <c r="AO236" s="96" t="str">
        <f>IFERROR(VLOOKUP(Table1[[#This Row],[RespondentID]],'All Data'!$A:$CO,90,FALSE),"unknown")</f>
        <v>Westbury, 11590</v>
      </c>
      <c r="AP236" s="96" t="str">
        <f>IFERROR(VLOOKUP(Table1[[#This Row],[RespondentID]],'All Data'!$A:$CO,91,FALSE),"unknown")</f>
        <v>White</v>
      </c>
      <c r="AQ236" s="96" t="str">
        <f>IFERROR(VLOOKUP(Table1[[#This Row],[RespondentID]],'All Data'!$A:$CO,92,FALSE),"unknown")</f>
        <v>Not Hispanic or Latino</v>
      </c>
      <c r="AR236" s="96" t="str">
        <f>IFERROR(VLOOKUP(Table1[[#This Row],[RespondentID]],'All Data'!$A:$CO,93,FALSE),"unknown")</f>
        <v>English</v>
      </c>
      <c r="AS236" s="96">
        <f>IFERROR(VLOOKUP(Table1[[#This Row],[RespondentID]],'All Data'!$A:$CW,94,FALSE),"unknown")</f>
        <v>0</v>
      </c>
      <c r="AT236" s="96" t="str">
        <f>IFERROR(VLOOKUP(Table1[[#This Row],[RespondentID]],'All Data'!$A:$CW,95,FALSE),"unknown")</f>
        <v>Technical school</v>
      </c>
      <c r="AU236" s="96" t="str">
        <f>IFERROR(VLOOKUP(Table1[[#This Row],[RespondentID]],'All Data'!$A:$CW,96,FALSE),"unknown")</f>
        <v>Employed for wages</v>
      </c>
      <c r="AV236" s="96" t="str">
        <f>IFERROR(VLOOKUP(Table1[[#This Row],[RespondentID]],'All Data'!$A:$CW,97,FALSE),"unknown")</f>
        <v>Yes</v>
      </c>
      <c r="AW236" s="96" t="str">
        <f>IFERROR(VLOOKUP(Table1[[#This Row],[RespondentID]],'All Data'!$A:$CW,98,FALSE),"unknown")</f>
        <v>Private/Commercial</v>
      </c>
      <c r="AX236" s="96">
        <f>IFERROR(VLOOKUP(Table1[[#This Row],[RespondentID]],'All Data'!$A:$CW,99,FALSE),"unknown")</f>
        <v>0</v>
      </c>
    </row>
    <row r="237" spans="1:50">
      <c r="A237">
        <v>18044782981</v>
      </c>
      <c r="E237" t="s">
        <v>19</v>
      </c>
      <c r="P237">
        <f t="shared" si="54"/>
        <v>1</v>
      </c>
      <c r="Q237" s="7">
        <f t="shared" si="55"/>
        <v>3</v>
      </c>
      <c r="R237"/>
      <c r="S237">
        <f t="shared" si="56"/>
        <v>0</v>
      </c>
      <c r="T237">
        <f t="shared" si="57"/>
        <v>0</v>
      </c>
      <c r="U237">
        <f t="shared" si="58"/>
        <v>0</v>
      </c>
      <c r="V237">
        <f t="shared" si="59"/>
        <v>1</v>
      </c>
      <c r="W237">
        <f t="shared" si="60"/>
        <v>0</v>
      </c>
      <c r="X237">
        <f t="shared" si="61"/>
        <v>0</v>
      </c>
      <c r="Y237">
        <f t="shared" si="62"/>
        <v>0</v>
      </c>
      <c r="Z237">
        <f t="shared" si="63"/>
        <v>0</v>
      </c>
      <c r="AA237">
        <f t="shared" si="64"/>
        <v>0</v>
      </c>
      <c r="AB237">
        <f t="shared" si="65"/>
        <v>0</v>
      </c>
      <c r="AC237">
        <f t="shared" si="66"/>
        <v>0</v>
      </c>
      <c r="AD237">
        <f t="shared" si="67"/>
        <v>0</v>
      </c>
      <c r="AE237">
        <f t="shared" si="68"/>
        <v>0</v>
      </c>
      <c r="AF237"/>
      <c r="AG237"/>
      <c r="AH237">
        <f t="shared" si="69"/>
        <v>1</v>
      </c>
      <c r="AI237">
        <f t="shared" si="70"/>
        <v>1</v>
      </c>
      <c r="AJ237" t="str">
        <f t="shared" si="71"/>
        <v>Correct</v>
      </c>
      <c r="AL237" s="96" t="str">
        <f>IFERROR(VLOOKUP(Table1[[#This Row],[RespondentID]],'All Data'!$A:$CO,87,FALSE),"unknown")</f>
        <v>Man</v>
      </c>
      <c r="AM237" s="96" t="str">
        <f>IFERROR(VLOOKUP(Table1[[#This Row],[RespondentID]],'All Data'!$A:$CO,88,FALSE),"unknown")</f>
        <v>45-54 years</v>
      </c>
      <c r="AN237" s="96" t="str">
        <f>IFERROR(VLOOKUP(Table1[[#This Row],[RespondentID]],'All Data'!$A:$CO,89,FALSE),"unknown")</f>
        <v>Suffolk</v>
      </c>
      <c r="AO237" s="96" t="str">
        <f>IFERROR(VLOOKUP(Table1[[#This Row],[RespondentID]],'All Data'!$A:$CO,90,FALSE),"unknown")</f>
        <v>Saint James, 11780</v>
      </c>
      <c r="AP237" s="96" t="str">
        <f>IFERROR(VLOOKUP(Table1[[#This Row],[RespondentID]],'All Data'!$A:$CO,91,FALSE),"unknown")</f>
        <v>White</v>
      </c>
      <c r="AQ237" s="96" t="str">
        <f>IFERROR(VLOOKUP(Table1[[#This Row],[RespondentID]],'All Data'!$A:$CO,92,FALSE),"unknown")</f>
        <v>Unknown</v>
      </c>
      <c r="AR237" s="96" t="str">
        <f>IFERROR(VLOOKUP(Table1[[#This Row],[RespondentID]],'All Data'!$A:$CO,93,FALSE),"unknown")</f>
        <v>English</v>
      </c>
      <c r="AS237" s="96">
        <f>IFERROR(VLOOKUP(Table1[[#This Row],[RespondentID]],'All Data'!$A:$CW,94,FALSE),"unknown")</f>
        <v>0</v>
      </c>
      <c r="AT237" s="96" t="str">
        <f>IFERROR(VLOOKUP(Table1[[#This Row],[RespondentID]],'All Data'!$A:$CW,95,FALSE),"unknown")</f>
        <v>College graduate</v>
      </c>
      <c r="AU237" s="96" t="str">
        <f>IFERROR(VLOOKUP(Table1[[#This Row],[RespondentID]],'All Data'!$A:$CW,96,FALSE),"unknown")</f>
        <v>Employed for wages</v>
      </c>
      <c r="AV237" s="96" t="str">
        <f>IFERROR(VLOOKUP(Table1[[#This Row],[RespondentID]],'All Data'!$A:$CW,97,FALSE),"unknown")</f>
        <v>No, but I did in the past</v>
      </c>
      <c r="AW237" s="96" t="str">
        <f>IFERROR(VLOOKUP(Table1[[#This Row],[RespondentID]],'All Data'!$A:$CW,98,FALSE),"unknown")</f>
        <v>No Insurance</v>
      </c>
      <c r="AX237" s="96">
        <f>IFERROR(VLOOKUP(Table1[[#This Row],[RespondentID]],'All Data'!$A:$CW,99,FALSE),"unknown")</f>
        <v>0</v>
      </c>
    </row>
    <row r="238" spans="1:50">
      <c r="A238">
        <v>18044782921</v>
      </c>
      <c r="B238" t="s">
        <v>16</v>
      </c>
      <c r="C238" t="s">
        <v>17</v>
      </c>
      <c r="D238" t="s">
        <v>18</v>
      </c>
      <c r="J238" t="s">
        <v>24</v>
      </c>
      <c r="N238" t="s">
        <v>28</v>
      </c>
      <c r="P238">
        <f t="shared" si="54"/>
        <v>5</v>
      </c>
      <c r="Q238" s="6">
        <f t="shared" si="55"/>
        <v>0.6</v>
      </c>
      <c r="R238"/>
      <c r="S238">
        <f t="shared" si="56"/>
        <v>0.6</v>
      </c>
      <c r="T238">
        <f t="shared" si="57"/>
        <v>0.6</v>
      </c>
      <c r="U238">
        <f t="shared" si="58"/>
        <v>0.6</v>
      </c>
      <c r="V238">
        <f t="shared" si="59"/>
        <v>0</v>
      </c>
      <c r="W238">
        <f t="shared" si="60"/>
        <v>0</v>
      </c>
      <c r="X238">
        <f t="shared" si="61"/>
        <v>0</v>
      </c>
      <c r="Y238">
        <f t="shared" si="62"/>
        <v>0</v>
      </c>
      <c r="Z238">
        <f t="shared" si="63"/>
        <v>0</v>
      </c>
      <c r="AA238">
        <f t="shared" si="64"/>
        <v>0.6</v>
      </c>
      <c r="AB238">
        <f t="shared" si="65"/>
        <v>0</v>
      </c>
      <c r="AC238">
        <f t="shared" si="66"/>
        <v>0</v>
      </c>
      <c r="AD238">
        <f t="shared" si="67"/>
        <v>0</v>
      </c>
      <c r="AE238">
        <f t="shared" si="68"/>
        <v>0.6</v>
      </c>
      <c r="AF238"/>
      <c r="AG238"/>
      <c r="AH238">
        <f t="shared" si="69"/>
        <v>3</v>
      </c>
      <c r="AI238">
        <f t="shared" si="70"/>
        <v>5</v>
      </c>
      <c r="AJ238" t="str">
        <f t="shared" si="71"/>
        <v>Correct</v>
      </c>
      <c r="AL238" s="96">
        <f>IFERROR(VLOOKUP(Table1[[#This Row],[RespondentID]],'All Data'!$A:$CO,87,FALSE),"unknown")</f>
        <v>0</v>
      </c>
      <c r="AM238" s="96">
        <f>IFERROR(VLOOKUP(Table1[[#This Row],[RespondentID]],'All Data'!$A:$CO,88,FALSE),"unknown")</f>
        <v>0</v>
      </c>
      <c r="AN238" s="96">
        <f>IFERROR(VLOOKUP(Table1[[#This Row],[RespondentID]],'All Data'!$A:$CO,89,FALSE),"unknown")</f>
        <v>0</v>
      </c>
      <c r="AO238" s="96">
        <f>IFERROR(VLOOKUP(Table1[[#This Row],[RespondentID]],'All Data'!$A:$CO,90,FALSE),"unknown")</f>
        <v>0</v>
      </c>
      <c r="AP238" s="96">
        <f>IFERROR(VLOOKUP(Table1[[#This Row],[RespondentID]],'All Data'!$A:$CO,91,FALSE),"unknown")</f>
        <v>0</v>
      </c>
      <c r="AQ238" s="96">
        <f>IFERROR(VLOOKUP(Table1[[#This Row],[RespondentID]],'All Data'!$A:$CO,92,FALSE),"unknown")</f>
        <v>0</v>
      </c>
      <c r="AR238" s="96">
        <f>IFERROR(VLOOKUP(Table1[[#This Row],[RespondentID]],'All Data'!$A:$CO,93,FALSE),"unknown")</f>
        <v>0</v>
      </c>
      <c r="AS238" s="96">
        <f>IFERROR(VLOOKUP(Table1[[#This Row],[RespondentID]],'All Data'!$A:$CW,94,FALSE),"unknown")</f>
        <v>0</v>
      </c>
      <c r="AT238" s="96">
        <f>IFERROR(VLOOKUP(Table1[[#This Row],[RespondentID]],'All Data'!$A:$CW,95,FALSE),"unknown")</f>
        <v>0</v>
      </c>
      <c r="AU238" s="96">
        <f>IFERROR(VLOOKUP(Table1[[#This Row],[RespondentID]],'All Data'!$A:$CW,96,FALSE),"unknown")</f>
        <v>0</v>
      </c>
      <c r="AV238" s="96">
        <f>IFERROR(VLOOKUP(Table1[[#This Row],[RespondentID]],'All Data'!$A:$CW,97,FALSE),"unknown")</f>
        <v>0</v>
      </c>
      <c r="AW238" s="96">
        <f>IFERROR(VLOOKUP(Table1[[#This Row],[RespondentID]],'All Data'!$A:$CW,98,FALSE),"unknown")</f>
        <v>0</v>
      </c>
      <c r="AX238" s="96">
        <f>IFERROR(VLOOKUP(Table1[[#This Row],[RespondentID]],'All Data'!$A:$CW,99,FALSE),"unknown")</f>
        <v>0</v>
      </c>
    </row>
    <row r="239" spans="1:50">
      <c r="A239">
        <v>18044782827</v>
      </c>
      <c r="B239" t="s">
        <v>16</v>
      </c>
      <c r="C239" t="s">
        <v>17</v>
      </c>
      <c r="N239" t="s">
        <v>28</v>
      </c>
      <c r="P239">
        <f t="shared" si="54"/>
        <v>3</v>
      </c>
      <c r="Q239" s="7">
        <f t="shared" si="55"/>
        <v>1</v>
      </c>
      <c r="R239"/>
      <c r="S239">
        <f t="shared" si="56"/>
        <v>1</v>
      </c>
      <c r="T239">
        <f t="shared" si="57"/>
        <v>1</v>
      </c>
      <c r="U239">
        <f t="shared" si="58"/>
        <v>0</v>
      </c>
      <c r="V239">
        <f t="shared" si="59"/>
        <v>0</v>
      </c>
      <c r="W239">
        <f t="shared" si="60"/>
        <v>0</v>
      </c>
      <c r="X239">
        <f t="shared" si="61"/>
        <v>0</v>
      </c>
      <c r="Y239">
        <f t="shared" si="62"/>
        <v>0</v>
      </c>
      <c r="Z239">
        <f t="shared" si="63"/>
        <v>0</v>
      </c>
      <c r="AA239">
        <f t="shared" si="64"/>
        <v>0</v>
      </c>
      <c r="AB239">
        <f t="shared" si="65"/>
        <v>0</v>
      </c>
      <c r="AC239">
        <f t="shared" si="66"/>
        <v>0</v>
      </c>
      <c r="AD239">
        <f t="shared" si="67"/>
        <v>0</v>
      </c>
      <c r="AE239">
        <f t="shared" si="68"/>
        <v>1</v>
      </c>
      <c r="AF239"/>
      <c r="AG239"/>
      <c r="AH239">
        <f t="shared" si="69"/>
        <v>3</v>
      </c>
      <c r="AI239">
        <f t="shared" si="70"/>
        <v>3</v>
      </c>
      <c r="AJ239" t="str">
        <f t="shared" si="71"/>
        <v>Correct</v>
      </c>
      <c r="AL239" s="96" t="str">
        <f>IFERROR(VLOOKUP(Table1[[#This Row],[RespondentID]],'All Data'!$A:$CO,87,FALSE),"unknown")</f>
        <v>Woman</v>
      </c>
      <c r="AM239" s="96" t="str">
        <f>IFERROR(VLOOKUP(Table1[[#This Row],[RespondentID]],'All Data'!$A:$CO,88,FALSE),"unknown")</f>
        <v>45-54 years</v>
      </c>
      <c r="AN239" s="96" t="str">
        <f>IFERROR(VLOOKUP(Table1[[#This Row],[RespondentID]],'All Data'!$A:$CO,89,FALSE),"unknown")</f>
        <v>Suffolk</v>
      </c>
      <c r="AO239" s="96" t="str">
        <f>IFERROR(VLOOKUP(Table1[[#This Row],[RespondentID]],'All Data'!$A:$CO,90,FALSE),"unknown")</f>
        <v>Coram, 11727</v>
      </c>
      <c r="AP239" s="96">
        <f>IFERROR(VLOOKUP(Table1[[#This Row],[RespondentID]],'All Data'!$A:$CO,91,FALSE),"unknown")</f>
        <v>0</v>
      </c>
      <c r="AQ239" s="96" t="str">
        <f>IFERROR(VLOOKUP(Table1[[#This Row],[RespondentID]],'All Data'!$A:$CO,92,FALSE),"unknown")</f>
        <v>Hispanic or Latino</v>
      </c>
      <c r="AR239" s="96" t="str">
        <f>IFERROR(VLOOKUP(Table1[[#This Row],[RespondentID]],'All Data'!$A:$CO,93,FALSE),"unknown")</f>
        <v>English</v>
      </c>
      <c r="AS239" s="96" t="str">
        <f>IFERROR(VLOOKUP(Table1[[#This Row],[RespondentID]],'All Data'!$A:$CW,94,FALSE),"unknown")</f>
        <v>$75,000 to $125,000</v>
      </c>
      <c r="AT239" s="96" t="str">
        <f>IFERROR(VLOOKUP(Table1[[#This Row],[RespondentID]],'All Data'!$A:$CW,95,FALSE),"unknown")</f>
        <v>Graduate school</v>
      </c>
      <c r="AU239" s="96" t="str">
        <f>IFERROR(VLOOKUP(Table1[[#This Row],[RespondentID]],'All Data'!$A:$CW,96,FALSE),"unknown")</f>
        <v>Employed for wages</v>
      </c>
      <c r="AV239" s="96" t="str">
        <f>IFERROR(VLOOKUP(Table1[[#This Row],[RespondentID]],'All Data'!$A:$CW,97,FALSE),"unknown")</f>
        <v>Yes</v>
      </c>
      <c r="AW239" s="96" t="str">
        <f>IFERROR(VLOOKUP(Table1[[#This Row],[RespondentID]],'All Data'!$A:$CW,98,FALSE),"unknown")</f>
        <v>Medicare</v>
      </c>
      <c r="AX239" s="96">
        <f>IFERROR(VLOOKUP(Table1[[#This Row],[RespondentID]],'All Data'!$A:$CW,99,FALSE),"unknown")</f>
        <v>0</v>
      </c>
    </row>
    <row r="240" spans="1:50">
      <c r="A240">
        <v>18044782739</v>
      </c>
      <c r="C240" t="s">
        <v>17</v>
      </c>
      <c r="E240" t="s">
        <v>19</v>
      </c>
      <c r="K240" t="s">
        <v>25</v>
      </c>
      <c r="P240">
        <f t="shared" si="54"/>
        <v>3</v>
      </c>
      <c r="Q240" s="6">
        <f t="shared" si="55"/>
        <v>1</v>
      </c>
      <c r="R240"/>
      <c r="S240">
        <f t="shared" si="56"/>
        <v>0</v>
      </c>
      <c r="T240">
        <f t="shared" si="57"/>
        <v>1</v>
      </c>
      <c r="U240">
        <f t="shared" si="58"/>
        <v>0</v>
      </c>
      <c r="V240">
        <f t="shared" si="59"/>
        <v>1</v>
      </c>
      <c r="W240">
        <f t="shared" si="60"/>
        <v>0</v>
      </c>
      <c r="X240">
        <f t="shared" si="61"/>
        <v>0</v>
      </c>
      <c r="Y240">
        <f t="shared" si="62"/>
        <v>0</v>
      </c>
      <c r="Z240">
        <f t="shared" si="63"/>
        <v>0</v>
      </c>
      <c r="AA240">
        <f t="shared" si="64"/>
        <v>0</v>
      </c>
      <c r="AB240">
        <f t="shared" si="65"/>
        <v>1</v>
      </c>
      <c r="AC240">
        <f t="shared" si="66"/>
        <v>0</v>
      </c>
      <c r="AD240">
        <f t="shared" si="67"/>
        <v>0</v>
      </c>
      <c r="AE240">
        <f t="shared" si="68"/>
        <v>0</v>
      </c>
      <c r="AF240"/>
      <c r="AG240"/>
      <c r="AH240">
        <f t="shared" si="69"/>
        <v>3</v>
      </c>
      <c r="AI240">
        <f t="shared" si="70"/>
        <v>3</v>
      </c>
      <c r="AJ240" t="str">
        <f t="shared" si="71"/>
        <v>Correct</v>
      </c>
      <c r="AL240" s="96" t="str">
        <f>IFERROR(VLOOKUP(Table1[[#This Row],[RespondentID]],'All Data'!$A:$CO,87,FALSE),"unknown")</f>
        <v>Woman</v>
      </c>
      <c r="AM240" s="96" t="str">
        <f>IFERROR(VLOOKUP(Table1[[#This Row],[RespondentID]],'All Data'!$A:$CO,88,FALSE),"unknown")</f>
        <v>45-54 years</v>
      </c>
      <c r="AN240" s="96" t="str">
        <f>IFERROR(VLOOKUP(Table1[[#This Row],[RespondentID]],'All Data'!$A:$CO,89,FALSE),"unknown")</f>
        <v>Suffolk</v>
      </c>
      <c r="AO240" s="96" t="str">
        <f>IFERROR(VLOOKUP(Table1[[#This Row],[RespondentID]],'All Data'!$A:$CO,90,FALSE),"unknown")</f>
        <v>Brentwood, 11717</v>
      </c>
      <c r="AP240" s="96" t="str">
        <f>IFERROR(VLOOKUP(Table1[[#This Row],[RespondentID]],'All Data'!$A:$CO,91,FALSE),"unknown")</f>
        <v>Two or more races</v>
      </c>
      <c r="AQ240" s="96" t="str">
        <f>IFERROR(VLOOKUP(Table1[[#This Row],[RespondentID]],'All Data'!$A:$CO,92,FALSE),"unknown")</f>
        <v>Hispanic or Latino</v>
      </c>
      <c r="AR240" s="96" t="str">
        <f>IFERROR(VLOOKUP(Table1[[#This Row],[RespondentID]],'All Data'!$A:$CO,93,FALSE),"unknown")</f>
        <v>English</v>
      </c>
      <c r="AS240" s="96" t="str">
        <f>IFERROR(VLOOKUP(Table1[[#This Row],[RespondentID]],'All Data'!$A:$CW,94,FALSE),"unknown")</f>
        <v>$50,000 to $74,999</v>
      </c>
      <c r="AT240" s="96" t="str">
        <f>IFERROR(VLOOKUP(Table1[[#This Row],[RespondentID]],'All Data'!$A:$CW,95,FALSE),"unknown")</f>
        <v>College graduate</v>
      </c>
      <c r="AU240" s="96" t="str">
        <f>IFERROR(VLOOKUP(Table1[[#This Row],[RespondentID]],'All Data'!$A:$CW,96,FALSE),"unknown")</f>
        <v>Employed for wages</v>
      </c>
      <c r="AV240" s="96" t="str">
        <f>IFERROR(VLOOKUP(Table1[[#This Row],[RespondentID]],'All Data'!$A:$CW,97,FALSE),"unknown")</f>
        <v>No</v>
      </c>
      <c r="AW240" s="96" t="str">
        <f>IFERROR(VLOOKUP(Table1[[#This Row],[RespondentID]],'All Data'!$A:$CW,98,FALSE),"unknown")</f>
        <v>No Insurance</v>
      </c>
      <c r="AX240" s="96">
        <f>IFERROR(VLOOKUP(Table1[[#This Row],[RespondentID]],'All Data'!$A:$CW,99,FALSE),"unknown")</f>
        <v>0</v>
      </c>
    </row>
    <row r="241" spans="1:50">
      <c r="A241">
        <v>18044782617</v>
      </c>
      <c r="B241" t="s">
        <v>16</v>
      </c>
      <c r="J241" t="s">
        <v>24</v>
      </c>
      <c r="N241" t="s">
        <v>28</v>
      </c>
      <c r="P241">
        <f t="shared" si="54"/>
        <v>3</v>
      </c>
      <c r="Q241" s="7">
        <f t="shared" si="55"/>
        <v>1</v>
      </c>
      <c r="R241"/>
      <c r="S241">
        <f t="shared" si="56"/>
        <v>1</v>
      </c>
      <c r="T241">
        <f t="shared" si="57"/>
        <v>0</v>
      </c>
      <c r="U241">
        <f t="shared" si="58"/>
        <v>0</v>
      </c>
      <c r="V241">
        <f t="shared" si="59"/>
        <v>0</v>
      </c>
      <c r="W241">
        <f t="shared" si="60"/>
        <v>0</v>
      </c>
      <c r="X241">
        <f t="shared" si="61"/>
        <v>0</v>
      </c>
      <c r="Y241">
        <f t="shared" si="62"/>
        <v>0</v>
      </c>
      <c r="Z241">
        <f t="shared" si="63"/>
        <v>0</v>
      </c>
      <c r="AA241">
        <f t="shared" si="64"/>
        <v>1</v>
      </c>
      <c r="AB241">
        <f t="shared" si="65"/>
        <v>0</v>
      </c>
      <c r="AC241">
        <f t="shared" si="66"/>
        <v>0</v>
      </c>
      <c r="AD241">
        <f t="shared" si="67"/>
        <v>0</v>
      </c>
      <c r="AE241">
        <f t="shared" si="68"/>
        <v>1</v>
      </c>
      <c r="AF241"/>
      <c r="AG241"/>
      <c r="AH241">
        <f t="shared" si="69"/>
        <v>3</v>
      </c>
      <c r="AI241">
        <f t="shared" si="70"/>
        <v>3</v>
      </c>
      <c r="AJ241" t="str">
        <f t="shared" si="71"/>
        <v>Correct</v>
      </c>
      <c r="AL241" s="96" t="str">
        <f>IFERROR(VLOOKUP(Table1[[#This Row],[RespondentID]],'All Data'!$A:$CO,87,FALSE),"unknown")</f>
        <v>Man</v>
      </c>
      <c r="AM241" s="96" t="str">
        <f>IFERROR(VLOOKUP(Table1[[#This Row],[RespondentID]],'All Data'!$A:$CO,88,FALSE),"unknown")</f>
        <v>45-54 years</v>
      </c>
      <c r="AN241" s="96" t="str">
        <f>IFERROR(VLOOKUP(Table1[[#This Row],[RespondentID]],'All Data'!$A:$CO,89,FALSE),"unknown")</f>
        <v>Suffolk</v>
      </c>
      <c r="AO241" s="96" t="str">
        <f>IFERROR(VLOOKUP(Table1[[#This Row],[RespondentID]],'All Data'!$A:$CO,90,FALSE),"unknown")</f>
        <v>Brentwood, 11717</v>
      </c>
      <c r="AP241" s="96">
        <f>IFERROR(VLOOKUP(Table1[[#This Row],[RespondentID]],'All Data'!$A:$CO,91,FALSE),"unknown")</f>
        <v>0</v>
      </c>
      <c r="AQ241" s="96" t="str">
        <f>IFERROR(VLOOKUP(Table1[[#This Row],[RespondentID]],'All Data'!$A:$CO,92,FALSE),"unknown")</f>
        <v>Hispanic or Latino</v>
      </c>
      <c r="AR241" s="96" t="str">
        <f>IFERROR(VLOOKUP(Table1[[#This Row],[RespondentID]],'All Data'!$A:$CO,93,FALSE),"unknown")</f>
        <v>English, Spanish</v>
      </c>
      <c r="AS241" s="96" t="str">
        <f>IFERROR(VLOOKUP(Table1[[#This Row],[RespondentID]],'All Data'!$A:$CW,94,FALSE),"unknown")</f>
        <v>$75,000 to $125,000</v>
      </c>
      <c r="AT241" s="96" t="str">
        <f>IFERROR(VLOOKUP(Table1[[#This Row],[RespondentID]],'All Data'!$A:$CW,95,FALSE),"unknown")</f>
        <v>Some college</v>
      </c>
      <c r="AU241" s="96" t="str">
        <f>IFERROR(VLOOKUP(Table1[[#This Row],[RespondentID]],'All Data'!$A:$CW,96,FALSE),"unknown")</f>
        <v>Employed for wages</v>
      </c>
      <c r="AV241" s="96" t="str">
        <f>IFERROR(VLOOKUP(Table1[[#This Row],[RespondentID]],'All Data'!$A:$CW,97,FALSE),"unknown")</f>
        <v>No, but I did in the past</v>
      </c>
      <c r="AW241" s="96">
        <f>IFERROR(VLOOKUP(Table1[[#This Row],[RespondentID]],'All Data'!$A:$CW,98,FALSE),"unknown")</f>
        <v>0</v>
      </c>
      <c r="AX241" s="96">
        <f>IFERROR(VLOOKUP(Table1[[#This Row],[RespondentID]],'All Data'!$A:$CW,99,FALSE),"unknown")</f>
        <v>0</v>
      </c>
    </row>
    <row r="242" spans="1:50">
      <c r="A242">
        <v>18044782517</v>
      </c>
      <c r="B242" t="s">
        <v>16</v>
      </c>
      <c r="J242" t="s">
        <v>24</v>
      </c>
      <c r="K242" t="s">
        <v>25</v>
      </c>
      <c r="P242">
        <f t="shared" si="54"/>
        <v>3</v>
      </c>
      <c r="Q242" s="6">
        <f t="shared" si="55"/>
        <v>1</v>
      </c>
      <c r="R242"/>
      <c r="S242">
        <f t="shared" si="56"/>
        <v>1</v>
      </c>
      <c r="T242">
        <f t="shared" si="57"/>
        <v>0</v>
      </c>
      <c r="U242">
        <f t="shared" si="58"/>
        <v>0</v>
      </c>
      <c r="V242">
        <f t="shared" si="59"/>
        <v>0</v>
      </c>
      <c r="W242">
        <f t="shared" si="60"/>
        <v>0</v>
      </c>
      <c r="X242">
        <f t="shared" si="61"/>
        <v>0</v>
      </c>
      <c r="Y242">
        <f t="shared" si="62"/>
        <v>0</v>
      </c>
      <c r="Z242">
        <f t="shared" si="63"/>
        <v>0</v>
      </c>
      <c r="AA242">
        <f t="shared" si="64"/>
        <v>1</v>
      </c>
      <c r="AB242">
        <f t="shared" si="65"/>
        <v>1</v>
      </c>
      <c r="AC242">
        <f t="shared" si="66"/>
        <v>0</v>
      </c>
      <c r="AD242">
        <f t="shared" si="67"/>
        <v>0</v>
      </c>
      <c r="AE242">
        <f t="shared" si="68"/>
        <v>0</v>
      </c>
      <c r="AF242"/>
      <c r="AG242"/>
      <c r="AH242">
        <f t="shared" si="69"/>
        <v>3</v>
      </c>
      <c r="AI242">
        <f t="shared" si="70"/>
        <v>3</v>
      </c>
      <c r="AJ242" t="str">
        <f t="shared" si="71"/>
        <v>Correct</v>
      </c>
      <c r="AL242" s="96" t="str">
        <f>IFERROR(VLOOKUP(Table1[[#This Row],[RespondentID]],'All Data'!$A:$CO,87,FALSE),"unknown")</f>
        <v>Woman</v>
      </c>
      <c r="AM242" s="96" t="str">
        <f>IFERROR(VLOOKUP(Table1[[#This Row],[RespondentID]],'All Data'!$A:$CO,88,FALSE),"unknown")</f>
        <v>45-54 years</v>
      </c>
      <c r="AN242" s="96" t="str">
        <f>IFERROR(VLOOKUP(Table1[[#This Row],[RespondentID]],'All Data'!$A:$CO,89,FALSE),"unknown")</f>
        <v>Suffolk</v>
      </c>
      <c r="AO242" s="96" t="str">
        <f>IFERROR(VLOOKUP(Table1[[#This Row],[RespondentID]],'All Data'!$A:$CO,90,FALSE),"unknown")</f>
        <v>Port Jefferson, 11777</v>
      </c>
      <c r="AP242" s="96" t="str">
        <f>IFERROR(VLOOKUP(Table1[[#This Row],[RespondentID]],'All Data'!$A:$CO,91,FALSE),"unknown")</f>
        <v>White</v>
      </c>
      <c r="AQ242" s="96" t="str">
        <f>IFERROR(VLOOKUP(Table1[[#This Row],[RespondentID]],'All Data'!$A:$CO,92,FALSE),"unknown")</f>
        <v>Not Hispanic or Latino</v>
      </c>
      <c r="AR242" s="96" t="str">
        <f>IFERROR(VLOOKUP(Table1[[#This Row],[RespondentID]],'All Data'!$A:$CO,93,FALSE),"unknown")</f>
        <v>English</v>
      </c>
      <c r="AS242" s="96" t="str">
        <f>IFERROR(VLOOKUP(Table1[[#This Row],[RespondentID]],'All Data'!$A:$CW,94,FALSE),"unknown")</f>
        <v>$75,000 to $125,000</v>
      </c>
      <c r="AT242" s="96" t="str">
        <f>IFERROR(VLOOKUP(Table1[[#This Row],[RespondentID]],'All Data'!$A:$CW,95,FALSE),"unknown")</f>
        <v>Other (please specify)</v>
      </c>
      <c r="AU242" s="96" t="str">
        <f>IFERROR(VLOOKUP(Table1[[#This Row],[RespondentID]],'All Data'!$A:$CW,96,FALSE),"unknown")</f>
        <v>Employed for wages</v>
      </c>
      <c r="AV242" s="96" t="str">
        <f>IFERROR(VLOOKUP(Table1[[#This Row],[RespondentID]],'All Data'!$A:$CW,97,FALSE),"unknown")</f>
        <v>Yes</v>
      </c>
      <c r="AW242" s="96" t="str">
        <f>IFERROR(VLOOKUP(Table1[[#This Row],[RespondentID]],'All Data'!$A:$CW,98,FALSE),"unknown")</f>
        <v>Private/Commercial</v>
      </c>
      <c r="AX242" s="96">
        <f>IFERROR(VLOOKUP(Table1[[#This Row],[RespondentID]],'All Data'!$A:$CW,99,FALSE),"unknown")</f>
        <v>0</v>
      </c>
    </row>
    <row r="243" spans="1:50">
      <c r="A243">
        <v>18044782358</v>
      </c>
      <c r="B243" t="s">
        <v>16</v>
      </c>
      <c r="K243" t="s">
        <v>25</v>
      </c>
      <c r="P243">
        <f t="shared" si="54"/>
        <v>2</v>
      </c>
      <c r="Q243" s="7">
        <f t="shared" si="55"/>
        <v>1.5</v>
      </c>
      <c r="R243"/>
      <c r="S243">
        <f t="shared" si="56"/>
        <v>1</v>
      </c>
      <c r="T243">
        <f t="shared" si="57"/>
        <v>0</v>
      </c>
      <c r="U243">
        <f t="shared" si="58"/>
        <v>0</v>
      </c>
      <c r="V243">
        <f t="shared" si="59"/>
        <v>0</v>
      </c>
      <c r="W243">
        <f t="shared" si="60"/>
        <v>0</v>
      </c>
      <c r="X243">
        <f t="shared" si="61"/>
        <v>0</v>
      </c>
      <c r="Y243">
        <f t="shared" si="62"/>
        <v>0</v>
      </c>
      <c r="Z243">
        <f t="shared" si="63"/>
        <v>0</v>
      </c>
      <c r="AA243">
        <f t="shared" si="64"/>
        <v>0</v>
      </c>
      <c r="AB243">
        <f t="shared" si="65"/>
        <v>1</v>
      </c>
      <c r="AC243">
        <f t="shared" si="66"/>
        <v>0</v>
      </c>
      <c r="AD243">
        <f t="shared" si="67"/>
        <v>0</v>
      </c>
      <c r="AE243">
        <f t="shared" si="68"/>
        <v>0</v>
      </c>
      <c r="AF243"/>
      <c r="AG243"/>
      <c r="AH243">
        <f t="shared" si="69"/>
        <v>2</v>
      </c>
      <c r="AI243">
        <f t="shared" si="70"/>
        <v>2</v>
      </c>
      <c r="AJ243" t="str">
        <f t="shared" si="71"/>
        <v>Correct</v>
      </c>
      <c r="AL243" s="96" t="str">
        <f>IFERROR(VLOOKUP(Table1[[#This Row],[RespondentID]],'All Data'!$A:$CO,87,FALSE),"unknown")</f>
        <v>Woman</v>
      </c>
      <c r="AM243" s="96" t="str">
        <f>IFERROR(VLOOKUP(Table1[[#This Row],[RespondentID]],'All Data'!$A:$CO,88,FALSE),"unknown")</f>
        <v>45-54 years</v>
      </c>
      <c r="AN243" s="96" t="str">
        <f>IFERROR(VLOOKUP(Table1[[#This Row],[RespondentID]],'All Data'!$A:$CO,89,FALSE),"unknown")</f>
        <v>Suffolk</v>
      </c>
      <c r="AO243" s="96" t="str">
        <f>IFERROR(VLOOKUP(Table1[[#This Row],[RespondentID]],'All Data'!$A:$CO,90,FALSE),"unknown")</f>
        <v>Port Jefferson, 11777</v>
      </c>
      <c r="AP243" s="96" t="str">
        <f>IFERROR(VLOOKUP(Table1[[#This Row],[RespondentID]],'All Data'!$A:$CO,91,FALSE),"unknown")</f>
        <v>White</v>
      </c>
      <c r="AQ243" s="96" t="str">
        <f>IFERROR(VLOOKUP(Table1[[#This Row],[RespondentID]],'All Data'!$A:$CO,92,FALSE),"unknown")</f>
        <v>Not Hispanic or Latino</v>
      </c>
      <c r="AR243" s="96" t="str">
        <f>IFERROR(VLOOKUP(Table1[[#This Row],[RespondentID]],'All Data'!$A:$CO,93,FALSE),"unknown")</f>
        <v>English</v>
      </c>
      <c r="AS243" s="96" t="str">
        <f>IFERROR(VLOOKUP(Table1[[#This Row],[RespondentID]],'All Data'!$A:$CW,94,FALSE),"unknown")</f>
        <v>Over $125,000</v>
      </c>
      <c r="AT243" s="96" t="str">
        <f>IFERROR(VLOOKUP(Table1[[#This Row],[RespondentID]],'All Data'!$A:$CW,95,FALSE),"unknown")</f>
        <v>Doctorate</v>
      </c>
      <c r="AU243" s="96" t="str">
        <f>IFERROR(VLOOKUP(Table1[[#This Row],[RespondentID]],'All Data'!$A:$CW,96,FALSE),"unknown")</f>
        <v>Self-employed</v>
      </c>
      <c r="AV243" s="96" t="str">
        <f>IFERROR(VLOOKUP(Table1[[#This Row],[RespondentID]],'All Data'!$A:$CW,97,FALSE),"unknown")</f>
        <v>Yes</v>
      </c>
      <c r="AW243" s="96" t="str">
        <f>IFERROR(VLOOKUP(Table1[[#This Row],[RespondentID]],'All Data'!$A:$CW,98,FALSE),"unknown")</f>
        <v>Private/Commercial</v>
      </c>
      <c r="AX243" s="96">
        <f>IFERROR(VLOOKUP(Table1[[#This Row],[RespondentID]],'All Data'!$A:$CW,99,FALSE),"unknown")</f>
        <v>0</v>
      </c>
    </row>
    <row r="244" spans="1:50">
      <c r="A244">
        <v>18044782196</v>
      </c>
      <c r="B244" t="s">
        <v>16</v>
      </c>
      <c r="C244" t="s">
        <v>17</v>
      </c>
      <c r="K244" t="s">
        <v>25</v>
      </c>
      <c r="P244">
        <f t="shared" si="54"/>
        <v>3</v>
      </c>
      <c r="Q244" s="6">
        <f t="shared" si="55"/>
        <v>1</v>
      </c>
      <c r="R244"/>
      <c r="S244">
        <f t="shared" si="56"/>
        <v>1</v>
      </c>
      <c r="T244">
        <f t="shared" si="57"/>
        <v>1</v>
      </c>
      <c r="U244">
        <f t="shared" si="58"/>
        <v>0</v>
      </c>
      <c r="V244">
        <f t="shared" si="59"/>
        <v>0</v>
      </c>
      <c r="W244">
        <f t="shared" si="60"/>
        <v>0</v>
      </c>
      <c r="X244">
        <f t="shared" si="61"/>
        <v>0</v>
      </c>
      <c r="Y244">
        <f t="shared" si="62"/>
        <v>0</v>
      </c>
      <c r="Z244">
        <f t="shared" si="63"/>
        <v>0</v>
      </c>
      <c r="AA244">
        <f t="shared" si="64"/>
        <v>0</v>
      </c>
      <c r="AB244">
        <f t="shared" si="65"/>
        <v>1</v>
      </c>
      <c r="AC244">
        <f t="shared" si="66"/>
        <v>0</v>
      </c>
      <c r="AD244">
        <f t="shared" si="67"/>
        <v>0</v>
      </c>
      <c r="AE244">
        <f t="shared" si="68"/>
        <v>0</v>
      </c>
      <c r="AF244"/>
      <c r="AG244"/>
      <c r="AH244">
        <f t="shared" si="69"/>
        <v>3</v>
      </c>
      <c r="AI244">
        <f t="shared" si="70"/>
        <v>3</v>
      </c>
      <c r="AJ244" t="str">
        <f t="shared" si="71"/>
        <v>Correct</v>
      </c>
      <c r="AL244" s="96" t="str">
        <f>IFERROR(VLOOKUP(Table1[[#This Row],[RespondentID]],'All Data'!$A:$CO,87,FALSE),"unknown")</f>
        <v>Man</v>
      </c>
      <c r="AM244" s="96" t="str">
        <f>IFERROR(VLOOKUP(Table1[[#This Row],[RespondentID]],'All Data'!$A:$CO,88,FALSE),"unknown")</f>
        <v>45-54 years</v>
      </c>
      <c r="AN244" s="96" t="str">
        <f>IFERROR(VLOOKUP(Table1[[#This Row],[RespondentID]],'All Data'!$A:$CO,89,FALSE),"unknown")</f>
        <v>Suffolk</v>
      </c>
      <c r="AO244" s="96" t="str">
        <f>IFERROR(VLOOKUP(Table1[[#This Row],[RespondentID]],'All Data'!$A:$CO,90,FALSE),"unknown")</f>
        <v>Setauket, 11733</v>
      </c>
      <c r="AP244" s="96" t="str">
        <f>IFERROR(VLOOKUP(Table1[[#This Row],[RespondentID]],'All Data'!$A:$CO,91,FALSE),"unknown")</f>
        <v>Black or African American</v>
      </c>
      <c r="AQ244" s="96">
        <f>IFERROR(VLOOKUP(Table1[[#This Row],[RespondentID]],'All Data'!$A:$CO,92,FALSE),"unknown")</f>
        <v>0</v>
      </c>
      <c r="AR244" s="96" t="str">
        <f>IFERROR(VLOOKUP(Table1[[#This Row],[RespondentID]],'All Data'!$A:$CO,93,FALSE),"unknown")</f>
        <v>English</v>
      </c>
      <c r="AS244" s="96" t="str">
        <f>IFERROR(VLOOKUP(Table1[[#This Row],[RespondentID]],'All Data'!$A:$CW,94,FALSE),"unknown")</f>
        <v>$75,000 to $125,000</v>
      </c>
      <c r="AT244" s="96" t="str">
        <f>IFERROR(VLOOKUP(Table1[[#This Row],[RespondentID]],'All Data'!$A:$CW,95,FALSE),"unknown")</f>
        <v>Other (please specify)</v>
      </c>
      <c r="AU244" s="96" t="str">
        <f>IFERROR(VLOOKUP(Table1[[#This Row],[RespondentID]],'All Data'!$A:$CW,96,FALSE),"unknown")</f>
        <v>Employed for wages</v>
      </c>
      <c r="AV244" s="96" t="str">
        <f>IFERROR(VLOOKUP(Table1[[#This Row],[RespondentID]],'All Data'!$A:$CW,97,FALSE),"unknown")</f>
        <v>Yes</v>
      </c>
      <c r="AW244" s="96" t="str">
        <f>IFERROR(VLOOKUP(Table1[[#This Row],[RespondentID]],'All Data'!$A:$CW,98,FALSE),"unknown")</f>
        <v>Private/Commercial</v>
      </c>
      <c r="AX244" s="96">
        <f>IFERROR(VLOOKUP(Table1[[#This Row],[RespondentID]],'All Data'!$A:$CW,99,FALSE),"unknown")</f>
        <v>0</v>
      </c>
    </row>
    <row r="245" spans="1:50">
      <c r="A245">
        <v>18044782084</v>
      </c>
      <c r="E245" t="s">
        <v>19</v>
      </c>
      <c r="G245" t="s">
        <v>21</v>
      </c>
      <c r="N245" t="s">
        <v>28</v>
      </c>
      <c r="P245">
        <f t="shared" si="54"/>
        <v>3</v>
      </c>
      <c r="Q245" s="7">
        <f t="shared" si="55"/>
        <v>1</v>
      </c>
      <c r="R245"/>
      <c r="S245">
        <f t="shared" si="56"/>
        <v>0</v>
      </c>
      <c r="T245">
        <f t="shared" si="57"/>
        <v>0</v>
      </c>
      <c r="U245">
        <f t="shared" si="58"/>
        <v>0</v>
      </c>
      <c r="V245">
        <f t="shared" si="59"/>
        <v>1</v>
      </c>
      <c r="W245">
        <f t="shared" si="60"/>
        <v>0</v>
      </c>
      <c r="X245">
        <f t="shared" si="61"/>
        <v>1</v>
      </c>
      <c r="Y245">
        <f t="shared" si="62"/>
        <v>0</v>
      </c>
      <c r="Z245">
        <f t="shared" si="63"/>
        <v>0</v>
      </c>
      <c r="AA245">
        <f t="shared" si="64"/>
        <v>0</v>
      </c>
      <c r="AB245">
        <f t="shared" si="65"/>
        <v>0</v>
      </c>
      <c r="AC245">
        <f t="shared" si="66"/>
        <v>0</v>
      </c>
      <c r="AD245">
        <f t="shared" si="67"/>
        <v>0</v>
      </c>
      <c r="AE245">
        <f t="shared" si="68"/>
        <v>1</v>
      </c>
      <c r="AF245"/>
      <c r="AG245"/>
      <c r="AH245">
        <f t="shared" si="69"/>
        <v>3</v>
      </c>
      <c r="AI245">
        <f t="shared" si="70"/>
        <v>3</v>
      </c>
      <c r="AJ245" t="str">
        <f t="shared" si="71"/>
        <v>Correct</v>
      </c>
      <c r="AL245" s="96" t="str">
        <f>IFERROR(VLOOKUP(Table1[[#This Row],[RespondentID]],'All Data'!$A:$CO,87,FALSE),"unknown")</f>
        <v>Man</v>
      </c>
      <c r="AM245" s="96" t="str">
        <f>IFERROR(VLOOKUP(Table1[[#This Row],[RespondentID]],'All Data'!$A:$CO,88,FALSE),"unknown")</f>
        <v>35-44 years</v>
      </c>
      <c r="AN245" s="96" t="str">
        <f>IFERROR(VLOOKUP(Table1[[#This Row],[RespondentID]],'All Data'!$A:$CO,89,FALSE),"unknown")</f>
        <v>Suffolk</v>
      </c>
      <c r="AO245" s="96" t="str">
        <f>IFERROR(VLOOKUP(Table1[[#This Row],[RespondentID]],'All Data'!$A:$CO,90,FALSE),"unknown")</f>
        <v>Coram, 11727</v>
      </c>
      <c r="AP245" s="96" t="str">
        <f>IFERROR(VLOOKUP(Table1[[#This Row],[RespondentID]],'All Data'!$A:$CO,91,FALSE),"unknown")</f>
        <v>Other (please specify)</v>
      </c>
      <c r="AQ245" s="96" t="str">
        <f>IFERROR(VLOOKUP(Table1[[#This Row],[RespondentID]],'All Data'!$A:$CO,92,FALSE),"unknown")</f>
        <v>Hispanic or Latino</v>
      </c>
      <c r="AR245" s="96" t="str">
        <f>IFERROR(VLOOKUP(Table1[[#This Row],[RespondentID]],'All Data'!$A:$CO,93,FALSE),"unknown")</f>
        <v>English</v>
      </c>
      <c r="AS245" s="96" t="str">
        <f>IFERROR(VLOOKUP(Table1[[#This Row],[RespondentID]],'All Data'!$A:$CW,94,FALSE),"unknown")</f>
        <v>Over $125,000</v>
      </c>
      <c r="AT245" s="96" t="str">
        <f>IFERROR(VLOOKUP(Table1[[#This Row],[RespondentID]],'All Data'!$A:$CW,95,FALSE),"unknown")</f>
        <v>Graduate school</v>
      </c>
      <c r="AU245" s="96" t="str">
        <f>IFERROR(VLOOKUP(Table1[[#This Row],[RespondentID]],'All Data'!$A:$CW,96,FALSE),"unknown")</f>
        <v>Employed for wages</v>
      </c>
      <c r="AV245" s="96" t="str">
        <f>IFERROR(VLOOKUP(Table1[[#This Row],[RespondentID]],'All Data'!$A:$CW,97,FALSE),"unknown")</f>
        <v>Yes</v>
      </c>
      <c r="AW245" s="96" t="str">
        <f>IFERROR(VLOOKUP(Table1[[#This Row],[RespondentID]],'All Data'!$A:$CW,98,FALSE),"unknown")</f>
        <v>Private/Commercial</v>
      </c>
      <c r="AX245" s="96">
        <f>IFERROR(VLOOKUP(Table1[[#This Row],[RespondentID]],'All Data'!$A:$CW,99,FALSE),"unknown")</f>
        <v>0</v>
      </c>
    </row>
    <row r="246" spans="1:50">
      <c r="A246">
        <v>18044781968</v>
      </c>
      <c r="E246" t="s">
        <v>19</v>
      </c>
      <c r="G246" t="s">
        <v>21</v>
      </c>
      <c r="N246" t="s">
        <v>28</v>
      </c>
      <c r="P246">
        <f t="shared" si="54"/>
        <v>3</v>
      </c>
      <c r="Q246" s="6">
        <f t="shared" si="55"/>
        <v>1</v>
      </c>
      <c r="R246"/>
      <c r="S246">
        <f t="shared" si="56"/>
        <v>0</v>
      </c>
      <c r="T246">
        <f t="shared" si="57"/>
        <v>0</v>
      </c>
      <c r="U246">
        <f t="shared" si="58"/>
        <v>0</v>
      </c>
      <c r="V246">
        <f t="shared" si="59"/>
        <v>1</v>
      </c>
      <c r="W246">
        <f t="shared" si="60"/>
        <v>0</v>
      </c>
      <c r="X246">
        <f t="shared" si="61"/>
        <v>1</v>
      </c>
      <c r="Y246">
        <f t="shared" si="62"/>
        <v>0</v>
      </c>
      <c r="Z246">
        <f t="shared" si="63"/>
        <v>0</v>
      </c>
      <c r="AA246">
        <f t="shared" si="64"/>
        <v>0</v>
      </c>
      <c r="AB246">
        <f t="shared" si="65"/>
        <v>0</v>
      </c>
      <c r="AC246">
        <f t="shared" si="66"/>
        <v>0</v>
      </c>
      <c r="AD246">
        <f t="shared" si="67"/>
        <v>0</v>
      </c>
      <c r="AE246">
        <f t="shared" si="68"/>
        <v>1</v>
      </c>
      <c r="AF246"/>
      <c r="AG246"/>
      <c r="AH246">
        <f t="shared" si="69"/>
        <v>3</v>
      </c>
      <c r="AI246">
        <f t="shared" si="70"/>
        <v>3</v>
      </c>
      <c r="AJ246" t="str">
        <f t="shared" si="71"/>
        <v>Correct</v>
      </c>
      <c r="AL246" s="96" t="str">
        <f>IFERROR(VLOOKUP(Table1[[#This Row],[RespondentID]],'All Data'!$A:$CO,87,FALSE),"unknown")</f>
        <v>Woman</v>
      </c>
      <c r="AM246" s="96" t="str">
        <f>IFERROR(VLOOKUP(Table1[[#This Row],[RespondentID]],'All Data'!$A:$CO,88,FALSE),"unknown")</f>
        <v>35-44 years</v>
      </c>
      <c r="AN246" s="96" t="str">
        <f>IFERROR(VLOOKUP(Table1[[#This Row],[RespondentID]],'All Data'!$A:$CO,89,FALSE),"unknown")</f>
        <v>Suffolk</v>
      </c>
      <c r="AO246" s="96" t="str">
        <f>IFERROR(VLOOKUP(Table1[[#This Row],[RespondentID]],'All Data'!$A:$CO,90,FALSE),"unknown")</f>
        <v>Coram, 11727</v>
      </c>
      <c r="AP246" s="96" t="str">
        <f>IFERROR(VLOOKUP(Table1[[#This Row],[RespondentID]],'All Data'!$A:$CO,91,FALSE),"unknown")</f>
        <v>Other (please specify)</v>
      </c>
      <c r="AQ246" s="96" t="str">
        <f>IFERROR(VLOOKUP(Table1[[#This Row],[RespondentID]],'All Data'!$A:$CO,92,FALSE),"unknown")</f>
        <v>Hispanic or Latino</v>
      </c>
      <c r="AR246" s="96" t="str">
        <f>IFERROR(VLOOKUP(Table1[[#This Row],[RespondentID]],'All Data'!$A:$CO,93,FALSE),"unknown")</f>
        <v>English</v>
      </c>
      <c r="AS246" s="96" t="str">
        <f>IFERROR(VLOOKUP(Table1[[#This Row],[RespondentID]],'All Data'!$A:$CW,94,FALSE),"unknown")</f>
        <v>Over $125,000</v>
      </c>
      <c r="AT246" s="96" t="str">
        <f>IFERROR(VLOOKUP(Table1[[#This Row],[RespondentID]],'All Data'!$A:$CW,95,FALSE),"unknown")</f>
        <v>Graduate school</v>
      </c>
      <c r="AU246" s="96" t="str">
        <f>IFERROR(VLOOKUP(Table1[[#This Row],[RespondentID]],'All Data'!$A:$CW,96,FALSE),"unknown")</f>
        <v>Employed for wages</v>
      </c>
      <c r="AV246" s="96" t="str">
        <f>IFERROR(VLOOKUP(Table1[[#This Row],[RespondentID]],'All Data'!$A:$CW,97,FALSE),"unknown")</f>
        <v>Yes</v>
      </c>
      <c r="AW246" s="96" t="str">
        <f>IFERROR(VLOOKUP(Table1[[#This Row],[RespondentID]],'All Data'!$A:$CW,98,FALSE),"unknown")</f>
        <v>Private/Commercial</v>
      </c>
      <c r="AX246" s="96">
        <f>IFERROR(VLOOKUP(Table1[[#This Row],[RespondentID]],'All Data'!$A:$CW,99,FALSE),"unknown")</f>
        <v>0</v>
      </c>
    </row>
    <row r="247" spans="1:50">
      <c r="A247">
        <v>18044781759</v>
      </c>
      <c r="G247" t="s">
        <v>21</v>
      </c>
      <c r="K247" t="s">
        <v>25</v>
      </c>
      <c r="N247" t="s">
        <v>28</v>
      </c>
      <c r="P247">
        <f t="shared" si="54"/>
        <v>3</v>
      </c>
      <c r="Q247" s="7">
        <f t="shared" si="55"/>
        <v>1</v>
      </c>
      <c r="R247"/>
      <c r="S247">
        <f t="shared" si="56"/>
        <v>0</v>
      </c>
      <c r="T247">
        <f t="shared" si="57"/>
        <v>0</v>
      </c>
      <c r="U247">
        <f t="shared" si="58"/>
        <v>0</v>
      </c>
      <c r="V247">
        <f t="shared" si="59"/>
        <v>0</v>
      </c>
      <c r="W247">
        <f t="shared" si="60"/>
        <v>0</v>
      </c>
      <c r="X247">
        <f t="shared" si="61"/>
        <v>1</v>
      </c>
      <c r="Y247">
        <f t="shared" si="62"/>
        <v>0</v>
      </c>
      <c r="Z247">
        <f t="shared" si="63"/>
        <v>0</v>
      </c>
      <c r="AA247">
        <f t="shared" si="64"/>
        <v>0</v>
      </c>
      <c r="AB247">
        <f t="shared" si="65"/>
        <v>1</v>
      </c>
      <c r="AC247">
        <f t="shared" si="66"/>
        <v>0</v>
      </c>
      <c r="AD247">
        <f t="shared" si="67"/>
        <v>0</v>
      </c>
      <c r="AE247">
        <f t="shared" si="68"/>
        <v>1</v>
      </c>
      <c r="AF247"/>
      <c r="AG247"/>
      <c r="AH247">
        <f t="shared" si="69"/>
        <v>3</v>
      </c>
      <c r="AI247">
        <f t="shared" si="70"/>
        <v>3</v>
      </c>
      <c r="AJ247" t="str">
        <f t="shared" si="71"/>
        <v>Correct</v>
      </c>
      <c r="AL247" s="96" t="str">
        <f>IFERROR(VLOOKUP(Table1[[#This Row],[RespondentID]],'All Data'!$A:$CO,87,FALSE),"unknown")</f>
        <v>Woman</v>
      </c>
      <c r="AM247" s="96" t="str">
        <f>IFERROR(VLOOKUP(Table1[[#This Row],[RespondentID]],'All Data'!$A:$CO,88,FALSE),"unknown")</f>
        <v>65+ years</v>
      </c>
      <c r="AN247" s="96" t="str">
        <f>IFERROR(VLOOKUP(Table1[[#This Row],[RespondentID]],'All Data'!$A:$CO,89,FALSE),"unknown")</f>
        <v>Suffolk</v>
      </c>
      <c r="AO247" s="96" t="str">
        <f>IFERROR(VLOOKUP(Table1[[#This Row],[RespondentID]],'All Data'!$A:$CO,90,FALSE),"unknown")</f>
        <v>Coram, 11727</v>
      </c>
      <c r="AP247" s="96" t="str">
        <f>IFERROR(VLOOKUP(Table1[[#This Row],[RespondentID]],'All Data'!$A:$CO,91,FALSE),"unknown")</f>
        <v>Other (please specify)</v>
      </c>
      <c r="AQ247" s="96" t="str">
        <f>IFERROR(VLOOKUP(Table1[[#This Row],[RespondentID]],'All Data'!$A:$CO,92,FALSE),"unknown")</f>
        <v>Hispanic or Latino</v>
      </c>
      <c r="AR247" s="96" t="str">
        <f>IFERROR(VLOOKUP(Table1[[#This Row],[RespondentID]],'All Data'!$A:$CO,93,FALSE),"unknown")</f>
        <v>English, Spanish</v>
      </c>
      <c r="AS247" s="96" t="str">
        <f>IFERROR(VLOOKUP(Table1[[#This Row],[RespondentID]],'All Data'!$A:$CW,94,FALSE),"unknown")</f>
        <v>$75,000 to $125,000</v>
      </c>
      <c r="AT247" s="96" t="str">
        <f>IFERROR(VLOOKUP(Table1[[#This Row],[RespondentID]],'All Data'!$A:$CW,95,FALSE),"unknown")</f>
        <v>Graduate school</v>
      </c>
      <c r="AU247" s="96" t="str">
        <f>IFERROR(VLOOKUP(Table1[[#This Row],[RespondentID]],'All Data'!$A:$CW,96,FALSE),"unknown")</f>
        <v>Employed for wages</v>
      </c>
      <c r="AV247" s="96" t="str">
        <f>IFERROR(VLOOKUP(Table1[[#This Row],[RespondentID]],'All Data'!$A:$CW,97,FALSE),"unknown")</f>
        <v>Yes</v>
      </c>
      <c r="AW247" s="96" t="str">
        <f>IFERROR(VLOOKUP(Table1[[#This Row],[RespondentID]],'All Data'!$A:$CW,98,FALSE),"unknown")</f>
        <v>Private/Commercial</v>
      </c>
      <c r="AX247" s="96">
        <f>IFERROR(VLOOKUP(Table1[[#This Row],[RespondentID]],'All Data'!$A:$CW,99,FALSE),"unknown")</f>
        <v>0</v>
      </c>
    </row>
    <row r="248" spans="1:50">
      <c r="A248">
        <v>18044089086</v>
      </c>
      <c r="K248" t="s">
        <v>25</v>
      </c>
      <c r="O248" t="s">
        <v>587</v>
      </c>
      <c r="P248">
        <f t="shared" si="54"/>
        <v>1</v>
      </c>
      <c r="Q248" s="6">
        <f t="shared" si="55"/>
        <v>3</v>
      </c>
      <c r="R248"/>
      <c r="S248">
        <f t="shared" si="56"/>
        <v>0</v>
      </c>
      <c r="T248">
        <f t="shared" si="57"/>
        <v>0</v>
      </c>
      <c r="U248">
        <f t="shared" si="58"/>
        <v>0</v>
      </c>
      <c r="V248">
        <f t="shared" si="59"/>
        <v>0</v>
      </c>
      <c r="W248">
        <f t="shared" si="60"/>
        <v>0</v>
      </c>
      <c r="X248">
        <f t="shared" si="61"/>
        <v>0</v>
      </c>
      <c r="Y248">
        <f t="shared" si="62"/>
        <v>0</v>
      </c>
      <c r="Z248">
        <f t="shared" si="63"/>
        <v>0</v>
      </c>
      <c r="AA248">
        <f t="shared" si="64"/>
        <v>0</v>
      </c>
      <c r="AB248">
        <f t="shared" si="65"/>
        <v>1</v>
      </c>
      <c r="AC248">
        <f t="shared" si="66"/>
        <v>0</v>
      </c>
      <c r="AD248">
        <f t="shared" si="67"/>
        <v>0</v>
      </c>
      <c r="AE248">
        <f t="shared" si="68"/>
        <v>0</v>
      </c>
      <c r="AF248"/>
      <c r="AG248"/>
      <c r="AH248">
        <f t="shared" si="69"/>
        <v>1</v>
      </c>
      <c r="AI248">
        <f t="shared" si="70"/>
        <v>1</v>
      </c>
      <c r="AJ248" t="str">
        <f t="shared" si="71"/>
        <v>Correct</v>
      </c>
      <c r="AL248" s="96" t="str">
        <f>IFERROR(VLOOKUP(Table1[[#This Row],[RespondentID]],'All Data'!$A:$CO,87,FALSE),"unknown")</f>
        <v>Woman</v>
      </c>
      <c r="AM248" s="96" t="str">
        <f>IFERROR(VLOOKUP(Table1[[#This Row],[RespondentID]],'All Data'!$A:$CO,88,FALSE),"unknown")</f>
        <v>55-64 years</v>
      </c>
      <c r="AN248" s="96" t="str">
        <f>IFERROR(VLOOKUP(Table1[[#This Row],[RespondentID]],'All Data'!$A:$CO,89,FALSE),"unknown")</f>
        <v>Nassau</v>
      </c>
      <c r="AO248" s="96" t="str">
        <f>IFERROR(VLOOKUP(Table1[[#This Row],[RespondentID]],'All Data'!$A:$CO,90,FALSE),"unknown")</f>
        <v>Port Washington, 11050</v>
      </c>
      <c r="AP248" s="96" t="str">
        <f>IFERROR(VLOOKUP(Table1[[#This Row],[RespondentID]],'All Data'!$A:$CO,91,FALSE),"unknown")</f>
        <v>White</v>
      </c>
      <c r="AQ248" s="96" t="str">
        <f>IFERROR(VLOOKUP(Table1[[#This Row],[RespondentID]],'All Data'!$A:$CO,92,FALSE),"unknown")</f>
        <v>Not Hispanic or Latino</v>
      </c>
      <c r="AR248" s="96" t="str">
        <f>IFERROR(VLOOKUP(Table1[[#This Row],[RespondentID]],'All Data'!$A:$CO,93,FALSE),"unknown")</f>
        <v>English</v>
      </c>
      <c r="AS248" s="96" t="str">
        <f>IFERROR(VLOOKUP(Table1[[#This Row],[RespondentID]],'All Data'!$A:$CW,94,FALSE),"unknown")</f>
        <v>$35,000 to $49,999</v>
      </c>
      <c r="AT248" s="96" t="str">
        <f>IFERROR(VLOOKUP(Table1[[#This Row],[RespondentID]],'All Data'!$A:$CW,95,FALSE),"unknown")</f>
        <v>College graduate</v>
      </c>
      <c r="AU248" s="96" t="str">
        <f>IFERROR(VLOOKUP(Table1[[#This Row],[RespondentID]],'All Data'!$A:$CW,96,FALSE),"unknown")</f>
        <v>Employed for wages</v>
      </c>
      <c r="AV248" s="96" t="str">
        <f>IFERROR(VLOOKUP(Table1[[#This Row],[RespondentID]],'All Data'!$A:$CW,97,FALSE),"unknown")</f>
        <v>Yes</v>
      </c>
      <c r="AW248" s="96" t="str">
        <f>IFERROR(VLOOKUP(Table1[[#This Row],[RespondentID]],'All Data'!$A:$CW,98,FALSE),"unknown")</f>
        <v>Medicare</v>
      </c>
      <c r="AX248" s="96" t="str">
        <f>IFERROR(VLOOKUP(Table1[[#This Row],[RespondentID]],'All Data'!$A:$CW,99,FALSE),"unknown")</f>
        <v>Yes</v>
      </c>
    </row>
    <row r="249" spans="1:50">
      <c r="A249">
        <v>18044088854</v>
      </c>
      <c r="C249" t="s">
        <v>17</v>
      </c>
      <c r="I249" t="s">
        <v>23</v>
      </c>
      <c r="P249">
        <f t="shared" si="54"/>
        <v>2</v>
      </c>
      <c r="Q249" s="7">
        <f t="shared" si="55"/>
        <v>1.5</v>
      </c>
      <c r="R249"/>
      <c r="S249">
        <f t="shared" si="56"/>
        <v>0</v>
      </c>
      <c r="T249">
        <f t="shared" si="57"/>
        <v>1</v>
      </c>
      <c r="U249">
        <f t="shared" si="58"/>
        <v>0</v>
      </c>
      <c r="V249">
        <f t="shared" si="59"/>
        <v>0</v>
      </c>
      <c r="W249">
        <f t="shared" si="60"/>
        <v>0</v>
      </c>
      <c r="X249">
        <f t="shared" si="61"/>
        <v>0</v>
      </c>
      <c r="Y249">
        <f t="shared" si="62"/>
        <v>0</v>
      </c>
      <c r="Z249">
        <f t="shared" si="63"/>
        <v>1</v>
      </c>
      <c r="AA249">
        <f t="shared" si="64"/>
        <v>0</v>
      </c>
      <c r="AB249">
        <f t="shared" si="65"/>
        <v>0</v>
      </c>
      <c r="AC249">
        <f t="shared" si="66"/>
        <v>0</v>
      </c>
      <c r="AD249">
        <f t="shared" si="67"/>
        <v>0</v>
      </c>
      <c r="AE249">
        <f t="shared" si="68"/>
        <v>0</v>
      </c>
      <c r="AF249"/>
      <c r="AG249"/>
      <c r="AH249">
        <f t="shared" si="69"/>
        <v>2</v>
      </c>
      <c r="AI249">
        <f t="shared" si="70"/>
        <v>2</v>
      </c>
      <c r="AJ249" t="str">
        <f t="shared" si="71"/>
        <v>Correct</v>
      </c>
      <c r="AL249" s="96" t="str">
        <f>IFERROR(VLOOKUP(Table1[[#This Row],[RespondentID]],'All Data'!$A:$CO,87,FALSE),"unknown")</f>
        <v>Woman</v>
      </c>
      <c r="AM249" s="96" t="str">
        <f>IFERROR(VLOOKUP(Table1[[#This Row],[RespondentID]],'All Data'!$A:$CO,88,FALSE),"unknown")</f>
        <v>65+ years</v>
      </c>
      <c r="AN249" s="96" t="str">
        <f>IFERROR(VLOOKUP(Table1[[#This Row],[RespondentID]],'All Data'!$A:$CO,89,FALSE),"unknown")</f>
        <v>Nassau</v>
      </c>
      <c r="AO249" s="96" t="str">
        <f>IFERROR(VLOOKUP(Table1[[#This Row],[RespondentID]],'All Data'!$A:$CO,90,FALSE),"unknown")</f>
        <v>Port Washington, 11050</v>
      </c>
      <c r="AP249" s="96" t="str">
        <f>IFERROR(VLOOKUP(Table1[[#This Row],[RespondentID]],'All Data'!$A:$CO,91,FALSE),"unknown")</f>
        <v>White</v>
      </c>
      <c r="AQ249" s="96" t="str">
        <f>IFERROR(VLOOKUP(Table1[[#This Row],[RespondentID]],'All Data'!$A:$CO,92,FALSE),"unknown")</f>
        <v>Not Hispanic or Latino</v>
      </c>
      <c r="AR249" s="96" t="str">
        <f>IFERROR(VLOOKUP(Table1[[#This Row],[RespondentID]],'All Data'!$A:$CO,93,FALSE),"unknown")</f>
        <v>English</v>
      </c>
      <c r="AS249" s="96" t="str">
        <f>IFERROR(VLOOKUP(Table1[[#This Row],[RespondentID]],'All Data'!$A:$CW,94,FALSE),"unknown")</f>
        <v>$75,000 to $125,000</v>
      </c>
      <c r="AT249" s="96" t="str">
        <f>IFERROR(VLOOKUP(Table1[[#This Row],[RespondentID]],'All Data'!$A:$CW,95,FALSE),"unknown")</f>
        <v>Graduate school</v>
      </c>
      <c r="AU249" s="96" t="str">
        <f>IFERROR(VLOOKUP(Table1[[#This Row],[RespondentID]],'All Data'!$A:$CW,96,FALSE),"unknown")</f>
        <v>Retired</v>
      </c>
      <c r="AV249" s="96" t="str">
        <f>IFERROR(VLOOKUP(Table1[[#This Row],[RespondentID]],'All Data'!$A:$CW,97,FALSE),"unknown")</f>
        <v>Yes</v>
      </c>
      <c r="AW249" s="96" t="str">
        <f>IFERROR(VLOOKUP(Table1[[#This Row],[RespondentID]],'All Data'!$A:$CW,98,FALSE),"unknown")</f>
        <v>Medicare</v>
      </c>
      <c r="AX249" s="96" t="str">
        <f>IFERROR(VLOOKUP(Table1[[#This Row],[RespondentID]],'All Data'!$A:$CW,99,FALSE),"unknown")</f>
        <v>Yes</v>
      </c>
    </row>
    <row r="250" spans="1:50">
      <c r="A250">
        <v>18044088698</v>
      </c>
      <c r="D250" t="s">
        <v>18</v>
      </c>
      <c r="P250">
        <f t="shared" si="54"/>
        <v>1</v>
      </c>
      <c r="Q250" s="6">
        <f t="shared" si="55"/>
        <v>3</v>
      </c>
      <c r="R250"/>
      <c r="S250">
        <f t="shared" si="56"/>
        <v>0</v>
      </c>
      <c r="T250">
        <f t="shared" si="57"/>
        <v>0</v>
      </c>
      <c r="U250">
        <f t="shared" si="58"/>
        <v>1</v>
      </c>
      <c r="V250">
        <f t="shared" si="59"/>
        <v>0</v>
      </c>
      <c r="W250">
        <f t="shared" si="60"/>
        <v>0</v>
      </c>
      <c r="X250">
        <f t="shared" si="61"/>
        <v>0</v>
      </c>
      <c r="Y250">
        <f t="shared" si="62"/>
        <v>0</v>
      </c>
      <c r="Z250">
        <f t="shared" si="63"/>
        <v>0</v>
      </c>
      <c r="AA250">
        <f t="shared" si="64"/>
        <v>0</v>
      </c>
      <c r="AB250">
        <f t="shared" si="65"/>
        <v>0</v>
      </c>
      <c r="AC250">
        <f t="shared" si="66"/>
        <v>0</v>
      </c>
      <c r="AD250">
        <f t="shared" si="67"/>
        <v>0</v>
      </c>
      <c r="AE250">
        <f t="shared" si="68"/>
        <v>0</v>
      </c>
      <c r="AF250"/>
      <c r="AG250"/>
      <c r="AH250">
        <f t="shared" si="69"/>
        <v>1</v>
      </c>
      <c r="AI250">
        <f t="shared" si="70"/>
        <v>1</v>
      </c>
      <c r="AJ250" t="str">
        <f t="shared" si="71"/>
        <v>Correct</v>
      </c>
      <c r="AL250" s="96" t="str">
        <f>IFERROR(VLOOKUP(Table1[[#This Row],[RespondentID]],'All Data'!$A:$CO,87,FALSE),"unknown")</f>
        <v>Woman</v>
      </c>
      <c r="AM250" s="96" t="str">
        <f>IFERROR(VLOOKUP(Table1[[#This Row],[RespondentID]],'All Data'!$A:$CO,88,FALSE),"unknown")</f>
        <v>65+ years</v>
      </c>
      <c r="AN250" s="96" t="str">
        <f>IFERROR(VLOOKUP(Table1[[#This Row],[RespondentID]],'All Data'!$A:$CO,89,FALSE),"unknown")</f>
        <v>Nassau</v>
      </c>
      <c r="AO250" s="96" t="str">
        <f>IFERROR(VLOOKUP(Table1[[#This Row],[RespondentID]],'All Data'!$A:$CO,90,FALSE),"unknown")</f>
        <v>Port Washington, 11050</v>
      </c>
      <c r="AP250" s="96" t="str">
        <f>IFERROR(VLOOKUP(Table1[[#This Row],[RespondentID]],'All Data'!$A:$CO,91,FALSE),"unknown")</f>
        <v>White</v>
      </c>
      <c r="AQ250" s="96" t="str">
        <f>IFERROR(VLOOKUP(Table1[[#This Row],[RespondentID]],'All Data'!$A:$CO,92,FALSE),"unknown")</f>
        <v>Not Hispanic or Latino</v>
      </c>
      <c r="AR250" s="96" t="str">
        <f>IFERROR(VLOOKUP(Table1[[#This Row],[RespondentID]],'All Data'!$A:$CO,93,FALSE),"unknown")</f>
        <v>English</v>
      </c>
      <c r="AS250" s="96" t="str">
        <f>IFERROR(VLOOKUP(Table1[[#This Row],[RespondentID]],'All Data'!$A:$CW,94,FALSE),"unknown")</f>
        <v>$75,000 to $125,000</v>
      </c>
      <c r="AT250" s="96" t="str">
        <f>IFERROR(VLOOKUP(Table1[[#This Row],[RespondentID]],'All Data'!$A:$CW,95,FALSE),"unknown")</f>
        <v>College graduate</v>
      </c>
      <c r="AU250" s="96" t="str">
        <f>IFERROR(VLOOKUP(Table1[[#This Row],[RespondentID]],'All Data'!$A:$CW,96,FALSE),"unknown")</f>
        <v>Retired</v>
      </c>
      <c r="AV250" s="96" t="str">
        <f>IFERROR(VLOOKUP(Table1[[#This Row],[RespondentID]],'All Data'!$A:$CW,97,FALSE),"unknown")</f>
        <v>Yes</v>
      </c>
      <c r="AW250" s="96" t="str">
        <f>IFERROR(VLOOKUP(Table1[[#This Row],[RespondentID]],'All Data'!$A:$CW,98,FALSE),"unknown")</f>
        <v>Medicare</v>
      </c>
      <c r="AX250" s="96" t="str">
        <f>IFERROR(VLOOKUP(Table1[[#This Row],[RespondentID]],'All Data'!$A:$CW,99,FALSE),"unknown")</f>
        <v>Yes</v>
      </c>
    </row>
    <row r="251" spans="1:50">
      <c r="A251">
        <v>18044088556</v>
      </c>
      <c r="D251" t="s">
        <v>18</v>
      </c>
      <c r="J251" t="s">
        <v>24</v>
      </c>
      <c r="N251" t="s">
        <v>28</v>
      </c>
      <c r="P251">
        <f t="shared" si="54"/>
        <v>3</v>
      </c>
      <c r="Q251" s="7">
        <f t="shared" si="55"/>
        <v>1</v>
      </c>
      <c r="R251"/>
      <c r="S251">
        <f t="shared" si="56"/>
        <v>0</v>
      </c>
      <c r="T251">
        <f t="shared" si="57"/>
        <v>0</v>
      </c>
      <c r="U251">
        <f t="shared" si="58"/>
        <v>1</v>
      </c>
      <c r="V251">
        <f t="shared" si="59"/>
        <v>0</v>
      </c>
      <c r="W251">
        <f t="shared" si="60"/>
        <v>0</v>
      </c>
      <c r="X251">
        <f t="shared" si="61"/>
        <v>0</v>
      </c>
      <c r="Y251">
        <f t="shared" si="62"/>
        <v>0</v>
      </c>
      <c r="Z251">
        <f t="shared" si="63"/>
        <v>0</v>
      </c>
      <c r="AA251">
        <f t="shared" si="64"/>
        <v>1</v>
      </c>
      <c r="AB251">
        <f t="shared" si="65"/>
        <v>0</v>
      </c>
      <c r="AC251">
        <f t="shared" si="66"/>
        <v>0</v>
      </c>
      <c r="AD251">
        <f t="shared" si="67"/>
        <v>0</v>
      </c>
      <c r="AE251">
        <f t="shared" si="68"/>
        <v>1</v>
      </c>
      <c r="AF251"/>
      <c r="AG251"/>
      <c r="AH251">
        <f t="shared" si="69"/>
        <v>3</v>
      </c>
      <c r="AI251">
        <f t="shared" si="70"/>
        <v>3</v>
      </c>
      <c r="AJ251" t="str">
        <f t="shared" si="71"/>
        <v>Correct</v>
      </c>
      <c r="AL251" s="96" t="str">
        <f>IFERROR(VLOOKUP(Table1[[#This Row],[RespondentID]],'All Data'!$A:$CO,87,FALSE),"unknown")</f>
        <v>Woman</v>
      </c>
      <c r="AM251" s="96" t="str">
        <f>IFERROR(VLOOKUP(Table1[[#This Row],[RespondentID]],'All Data'!$A:$CO,88,FALSE),"unknown")</f>
        <v>65+ years</v>
      </c>
      <c r="AN251" s="96" t="str">
        <f>IFERROR(VLOOKUP(Table1[[#This Row],[RespondentID]],'All Data'!$A:$CO,89,FALSE),"unknown")</f>
        <v>Nassau</v>
      </c>
      <c r="AO251" s="96" t="str">
        <f>IFERROR(VLOOKUP(Table1[[#This Row],[RespondentID]],'All Data'!$A:$CO,90,FALSE),"unknown")</f>
        <v>Elmont, 11003</v>
      </c>
      <c r="AP251" s="96" t="str">
        <f>IFERROR(VLOOKUP(Table1[[#This Row],[RespondentID]],'All Data'!$A:$CO,91,FALSE),"unknown")</f>
        <v>Black or African American</v>
      </c>
      <c r="AQ251" s="96" t="str">
        <f>IFERROR(VLOOKUP(Table1[[#This Row],[RespondentID]],'All Data'!$A:$CO,92,FALSE),"unknown")</f>
        <v>Not Hispanic or Latino</v>
      </c>
      <c r="AR251" s="96" t="str">
        <f>IFERROR(VLOOKUP(Table1[[#This Row],[RespondentID]],'All Data'!$A:$CO,93,FALSE),"unknown")</f>
        <v>English</v>
      </c>
      <c r="AS251" s="96" t="str">
        <f>IFERROR(VLOOKUP(Table1[[#This Row],[RespondentID]],'All Data'!$A:$CW,94,FALSE),"unknown")</f>
        <v>$50,000 to $74,999</v>
      </c>
      <c r="AT251" s="96" t="str">
        <f>IFERROR(VLOOKUP(Table1[[#This Row],[RespondentID]],'All Data'!$A:$CW,95,FALSE),"unknown")</f>
        <v>Some college</v>
      </c>
      <c r="AU251" s="96" t="str">
        <f>IFERROR(VLOOKUP(Table1[[#This Row],[RespondentID]],'All Data'!$A:$CW,96,FALSE),"unknown")</f>
        <v>Retired</v>
      </c>
      <c r="AV251" s="96" t="str">
        <f>IFERROR(VLOOKUP(Table1[[#This Row],[RespondentID]],'All Data'!$A:$CW,97,FALSE),"unknown")</f>
        <v>Yes</v>
      </c>
      <c r="AW251" s="96" t="str">
        <f>IFERROR(VLOOKUP(Table1[[#This Row],[RespondentID]],'All Data'!$A:$CW,98,FALSE),"unknown")</f>
        <v>Medicare</v>
      </c>
      <c r="AX251" s="96" t="str">
        <f>IFERROR(VLOOKUP(Table1[[#This Row],[RespondentID]],'All Data'!$A:$CW,99,FALSE),"unknown")</f>
        <v>Yes</v>
      </c>
    </row>
    <row r="252" spans="1:50">
      <c r="A252">
        <v>18044088368</v>
      </c>
      <c r="B252" t="s">
        <v>16</v>
      </c>
      <c r="E252" t="s">
        <v>19</v>
      </c>
      <c r="M252" t="s">
        <v>27</v>
      </c>
      <c r="P252">
        <f t="shared" si="54"/>
        <v>3</v>
      </c>
      <c r="Q252" s="6">
        <f t="shared" si="55"/>
        <v>1</v>
      </c>
      <c r="R252"/>
      <c r="S252">
        <f t="shared" si="56"/>
        <v>1</v>
      </c>
      <c r="T252">
        <f t="shared" si="57"/>
        <v>0</v>
      </c>
      <c r="U252">
        <f t="shared" si="58"/>
        <v>0</v>
      </c>
      <c r="V252">
        <f t="shared" si="59"/>
        <v>1</v>
      </c>
      <c r="W252">
        <f t="shared" si="60"/>
        <v>0</v>
      </c>
      <c r="X252">
        <f t="shared" si="61"/>
        <v>0</v>
      </c>
      <c r="Y252">
        <f t="shared" si="62"/>
        <v>0</v>
      </c>
      <c r="Z252">
        <f t="shared" si="63"/>
        <v>0</v>
      </c>
      <c r="AA252">
        <f t="shared" si="64"/>
        <v>0</v>
      </c>
      <c r="AB252">
        <f t="shared" si="65"/>
        <v>0</v>
      </c>
      <c r="AC252">
        <f t="shared" si="66"/>
        <v>0</v>
      </c>
      <c r="AD252">
        <f t="shared" si="67"/>
        <v>1</v>
      </c>
      <c r="AE252">
        <f t="shared" si="68"/>
        <v>0</v>
      </c>
      <c r="AF252"/>
      <c r="AG252"/>
      <c r="AH252">
        <f t="shared" si="69"/>
        <v>3</v>
      </c>
      <c r="AI252">
        <f t="shared" si="70"/>
        <v>3</v>
      </c>
      <c r="AJ252" t="str">
        <f t="shared" si="71"/>
        <v>Correct</v>
      </c>
      <c r="AL252" s="96" t="str">
        <f>IFERROR(VLOOKUP(Table1[[#This Row],[RespondentID]],'All Data'!$A:$CO,87,FALSE),"unknown")</f>
        <v>Woman</v>
      </c>
      <c r="AM252" s="96" t="str">
        <f>IFERROR(VLOOKUP(Table1[[#This Row],[RespondentID]],'All Data'!$A:$CO,88,FALSE),"unknown")</f>
        <v>Under 18</v>
      </c>
      <c r="AN252" s="96" t="str">
        <f>IFERROR(VLOOKUP(Table1[[#This Row],[RespondentID]],'All Data'!$A:$CO,89,FALSE),"unknown")</f>
        <v>Nassau</v>
      </c>
      <c r="AO252" s="96" t="str">
        <f>IFERROR(VLOOKUP(Table1[[#This Row],[RespondentID]],'All Data'!$A:$CO,90,FALSE),"unknown")</f>
        <v>Elmont, 11003</v>
      </c>
      <c r="AP252" s="96" t="str">
        <f>IFERROR(VLOOKUP(Table1[[#This Row],[RespondentID]],'All Data'!$A:$CO,91,FALSE),"unknown")</f>
        <v>Other (please specify)</v>
      </c>
      <c r="AQ252" s="96" t="str">
        <f>IFERROR(VLOOKUP(Table1[[#This Row],[RespondentID]],'All Data'!$A:$CO,92,FALSE),"unknown")</f>
        <v>Hispanic or Latino</v>
      </c>
      <c r="AR252" s="96" t="str">
        <f>IFERROR(VLOOKUP(Table1[[#This Row],[RespondentID]],'All Data'!$A:$CO,93,FALSE),"unknown")</f>
        <v>English, Spanish</v>
      </c>
      <c r="AS252" s="96">
        <f>IFERROR(VLOOKUP(Table1[[#This Row],[RespondentID]],'All Data'!$A:$CW,94,FALSE),"unknown")</f>
        <v>0</v>
      </c>
      <c r="AT252" s="96" t="str">
        <f>IFERROR(VLOOKUP(Table1[[#This Row],[RespondentID]],'All Data'!$A:$CW,95,FALSE),"unknown")</f>
        <v>High school graduate</v>
      </c>
      <c r="AU252" s="96" t="str">
        <f>IFERROR(VLOOKUP(Table1[[#This Row],[RespondentID]],'All Data'!$A:$CW,96,FALSE),"unknown")</f>
        <v>Student</v>
      </c>
      <c r="AV252" s="96" t="str">
        <f>IFERROR(VLOOKUP(Table1[[#This Row],[RespondentID]],'All Data'!$A:$CW,97,FALSE),"unknown")</f>
        <v>Yes</v>
      </c>
      <c r="AW252" s="96" t="str">
        <f>IFERROR(VLOOKUP(Table1[[#This Row],[RespondentID]],'All Data'!$A:$CW,98,FALSE),"unknown")</f>
        <v>Medicaid</v>
      </c>
      <c r="AX252" s="96" t="str">
        <f>IFERROR(VLOOKUP(Table1[[#This Row],[RespondentID]],'All Data'!$A:$CW,99,FALSE),"unknown")</f>
        <v>Yes</v>
      </c>
    </row>
    <row r="253" spans="1:50">
      <c r="A253">
        <v>18044088229</v>
      </c>
      <c r="B253" t="s">
        <v>16</v>
      </c>
      <c r="P253">
        <f t="shared" si="54"/>
        <v>1</v>
      </c>
      <c r="Q253" s="7">
        <f t="shared" si="55"/>
        <v>3</v>
      </c>
      <c r="R253"/>
      <c r="S253">
        <f t="shared" si="56"/>
        <v>1</v>
      </c>
      <c r="T253">
        <f t="shared" si="57"/>
        <v>0</v>
      </c>
      <c r="U253">
        <f t="shared" si="58"/>
        <v>0</v>
      </c>
      <c r="V253">
        <f t="shared" si="59"/>
        <v>0</v>
      </c>
      <c r="W253">
        <f t="shared" si="60"/>
        <v>0</v>
      </c>
      <c r="X253">
        <f t="shared" si="61"/>
        <v>0</v>
      </c>
      <c r="Y253">
        <f t="shared" si="62"/>
        <v>0</v>
      </c>
      <c r="Z253">
        <f t="shared" si="63"/>
        <v>0</v>
      </c>
      <c r="AA253">
        <f t="shared" si="64"/>
        <v>0</v>
      </c>
      <c r="AB253">
        <f t="shared" si="65"/>
        <v>0</v>
      </c>
      <c r="AC253">
        <f t="shared" si="66"/>
        <v>0</v>
      </c>
      <c r="AD253">
        <f t="shared" si="67"/>
        <v>0</v>
      </c>
      <c r="AE253">
        <f t="shared" si="68"/>
        <v>0</v>
      </c>
      <c r="AF253"/>
      <c r="AG253"/>
      <c r="AH253">
        <f t="shared" si="69"/>
        <v>1</v>
      </c>
      <c r="AI253">
        <f t="shared" si="70"/>
        <v>1</v>
      </c>
      <c r="AJ253" t="str">
        <f t="shared" si="71"/>
        <v>Correct</v>
      </c>
      <c r="AL253" s="96" t="str">
        <f>IFERROR(VLOOKUP(Table1[[#This Row],[RespondentID]],'All Data'!$A:$CO,87,FALSE),"unknown")</f>
        <v>Man</v>
      </c>
      <c r="AM253" s="96" t="str">
        <f>IFERROR(VLOOKUP(Table1[[#This Row],[RespondentID]],'All Data'!$A:$CO,88,FALSE),"unknown")</f>
        <v>65+ years</v>
      </c>
      <c r="AN253" s="96" t="str">
        <f>IFERROR(VLOOKUP(Table1[[#This Row],[RespondentID]],'All Data'!$A:$CO,89,FALSE),"unknown")</f>
        <v>Nassau</v>
      </c>
      <c r="AO253" s="96" t="str">
        <f>IFERROR(VLOOKUP(Table1[[#This Row],[RespondentID]],'All Data'!$A:$CO,90,FALSE),"unknown")</f>
        <v>Rockville Centre, 11570</v>
      </c>
      <c r="AP253" s="96" t="str">
        <f>IFERROR(VLOOKUP(Table1[[#This Row],[RespondentID]],'All Data'!$A:$CO,91,FALSE),"unknown")</f>
        <v>White</v>
      </c>
      <c r="AQ253" s="96" t="str">
        <f>IFERROR(VLOOKUP(Table1[[#This Row],[RespondentID]],'All Data'!$A:$CO,92,FALSE),"unknown")</f>
        <v>Not Hispanic or Latino</v>
      </c>
      <c r="AR253" s="96">
        <f>IFERROR(VLOOKUP(Table1[[#This Row],[RespondentID]],'All Data'!$A:$CO,93,FALSE),"unknown")</f>
        <v>0</v>
      </c>
      <c r="AS253" s="96" t="str">
        <f>IFERROR(VLOOKUP(Table1[[#This Row],[RespondentID]],'All Data'!$A:$CW,94,FALSE),"unknown")</f>
        <v>Over $125,000</v>
      </c>
      <c r="AT253" s="96" t="str">
        <f>IFERROR(VLOOKUP(Table1[[#This Row],[RespondentID]],'All Data'!$A:$CW,95,FALSE),"unknown")</f>
        <v>College graduate</v>
      </c>
      <c r="AU253" s="96" t="str">
        <f>IFERROR(VLOOKUP(Table1[[#This Row],[RespondentID]],'All Data'!$A:$CW,96,FALSE),"unknown")</f>
        <v>Retired</v>
      </c>
      <c r="AV253" s="96" t="str">
        <f>IFERROR(VLOOKUP(Table1[[#This Row],[RespondentID]],'All Data'!$A:$CW,97,FALSE),"unknown")</f>
        <v>Yes</v>
      </c>
      <c r="AW253" s="96" t="str">
        <f>IFERROR(VLOOKUP(Table1[[#This Row],[RespondentID]],'All Data'!$A:$CW,98,FALSE),"unknown")</f>
        <v>Medicare</v>
      </c>
      <c r="AX253" s="96" t="str">
        <f>IFERROR(VLOOKUP(Table1[[#This Row],[RespondentID]],'All Data'!$A:$CW,99,FALSE),"unknown")</f>
        <v>Yes</v>
      </c>
    </row>
    <row r="254" spans="1:50">
      <c r="A254">
        <v>18044088060</v>
      </c>
      <c r="P254">
        <f t="shared" si="54"/>
        <v>0</v>
      </c>
      <c r="Q254" s="6" t="e">
        <f t="shared" si="55"/>
        <v>#DIV/0!</v>
      </c>
      <c r="R254"/>
      <c r="S254">
        <f t="shared" si="56"/>
        <v>0</v>
      </c>
      <c r="T254">
        <f t="shared" si="57"/>
        <v>0</v>
      </c>
      <c r="U254">
        <f t="shared" si="58"/>
        <v>0</v>
      </c>
      <c r="V254">
        <f t="shared" si="59"/>
        <v>0</v>
      </c>
      <c r="W254">
        <f t="shared" si="60"/>
        <v>0</v>
      </c>
      <c r="X254">
        <f t="shared" si="61"/>
        <v>0</v>
      </c>
      <c r="Y254">
        <f t="shared" si="62"/>
        <v>0</v>
      </c>
      <c r="Z254">
        <f t="shared" si="63"/>
        <v>0</v>
      </c>
      <c r="AA254">
        <f t="shared" si="64"/>
        <v>0</v>
      </c>
      <c r="AB254">
        <f t="shared" si="65"/>
        <v>0</v>
      </c>
      <c r="AC254">
        <f t="shared" si="66"/>
        <v>0</v>
      </c>
      <c r="AD254">
        <f t="shared" si="67"/>
        <v>0</v>
      </c>
      <c r="AE254">
        <f t="shared" si="68"/>
        <v>0</v>
      </c>
      <c r="AF254"/>
      <c r="AG254"/>
      <c r="AH254">
        <f t="shared" si="69"/>
        <v>0</v>
      </c>
      <c r="AI254">
        <f t="shared" si="70"/>
        <v>0</v>
      </c>
      <c r="AJ254" t="str">
        <f t="shared" si="71"/>
        <v>Correct</v>
      </c>
      <c r="AL254" s="96" t="str">
        <f>IFERROR(VLOOKUP(Table1[[#This Row],[RespondentID]],'All Data'!$A:$CO,87,FALSE),"unknown")</f>
        <v>Woman</v>
      </c>
      <c r="AM254" s="96" t="str">
        <f>IFERROR(VLOOKUP(Table1[[#This Row],[RespondentID]],'All Data'!$A:$CO,88,FALSE),"unknown")</f>
        <v>65+ years</v>
      </c>
      <c r="AN254" s="96" t="str">
        <f>IFERROR(VLOOKUP(Table1[[#This Row],[RespondentID]],'All Data'!$A:$CO,89,FALSE),"unknown")</f>
        <v>Suffolk</v>
      </c>
      <c r="AO254" s="96" t="str">
        <f>IFERROR(VLOOKUP(Table1[[#This Row],[RespondentID]],'All Data'!$A:$CO,90,FALSE),"unknown")</f>
        <v>Huntington Station, 11746</v>
      </c>
      <c r="AP254" s="96" t="str">
        <f>IFERROR(VLOOKUP(Table1[[#This Row],[RespondentID]],'All Data'!$A:$CO,91,FALSE),"unknown")</f>
        <v>White</v>
      </c>
      <c r="AQ254" s="96" t="str">
        <f>IFERROR(VLOOKUP(Table1[[#This Row],[RespondentID]],'All Data'!$A:$CO,92,FALSE),"unknown")</f>
        <v>Not Hispanic or Latino</v>
      </c>
      <c r="AR254" s="96" t="str">
        <f>IFERROR(VLOOKUP(Table1[[#This Row],[RespondentID]],'All Data'!$A:$CO,93,FALSE),"unknown")</f>
        <v>English</v>
      </c>
      <c r="AS254" s="96" t="str">
        <f>IFERROR(VLOOKUP(Table1[[#This Row],[RespondentID]],'All Data'!$A:$CW,94,FALSE),"unknown")</f>
        <v>$75,000 to $125,000</v>
      </c>
      <c r="AT254" s="96" t="str">
        <f>IFERROR(VLOOKUP(Table1[[#This Row],[RespondentID]],'All Data'!$A:$CW,95,FALSE),"unknown")</f>
        <v>Graduate school</v>
      </c>
      <c r="AU254" s="96" t="str">
        <f>IFERROR(VLOOKUP(Table1[[#This Row],[RespondentID]],'All Data'!$A:$CW,96,FALSE),"unknown")</f>
        <v>Retired</v>
      </c>
      <c r="AV254" s="96" t="str">
        <f>IFERROR(VLOOKUP(Table1[[#This Row],[RespondentID]],'All Data'!$A:$CW,97,FALSE),"unknown")</f>
        <v>Yes</v>
      </c>
      <c r="AW254" s="96" t="str">
        <f>IFERROR(VLOOKUP(Table1[[#This Row],[RespondentID]],'All Data'!$A:$CW,98,FALSE),"unknown")</f>
        <v>Medicare</v>
      </c>
      <c r="AX254" s="96" t="str">
        <f>IFERROR(VLOOKUP(Table1[[#This Row],[RespondentID]],'All Data'!$A:$CW,99,FALSE),"unknown")</f>
        <v>Yes</v>
      </c>
    </row>
    <row r="255" spans="1:50">
      <c r="A255">
        <v>18044087845</v>
      </c>
      <c r="I255" t="s">
        <v>23</v>
      </c>
      <c r="K255" t="s">
        <v>25</v>
      </c>
      <c r="M255" t="s">
        <v>27</v>
      </c>
      <c r="N255" t="s">
        <v>28</v>
      </c>
      <c r="P255">
        <f t="shared" si="54"/>
        <v>4</v>
      </c>
      <c r="Q255" s="7">
        <f t="shared" si="55"/>
        <v>0.75</v>
      </c>
      <c r="R255"/>
      <c r="S255">
        <f t="shared" si="56"/>
        <v>0</v>
      </c>
      <c r="T255">
        <f t="shared" si="57"/>
        <v>0</v>
      </c>
      <c r="U255">
        <f t="shared" si="58"/>
        <v>0</v>
      </c>
      <c r="V255">
        <f t="shared" si="59"/>
        <v>0</v>
      </c>
      <c r="W255">
        <f t="shared" si="60"/>
        <v>0</v>
      </c>
      <c r="X255">
        <f t="shared" si="61"/>
        <v>0</v>
      </c>
      <c r="Y255">
        <f t="shared" si="62"/>
        <v>0</v>
      </c>
      <c r="Z255">
        <f t="shared" si="63"/>
        <v>0.75</v>
      </c>
      <c r="AA255">
        <f t="shared" si="64"/>
        <v>0</v>
      </c>
      <c r="AB255">
        <f t="shared" si="65"/>
        <v>0.75</v>
      </c>
      <c r="AC255">
        <f t="shared" si="66"/>
        <v>0</v>
      </c>
      <c r="AD255">
        <f t="shared" si="67"/>
        <v>0.75</v>
      </c>
      <c r="AE255">
        <f t="shared" si="68"/>
        <v>0.75</v>
      </c>
      <c r="AF255"/>
      <c r="AG255"/>
      <c r="AH255">
        <f t="shared" si="69"/>
        <v>3</v>
      </c>
      <c r="AI255">
        <f t="shared" si="70"/>
        <v>4</v>
      </c>
      <c r="AJ255" t="str">
        <f t="shared" si="71"/>
        <v>Correct</v>
      </c>
      <c r="AL255" s="96" t="str">
        <f>IFERROR(VLOOKUP(Table1[[#This Row],[RespondentID]],'All Data'!$A:$CO,87,FALSE),"unknown")</f>
        <v>Woman</v>
      </c>
      <c r="AM255" s="96" t="str">
        <f>IFERROR(VLOOKUP(Table1[[#This Row],[RespondentID]],'All Data'!$A:$CO,88,FALSE),"unknown")</f>
        <v>25-34 years</v>
      </c>
      <c r="AN255" s="96" t="str">
        <f>IFERROR(VLOOKUP(Table1[[#This Row],[RespondentID]],'All Data'!$A:$CO,89,FALSE),"unknown")</f>
        <v>Suffolk</v>
      </c>
      <c r="AO255" s="96" t="str">
        <f>IFERROR(VLOOKUP(Table1[[#This Row],[RespondentID]],'All Data'!$A:$CO,90,FALSE),"unknown")</f>
        <v>Greenlawn, 11740</v>
      </c>
      <c r="AP255" s="96" t="str">
        <f>IFERROR(VLOOKUP(Table1[[#This Row],[RespondentID]],'All Data'!$A:$CO,91,FALSE),"unknown")</f>
        <v>White</v>
      </c>
      <c r="AQ255" s="96" t="str">
        <f>IFERROR(VLOOKUP(Table1[[#This Row],[RespondentID]],'All Data'!$A:$CO,92,FALSE),"unknown")</f>
        <v>Hispanic or Latino</v>
      </c>
      <c r="AR255" s="96" t="str">
        <f>IFERROR(VLOOKUP(Table1[[#This Row],[RespondentID]],'All Data'!$A:$CO,93,FALSE),"unknown")</f>
        <v>English, Spanish</v>
      </c>
      <c r="AS255" s="96" t="str">
        <f>IFERROR(VLOOKUP(Table1[[#This Row],[RespondentID]],'All Data'!$A:$CW,94,FALSE),"unknown")</f>
        <v>$0-$19,999</v>
      </c>
      <c r="AT255" s="96" t="str">
        <f>IFERROR(VLOOKUP(Table1[[#This Row],[RespondentID]],'All Data'!$A:$CW,95,FALSE),"unknown")</f>
        <v>Some college</v>
      </c>
      <c r="AU255" s="96" t="str">
        <f>IFERROR(VLOOKUP(Table1[[#This Row],[RespondentID]],'All Data'!$A:$CW,96,FALSE),"unknown")</f>
        <v>Out of work, but not currently looking</v>
      </c>
      <c r="AV255" s="96" t="str">
        <f>IFERROR(VLOOKUP(Table1[[#This Row],[RespondentID]],'All Data'!$A:$CW,97,FALSE),"unknown")</f>
        <v>No</v>
      </c>
      <c r="AW255" s="96" t="str">
        <f>IFERROR(VLOOKUP(Table1[[#This Row],[RespondentID]],'All Data'!$A:$CW,98,FALSE),"unknown")</f>
        <v>No Insurance</v>
      </c>
      <c r="AX255" s="96" t="str">
        <f>IFERROR(VLOOKUP(Table1[[#This Row],[RespondentID]],'All Data'!$A:$CW,99,FALSE),"unknown")</f>
        <v>Yes</v>
      </c>
    </row>
    <row r="256" spans="1:50">
      <c r="A256">
        <v>18044087698</v>
      </c>
      <c r="C256" t="s">
        <v>17</v>
      </c>
      <c r="D256" t="s">
        <v>18</v>
      </c>
      <c r="J256" t="s">
        <v>24</v>
      </c>
      <c r="P256">
        <f t="shared" si="54"/>
        <v>3</v>
      </c>
      <c r="Q256" s="6">
        <f t="shared" si="55"/>
        <v>1</v>
      </c>
      <c r="R256"/>
      <c r="S256">
        <f t="shared" si="56"/>
        <v>0</v>
      </c>
      <c r="T256">
        <f t="shared" si="57"/>
        <v>1</v>
      </c>
      <c r="U256">
        <f t="shared" si="58"/>
        <v>1</v>
      </c>
      <c r="V256">
        <f t="shared" si="59"/>
        <v>0</v>
      </c>
      <c r="W256">
        <f t="shared" si="60"/>
        <v>0</v>
      </c>
      <c r="X256">
        <f t="shared" si="61"/>
        <v>0</v>
      </c>
      <c r="Y256">
        <f t="shared" si="62"/>
        <v>0</v>
      </c>
      <c r="Z256">
        <f t="shared" si="63"/>
        <v>0</v>
      </c>
      <c r="AA256">
        <f t="shared" si="64"/>
        <v>1</v>
      </c>
      <c r="AB256">
        <f t="shared" si="65"/>
        <v>0</v>
      </c>
      <c r="AC256">
        <f t="shared" si="66"/>
        <v>0</v>
      </c>
      <c r="AD256">
        <f t="shared" si="67"/>
        <v>0</v>
      </c>
      <c r="AE256">
        <f t="shared" si="68"/>
        <v>0</v>
      </c>
      <c r="AF256"/>
      <c r="AG256"/>
      <c r="AH256">
        <f t="shared" si="69"/>
        <v>3</v>
      </c>
      <c r="AI256">
        <f t="shared" si="70"/>
        <v>3</v>
      </c>
      <c r="AJ256" t="str">
        <f t="shared" si="71"/>
        <v>Correct</v>
      </c>
      <c r="AL256" s="96" t="str">
        <f>IFERROR(VLOOKUP(Table1[[#This Row],[RespondentID]],'All Data'!$A:$CO,87,FALSE),"unknown")</f>
        <v>Woman</v>
      </c>
      <c r="AM256" s="96" t="str">
        <f>IFERROR(VLOOKUP(Table1[[#This Row],[RespondentID]],'All Data'!$A:$CO,88,FALSE),"unknown")</f>
        <v>45-54 years</v>
      </c>
      <c r="AN256" s="96" t="str">
        <f>IFERROR(VLOOKUP(Table1[[#This Row],[RespondentID]],'All Data'!$A:$CO,89,FALSE),"unknown")</f>
        <v>Suffolk</v>
      </c>
      <c r="AO256" s="96" t="str">
        <f>IFERROR(VLOOKUP(Table1[[#This Row],[RespondentID]],'All Data'!$A:$CO,90,FALSE),"unknown")</f>
        <v>Centerport, 11721</v>
      </c>
      <c r="AP256" s="96" t="str">
        <f>IFERROR(VLOOKUP(Table1[[#This Row],[RespondentID]],'All Data'!$A:$CO,91,FALSE),"unknown")</f>
        <v>White</v>
      </c>
      <c r="AQ256" s="96" t="str">
        <f>IFERROR(VLOOKUP(Table1[[#This Row],[RespondentID]],'All Data'!$A:$CO,92,FALSE),"unknown")</f>
        <v>Not Hispanic or Latino</v>
      </c>
      <c r="AR256" s="96" t="str">
        <f>IFERROR(VLOOKUP(Table1[[#This Row],[RespondentID]],'All Data'!$A:$CO,93,FALSE),"unknown")</f>
        <v>English</v>
      </c>
      <c r="AS256" s="96" t="str">
        <f>IFERROR(VLOOKUP(Table1[[#This Row],[RespondentID]],'All Data'!$A:$CW,94,FALSE),"unknown")</f>
        <v>Over $125,000</v>
      </c>
      <c r="AT256" s="96" t="str">
        <f>IFERROR(VLOOKUP(Table1[[#This Row],[RespondentID]],'All Data'!$A:$CW,95,FALSE),"unknown")</f>
        <v>College graduate</v>
      </c>
      <c r="AU256" s="96" t="str">
        <f>IFERROR(VLOOKUP(Table1[[#This Row],[RespondentID]],'All Data'!$A:$CW,96,FALSE),"unknown")</f>
        <v>Self-employed</v>
      </c>
      <c r="AV256" s="96" t="str">
        <f>IFERROR(VLOOKUP(Table1[[#This Row],[RespondentID]],'All Data'!$A:$CW,97,FALSE),"unknown")</f>
        <v>Yes</v>
      </c>
      <c r="AW256" s="96" t="str">
        <f>IFERROR(VLOOKUP(Table1[[#This Row],[RespondentID]],'All Data'!$A:$CW,98,FALSE),"unknown")</f>
        <v>Private/Commercial</v>
      </c>
      <c r="AX256" s="96" t="str">
        <f>IFERROR(VLOOKUP(Table1[[#This Row],[RespondentID]],'All Data'!$A:$CW,99,FALSE),"unknown")</f>
        <v>Yes</v>
      </c>
    </row>
    <row r="257" spans="1:50">
      <c r="A257">
        <v>18044087333</v>
      </c>
      <c r="B257" t="s">
        <v>16</v>
      </c>
      <c r="P257">
        <f t="shared" si="54"/>
        <v>1</v>
      </c>
      <c r="Q257" s="7">
        <f t="shared" si="55"/>
        <v>3</v>
      </c>
      <c r="R257"/>
      <c r="S257">
        <f t="shared" si="56"/>
        <v>1</v>
      </c>
      <c r="T257">
        <f t="shared" si="57"/>
        <v>0</v>
      </c>
      <c r="U257">
        <f t="shared" si="58"/>
        <v>0</v>
      </c>
      <c r="V257">
        <f t="shared" si="59"/>
        <v>0</v>
      </c>
      <c r="W257">
        <f t="shared" si="60"/>
        <v>0</v>
      </c>
      <c r="X257">
        <f t="shared" si="61"/>
        <v>0</v>
      </c>
      <c r="Y257">
        <f t="shared" si="62"/>
        <v>0</v>
      </c>
      <c r="Z257">
        <f t="shared" si="63"/>
        <v>0</v>
      </c>
      <c r="AA257">
        <f t="shared" si="64"/>
        <v>0</v>
      </c>
      <c r="AB257">
        <f t="shared" si="65"/>
        <v>0</v>
      </c>
      <c r="AC257">
        <f t="shared" si="66"/>
        <v>0</v>
      </c>
      <c r="AD257">
        <f t="shared" si="67"/>
        <v>0</v>
      </c>
      <c r="AE257">
        <f t="shared" si="68"/>
        <v>0</v>
      </c>
      <c r="AF257"/>
      <c r="AG257"/>
      <c r="AH257">
        <f t="shared" si="69"/>
        <v>1</v>
      </c>
      <c r="AI257">
        <f t="shared" si="70"/>
        <v>1</v>
      </c>
      <c r="AJ257" t="str">
        <f t="shared" si="71"/>
        <v>Correct</v>
      </c>
      <c r="AL257" s="96" t="str">
        <f>IFERROR(VLOOKUP(Table1[[#This Row],[RespondentID]],'All Data'!$A:$CO,87,FALSE),"unknown")</f>
        <v>Woman</v>
      </c>
      <c r="AM257" s="96" t="str">
        <f>IFERROR(VLOOKUP(Table1[[#This Row],[RespondentID]],'All Data'!$A:$CO,88,FALSE),"unknown")</f>
        <v>65+ years</v>
      </c>
      <c r="AN257" s="96" t="str">
        <f>IFERROR(VLOOKUP(Table1[[#This Row],[RespondentID]],'All Data'!$A:$CO,89,FALSE),"unknown")</f>
        <v>Queens</v>
      </c>
      <c r="AO257" s="96" t="str">
        <f>IFERROR(VLOOKUP(Table1[[#This Row],[RespondentID]],'All Data'!$A:$CO,90,FALSE),"unknown")</f>
        <v>Bethpage, 11714</v>
      </c>
      <c r="AP257" s="96" t="str">
        <f>IFERROR(VLOOKUP(Table1[[#This Row],[RespondentID]],'All Data'!$A:$CO,91,FALSE),"unknown")</f>
        <v>White</v>
      </c>
      <c r="AQ257" s="96">
        <f>IFERROR(VLOOKUP(Table1[[#This Row],[RespondentID]],'All Data'!$A:$CO,92,FALSE),"unknown")</f>
        <v>0</v>
      </c>
      <c r="AR257" s="96" t="str">
        <f>IFERROR(VLOOKUP(Table1[[#This Row],[RespondentID]],'All Data'!$A:$CO,93,FALSE),"unknown")</f>
        <v>English</v>
      </c>
      <c r="AS257" s="96" t="str">
        <f>IFERROR(VLOOKUP(Table1[[#This Row],[RespondentID]],'All Data'!$A:$CW,94,FALSE),"unknown")</f>
        <v>Over $125,000</v>
      </c>
      <c r="AT257" s="96" t="str">
        <f>IFERROR(VLOOKUP(Table1[[#This Row],[RespondentID]],'All Data'!$A:$CW,95,FALSE),"unknown")</f>
        <v>Graduate school</v>
      </c>
      <c r="AU257" s="96" t="str">
        <f>IFERROR(VLOOKUP(Table1[[#This Row],[RespondentID]],'All Data'!$A:$CW,96,FALSE),"unknown")</f>
        <v>Retired</v>
      </c>
      <c r="AV257" s="96" t="str">
        <f>IFERROR(VLOOKUP(Table1[[#This Row],[RespondentID]],'All Data'!$A:$CW,97,FALSE),"unknown")</f>
        <v>Yes</v>
      </c>
      <c r="AW257" s="96" t="str">
        <f>IFERROR(VLOOKUP(Table1[[#This Row],[RespondentID]],'All Data'!$A:$CW,98,FALSE),"unknown")</f>
        <v>Medicare</v>
      </c>
      <c r="AX257" s="96" t="str">
        <f>IFERROR(VLOOKUP(Table1[[#This Row],[RespondentID]],'All Data'!$A:$CW,99,FALSE),"unknown")</f>
        <v>Yes</v>
      </c>
    </row>
    <row r="258" spans="1:50">
      <c r="A258">
        <v>18044087118</v>
      </c>
      <c r="C258" t="s">
        <v>17</v>
      </c>
      <c r="P258">
        <f t="shared" ref="P258:P321" si="72">COUNTA(B258:N258)</f>
        <v>1</v>
      </c>
      <c r="Q258" s="6">
        <f t="shared" ref="Q258:Q321" si="73">3/P258</f>
        <v>3</v>
      </c>
      <c r="R258"/>
      <c r="S258">
        <f t="shared" ref="S258:S321" si="74">IF($P258&lt;3,IF($B258=$B$1,1,0),IF($B258=$B$1,$Q258,0))</f>
        <v>0</v>
      </c>
      <c r="T258">
        <f t="shared" ref="T258:T321" si="75">IF($P258&lt;3,IF($C258=$C$1,1,0),IF($C258=$C$1,$Q258,0))</f>
        <v>1</v>
      </c>
      <c r="U258">
        <f t="shared" ref="U258:U321" si="76">IF($P258&lt;3,IF($D258=$D$1,1,0),IF($D258=$D$1,$Q258,0))</f>
        <v>0</v>
      </c>
      <c r="V258">
        <f t="shared" ref="V258:V321" si="77">IF($P258&lt;3,IF($E258=$E$1,1,0),IF($E258=$E$1,$Q258,0))</f>
        <v>0</v>
      </c>
      <c r="W258">
        <f t="shared" ref="W258:W321" si="78">IF($P258&lt;3,IF($F258=$F$1,1,0),IF($F258=$F$1,$Q258,0))</f>
        <v>0</v>
      </c>
      <c r="X258">
        <f t="shared" ref="X258:X321" si="79">IF($P258&lt;3,IF($G258=$G$1,1,0),IF($G258=$G$1,$Q258,0))</f>
        <v>0</v>
      </c>
      <c r="Y258">
        <f t="shared" ref="Y258:Y321" si="80">IF($P258&lt;3,IF($H258=$H$1,1,0),IF($H258=$H$1,$Q258,0))</f>
        <v>0</v>
      </c>
      <c r="Z258">
        <f t="shared" ref="Z258:Z321" si="81">IF($P258&lt;3,IF($I258=$I$1,1,0),IF($I258=$I$1,$Q258,0))</f>
        <v>0</v>
      </c>
      <c r="AA258">
        <f t="shared" ref="AA258:AA321" si="82">IF($P258&lt;3,IF($J258=$J$1,1,0),IF($J258=$J$1,$Q258,0))</f>
        <v>0</v>
      </c>
      <c r="AB258">
        <f t="shared" ref="AB258:AB321" si="83">IF($P258&lt;3,IF($K258=$K$1,1,0),IF($K258=$K$1,$Q258,0))</f>
        <v>0</v>
      </c>
      <c r="AC258">
        <f t="shared" ref="AC258:AC321" si="84">IF($P258&lt;3,IF($L258=$L$1,1,0),IF($L258=$L$1,$Q258,0))</f>
        <v>0</v>
      </c>
      <c r="AD258">
        <f t="shared" ref="AD258:AD321" si="85">IF($P258&lt;3,IF($M258=$M$1,1,0),IF($M258=$M$1,$Q258,0))</f>
        <v>0</v>
      </c>
      <c r="AE258">
        <f t="shared" ref="AE258:AE321" si="86">IF($P258&lt;3,IF($N258=$N$1,1,0),IF($N258=$N$1,$Q258,0))</f>
        <v>0</v>
      </c>
      <c r="AF258"/>
      <c r="AG258"/>
      <c r="AH258">
        <f t="shared" ref="AH258:AH321" si="87">SUM(S258:AE258)</f>
        <v>1</v>
      </c>
      <c r="AI258">
        <f t="shared" ref="AI258:AI321" si="88">P258</f>
        <v>1</v>
      </c>
      <c r="AJ258" t="str">
        <f t="shared" ref="AJ258:AJ321" si="89">IF(AH258=AI258,"Correct",IF(AH258=3,"Correct","Wrong"))</f>
        <v>Correct</v>
      </c>
      <c r="AL258" s="96" t="str">
        <f>IFERROR(VLOOKUP(Table1[[#This Row],[RespondentID]],'All Data'!$A:$CO,87,FALSE),"unknown")</f>
        <v>Woman</v>
      </c>
      <c r="AM258" s="96" t="str">
        <f>IFERROR(VLOOKUP(Table1[[#This Row],[RespondentID]],'All Data'!$A:$CO,88,FALSE),"unknown")</f>
        <v>65+ years</v>
      </c>
      <c r="AN258" s="96" t="str">
        <f>IFERROR(VLOOKUP(Table1[[#This Row],[RespondentID]],'All Data'!$A:$CO,89,FALSE),"unknown")</f>
        <v>Suffolk</v>
      </c>
      <c r="AO258" s="96" t="str">
        <f>IFERROR(VLOOKUP(Table1[[#This Row],[RespondentID]],'All Data'!$A:$CO,90,FALSE),"unknown")</f>
        <v>Northport, 11768</v>
      </c>
      <c r="AP258" s="96" t="str">
        <f>IFERROR(VLOOKUP(Table1[[#This Row],[RespondentID]],'All Data'!$A:$CO,91,FALSE),"unknown")</f>
        <v>White</v>
      </c>
      <c r="AQ258" s="96" t="str">
        <f>IFERROR(VLOOKUP(Table1[[#This Row],[RespondentID]],'All Data'!$A:$CO,92,FALSE),"unknown")</f>
        <v>Not Hispanic or Latino</v>
      </c>
      <c r="AR258" s="96" t="str">
        <f>IFERROR(VLOOKUP(Table1[[#This Row],[RespondentID]],'All Data'!$A:$CO,93,FALSE),"unknown")</f>
        <v>English</v>
      </c>
      <c r="AS258" s="96" t="str">
        <f>IFERROR(VLOOKUP(Table1[[#This Row],[RespondentID]],'All Data'!$A:$CW,94,FALSE),"unknown")</f>
        <v>$0-$19,999</v>
      </c>
      <c r="AT258" s="96" t="str">
        <f>IFERROR(VLOOKUP(Table1[[#This Row],[RespondentID]],'All Data'!$A:$CW,95,FALSE),"unknown")</f>
        <v>Some college</v>
      </c>
      <c r="AU258" s="96" t="str">
        <f>IFERROR(VLOOKUP(Table1[[#This Row],[RespondentID]],'All Data'!$A:$CW,96,FALSE),"unknown")</f>
        <v>Retired</v>
      </c>
      <c r="AV258" s="96" t="str">
        <f>IFERROR(VLOOKUP(Table1[[#This Row],[RespondentID]],'All Data'!$A:$CW,97,FALSE),"unknown")</f>
        <v>Yes</v>
      </c>
      <c r="AW258" s="96" t="str">
        <f>IFERROR(VLOOKUP(Table1[[#This Row],[RespondentID]],'All Data'!$A:$CW,98,FALSE),"unknown")</f>
        <v>Medicare, Private/Commercial</v>
      </c>
      <c r="AX258" s="96" t="str">
        <f>IFERROR(VLOOKUP(Table1[[#This Row],[RespondentID]],'All Data'!$A:$CW,99,FALSE),"unknown")</f>
        <v>No</v>
      </c>
    </row>
    <row r="259" spans="1:50">
      <c r="A259">
        <v>18044087007</v>
      </c>
      <c r="P259">
        <f t="shared" si="72"/>
        <v>0</v>
      </c>
      <c r="Q259" s="7" t="e">
        <f t="shared" si="73"/>
        <v>#DIV/0!</v>
      </c>
      <c r="R259"/>
      <c r="S259">
        <f t="shared" si="74"/>
        <v>0</v>
      </c>
      <c r="T259">
        <f t="shared" si="75"/>
        <v>0</v>
      </c>
      <c r="U259">
        <f t="shared" si="76"/>
        <v>0</v>
      </c>
      <c r="V259">
        <f t="shared" si="77"/>
        <v>0</v>
      </c>
      <c r="W259">
        <f t="shared" si="78"/>
        <v>0</v>
      </c>
      <c r="X259">
        <f t="shared" si="79"/>
        <v>0</v>
      </c>
      <c r="Y259">
        <f t="shared" si="80"/>
        <v>0</v>
      </c>
      <c r="Z259">
        <f t="shared" si="81"/>
        <v>0</v>
      </c>
      <c r="AA259">
        <f t="shared" si="82"/>
        <v>0</v>
      </c>
      <c r="AB259">
        <f t="shared" si="83"/>
        <v>0</v>
      </c>
      <c r="AC259">
        <f t="shared" si="84"/>
        <v>0</v>
      </c>
      <c r="AD259">
        <f t="shared" si="85"/>
        <v>0</v>
      </c>
      <c r="AE259">
        <f t="shared" si="86"/>
        <v>0</v>
      </c>
      <c r="AF259"/>
      <c r="AG259"/>
      <c r="AH259">
        <f t="shared" si="87"/>
        <v>0</v>
      </c>
      <c r="AI259">
        <f t="shared" si="88"/>
        <v>0</v>
      </c>
      <c r="AJ259" t="str">
        <f t="shared" si="89"/>
        <v>Correct</v>
      </c>
      <c r="AL259" s="96" t="str">
        <f>IFERROR(VLOOKUP(Table1[[#This Row],[RespondentID]],'All Data'!$A:$CO,87,FALSE),"unknown")</f>
        <v>Woman</v>
      </c>
      <c r="AM259" s="96" t="str">
        <f>IFERROR(VLOOKUP(Table1[[#This Row],[RespondentID]],'All Data'!$A:$CO,88,FALSE),"unknown")</f>
        <v>65+ years</v>
      </c>
      <c r="AN259" s="96" t="str">
        <f>IFERROR(VLOOKUP(Table1[[#This Row],[RespondentID]],'All Data'!$A:$CO,89,FALSE),"unknown")</f>
        <v>Queens</v>
      </c>
      <c r="AO259" s="96">
        <f>IFERROR(VLOOKUP(Table1[[#This Row],[RespondentID]],'All Data'!$A:$CO,90,FALSE),"unknown")</f>
        <v>11361</v>
      </c>
      <c r="AP259" s="96" t="str">
        <f>IFERROR(VLOOKUP(Table1[[#This Row],[RespondentID]],'All Data'!$A:$CO,91,FALSE),"unknown")</f>
        <v>White</v>
      </c>
      <c r="AQ259" s="96" t="str">
        <f>IFERROR(VLOOKUP(Table1[[#This Row],[RespondentID]],'All Data'!$A:$CO,92,FALSE),"unknown")</f>
        <v>Not Hispanic or Latino</v>
      </c>
      <c r="AR259" s="96" t="str">
        <f>IFERROR(VLOOKUP(Table1[[#This Row],[RespondentID]],'All Data'!$A:$CO,93,FALSE),"unknown")</f>
        <v>English</v>
      </c>
      <c r="AS259" s="96">
        <f>IFERROR(VLOOKUP(Table1[[#This Row],[RespondentID]],'All Data'!$A:$CW,94,FALSE),"unknown")</f>
        <v>0</v>
      </c>
      <c r="AT259" s="96" t="str">
        <f>IFERROR(VLOOKUP(Table1[[#This Row],[RespondentID]],'All Data'!$A:$CW,95,FALSE),"unknown")</f>
        <v>Graduate school</v>
      </c>
      <c r="AU259" s="96" t="str">
        <f>IFERROR(VLOOKUP(Table1[[#This Row],[RespondentID]],'All Data'!$A:$CW,96,FALSE),"unknown")</f>
        <v>Retired</v>
      </c>
      <c r="AV259" s="96" t="str">
        <f>IFERROR(VLOOKUP(Table1[[#This Row],[RespondentID]],'All Data'!$A:$CW,97,FALSE),"unknown")</f>
        <v>No</v>
      </c>
      <c r="AW259" s="96" t="str">
        <f>IFERROR(VLOOKUP(Table1[[#This Row],[RespondentID]],'All Data'!$A:$CW,98,FALSE),"unknown")</f>
        <v>Medicare</v>
      </c>
      <c r="AX259" s="96" t="str">
        <f>IFERROR(VLOOKUP(Table1[[#This Row],[RespondentID]],'All Data'!$A:$CW,99,FALSE),"unknown")</f>
        <v>Yes</v>
      </c>
    </row>
    <row r="260" spans="1:50">
      <c r="A260">
        <v>18044086703</v>
      </c>
      <c r="B260" t="s">
        <v>16</v>
      </c>
      <c r="C260" t="s">
        <v>17</v>
      </c>
      <c r="D260" t="s">
        <v>18</v>
      </c>
      <c r="P260">
        <f t="shared" si="72"/>
        <v>3</v>
      </c>
      <c r="Q260" s="6">
        <f t="shared" si="73"/>
        <v>1</v>
      </c>
      <c r="R260"/>
      <c r="S260">
        <f t="shared" si="74"/>
        <v>1</v>
      </c>
      <c r="T260">
        <f t="shared" si="75"/>
        <v>1</v>
      </c>
      <c r="U260">
        <f t="shared" si="76"/>
        <v>1</v>
      </c>
      <c r="V260">
        <f t="shared" si="77"/>
        <v>0</v>
      </c>
      <c r="W260">
        <f t="shared" si="78"/>
        <v>0</v>
      </c>
      <c r="X260">
        <f t="shared" si="79"/>
        <v>0</v>
      </c>
      <c r="Y260">
        <f t="shared" si="80"/>
        <v>0</v>
      </c>
      <c r="Z260">
        <f t="shared" si="81"/>
        <v>0</v>
      </c>
      <c r="AA260">
        <f t="shared" si="82"/>
        <v>0</v>
      </c>
      <c r="AB260">
        <f t="shared" si="83"/>
        <v>0</v>
      </c>
      <c r="AC260">
        <f t="shared" si="84"/>
        <v>0</v>
      </c>
      <c r="AD260">
        <f t="shared" si="85"/>
        <v>0</v>
      </c>
      <c r="AE260">
        <f t="shared" si="86"/>
        <v>0</v>
      </c>
      <c r="AF260"/>
      <c r="AG260"/>
      <c r="AH260">
        <f t="shared" si="87"/>
        <v>3</v>
      </c>
      <c r="AI260">
        <f t="shared" si="88"/>
        <v>3</v>
      </c>
      <c r="AJ260" t="str">
        <f t="shared" si="89"/>
        <v>Correct</v>
      </c>
      <c r="AL260" s="96" t="str">
        <f>IFERROR(VLOOKUP(Table1[[#This Row],[RespondentID]],'All Data'!$A:$CO,87,FALSE),"unknown")</f>
        <v>Man</v>
      </c>
      <c r="AM260" s="96" t="str">
        <f>IFERROR(VLOOKUP(Table1[[#This Row],[RespondentID]],'All Data'!$A:$CO,88,FALSE),"unknown")</f>
        <v>65+ years</v>
      </c>
      <c r="AN260" s="96" t="str">
        <f>IFERROR(VLOOKUP(Table1[[#This Row],[RespondentID]],'All Data'!$A:$CO,89,FALSE),"unknown")</f>
        <v>Queens</v>
      </c>
      <c r="AO260" s="96" t="str">
        <f>IFERROR(VLOOKUP(Table1[[#This Row],[RespondentID]],'All Data'!$A:$CO,90,FALSE),"unknown")</f>
        <v>Massapequa, 11758</v>
      </c>
      <c r="AP260" s="96" t="str">
        <f>IFERROR(VLOOKUP(Table1[[#This Row],[RespondentID]],'All Data'!$A:$CO,91,FALSE),"unknown")</f>
        <v>White</v>
      </c>
      <c r="AQ260" s="96" t="str">
        <f>IFERROR(VLOOKUP(Table1[[#This Row],[RespondentID]],'All Data'!$A:$CO,92,FALSE),"unknown")</f>
        <v>Not Hispanic or Latino</v>
      </c>
      <c r="AR260" s="96" t="str">
        <f>IFERROR(VLOOKUP(Table1[[#This Row],[RespondentID]],'All Data'!$A:$CO,93,FALSE),"unknown")</f>
        <v>English</v>
      </c>
      <c r="AS260" s="96" t="str">
        <f>IFERROR(VLOOKUP(Table1[[#This Row],[RespondentID]],'All Data'!$A:$CW,94,FALSE),"unknown")</f>
        <v>Over $125,000</v>
      </c>
      <c r="AT260" s="96" t="str">
        <f>IFERROR(VLOOKUP(Table1[[#This Row],[RespondentID]],'All Data'!$A:$CW,95,FALSE),"unknown")</f>
        <v>Graduate school</v>
      </c>
      <c r="AU260" s="96" t="str">
        <f>IFERROR(VLOOKUP(Table1[[#This Row],[RespondentID]],'All Data'!$A:$CW,96,FALSE),"unknown")</f>
        <v>Retired</v>
      </c>
      <c r="AV260" s="96" t="str">
        <f>IFERROR(VLOOKUP(Table1[[#This Row],[RespondentID]],'All Data'!$A:$CW,97,FALSE),"unknown")</f>
        <v>Yes</v>
      </c>
      <c r="AW260" s="96">
        <f>IFERROR(VLOOKUP(Table1[[#This Row],[RespondentID]],'All Data'!$A:$CW,98,FALSE),"unknown")</f>
        <v>0</v>
      </c>
      <c r="AX260" s="96" t="str">
        <f>IFERROR(VLOOKUP(Table1[[#This Row],[RespondentID]],'All Data'!$A:$CW,99,FALSE),"unknown")</f>
        <v>Yes</v>
      </c>
    </row>
    <row r="261" spans="1:50">
      <c r="A261">
        <v>18044086617</v>
      </c>
      <c r="N261" t="s">
        <v>28</v>
      </c>
      <c r="P261">
        <f t="shared" si="72"/>
        <v>1</v>
      </c>
      <c r="Q261" s="7">
        <f t="shared" si="73"/>
        <v>3</v>
      </c>
      <c r="R261"/>
      <c r="S261">
        <f t="shared" si="74"/>
        <v>0</v>
      </c>
      <c r="T261">
        <f t="shared" si="75"/>
        <v>0</v>
      </c>
      <c r="U261">
        <f t="shared" si="76"/>
        <v>0</v>
      </c>
      <c r="V261">
        <f t="shared" si="77"/>
        <v>0</v>
      </c>
      <c r="W261">
        <f t="shared" si="78"/>
        <v>0</v>
      </c>
      <c r="X261">
        <f t="shared" si="79"/>
        <v>0</v>
      </c>
      <c r="Y261">
        <f t="shared" si="80"/>
        <v>0</v>
      </c>
      <c r="Z261">
        <f t="shared" si="81"/>
        <v>0</v>
      </c>
      <c r="AA261">
        <f t="shared" si="82"/>
        <v>0</v>
      </c>
      <c r="AB261">
        <f t="shared" si="83"/>
        <v>0</v>
      </c>
      <c r="AC261">
        <f t="shared" si="84"/>
        <v>0</v>
      </c>
      <c r="AD261">
        <f t="shared" si="85"/>
        <v>0</v>
      </c>
      <c r="AE261">
        <f t="shared" si="86"/>
        <v>1</v>
      </c>
      <c r="AF261"/>
      <c r="AG261"/>
      <c r="AH261">
        <f t="shared" si="87"/>
        <v>1</v>
      </c>
      <c r="AI261">
        <f t="shared" si="88"/>
        <v>1</v>
      </c>
      <c r="AJ261" t="str">
        <f t="shared" si="89"/>
        <v>Correct</v>
      </c>
      <c r="AL261" s="96" t="str">
        <f>IFERROR(VLOOKUP(Table1[[#This Row],[RespondentID]],'All Data'!$A:$CO,87,FALSE),"unknown")</f>
        <v>Man</v>
      </c>
      <c r="AM261" s="96" t="str">
        <f>IFERROR(VLOOKUP(Table1[[#This Row],[RespondentID]],'All Data'!$A:$CO,88,FALSE),"unknown")</f>
        <v>55-64 years</v>
      </c>
      <c r="AN261" s="96" t="str">
        <f>IFERROR(VLOOKUP(Table1[[#This Row],[RespondentID]],'All Data'!$A:$CO,89,FALSE),"unknown")</f>
        <v>Nassau</v>
      </c>
      <c r="AO261" s="96" t="str">
        <f>IFERROR(VLOOKUP(Table1[[#This Row],[RespondentID]],'All Data'!$A:$CO,90,FALSE),"unknown")</f>
        <v>Garden City, 11530</v>
      </c>
      <c r="AP261" s="96" t="str">
        <f>IFERROR(VLOOKUP(Table1[[#This Row],[RespondentID]],'All Data'!$A:$CO,91,FALSE),"unknown")</f>
        <v>White</v>
      </c>
      <c r="AQ261" s="96" t="str">
        <f>IFERROR(VLOOKUP(Table1[[#This Row],[RespondentID]],'All Data'!$A:$CO,92,FALSE),"unknown")</f>
        <v>Not Hispanic or Latino</v>
      </c>
      <c r="AR261" s="96" t="str">
        <f>IFERROR(VLOOKUP(Table1[[#This Row],[RespondentID]],'All Data'!$A:$CO,93,FALSE),"unknown")</f>
        <v>English</v>
      </c>
      <c r="AS261" s="96" t="str">
        <f>IFERROR(VLOOKUP(Table1[[#This Row],[RespondentID]],'All Data'!$A:$CW,94,FALSE),"unknown")</f>
        <v>$75,000 to $125,000</v>
      </c>
      <c r="AT261" s="96" t="str">
        <f>IFERROR(VLOOKUP(Table1[[#This Row],[RespondentID]],'All Data'!$A:$CW,95,FALSE),"unknown")</f>
        <v>College graduate</v>
      </c>
      <c r="AU261" s="96" t="str">
        <f>IFERROR(VLOOKUP(Table1[[#This Row],[RespondentID]],'All Data'!$A:$CW,96,FALSE),"unknown")</f>
        <v>Retired</v>
      </c>
      <c r="AV261" s="96" t="str">
        <f>IFERROR(VLOOKUP(Table1[[#This Row],[RespondentID]],'All Data'!$A:$CW,97,FALSE),"unknown")</f>
        <v>Yes</v>
      </c>
      <c r="AW261" s="96" t="str">
        <f>IFERROR(VLOOKUP(Table1[[#This Row],[RespondentID]],'All Data'!$A:$CW,98,FALSE),"unknown")</f>
        <v>Private/Commercial</v>
      </c>
      <c r="AX261" s="96" t="str">
        <f>IFERROR(VLOOKUP(Table1[[#This Row],[RespondentID]],'All Data'!$A:$CW,99,FALSE),"unknown")</f>
        <v>Yes</v>
      </c>
    </row>
    <row r="262" spans="1:50">
      <c r="A262">
        <v>18044086532</v>
      </c>
      <c r="C262" t="s">
        <v>17</v>
      </c>
      <c r="D262" t="s">
        <v>18</v>
      </c>
      <c r="J262" t="s">
        <v>24</v>
      </c>
      <c r="M262" t="s">
        <v>27</v>
      </c>
      <c r="P262">
        <f t="shared" si="72"/>
        <v>4</v>
      </c>
      <c r="Q262" s="6">
        <f t="shared" si="73"/>
        <v>0.75</v>
      </c>
      <c r="R262"/>
      <c r="S262">
        <f t="shared" si="74"/>
        <v>0</v>
      </c>
      <c r="T262">
        <f t="shared" si="75"/>
        <v>0.75</v>
      </c>
      <c r="U262">
        <f t="shared" si="76"/>
        <v>0.75</v>
      </c>
      <c r="V262">
        <f t="shared" si="77"/>
        <v>0</v>
      </c>
      <c r="W262">
        <f t="shared" si="78"/>
        <v>0</v>
      </c>
      <c r="X262">
        <f t="shared" si="79"/>
        <v>0</v>
      </c>
      <c r="Y262">
        <f t="shared" si="80"/>
        <v>0</v>
      </c>
      <c r="Z262">
        <f t="shared" si="81"/>
        <v>0</v>
      </c>
      <c r="AA262">
        <f t="shared" si="82"/>
        <v>0.75</v>
      </c>
      <c r="AB262">
        <f t="shared" si="83"/>
        <v>0</v>
      </c>
      <c r="AC262">
        <f t="shared" si="84"/>
        <v>0</v>
      </c>
      <c r="AD262">
        <f t="shared" si="85"/>
        <v>0.75</v>
      </c>
      <c r="AE262">
        <f t="shared" si="86"/>
        <v>0</v>
      </c>
      <c r="AF262"/>
      <c r="AG262"/>
      <c r="AH262">
        <f t="shared" si="87"/>
        <v>3</v>
      </c>
      <c r="AI262">
        <f t="shared" si="88"/>
        <v>4</v>
      </c>
      <c r="AJ262" t="str">
        <f t="shared" si="89"/>
        <v>Correct</v>
      </c>
      <c r="AL262" s="96" t="str">
        <f>IFERROR(VLOOKUP(Table1[[#This Row],[RespondentID]],'All Data'!$A:$CO,87,FALSE),"unknown")</f>
        <v>Woman</v>
      </c>
      <c r="AM262" s="96" t="str">
        <f>IFERROR(VLOOKUP(Table1[[#This Row],[RespondentID]],'All Data'!$A:$CO,88,FALSE),"unknown")</f>
        <v>65+ years</v>
      </c>
      <c r="AN262" s="96" t="str">
        <f>IFERROR(VLOOKUP(Table1[[#This Row],[RespondentID]],'All Data'!$A:$CO,89,FALSE),"unknown")</f>
        <v>Nassau</v>
      </c>
      <c r="AO262" s="96" t="str">
        <f>IFERROR(VLOOKUP(Table1[[#This Row],[RespondentID]],'All Data'!$A:$CO,90,FALSE),"unknown")</f>
        <v>Port Washington, 11050</v>
      </c>
      <c r="AP262" s="96" t="str">
        <f>IFERROR(VLOOKUP(Table1[[#This Row],[RespondentID]],'All Data'!$A:$CO,91,FALSE),"unknown")</f>
        <v>White</v>
      </c>
      <c r="AQ262" s="96" t="str">
        <f>IFERROR(VLOOKUP(Table1[[#This Row],[RespondentID]],'All Data'!$A:$CO,92,FALSE),"unknown")</f>
        <v>Not Hispanic or Latino</v>
      </c>
      <c r="AR262" s="96" t="str">
        <f>IFERROR(VLOOKUP(Table1[[#This Row],[RespondentID]],'All Data'!$A:$CO,93,FALSE),"unknown")</f>
        <v>English</v>
      </c>
      <c r="AS262" s="96">
        <f>IFERROR(VLOOKUP(Table1[[#This Row],[RespondentID]],'All Data'!$A:$CW,94,FALSE),"unknown")</f>
        <v>0</v>
      </c>
      <c r="AT262" s="96" t="str">
        <f>IFERROR(VLOOKUP(Table1[[#This Row],[RespondentID]],'All Data'!$A:$CW,95,FALSE),"unknown")</f>
        <v>College graduate</v>
      </c>
      <c r="AU262" s="96" t="str">
        <f>IFERROR(VLOOKUP(Table1[[#This Row],[RespondentID]],'All Data'!$A:$CW,96,FALSE),"unknown")</f>
        <v>Retired</v>
      </c>
      <c r="AV262" s="96" t="str">
        <f>IFERROR(VLOOKUP(Table1[[#This Row],[RespondentID]],'All Data'!$A:$CW,97,FALSE),"unknown")</f>
        <v>Yes</v>
      </c>
      <c r="AW262" s="96" t="str">
        <f>IFERROR(VLOOKUP(Table1[[#This Row],[RespondentID]],'All Data'!$A:$CW,98,FALSE),"unknown")</f>
        <v>Medicare</v>
      </c>
      <c r="AX262" s="96" t="str">
        <f>IFERROR(VLOOKUP(Table1[[#This Row],[RespondentID]],'All Data'!$A:$CW,99,FALSE),"unknown")</f>
        <v>No</v>
      </c>
    </row>
    <row r="263" spans="1:50">
      <c r="A263">
        <v>18044086334</v>
      </c>
      <c r="J263" t="s">
        <v>24</v>
      </c>
      <c r="P263">
        <f t="shared" si="72"/>
        <v>1</v>
      </c>
      <c r="Q263" s="7">
        <f t="shared" si="73"/>
        <v>3</v>
      </c>
      <c r="R263"/>
      <c r="S263">
        <f t="shared" si="74"/>
        <v>0</v>
      </c>
      <c r="T263">
        <f t="shared" si="75"/>
        <v>0</v>
      </c>
      <c r="U263">
        <f t="shared" si="76"/>
        <v>0</v>
      </c>
      <c r="V263">
        <f t="shared" si="77"/>
        <v>0</v>
      </c>
      <c r="W263">
        <f t="shared" si="78"/>
        <v>0</v>
      </c>
      <c r="X263">
        <f t="shared" si="79"/>
        <v>0</v>
      </c>
      <c r="Y263">
        <f t="shared" si="80"/>
        <v>0</v>
      </c>
      <c r="Z263">
        <f t="shared" si="81"/>
        <v>0</v>
      </c>
      <c r="AA263">
        <f t="shared" si="82"/>
        <v>1</v>
      </c>
      <c r="AB263">
        <f t="shared" si="83"/>
        <v>0</v>
      </c>
      <c r="AC263">
        <f t="shared" si="84"/>
        <v>0</v>
      </c>
      <c r="AD263">
        <f t="shared" si="85"/>
        <v>0</v>
      </c>
      <c r="AE263">
        <f t="shared" si="86"/>
        <v>0</v>
      </c>
      <c r="AF263"/>
      <c r="AG263"/>
      <c r="AH263">
        <f t="shared" si="87"/>
        <v>1</v>
      </c>
      <c r="AI263">
        <f t="shared" si="88"/>
        <v>1</v>
      </c>
      <c r="AJ263" t="str">
        <f t="shared" si="89"/>
        <v>Correct</v>
      </c>
      <c r="AL263" s="96" t="str">
        <f>IFERROR(VLOOKUP(Table1[[#This Row],[RespondentID]],'All Data'!$A:$CO,87,FALSE),"unknown")</f>
        <v>Woman</v>
      </c>
      <c r="AM263" s="96" t="str">
        <f>IFERROR(VLOOKUP(Table1[[#This Row],[RespondentID]],'All Data'!$A:$CO,88,FALSE),"unknown")</f>
        <v>65+ years</v>
      </c>
      <c r="AN263" s="96" t="str">
        <f>IFERROR(VLOOKUP(Table1[[#This Row],[RespondentID]],'All Data'!$A:$CO,89,FALSE),"unknown")</f>
        <v>Nassau</v>
      </c>
      <c r="AO263" s="96" t="str">
        <f>IFERROR(VLOOKUP(Table1[[#This Row],[RespondentID]],'All Data'!$A:$CO,90,FALSE),"unknown")</f>
        <v>Port Washington, 11050</v>
      </c>
      <c r="AP263" s="96" t="str">
        <f>IFERROR(VLOOKUP(Table1[[#This Row],[RespondentID]],'All Data'!$A:$CO,91,FALSE),"unknown")</f>
        <v>Asian</v>
      </c>
      <c r="AQ263" s="96" t="str">
        <f>IFERROR(VLOOKUP(Table1[[#This Row],[RespondentID]],'All Data'!$A:$CO,92,FALSE),"unknown")</f>
        <v>Not Hispanic or Latino</v>
      </c>
      <c r="AR263" s="96" t="str">
        <f>IFERROR(VLOOKUP(Table1[[#This Row],[RespondentID]],'All Data'!$A:$CO,93,FALSE),"unknown")</f>
        <v>English, Chinese</v>
      </c>
      <c r="AS263" s="96" t="str">
        <f>IFERROR(VLOOKUP(Table1[[#This Row],[RespondentID]],'All Data'!$A:$CW,94,FALSE),"unknown")</f>
        <v>Over $125,000</v>
      </c>
      <c r="AT263" s="96" t="str">
        <f>IFERROR(VLOOKUP(Table1[[#This Row],[RespondentID]],'All Data'!$A:$CW,95,FALSE),"unknown")</f>
        <v>Graduate school</v>
      </c>
      <c r="AU263" s="96">
        <f>IFERROR(VLOOKUP(Table1[[#This Row],[RespondentID]],'All Data'!$A:$CW,96,FALSE),"unknown")</f>
        <v>0</v>
      </c>
      <c r="AV263" s="96" t="str">
        <f>IFERROR(VLOOKUP(Table1[[#This Row],[RespondentID]],'All Data'!$A:$CW,97,FALSE),"unknown")</f>
        <v>Yes</v>
      </c>
      <c r="AW263" s="96" t="str">
        <f>IFERROR(VLOOKUP(Table1[[#This Row],[RespondentID]],'All Data'!$A:$CW,98,FALSE),"unknown")</f>
        <v>Medicare, Private/Commercial</v>
      </c>
      <c r="AX263" s="96" t="str">
        <f>IFERROR(VLOOKUP(Table1[[#This Row],[RespondentID]],'All Data'!$A:$CW,99,FALSE),"unknown")</f>
        <v>Yes</v>
      </c>
    </row>
    <row r="264" spans="1:50">
      <c r="A264">
        <v>18044086220</v>
      </c>
      <c r="P264">
        <f t="shared" si="72"/>
        <v>0</v>
      </c>
      <c r="Q264" s="6" t="e">
        <f t="shared" si="73"/>
        <v>#DIV/0!</v>
      </c>
      <c r="R264"/>
      <c r="S264">
        <f t="shared" si="74"/>
        <v>0</v>
      </c>
      <c r="T264">
        <f t="shared" si="75"/>
        <v>0</v>
      </c>
      <c r="U264">
        <f t="shared" si="76"/>
        <v>0</v>
      </c>
      <c r="V264">
        <f t="shared" si="77"/>
        <v>0</v>
      </c>
      <c r="W264">
        <f t="shared" si="78"/>
        <v>0</v>
      </c>
      <c r="X264">
        <f t="shared" si="79"/>
        <v>0</v>
      </c>
      <c r="Y264">
        <f t="shared" si="80"/>
        <v>0</v>
      </c>
      <c r="Z264">
        <f t="shared" si="81"/>
        <v>0</v>
      </c>
      <c r="AA264">
        <f t="shared" si="82"/>
        <v>0</v>
      </c>
      <c r="AB264">
        <f t="shared" si="83"/>
        <v>0</v>
      </c>
      <c r="AC264">
        <f t="shared" si="84"/>
        <v>0</v>
      </c>
      <c r="AD264">
        <f t="shared" si="85"/>
        <v>0</v>
      </c>
      <c r="AE264">
        <f t="shared" si="86"/>
        <v>0</v>
      </c>
      <c r="AF264"/>
      <c r="AG264"/>
      <c r="AH264">
        <f t="shared" si="87"/>
        <v>0</v>
      </c>
      <c r="AI264">
        <f t="shared" si="88"/>
        <v>0</v>
      </c>
      <c r="AJ264" t="str">
        <f t="shared" si="89"/>
        <v>Correct</v>
      </c>
      <c r="AL264" s="96" t="str">
        <f>IFERROR(VLOOKUP(Table1[[#This Row],[RespondentID]],'All Data'!$A:$CO,87,FALSE),"unknown")</f>
        <v>Woman</v>
      </c>
      <c r="AM264" s="96" t="str">
        <f>IFERROR(VLOOKUP(Table1[[#This Row],[RespondentID]],'All Data'!$A:$CO,88,FALSE),"unknown")</f>
        <v>18-24 years</v>
      </c>
      <c r="AN264" s="96" t="str">
        <f>IFERROR(VLOOKUP(Table1[[#This Row],[RespondentID]],'All Data'!$A:$CO,89,FALSE),"unknown")</f>
        <v>Nassau</v>
      </c>
      <c r="AO264" s="96" t="str">
        <f>IFERROR(VLOOKUP(Table1[[#This Row],[RespondentID]],'All Data'!$A:$CO,90,FALSE),"unknown")</f>
        <v>Massapequa Park, 11762</v>
      </c>
      <c r="AP264" s="96" t="str">
        <f>IFERROR(VLOOKUP(Table1[[#This Row],[RespondentID]],'All Data'!$A:$CO,91,FALSE),"unknown")</f>
        <v>White</v>
      </c>
      <c r="AQ264" s="96" t="str">
        <f>IFERROR(VLOOKUP(Table1[[#This Row],[RespondentID]],'All Data'!$A:$CO,92,FALSE),"unknown")</f>
        <v>Not Hispanic or Latino</v>
      </c>
      <c r="AR264" s="96" t="str">
        <f>IFERROR(VLOOKUP(Table1[[#This Row],[RespondentID]],'All Data'!$A:$CO,93,FALSE),"unknown")</f>
        <v>English</v>
      </c>
      <c r="AS264" s="96" t="str">
        <f>IFERROR(VLOOKUP(Table1[[#This Row],[RespondentID]],'All Data'!$A:$CW,94,FALSE),"unknown")</f>
        <v>$0-$19,999</v>
      </c>
      <c r="AT264" s="96" t="str">
        <f>IFERROR(VLOOKUP(Table1[[#This Row],[RespondentID]],'All Data'!$A:$CW,95,FALSE),"unknown")</f>
        <v>High school graduate</v>
      </c>
      <c r="AU264" s="96" t="str">
        <f>IFERROR(VLOOKUP(Table1[[#This Row],[RespondentID]],'All Data'!$A:$CW,96,FALSE),"unknown")</f>
        <v>Student</v>
      </c>
      <c r="AV264" s="96" t="str">
        <f>IFERROR(VLOOKUP(Table1[[#This Row],[RespondentID]],'All Data'!$A:$CW,97,FALSE),"unknown")</f>
        <v>Yes</v>
      </c>
      <c r="AW264" s="96" t="str">
        <f>IFERROR(VLOOKUP(Table1[[#This Row],[RespondentID]],'All Data'!$A:$CW,98,FALSE),"unknown")</f>
        <v>Private/Commercial</v>
      </c>
      <c r="AX264" s="96" t="str">
        <f>IFERROR(VLOOKUP(Table1[[#This Row],[RespondentID]],'All Data'!$A:$CW,99,FALSE),"unknown")</f>
        <v>Yes</v>
      </c>
    </row>
    <row r="265" spans="1:50">
      <c r="A265">
        <v>18044086068</v>
      </c>
      <c r="B265" t="s">
        <v>16</v>
      </c>
      <c r="C265" t="s">
        <v>17</v>
      </c>
      <c r="D265" t="s">
        <v>18</v>
      </c>
      <c r="J265" t="s">
        <v>24</v>
      </c>
      <c r="P265">
        <f t="shared" si="72"/>
        <v>4</v>
      </c>
      <c r="Q265" s="7">
        <f t="shared" si="73"/>
        <v>0.75</v>
      </c>
      <c r="R265"/>
      <c r="S265">
        <f t="shared" si="74"/>
        <v>0.75</v>
      </c>
      <c r="T265">
        <f t="shared" si="75"/>
        <v>0.75</v>
      </c>
      <c r="U265">
        <f t="shared" si="76"/>
        <v>0.75</v>
      </c>
      <c r="V265">
        <f t="shared" si="77"/>
        <v>0</v>
      </c>
      <c r="W265">
        <f t="shared" si="78"/>
        <v>0</v>
      </c>
      <c r="X265">
        <f t="shared" si="79"/>
        <v>0</v>
      </c>
      <c r="Y265">
        <f t="shared" si="80"/>
        <v>0</v>
      </c>
      <c r="Z265">
        <f t="shared" si="81"/>
        <v>0</v>
      </c>
      <c r="AA265">
        <f t="shared" si="82"/>
        <v>0.75</v>
      </c>
      <c r="AB265">
        <f t="shared" si="83"/>
        <v>0</v>
      </c>
      <c r="AC265">
        <f t="shared" si="84"/>
        <v>0</v>
      </c>
      <c r="AD265">
        <f t="shared" si="85"/>
        <v>0</v>
      </c>
      <c r="AE265">
        <f t="shared" si="86"/>
        <v>0</v>
      </c>
      <c r="AF265"/>
      <c r="AG265"/>
      <c r="AH265">
        <f t="shared" si="87"/>
        <v>3</v>
      </c>
      <c r="AI265">
        <f t="shared" si="88"/>
        <v>4</v>
      </c>
      <c r="AJ265" t="str">
        <f t="shared" si="89"/>
        <v>Correct</v>
      </c>
      <c r="AL265" s="96" t="str">
        <f>IFERROR(VLOOKUP(Table1[[#This Row],[RespondentID]],'All Data'!$A:$CO,87,FALSE),"unknown")</f>
        <v>Woman</v>
      </c>
      <c r="AM265" s="96" t="str">
        <f>IFERROR(VLOOKUP(Table1[[#This Row],[RespondentID]],'All Data'!$A:$CO,88,FALSE),"unknown")</f>
        <v>65+ years</v>
      </c>
      <c r="AN265" s="96" t="str">
        <f>IFERROR(VLOOKUP(Table1[[#This Row],[RespondentID]],'All Data'!$A:$CO,89,FALSE),"unknown")</f>
        <v>Nassau</v>
      </c>
      <c r="AO265" s="96" t="str">
        <f>IFERROR(VLOOKUP(Table1[[#This Row],[RespondentID]],'All Data'!$A:$CO,90,FALSE),"unknown")</f>
        <v>Farmingdale, 11735</v>
      </c>
      <c r="AP265" s="96" t="str">
        <f>IFERROR(VLOOKUP(Table1[[#This Row],[RespondentID]],'All Data'!$A:$CO,91,FALSE),"unknown")</f>
        <v>Native Hawaiian and Other Pacific Islander</v>
      </c>
      <c r="AQ265" s="96">
        <f>IFERROR(VLOOKUP(Table1[[#This Row],[RespondentID]],'All Data'!$A:$CO,92,FALSE),"unknown")</f>
        <v>0</v>
      </c>
      <c r="AR265" s="96" t="str">
        <f>IFERROR(VLOOKUP(Table1[[#This Row],[RespondentID]],'All Data'!$A:$CO,93,FALSE),"unknown")</f>
        <v>English</v>
      </c>
      <c r="AS265" s="96">
        <f>IFERROR(VLOOKUP(Table1[[#This Row],[RespondentID]],'All Data'!$A:$CW,94,FALSE),"unknown")</f>
        <v>0</v>
      </c>
      <c r="AT265" s="96" t="str">
        <f>IFERROR(VLOOKUP(Table1[[#This Row],[RespondentID]],'All Data'!$A:$CW,95,FALSE),"unknown")</f>
        <v>College graduate</v>
      </c>
      <c r="AU265" s="96" t="str">
        <f>IFERROR(VLOOKUP(Table1[[#This Row],[RespondentID]],'All Data'!$A:$CW,96,FALSE),"unknown")</f>
        <v>Retired</v>
      </c>
      <c r="AV265" s="96" t="str">
        <f>IFERROR(VLOOKUP(Table1[[#This Row],[RespondentID]],'All Data'!$A:$CW,97,FALSE),"unknown")</f>
        <v>Yes</v>
      </c>
      <c r="AW265" s="96" t="str">
        <f>IFERROR(VLOOKUP(Table1[[#This Row],[RespondentID]],'All Data'!$A:$CW,98,FALSE),"unknown")</f>
        <v>Medicare</v>
      </c>
      <c r="AX265" s="96" t="str">
        <f>IFERROR(VLOOKUP(Table1[[#This Row],[RespondentID]],'All Data'!$A:$CW,99,FALSE),"unknown")</f>
        <v>Yes</v>
      </c>
    </row>
    <row r="266" spans="1:50">
      <c r="A266">
        <v>18044085939</v>
      </c>
      <c r="B266" t="s">
        <v>16</v>
      </c>
      <c r="H266" t="s">
        <v>22</v>
      </c>
      <c r="N266" t="s">
        <v>28</v>
      </c>
      <c r="P266">
        <f t="shared" si="72"/>
        <v>3</v>
      </c>
      <c r="Q266" s="6">
        <f t="shared" si="73"/>
        <v>1</v>
      </c>
      <c r="R266"/>
      <c r="S266">
        <f t="shared" si="74"/>
        <v>1</v>
      </c>
      <c r="T266">
        <f t="shared" si="75"/>
        <v>0</v>
      </c>
      <c r="U266">
        <f t="shared" si="76"/>
        <v>0</v>
      </c>
      <c r="V266">
        <f t="shared" si="77"/>
        <v>0</v>
      </c>
      <c r="W266">
        <f t="shared" si="78"/>
        <v>0</v>
      </c>
      <c r="X266">
        <f t="shared" si="79"/>
        <v>0</v>
      </c>
      <c r="Y266">
        <f t="shared" si="80"/>
        <v>1</v>
      </c>
      <c r="Z266">
        <f t="shared" si="81"/>
        <v>0</v>
      </c>
      <c r="AA266">
        <f t="shared" si="82"/>
        <v>0</v>
      </c>
      <c r="AB266">
        <f t="shared" si="83"/>
        <v>0</v>
      </c>
      <c r="AC266">
        <f t="shared" si="84"/>
        <v>0</v>
      </c>
      <c r="AD266">
        <f t="shared" si="85"/>
        <v>0</v>
      </c>
      <c r="AE266">
        <f t="shared" si="86"/>
        <v>1</v>
      </c>
      <c r="AF266"/>
      <c r="AG266"/>
      <c r="AH266">
        <f t="shared" si="87"/>
        <v>3</v>
      </c>
      <c r="AI266">
        <f t="shared" si="88"/>
        <v>3</v>
      </c>
      <c r="AJ266" t="str">
        <f t="shared" si="89"/>
        <v>Correct</v>
      </c>
      <c r="AL266" s="96" t="str">
        <f>IFERROR(VLOOKUP(Table1[[#This Row],[RespondentID]],'All Data'!$A:$CO,87,FALSE),"unknown")</f>
        <v>Woman</v>
      </c>
      <c r="AM266" s="96" t="str">
        <f>IFERROR(VLOOKUP(Table1[[#This Row],[RespondentID]],'All Data'!$A:$CO,88,FALSE),"unknown")</f>
        <v>55-64 years</v>
      </c>
      <c r="AN266" s="96" t="str">
        <f>IFERROR(VLOOKUP(Table1[[#This Row],[RespondentID]],'All Data'!$A:$CO,89,FALSE),"unknown")</f>
        <v>Nassau</v>
      </c>
      <c r="AO266" s="96" t="str">
        <f>IFERROR(VLOOKUP(Table1[[#This Row],[RespondentID]],'All Data'!$A:$CO,90,FALSE),"unknown")</f>
        <v>Massapequa Park, 11762</v>
      </c>
      <c r="AP266" s="96" t="str">
        <f>IFERROR(VLOOKUP(Table1[[#This Row],[RespondentID]],'All Data'!$A:$CO,91,FALSE),"unknown")</f>
        <v>White</v>
      </c>
      <c r="AQ266" s="96" t="str">
        <f>IFERROR(VLOOKUP(Table1[[#This Row],[RespondentID]],'All Data'!$A:$CO,92,FALSE),"unknown")</f>
        <v>Not Hispanic or Latino</v>
      </c>
      <c r="AR266" s="96" t="str">
        <f>IFERROR(VLOOKUP(Table1[[#This Row],[RespondentID]],'All Data'!$A:$CO,93,FALSE),"unknown")</f>
        <v>English</v>
      </c>
      <c r="AS266" s="96" t="str">
        <f>IFERROR(VLOOKUP(Table1[[#This Row],[RespondentID]],'All Data'!$A:$CW,94,FALSE),"unknown")</f>
        <v>Over $125,000</v>
      </c>
      <c r="AT266" s="96" t="str">
        <f>IFERROR(VLOOKUP(Table1[[#This Row],[RespondentID]],'All Data'!$A:$CW,95,FALSE),"unknown")</f>
        <v>Some college</v>
      </c>
      <c r="AU266" s="96" t="str">
        <f>IFERROR(VLOOKUP(Table1[[#This Row],[RespondentID]],'All Data'!$A:$CW,96,FALSE),"unknown")</f>
        <v>Out of work, but not currently looking</v>
      </c>
      <c r="AV266" s="96" t="str">
        <f>IFERROR(VLOOKUP(Table1[[#This Row],[RespondentID]],'All Data'!$A:$CW,97,FALSE),"unknown")</f>
        <v>Yes</v>
      </c>
      <c r="AW266" s="96" t="str">
        <f>IFERROR(VLOOKUP(Table1[[#This Row],[RespondentID]],'All Data'!$A:$CW,98,FALSE),"unknown")</f>
        <v>Medicare, Private/Commercial</v>
      </c>
      <c r="AX266" s="96" t="str">
        <f>IFERROR(VLOOKUP(Table1[[#This Row],[RespondentID]],'All Data'!$A:$CW,99,FALSE),"unknown")</f>
        <v>Yes</v>
      </c>
    </row>
    <row r="267" spans="1:50">
      <c r="A267">
        <v>18044085776</v>
      </c>
      <c r="J267" t="s">
        <v>24</v>
      </c>
      <c r="N267" t="s">
        <v>28</v>
      </c>
      <c r="O267" t="s">
        <v>594</v>
      </c>
      <c r="P267">
        <f t="shared" si="72"/>
        <v>2</v>
      </c>
      <c r="Q267" s="7">
        <f t="shared" si="73"/>
        <v>1.5</v>
      </c>
      <c r="R267"/>
      <c r="S267">
        <f t="shared" si="74"/>
        <v>0</v>
      </c>
      <c r="T267">
        <f t="shared" si="75"/>
        <v>0</v>
      </c>
      <c r="U267">
        <f t="shared" si="76"/>
        <v>0</v>
      </c>
      <c r="V267">
        <f t="shared" si="77"/>
        <v>0</v>
      </c>
      <c r="W267">
        <f t="shared" si="78"/>
        <v>0</v>
      </c>
      <c r="X267">
        <f t="shared" si="79"/>
        <v>0</v>
      </c>
      <c r="Y267">
        <f t="shared" si="80"/>
        <v>0</v>
      </c>
      <c r="Z267">
        <f t="shared" si="81"/>
        <v>0</v>
      </c>
      <c r="AA267">
        <f t="shared" si="82"/>
        <v>1</v>
      </c>
      <c r="AB267">
        <f t="shared" si="83"/>
        <v>0</v>
      </c>
      <c r="AC267">
        <f t="shared" si="84"/>
        <v>0</v>
      </c>
      <c r="AD267">
        <f t="shared" si="85"/>
        <v>0</v>
      </c>
      <c r="AE267">
        <f t="shared" si="86"/>
        <v>1</v>
      </c>
      <c r="AF267"/>
      <c r="AG267"/>
      <c r="AH267">
        <f t="shared" si="87"/>
        <v>2</v>
      </c>
      <c r="AI267">
        <f t="shared" si="88"/>
        <v>2</v>
      </c>
      <c r="AJ267" t="str">
        <f t="shared" si="89"/>
        <v>Correct</v>
      </c>
      <c r="AL267" s="96" t="str">
        <f>IFERROR(VLOOKUP(Table1[[#This Row],[RespondentID]],'All Data'!$A:$CO,87,FALSE),"unknown")</f>
        <v>Man</v>
      </c>
      <c r="AM267" s="96" t="str">
        <f>IFERROR(VLOOKUP(Table1[[#This Row],[RespondentID]],'All Data'!$A:$CO,88,FALSE),"unknown")</f>
        <v>65+ years</v>
      </c>
      <c r="AN267" s="96" t="str">
        <f>IFERROR(VLOOKUP(Table1[[#This Row],[RespondentID]],'All Data'!$A:$CO,89,FALSE),"unknown")</f>
        <v>Nassau</v>
      </c>
      <c r="AO267" s="96" t="str">
        <f>IFERROR(VLOOKUP(Table1[[#This Row],[RespondentID]],'All Data'!$A:$CO,90,FALSE),"unknown")</f>
        <v>Massapequa, 11758</v>
      </c>
      <c r="AP267" s="96" t="str">
        <f>IFERROR(VLOOKUP(Table1[[#This Row],[RespondentID]],'All Data'!$A:$CO,91,FALSE),"unknown")</f>
        <v>White</v>
      </c>
      <c r="AQ267" s="96" t="str">
        <f>IFERROR(VLOOKUP(Table1[[#This Row],[RespondentID]],'All Data'!$A:$CO,92,FALSE),"unknown")</f>
        <v>Not Hispanic or Latino</v>
      </c>
      <c r="AR267" s="96" t="str">
        <f>IFERROR(VLOOKUP(Table1[[#This Row],[RespondentID]],'All Data'!$A:$CO,93,FALSE),"unknown")</f>
        <v>English</v>
      </c>
      <c r="AS267" s="96" t="str">
        <f>IFERROR(VLOOKUP(Table1[[#This Row],[RespondentID]],'All Data'!$A:$CW,94,FALSE),"unknown")</f>
        <v>$75,000 to $125,000</v>
      </c>
      <c r="AT267" s="96" t="str">
        <f>IFERROR(VLOOKUP(Table1[[#This Row],[RespondentID]],'All Data'!$A:$CW,95,FALSE),"unknown")</f>
        <v>Graduate school</v>
      </c>
      <c r="AU267" s="96" t="str">
        <f>IFERROR(VLOOKUP(Table1[[#This Row],[RespondentID]],'All Data'!$A:$CW,96,FALSE),"unknown")</f>
        <v>Retired</v>
      </c>
      <c r="AV267" s="96" t="str">
        <f>IFERROR(VLOOKUP(Table1[[#This Row],[RespondentID]],'All Data'!$A:$CW,97,FALSE),"unknown")</f>
        <v>Yes</v>
      </c>
      <c r="AW267" s="96" t="str">
        <f>IFERROR(VLOOKUP(Table1[[#This Row],[RespondentID]],'All Data'!$A:$CW,98,FALSE),"unknown")</f>
        <v>Medicare</v>
      </c>
      <c r="AX267" s="96" t="str">
        <f>IFERROR(VLOOKUP(Table1[[#This Row],[RespondentID]],'All Data'!$A:$CW,99,FALSE),"unknown")</f>
        <v>Yes</v>
      </c>
    </row>
    <row r="268" spans="1:50">
      <c r="A268">
        <v>18044085414</v>
      </c>
      <c r="E268" t="s">
        <v>19</v>
      </c>
      <c r="I268" t="s">
        <v>23</v>
      </c>
      <c r="J268" t="s">
        <v>24</v>
      </c>
      <c r="P268">
        <f t="shared" si="72"/>
        <v>3</v>
      </c>
      <c r="Q268" s="6">
        <f t="shared" si="73"/>
        <v>1</v>
      </c>
      <c r="R268"/>
      <c r="S268">
        <f t="shared" si="74"/>
        <v>0</v>
      </c>
      <c r="T268">
        <f t="shared" si="75"/>
        <v>0</v>
      </c>
      <c r="U268">
        <f t="shared" si="76"/>
        <v>0</v>
      </c>
      <c r="V268">
        <f t="shared" si="77"/>
        <v>1</v>
      </c>
      <c r="W268">
        <f t="shared" si="78"/>
        <v>0</v>
      </c>
      <c r="X268">
        <f t="shared" si="79"/>
        <v>0</v>
      </c>
      <c r="Y268">
        <f t="shared" si="80"/>
        <v>0</v>
      </c>
      <c r="Z268">
        <f t="shared" si="81"/>
        <v>1</v>
      </c>
      <c r="AA268">
        <f t="shared" si="82"/>
        <v>1</v>
      </c>
      <c r="AB268">
        <f t="shared" si="83"/>
        <v>0</v>
      </c>
      <c r="AC268">
        <f t="shared" si="84"/>
        <v>0</v>
      </c>
      <c r="AD268">
        <f t="shared" si="85"/>
        <v>0</v>
      </c>
      <c r="AE268">
        <f t="shared" si="86"/>
        <v>0</v>
      </c>
      <c r="AF268"/>
      <c r="AG268"/>
      <c r="AH268">
        <f t="shared" si="87"/>
        <v>3</v>
      </c>
      <c r="AI268">
        <f t="shared" si="88"/>
        <v>3</v>
      </c>
      <c r="AJ268" t="str">
        <f t="shared" si="89"/>
        <v>Correct</v>
      </c>
      <c r="AL268" s="96" t="str">
        <f>IFERROR(VLOOKUP(Table1[[#This Row],[RespondentID]],'All Data'!$A:$CO,87,FALSE),"unknown")</f>
        <v>Woman</v>
      </c>
      <c r="AM268" s="96" t="str">
        <f>IFERROR(VLOOKUP(Table1[[#This Row],[RespondentID]],'All Data'!$A:$CO,88,FALSE),"unknown")</f>
        <v>45-54 years</v>
      </c>
      <c r="AN268" s="96" t="str">
        <f>IFERROR(VLOOKUP(Table1[[#This Row],[RespondentID]],'All Data'!$A:$CO,89,FALSE),"unknown")</f>
        <v>Queens</v>
      </c>
      <c r="AO268" s="96">
        <f>IFERROR(VLOOKUP(Table1[[#This Row],[RespondentID]],'All Data'!$A:$CO,90,FALSE),"unknown")</f>
        <v>0</v>
      </c>
      <c r="AP268" s="96" t="str">
        <f>IFERROR(VLOOKUP(Table1[[#This Row],[RespondentID]],'All Data'!$A:$CO,91,FALSE),"unknown")</f>
        <v>Asian</v>
      </c>
      <c r="AQ268" s="96" t="str">
        <f>IFERROR(VLOOKUP(Table1[[#This Row],[RespondentID]],'All Data'!$A:$CO,92,FALSE),"unknown")</f>
        <v>Not Hispanic or Latino</v>
      </c>
      <c r="AR268" s="96" t="str">
        <f>IFERROR(VLOOKUP(Table1[[#This Row],[RespondentID]],'All Data'!$A:$CO,93,FALSE),"unknown")</f>
        <v>Other</v>
      </c>
      <c r="AS268" s="96" t="str">
        <f>IFERROR(VLOOKUP(Table1[[#This Row],[RespondentID]],'All Data'!$A:$CW,94,FALSE),"unknown")</f>
        <v>$50,000 to $74,999</v>
      </c>
      <c r="AT268" s="96" t="str">
        <f>IFERROR(VLOOKUP(Table1[[#This Row],[RespondentID]],'All Data'!$A:$CW,95,FALSE),"unknown")</f>
        <v>College graduate</v>
      </c>
      <c r="AU268" s="96" t="str">
        <f>IFERROR(VLOOKUP(Table1[[#This Row],[RespondentID]],'All Data'!$A:$CW,96,FALSE),"unknown")</f>
        <v>Employed for wages</v>
      </c>
      <c r="AV268" s="96" t="str">
        <f>IFERROR(VLOOKUP(Table1[[#This Row],[RespondentID]],'All Data'!$A:$CW,97,FALSE),"unknown")</f>
        <v>No</v>
      </c>
      <c r="AW268" s="96" t="str">
        <f>IFERROR(VLOOKUP(Table1[[#This Row],[RespondentID]],'All Data'!$A:$CW,98,FALSE),"unknown")</f>
        <v>No Insurance</v>
      </c>
      <c r="AX268" s="96" t="str">
        <f>IFERROR(VLOOKUP(Table1[[#This Row],[RespondentID]],'All Data'!$A:$CW,99,FALSE),"unknown")</f>
        <v>Yes</v>
      </c>
    </row>
    <row r="269" spans="1:50">
      <c r="A269">
        <v>18044085314</v>
      </c>
      <c r="D269" t="s">
        <v>18</v>
      </c>
      <c r="P269">
        <f t="shared" si="72"/>
        <v>1</v>
      </c>
      <c r="Q269" s="7">
        <f t="shared" si="73"/>
        <v>3</v>
      </c>
      <c r="R269"/>
      <c r="S269">
        <f t="shared" si="74"/>
        <v>0</v>
      </c>
      <c r="T269">
        <f t="shared" si="75"/>
        <v>0</v>
      </c>
      <c r="U269">
        <f t="shared" si="76"/>
        <v>1</v>
      </c>
      <c r="V269">
        <f t="shared" si="77"/>
        <v>0</v>
      </c>
      <c r="W269">
        <f t="shared" si="78"/>
        <v>0</v>
      </c>
      <c r="X269">
        <f t="shared" si="79"/>
        <v>0</v>
      </c>
      <c r="Y269">
        <f t="shared" si="80"/>
        <v>0</v>
      </c>
      <c r="Z269">
        <f t="shared" si="81"/>
        <v>0</v>
      </c>
      <c r="AA269">
        <f t="shared" si="82"/>
        <v>0</v>
      </c>
      <c r="AB269">
        <f t="shared" si="83"/>
        <v>0</v>
      </c>
      <c r="AC269">
        <f t="shared" si="84"/>
        <v>0</v>
      </c>
      <c r="AD269">
        <f t="shared" si="85"/>
        <v>0</v>
      </c>
      <c r="AE269">
        <f t="shared" si="86"/>
        <v>0</v>
      </c>
      <c r="AF269"/>
      <c r="AG269"/>
      <c r="AH269">
        <f t="shared" si="87"/>
        <v>1</v>
      </c>
      <c r="AI269">
        <f t="shared" si="88"/>
        <v>1</v>
      </c>
      <c r="AJ269" t="str">
        <f t="shared" si="89"/>
        <v>Correct</v>
      </c>
      <c r="AL269" s="96" t="str">
        <f>IFERROR(VLOOKUP(Table1[[#This Row],[RespondentID]],'All Data'!$A:$CO,87,FALSE),"unknown")</f>
        <v>Woman</v>
      </c>
      <c r="AM269" s="96" t="str">
        <f>IFERROR(VLOOKUP(Table1[[#This Row],[RespondentID]],'All Data'!$A:$CO,88,FALSE),"unknown")</f>
        <v>65+ years</v>
      </c>
      <c r="AN269" s="96" t="str">
        <f>IFERROR(VLOOKUP(Table1[[#This Row],[RespondentID]],'All Data'!$A:$CO,89,FALSE),"unknown")</f>
        <v>Suffolk</v>
      </c>
      <c r="AO269" s="96" t="str">
        <f>IFERROR(VLOOKUP(Table1[[#This Row],[RespondentID]],'All Data'!$A:$CO,90,FALSE),"unknown")</f>
        <v>Amityville, 11701</v>
      </c>
      <c r="AP269" s="96" t="str">
        <f>IFERROR(VLOOKUP(Table1[[#This Row],[RespondentID]],'All Data'!$A:$CO,91,FALSE),"unknown")</f>
        <v>White</v>
      </c>
      <c r="AQ269" s="96" t="str">
        <f>IFERROR(VLOOKUP(Table1[[#This Row],[RespondentID]],'All Data'!$A:$CO,92,FALSE),"unknown")</f>
        <v>Not Hispanic or Latino</v>
      </c>
      <c r="AR269" s="96" t="str">
        <f>IFERROR(VLOOKUP(Table1[[#This Row],[RespondentID]],'All Data'!$A:$CO,93,FALSE),"unknown")</f>
        <v>English</v>
      </c>
      <c r="AS269" s="96">
        <f>IFERROR(VLOOKUP(Table1[[#This Row],[RespondentID]],'All Data'!$A:$CW,94,FALSE),"unknown")</f>
        <v>0</v>
      </c>
      <c r="AT269" s="96" t="str">
        <f>IFERROR(VLOOKUP(Table1[[#This Row],[RespondentID]],'All Data'!$A:$CW,95,FALSE),"unknown")</f>
        <v>High school graduate</v>
      </c>
      <c r="AU269" s="96" t="str">
        <f>IFERROR(VLOOKUP(Table1[[#This Row],[RespondentID]],'All Data'!$A:$CW,96,FALSE),"unknown")</f>
        <v>Retired</v>
      </c>
      <c r="AV269" s="96" t="str">
        <f>IFERROR(VLOOKUP(Table1[[#This Row],[RespondentID]],'All Data'!$A:$CW,97,FALSE),"unknown")</f>
        <v>No</v>
      </c>
      <c r="AW269" s="96" t="str">
        <f>IFERROR(VLOOKUP(Table1[[#This Row],[RespondentID]],'All Data'!$A:$CW,98,FALSE),"unknown")</f>
        <v>Medicare</v>
      </c>
      <c r="AX269" s="96" t="str">
        <f>IFERROR(VLOOKUP(Table1[[#This Row],[RespondentID]],'All Data'!$A:$CW,99,FALSE),"unknown")</f>
        <v>Yes</v>
      </c>
    </row>
    <row r="270" spans="1:50">
      <c r="A270">
        <v>18044085208</v>
      </c>
      <c r="E270" t="s">
        <v>19</v>
      </c>
      <c r="N270" t="s">
        <v>28</v>
      </c>
      <c r="P270">
        <f t="shared" si="72"/>
        <v>2</v>
      </c>
      <c r="Q270" s="6">
        <f t="shared" si="73"/>
        <v>1.5</v>
      </c>
      <c r="R270"/>
      <c r="S270">
        <f t="shared" si="74"/>
        <v>0</v>
      </c>
      <c r="T270">
        <f t="shared" si="75"/>
        <v>0</v>
      </c>
      <c r="U270">
        <f t="shared" si="76"/>
        <v>0</v>
      </c>
      <c r="V270">
        <f t="shared" si="77"/>
        <v>1</v>
      </c>
      <c r="W270">
        <f t="shared" si="78"/>
        <v>0</v>
      </c>
      <c r="X270">
        <f t="shared" si="79"/>
        <v>0</v>
      </c>
      <c r="Y270">
        <f t="shared" si="80"/>
        <v>0</v>
      </c>
      <c r="Z270">
        <f t="shared" si="81"/>
        <v>0</v>
      </c>
      <c r="AA270">
        <f t="shared" si="82"/>
        <v>0</v>
      </c>
      <c r="AB270">
        <f t="shared" si="83"/>
        <v>0</v>
      </c>
      <c r="AC270">
        <f t="shared" si="84"/>
        <v>0</v>
      </c>
      <c r="AD270">
        <f t="shared" si="85"/>
        <v>0</v>
      </c>
      <c r="AE270">
        <f t="shared" si="86"/>
        <v>1</v>
      </c>
      <c r="AF270"/>
      <c r="AG270"/>
      <c r="AH270">
        <f t="shared" si="87"/>
        <v>2</v>
      </c>
      <c r="AI270">
        <f t="shared" si="88"/>
        <v>2</v>
      </c>
      <c r="AJ270" t="str">
        <f t="shared" si="89"/>
        <v>Correct</v>
      </c>
      <c r="AL270" s="96" t="str">
        <f>IFERROR(VLOOKUP(Table1[[#This Row],[RespondentID]],'All Data'!$A:$CO,87,FALSE),"unknown")</f>
        <v>Woman</v>
      </c>
      <c r="AM270" s="96" t="str">
        <f>IFERROR(VLOOKUP(Table1[[#This Row],[RespondentID]],'All Data'!$A:$CO,88,FALSE),"unknown")</f>
        <v>65+ years</v>
      </c>
      <c r="AN270" s="96" t="str">
        <f>IFERROR(VLOOKUP(Table1[[#This Row],[RespondentID]],'All Data'!$A:$CO,89,FALSE),"unknown")</f>
        <v>Nassau</v>
      </c>
      <c r="AO270" s="96" t="str">
        <f>IFERROR(VLOOKUP(Table1[[#This Row],[RespondentID]],'All Data'!$A:$CO,90,FALSE),"unknown")</f>
        <v>Valley Stream, 11580</v>
      </c>
      <c r="AP270" s="96" t="str">
        <f>IFERROR(VLOOKUP(Table1[[#This Row],[RespondentID]],'All Data'!$A:$CO,91,FALSE),"unknown")</f>
        <v>White</v>
      </c>
      <c r="AQ270" s="96" t="str">
        <f>IFERROR(VLOOKUP(Table1[[#This Row],[RespondentID]],'All Data'!$A:$CO,92,FALSE),"unknown")</f>
        <v>Not Hispanic or Latino</v>
      </c>
      <c r="AR270" s="96">
        <f>IFERROR(VLOOKUP(Table1[[#This Row],[RespondentID]],'All Data'!$A:$CO,93,FALSE),"unknown")</f>
        <v>0</v>
      </c>
      <c r="AS270" s="96" t="str">
        <f>IFERROR(VLOOKUP(Table1[[#This Row],[RespondentID]],'All Data'!$A:$CW,94,FALSE),"unknown")</f>
        <v>$75,000 to $125,000</v>
      </c>
      <c r="AT270" s="96" t="str">
        <f>IFERROR(VLOOKUP(Table1[[#This Row],[RespondentID]],'All Data'!$A:$CW,95,FALSE),"unknown")</f>
        <v>College graduate</v>
      </c>
      <c r="AU270" s="96" t="str">
        <f>IFERROR(VLOOKUP(Table1[[#This Row],[RespondentID]],'All Data'!$A:$CW,96,FALSE),"unknown")</f>
        <v>Retired</v>
      </c>
      <c r="AV270" s="96" t="str">
        <f>IFERROR(VLOOKUP(Table1[[#This Row],[RespondentID]],'All Data'!$A:$CW,97,FALSE),"unknown")</f>
        <v>Yes</v>
      </c>
      <c r="AW270" s="96" t="str">
        <f>IFERROR(VLOOKUP(Table1[[#This Row],[RespondentID]],'All Data'!$A:$CW,98,FALSE),"unknown")</f>
        <v>Medicare, Private/Commercial</v>
      </c>
      <c r="AX270" s="96" t="str">
        <f>IFERROR(VLOOKUP(Table1[[#This Row],[RespondentID]],'All Data'!$A:$CW,99,FALSE),"unknown")</f>
        <v>Yes</v>
      </c>
    </row>
    <row r="271" spans="1:50">
      <c r="A271">
        <v>18044085085</v>
      </c>
      <c r="D271" t="s">
        <v>18</v>
      </c>
      <c r="P271">
        <f t="shared" si="72"/>
        <v>1</v>
      </c>
      <c r="Q271" s="7">
        <f t="shared" si="73"/>
        <v>3</v>
      </c>
      <c r="R271"/>
      <c r="S271">
        <f t="shared" si="74"/>
        <v>0</v>
      </c>
      <c r="T271">
        <f t="shared" si="75"/>
        <v>0</v>
      </c>
      <c r="U271">
        <f t="shared" si="76"/>
        <v>1</v>
      </c>
      <c r="V271">
        <f t="shared" si="77"/>
        <v>0</v>
      </c>
      <c r="W271">
        <f t="shared" si="78"/>
        <v>0</v>
      </c>
      <c r="X271">
        <f t="shared" si="79"/>
        <v>0</v>
      </c>
      <c r="Y271">
        <f t="shared" si="80"/>
        <v>0</v>
      </c>
      <c r="Z271">
        <f t="shared" si="81"/>
        <v>0</v>
      </c>
      <c r="AA271">
        <f t="shared" si="82"/>
        <v>0</v>
      </c>
      <c r="AB271">
        <f t="shared" si="83"/>
        <v>0</v>
      </c>
      <c r="AC271">
        <f t="shared" si="84"/>
        <v>0</v>
      </c>
      <c r="AD271">
        <f t="shared" si="85"/>
        <v>0</v>
      </c>
      <c r="AE271">
        <f t="shared" si="86"/>
        <v>0</v>
      </c>
      <c r="AF271"/>
      <c r="AG271"/>
      <c r="AH271">
        <f t="shared" si="87"/>
        <v>1</v>
      </c>
      <c r="AI271">
        <f t="shared" si="88"/>
        <v>1</v>
      </c>
      <c r="AJ271" t="str">
        <f t="shared" si="89"/>
        <v>Correct</v>
      </c>
      <c r="AL271" s="96" t="str">
        <f>IFERROR(VLOOKUP(Table1[[#This Row],[RespondentID]],'All Data'!$A:$CO,87,FALSE),"unknown")</f>
        <v>Woman</v>
      </c>
      <c r="AM271" s="96" t="str">
        <f>IFERROR(VLOOKUP(Table1[[#This Row],[RespondentID]],'All Data'!$A:$CO,88,FALSE),"unknown")</f>
        <v>65+ years</v>
      </c>
      <c r="AN271" s="96" t="str">
        <f>IFERROR(VLOOKUP(Table1[[#This Row],[RespondentID]],'All Data'!$A:$CO,89,FALSE),"unknown")</f>
        <v>Nassau</v>
      </c>
      <c r="AO271" s="96" t="str">
        <f>IFERROR(VLOOKUP(Table1[[#This Row],[RespondentID]],'All Data'!$A:$CO,90,FALSE),"unknown")</f>
        <v>Valley Stream, 11580</v>
      </c>
      <c r="AP271" s="96" t="str">
        <f>IFERROR(VLOOKUP(Table1[[#This Row],[RespondentID]],'All Data'!$A:$CO,91,FALSE),"unknown")</f>
        <v>White</v>
      </c>
      <c r="AQ271" s="96" t="str">
        <f>IFERROR(VLOOKUP(Table1[[#This Row],[RespondentID]],'All Data'!$A:$CO,92,FALSE),"unknown")</f>
        <v>Not Hispanic or Latino</v>
      </c>
      <c r="AR271" s="96" t="str">
        <f>IFERROR(VLOOKUP(Table1[[#This Row],[RespondentID]],'All Data'!$A:$CO,93,FALSE),"unknown")</f>
        <v>English</v>
      </c>
      <c r="AS271" s="96" t="str">
        <f>IFERROR(VLOOKUP(Table1[[#This Row],[RespondentID]],'All Data'!$A:$CW,94,FALSE),"unknown")</f>
        <v>$50,000 to $74,999</v>
      </c>
      <c r="AT271" s="96" t="str">
        <f>IFERROR(VLOOKUP(Table1[[#This Row],[RespondentID]],'All Data'!$A:$CW,95,FALSE),"unknown")</f>
        <v>Some college</v>
      </c>
      <c r="AU271" s="96" t="str">
        <f>IFERROR(VLOOKUP(Table1[[#This Row],[RespondentID]],'All Data'!$A:$CW,96,FALSE),"unknown")</f>
        <v>Retired</v>
      </c>
      <c r="AV271" s="96" t="str">
        <f>IFERROR(VLOOKUP(Table1[[#This Row],[RespondentID]],'All Data'!$A:$CW,97,FALSE),"unknown")</f>
        <v>Yes</v>
      </c>
      <c r="AW271" s="96" t="str">
        <f>IFERROR(VLOOKUP(Table1[[#This Row],[RespondentID]],'All Data'!$A:$CW,98,FALSE),"unknown")</f>
        <v>Medicare</v>
      </c>
      <c r="AX271" s="96" t="str">
        <f>IFERROR(VLOOKUP(Table1[[#This Row],[RespondentID]],'All Data'!$A:$CW,99,FALSE),"unknown")</f>
        <v>No</v>
      </c>
    </row>
    <row r="272" spans="1:50">
      <c r="A272">
        <v>18044084898</v>
      </c>
      <c r="D272" t="s">
        <v>18</v>
      </c>
      <c r="P272">
        <f t="shared" si="72"/>
        <v>1</v>
      </c>
      <c r="Q272" s="6">
        <f t="shared" si="73"/>
        <v>3</v>
      </c>
      <c r="R272"/>
      <c r="S272">
        <f t="shared" si="74"/>
        <v>0</v>
      </c>
      <c r="T272">
        <f t="shared" si="75"/>
        <v>0</v>
      </c>
      <c r="U272">
        <f t="shared" si="76"/>
        <v>1</v>
      </c>
      <c r="V272">
        <f t="shared" si="77"/>
        <v>0</v>
      </c>
      <c r="W272">
        <f t="shared" si="78"/>
        <v>0</v>
      </c>
      <c r="X272">
        <f t="shared" si="79"/>
        <v>0</v>
      </c>
      <c r="Y272">
        <f t="shared" si="80"/>
        <v>0</v>
      </c>
      <c r="Z272">
        <f t="shared" si="81"/>
        <v>0</v>
      </c>
      <c r="AA272">
        <f t="shared" si="82"/>
        <v>0</v>
      </c>
      <c r="AB272">
        <f t="shared" si="83"/>
        <v>0</v>
      </c>
      <c r="AC272">
        <f t="shared" si="84"/>
        <v>0</v>
      </c>
      <c r="AD272">
        <f t="shared" si="85"/>
        <v>0</v>
      </c>
      <c r="AE272">
        <f t="shared" si="86"/>
        <v>0</v>
      </c>
      <c r="AF272"/>
      <c r="AG272"/>
      <c r="AH272">
        <f t="shared" si="87"/>
        <v>1</v>
      </c>
      <c r="AI272">
        <f t="shared" si="88"/>
        <v>1</v>
      </c>
      <c r="AJ272" t="str">
        <f t="shared" si="89"/>
        <v>Correct</v>
      </c>
      <c r="AL272" s="96" t="str">
        <f>IFERROR(VLOOKUP(Table1[[#This Row],[RespondentID]],'All Data'!$A:$CO,87,FALSE),"unknown")</f>
        <v>Woman</v>
      </c>
      <c r="AM272" s="96" t="str">
        <f>IFERROR(VLOOKUP(Table1[[#This Row],[RespondentID]],'All Data'!$A:$CO,88,FALSE),"unknown")</f>
        <v>65+ years</v>
      </c>
      <c r="AN272" s="96" t="str">
        <f>IFERROR(VLOOKUP(Table1[[#This Row],[RespondentID]],'All Data'!$A:$CO,89,FALSE),"unknown")</f>
        <v>Nassau</v>
      </c>
      <c r="AO272" s="96" t="str">
        <f>IFERROR(VLOOKUP(Table1[[#This Row],[RespondentID]],'All Data'!$A:$CO,90,FALSE),"unknown")</f>
        <v>Valley Stream, 11580</v>
      </c>
      <c r="AP272" s="96" t="str">
        <f>IFERROR(VLOOKUP(Table1[[#This Row],[RespondentID]],'All Data'!$A:$CO,91,FALSE),"unknown")</f>
        <v>White</v>
      </c>
      <c r="AQ272" s="96">
        <f>IFERROR(VLOOKUP(Table1[[#This Row],[RespondentID]],'All Data'!$A:$CO,92,FALSE),"unknown")</f>
        <v>0</v>
      </c>
      <c r="AR272" s="96" t="str">
        <f>IFERROR(VLOOKUP(Table1[[#This Row],[RespondentID]],'All Data'!$A:$CO,93,FALSE),"unknown")</f>
        <v>English</v>
      </c>
      <c r="AS272" s="96" t="str">
        <f>IFERROR(VLOOKUP(Table1[[#This Row],[RespondentID]],'All Data'!$A:$CW,94,FALSE),"unknown")</f>
        <v>$75,000 to $125,000</v>
      </c>
      <c r="AT272" s="96" t="str">
        <f>IFERROR(VLOOKUP(Table1[[#This Row],[RespondentID]],'All Data'!$A:$CW,95,FALSE),"unknown")</f>
        <v>High school graduate</v>
      </c>
      <c r="AU272" s="96" t="str">
        <f>IFERROR(VLOOKUP(Table1[[#This Row],[RespondentID]],'All Data'!$A:$CW,96,FALSE),"unknown")</f>
        <v>Retired</v>
      </c>
      <c r="AV272" s="96" t="str">
        <f>IFERROR(VLOOKUP(Table1[[#This Row],[RespondentID]],'All Data'!$A:$CW,97,FALSE),"unknown")</f>
        <v>Yes</v>
      </c>
      <c r="AW272" s="96" t="str">
        <f>IFERROR(VLOOKUP(Table1[[#This Row],[RespondentID]],'All Data'!$A:$CW,98,FALSE),"unknown")</f>
        <v>Medicare</v>
      </c>
      <c r="AX272" s="96" t="str">
        <f>IFERROR(VLOOKUP(Table1[[#This Row],[RespondentID]],'All Data'!$A:$CW,99,FALSE),"unknown")</f>
        <v>Yes</v>
      </c>
    </row>
    <row r="273" spans="1:50">
      <c r="A273">
        <v>18044084706</v>
      </c>
      <c r="B273" t="s">
        <v>16</v>
      </c>
      <c r="C273" t="s">
        <v>17</v>
      </c>
      <c r="D273" t="s">
        <v>18</v>
      </c>
      <c r="P273">
        <f t="shared" si="72"/>
        <v>3</v>
      </c>
      <c r="Q273" s="7">
        <f t="shared" si="73"/>
        <v>1</v>
      </c>
      <c r="R273"/>
      <c r="S273">
        <f t="shared" si="74"/>
        <v>1</v>
      </c>
      <c r="T273">
        <f t="shared" si="75"/>
        <v>1</v>
      </c>
      <c r="U273">
        <f t="shared" si="76"/>
        <v>1</v>
      </c>
      <c r="V273">
        <f t="shared" si="77"/>
        <v>0</v>
      </c>
      <c r="W273">
        <f t="shared" si="78"/>
        <v>0</v>
      </c>
      <c r="X273">
        <f t="shared" si="79"/>
        <v>0</v>
      </c>
      <c r="Y273">
        <f t="shared" si="80"/>
        <v>0</v>
      </c>
      <c r="Z273">
        <f t="shared" si="81"/>
        <v>0</v>
      </c>
      <c r="AA273">
        <f t="shared" si="82"/>
        <v>0</v>
      </c>
      <c r="AB273">
        <f t="shared" si="83"/>
        <v>0</v>
      </c>
      <c r="AC273">
        <f t="shared" si="84"/>
        <v>0</v>
      </c>
      <c r="AD273">
        <f t="shared" si="85"/>
        <v>0</v>
      </c>
      <c r="AE273">
        <f t="shared" si="86"/>
        <v>0</v>
      </c>
      <c r="AF273"/>
      <c r="AG273"/>
      <c r="AH273">
        <f t="shared" si="87"/>
        <v>3</v>
      </c>
      <c r="AI273">
        <f t="shared" si="88"/>
        <v>3</v>
      </c>
      <c r="AJ273" t="str">
        <f t="shared" si="89"/>
        <v>Correct</v>
      </c>
      <c r="AL273" s="96" t="str">
        <f>IFERROR(VLOOKUP(Table1[[#This Row],[RespondentID]],'All Data'!$A:$CO,87,FALSE),"unknown")</f>
        <v>Woman</v>
      </c>
      <c r="AM273" s="96" t="str">
        <f>IFERROR(VLOOKUP(Table1[[#This Row],[RespondentID]],'All Data'!$A:$CO,88,FALSE),"unknown")</f>
        <v>35-44 years</v>
      </c>
      <c r="AN273" s="96" t="str">
        <f>IFERROR(VLOOKUP(Table1[[#This Row],[RespondentID]],'All Data'!$A:$CO,89,FALSE),"unknown")</f>
        <v>Nassau</v>
      </c>
      <c r="AO273" s="96" t="str">
        <f>IFERROR(VLOOKUP(Table1[[#This Row],[RespondentID]],'All Data'!$A:$CO,90,FALSE),"unknown")</f>
        <v>Valley Stream, 11580</v>
      </c>
      <c r="AP273" s="96" t="str">
        <f>IFERROR(VLOOKUP(Table1[[#This Row],[RespondentID]],'All Data'!$A:$CO,91,FALSE),"unknown")</f>
        <v>Black or African American</v>
      </c>
      <c r="AQ273" s="96" t="str">
        <f>IFERROR(VLOOKUP(Table1[[#This Row],[RespondentID]],'All Data'!$A:$CO,92,FALSE),"unknown")</f>
        <v>Not Hispanic or Latino</v>
      </c>
      <c r="AR273" s="96" t="str">
        <f>IFERROR(VLOOKUP(Table1[[#This Row],[RespondentID]],'All Data'!$A:$CO,93,FALSE),"unknown")</f>
        <v>English, Haitian Creole, French Creole</v>
      </c>
      <c r="AS273" s="96" t="str">
        <f>IFERROR(VLOOKUP(Table1[[#This Row],[RespondentID]],'All Data'!$A:$CW,94,FALSE),"unknown")</f>
        <v>$50,000 to $74,999</v>
      </c>
      <c r="AT273" s="96" t="str">
        <f>IFERROR(VLOOKUP(Table1[[#This Row],[RespondentID]],'All Data'!$A:$CW,95,FALSE),"unknown")</f>
        <v>Graduate school</v>
      </c>
      <c r="AU273" s="96" t="str">
        <f>IFERROR(VLOOKUP(Table1[[#This Row],[RespondentID]],'All Data'!$A:$CW,96,FALSE),"unknown")</f>
        <v>Self-employed</v>
      </c>
      <c r="AV273" s="96" t="str">
        <f>IFERROR(VLOOKUP(Table1[[#This Row],[RespondentID]],'All Data'!$A:$CW,97,FALSE),"unknown")</f>
        <v>No</v>
      </c>
      <c r="AW273" s="96" t="str">
        <f>IFERROR(VLOOKUP(Table1[[#This Row],[RespondentID]],'All Data'!$A:$CW,98,FALSE),"unknown")</f>
        <v>No Insurance</v>
      </c>
      <c r="AX273" s="96">
        <f>IFERROR(VLOOKUP(Table1[[#This Row],[RespondentID]],'All Data'!$A:$CW,99,FALSE),"unknown")</f>
        <v>0</v>
      </c>
    </row>
    <row r="274" spans="1:50">
      <c r="A274">
        <v>18044084187</v>
      </c>
      <c r="I274" t="s">
        <v>23</v>
      </c>
      <c r="J274" t="s">
        <v>24</v>
      </c>
      <c r="N274" t="s">
        <v>28</v>
      </c>
      <c r="P274">
        <f t="shared" si="72"/>
        <v>3</v>
      </c>
      <c r="Q274" s="6">
        <f t="shared" si="73"/>
        <v>1</v>
      </c>
      <c r="R274"/>
      <c r="S274">
        <f t="shared" si="74"/>
        <v>0</v>
      </c>
      <c r="T274">
        <f t="shared" si="75"/>
        <v>0</v>
      </c>
      <c r="U274">
        <f t="shared" si="76"/>
        <v>0</v>
      </c>
      <c r="V274">
        <f t="shared" si="77"/>
        <v>0</v>
      </c>
      <c r="W274">
        <f t="shared" si="78"/>
        <v>0</v>
      </c>
      <c r="X274">
        <f t="shared" si="79"/>
        <v>0</v>
      </c>
      <c r="Y274">
        <f t="shared" si="80"/>
        <v>0</v>
      </c>
      <c r="Z274">
        <f t="shared" si="81"/>
        <v>1</v>
      </c>
      <c r="AA274">
        <f t="shared" si="82"/>
        <v>1</v>
      </c>
      <c r="AB274">
        <f t="shared" si="83"/>
        <v>0</v>
      </c>
      <c r="AC274">
        <f t="shared" si="84"/>
        <v>0</v>
      </c>
      <c r="AD274">
        <f t="shared" si="85"/>
        <v>0</v>
      </c>
      <c r="AE274">
        <f t="shared" si="86"/>
        <v>1</v>
      </c>
      <c r="AF274"/>
      <c r="AG274"/>
      <c r="AH274">
        <f t="shared" si="87"/>
        <v>3</v>
      </c>
      <c r="AI274">
        <f t="shared" si="88"/>
        <v>3</v>
      </c>
      <c r="AJ274" t="str">
        <f t="shared" si="89"/>
        <v>Correct</v>
      </c>
      <c r="AL274" s="96" t="str">
        <f>IFERROR(VLOOKUP(Table1[[#This Row],[RespondentID]],'All Data'!$A:$CO,87,FALSE),"unknown")</f>
        <v>Woman</v>
      </c>
      <c r="AM274" s="96" t="str">
        <f>IFERROR(VLOOKUP(Table1[[#This Row],[RespondentID]],'All Data'!$A:$CO,88,FALSE),"unknown")</f>
        <v>55-64 years</v>
      </c>
      <c r="AN274" s="96" t="str">
        <f>IFERROR(VLOOKUP(Table1[[#This Row],[RespondentID]],'All Data'!$A:$CO,89,FALSE),"unknown")</f>
        <v>Nassau</v>
      </c>
      <c r="AO274" s="96" t="str">
        <f>IFERROR(VLOOKUP(Table1[[#This Row],[RespondentID]],'All Data'!$A:$CO,90,FALSE),"unknown")</f>
        <v>Valley Stream, 11580</v>
      </c>
      <c r="AP274" s="96" t="str">
        <f>IFERROR(VLOOKUP(Table1[[#This Row],[RespondentID]],'All Data'!$A:$CO,91,FALSE),"unknown")</f>
        <v>Two or more races</v>
      </c>
      <c r="AQ274" s="96" t="str">
        <f>IFERROR(VLOOKUP(Table1[[#This Row],[RespondentID]],'All Data'!$A:$CO,92,FALSE),"unknown")</f>
        <v>Not Hispanic or Latino</v>
      </c>
      <c r="AR274" s="96" t="str">
        <f>IFERROR(VLOOKUP(Table1[[#This Row],[RespondentID]],'All Data'!$A:$CO,93,FALSE),"unknown")</f>
        <v>English</v>
      </c>
      <c r="AS274" s="96" t="str">
        <f>IFERROR(VLOOKUP(Table1[[#This Row],[RespondentID]],'All Data'!$A:$CW,94,FALSE),"unknown")</f>
        <v>$35,000 to $49,999</v>
      </c>
      <c r="AT274" s="96" t="str">
        <f>IFERROR(VLOOKUP(Table1[[#This Row],[RespondentID]],'All Data'!$A:$CW,95,FALSE),"unknown")</f>
        <v>Some college</v>
      </c>
      <c r="AU274" s="96" t="str">
        <f>IFERROR(VLOOKUP(Table1[[#This Row],[RespondentID]],'All Data'!$A:$CW,96,FALSE),"unknown")</f>
        <v>Retired</v>
      </c>
      <c r="AV274" s="96" t="str">
        <f>IFERROR(VLOOKUP(Table1[[#This Row],[RespondentID]],'All Data'!$A:$CW,97,FALSE),"unknown")</f>
        <v>No</v>
      </c>
      <c r="AW274" s="96" t="str">
        <f>IFERROR(VLOOKUP(Table1[[#This Row],[RespondentID]],'All Data'!$A:$CW,98,FALSE),"unknown")</f>
        <v>Private/Commercial</v>
      </c>
      <c r="AX274" s="96" t="str">
        <f>IFERROR(VLOOKUP(Table1[[#This Row],[RespondentID]],'All Data'!$A:$CW,99,FALSE),"unknown")</f>
        <v>Yes</v>
      </c>
    </row>
    <row r="275" spans="1:50">
      <c r="A275">
        <v>18043867479</v>
      </c>
      <c r="E275" t="s">
        <v>19</v>
      </c>
      <c r="M275" t="s">
        <v>27</v>
      </c>
      <c r="P275">
        <f t="shared" si="72"/>
        <v>2</v>
      </c>
      <c r="Q275" s="7">
        <f t="shared" si="73"/>
        <v>1.5</v>
      </c>
      <c r="R275"/>
      <c r="S275">
        <f t="shared" si="74"/>
        <v>0</v>
      </c>
      <c r="T275">
        <f t="shared" si="75"/>
        <v>0</v>
      </c>
      <c r="U275">
        <f t="shared" si="76"/>
        <v>0</v>
      </c>
      <c r="V275">
        <f t="shared" si="77"/>
        <v>1</v>
      </c>
      <c r="W275">
        <f t="shared" si="78"/>
        <v>0</v>
      </c>
      <c r="X275">
        <f t="shared" si="79"/>
        <v>0</v>
      </c>
      <c r="Y275">
        <f t="shared" si="80"/>
        <v>0</v>
      </c>
      <c r="Z275">
        <f t="shared" si="81"/>
        <v>0</v>
      </c>
      <c r="AA275">
        <f t="shared" si="82"/>
        <v>0</v>
      </c>
      <c r="AB275">
        <f t="shared" si="83"/>
        <v>0</v>
      </c>
      <c r="AC275">
        <f t="shared" si="84"/>
        <v>0</v>
      </c>
      <c r="AD275">
        <f t="shared" si="85"/>
        <v>1</v>
      </c>
      <c r="AE275">
        <f t="shared" si="86"/>
        <v>0</v>
      </c>
      <c r="AF275"/>
      <c r="AG275"/>
      <c r="AH275">
        <f t="shared" si="87"/>
        <v>2</v>
      </c>
      <c r="AI275">
        <f t="shared" si="88"/>
        <v>2</v>
      </c>
      <c r="AJ275" t="str">
        <f t="shared" si="89"/>
        <v>Correct</v>
      </c>
      <c r="AL275" s="96" t="str">
        <f>IFERROR(VLOOKUP(Table1[[#This Row],[RespondentID]],'All Data'!$A:$CO,87,FALSE),"unknown")</f>
        <v>Prefer not to respond</v>
      </c>
      <c r="AM275" s="96" t="str">
        <f>IFERROR(VLOOKUP(Table1[[#This Row],[RespondentID]],'All Data'!$A:$CO,88,FALSE),"unknown")</f>
        <v>65+ years</v>
      </c>
      <c r="AN275" s="96" t="str">
        <f>IFERROR(VLOOKUP(Table1[[#This Row],[RespondentID]],'All Data'!$A:$CO,89,FALSE),"unknown")</f>
        <v>Nassau</v>
      </c>
      <c r="AO275" s="96" t="str">
        <f>IFERROR(VLOOKUP(Table1[[#This Row],[RespondentID]],'All Data'!$A:$CO,90,FALSE),"unknown")</f>
        <v>Freeport, 11520</v>
      </c>
      <c r="AP275" s="96">
        <f>IFERROR(VLOOKUP(Table1[[#This Row],[RespondentID]],'All Data'!$A:$CO,91,FALSE),"unknown")</f>
        <v>0</v>
      </c>
      <c r="AQ275" s="96">
        <f>IFERROR(VLOOKUP(Table1[[#This Row],[RespondentID]],'All Data'!$A:$CO,92,FALSE),"unknown")</f>
        <v>0</v>
      </c>
      <c r="AR275" s="96">
        <f>IFERROR(VLOOKUP(Table1[[#This Row],[RespondentID]],'All Data'!$A:$CO,93,FALSE),"unknown")</f>
        <v>0</v>
      </c>
      <c r="AS275" s="96">
        <f>IFERROR(VLOOKUP(Table1[[#This Row],[RespondentID]],'All Data'!$A:$CW,94,FALSE),"unknown")</f>
        <v>0</v>
      </c>
      <c r="AT275" s="96">
        <f>IFERROR(VLOOKUP(Table1[[#This Row],[RespondentID]],'All Data'!$A:$CW,95,FALSE),"unknown")</f>
        <v>0</v>
      </c>
      <c r="AU275" s="96">
        <f>IFERROR(VLOOKUP(Table1[[#This Row],[RespondentID]],'All Data'!$A:$CW,96,FALSE),"unknown")</f>
        <v>0</v>
      </c>
      <c r="AV275" s="96">
        <f>IFERROR(VLOOKUP(Table1[[#This Row],[RespondentID]],'All Data'!$A:$CW,97,FALSE),"unknown")</f>
        <v>0</v>
      </c>
      <c r="AW275" s="96">
        <f>IFERROR(VLOOKUP(Table1[[#This Row],[RespondentID]],'All Data'!$A:$CW,98,FALSE),"unknown")</f>
        <v>0</v>
      </c>
      <c r="AX275" s="96">
        <f>IFERROR(VLOOKUP(Table1[[#This Row],[RespondentID]],'All Data'!$A:$CW,99,FALSE),"unknown")</f>
        <v>0</v>
      </c>
    </row>
    <row r="276" spans="1:50">
      <c r="A276">
        <v>18043798310</v>
      </c>
      <c r="M276" t="s">
        <v>27</v>
      </c>
      <c r="P276">
        <f t="shared" si="72"/>
        <v>1</v>
      </c>
      <c r="Q276" s="6">
        <f t="shared" si="73"/>
        <v>3</v>
      </c>
      <c r="R276"/>
      <c r="S276">
        <f t="shared" si="74"/>
        <v>0</v>
      </c>
      <c r="T276">
        <f t="shared" si="75"/>
        <v>0</v>
      </c>
      <c r="U276">
        <f t="shared" si="76"/>
        <v>0</v>
      </c>
      <c r="V276">
        <f t="shared" si="77"/>
        <v>0</v>
      </c>
      <c r="W276">
        <f t="shared" si="78"/>
        <v>0</v>
      </c>
      <c r="X276">
        <f t="shared" si="79"/>
        <v>0</v>
      </c>
      <c r="Y276">
        <f t="shared" si="80"/>
        <v>0</v>
      </c>
      <c r="Z276">
        <f t="shared" si="81"/>
        <v>0</v>
      </c>
      <c r="AA276">
        <f t="shared" si="82"/>
        <v>0</v>
      </c>
      <c r="AB276">
        <f t="shared" si="83"/>
        <v>0</v>
      </c>
      <c r="AC276">
        <f t="shared" si="84"/>
        <v>0</v>
      </c>
      <c r="AD276">
        <f t="shared" si="85"/>
        <v>1</v>
      </c>
      <c r="AE276">
        <f t="shared" si="86"/>
        <v>0</v>
      </c>
      <c r="AF276"/>
      <c r="AG276"/>
      <c r="AH276">
        <f t="shared" si="87"/>
        <v>1</v>
      </c>
      <c r="AI276">
        <f t="shared" si="88"/>
        <v>1</v>
      </c>
      <c r="AJ276" t="str">
        <f t="shared" si="89"/>
        <v>Correct</v>
      </c>
      <c r="AL276" s="96" t="str">
        <f>IFERROR(VLOOKUP(Table1[[#This Row],[RespondentID]],'All Data'!$A:$CO,87,FALSE),"unknown")</f>
        <v>Woman</v>
      </c>
      <c r="AM276" s="96">
        <f>IFERROR(VLOOKUP(Table1[[#This Row],[RespondentID]],'All Data'!$A:$CO,88,FALSE),"unknown")</f>
        <v>0</v>
      </c>
      <c r="AN276" s="96">
        <f>IFERROR(VLOOKUP(Table1[[#This Row],[RespondentID]],'All Data'!$A:$CO,89,FALSE),"unknown")</f>
        <v>0</v>
      </c>
      <c r="AO276" s="96">
        <f>IFERROR(VLOOKUP(Table1[[#This Row],[RespondentID]],'All Data'!$A:$CO,90,FALSE),"unknown")</f>
        <v>0</v>
      </c>
      <c r="AP276" s="96">
        <f>IFERROR(VLOOKUP(Table1[[#This Row],[RespondentID]],'All Data'!$A:$CO,91,FALSE),"unknown")</f>
        <v>0</v>
      </c>
      <c r="AQ276" s="96">
        <f>IFERROR(VLOOKUP(Table1[[#This Row],[RespondentID]],'All Data'!$A:$CO,92,FALSE),"unknown")</f>
        <v>0</v>
      </c>
      <c r="AR276" s="96">
        <f>IFERROR(VLOOKUP(Table1[[#This Row],[RespondentID]],'All Data'!$A:$CO,93,FALSE),"unknown")</f>
        <v>0</v>
      </c>
      <c r="AS276" s="96">
        <f>IFERROR(VLOOKUP(Table1[[#This Row],[RespondentID]],'All Data'!$A:$CW,94,FALSE),"unknown")</f>
        <v>0</v>
      </c>
      <c r="AT276" s="96">
        <f>IFERROR(VLOOKUP(Table1[[#This Row],[RespondentID]],'All Data'!$A:$CW,95,FALSE),"unknown")</f>
        <v>0</v>
      </c>
      <c r="AU276" s="96">
        <f>IFERROR(VLOOKUP(Table1[[#This Row],[RespondentID]],'All Data'!$A:$CW,96,FALSE),"unknown")</f>
        <v>0</v>
      </c>
      <c r="AV276" s="96">
        <f>IFERROR(VLOOKUP(Table1[[#This Row],[RespondentID]],'All Data'!$A:$CW,97,FALSE),"unknown")</f>
        <v>0</v>
      </c>
      <c r="AW276" s="96">
        <f>IFERROR(VLOOKUP(Table1[[#This Row],[RespondentID]],'All Data'!$A:$CW,98,FALSE),"unknown")</f>
        <v>0</v>
      </c>
      <c r="AX276" s="96">
        <f>IFERROR(VLOOKUP(Table1[[#This Row],[RespondentID]],'All Data'!$A:$CW,99,FALSE),"unknown")</f>
        <v>0</v>
      </c>
    </row>
    <row r="277" spans="1:50">
      <c r="A277">
        <v>18042897395</v>
      </c>
      <c r="K277" t="s">
        <v>25</v>
      </c>
      <c r="P277">
        <f t="shared" si="72"/>
        <v>1</v>
      </c>
      <c r="Q277" s="7">
        <f t="shared" si="73"/>
        <v>3</v>
      </c>
      <c r="R277"/>
      <c r="S277">
        <f t="shared" si="74"/>
        <v>0</v>
      </c>
      <c r="T277">
        <f t="shared" si="75"/>
        <v>0</v>
      </c>
      <c r="U277">
        <f t="shared" si="76"/>
        <v>0</v>
      </c>
      <c r="V277">
        <f t="shared" si="77"/>
        <v>0</v>
      </c>
      <c r="W277">
        <f t="shared" si="78"/>
        <v>0</v>
      </c>
      <c r="X277">
        <f t="shared" si="79"/>
        <v>0</v>
      </c>
      <c r="Y277">
        <f t="shared" si="80"/>
        <v>0</v>
      </c>
      <c r="Z277">
        <f t="shared" si="81"/>
        <v>0</v>
      </c>
      <c r="AA277">
        <f t="shared" si="82"/>
        <v>0</v>
      </c>
      <c r="AB277">
        <f t="shared" si="83"/>
        <v>1</v>
      </c>
      <c r="AC277">
        <f t="shared" si="84"/>
        <v>0</v>
      </c>
      <c r="AD277">
        <f t="shared" si="85"/>
        <v>0</v>
      </c>
      <c r="AE277">
        <f t="shared" si="86"/>
        <v>0</v>
      </c>
      <c r="AF277"/>
      <c r="AG277"/>
      <c r="AH277">
        <f t="shared" si="87"/>
        <v>1</v>
      </c>
      <c r="AI277">
        <f t="shared" si="88"/>
        <v>1</v>
      </c>
      <c r="AJ277" t="str">
        <f t="shared" si="89"/>
        <v>Correct</v>
      </c>
      <c r="AL277" s="96" t="str">
        <f>IFERROR(VLOOKUP(Table1[[#This Row],[RespondentID]],'All Data'!$A:$CO,87,FALSE),"unknown")</f>
        <v>Man</v>
      </c>
      <c r="AM277" s="96" t="str">
        <f>IFERROR(VLOOKUP(Table1[[#This Row],[RespondentID]],'All Data'!$A:$CO,88,FALSE),"unknown")</f>
        <v>65+ years</v>
      </c>
      <c r="AN277" s="96" t="str">
        <f>IFERROR(VLOOKUP(Table1[[#This Row],[RespondentID]],'All Data'!$A:$CO,89,FALSE),"unknown")</f>
        <v>Suffolk</v>
      </c>
      <c r="AO277" s="96" t="str">
        <f>IFERROR(VLOOKUP(Table1[[#This Row],[RespondentID]],'All Data'!$A:$CO,90,FALSE),"unknown")</f>
        <v>Lindenhurst, 11757</v>
      </c>
      <c r="AP277" s="96" t="str">
        <f>IFERROR(VLOOKUP(Table1[[#This Row],[RespondentID]],'All Data'!$A:$CO,91,FALSE),"unknown")</f>
        <v>Black or African American</v>
      </c>
      <c r="AQ277" s="96" t="str">
        <f>IFERROR(VLOOKUP(Table1[[#This Row],[RespondentID]],'All Data'!$A:$CO,92,FALSE),"unknown")</f>
        <v>Not Hispanic or Latino</v>
      </c>
      <c r="AR277" s="96" t="str">
        <f>IFERROR(VLOOKUP(Table1[[#This Row],[RespondentID]],'All Data'!$A:$CO,93,FALSE),"unknown")</f>
        <v>English</v>
      </c>
      <c r="AS277" s="96" t="str">
        <f>IFERROR(VLOOKUP(Table1[[#This Row],[RespondentID]],'All Data'!$A:$CW,94,FALSE),"unknown")</f>
        <v>$20,000 to $34,999</v>
      </c>
      <c r="AT277" s="96" t="str">
        <f>IFERROR(VLOOKUP(Table1[[#This Row],[RespondentID]],'All Data'!$A:$CW,95,FALSE),"unknown")</f>
        <v>Some college</v>
      </c>
      <c r="AU277" s="96" t="str">
        <f>IFERROR(VLOOKUP(Table1[[#This Row],[RespondentID]],'All Data'!$A:$CW,96,FALSE),"unknown")</f>
        <v>Out of work, but not currently looking</v>
      </c>
      <c r="AV277" s="96" t="str">
        <f>IFERROR(VLOOKUP(Table1[[#This Row],[RespondentID]],'All Data'!$A:$CW,97,FALSE),"unknown")</f>
        <v>Yes</v>
      </c>
      <c r="AW277" s="96" t="str">
        <f>IFERROR(VLOOKUP(Table1[[#This Row],[RespondentID]],'All Data'!$A:$CW,98,FALSE),"unknown")</f>
        <v>Medicaid, Medicare</v>
      </c>
      <c r="AX277" s="96" t="str">
        <f>IFERROR(VLOOKUP(Table1[[#This Row],[RespondentID]],'All Data'!$A:$CW,99,FALSE),"unknown")</f>
        <v>Yes</v>
      </c>
    </row>
    <row r="278" spans="1:50">
      <c r="A278">
        <v>18042697482</v>
      </c>
      <c r="H278" t="s">
        <v>22</v>
      </c>
      <c r="I278" t="s">
        <v>23</v>
      </c>
      <c r="K278" t="s">
        <v>25</v>
      </c>
      <c r="P278">
        <f t="shared" si="72"/>
        <v>3</v>
      </c>
      <c r="Q278" s="6">
        <f t="shared" si="73"/>
        <v>1</v>
      </c>
      <c r="R278"/>
      <c r="S278">
        <f t="shared" si="74"/>
        <v>0</v>
      </c>
      <c r="T278">
        <f t="shared" si="75"/>
        <v>0</v>
      </c>
      <c r="U278">
        <f t="shared" si="76"/>
        <v>0</v>
      </c>
      <c r="V278">
        <f t="shared" si="77"/>
        <v>0</v>
      </c>
      <c r="W278">
        <f t="shared" si="78"/>
        <v>0</v>
      </c>
      <c r="X278">
        <f t="shared" si="79"/>
        <v>0</v>
      </c>
      <c r="Y278">
        <f t="shared" si="80"/>
        <v>1</v>
      </c>
      <c r="Z278">
        <f t="shared" si="81"/>
        <v>1</v>
      </c>
      <c r="AA278">
        <f t="shared" si="82"/>
        <v>0</v>
      </c>
      <c r="AB278">
        <f t="shared" si="83"/>
        <v>1</v>
      </c>
      <c r="AC278">
        <f t="shared" si="84"/>
        <v>0</v>
      </c>
      <c r="AD278">
        <f t="shared" si="85"/>
        <v>0</v>
      </c>
      <c r="AE278">
        <f t="shared" si="86"/>
        <v>0</v>
      </c>
      <c r="AF278"/>
      <c r="AG278"/>
      <c r="AH278">
        <f t="shared" si="87"/>
        <v>3</v>
      </c>
      <c r="AI278">
        <f t="shared" si="88"/>
        <v>3</v>
      </c>
      <c r="AJ278" t="str">
        <f t="shared" si="89"/>
        <v>Correct</v>
      </c>
      <c r="AL278" s="96" t="str">
        <f>IFERROR(VLOOKUP(Table1[[#This Row],[RespondentID]],'All Data'!$A:$CO,87,FALSE),"unknown")</f>
        <v>Woman</v>
      </c>
      <c r="AM278" s="96" t="str">
        <f>IFERROR(VLOOKUP(Table1[[#This Row],[RespondentID]],'All Data'!$A:$CO,88,FALSE),"unknown")</f>
        <v>35-44 years</v>
      </c>
      <c r="AN278" s="96" t="str">
        <f>IFERROR(VLOOKUP(Table1[[#This Row],[RespondentID]],'All Data'!$A:$CO,89,FALSE),"unknown")</f>
        <v>Nassau</v>
      </c>
      <c r="AO278" s="96" t="str">
        <f>IFERROR(VLOOKUP(Table1[[#This Row],[RespondentID]],'All Data'!$A:$CO,90,FALSE),"unknown")</f>
        <v>Valley Stream, 11580</v>
      </c>
      <c r="AP278" s="96" t="str">
        <f>IFERROR(VLOOKUP(Table1[[#This Row],[RespondentID]],'All Data'!$A:$CO,91,FALSE),"unknown")</f>
        <v>Other (please specify)</v>
      </c>
      <c r="AQ278" s="96" t="str">
        <f>IFERROR(VLOOKUP(Table1[[#This Row],[RespondentID]],'All Data'!$A:$CO,92,FALSE),"unknown")</f>
        <v>Not Hispanic or Latino</v>
      </c>
      <c r="AR278" s="96" t="str">
        <f>IFERROR(VLOOKUP(Table1[[#This Row],[RespondentID]],'All Data'!$A:$CO,93,FALSE),"unknown")</f>
        <v>English</v>
      </c>
      <c r="AS278" s="96" t="str">
        <f>IFERROR(VLOOKUP(Table1[[#This Row],[RespondentID]],'All Data'!$A:$CW,94,FALSE),"unknown")</f>
        <v>Over $125,000</v>
      </c>
      <c r="AT278" s="96" t="str">
        <f>IFERROR(VLOOKUP(Table1[[#This Row],[RespondentID]],'All Data'!$A:$CW,95,FALSE),"unknown")</f>
        <v>Graduate school</v>
      </c>
      <c r="AU278" s="96" t="str">
        <f>IFERROR(VLOOKUP(Table1[[#This Row],[RespondentID]],'All Data'!$A:$CW,96,FALSE),"unknown")</f>
        <v>Out of work and looking for work</v>
      </c>
      <c r="AV278" s="96" t="str">
        <f>IFERROR(VLOOKUP(Table1[[#This Row],[RespondentID]],'All Data'!$A:$CW,97,FALSE),"unknown")</f>
        <v>Yes</v>
      </c>
      <c r="AW278" s="96" t="str">
        <f>IFERROR(VLOOKUP(Table1[[#This Row],[RespondentID]],'All Data'!$A:$CW,98,FALSE),"unknown")</f>
        <v>Private/Commercial</v>
      </c>
      <c r="AX278" s="96" t="str">
        <f>IFERROR(VLOOKUP(Table1[[#This Row],[RespondentID]],'All Data'!$A:$CW,99,FALSE),"unknown")</f>
        <v>Yes</v>
      </c>
    </row>
    <row r="279" spans="1:50">
      <c r="A279">
        <v>18039710589</v>
      </c>
      <c r="I279" t="s">
        <v>23</v>
      </c>
      <c r="P279">
        <f t="shared" si="72"/>
        <v>1</v>
      </c>
      <c r="Q279" s="7">
        <f t="shared" si="73"/>
        <v>3</v>
      </c>
      <c r="R279"/>
      <c r="S279">
        <f t="shared" si="74"/>
        <v>0</v>
      </c>
      <c r="T279">
        <f t="shared" si="75"/>
        <v>0</v>
      </c>
      <c r="U279">
        <f t="shared" si="76"/>
        <v>0</v>
      </c>
      <c r="V279">
        <f t="shared" si="77"/>
        <v>0</v>
      </c>
      <c r="W279">
        <f t="shared" si="78"/>
        <v>0</v>
      </c>
      <c r="X279">
        <f t="shared" si="79"/>
        <v>0</v>
      </c>
      <c r="Y279">
        <f t="shared" si="80"/>
        <v>0</v>
      </c>
      <c r="Z279">
        <f t="shared" si="81"/>
        <v>1</v>
      </c>
      <c r="AA279">
        <f t="shared" si="82"/>
        <v>0</v>
      </c>
      <c r="AB279">
        <f t="shared" si="83"/>
        <v>0</v>
      </c>
      <c r="AC279">
        <f t="shared" si="84"/>
        <v>0</v>
      </c>
      <c r="AD279">
        <f t="shared" si="85"/>
        <v>0</v>
      </c>
      <c r="AE279">
        <f t="shared" si="86"/>
        <v>0</v>
      </c>
      <c r="AF279"/>
      <c r="AG279"/>
      <c r="AH279">
        <f t="shared" si="87"/>
        <v>1</v>
      </c>
      <c r="AI279">
        <f t="shared" si="88"/>
        <v>1</v>
      </c>
      <c r="AJ279" t="str">
        <f t="shared" si="89"/>
        <v>Correct</v>
      </c>
      <c r="AL279" s="96" t="str">
        <f>IFERROR(VLOOKUP(Table1[[#This Row],[RespondentID]],'All Data'!$A:$CO,87,FALSE),"unknown")</f>
        <v>Woman</v>
      </c>
      <c r="AM279" s="96" t="str">
        <f>IFERROR(VLOOKUP(Table1[[#This Row],[RespondentID]],'All Data'!$A:$CO,88,FALSE),"unknown")</f>
        <v>25-34 years</v>
      </c>
      <c r="AN279" s="96" t="str">
        <f>IFERROR(VLOOKUP(Table1[[#This Row],[RespondentID]],'All Data'!$A:$CO,89,FALSE),"unknown")</f>
        <v>Queens</v>
      </c>
      <c r="AO279" s="96">
        <f>IFERROR(VLOOKUP(Table1[[#This Row],[RespondentID]],'All Data'!$A:$CO,90,FALSE),"unknown")</f>
        <v>0</v>
      </c>
      <c r="AP279" s="96" t="str">
        <f>IFERROR(VLOOKUP(Table1[[#This Row],[RespondentID]],'All Data'!$A:$CO,91,FALSE),"unknown")</f>
        <v>White</v>
      </c>
      <c r="AQ279" s="96" t="str">
        <f>IFERROR(VLOOKUP(Table1[[#This Row],[RespondentID]],'All Data'!$A:$CO,92,FALSE),"unknown")</f>
        <v>Not Hispanic or Latino</v>
      </c>
      <c r="AR279" s="96" t="str">
        <f>IFERROR(VLOOKUP(Table1[[#This Row],[RespondentID]],'All Data'!$A:$CO,93,FALSE),"unknown")</f>
        <v>English</v>
      </c>
      <c r="AS279" s="96" t="str">
        <f>IFERROR(VLOOKUP(Table1[[#This Row],[RespondentID]],'All Data'!$A:$CW,94,FALSE),"unknown")</f>
        <v>Over $125,000</v>
      </c>
      <c r="AT279" s="96" t="str">
        <f>IFERROR(VLOOKUP(Table1[[#This Row],[RespondentID]],'All Data'!$A:$CW,95,FALSE),"unknown")</f>
        <v>Some high school</v>
      </c>
      <c r="AU279" s="96" t="str">
        <f>IFERROR(VLOOKUP(Table1[[#This Row],[RespondentID]],'All Data'!$A:$CW,96,FALSE),"unknown")</f>
        <v>Employed for wages</v>
      </c>
      <c r="AV279" s="96" t="str">
        <f>IFERROR(VLOOKUP(Table1[[#This Row],[RespondentID]],'All Data'!$A:$CW,97,FALSE),"unknown")</f>
        <v>Yes</v>
      </c>
      <c r="AW279" s="96" t="str">
        <f>IFERROR(VLOOKUP(Table1[[#This Row],[RespondentID]],'All Data'!$A:$CW,98,FALSE),"unknown")</f>
        <v>Medicaid</v>
      </c>
      <c r="AX279" s="96" t="str">
        <f>IFERROR(VLOOKUP(Table1[[#This Row],[RespondentID]],'All Data'!$A:$CW,99,FALSE),"unknown")</f>
        <v>Yes</v>
      </c>
    </row>
    <row r="280" spans="1:50">
      <c r="A280">
        <v>18039483149</v>
      </c>
      <c r="H280" t="s">
        <v>22</v>
      </c>
      <c r="I280" t="s">
        <v>23</v>
      </c>
      <c r="J280" t="s">
        <v>24</v>
      </c>
      <c r="P280">
        <f t="shared" si="72"/>
        <v>3</v>
      </c>
      <c r="Q280" s="6">
        <f t="shared" si="73"/>
        <v>1</v>
      </c>
      <c r="R280"/>
      <c r="S280">
        <f t="shared" si="74"/>
        <v>0</v>
      </c>
      <c r="T280">
        <f t="shared" si="75"/>
        <v>0</v>
      </c>
      <c r="U280">
        <f t="shared" si="76"/>
        <v>0</v>
      </c>
      <c r="V280">
        <f t="shared" si="77"/>
        <v>0</v>
      </c>
      <c r="W280">
        <f t="shared" si="78"/>
        <v>0</v>
      </c>
      <c r="X280">
        <f t="shared" si="79"/>
        <v>0</v>
      </c>
      <c r="Y280">
        <f t="shared" si="80"/>
        <v>1</v>
      </c>
      <c r="Z280">
        <f t="shared" si="81"/>
        <v>1</v>
      </c>
      <c r="AA280">
        <f t="shared" si="82"/>
        <v>1</v>
      </c>
      <c r="AB280">
        <f t="shared" si="83"/>
        <v>0</v>
      </c>
      <c r="AC280">
        <f t="shared" si="84"/>
        <v>0</v>
      </c>
      <c r="AD280">
        <f t="shared" si="85"/>
        <v>0</v>
      </c>
      <c r="AE280">
        <f t="shared" si="86"/>
        <v>0</v>
      </c>
      <c r="AF280"/>
      <c r="AG280"/>
      <c r="AH280">
        <f t="shared" si="87"/>
        <v>3</v>
      </c>
      <c r="AI280">
        <f t="shared" si="88"/>
        <v>3</v>
      </c>
      <c r="AJ280" t="str">
        <f t="shared" si="89"/>
        <v>Correct</v>
      </c>
      <c r="AL280" s="96" t="str">
        <f>IFERROR(VLOOKUP(Table1[[#This Row],[RespondentID]],'All Data'!$A:$CO,87,FALSE),"unknown")</f>
        <v>Woman</v>
      </c>
      <c r="AM280" s="96" t="str">
        <f>IFERROR(VLOOKUP(Table1[[#This Row],[RespondentID]],'All Data'!$A:$CO,88,FALSE),"unknown")</f>
        <v>35-44 years</v>
      </c>
      <c r="AN280" s="96" t="str">
        <f>IFERROR(VLOOKUP(Table1[[#This Row],[RespondentID]],'All Data'!$A:$CO,89,FALSE),"unknown")</f>
        <v>Suffolk</v>
      </c>
      <c r="AO280" s="96" t="str">
        <f>IFERROR(VLOOKUP(Table1[[#This Row],[RespondentID]],'All Data'!$A:$CO,90,FALSE),"unknown")</f>
        <v>Shirley, 11967</v>
      </c>
      <c r="AP280" s="96" t="str">
        <f>IFERROR(VLOOKUP(Table1[[#This Row],[RespondentID]],'All Data'!$A:$CO,91,FALSE),"unknown")</f>
        <v>White</v>
      </c>
      <c r="AQ280" s="96" t="str">
        <f>IFERROR(VLOOKUP(Table1[[#This Row],[RespondentID]],'All Data'!$A:$CO,92,FALSE),"unknown")</f>
        <v>Not Hispanic or Latino</v>
      </c>
      <c r="AR280" s="96" t="str">
        <f>IFERROR(VLOOKUP(Table1[[#This Row],[RespondentID]],'All Data'!$A:$CO,93,FALSE),"unknown")</f>
        <v>English</v>
      </c>
      <c r="AS280" s="96" t="str">
        <f>IFERROR(VLOOKUP(Table1[[#This Row],[RespondentID]],'All Data'!$A:$CW,94,FALSE),"unknown")</f>
        <v>$50,000 to $74,999</v>
      </c>
      <c r="AT280" s="96" t="str">
        <f>IFERROR(VLOOKUP(Table1[[#This Row],[RespondentID]],'All Data'!$A:$CW,95,FALSE),"unknown")</f>
        <v>High school graduate</v>
      </c>
      <c r="AU280" s="96" t="str">
        <f>IFERROR(VLOOKUP(Table1[[#This Row],[RespondentID]],'All Data'!$A:$CW,96,FALSE),"unknown")</f>
        <v>Employed for wages</v>
      </c>
      <c r="AV280" s="96" t="str">
        <f>IFERROR(VLOOKUP(Table1[[#This Row],[RespondentID]],'All Data'!$A:$CW,97,FALSE),"unknown")</f>
        <v>No</v>
      </c>
      <c r="AW280" s="96" t="str">
        <f>IFERROR(VLOOKUP(Table1[[#This Row],[RespondentID]],'All Data'!$A:$CW,98,FALSE),"unknown")</f>
        <v>No Insurance</v>
      </c>
      <c r="AX280" s="96">
        <f>IFERROR(VLOOKUP(Table1[[#This Row],[RespondentID]],'All Data'!$A:$CW,99,FALSE),"unknown")</f>
        <v>0</v>
      </c>
    </row>
    <row r="281" spans="1:50">
      <c r="A281">
        <v>18039483008</v>
      </c>
      <c r="I281" t="s">
        <v>23</v>
      </c>
      <c r="K281" t="s">
        <v>25</v>
      </c>
      <c r="P281">
        <f t="shared" si="72"/>
        <v>2</v>
      </c>
      <c r="Q281" s="7">
        <f t="shared" si="73"/>
        <v>1.5</v>
      </c>
      <c r="R281"/>
      <c r="S281">
        <f t="shared" si="74"/>
        <v>0</v>
      </c>
      <c r="T281">
        <f t="shared" si="75"/>
        <v>0</v>
      </c>
      <c r="U281">
        <f t="shared" si="76"/>
        <v>0</v>
      </c>
      <c r="V281">
        <f t="shared" si="77"/>
        <v>0</v>
      </c>
      <c r="W281">
        <f t="shared" si="78"/>
        <v>0</v>
      </c>
      <c r="X281">
        <f t="shared" si="79"/>
        <v>0</v>
      </c>
      <c r="Y281">
        <f t="shared" si="80"/>
        <v>0</v>
      </c>
      <c r="Z281">
        <f t="shared" si="81"/>
        <v>1</v>
      </c>
      <c r="AA281">
        <f t="shared" si="82"/>
        <v>0</v>
      </c>
      <c r="AB281">
        <f t="shared" si="83"/>
        <v>1</v>
      </c>
      <c r="AC281">
        <f t="shared" si="84"/>
        <v>0</v>
      </c>
      <c r="AD281">
        <f t="shared" si="85"/>
        <v>0</v>
      </c>
      <c r="AE281">
        <f t="shared" si="86"/>
        <v>0</v>
      </c>
      <c r="AF281"/>
      <c r="AG281"/>
      <c r="AH281">
        <f t="shared" si="87"/>
        <v>2</v>
      </c>
      <c r="AI281">
        <f t="shared" si="88"/>
        <v>2</v>
      </c>
      <c r="AJ281" t="str">
        <f t="shared" si="89"/>
        <v>Correct</v>
      </c>
      <c r="AL281" s="96" t="str">
        <f>IFERROR(VLOOKUP(Table1[[#This Row],[RespondentID]],'All Data'!$A:$CO,87,FALSE),"unknown")</f>
        <v>Woman</v>
      </c>
      <c r="AM281" s="96" t="str">
        <f>IFERROR(VLOOKUP(Table1[[#This Row],[RespondentID]],'All Data'!$A:$CO,88,FALSE),"unknown")</f>
        <v>45-54 years</v>
      </c>
      <c r="AN281" s="96" t="str">
        <f>IFERROR(VLOOKUP(Table1[[#This Row],[RespondentID]],'All Data'!$A:$CO,89,FALSE),"unknown")</f>
        <v>Suffolk</v>
      </c>
      <c r="AO281" s="96" t="str">
        <f>IFERROR(VLOOKUP(Table1[[#This Row],[RespondentID]],'All Data'!$A:$CO,90,FALSE),"unknown")</f>
        <v>Middle Island, 11953</v>
      </c>
      <c r="AP281" s="96" t="str">
        <f>IFERROR(VLOOKUP(Table1[[#This Row],[RespondentID]],'All Data'!$A:$CO,91,FALSE),"unknown")</f>
        <v>White</v>
      </c>
      <c r="AQ281" s="96" t="str">
        <f>IFERROR(VLOOKUP(Table1[[#This Row],[RespondentID]],'All Data'!$A:$CO,92,FALSE),"unknown")</f>
        <v>Not Hispanic or Latino</v>
      </c>
      <c r="AR281" s="96" t="str">
        <f>IFERROR(VLOOKUP(Table1[[#This Row],[RespondentID]],'All Data'!$A:$CO,93,FALSE),"unknown")</f>
        <v>English</v>
      </c>
      <c r="AS281" s="96" t="str">
        <f>IFERROR(VLOOKUP(Table1[[#This Row],[RespondentID]],'All Data'!$A:$CW,94,FALSE),"unknown")</f>
        <v>$50,000 to $74,999</v>
      </c>
      <c r="AT281" s="96" t="str">
        <f>IFERROR(VLOOKUP(Table1[[#This Row],[RespondentID]],'All Data'!$A:$CW,95,FALSE),"unknown")</f>
        <v>High school graduate</v>
      </c>
      <c r="AU281" s="96" t="str">
        <f>IFERROR(VLOOKUP(Table1[[#This Row],[RespondentID]],'All Data'!$A:$CW,96,FALSE),"unknown")</f>
        <v>Employed for wages</v>
      </c>
      <c r="AV281" s="96" t="str">
        <f>IFERROR(VLOOKUP(Table1[[#This Row],[RespondentID]],'All Data'!$A:$CW,97,FALSE),"unknown")</f>
        <v>Yes</v>
      </c>
      <c r="AW281" s="96" t="str">
        <f>IFERROR(VLOOKUP(Table1[[#This Row],[RespondentID]],'All Data'!$A:$CW,98,FALSE),"unknown")</f>
        <v>Medicaid</v>
      </c>
      <c r="AX281" s="96">
        <f>IFERROR(VLOOKUP(Table1[[#This Row],[RespondentID]],'All Data'!$A:$CW,99,FALSE),"unknown")</f>
        <v>0</v>
      </c>
    </row>
    <row r="282" spans="1:50">
      <c r="A282">
        <v>18039482873</v>
      </c>
      <c r="E282" t="s">
        <v>19</v>
      </c>
      <c r="K282" t="s">
        <v>25</v>
      </c>
      <c r="N282" t="s">
        <v>28</v>
      </c>
      <c r="P282">
        <f t="shared" si="72"/>
        <v>3</v>
      </c>
      <c r="Q282" s="6">
        <f t="shared" si="73"/>
        <v>1</v>
      </c>
      <c r="R282"/>
      <c r="S282">
        <f t="shared" si="74"/>
        <v>0</v>
      </c>
      <c r="T282">
        <f t="shared" si="75"/>
        <v>0</v>
      </c>
      <c r="U282">
        <f t="shared" si="76"/>
        <v>0</v>
      </c>
      <c r="V282">
        <f t="shared" si="77"/>
        <v>1</v>
      </c>
      <c r="W282">
        <f t="shared" si="78"/>
        <v>0</v>
      </c>
      <c r="X282">
        <f t="shared" si="79"/>
        <v>0</v>
      </c>
      <c r="Y282">
        <f t="shared" si="80"/>
        <v>0</v>
      </c>
      <c r="Z282">
        <f t="shared" si="81"/>
        <v>0</v>
      </c>
      <c r="AA282">
        <f t="shared" si="82"/>
        <v>0</v>
      </c>
      <c r="AB282">
        <f t="shared" si="83"/>
        <v>1</v>
      </c>
      <c r="AC282">
        <f t="shared" si="84"/>
        <v>0</v>
      </c>
      <c r="AD282">
        <f t="shared" si="85"/>
        <v>0</v>
      </c>
      <c r="AE282">
        <f t="shared" si="86"/>
        <v>1</v>
      </c>
      <c r="AF282"/>
      <c r="AG282"/>
      <c r="AH282">
        <f t="shared" si="87"/>
        <v>3</v>
      </c>
      <c r="AI282">
        <f t="shared" si="88"/>
        <v>3</v>
      </c>
      <c r="AJ282" t="str">
        <f t="shared" si="89"/>
        <v>Correct</v>
      </c>
      <c r="AL282" s="96" t="str">
        <f>IFERROR(VLOOKUP(Table1[[#This Row],[RespondentID]],'All Data'!$A:$CO,87,FALSE),"unknown")</f>
        <v>Man</v>
      </c>
      <c r="AM282" s="96" t="str">
        <f>IFERROR(VLOOKUP(Table1[[#This Row],[RespondentID]],'All Data'!$A:$CO,88,FALSE),"unknown")</f>
        <v>55-64 years</v>
      </c>
      <c r="AN282" s="96" t="str">
        <f>IFERROR(VLOOKUP(Table1[[#This Row],[RespondentID]],'All Data'!$A:$CO,89,FALSE),"unknown")</f>
        <v>Suffolk</v>
      </c>
      <c r="AO282" s="96" t="str">
        <f>IFERROR(VLOOKUP(Table1[[#This Row],[RespondentID]],'All Data'!$A:$CO,90,FALSE),"unknown")</f>
        <v>Shirley, 11967</v>
      </c>
      <c r="AP282" s="96" t="str">
        <f>IFERROR(VLOOKUP(Table1[[#This Row],[RespondentID]],'All Data'!$A:$CO,91,FALSE),"unknown")</f>
        <v>White</v>
      </c>
      <c r="AQ282" s="96" t="str">
        <f>IFERROR(VLOOKUP(Table1[[#This Row],[RespondentID]],'All Data'!$A:$CO,92,FALSE),"unknown")</f>
        <v>Not Hispanic or Latino</v>
      </c>
      <c r="AR282" s="96" t="str">
        <f>IFERROR(VLOOKUP(Table1[[#This Row],[RespondentID]],'All Data'!$A:$CO,93,FALSE),"unknown")</f>
        <v>English</v>
      </c>
      <c r="AS282" s="96" t="str">
        <f>IFERROR(VLOOKUP(Table1[[#This Row],[RespondentID]],'All Data'!$A:$CW,94,FALSE),"unknown")</f>
        <v>$50,000 to $74,999</v>
      </c>
      <c r="AT282" s="96" t="str">
        <f>IFERROR(VLOOKUP(Table1[[#This Row],[RespondentID]],'All Data'!$A:$CW,95,FALSE),"unknown")</f>
        <v>Some high school</v>
      </c>
      <c r="AU282" s="96" t="str">
        <f>IFERROR(VLOOKUP(Table1[[#This Row],[RespondentID]],'All Data'!$A:$CW,96,FALSE),"unknown")</f>
        <v>Retired</v>
      </c>
      <c r="AV282" s="96" t="str">
        <f>IFERROR(VLOOKUP(Table1[[#This Row],[RespondentID]],'All Data'!$A:$CW,97,FALSE),"unknown")</f>
        <v>Yes</v>
      </c>
      <c r="AW282" s="96" t="str">
        <f>IFERROR(VLOOKUP(Table1[[#This Row],[RespondentID]],'All Data'!$A:$CW,98,FALSE),"unknown")</f>
        <v>Medicare</v>
      </c>
      <c r="AX282" s="96">
        <f>IFERROR(VLOOKUP(Table1[[#This Row],[RespondentID]],'All Data'!$A:$CW,99,FALSE),"unknown")</f>
        <v>0</v>
      </c>
    </row>
    <row r="283" spans="1:50">
      <c r="A283">
        <v>18039482692</v>
      </c>
      <c r="F283" t="s">
        <v>20</v>
      </c>
      <c r="J283" t="s">
        <v>24</v>
      </c>
      <c r="L283" t="s">
        <v>26</v>
      </c>
      <c r="N283" t="s">
        <v>28</v>
      </c>
      <c r="P283">
        <f t="shared" si="72"/>
        <v>4</v>
      </c>
      <c r="Q283" s="7">
        <f t="shared" si="73"/>
        <v>0.75</v>
      </c>
      <c r="R283"/>
      <c r="S283">
        <f t="shared" si="74"/>
        <v>0</v>
      </c>
      <c r="T283">
        <f t="shared" si="75"/>
        <v>0</v>
      </c>
      <c r="U283">
        <f t="shared" si="76"/>
        <v>0</v>
      </c>
      <c r="V283">
        <f t="shared" si="77"/>
        <v>0</v>
      </c>
      <c r="W283">
        <f t="shared" si="78"/>
        <v>0.75</v>
      </c>
      <c r="X283">
        <f t="shared" si="79"/>
        <v>0</v>
      </c>
      <c r="Y283">
        <f t="shared" si="80"/>
        <v>0</v>
      </c>
      <c r="Z283">
        <f t="shared" si="81"/>
        <v>0</v>
      </c>
      <c r="AA283">
        <f t="shared" si="82"/>
        <v>0.75</v>
      </c>
      <c r="AB283">
        <f t="shared" si="83"/>
        <v>0</v>
      </c>
      <c r="AC283">
        <f t="shared" si="84"/>
        <v>0.75</v>
      </c>
      <c r="AD283">
        <f t="shared" si="85"/>
        <v>0</v>
      </c>
      <c r="AE283">
        <f t="shared" si="86"/>
        <v>0.75</v>
      </c>
      <c r="AF283"/>
      <c r="AG283"/>
      <c r="AH283">
        <f t="shared" si="87"/>
        <v>3</v>
      </c>
      <c r="AI283">
        <f t="shared" si="88"/>
        <v>4</v>
      </c>
      <c r="AJ283" t="str">
        <f t="shared" si="89"/>
        <v>Correct</v>
      </c>
      <c r="AL283" s="96" t="str">
        <f>IFERROR(VLOOKUP(Table1[[#This Row],[RespondentID]],'All Data'!$A:$CO,87,FALSE),"unknown")</f>
        <v>Man</v>
      </c>
      <c r="AM283" s="96" t="str">
        <f>IFERROR(VLOOKUP(Table1[[#This Row],[RespondentID]],'All Data'!$A:$CO,88,FALSE),"unknown")</f>
        <v>55-64 years</v>
      </c>
      <c r="AN283" s="96" t="str">
        <f>IFERROR(VLOOKUP(Table1[[#This Row],[RespondentID]],'All Data'!$A:$CO,89,FALSE),"unknown")</f>
        <v>Suffolk</v>
      </c>
      <c r="AO283" s="96" t="str">
        <f>IFERROR(VLOOKUP(Table1[[#This Row],[RespondentID]],'All Data'!$A:$CO,90,FALSE),"unknown")</f>
        <v>Shirley, 11967</v>
      </c>
      <c r="AP283" s="96" t="str">
        <f>IFERROR(VLOOKUP(Table1[[#This Row],[RespondentID]],'All Data'!$A:$CO,91,FALSE),"unknown")</f>
        <v>White</v>
      </c>
      <c r="AQ283" s="96" t="str">
        <f>IFERROR(VLOOKUP(Table1[[#This Row],[RespondentID]],'All Data'!$A:$CO,92,FALSE),"unknown")</f>
        <v>Hispanic or Latino</v>
      </c>
      <c r="AR283" s="96" t="str">
        <f>IFERROR(VLOOKUP(Table1[[#This Row],[RespondentID]],'All Data'!$A:$CO,93,FALSE),"unknown")</f>
        <v>English</v>
      </c>
      <c r="AS283" s="96" t="str">
        <f>IFERROR(VLOOKUP(Table1[[#This Row],[RespondentID]],'All Data'!$A:$CW,94,FALSE),"unknown")</f>
        <v>$35,000 to $49,999</v>
      </c>
      <c r="AT283" s="96" t="str">
        <f>IFERROR(VLOOKUP(Table1[[#This Row],[RespondentID]],'All Data'!$A:$CW,95,FALSE),"unknown")</f>
        <v>High school graduate</v>
      </c>
      <c r="AU283" s="96" t="str">
        <f>IFERROR(VLOOKUP(Table1[[#This Row],[RespondentID]],'All Data'!$A:$CW,96,FALSE),"unknown")</f>
        <v>Retired</v>
      </c>
      <c r="AV283" s="96" t="str">
        <f>IFERROR(VLOOKUP(Table1[[#This Row],[RespondentID]],'All Data'!$A:$CW,97,FALSE),"unknown")</f>
        <v>Yes</v>
      </c>
      <c r="AW283" s="96" t="str">
        <f>IFERROR(VLOOKUP(Table1[[#This Row],[RespondentID]],'All Data'!$A:$CW,98,FALSE),"unknown")</f>
        <v>Medicaid</v>
      </c>
      <c r="AX283" s="96">
        <f>IFERROR(VLOOKUP(Table1[[#This Row],[RespondentID]],'All Data'!$A:$CW,99,FALSE),"unknown")</f>
        <v>0</v>
      </c>
    </row>
    <row r="284" spans="1:50">
      <c r="A284">
        <v>18039482585</v>
      </c>
      <c r="F284" t="s">
        <v>20</v>
      </c>
      <c r="K284" t="s">
        <v>25</v>
      </c>
      <c r="L284" t="s">
        <v>26</v>
      </c>
      <c r="P284">
        <f t="shared" si="72"/>
        <v>3</v>
      </c>
      <c r="Q284" s="6">
        <f t="shared" si="73"/>
        <v>1</v>
      </c>
      <c r="R284"/>
      <c r="S284">
        <f t="shared" si="74"/>
        <v>0</v>
      </c>
      <c r="T284">
        <f t="shared" si="75"/>
        <v>0</v>
      </c>
      <c r="U284">
        <f t="shared" si="76"/>
        <v>0</v>
      </c>
      <c r="V284">
        <f t="shared" si="77"/>
        <v>0</v>
      </c>
      <c r="W284">
        <f t="shared" si="78"/>
        <v>1</v>
      </c>
      <c r="X284">
        <f t="shared" si="79"/>
        <v>0</v>
      </c>
      <c r="Y284">
        <f t="shared" si="80"/>
        <v>0</v>
      </c>
      <c r="Z284">
        <f t="shared" si="81"/>
        <v>0</v>
      </c>
      <c r="AA284">
        <f t="shared" si="82"/>
        <v>0</v>
      </c>
      <c r="AB284">
        <f t="shared" si="83"/>
        <v>1</v>
      </c>
      <c r="AC284">
        <f t="shared" si="84"/>
        <v>1</v>
      </c>
      <c r="AD284">
        <f t="shared" si="85"/>
        <v>0</v>
      </c>
      <c r="AE284">
        <f t="shared" si="86"/>
        <v>0</v>
      </c>
      <c r="AF284"/>
      <c r="AG284"/>
      <c r="AH284">
        <f t="shared" si="87"/>
        <v>3</v>
      </c>
      <c r="AI284">
        <f t="shared" si="88"/>
        <v>3</v>
      </c>
      <c r="AJ284" t="str">
        <f t="shared" si="89"/>
        <v>Correct</v>
      </c>
      <c r="AL284" s="96" t="str">
        <f>IFERROR(VLOOKUP(Table1[[#This Row],[RespondentID]],'All Data'!$A:$CO,87,FALSE),"unknown")</f>
        <v>Man</v>
      </c>
      <c r="AM284" s="96" t="str">
        <f>IFERROR(VLOOKUP(Table1[[#This Row],[RespondentID]],'All Data'!$A:$CO,88,FALSE),"unknown")</f>
        <v>45-54 years</v>
      </c>
      <c r="AN284" s="96" t="str">
        <f>IFERROR(VLOOKUP(Table1[[#This Row],[RespondentID]],'All Data'!$A:$CO,89,FALSE),"unknown")</f>
        <v>Suffolk</v>
      </c>
      <c r="AO284" s="96" t="str">
        <f>IFERROR(VLOOKUP(Table1[[#This Row],[RespondentID]],'All Data'!$A:$CO,90,FALSE),"unknown")</f>
        <v>Yaphank, 11980</v>
      </c>
      <c r="AP284" s="96" t="str">
        <f>IFERROR(VLOOKUP(Table1[[#This Row],[RespondentID]],'All Data'!$A:$CO,91,FALSE),"unknown")</f>
        <v>White</v>
      </c>
      <c r="AQ284" s="96" t="str">
        <f>IFERROR(VLOOKUP(Table1[[#This Row],[RespondentID]],'All Data'!$A:$CO,92,FALSE),"unknown")</f>
        <v>Hispanic or Latino</v>
      </c>
      <c r="AR284" s="96" t="str">
        <f>IFERROR(VLOOKUP(Table1[[#This Row],[RespondentID]],'All Data'!$A:$CO,93,FALSE),"unknown")</f>
        <v>English, Spanish</v>
      </c>
      <c r="AS284" s="96" t="str">
        <f>IFERROR(VLOOKUP(Table1[[#This Row],[RespondentID]],'All Data'!$A:$CW,94,FALSE),"unknown")</f>
        <v>$35,000 to $49,999</v>
      </c>
      <c r="AT284" s="96" t="str">
        <f>IFERROR(VLOOKUP(Table1[[#This Row],[RespondentID]],'All Data'!$A:$CW,95,FALSE),"unknown")</f>
        <v>College graduate</v>
      </c>
      <c r="AU284" s="96" t="str">
        <f>IFERROR(VLOOKUP(Table1[[#This Row],[RespondentID]],'All Data'!$A:$CW,96,FALSE),"unknown")</f>
        <v>Employed for wages</v>
      </c>
      <c r="AV284" s="96" t="str">
        <f>IFERROR(VLOOKUP(Table1[[#This Row],[RespondentID]],'All Data'!$A:$CW,97,FALSE),"unknown")</f>
        <v>Yes</v>
      </c>
      <c r="AW284" s="96" t="str">
        <f>IFERROR(VLOOKUP(Table1[[#This Row],[RespondentID]],'All Data'!$A:$CW,98,FALSE),"unknown")</f>
        <v>Medicare</v>
      </c>
      <c r="AX284" s="96">
        <f>IFERROR(VLOOKUP(Table1[[#This Row],[RespondentID]],'All Data'!$A:$CW,99,FALSE),"unknown")</f>
        <v>0</v>
      </c>
    </row>
    <row r="285" spans="1:50">
      <c r="A285">
        <v>18039482478</v>
      </c>
      <c r="I285" t="s">
        <v>23</v>
      </c>
      <c r="K285" t="s">
        <v>25</v>
      </c>
      <c r="M285" t="s">
        <v>27</v>
      </c>
      <c r="P285">
        <f t="shared" si="72"/>
        <v>3</v>
      </c>
      <c r="Q285" s="7">
        <f t="shared" si="73"/>
        <v>1</v>
      </c>
      <c r="R285"/>
      <c r="S285">
        <f t="shared" si="74"/>
        <v>0</v>
      </c>
      <c r="T285">
        <f t="shared" si="75"/>
        <v>0</v>
      </c>
      <c r="U285">
        <f t="shared" si="76"/>
        <v>0</v>
      </c>
      <c r="V285">
        <f t="shared" si="77"/>
        <v>0</v>
      </c>
      <c r="W285">
        <f t="shared" si="78"/>
        <v>0</v>
      </c>
      <c r="X285">
        <f t="shared" si="79"/>
        <v>0</v>
      </c>
      <c r="Y285">
        <f t="shared" si="80"/>
        <v>0</v>
      </c>
      <c r="Z285">
        <f t="shared" si="81"/>
        <v>1</v>
      </c>
      <c r="AA285">
        <f t="shared" si="82"/>
        <v>0</v>
      </c>
      <c r="AB285">
        <f t="shared" si="83"/>
        <v>1</v>
      </c>
      <c r="AC285">
        <f t="shared" si="84"/>
        <v>0</v>
      </c>
      <c r="AD285">
        <f t="shared" si="85"/>
        <v>1</v>
      </c>
      <c r="AE285">
        <f t="shared" si="86"/>
        <v>0</v>
      </c>
      <c r="AF285"/>
      <c r="AG285"/>
      <c r="AH285">
        <f t="shared" si="87"/>
        <v>3</v>
      </c>
      <c r="AI285">
        <f t="shared" si="88"/>
        <v>3</v>
      </c>
      <c r="AJ285" t="str">
        <f t="shared" si="89"/>
        <v>Correct</v>
      </c>
      <c r="AL285" s="96" t="str">
        <f>IFERROR(VLOOKUP(Table1[[#This Row],[RespondentID]],'All Data'!$A:$CO,87,FALSE),"unknown")</f>
        <v>Woman</v>
      </c>
      <c r="AM285" s="96" t="str">
        <f>IFERROR(VLOOKUP(Table1[[#This Row],[RespondentID]],'All Data'!$A:$CO,88,FALSE),"unknown")</f>
        <v>18-24 years</v>
      </c>
      <c r="AN285" s="96" t="str">
        <f>IFERROR(VLOOKUP(Table1[[#This Row],[RespondentID]],'All Data'!$A:$CO,89,FALSE),"unknown")</f>
        <v>Suffolk</v>
      </c>
      <c r="AO285" s="96" t="str">
        <f>IFERROR(VLOOKUP(Table1[[#This Row],[RespondentID]],'All Data'!$A:$CO,90,FALSE),"unknown")</f>
        <v>Shirley, 11967</v>
      </c>
      <c r="AP285" s="96" t="str">
        <f>IFERROR(VLOOKUP(Table1[[#This Row],[RespondentID]],'All Data'!$A:$CO,91,FALSE),"unknown")</f>
        <v>White</v>
      </c>
      <c r="AQ285" s="96" t="str">
        <f>IFERROR(VLOOKUP(Table1[[#This Row],[RespondentID]],'All Data'!$A:$CO,92,FALSE),"unknown")</f>
        <v>Not Hispanic or Latino</v>
      </c>
      <c r="AR285" s="96" t="str">
        <f>IFERROR(VLOOKUP(Table1[[#This Row],[RespondentID]],'All Data'!$A:$CO,93,FALSE),"unknown")</f>
        <v>English</v>
      </c>
      <c r="AS285" s="96" t="str">
        <f>IFERROR(VLOOKUP(Table1[[#This Row],[RespondentID]],'All Data'!$A:$CW,94,FALSE),"unknown")</f>
        <v>$20,000 to $34,999</v>
      </c>
      <c r="AT285" s="96" t="str">
        <f>IFERROR(VLOOKUP(Table1[[#This Row],[RespondentID]],'All Data'!$A:$CW,95,FALSE),"unknown")</f>
        <v>High school graduate</v>
      </c>
      <c r="AU285" s="96" t="str">
        <f>IFERROR(VLOOKUP(Table1[[#This Row],[RespondentID]],'All Data'!$A:$CW,96,FALSE),"unknown")</f>
        <v>Employed for wages</v>
      </c>
      <c r="AV285" s="96" t="str">
        <f>IFERROR(VLOOKUP(Table1[[#This Row],[RespondentID]],'All Data'!$A:$CW,97,FALSE),"unknown")</f>
        <v>Yes</v>
      </c>
      <c r="AW285" s="96" t="str">
        <f>IFERROR(VLOOKUP(Table1[[#This Row],[RespondentID]],'All Data'!$A:$CW,98,FALSE),"unknown")</f>
        <v>Medicare</v>
      </c>
      <c r="AX285" s="96">
        <f>IFERROR(VLOOKUP(Table1[[#This Row],[RespondentID]],'All Data'!$A:$CW,99,FALSE),"unknown")</f>
        <v>0</v>
      </c>
    </row>
    <row r="286" spans="1:50">
      <c r="A286">
        <v>18039482360</v>
      </c>
      <c r="E286" t="s">
        <v>19</v>
      </c>
      <c r="K286" t="s">
        <v>25</v>
      </c>
      <c r="N286" t="s">
        <v>28</v>
      </c>
      <c r="P286">
        <f t="shared" si="72"/>
        <v>3</v>
      </c>
      <c r="Q286" s="6">
        <f t="shared" si="73"/>
        <v>1</v>
      </c>
      <c r="R286"/>
      <c r="S286">
        <f t="shared" si="74"/>
        <v>0</v>
      </c>
      <c r="T286">
        <f t="shared" si="75"/>
        <v>0</v>
      </c>
      <c r="U286">
        <f t="shared" si="76"/>
        <v>0</v>
      </c>
      <c r="V286">
        <f t="shared" si="77"/>
        <v>1</v>
      </c>
      <c r="W286">
        <f t="shared" si="78"/>
        <v>0</v>
      </c>
      <c r="X286">
        <f t="shared" si="79"/>
        <v>0</v>
      </c>
      <c r="Y286">
        <f t="shared" si="80"/>
        <v>0</v>
      </c>
      <c r="Z286">
        <f t="shared" si="81"/>
        <v>0</v>
      </c>
      <c r="AA286">
        <f t="shared" si="82"/>
        <v>0</v>
      </c>
      <c r="AB286">
        <f t="shared" si="83"/>
        <v>1</v>
      </c>
      <c r="AC286">
        <f t="shared" si="84"/>
        <v>0</v>
      </c>
      <c r="AD286">
        <f t="shared" si="85"/>
        <v>0</v>
      </c>
      <c r="AE286">
        <f t="shared" si="86"/>
        <v>1</v>
      </c>
      <c r="AF286"/>
      <c r="AG286"/>
      <c r="AH286">
        <f t="shared" si="87"/>
        <v>3</v>
      </c>
      <c r="AI286">
        <f t="shared" si="88"/>
        <v>3</v>
      </c>
      <c r="AJ286" t="str">
        <f t="shared" si="89"/>
        <v>Correct</v>
      </c>
      <c r="AL286" s="96" t="str">
        <f>IFERROR(VLOOKUP(Table1[[#This Row],[RespondentID]],'All Data'!$A:$CO,87,FALSE),"unknown")</f>
        <v>Woman</v>
      </c>
      <c r="AM286" s="96" t="str">
        <f>IFERROR(VLOOKUP(Table1[[#This Row],[RespondentID]],'All Data'!$A:$CO,88,FALSE),"unknown")</f>
        <v>18-24 years</v>
      </c>
      <c r="AN286" s="96" t="str">
        <f>IFERROR(VLOOKUP(Table1[[#This Row],[RespondentID]],'All Data'!$A:$CO,89,FALSE),"unknown")</f>
        <v>Suffolk</v>
      </c>
      <c r="AO286" s="96" t="str">
        <f>IFERROR(VLOOKUP(Table1[[#This Row],[RespondentID]],'All Data'!$A:$CO,90,FALSE),"unknown")</f>
        <v>Middle Island, 11953</v>
      </c>
      <c r="AP286" s="96" t="str">
        <f>IFERROR(VLOOKUP(Table1[[#This Row],[RespondentID]],'All Data'!$A:$CO,91,FALSE),"unknown")</f>
        <v>White</v>
      </c>
      <c r="AQ286" s="96" t="str">
        <f>IFERROR(VLOOKUP(Table1[[#This Row],[RespondentID]],'All Data'!$A:$CO,92,FALSE),"unknown")</f>
        <v>Not Hispanic or Latino</v>
      </c>
      <c r="AR286" s="96" t="str">
        <f>IFERROR(VLOOKUP(Table1[[#This Row],[RespondentID]],'All Data'!$A:$CO,93,FALSE),"unknown")</f>
        <v>English</v>
      </c>
      <c r="AS286" s="96" t="str">
        <f>IFERROR(VLOOKUP(Table1[[#This Row],[RespondentID]],'All Data'!$A:$CW,94,FALSE),"unknown")</f>
        <v>$50,000 to $74,999</v>
      </c>
      <c r="AT286" s="96" t="str">
        <f>IFERROR(VLOOKUP(Table1[[#This Row],[RespondentID]],'All Data'!$A:$CW,95,FALSE),"unknown")</f>
        <v>Some college</v>
      </c>
      <c r="AU286" s="96" t="str">
        <f>IFERROR(VLOOKUP(Table1[[#This Row],[RespondentID]],'All Data'!$A:$CW,96,FALSE),"unknown")</f>
        <v>Employed for wages</v>
      </c>
      <c r="AV286" s="96" t="str">
        <f>IFERROR(VLOOKUP(Table1[[#This Row],[RespondentID]],'All Data'!$A:$CW,97,FALSE),"unknown")</f>
        <v>No</v>
      </c>
      <c r="AW286" s="96" t="str">
        <f>IFERROR(VLOOKUP(Table1[[#This Row],[RespondentID]],'All Data'!$A:$CW,98,FALSE),"unknown")</f>
        <v>No Insurance</v>
      </c>
      <c r="AX286" s="96">
        <f>IFERROR(VLOOKUP(Table1[[#This Row],[RespondentID]],'All Data'!$A:$CW,99,FALSE),"unknown")</f>
        <v>0</v>
      </c>
    </row>
    <row r="287" spans="1:50">
      <c r="A287">
        <v>18039482257</v>
      </c>
      <c r="D287" t="s">
        <v>18</v>
      </c>
      <c r="E287" t="s">
        <v>19</v>
      </c>
      <c r="J287" t="s">
        <v>24</v>
      </c>
      <c r="P287">
        <f t="shared" si="72"/>
        <v>3</v>
      </c>
      <c r="Q287" s="7">
        <f t="shared" si="73"/>
        <v>1</v>
      </c>
      <c r="R287"/>
      <c r="S287">
        <f t="shared" si="74"/>
        <v>0</v>
      </c>
      <c r="T287">
        <f t="shared" si="75"/>
        <v>0</v>
      </c>
      <c r="U287">
        <f t="shared" si="76"/>
        <v>1</v>
      </c>
      <c r="V287">
        <f t="shared" si="77"/>
        <v>1</v>
      </c>
      <c r="W287">
        <f t="shared" si="78"/>
        <v>0</v>
      </c>
      <c r="X287">
        <f t="shared" si="79"/>
        <v>0</v>
      </c>
      <c r="Y287">
        <f t="shared" si="80"/>
        <v>0</v>
      </c>
      <c r="Z287">
        <f t="shared" si="81"/>
        <v>0</v>
      </c>
      <c r="AA287">
        <f t="shared" si="82"/>
        <v>1</v>
      </c>
      <c r="AB287">
        <f t="shared" si="83"/>
        <v>0</v>
      </c>
      <c r="AC287">
        <f t="shared" si="84"/>
        <v>0</v>
      </c>
      <c r="AD287">
        <f t="shared" si="85"/>
        <v>0</v>
      </c>
      <c r="AE287">
        <f t="shared" si="86"/>
        <v>0</v>
      </c>
      <c r="AF287"/>
      <c r="AG287"/>
      <c r="AH287">
        <f t="shared" si="87"/>
        <v>3</v>
      </c>
      <c r="AI287">
        <f t="shared" si="88"/>
        <v>3</v>
      </c>
      <c r="AJ287" t="str">
        <f t="shared" si="89"/>
        <v>Correct</v>
      </c>
      <c r="AL287" s="96" t="str">
        <f>IFERROR(VLOOKUP(Table1[[#This Row],[RespondentID]],'All Data'!$A:$CO,87,FALSE),"unknown")</f>
        <v>Woman</v>
      </c>
      <c r="AM287" s="96" t="str">
        <f>IFERROR(VLOOKUP(Table1[[#This Row],[RespondentID]],'All Data'!$A:$CO,88,FALSE),"unknown")</f>
        <v>55-64 years</v>
      </c>
      <c r="AN287" s="96" t="str">
        <f>IFERROR(VLOOKUP(Table1[[#This Row],[RespondentID]],'All Data'!$A:$CO,89,FALSE),"unknown")</f>
        <v>Suffolk</v>
      </c>
      <c r="AO287" s="96" t="str">
        <f>IFERROR(VLOOKUP(Table1[[#This Row],[RespondentID]],'All Data'!$A:$CO,90,FALSE),"unknown")</f>
        <v>Yaphank, 11980</v>
      </c>
      <c r="AP287" s="96" t="str">
        <f>IFERROR(VLOOKUP(Table1[[#This Row],[RespondentID]],'All Data'!$A:$CO,91,FALSE),"unknown")</f>
        <v>White</v>
      </c>
      <c r="AQ287" s="96" t="str">
        <f>IFERROR(VLOOKUP(Table1[[#This Row],[RespondentID]],'All Data'!$A:$CO,92,FALSE),"unknown")</f>
        <v>Not Hispanic or Latino</v>
      </c>
      <c r="AR287" s="96" t="str">
        <f>IFERROR(VLOOKUP(Table1[[#This Row],[RespondentID]],'All Data'!$A:$CO,93,FALSE),"unknown")</f>
        <v>English</v>
      </c>
      <c r="AS287" s="96" t="str">
        <f>IFERROR(VLOOKUP(Table1[[#This Row],[RespondentID]],'All Data'!$A:$CW,94,FALSE),"unknown")</f>
        <v>$75,000 to $125,000</v>
      </c>
      <c r="AT287" s="96" t="str">
        <f>IFERROR(VLOOKUP(Table1[[#This Row],[RespondentID]],'All Data'!$A:$CW,95,FALSE),"unknown")</f>
        <v>High school graduate</v>
      </c>
      <c r="AU287" s="96">
        <f>IFERROR(VLOOKUP(Table1[[#This Row],[RespondentID]],'All Data'!$A:$CW,96,FALSE),"unknown")</f>
        <v>0</v>
      </c>
      <c r="AV287" s="96" t="str">
        <f>IFERROR(VLOOKUP(Table1[[#This Row],[RespondentID]],'All Data'!$A:$CW,97,FALSE),"unknown")</f>
        <v>Yes</v>
      </c>
      <c r="AW287" s="96" t="str">
        <f>IFERROR(VLOOKUP(Table1[[#This Row],[RespondentID]],'All Data'!$A:$CW,98,FALSE),"unknown")</f>
        <v>Medicare</v>
      </c>
      <c r="AX287" s="96">
        <f>IFERROR(VLOOKUP(Table1[[#This Row],[RespondentID]],'All Data'!$A:$CW,99,FALSE),"unknown")</f>
        <v>0</v>
      </c>
    </row>
    <row r="288" spans="1:50">
      <c r="A288">
        <v>18039482140</v>
      </c>
      <c r="B288" t="s">
        <v>16</v>
      </c>
      <c r="D288" t="s">
        <v>18</v>
      </c>
      <c r="J288" t="s">
        <v>24</v>
      </c>
      <c r="P288">
        <f t="shared" si="72"/>
        <v>3</v>
      </c>
      <c r="Q288" s="6">
        <f t="shared" si="73"/>
        <v>1</v>
      </c>
      <c r="R288"/>
      <c r="S288">
        <f t="shared" si="74"/>
        <v>1</v>
      </c>
      <c r="T288">
        <f t="shared" si="75"/>
        <v>0</v>
      </c>
      <c r="U288">
        <f t="shared" si="76"/>
        <v>1</v>
      </c>
      <c r="V288">
        <f t="shared" si="77"/>
        <v>0</v>
      </c>
      <c r="W288">
        <f t="shared" si="78"/>
        <v>0</v>
      </c>
      <c r="X288">
        <f t="shared" si="79"/>
        <v>0</v>
      </c>
      <c r="Y288">
        <f t="shared" si="80"/>
        <v>0</v>
      </c>
      <c r="Z288">
        <f t="shared" si="81"/>
        <v>0</v>
      </c>
      <c r="AA288">
        <f t="shared" si="82"/>
        <v>1</v>
      </c>
      <c r="AB288">
        <f t="shared" si="83"/>
        <v>0</v>
      </c>
      <c r="AC288">
        <f t="shared" si="84"/>
        <v>0</v>
      </c>
      <c r="AD288">
        <f t="shared" si="85"/>
        <v>0</v>
      </c>
      <c r="AE288">
        <f t="shared" si="86"/>
        <v>0</v>
      </c>
      <c r="AF288"/>
      <c r="AG288"/>
      <c r="AH288">
        <f t="shared" si="87"/>
        <v>3</v>
      </c>
      <c r="AI288">
        <f t="shared" si="88"/>
        <v>3</v>
      </c>
      <c r="AJ288" t="str">
        <f t="shared" si="89"/>
        <v>Correct</v>
      </c>
      <c r="AL288" s="96" t="str">
        <f>IFERROR(VLOOKUP(Table1[[#This Row],[RespondentID]],'All Data'!$A:$CO,87,FALSE),"unknown")</f>
        <v>Man</v>
      </c>
      <c r="AM288" s="96" t="str">
        <f>IFERROR(VLOOKUP(Table1[[#This Row],[RespondentID]],'All Data'!$A:$CO,88,FALSE),"unknown")</f>
        <v>35-44 years</v>
      </c>
      <c r="AN288" s="96" t="str">
        <f>IFERROR(VLOOKUP(Table1[[#This Row],[RespondentID]],'All Data'!$A:$CO,89,FALSE),"unknown")</f>
        <v>Suffolk</v>
      </c>
      <c r="AO288" s="96" t="str">
        <f>IFERROR(VLOOKUP(Table1[[#This Row],[RespondentID]],'All Data'!$A:$CO,90,FALSE),"unknown")</f>
        <v>Middle Island, 11953</v>
      </c>
      <c r="AP288" s="96" t="str">
        <f>IFERROR(VLOOKUP(Table1[[#This Row],[RespondentID]],'All Data'!$A:$CO,91,FALSE),"unknown")</f>
        <v>White</v>
      </c>
      <c r="AQ288" s="96" t="str">
        <f>IFERROR(VLOOKUP(Table1[[#This Row],[RespondentID]],'All Data'!$A:$CO,92,FALSE),"unknown")</f>
        <v>Hispanic or Latino</v>
      </c>
      <c r="AR288" s="96" t="str">
        <f>IFERROR(VLOOKUP(Table1[[#This Row],[RespondentID]],'All Data'!$A:$CO,93,FALSE),"unknown")</f>
        <v>English, Spanish</v>
      </c>
      <c r="AS288" s="96" t="str">
        <f>IFERROR(VLOOKUP(Table1[[#This Row],[RespondentID]],'All Data'!$A:$CW,94,FALSE),"unknown")</f>
        <v>$75,000 to $125,000</v>
      </c>
      <c r="AT288" s="96" t="str">
        <f>IFERROR(VLOOKUP(Table1[[#This Row],[RespondentID]],'All Data'!$A:$CW,95,FALSE),"unknown")</f>
        <v>Graduate school</v>
      </c>
      <c r="AU288" s="96" t="str">
        <f>IFERROR(VLOOKUP(Table1[[#This Row],[RespondentID]],'All Data'!$A:$CW,96,FALSE),"unknown")</f>
        <v>Employed for wages</v>
      </c>
      <c r="AV288" s="96" t="str">
        <f>IFERROR(VLOOKUP(Table1[[#This Row],[RespondentID]],'All Data'!$A:$CW,97,FALSE),"unknown")</f>
        <v>Yes</v>
      </c>
      <c r="AW288" s="96" t="str">
        <f>IFERROR(VLOOKUP(Table1[[#This Row],[RespondentID]],'All Data'!$A:$CW,98,FALSE),"unknown")</f>
        <v>Medicare</v>
      </c>
      <c r="AX288" s="96">
        <f>IFERROR(VLOOKUP(Table1[[#This Row],[RespondentID]],'All Data'!$A:$CW,99,FALSE),"unknown")</f>
        <v>0</v>
      </c>
    </row>
    <row r="289" spans="1:50">
      <c r="A289">
        <v>18039482022</v>
      </c>
      <c r="G289" t="s">
        <v>21</v>
      </c>
      <c r="H289" t="s">
        <v>22</v>
      </c>
      <c r="K289" t="s">
        <v>25</v>
      </c>
      <c r="P289">
        <f t="shared" si="72"/>
        <v>3</v>
      </c>
      <c r="Q289" s="7">
        <f t="shared" si="73"/>
        <v>1</v>
      </c>
      <c r="R289"/>
      <c r="S289">
        <f t="shared" si="74"/>
        <v>0</v>
      </c>
      <c r="T289">
        <f t="shared" si="75"/>
        <v>0</v>
      </c>
      <c r="U289">
        <f t="shared" si="76"/>
        <v>0</v>
      </c>
      <c r="V289">
        <f t="shared" si="77"/>
        <v>0</v>
      </c>
      <c r="W289">
        <f t="shared" si="78"/>
        <v>0</v>
      </c>
      <c r="X289">
        <f t="shared" si="79"/>
        <v>1</v>
      </c>
      <c r="Y289">
        <f t="shared" si="80"/>
        <v>1</v>
      </c>
      <c r="Z289">
        <f t="shared" si="81"/>
        <v>0</v>
      </c>
      <c r="AA289">
        <f t="shared" si="82"/>
        <v>0</v>
      </c>
      <c r="AB289">
        <f t="shared" si="83"/>
        <v>1</v>
      </c>
      <c r="AC289">
        <f t="shared" si="84"/>
        <v>0</v>
      </c>
      <c r="AD289">
        <f t="shared" si="85"/>
        <v>0</v>
      </c>
      <c r="AE289">
        <f t="shared" si="86"/>
        <v>0</v>
      </c>
      <c r="AF289"/>
      <c r="AG289"/>
      <c r="AH289">
        <f t="shared" si="87"/>
        <v>3</v>
      </c>
      <c r="AI289">
        <f t="shared" si="88"/>
        <v>3</v>
      </c>
      <c r="AJ289" t="str">
        <f t="shared" si="89"/>
        <v>Correct</v>
      </c>
      <c r="AL289" s="96" t="str">
        <f>IFERROR(VLOOKUP(Table1[[#This Row],[RespondentID]],'All Data'!$A:$CO,87,FALSE),"unknown")</f>
        <v>Man</v>
      </c>
      <c r="AM289" s="96" t="str">
        <f>IFERROR(VLOOKUP(Table1[[#This Row],[RespondentID]],'All Data'!$A:$CO,88,FALSE),"unknown")</f>
        <v>45-54 years</v>
      </c>
      <c r="AN289" s="96" t="str">
        <f>IFERROR(VLOOKUP(Table1[[#This Row],[RespondentID]],'All Data'!$A:$CO,89,FALSE),"unknown")</f>
        <v>Suffolk</v>
      </c>
      <c r="AO289" s="96" t="str">
        <f>IFERROR(VLOOKUP(Table1[[#This Row],[RespondentID]],'All Data'!$A:$CO,90,FALSE),"unknown")</f>
        <v>Shirley, 11967</v>
      </c>
      <c r="AP289" s="96" t="str">
        <f>IFERROR(VLOOKUP(Table1[[#This Row],[RespondentID]],'All Data'!$A:$CO,91,FALSE),"unknown")</f>
        <v>White</v>
      </c>
      <c r="AQ289" s="96" t="str">
        <f>IFERROR(VLOOKUP(Table1[[#This Row],[RespondentID]],'All Data'!$A:$CO,92,FALSE),"unknown")</f>
        <v>Not Hispanic or Latino</v>
      </c>
      <c r="AR289" s="96" t="str">
        <f>IFERROR(VLOOKUP(Table1[[#This Row],[RespondentID]],'All Data'!$A:$CO,93,FALSE),"unknown")</f>
        <v>English</v>
      </c>
      <c r="AS289" s="96" t="str">
        <f>IFERROR(VLOOKUP(Table1[[#This Row],[RespondentID]],'All Data'!$A:$CW,94,FALSE),"unknown")</f>
        <v>$50,000 to $74,999</v>
      </c>
      <c r="AT289" s="96" t="str">
        <f>IFERROR(VLOOKUP(Table1[[#This Row],[RespondentID]],'All Data'!$A:$CW,95,FALSE),"unknown")</f>
        <v>High school graduate</v>
      </c>
      <c r="AU289" s="96" t="str">
        <f>IFERROR(VLOOKUP(Table1[[#This Row],[RespondentID]],'All Data'!$A:$CW,96,FALSE),"unknown")</f>
        <v>Employed for wages</v>
      </c>
      <c r="AV289" s="96" t="str">
        <f>IFERROR(VLOOKUP(Table1[[#This Row],[RespondentID]],'All Data'!$A:$CW,97,FALSE),"unknown")</f>
        <v>Yes</v>
      </c>
      <c r="AW289" s="96" t="str">
        <f>IFERROR(VLOOKUP(Table1[[#This Row],[RespondentID]],'All Data'!$A:$CW,98,FALSE),"unknown")</f>
        <v>Medicare</v>
      </c>
      <c r="AX289" s="96">
        <f>IFERROR(VLOOKUP(Table1[[#This Row],[RespondentID]],'All Data'!$A:$CW,99,FALSE),"unknown")</f>
        <v>0</v>
      </c>
    </row>
    <row r="290" spans="1:50">
      <c r="A290">
        <v>18039481853</v>
      </c>
      <c r="B290" t="s">
        <v>16</v>
      </c>
      <c r="I290" t="s">
        <v>23</v>
      </c>
      <c r="K290" t="s">
        <v>25</v>
      </c>
      <c r="P290">
        <f t="shared" si="72"/>
        <v>3</v>
      </c>
      <c r="Q290" s="6">
        <f t="shared" si="73"/>
        <v>1</v>
      </c>
      <c r="R290"/>
      <c r="S290">
        <f t="shared" si="74"/>
        <v>1</v>
      </c>
      <c r="T290">
        <f t="shared" si="75"/>
        <v>0</v>
      </c>
      <c r="U290">
        <f t="shared" si="76"/>
        <v>0</v>
      </c>
      <c r="V290">
        <f t="shared" si="77"/>
        <v>0</v>
      </c>
      <c r="W290">
        <f t="shared" si="78"/>
        <v>0</v>
      </c>
      <c r="X290">
        <f t="shared" si="79"/>
        <v>0</v>
      </c>
      <c r="Y290">
        <f t="shared" si="80"/>
        <v>0</v>
      </c>
      <c r="Z290">
        <f t="shared" si="81"/>
        <v>1</v>
      </c>
      <c r="AA290">
        <f t="shared" si="82"/>
        <v>0</v>
      </c>
      <c r="AB290">
        <f t="shared" si="83"/>
        <v>1</v>
      </c>
      <c r="AC290">
        <f t="shared" si="84"/>
        <v>0</v>
      </c>
      <c r="AD290">
        <f t="shared" si="85"/>
        <v>0</v>
      </c>
      <c r="AE290">
        <f t="shared" si="86"/>
        <v>0</v>
      </c>
      <c r="AF290"/>
      <c r="AG290"/>
      <c r="AH290">
        <f t="shared" si="87"/>
        <v>3</v>
      </c>
      <c r="AI290">
        <f t="shared" si="88"/>
        <v>3</v>
      </c>
      <c r="AJ290" t="str">
        <f t="shared" si="89"/>
        <v>Correct</v>
      </c>
      <c r="AL290" s="96" t="str">
        <f>IFERROR(VLOOKUP(Table1[[#This Row],[RespondentID]],'All Data'!$A:$CO,87,FALSE),"unknown")</f>
        <v>Woman</v>
      </c>
      <c r="AM290" s="96" t="str">
        <f>IFERROR(VLOOKUP(Table1[[#This Row],[RespondentID]],'All Data'!$A:$CO,88,FALSE),"unknown")</f>
        <v>18-24 years</v>
      </c>
      <c r="AN290" s="96" t="str">
        <f>IFERROR(VLOOKUP(Table1[[#This Row],[RespondentID]],'All Data'!$A:$CO,89,FALSE),"unknown")</f>
        <v>Suffolk</v>
      </c>
      <c r="AO290" s="96" t="str">
        <f>IFERROR(VLOOKUP(Table1[[#This Row],[RespondentID]],'All Data'!$A:$CO,90,FALSE),"unknown")</f>
        <v>Coram, 11727</v>
      </c>
      <c r="AP290" s="96" t="str">
        <f>IFERROR(VLOOKUP(Table1[[#This Row],[RespondentID]],'All Data'!$A:$CO,91,FALSE),"unknown")</f>
        <v>White</v>
      </c>
      <c r="AQ290" s="96" t="str">
        <f>IFERROR(VLOOKUP(Table1[[#This Row],[RespondentID]],'All Data'!$A:$CO,92,FALSE),"unknown")</f>
        <v>Not Hispanic or Latino</v>
      </c>
      <c r="AR290" s="96" t="str">
        <f>IFERROR(VLOOKUP(Table1[[#This Row],[RespondentID]],'All Data'!$A:$CO,93,FALSE),"unknown")</f>
        <v>English</v>
      </c>
      <c r="AS290" s="96">
        <f>IFERROR(VLOOKUP(Table1[[#This Row],[RespondentID]],'All Data'!$A:$CW,94,FALSE),"unknown")</f>
        <v>0</v>
      </c>
      <c r="AT290" s="96" t="str">
        <f>IFERROR(VLOOKUP(Table1[[#This Row],[RespondentID]],'All Data'!$A:$CW,95,FALSE),"unknown")</f>
        <v>College graduate</v>
      </c>
      <c r="AU290" s="96" t="str">
        <f>IFERROR(VLOOKUP(Table1[[#This Row],[RespondentID]],'All Data'!$A:$CW,96,FALSE),"unknown")</f>
        <v>Employed for wages</v>
      </c>
      <c r="AV290" s="96" t="str">
        <f>IFERROR(VLOOKUP(Table1[[#This Row],[RespondentID]],'All Data'!$A:$CW,97,FALSE),"unknown")</f>
        <v>Yes</v>
      </c>
      <c r="AW290" s="96" t="str">
        <f>IFERROR(VLOOKUP(Table1[[#This Row],[RespondentID]],'All Data'!$A:$CW,98,FALSE),"unknown")</f>
        <v>Private/Commercial</v>
      </c>
      <c r="AX290" s="96">
        <f>IFERROR(VLOOKUP(Table1[[#This Row],[RespondentID]],'All Data'!$A:$CW,99,FALSE),"unknown")</f>
        <v>0</v>
      </c>
    </row>
    <row r="291" spans="1:50">
      <c r="A291">
        <v>18039481753</v>
      </c>
      <c r="E291" t="s">
        <v>19</v>
      </c>
      <c r="F291" t="s">
        <v>20</v>
      </c>
      <c r="M291" t="s">
        <v>27</v>
      </c>
      <c r="P291">
        <f t="shared" si="72"/>
        <v>3</v>
      </c>
      <c r="Q291" s="7">
        <f t="shared" si="73"/>
        <v>1</v>
      </c>
      <c r="R291"/>
      <c r="S291">
        <f t="shared" si="74"/>
        <v>0</v>
      </c>
      <c r="T291">
        <f t="shared" si="75"/>
        <v>0</v>
      </c>
      <c r="U291">
        <f t="shared" si="76"/>
        <v>0</v>
      </c>
      <c r="V291">
        <f t="shared" si="77"/>
        <v>1</v>
      </c>
      <c r="W291">
        <f t="shared" si="78"/>
        <v>1</v>
      </c>
      <c r="X291">
        <f t="shared" si="79"/>
        <v>0</v>
      </c>
      <c r="Y291">
        <f t="shared" si="80"/>
        <v>0</v>
      </c>
      <c r="Z291">
        <f t="shared" si="81"/>
        <v>0</v>
      </c>
      <c r="AA291">
        <f t="shared" si="82"/>
        <v>0</v>
      </c>
      <c r="AB291">
        <f t="shared" si="83"/>
        <v>0</v>
      </c>
      <c r="AC291">
        <f t="shared" si="84"/>
        <v>0</v>
      </c>
      <c r="AD291">
        <f t="shared" si="85"/>
        <v>1</v>
      </c>
      <c r="AE291">
        <f t="shared" si="86"/>
        <v>0</v>
      </c>
      <c r="AF291"/>
      <c r="AG291"/>
      <c r="AH291">
        <f t="shared" si="87"/>
        <v>3</v>
      </c>
      <c r="AI291">
        <f t="shared" si="88"/>
        <v>3</v>
      </c>
      <c r="AJ291" t="str">
        <f t="shared" si="89"/>
        <v>Correct</v>
      </c>
      <c r="AL291" s="96" t="str">
        <f>IFERROR(VLOOKUP(Table1[[#This Row],[RespondentID]],'All Data'!$A:$CO,87,FALSE),"unknown")</f>
        <v>Man</v>
      </c>
      <c r="AM291" s="96" t="str">
        <f>IFERROR(VLOOKUP(Table1[[#This Row],[RespondentID]],'All Data'!$A:$CO,88,FALSE),"unknown")</f>
        <v>18-24 years</v>
      </c>
      <c r="AN291" s="96" t="str">
        <f>IFERROR(VLOOKUP(Table1[[#This Row],[RespondentID]],'All Data'!$A:$CO,89,FALSE),"unknown")</f>
        <v>Suffolk</v>
      </c>
      <c r="AO291" s="96" t="str">
        <f>IFERROR(VLOOKUP(Table1[[#This Row],[RespondentID]],'All Data'!$A:$CO,90,FALSE),"unknown")</f>
        <v>Coram, 11727</v>
      </c>
      <c r="AP291" s="96" t="str">
        <f>IFERROR(VLOOKUP(Table1[[#This Row],[RespondentID]],'All Data'!$A:$CO,91,FALSE),"unknown")</f>
        <v>Two or more races</v>
      </c>
      <c r="AQ291" s="96" t="str">
        <f>IFERROR(VLOOKUP(Table1[[#This Row],[RespondentID]],'All Data'!$A:$CO,92,FALSE),"unknown")</f>
        <v>Not Hispanic or Latino</v>
      </c>
      <c r="AR291" s="96" t="str">
        <f>IFERROR(VLOOKUP(Table1[[#This Row],[RespondentID]],'All Data'!$A:$CO,93,FALSE),"unknown")</f>
        <v>English</v>
      </c>
      <c r="AS291" s="96">
        <f>IFERROR(VLOOKUP(Table1[[#This Row],[RespondentID]],'All Data'!$A:$CW,94,FALSE),"unknown")</f>
        <v>0</v>
      </c>
      <c r="AT291" s="96" t="str">
        <f>IFERROR(VLOOKUP(Table1[[#This Row],[RespondentID]],'All Data'!$A:$CW,95,FALSE),"unknown")</f>
        <v>High school graduate</v>
      </c>
      <c r="AU291" s="96" t="str">
        <f>IFERROR(VLOOKUP(Table1[[#This Row],[RespondentID]],'All Data'!$A:$CW,96,FALSE),"unknown")</f>
        <v>Employed for wages</v>
      </c>
      <c r="AV291" s="96" t="str">
        <f>IFERROR(VLOOKUP(Table1[[#This Row],[RespondentID]],'All Data'!$A:$CW,97,FALSE),"unknown")</f>
        <v>Yes</v>
      </c>
      <c r="AW291" s="96" t="str">
        <f>IFERROR(VLOOKUP(Table1[[#This Row],[RespondentID]],'All Data'!$A:$CW,98,FALSE),"unknown")</f>
        <v>Private/Commercial</v>
      </c>
      <c r="AX291" s="96">
        <f>IFERROR(VLOOKUP(Table1[[#This Row],[RespondentID]],'All Data'!$A:$CW,99,FALSE),"unknown")</f>
        <v>0</v>
      </c>
    </row>
    <row r="292" spans="1:50">
      <c r="A292">
        <v>18039481588</v>
      </c>
      <c r="C292" t="s">
        <v>17</v>
      </c>
      <c r="E292" t="s">
        <v>19</v>
      </c>
      <c r="J292" t="s">
        <v>24</v>
      </c>
      <c r="P292">
        <f t="shared" si="72"/>
        <v>3</v>
      </c>
      <c r="Q292" s="6">
        <f t="shared" si="73"/>
        <v>1</v>
      </c>
      <c r="R292"/>
      <c r="S292">
        <f t="shared" si="74"/>
        <v>0</v>
      </c>
      <c r="T292">
        <f t="shared" si="75"/>
        <v>1</v>
      </c>
      <c r="U292">
        <f t="shared" si="76"/>
        <v>0</v>
      </c>
      <c r="V292">
        <f t="shared" si="77"/>
        <v>1</v>
      </c>
      <c r="W292">
        <f t="shared" si="78"/>
        <v>0</v>
      </c>
      <c r="X292">
        <f t="shared" si="79"/>
        <v>0</v>
      </c>
      <c r="Y292">
        <f t="shared" si="80"/>
        <v>0</v>
      </c>
      <c r="Z292">
        <f t="shared" si="81"/>
        <v>0</v>
      </c>
      <c r="AA292">
        <f t="shared" si="82"/>
        <v>1</v>
      </c>
      <c r="AB292">
        <f t="shared" si="83"/>
        <v>0</v>
      </c>
      <c r="AC292">
        <f t="shared" si="84"/>
        <v>0</v>
      </c>
      <c r="AD292">
        <f t="shared" si="85"/>
        <v>0</v>
      </c>
      <c r="AE292">
        <f t="shared" si="86"/>
        <v>0</v>
      </c>
      <c r="AF292"/>
      <c r="AG292"/>
      <c r="AH292">
        <f t="shared" si="87"/>
        <v>3</v>
      </c>
      <c r="AI292">
        <f t="shared" si="88"/>
        <v>3</v>
      </c>
      <c r="AJ292" t="str">
        <f t="shared" si="89"/>
        <v>Correct</v>
      </c>
      <c r="AL292" s="96" t="str">
        <f>IFERROR(VLOOKUP(Table1[[#This Row],[RespondentID]],'All Data'!$A:$CO,87,FALSE),"unknown")</f>
        <v>Man</v>
      </c>
      <c r="AM292" s="96" t="str">
        <f>IFERROR(VLOOKUP(Table1[[#This Row],[RespondentID]],'All Data'!$A:$CO,88,FALSE),"unknown")</f>
        <v>35-44 years</v>
      </c>
      <c r="AN292" s="96" t="str">
        <f>IFERROR(VLOOKUP(Table1[[#This Row],[RespondentID]],'All Data'!$A:$CO,89,FALSE),"unknown")</f>
        <v>Suffolk</v>
      </c>
      <c r="AO292" s="96" t="str">
        <f>IFERROR(VLOOKUP(Table1[[#This Row],[RespondentID]],'All Data'!$A:$CO,90,FALSE),"unknown")</f>
        <v>Brookhaven, 11719</v>
      </c>
      <c r="AP292" s="96" t="str">
        <f>IFERROR(VLOOKUP(Table1[[#This Row],[RespondentID]],'All Data'!$A:$CO,91,FALSE),"unknown")</f>
        <v>White</v>
      </c>
      <c r="AQ292" s="96" t="str">
        <f>IFERROR(VLOOKUP(Table1[[#This Row],[RespondentID]],'All Data'!$A:$CO,92,FALSE),"unknown")</f>
        <v>Not Hispanic or Latino</v>
      </c>
      <c r="AR292" s="96" t="str">
        <f>IFERROR(VLOOKUP(Table1[[#This Row],[RespondentID]],'All Data'!$A:$CO,93,FALSE),"unknown")</f>
        <v>English</v>
      </c>
      <c r="AS292" s="96">
        <f>IFERROR(VLOOKUP(Table1[[#This Row],[RespondentID]],'All Data'!$A:$CW,94,FALSE),"unknown")</f>
        <v>0</v>
      </c>
      <c r="AT292" s="96" t="str">
        <f>IFERROR(VLOOKUP(Table1[[#This Row],[RespondentID]],'All Data'!$A:$CW,95,FALSE),"unknown")</f>
        <v>Graduate school</v>
      </c>
      <c r="AU292" s="96" t="str">
        <f>IFERROR(VLOOKUP(Table1[[#This Row],[RespondentID]],'All Data'!$A:$CW,96,FALSE),"unknown")</f>
        <v>Employed for wages</v>
      </c>
      <c r="AV292" s="96" t="str">
        <f>IFERROR(VLOOKUP(Table1[[#This Row],[RespondentID]],'All Data'!$A:$CW,97,FALSE),"unknown")</f>
        <v>Yes</v>
      </c>
      <c r="AW292" s="96" t="str">
        <f>IFERROR(VLOOKUP(Table1[[#This Row],[RespondentID]],'All Data'!$A:$CW,98,FALSE),"unknown")</f>
        <v>Private/Commercial</v>
      </c>
      <c r="AX292" s="96">
        <f>IFERROR(VLOOKUP(Table1[[#This Row],[RespondentID]],'All Data'!$A:$CW,99,FALSE),"unknown")</f>
        <v>0</v>
      </c>
    </row>
    <row r="293" spans="1:50">
      <c r="A293">
        <v>18039481470</v>
      </c>
      <c r="K293" t="s">
        <v>25</v>
      </c>
      <c r="P293">
        <f t="shared" si="72"/>
        <v>1</v>
      </c>
      <c r="Q293" s="7">
        <f t="shared" si="73"/>
        <v>3</v>
      </c>
      <c r="R293"/>
      <c r="S293">
        <f t="shared" si="74"/>
        <v>0</v>
      </c>
      <c r="T293">
        <f t="shared" si="75"/>
        <v>0</v>
      </c>
      <c r="U293">
        <f t="shared" si="76"/>
        <v>0</v>
      </c>
      <c r="V293">
        <f t="shared" si="77"/>
        <v>0</v>
      </c>
      <c r="W293">
        <f t="shared" si="78"/>
        <v>0</v>
      </c>
      <c r="X293">
        <f t="shared" si="79"/>
        <v>0</v>
      </c>
      <c r="Y293">
        <f t="shared" si="80"/>
        <v>0</v>
      </c>
      <c r="Z293">
        <f t="shared" si="81"/>
        <v>0</v>
      </c>
      <c r="AA293">
        <f t="shared" si="82"/>
        <v>0</v>
      </c>
      <c r="AB293">
        <f t="shared" si="83"/>
        <v>1</v>
      </c>
      <c r="AC293">
        <f t="shared" si="84"/>
        <v>0</v>
      </c>
      <c r="AD293">
        <f t="shared" si="85"/>
        <v>0</v>
      </c>
      <c r="AE293">
        <f t="shared" si="86"/>
        <v>0</v>
      </c>
      <c r="AF293"/>
      <c r="AG293"/>
      <c r="AH293">
        <f t="shared" si="87"/>
        <v>1</v>
      </c>
      <c r="AI293">
        <f t="shared" si="88"/>
        <v>1</v>
      </c>
      <c r="AJ293" t="str">
        <f t="shared" si="89"/>
        <v>Correct</v>
      </c>
      <c r="AL293" s="96" t="str">
        <f>IFERROR(VLOOKUP(Table1[[#This Row],[RespondentID]],'All Data'!$A:$CO,87,FALSE),"unknown")</f>
        <v>Prefer not to respond</v>
      </c>
      <c r="AM293" s="96" t="str">
        <f>IFERROR(VLOOKUP(Table1[[#This Row],[RespondentID]],'All Data'!$A:$CO,88,FALSE),"unknown")</f>
        <v>18-24 years</v>
      </c>
      <c r="AN293" s="96" t="str">
        <f>IFERROR(VLOOKUP(Table1[[#This Row],[RespondentID]],'All Data'!$A:$CO,89,FALSE),"unknown")</f>
        <v>Suffolk</v>
      </c>
      <c r="AO293" s="96" t="str">
        <f>IFERROR(VLOOKUP(Table1[[#This Row],[RespondentID]],'All Data'!$A:$CO,90,FALSE),"unknown")</f>
        <v>Coram, 11727</v>
      </c>
      <c r="AP293" s="96" t="str">
        <f>IFERROR(VLOOKUP(Table1[[#This Row],[RespondentID]],'All Data'!$A:$CO,91,FALSE),"unknown")</f>
        <v>White</v>
      </c>
      <c r="AQ293" s="96" t="str">
        <f>IFERROR(VLOOKUP(Table1[[#This Row],[RespondentID]],'All Data'!$A:$CO,92,FALSE),"unknown")</f>
        <v>Hispanic or Latino</v>
      </c>
      <c r="AR293" s="96" t="str">
        <f>IFERROR(VLOOKUP(Table1[[#This Row],[RespondentID]],'All Data'!$A:$CO,93,FALSE),"unknown")</f>
        <v>English</v>
      </c>
      <c r="AS293" s="96">
        <f>IFERROR(VLOOKUP(Table1[[#This Row],[RespondentID]],'All Data'!$A:$CW,94,FALSE),"unknown")</f>
        <v>0</v>
      </c>
      <c r="AT293" s="96" t="str">
        <f>IFERROR(VLOOKUP(Table1[[#This Row],[RespondentID]],'All Data'!$A:$CW,95,FALSE),"unknown")</f>
        <v>Some college</v>
      </c>
      <c r="AU293" s="96" t="str">
        <f>IFERROR(VLOOKUP(Table1[[#This Row],[RespondentID]],'All Data'!$A:$CW,96,FALSE),"unknown")</f>
        <v>Student</v>
      </c>
      <c r="AV293" s="96" t="str">
        <f>IFERROR(VLOOKUP(Table1[[#This Row],[RespondentID]],'All Data'!$A:$CW,97,FALSE),"unknown")</f>
        <v>Yes</v>
      </c>
      <c r="AW293" s="96" t="str">
        <f>IFERROR(VLOOKUP(Table1[[#This Row],[RespondentID]],'All Data'!$A:$CW,98,FALSE),"unknown")</f>
        <v>Private/Commercial</v>
      </c>
      <c r="AX293" s="96">
        <f>IFERROR(VLOOKUP(Table1[[#This Row],[RespondentID]],'All Data'!$A:$CW,99,FALSE),"unknown")</f>
        <v>0</v>
      </c>
    </row>
    <row r="294" spans="1:50">
      <c r="A294">
        <v>18039481338</v>
      </c>
      <c r="C294" t="s">
        <v>17</v>
      </c>
      <c r="D294" t="s">
        <v>18</v>
      </c>
      <c r="J294" t="s">
        <v>24</v>
      </c>
      <c r="P294">
        <f t="shared" si="72"/>
        <v>3</v>
      </c>
      <c r="Q294" s="6">
        <f t="shared" si="73"/>
        <v>1</v>
      </c>
      <c r="R294"/>
      <c r="S294">
        <f t="shared" si="74"/>
        <v>0</v>
      </c>
      <c r="T294">
        <f t="shared" si="75"/>
        <v>1</v>
      </c>
      <c r="U294">
        <f t="shared" si="76"/>
        <v>1</v>
      </c>
      <c r="V294">
        <f t="shared" si="77"/>
        <v>0</v>
      </c>
      <c r="W294">
        <f t="shared" si="78"/>
        <v>0</v>
      </c>
      <c r="X294">
        <f t="shared" si="79"/>
        <v>0</v>
      </c>
      <c r="Y294">
        <f t="shared" si="80"/>
        <v>0</v>
      </c>
      <c r="Z294">
        <f t="shared" si="81"/>
        <v>0</v>
      </c>
      <c r="AA294">
        <f t="shared" si="82"/>
        <v>1</v>
      </c>
      <c r="AB294">
        <f t="shared" si="83"/>
        <v>0</v>
      </c>
      <c r="AC294">
        <f t="shared" si="84"/>
        <v>0</v>
      </c>
      <c r="AD294">
        <f t="shared" si="85"/>
        <v>0</v>
      </c>
      <c r="AE294">
        <f t="shared" si="86"/>
        <v>0</v>
      </c>
      <c r="AF294"/>
      <c r="AG294"/>
      <c r="AH294">
        <f t="shared" si="87"/>
        <v>3</v>
      </c>
      <c r="AI294">
        <f t="shared" si="88"/>
        <v>3</v>
      </c>
      <c r="AJ294" t="str">
        <f t="shared" si="89"/>
        <v>Correct</v>
      </c>
      <c r="AL294" s="96">
        <f>IFERROR(VLOOKUP(Table1[[#This Row],[RespondentID]],'All Data'!$A:$CO,87,FALSE),"unknown")</f>
        <v>0</v>
      </c>
      <c r="AM294" s="96" t="str">
        <f>IFERROR(VLOOKUP(Table1[[#This Row],[RespondentID]],'All Data'!$A:$CO,88,FALSE),"unknown")</f>
        <v>65+ years</v>
      </c>
      <c r="AN294" s="96" t="str">
        <f>IFERROR(VLOOKUP(Table1[[#This Row],[RespondentID]],'All Data'!$A:$CO,89,FALSE),"unknown")</f>
        <v>Suffolk</v>
      </c>
      <c r="AO294" s="96" t="str">
        <f>IFERROR(VLOOKUP(Table1[[#This Row],[RespondentID]],'All Data'!$A:$CO,90,FALSE),"unknown")</f>
        <v>Coram, 11727</v>
      </c>
      <c r="AP294" s="96" t="str">
        <f>IFERROR(VLOOKUP(Table1[[#This Row],[RespondentID]],'All Data'!$A:$CO,91,FALSE),"unknown")</f>
        <v>White</v>
      </c>
      <c r="AQ294" s="96" t="str">
        <f>IFERROR(VLOOKUP(Table1[[#This Row],[RespondentID]],'All Data'!$A:$CO,92,FALSE),"unknown")</f>
        <v>Not Hispanic or Latino</v>
      </c>
      <c r="AR294" s="96" t="str">
        <f>IFERROR(VLOOKUP(Table1[[#This Row],[RespondentID]],'All Data'!$A:$CO,93,FALSE),"unknown")</f>
        <v>English</v>
      </c>
      <c r="AS294" s="96">
        <f>IFERROR(VLOOKUP(Table1[[#This Row],[RespondentID]],'All Data'!$A:$CW,94,FALSE),"unknown")</f>
        <v>0</v>
      </c>
      <c r="AT294" s="96" t="str">
        <f>IFERROR(VLOOKUP(Table1[[#This Row],[RespondentID]],'All Data'!$A:$CW,95,FALSE),"unknown")</f>
        <v>Some college</v>
      </c>
      <c r="AU294" s="96" t="str">
        <f>IFERROR(VLOOKUP(Table1[[#This Row],[RespondentID]],'All Data'!$A:$CW,96,FALSE),"unknown")</f>
        <v>Retired</v>
      </c>
      <c r="AV294" s="96" t="str">
        <f>IFERROR(VLOOKUP(Table1[[#This Row],[RespondentID]],'All Data'!$A:$CW,97,FALSE),"unknown")</f>
        <v>Yes</v>
      </c>
      <c r="AW294" s="96" t="str">
        <f>IFERROR(VLOOKUP(Table1[[#This Row],[RespondentID]],'All Data'!$A:$CW,98,FALSE),"unknown")</f>
        <v>Medicare, Private/Commercial</v>
      </c>
      <c r="AX294" s="96">
        <f>IFERROR(VLOOKUP(Table1[[#This Row],[RespondentID]],'All Data'!$A:$CW,99,FALSE),"unknown")</f>
        <v>0</v>
      </c>
    </row>
    <row r="295" spans="1:50">
      <c r="A295">
        <v>18039481241</v>
      </c>
      <c r="B295" t="s">
        <v>16</v>
      </c>
      <c r="C295" t="s">
        <v>17</v>
      </c>
      <c r="E295" t="s">
        <v>19</v>
      </c>
      <c r="P295">
        <f t="shared" si="72"/>
        <v>3</v>
      </c>
      <c r="Q295" s="7">
        <f t="shared" si="73"/>
        <v>1</v>
      </c>
      <c r="R295"/>
      <c r="S295">
        <f t="shared" si="74"/>
        <v>1</v>
      </c>
      <c r="T295">
        <f t="shared" si="75"/>
        <v>1</v>
      </c>
      <c r="U295">
        <f t="shared" si="76"/>
        <v>0</v>
      </c>
      <c r="V295">
        <f t="shared" si="77"/>
        <v>1</v>
      </c>
      <c r="W295">
        <f t="shared" si="78"/>
        <v>0</v>
      </c>
      <c r="X295">
        <f t="shared" si="79"/>
        <v>0</v>
      </c>
      <c r="Y295">
        <f t="shared" si="80"/>
        <v>0</v>
      </c>
      <c r="Z295">
        <f t="shared" si="81"/>
        <v>0</v>
      </c>
      <c r="AA295">
        <f t="shared" si="82"/>
        <v>0</v>
      </c>
      <c r="AB295">
        <f t="shared" si="83"/>
        <v>0</v>
      </c>
      <c r="AC295">
        <f t="shared" si="84"/>
        <v>0</v>
      </c>
      <c r="AD295">
        <f t="shared" si="85"/>
        <v>0</v>
      </c>
      <c r="AE295">
        <f t="shared" si="86"/>
        <v>0</v>
      </c>
      <c r="AF295"/>
      <c r="AG295"/>
      <c r="AH295">
        <f t="shared" si="87"/>
        <v>3</v>
      </c>
      <c r="AI295">
        <f t="shared" si="88"/>
        <v>3</v>
      </c>
      <c r="AJ295" t="str">
        <f t="shared" si="89"/>
        <v>Correct</v>
      </c>
      <c r="AL295" s="96" t="str">
        <f>IFERROR(VLOOKUP(Table1[[#This Row],[RespondentID]],'All Data'!$A:$CO,87,FALSE),"unknown")</f>
        <v>Man</v>
      </c>
      <c r="AM295" s="96" t="str">
        <f>IFERROR(VLOOKUP(Table1[[#This Row],[RespondentID]],'All Data'!$A:$CO,88,FALSE),"unknown")</f>
        <v>45-54 years</v>
      </c>
      <c r="AN295" s="96" t="str">
        <f>IFERROR(VLOOKUP(Table1[[#This Row],[RespondentID]],'All Data'!$A:$CO,89,FALSE),"unknown")</f>
        <v>Suffolk</v>
      </c>
      <c r="AO295" s="96" t="str">
        <f>IFERROR(VLOOKUP(Table1[[#This Row],[RespondentID]],'All Data'!$A:$CO,90,FALSE),"unknown")</f>
        <v>Coram, 11727</v>
      </c>
      <c r="AP295" s="96" t="str">
        <f>IFERROR(VLOOKUP(Table1[[#This Row],[RespondentID]],'All Data'!$A:$CO,91,FALSE),"unknown")</f>
        <v>White</v>
      </c>
      <c r="AQ295" s="96" t="str">
        <f>IFERROR(VLOOKUP(Table1[[#This Row],[RespondentID]],'All Data'!$A:$CO,92,FALSE),"unknown")</f>
        <v>Not Hispanic or Latino</v>
      </c>
      <c r="AR295" s="96" t="str">
        <f>IFERROR(VLOOKUP(Table1[[#This Row],[RespondentID]],'All Data'!$A:$CO,93,FALSE),"unknown")</f>
        <v>English</v>
      </c>
      <c r="AS295" s="96">
        <f>IFERROR(VLOOKUP(Table1[[#This Row],[RespondentID]],'All Data'!$A:$CW,94,FALSE),"unknown")</f>
        <v>0</v>
      </c>
      <c r="AT295" s="96" t="str">
        <f>IFERROR(VLOOKUP(Table1[[#This Row],[RespondentID]],'All Data'!$A:$CW,95,FALSE),"unknown")</f>
        <v>High school graduate</v>
      </c>
      <c r="AU295" s="96">
        <f>IFERROR(VLOOKUP(Table1[[#This Row],[RespondentID]],'All Data'!$A:$CW,96,FALSE),"unknown")</f>
        <v>0</v>
      </c>
      <c r="AV295" s="96" t="str">
        <f>IFERROR(VLOOKUP(Table1[[#This Row],[RespondentID]],'All Data'!$A:$CW,97,FALSE),"unknown")</f>
        <v>Yes</v>
      </c>
      <c r="AW295" s="96" t="str">
        <f>IFERROR(VLOOKUP(Table1[[#This Row],[RespondentID]],'All Data'!$A:$CW,98,FALSE),"unknown")</f>
        <v>Medicaid</v>
      </c>
      <c r="AX295" s="96">
        <f>IFERROR(VLOOKUP(Table1[[#This Row],[RespondentID]],'All Data'!$A:$CW,99,FALSE),"unknown")</f>
        <v>0</v>
      </c>
    </row>
    <row r="296" spans="1:50">
      <c r="A296">
        <v>18039481118</v>
      </c>
      <c r="C296" t="s">
        <v>17</v>
      </c>
      <c r="E296" t="s">
        <v>19</v>
      </c>
      <c r="I296" t="s">
        <v>23</v>
      </c>
      <c r="P296">
        <f t="shared" si="72"/>
        <v>3</v>
      </c>
      <c r="Q296" s="6">
        <f t="shared" si="73"/>
        <v>1</v>
      </c>
      <c r="R296"/>
      <c r="S296">
        <f t="shared" si="74"/>
        <v>0</v>
      </c>
      <c r="T296">
        <f t="shared" si="75"/>
        <v>1</v>
      </c>
      <c r="U296">
        <f t="shared" si="76"/>
        <v>0</v>
      </c>
      <c r="V296">
        <f t="shared" si="77"/>
        <v>1</v>
      </c>
      <c r="W296">
        <f t="shared" si="78"/>
        <v>0</v>
      </c>
      <c r="X296">
        <f t="shared" si="79"/>
        <v>0</v>
      </c>
      <c r="Y296">
        <f t="shared" si="80"/>
        <v>0</v>
      </c>
      <c r="Z296">
        <f t="shared" si="81"/>
        <v>1</v>
      </c>
      <c r="AA296">
        <f t="shared" si="82"/>
        <v>0</v>
      </c>
      <c r="AB296">
        <f t="shared" si="83"/>
        <v>0</v>
      </c>
      <c r="AC296">
        <f t="shared" si="84"/>
        <v>0</v>
      </c>
      <c r="AD296">
        <f t="shared" si="85"/>
        <v>0</v>
      </c>
      <c r="AE296">
        <f t="shared" si="86"/>
        <v>0</v>
      </c>
      <c r="AF296"/>
      <c r="AG296"/>
      <c r="AH296">
        <f t="shared" si="87"/>
        <v>3</v>
      </c>
      <c r="AI296">
        <f t="shared" si="88"/>
        <v>3</v>
      </c>
      <c r="AJ296" t="str">
        <f t="shared" si="89"/>
        <v>Correct</v>
      </c>
      <c r="AL296" s="96" t="str">
        <f>IFERROR(VLOOKUP(Table1[[#This Row],[RespondentID]],'All Data'!$A:$CO,87,FALSE),"unknown")</f>
        <v>Woman</v>
      </c>
      <c r="AM296" s="96" t="str">
        <f>IFERROR(VLOOKUP(Table1[[#This Row],[RespondentID]],'All Data'!$A:$CO,88,FALSE),"unknown")</f>
        <v>45-54 years</v>
      </c>
      <c r="AN296" s="96" t="str">
        <f>IFERROR(VLOOKUP(Table1[[#This Row],[RespondentID]],'All Data'!$A:$CO,89,FALSE),"unknown")</f>
        <v>Suffolk</v>
      </c>
      <c r="AO296" s="96" t="str">
        <f>IFERROR(VLOOKUP(Table1[[#This Row],[RespondentID]],'All Data'!$A:$CO,90,FALSE),"unknown")</f>
        <v>Coram, 11727</v>
      </c>
      <c r="AP296" s="96" t="str">
        <f>IFERROR(VLOOKUP(Table1[[#This Row],[RespondentID]],'All Data'!$A:$CO,91,FALSE),"unknown")</f>
        <v>White</v>
      </c>
      <c r="AQ296" s="96" t="str">
        <f>IFERROR(VLOOKUP(Table1[[#This Row],[RespondentID]],'All Data'!$A:$CO,92,FALSE),"unknown")</f>
        <v>Not Hispanic or Latino</v>
      </c>
      <c r="AR296" s="96" t="str">
        <f>IFERROR(VLOOKUP(Table1[[#This Row],[RespondentID]],'All Data'!$A:$CO,93,FALSE),"unknown")</f>
        <v>English</v>
      </c>
      <c r="AS296" s="96">
        <f>IFERROR(VLOOKUP(Table1[[#This Row],[RespondentID]],'All Data'!$A:$CW,94,FALSE),"unknown")</f>
        <v>0</v>
      </c>
      <c r="AT296" s="96" t="str">
        <f>IFERROR(VLOOKUP(Table1[[#This Row],[RespondentID]],'All Data'!$A:$CW,95,FALSE),"unknown")</f>
        <v>College graduate</v>
      </c>
      <c r="AU296" s="96" t="str">
        <f>IFERROR(VLOOKUP(Table1[[#This Row],[RespondentID]],'All Data'!$A:$CW,96,FALSE),"unknown")</f>
        <v>Employed for wages</v>
      </c>
      <c r="AV296" s="96" t="str">
        <f>IFERROR(VLOOKUP(Table1[[#This Row],[RespondentID]],'All Data'!$A:$CW,97,FALSE),"unknown")</f>
        <v>Yes</v>
      </c>
      <c r="AW296" s="96" t="str">
        <f>IFERROR(VLOOKUP(Table1[[#This Row],[RespondentID]],'All Data'!$A:$CW,98,FALSE),"unknown")</f>
        <v>Medicaid</v>
      </c>
      <c r="AX296" s="96">
        <f>IFERROR(VLOOKUP(Table1[[#This Row],[RespondentID]],'All Data'!$A:$CW,99,FALSE),"unknown")</f>
        <v>0</v>
      </c>
    </row>
    <row r="297" spans="1:50">
      <c r="A297">
        <v>18039480992</v>
      </c>
      <c r="C297" t="s">
        <v>17</v>
      </c>
      <c r="I297" t="s">
        <v>23</v>
      </c>
      <c r="L297" t="s">
        <v>26</v>
      </c>
      <c r="P297">
        <f t="shared" si="72"/>
        <v>3</v>
      </c>
      <c r="Q297" s="7">
        <f t="shared" si="73"/>
        <v>1</v>
      </c>
      <c r="R297"/>
      <c r="S297">
        <f t="shared" si="74"/>
        <v>0</v>
      </c>
      <c r="T297">
        <f t="shared" si="75"/>
        <v>1</v>
      </c>
      <c r="U297">
        <f t="shared" si="76"/>
        <v>0</v>
      </c>
      <c r="V297">
        <f t="shared" si="77"/>
        <v>0</v>
      </c>
      <c r="W297">
        <f t="shared" si="78"/>
        <v>0</v>
      </c>
      <c r="X297">
        <f t="shared" si="79"/>
        <v>0</v>
      </c>
      <c r="Y297">
        <f t="shared" si="80"/>
        <v>0</v>
      </c>
      <c r="Z297">
        <f t="shared" si="81"/>
        <v>1</v>
      </c>
      <c r="AA297">
        <f t="shared" si="82"/>
        <v>0</v>
      </c>
      <c r="AB297">
        <f t="shared" si="83"/>
        <v>0</v>
      </c>
      <c r="AC297">
        <f t="shared" si="84"/>
        <v>1</v>
      </c>
      <c r="AD297">
        <f t="shared" si="85"/>
        <v>0</v>
      </c>
      <c r="AE297">
        <f t="shared" si="86"/>
        <v>0</v>
      </c>
      <c r="AF297"/>
      <c r="AG297"/>
      <c r="AH297">
        <f t="shared" si="87"/>
        <v>3</v>
      </c>
      <c r="AI297">
        <f t="shared" si="88"/>
        <v>3</v>
      </c>
      <c r="AJ297" t="str">
        <f t="shared" si="89"/>
        <v>Correct</v>
      </c>
      <c r="AL297" s="96" t="str">
        <f>IFERROR(VLOOKUP(Table1[[#This Row],[RespondentID]],'All Data'!$A:$CO,87,FALSE),"unknown")</f>
        <v>Woman</v>
      </c>
      <c r="AM297" s="96" t="str">
        <f>IFERROR(VLOOKUP(Table1[[#This Row],[RespondentID]],'All Data'!$A:$CO,88,FALSE),"unknown")</f>
        <v>45-54 years</v>
      </c>
      <c r="AN297" s="96" t="str">
        <f>IFERROR(VLOOKUP(Table1[[#This Row],[RespondentID]],'All Data'!$A:$CO,89,FALSE),"unknown")</f>
        <v>Suffolk</v>
      </c>
      <c r="AO297" s="96" t="str">
        <f>IFERROR(VLOOKUP(Table1[[#This Row],[RespondentID]],'All Data'!$A:$CO,90,FALSE),"unknown")</f>
        <v>East Setauket, 11733</v>
      </c>
      <c r="AP297" s="96" t="str">
        <f>IFERROR(VLOOKUP(Table1[[#This Row],[RespondentID]],'All Data'!$A:$CO,91,FALSE),"unknown")</f>
        <v>White</v>
      </c>
      <c r="AQ297" s="96" t="str">
        <f>IFERROR(VLOOKUP(Table1[[#This Row],[RespondentID]],'All Data'!$A:$CO,92,FALSE),"unknown")</f>
        <v>Not Hispanic or Latino</v>
      </c>
      <c r="AR297" s="96" t="str">
        <f>IFERROR(VLOOKUP(Table1[[#This Row],[RespondentID]],'All Data'!$A:$CO,93,FALSE),"unknown")</f>
        <v>English, Italian</v>
      </c>
      <c r="AS297" s="96">
        <f>IFERROR(VLOOKUP(Table1[[#This Row],[RespondentID]],'All Data'!$A:$CW,94,FALSE),"unknown")</f>
        <v>0</v>
      </c>
      <c r="AT297" s="96" t="str">
        <f>IFERROR(VLOOKUP(Table1[[#This Row],[RespondentID]],'All Data'!$A:$CW,95,FALSE),"unknown")</f>
        <v>Graduate school</v>
      </c>
      <c r="AU297" s="96" t="str">
        <f>IFERROR(VLOOKUP(Table1[[#This Row],[RespondentID]],'All Data'!$A:$CW,96,FALSE),"unknown")</f>
        <v>Employed for wages</v>
      </c>
      <c r="AV297" s="96" t="str">
        <f>IFERROR(VLOOKUP(Table1[[#This Row],[RespondentID]],'All Data'!$A:$CW,97,FALSE),"unknown")</f>
        <v>Yes</v>
      </c>
      <c r="AW297" s="96" t="str">
        <f>IFERROR(VLOOKUP(Table1[[#This Row],[RespondentID]],'All Data'!$A:$CW,98,FALSE),"unknown")</f>
        <v>Private/Commercial</v>
      </c>
      <c r="AX297" s="96">
        <f>IFERROR(VLOOKUP(Table1[[#This Row],[RespondentID]],'All Data'!$A:$CW,99,FALSE),"unknown")</f>
        <v>0</v>
      </c>
    </row>
    <row r="298" spans="1:50">
      <c r="A298">
        <v>18039478596</v>
      </c>
      <c r="B298" t="s">
        <v>16</v>
      </c>
      <c r="G298" t="s">
        <v>21</v>
      </c>
      <c r="J298" t="s">
        <v>24</v>
      </c>
      <c r="P298">
        <f t="shared" si="72"/>
        <v>3</v>
      </c>
      <c r="Q298" s="6">
        <f t="shared" si="73"/>
        <v>1</v>
      </c>
      <c r="R298"/>
      <c r="S298">
        <f t="shared" si="74"/>
        <v>1</v>
      </c>
      <c r="T298">
        <f t="shared" si="75"/>
        <v>0</v>
      </c>
      <c r="U298">
        <f t="shared" si="76"/>
        <v>0</v>
      </c>
      <c r="V298">
        <f t="shared" si="77"/>
        <v>0</v>
      </c>
      <c r="W298">
        <f t="shared" si="78"/>
        <v>0</v>
      </c>
      <c r="X298">
        <f t="shared" si="79"/>
        <v>1</v>
      </c>
      <c r="Y298">
        <f t="shared" si="80"/>
        <v>0</v>
      </c>
      <c r="Z298">
        <f t="shared" si="81"/>
        <v>0</v>
      </c>
      <c r="AA298">
        <f t="shared" si="82"/>
        <v>1</v>
      </c>
      <c r="AB298">
        <f t="shared" si="83"/>
        <v>0</v>
      </c>
      <c r="AC298">
        <f t="shared" si="84"/>
        <v>0</v>
      </c>
      <c r="AD298">
        <f t="shared" si="85"/>
        <v>0</v>
      </c>
      <c r="AE298">
        <f t="shared" si="86"/>
        <v>0</v>
      </c>
      <c r="AF298"/>
      <c r="AG298"/>
      <c r="AH298">
        <f t="shared" si="87"/>
        <v>3</v>
      </c>
      <c r="AI298">
        <f t="shared" si="88"/>
        <v>3</v>
      </c>
      <c r="AJ298" t="str">
        <f t="shared" si="89"/>
        <v>Correct</v>
      </c>
      <c r="AL298" s="96" t="str">
        <f>IFERROR(VLOOKUP(Table1[[#This Row],[RespondentID]],'All Data'!$A:$CO,87,FALSE),"unknown")</f>
        <v>Woman</v>
      </c>
      <c r="AM298" s="96" t="str">
        <f>IFERROR(VLOOKUP(Table1[[#This Row],[RespondentID]],'All Data'!$A:$CO,88,FALSE),"unknown")</f>
        <v>45-54 years</v>
      </c>
      <c r="AN298" s="96" t="str">
        <f>IFERROR(VLOOKUP(Table1[[#This Row],[RespondentID]],'All Data'!$A:$CO,89,FALSE),"unknown")</f>
        <v>Suffolk</v>
      </c>
      <c r="AO298" s="96" t="str">
        <f>IFERROR(VLOOKUP(Table1[[#This Row],[RespondentID]],'All Data'!$A:$CO,90,FALSE),"unknown")</f>
        <v>Saint James, 11780</v>
      </c>
      <c r="AP298" s="96" t="str">
        <f>IFERROR(VLOOKUP(Table1[[#This Row],[RespondentID]],'All Data'!$A:$CO,91,FALSE),"unknown")</f>
        <v>White</v>
      </c>
      <c r="AQ298" s="96" t="str">
        <f>IFERROR(VLOOKUP(Table1[[#This Row],[RespondentID]],'All Data'!$A:$CO,92,FALSE),"unknown")</f>
        <v>Not Hispanic or Latino</v>
      </c>
      <c r="AR298" s="96" t="str">
        <f>IFERROR(VLOOKUP(Table1[[#This Row],[RespondentID]],'All Data'!$A:$CO,93,FALSE),"unknown")</f>
        <v>English</v>
      </c>
      <c r="AS298" s="96" t="str">
        <f>IFERROR(VLOOKUP(Table1[[#This Row],[RespondentID]],'All Data'!$A:$CW,94,FALSE),"unknown")</f>
        <v>Over $125,000</v>
      </c>
      <c r="AT298" s="96" t="str">
        <f>IFERROR(VLOOKUP(Table1[[#This Row],[RespondentID]],'All Data'!$A:$CW,95,FALSE),"unknown")</f>
        <v>College graduate</v>
      </c>
      <c r="AU298" s="96" t="str">
        <f>IFERROR(VLOOKUP(Table1[[#This Row],[RespondentID]],'All Data'!$A:$CW,96,FALSE),"unknown")</f>
        <v>Employed for wages</v>
      </c>
      <c r="AV298" s="96" t="str">
        <f>IFERROR(VLOOKUP(Table1[[#This Row],[RespondentID]],'All Data'!$A:$CW,97,FALSE),"unknown")</f>
        <v>Yes</v>
      </c>
      <c r="AW298" s="96" t="str">
        <f>IFERROR(VLOOKUP(Table1[[#This Row],[RespondentID]],'All Data'!$A:$CW,98,FALSE),"unknown")</f>
        <v>Private/Commercial</v>
      </c>
      <c r="AX298" s="96">
        <f>IFERROR(VLOOKUP(Table1[[#This Row],[RespondentID]],'All Data'!$A:$CW,99,FALSE),"unknown")</f>
        <v>0</v>
      </c>
    </row>
    <row r="299" spans="1:50">
      <c r="A299">
        <v>18039478474</v>
      </c>
      <c r="B299" t="s">
        <v>16</v>
      </c>
      <c r="E299" t="s">
        <v>19</v>
      </c>
      <c r="N299" t="s">
        <v>28</v>
      </c>
      <c r="P299">
        <f t="shared" si="72"/>
        <v>3</v>
      </c>
      <c r="Q299" s="7">
        <f t="shared" si="73"/>
        <v>1</v>
      </c>
      <c r="R299"/>
      <c r="S299">
        <f t="shared" si="74"/>
        <v>1</v>
      </c>
      <c r="T299">
        <f t="shared" si="75"/>
        <v>0</v>
      </c>
      <c r="U299">
        <f t="shared" si="76"/>
        <v>0</v>
      </c>
      <c r="V299">
        <f t="shared" si="77"/>
        <v>1</v>
      </c>
      <c r="W299">
        <f t="shared" si="78"/>
        <v>0</v>
      </c>
      <c r="X299">
        <f t="shared" si="79"/>
        <v>0</v>
      </c>
      <c r="Y299">
        <f t="shared" si="80"/>
        <v>0</v>
      </c>
      <c r="Z299">
        <f t="shared" si="81"/>
        <v>0</v>
      </c>
      <c r="AA299">
        <f t="shared" si="82"/>
        <v>0</v>
      </c>
      <c r="AB299">
        <f t="shared" si="83"/>
        <v>0</v>
      </c>
      <c r="AC299">
        <f t="shared" si="84"/>
        <v>0</v>
      </c>
      <c r="AD299">
        <f t="shared" si="85"/>
        <v>0</v>
      </c>
      <c r="AE299">
        <f t="shared" si="86"/>
        <v>1</v>
      </c>
      <c r="AF299"/>
      <c r="AG299"/>
      <c r="AH299">
        <f t="shared" si="87"/>
        <v>3</v>
      </c>
      <c r="AI299">
        <f t="shared" si="88"/>
        <v>3</v>
      </c>
      <c r="AJ299" t="str">
        <f t="shared" si="89"/>
        <v>Correct</v>
      </c>
      <c r="AL299" s="96" t="str">
        <f>IFERROR(VLOOKUP(Table1[[#This Row],[RespondentID]],'All Data'!$A:$CO,87,FALSE),"unknown")</f>
        <v>Woman</v>
      </c>
      <c r="AM299" s="96" t="str">
        <f>IFERROR(VLOOKUP(Table1[[#This Row],[RespondentID]],'All Data'!$A:$CO,88,FALSE),"unknown")</f>
        <v>35-44 years</v>
      </c>
      <c r="AN299" s="96" t="str">
        <f>IFERROR(VLOOKUP(Table1[[#This Row],[RespondentID]],'All Data'!$A:$CO,89,FALSE),"unknown")</f>
        <v>Suffolk</v>
      </c>
      <c r="AO299" s="96" t="str">
        <f>IFERROR(VLOOKUP(Table1[[#This Row],[RespondentID]],'All Data'!$A:$CO,90,FALSE),"unknown")</f>
        <v>Nesconset, 11767</v>
      </c>
      <c r="AP299" s="96" t="str">
        <f>IFERROR(VLOOKUP(Table1[[#This Row],[RespondentID]],'All Data'!$A:$CO,91,FALSE),"unknown")</f>
        <v>Black or African American</v>
      </c>
      <c r="AQ299" s="96" t="str">
        <f>IFERROR(VLOOKUP(Table1[[#This Row],[RespondentID]],'All Data'!$A:$CO,92,FALSE),"unknown")</f>
        <v>Not Hispanic or Latino</v>
      </c>
      <c r="AR299" s="96" t="str">
        <f>IFERROR(VLOOKUP(Table1[[#This Row],[RespondentID]],'All Data'!$A:$CO,93,FALSE),"unknown")</f>
        <v>English</v>
      </c>
      <c r="AS299" s="96" t="str">
        <f>IFERROR(VLOOKUP(Table1[[#This Row],[RespondentID]],'All Data'!$A:$CW,94,FALSE),"unknown")</f>
        <v>Over $125,000</v>
      </c>
      <c r="AT299" s="96" t="str">
        <f>IFERROR(VLOOKUP(Table1[[#This Row],[RespondentID]],'All Data'!$A:$CW,95,FALSE),"unknown")</f>
        <v>College graduate</v>
      </c>
      <c r="AU299" s="96" t="str">
        <f>IFERROR(VLOOKUP(Table1[[#This Row],[RespondentID]],'All Data'!$A:$CW,96,FALSE),"unknown")</f>
        <v>Employed for wages</v>
      </c>
      <c r="AV299" s="96" t="str">
        <f>IFERROR(VLOOKUP(Table1[[#This Row],[RespondentID]],'All Data'!$A:$CW,97,FALSE),"unknown")</f>
        <v>Yes</v>
      </c>
      <c r="AW299" s="96" t="str">
        <f>IFERROR(VLOOKUP(Table1[[#This Row],[RespondentID]],'All Data'!$A:$CW,98,FALSE),"unknown")</f>
        <v>Private/Commercial</v>
      </c>
      <c r="AX299" s="96">
        <f>IFERROR(VLOOKUP(Table1[[#This Row],[RespondentID]],'All Data'!$A:$CW,99,FALSE),"unknown")</f>
        <v>0</v>
      </c>
    </row>
    <row r="300" spans="1:50">
      <c r="A300">
        <v>18039478322</v>
      </c>
      <c r="B300" t="s">
        <v>16</v>
      </c>
      <c r="D300" t="s">
        <v>18</v>
      </c>
      <c r="J300" t="s">
        <v>24</v>
      </c>
      <c r="P300">
        <f t="shared" si="72"/>
        <v>3</v>
      </c>
      <c r="Q300" s="6">
        <f t="shared" si="73"/>
        <v>1</v>
      </c>
      <c r="R300"/>
      <c r="S300">
        <f t="shared" si="74"/>
        <v>1</v>
      </c>
      <c r="T300">
        <f t="shared" si="75"/>
        <v>0</v>
      </c>
      <c r="U300">
        <f t="shared" si="76"/>
        <v>1</v>
      </c>
      <c r="V300">
        <f t="shared" si="77"/>
        <v>0</v>
      </c>
      <c r="W300">
        <f t="shared" si="78"/>
        <v>0</v>
      </c>
      <c r="X300">
        <f t="shared" si="79"/>
        <v>0</v>
      </c>
      <c r="Y300">
        <f t="shared" si="80"/>
        <v>0</v>
      </c>
      <c r="Z300">
        <f t="shared" si="81"/>
        <v>0</v>
      </c>
      <c r="AA300">
        <f t="shared" si="82"/>
        <v>1</v>
      </c>
      <c r="AB300">
        <f t="shared" si="83"/>
        <v>0</v>
      </c>
      <c r="AC300">
        <f t="shared" si="84"/>
        <v>0</v>
      </c>
      <c r="AD300">
        <f t="shared" si="85"/>
        <v>0</v>
      </c>
      <c r="AE300">
        <f t="shared" si="86"/>
        <v>0</v>
      </c>
      <c r="AF300"/>
      <c r="AG300"/>
      <c r="AH300">
        <f t="shared" si="87"/>
        <v>3</v>
      </c>
      <c r="AI300">
        <f t="shared" si="88"/>
        <v>3</v>
      </c>
      <c r="AJ300" t="str">
        <f t="shared" si="89"/>
        <v>Correct</v>
      </c>
      <c r="AL300" s="96" t="str">
        <f>IFERROR(VLOOKUP(Table1[[#This Row],[RespondentID]],'All Data'!$A:$CO,87,FALSE),"unknown")</f>
        <v>Man</v>
      </c>
      <c r="AM300" s="96" t="str">
        <f>IFERROR(VLOOKUP(Table1[[#This Row],[RespondentID]],'All Data'!$A:$CO,88,FALSE),"unknown")</f>
        <v>55-64 years</v>
      </c>
      <c r="AN300" s="96" t="str">
        <f>IFERROR(VLOOKUP(Table1[[#This Row],[RespondentID]],'All Data'!$A:$CO,89,FALSE),"unknown")</f>
        <v>Suffolk</v>
      </c>
      <c r="AO300" s="96" t="str">
        <f>IFERROR(VLOOKUP(Table1[[#This Row],[RespondentID]],'All Data'!$A:$CO,90,FALSE),"unknown")</f>
        <v>Smithtown, 11787</v>
      </c>
      <c r="AP300" s="96" t="str">
        <f>IFERROR(VLOOKUP(Table1[[#This Row],[RespondentID]],'All Data'!$A:$CO,91,FALSE),"unknown")</f>
        <v>White</v>
      </c>
      <c r="AQ300" s="96" t="str">
        <f>IFERROR(VLOOKUP(Table1[[#This Row],[RespondentID]],'All Data'!$A:$CO,92,FALSE),"unknown")</f>
        <v>Not Hispanic or Latino</v>
      </c>
      <c r="AR300" s="96" t="str">
        <f>IFERROR(VLOOKUP(Table1[[#This Row],[RespondentID]],'All Data'!$A:$CO,93,FALSE),"unknown")</f>
        <v>English</v>
      </c>
      <c r="AS300" s="96" t="str">
        <f>IFERROR(VLOOKUP(Table1[[#This Row],[RespondentID]],'All Data'!$A:$CW,94,FALSE),"unknown")</f>
        <v>Over $125,000</v>
      </c>
      <c r="AT300" s="96" t="str">
        <f>IFERROR(VLOOKUP(Table1[[#This Row],[RespondentID]],'All Data'!$A:$CW,95,FALSE),"unknown")</f>
        <v>Some college</v>
      </c>
      <c r="AU300" s="96" t="str">
        <f>IFERROR(VLOOKUP(Table1[[#This Row],[RespondentID]],'All Data'!$A:$CW,96,FALSE),"unknown")</f>
        <v>Employed for wages</v>
      </c>
      <c r="AV300" s="96" t="str">
        <f>IFERROR(VLOOKUP(Table1[[#This Row],[RespondentID]],'All Data'!$A:$CW,97,FALSE),"unknown")</f>
        <v>Yes</v>
      </c>
      <c r="AW300" s="96" t="str">
        <f>IFERROR(VLOOKUP(Table1[[#This Row],[RespondentID]],'All Data'!$A:$CW,98,FALSE),"unknown")</f>
        <v>Private/Commercial</v>
      </c>
      <c r="AX300" s="96">
        <f>IFERROR(VLOOKUP(Table1[[#This Row],[RespondentID]],'All Data'!$A:$CW,99,FALSE),"unknown")</f>
        <v>0</v>
      </c>
    </row>
    <row r="301" spans="1:50">
      <c r="A301">
        <v>18039478024</v>
      </c>
      <c r="C301" t="s">
        <v>17</v>
      </c>
      <c r="I301" t="s">
        <v>23</v>
      </c>
      <c r="P301">
        <f t="shared" si="72"/>
        <v>2</v>
      </c>
      <c r="Q301" s="7">
        <f t="shared" si="73"/>
        <v>1.5</v>
      </c>
      <c r="R301"/>
      <c r="S301">
        <f t="shared" si="74"/>
        <v>0</v>
      </c>
      <c r="T301">
        <f t="shared" si="75"/>
        <v>1</v>
      </c>
      <c r="U301">
        <f t="shared" si="76"/>
        <v>0</v>
      </c>
      <c r="V301">
        <f t="shared" si="77"/>
        <v>0</v>
      </c>
      <c r="W301">
        <f t="shared" si="78"/>
        <v>0</v>
      </c>
      <c r="X301">
        <f t="shared" si="79"/>
        <v>0</v>
      </c>
      <c r="Y301">
        <f t="shared" si="80"/>
        <v>0</v>
      </c>
      <c r="Z301">
        <f t="shared" si="81"/>
        <v>1</v>
      </c>
      <c r="AA301">
        <f t="shared" si="82"/>
        <v>0</v>
      </c>
      <c r="AB301">
        <f t="shared" si="83"/>
        <v>0</v>
      </c>
      <c r="AC301">
        <f t="shared" si="84"/>
        <v>0</v>
      </c>
      <c r="AD301">
        <f t="shared" si="85"/>
        <v>0</v>
      </c>
      <c r="AE301">
        <f t="shared" si="86"/>
        <v>0</v>
      </c>
      <c r="AF301"/>
      <c r="AG301"/>
      <c r="AH301">
        <f t="shared" si="87"/>
        <v>2</v>
      </c>
      <c r="AI301">
        <f t="shared" si="88"/>
        <v>2</v>
      </c>
      <c r="AJ301" t="str">
        <f t="shared" si="89"/>
        <v>Correct</v>
      </c>
      <c r="AL301" s="96" t="str">
        <f>IFERROR(VLOOKUP(Table1[[#This Row],[RespondentID]],'All Data'!$A:$CO,87,FALSE),"unknown")</f>
        <v>Prefer not to respond</v>
      </c>
      <c r="AM301" s="96" t="str">
        <f>IFERROR(VLOOKUP(Table1[[#This Row],[RespondentID]],'All Data'!$A:$CO,88,FALSE),"unknown")</f>
        <v>35-44 years</v>
      </c>
      <c r="AN301" s="96" t="str">
        <f>IFERROR(VLOOKUP(Table1[[#This Row],[RespondentID]],'All Data'!$A:$CO,89,FALSE),"unknown")</f>
        <v>Suffolk</v>
      </c>
      <c r="AO301" s="96" t="str">
        <f>IFERROR(VLOOKUP(Table1[[#This Row],[RespondentID]],'All Data'!$A:$CO,90,FALSE),"unknown")</f>
        <v>Coram, 11727</v>
      </c>
      <c r="AP301" s="96">
        <f>IFERROR(VLOOKUP(Table1[[#This Row],[RespondentID]],'All Data'!$A:$CO,91,FALSE),"unknown")</f>
        <v>0</v>
      </c>
      <c r="AQ301" s="96" t="str">
        <f>IFERROR(VLOOKUP(Table1[[#This Row],[RespondentID]],'All Data'!$A:$CO,92,FALSE),"unknown")</f>
        <v>Hispanic or Latino</v>
      </c>
      <c r="AR301" s="96" t="str">
        <f>IFERROR(VLOOKUP(Table1[[#This Row],[RespondentID]],'All Data'!$A:$CO,93,FALSE),"unknown")</f>
        <v>Spanish</v>
      </c>
      <c r="AS301" s="96" t="str">
        <f>IFERROR(VLOOKUP(Table1[[#This Row],[RespondentID]],'All Data'!$A:$CW,94,FALSE),"unknown")</f>
        <v>$75,000 to $125,000</v>
      </c>
      <c r="AT301" s="96" t="str">
        <f>IFERROR(VLOOKUP(Table1[[#This Row],[RespondentID]],'All Data'!$A:$CW,95,FALSE),"unknown")</f>
        <v>Other (please specify)</v>
      </c>
      <c r="AU301" s="96" t="str">
        <f>IFERROR(VLOOKUP(Table1[[#This Row],[RespondentID]],'All Data'!$A:$CW,96,FALSE),"unknown")</f>
        <v>Employed for wages</v>
      </c>
      <c r="AV301" s="96" t="str">
        <f>IFERROR(VLOOKUP(Table1[[#This Row],[RespondentID]],'All Data'!$A:$CW,97,FALSE),"unknown")</f>
        <v>Yes</v>
      </c>
      <c r="AW301" s="96">
        <f>IFERROR(VLOOKUP(Table1[[#This Row],[RespondentID]],'All Data'!$A:$CW,98,FALSE),"unknown")</f>
        <v>0</v>
      </c>
      <c r="AX301" s="96">
        <f>IFERROR(VLOOKUP(Table1[[#This Row],[RespondentID]],'All Data'!$A:$CW,99,FALSE),"unknown")</f>
        <v>0</v>
      </c>
    </row>
    <row r="302" spans="1:50">
      <c r="A302">
        <v>18039477736</v>
      </c>
      <c r="C302" t="s">
        <v>17</v>
      </c>
      <c r="E302" t="s">
        <v>19</v>
      </c>
      <c r="M302" t="s">
        <v>27</v>
      </c>
      <c r="P302">
        <f t="shared" si="72"/>
        <v>3</v>
      </c>
      <c r="Q302" s="6">
        <f t="shared" si="73"/>
        <v>1</v>
      </c>
      <c r="R302"/>
      <c r="S302">
        <f t="shared" si="74"/>
        <v>0</v>
      </c>
      <c r="T302">
        <f t="shared" si="75"/>
        <v>1</v>
      </c>
      <c r="U302">
        <f t="shared" si="76"/>
        <v>0</v>
      </c>
      <c r="V302">
        <f t="shared" si="77"/>
        <v>1</v>
      </c>
      <c r="W302">
        <f t="shared" si="78"/>
        <v>0</v>
      </c>
      <c r="X302">
        <f t="shared" si="79"/>
        <v>0</v>
      </c>
      <c r="Y302">
        <f t="shared" si="80"/>
        <v>0</v>
      </c>
      <c r="Z302">
        <f t="shared" si="81"/>
        <v>0</v>
      </c>
      <c r="AA302">
        <f t="shared" si="82"/>
        <v>0</v>
      </c>
      <c r="AB302">
        <f t="shared" si="83"/>
        <v>0</v>
      </c>
      <c r="AC302">
        <f t="shared" si="84"/>
        <v>0</v>
      </c>
      <c r="AD302">
        <f t="shared" si="85"/>
        <v>1</v>
      </c>
      <c r="AE302">
        <f t="shared" si="86"/>
        <v>0</v>
      </c>
      <c r="AF302"/>
      <c r="AG302"/>
      <c r="AH302">
        <f t="shared" si="87"/>
        <v>3</v>
      </c>
      <c r="AI302">
        <f t="shared" si="88"/>
        <v>3</v>
      </c>
      <c r="AJ302" t="str">
        <f t="shared" si="89"/>
        <v>Correct</v>
      </c>
      <c r="AL302" s="96" t="str">
        <f>IFERROR(VLOOKUP(Table1[[#This Row],[RespondentID]],'All Data'!$A:$CO,87,FALSE),"unknown")</f>
        <v>Man</v>
      </c>
      <c r="AM302" s="96" t="str">
        <f>IFERROR(VLOOKUP(Table1[[#This Row],[RespondentID]],'All Data'!$A:$CO,88,FALSE),"unknown")</f>
        <v>35-44 years</v>
      </c>
      <c r="AN302" s="96" t="str">
        <f>IFERROR(VLOOKUP(Table1[[#This Row],[RespondentID]],'All Data'!$A:$CO,89,FALSE),"unknown")</f>
        <v>Suffolk</v>
      </c>
      <c r="AO302" s="96" t="str">
        <f>IFERROR(VLOOKUP(Table1[[#This Row],[RespondentID]],'All Data'!$A:$CO,90,FALSE),"unknown")</f>
        <v>Manorville, 11949</v>
      </c>
      <c r="AP302" s="96" t="str">
        <f>IFERROR(VLOOKUP(Table1[[#This Row],[RespondentID]],'All Data'!$A:$CO,91,FALSE),"unknown")</f>
        <v>White</v>
      </c>
      <c r="AQ302" s="96" t="str">
        <f>IFERROR(VLOOKUP(Table1[[#This Row],[RespondentID]],'All Data'!$A:$CO,92,FALSE),"unknown")</f>
        <v>Not Hispanic or Latino</v>
      </c>
      <c r="AR302" s="96" t="str">
        <f>IFERROR(VLOOKUP(Table1[[#This Row],[RespondentID]],'All Data'!$A:$CO,93,FALSE),"unknown")</f>
        <v>English</v>
      </c>
      <c r="AS302" s="96" t="str">
        <f>IFERROR(VLOOKUP(Table1[[#This Row],[RespondentID]],'All Data'!$A:$CW,94,FALSE),"unknown")</f>
        <v>Over $125,000</v>
      </c>
      <c r="AT302" s="96" t="str">
        <f>IFERROR(VLOOKUP(Table1[[#This Row],[RespondentID]],'All Data'!$A:$CW,95,FALSE),"unknown")</f>
        <v>Graduate school</v>
      </c>
      <c r="AU302" s="96" t="str">
        <f>IFERROR(VLOOKUP(Table1[[#This Row],[RespondentID]],'All Data'!$A:$CW,96,FALSE),"unknown")</f>
        <v>Employed for wages</v>
      </c>
      <c r="AV302" s="96" t="str">
        <f>IFERROR(VLOOKUP(Table1[[#This Row],[RespondentID]],'All Data'!$A:$CW,97,FALSE),"unknown")</f>
        <v>Yes</v>
      </c>
      <c r="AW302" s="96" t="str">
        <f>IFERROR(VLOOKUP(Table1[[#This Row],[RespondentID]],'All Data'!$A:$CW,98,FALSE),"unknown")</f>
        <v>Private/Commercial</v>
      </c>
      <c r="AX302" s="96">
        <f>IFERROR(VLOOKUP(Table1[[#This Row],[RespondentID]],'All Data'!$A:$CW,99,FALSE),"unknown")</f>
        <v>0</v>
      </c>
    </row>
    <row r="303" spans="1:50">
      <c r="A303">
        <v>18039477582</v>
      </c>
      <c r="O303" t="s">
        <v>597</v>
      </c>
      <c r="P303">
        <f t="shared" si="72"/>
        <v>0</v>
      </c>
      <c r="Q303" s="7" t="e">
        <f t="shared" si="73"/>
        <v>#DIV/0!</v>
      </c>
      <c r="R303"/>
      <c r="S303">
        <f t="shared" si="74"/>
        <v>0</v>
      </c>
      <c r="T303">
        <f t="shared" si="75"/>
        <v>0</v>
      </c>
      <c r="U303">
        <f t="shared" si="76"/>
        <v>0</v>
      </c>
      <c r="V303">
        <f t="shared" si="77"/>
        <v>0</v>
      </c>
      <c r="W303">
        <f t="shared" si="78"/>
        <v>0</v>
      </c>
      <c r="X303">
        <f t="shared" si="79"/>
        <v>0</v>
      </c>
      <c r="Y303">
        <f t="shared" si="80"/>
        <v>0</v>
      </c>
      <c r="Z303">
        <f t="shared" si="81"/>
        <v>0</v>
      </c>
      <c r="AA303">
        <f t="shared" si="82"/>
        <v>0</v>
      </c>
      <c r="AB303">
        <f t="shared" si="83"/>
        <v>0</v>
      </c>
      <c r="AC303">
        <f t="shared" si="84"/>
        <v>0</v>
      </c>
      <c r="AD303">
        <f t="shared" si="85"/>
        <v>0</v>
      </c>
      <c r="AE303">
        <f t="shared" si="86"/>
        <v>0</v>
      </c>
      <c r="AF303"/>
      <c r="AG303"/>
      <c r="AH303">
        <f t="shared" si="87"/>
        <v>0</v>
      </c>
      <c r="AI303">
        <f t="shared" si="88"/>
        <v>0</v>
      </c>
      <c r="AJ303" t="str">
        <f t="shared" si="89"/>
        <v>Correct</v>
      </c>
      <c r="AL303" s="96" t="str">
        <f>IFERROR(VLOOKUP(Table1[[#This Row],[RespondentID]],'All Data'!$A:$CO,87,FALSE),"unknown")</f>
        <v>Man</v>
      </c>
      <c r="AM303" s="96" t="str">
        <f>IFERROR(VLOOKUP(Table1[[#This Row],[RespondentID]],'All Data'!$A:$CO,88,FALSE),"unknown")</f>
        <v>35-44 years</v>
      </c>
      <c r="AN303" s="96" t="str">
        <f>IFERROR(VLOOKUP(Table1[[#This Row],[RespondentID]],'All Data'!$A:$CO,89,FALSE),"unknown")</f>
        <v>Suffolk</v>
      </c>
      <c r="AO303" s="96" t="str">
        <f>IFERROR(VLOOKUP(Table1[[#This Row],[RespondentID]],'All Data'!$A:$CO,90,FALSE),"unknown")</f>
        <v>Moriches, 11955</v>
      </c>
      <c r="AP303" s="96" t="str">
        <f>IFERROR(VLOOKUP(Table1[[#This Row],[RespondentID]],'All Data'!$A:$CO,91,FALSE),"unknown")</f>
        <v>White</v>
      </c>
      <c r="AQ303" s="96" t="str">
        <f>IFERROR(VLOOKUP(Table1[[#This Row],[RespondentID]],'All Data'!$A:$CO,92,FALSE),"unknown")</f>
        <v>Not Hispanic or Latino</v>
      </c>
      <c r="AR303" s="96" t="str">
        <f>IFERROR(VLOOKUP(Table1[[#This Row],[RespondentID]],'All Data'!$A:$CO,93,FALSE),"unknown")</f>
        <v>English, Italian</v>
      </c>
      <c r="AS303" s="96" t="str">
        <f>IFERROR(VLOOKUP(Table1[[#This Row],[RespondentID]],'All Data'!$A:$CW,94,FALSE),"unknown")</f>
        <v>Over $125,000</v>
      </c>
      <c r="AT303" s="96" t="str">
        <f>IFERROR(VLOOKUP(Table1[[#This Row],[RespondentID]],'All Data'!$A:$CW,95,FALSE),"unknown")</f>
        <v>Graduate school</v>
      </c>
      <c r="AU303" s="96" t="str">
        <f>IFERROR(VLOOKUP(Table1[[#This Row],[RespondentID]],'All Data'!$A:$CW,96,FALSE),"unknown")</f>
        <v>Employed for wages</v>
      </c>
      <c r="AV303" s="96" t="str">
        <f>IFERROR(VLOOKUP(Table1[[#This Row],[RespondentID]],'All Data'!$A:$CW,97,FALSE),"unknown")</f>
        <v>Yes</v>
      </c>
      <c r="AW303" s="96" t="str">
        <f>IFERROR(VLOOKUP(Table1[[#This Row],[RespondentID]],'All Data'!$A:$CW,98,FALSE),"unknown")</f>
        <v>Private/Commercial</v>
      </c>
      <c r="AX303" s="96">
        <f>IFERROR(VLOOKUP(Table1[[#This Row],[RespondentID]],'All Data'!$A:$CW,99,FALSE),"unknown")</f>
        <v>0</v>
      </c>
    </row>
    <row r="304" spans="1:50">
      <c r="A304">
        <v>18039477461</v>
      </c>
      <c r="H304" t="s">
        <v>22</v>
      </c>
      <c r="P304">
        <f t="shared" si="72"/>
        <v>1</v>
      </c>
      <c r="Q304" s="6">
        <f t="shared" si="73"/>
        <v>3</v>
      </c>
      <c r="R304"/>
      <c r="S304">
        <f t="shared" si="74"/>
        <v>0</v>
      </c>
      <c r="T304">
        <f t="shared" si="75"/>
        <v>0</v>
      </c>
      <c r="U304">
        <f t="shared" si="76"/>
        <v>0</v>
      </c>
      <c r="V304">
        <f t="shared" si="77"/>
        <v>0</v>
      </c>
      <c r="W304">
        <f t="shared" si="78"/>
        <v>0</v>
      </c>
      <c r="X304">
        <f t="shared" si="79"/>
        <v>0</v>
      </c>
      <c r="Y304">
        <f t="shared" si="80"/>
        <v>1</v>
      </c>
      <c r="Z304">
        <f t="shared" si="81"/>
        <v>0</v>
      </c>
      <c r="AA304">
        <f t="shared" si="82"/>
        <v>0</v>
      </c>
      <c r="AB304">
        <f t="shared" si="83"/>
        <v>0</v>
      </c>
      <c r="AC304">
        <f t="shared" si="84"/>
        <v>0</v>
      </c>
      <c r="AD304">
        <f t="shared" si="85"/>
        <v>0</v>
      </c>
      <c r="AE304">
        <f t="shared" si="86"/>
        <v>0</v>
      </c>
      <c r="AF304"/>
      <c r="AG304"/>
      <c r="AH304">
        <f t="shared" si="87"/>
        <v>1</v>
      </c>
      <c r="AI304">
        <f t="shared" si="88"/>
        <v>1</v>
      </c>
      <c r="AJ304" t="str">
        <f t="shared" si="89"/>
        <v>Correct</v>
      </c>
      <c r="AL304" s="96" t="str">
        <f>IFERROR(VLOOKUP(Table1[[#This Row],[RespondentID]],'All Data'!$A:$CO,87,FALSE),"unknown")</f>
        <v>Woman</v>
      </c>
      <c r="AM304" s="96" t="str">
        <f>IFERROR(VLOOKUP(Table1[[#This Row],[RespondentID]],'All Data'!$A:$CO,88,FALSE),"unknown")</f>
        <v>35-44 years</v>
      </c>
      <c r="AN304" s="96" t="str">
        <f>IFERROR(VLOOKUP(Table1[[#This Row],[RespondentID]],'All Data'!$A:$CO,89,FALSE),"unknown")</f>
        <v>Suffolk</v>
      </c>
      <c r="AO304" s="96" t="str">
        <f>IFERROR(VLOOKUP(Table1[[#This Row],[RespondentID]],'All Data'!$A:$CO,90,FALSE),"unknown")</f>
        <v>Wading River, 11792</v>
      </c>
      <c r="AP304" s="96" t="str">
        <f>IFERROR(VLOOKUP(Table1[[#This Row],[RespondentID]],'All Data'!$A:$CO,91,FALSE),"unknown")</f>
        <v>White</v>
      </c>
      <c r="AQ304" s="96" t="str">
        <f>IFERROR(VLOOKUP(Table1[[#This Row],[RespondentID]],'All Data'!$A:$CO,92,FALSE),"unknown")</f>
        <v>Not Hispanic or Latino</v>
      </c>
      <c r="AR304" s="96" t="str">
        <f>IFERROR(VLOOKUP(Table1[[#This Row],[RespondentID]],'All Data'!$A:$CO,93,FALSE),"unknown")</f>
        <v>English</v>
      </c>
      <c r="AS304" s="96">
        <f>IFERROR(VLOOKUP(Table1[[#This Row],[RespondentID]],'All Data'!$A:$CW,94,FALSE),"unknown")</f>
        <v>0</v>
      </c>
      <c r="AT304" s="96" t="str">
        <f>IFERROR(VLOOKUP(Table1[[#This Row],[RespondentID]],'All Data'!$A:$CW,95,FALSE),"unknown")</f>
        <v>Doctorate</v>
      </c>
      <c r="AU304" s="96" t="str">
        <f>IFERROR(VLOOKUP(Table1[[#This Row],[RespondentID]],'All Data'!$A:$CW,96,FALSE),"unknown")</f>
        <v>Employed for wages</v>
      </c>
      <c r="AV304" s="96" t="str">
        <f>IFERROR(VLOOKUP(Table1[[#This Row],[RespondentID]],'All Data'!$A:$CW,97,FALSE),"unknown")</f>
        <v>Yes</v>
      </c>
      <c r="AW304" s="96" t="str">
        <f>IFERROR(VLOOKUP(Table1[[#This Row],[RespondentID]],'All Data'!$A:$CW,98,FALSE),"unknown")</f>
        <v>Private/Commercial</v>
      </c>
      <c r="AX304" s="96">
        <f>IFERROR(VLOOKUP(Table1[[#This Row],[RespondentID]],'All Data'!$A:$CW,99,FALSE),"unknown")</f>
        <v>0</v>
      </c>
    </row>
    <row r="305" spans="1:50">
      <c r="A305">
        <v>18039477297</v>
      </c>
      <c r="C305" t="s">
        <v>17</v>
      </c>
      <c r="P305">
        <f t="shared" si="72"/>
        <v>1</v>
      </c>
      <c r="Q305" s="7">
        <f t="shared" si="73"/>
        <v>3</v>
      </c>
      <c r="R305"/>
      <c r="S305">
        <f t="shared" si="74"/>
        <v>0</v>
      </c>
      <c r="T305">
        <f t="shared" si="75"/>
        <v>1</v>
      </c>
      <c r="U305">
        <f t="shared" si="76"/>
        <v>0</v>
      </c>
      <c r="V305">
        <f t="shared" si="77"/>
        <v>0</v>
      </c>
      <c r="W305">
        <f t="shared" si="78"/>
        <v>0</v>
      </c>
      <c r="X305">
        <f t="shared" si="79"/>
        <v>0</v>
      </c>
      <c r="Y305">
        <f t="shared" si="80"/>
        <v>0</v>
      </c>
      <c r="Z305">
        <f t="shared" si="81"/>
        <v>0</v>
      </c>
      <c r="AA305">
        <f t="shared" si="82"/>
        <v>0</v>
      </c>
      <c r="AB305">
        <f t="shared" si="83"/>
        <v>0</v>
      </c>
      <c r="AC305">
        <f t="shared" si="84"/>
        <v>0</v>
      </c>
      <c r="AD305">
        <f t="shared" si="85"/>
        <v>0</v>
      </c>
      <c r="AE305">
        <f t="shared" si="86"/>
        <v>0</v>
      </c>
      <c r="AF305"/>
      <c r="AG305"/>
      <c r="AH305">
        <f t="shared" si="87"/>
        <v>1</v>
      </c>
      <c r="AI305">
        <f t="shared" si="88"/>
        <v>1</v>
      </c>
      <c r="AJ305" t="str">
        <f t="shared" si="89"/>
        <v>Correct</v>
      </c>
      <c r="AL305" s="96" t="str">
        <f>IFERROR(VLOOKUP(Table1[[#This Row],[RespondentID]],'All Data'!$A:$CO,87,FALSE),"unknown")</f>
        <v>Man</v>
      </c>
      <c r="AM305" s="96" t="str">
        <f>IFERROR(VLOOKUP(Table1[[#This Row],[RespondentID]],'All Data'!$A:$CO,88,FALSE),"unknown")</f>
        <v>35-44 years</v>
      </c>
      <c r="AN305" s="96">
        <f>IFERROR(VLOOKUP(Table1[[#This Row],[RespondentID]],'All Data'!$A:$CO,89,FALSE),"unknown")</f>
        <v>0</v>
      </c>
      <c r="AO305" s="96">
        <f>IFERROR(VLOOKUP(Table1[[#This Row],[RespondentID]],'All Data'!$A:$CO,90,FALSE),"unknown")</f>
        <v>0</v>
      </c>
      <c r="AP305" s="96" t="str">
        <f>IFERROR(VLOOKUP(Table1[[#This Row],[RespondentID]],'All Data'!$A:$CO,91,FALSE),"unknown")</f>
        <v>Other (please specify)</v>
      </c>
      <c r="AQ305" s="96" t="str">
        <f>IFERROR(VLOOKUP(Table1[[#This Row],[RespondentID]],'All Data'!$A:$CO,92,FALSE),"unknown")</f>
        <v>Hispanic or Latino</v>
      </c>
      <c r="AR305" s="96" t="str">
        <f>IFERROR(VLOOKUP(Table1[[#This Row],[RespondentID]],'All Data'!$A:$CO,93,FALSE),"unknown")</f>
        <v>Spanish</v>
      </c>
      <c r="AS305" s="96">
        <f>IFERROR(VLOOKUP(Table1[[#This Row],[RespondentID]],'All Data'!$A:$CW,94,FALSE),"unknown")</f>
        <v>0</v>
      </c>
      <c r="AT305" s="96" t="str">
        <f>IFERROR(VLOOKUP(Table1[[#This Row],[RespondentID]],'All Data'!$A:$CW,95,FALSE),"unknown")</f>
        <v>Graduate school</v>
      </c>
      <c r="AU305" s="96" t="str">
        <f>IFERROR(VLOOKUP(Table1[[#This Row],[RespondentID]],'All Data'!$A:$CW,96,FALSE),"unknown")</f>
        <v>Employed for wages</v>
      </c>
      <c r="AV305" s="96" t="str">
        <f>IFERROR(VLOOKUP(Table1[[#This Row],[RespondentID]],'All Data'!$A:$CW,97,FALSE),"unknown")</f>
        <v>Yes</v>
      </c>
      <c r="AW305" s="96" t="str">
        <f>IFERROR(VLOOKUP(Table1[[#This Row],[RespondentID]],'All Data'!$A:$CW,98,FALSE),"unknown")</f>
        <v>Private/Commercial</v>
      </c>
      <c r="AX305" s="96">
        <f>IFERROR(VLOOKUP(Table1[[#This Row],[RespondentID]],'All Data'!$A:$CW,99,FALSE),"unknown")</f>
        <v>0</v>
      </c>
    </row>
    <row r="306" spans="1:50">
      <c r="A306">
        <v>18039477169</v>
      </c>
      <c r="C306" t="s">
        <v>17</v>
      </c>
      <c r="H306" t="s">
        <v>22</v>
      </c>
      <c r="N306" t="s">
        <v>28</v>
      </c>
      <c r="P306">
        <f t="shared" si="72"/>
        <v>3</v>
      </c>
      <c r="Q306" s="6">
        <f t="shared" si="73"/>
        <v>1</v>
      </c>
      <c r="R306"/>
      <c r="S306">
        <f t="shared" si="74"/>
        <v>0</v>
      </c>
      <c r="T306">
        <f t="shared" si="75"/>
        <v>1</v>
      </c>
      <c r="U306">
        <f t="shared" si="76"/>
        <v>0</v>
      </c>
      <c r="V306">
        <f t="shared" si="77"/>
        <v>0</v>
      </c>
      <c r="W306">
        <f t="shared" si="78"/>
        <v>0</v>
      </c>
      <c r="X306">
        <f t="shared" si="79"/>
        <v>0</v>
      </c>
      <c r="Y306">
        <f t="shared" si="80"/>
        <v>1</v>
      </c>
      <c r="Z306">
        <f t="shared" si="81"/>
        <v>0</v>
      </c>
      <c r="AA306">
        <f t="shared" si="82"/>
        <v>0</v>
      </c>
      <c r="AB306">
        <f t="shared" si="83"/>
        <v>0</v>
      </c>
      <c r="AC306">
        <f t="shared" si="84"/>
        <v>0</v>
      </c>
      <c r="AD306">
        <f t="shared" si="85"/>
        <v>0</v>
      </c>
      <c r="AE306">
        <f t="shared" si="86"/>
        <v>1</v>
      </c>
      <c r="AF306"/>
      <c r="AG306"/>
      <c r="AH306">
        <f t="shared" si="87"/>
        <v>3</v>
      </c>
      <c r="AI306">
        <f t="shared" si="88"/>
        <v>3</v>
      </c>
      <c r="AJ306" t="str">
        <f t="shared" si="89"/>
        <v>Correct</v>
      </c>
      <c r="AL306" s="96" t="str">
        <f>IFERROR(VLOOKUP(Table1[[#This Row],[RespondentID]],'All Data'!$A:$CO,87,FALSE),"unknown")</f>
        <v>Prefer not to respond</v>
      </c>
      <c r="AM306" s="96" t="str">
        <f>IFERROR(VLOOKUP(Table1[[#This Row],[RespondentID]],'All Data'!$A:$CO,88,FALSE),"unknown")</f>
        <v>35-44 years</v>
      </c>
      <c r="AN306" s="96" t="str">
        <f>IFERROR(VLOOKUP(Table1[[#This Row],[RespondentID]],'All Data'!$A:$CO,89,FALSE),"unknown")</f>
        <v>Suffolk</v>
      </c>
      <c r="AO306" s="96" t="str">
        <f>IFERROR(VLOOKUP(Table1[[#This Row],[RespondentID]],'All Data'!$A:$CO,90,FALSE),"unknown")</f>
        <v>Coram, 11727</v>
      </c>
      <c r="AP306" s="96">
        <f>IFERROR(VLOOKUP(Table1[[#This Row],[RespondentID]],'All Data'!$A:$CO,91,FALSE),"unknown")</f>
        <v>0</v>
      </c>
      <c r="AQ306" s="96" t="str">
        <f>IFERROR(VLOOKUP(Table1[[#This Row],[RespondentID]],'All Data'!$A:$CO,92,FALSE),"unknown")</f>
        <v>Hispanic or Latino</v>
      </c>
      <c r="AR306" s="96" t="str">
        <f>IFERROR(VLOOKUP(Table1[[#This Row],[RespondentID]],'All Data'!$A:$CO,93,FALSE),"unknown")</f>
        <v>Spanish</v>
      </c>
      <c r="AS306" s="96" t="str">
        <f>IFERROR(VLOOKUP(Table1[[#This Row],[RespondentID]],'All Data'!$A:$CW,94,FALSE),"unknown")</f>
        <v>$75,000 to $125,000</v>
      </c>
      <c r="AT306" s="96" t="str">
        <f>IFERROR(VLOOKUP(Table1[[#This Row],[RespondentID]],'All Data'!$A:$CW,95,FALSE),"unknown")</f>
        <v>Other (please specify)</v>
      </c>
      <c r="AU306" s="96" t="str">
        <f>IFERROR(VLOOKUP(Table1[[#This Row],[RespondentID]],'All Data'!$A:$CW,96,FALSE),"unknown")</f>
        <v>Employed for wages</v>
      </c>
      <c r="AV306" s="96" t="str">
        <f>IFERROR(VLOOKUP(Table1[[#This Row],[RespondentID]],'All Data'!$A:$CW,97,FALSE),"unknown")</f>
        <v>Yes</v>
      </c>
      <c r="AW306" s="96">
        <f>IFERROR(VLOOKUP(Table1[[#This Row],[RespondentID]],'All Data'!$A:$CW,98,FALSE),"unknown")</f>
        <v>0</v>
      </c>
      <c r="AX306" s="96">
        <f>IFERROR(VLOOKUP(Table1[[#This Row],[RespondentID]],'All Data'!$A:$CW,99,FALSE),"unknown")</f>
        <v>0</v>
      </c>
    </row>
    <row r="307" spans="1:50">
      <c r="A307">
        <v>18039476989</v>
      </c>
      <c r="C307" t="s">
        <v>17</v>
      </c>
      <c r="I307" t="s">
        <v>23</v>
      </c>
      <c r="P307">
        <f t="shared" si="72"/>
        <v>2</v>
      </c>
      <c r="Q307" s="7">
        <f t="shared" si="73"/>
        <v>1.5</v>
      </c>
      <c r="R307"/>
      <c r="S307">
        <f t="shared" si="74"/>
        <v>0</v>
      </c>
      <c r="T307">
        <f t="shared" si="75"/>
        <v>1</v>
      </c>
      <c r="U307">
        <f t="shared" si="76"/>
        <v>0</v>
      </c>
      <c r="V307">
        <f t="shared" si="77"/>
        <v>0</v>
      </c>
      <c r="W307">
        <f t="shared" si="78"/>
        <v>0</v>
      </c>
      <c r="X307">
        <f t="shared" si="79"/>
        <v>0</v>
      </c>
      <c r="Y307">
        <f t="shared" si="80"/>
        <v>0</v>
      </c>
      <c r="Z307">
        <f t="shared" si="81"/>
        <v>1</v>
      </c>
      <c r="AA307">
        <f t="shared" si="82"/>
        <v>0</v>
      </c>
      <c r="AB307">
        <f t="shared" si="83"/>
        <v>0</v>
      </c>
      <c r="AC307">
        <f t="shared" si="84"/>
        <v>0</v>
      </c>
      <c r="AD307">
        <f t="shared" si="85"/>
        <v>0</v>
      </c>
      <c r="AE307">
        <f t="shared" si="86"/>
        <v>0</v>
      </c>
      <c r="AF307"/>
      <c r="AG307"/>
      <c r="AH307">
        <f t="shared" si="87"/>
        <v>2</v>
      </c>
      <c r="AI307">
        <f t="shared" si="88"/>
        <v>2</v>
      </c>
      <c r="AJ307" t="str">
        <f t="shared" si="89"/>
        <v>Correct</v>
      </c>
      <c r="AL307" s="96" t="str">
        <f>IFERROR(VLOOKUP(Table1[[#This Row],[RespondentID]],'All Data'!$A:$CO,87,FALSE),"unknown")</f>
        <v>Man</v>
      </c>
      <c r="AM307" s="96" t="str">
        <f>IFERROR(VLOOKUP(Table1[[#This Row],[RespondentID]],'All Data'!$A:$CO,88,FALSE),"unknown")</f>
        <v>35-44 years</v>
      </c>
      <c r="AN307" s="96">
        <f>IFERROR(VLOOKUP(Table1[[#This Row],[RespondentID]],'All Data'!$A:$CO,89,FALSE),"unknown")</f>
        <v>0</v>
      </c>
      <c r="AO307" s="96">
        <f>IFERROR(VLOOKUP(Table1[[#This Row],[RespondentID]],'All Data'!$A:$CO,90,FALSE),"unknown")</f>
        <v>0</v>
      </c>
      <c r="AP307" s="96" t="str">
        <f>IFERROR(VLOOKUP(Table1[[#This Row],[RespondentID]],'All Data'!$A:$CO,91,FALSE),"unknown")</f>
        <v>Other (please specify)</v>
      </c>
      <c r="AQ307" s="96" t="str">
        <f>IFERROR(VLOOKUP(Table1[[#This Row],[RespondentID]],'All Data'!$A:$CO,92,FALSE),"unknown")</f>
        <v>Hispanic or Latino</v>
      </c>
      <c r="AR307" s="96" t="str">
        <f>IFERROR(VLOOKUP(Table1[[#This Row],[RespondentID]],'All Data'!$A:$CO,93,FALSE),"unknown")</f>
        <v>Spanish</v>
      </c>
      <c r="AS307" s="96">
        <f>IFERROR(VLOOKUP(Table1[[#This Row],[RespondentID]],'All Data'!$A:$CW,94,FALSE),"unknown")</f>
        <v>0</v>
      </c>
      <c r="AT307" s="96" t="str">
        <f>IFERROR(VLOOKUP(Table1[[#This Row],[RespondentID]],'All Data'!$A:$CW,95,FALSE),"unknown")</f>
        <v>Graduate school</v>
      </c>
      <c r="AU307" s="96" t="str">
        <f>IFERROR(VLOOKUP(Table1[[#This Row],[RespondentID]],'All Data'!$A:$CW,96,FALSE),"unknown")</f>
        <v>Employed for wages</v>
      </c>
      <c r="AV307" s="96" t="str">
        <f>IFERROR(VLOOKUP(Table1[[#This Row],[RespondentID]],'All Data'!$A:$CW,97,FALSE),"unknown")</f>
        <v>Yes</v>
      </c>
      <c r="AW307" s="96" t="str">
        <f>IFERROR(VLOOKUP(Table1[[#This Row],[RespondentID]],'All Data'!$A:$CW,98,FALSE),"unknown")</f>
        <v>Private/Commercial</v>
      </c>
      <c r="AX307" s="96">
        <f>IFERROR(VLOOKUP(Table1[[#This Row],[RespondentID]],'All Data'!$A:$CW,99,FALSE),"unknown")</f>
        <v>0</v>
      </c>
    </row>
    <row r="308" spans="1:50">
      <c r="A308">
        <v>18039476749</v>
      </c>
      <c r="C308" t="s">
        <v>17</v>
      </c>
      <c r="L308" t="s">
        <v>26</v>
      </c>
      <c r="P308">
        <f t="shared" si="72"/>
        <v>2</v>
      </c>
      <c r="Q308" s="6">
        <f t="shared" si="73"/>
        <v>1.5</v>
      </c>
      <c r="R308"/>
      <c r="S308">
        <f t="shared" si="74"/>
        <v>0</v>
      </c>
      <c r="T308">
        <f t="shared" si="75"/>
        <v>1</v>
      </c>
      <c r="U308">
        <f t="shared" si="76"/>
        <v>0</v>
      </c>
      <c r="V308">
        <f t="shared" si="77"/>
        <v>0</v>
      </c>
      <c r="W308">
        <f t="shared" si="78"/>
        <v>0</v>
      </c>
      <c r="X308">
        <f t="shared" si="79"/>
        <v>0</v>
      </c>
      <c r="Y308">
        <f t="shared" si="80"/>
        <v>0</v>
      </c>
      <c r="Z308">
        <f t="shared" si="81"/>
        <v>0</v>
      </c>
      <c r="AA308">
        <f t="shared" si="82"/>
        <v>0</v>
      </c>
      <c r="AB308">
        <f t="shared" si="83"/>
        <v>0</v>
      </c>
      <c r="AC308">
        <f t="shared" si="84"/>
        <v>1</v>
      </c>
      <c r="AD308">
        <f t="shared" si="85"/>
        <v>0</v>
      </c>
      <c r="AE308">
        <f t="shared" si="86"/>
        <v>0</v>
      </c>
      <c r="AF308"/>
      <c r="AG308"/>
      <c r="AH308">
        <f t="shared" si="87"/>
        <v>2</v>
      </c>
      <c r="AI308">
        <f t="shared" si="88"/>
        <v>2</v>
      </c>
      <c r="AJ308" t="str">
        <f t="shared" si="89"/>
        <v>Correct</v>
      </c>
      <c r="AL308" s="96" t="str">
        <f>IFERROR(VLOOKUP(Table1[[#This Row],[RespondentID]],'All Data'!$A:$CO,87,FALSE),"unknown")</f>
        <v>Woman</v>
      </c>
      <c r="AM308" s="96" t="str">
        <f>IFERROR(VLOOKUP(Table1[[#This Row],[RespondentID]],'All Data'!$A:$CO,88,FALSE),"unknown")</f>
        <v>45-54 years</v>
      </c>
      <c r="AN308" s="96" t="str">
        <f>IFERROR(VLOOKUP(Table1[[#This Row],[RespondentID]],'All Data'!$A:$CO,89,FALSE),"unknown")</f>
        <v>Suffolk</v>
      </c>
      <c r="AO308" s="96" t="str">
        <f>IFERROR(VLOOKUP(Table1[[#This Row],[RespondentID]],'All Data'!$A:$CO,90,FALSE),"unknown")</f>
        <v>Huntington Station, 11746</v>
      </c>
      <c r="AP308" s="96">
        <f>IFERROR(VLOOKUP(Table1[[#This Row],[RespondentID]],'All Data'!$A:$CO,91,FALSE),"unknown")</f>
        <v>0</v>
      </c>
      <c r="AQ308" s="96" t="str">
        <f>IFERROR(VLOOKUP(Table1[[#This Row],[RespondentID]],'All Data'!$A:$CO,92,FALSE),"unknown")</f>
        <v>Hispanic or Latino</v>
      </c>
      <c r="AR308" s="96" t="str">
        <f>IFERROR(VLOOKUP(Table1[[#This Row],[RespondentID]],'All Data'!$A:$CO,93,FALSE),"unknown")</f>
        <v>English</v>
      </c>
      <c r="AS308" s="96" t="str">
        <f>IFERROR(VLOOKUP(Table1[[#This Row],[RespondentID]],'All Data'!$A:$CW,94,FALSE),"unknown")</f>
        <v>$0-$19,999</v>
      </c>
      <c r="AT308" s="96" t="str">
        <f>IFERROR(VLOOKUP(Table1[[#This Row],[RespondentID]],'All Data'!$A:$CW,95,FALSE),"unknown")</f>
        <v>Some high school</v>
      </c>
      <c r="AU308" s="96" t="str">
        <f>IFERROR(VLOOKUP(Table1[[#This Row],[RespondentID]],'All Data'!$A:$CW,96,FALSE),"unknown")</f>
        <v>Employed for wages</v>
      </c>
      <c r="AV308" s="96" t="str">
        <f>IFERROR(VLOOKUP(Table1[[#This Row],[RespondentID]],'All Data'!$A:$CW,97,FALSE),"unknown")</f>
        <v>Yes</v>
      </c>
      <c r="AW308" s="96" t="str">
        <f>IFERROR(VLOOKUP(Table1[[#This Row],[RespondentID]],'All Data'!$A:$CW,98,FALSE),"unknown")</f>
        <v>Medicare</v>
      </c>
      <c r="AX308" s="96">
        <f>IFERROR(VLOOKUP(Table1[[#This Row],[RespondentID]],'All Data'!$A:$CW,99,FALSE),"unknown")</f>
        <v>0</v>
      </c>
    </row>
    <row r="309" spans="1:50">
      <c r="A309">
        <v>18039476641</v>
      </c>
      <c r="C309" t="s">
        <v>17</v>
      </c>
      <c r="L309" t="s">
        <v>26</v>
      </c>
      <c r="P309">
        <f t="shared" si="72"/>
        <v>2</v>
      </c>
      <c r="Q309" s="7">
        <f t="shared" si="73"/>
        <v>1.5</v>
      </c>
      <c r="R309"/>
      <c r="S309">
        <f t="shared" si="74"/>
        <v>0</v>
      </c>
      <c r="T309">
        <f t="shared" si="75"/>
        <v>1</v>
      </c>
      <c r="U309">
        <f t="shared" si="76"/>
        <v>0</v>
      </c>
      <c r="V309">
        <f t="shared" si="77"/>
        <v>0</v>
      </c>
      <c r="W309">
        <f t="shared" si="78"/>
        <v>0</v>
      </c>
      <c r="X309">
        <f t="shared" si="79"/>
        <v>0</v>
      </c>
      <c r="Y309">
        <f t="shared" si="80"/>
        <v>0</v>
      </c>
      <c r="Z309">
        <f t="shared" si="81"/>
        <v>0</v>
      </c>
      <c r="AA309">
        <f t="shared" si="82"/>
        <v>0</v>
      </c>
      <c r="AB309">
        <f t="shared" si="83"/>
        <v>0</v>
      </c>
      <c r="AC309">
        <f t="shared" si="84"/>
        <v>1</v>
      </c>
      <c r="AD309">
        <f t="shared" si="85"/>
        <v>0</v>
      </c>
      <c r="AE309">
        <f t="shared" si="86"/>
        <v>0</v>
      </c>
      <c r="AF309"/>
      <c r="AG309"/>
      <c r="AH309">
        <f t="shared" si="87"/>
        <v>2</v>
      </c>
      <c r="AI309">
        <f t="shared" si="88"/>
        <v>2</v>
      </c>
      <c r="AJ309" t="str">
        <f t="shared" si="89"/>
        <v>Correct</v>
      </c>
      <c r="AL309" s="96" t="str">
        <f>IFERROR(VLOOKUP(Table1[[#This Row],[RespondentID]],'All Data'!$A:$CO,87,FALSE),"unknown")</f>
        <v>Man</v>
      </c>
      <c r="AM309" s="96" t="str">
        <f>IFERROR(VLOOKUP(Table1[[#This Row],[RespondentID]],'All Data'!$A:$CO,88,FALSE),"unknown")</f>
        <v>35-44 years</v>
      </c>
      <c r="AN309" s="96" t="str">
        <f>IFERROR(VLOOKUP(Table1[[#This Row],[RespondentID]],'All Data'!$A:$CO,89,FALSE),"unknown")</f>
        <v>Queens</v>
      </c>
      <c r="AO309" s="96">
        <f>IFERROR(VLOOKUP(Table1[[#This Row],[RespondentID]],'All Data'!$A:$CO,90,FALSE),"unknown")</f>
        <v>11365</v>
      </c>
      <c r="AP309" s="96">
        <f>IFERROR(VLOOKUP(Table1[[#This Row],[RespondentID]],'All Data'!$A:$CO,91,FALSE),"unknown")</f>
        <v>0</v>
      </c>
      <c r="AQ309" s="96" t="str">
        <f>IFERROR(VLOOKUP(Table1[[#This Row],[RespondentID]],'All Data'!$A:$CO,92,FALSE),"unknown")</f>
        <v>Hispanic or Latino</v>
      </c>
      <c r="AR309" s="96" t="str">
        <f>IFERROR(VLOOKUP(Table1[[#This Row],[RespondentID]],'All Data'!$A:$CO,93,FALSE),"unknown")</f>
        <v>English, Spanish</v>
      </c>
      <c r="AS309" s="96" t="str">
        <f>IFERROR(VLOOKUP(Table1[[#This Row],[RespondentID]],'All Data'!$A:$CW,94,FALSE),"unknown")</f>
        <v>$0-$19,999</v>
      </c>
      <c r="AT309" s="96" t="str">
        <f>IFERROR(VLOOKUP(Table1[[#This Row],[RespondentID]],'All Data'!$A:$CW,95,FALSE),"unknown")</f>
        <v>Some high school</v>
      </c>
      <c r="AU309" s="96" t="str">
        <f>IFERROR(VLOOKUP(Table1[[#This Row],[RespondentID]],'All Data'!$A:$CW,96,FALSE),"unknown")</f>
        <v>Employed for wages</v>
      </c>
      <c r="AV309" s="96" t="str">
        <f>IFERROR(VLOOKUP(Table1[[#This Row],[RespondentID]],'All Data'!$A:$CW,97,FALSE),"unknown")</f>
        <v>Yes</v>
      </c>
      <c r="AW309" s="96" t="str">
        <f>IFERROR(VLOOKUP(Table1[[#This Row],[RespondentID]],'All Data'!$A:$CW,98,FALSE),"unknown")</f>
        <v>Medicare</v>
      </c>
      <c r="AX309" s="96">
        <f>IFERROR(VLOOKUP(Table1[[#This Row],[RespondentID]],'All Data'!$A:$CW,99,FALSE),"unknown")</f>
        <v>0</v>
      </c>
    </row>
    <row r="310" spans="1:50">
      <c r="A310">
        <v>18039476530</v>
      </c>
      <c r="C310" t="s">
        <v>17</v>
      </c>
      <c r="N310" t="s">
        <v>28</v>
      </c>
      <c r="P310">
        <f t="shared" si="72"/>
        <v>2</v>
      </c>
      <c r="Q310" s="6">
        <f t="shared" si="73"/>
        <v>1.5</v>
      </c>
      <c r="R310"/>
      <c r="S310">
        <f t="shared" si="74"/>
        <v>0</v>
      </c>
      <c r="T310">
        <f t="shared" si="75"/>
        <v>1</v>
      </c>
      <c r="U310">
        <f t="shared" si="76"/>
        <v>0</v>
      </c>
      <c r="V310">
        <f t="shared" si="77"/>
        <v>0</v>
      </c>
      <c r="W310">
        <f t="shared" si="78"/>
        <v>0</v>
      </c>
      <c r="X310">
        <f t="shared" si="79"/>
        <v>0</v>
      </c>
      <c r="Y310">
        <f t="shared" si="80"/>
        <v>0</v>
      </c>
      <c r="Z310">
        <f t="shared" si="81"/>
        <v>0</v>
      </c>
      <c r="AA310">
        <f t="shared" si="82"/>
        <v>0</v>
      </c>
      <c r="AB310">
        <f t="shared" si="83"/>
        <v>0</v>
      </c>
      <c r="AC310">
        <f t="shared" si="84"/>
        <v>0</v>
      </c>
      <c r="AD310">
        <f t="shared" si="85"/>
        <v>0</v>
      </c>
      <c r="AE310">
        <f t="shared" si="86"/>
        <v>1</v>
      </c>
      <c r="AF310"/>
      <c r="AG310"/>
      <c r="AH310">
        <f t="shared" si="87"/>
        <v>2</v>
      </c>
      <c r="AI310">
        <f t="shared" si="88"/>
        <v>2</v>
      </c>
      <c r="AJ310" t="str">
        <f t="shared" si="89"/>
        <v>Correct</v>
      </c>
      <c r="AL310" s="96" t="str">
        <f>IFERROR(VLOOKUP(Table1[[#This Row],[RespondentID]],'All Data'!$A:$CO,87,FALSE),"unknown")</f>
        <v>Man</v>
      </c>
      <c r="AM310" s="96" t="str">
        <f>IFERROR(VLOOKUP(Table1[[#This Row],[RespondentID]],'All Data'!$A:$CO,88,FALSE),"unknown")</f>
        <v>45-54 years</v>
      </c>
      <c r="AN310" s="96" t="str">
        <f>IFERROR(VLOOKUP(Table1[[#This Row],[RespondentID]],'All Data'!$A:$CO,89,FALSE),"unknown")</f>
        <v>Suffolk</v>
      </c>
      <c r="AO310" s="96" t="str">
        <f>IFERROR(VLOOKUP(Table1[[#This Row],[RespondentID]],'All Data'!$A:$CO,90,FALSE),"unknown")</f>
        <v>Huntington Station, 11746</v>
      </c>
      <c r="AP310" s="96">
        <f>IFERROR(VLOOKUP(Table1[[#This Row],[RespondentID]],'All Data'!$A:$CO,91,FALSE),"unknown")</f>
        <v>0</v>
      </c>
      <c r="AQ310" s="96" t="str">
        <f>IFERROR(VLOOKUP(Table1[[#This Row],[RespondentID]],'All Data'!$A:$CO,92,FALSE),"unknown")</f>
        <v>Hispanic or Latino</v>
      </c>
      <c r="AR310" s="96" t="str">
        <f>IFERROR(VLOOKUP(Table1[[#This Row],[RespondentID]],'All Data'!$A:$CO,93,FALSE),"unknown")</f>
        <v>English, Spanish</v>
      </c>
      <c r="AS310" s="96" t="str">
        <f>IFERROR(VLOOKUP(Table1[[#This Row],[RespondentID]],'All Data'!$A:$CW,94,FALSE),"unknown")</f>
        <v>$0-$19,999</v>
      </c>
      <c r="AT310" s="96" t="str">
        <f>IFERROR(VLOOKUP(Table1[[#This Row],[RespondentID]],'All Data'!$A:$CW,95,FALSE),"unknown")</f>
        <v>Some high school</v>
      </c>
      <c r="AU310" s="96">
        <f>IFERROR(VLOOKUP(Table1[[#This Row],[RespondentID]],'All Data'!$A:$CW,96,FALSE),"unknown")</f>
        <v>0</v>
      </c>
      <c r="AV310" s="96">
        <f>IFERROR(VLOOKUP(Table1[[#This Row],[RespondentID]],'All Data'!$A:$CW,97,FALSE),"unknown")</f>
        <v>0</v>
      </c>
      <c r="AW310" s="96" t="str">
        <f>IFERROR(VLOOKUP(Table1[[#This Row],[RespondentID]],'All Data'!$A:$CW,98,FALSE),"unknown")</f>
        <v>Medicare</v>
      </c>
      <c r="AX310" s="96">
        <f>IFERROR(VLOOKUP(Table1[[#This Row],[RespondentID]],'All Data'!$A:$CW,99,FALSE),"unknown")</f>
        <v>0</v>
      </c>
    </row>
    <row r="311" spans="1:50">
      <c r="A311">
        <v>18039476423</v>
      </c>
      <c r="C311" t="s">
        <v>17</v>
      </c>
      <c r="N311" t="s">
        <v>28</v>
      </c>
      <c r="P311">
        <f t="shared" si="72"/>
        <v>2</v>
      </c>
      <c r="Q311" s="7">
        <f t="shared" si="73"/>
        <v>1.5</v>
      </c>
      <c r="R311"/>
      <c r="S311">
        <f t="shared" si="74"/>
        <v>0</v>
      </c>
      <c r="T311">
        <f t="shared" si="75"/>
        <v>1</v>
      </c>
      <c r="U311">
        <f t="shared" si="76"/>
        <v>0</v>
      </c>
      <c r="V311">
        <f t="shared" si="77"/>
        <v>0</v>
      </c>
      <c r="W311">
        <f t="shared" si="78"/>
        <v>0</v>
      </c>
      <c r="X311">
        <f t="shared" si="79"/>
        <v>0</v>
      </c>
      <c r="Y311">
        <f t="shared" si="80"/>
        <v>0</v>
      </c>
      <c r="Z311">
        <f t="shared" si="81"/>
        <v>0</v>
      </c>
      <c r="AA311">
        <f t="shared" si="82"/>
        <v>0</v>
      </c>
      <c r="AB311">
        <f t="shared" si="83"/>
        <v>0</v>
      </c>
      <c r="AC311">
        <f t="shared" si="84"/>
        <v>0</v>
      </c>
      <c r="AD311">
        <f t="shared" si="85"/>
        <v>0</v>
      </c>
      <c r="AE311">
        <f t="shared" si="86"/>
        <v>1</v>
      </c>
      <c r="AF311"/>
      <c r="AG311"/>
      <c r="AH311">
        <f t="shared" si="87"/>
        <v>2</v>
      </c>
      <c r="AI311">
        <f t="shared" si="88"/>
        <v>2</v>
      </c>
      <c r="AJ311" t="str">
        <f t="shared" si="89"/>
        <v>Correct</v>
      </c>
      <c r="AL311" s="96" t="str">
        <f>IFERROR(VLOOKUP(Table1[[#This Row],[RespondentID]],'All Data'!$A:$CO,87,FALSE),"unknown")</f>
        <v>Man</v>
      </c>
      <c r="AM311" s="96" t="str">
        <f>IFERROR(VLOOKUP(Table1[[#This Row],[RespondentID]],'All Data'!$A:$CO,88,FALSE),"unknown")</f>
        <v>18-24 years</v>
      </c>
      <c r="AN311" s="96" t="str">
        <f>IFERROR(VLOOKUP(Table1[[#This Row],[RespondentID]],'All Data'!$A:$CO,89,FALSE),"unknown")</f>
        <v>Suffolk</v>
      </c>
      <c r="AO311" s="96" t="str">
        <f>IFERROR(VLOOKUP(Table1[[#This Row],[RespondentID]],'All Data'!$A:$CO,90,FALSE),"unknown")</f>
        <v>Deer Park, 11729</v>
      </c>
      <c r="AP311" s="96" t="str">
        <f>IFERROR(VLOOKUP(Table1[[#This Row],[RespondentID]],'All Data'!$A:$CO,91,FALSE),"unknown")</f>
        <v>White</v>
      </c>
      <c r="AQ311" s="96" t="str">
        <f>IFERROR(VLOOKUP(Table1[[#This Row],[RespondentID]],'All Data'!$A:$CO,92,FALSE),"unknown")</f>
        <v>Not Hispanic or Latino</v>
      </c>
      <c r="AR311" s="96" t="str">
        <f>IFERROR(VLOOKUP(Table1[[#This Row],[RespondentID]],'All Data'!$A:$CO,93,FALSE),"unknown")</f>
        <v>English</v>
      </c>
      <c r="AS311" s="96" t="str">
        <f>IFERROR(VLOOKUP(Table1[[#This Row],[RespondentID]],'All Data'!$A:$CW,94,FALSE),"unknown")</f>
        <v>$0-$19,999</v>
      </c>
      <c r="AT311" s="96" t="str">
        <f>IFERROR(VLOOKUP(Table1[[#This Row],[RespondentID]],'All Data'!$A:$CW,95,FALSE),"unknown")</f>
        <v>Some high school</v>
      </c>
      <c r="AU311" s="96" t="str">
        <f>IFERROR(VLOOKUP(Table1[[#This Row],[RespondentID]],'All Data'!$A:$CW,96,FALSE),"unknown")</f>
        <v>Student</v>
      </c>
      <c r="AV311" s="96" t="str">
        <f>IFERROR(VLOOKUP(Table1[[#This Row],[RespondentID]],'All Data'!$A:$CW,97,FALSE),"unknown")</f>
        <v>Yes</v>
      </c>
      <c r="AW311" s="96" t="str">
        <f>IFERROR(VLOOKUP(Table1[[#This Row],[RespondentID]],'All Data'!$A:$CW,98,FALSE),"unknown")</f>
        <v>Medicare</v>
      </c>
      <c r="AX311" s="96">
        <f>IFERROR(VLOOKUP(Table1[[#This Row],[RespondentID]],'All Data'!$A:$CW,99,FALSE),"unknown")</f>
        <v>0</v>
      </c>
    </row>
    <row r="312" spans="1:50">
      <c r="A312">
        <v>18039476306</v>
      </c>
      <c r="K312" t="s">
        <v>25</v>
      </c>
      <c r="L312" t="s">
        <v>26</v>
      </c>
      <c r="P312">
        <f t="shared" si="72"/>
        <v>2</v>
      </c>
      <c r="Q312" s="6">
        <f t="shared" si="73"/>
        <v>1.5</v>
      </c>
      <c r="R312"/>
      <c r="S312">
        <f t="shared" si="74"/>
        <v>0</v>
      </c>
      <c r="T312">
        <f t="shared" si="75"/>
        <v>0</v>
      </c>
      <c r="U312">
        <f t="shared" si="76"/>
        <v>0</v>
      </c>
      <c r="V312">
        <f t="shared" si="77"/>
        <v>0</v>
      </c>
      <c r="W312">
        <f t="shared" si="78"/>
        <v>0</v>
      </c>
      <c r="X312">
        <f t="shared" si="79"/>
        <v>0</v>
      </c>
      <c r="Y312">
        <f t="shared" si="80"/>
        <v>0</v>
      </c>
      <c r="Z312">
        <f t="shared" si="81"/>
        <v>0</v>
      </c>
      <c r="AA312">
        <f t="shared" si="82"/>
        <v>0</v>
      </c>
      <c r="AB312">
        <f t="shared" si="83"/>
        <v>1</v>
      </c>
      <c r="AC312">
        <f t="shared" si="84"/>
        <v>1</v>
      </c>
      <c r="AD312">
        <f t="shared" si="85"/>
        <v>0</v>
      </c>
      <c r="AE312">
        <f t="shared" si="86"/>
        <v>0</v>
      </c>
      <c r="AF312"/>
      <c r="AG312"/>
      <c r="AH312">
        <f t="shared" si="87"/>
        <v>2</v>
      </c>
      <c r="AI312">
        <f t="shared" si="88"/>
        <v>2</v>
      </c>
      <c r="AJ312" t="str">
        <f t="shared" si="89"/>
        <v>Correct</v>
      </c>
      <c r="AL312" s="96" t="str">
        <f>IFERROR(VLOOKUP(Table1[[#This Row],[RespondentID]],'All Data'!$A:$CO,87,FALSE),"unknown")</f>
        <v>Woman</v>
      </c>
      <c r="AM312" s="96" t="str">
        <f>IFERROR(VLOOKUP(Table1[[#This Row],[RespondentID]],'All Data'!$A:$CO,88,FALSE),"unknown")</f>
        <v>25-34 years</v>
      </c>
      <c r="AN312" s="96" t="str">
        <f>IFERROR(VLOOKUP(Table1[[#This Row],[RespondentID]],'All Data'!$A:$CO,89,FALSE),"unknown")</f>
        <v>Queens</v>
      </c>
      <c r="AO312" s="96">
        <f>IFERROR(VLOOKUP(Table1[[#This Row],[RespondentID]],'All Data'!$A:$CO,90,FALSE),"unknown")</f>
        <v>11365</v>
      </c>
      <c r="AP312" s="96">
        <f>IFERROR(VLOOKUP(Table1[[#This Row],[RespondentID]],'All Data'!$A:$CO,91,FALSE),"unknown")</f>
        <v>0</v>
      </c>
      <c r="AQ312" s="96" t="str">
        <f>IFERROR(VLOOKUP(Table1[[#This Row],[RespondentID]],'All Data'!$A:$CO,92,FALSE),"unknown")</f>
        <v>Hispanic or Latino</v>
      </c>
      <c r="AR312" s="96" t="str">
        <f>IFERROR(VLOOKUP(Table1[[#This Row],[RespondentID]],'All Data'!$A:$CO,93,FALSE),"unknown")</f>
        <v>English, Spanish</v>
      </c>
      <c r="AS312" s="96" t="str">
        <f>IFERROR(VLOOKUP(Table1[[#This Row],[RespondentID]],'All Data'!$A:$CW,94,FALSE),"unknown")</f>
        <v>$20,000 to $34,999</v>
      </c>
      <c r="AT312" s="96" t="str">
        <f>IFERROR(VLOOKUP(Table1[[#This Row],[RespondentID]],'All Data'!$A:$CW,95,FALSE),"unknown")</f>
        <v>Some college</v>
      </c>
      <c r="AU312" s="96">
        <f>IFERROR(VLOOKUP(Table1[[#This Row],[RespondentID]],'All Data'!$A:$CW,96,FALSE),"unknown")</f>
        <v>0</v>
      </c>
      <c r="AV312" s="96" t="str">
        <f>IFERROR(VLOOKUP(Table1[[#This Row],[RespondentID]],'All Data'!$A:$CW,97,FALSE),"unknown")</f>
        <v>Yes</v>
      </c>
      <c r="AW312" s="96" t="str">
        <f>IFERROR(VLOOKUP(Table1[[#This Row],[RespondentID]],'All Data'!$A:$CW,98,FALSE),"unknown")</f>
        <v>Medicare</v>
      </c>
      <c r="AX312" s="96">
        <f>IFERROR(VLOOKUP(Table1[[#This Row],[RespondentID]],'All Data'!$A:$CW,99,FALSE),"unknown")</f>
        <v>0</v>
      </c>
    </row>
    <row r="313" spans="1:50">
      <c r="A313">
        <v>18039394151</v>
      </c>
      <c r="D313" t="s">
        <v>18</v>
      </c>
      <c r="J313" t="s">
        <v>24</v>
      </c>
      <c r="P313">
        <f t="shared" si="72"/>
        <v>2</v>
      </c>
      <c r="Q313" s="7">
        <f t="shared" si="73"/>
        <v>1.5</v>
      </c>
      <c r="R313"/>
      <c r="S313">
        <f t="shared" si="74"/>
        <v>0</v>
      </c>
      <c r="T313">
        <f t="shared" si="75"/>
        <v>0</v>
      </c>
      <c r="U313">
        <f t="shared" si="76"/>
        <v>1</v>
      </c>
      <c r="V313">
        <f t="shared" si="77"/>
        <v>0</v>
      </c>
      <c r="W313">
        <f t="shared" si="78"/>
        <v>0</v>
      </c>
      <c r="X313">
        <f t="shared" si="79"/>
        <v>0</v>
      </c>
      <c r="Y313">
        <f t="shared" si="80"/>
        <v>0</v>
      </c>
      <c r="Z313">
        <f t="shared" si="81"/>
        <v>0</v>
      </c>
      <c r="AA313">
        <f t="shared" si="82"/>
        <v>1</v>
      </c>
      <c r="AB313">
        <f t="shared" si="83"/>
        <v>0</v>
      </c>
      <c r="AC313">
        <f t="shared" si="84"/>
        <v>0</v>
      </c>
      <c r="AD313">
        <f t="shared" si="85"/>
        <v>0</v>
      </c>
      <c r="AE313">
        <f t="shared" si="86"/>
        <v>0</v>
      </c>
      <c r="AF313"/>
      <c r="AG313"/>
      <c r="AH313">
        <f t="shared" si="87"/>
        <v>2</v>
      </c>
      <c r="AI313">
        <f t="shared" si="88"/>
        <v>2</v>
      </c>
      <c r="AJ313" t="str">
        <f t="shared" si="89"/>
        <v>Correct</v>
      </c>
      <c r="AL313" s="96" t="str">
        <f>IFERROR(VLOOKUP(Table1[[#This Row],[RespondentID]],'All Data'!$A:$CO,87,FALSE),"unknown")</f>
        <v>Man</v>
      </c>
      <c r="AM313" s="96" t="str">
        <f>IFERROR(VLOOKUP(Table1[[#This Row],[RespondentID]],'All Data'!$A:$CO,88,FALSE),"unknown")</f>
        <v>55-64 years</v>
      </c>
      <c r="AN313" s="96" t="str">
        <f>IFERROR(VLOOKUP(Table1[[#This Row],[RespondentID]],'All Data'!$A:$CO,89,FALSE),"unknown")</f>
        <v>Nassau</v>
      </c>
      <c r="AO313" s="96" t="str">
        <f>IFERROR(VLOOKUP(Table1[[#This Row],[RespondentID]],'All Data'!$A:$CO,90,FALSE),"unknown")</f>
        <v>Glen Cove, 11542</v>
      </c>
      <c r="AP313" s="96" t="str">
        <f>IFERROR(VLOOKUP(Table1[[#This Row],[RespondentID]],'All Data'!$A:$CO,91,FALSE),"unknown")</f>
        <v>White</v>
      </c>
      <c r="AQ313" s="96" t="str">
        <f>IFERROR(VLOOKUP(Table1[[#This Row],[RespondentID]],'All Data'!$A:$CO,92,FALSE),"unknown")</f>
        <v>Not Hispanic or Latino</v>
      </c>
      <c r="AR313" s="96" t="str">
        <f>IFERROR(VLOOKUP(Table1[[#This Row],[RespondentID]],'All Data'!$A:$CO,93,FALSE),"unknown")</f>
        <v>English</v>
      </c>
      <c r="AS313" s="96" t="str">
        <f>IFERROR(VLOOKUP(Table1[[#This Row],[RespondentID]],'All Data'!$A:$CW,94,FALSE),"unknown")</f>
        <v>$20,000 to $34,999</v>
      </c>
      <c r="AT313" s="96" t="str">
        <f>IFERROR(VLOOKUP(Table1[[#This Row],[RespondentID]],'All Data'!$A:$CW,95,FALSE),"unknown")</f>
        <v>High school graduate</v>
      </c>
      <c r="AU313" s="96" t="str">
        <f>IFERROR(VLOOKUP(Table1[[#This Row],[RespondentID]],'All Data'!$A:$CW,96,FALSE),"unknown")</f>
        <v>Out of work, but not currently looking</v>
      </c>
      <c r="AV313" s="96" t="str">
        <f>IFERROR(VLOOKUP(Table1[[#This Row],[RespondentID]],'All Data'!$A:$CW,97,FALSE),"unknown")</f>
        <v>Yes</v>
      </c>
      <c r="AW313" s="96" t="str">
        <f>IFERROR(VLOOKUP(Table1[[#This Row],[RespondentID]],'All Data'!$A:$CW,98,FALSE),"unknown")</f>
        <v>Medicaid, Medicare</v>
      </c>
      <c r="AX313" s="96" t="str">
        <f>IFERROR(VLOOKUP(Table1[[#This Row],[RespondentID]],'All Data'!$A:$CW,99,FALSE),"unknown")</f>
        <v>Yes</v>
      </c>
    </row>
    <row r="314" spans="1:50">
      <c r="A314">
        <v>18039217999</v>
      </c>
      <c r="C314" t="s">
        <v>17</v>
      </c>
      <c r="D314" t="s">
        <v>18</v>
      </c>
      <c r="N314" t="s">
        <v>28</v>
      </c>
      <c r="P314">
        <f t="shared" si="72"/>
        <v>3</v>
      </c>
      <c r="Q314" s="6">
        <f t="shared" si="73"/>
        <v>1</v>
      </c>
      <c r="R314"/>
      <c r="S314">
        <f t="shared" si="74"/>
        <v>0</v>
      </c>
      <c r="T314">
        <f t="shared" si="75"/>
        <v>1</v>
      </c>
      <c r="U314">
        <f t="shared" si="76"/>
        <v>1</v>
      </c>
      <c r="V314">
        <f t="shared" si="77"/>
        <v>0</v>
      </c>
      <c r="W314">
        <f t="shared" si="78"/>
        <v>0</v>
      </c>
      <c r="X314">
        <f t="shared" si="79"/>
        <v>0</v>
      </c>
      <c r="Y314">
        <f t="shared" si="80"/>
        <v>0</v>
      </c>
      <c r="Z314">
        <f t="shared" si="81"/>
        <v>0</v>
      </c>
      <c r="AA314">
        <f t="shared" si="82"/>
        <v>0</v>
      </c>
      <c r="AB314">
        <f t="shared" si="83"/>
        <v>0</v>
      </c>
      <c r="AC314">
        <f t="shared" si="84"/>
        <v>0</v>
      </c>
      <c r="AD314">
        <f t="shared" si="85"/>
        <v>0</v>
      </c>
      <c r="AE314">
        <f t="shared" si="86"/>
        <v>1</v>
      </c>
      <c r="AF314"/>
      <c r="AG314"/>
      <c r="AH314">
        <f t="shared" si="87"/>
        <v>3</v>
      </c>
      <c r="AI314">
        <f t="shared" si="88"/>
        <v>3</v>
      </c>
      <c r="AJ314" t="str">
        <f t="shared" si="89"/>
        <v>Correct</v>
      </c>
      <c r="AL314" s="96" t="str">
        <f>IFERROR(VLOOKUP(Table1[[#This Row],[RespondentID]],'All Data'!$A:$CO,87,FALSE),"unknown")</f>
        <v>Woman</v>
      </c>
      <c r="AM314" s="96" t="str">
        <f>IFERROR(VLOOKUP(Table1[[#This Row],[RespondentID]],'All Data'!$A:$CO,88,FALSE),"unknown")</f>
        <v>45-54 years</v>
      </c>
      <c r="AN314" s="96" t="str">
        <f>IFERROR(VLOOKUP(Table1[[#This Row],[RespondentID]],'All Data'!$A:$CO,89,FALSE),"unknown")</f>
        <v>Suffolk</v>
      </c>
      <c r="AO314" s="96" t="str">
        <f>IFERROR(VLOOKUP(Table1[[#This Row],[RespondentID]],'All Data'!$A:$CO,90,FALSE),"unknown")</f>
        <v>Old Field, 11733</v>
      </c>
      <c r="AP314" s="96" t="str">
        <f>IFERROR(VLOOKUP(Table1[[#This Row],[RespondentID]],'All Data'!$A:$CO,91,FALSE),"unknown")</f>
        <v>White</v>
      </c>
      <c r="AQ314" s="96" t="str">
        <f>IFERROR(VLOOKUP(Table1[[#This Row],[RespondentID]],'All Data'!$A:$CO,92,FALSE),"unknown")</f>
        <v>Not Hispanic or Latino</v>
      </c>
      <c r="AR314" s="96" t="str">
        <f>IFERROR(VLOOKUP(Table1[[#This Row],[RespondentID]],'All Data'!$A:$CO,93,FALSE),"unknown")</f>
        <v>English</v>
      </c>
      <c r="AS314" s="96" t="str">
        <f>IFERROR(VLOOKUP(Table1[[#This Row],[RespondentID]],'All Data'!$A:$CW,94,FALSE),"unknown")</f>
        <v>Over $125,000</v>
      </c>
      <c r="AT314" s="96" t="str">
        <f>IFERROR(VLOOKUP(Table1[[#This Row],[RespondentID]],'All Data'!$A:$CW,95,FALSE),"unknown")</f>
        <v>Graduate school</v>
      </c>
      <c r="AU314" s="96" t="str">
        <f>IFERROR(VLOOKUP(Table1[[#This Row],[RespondentID]],'All Data'!$A:$CW,96,FALSE),"unknown")</f>
        <v>Employed for wages</v>
      </c>
      <c r="AV314" s="96" t="str">
        <f>IFERROR(VLOOKUP(Table1[[#This Row],[RespondentID]],'All Data'!$A:$CW,97,FALSE),"unknown")</f>
        <v>Yes</v>
      </c>
      <c r="AW314" s="96" t="str">
        <f>IFERROR(VLOOKUP(Table1[[#This Row],[RespondentID]],'All Data'!$A:$CW,98,FALSE),"unknown")</f>
        <v>Private/Commercial</v>
      </c>
      <c r="AX314" s="96" t="str">
        <f>IFERROR(VLOOKUP(Table1[[#This Row],[RespondentID]],'All Data'!$A:$CW,99,FALSE),"unknown")</f>
        <v>Yes</v>
      </c>
    </row>
    <row r="315" spans="1:50">
      <c r="A315">
        <v>18039200587</v>
      </c>
      <c r="B315" t="s">
        <v>16</v>
      </c>
      <c r="E315" t="s">
        <v>19</v>
      </c>
      <c r="K315" t="s">
        <v>25</v>
      </c>
      <c r="P315">
        <f t="shared" si="72"/>
        <v>3</v>
      </c>
      <c r="Q315" s="7">
        <f t="shared" si="73"/>
        <v>1</v>
      </c>
      <c r="R315"/>
      <c r="S315">
        <f t="shared" si="74"/>
        <v>1</v>
      </c>
      <c r="T315">
        <f t="shared" si="75"/>
        <v>0</v>
      </c>
      <c r="U315">
        <f t="shared" si="76"/>
        <v>0</v>
      </c>
      <c r="V315">
        <f t="shared" si="77"/>
        <v>1</v>
      </c>
      <c r="W315">
        <f t="shared" si="78"/>
        <v>0</v>
      </c>
      <c r="X315">
        <f t="shared" si="79"/>
        <v>0</v>
      </c>
      <c r="Y315">
        <f t="shared" si="80"/>
        <v>0</v>
      </c>
      <c r="Z315">
        <f t="shared" si="81"/>
        <v>0</v>
      </c>
      <c r="AA315">
        <f t="shared" si="82"/>
        <v>0</v>
      </c>
      <c r="AB315">
        <f t="shared" si="83"/>
        <v>1</v>
      </c>
      <c r="AC315">
        <f t="shared" si="84"/>
        <v>0</v>
      </c>
      <c r="AD315">
        <f t="shared" si="85"/>
        <v>0</v>
      </c>
      <c r="AE315">
        <f t="shared" si="86"/>
        <v>0</v>
      </c>
      <c r="AF315"/>
      <c r="AG315"/>
      <c r="AH315">
        <f t="shared" si="87"/>
        <v>3</v>
      </c>
      <c r="AI315">
        <f t="shared" si="88"/>
        <v>3</v>
      </c>
      <c r="AJ315" t="str">
        <f t="shared" si="89"/>
        <v>Correct</v>
      </c>
      <c r="AL315" s="96">
        <f>IFERROR(VLOOKUP(Table1[[#This Row],[RespondentID]],'All Data'!$A:$CO,87,FALSE),"unknown")</f>
        <v>0</v>
      </c>
      <c r="AM315" s="96" t="str">
        <f>IFERROR(VLOOKUP(Table1[[#This Row],[RespondentID]],'All Data'!$A:$CO,88,FALSE),"unknown")</f>
        <v>25-34 years</v>
      </c>
      <c r="AN315" s="96">
        <f>IFERROR(VLOOKUP(Table1[[#This Row],[RespondentID]],'All Data'!$A:$CO,89,FALSE),"unknown")</f>
        <v>0</v>
      </c>
      <c r="AO315" s="96">
        <f>IFERROR(VLOOKUP(Table1[[#This Row],[RespondentID]],'All Data'!$A:$CO,90,FALSE),"unknown")</f>
        <v>0</v>
      </c>
      <c r="AP315" s="96" t="str">
        <f>IFERROR(VLOOKUP(Table1[[#This Row],[RespondentID]],'All Data'!$A:$CO,91,FALSE),"unknown")</f>
        <v>White</v>
      </c>
      <c r="AQ315" s="96">
        <f>IFERROR(VLOOKUP(Table1[[#This Row],[RespondentID]],'All Data'!$A:$CO,92,FALSE),"unknown")</f>
        <v>0</v>
      </c>
      <c r="AR315" s="96" t="str">
        <f>IFERROR(VLOOKUP(Table1[[#This Row],[RespondentID]],'All Data'!$A:$CO,93,FALSE),"unknown")</f>
        <v>English</v>
      </c>
      <c r="AS315" s="96" t="str">
        <f>IFERROR(VLOOKUP(Table1[[#This Row],[RespondentID]],'All Data'!$A:$CW,94,FALSE),"unknown")</f>
        <v>$75,000 to $125,000</v>
      </c>
      <c r="AT315" s="96" t="str">
        <f>IFERROR(VLOOKUP(Table1[[#This Row],[RespondentID]],'All Data'!$A:$CW,95,FALSE),"unknown")</f>
        <v>Graduate school</v>
      </c>
      <c r="AU315" s="96" t="str">
        <f>IFERROR(VLOOKUP(Table1[[#This Row],[RespondentID]],'All Data'!$A:$CW,96,FALSE),"unknown")</f>
        <v>Student</v>
      </c>
      <c r="AV315" s="96" t="str">
        <f>IFERROR(VLOOKUP(Table1[[#This Row],[RespondentID]],'All Data'!$A:$CW,97,FALSE),"unknown")</f>
        <v>Yes</v>
      </c>
      <c r="AW315" s="96" t="str">
        <f>IFERROR(VLOOKUP(Table1[[#This Row],[RespondentID]],'All Data'!$A:$CW,98,FALSE),"unknown")</f>
        <v>Medicaid</v>
      </c>
      <c r="AX315" s="96" t="str">
        <f>IFERROR(VLOOKUP(Table1[[#This Row],[RespondentID]],'All Data'!$A:$CW,99,FALSE),"unknown")</f>
        <v>Yes</v>
      </c>
    </row>
    <row r="316" spans="1:50">
      <c r="A316">
        <v>18039200470</v>
      </c>
      <c r="D316" t="s">
        <v>18</v>
      </c>
      <c r="J316" t="s">
        <v>24</v>
      </c>
      <c r="K316" t="s">
        <v>25</v>
      </c>
      <c r="P316">
        <f t="shared" si="72"/>
        <v>3</v>
      </c>
      <c r="Q316" s="6">
        <f t="shared" si="73"/>
        <v>1</v>
      </c>
      <c r="R316"/>
      <c r="S316">
        <f t="shared" si="74"/>
        <v>0</v>
      </c>
      <c r="T316">
        <f t="shared" si="75"/>
        <v>0</v>
      </c>
      <c r="U316">
        <f t="shared" si="76"/>
        <v>1</v>
      </c>
      <c r="V316">
        <f t="shared" si="77"/>
        <v>0</v>
      </c>
      <c r="W316">
        <f t="shared" si="78"/>
        <v>0</v>
      </c>
      <c r="X316">
        <f t="shared" si="79"/>
        <v>0</v>
      </c>
      <c r="Y316">
        <f t="shared" si="80"/>
        <v>0</v>
      </c>
      <c r="Z316">
        <f t="shared" si="81"/>
        <v>0</v>
      </c>
      <c r="AA316">
        <f t="shared" si="82"/>
        <v>1</v>
      </c>
      <c r="AB316">
        <f t="shared" si="83"/>
        <v>1</v>
      </c>
      <c r="AC316">
        <f t="shared" si="84"/>
        <v>0</v>
      </c>
      <c r="AD316">
        <f t="shared" si="85"/>
        <v>0</v>
      </c>
      <c r="AE316">
        <f t="shared" si="86"/>
        <v>0</v>
      </c>
      <c r="AF316"/>
      <c r="AG316"/>
      <c r="AH316">
        <f t="shared" si="87"/>
        <v>3</v>
      </c>
      <c r="AI316">
        <f t="shared" si="88"/>
        <v>3</v>
      </c>
      <c r="AJ316" t="str">
        <f t="shared" si="89"/>
        <v>Correct</v>
      </c>
      <c r="AL316" s="96" t="str">
        <f>IFERROR(VLOOKUP(Table1[[#This Row],[RespondentID]],'All Data'!$A:$CO,87,FALSE),"unknown")</f>
        <v>Woman</v>
      </c>
      <c r="AM316" s="96" t="str">
        <f>IFERROR(VLOOKUP(Table1[[#This Row],[RespondentID]],'All Data'!$A:$CO,88,FALSE),"unknown")</f>
        <v>65+ years</v>
      </c>
      <c r="AN316" s="96" t="str">
        <f>IFERROR(VLOOKUP(Table1[[#This Row],[RespondentID]],'All Data'!$A:$CO,89,FALSE),"unknown")</f>
        <v>Nassau</v>
      </c>
      <c r="AO316" s="96" t="str">
        <f>IFERROR(VLOOKUP(Table1[[#This Row],[RespondentID]],'All Data'!$A:$CO,90,FALSE),"unknown")</f>
        <v>New Hyde Park, 11040</v>
      </c>
      <c r="AP316" s="96" t="str">
        <f>IFERROR(VLOOKUP(Table1[[#This Row],[RespondentID]],'All Data'!$A:$CO,91,FALSE),"unknown")</f>
        <v>White</v>
      </c>
      <c r="AQ316" s="96" t="str">
        <f>IFERROR(VLOOKUP(Table1[[#This Row],[RespondentID]],'All Data'!$A:$CO,92,FALSE),"unknown")</f>
        <v>Not Hispanic or Latino</v>
      </c>
      <c r="AR316" s="96" t="str">
        <f>IFERROR(VLOOKUP(Table1[[#This Row],[RespondentID]],'All Data'!$A:$CO,93,FALSE),"unknown")</f>
        <v>English, Portuguese</v>
      </c>
      <c r="AS316" s="96" t="str">
        <f>IFERROR(VLOOKUP(Table1[[#This Row],[RespondentID]],'All Data'!$A:$CW,94,FALSE),"unknown")</f>
        <v>$20,000 to $34,999</v>
      </c>
      <c r="AT316" s="96" t="str">
        <f>IFERROR(VLOOKUP(Table1[[#This Row],[RespondentID]],'All Data'!$A:$CW,95,FALSE),"unknown")</f>
        <v>K-8 grade</v>
      </c>
      <c r="AU316" s="96" t="str">
        <f>IFERROR(VLOOKUP(Table1[[#This Row],[RespondentID]],'All Data'!$A:$CW,96,FALSE),"unknown")</f>
        <v>Retired</v>
      </c>
      <c r="AV316" s="96" t="str">
        <f>IFERROR(VLOOKUP(Table1[[#This Row],[RespondentID]],'All Data'!$A:$CW,97,FALSE),"unknown")</f>
        <v>Yes</v>
      </c>
      <c r="AW316" s="96" t="str">
        <f>IFERROR(VLOOKUP(Table1[[#This Row],[RespondentID]],'All Data'!$A:$CW,98,FALSE),"unknown")</f>
        <v>Private/Commercial</v>
      </c>
      <c r="AX316" s="96" t="str">
        <f>IFERROR(VLOOKUP(Table1[[#This Row],[RespondentID]],'All Data'!$A:$CW,99,FALSE),"unknown")</f>
        <v>No</v>
      </c>
    </row>
    <row r="317" spans="1:50">
      <c r="A317">
        <v>18039200356</v>
      </c>
      <c r="C317" t="s">
        <v>17</v>
      </c>
      <c r="I317" t="s">
        <v>23</v>
      </c>
      <c r="K317" t="s">
        <v>25</v>
      </c>
      <c r="P317">
        <f t="shared" si="72"/>
        <v>3</v>
      </c>
      <c r="Q317" s="7">
        <f t="shared" si="73"/>
        <v>1</v>
      </c>
      <c r="R317"/>
      <c r="S317">
        <f t="shared" si="74"/>
        <v>0</v>
      </c>
      <c r="T317">
        <f t="shared" si="75"/>
        <v>1</v>
      </c>
      <c r="U317">
        <f t="shared" si="76"/>
        <v>0</v>
      </c>
      <c r="V317">
        <f t="shared" si="77"/>
        <v>0</v>
      </c>
      <c r="W317">
        <f t="shared" si="78"/>
        <v>0</v>
      </c>
      <c r="X317">
        <f t="shared" si="79"/>
        <v>0</v>
      </c>
      <c r="Y317">
        <f t="shared" si="80"/>
        <v>0</v>
      </c>
      <c r="Z317">
        <f t="shared" si="81"/>
        <v>1</v>
      </c>
      <c r="AA317">
        <f t="shared" si="82"/>
        <v>0</v>
      </c>
      <c r="AB317">
        <f t="shared" si="83"/>
        <v>1</v>
      </c>
      <c r="AC317">
        <f t="shared" si="84"/>
        <v>0</v>
      </c>
      <c r="AD317">
        <f t="shared" si="85"/>
        <v>0</v>
      </c>
      <c r="AE317">
        <f t="shared" si="86"/>
        <v>0</v>
      </c>
      <c r="AF317"/>
      <c r="AG317"/>
      <c r="AH317">
        <f t="shared" si="87"/>
        <v>3</v>
      </c>
      <c r="AI317">
        <f t="shared" si="88"/>
        <v>3</v>
      </c>
      <c r="AJ317" t="str">
        <f t="shared" si="89"/>
        <v>Correct</v>
      </c>
      <c r="AL317" s="96">
        <f>IFERROR(VLOOKUP(Table1[[#This Row],[RespondentID]],'All Data'!$A:$CO,87,FALSE),"unknown")</f>
        <v>0</v>
      </c>
      <c r="AM317" s="96" t="str">
        <f>IFERROR(VLOOKUP(Table1[[#This Row],[RespondentID]],'All Data'!$A:$CO,88,FALSE),"unknown")</f>
        <v>55-64 years</v>
      </c>
      <c r="AN317" s="96" t="str">
        <f>IFERROR(VLOOKUP(Table1[[#This Row],[RespondentID]],'All Data'!$A:$CO,89,FALSE),"unknown")</f>
        <v>Suffolk</v>
      </c>
      <c r="AO317" s="96" t="str">
        <f>IFERROR(VLOOKUP(Table1[[#This Row],[RespondentID]],'All Data'!$A:$CO,90,FALSE),"unknown")</f>
        <v>Smithtown, 11787</v>
      </c>
      <c r="AP317" s="96" t="str">
        <f>IFERROR(VLOOKUP(Table1[[#This Row],[RespondentID]],'All Data'!$A:$CO,91,FALSE),"unknown")</f>
        <v>White</v>
      </c>
      <c r="AQ317" s="96" t="str">
        <f>IFERROR(VLOOKUP(Table1[[#This Row],[RespondentID]],'All Data'!$A:$CO,92,FALSE),"unknown")</f>
        <v>Hispanic or Latino</v>
      </c>
      <c r="AR317" s="96" t="str">
        <f>IFERROR(VLOOKUP(Table1[[#This Row],[RespondentID]],'All Data'!$A:$CO,93,FALSE),"unknown")</f>
        <v>English, Portuguese</v>
      </c>
      <c r="AS317" s="96" t="str">
        <f>IFERROR(VLOOKUP(Table1[[#This Row],[RespondentID]],'All Data'!$A:$CW,94,FALSE),"unknown")</f>
        <v>$75,000 to $125,000</v>
      </c>
      <c r="AT317" s="96" t="str">
        <f>IFERROR(VLOOKUP(Table1[[#This Row],[RespondentID]],'All Data'!$A:$CW,95,FALSE),"unknown")</f>
        <v>College graduate</v>
      </c>
      <c r="AU317" s="96" t="str">
        <f>IFERROR(VLOOKUP(Table1[[#This Row],[RespondentID]],'All Data'!$A:$CW,96,FALSE),"unknown")</f>
        <v>Retired</v>
      </c>
      <c r="AV317" s="96" t="str">
        <f>IFERROR(VLOOKUP(Table1[[#This Row],[RespondentID]],'All Data'!$A:$CW,97,FALSE),"unknown")</f>
        <v>Yes</v>
      </c>
      <c r="AW317" s="96" t="str">
        <f>IFERROR(VLOOKUP(Table1[[#This Row],[RespondentID]],'All Data'!$A:$CW,98,FALSE),"unknown")</f>
        <v>Private/Commercial</v>
      </c>
      <c r="AX317" s="96" t="str">
        <f>IFERROR(VLOOKUP(Table1[[#This Row],[RespondentID]],'All Data'!$A:$CW,99,FALSE),"unknown")</f>
        <v>Yes</v>
      </c>
    </row>
    <row r="318" spans="1:50">
      <c r="A318">
        <v>18039200248</v>
      </c>
      <c r="C318" t="s">
        <v>17</v>
      </c>
      <c r="D318" t="s">
        <v>18</v>
      </c>
      <c r="P318">
        <f t="shared" si="72"/>
        <v>2</v>
      </c>
      <c r="Q318" s="6">
        <f t="shared" si="73"/>
        <v>1.5</v>
      </c>
      <c r="R318"/>
      <c r="S318">
        <f t="shared" si="74"/>
        <v>0</v>
      </c>
      <c r="T318">
        <f t="shared" si="75"/>
        <v>1</v>
      </c>
      <c r="U318">
        <f t="shared" si="76"/>
        <v>1</v>
      </c>
      <c r="V318">
        <f t="shared" si="77"/>
        <v>0</v>
      </c>
      <c r="W318">
        <f t="shared" si="78"/>
        <v>0</v>
      </c>
      <c r="X318">
        <f t="shared" si="79"/>
        <v>0</v>
      </c>
      <c r="Y318">
        <f t="shared" si="80"/>
        <v>0</v>
      </c>
      <c r="Z318">
        <f t="shared" si="81"/>
        <v>0</v>
      </c>
      <c r="AA318">
        <f t="shared" si="82"/>
        <v>0</v>
      </c>
      <c r="AB318">
        <f t="shared" si="83"/>
        <v>0</v>
      </c>
      <c r="AC318">
        <f t="shared" si="84"/>
        <v>0</v>
      </c>
      <c r="AD318">
        <f t="shared" si="85"/>
        <v>0</v>
      </c>
      <c r="AE318">
        <f t="shared" si="86"/>
        <v>0</v>
      </c>
      <c r="AF318"/>
      <c r="AG318"/>
      <c r="AH318">
        <f t="shared" si="87"/>
        <v>2</v>
      </c>
      <c r="AI318">
        <f t="shared" si="88"/>
        <v>2</v>
      </c>
      <c r="AJ318" t="str">
        <f t="shared" si="89"/>
        <v>Correct</v>
      </c>
      <c r="AL318" s="96" t="str">
        <f>IFERROR(VLOOKUP(Table1[[#This Row],[RespondentID]],'All Data'!$A:$CO,87,FALSE),"unknown")</f>
        <v>Woman</v>
      </c>
      <c r="AM318" s="96" t="str">
        <f>IFERROR(VLOOKUP(Table1[[#This Row],[RespondentID]],'All Data'!$A:$CO,88,FALSE),"unknown")</f>
        <v>25-34 years</v>
      </c>
      <c r="AN318" s="96" t="str">
        <f>IFERROR(VLOOKUP(Table1[[#This Row],[RespondentID]],'All Data'!$A:$CO,89,FALSE),"unknown")</f>
        <v>Suffolk</v>
      </c>
      <c r="AO318" s="96" t="str">
        <f>IFERROR(VLOOKUP(Table1[[#This Row],[RespondentID]],'All Data'!$A:$CO,90,FALSE),"unknown")</f>
        <v>Centerport, 11721</v>
      </c>
      <c r="AP318" s="96" t="str">
        <f>IFERROR(VLOOKUP(Table1[[#This Row],[RespondentID]],'All Data'!$A:$CO,91,FALSE),"unknown")</f>
        <v>White</v>
      </c>
      <c r="AQ318" s="96" t="str">
        <f>IFERROR(VLOOKUP(Table1[[#This Row],[RespondentID]],'All Data'!$A:$CO,92,FALSE),"unknown")</f>
        <v>Not Hispanic or Latino</v>
      </c>
      <c r="AR318" s="96" t="str">
        <f>IFERROR(VLOOKUP(Table1[[#This Row],[RespondentID]],'All Data'!$A:$CO,93,FALSE),"unknown")</f>
        <v>English</v>
      </c>
      <c r="AS318" s="96" t="str">
        <f>IFERROR(VLOOKUP(Table1[[#This Row],[RespondentID]],'All Data'!$A:$CW,94,FALSE),"unknown")</f>
        <v>$75,000 to $125,000</v>
      </c>
      <c r="AT318" s="96" t="str">
        <f>IFERROR(VLOOKUP(Table1[[#This Row],[RespondentID]],'All Data'!$A:$CW,95,FALSE),"unknown")</f>
        <v>Graduate school</v>
      </c>
      <c r="AU318" s="96" t="str">
        <f>IFERROR(VLOOKUP(Table1[[#This Row],[RespondentID]],'All Data'!$A:$CW,96,FALSE),"unknown")</f>
        <v>Employed for wages</v>
      </c>
      <c r="AV318" s="96" t="str">
        <f>IFERROR(VLOOKUP(Table1[[#This Row],[RespondentID]],'All Data'!$A:$CW,97,FALSE),"unknown")</f>
        <v>Yes</v>
      </c>
      <c r="AW318" s="96" t="str">
        <f>IFERROR(VLOOKUP(Table1[[#This Row],[RespondentID]],'All Data'!$A:$CW,98,FALSE),"unknown")</f>
        <v>Private/Commercial</v>
      </c>
      <c r="AX318" s="96" t="str">
        <f>IFERROR(VLOOKUP(Table1[[#This Row],[RespondentID]],'All Data'!$A:$CW,99,FALSE),"unknown")</f>
        <v>Yes</v>
      </c>
    </row>
    <row r="319" spans="1:50">
      <c r="A319">
        <v>18039200123</v>
      </c>
      <c r="C319" t="s">
        <v>17</v>
      </c>
      <c r="I319" t="s">
        <v>23</v>
      </c>
      <c r="J319" t="s">
        <v>24</v>
      </c>
      <c r="P319">
        <f t="shared" si="72"/>
        <v>3</v>
      </c>
      <c r="Q319" s="7">
        <f t="shared" si="73"/>
        <v>1</v>
      </c>
      <c r="R319"/>
      <c r="S319">
        <f t="shared" si="74"/>
        <v>0</v>
      </c>
      <c r="T319">
        <f t="shared" si="75"/>
        <v>1</v>
      </c>
      <c r="U319">
        <f t="shared" si="76"/>
        <v>0</v>
      </c>
      <c r="V319">
        <f t="shared" si="77"/>
        <v>0</v>
      </c>
      <c r="W319">
        <f t="shared" si="78"/>
        <v>0</v>
      </c>
      <c r="X319">
        <f t="shared" si="79"/>
        <v>0</v>
      </c>
      <c r="Y319">
        <f t="shared" si="80"/>
        <v>0</v>
      </c>
      <c r="Z319">
        <f t="shared" si="81"/>
        <v>1</v>
      </c>
      <c r="AA319">
        <f t="shared" si="82"/>
        <v>1</v>
      </c>
      <c r="AB319">
        <f t="shared" si="83"/>
        <v>0</v>
      </c>
      <c r="AC319">
        <f t="shared" si="84"/>
        <v>0</v>
      </c>
      <c r="AD319">
        <f t="shared" si="85"/>
        <v>0</v>
      </c>
      <c r="AE319">
        <f t="shared" si="86"/>
        <v>0</v>
      </c>
      <c r="AF319"/>
      <c r="AG319"/>
      <c r="AH319">
        <f t="shared" si="87"/>
        <v>3</v>
      </c>
      <c r="AI319">
        <f t="shared" si="88"/>
        <v>3</v>
      </c>
      <c r="AJ319" t="str">
        <f t="shared" si="89"/>
        <v>Correct</v>
      </c>
      <c r="AL319" s="96" t="str">
        <f>IFERROR(VLOOKUP(Table1[[#This Row],[RespondentID]],'All Data'!$A:$CO,87,FALSE),"unknown")</f>
        <v>Woman</v>
      </c>
      <c r="AM319" s="96" t="str">
        <f>IFERROR(VLOOKUP(Table1[[#This Row],[RespondentID]],'All Data'!$A:$CO,88,FALSE),"unknown")</f>
        <v>55-64 years</v>
      </c>
      <c r="AN319" s="96" t="str">
        <f>IFERROR(VLOOKUP(Table1[[#This Row],[RespondentID]],'All Data'!$A:$CO,89,FALSE),"unknown")</f>
        <v>Queens</v>
      </c>
      <c r="AO319" s="96" t="str">
        <f>IFERROR(VLOOKUP(Table1[[#This Row],[RespondentID]],'All Data'!$A:$CO,90,FALSE),"unknown")</f>
        <v>08750</v>
      </c>
      <c r="AP319" s="96" t="str">
        <f>IFERROR(VLOOKUP(Table1[[#This Row],[RespondentID]],'All Data'!$A:$CO,91,FALSE),"unknown")</f>
        <v>White</v>
      </c>
      <c r="AQ319" s="96" t="str">
        <f>IFERROR(VLOOKUP(Table1[[#This Row],[RespondentID]],'All Data'!$A:$CO,92,FALSE),"unknown")</f>
        <v>Not Hispanic or Latino</v>
      </c>
      <c r="AR319" s="96" t="str">
        <f>IFERROR(VLOOKUP(Table1[[#This Row],[RespondentID]],'All Data'!$A:$CO,93,FALSE),"unknown")</f>
        <v>English, Portuguese</v>
      </c>
      <c r="AS319" s="96" t="str">
        <f>IFERROR(VLOOKUP(Table1[[#This Row],[RespondentID]],'All Data'!$A:$CW,94,FALSE),"unknown")</f>
        <v>Over $125,000</v>
      </c>
      <c r="AT319" s="96" t="str">
        <f>IFERROR(VLOOKUP(Table1[[#This Row],[RespondentID]],'All Data'!$A:$CW,95,FALSE),"unknown")</f>
        <v>College graduate</v>
      </c>
      <c r="AU319" s="96" t="str">
        <f>IFERROR(VLOOKUP(Table1[[#This Row],[RespondentID]],'All Data'!$A:$CW,96,FALSE),"unknown")</f>
        <v>Out of work, but not currently looking</v>
      </c>
      <c r="AV319" s="96" t="str">
        <f>IFERROR(VLOOKUP(Table1[[#This Row],[RespondentID]],'All Data'!$A:$CW,97,FALSE),"unknown")</f>
        <v>Yes</v>
      </c>
      <c r="AW319" s="96">
        <f>IFERROR(VLOOKUP(Table1[[#This Row],[RespondentID]],'All Data'!$A:$CW,98,FALSE),"unknown")</f>
        <v>0</v>
      </c>
      <c r="AX319" s="96" t="str">
        <f>IFERROR(VLOOKUP(Table1[[#This Row],[RespondentID]],'All Data'!$A:$CW,99,FALSE),"unknown")</f>
        <v>Yes</v>
      </c>
    </row>
    <row r="320" spans="1:50">
      <c r="A320">
        <v>18039200011</v>
      </c>
      <c r="C320" t="s">
        <v>17</v>
      </c>
      <c r="D320" t="s">
        <v>18</v>
      </c>
      <c r="G320" t="s">
        <v>21</v>
      </c>
      <c r="P320">
        <f t="shared" si="72"/>
        <v>3</v>
      </c>
      <c r="Q320" s="6">
        <f t="shared" si="73"/>
        <v>1</v>
      </c>
      <c r="R320"/>
      <c r="S320">
        <f t="shared" si="74"/>
        <v>0</v>
      </c>
      <c r="T320">
        <f t="shared" si="75"/>
        <v>1</v>
      </c>
      <c r="U320">
        <f t="shared" si="76"/>
        <v>1</v>
      </c>
      <c r="V320">
        <f t="shared" si="77"/>
        <v>0</v>
      </c>
      <c r="W320">
        <f t="shared" si="78"/>
        <v>0</v>
      </c>
      <c r="X320">
        <f t="shared" si="79"/>
        <v>1</v>
      </c>
      <c r="Y320">
        <f t="shared" si="80"/>
        <v>0</v>
      </c>
      <c r="Z320">
        <f t="shared" si="81"/>
        <v>0</v>
      </c>
      <c r="AA320">
        <f t="shared" si="82"/>
        <v>0</v>
      </c>
      <c r="AB320">
        <f t="shared" si="83"/>
        <v>0</v>
      </c>
      <c r="AC320">
        <f t="shared" si="84"/>
        <v>0</v>
      </c>
      <c r="AD320">
        <f t="shared" si="85"/>
        <v>0</v>
      </c>
      <c r="AE320">
        <f t="shared" si="86"/>
        <v>0</v>
      </c>
      <c r="AF320"/>
      <c r="AG320"/>
      <c r="AH320">
        <f t="shared" si="87"/>
        <v>3</v>
      </c>
      <c r="AI320">
        <f t="shared" si="88"/>
        <v>3</v>
      </c>
      <c r="AJ320" t="str">
        <f t="shared" si="89"/>
        <v>Correct</v>
      </c>
      <c r="AL320" s="96" t="str">
        <f>IFERROR(VLOOKUP(Table1[[#This Row],[RespondentID]],'All Data'!$A:$CO,87,FALSE),"unknown")</f>
        <v>Man</v>
      </c>
      <c r="AM320" s="96" t="str">
        <f>IFERROR(VLOOKUP(Table1[[#This Row],[RespondentID]],'All Data'!$A:$CO,88,FALSE),"unknown")</f>
        <v>55-64 years</v>
      </c>
      <c r="AN320" s="96" t="str">
        <f>IFERROR(VLOOKUP(Table1[[#This Row],[RespondentID]],'All Data'!$A:$CO,89,FALSE),"unknown")</f>
        <v>Suffolk</v>
      </c>
      <c r="AO320" s="96" t="str">
        <f>IFERROR(VLOOKUP(Table1[[#This Row],[RespondentID]],'All Data'!$A:$CO,90,FALSE),"unknown")</f>
        <v>Smithtown, 11787</v>
      </c>
      <c r="AP320" s="96" t="str">
        <f>IFERROR(VLOOKUP(Table1[[#This Row],[RespondentID]],'All Data'!$A:$CO,91,FALSE),"unknown")</f>
        <v>White</v>
      </c>
      <c r="AQ320" s="96" t="str">
        <f>IFERROR(VLOOKUP(Table1[[#This Row],[RespondentID]],'All Data'!$A:$CO,92,FALSE),"unknown")</f>
        <v>Not Hispanic or Latino</v>
      </c>
      <c r="AR320" s="96" t="str">
        <f>IFERROR(VLOOKUP(Table1[[#This Row],[RespondentID]],'All Data'!$A:$CO,93,FALSE),"unknown")</f>
        <v>English</v>
      </c>
      <c r="AS320" s="96" t="str">
        <f>IFERROR(VLOOKUP(Table1[[#This Row],[RespondentID]],'All Data'!$A:$CW,94,FALSE),"unknown")</f>
        <v>Over $125,000</v>
      </c>
      <c r="AT320" s="96" t="str">
        <f>IFERROR(VLOOKUP(Table1[[#This Row],[RespondentID]],'All Data'!$A:$CW,95,FALSE),"unknown")</f>
        <v>Doctorate</v>
      </c>
      <c r="AU320" s="96" t="str">
        <f>IFERROR(VLOOKUP(Table1[[#This Row],[RespondentID]],'All Data'!$A:$CW,96,FALSE),"unknown")</f>
        <v>Self-employed</v>
      </c>
      <c r="AV320" s="96" t="str">
        <f>IFERROR(VLOOKUP(Table1[[#This Row],[RespondentID]],'All Data'!$A:$CW,97,FALSE),"unknown")</f>
        <v>Yes</v>
      </c>
      <c r="AW320" s="96" t="str">
        <f>IFERROR(VLOOKUP(Table1[[#This Row],[RespondentID]],'All Data'!$A:$CW,98,FALSE),"unknown")</f>
        <v>Private/Commercial</v>
      </c>
      <c r="AX320" s="96" t="str">
        <f>IFERROR(VLOOKUP(Table1[[#This Row],[RespondentID]],'All Data'!$A:$CW,99,FALSE),"unknown")</f>
        <v>Yes</v>
      </c>
    </row>
    <row r="321" spans="1:50">
      <c r="A321">
        <v>18039199902</v>
      </c>
      <c r="B321" t="s">
        <v>16</v>
      </c>
      <c r="I321" t="s">
        <v>23</v>
      </c>
      <c r="K321" t="s">
        <v>25</v>
      </c>
      <c r="P321">
        <f t="shared" si="72"/>
        <v>3</v>
      </c>
      <c r="Q321" s="7">
        <f t="shared" si="73"/>
        <v>1</v>
      </c>
      <c r="R321"/>
      <c r="S321">
        <f t="shared" si="74"/>
        <v>1</v>
      </c>
      <c r="T321">
        <f t="shared" si="75"/>
        <v>0</v>
      </c>
      <c r="U321">
        <f t="shared" si="76"/>
        <v>0</v>
      </c>
      <c r="V321">
        <f t="shared" si="77"/>
        <v>0</v>
      </c>
      <c r="W321">
        <f t="shared" si="78"/>
        <v>0</v>
      </c>
      <c r="X321">
        <f t="shared" si="79"/>
        <v>0</v>
      </c>
      <c r="Y321">
        <f t="shared" si="80"/>
        <v>0</v>
      </c>
      <c r="Z321">
        <f t="shared" si="81"/>
        <v>1</v>
      </c>
      <c r="AA321">
        <f t="shared" si="82"/>
        <v>0</v>
      </c>
      <c r="AB321">
        <f t="shared" si="83"/>
        <v>1</v>
      </c>
      <c r="AC321">
        <f t="shared" si="84"/>
        <v>0</v>
      </c>
      <c r="AD321">
        <f t="shared" si="85"/>
        <v>0</v>
      </c>
      <c r="AE321">
        <f t="shared" si="86"/>
        <v>0</v>
      </c>
      <c r="AF321"/>
      <c r="AG321"/>
      <c r="AH321">
        <f t="shared" si="87"/>
        <v>3</v>
      </c>
      <c r="AI321">
        <f t="shared" si="88"/>
        <v>3</v>
      </c>
      <c r="AJ321" t="str">
        <f t="shared" si="89"/>
        <v>Correct</v>
      </c>
      <c r="AL321" s="96" t="str">
        <f>IFERROR(VLOOKUP(Table1[[#This Row],[RespondentID]],'All Data'!$A:$CO,87,FALSE),"unknown")</f>
        <v>Woman</v>
      </c>
      <c r="AM321" s="96" t="str">
        <f>IFERROR(VLOOKUP(Table1[[#This Row],[RespondentID]],'All Data'!$A:$CO,88,FALSE),"unknown")</f>
        <v>25-34 years</v>
      </c>
      <c r="AN321" s="96" t="str">
        <f>IFERROR(VLOOKUP(Table1[[#This Row],[RespondentID]],'All Data'!$A:$CO,89,FALSE),"unknown")</f>
        <v>Suffolk</v>
      </c>
      <c r="AO321" s="96" t="str">
        <f>IFERROR(VLOOKUP(Table1[[#This Row],[RespondentID]],'All Data'!$A:$CO,90,FALSE),"unknown")</f>
        <v>Smithtown, 11787</v>
      </c>
      <c r="AP321" s="96" t="str">
        <f>IFERROR(VLOOKUP(Table1[[#This Row],[RespondentID]],'All Data'!$A:$CO,91,FALSE),"unknown")</f>
        <v>White</v>
      </c>
      <c r="AQ321" s="96" t="str">
        <f>IFERROR(VLOOKUP(Table1[[#This Row],[RespondentID]],'All Data'!$A:$CO,92,FALSE),"unknown")</f>
        <v>Not Hispanic or Latino</v>
      </c>
      <c r="AR321" s="96" t="str">
        <f>IFERROR(VLOOKUP(Table1[[#This Row],[RespondentID]],'All Data'!$A:$CO,93,FALSE),"unknown")</f>
        <v>English</v>
      </c>
      <c r="AS321" s="96" t="str">
        <f>IFERROR(VLOOKUP(Table1[[#This Row],[RespondentID]],'All Data'!$A:$CW,94,FALSE),"unknown")</f>
        <v>$50,000 to $74,999</v>
      </c>
      <c r="AT321" s="96" t="str">
        <f>IFERROR(VLOOKUP(Table1[[#This Row],[RespondentID]],'All Data'!$A:$CW,95,FALSE),"unknown")</f>
        <v>Graduate school</v>
      </c>
      <c r="AU321" s="96" t="str">
        <f>IFERROR(VLOOKUP(Table1[[#This Row],[RespondentID]],'All Data'!$A:$CW,96,FALSE),"unknown")</f>
        <v>Employed for wages</v>
      </c>
      <c r="AV321" s="96" t="str">
        <f>IFERROR(VLOOKUP(Table1[[#This Row],[RespondentID]],'All Data'!$A:$CW,97,FALSE),"unknown")</f>
        <v>Yes</v>
      </c>
      <c r="AW321" s="96" t="str">
        <f>IFERROR(VLOOKUP(Table1[[#This Row],[RespondentID]],'All Data'!$A:$CW,98,FALSE),"unknown")</f>
        <v>Private/Commercial</v>
      </c>
      <c r="AX321" s="96" t="str">
        <f>IFERROR(VLOOKUP(Table1[[#This Row],[RespondentID]],'All Data'!$A:$CW,99,FALSE),"unknown")</f>
        <v>Yes</v>
      </c>
    </row>
    <row r="322" spans="1:50">
      <c r="A322">
        <v>18039199782</v>
      </c>
      <c r="N322" t="s">
        <v>28</v>
      </c>
      <c r="P322">
        <f t="shared" ref="P322:P385" si="90">COUNTA(B322:N322)</f>
        <v>1</v>
      </c>
      <c r="Q322" s="6">
        <f t="shared" ref="Q322:Q385" si="91">3/P322</f>
        <v>3</v>
      </c>
      <c r="R322"/>
      <c r="S322">
        <f t="shared" ref="S322:S385" si="92">IF($P322&lt;3,IF($B322=$B$1,1,0),IF($B322=$B$1,$Q322,0))</f>
        <v>0</v>
      </c>
      <c r="T322">
        <f t="shared" ref="T322:T385" si="93">IF($P322&lt;3,IF($C322=$C$1,1,0),IF($C322=$C$1,$Q322,0))</f>
        <v>0</v>
      </c>
      <c r="U322">
        <f t="shared" ref="U322:U385" si="94">IF($P322&lt;3,IF($D322=$D$1,1,0),IF($D322=$D$1,$Q322,0))</f>
        <v>0</v>
      </c>
      <c r="V322">
        <f t="shared" ref="V322:V385" si="95">IF($P322&lt;3,IF($E322=$E$1,1,0),IF($E322=$E$1,$Q322,0))</f>
        <v>0</v>
      </c>
      <c r="W322">
        <f t="shared" ref="W322:W385" si="96">IF($P322&lt;3,IF($F322=$F$1,1,0),IF($F322=$F$1,$Q322,0))</f>
        <v>0</v>
      </c>
      <c r="X322">
        <f t="shared" ref="X322:X385" si="97">IF($P322&lt;3,IF($G322=$G$1,1,0),IF($G322=$G$1,$Q322,0))</f>
        <v>0</v>
      </c>
      <c r="Y322">
        <f t="shared" ref="Y322:Y385" si="98">IF($P322&lt;3,IF($H322=$H$1,1,0),IF($H322=$H$1,$Q322,0))</f>
        <v>0</v>
      </c>
      <c r="Z322">
        <f t="shared" ref="Z322:Z385" si="99">IF($P322&lt;3,IF($I322=$I$1,1,0),IF($I322=$I$1,$Q322,0))</f>
        <v>0</v>
      </c>
      <c r="AA322">
        <f t="shared" ref="AA322:AA385" si="100">IF($P322&lt;3,IF($J322=$J$1,1,0),IF($J322=$J$1,$Q322,0))</f>
        <v>0</v>
      </c>
      <c r="AB322">
        <f t="shared" ref="AB322:AB385" si="101">IF($P322&lt;3,IF($K322=$K$1,1,0),IF($K322=$K$1,$Q322,0))</f>
        <v>0</v>
      </c>
      <c r="AC322">
        <f t="shared" ref="AC322:AC385" si="102">IF($P322&lt;3,IF($L322=$L$1,1,0),IF($L322=$L$1,$Q322,0))</f>
        <v>0</v>
      </c>
      <c r="AD322">
        <f t="shared" ref="AD322:AD385" si="103">IF($P322&lt;3,IF($M322=$M$1,1,0),IF($M322=$M$1,$Q322,0))</f>
        <v>0</v>
      </c>
      <c r="AE322">
        <f t="shared" ref="AE322:AE385" si="104">IF($P322&lt;3,IF($N322=$N$1,1,0),IF($N322=$N$1,$Q322,0))</f>
        <v>1</v>
      </c>
      <c r="AF322"/>
      <c r="AG322"/>
      <c r="AH322">
        <f t="shared" ref="AH322:AH385" si="105">SUM(S322:AE322)</f>
        <v>1</v>
      </c>
      <c r="AI322">
        <f t="shared" ref="AI322:AI385" si="106">P322</f>
        <v>1</v>
      </c>
      <c r="AJ322" t="str">
        <f t="shared" ref="AJ322:AJ385" si="107">IF(AH322=AI322,"Correct",IF(AH322=3,"Correct","Wrong"))</f>
        <v>Correct</v>
      </c>
      <c r="AL322" s="96" t="str">
        <f>IFERROR(VLOOKUP(Table1[[#This Row],[RespondentID]],'All Data'!$A:$CO,87,FALSE),"unknown")</f>
        <v>Man</v>
      </c>
      <c r="AM322" s="96" t="str">
        <f>IFERROR(VLOOKUP(Table1[[#This Row],[RespondentID]],'All Data'!$A:$CO,88,FALSE),"unknown")</f>
        <v>45-54 years</v>
      </c>
      <c r="AN322" s="96" t="str">
        <f>IFERROR(VLOOKUP(Table1[[#This Row],[RespondentID]],'All Data'!$A:$CO,89,FALSE),"unknown")</f>
        <v>Suffolk</v>
      </c>
      <c r="AO322" s="96" t="str">
        <f>IFERROR(VLOOKUP(Table1[[#This Row],[RespondentID]],'All Data'!$A:$CO,90,FALSE),"unknown")</f>
        <v>Bohemia, 11716</v>
      </c>
      <c r="AP322" s="96" t="str">
        <f>IFERROR(VLOOKUP(Table1[[#This Row],[RespondentID]],'All Data'!$A:$CO,91,FALSE),"unknown")</f>
        <v>White</v>
      </c>
      <c r="AQ322" s="96" t="str">
        <f>IFERROR(VLOOKUP(Table1[[#This Row],[RespondentID]],'All Data'!$A:$CO,92,FALSE),"unknown")</f>
        <v>Not Hispanic or Latino</v>
      </c>
      <c r="AR322" s="96" t="str">
        <f>IFERROR(VLOOKUP(Table1[[#This Row],[RespondentID]],'All Data'!$A:$CO,93,FALSE),"unknown")</f>
        <v>English</v>
      </c>
      <c r="AS322" s="96" t="str">
        <f>IFERROR(VLOOKUP(Table1[[#This Row],[RespondentID]],'All Data'!$A:$CW,94,FALSE),"unknown")</f>
        <v>Over $125,000</v>
      </c>
      <c r="AT322" s="96" t="str">
        <f>IFERROR(VLOOKUP(Table1[[#This Row],[RespondentID]],'All Data'!$A:$CW,95,FALSE),"unknown")</f>
        <v>Graduate school</v>
      </c>
      <c r="AU322" s="96" t="str">
        <f>IFERROR(VLOOKUP(Table1[[#This Row],[RespondentID]],'All Data'!$A:$CW,96,FALSE),"unknown")</f>
        <v>Employed for wages</v>
      </c>
      <c r="AV322" s="96" t="str">
        <f>IFERROR(VLOOKUP(Table1[[#This Row],[RespondentID]],'All Data'!$A:$CW,97,FALSE),"unknown")</f>
        <v>Yes</v>
      </c>
      <c r="AW322" s="96" t="str">
        <f>IFERROR(VLOOKUP(Table1[[#This Row],[RespondentID]],'All Data'!$A:$CW,98,FALSE),"unknown")</f>
        <v>Private/Commercial</v>
      </c>
      <c r="AX322" s="96" t="str">
        <f>IFERROR(VLOOKUP(Table1[[#This Row],[RespondentID]],'All Data'!$A:$CW,99,FALSE),"unknown")</f>
        <v>Yes</v>
      </c>
    </row>
    <row r="323" spans="1:50">
      <c r="A323">
        <v>18039199383</v>
      </c>
      <c r="D323" t="s">
        <v>18</v>
      </c>
      <c r="P323">
        <f t="shared" si="90"/>
        <v>1</v>
      </c>
      <c r="Q323" s="7">
        <f t="shared" si="91"/>
        <v>3</v>
      </c>
      <c r="R323"/>
      <c r="S323">
        <f t="shared" si="92"/>
        <v>0</v>
      </c>
      <c r="T323">
        <f t="shared" si="93"/>
        <v>0</v>
      </c>
      <c r="U323">
        <f t="shared" si="94"/>
        <v>1</v>
      </c>
      <c r="V323">
        <f t="shared" si="95"/>
        <v>0</v>
      </c>
      <c r="W323">
        <f t="shared" si="96"/>
        <v>0</v>
      </c>
      <c r="X323">
        <f t="shared" si="97"/>
        <v>0</v>
      </c>
      <c r="Y323">
        <f t="shared" si="98"/>
        <v>0</v>
      </c>
      <c r="Z323">
        <f t="shared" si="99"/>
        <v>0</v>
      </c>
      <c r="AA323">
        <f t="shared" si="100"/>
        <v>0</v>
      </c>
      <c r="AB323">
        <f t="shared" si="101"/>
        <v>0</v>
      </c>
      <c r="AC323">
        <f t="shared" si="102"/>
        <v>0</v>
      </c>
      <c r="AD323">
        <f t="shared" si="103"/>
        <v>0</v>
      </c>
      <c r="AE323">
        <f t="shared" si="104"/>
        <v>0</v>
      </c>
      <c r="AF323"/>
      <c r="AG323"/>
      <c r="AH323">
        <f t="shared" si="105"/>
        <v>1</v>
      </c>
      <c r="AI323">
        <f t="shared" si="106"/>
        <v>1</v>
      </c>
      <c r="AJ323" t="str">
        <f t="shared" si="107"/>
        <v>Correct</v>
      </c>
      <c r="AL323" s="96" t="str">
        <f>IFERROR(VLOOKUP(Table1[[#This Row],[RespondentID]],'All Data'!$A:$CO,87,FALSE),"unknown")</f>
        <v>Man</v>
      </c>
      <c r="AM323" s="96" t="str">
        <f>IFERROR(VLOOKUP(Table1[[#This Row],[RespondentID]],'All Data'!$A:$CO,88,FALSE),"unknown")</f>
        <v>45-54 years</v>
      </c>
      <c r="AN323" s="96" t="str">
        <f>IFERROR(VLOOKUP(Table1[[#This Row],[RespondentID]],'All Data'!$A:$CO,89,FALSE),"unknown")</f>
        <v>Suffolk</v>
      </c>
      <c r="AO323" s="96" t="str">
        <f>IFERROR(VLOOKUP(Table1[[#This Row],[RespondentID]],'All Data'!$A:$CO,90,FALSE),"unknown")</f>
        <v>East Setauket, 11733</v>
      </c>
      <c r="AP323" s="96" t="str">
        <f>IFERROR(VLOOKUP(Table1[[#This Row],[RespondentID]],'All Data'!$A:$CO,91,FALSE),"unknown")</f>
        <v>White</v>
      </c>
      <c r="AQ323" s="96" t="str">
        <f>IFERROR(VLOOKUP(Table1[[#This Row],[RespondentID]],'All Data'!$A:$CO,92,FALSE),"unknown")</f>
        <v>Not Hispanic or Latino</v>
      </c>
      <c r="AR323" s="96" t="str">
        <f>IFERROR(VLOOKUP(Table1[[#This Row],[RespondentID]],'All Data'!$A:$CO,93,FALSE),"unknown")</f>
        <v>English</v>
      </c>
      <c r="AS323" s="96" t="str">
        <f>IFERROR(VLOOKUP(Table1[[#This Row],[RespondentID]],'All Data'!$A:$CW,94,FALSE),"unknown")</f>
        <v>Over $125,000</v>
      </c>
      <c r="AT323" s="96" t="str">
        <f>IFERROR(VLOOKUP(Table1[[#This Row],[RespondentID]],'All Data'!$A:$CW,95,FALSE),"unknown")</f>
        <v>Graduate school</v>
      </c>
      <c r="AU323" s="96" t="str">
        <f>IFERROR(VLOOKUP(Table1[[#This Row],[RespondentID]],'All Data'!$A:$CW,96,FALSE),"unknown")</f>
        <v>Employed for wages</v>
      </c>
      <c r="AV323" s="96" t="str">
        <f>IFERROR(VLOOKUP(Table1[[#This Row],[RespondentID]],'All Data'!$A:$CW,97,FALSE),"unknown")</f>
        <v>Yes</v>
      </c>
      <c r="AW323" s="96">
        <f>IFERROR(VLOOKUP(Table1[[#This Row],[RespondentID]],'All Data'!$A:$CW,98,FALSE),"unknown")</f>
        <v>0</v>
      </c>
      <c r="AX323" s="96" t="str">
        <f>IFERROR(VLOOKUP(Table1[[#This Row],[RespondentID]],'All Data'!$A:$CW,99,FALSE),"unknown")</f>
        <v>Yes</v>
      </c>
    </row>
    <row r="324" spans="1:50">
      <c r="A324">
        <v>18039199232</v>
      </c>
      <c r="E324" t="s">
        <v>19</v>
      </c>
      <c r="F324" t="s">
        <v>20</v>
      </c>
      <c r="G324" t="s">
        <v>21</v>
      </c>
      <c r="P324">
        <f t="shared" si="90"/>
        <v>3</v>
      </c>
      <c r="Q324" s="6">
        <f t="shared" si="91"/>
        <v>1</v>
      </c>
      <c r="R324"/>
      <c r="S324">
        <f t="shared" si="92"/>
        <v>0</v>
      </c>
      <c r="T324">
        <f t="shared" si="93"/>
        <v>0</v>
      </c>
      <c r="U324">
        <f t="shared" si="94"/>
        <v>0</v>
      </c>
      <c r="V324">
        <f t="shared" si="95"/>
        <v>1</v>
      </c>
      <c r="W324">
        <f t="shared" si="96"/>
        <v>1</v>
      </c>
      <c r="X324">
        <f t="shared" si="97"/>
        <v>1</v>
      </c>
      <c r="Y324">
        <f t="shared" si="98"/>
        <v>0</v>
      </c>
      <c r="Z324">
        <f t="shared" si="99"/>
        <v>0</v>
      </c>
      <c r="AA324">
        <f t="shared" si="100"/>
        <v>0</v>
      </c>
      <c r="AB324">
        <f t="shared" si="101"/>
        <v>0</v>
      </c>
      <c r="AC324">
        <f t="shared" si="102"/>
        <v>0</v>
      </c>
      <c r="AD324">
        <f t="shared" si="103"/>
        <v>0</v>
      </c>
      <c r="AE324">
        <f t="shared" si="104"/>
        <v>0</v>
      </c>
      <c r="AF324"/>
      <c r="AG324"/>
      <c r="AH324">
        <f t="shared" si="105"/>
        <v>3</v>
      </c>
      <c r="AI324">
        <f t="shared" si="106"/>
        <v>3</v>
      </c>
      <c r="AJ324" t="str">
        <f t="shared" si="107"/>
        <v>Correct</v>
      </c>
      <c r="AL324" s="96" t="str">
        <f>IFERROR(VLOOKUP(Table1[[#This Row],[RespondentID]],'All Data'!$A:$CO,87,FALSE),"unknown")</f>
        <v>Man</v>
      </c>
      <c r="AM324" s="96" t="str">
        <f>IFERROR(VLOOKUP(Table1[[#This Row],[RespondentID]],'All Data'!$A:$CO,88,FALSE),"unknown")</f>
        <v>25-34 years</v>
      </c>
      <c r="AN324" s="96">
        <f>IFERROR(VLOOKUP(Table1[[#This Row],[RespondentID]],'All Data'!$A:$CO,89,FALSE),"unknown")</f>
        <v>0</v>
      </c>
      <c r="AO324" s="96">
        <f>IFERROR(VLOOKUP(Table1[[#This Row],[RespondentID]],'All Data'!$A:$CO,90,FALSE),"unknown")</f>
        <v>0</v>
      </c>
      <c r="AP324" s="96" t="str">
        <f>IFERROR(VLOOKUP(Table1[[#This Row],[RespondentID]],'All Data'!$A:$CO,91,FALSE),"unknown")</f>
        <v>Asian</v>
      </c>
      <c r="AQ324" s="96" t="str">
        <f>IFERROR(VLOOKUP(Table1[[#This Row],[RespondentID]],'All Data'!$A:$CO,92,FALSE),"unknown")</f>
        <v>Not Hispanic or Latino</v>
      </c>
      <c r="AR324" s="96" t="str">
        <f>IFERROR(VLOOKUP(Table1[[#This Row],[RespondentID]],'All Data'!$A:$CO,93,FALSE),"unknown")</f>
        <v>English</v>
      </c>
      <c r="AS324" s="96" t="str">
        <f>IFERROR(VLOOKUP(Table1[[#This Row],[RespondentID]],'All Data'!$A:$CW,94,FALSE),"unknown")</f>
        <v>$75,000 to $125,000</v>
      </c>
      <c r="AT324" s="96" t="str">
        <f>IFERROR(VLOOKUP(Table1[[#This Row],[RespondentID]],'All Data'!$A:$CW,95,FALSE),"unknown")</f>
        <v>College graduate</v>
      </c>
      <c r="AU324" s="96" t="str">
        <f>IFERROR(VLOOKUP(Table1[[#This Row],[RespondentID]],'All Data'!$A:$CW,96,FALSE),"unknown")</f>
        <v>Employed for wages</v>
      </c>
      <c r="AV324" s="96" t="str">
        <f>IFERROR(VLOOKUP(Table1[[#This Row],[RespondentID]],'All Data'!$A:$CW,97,FALSE),"unknown")</f>
        <v>Yes</v>
      </c>
      <c r="AW324" s="96" t="str">
        <f>IFERROR(VLOOKUP(Table1[[#This Row],[RespondentID]],'All Data'!$A:$CW,98,FALSE),"unknown")</f>
        <v>Private/Commercial</v>
      </c>
      <c r="AX324" s="96" t="str">
        <f>IFERROR(VLOOKUP(Table1[[#This Row],[RespondentID]],'All Data'!$A:$CW,99,FALSE),"unknown")</f>
        <v>Yes</v>
      </c>
    </row>
    <row r="325" spans="1:50">
      <c r="A325">
        <v>18039199015</v>
      </c>
      <c r="C325" t="s">
        <v>17</v>
      </c>
      <c r="G325" t="s">
        <v>21</v>
      </c>
      <c r="L325" t="s">
        <v>26</v>
      </c>
      <c r="P325">
        <f t="shared" si="90"/>
        <v>3</v>
      </c>
      <c r="Q325" s="7">
        <f t="shared" si="91"/>
        <v>1</v>
      </c>
      <c r="R325"/>
      <c r="S325">
        <f t="shared" si="92"/>
        <v>0</v>
      </c>
      <c r="T325">
        <f t="shared" si="93"/>
        <v>1</v>
      </c>
      <c r="U325">
        <f t="shared" si="94"/>
        <v>0</v>
      </c>
      <c r="V325">
        <f t="shared" si="95"/>
        <v>0</v>
      </c>
      <c r="W325">
        <f t="shared" si="96"/>
        <v>0</v>
      </c>
      <c r="X325">
        <f t="shared" si="97"/>
        <v>1</v>
      </c>
      <c r="Y325">
        <f t="shared" si="98"/>
        <v>0</v>
      </c>
      <c r="Z325">
        <f t="shared" si="99"/>
        <v>0</v>
      </c>
      <c r="AA325">
        <f t="shared" si="100"/>
        <v>0</v>
      </c>
      <c r="AB325">
        <f t="shared" si="101"/>
        <v>0</v>
      </c>
      <c r="AC325">
        <f t="shared" si="102"/>
        <v>1</v>
      </c>
      <c r="AD325">
        <f t="shared" si="103"/>
        <v>0</v>
      </c>
      <c r="AE325">
        <f t="shared" si="104"/>
        <v>0</v>
      </c>
      <c r="AF325"/>
      <c r="AG325"/>
      <c r="AH325">
        <f t="shared" si="105"/>
        <v>3</v>
      </c>
      <c r="AI325">
        <f t="shared" si="106"/>
        <v>3</v>
      </c>
      <c r="AJ325" t="str">
        <f t="shared" si="107"/>
        <v>Correct</v>
      </c>
      <c r="AL325" s="96" t="str">
        <f>IFERROR(VLOOKUP(Table1[[#This Row],[RespondentID]],'All Data'!$A:$CO,87,FALSE),"unknown")</f>
        <v>Man</v>
      </c>
      <c r="AM325" s="96" t="str">
        <f>IFERROR(VLOOKUP(Table1[[#This Row],[RespondentID]],'All Data'!$A:$CO,88,FALSE),"unknown")</f>
        <v>65+ years</v>
      </c>
      <c r="AN325" s="96" t="str">
        <f>IFERROR(VLOOKUP(Table1[[#This Row],[RespondentID]],'All Data'!$A:$CO,89,FALSE),"unknown")</f>
        <v>Nassau</v>
      </c>
      <c r="AO325" s="96" t="str">
        <f>IFERROR(VLOOKUP(Table1[[#This Row],[RespondentID]],'All Data'!$A:$CO,90,FALSE),"unknown")</f>
        <v>Mineola, 11501</v>
      </c>
      <c r="AP325" s="96" t="str">
        <f>IFERROR(VLOOKUP(Table1[[#This Row],[RespondentID]],'All Data'!$A:$CO,91,FALSE),"unknown")</f>
        <v>White</v>
      </c>
      <c r="AQ325" s="96" t="str">
        <f>IFERROR(VLOOKUP(Table1[[#This Row],[RespondentID]],'All Data'!$A:$CO,92,FALSE),"unknown")</f>
        <v>Not Hispanic or Latino</v>
      </c>
      <c r="AR325" s="96" t="str">
        <f>IFERROR(VLOOKUP(Table1[[#This Row],[RespondentID]],'All Data'!$A:$CO,93,FALSE),"unknown")</f>
        <v>English</v>
      </c>
      <c r="AS325" s="96" t="str">
        <f>IFERROR(VLOOKUP(Table1[[#This Row],[RespondentID]],'All Data'!$A:$CW,94,FALSE),"unknown")</f>
        <v>$75,000 to $125,000</v>
      </c>
      <c r="AT325" s="96" t="str">
        <f>IFERROR(VLOOKUP(Table1[[#This Row],[RespondentID]],'All Data'!$A:$CW,95,FALSE),"unknown")</f>
        <v>College graduate</v>
      </c>
      <c r="AU325" s="96" t="str">
        <f>IFERROR(VLOOKUP(Table1[[#This Row],[RespondentID]],'All Data'!$A:$CW,96,FALSE),"unknown")</f>
        <v>Retired</v>
      </c>
      <c r="AV325" s="96" t="str">
        <f>IFERROR(VLOOKUP(Table1[[#This Row],[RespondentID]],'All Data'!$A:$CW,97,FALSE),"unknown")</f>
        <v>Yes</v>
      </c>
      <c r="AW325" s="96" t="str">
        <f>IFERROR(VLOOKUP(Table1[[#This Row],[RespondentID]],'All Data'!$A:$CW,98,FALSE),"unknown")</f>
        <v>Medicare, Private/Commercial</v>
      </c>
      <c r="AX325" s="96" t="str">
        <f>IFERROR(VLOOKUP(Table1[[#This Row],[RespondentID]],'All Data'!$A:$CW,99,FALSE),"unknown")</f>
        <v>Yes</v>
      </c>
    </row>
    <row r="326" spans="1:50">
      <c r="A326">
        <v>18038929189</v>
      </c>
      <c r="C326" t="s">
        <v>17</v>
      </c>
      <c r="D326" t="s">
        <v>18</v>
      </c>
      <c r="I326" t="s">
        <v>23</v>
      </c>
      <c r="K326" t="s">
        <v>25</v>
      </c>
      <c r="P326">
        <f t="shared" si="90"/>
        <v>4</v>
      </c>
      <c r="Q326" s="6">
        <f t="shared" si="91"/>
        <v>0.75</v>
      </c>
      <c r="R326"/>
      <c r="S326">
        <f t="shared" si="92"/>
        <v>0</v>
      </c>
      <c r="T326">
        <f t="shared" si="93"/>
        <v>0.75</v>
      </c>
      <c r="U326">
        <f t="shared" si="94"/>
        <v>0.75</v>
      </c>
      <c r="V326">
        <f t="shared" si="95"/>
        <v>0</v>
      </c>
      <c r="W326">
        <f t="shared" si="96"/>
        <v>0</v>
      </c>
      <c r="X326">
        <f t="shared" si="97"/>
        <v>0</v>
      </c>
      <c r="Y326">
        <f t="shared" si="98"/>
        <v>0</v>
      </c>
      <c r="Z326">
        <f t="shared" si="99"/>
        <v>0.75</v>
      </c>
      <c r="AA326">
        <f t="shared" si="100"/>
        <v>0</v>
      </c>
      <c r="AB326">
        <f t="shared" si="101"/>
        <v>0.75</v>
      </c>
      <c r="AC326">
        <f t="shared" si="102"/>
        <v>0</v>
      </c>
      <c r="AD326">
        <f t="shared" si="103"/>
        <v>0</v>
      </c>
      <c r="AE326">
        <f t="shared" si="104"/>
        <v>0</v>
      </c>
      <c r="AF326"/>
      <c r="AG326"/>
      <c r="AH326">
        <f t="shared" si="105"/>
        <v>3</v>
      </c>
      <c r="AI326">
        <f t="shared" si="106"/>
        <v>4</v>
      </c>
      <c r="AJ326" t="str">
        <f t="shared" si="107"/>
        <v>Correct</v>
      </c>
      <c r="AL326" s="96" t="str">
        <f>IFERROR(VLOOKUP(Table1[[#This Row],[RespondentID]],'All Data'!$A:$CO,87,FALSE),"unknown")</f>
        <v>Woman</v>
      </c>
      <c r="AM326" s="96" t="str">
        <f>IFERROR(VLOOKUP(Table1[[#This Row],[RespondentID]],'All Data'!$A:$CO,88,FALSE),"unknown")</f>
        <v>55-64 years</v>
      </c>
      <c r="AN326" s="96" t="str">
        <f>IFERROR(VLOOKUP(Table1[[#This Row],[RespondentID]],'All Data'!$A:$CO,89,FALSE),"unknown")</f>
        <v>Queens</v>
      </c>
      <c r="AO326" s="96">
        <f>IFERROR(VLOOKUP(Table1[[#This Row],[RespondentID]],'All Data'!$A:$CO,90,FALSE),"unknown")</f>
        <v>0</v>
      </c>
      <c r="AP326" s="96" t="str">
        <f>IFERROR(VLOOKUP(Table1[[#This Row],[RespondentID]],'All Data'!$A:$CO,91,FALSE),"unknown")</f>
        <v>Two or more races</v>
      </c>
      <c r="AQ326" s="96" t="str">
        <f>IFERROR(VLOOKUP(Table1[[#This Row],[RespondentID]],'All Data'!$A:$CO,92,FALSE),"unknown")</f>
        <v>Not Hispanic or Latino</v>
      </c>
      <c r="AR326" s="96" t="str">
        <f>IFERROR(VLOOKUP(Table1[[#This Row],[RespondentID]],'All Data'!$A:$CO,93,FALSE),"unknown")</f>
        <v>Italian</v>
      </c>
      <c r="AS326" s="96" t="str">
        <f>IFERROR(VLOOKUP(Table1[[#This Row],[RespondentID]],'All Data'!$A:$CW,94,FALSE),"unknown")</f>
        <v>$50,000 to $74,999</v>
      </c>
      <c r="AT326" s="96" t="str">
        <f>IFERROR(VLOOKUP(Table1[[#This Row],[RespondentID]],'All Data'!$A:$CW,95,FALSE),"unknown")</f>
        <v>College graduate</v>
      </c>
      <c r="AU326" s="96" t="str">
        <f>IFERROR(VLOOKUP(Table1[[#This Row],[RespondentID]],'All Data'!$A:$CW,96,FALSE),"unknown")</f>
        <v>Retired</v>
      </c>
      <c r="AV326" s="96" t="str">
        <f>IFERROR(VLOOKUP(Table1[[#This Row],[RespondentID]],'All Data'!$A:$CW,97,FALSE),"unknown")</f>
        <v>Yes</v>
      </c>
      <c r="AW326" s="96" t="str">
        <f>IFERROR(VLOOKUP(Table1[[#This Row],[RespondentID]],'All Data'!$A:$CW,98,FALSE),"unknown")</f>
        <v>Medicare</v>
      </c>
      <c r="AX326" s="96" t="str">
        <f>IFERROR(VLOOKUP(Table1[[#This Row],[RespondentID]],'All Data'!$A:$CW,99,FALSE),"unknown")</f>
        <v>Yes</v>
      </c>
    </row>
    <row r="327" spans="1:50">
      <c r="A327">
        <v>18038929011</v>
      </c>
      <c r="N327" t="s">
        <v>28</v>
      </c>
      <c r="P327">
        <f t="shared" si="90"/>
        <v>1</v>
      </c>
      <c r="Q327" s="7">
        <f t="shared" si="91"/>
        <v>3</v>
      </c>
      <c r="R327"/>
      <c r="S327">
        <f t="shared" si="92"/>
        <v>0</v>
      </c>
      <c r="T327">
        <f t="shared" si="93"/>
        <v>0</v>
      </c>
      <c r="U327">
        <f t="shared" si="94"/>
        <v>0</v>
      </c>
      <c r="V327">
        <f t="shared" si="95"/>
        <v>0</v>
      </c>
      <c r="W327">
        <f t="shared" si="96"/>
        <v>0</v>
      </c>
      <c r="X327">
        <f t="shared" si="97"/>
        <v>0</v>
      </c>
      <c r="Y327">
        <f t="shared" si="98"/>
        <v>0</v>
      </c>
      <c r="Z327">
        <f t="shared" si="99"/>
        <v>0</v>
      </c>
      <c r="AA327">
        <f t="shared" si="100"/>
        <v>0</v>
      </c>
      <c r="AB327">
        <f t="shared" si="101"/>
        <v>0</v>
      </c>
      <c r="AC327">
        <f t="shared" si="102"/>
        <v>0</v>
      </c>
      <c r="AD327">
        <f t="shared" si="103"/>
        <v>0</v>
      </c>
      <c r="AE327">
        <f t="shared" si="104"/>
        <v>1</v>
      </c>
      <c r="AF327"/>
      <c r="AG327"/>
      <c r="AH327">
        <f t="shared" si="105"/>
        <v>1</v>
      </c>
      <c r="AI327">
        <f t="shared" si="106"/>
        <v>1</v>
      </c>
      <c r="AJ327" t="str">
        <f t="shared" si="107"/>
        <v>Correct</v>
      </c>
      <c r="AL327" s="96" t="str">
        <f>IFERROR(VLOOKUP(Table1[[#This Row],[RespondentID]],'All Data'!$A:$CO,87,FALSE),"unknown")</f>
        <v>Man</v>
      </c>
      <c r="AM327" s="96" t="str">
        <f>IFERROR(VLOOKUP(Table1[[#This Row],[RespondentID]],'All Data'!$A:$CO,88,FALSE),"unknown")</f>
        <v>18-24 years</v>
      </c>
      <c r="AN327" s="96" t="str">
        <f>IFERROR(VLOOKUP(Table1[[#This Row],[RespondentID]],'All Data'!$A:$CO,89,FALSE),"unknown")</f>
        <v>Suffolk</v>
      </c>
      <c r="AO327" s="96" t="str">
        <f>IFERROR(VLOOKUP(Table1[[#This Row],[RespondentID]],'All Data'!$A:$CO,90,FALSE),"unknown")</f>
        <v>Smithtown, 11787</v>
      </c>
      <c r="AP327" s="96" t="str">
        <f>IFERROR(VLOOKUP(Table1[[#This Row],[RespondentID]],'All Data'!$A:$CO,91,FALSE),"unknown")</f>
        <v>Asian</v>
      </c>
      <c r="AQ327" s="96" t="str">
        <f>IFERROR(VLOOKUP(Table1[[#This Row],[RespondentID]],'All Data'!$A:$CO,92,FALSE),"unknown")</f>
        <v>Not Hispanic or Latino</v>
      </c>
      <c r="AR327" s="96" t="str">
        <f>IFERROR(VLOOKUP(Table1[[#This Row],[RespondentID]],'All Data'!$A:$CO,93,FALSE),"unknown")</f>
        <v>English, Korean</v>
      </c>
      <c r="AS327" s="96" t="str">
        <f>IFERROR(VLOOKUP(Table1[[#This Row],[RespondentID]],'All Data'!$A:$CW,94,FALSE),"unknown")</f>
        <v>$75,000 to $125,000</v>
      </c>
      <c r="AT327" s="96" t="str">
        <f>IFERROR(VLOOKUP(Table1[[#This Row],[RespondentID]],'All Data'!$A:$CW,95,FALSE),"unknown")</f>
        <v>Some high school</v>
      </c>
      <c r="AU327" s="96" t="str">
        <f>IFERROR(VLOOKUP(Table1[[#This Row],[RespondentID]],'All Data'!$A:$CW,96,FALSE),"unknown")</f>
        <v>Student</v>
      </c>
      <c r="AV327" s="96" t="str">
        <f>IFERROR(VLOOKUP(Table1[[#This Row],[RespondentID]],'All Data'!$A:$CW,97,FALSE),"unknown")</f>
        <v>Yes</v>
      </c>
      <c r="AW327" s="96" t="str">
        <f>IFERROR(VLOOKUP(Table1[[#This Row],[RespondentID]],'All Data'!$A:$CW,98,FALSE),"unknown")</f>
        <v>Private/Commercial</v>
      </c>
      <c r="AX327" s="96" t="str">
        <f>IFERROR(VLOOKUP(Table1[[#This Row],[RespondentID]],'All Data'!$A:$CW,99,FALSE),"unknown")</f>
        <v>Yes</v>
      </c>
    </row>
    <row r="328" spans="1:50">
      <c r="A328">
        <v>18038928894</v>
      </c>
      <c r="I328" t="s">
        <v>23</v>
      </c>
      <c r="K328" t="s">
        <v>25</v>
      </c>
      <c r="N328" t="s">
        <v>28</v>
      </c>
      <c r="P328">
        <f t="shared" si="90"/>
        <v>3</v>
      </c>
      <c r="Q328" s="6">
        <f t="shared" si="91"/>
        <v>1</v>
      </c>
      <c r="R328"/>
      <c r="S328">
        <f t="shared" si="92"/>
        <v>0</v>
      </c>
      <c r="T328">
        <f t="shared" si="93"/>
        <v>0</v>
      </c>
      <c r="U328">
        <f t="shared" si="94"/>
        <v>0</v>
      </c>
      <c r="V328">
        <f t="shared" si="95"/>
        <v>0</v>
      </c>
      <c r="W328">
        <f t="shared" si="96"/>
        <v>0</v>
      </c>
      <c r="X328">
        <f t="shared" si="97"/>
        <v>0</v>
      </c>
      <c r="Y328">
        <f t="shared" si="98"/>
        <v>0</v>
      </c>
      <c r="Z328">
        <f t="shared" si="99"/>
        <v>1</v>
      </c>
      <c r="AA328">
        <f t="shared" si="100"/>
        <v>0</v>
      </c>
      <c r="AB328">
        <f t="shared" si="101"/>
        <v>1</v>
      </c>
      <c r="AC328">
        <f t="shared" si="102"/>
        <v>0</v>
      </c>
      <c r="AD328">
        <f t="shared" si="103"/>
        <v>0</v>
      </c>
      <c r="AE328">
        <f t="shared" si="104"/>
        <v>1</v>
      </c>
      <c r="AF328"/>
      <c r="AG328"/>
      <c r="AH328">
        <f t="shared" si="105"/>
        <v>3</v>
      </c>
      <c r="AI328">
        <f t="shared" si="106"/>
        <v>3</v>
      </c>
      <c r="AJ328" t="str">
        <f t="shared" si="107"/>
        <v>Correct</v>
      </c>
      <c r="AL328" s="96">
        <f>IFERROR(VLOOKUP(Table1[[#This Row],[RespondentID]],'All Data'!$A:$CO,87,FALSE),"unknown")</f>
        <v>0</v>
      </c>
      <c r="AM328" s="96" t="str">
        <f>IFERROR(VLOOKUP(Table1[[#This Row],[RespondentID]],'All Data'!$A:$CO,88,FALSE),"unknown")</f>
        <v>25-34 years</v>
      </c>
      <c r="AN328" s="96" t="str">
        <f>IFERROR(VLOOKUP(Table1[[#This Row],[RespondentID]],'All Data'!$A:$CO,89,FALSE),"unknown")</f>
        <v>Suffolk</v>
      </c>
      <c r="AO328" s="96" t="str">
        <f>IFERROR(VLOOKUP(Table1[[#This Row],[RespondentID]],'All Data'!$A:$CO,90,FALSE),"unknown")</f>
        <v>Smithtown, 11787</v>
      </c>
      <c r="AP328" s="96" t="str">
        <f>IFERROR(VLOOKUP(Table1[[#This Row],[RespondentID]],'All Data'!$A:$CO,91,FALSE),"unknown")</f>
        <v>Two or more races</v>
      </c>
      <c r="AQ328" s="96" t="str">
        <f>IFERROR(VLOOKUP(Table1[[#This Row],[RespondentID]],'All Data'!$A:$CO,92,FALSE),"unknown")</f>
        <v>Hispanic or Latino</v>
      </c>
      <c r="AR328" s="96" t="str">
        <f>IFERROR(VLOOKUP(Table1[[#This Row],[RespondentID]],'All Data'!$A:$CO,93,FALSE),"unknown")</f>
        <v>Spanish</v>
      </c>
      <c r="AS328" s="96" t="str">
        <f>IFERROR(VLOOKUP(Table1[[#This Row],[RespondentID]],'All Data'!$A:$CW,94,FALSE),"unknown")</f>
        <v>Over $125,000</v>
      </c>
      <c r="AT328" s="96" t="str">
        <f>IFERROR(VLOOKUP(Table1[[#This Row],[RespondentID]],'All Data'!$A:$CW,95,FALSE),"unknown")</f>
        <v>Doctorate</v>
      </c>
      <c r="AU328" s="96" t="str">
        <f>IFERROR(VLOOKUP(Table1[[#This Row],[RespondentID]],'All Data'!$A:$CW,96,FALSE),"unknown")</f>
        <v>Employed for wages</v>
      </c>
      <c r="AV328" s="96">
        <f>IFERROR(VLOOKUP(Table1[[#This Row],[RespondentID]],'All Data'!$A:$CW,97,FALSE),"unknown")</f>
        <v>0</v>
      </c>
      <c r="AW328" s="96" t="str">
        <f>IFERROR(VLOOKUP(Table1[[#This Row],[RespondentID]],'All Data'!$A:$CW,98,FALSE),"unknown")</f>
        <v>Private/Commercial</v>
      </c>
      <c r="AX328" s="96" t="str">
        <f>IFERROR(VLOOKUP(Table1[[#This Row],[RespondentID]],'All Data'!$A:$CW,99,FALSE),"unknown")</f>
        <v>Yes</v>
      </c>
    </row>
    <row r="329" spans="1:50">
      <c r="A329">
        <v>18038928727</v>
      </c>
      <c r="J329" t="s">
        <v>24</v>
      </c>
      <c r="M329" t="s">
        <v>27</v>
      </c>
      <c r="N329" t="s">
        <v>28</v>
      </c>
      <c r="P329">
        <f t="shared" si="90"/>
        <v>3</v>
      </c>
      <c r="Q329" s="7">
        <f t="shared" si="91"/>
        <v>1</v>
      </c>
      <c r="R329"/>
      <c r="S329">
        <f t="shared" si="92"/>
        <v>0</v>
      </c>
      <c r="T329">
        <f t="shared" si="93"/>
        <v>0</v>
      </c>
      <c r="U329">
        <f t="shared" si="94"/>
        <v>0</v>
      </c>
      <c r="V329">
        <f t="shared" si="95"/>
        <v>0</v>
      </c>
      <c r="W329">
        <f t="shared" si="96"/>
        <v>0</v>
      </c>
      <c r="X329">
        <f t="shared" si="97"/>
        <v>0</v>
      </c>
      <c r="Y329">
        <f t="shared" si="98"/>
        <v>0</v>
      </c>
      <c r="Z329">
        <f t="shared" si="99"/>
        <v>0</v>
      </c>
      <c r="AA329">
        <f t="shared" si="100"/>
        <v>1</v>
      </c>
      <c r="AB329">
        <f t="shared" si="101"/>
        <v>0</v>
      </c>
      <c r="AC329">
        <f t="shared" si="102"/>
        <v>0</v>
      </c>
      <c r="AD329">
        <f t="shared" si="103"/>
        <v>1</v>
      </c>
      <c r="AE329">
        <f t="shared" si="104"/>
        <v>1</v>
      </c>
      <c r="AF329"/>
      <c r="AG329"/>
      <c r="AH329">
        <f t="shared" si="105"/>
        <v>3</v>
      </c>
      <c r="AI329">
        <f t="shared" si="106"/>
        <v>3</v>
      </c>
      <c r="AJ329" t="str">
        <f t="shared" si="107"/>
        <v>Correct</v>
      </c>
      <c r="AL329" s="96" t="str">
        <f>IFERROR(VLOOKUP(Table1[[#This Row],[RespondentID]],'All Data'!$A:$CO,87,FALSE),"unknown")</f>
        <v>Man</v>
      </c>
      <c r="AM329" s="96">
        <f>IFERROR(VLOOKUP(Table1[[#This Row],[RespondentID]],'All Data'!$A:$CO,88,FALSE),"unknown")</f>
        <v>0</v>
      </c>
      <c r="AN329" s="96" t="str">
        <f>IFERROR(VLOOKUP(Table1[[#This Row],[RespondentID]],'All Data'!$A:$CO,89,FALSE),"unknown")</f>
        <v>Suffolk</v>
      </c>
      <c r="AO329" s="96" t="str">
        <f>IFERROR(VLOOKUP(Table1[[#This Row],[RespondentID]],'All Data'!$A:$CO,90,FALSE),"unknown")</f>
        <v>Smithtown, 11787</v>
      </c>
      <c r="AP329" s="96" t="str">
        <f>IFERROR(VLOOKUP(Table1[[#This Row],[RespondentID]],'All Data'!$A:$CO,91,FALSE),"unknown")</f>
        <v>White</v>
      </c>
      <c r="AQ329" s="96">
        <f>IFERROR(VLOOKUP(Table1[[#This Row],[RespondentID]],'All Data'!$A:$CO,92,FALSE),"unknown")</f>
        <v>0</v>
      </c>
      <c r="AR329" s="96" t="str">
        <f>IFERROR(VLOOKUP(Table1[[#This Row],[RespondentID]],'All Data'!$A:$CO,93,FALSE),"unknown")</f>
        <v>English</v>
      </c>
      <c r="AS329" s="96" t="str">
        <f>IFERROR(VLOOKUP(Table1[[#This Row],[RespondentID]],'All Data'!$A:$CW,94,FALSE),"unknown")</f>
        <v>$75,000 to $125,000</v>
      </c>
      <c r="AT329" s="96" t="str">
        <f>IFERROR(VLOOKUP(Table1[[#This Row],[RespondentID]],'All Data'!$A:$CW,95,FALSE),"unknown")</f>
        <v>College graduate</v>
      </c>
      <c r="AU329" s="96" t="str">
        <f>IFERROR(VLOOKUP(Table1[[#This Row],[RespondentID]],'All Data'!$A:$CW,96,FALSE),"unknown")</f>
        <v>Retired</v>
      </c>
      <c r="AV329" s="96" t="str">
        <f>IFERROR(VLOOKUP(Table1[[#This Row],[RespondentID]],'All Data'!$A:$CW,97,FALSE),"unknown")</f>
        <v>Yes</v>
      </c>
      <c r="AW329" s="96" t="str">
        <f>IFERROR(VLOOKUP(Table1[[#This Row],[RespondentID]],'All Data'!$A:$CW,98,FALSE),"unknown")</f>
        <v>Private/Commercial</v>
      </c>
      <c r="AX329" s="96" t="str">
        <f>IFERROR(VLOOKUP(Table1[[#This Row],[RespondentID]],'All Data'!$A:$CW,99,FALSE),"unknown")</f>
        <v>Yes</v>
      </c>
    </row>
    <row r="330" spans="1:50">
      <c r="A330">
        <v>18038807907</v>
      </c>
      <c r="O330" t="s">
        <v>600</v>
      </c>
      <c r="P330">
        <f t="shared" si="90"/>
        <v>0</v>
      </c>
      <c r="Q330" s="6" t="e">
        <f t="shared" si="91"/>
        <v>#DIV/0!</v>
      </c>
      <c r="R330"/>
      <c r="S330">
        <f t="shared" si="92"/>
        <v>0</v>
      </c>
      <c r="T330">
        <f t="shared" si="93"/>
        <v>0</v>
      </c>
      <c r="U330">
        <f t="shared" si="94"/>
        <v>0</v>
      </c>
      <c r="V330">
        <f t="shared" si="95"/>
        <v>0</v>
      </c>
      <c r="W330">
        <f t="shared" si="96"/>
        <v>0</v>
      </c>
      <c r="X330">
        <f t="shared" si="97"/>
        <v>0</v>
      </c>
      <c r="Y330">
        <f t="shared" si="98"/>
        <v>0</v>
      </c>
      <c r="Z330">
        <f t="shared" si="99"/>
        <v>0</v>
      </c>
      <c r="AA330">
        <f t="shared" si="100"/>
        <v>0</v>
      </c>
      <c r="AB330">
        <f t="shared" si="101"/>
        <v>0</v>
      </c>
      <c r="AC330">
        <f t="shared" si="102"/>
        <v>0</v>
      </c>
      <c r="AD330">
        <f t="shared" si="103"/>
        <v>0</v>
      </c>
      <c r="AE330">
        <f t="shared" si="104"/>
        <v>0</v>
      </c>
      <c r="AF330"/>
      <c r="AG330"/>
      <c r="AH330">
        <f t="shared" si="105"/>
        <v>0</v>
      </c>
      <c r="AI330">
        <f t="shared" si="106"/>
        <v>0</v>
      </c>
      <c r="AJ330" t="str">
        <f t="shared" si="107"/>
        <v>Correct</v>
      </c>
      <c r="AL330" s="96" t="str">
        <f>IFERROR(VLOOKUP(Table1[[#This Row],[RespondentID]],'All Data'!$A:$CO,87,FALSE),"unknown")</f>
        <v>Man</v>
      </c>
      <c r="AM330" s="96" t="str">
        <f>IFERROR(VLOOKUP(Table1[[#This Row],[RespondentID]],'All Data'!$A:$CO,88,FALSE),"unknown")</f>
        <v>25-34 years</v>
      </c>
      <c r="AN330" s="96" t="str">
        <f>IFERROR(VLOOKUP(Table1[[#This Row],[RespondentID]],'All Data'!$A:$CO,89,FALSE),"unknown")</f>
        <v>Nassau</v>
      </c>
      <c r="AO330" s="96" t="str">
        <f>IFERROR(VLOOKUP(Table1[[#This Row],[RespondentID]],'All Data'!$A:$CO,90,FALSE),"unknown")</f>
        <v>Hempstead, 11550</v>
      </c>
      <c r="AP330" s="96" t="str">
        <f>IFERROR(VLOOKUP(Table1[[#This Row],[RespondentID]],'All Data'!$A:$CO,91,FALSE),"unknown")</f>
        <v>Other (please specify)</v>
      </c>
      <c r="AQ330" s="96" t="str">
        <f>IFERROR(VLOOKUP(Table1[[#This Row],[RespondentID]],'All Data'!$A:$CO,92,FALSE),"unknown")</f>
        <v>Hispanic or Latino</v>
      </c>
      <c r="AR330" s="96" t="str">
        <f>IFERROR(VLOOKUP(Table1[[#This Row],[RespondentID]],'All Data'!$A:$CO,93,FALSE),"unknown")</f>
        <v>Spanish</v>
      </c>
      <c r="AS330" s="96" t="str">
        <f>IFERROR(VLOOKUP(Table1[[#This Row],[RespondentID]],'All Data'!$A:$CW,94,FALSE),"unknown")</f>
        <v>$50,000 to $74,999</v>
      </c>
      <c r="AT330" s="96" t="str">
        <f>IFERROR(VLOOKUP(Table1[[#This Row],[RespondentID]],'All Data'!$A:$CW,95,FALSE),"unknown")</f>
        <v>High school graduate</v>
      </c>
      <c r="AU330" s="96" t="str">
        <f>IFERROR(VLOOKUP(Table1[[#This Row],[RespondentID]],'All Data'!$A:$CW,96,FALSE),"unknown")</f>
        <v>Out of work and looking for work</v>
      </c>
      <c r="AV330" s="96" t="str">
        <f>IFERROR(VLOOKUP(Table1[[#This Row],[RespondentID]],'All Data'!$A:$CW,97,FALSE),"unknown")</f>
        <v>Yes</v>
      </c>
      <c r="AW330" s="96" t="str">
        <f>IFERROR(VLOOKUP(Table1[[#This Row],[RespondentID]],'All Data'!$A:$CW,98,FALSE),"unknown")</f>
        <v>Private/Commercial</v>
      </c>
      <c r="AX330" s="96" t="str">
        <f>IFERROR(VLOOKUP(Table1[[#This Row],[RespondentID]],'All Data'!$A:$CW,99,FALSE),"unknown")</f>
        <v>Yes</v>
      </c>
    </row>
    <row r="331" spans="1:50">
      <c r="A331">
        <v>18038103927</v>
      </c>
      <c r="C331" t="s">
        <v>17</v>
      </c>
      <c r="D331" t="s">
        <v>18</v>
      </c>
      <c r="I331" t="s">
        <v>23</v>
      </c>
      <c r="K331" t="s">
        <v>25</v>
      </c>
      <c r="P331">
        <f t="shared" si="90"/>
        <v>4</v>
      </c>
      <c r="Q331" s="7">
        <f t="shared" si="91"/>
        <v>0.75</v>
      </c>
      <c r="R331"/>
      <c r="S331">
        <f t="shared" si="92"/>
        <v>0</v>
      </c>
      <c r="T331">
        <f t="shared" si="93"/>
        <v>0.75</v>
      </c>
      <c r="U331">
        <f t="shared" si="94"/>
        <v>0.75</v>
      </c>
      <c r="V331">
        <f t="shared" si="95"/>
        <v>0</v>
      </c>
      <c r="W331">
        <f t="shared" si="96"/>
        <v>0</v>
      </c>
      <c r="X331">
        <f t="shared" si="97"/>
        <v>0</v>
      </c>
      <c r="Y331">
        <f t="shared" si="98"/>
        <v>0</v>
      </c>
      <c r="Z331">
        <f t="shared" si="99"/>
        <v>0.75</v>
      </c>
      <c r="AA331">
        <f t="shared" si="100"/>
        <v>0</v>
      </c>
      <c r="AB331">
        <f t="shared" si="101"/>
        <v>0.75</v>
      </c>
      <c r="AC331">
        <f t="shared" si="102"/>
        <v>0</v>
      </c>
      <c r="AD331">
        <f t="shared" si="103"/>
        <v>0</v>
      </c>
      <c r="AE331">
        <f t="shared" si="104"/>
        <v>0</v>
      </c>
      <c r="AF331"/>
      <c r="AG331"/>
      <c r="AH331">
        <f t="shared" si="105"/>
        <v>3</v>
      </c>
      <c r="AI331">
        <f t="shared" si="106"/>
        <v>4</v>
      </c>
      <c r="AJ331" t="str">
        <f t="shared" si="107"/>
        <v>Correct</v>
      </c>
      <c r="AL331" s="96" t="str">
        <f>IFERROR(VLOOKUP(Table1[[#This Row],[RespondentID]],'All Data'!$A:$CO,87,FALSE),"unknown")</f>
        <v>Woman</v>
      </c>
      <c r="AM331" s="96" t="str">
        <f>IFERROR(VLOOKUP(Table1[[#This Row],[RespondentID]],'All Data'!$A:$CO,88,FALSE),"unknown")</f>
        <v>55-64 years</v>
      </c>
      <c r="AN331" s="96" t="str">
        <f>IFERROR(VLOOKUP(Table1[[#This Row],[RespondentID]],'All Data'!$A:$CO,89,FALSE),"unknown")</f>
        <v>Queens</v>
      </c>
      <c r="AO331" s="96">
        <f>IFERROR(VLOOKUP(Table1[[#This Row],[RespondentID]],'All Data'!$A:$CO,90,FALSE),"unknown")</f>
        <v>0</v>
      </c>
      <c r="AP331" s="96" t="str">
        <f>IFERROR(VLOOKUP(Table1[[#This Row],[RespondentID]],'All Data'!$A:$CO,91,FALSE),"unknown")</f>
        <v>Two or more races</v>
      </c>
      <c r="AQ331" s="96" t="str">
        <f>IFERROR(VLOOKUP(Table1[[#This Row],[RespondentID]],'All Data'!$A:$CO,92,FALSE),"unknown")</f>
        <v>Not Hispanic or Latino</v>
      </c>
      <c r="AR331" s="96" t="str">
        <f>IFERROR(VLOOKUP(Table1[[#This Row],[RespondentID]],'All Data'!$A:$CO,93,FALSE),"unknown")</f>
        <v>Italian</v>
      </c>
      <c r="AS331" s="96" t="str">
        <f>IFERROR(VLOOKUP(Table1[[#This Row],[RespondentID]],'All Data'!$A:$CW,94,FALSE),"unknown")</f>
        <v>$50,000 to $74,999</v>
      </c>
      <c r="AT331" s="96" t="str">
        <f>IFERROR(VLOOKUP(Table1[[#This Row],[RespondentID]],'All Data'!$A:$CW,95,FALSE),"unknown")</f>
        <v>College graduate</v>
      </c>
      <c r="AU331" s="96" t="str">
        <f>IFERROR(VLOOKUP(Table1[[#This Row],[RespondentID]],'All Data'!$A:$CW,96,FALSE),"unknown")</f>
        <v>Retired</v>
      </c>
      <c r="AV331" s="96" t="str">
        <f>IFERROR(VLOOKUP(Table1[[#This Row],[RespondentID]],'All Data'!$A:$CW,97,FALSE),"unknown")</f>
        <v>Yes</v>
      </c>
      <c r="AW331" s="96" t="str">
        <f>IFERROR(VLOOKUP(Table1[[#This Row],[RespondentID]],'All Data'!$A:$CW,98,FALSE),"unknown")</f>
        <v>Medicare</v>
      </c>
      <c r="AX331" s="96" t="str">
        <f>IFERROR(VLOOKUP(Table1[[#This Row],[RespondentID]],'All Data'!$A:$CW,99,FALSE),"unknown")</f>
        <v>Yes</v>
      </c>
    </row>
    <row r="332" spans="1:50">
      <c r="A332">
        <v>18038103791</v>
      </c>
      <c r="E332" t="s">
        <v>19</v>
      </c>
      <c r="J332" t="s">
        <v>24</v>
      </c>
      <c r="K332" t="s">
        <v>25</v>
      </c>
      <c r="P332">
        <f t="shared" si="90"/>
        <v>3</v>
      </c>
      <c r="Q332" s="6">
        <f t="shared" si="91"/>
        <v>1</v>
      </c>
      <c r="R332"/>
      <c r="S332">
        <f t="shared" si="92"/>
        <v>0</v>
      </c>
      <c r="T332">
        <f t="shared" si="93"/>
        <v>0</v>
      </c>
      <c r="U332">
        <f t="shared" si="94"/>
        <v>0</v>
      </c>
      <c r="V332">
        <f t="shared" si="95"/>
        <v>1</v>
      </c>
      <c r="W332">
        <f t="shared" si="96"/>
        <v>0</v>
      </c>
      <c r="X332">
        <f t="shared" si="97"/>
        <v>0</v>
      </c>
      <c r="Y332">
        <f t="shared" si="98"/>
        <v>0</v>
      </c>
      <c r="Z332">
        <f t="shared" si="99"/>
        <v>0</v>
      </c>
      <c r="AA332">
        <f t="shared" si="100"/>
        <v>1</v>
      </c>
      <c r="AB332">
        <f t="shared" si="101"/>
        <v>1</v>
      </c>
      <c r="AC332">
        <f t="shared" si="102"/>
        <v>0</v>
      </c>
      <c r="AD332">
        <f t="shared" si="103"/>
        <v>0</v>
      </c>
      <c r="AE332">
        <f t="shared" si="104"/>
        <v>0</v>
      </c>
      <c r="AF332"/>
      <c r="AG332"/>
      <c r="AH332">
        <f t="shared" si="105"/>
        <v>3</v>
      </c>
      <c r="AI332">
        <f t="shared" si="106"/>
        <v>3</v>
      </c>
      <c r="AJ332" t="str">
        <f t="shared" si="107"/>
        <v>Correct</v>
      </c>
      <c r="AL332" s="96" t="str">
        <f>IFERROR(VLOOKUP(Table1[[#This Row],[RespondentID]],'All Data'!$A:$CO,87,FALSE),"unknown")</f>
        <v>Woman</v>
      </c>
      <c r="AM332" s="96" t="str">
        <f>IFERROR(VLOOKUP(Table1[[#This Row],[RespondentID]],'All Data'!$A:$CO,88,FALSE),"unknown")</f>
        <v>18-24 years</v>
      </c>
      <c r="AN332" s="96" t="str">
        <f>IFERROR(VLOOKUP(Table1[[#This Row],[RespondentID]],'All Data'!$A:$CO,89,FALSE),"unknown")</f>
        <v>Suffolk</v>
      </c>
      <c r="AO332" s="96" t="str">
        <f>IFERROR(VLOOKUP(Table1[[#This Row],[RespondentID]],'All Data'!$A:$CO,90,FALSE),"unknown")</f>
        <v>Hauppauge, 11788</v>
      </c>
      <c r="AP332" s="96" t="str">
        <f>IFERROR(VLOOKUP(Table1[[#This Row],[RespondentID]],'All Data'!$A:$CO,91,FALSE),"unknown")</f>
        <v>Asian</v>
      </c>
      <c r="AQ332" s="96" t="str">
        <f>IFERROR(VLOOKUP(Table1[[#This Row],[RespondentID]],'All Data'!$A:$CO,92,FALSE),"unknown")</f>
        <v>Not Hispanic or Latino</v>
      </c>
      <c r="AR332" s="96" t="str">
        <f>IFERROR(VLOOKUP(Table1[[#This Row],[RespondentID]],'All Data'!$A:$CO,93,FALSE),"unknown")</f>
        <v>English, Chinese</v>
      </c>
      <c r="AS332" s="96" t="str">
        <f>IFERROR(VLOOKUP(Table1[[#This Row],[RespondentID]],'All Data'!$A:$CW,94,FALSE),"unknown")</f>
        <v>$75,000 to $125,000</v>
      </c>
      <c r="AT332" s="96" t="str">
        <f>IFERROR(VLOOKUP(Table1[[#This Row],[RespondentID]],'All Data'!$A:$CW,95,FALSE),"unknown")</f>
        <v>College graduate</v>
      </c>
      <c r="AU332" s="96" t="str">
        <f>IFERROR(VLOOKUP(Table1[[#This Row],[RespondentID]],'All Data'!$A:$CW,96,FALSE),"unknown")</f>
        <v>Employed for wages</v>
      </c>
      <c r="AV332" s="96" t="str">
        <f>IFERROR(VLOOKUP(Table1[[#This Row],[RespondentID]],'All Data'!$A:$CW,97,FALSE),"unknown")</f>
        <v>Yes</v>
      </c>
      <c r="AW332" s="96" t="str">
        <f>IFERROR(VLOOKUP(Table1[[#This Row],[RespondentID]],'All Data'!$A:$CW,98,FALSE),"unknown")</f>
        <v>Private/Commercial</v>
      </c>
      <c r="AX332" s="96" t="str">
        <f>IFERROR(VLOOKUP(Table1[[#This Row],[RespondentID]],'All Data'!$A:$CW,99,FALSE),"unknown")</f>
        <v>Yes</v>
      </c>
    </row>
    <row r="333" spans="1:50">
      <c r="A333">
        <v>18038103666</v>
      </c>
      <c r="B333" t="s">
        <v>16</v>
      </c>
      <c r="C333" t="s">
        <v>17</v>
      </c>
      <c r="D333" t="s">
        <v>18</v>
      </c>
      <c r="P333">
        <f t="shared" si="90"/>
        <v>3</v>
      </c>
      <c r="Q333" s="7">
        <f t="shared" si="91"/>
        <v>1</v>
      </c>
      <c r="R333"/>
      <c r="S333">
        <f t="shared" si="92"/>
        <v>1</v>
      </c>
      <c r="T333">
        <f t="shared" si="93"/>
        <v>1</v>
      </c>
      <c r="U333">
        <f t="shared" si="94"/>
        <v>1</v>
      </c>
      <c r="V333">
        <f t="shared" si="95"/>
        <v>0</v>
      </c>
      <c r="W333">
        <f t="shared" si="96"/>
        <v>0</v>
      </c>
      <c r="X333">
        <f t="shared" si="97"/>
        <v>0</v>
      </c>
      <c r="Y333">
        <f t="shared" si="98"/>
        <v>0</v>
      </c>
      <c r="Z333">
        <f t="shared" si="99"/>
        <v>0</v>
      </c>
      <c r="AA333">
        <f t="shared" si="100"/>
        <v>0</v>
      </c>
      <c r="AB333">
        <f t="shared" si="101"/>
        <v>0</v>
      </c>
      <c r="AC333">
        <f t="shared" si="102"/>
        <v>0</v>
      </c>
      <c r="AD333">
        <f t="shared" si="103"/>
        <v>0</v>
      </c>
      <c r="AE333">
        <f t="shared" si="104"/>
        <v>0</v>
      </c>
      <c r="AF333"/>
      <c r="AG333"/>
      <c r="AH333">
        <f t="shared" si="105"/>
        <v>3</v>
      </c>
      <c r="AI333">
        <f t="shared" si="106"/>
        <v>3</v>
      </c>
      <c r="AJ333" t="str">
        <f t="shared" si="107"/>
        <v>Correct</v>
      </c>
      <c r="AL333" s="96" t="str">
        <f>IFERROR(VLOOKUP(Table1[[#This Row],[RespondentID]],'All Data'!$A:$CO,87,FALSE),"unknown")</f>
        <v>Woman</v>
      </c>
      <c r="AM333" s="96" t="str">
        <f>IFERROR(VLOOKUP(Table1[[#This Row],[RespondentID]],'All Data'!$A:$CO,88,FALSE),"unknown")</f>
        <v>45-54 years</v>
      </c>
      <c r="AN333" s="96" t="str">
        <f>IFERROR(VLOOKUP(Table1[[#This Row],[RespondentID]],'All Data'!$A:$CO,89,FALSE),"unknown")</f>
        <v>Suffolk</v>
      </c>
      <c r="AO333" s="96" t="str">
        <f>IFERROR(VLOOKUP(Table1[[#This Row],[RespondentID]],'All Data'!$A:$CO,90,FALSE),"unknown")</f>
        <v>Smithtown, 11787</v>
      </c>
      <c r="AP333" s="96" t="str">
        <f>IFERROR(VLOOKUP(Table1[[#This Row],[RespondentID]],'All Data'!$A:$CO,91,FALSE),"unknown")</f>
        <v>White</v>
      </c>
      <c r="AQ333" s="96" t="str">
        <f>IFERROR(VLOOKUP(Table1[[#This Row],[RespondentID]],'All Data'!$A:$CO,92,FALSE),"unknown")</f>
        <v>Not Hispanic or Latino</v>
      </c>
      <c r="AR333" s="96" t="str">
        <f>IFERROR(VLOOKUP(Table1[[#This Row],[RespondentID]],'All Data'!$A:$CO,93,FALSE),"unknown")</f>
        <v>English</v>
      </c>
      <c r="AS333" s="96" t="str">
        <f>IFERROR(VLOOKUP(Table1[[#This Row],[RespondentID]],'All Data'!$A:$CW,94,FALSE),"unknown")</f>
        <v>$75,000 to $125,000</v>
      </c>
      <c r="AT333" s="96" t="str">
        <f>IFERROR(VLOOKUP(Table1[[#This Row],[RespondentID]],'All Data'!$A:$CW,95,FALSE),"unknown")</f>
        <v>College graduate</v>
      </c>
      <c r="AU333" s="96" t="str">
        <f>IFERROR(VLOOKUP(Table1[[#This Row],[RespondentID]],'All Data'!$A:$CW,96,FALSE),"unknown")</f>
        <v>Employed for wages</v>
      </c>
      <c r="AV333" s="96" t="str">
        <f>IFERROR(VLOOKUP(Table1[[#This Row],[RespondentID]],'All Data'!$A:$CW,97,FALSE),"unknown")</f>
        <v>Yes</v>
      </c>
      <c r="AW333" s="96" t="str">
        <f>IFERROR(VLOOKUP(Table1[[#This Row],[RespondentID]],'All Data'!$A:$CW,98,FALSE),"unknown")</f>
        <v>Private/Commercial</v>
      </c>
      <c r="AX333" s="96" t="str">
        <f>IFERROR(VLOOKUP(Table1[[#This Row],[RespondentID]],'All Data'!$A:$CW,99,FALSE),"unknown")</f>
        <v>Yes</v>
      </c>
    </row>
    <row r="334" spans="1:50">
      <c r="A334">
        <v>18038103510</v>
      </c>
      <c r="C334" t="s">
        <v>17</v>
      </c>
      <c r="I334" t="s">
        <v>23</v>
      </c>
      <c r="J334" t="s">
        <v>24</v>
      </c>
      <c r="P334">
        <f t="shared" si="90"/>
        <v>3</v>
      </c>
      <c r="Q334" s="6">
        <f t="shared" si="91"/>
        <v>1</v>
      </c>
      <c r="R334"/>
      <c r="S334">
        <f t="shared" si="92"/>
        <v>0</v>
      </c>
      <c r="T334">
        <f t="shared" si="93"/>
        <v>1</v>
      </c>
      <c r="U334">
        <f t="shared" si="94"/>
        <v>0</v>
      </c>
      <c r="V334">
        <f t="shared" si="95"/>
        <v>0</v>
      </c>
      <c r="W334">
        <f t="shared" si="96"/>
        <v>0</v>
      </c>
      <c r="X334">
        <f t="shared" si="97"/>
        <v>0</v>
      </c>
      <c r="Y334">
        <f t="shared" si="98"/>
        <v>0</v>
      </c>
      <c r="Z334">
        <f t="shared" si="99"/>
        <v>1</v>
      </c>
      <c r="AA334">
        <f t="shared" si="100"/>
        <v>1</v>
      </c>
      <c r="AB334">
        <f t="shared" si="101"/>
        <v>0</v>
      </c>
      <c r="AC334">
        <f t="shared" si="102"/>
        <v>0</v>
      </c>
      <c r="AD334">
        <f t="shared" si="103"/>
        <v>0</v>
      </c>
      <c r="AE334">
        <f t="shared" si="104"/>
        <v>0</v>
      </c>
      <c r="AF334"/>
      <c r="AG334"/>
      <c r="AH334">
        <f t="shared" si="105"/>
        <v>3</v>
      </c>
      <c r="AI334">
        <f t="shared" si="106"/>
        <v>3</v>
      </c>
      <c r="AJ334" t="str">
        <f t="shared" si="107"/>
        <v>Correct</v>
      </c>
      <c r="AL334" s="96" t="str">
        <f>IFERROR(VLOOKUP(Table1[[#This Row],[RespondentID]],'All Data'!$A:$CO,87,FALSE),"unknown")</f>
        <v>Woman</v>
      </c>
      <c r="AM334" s="96" t="str">
        <f>IFERROR(VLOOKUP(Table1[[#This Row],[RespondentID]],'All Data'!$A:$CO,88,FALSE),"unknown")</f>
        <v>25-34 years</v>
      </c>
      <c r="AN334" s="96" t="str">
        <f>IFERROR(VLOOKUP(Table1[[#This Row],[RespondentID]],'All Data'!$A:$CO,89,FALSE),"unknown")</f>
        <v>Suffolk</v>
      </c>
      <c r="AO334" s="96" t="str">
        <f>IFERROR(VLOOKUP(Table1[[#This Row],[RespondentID]],'All Data'!$A:$CO,90,FALSE),"unknown")</f>
        <v>Saint James, 11780</v>
      </c>
      <c r="AP334" s="96" t="str">
        <f>IFERROR(VLOOKUP(Table1[[#This Row],[RespondentID]],'All Data'!$A:$CO,91,FALSE),"unknown")</f>
        <v>White</v>
      </c>
      <c r="AQ334" s="96" t="str">
        <f>IFERROR(VLOOKUP(Table1[[#This Row],[RespondentID]],'All Data'!$A:$CO,92,FALSE),"unknown")</f>
        <v>Not Hispanic or Latino</v>
      </c>
      <c r="AR334" s="96" t="str">
        <f>IFERROR(VLOOKUP(Table1[[#This Row],[RespondentID]],'All Data'!$A:$CO,93,FALSE),"unknown")</f>
        <v>English</v>
      </c>
      <c r="AS334" s="96" t="str">
        <f>IFERROR(VLOOKUP(Table1[[#This Row],[RespondentID]],'All Data'!$A:$CW,94,FALSE),"unknown")</f>
        <v>$75,000 to $125,000</v>
      </c>
      <c r="AT334" s="96" t="str">
        <f>IFERROR(VLOOKUP(Table1[[#This Row],[RespondentID]],'All Data'!$A:$CW,95,FALSE),"unknown")</f>
        <v>College graduate</v>
      </c>
      <c r="AU334" s="96" t="str">
        <f>IFERROR(VLOOKUP(Table1[[#This Row],[RespondentID]],'All Data'!$A:$CW,96,FALSE),"unknown")</f>
        <v>Self-employed</v>
      </c>
      <c r="AV334" s="96" t="str">
        <f>IFERROR(VLOOKUP(Table1[[#This Row],[RespondentID]],'All Data'!$A:$CW,97,FALSE),"unknown")</f>
        <v>Yes</v>
      </c>
      <c r="AW334" s="96" t="str">
        <f>IFERROR(VLOOKUP(Table1[[#This Row],[RespondentID]],'All Data'!$A:$CW,98,FALSE),"unknown")</f>
        <v>Private/Commercial</v>
      </c>
      <c r="AX334" s="96">
        <f>IFERROR(VLOOKUP(Table1[[#This Row],[RespondentID]],'All Data'!$A:$CW,99,FALSE),"unknown")</f>
        <v>0</v>
      </c>
    </row>
    <row r="335" spans="1:50">
      <c r="A335">
        <v>18038103413</v>
      </c>
      <c r="C335" t="s">
        <v>17</v>
      </c>
      <c r="K335" t="s">
        <v>25</v>
      </c>
      <c r="M335" t="s">
        <v>27</v>
      </c>
      <c r="P335">
        <f t="shared" si="90"/>
        <v>3</v>
      </c>
      <c r="Q335" s="7">
        <f t="shared" si="91"/>
        <v>1</v>
      </c>
      <c r="R335"/>
      <c r="S335">
        <f t="shared" si="92"/>
        <v>0</v>
      </c>
      <c r="T335">
        <f t="shared" si="93"/>
        <v>1</v>
      </c>
      <c r="U335">
        <f t="shared" si="94"/>
        <v>0</v>
      </c>
      <c r="V335">
        <f t="shared" si="95"/>
        <v>0</v>
      </c>
      <c r="W335">
        <f t="shared" si="96"/>
        <v>0</v>
      </c>
      <c r="X335">
        <f t="shared" si="97"/>
        <v>0</v>
      </c>
      <c r="Y335">
        <f t="shared" si="98"/>
        <v>0</v>
      </c>
      <c r="Z335">
        <f t="shared" si="99"/>
        <v>0</v>
      </c>
      <c r="AA335">
        <f t="shared" si="100"/>
        <v>0</v>
      </c>
      <c r="AB335">
        <f t="shared" si="101"/>
        <v>1</v>
      </c>
      <c r="AC335">
        <f t="shared" si="102"/>
        <v>0</v>
      </c>
      <c r="AD335">
        <f t="shared" si="103"/>
        <v>1</v>
      </c>
      <c r="AE335">
        <f t="shared" si="104"/>
        <v>0</v>
      </c>
      <c r="AF335"/>
      <c r="AG335"/>
      <c r="AH335">
        <f t="shared" si="105"/>
        <v>3</v>
      </c>
      <c r="AI335">
        <f t="shared" si="106"/>
        <v>3</v>
      </c>
      <c r="AJ335" t="str">
        <f t="shared" si="107"/>
        <v>Correct</v>
      </c>
      <c r="AL335" s="96" t="str">
        <f>IFERROR(VLOOKUP(Table1[[#This Row],[RespondentID]],'All Data'!$A:$CO,87,FALSE),"unknown")</f>
        <v>Woman</v>
      </c>
      <c r="AM335" s="96" t="str">
        <f>IFERROR(VLOOKUP(Table1[[#This Row],[RespondentID]],'All Data'!$A:$CO,88,FALSE),"unknown")</f>
        <v>55-64 years</v>
      </c>
      <c r="AN335" s="96" t="str">
        <f>IFERROR(VLOOKUP(Table1[[#This Row],[RespondentID]],'All Data'!$A:$CO,89,FALSE),"unknown")</f>
        <v>Suffolk</v>
      </c>
      <c r="AO335" s="96" t="str">
        <f>IFERROR(VLOOKUP(Table1[[#This Row],[RespondentID]],'All Data'!$A:$CO,90,FALSE),"unknown")</f>
        <v>Port Jefferson, 11777</v>
      </c>
      <c r="AP335" s="96" t="str">
        <f>IFERROR(VLOOKUP(Table1[[#This Row],[RespondentID]],'All Data'!$A:$CO,91,FALSE),"unknown")</f>
        <v>White</v>
      </c>
      <c r="AQ335" s="96" t="str">
        <f>IFERROR(VLOOKUP(Table1[[#This Row],[RespondentID]],'All Data'!$A:$CO,92,FALSE),"unknown")</f>
        <v>Not Hispanic or Latino</v>
      </c>
      <c r="AR335" s="96" t="str">
        <f>IFERROR(VLOOKUP(Table1[[#This Row],[RespondentID]],'All Data'!$A:$CO,93,FALSE),"unknown")</f>
        <v>English</v>
      </c>
      <c r="AS335" s="96" t="str">
        <f>IFERROR(VLOOKUP(Table1[[#This Row],[RespondentID]],'All Data'!$A:$CW,94,FALSE),"unknown")</f>
        <v>Over $125,000</v>
      </c>
      <c r="AT335" s="96" t="str">
        <f>IFERROR(VLOOKUP(Table1[[#This Row],[RespondentID]],'All Data'!$A:$CW,95,FALSE),"unknown")</f>
        <v>Doctorate</v>
      </c>
      <c r="AU335" s="96" t="str">
        <f>IFERROR(VLOOKUP(Table1[[#This Row],[RespondentID]],'All Data'!$A:$CW,96,FALSE),"unknown")</f>
        <v>Employed for wages</v>
      </c>
      <c r="AV335" s="96" t="str">
        <f>IFERROR(VLOOKUP(Table1[[#This Row],[RespondentID]],'All Data'!$A:$CW,97,FALSE),"unknown")</f>
        <v>Yes</v>
      </c>
      <c r="AW335" s="96" t="str">
        <f>IFERROR(VLOOKUP(Table1[[#This Row],[RespondentID]],'All Data'!$A:$CW,98,FALSE),"unknown")</f>
        <v>Private/Commercial</v>
      </c>
      <c r="AX335" s="96">
        <f>IFERROR(VLOOKUP(Table1[[#This Row],[RespondentID]],'All Data'!$A:$CW,99,FALSE),"unknown")</f>
        <v>0</v>
      </c>
    </row>
    <row r="336" spans="1:50">
      <c r="A336">
        <v>18038103287</v>
      </c>
      <c r="C336" t="s">
        <v>17</v>
      </c>
      <c r="I336" t="s">
        <v>23</v>
      </c>
      <c r="K336" t="s">
        <v>25</v>
      </c>
      <c r="P336">
        <f t="shared" si="90"/>
        <v>3</v>
      </c>
      <c r="Q336" s="6">
        <f t="shared" si="91"/>
        <v>1</v>
      </c>
      <c r="R336"/>
      <c r="S336">
        <f t="shared" si="92"/>
        <v>0</v>
      </c>
      <c r="T336">
        <f t="shared" si="93"/>
        <v>1</v>
      </c>
      <c r="U336">
        <f t="shared" si="94"/>
        <v>0</v>
      </c>
      <c r="V336">
        <f t="shared" si="95"/>
        <v>0</v>
      </c>
      <c r="W336">
        <f t="shared" si="96"/>
        <v>0</v>
      </c>
      <c r="X336">
        <f t="shared" si="97"/>
        <v>0</v>
      </c>
      <c r="Y336">
        <f t="shared" si="98"/>
        <v>0</v>
      </c>
      <c r="Z336">
        <f t="shared" si="99"/>
        <v>1</v>
      </c>
      <c r="AA336">
        <f t="shared" si="100"/>
        <v>0</v>
      </c>
      <c r="AB336">
        <f t="shared" si="101"/>
        <v>1</v>
      </c>
      <c r="AC336">
        <f t="shared" si="102"/>
        <v>0</v>
      </c>
      <c r="AD336">
        <f t="shared" si="103"/>
        <v>0</v>
      </c>
      <c r="AE336">
        <f t="shared" si="104"/>
        <v>0</v>
      </c>
      <c r="AF336"/>
      <c r="AG336"/>
      <c r="AH336">
        <f t="shared" si="105"/>
        <v>3</v>
      </c>
      <c r="AI336">
        <f t="shared" si="106"/>
        <v>3</v>
      </c>
      <c r="AJ336" t="str">
        <f t="shared" si="107"/>
        <v>Correct</v>
      </c>
      <c r="AL336" s="96" t="str">
        <f>IFERROR(VLOOKUP(Table1[[#This Row],[RespondentID]],'All Data'!$A:$CO,87,FALSE),"unknown")</f>
        <v>Woman</v>
      </c>
      <c r="AM336" s="96" t="str">
        <f>IFERROR(VLOOKUP(Table1[[#This Row],[RespondentID]],'All Data'!$A:$CO,88,FALSE),"unknown")</f>
        <v>18-24 years</v>
      </c>
      <c r="AN336" s="96" t="str">
        <f>IFERROR(VLOOKUP(Table1[[#This Row],[RespondentID]],'All Data'!$A:$CO,89,FALSE),"unknown")</f>
        <v>Suffolk</v>
      </c>
      <c r="AO336" s="96" t="str">
        <f>IFERROR(VLOOKUP(Table1[[#This Row],[RespondentID]],'All Data'!$A:$CO,90,FALSE),"unknown")</f>
        <v>Nesconset, 11767</v>
      </c>
      <c r="AP336" s="96" t="str">
        <f>IFERROR(VLOOKUP(Table1[[#This Row],[RespondentID]],'All Data'!$A:$CO,91,FALSE),"unknown")</f>
        <v>White</v>
      </c>
      <c r="AQ336" s="96" t="str">
        <f>IFERROR(VLOOKUP(Table1[[#This Row],[RespondentID]],'All Data'!$A:$CO,92,FALSE),"unknown")</f>
        <v>Not Hispanic or Latino</v>
      </c>
      <c r="AR336" s="96" t="str">
        <f>IFERROR(VLOOKUP(Table1[[#This Row],[RespondentID]],'All Data'!$A:$CO,93,FALSE),"unknown")</f>
        <v>English, Other</v>
      </c>
      <c r="AS336" s="96" t="str">
        <f>IFERROR(VLOOKUP(Table1[[#This Row],[RespondentID]],'All Data'!$A:$CW,94,FALSE),"unknown")</f>
        <v>$75,000 to $125,000</v>
      </c>
      <c r="AT336" s="96" t="str">
        <f>IFERROR(VLOOKUP(Table1[[#This Row],[RespondentID]],'All Data'!$A:$CW,95,FALSE),"unknown")</f>
        <v>High school graduate</v>
      </c>
      <c r="AU336" s="96" t="str">
        <f>IFERROR(VLOOKUP(Table1[[#This Row],[RespondentID]],'All Data'!$A:$CW,96,FALSE),"unknown")</f>
        <v>Student</v>
      </c>
      <c r="AV336" s="96" t="str">
        <f>IFERROR(VLOOKUP(Table1[[#This Row],[RespondentID]],'All Data'!$A:$CW,97,FALSE),"unknown")</f>
        <v>Yes</v>
      </c>
      <c r="AW336" s="96" t="str">
        <f>IFERROR(VLOOKUP(Table1[[#This Row],[RespondentID]],'All Data'!$A:$CW,98,FALSE),"unknown")</f>
        <v>Private/Commercial</v>
      </c>
      <c r="AX336" s="96">
        <f>IFERROR(VLOOKUP(Table1[[#This Row],[RespondentID]],'All Data'!$A:$CW,99,FALSE),"unknown")</f>
        <v>0</v>
      </c>
    </row>
    <row r="337" spans="1:50">
      <c r="A337">
        <v>18038103180</v>
      </c>
      <c r="C337" t="s">
        <v>17</v>
      </c>
      <c r="D337" t="s">
        <v>18</v>
      </c>
      <c r="N337" t="s">
        <v>28</v>
      </c>
      <c r="P337">
        <f t="shared" si="90"/>
        <v>3</v>
      </c>
      <c r="Q337" s="7">
        <f t="shared" si="91"/>
        <v>1</v>
      </c>
      <c r="R337"/>
      <c r="S337">
        <f t="shared" si="92"/>
        <v>0</v>
      </c>
      <c r="T337">
        <f t="shared" si="93"/>
        <v>1</v>
      </c>
      <c r="U337">
        <f t="shared" si="94"/>
        <v>1</v>
      </c>
      <c r="V337">
        <f t="shared" si="95"/>
        <v>0</v>
      </c>
      <c r="W337">
        <f t="shared" si="96"/>
        <v>0</v>
      </c>
      <c r="X337">
        <f t="shared" si="97"/>
        <v>0</v>
      </c>
      <c r="Y337">
        <f t="shared" si="98"/>
        <v>0</v>
      </c>
      <c r="Z337">
        <f t="shared" si="99"/>
        <v>0</v>
      </c>
      <c r="AA337">
        <f t="shared" si="100"/>
        <v>0</v>
      </c>
      <c r="AB337">
        <f t="shared" si="101"/>
        <v>0</v>
      </c>
      <c r="AC337">
        <f t="shared" si="102"/>
        <v>0</v>
      </c>
      <c r="AD337">
        <f t="shared" si="103"/>
        <v>0</v>
      </c>
      <c r="AE337">
        <f t="shared" si="104"/>
        <v>1</v>
      </c>
      <c r="AF337"/>
      <c r="AG337"/>
      <c r="AH337">
        <f t="shared" si="105"/>
        <v>3</v>
      </c>
      <c r="AI337">
        <f t="shared" si="106"/>
        <v>3</v>
      </c>
      <c r="AJ337" t="str">
        <f t="shared" si="107"/>
        <v>Correct</v>
      </c>
      <c r="AL337" s="96" t="str">
        <f>IFERROR(VLOOKUP(Table1[[#This Row],[RespondentID]],'All Data'!$A:$CO,87,FALSE),"unknown")</f>
        <v>Woman</v>
      </c>
      <c r="AM337" s="96" t="str">
        <f>IFERROR(VLOOKUP(Table1[[#This Row],[RespondentID]],'All Data'!$A:$CO,88,FALSE),"unknown")</f>
        <v>45-54 years</v>
      </c>
      <c r="AN337" s="96" t="str">
        <f>IFERROR(VLOOKUP(Table1[[#This Row],[RespondentID]],'All Data'!$A:$CO,89,FALSE),"unknown")</f>
        <v>Suffolk</v>
      </c>
      <c r="AO337" s="96" t="str">
        <f>IFERROR(VLOOKUP(Table1[[#This Row],[RespondentID]],'All Data'!$A:$CO,90,FALSE),"unknown")</f>
        <v>Wading River, 11792</v>
      </c>
      <c r="AP337" s="96" t="str">
        <f>IFERROR(VLOOKUP(Table1[[#This Row],[RespondentID]],'All Data'!$A:$CO,91,FALSE),"unknown")</f>
        <v>White</v>
      </c>
      <c r="AQ337" s="96" t="str">
        <f>IFERROR(VLOOKUP(Table1[[#This Row],[RespondentID]],'All Data'!$A:$CO,92,FALSE),"unknown")</f>
        <v>Not Hispanic or Latino</v>
      </c>
      <c r="AR337" s="96" t="str">
        <f>IFERROR(VLOOKUP(Table1[[#This Row],[RespondentID]],'All Data'!$A:$CO,93,FALSE),"unknown")</f>
        <v>English</v>
      </c>
      <c r="AS337" s="96" t="str">
        <f>IFERROR(VLOOKUP(Table1[[#This Row],[RespondentID]],'All Data'!$A:$CW,94,FALSE),"unknown")</f>
        <v>Over $125,000</v>
      </c>
      <c r="AT337" s="96" t="str">
        <f>IFERROR(VLOOKUP(Table1[[#This Row],[RespondentID]],'All Data'!$A:$CW,95,FALSE),"unknown")</f>
        <v>Graduate school</v>
      </c>
      <c r="AU337" s="96" t="str">
        <f>IFERROR(VLOOKUP(Table1[[#This Row],[RespondentID]],'All Data'!$A:$CW,96,FALSE),"unknown")</f>
        <v>Employed for wages</v>
      </c>
      <c r="AV337" s="96" t="str">
        <f>IFERROR(VLOOKUP(Table1[[#This Row],[RespondentID]],'All Data'!$A:$CW,97,FALSE),"unknown")</f>
        <v>Yes</v>
      </c>
      <c r="AW337" s="96" t="str">
        <f>IFERROR(VLOOKUP(Table1[[#This Row],[RespondentID]],'All Data'!$A:$CW,98,FALSE),"unknown")</f>
        <v>Private/Commercial</v>
      </c>
      <c r="AX337" s="96">
        <f>IFERROR(VLOOKUP(Table1[[#This Row],[RespondentID]],'All Data'!$A:$CW,99,FALSE),"unknown")</f>
        <v>0</v>
      </c>
    </row>
    <row r="338" spans="1:50">
      <c r="A338">
        <v>18038103065</v>
      </c>
      <c r="D338" t="s">
        <v>18</v>
      </c>
      <c r="K338" t="s">
        <v>25</v>
      </c>
      <c r="N338" t="s">
        <v>28</v>
      </c>
      <c r="P338">
        <f t="shared" si="90"/>
        <v>3</v>
      </c>
      <c r="Q338" s="6">
        <f t="shared" si="91"/>
        <v>1</v>
      </c>
      <c r="R338"/>
      <c r="S338">
        <f t="shared" si="92"/>
        <v>0</v>
      </c>
      <c r="T338">
        <f t="shared" si="93"/>
        <v>0</v>
      </c>
      <c r="U338">
        <f t="shared" si="94"/>
        <v>1</v>
      </c>
      <c r="V338">
        <f t="shared" si="95"/>
        <v>0</v>
      </c>
      <c r="W338">
        <f t="shared" si="96"/>
        <v>0</v>
      </c>
      <c r="X338">
        <f t="shared" si="97"/>
        <v>0</v>
      </c>
      <c r="Y338">
        <f t="shared" si="98"/>
        <v>0</v>
      </c>
      <c r="Z338">
        <f t="shared" si="99"/>
        <v>0</v>
      </c>
      <c r="AA338">
        <f t="shared" si="100"/>
        <v>0</v>
      </c>
      <c r="AB338">
        <f t="shared" si="101"/>
        <v>1</v>
      </c>
      <c r="AC338">
        <f t="shared" si="102"/>
        <v>0</v>
      </c>
      <c r="AD338">
        <f t="shared" si="103"/>
        <v>0</v>
      </c>
      <c r="AE338">
        <f t="shared" si="104"/>
        <v>1</v>
      </c>
      <c r="AF338"/>
      <c r="AG338"/>
      <c r="AH338">
        <f t="shared" si="105"/>
        <v>3</v>
      </c>
      <c r="AI338">
        <f t="shared" si="106"/>
        <v>3</v>
      </c>
      <c r="AJ338" t="str">
        <f t="shared" si="107"/>
        <v>Correct</v>
      </c>
      <c r="AL338" s="96" t="str">
        <f>IFERROR(VLOOKUP(Table1[[#This Row],[RespondentID]],'All Data'!$A:$CO,87,FALSE),"unknown")</f>
        <v>Man</v>
      </c>
      <c r="AM338" s="96" t="str">
        <f>IFERROR(VLOOKUP(Table1[[#This Row],[RespondentID]],'All Data'!$A:$CO,88,FALSE),"unknown")</f>
        <v>35-44 years</v>
      </c>
      <c r="AN338" s="96" t="str">
        <f>IFERROR(VLOOKUP(Table1[[#This Row],[RespondentID]],'All Data'!$A:$CO,89,FALSE),"unknown")</f>
        <v>Suffolk</v>
      </c>
      <c r="AO338" s="96" t="str">
        <f>IFERROR(VLOOKUP(Table1[[#This Row],[RespondentID]],'All Data'!$A:$CO,90,FALSE),"unknown")</f>
        <v>Kings Park, 11754</v>
      </c>
      <c r="AP338" s="96" t="str">
        <f>IFERROR(VLOOKUP(Table1[[#This Row],[RespondentID]],'All Data'!$A:$CO,91,FALSE),"unknown")</f>
        <v>White</v>
      </c>
      <c r="AQ338" s="96" t="str">
        <f>IFERROR(VLOOKUP(Table1[[#This Row],[RespondentID]],'All Data'!$A:$CO,92,FALSE),"unknown")</f>
        <v>Not Hispanic or Latino</v>
      </c>
      <c r="AR338" s="96" t="str">
        <f>IFERROR(VLOOKUP(Table1[[#This Row],[RespondentID]],'All Data'!$A:$CO,93,FALSE),"unknown")</f>
        <v>English</v>
      </c>
      <c r="AS338" s="96" t="str">
        <f>IFERROR(VLOOKUP(Table1[[#This Row],[RespondentID]],'All Data'!$A:$CW,94,FALSE),"unknown")</f>
        <v>Over $125,000</v>
      </c>
      <c r="AT338" s="96" t="str">
        <f>IFERROR(VLOOKUP(Table1[[#This Row],[RespondentID]],'All Data'!$A:$CW,95,FALSE),"unknown")</f>
        <v>Graduate school</v>
      </c>
      <c r="AU338" s="96" t="str">
        <f>IFERROR(VLOOKUP(Table1[[#This Row],[RespondentID]],'All Data'!$A:$CW,96,FALSE),"unknown")</f>
        <v>Employed for wages</v>
      </c>
      <c r="AV338" s="96" t="str">
        <f>IFERROR(VLOOKUP(Table1[[#This Row],[RespondentID]],'All Data'!$A:$CW,97,FALSE),"unknown")</f>
        <v>Yes</v>
      </c>
      <c r="AW338" s="96" t="str">
        <f>IFERROR(VLOOKUP(Table1[[#This Row],[RespondentID]],'All Data'!$A:$CW,98,FALSE),"unknown")</f>
        <v>Private/Commercial</v>
      </c>
      <c r="AX338" s="96">
        <f>IFERROR(VLOOKUP(Table1[[#This Row],[RespondentID]],'All Data'!$A:$CW,99,FALSE),"unknown")</f>
        <v>0</v>
      </c>
    </row>
    <row r="339" spans="1:50">
      <c r="A339">
        <v>18038102920</v>
      </c>
      <c r="I339" t="s">
        <v>23</v>
      </c>
      <c r="L339" t="s">
        <v>26</v>
      </c>
      <c r="N339" t="s">
        <v>28</v>
      </c>
      <c r="P339">
        <f t="shared" si="90"/>
        <v>3</v>
      </c>
      <c r="Q339" s="7">
        <f t="shared" si="91"/>
        <v>1</v>
      </c>
      <c r="R339"/>
      <c r="S339">
        <f t="shared" si="92"/>
        <v>0</v>
      </c>
      <c r="T339">
        <f t="shared" si="93"/>
        <v>0</v>
      </c>
      <c r="U339">
        <f t="shared" si="94"/>
        <v>0</v>
      </c>
      <c r="V339">
        <f t="shared" si="95"/>
        <v>0</v>
      </c>
      <c r="W339">
        <f t="shared" si="96"/>
        <v>0</v>
      </c>
      <c r="X339">
        <f t="shared" si="97"/>
        <v>0</v>
      </c>
      <c r="Y339">
        <f t="shared" si="98"/>
        <v>0</v>
      </c>
      <c r="Z339">
        <f t="shared" si="99"/>
        <v>1</v>
      </c>
      <c r="AA339">
        <f t="shared" si="100"/>
        <v>0</v>
      </c>
      <c r="AB339">
        <f t="shared" si="101"/>
        <v>0</v>
      </c>
      <c r="AC339">
        <f t="shared" si="102"/>
        <v>1</v>
      </c>
      <c r="AD339">
        <f t="shared" si="103"/>
        <v>0</v>
      </c>
      <c r="AE339">
        <f t="shared" si="104"/>
        <v>1</v>
      </c>
      <c r="AF339"/>
      <c r="AG339"/>
      <c r="AH339">
        <f t="shared" si="105"/>
        <v>3</v>
      </c>
      <c r="AI339">
        <f t="shared" si="106"/>
        <v>3</v>
      </c>
      <c r="AJ339" t="str">
        <f t="shared" si="107"/>
        <v>Correct</v>
      </c>
      <c r="AL339" s="96" t="str">
        <f>IFERROR(VLOOKUP(Table1[[#This Row],[RespondentID]],'All Data'!$A:$CO,87,FALSE),"unknown")</f>
        <v>Woman</v>
      </c>
      <c r="AM339" s="96" t="str">
        <f>IFERROR(VLOOKUP(Table1[[#This Row],[RespondentID]],'All Data'!$A:$CO,88,FALSE),"unknown")</f>
        <v>18-24 years</v>
      </c>
      <c r="AN339" s="96" t="str">
        <f>IFERROR(VLOOKUP(Table1[[#This Row],[RespondentID]],'All Data'!$A:$CO,89,FALSE),"unknown")</f>
        <v>Suffolk</v>
      </c>
      <c r="AO339" s="96" t="str">
        <f>IFERROR(VLOOKUP(Table1[[#This Row],[RespondentID]],'All Data'!$A:$CO,90,FALSE),"unknown")</f>
        <v>Smithtown, 11787</v>
      </c>
      <c r="AP339" s="96" t="str">
        <f>IFERROR(VLOOKUP(Table1[[#This Row],[RespondentID]],'All Data'!$A:$CO,91,FALSE),"unknown")</f>
        <v>Asian</v>
      </c>
      <c r="AQ339" s="96" t="str">
        <f>IFERROR(VLOOKUP(Table1[[#This Row],[RespondentID]],'All Data'!$A:$CO,92,FALSE),"unknown")</f>
        <v>Not Hispanic or Latino</v>
      </c>
      <c r="AR339" s="96" t="str">
        <f>IFERROR(VLOOKUP(Table1[[#This Row],[RespondentID]],'All Data'!$A:$CO,93,FALSE),"unknown")</f>
        <v>Other</v>
      </c>
      <c r="AS339" s="96" t="str">
        <f>IFERROR(VLOOKUP(Table1[[#This Row],[RespondentID]],'All Data'!$A:$CW,94,FALSE),"unknown")</f>
        <v>$75,000 to $125,000</v>
      </c>
      <c r="AT339" s="96" t="str">
        <f>IFERROR(VLOOKUP(Table1[[#This Row],[RespondentID]],'All Data'!$A:$CW,95,FALSE),"unknown")</f>
        <v>High school graduate</v>
      </c>
      <c r="AU339" s="96" t="str">
        <f>IFERROR(VLOOKUP(Table1[[#This Row],[RespondentID]],'All Data'!$A:$CW,96,FALSE),"unknown")</f>
        <v>Student</v>
      </c>
      <c r="AV339" s="96" t="str">
        <f>IFERROR(VLOOKUP(Table1[[#This Row],[RespondentID]],'All Data'!$A:$CW,97,FALSE),"unknown")</f>
        <v>Yes</v>
      </c>
      <c r="AW339" s="96" t="str">
        <f>IFERROR(VLOOKUP(Table1[[#This Row],[RespondentID]],'All Data'!$A:$CW,98,FALSE),"unknown")</f>
        <v>Medicaid</v>
      </c>
      <c r="AX339" s="96">
        <f>IFERROR(VLOOKUP(Table1[[#This Row],[RespondentID]],'All Data'!$A:$CW,99,FALSE),"unknown")</f>
        <v>0</v>
      </c>
    </row>
    <row r="340" spans="1:50">
      <c r="A340">
        <v>18038102799</v>
      </c>
      <c r="B340" t="s">
        <v>16</v>
      </c>
      <c r="D340" t="s">
        <v>18</v>
      </c>
      <c r="N340" t="s">
        <v>28</v>
      </c>
      <c r="P340">
        <f t="shared" si="90"/>
        <v>3</v>
      </c>
      <c r="Q340" s="6">
        <f t="shared" si="91"/>
        <v>1</v>
      </c>
      <c r="R340"/>
      <c r="S340">
        <f t="shared" si="92"/>
        <v>1</v>
      </c>
      <c r="T340">
        <f t="shared" si="93"/>
        <v>0</v>
      </c>
      <c r="U340">
        <f t="shared" si="94"/>
        <v>1</v>
      </c>
      <c r="V340">
        <f t="shared" si="95"/>
        <v>0</v>
      </c>
      <c r="W340">
        <f t="shared" si="96"/>
        <v>0</v>
      </c>
      <c r="X340">
        <f t="shared" si="97"/>
        <v>0</v>
      </c>
      <c r="Y340">
        <f t="shared" si="98"/>
        <v>0</v>
      </c>
      <c r="Z340">
        <f t="shared" si="99"/>
        <v>0</v>
      </c>
      <c r="AA340">
        <f t="shared" si="100"/>
        <v>0</v>
      </c>
      <c r="AB340">
        <f t="shared" si="101"/>
        <v>0</v>
      </c>
      <c r="AC340">
        <f t="shared" si="102"/>
        <v>0</v>
      </c>
      <c r="AD340">
        <f t="shared" si="103"/>
        <v>0</v>
      </c>
      <c r="AE340">
        <f t="shared" si="104"/>
        <v>1</v>
      </c>
      <c r="AF340"/>
      <c r="AG340"/>
      <c r="AH340">
        <f t="shared" si="105"/>
        <v>3</v>
      </c>
      <c r="AI340">
        <f t="shared" si="106"/>
        <v>3</v>
      </c>
      <c r="AJ340" t="str">
        <f t="shared" si="107"/>
        <v>Correct</v>
      </c>
      <c r="AL340" s="96" t="str">
        <f>IFERROR(VLOOKUP(Table1[[#This Row],[RespondentID]],'All Data'!$A:$CO,87,FALSE),"unknown")</f>
        <v>Man</v>
      </c>
      <c r="AM340" s="96" t="str">
        <f>IFERROR(VLOOKUP(Table1[[#This Row],[RespondentID]],'All Data'!$A:$CO,88,FALSE),"unknown")</f>
        <v>35-44 years</v>
      </c>
      <c r="AN340" s="96" t="str">
        <f>IFERROR(VLOOKUP(Table1[[#This Row],[RespondentID]],'All Data'!$A:$CO,89,FALSE),"unknown")</f>
        <v>Suffolk</v>
      </c>
      <c r="AO340" s="96" t="str">
        <f>IFERROR(VLOOKUP(Table1[[#This Row],[RespondentID]],'All Data'!$A:$CO,90,FALSE),"unknown")</f>
        <v>Port Jefferson, 11777</v>
      </c>
      <c r="AP340" s="96" t="str">
        <f>IFERROR(VLOOKUP(Table1[[#This Row],[RespondentID]],'All Data'!$A:$CO,91,FALSE),"unknown")</f>
        <v>White</v>
      </c>
      <c r="AQ340" s="96" t="str">
        <f>IFERROR(VLOOKUP(Table1[[#This Row],[RespondentID]],'All Data'!$A:$CO,92,FALSE),"unknown")</f>
        <v>Not Hispanic or Latino</v>
      </c>
      <c r="AR340" s="96" t="str">
        <f>IFERROR(VLOOKUP(Table1[[#This Row],[RespondentID]],'All Data'!$A:$CO,93,FALSE),"unknown")</f>
        <v>English</v>
      </c>
      <c r="AS340" s="96" t="str">
        <f>IFERROR(VLOOKUP(Table1[[#This Row],[RespondentID]],'All Data'!$A:$CW,94,FALSE),"unknown")</f>
        <v>$50,000 to $74,999</v>
      </c>
      <c r="AT340" s="96" t="str">
        <f>IFERROR(VLOOKUP(Table1[[#This Row],[RespondentID]],'All Data'!$A:$CW,95,FALSE),"unknown")</f>
        <v>College graduate</v>
      </c>
      <c r="AU340" s="96" t="str">
        <f>IFERROR(VLOOKUP(Table1[[#This Row],[RespondentID]],'All Data'!$A:$CW,96,FALSE),"unknown")</f>
        <v>Employed for wages</v>
      </c>
      <c r="AV340" s="96" t="str">
        <f>IFERROR(VLOOKUP(Table1[[#This Row],[RespondentID]],'All Data'!$A:$CW,97,FALSE),"unknown")</f>
        <v>Yes</v>
      </c>
      <c r="AW340" s="96" t="str">
        <f>IFERROR(VLOOKUP(Table1[[#This Row],[RespondentID]],'All Data'!$A:$CW,98,FALSE),"unknown")</f>
        <v>Private/Commercial</v>
      </c>
      <c r="AX340" s="96">
        <f>IFERROR(VLOOKUP(Table1[[#This Row],[RespondentID]],'All Data'!$A:$CW,99,FALSE),"unknown")</f>
        <v>0</v>
      </c>
    </row>
    <row r="341" spans="1:50">
      <c r="A341">
        <v>18038102680</v>
      </c>
      <c r="D341" t="s">
        <v>18</v>
      </c>
      <c r="H341" t="s">
        <v>22</v>
      </c>
      <c r="P341">
        <f t="shared" si="90"/>
        <v>2</v>
      </c>
      <c r="Q341" s="7">
        <f t="shared" si="91"/>
        <v>1.5</v>
      </c>
      <c r="R341"/>
      <c r="S341">
        <f t="shared" si="92"/>
        <v>0</v>
      </c>
      <c r="T341">
        <f t="shared" si="93"/>
        <v>0</v>
      </c>
      <c r="U341">
        <f t="shared" si="94"/>
        <v>1</v>
      </c>
      <c r="V341">
        <f t="shared" si="95"/>
        <v>0</v>
      </c>
      <c r="W341">
        <f t="shared" si="96"/>
        <v>0</v>
      </c>
      <c r="X341">
        <f t="shared" si="97"/>
        <v>0</v>
      </c>
      <c r="Y341">
        <f t="shared" si="98"/>
        <v>1</v>
      </c>
      <c r="Z341">
        <f t="shared" si="99"/>
        <v>0</v>
      </c>
      <c r="AA341">
        <f t="shared" si="100"/>
        <v>0</v>
      </c>
      <c r="AB341">
        <f t="shared" si="101"/>
        <v>0</v>
      </c>
      <c r="AC341">
        <f t="shared" si="102"/>
        <v>0</v>
      </c>
      <c r="AD341">
        <f t="shared" si="103"/>
        <v>0</v>
      </c>
      <c r="AE341">
        <f t="shared" si="104"/>
        <v>0</v>
      </c>
      <c r="AF341"/>
      <c r="AG341"/>
      <c r="AH341">
        <f t="shared" si="105"/>
        <v>2</v>
      </c>
      <c r="AI341">
        <f t="shared" si="106"/>
        <v>2</v>
      </c>
      <c r="AJ341" t="str">
        <f t="shared" si="107"/>
        <v>Correct</v>
      </c>
      <c r="AL341" s="96" t="str">
        <f>IFERROR(VLOOKUP(Table1[[#This Row],[RespondentID]],'All Data'!$A:$CO,87,FALSE),"unknown")</f>
        <v>Man</v>
      </c>
      <c r="AM341" s="96" t="str">
        <f>IFERROR(VLOOKUP(Table1[[#This Row],[RespondentID]],'All Data'!$A:$CO,88,FALSE),"unknown")</f>
        <v>35-44 years</v>
      </c>
      <c r="AN341" s="96" t="str">
        <f>IFERROR(VLOOKUP(Table1[[#This Row],[RespondentID]],'All Data'!$A:$CO,89,FALSE),"unknown")</f>
        <v>Suffolk</v>
      </c>
      <c r="AO341" s="96" t="str">
        <f>IFERROR(VLOOKUP(Table1[[#This Row],[RespondentID]],'All Data'!$A:$CO,90,FALSE),"unknown")</f>
        <v>Coram, 11727</v>
      </c>
      <c r="AP341" s="96" t="str">
        <f>IFERROR(VLOOKUP(Table1[[#This Row],[RespondentID]],'All Data'!$A:$CO,91,FALSE),"unknown")</f>
        <v>Two or more races</v>
      </c>
      <c r="AQ341" s="96" t="str">
        <f>IFERROR(VLOOKUP(Table1[[#This Row],[RespondentID]],'All Data'!$A:$CO,92,FALSE),"unknown")</f>
        <v>Not Hispanic or Latino</v>
      </c>
      <c r="AR341" s="96" t="str">
        <f>IFERROR(VLOOKUP(Table1[[#This Row],[RespondentID]],'All Data'!$A:$CO,93,FALSE),"unknown")</f>
        <v>English</v>
      </c>
      <c r="AS341" s="96" t="str">
        <f>IFERROR(VLOOKUP(Table1[[#This Row],[RespondentID]],'All Data'!$A:$CW,94,FALSE),"unknown")</f>
        <v>Over $125,000</v>
      </c>
      <c r="AT341" s="96" t="str">
        <f>IFERROR(VLOOKUP(Table1[[#This Row],[RespondentID]],'All Data'!$A:$CW,95,FALSE),"unknown")</f>
        <v>College graduate</v>
      </c>
      <c r="AU341" s="96" t="str">
        <f>IFERROR(VLOOKUP(Table1[[#This Row],[RespondentID]],'All Data'!$A:$CW,96,FALSE),"unknown")</f>
        <v>Employed for wages</v>
      </c>
      <c r="AV341" s="96" t="str">
        <f>IFERROR(VLOOKUP(Table1[[#This Row],[RespondentID]],'All Data'!$A:$CW,97,FALSE),"unknown")</f>
        <v>Yes</v>
      </c>
      <c r="AW341" s="96" t="str">
        <f>IFERROR(VLOOKUP(Table1[[#This Row],[RespondentID]],'All Data'!$A:$CW,98,FALSE),"unknown")</f>
        <v>Medicare</v>
      </c>
      <c r="AX341" s="96">
        <f>IFERROR(VLOOKUP(Table1[[#This Row],[RespondentID]],'All Data'!$A:$CW,99,FALSE),"unknown")</f>
        <v>0</v>
      </c>
    </row>
    <row r="342" spans="1:50">
      <c r="A342">
        <v>18038102385</v>
      </c>
      <c r="N342" t="s">
        <v>28</v>
      </c>
      <c r="P342">
        <f t="shared" si="90"/>
        <v>1</v>
      </c>
      <c r="Q342" s="6">
        <f t="shared" si="91"/>
        <v>3</v>
      </c>
      <c r="R342"/>
      <c r="S342">
        <f t="shared" si="92"/>
        <v>0</v>
      </c>
      <c r="T342">
        <f t="shared" si="93"/>
        <v>0</v>
      </c>
      <c r="U342">
        <f t="shared" si="94"/>
        <v>0</v>
      </c>
      <c r="V342">
        <f t="shared" si="95"/>
        <v>0</v>
      </c>
      <c r="W342">
        <f t="shared" si="96"/>
        <v>0</v>
      </c>
      <c r="X342">
        <f t="shared" si="97"/>
        <v>0</v>
      </c>
      <c r="Y342">
        <f t="shared" si="98"/>
        <v>0</v>
      </c>
      <c r="Z342">
        <f t="shared" si="99"/>
        <v>0</v>
      </c>
      <c r="AA342">
        <f t="shared" si="100"/>
        <v>0</v>
      </c>
      <c r="AB342">
        <f t="shared" si="101"/>
        <v>0</v>
      </c>
      <c r="AC342">
        <f t="shared" si="102"/>
        <v>0</v>
      </c>
      <c r="AD342">
        <f t="shared" si="103"/>
        <v>0</v>
      </c>
      <c r="AE342">
        <f t="shared" si="104"/>
        <v>1</v>
      </c>
      <c r="AF342"/>
      <c r="AG342"/>
      <c r="AH342">
        <f t="shared" si="105"/>
        <v>1</v>
      </c>
      <c r="AI342">
        <f t="shared" si="106"/>
        <v>1</v>
      </c>
      <c r="AJ342" t="str">
        <f t="shared" si="107"/>
        <v>Correct</v>
      </c>
      <c r="AL342" s="96" t="str">
        <f>IFERROR(VLOOKUP(Table1[[#This Row],[RespondentID]],'All Data'!$A:$CO,87,FALSE),"unknown")</f>
        <v>Woman</v>
      </c>
      <c r="AM342" s="96" t="str">
        <f>IFERROR(VLOOKUP(Table1[[#This Row],[RespondentID]],'All Data'!$A:$CO,88,FALSE),"unknown")</f>
        <v>35-44 years</v>
      </c>
      <c r="AN342" s="96" t="str">
        <f>IFERROR(VLOOKUP(Table1[[#This Row],[RespondentID]],'All Data'!$A:$CO,89,FALSE),"unknown")</f>
        <v>Suffolk</v>
      </c>
      <c r="AO342" s="96" t="str">
        <f>IFERROR(VLOOKUP(Table1[[#This Row],[RespondentID]],'All Data'!$A:$CO,90,FALSE),"unknown")</f>
        <v>Middle Island, 11953</v>
      </c>
      <c r="AP342" s="96" t="str">
        <f>IFERROR(VLOOKUP(Table1[[#This Row],[RespondentID]],'All Data'!$A:$CO,91,FALSE),"unknown")</f>
        <v>White</v>
      </c>
      <c r="AQ342" s="96" t="str">
        <f>IFERROR(VLOOKUP(Table1[[#This Row],[RespondentID]],'All Data'!$A:$CO,92,FALSE),"unknown")</f>
        <v>Not Hispanic or Latino</v>
      </c>
      <c r="AR342" s="96" t="str">
        <f>IFERROR(VLOOKUP(Table1[[#This Row],[RespondentID]],'All Data'!$A:$CO,93,FALSE),"unknown")</f>
        <v>English</v>
      </c>
      <c r="AS342" s="96" t="str">
        <f>IFERROR(VLOOKUP(Table1[[#This Row],[RespondentID]],'All Data'!$A:$CW,94,FALSE),"unknown")</f>
        <v>Over $125,000</v>
      </c>
      <c r="AT342" s="96" t="str">
        <f>IFERROR(VLOOKUP(Table1[[#This Row],[RespondentID]],'All Data'!$A:$CW,95,FALSE),"unknown")</f>
        <v>Graduate school</v>
      </c>
      <c r="AU342" s="96" t="str">
        <f>IFERROR(VLOOKUP(Table1[[#This Row],[RespondentID]],'All Data'!$A:$CW,96,FALSE),"unknown")</f>
        <v>Employed for wages</v>
      </c>
      <c r="AV342" s="96" t="str">
        <f>IFERROR(VLOOKUP(Table1[[#This Row],[RespondentID]],'All Data'!$A:$CW,97,FALSE),"unknown")</f>
        <v>Yes</v>
      </c>
      <c r="AW342" s="96" t="str">
        <f>IFERROR(VLOOKUP(Table1[[#This Row],[RespondentID]],'All Data'!$A:$CW,98,FALSE),"unknown")</f>
        <v>Private/Commercial</v>
      </c>
      <c r="AX342" s="96">
        <f>IFERROR(VLOOKUP(Table1[[#This Row],[RespondentID]],'All Data'!$A:$CW,99,FALSE),"unknown")</f>
        <v>0</v>
      </c>
    </row>
    <row r="343" spans="1:50">
      <c r="A343">
        <v>18038101886</v>
      </c>
      <c r="J343" t="s">
        <v>24</v>
      </c>
      <c r="K343" t="s">
        <v>25</v>
      </c>
      <c r="N343" t="s">
        <v>28</v>
      </c>
      <c r="P343">
        <f t="shared" si="90"/>
        <v>3</v>
      </c>
      <c r="Q343" s="7">
        <f t="shared" si="91"/>
        <v>1</v>
      </c>
      <c r="R343"/>
      <c r="S343">
        <f t="shared" si="92"/>
        <v>0</v>
      </c>
      <c r="T343">
        <f t="shared" si="93"/>
        <v>0</v>
      </c>
      <c r="U343">
        <f t="shared" si="94"/>
        <v>0</v>
      </c>
      <c r="V343">
        <f t="shared" si="95"/>
        <v>0</v>
      </c>
      <c r="W343">
        <f t="shared" si="96"/>
        <v>0</v>
      </c>
      <c r="X343">
        <f t="shared" si="97"/>
        <v>0</v>
      </c>
      <c r="Y343">
        <f t="shared" si="98"/>
        <v>0</v>
      </c>
      <c r="Z343">
        <f t="shared" si="99"/>
        <v>0</v>
      </c>
      <c r="AA343">
        <f t="shared" si="100"/>
        <v>1</v>
      </c>
      <c r="AB343">
        <f t="shared" si="101"/>
        <v>1</v>
      </c>
      <c r="AC343">
        <f t="shared" si="102"/>
        <v>0</v>
      </c>
      <c r="AD343">
        <f t="shared" si="103"/>
        <v>0</v>
      </c>
      <c r="AE343">
        <f t="shared" si="104"/>
        <v>1</v>
      </c>
      <c r="AF343"/>
      <c r="AG343"/>
      <c r="AH343">
        <f t="shared" si="105"/>
        <v>3</v>
      </c>
      <c r="AI343">
        <f t="shared" si="106"/>
        <v>3</v>
      </c>
      <c r="AJ343" t="str">
        <f t="shared" si="107"/>
        <v>Correct</v>
      </c>
      <c r="AL343" s="96" t="str">
        <f>IFERROR(VLOOKUP(Table1[[#This Row],[RespondentID]],'All Data'!$A:$CO,87,FALSE),"unknown")</f>
        <v>Woman</v>
      </c>
      <c r="AM343" s="96">
        <f>IFERROR(VLOOKUP(Table1[[#This Row],[RespondentID]],'All Data'!$A:$CO,88,FALSE),"unknown")</f>
        <v>0</v>
      </c>
      <c r="AN343" s="96">
        <f>IFERROR(VLOOKUP(Table1[[#This Row],[RespondentID]],'All Data'!$A:$CO,89,FALSE),"unknown")</f>
        <v>0</v>
      </c>
      <c r="AO343" s="96">
        <f>IFERROR(VLOOKUP(Table1[[#This Row],[RespondentID]],'All Data'!$A:$CO,90,FALSE),"unknown")</f>
        <v>0</v>
      </c>
      <c r="AP343" s="96" t="str">
        <f>IFERROR(VLOOKUP(Table1[[#This Row],[RespondentID]],'All Data'!$A:$CO,91,FALSE),"unknown")</f>
        <v>White</v>
      </c>
      <c r="AQ343" s="96" t="str">
        <f>IFERROR(VLOOKUP(Table1[[#This Row],[RespondentID]],'All Data'!$A:$CO,92,FALSE),"unknown")</f>
        <v>Not Hispanic or Latino</v>
      </c>
      <c r="AR343" s="96" t="str">
        <f>IFERROR(VLOOKUP(Table1[[#This Row],[RespondentID]],'All Data'!$A:$CO,93,FALSE),"unknown")</f>
        <v>English</v>
      </c>
      <c r="AS343" s="96" t="str">
        <f>IFERROR(VLOOKUP(Table1[[#This Row],[RespondentID]],'All Data'!$A:$CW,94,FALSE),"unknown")</f>
        <v>Over $125,000</v>
      </c>
      <c r="AT343" s="96" t="str">
        <f>IFERROR(VLOOKUP(Table1[[#This Row],[RespondentID]],'All Data'!$A:$CW,95,FALSE),"unknown")</f>
        <v>Some high school</v>
      </c>
      <c r="AU343" s="96" t="str">
        <f>IFERROR(VLOOKUP(Table1[[#This Row],[RespondentID]],'All Data'!$A:$CW,96,FALSE),"unknown")</f>
        <v>Student</v>
      </c>
      <c r="AV343" s="96">
        <f>IFERROR(VLOOKUP(Table1[[#This Row],[RespondentID]],'All Data'!$A:$CW,97,FALSE),"unknown")</f>
        <v>0</v>
      </c>
      <c r="AW343" s="96">
        <f>IFERROR(VLOOKUP(Table1[[#This Row],[RespondentID]],'All Data'!$A:$CW,98,FALSE),"unknown")</f>
        <v>0</v>
      </c>
      <c r="AX343" s="96">
        <f>IFERROR(VLOOKUP(Table1[[#This Row],[RespondentID]],'All Data'!$A:$CW,99,FALSE),"unknown")</f>
        <v>0</v>
      </c>
    </row>
    <row r="344" spans="1:50">
      <c r="A344">
        <v>18038101808</v>
      </c>
      <c r="K344" t="s">
        <v>25</v>
      </c>
      <c r="P344">
        <f t="shared" si="90"/>
        <v>1</v>
      </c>
      <c r="Q344" s="6">
        <f t="shared" si="91"/>
        <v>3</v>
      </c>
      <c r="R344"/>
      <c r="S344">
        <f t="shared" si="92"/>
        <v>0</v>
      </c>
      <c r="T344">
        <f t="shared" si="93"/>
        <v>0</v>
      </c>
      <c r="U344">
        <f t="shared" si="94"/>
        <v>0</v>
      </c>
      <c r="V344">
        <f t="shared" si="95"/>
        <v>0</v>
      </c>
      <c r="W344">
        <f t="shared" si="96"/>
        <v>0</v>
      </c>
      <c r="X344">
        <f t="shared" si="97"/>
        <v>0</v>
      </c>
      <c r="Y344">
        <f t="shared" si="98"/>
        <v>0</v>
      </c>
      <c r="Z344">
        <f t="shared" si="99"/>
        <v>0</v>
      </c>
      <c r="AA344">
        <f t="shared" si="100"/>
        <v>0</v>
      </c>
      <c r="AB344">
        <f t="shared" si="101"/>
        <v>1</v>
      </c>
      <c r="AC344">
        <f t="shared" si="102"/>
        <v>0</v>
      </c>
      <c r="AD344">
        <f t="shared" si="103"/>
        <v>0</v>
      </c>
      <c r="AE344">
        <f t="shared" si="104"/>
        <v>0</v>
      </c>
      <c r="AF344"/>
      <c r="AG344"/>
      <c r="AH344">
        <f t="shared" si="105"/>
        <v>1</v>
      </c>
      <c r="AI344">
        <f t="shared" si="106"/>
        <v>1</v>
      </c>
      <c r="AJ344" t="str">
        <f t="shared" si="107"/>
        <v>Correct</v>
      </c>
      <c r="AL344" s="96" t="str">
        <f>IFERROR(VLOOKUP(Table1[[#This Row],[RespondentID]],'All Data'!$A:$CO,87,FALSE),"unknown")</f>
        <v>Woman</v>
      </c>
      <c r="AM344" s="96" t="str">
        <f>IFERROR(VLOOKUP(Table1[[#This Row],[RespondentID]],'All Data'!$A:$CO,88,FALSE),"unknown")</f>
        <v>18-24 years</v>
      </c>
      <c r="AN344" s="96">
        <f>IFERROR(VLOOKUP(Table1[[#This Row],[RespondentID]],'All Data'!$A:$CO,89,FALSE),"unknown")</f>
        <v>0</v>
      </c>
      <c r="AO344" s="96">
        <f>IFERROR(VLOOKUP(Table1[[#This Row],[RespondentID]],'All Data'!$A:$CO,90,FALSE),"unknown")</f>
        <v>0</v>
      </c>
      <c r="AP344" s="96" t="str">
        <f>IFERROR(VLOOKUP(Table1[[#This Row],[RespondentID]],'All Data'!$A:$CO,91,FALSE),"unknown")</f>
        <v>Asian</v>
      </c>
      <c r="AQ344" s="96" t="str">
        <f>IFERROR(VLOOKUP(Table1[[#This Row],[RespondentID]],'All Data'!$A:$CO,92,FALSE),"unknown")</f>
        <v>Not Hispanic or Latino</v>
      </c>
      <c r="AR344" s="96" t="str">
        <f>IFERROR(VLOOKUP(Table1[[#This Row],[RespondentID]],'All Data'!$A:$CO,93,FALSE),"unknown")</f>
        <v>English, Korean</v>
      </c>
      <c r="AS344" s="96" t="str">
        <f>IFERROR(VLOOKUP(Table1[[#This Row],[RespondentID]],'All Data'!$A:$CW,94,FALSE),"unknown")</f>
        <v>Over $125,000</v>
      </c>
      <c r="AT344" s="96" t="str">
        <f>IFERROR(VLOOKUP(Table1[[#This Row],[RespondentID]],'All Data'!$A:$CW,95,FALSE),"unknown")</f>
        <v>Some high school</v>
      </c>
      <c r="AU344" s="96" t="str">
        <f>IFERROR(VLOOKUP(Table1[[#This Row],[RespondentID]],'All Data'!$A:$CW,96,FALSE),"unknown")</f>
        <v>Student</v>
      </c>
      <c r="AV344" s="96">
        <f>IFERROR(VLOOKUP(Table1[[#This Row],[RespondentID]],'All Data'!$A:$CW,97,FALSE),"unknown")</f>
        <v>0</v>
      </c>
      <c r="AW344" s="96">
        <f>IFERROR(VLOOKUP(Table1[[#This Row],[RespondentID]],'All Data'!$A:$CW,98,FALSE),"unknown")</f>
        <v>0</v>
      </c>
      <c r="AX344" s="96">
        <f>IFERROR(VLOOKUP(Table1[[#This Row],[RespondentID]],'All Data'!$A:$CW,99,FALSE),"unknown")</f>
        <v>0</v>
      </c>
    </row>
    <row r="345" spans="1:50">
      <c r="A345">
        <v>18038101645</v>
      </c>
      <c r="G345" t="s">
        <v>21</v>
      </c>
      <c r="P345">
        <f t="shared" si="90"/>
        <v>1</v>
      </c>
      <c r="Q345" s="7">
        <f t="shared" si="91"/>
        <v>3</v>
      </c>
      <c r="R345"/>
      <c r="S345">
        <f t="shared" si="92"/>
        <v>0</v>
      </c>
      <c r="T345">
        <f t="shared" si="93"/>
        <v>0</v>
      </c>
      <c r="U345">
        <f t="shared" si="94"/>
        <v>0</v>
      </c>
      <c r="V345">
        <f t="shared" si="95"/>
        <v>0</v>
      </c>
      <c r="W345">
        <f t="shared" si="96"/>
        <v>0</v>
      </c>
      <c r="X345">
        <f t="shared" si="97"/>
        <v>1</v>
      </c>
      <c r="Y345">
        <f t="shared" si="98"/>
        <v>0</v>
      </c>
      <c r="Z345">
        <f t="shared" si="99"/>
        <v>0</v>
      </c>
      <c r="AA345">
        <f t="shared" si="100"/>
        <v>0</v>
      </c>
      <c r="AB345">
        <f t="shared" si="101"/>
        <v>0</v>
      </c>
      <c r="AC345">
        <f t="shared" si="102"/>
        <v>0</v>
      </c>
      <c r="AD345">
        <f t="shared" si="103"/>
        <v>0</v>
      </c>
      <c r="AE345">
        <f t="shared" si="104"/>
        <v>0</v>
      </c>
      <c r="AF345"/>
      <c r="AG345"/>
      <c r="AH345">
        <f t="shared" si="105"/>
        <v>1</v>
      </c>
      <c r="AI345">
        <f t="shared" si="106"/>
        <v>1</v>
      </c>
      <c r="AJ345" t="str">
        <f t="shared" si="107"/>
        <v>Correct</v>
      </c>
      <c r="AL345" s="96" t="str">
        <f>IFERROR(VLOOKUP(Table1[[#This Row],[RespondentID]],'All Data'!$A:$CO,87,FALSE),"unknown")</f>
        <v>Woman</v>
      </c>
      <c r="AM345" s="96">
        <f>IFERROR(VLOOKUP(Table1[[#This Row],[RespondentID]],'All Data'!$A:$CO,88,FALSE),"unknown")</f>
        <v>0</v>
      </c>
      <c r="AN345" s="96">
        <f>IFERROR(VLOOKUP(Table1[[#This Row],[RespondentID]],'All Data'!$A:$CO,89,FALSE),"unknown")</f>
        <v>0</v>
      </c>
      <c r="AO345" s="96">
        <f>IFERROR(VLOOKUP(Table1[[#This Row],[RespondentID]],'All Data'!$A:$CO,90,FALSE),"unknown")</f>
        <v>0</v>
      </c>
      <c r="AP345" s="96" t="str">
        <f>IFERROR(VLOOKUP(Table1[[#This Row],[RespondentID]],'All Data'!$A:$CO,91,FALSE),"unknown")</f>
        <v>Asian</v>
      </c>
      <c r="AQ345" s="96">
        <f>IFERROR(VLOOKUP(Table1[[#This Row],[RespondentID]],'All Data'!$A:$CO,92,FALSE),"unknown")</f>
        <v>0</v>
      </c>
      <c r="AR345" s="96" t="str">
        <f>IFERROR(VLOOKUP(Table1[[#This Row],[RespondentID]],'All Data'!$A:$CO,93,FALSE),"unknown")</f>
        <v>English, Chinese</v>
      </c>
      <c r="AS345" s="96" t="str">
        <f>IFERROR(VLOOKUP(Table1[[#This Row],[RespondentID]],'All Data'!$A:$CW,94,FALSE),"unknown")</f>
        <v>Over $125,000</v>
      </c>
      <c r="AT345" s="96" t="str">
        <f>IFERROR(VLOOKUP(Table1[[#This Row],[RespondentID]],'All Data'!$A:$CW,95,FALSE),"unknown")</f>
        <v>Some high school</v>
      </c>
      <c r="AU345" s="96" t="str">
        <f>IFERROR(VLOOKUP(Table1[[#This Row],[RespondentID]],'All Data'!$A:$CW,96,FALSE),"unknown")</f>
        <v>Student</v>
      </c>
      <c r="AV345" s="96">
        <f>IFERROR(VLOOKUP(Table1[[#This Row],[RespondentID]],'All Data'!$A:$CW,97,FALSE),"unknown")</f>
        <v>0</v>
      </c>
      <c r="AW345" s="96">
        <f>IFERROR(VLOOKUP(Table1[[#This Row],[RespondentID]],'All Data'!$A:$CW,98,FALSE),"unknown")</f>
        <v>0</v>
      </c>
      <c r="AX345" s="96">
        <f>IFERROR(VLOOKUP(Table1[[#This Row],[RespondentID]],'All Data'!$A:$CW,99,FALSE),"unknown")</f>
        <v>0</v>
      </c>
    </row>
    <row r="346" spans="1:50">
      <c r="A346">
        <v>18038101422</v>
      </c>
      <c r="P346">
        <f t="shared" si="90"/>
        <v>0</v>
      </c>
      <c r="Q346" s="6" t="e">
        <f t="shared" si="91"/>
        <v>#DIV/0!</v>
      </c>
      <c r="R346"/>
      <c r="S346">
        <f t="shared" si="92"/>
        <v>0</v>
      </c>
      <c r="T346">
        <f t="shared" si="93"/>
        <v>0</v>
      </c>
      <c r="U346">
        <f t="shared" si="94"/>
        <v>0</v>
      </c>
      <c r="V346">
        <f t="shared" si="95"/>
        <v>0</v>
      </c>
      <c r="W346">
        <f t="shared" si="96"/>
        <v>0</v>
      </c>
      <c r="X346">
        <f t="shared" si="97"/>
        <v>0</v>
      </c>
      <c r="Y346">
        <f t="shared" si="98"/>
        <v>0</v>
      </c>
      <c r="Z346">
        <f t="shared" si="99"/>
        <v>0</v>
      </c>
      <c r="AA346">
        <f t="shared" si="100"/>
        <v>0</v>
      </c>
      <c r="AB346">
        <f t="shared" si="101"/>
        <v>0</v>
      </c>
      <c r="AC346">
        <f t="shared" si="102"/>
        <v>0</v>
      </c>
      <c r="AD346">
        <f t="shared" si="103"/>
        <v>0</v>
      </c>
      <c r="AE346">
        <f t="shared" si="104"/>
        <v>0</v>
      </c>
      <c r="AF346"/>
      <c r="AG346"/>
      <c r="AH346">
        <f t="shared" si="105"/>
        <v>0</v>
      </c>
      <c r="AI346">
        <f t="shared" si="106"/>
        <v>0</v>
      </c>
      <c r="AJ346" t="str">
        <f t="shared" si="107"/>
        <v>Correct</v>
      </c>
      <c r="AL346" s="96" t="str">
        <f>IFERROR(VLOOKUP(Table1[[#This Row],[RespondentID]],'All Data'!$A:$CO,87,FALSE),"unknown")</f>
        <v>Woman</v>
      </c>
      <c r="AM346" s="96">
        <f>IFERROR(VLOOKUP(Table1[[#This Row],[RespondentID]],'All Data'!$A:$CO,88,FALSE),"unknown")</f>
        <v>0</v>
      </c>
      <c r="AN346" s="96">
        <f>IFERROR(VLOOKUP(Table1[[#This Row],[RespondentID]],'All Data'!$A:$CO,89,FALSE),"unknown")</f>
        <v>0</v>
      </c>
      <c r="AO346" s="96">
        <f>IFERROR(VLOOKUP(Table1[[#This Row],[RespondentID]],'All Data'!$A:$CO,90,FALSE),"unknown")</f>
        <v>0</v>
      </c>
      <c r="AP346" s="96" t="str">
        <f>IFERROR(VLOOKUP(Table1[[#This Row],[RespondentID]],'All Data'!$A:$CO,91,FALSE),"unknown")</f>
        <v>Asian</v>
      </c>
      <c r="AQ346" s="96">
        <f>IFERROR(VLOOKUP(Table1[[#This Row],[RespondentID]],'All Data'!$A:$CO,92,FALSE),"unknown")</f>
        <v>0</v>
      </c>
      <c r="AR346" s="96" t="str">
        <f>IFERROR(VLOOKUP(Table1[[#This Row],[RespondentID]],'All Data'!$A:$CO,93,FALSE),"unknown")</f>
        <v>English</v>
      </c>
      <c r="AS346" s="96">
        <f>IFERROR(VLOOKUP(Table1[[#This Row],[RespondentID]],'All Data'!$A:$CW,94,FALSE),"unknown")</f>
        <v>0</v>
      </c>
      <c r="AT346" s="96" t="str">
        <f>IFERROR(VLOOKUP(Table1[[#This Row],[RespondentID]],'All Data'!$A:$CW,95,FALSE),"unknown")</f>
        <v>Some high school</v>
      </c>
      <c r="AU346" s="96" t="str">
        <f>IFERROR(VLOOKUP(Table1[[#This Row],[RespondentID]],'All Data'!$A:$CW,96,FALSE),"unknown")</f>
        <v>Student</v>
      </c>
      <c r="AV346" s="96">
        <f>IFERROR(VLOOKUP(Table1[[#This Row],[RespondentID]],'All Data'!$A:$CW,97,FALSE),"unknown")</f>
        <v>0</v>
      </c>
      <c r="AW346" s="96">
        <f>IFERROR(VLOOKUP(Table1[[#This Row],[RespondentID]],'All Data'!$A:$CW,98,FALSE),"unknown")</f>
        <v>0</v>
      </c>
      <c r="AX346" s="96">
        <f>IFERROR(VLOOKUP(Table1[[#This Row],[RespondentID]],'All Data'!$A:$CW,99,FALSE),"unknown")</f>
        <v>0</v>
      </c>
    </row>
    <row r="347" spans="1:50">
      <c r="A347">
        <v>18038101272</v>
      </c>
      <c r="C347" t="s">
        <v>17</v>
      </c>
      <c r="D347" t="s">
        <v>18</v>
      </c>
      <c r="P347" s="99">
        <f t="shared" si="90"/>
        <v>2</v>
      </c>
      <c r="Q347" s="100">
        <f t="shared" si="91"/>
        <v>1.5</v>
      </c>
      <c r="R347" s="99"/>
      <c r="S347" s="99">
        <f t="shared" si="92"/>
        <v>0</v>
      </c>
      <c r="T347" s="99">
        <f t="shared" si="93"/>
        <v>1</v>
      </c>
      <c r="U347" s="99">
        <f t="shared" si="94"/>
        <v>1</v>
      </c>
      <c r="V347" s="99">
        <f t="shared" si="95"/>
        <v>0</v>
      </c>
      <c r="W347" s="99">
        <f t="shared" si="96"/>
        <v>0</v>
      </c>
      <c r="X347" s="99">
        <f t="shared" si="97"/>
        <v>0</v>
      </c>
      <c r="Y347" s="99">
        <f t="shared" si="98"/>
        <v>0</v>
      </c>
      <c r="Z347" s="99">
        <f t="shared" si="99"/>
        <v>0</v>
      </c>
      <c r="AA347" s="99">
        <f t="shared" si="100"/>
        <v>0</v>
      </c>
      <c r="AB347" s="99">
        <f t="shared" si="101"/>
        <v>0</v>
      </c>
      <c r="AC347" s="99">
        <f t="shared" si="102"/>
        <v>0</v>
      </c>
      <c r="AD347" s="99">
        <f t="shared" si="103"/>
        <v>0</v>
      </c>
      <c r="AE347" s="99">
        <f t="shared" si="104"/>
        <v>0</v>
      </c>
      <c r="AF347" s="99"/>
      <c r="AG347" s="99"/>
      <c r="AH347" s="99">
        <f t="shared" si="105"/>
        <v>2</v>
      </c>
      <c r="AI347" s="99">
        <f t="shared" si="106"/>
        <v>2</v>
      </c>
      <c r="AJ347" s="99" t="str">
        <f t="shared" si="107"/>
        <v>Correct</v>
      </c>
      <c r="AK347" s="99"/>
      <c r="AL347" s="96" t="str">
        <f>IFERROR(VLOOKUP(Table1[[#This Row],[RespondentID]],'All Data'!$A:$CO,87,FALSE),"unknown")</f>
        <v>Man</v>
      </c>
      <c r="AM347" s="96">
        <f>IFERROR(VLOOKUP(Table1[[#This Row],[RespondentID]],'All Data'!$A:$CO,88,FALSE),"unknown")</f>
        <v>0</v>
      </c>
      <c r="AN347" s="96">
        <f>IFERROR(VLOOKUP(Table1[[#This Row],[RespondentID]],'All Data'!$A:$CO,89,FALSE),"unknown")</f>
        <v>0</v>
      </c>
      <c r="AO347" s="96">
        <f>IFERROR(VLOOKUP(Table1[[#This Row],[RespondentID]],'All Data'!$A:$CO,90,FALSE),"unknown")</f>
        <v>0</v>
      </c>
      <c r="AP347" s="96" t="str">
        <f>IFERROR(VLOOKUP(Table1[[#This Row],[RespondentID]],'All Data'!$A:$CO,91,FALSE),"unknown")</f>
        <v>Asian</v>
      </c>
      <c r="AQ347" s="96">
        <f>IFERROR(VLOOKUP(Table1[[#This Row],[RespondentID]],'All Data'!$A:$CO,92,FALSE),"unknown")</f>
        <v>0</v>
      </c>
      <c r="AR347" s="96" t="str">
        <f>IFERROR(VLOOKUP(Table1[[#This Row],[RespondentID]],'All Data'!$A:$CO,93,FALSE),"unknown")</f>
        <v>English, Chinese</v>
      </c>
      <c r="AS347" s="96">
        <f>IFERROR(VLOOKUP(Table1[[#This Row],[RespondentID]],'All Data'!$A:$CW,94,FALSE),"unknown")</f>
        <v>0</v>
      </c>
      <c r="AT347" s="96" t="str">
        <f>IFERROR(VLOOKUP(Table1[[#This Row],[RespondentID]],'All Data'!$A:$CW,95,FALSE),"unknown")</f>
        <v>Some high school</v>
      </c>
      <c r="AU347" s="96" t="str">
        <f>IFERROR(VLOOKUP(Table1[[#This Row],[RespondentID]],'All Data'!$A:$CW,96,FALSE),"unknown")</f>
        <v>Student</v>
      </c>
      <c r="AV347" s="96">
        <f>IFERROR(VLOOKUP(Table1[[#This Row],[RespondentID]],'All Data'!$A:$CW,97,FALSE),"unknown")</f>
        <v>0</v>
      </c>
      <c r="AW347" s="96">
        <f>IFERROR(VLOOKUP(Table1[[#This Row],[RespondentID]],'All Data'!$A:$CW,98,FALSE),"unknown")</f>
        <v>0</v>
      </c>
      <c r="AX347" s="96">
        <f>IFERROR(VLOOKUP(Table1[[#This Row],[RespondentID]],'All Data'!$A:$CW,99,FALSE),"unknown")</f>
        <v>0</v>
      </c>
    </row>
    <row r="348" spans="1:50">
      <c r="A348">
        <v>18038101095</v>
      </c>
      <c r="J348" t="s">
        <v>24</v>
      </c>
      <c r="N348" t="s">
        <v>28</v>
      </c>
      <c r="P348" s="99">
        <f t="shared" si="90"/>
        <v>2</v>
      </c>
      <c r="Q348" s="100">
        <f t="shared" si="91"/>
        <v>1.5</v>
      </c>
      <c r="R348" s="99"/>
      <c r="S348" s="99">
        <f t="shared" si="92"/>
        <v>0</v>
      </c>
      <c r="T348" s="99">
        <f t="shared" si="93"/>
        <v>0</v>
      </c>
      <c r="U348" s="99">
        <f t="shared" si="94"/>
        <v>0</v>
      </c>
      <c r="V348" s="99">
        <f t="shared" si="95"/>
        <v>0</v>
      </c>
      <c r="W348" s="99">
        <f t="shared" si="96"/>
        <v>0</v>
      </c>
      <c r="X348" s="99">
        <f t="shared" si="97"/>
        <v>0</v>
      </c>
      <c r="Y348" s="99">
        <f t="shared" si="98"/>
        <v>0</v>
      </c>
      <c r="Z348" s="99">
        <f t="shared" si="99"/>
        <v>0</v>
      </c>
      <c r="AA348" s="99">
        <f t="shared" si="100"/>
        <v>1</v>
      </c>
      <c r="AB348" s="99">
        <f t="shared" si="101"/>
        <v>0</v>
      </c>
      <c r="AC348" s="99">
        <f t="shared" si="102"/>
        <v>0</v>
      </c>
      <c r="AD348" s="99">
        <f t="shared" si="103"/>
        <v>0</v>
      </c>
      <c r="AE348" s="99">
        <f t="shared" si="104"/>
        <v>1</v>
      </c>
      <c r="AF348" s="99"/>
      <c r="AG348" s="99"/>
      <c r="AH348" s="99">
        <f t="shared" si="105"/>
        <v>2</v>
      </c>
      <c r="AI348" s="99">
        <f t="shared" si="106"/>
        <v>2</v>
      </c>
      <c r="AJ348" s="99" t="str">
        <f t="shared" si="107"/>
        <v>Correct</v>
      </c>
      <c r="AK348" s="99"/>
      <c r="AL348" s="96" t="str">
        <f>IFERROR(VLOOKUP(Table1[[#This Row],[RespondentID]],'All Data'!$A:$CO,87,FALSE),"unknown")</f>
        <v>Woman</v>
      </c>
      <c r="AM348" s="96">
        <f>IFERROR(VLOOKUP(Table1[[#This Row],[RespondentID]],'All Data'!$A:$CO,88,FALSE),"unknown")</f>
        <v>0</v>
      </c>
      <c r="AN348" s="96">
        <f>IFERROR(VLOOKUP(Table1[[#This Row],[RespondentID]],'All Data'!$A:$CO,89,FALSE),"unknown")</f>
        <v>0</v>
      </c>
      <c r="AO348" s="96">
        <f>IFERROR(VLOOKUP(Table1[[#This Row],[RespondentID]],'All Data'!$A:$CO,90,FALSE),"unknown")</f>
        <v>0</v>
      </c>
      <c r="AP348" s="96" t="str">
        <f>IFERROR(VLOOKUP(Table1[[#This Row],[RespondentID]],'All Data'!$A:$CO,91,FALSE),"unknown")</f>
        <v>Asian</v>
      </c>
      <c r="AQ348" s="96">
        <f>IFERROR(VLOOKUP(Table1[[#This Row],[RespondentID]],'All Data'!$A:$CO,92,FALSE),"unknown")</f>
        <v>0</v>
      </c>
      <c r="AR348" s="96" t="str">
        <f>IFERROR(VLOOKUP(Table1[[#This Row],[RespondentID]],'All Data'!$A:$CO,93,FALSE),"unknown")</f>
        <v>English, Korean</v>
      </c>
      <c r="AS348" s="96" t="str">
        <f>IFERROR(VLOOKUP(Table1[[#This Row],[RespondentID]],'All Data'!$A:$CW,94,FALSE),"unknown")</f>
        <v>$75,000 to $125,000</v>
      </c>
      <c r="AT348" s="96" t="str">
        <f>IFERROR(VLOOKUP(Table1[[#This Row],[RespondentID]],'All Data'!$A:$CW,95,FALSE),"unknown")</f>
        <v>Some high school</v>
      </c>
      <c r="AU348" s="96" t="str">
        <f>IFERROR(VLOOKUP(Table1[[#This Row],[RespondentID]],'All Data'!$A:$CW,96,FALSE),"unknown")</f>
        <v>Student</v>
      </c>
      <c r="AV348" s="96">
        <f>IFERROR(VLOOKUP(Table1[[#This Row],[RespondentID]],'All Data'!$A:$CW,97,FALSE),"unknown")</f>
        <v>0</v>
      </c>
      <c r="AW348" s="96">
        <f>IFERROR(VLOOKUP(Table1[[#This Row],[RespondentID]],'All Data'!$A:$CW,98,FALSE),"unknown")</f>
        <v>0</v>
      </c>
      <c r="AX348" s="96">
        <f>IFERROR(VLOOKUP(Table1[[#This Row],[RespondentID]],'All Data'!$A:$CW,99,FALSE),"unknown")</f>
        <v>0</v>
      </c>
    </row>
    <row r="349" spans="1:50">
      <c r="A349">
        <v>18038100881</v>
      </c>
      <c r="M349" t="s">
        <v>27</v>
      </c>
      <c r="P349" s="99">
        <f t="shared" si="90"/>
        <v>1</v>
      </c>
      <c r="Q349" s="100">
        <f t="shared" si="91"/>
        <v>3</v>
      </c>
      <c r="R349" s="99"/>
      <c r="S349" s="99">
        <f t="shared" si="92"/>
        <v>0</v>
      </c>
      <c r="T349" s="99">
        <f t="shared" si="93"/>
        <v>0</v>
      </c>
      <c r="U349" s="99">
        <f t="shared" si="94"/>
        <v>0</v>
      </c>
      <c r="V349" s="99">
        <f t="shared" si="95"/>
        <v>0</v>
      </c>
      <c r="W349" s="99">
        <f t="shared" si="96"/>
        <v>0</v>
      </c>
      <c r="X349" s="99">
        <f t="shared" si="97"/>
        <v>0</v>
      </c>
      <c r="Y349" s="99">
        <f t="shared" si="98"/>
        <v>0</v>
      </c>
      <c r="Z349" s="99">
        <f t="shared" si="99"/>
        <v>0</v>
      </c>
      <c r="AA349" s="99">
        <f t="shared" si="100"/>
        <v>0</v>
      </c>
      <c r="AB349" s="99">
        <f t="shared" si="101"/>
        <v>0</v>
      </c>
      <c r="AC349" s="99">
        <f t="shared" si="102"/>
        <v>0</v>
      </c>
      <c r="AD349" s="99">
        <f t="shared" si="103"/>
        <v>1</v>
      </c>
      <c r="AE349" s="99">
        <f t="shared" si="104"/>
        <v>0</v>
      </c>
      <c r="AF349" s="99"/>
      <c r="AG349" s="99"/>
      <c r="AH349" s="99">
        <f t="shared" si="105"/>
        <v>1</v>
      </c>
      <c r="AI349" s="99">
        <f t="shared" si="106"/>
        <v>1</v>
      </c>
      <c r="AJ349" s="99" t="str">
        <f t="shared" si="107"/>
        <v>Correct</v>
      </c>
      <c r="AK349" s="99"/>
      <c r="AL349" s="96" t="str">
        <f>IFERROR(VLOOKUP(Table1[[#This Row],[RespondentID]],'All Data'!$A:$CO,87,FALSE),"unknown")</f>
        <v>Woman</v>
      </c>
      <c r="AM349" s="96" t="str">
        <f>IFERROR(VLOOKUP(Table1[[#This Row],[RespondentID]],'All Data'!$A:$CO,88,FALSE),"unknown")</f>
        <v>18-24 years</v>
      </c>
      <c r="AN349" s="96" t="str">
        <f>IFERROR(VLOOKUP(Table1[[#This Row],[RespondentID]],'All Data'!$A:$CO,89,FALSE),"unknown")</f>
        <v>Suffolk</v>
      </c>
      <c r="AO349" s="96" t="str">
        <f>IFERROR(VLOOKUP(Table1[[#This Row],[RespondentID]],'All Data'!$A:$CO,90,FALSE),"unknown")</f>
        <v>Commack, 11725</v>
      </c>
      <c r="AP349" s="96" t="str">
        <f>IFERROR(VLOOKUP(Table1[[#This Row],[RespondentID]],'All Data'!$A:$CO,91,FALSE),"unknown")</f>
        <v>Two or more races</v>
      </c>
      <c r="AQ349" s="96" t="str">
        <f>IFERROR(VLOOKUP(Table1[[#This Row],[RespondentID]],'All Data'!$A:$CO,92,FALSE),"unknown")</f>
        <v>Not Hispanic or Latino</v>
      </c>
      <c r="AR349" s="96" t="str">
        <f>IFERROR(VLOOKUP(Table1[[#This Row],[RespondentID]],'All Data'!$A:$CO,93,FALSE),"unknown")</f>
        <v>English</v>
      </c>
      <c r="AS349" s="96" t="str">
        <f>IFERROR(VLOOKUP(Table1[[#This Row],[RespondentID]],'All Data'!$A:$CW,94,FALSE),"unknown")</f>
        <v>Over $125,000</v>
      </c>
      <c r="AT349" s="96" t="str">
        <f>IFERROR(VLOOKUP(Table1[[#This Row],[RespondentID]],'All Data'!$A:$CW,95,FALSE),"unknown")</f>
        <v>High school graduate</v>
      </c>
      <c r="AU349" s="96" t="str">
        <f>IFERROR(VLOOKUP(Table1[[#This Row],[RespondentID]],'All Data'!$A:$CW,96,FALSE),"unknown")</f>
        <v>Student</v>
      </c>
      <c r="AV349" s="96" t="str">
        <f>IFERROR(VLOOKUP(Table1[[#This Row],[RespondentID]],'All Data'!$A:$CW,97,FALSE),"unknown")</f>
        <v>No</v>
      </c>
      <c r="AW349" s="96" t="str">
        <f>IFERROR(VLOOKUP(Table1[[#This Row],[RespondentID]],'All Data'!$A:$CW,98,FALSE),"unknown")</f>
        <v>No Insurance</v>
      </c>
      <c r="AX349" s="96">
        <f>IFERROR(VLOOKUP(Table1[[#This Row],[RespondentID]],'All Data'!$A:$CW,99,FALSE),"unknown")</f>
        <v>0</v>
      </c>
    </row>
    <row r="350" spans="1:50">
      <c r="A350">
        <v>18038100468</v>
      </c>
      <c r="C350" t="s">
        <v>17</v>
      </c>
      <c r="I350" t="s">
        <v>23</v>
      </c>
      <c r="P350" s="99">
        <f t="shared" si="90"/>
        <v>2</v>
      </c>
      <c r="Q350" s="100">
        <f t="shared" si="91"/>
        <v>1.5</v>
      </c>
      <c r="R350" s="99"/>
      <c r="S350" s="99">
        <f t="shared" si="92"/>
        <v>0</v>
      </c>
      <c r="T350" s="99">
        <f t="shared" si="93"/>
        <v>1</v>
      </c>
      <c r="U350" s="99">
        <f t="shared" si="94"/>
        <v>0</v>
      </c>
      <c r="V350" s="99">
        <f t="shared" si="95"/>
        <v>0</v>
      </c>
      <c r="W350" s="99">
        <f t="shared" si="96"/>
        <v>0</v>
      </c>
      <c r="X350" s="99">
        <f t="shared" si="97"/>
        <v>0</v>
      </c>
      <c r="Y350" s="99">
        <f t="shared" si="98"/>
        <v>0</v>
      </c>
      <c r="Z350" s="99">
        <f t="shared" si="99"/>
        <v>1</v>
      </c>
      <c r="AA350" s="99">
        <f t="shared" si="100"/>
        <v>0</v>
      </c>
      <c r="AB350" s="99">
        <f t="shared" si="101"/>
        <v>0</v>
      </c>
      <c r="AC350" s="99">
        <f t="shared" si="102"/>
        <v>0</v>
      </c>
      <c r="AD350" s="99">
        <f t="shared" si="103"/>
        <v>0</v>
      </c>
      <c r="AE350" s="99">
        <f t="shared" si="104"/>
        <v>0</v>
      </c>
      <c r="AF350" s="99"/>
      <c r="AG350" s="99"/>
      <c r="AH350" s="99">
        <f t="shared" si="105"/>
        <v>2</v>
      </c>
      <c r="AI350" s="99">
        <f t="shared" si="106"/>
        <v>2</v>
      </c>
      <c r="AJ350" s="99" t="str">
        <f t="shared" si="107"/>
        <v>Correct</v>
      </c>
      <c r="AK350" s="99"/>
      <c r="AL350" s="96" t="str">
        <f>IFERROR(VLOOKUP(Table1[[#This Row],[RespondentID]],'All Data'!$A:$CO,87,FALSE),"unknown")</f>
        <v>Woman</v>
      </c>
      <c r="AM350" s="96" t="str">
        <f>IFERROR(VLOOKUP(Table1[[#This Row],[RespondentID]],'All Data'!$A:$CO,88,FALSE),"unknown")</f>
        <v>45-54 years</v>
      </c>
      <c r="AN350" s="96" t="str">
        <f>IFERROR(VLOOKUP(Table1[[#This Row],[RespondentID]],'All Data'!$A:$CO,89,FALSE),"unknown")</f>
        <v>Suffolk</v>
      </c>
      <c r="AO350" s="96" t="str">
        <f>IFERROR(VLOOKUP(Table1[[#This Row],[RespondentID]],'All Data'!$A:$CO,90,FALSE),"unknown")</f>
        <v>Dix Hills, 11746</v>
      </c>
      <c r="AP350" s="96" t="str">
        <f>IFERROR(VLOOKUP(Table1[[#This Row],[RespondentID]],'All Data'!$A:$CO,91,FALSE),"unknown")</f>
        <v>White</v>
      </c>
      <c r="AQ350" s="96" t="str">
        <f>IFERROR(VLOOKUP(Table1[[#This Row],[RespondentID]],'All Data'!$A:$CO,92,FALSE),"unknown")</f>
        <v>Not Hispanic or Latino</v>
      </c>
      <c r="AR350" s="96" t="str">
        <f>IFERROR(VLOOKUP(Table1[[#This Row],[RespondentID]],'All Data'!$A:$CO,93,FALSE),"unknown")</f>
        <v>Haitian Creole</v>
      </c>
      <c r="AS350" s="96" t="str">
        <f>IFERROR(VLOOKUP(Table1[[#This Row],[RespondentID]],'All Data'!$A:$CW,94,FALSE),"unknown")</f>
        <v>Over $125,000</v>
      </c>
      <c r="AT350" s="96" t="str">
        <f>IFERROR(VLOOKUP(Table1[[#This Row],[RespondentID]],'All Data'!$A:$CW,95,FALSE),"unknown")</f>
        <v>Graduate school</v>
      </c>
      <c r="AU350" s="96" t="str">
        <f>IFERROR(VLOOKUP(Table1[[#This Row],[RespondentID]],'All Data'!$A:$CW,96,FALSE),"unknown")</f>
        <v>Employed for wages</v>
      </c>
      <c r="AV350" s="96" t="str">
        <f>IFERROR(VLOOKUP(Table1[[#This Row],[RespondentID]],'All Data'!$A:$CW,97,FALSE),"unknown")</f>
        <v>Yes</v>
      </c>
      <c r="AW350" s="96" t="str">
        <f>IFERROR(VLOOKUP(Table1[[#This Row],[RespondentID]],'All Data'!$A:$CW,98,FALSE),"unknown")</f>
        <v>Private/Commercial</v>
      </c>
      <c r="AX350" s="96">
        <f>IFERROR(VLOOKUP(Table1[[#This Row],[RespondentID]],'All Data'!$A:$CW,99,FALSE),"unknown")</f>
        <v>0</v>
      </c>
    </row>
    <row r="351" spans="1:50">
      <c r="A351">
        <v>18038100341</v>
      </c>
      <c r="C351" t="s">
        <v>17</v>
      </c>
      <c r="I351" t="s">
        <v>23</v>
      </c>
      <c r="K351" t="s">
        <v>25</v>
      </c>
      <c r="P351" s="99">
        <f t="shared" si="90"/>
        <v>3</v>
      </c>
      <c r="Q351" s="100">
        <f t="shared" si="91"/>
        <v>1</v>
      </c>
      <c r="R351" s="99"/>
      <c r="S351" s="99">
        <f t="shared" si="92"/>
        <v>0</v>
      </c>
      <c r="T351" s="99">
        <f t="shared" si="93"/>
        <v>1</v>
      </c>
      <c r="U351" s="99">
        <f t="shared" si="94"/>
        <v>0</v>
      </c>
      <c r="V351" s="99">
        <f t="shared" si="95"/>
        <v>0</v>
      </c>
      <c r="W351" s="99">
        <f t="shared" si="96"/>
        <v>0</v>
      </c>
      <c r="X351" s="99">
        <f t="shared" si="97"/>
        <v>0</v>
      </c>
      <c r="Y351" s="99">
        <f t="shared" si="98"/>
        <v>0</v>
      </c>
      <c r="Z351" s="99">
        <f t="shared" si="99"/>
        <v>1</v>
      </c>
      <c r="AA351" s="99">
        <f t="shared" si="100"/>
        <v>0</v>
      </c>
      <c r="AB351" s="99">
        <f t="shared" si="101"/>
        <v>1</v>
      </c>
      <c r="AC351" s="99">
        <f t="shared" si="102"/>
        <v>0</v>
      </c>
      <c r="AD351" s="99">
        <f t="shared" si="103"/>
        <v>0</v>
      </c>
      <c r="AE351" s="99">
        <f t="shared" si="104"/>
        <v>0</v>
      </c>
      <c r="AF351" s="99"/>
      <c r="AG351" s="99"/>
      <c r="AH351" s="99">
        <f t="shared" si="105"/>
        <v>3</v>
      </c>
      <c r="AI351" s="99">
        <f t="shared" si="106"/>
        <v>3</v>
      </c>
      <c r="AJ351" s="99" t="str">
        <f t="shared" si="107"/>
        <v>Correct</v>
      </c>
      <c r="AK351" s="99"/>
      <c r="AL351" s="96" t="str">
        <f>IFERROR(VLOOKUP(Table1[[#This Row],[RespondentID]],'All Data'!$A:$CO,87,FALSE),"unknown")</f>
        <v>Woman</v>
      </c>
      <c r="AM351" s="96" t="str">
        <f>IFERROR(VLOOKUP(Table1[[#This Row],[RespondentID]],'All Data'!$A:$CO,88,FALSE),"unknown")</f>
        <v>18-24 years</v>
      </c>
      <c r="AN351" s="96" t="str">
        <f>IFERROR(VLOOKUP(Table1[[#This Row],[RespondentID]],'All Data'!$A:$CO,89,FALSE),"unknown")</f>
        <v>Suffolk</v>
      </c>
      <c r="AO351" s="96" t="str">
        <f>IFERROR(VLOOKUP(Table1[[#This Row],[RespondentID]],'All Data'!$A:$CO,90,FALSE),"unknown")</f>
        <v>Commack, 11725</v>
      </c>
      <c r="AP351" s="96" t="str">
        <f>IFERROR(VLOOKUP(Table1[[#This Row],[RespondentID]],'All Data'!$A:$CO,91,FALSE),"unknown")</f>
        <v>White</v>
      </c>
      <c r="AQ351" s="96" t="str">
        <f>IFERROR(VLOOKUP(Table1[[#This Row],[RespondentID]],'All Data'!$A:$CO,92,FALSE),"unknown")</f>
        <v>Not Hispanic or Latino</v>
      </c>
      <c r="AR351" s="96" t="str">
        <f>IFERROR(VLOOKUP(Table1[[#This Row],[RespondentID]],'All Data'!$A:$CO,93,FALSE),"unknown")</f>
        <v>English</v>
      </c>
      <c r="AS351" s="96" t="str">
        <f>IFERROR(VLOOKUP(Table1[[#This Row],[RespondentID]],'All Data'!$A:$CW,94,FALSE),"unknown")</f>
        <v>$75,000 to $125,000</v>
      </c>
      <c r="AT351" s="96" t="str">
        <f>IFERROR(VLOOKUP(Table1[[#This Row],[RespondentID]],'All Data'!$A:$CW,95,FALSE),"unknown")</f>
        <v>High school graduate</v>
      </c>
      <c r="AU351" s="96" t="str">
        <f>IFERROR(VLOOKUP(Table1[[#This Row],[RespondentID]],'All Data'!$A:$CW,96,FALSE),"unknown")</f>
        <v>Employed for wages</v>
      </c>
      <c r="AV351" s="96" t="str">
        <f>IFERROR(VLOOKUP(Table1[[#This Row],[RespondentID]],'All Data'!$A:$CW,97,FALSE),"unknown")</f>
        <v>Yes</v>
      </c>
      <c r="AW351" s="96" t="str">
        <f>IFERROR(VLOOKUP(Table1[[#This Row],[RespondentID]],'All Data'!$A:$CW,98,FALSE),"unknown")</f>
        <v>Private/Commercial</v>
      </c>
      <c r="AX351" s="96">
        <f>IFERROR(VLOOKUP(Table1[[#This Row],[RespondentID]],'All Data'!$A:$CW,99,FALSE),"unknown")</f>
        <v>0</v>
      </c>
    </row>
    <row r="352" spans="1:50">
      <c r="A352">
        <v>18038100206</v>
      </c>
      <c r="B352" t="s">
        <v>16</v>
      </c>
      <c r="N352" t="s">
        <v>28</v>
      </c>
      <c r="P352" s="99">
        <f t="shared" si="90"/>
        <v>2</v>
      </c>
      <c r="Q352" s="100">
        <f t="shared" si="91"/>
        <v>1.5</v>
      </c>
      <c r="R352" s="99"/>
      <c r="S352" s="99">
        <f t="shared" si="92"/>
        <v>1</v>
      </c>
      <c r="T352" s="99">
        <f t="shared" si="93"/>
        <v>0</v>
      </c>
      <c r="U352" s="99">
        <f t="shared" si="94"/>
        <v>0</v>
      </c>
      <c r="V352" s="99">
        <f t="shared" si="95"/>
        <v>0</v>
      </c>
      <c r="W352" s="99">
        <f t="shared" si="96"/>
        <v>0</v>
      </c>
      <c r="X352" s="99">
        <f t="shared" si="97"/>
        <v>0</v>
      </c>
      <c r="Y352" s="99">
        <f t="shared" si="98"/>
        <v>0</v>
      </c>
      <c r="Z352" s="99">
        <f t="shared" si="99"/>
        <v>0</v>
      </c>
      <c r="AA352" s="99">
        <f t="shared" si="100"/>
        <v>0</v>
      </c>
      <c r="AB352" s="99">
        <f t="shared" si="101"/>
        <v>0</v>
      </c>
      <c r="AC352" s="99">
        <f t="shared" si="102"/>
        <v>0</v>
      </c>
      <c r="AD352" s="99">
        <f t="shared" si="103"/>
        <v>0</v>
      </c>
      <c r="AE352" s="99">
        <f t="shared" si="104"/>
        <v>1</v>
      </c>
      <c r="AF352" s="99"/>
      <c r="AG352" s="99"/>
      <c r="AH352" s="99">
        <f t="shared" si="105"/>
        <v>2</v>
      </c>
      <c r="AI352" s="99">
        <f t="shared" si="106"/>
        <v>2</v>
      </c>
      <c r="AJ352" s="99" t="str">
        <f t="shared" si="107"/>
        <v>Correct</v>
      </c>
      <c r="AK352" s="99"/>
      <c r="AL352" s="96" t="str">
        <f>IFERROR(VLOOKUP(Table1[[#This Row],[RespondentID]],'All Data'!$A:$CO,87,FALSE),"unknown")</f>
        <v>Man</v>
      </c>
      <c r="AM352" s="96" t="str">
        <f>IFERROR(VLOOKUP(Table1[[#This Row],[RespondentID]],'All Data'!$A:$CO,88,FALSE),"unknown")</f>
        <v>45-54 years</v>
      </c>
      <c r="AN352" s="96" t="str">
        <f>IFERROR(VLOOKUP(Table1[[#This Row],[RespondentID]],'All Data'!$A:$CO,89,FALSE),"unknown")</f>
        <v>Suffolk</v>
      </c>
      <c r="AO352" s="96" t="str">
        <f>IFERROR(VLOOKUP(Table1[[#This Row],[RespondentID]],'All Data'!$A:$CO,90,FALSE),"unknown")</f>
        <v>Smithtown, 11787</v>
      </c>
      <c r="AP352" s="96" t="str">
        <f>IFERROR(VLOOKUP(Table1[[#This Row],[RespondentID]],'All Data'!$A:$CO,91,FALSE),"unknown")</f>
        <v>White</v>
      </c>
      <c r="AQ352" s="96" t="str">
        <f>IFERROR(VLOOKUP(Table1[[#This Row],[RespondentID]],'All Data'!$A:$CO,92,FALSE),"unknown")</f>
        <v>Not Hispanic or Latino</v>
      </c>
      <c r="AR352" s="96" t="str">
        <f>IFERROR(VLOOKUP(Table1[[#This Row],[RespondentID]],'All Data'!$A:$CO,93,FALSE),"unknown")</f>
        <v>English</v>
      </c>
      <c r="AS352" s="96" t="str">
        <f>IFERROR(VLOOKUP(Table1[[#This Row],[RespondentID]],'All Data'!$A:$CW,94,FALSE),"unknown")</f>
        <v>$75,000 to $125,000</v>
      </c>
      <c r="AT352" s="96" t="str">
        <f>IFERROR(VLOOKUP(Table1[[#This Row],[RespondentID]],'All Data'!$A:$CW,95,FALSE),"unknown")</f>
        <v>College graduate</v>
      </c>
      <c r="AU352" s="96" t="str">
        <f>IFERROR(VLOOKUP(Table1[[#This Row],[RespondentID]],'All Data'!$A:$CW,96,FALSE),"unknown")</f>
        <v>Self-employed</v>
      </c>
      <c r="AV352" s="96" t="str">
        <f>IFERROR(VLOOKUP(Table1[[#This Row],[RespondentID]],'All Data'!$A:$CW,97,FALSE),"unknown")</f>
        <v>Yes</v>
      </c>
      <c r="AW352" s="96" t="str">
        <f>IFERROR(VLOOKUP(Table1[[#This Row],[RespondentID]],'All Data'!$A:$CW,98,FALSE),"unknown")</f>
        <v>Private/Commercial</v>
      </c>
      <c r="AX352" s="96">
        <f>IFERROR(VLOOKUP(Table1[[#This Row],[RespondentID]],'All Data'!$A:$CW,99,FALSE),"unknown")</f>
        <v>0</v>
      </c>
    </row>
    <row r="353" spans="1:50">
      <c r="A353">
        <v>18038100069</v>
      </c>
      <c r="C353" t="s">
        <v>17</v>
      </c>
      <c r="E353" t="s">
        <v>19</v>
      </c>
      <c r="I353" t="s">
        <v>23</v>
      </c>
      <c r="P353" s="99">
        <f t="shared" si="90"/>
        <v>3</v>
      </c>
      <c r="Q353" s="100">
        <f t="shared" si="91"/>
        <v>1</v>
      </c>
      <c r="R353" s="99"/>
      <c r="S353" s="99">
        <f t="shared" si="92"/>
        <v>0</v>
      </c>
      <c r="T353" s="99">
        <f t="shared" si="93"/>
        <v>1</v>
      </c>
      <c r="U353" s="99">
        <f t="shared" si="94"/>
        <v>0</v>
      </c>
      <c r="V353" s="99">
        <f t="shared" si="95"/>
        <v>1</v>
      </c>
      <c r="W353" s="99">
        <f t="shared" si="96"/>
        <v>0</v>
      </c>
      <c r="X353" s="99">
        <f t="shared" si="97"/>
        <v>0</v>
      </c>
      <c r="Y353" s="99">
        <f t="shared" si="98"/>
        <v>0</v>
      </c>
      <c r="Z353" s="99">
        <f t="shared" si="99"/>
        <v>1</v>
      </c>
      <c r="AA353" s="99">
        <f t="shared" si="100"/>
        <v>0</v>
      </c>
      <c r="AB353" s="99">
        <f t="shared" si="101"/>
        <v>0</v>
      </c>
      <c r="AC353" s="99">
        <f t="shared" si="102"/>
        <v>0</v>
      </c>
      <c r="AD353" s="99">
        <f t="shared" si="103"/>
        <v>0</v>
      </c>
      <c r="AE353" s="99">
        <f t="shared" si="104"/>
        <v>0</v>
      </c>
      <c r="AF353" s="99"/>
      <c r="AG353" s="99"/>
      <c r="AH353" s="99">
        <f t="shared" si="105"/>
        <v>3</v>
      </c>
      <c r="AI353" s="99">
        <f t="shared" si="106"/>
        <v>3</v>
      </c>
      <c r="AJ353" s="99" t="str">
        <f t="shared" si="107"/>
        <v>Correct</v>
      </c>
      <c r="AK353" s="99"/>
      <c r="AL353" s="96" t="str">
        <f>IFERROR(VLOOKUP(Table1[[#This Row],[RespondentID]],'All Data'!$A:$CO,87,FALSE),"unknown")</f>
        <v>Woman</v>
      </c>
      <c r="AM353" s="96" t="str">
        <f>IFERROR(VLOOKUP(Table1[[#This Row],[RespondentID]],'All Data'!$A:$CO,88,FALSE),"unknown")</f>
        <v>45-54 years</v>
      </c>
      <c r="AN353" s="96" t="str">
        <f>IFERROR(VLOOKUP(Table1[[#This Row],[RespondentID]],'All Data'!$A:$CO,89,FALSE),"unknown")</f>
        <v>Suffolk</v>
      </c>
      <c r="AO353" s="96" t="str">
        <f>IFERROR(VLOOKUP(Table1[[#This Row],[RespondentID]],'All Data'!$A:$CO,90,FALSE),"unknown")</f>
        <v>Brentwood, 11717</v>
      </c>
      <c r="AP353" s="96" t="str">
        <f>IFERROR(VLOOKUP(Table1[[#This Row],[RespondentID]],'All Data'!$A:$CO,91,FALSE),"unknown")</f>
        <v>White</v>
      </c>
      <c r="AQ353" s="96" t="str">
        <f>IFERROR(VLOOKUP(Table1[[#This Row],[RespondentID]],'All Data'!$A:$CO,92,FALSE),"unknown")</f>
        <v>Hispanic or Latino</v>
      </c>
      <c r="AR353" s="96" t="str">
        <f>IFERROR(VLOOKUP(Table1[[#This Row],[RespondentID]],'All Data'!$A:$CO,93,FALSE),"unknown")</f>
        <v>Spanish</v>
      </c>
      <c r="AS353" s="96" t="str">
        <f>IFERROR(VLOOKUP(Table1[[#This Row],[RespondentID]],'All Data'!$A:$CW,94,FALSE),"unknown")</f>
        <v>$35,000 to $49,999</v>
      </c>
      <c r="AT353" s="96" t="str">
        <f>IFERROR(VLOOKUP(Table1[[#This Row],[RespondentID]],'All Data'!$A:$CW,95,FALSE),"unknown")</f>
        <v>Graduate school</v>
      </c>
      <c r="AU353" s="96" t="str">
        <f>IFERROR(VLOOKUP(Table1[[#This Row],[RespondentID]],'All Data'!$A:$CW,96,FALSE),"unknown")</f>
        <v>Employed for wages</v>
      </c>
      <c r="AV353" s="96" t="str">
        <f>IFERROR(VLOOKUP(Table1[[#This Row],[RespondentID]],'All Data'!$A:$CW,97,FALSE),"unknown")</f>
        <v>Yes</v>
      </c>
      <c r="AW353" s="96" t="str">
        <f>IFERROR(VLOOKUP(Table1[[#This Row],[RespondentID]],'All Data'!$A:$CW,98,FALSE),"unknown")</f>
        <v>Private/Commercial</v>
      </c>
      <c r="AX353" s="96">
        <f>IFERROR(VLOOKUP(Table1[[#This Row],[RespondentID]],'All Data'!$A:$CW,99,FALSE),"unknown")</f>
        <v>0</v>
      </c>
    </row>
    <row r="354" spans="1:50">
      <c r="A354">
        <v>18038099926</v>
      </c>
      <c r="D354" t="s">
        <v>18</v>
      </c>
      <c r="H354" t="s">
        <v>22</v>
      </c>
      <c r="I354" t="s">
        <v>23</v>
      </c>
      <c r="P354" s="99">
        <f t="shared" si="90"/>
        <v>3</v>
      </c>
      <c r="Q354" s="100">
        <f t="shared" si="91"/>
        <v>1</v>
      </c>
      <c r="R354" s="99"/>
      <c r="S354" s="99">
        <f t="shared" si="92"/>
        <v>0</v>
      </c>
      <c r="T354" s="99">
        <f t="shared" si="93"/>
        <v>0</v>
      </c>
      <c r="U354" s="99">
        <f t="shared" si="94"/>
        <v>1</v>
      </c>
      <c r="V354" s="99">
        <f t="shared" si="95"/>
        <v>0</v>
      </c>
      <c r="W354" s="99">
        <f t="shared" si="96"/>
        <v>0</v>
      </c>
      <c r="X354" s="99">
        <f t="shared" si="97"/>
        <v>0</v>
      </c>
      <c r="Y354" s="99">
        <f t="shared" si="98"/>
        <v>1</v>
      </c>
      <c r="Z354" s="99">
        <f t="shared" si="99"/>
        <v>1</v>
      </c>
      <c r="AA354" s="99">
        <f t="shared" si="100"/>
        <v>0</v>
      </c>
      <c r="AB354" s="99">
        <f t="shared" si="101"/>
        <v>0</v>
      </c>
      <c r="AC354" s="99">
        <f t="shared" si="102"/>
        <v>0</v>
      </c>
      <c r="AD354" s="99">
        <f t="shared" si="103"/>
        <v>0</v>
      </c>
      <c r="AE354" s="99">
        <f t="shared" si="104"/>
        <v>0</v>
      </c>
      <c r="AF354" s="99"/>
      <c r="AG354" s="99"/>
      <c r="AH354" s="99">
        <f t="shared" si="105"/>
        <v>3</v>
      </c>
      <c r="AI354" s="99">
        <f t="shared" si="106"/>
        <v>3</v>
      </c>
      <c r="AJ354" s="99" t="str">
        <f t="shared" si="107"/>
        <v>Correct</v>
      </c>
      <c r="AK354" s="99"/>
      <c r="AL354" s="96" t="str">
        <f>IFERROR(VLOOKUP(Table1[[#This Row],[RespondentID]],'All Data'!$A:$CO,87,FALSE),"unknown")</f>
        <v>Woman</v>
      </c>
      <c r="AM354" s="96" t="str">
        <f>IFERROR(VLOOKUP(Table1[[#This Row],[RespondentID]],'All Data'!$A:$CO,88,FALSE),"unknown")</f>
        <v>45-54 years</v>
      </c>
      <c r="AN354" s="96" t="str">
        <f>IFERROR(VLOOKUP(Table1[[#This Row],[RespondentID]],'All Data'!$A:$CO,89,FALSE),"unknown")</f>
        <v>Suffolk</v>
      </c>
      <c r="AO354" s="96" t="str">
        <f>IFERROR(VLOOKUP(Table1[[#This Row],[RespondentID]],'All Data'!$A:$CO,90,FALSE),"unknown")</f>
        <v>Brentwood, 11717</v>
      </c>
      <c r="AP354" s="96" t="str">
        <f>IFERROR(VLOOKUP(Table1[[#This Row],[RespondentID]],'All Data'!$A:$CO,91,FALSE),"unknown")</f>
        <v>White</v>
      </c>
      <c r="AQ354" s="96" t="str">
        <f>IFERROR(VLOOKUP(Table1[[#This Row],[RespondentID]],'All Data'!$A:$CO,92,FALSE),"unknown")</f>
        <v>Hispanic or Latino</v>
      </c>
      <c r="AR354" s="96" t="str">
        <f>IFERROR(VLOOKUP(Table1[[#This Row],[RespondentID]],'All Data'!$A:$CO,93,FALSE),"unknown")</f>
        <v>Spanish</v>
      </c>
      <c r="AS354" s="96" t="str">
        <f>IFERROR(VLOOKUP(Table1[[#This Row],[RespondentID]],'All Data'!$A:$CW,94,FALSE),"unknown")</f>
        <v>$35,000 to $49,999</v>
      </c>
      <c r="AT354" s="96" t="str">
        <f>IFERROR(VLOOKUP(Table1[[#This Row],[RespondentID]],'All Data'!$A:$CW,95,FALSE),"unknown")</f>
        <v>Some high school</v>
      </c>
      <c r="AU354" s="96" t="str">
        <f>IFERROR(VLOOKUP(Table1[[#This Row],[RespondentID]],'All Data'!$A:$CW,96,FALSE),"unknown")</f>
        <v>Employed for wages</v>
      </c>
      <c r="AV354" s="96" t="str">
        <f>IFERROR(VLOOKUP(Table1[[#This Row],[RespondentID]],'All Data'!$A:$CW,97,FALSE),"unknown")</f>
        <v>Yes</v>
      </c>
      <c r="AW354" s="96" t="str">
        <f>IFERROR(VLOOKUP(Table1[[#This Row],[RespondentID]],'All Data'!$A:$CW,98,FALSE),"unknown")</f>
        <v>Private/Commercial</v>
      </c>
      <c r="AX354" s="96">
        <f>IFERROR(VLOOKUP(Table1[[#This Row],[RespondentID]],'All Data'!$A:$CW,99,FALSE),"unknown")</f>
        <v>0</v>
      </c>
    </row>
    <row r="355" spans="1:50">
      <c r="A355">
        <v>18038099773</v>
      </c>
      <c r="C355" t="s">
        <v>17</v>
      </c>
      <c r="I355" t="s">
        <v>23</v>
      </c>
      <c r="N355" t="s">
        <v>28</v>
      </c>
      <c r="P355" s="99">
        <f t="shared" si="90"/>
        <v>3</v>
      </c>
      <c r="Q355" s="100">
        <f t="shared" si="91"/>
        <v>1</v>
      </c>
      <c r="R355" s="99"/>
      <c r="S355" s="99">
        <f t="shared" si="92"/>
        <v>0</v>
      </c>
      <c r="T355" s="99">
        <f t="shared" si="93"/>
        <v>1</v>
      </c>
      <c r="U355" s="99">
        <f t="shared" si="94"/>
        <v>0</v>
      </c>
      <c r="V355" s="99">
        <f t="shared" si="95"/>
        <v>0</v>
      </c>
      <c r="W355" s="99">
        <f t="shared" si="96"/>
        <v>0</v>
      </c>
      <c r="X355" s="99">
        <f t="shared" si="97"/>
        <v>0</v>
      </c>
      <c r="Y355" s="99">
        <f t="shared" si="98"/>
        <v>0</v>
      </c>
      <c r="Z355" s="99">
        <f t="shared" si="99"/>
        <v>1</v>
      </c>
      <c r="AA355" s="99">
        <f t="shared" si="100"/>
        <v>0</v>
      </c>
      <c r="AB355" s="99">
        <f t="shared" si="101"/>
        <v>0</v>
      </c>
      <c r="AC355" s="99">
        <f t="shared" si="102"/>
        <v>0</v>
      </c>
      <c r="AD355" s="99">
        <f t="shared" si="103"/>
        <v>0</v>
      </c>
      <c r="AE355" s="99">
        <f t="shared" si="104"/>
        <v>1</v>
      </c>
      <c r="AF355" s="99"/>
      <c r="AG355" s="99"/>
      <c r="AH355" s="99">
        <f t="shared" si="105"/>
        <v>3</v>
      </c>
      <c r="AI355" s="99">
        <f t="shared" si="106"/>
        <v>3</v>
      </c>
      <c r="AJ355" s="99" t="str">
        <f t="shared" si="107"/>
        <v>Correct</v>
      </c>
      <c r="AK355" s="99"/>
      <c r="AL355" s="96" t="str">
        <f>IFERROR(VLOOKUP(Table1[[#This Row],[RespondentID]],'All Data'!$A:$CO,87,FALSE),"unknown")</f>
        <v>Woman</v>
      </c>
      <c r="AM355" s="96" t="str">
        <f>IFERROR(VLOOKUP(Table1[[#This Row],[RespondentID]],'All Data'!$A:$CO,88,FALSE),"unknown")</f>
        <v>45-54 years</v>
      </c>
      <c r="AN355" s="96" t="str">
        <f>IFERROR(VLOOKUP(Table1[[#This Row],[RespondentID]],'All Data'!$A:$CO,89,FALSE),"unknown")</f>
        <v>Suffolk</v>
      </c>
      <c r="AO355" s="96" t="str">
        <f>IFERROR(VLOOKUP(Table1[[#This Row],[RespondentID]],'All Data'!$A:$CO,90,FALSE),"unknown")</f>
        <v>Commack, 11725</v>
      </c>
      <c r="AP355" s="96" t="str">
        <f>IFERROR(VLOOKUP(Table1[[#This Row],[RespondentID]],'All Data'!$A:$CO,91,FALSE),"unknown")</f>
        <v>White</v>
      </c>
      <c r="AQ355" s="96" t="str">
        <f>IFERROR(VLOOKUP(Table1[[#This Row],[RespondentID]],'All Data'!$A:$CO,92,FALSE),"unknown")</f>
        <v>Hispanic or Latino</v>
      </c>
      <c r="AR355" s="96" t="str">
        <f>IFERROR(VLOOKUP(Table1[[#This Row],[RespondentID]],'All Data'!$A:$CO,93,FALSE),"unknown")</f>
        <v>Spanish</v>
      </c>
      <c r="AS355" s="96" t="str">
        <f>IFERROR(VLOOKUP(Table1[[#This Row],[RespondentID]],'All Data'!$A:$CW,94,FALSE),"unknown")</f>
        <v>$35,000 to $49,999</v>
      </c>
      <c r="AT355" s="96" t="str">
        <f>IFERROR(VLOOKUP(Table1[[#This Row],[RespondentID]],'All Data'!$A:$CW,95,FALSE),"unknown")</f>
        <v>College graduate</v>
      </c>
      <c r="AU355" s="96" t="str">
        <f>IFERROR(VLOOKUP(Table1[[#This Row],[RespondentID]],'All Data'!$A:$CW,96,FALSE),"unknown")</f>
        <v>Employed for wages</v>
      </c>
      <c r="AV355" s="96" t="str">
        <f>IFERROR(VLOOKUP(Table1[[#This Row],[RespondentID]],'All Data'!$A:$CW,97,FALSE),"unknown")</f>
        <v>Yes</v>
      </c>
      <c r="AW355" s="96" t="str">
        <f>IFERROR(VLOOKUP(Table1[[#This Row],[RespondentID]],'All Data'!$A:$CW,98,FALSE),"unknown")</f>
        <v>Private/Commercial</v>
      </c>
      <c r="AX355" s="96">
        <f>IFERROR(VLOOKUP(Table1[[#This Row],[RespondentID]],'All Data'!$A:$CW,99,FALSE),"unknown")</f>
        <v>0</v>
      </c>
    </row>
    <row r="356" spans="1:50">
      <c r="A356">
        <v>18038099639</v>
      </c>
      <c r="I356" t="s">
        <v>23</v>
      </c>
      <c r="P356" s="99">
        <f t="shared" si="90"/>
        <v>1</v>
      </c>
      <c r="Q356" s="100">
        <f t="shared" si="91"/>
        <v>3</v>
      </c>
      <c r="R356" s="99"/>
      <c r="S356" s="99">
        <f t="shared" si="92"/>
        <v>0</v>
      </c>
      <c r="T356" s="99">
        <f t="shared" si="93"/>
        <v>0</v>
      </c>
      <c r="U356" s="99">
        <f t="shared" si="94"/>
        <v>0</v>
      </c>
      <c r="V356" s="99">
        <f t="shared" si="95"/>
        <v>0</v>
      </c>
      <c r="W356" s="99">
        <f t="shared" si="96"/>
        <v>0</v>
      </c>
      <c r="X356" s="99">
        <f t="shared" si="97"/>
        <v>0</v>
      </c>
      <c r="Y356" s="99">
        <f t="shared" si="98"/>
        <v>0</v>
      </c>
      <c r="Z356" s="99">
        <f t="shared" si="99"/>
        <v>1</v>
      </c>
      <c r="AA356" s="99">
        <f t="shared" si="100"/>
        <v>0</v>
      </c>
      <c r="AB356" s="99">
        <f t="shared" si="101"/>
        <v>0</v>
      </c>
      <c r="AC356" s="99">
        <f t="shared" si="102"/>
        <v>0</v>
      </c>
      <c r="AD356" s="99">
        <f t="shared" si="103"/>
        <v>0</v>
      </c>
      <c r="AE356" s="99">
        <f t="shared" si="104"/>
        <v>0</v>
      </c>
      <c r="AF356" s="99"/>
      <c r="AG356" s="99"/>
      <c r="AH356" s="99">
        <f t="shared" si="105"/>
        <v>1</v>
      </c>
      <c r="AI356" s="99">
        <f t="shared" si="106"/>
        <v>1</v>
      </c>
      <c r="AJ356" s="99" t="str">
        <f t="shared" si="107"/>
        <v>Correct</v>
      </c>
      <c r="AK356" s="99"/>
      <c r="AL356" s="96" t="str">
        <f>IFERROR(VLOOKUP(Table1[[#This Row],[RespondentID]],'All Data'!$A:$CO,87,FALSE),"unknown")</f>
        <v>Woman</v>
      </c>
      <c r="AM356" s="96" t="str">
        <f>IFERROR(VLOOKUP(Table1[[#This Row],[RespondentID]],'All Data'!$A:$CO,88,FALSE),"unknown")</f>
        <v>18-24 years</v>
      </c>
      <c r="AN356" s="96" t="str">
        <f>IFERROR(VLOOKUP(Table1[[#This Row],[RespondentID]],'All Data'!$A:$CO,89,FALSE),"unknown")</f>
        <v>Suffolk</v>
      </c>
      <c r="AO356" s="96" t="str">
        <f>IFERROR(VLOOKUP(Table1[[#This Row],[RespondentID]],'All Data'!$A:$CO,90,FALSE),"unknown")</f>
        <v>Commack, 11725</v>
      </c>
      <c r="AP356" s="96" t="str">
        <f>IFERROR(VLOOKUP(Table1[[#This Row],[RespondentID]],'All Data'!$A:$CO,91,FALSE),"unknown")</f>
        <v>White</v>
      </c>
      <c r="AQ356" s="96" t="str">
        <f>IFERROR(VLOOKUP(Table1[[#This Row],[RespondentID]],'All Data'!$A:$CO,92,FALSE),"unknown")</f>
        <v>Hispanic or Latino</v>
      </c>
      <c r="AR356" s="96" t="str">
        <f>IFERROR(VLOOKUP(Table1[[#This Row],[RespondentID]],'All Data'!$A:$CO,93,FALSE),"unknown")</f>
        <v>Spanish</v>
      </c>
      <c r="AS356" s="96" t="str">
        <f>IFERROR(VLOOKUP(Table1[[#This Row],[RespondentID]],'All Data'!$A:$CW,94,FALSE),"unknown")</f>
        <v>$35,000 to $49,999</v>
      </c>
      <c r="AT356" s="96" t="str">
        <f>IFERROR(VLOOKUP(Table1[[#This Row],[RespondentID]],'All Data'!$A:$CW,95,FALSE),"unknown")</f>
        <v>High school graduate</v>
      </c>
      <c r="AU356" s="96" t="str">
        <f>IFERROR(VLOOKUP(Table1[[#This Row],[RespondentID]],'All Data'!$A:$CW,96,FALSE),"unknown")</f>
        <v>Student</v>
      </c>
      <c r="AV356" s="96" t="str">
        <f>IFERROR(VLOOKUP(Table1[[#This Row],[RespondentID]],'All Data'!$A:$CW,97,FALSE),"unknown")</f>
        <v>Yes</v>
      </c>
      <c r="AW356" s="96" t="str">
        <f>IFERROR(VLOOKUP(Table1[[#This Row],[RespondentID]],'All Data'!$A:$CW,98,FALSE),"unknown")</f>
        <v>Private/Commercial</v>
      </c>
      <c r="AX356" s="96">
        <f>IFERROR(VLOOKUP(Table1[[#This Row],[RespondentID]],'All Data'!$A:$CW,99,FALSE),"unknown")</f>
        <v>0</v>
      </c>
    </row>
    <row r="357" spans="1:50">
      <c r="A357">
        <v>18038099447</v>
      </c>
      <c r="B357" t="s">
        <v>16</v>
      </c>
      <c r="I357" t="s">
        <v>23</v>
      </c>
      <c r="P357" s="99">
        <f t="shared" si="90"/>
        <v>2</v>
      </c>
      <c r="Q357" s="100">
        <f t="shared" si="91"/>
        <v>1.5</v>
      </c>
      <c r="R357" s="99"/>
      <c r="S357" s="99">
        <f t="shared" si="92"/>
        <v>1</v>
      </c>
      <c r="T357" s="99">
        <f t="shared" si="93"/>
        <v>0</v>
      </c>
      <c r="U357" s="99">
        <f t="shared" si="94"/>
        <v>0</v>
      </c>
      <c r="V357" s="99">
        <f t="shared" si="95"/>
        <v>0</v>
      </c>
      <c r="W357" s="99">
        <f t="shared" si="96"/>
        <v>0</v>
      </c>
      <c r="X357" s="99">
        <f t="shared" si="97"/>
        <v>0</v>
      </c>
      <c r="Y357" s="99">
        <f t="shared" si="98"/>
        <v>0</v>
      </c>
      <c r="Z357" s="99">
        <f t="shared" si="99"/>
        <v>1</v>
      </c>
      <c r="AA357" s="99">
        <f t="shared" si="100"/>
        <v>0</v>
      </c>
      <c r="AB357" s="99">
        <f t="shared" si="101"/>
        <v>0</v>
      </c>
      <c r="AC357" s="99">
        <f t="shared" si="102"/>
        <v>0</v>
      </c>
      <c r="AD357" s="99">
        <f t="shared" si="103"/>
        <v>0</v>
      </c>
      <c r="AE357" s="99">
        <f t="shared" si="104"/>
        <v>0</v>
      </c>
      <c r="AF357" s="99"/>
      <c r="AG357" s="99"/>
      <c r="AH357" s="99">
        <f t="shared" si="105"/>
        <v>2</v>
      </c>
      <c r="AI357" s="99">
        <f t="shared" si="106"/>
        <v>2</v>
      </c>
      <c r="AJ357" s="99" t="str">
        <f t="shared" si="107"/>
        <v>Correct</v>
      </c>
      <c r="AK357" s="99"/>
      <c r="AL357" s="96" t="str">
        <f>IFERROR(VLOOKUP(Table1[[#This Row],[RespondentID]],'All Data'!$A:$CO,87,FALSE),"unknown")</f>
        <v>Woman</v>
      </c>
      <c r="AM357" s="96" t="str">
        <f>IFERROR(VLOOKUP(Table1[[#This Row],[RespondentID]],'All Data'!$A:$CO,88,FALSE),"unknown")</f>
        <v>45-54 years</v>
      </c>
      <c r="AN357" s="96" t="str">
        <f>IFERROR(VLOOKUP(Table1[[#This Row],[RespondentID]],'All Data'!$A:$CO,89,FALSE),"unknown")</f>
        <v>Suffolk</v>
      </c>
      <c r="AO357" s="96" t="str">
        <f>IFERROR(VLOOKUP(Table1[[#This Row],[RespondentID]],'All Data'!$A:$CO,90,FALSE),"unknown")</f>
        <v>Deer Park, 11729</v>
      </c>
      <c r="AP357" s="96" t="str">
        <f>IFERROR(VLOOKUP(Table1[[#This Row],[RespondentID]],'All Data'!$A:$CO,91,FALSE),"unknown")</f>
        <v>White</v>
      </c>
      <c r="AQ357" s="96" t="str">
        <f>IFERROR(VLOOKUP(Table1[[#This Row],[RespondentID]],'All Data'!$A:$CO,92,FALSE),"unknown")</f>
        <v>Hispanic or Latino</v>
      </c>
      <c r="AR357" s="96" t="str">
        <f>IFERROR(VLOOKUP(Table1[[#This Row],[RespondentID]],'All Data'!$A:$CO,93,FALSE),"unknown")</f>
        <v>Spanish</v>
      </c>
      <c r="AS357" s="96" t="str">
        <f>IFERROR(VLOOKUP(Table1[[#This Row],[RespondentID]],'All Data'!$A:$CW,94,FALSE),"unknown")</f>
        <v>$35,000 to $49,999</v>
      </c>
      <c r="AT357" s="96" t="str">
        <f>IFERROR(VLOOKUP(Table1[[#This Row],[RespondentID]],'All Data'!$A:$CW,95,FALSE),"unknown")</f>
        <v>High school graduate</v>
      </c>
      <c r="AU357" s="96" t="str">
        <f>IFERROR(VLOOKUP(Table1[[#This Row],[RespondentID]],'All Data'!$A:$CW,96,FALSE),"unknown")</f>
        <v>Employed for wages</v>
      </c>
      <c r="AV357" s="96" t="str">
        <f>IFERROR(VLOOKUP(Table1[[#This Row],[RespondentID]],'All Data'!$A:$CW,97,FALSE),"unknown")</f>
        <v>Yes</v>
      </c>
      <c r="AW357" s="96" t="str">
        <f>IFERROR(VLOOKUP(Table1[[#This Row],[RespondentID]],'All Data'!$A:$CW,98,FALSE),"unknown")</f>
        <v>Private/Commercial</v>
      </c>
      <c r="AX357" s="96">
        <f>IFERROR(VLOOKUP(Table1[[#This Row],[RespondentID]],'All Data'!$A:$CW,99,FALSE),"unknown")</f>
        <v>0</v>
      </c>
    </row>
    <row r="358" spans="1:50">
      <c r="A358">
        <v>18038099245</v>
      </c>
      <c r="I358" t="s">
        <v>23</v>
      </c>
      <c r="K358" t="s">
        <v>25</v>
      </c>
      <c r="P358" s="99">
        <f t="shared" si="90"/>
        <v>2</v>
      </c>
      <c r="Q358" s="100">
        <f t="shared" si="91"/>
        <v>1.5</v>
      </c>
      <c r="R358" s="99"/>
      <c r="S358" s="99">
        <f t="shared" si="92"/>
        <v>0</v>
      </c>
      <c r="T358" s="99">
        <f t="shared" si="93"/>
        <v>0</v>
      </c>
      <c r="U358" s="99">
        <f t="shared" si="94"/>
        <v>0</v>
      </c>
      <c r="V358" s="99">
        <f t="shared" si="95"/>
        <v>0</v>
      </c>
      <c r="W358" s="99">
        <f t="shared" si="96"/>
        <v>0</v>
      </c>
      <c r="X358" s="99">
        <f t="shared" si="97"/>
        <v>0</v>
      </c>
      <c r="Y358" s="99">
        <f t="shared" si="98"/>
        <v>0</v>
      </c>
      <c r="Z358" s="99">
        <f t="shared" si="99"/>
        <v>1</v>
      </c>
      <c r="AA358" s="99">
        <f t="shared" si="100"/>
        <v>0</v>
      </c>
      <c r="AB358" s="99">
        <f t="shared" si="101"/>
        <v>1</v>
      </c>
      <c r="AC358" s="99">
        <f t="shared" si="102"/>
        <v>0</v>
      </c>
      <c r="AD358" s="99">
        <f t="shared" si="103"/>
        <v>0</v>
      </c>
      <c r="AE358" s="99">
        <f t="shared" si="104"/>
        <v>0</v>
      </c>
      <c r="AF358" s="99"/>
      <c r="AG358" s="99"/>
      <c r="AH358" s="99">
        <f t="shared" si="105"/>
        <v>2</v>
      </c>
      <c r="AI358" s="99">
        <f t="shared" si="106"/>
        <v>2</v>
      </c>
      <c r="AJ358" s="99" t="str">
        <f t="shared" si="107"/>
        <v>Correct</v>
      </c>
      <c r="AK358" s="99"/>
      <c r="AL358" s="96" t="str">
        <f>IFERROR(VLOOKUP(Table1[[#This Row],[RespondentID]],'All Data'!$A:$CO,87,FALSE),"unknown")</f>
        <v>Woman</v>
      </c>
      <c r="AM358" s="96" t="str">
        <f>IFERROR(VLOOKUP(Table1[[#This Row],[RespondentID]],'All Data'!$A:$CO,88,FALSE),"unknown")</f>
        <v>18-24 years</v>
      </c>
      <c r="AN358" s="96" t="str">
        <f>IFERROR(VLOOKUP(Table1[[#This Row],[RespondentID]],'All Data'!$A:$CO,89,FALSE),"unknown")</f>
        <v>Suffolk</v>
      </c>
      <c r="AO358" s="96" t="str">
        <f>IFERROR(VLOOKUP(Table1[[#This Row],[RespondentID]],'All Data'!$A:$CO,90,FALSE),"unknown")</f>
        <v>Deer Park, 11729</v>
      </c>
      <c r="AP358" s="96" t="str">
        <f>IFERROR(VLOOKUP(Table1[[#This Row],[RespondentID]],'All Data'!$A:$CO,91,FALSE),"unknown")</f>
        <v>White</v>
      </c>
      <c r="AQ358" s="96" t="str">
        <f>IFERROR(VLOOKUP(Table1[[#This Row],[RespondentID]],'All Data'!$A:$CO,92,FALSE),"unknown")</f>
        <v>Hispanic or Latino</v>
      </c>
      <c r="AR358" s="96" t="str">
        <f>IFERROR(VLOOKUP(Table1[[#This Row],[RespondentID]],'All Data'!$A:$CO,93,FALSE),"unknown")</f>
        <v>Spanish</v>
      </c>
      <c r="AS358" s="96" t="str">
        <f>IFERROR(VLOOKUP(Table1[[#This Row],[RespondentID]],'All Data'!$A:$CW,94,FALSE),"unknown")</f>
        <v>$50,000 to $74,999</v>
      </c>
      <c r="AT358" s="96" t="str">
        <f>IFERROR(VLOOKUP(Table1[[#This Row],[RespondentID]],'All Data'!$A:$CW,95,FALSE),"unknown")</f>
        <v>College graduate</v>
      </c>
      <c r="AU358" s="96" t="str">
        <f>IFERROR(VLOOKUP(Table1[[#This Row],[RespondentID]],'All Data'!$A:$CW,96,FALSE),"unknown")</f>
        <v>Employed for wages</v>
      </c>
      <c r="AV358" s="96" t="str">
        <f>IFERROR(VLOOKUP(Table1[[#This Row],[RespondentID]],'All Data'!$A:$CW,97,FALSE),"unknown")</f>
        <v>Yes</v>
      </c>
      <c r="AW358" s="96" t="str">
        <f>IFERROR(VLOOKUP(Table1[[#This Row],[RespondentID]],'All Data'!$A:$CW,98,FALSE),"unknown")</f>
        <v>Private/Commercial</v>
      </c>
      <c r="AX358" s="96">
        <f>IFERROR(VLOOKUP(Table1[[#This Row],[RespondentID]],'All Data'!$A:$CW,99,FALSE),"unknown")</f>
        <v>0</v>
      </c>
    </row>
    <row r="359" spans="1:50">
      <c r="A359">
        <v>18038098685</v>
      </c>
      <c r="C359" t="s">
        <v>17</v>
      </c>
      <c r="D359" t="s">
        <v>18</v>
      </c>
      <c r="I359" t="s">
        <v>23</v>
      </c>
      <c r="P359" s="99">
        <f t="shared" si="90"/>
        <v>3</v>
      </c>
      <c r="Q359" s="100">
        <f t="shared" si="91"/>
        <v>1</v>
      </c>
      <c r="R359" s="99"/>
      <c r="S359" s="99">
        <f t="shared" si="92"/>
        <v>0</v>
      </c>
      <c r="T359" s="99">
        <f t="shared" si="93"/>
        <v>1</v>
      </c>
      <c r="U359" s="99">
        <f t="shared" si="94"/>
        <v>1</v>
      </c>
      <c r="V359" s="99">
        <f t="shared" si="95"/>
        <v>0</v>
      </c>
      <c r="W359" s="99">
        <f t="shared" si="96"/>
        <v>0</v>
      </c>
      <c r="X359" s="99">
        <f t="shared" si="97"/>
        <v>0</v>
      </c>
      <c r="Y359" s="99">
        <f t="shared" si="98"/>
        <v>0</v>
      </c>
      <c r="Z359" s="99">
        <f t="shared" si="99"/>
        <v>1</v>
      </c>
      <c r="AA359" s="99">
        <f t="shared" si="100"/>
        <v>0</v>
      </c>
      <c r="AB359" s="99">
        <f t="shared" si="101"/>
        <v>0</v>
      </c>
      <c r="AC359" s="99">
        <f t="shared" si="102"/>
        <v>0</v>
      </c>
      <c r="AD359" s="99">
        <f t="shared" si="103"/>
        <v>0</v>
      </c>
      <c r="AE359" s="99">
        <f t="shared" si="104"/>
        <v>0</v>
      </c>
      <c r="AF359" s="99"/>
      <c r="AG359" s="99"/>
      <c r="AH359" s="99">
        <f t="shared" si="105"/>
        <v>3</v>
      </c>
      <c r="AI359" s="99">
        <f t="shared" si="106"/>
        <v>3</v>
      </c>
      <c r="AJ359" s="99" t="str">
        <f t="shared" si="107"/>
        <v>Correct</v>
      </c>
      <c r="AK359" s="99"/>
      <c r="AL359" s="96" t="str">
        <f>IFERROR(VLOOKUP(Table1[[#This Row],[RespondentID]],'All Data'!$A:$CO,87,FALSE),"unknown")</f>
        <v>Woman</v>
      </c>
      <c r="AM359" s="96" t="str">
        <f>IFERROR(VLOOKUP(Table1[[#This Row],[RespondentID]],'All Data'!$A:$CO,88,FALSE),"unknown")</f>
        <v>25-34 years</v>
      </c>
      <c r="AN359" s="96" t="str">
        <f>IFERROR(VLOOKUP(Table1[[#This Row],[RespondentID]],'All Data'!$A:$CO,89,FALSE),"unknown")</f>
        <v>Suffolk</v>
      </c>
      <c r="AO359" s="96" t="str">
        <f>IFERROR(VLOOKUP(Table1[[#This Row],[RespondentID]],'All Data'!$A:$CO,90,FALSE),"unknown")</f>
        <v>Dix Hills, 11746</v>
      </c>
      <c r="AP359" s="96" t="str">
        <f>IFERROR(VLOOKUP(Table1[[#This Row],[RespondentID]],'All Data'!$A:$CO,91,FALSE),"unknown")</f>
        <v>White</v>
      </c>
      <c r="AQ359" s="96" t="str">
        <f>IFERROR(VLOOKUP(Table1[[#This Row],[RespondentID]],'All Data'!$A:$CO,92,FALSE),"unknown")</f>
        <v>Not Hispanic or Latino</v>
      </c>
      <c r="AR359" s="96" t="str">
        <f>IFERROR(VLOOKUP(Table1[[#This Row],[RespondentID]],'All Data'!$A:$CO,93,FALSE),"unknown")</f>
        <v>English</v>
      </c>
      <c r="AS359" s="96" t="str">
        <f>IFERROR(VLOOKUP(Table1[[#This Row],[RespondentID]],'All Data'!$A:$CW,94,FALSE),"unknown")</f>
        <v>Over $125,000</v>
      </c>
      <c r="AT359" s="96" t="str">
        <f>IFERROR(VLOOKUP(Table1[[#This Row],[RespondentID]],'All Data'!$A:$CW,95,FALSE),"unknown")</f>
        <v>College graduate</v>
      </c>
      <c r="AU359" s="96" t="str">
        <f>IFERROR(VLOOKUP(Table1[[#This Row],[RespondentID]],'All Data'!$A:$CW,96,FALSE),"unknown")</f>
        <v>Employed for wages</v>
      </c>
      <c r="AV359" s="96" t="str">
        <f>IFERROR(VLOOKUP(Table1[[#This Row],[RespondentID]],'All Data'!$A:$CW,97,FALSE),"unknown")</f>
        <v>Yes</v>
      </c>
      <c r="AW359" s="96" t="str">
        <f>IFERROR(VLOOKUP(Table1[[#This Row],[RespondentID]],'All Data'!$A:$CW,98,FALSE),"unknown")</f>
        <v>Private/Commercial</v>
      </c>
      <c r="AX359" s="96">
        <f>IFERROR(VLOOKUP(Table1[[#This Row],[RespondentID]],'All Data'!$A:$CW,99,FALSE),"unknown")</f>
        <v>0</v>
      </c>
    </row>
    <row r="360" spans="1:50">
      <c r="A360">
        <v>18038098448</v>
      </c>
      <c r="J360" t="s">
        <v>24</v>
      </c>
      <c r="P360" s="99">
        <f t="shared" si="90"/>
        <v>1</v>
      </c>
      <c r="Q360" s="100">
        <f t="shared" si="91"/>
        <v>3</v>
      </c>
      <c r="R360" s="99"/>
      <c r="S360" s="99">
        <f t="shared" si="92"/>
        <v>0</v>
      </c>
      <c r="T360" s="99">
        <f t="shared" si="93"/>
        <v>0</v>
      </c>
      <c r="U360" s="99">
        <f t="shared" si="94"/>
        <v>0</v>
      </c>
      <c r="V360" s="99">
        <f t="shared" si="95"/>
        <v>0</v>
      </c>
      <c r="W360" s="99">
        <f t="shared" si="96"/>
        <v>0</v>
      </c>
      <c r="X360" s="99">
        <f t="shared" si="97"/>
        <v>0</v>
      </c>
      <c r="Y360" s="99">
        <f t="shared" si="98"/>
        <v>0</v>
      </c>
      <c r="Z360" s="99">
        <f t="shared" si="99"/>
        <v>0</v>
      </c>
      <c r="AA360" s="99">
        <f t="shared" si="100"/>
        <v>1</v>
      </c>
      <c r="AB360" s="99">
        <f t="shared" si="101"/>
        <v>0</v>
      </c>
      <c r="AC360" s="99">
        <f t="shared" si="102"/>
        <v>0</v>
      </c>
      <c r="AD360" s="99">
        <f t="shared" si="103"/>
        <v>0</v>
      </c>
      <c r="AE360" s="99">
        <f t="shared" si="104"/>
        <v>0</v>
      </c>
      <c r="AF360" s="99"/>
      <c r="AG360" s="99"/>
      <c r="AH360" s="99">
        <f t="shared" si="105"/>
        <v>1</v>
      </c>
      <c r="AI360" s="99">
        <f t="shared" si="106"/>
        <v>1</v>
      </c>
      <c r="AJ360" s="99" t="str">
        <f t="shared" si="107"/>
        <v>Correct</v>
      </c>
      <c r="AK360" s="99"/>
      <c r="AL360" s="96" t="str">
        <f>IFERROR(VLOOKUP(Table1[[#This Row],[RespondentID]],'All Data'!$A:$CO,87,FALSE),"unknown")</f>
        <v>Man</v>
      </c>
      <c r="AM360" s="96" t="str">
        <f>IFERROR(VLOOKUP(Table1[[#This Row],[RespondentID]],'All Data'!$A:$CO,88,FALSE),"unknown")</f>
        <v>35-44 years</v>
      </c>
      <c r="AN360" s="96" t="str">
        <f>IFERROR(VLOOKUP(Table1[[#This Row],[RespondentID]],'All Data'!$A:$CO,89,FALSE),"unknown")</f>
        <v>Suffolk</v>
      </c>
      <c r="AO360" s="96" t="str">
        <f>IFERROR(VLOOKUP(Table1[[#This Row],[RespondentID]],'All Data'!$A:$CO,90,FALSE),"unknown")</f>
        <v>Ridge, 11961</v>
      </c>
      <c r="AP360" s="96" t="str">
        <f>IFERROR(VLOOKUP(Table1[[#This Row],[RespondentID]],'All Data'!$A:$CO,91,FALSE),"unknown")</f>
        <v>Other (please specify)</v>
      </c>
      <c r="AQ360" s="96" t="str">
        <f>IFERROR(VLOOKUP(Table1[[#This Row],[RespondentID]],'All Data'!$A:$CO,92,FALSE),"unknown")</f>
        <v>Not Hispanic or Latino</v>
      </c>
      <c r="AR360" s="96" t="str">
        <f>IFERROR(VLOOKUP(Table1[[#This Row],[RespondentID]],'All Data'!$A:$CO,93,FALSE),"unknown")</f>
        <v>Other</v>
      </c>
      <c r="AS360" s="96" t="str">
        <f>IFERROR(VLOOKUP(Table1[[#This Row],[RespondentID]],'All Data'!$A:$CW,94,FALSE),"unknown")</f>
        <v>$35,000 to $49,999</v>
      </c>
      <c r="AT360" s="96" t="str">
        <f>IFERROR(VLOOKUP(Table1[[#This Row],[RespondentID]],'All Data'!$A:$CW,95,FALSE),"unknown")</f>
        <v>High school graduate</v>
      </c>
      <c r="AU360" s="96" t="str">
        <f>IFERROR(VLOOKUP(Table1[[#This Row],[RespondentID]],'All Data'!$A:$CW,96,FALSE),"unknown")</f>
        <v>Self-employed</v>
      </c>
      <c r="AV360" s="96" t="str">
        <f>IFERROR(VLOOKUP(Table1[[#This Row],[RespondentID]],'All Data'!$A:$CW,97,FALSE),"unknown")</f>
        <v>Yes</v>
      </c>
      <c r="AW360" s="96" t="str">
        <f>IFERROR(VLOOKUP(Table1[[#This Row],[RespondentID]],'All Data'!$A:$CW,98,FALSE),"unknown")</f>
        <v>Medicaid</v>
      </c>
      <c r="AX360" s="96">
        <f>IFERROR(VLOOKUP(Table1[[#This Row],[RespondentID]],'All Data'!$A:$CW,99,FALSE),"unknown")</f>
        <v>0</v>
      </c>
    </row>
    <row r="361" spans="1:50">
      <c r="A361">
        <v>18038098312</v>
      </c>
      <c r="O361" t="s">
        <v>601</v>
      </c>
      <c r="P361" s="99">
        <f t="shared" si="90"/>
        <v>0</v>
      </c>
      <c r="Q361" s="100" t="e">
        <f t="shared" si="91"/>
        <v>#DIV/0!</v>
      </c>
      <c r="R361" s="99"/>
      <c r="S361" s="99">
        <f t="shared" si="92"/>
        <v>0</v>
      </c>
      <c r="T361" s="99">
        <f t="shared" si="93"/>
        <v>0</v>
      </c>
      <c r="U361" s="99">
        <f t="shared" si="94"/>
        <v>0</v>
      </c>
      <c r="V361" s="99">
        <f t="shared" si="95"/>
        <v>0</v>
      </c>
      <c r="W361" s="99">
        <f t="shared" si="96"/>
        <v>0</v>
      </c>
      <c r="X361" s="99">
        <f t="shared" si="97"/>
        <v>0</v>
      </c>
      <c r="Y361" s="99">
        <f t="shared" si="98"/>
        <v>0</v>
      </c>
      <c r="Z361" s="99">
        <f t="shared" si="99"/>
        <v>0</v>
      </c>
      <c r="AA361" s="99">
        <f t="shared" si="100"/>
        <v>0</v>
      </c>
      <c r="AB361" s="99">
        <f t="shared" si="101"/>
        <v>0</v>
      </c>
      <c r="AC361" s="99">
        <f t="shared" si="102"/>
        <v>0</v>
      </c>
      <c r="AD361" s="99">
        <f t="shared" si="103"/>
        <v>0</v>
      </c>
      <c r="AE361" s="99">
        <f t="shared" si="104"/>
        <v>0</v>
      </c>
      <c r="AF361" s="99"/>
      <c r="AG361" s="99"/>
      <c r="AH361" s="99">
        <f t="shared" si="105"/>
        <v>0</v>
      </c>
      <c r="AI361" s="99">
        <f t="shared" si="106"/>
        <v>0</v>
      </c>
      <c r="AJ361" s="99" t="str">
        <f t="shared" si="107"/>
        <v>Correct</v>
      </c>
      <c r="AK361" s="99"/>
      <c r="AL361" s="96" t="str">
        <f>IFERROR(VLOOKUP(Table1[[#This Row],[RespondentID]],'All Data'!$A:$CO,87,FALSE),"unknown")</f>
        <v>Man</v>
      </c>
      <c r="AM361" s="96" t="str">
        <f>IFERROR(VLOOKUP(Table1[[#This Row],[RespondentID]],'All Data'!$A:$CO,88,FALSE),"unknown")</f>
        <v>45-54 years</v>
      </c>
      <c r="AN361" s="96" t="str">
        <f>IFERROR(VLOOKUP(Table1[[#This Row],[RespondentID]],'All Data'!$A:$CO,89,FALSE),"unknown")</f>
        <v>Nassau</v>
      </c>
      <c r="AO361" s="96" t="str">
        <f>IFERROR(VLOOKUP(Table1[[#This Row],[RespondentID]],'All Data'!$A:$CO,90,FALSE),"unknown")</f>
        <v>Levittown, 11756</v>
      </c>
      <c r="AP361" s="96" t="str">
        <f>IFERROR(VLOOKUP(Table1[[#This Row],[RespondentID]],'All Data'!$A:$CO,91,FALSE),"unknown")</f>
        <v>White</v>
      </c>
      <c r="AQ361" s="96" t="str">
        <f>IFERROR(VLOOKUP(Table1[[#This Row],[RespondentID]],'All Data'!$A:$CO,92,FALSE),"unknown")</f>
        <v>Not Hispanic or Latino</v>
      </c>
      <c r="AR361" s="96" t="str">
        <f>IFERROR(VLOOKUP(Table1[[#This Row],[RespondentID]],'All Data'!$A:$CO,93,FALSE),"unknown")</f>
        <v>English</v>
      </c>
      <c r="AS361" s="96" t="str">
        <f>IFERROR(VLOOKUP(Table1[[#This Row],[RespondentID]],'All Data'!$A:$CW,94,FALSE),"unknown")</f>
        <v>$75,000 to $125,000</v>
      </c>
      <c r="AT361" s="96" t="str">
        <f>IFERROR(VLOOKUP(Table1[[#This Row],[RespondentID]],'All Data'!$A:$CW,95,FALSE),"unknown")</f>
        <v>Graduate school</v>
      </c>
      <c r="AU361" s="96" t="str">
        <f>IFERROR(VLOOKUP(Table1[[#This Row],[RespondentID]],'All Data'!$A:$CW,96,FALSE),"unknown")</f>
        <v>Employed for wages</v>
      </c>
      <c r="AV361" s="96" t="str">
        <f>IFERROR(VLOOKUP(Table1[[#This Row],[RespondentID]],'All Data'!$A:$CW,97,FALSE),"unknown")</f>
        <v>Yes</v>
      </c>
      <c r="AW361" s="96" t="str">
        <f>IFERROR(VLOOKUP(Table1[[#This Row],[RespondentID]],'All Data'!$A:$CW,98,FALSE),"unknown")</f>
        <v>Private/Commercial</v>
      </c>
      <c r="AX361" s="96">
        <f>IFERROR(VLOOKUP(Table1[[#This Row],[RespondentID]],'All Data'!$A:$CW,99,FALSE),"unknown")</f>
        <v>0</v>
      </c>
    </row>
    <row r="362" spans="1:50">
      <c r="A362">
        <v>18038098181</v>
      </c>
      <c r="D362" t="s">
        <v>18</v>
      </c>
      <c r="H362" t="s">
        <v>22</v>
      </c>
      <c r="I362" t="s">
        <v>23</v>
      </c>
      <c r="P362" s="99">
        <f t="shared" si="90"/>
        <v>3</v>
      </c>
      <c r="Q362" s="100">
        <f t="shared" si="91"/>
        <v>1</v>
      </c>
      <c r="R362" s="99"/>
      <c r="S362" s="99">
        <f t="shared" si="92"/>
        <v>0</v>
      </c>
      <c r="T362" s="99">
        <f t="shared" si="93"/>
        <v>0</v>
      </c>
      <c r="U362" s="99">
        <f t="shared" si="94"/>
        <v>1</v>
      </c>
      <c r="V362" s="99">
        <f t="shared" si="95"/>
        <v>0</v>
      </c>
      <c r="W362" s="99">
        <f t="shared" si="96"/>
        <v>0</v>
      </c>
      <c r="X362" s="99">
        <f t="shared" si="97"/>
        <v>0</v>
      </c>
      <c r="Y362" s="99">
        <f t="shared" si="98"/>
        <v>1</v>
      </c>
      <c r="Z362" s="99">
        <f t="shared" si="99"/>
        <v>1</v>
      </c>
      <c r="AA362" s="99">
        <f t="shared" si="100"/>
        <v>0</v>
      </c>
      <c r="AB362" s="99">
        <f t="shared" si="101"/>
        <v>0</v>
      </c>
      <c r="AC362" s="99">
        <f t="shared" si="102"/>
        <v>0</v>
      </c>
      <c r="AD362" s="99">
        <f t="shared" si="103"/>
        <v>0</v>
      </c>
      <c r="AE362" s="99">
        <f t="shared" si="104"/>
        <v>0</v>
      </c>
      <c r="AF362" s="99"/>
      <c r="AG362" s="99"/>
      <c r="AH362" s="99">
        <f t="shared" si="105"/>
        <v>3</v>
      </c>
      <c r="AI362" s="99">
        <f t="shared" si="106"/>
        <v>3</v>
      </c>
      <c r="AJ362" s="99" t="str">
        <f t="shared" si="107"/>
        <v>Correct</v>
      </c>
      <c r="AK362" s="99"/>
      <c r="AL362" s="96" t="str">
        <f>IFERROR(VLOOKUP(Table1[[#This Row],[RespondentID]],'All Data'!$A:$CO,87,FALSE),"unknown")</f>
        <v>Woman</v>
      </c>
      <c r="AM362" s="96" t="str">
        <f>IFERROR(VLOOKUP(Table1[[#This Row],[RespondentID]],'All Data'!$A:$CO,88,FALSE),"unknown")</f>
        <v>45-54 years</v>
      </c>
      <c r="AN362" s="96" t="str">
        <f>IFERROR(VLOOKUP(Table1[[#This Row],[RespondentID]],'All Data'!$A:$CO,89,FALSE),"unknown")</f>
        <v>Suffolk</v>
      </c>
      <c r="AO362" s="96" t="str">
        <f>IFERROR(VLOOKUP(Table1[[#This Row],[RespondentID]],'All Data'!$A:$CO,90,FALSE),"unknown")</f>
        <v>Manorville, 11949</v>
      </c>
      <c r="AP362" s="96" t="str">
        <f>IFERROR(VLOOKUP(Table1[[#This Row],[RespondentID]],'All Data'!$A:$CO,91,FALSE),"unknown")</f>
        <v>White</v>
      </c>
      <c r="AQ362" s="96" t="str">
        <f>IFERROR(VLOOKUP(Table1[[#This Row],[RespondentID]],'All Data'!$A:$CO,92,FALSE),"unknown")</f>
        <v>Not Hispanic or Latino</v>
      </c>
      <c r="AR362" s="96" t="str">
        <f>IFERROR(VLOOKUP(Table1[[#This Row],[RespondentID]],'All Data'!$A:$CO,93,FALSE),"unknown")</f>
        <v>English</v>
      </c>
      <c r="AS362" s="96" t="str">
        <f>IFERROR(VLOOKUP(Table1[[#This Row],[RespondentID]],'All Data'!$A:$CW,94,FALSE),"unknown")</f>
        <v>Over $125,000</v>
      </c>
      <c r="AT362" s="96" t="str">
        <f>IFERROR(VLOOKUP(Table1[[#This Row],[RespondentID]],'All Data'!$A:$CW,95,FALSE),"unknown")</f>
        <v>Graduate school</v>
      </c>
      <c r="AU362" s="96" t="str">
        <f>IFERROR(VLOOKUP(Table1[[#This Row],[RespondentID]],'All Data'!$A:$CW,96,FALSE),"unknown")</f>
        <v>Employed for wages</v>
      </c>
      <c r="AV362" s="96" t="str">
        <f>IFERROR(VLOOKUP(Table1[[#This Row],[RespondentID]],'All Data'!$A:$CW,97,FALSE),"unknown")</f>
        <v>Yes</v>
      </c>
      <c r="AW362" s="96" t="str">
        <f>IFERROR(VLOOKUP(Table1[[#This Row],[RespondentID]],'All Data'!$A:$CW,98,FALSE),"unknown")</f>
        <v>Private/Commercial</v>
      </c>
      <c r="AX362" s="96">
        <f>IFERROR(VLOOKUP(Table1[[#This Row],[RespondentID]],'All Data'!$A:$CW,99,FALSE),"unknown")</f>
        <v>0</v>
      </c>
    </row>
    <row r="363" spans="1:50">
      <c r="A363">
        <v>18038098027</v>
      </c>
      <c r="E363" t="s">
        <v>19</v>
      </c>
      <c r="H363" t="s">
        <v>22</v>
      </c>
      <c r="I363" t="s">
        <v>23</v>
      </c>
      <c r="P363" s="99">
        <f t="shared" si="90"/>
        <v>3</v>
      </c>
      <c r="Q363" s="100">
        <f t="shared" si="91"/>
        <v>1</v>
      </c>
      <c r="R363" s="99"/>
      <c r="S363" s="99">
        <f t="shared" si="92"/>
        <v>0</v>
      </c>
      <c r="T363" s="99">
        <f t="shared" si="93"/>
        <v>0</v>
      </c>
      <c r="U363" s="99">
        <f t="shared" si="94"/>
        <v>0</v>
      </c>
      <c r="V363" s="99">
        <f t="shared" si="95"/>
        <v>1</v>
      </c>
      <c r="W363" s="99">
        <f t="shared" si="96"/>
        <v>0</v>
      </c>
      <c r="X363" s="99">
        <f t="shared" si="97"/>
        <v>0</v>
      </c>
      <c r="Y363" s="99">
        <f t="shared" si="98"/>
        <v>1</v>
      </c>
      <c r="Z363" s="99">
        <f t="shared" si="99"/>
        <v>1</v>
      </c>
      <c r="AA363" s="99">
        <f t="shared" si="100"/>
        <v>0</v>
      </c>
      <c r="AB363" s="99">
        <f t="shared" si="101"/>
        <v>0</v>
      </c>
      <c r="AC363" s="99">
        <f t="shared" si="102"/>
        <v>0</v>
      </c>
      <c r="AD363" s="99">
        <f t="shared" si="103"/>
        <v>0</v>
      </c>
      <c r="AE363" s="99">
        <f t="shared" si="104"/>
        <v>0</v>
      </c>
      <c r="AF363" s="99"/>
      <c r="AG363" s="99"/>
      <c r="AH363" s="99">
        <f t="shared" si="105"/>
        <v>3</v>
      </c>
      <c r="AI363" s="99">
        <f t="shared" si="106"/>
        <v>3</v>
      </c>
      <c r="AJ363" s="99" t="str">
        <f t="shared" si="107"/>
        <v>Correct</v>
      </c>
      <c r="AK363" s="99"/>
      <c r="AL363" s="96" t="str">
        <f>IFERROR(VLOOKUP(Table1[[#This Row],[RespondentID]],'All Data'!$A:$CO,87,FALSE),"unknown")</f>
        <v>Woman</v>
      </c>
      <c r="AM363" s="96" t="str">
        <f>IFERROR(VLOOKUP(Table1[[#This Row],[RespondentID]],'All Data'!$A:$CO,88,FALSE),"unknown")</f>
        <v>45-54 years</v>
      </c>
      <c r="AN363" s="96" t="str">
        <f>IFERROR(VLOOKUP(Table1[[#This Row],[RespondentID]],'All Data'!$A:$CO,89,FALSE),"unknown")</f>
        <v>Suffolk</v>
      </c>
      <c r="AO363" s="96" t="str">
        <f>IFERROR(VLOOKUP(Table1[[#This Row],[RespondentID]],'All Data'!$A:$CO,90,FALSE),"unknown")</f>
        <v>Eastport, 11941</v>
      </c>
      <c r="AP363" s="96" t="str">
        <f>IFERROR(VLOOKUP(Table1[[#This Row],[RespondentID]],'All Data'!$A:$CO,91,FALSE),"unknown")</f>
        <v>White</v>
      </c>
      <c r="AQ363" s="96" t="str">
        <f>IFERROR(VLOOKUP(Table1[[#This Row],[RespondentID]],'All Data'!$A:$CO,92,FALSE),"unknown")</f>
        <v>Not Hispanic or Latino</v>
      </c>
      <c r="AR363" s="96" t="str">
        <f>IFERROR(VLOOKUP(Table1[[#This Row],[RespondentID]],'All Data'!$A:$CO,93,FALSE),"unknown")</f>
        <v>English</v>
      </c>
      <c r="AS363" s="96" t="str">
        <f>IFERROR(VLOOKUP(Table1[[#This Row],[RespondentID]],'All Data'!$A:$CW,94,FALSE),"unknown")</f>
        <v>Over $125,000</v>
      </c>
      <c r="AT363" s="96" t="str">
        <f>IFERROR(VLOOKUP(Table1[[#This Row],[RespondentID]],'All Data'!$A:$CW,95,FALSE),"unknown")</f>
        <v>Graduate school</v>
      </c>
      <c r="AU363" s="96" t="str">
        <f>IFERROR(VLOOKUP(Table1[[#This Row],[RespondentID]],'All Data'!$A:$CW,96,FALSE),"unknown")</f>
        <v>Employed for wages</v>
      </c>
      <c r="AV363" s="96" t="str">
        <f>IFERROR(VLOOKUP(Table1[[#This Row],[RespondentID]],'All Data'!$A:$CW,97,FALSE),"unknown")</f>
        <v>Yes</v>
      </c>
      <c r="AW363" s="96" t="str">
        <f>IFERROR(VLOOKUP(Table1[[#This Row],[RespondentID]],'All Data'!$A:$CW,98,FALSE),"unknown")</f>
        <v>Private/Commercial</v>
      </c>
      <c r="AX363" s="96">
        <f>IFERROR(VLOOKUP(Table1[[#This Row],[RespondentID]],'All Data'!$A:$CW,99,FALSE),"unknown")</f>
        <v>0</v>
      </c>
    </row>
    <row r="364" spans="1:50">
      <c r="A364">
        <v>18038097891</v>
      </c>
      <c r="O364" t="s">
        <v>492</v>
      </c>
      <c r="P364" s="99">
        <f t="shared" si="90"/>
        <v>0</v>
      </c>
      <c r="Q364" s="100" t="e">
        <f t="shared" si="91"/>
        <v>#DIV/0!</v>
      </c>
      <c r="R364" s="99"/>
      <c r="S364" s="99">
        <f t="shared" si="92"/>
        <v>0</v>
      </c>
      <c r="T364" s="99">
        <f t="shared" si="93"/>
        <v>0</v>
      </c>
      <c r="U364" s="99">
        <f t="shared" si="94"/>
        <v>0</v>
      </c>
      <c r="V364" s="99">
        <f t="shared" si="95"/>
        <v>0</v>
      </c>
      <c r="W364" s="99">
        <f t="shared" si="96"/>
        <v>0</v>
      </c>
      <c r="X364" s="99">
        <f t="shared" si="97"/>
        <v>0</v>
      </c>
      <c r="Y364" s="99">
        <f t="shared" si="98"/>
        <v>0</v>
      </c>
      <c r="Z364" s="99">
        <f t="shared" si="99"/>
        <v>0</v>
      </c>
      <c r="AA364" s="99">
        <f t="shared" si="100"/>
        <v>0</v>
      </c>
      <c r="AB364" s="99">
        <f t="shared" si="101"/>
        <v>0</v>
      </c>
      <c r="AC364" s="99">
        <f t="shared" si="102"/>
        <v>0</v>
      </c>
      <c r="AD364" s="99">
        <f t="shared" si="103"/>
        <v>0</v>
      </c>
      <c r="AE364" s="99">
        <f t="shared" si="104"/>
        <v>0</v>
      </c>
      <c r="AF364" s="99"/>
      <c r="AG364" s="99"/>
      <c r="AH364" s="99">
        <f t="shared" si="105"/>
        <v>0</v>
      </c>
      <c r="AI364" s="99">
        <f t="shared" si="106"/>
        <v>0</v>
      </c>
      <c r="AJ364" s="99" t="str">
        <f t="shared" si="107"/>
        <v>Correct</v>
      </c>
      <c r="AK364" s="99"/>
      <c r="AL364" s="96" t="str">
        <f>IFERROR(VLOOKUP(Table1[[#This Row],[RespondentID]],'All Data'!$A:$CO,87,FALSE),"unknown")</f>
        <v>Woman</v>
      </c>
      <c r="AM364" s="96" t="str">
        <f>IFERROR(VLOOKUP(Table1[[#This Row],[RespondentID]],'All Data'!$A:$CO,88,FALSE),"unknown")</f>
        <v>25-34 years</v>
      </c>
      <c r="AN364" s="96" t="str">
        <f>IFERROR(VLOOKUP(Table1[[#This Row],[RespondentID]],'All Data'!$A:$CO,89,FALSE),"unknown")</f>
        <v>Suffolk</v>
      </c>
      <c r="AO364" s="96" t="str">
        <f>IFERROR(VLOOKUP(Table1[[#This Row],[RespondentID]],'All Data'!$A:$CO,90,FALSE),"unknown")</f>
        <v>Melville, 11747</v>
      </c>
      <c r="AP364" s="96" t="str">
        <f>IFERROR(VLOOKUP(Table1[[#This Row],[RespondentID]],'All Data'!$A:$CO,91,FALSE),"unknown")</f>
        <v>White</v>
      </c>
      <c r="AQ364" s="96" t="str">
        <f>IFERROR(VLOOKUP(Table1[[#This Row],[RespondentID]],'All Data'!$A:$CO,92,FALSE),"unknown")</f>
        <v>Not Hispanic or Latino</v>
      </c>
      <c r="AR364" s="96" t="str">
        <f>IFERROR(VLOOKUP(Table1[[#This Row],[RespondentID]],'All Data'!$A:$CO,93,FALSE),"unknown")</f>
        <v>English</v>
      </c>
      <c r="AS364" s="96" t="str">
        <f>IFERROR(VLOOKUP(Table1[[#This Row],[RespondentID]],'All Data'!$A:$CW,94,FALSE),"unknown")</f>
        <v>Over $125,000</v>
      </c>
      <c r="AT364" s="96" t="str">
        <f>IFERROR(VLOOKUP(Table1[[#This Row],[RespondentID]],'All Data'!$A:$CW,95,FALSE),"unknown")</f>
        <v>Graduate school</v>
      </c>
      <c r="AU364" s="96" t="str">
        <f>IFERROR(VLOOKUP(Table1[[#This Row],[RespondentID]],'All Data'!$A:$CW,96,FALSE),"unknown")</f>
        <v>Employed for wages</v>
      </c>
      <c r="AV364" s="96" t="str">
        <f>IFERROR(VLOOKUP(Table1[[#This Row],[RespondentID]],'All Data'!$A:$CW,97,FALSE),"unknown")</f>
        <v>Yes</v>
      </c>
      <c r="AW364" s="96" t="str">
        <f>IFERROR(VLOOKUP(Table1[[#This Row],[RespondentID]],'All Data'!$A:$CW,98,FALSE),"unknown")</f>
        <v>Private/Commercial</v>
      </c>
      <c r="AX364" s="96">
        <f>IFERROR(VLOOKUP(Table1[[#This Row],[RespondentID]],'All Data'!$A:$CW,99,FALSE),"unknown")</f>
        <v>0</v>
      </c>
    </row>
    <row r="365" spans="1:50">
      <c r="A365">
        <v>18038097702</v>
      </c>
      <c r="B365" t="s">
        <v>16</v>
      </c>
      <c r="P365" s="99">
        <f t="shared" si="90"/>
        <v>1</v>
      </c>
      <c r="Q365" s="100">
        <f t="shared" si="91"/>
        <v>3</v>
      </c>
      <c r="R365" s="99"/>
      <c r="S365" s="99">
        <f t="shared" si="92"/>
        <v>1</v>
      </c>
      <c r="T365" s="99">
        <f t="shared" si="93"/>
        <v>0</v>
      </c>
      <c r="U365" s="99">
        <f t="shared" si="94"/>
        <v>0</v>
      </c>
      <c r="V365" s="99">
        <f t="shared" si="95"/>
        <v>0</v>
      </c>
      <c r="W365" s="99">
        <f t="shared" si="96"/>
        <v>0</v>
      </c>
      <c r="X365" s="99">
        <f t="shared" si="97"/>
        <v>0</v>
      </c>
      <c r="Y365" s="99">
        <f t="shared" si="98"/>
        <v>0</v>
      </c>
      <c r="Z365" s="99">
        <f t="shared" si="99"/>
        <v>0</v>
      </c>
      <c r="AA365" s="99">
        <f t="shared" si="100"/>
        <v>0</v>
      </c>
      <c r="AB365" s="99">
        <f t="shared" si="101"/>
        <v>0</v>
      </c>
      <c r="AC365" s="99">
        <f t="shared" si="102"/>
        <v>0</v>
      </c>
      <c r="AD365" s="99">
        <f t="shared" si="103"/>
        <v>0</v>
      </c>
      <c r="AE365" s="99">
        <f t="shared" si="104"/>
        <v>0</v>
      </c>
      <c r="AF365" s="99"/>
      <c r="AG365" s="99"/>
      <c r="AH365" s="99">
        <f t="shared" si="105"/>
        <v>1</v>
      </c>
      <c r="AI365" s="99">
        <f t="shared" si="106"/>
        <v>1</v>
      </c>
      <c r="AJ365" s="99" t="str">
        <f t="shared" si="107"/>
        <v>Correct</v>
      </c>
      <c r="AK365" s="99"/>
      <c r="AL365" s="96" t="str">
        <f>IFERROR(VLOOKUP(Table1[[#This Row],[RespondentID]],'All Data'!$A:$CO,87,FALSE),"unknown")</f>
        <v>Man</v>
      </c>
      <c r="AM365" s="96" t="str">
        <f>IFERROR(VLOOKUP(Table1[[#This Row],[RespondentID]],'All Data'!$A:$CO,88,FALSE),"unknown")</f>
        <v>45-54 years</v>
      </c>
      <c r="AN365" s="96" t="str">
        <f>IFERROR(VLOOKUP(Table1[[#This Row],[RespondentID]],'All Data'!$A:$CO,89,FALSE),"unknown")</f>
        <v>Suffolk</v>
      </c>
      <c r="AO365" s="96" t="str">
        <f>IFERROR(VLOOKUP(Table1[[#This Row],[RespondentID]],'All Data'!$A:$CO,90,FALSE),"unknown")</f>
        <v>Hampton Bays, 11946</v>
      </c>
      <c r="AP365" s="96" t="str">
        <f>IFERROR(VLOOKUP(Table1[[#This Row],[RespondentID]],'All Data'!$A:$CO,91,FALSE),"unknown")</f>
        <v>White</v>
      </c>
      <c r="AQ365" s="96" t="str">
        <f>IFERROR(VLOOKUP(Table1[[#This Row],[RespondentID]],'All Data'!$A:$CO,92,FALSE),"unknown")</f>
        <v>Not Hispanic or Latino</v>
      </c>
      <c r="AR365" s="96" t="str">
        <f>IFERROR(VLOOKUP(Table1[[#This Row],[RespondentID]],'All Data'!$A:$CO,93,FALSE),"unknown")</f>
        <v>English</v>
      </c>
      <c r="AS365" s="96" t="str">
        <f>IFERROR(VLOOKUP(Table1[[#This Row],[RespondentID]],'All Data'!$A:$CW,94,FALSE),"unknown")</f>
        <v>Over $125,000</v>
      </c>
      <c r="AT365" s="96" t="str">
        <f>IFERROR(VLOOKUP(Table1[[#This Row],[RespondentID]],'All Data'!$A:$CW,95,FALSE),"unknown")</f>
        <v>Graduate school</v>
      </c>
      <c r="AU365" s="96" t="str">
        <f>IFERROR(VLOOKUP(Table1[[#This Row],[RespondentID]],'All Data'!$A:$CW,96,FALSE),"unknown")</f>
        <v>Employed for wages</v>
      </c>
      <c r="AV365" s="96" t="str">
        <f>IFERROR(VLOOKUP(Table1[[#This Row],[RespondentID]],'All Data'!$A:$CW,97,FALSE),"unknown")</f>
        <v>Yes</v>
      </c>
      <c r="AW365" s="96" t="str">
        <f>IFERROR(VLOOKUP(Table1[[#This Row],[RespondentID]],'All Data'!$A:$CW,98,FALSE),"unknown")</f>
        <v>Medicare</v>
      </c>
      <c r="AX365" s="96">
        <f>IFERROR(VLOOKUP(Table1[[#This Row],[RespondentID]],'All Data'!$A:$CW,99,FALSE),"unknown")</f>
        <v>0</v>
      </c>
    </row>
    <row r="366" spans="1:50">
      <c r="A366">
        <v>18038097511</v>
      </c>
      <c r="B366" t="s">
        <v>16</v>
      </c>
      <c r="J366" t="s">
        <v>24</v>
      </c>
      <c r="P366" s="99">
        <f t="shared" si="90"/>
        <v>2</v>
      </c>
      <c r="Q366" s="100">
        <f t="shared" si="91"/>
        <v>1.5</v>
      </c>
      <c r="R366" s="99"/>
      <c r="S366" s="99">
        <f t="shared" si="92"/>
        <v>1</v>
      </c>
      <c r="T366" s="99">
        <f t="shared" si="93"/>
        <v>0</v>
      </c>
      <c r="U366" s="99">
        <f t="shared" si="94"/>
        <v>0</v>
      </c>
      <c r="V366" s="99">
        <f t="shared" si="95"/>
        <v>0</v>
      </c>
      <c r="W366" s="99">
        <f t="shared" si="96"/>
        <v>0</v>
      </c>
      <c r="X366" s="99">
        <f t="shared" si="97"/>
        <v>0</v>
      </c>
      <c r="Y366" s="99">
        <f t="shared" si="98"/>
        <v>0</v>
      </c>
      <c r="Z366" s="99">
        <f t="shared" si="99"/>
        <v>0</v>
      </c>
      <c r="AA366" s="99">
        <f t="shared" si="100"/>
        <v>1</v>
      </c>
      <c r="AB366" s="99">
        <f t="shared" si="101"/>
        <v>0</v>
      </c>
      <c r="AC366" s="99">
        <f t="shared" si="102"/>
        <v>0</v>
      </c>
      <c r="AD366" s="99">
        <f t="shared" si="103"/>
        <v>0</v>
      </c>
      <c r="AE366" s="99">
        <f t="shared" si="104"/>
        <v>0</v>
      </c>
      <c r="AF366" s="99"/>
      <c r="AG366" s="99"/>
      <c r="AH366" s="99">
        <f t="shared" si="105"/>
        <v>2</v>
      </c>
      <c r="AI366" s="99">
        <f t="shared" si="106"/>
        <v>2</v>
      </c>
      <c r="AJ366" s="99" t="str">
        <f t="shared" si="107"/>
        <v>Correct</v>
      </c>
      <c r="AK366" s="99"/>
      <c r="AL366" s="96" t="str">
        <f>IFERROR(VLOOKUP(Table1[[#This Row],[RespondentID]],'All Data'!$A:$CO,87,FALSE),"unknown")</f>
        <v>Woman</v>
      </c>
      <c r="AM366" s="96" t="str">
        <f>IFERROR(VLOOKUP(Table1[[#This Row],[RespondentID]],'All Data'!$A:$CO,88,FALSE),"unknown")</f>
        <v>35-44 years</v>
      </c>
      <c r="AN366" s="96" t="str">
        <f>IFERROR(VLOOKUP(Table1[[#This Row],[RespondentID]],'All Data'!$A:$CO,89,FALSE),"unknown")</f>
        <v>Suffolk</v>
      </c>
      <c r="AO366" s="96" t="str">
        <f>IFERROR(VLOOKUP(Table1[[#This Row],[RespondentID]],'All Data'!$A:$CO,90,FALSE),"unknown")</f>
        <v>Ridge, 11961</v>
      </c>
      <c r="AP366" s="96" t="str">
        <f>IFERROR(VLOOKUP(Table1[[#This Row],[RespondentID]],'All Data'!$A:$CO,91,FALSE),"unknown")</f>
        <v>Other (please specify)</v>
      </c>
      <c r="AQ366" s="96" t="str">
        <f>IFERROR(VLOOKUP(Table1[[#This Row],[RespondentID]],'All Data'!$A:$CO,92,FALSE),"unknown")</f>
        <v>Not Hispanic or Latino</v>
      </c>
      <c r="AR366" s="96" t="str">
        <f>IFERROR(VLOOKUP(Table1[[#This Row],[RespondentID]],'All Data'!$A:$CO,93,FALSE),"unknown")</f>
        <v>Hindi</v>
      </c>
      <c r="AS366" s="96" t="str">
        <f>IFERROR(VLOOKUP(Table1[[#This Row],[RespondentID]],'All Data'!$A:$CW,94,FALSE),"unknown")</f>
        <v>$35,000 to $49,999</v>
      </c>
      <c r="AT366" s="96" t="str">
        <f>IFERROR(VLOOKUP(Table1[[#This Row],[RespondentID]],'All Data'!$A:$CW,95,FALSE),"unknown")</f>
        <v>High school graduate</v>
      </c>
      <c r="AU366" s="96" t="str">
        <f>IFERROR(VLOOKUP(Table1[[#This Row],[RespondentID]],'All Data'!$A:$CW,96,FALSE),"unknown")</f>
        <v>Self-employed</v>
      </c>
      <c r="AV366" s="96" t="str">
        <f>IFERROR(VLOOKUP(Table1[[#This Row],[RespondentID]],'All Data'!$A:$CW,97,FALSE),"unknown")</f>
        <v>Yes</v>
      </c>
      <c r="AW366" s="96" t="str">
        <f>IFERROR(VLOOKUP(Table1[[#This Row],[RespondentID]],'All Data'!$A:$CW,98,FALSE),"unknown")</f>
        <v>Medicaid</v>
      </c>
      <c r="AX366" s="96">
        <f>IFERROR(VLOOKUP(Table1[[#This Row],[RespondentID]],'All Data'!$A:$CW,99,FALSE),"unknown")</f>
        <v>0</v>
      </c>
    </row>
    <row r="367" spans="1:50">
      <c r="A367">
        <v>18038097244</v>
      </c>
      <c r="D367" t="s">
        <v>18</v>
      </c>
      <c r="E367" t="s">
        <v>19</v>
      </c>
      <c r="I367" t="s">
        <v>23</v>
      </c>
      <c r="J367" t="s">
        <v>24</v>
      </c>
      <c r="N367" t="s">
        <v>28</v>
      </c>
      <c r="P367" s="99">
        <f t="shared" si="90"/>
        <v>5</v>
      </c>
      <c r="Q367" s="100">
        <f t="shared" si="91"/>
        <v>0.6</v>
      </c>
      <c r="R367" s="99"/>
      <c r="S367" s="99">
        <f t="shared" si="92"/>
        <v>0</v>
      </c>
      <c r="T367" s="99">
        <f t="shared" si="93"/>
        <v>0</v>
      </c>
      <c r="U367" s="99">
        <f t="shared" si="94"/>
        <v>0.6</v>
      </c>
      <c r="V367" s="99">
        <f t="shared" si="95"/>
        <v>0.6</v>
      </c>
      <c r="W367" s="99">
        <f t="shared" si="96"/>
        <v>0</v>
      </c>
      <c r="X367" s="99">
        <f t="shared" si="97"/>
        <v>0</v>
      </c>
      <c r="Y367" s="99">
        <f t="shared" si="98"/>
        <v>0</v>
      </c>
      <c r="Z367" s="99">
        <f t="shared" si="99"/>
        <v>0.6</v>
      </c>
      <c r="AA367" s="99">
        <f t="shared" si="100"/>
        <v>0.6</v>
      </c>
      <c r="AB367" s="99">
        <f t="shared" si="101"/>
        <v>0</v>
      </c>
      <c r="AC367" s="99">
        <f t="shared" si="102"/>
        <v>0</v>
      </c>
      <c r="AD367" s="99">
        <f t="shared" si="103"/>
        <v>0</v>
      </c>
      <c r="AE367" s="99">
        <f t="shared" si="104"/>
        <v>0.6</v>
      </c>
      <c r="AF367" s="99"/>
      <c r="AG367" s="99"/>
      <c r="AH367" s="99">
        <f t="shared" si="105"/>
        <v>3</v>
      </c>
      <c r="AI367" s="99">
        <f t="shared" si="106"/>
        <v>5</v>
      </c>
      <c r="AJ367" s="99" t="str">
        <f t="shared" si="107"/>
        <v>Correct</v>
      </c>
      <c r="AK367" s="99"/>
      <c r="AL367" s="96" t="str">
        <f>IFERROR(VLOOKUP(Table1[[#This Row],[RespondentID]],'All Data'!$A:$CO,87,FALSE),"unknown")</f>
        <v>Woman</v>
      </c>
      <c r="AM367" s="96" t="str">
        <f>IFERROR(VLOOKUP(Table1[[#This Row],[RespondentID]],'All Data'!$A:$CO,88,FALSE),"unknown")</f>
        <v>55-64 years</v>
      </c>
      <c r="AN367" s="96" t="str">
        <f>IFERROR(VLOOKUP(Table1[[#This Row],[RespondentID]],'All Data'!$A:$CO,89,FALSE),"unknown")</f>
        <v>Queens</v>
      </c>
      <c r="AO367" s="96">
        <f>IFERROR(VLOOKUP(Table1[[#This Row],[RespondentID]],'All Data'!$A:$CO,90,FALSE),"unknown")</f>
        <v>0</v>
      </c>
      <c r="AP367" s="96" t="str">
        <f>IFERROR(VLOOKUP(Table1[[#This Row],[RespondentID]],'All Data'!$A:$CO,91,FALSE),"unknown")</f>
        <v>White</v>
      </c>
      <c r="AQ367" s="96" t="str">
        <f>IFERROR(VLOOKUP(Table1[[#This Row],[RespondentID]],'All Data'!$A:$CO,92,FALSE),"unknown")</f>
        <v>Not Hispanic or Latino</v>
      </c>
      <c r="AR367" s="96" t="str">
        <f>IFERROR(VLOOKUP(Table1[[#This Row],[RespondentID]],'All Data'!$A:$CO,93,FALSE),"unknown")</f>
        <v>English</v>
      </c>
      <c r="AS367" s="96" t="str">
        <f>IFERROR(VLOOKUP(Table1[[#This Row],[RespondentID]],'All Data'!$A:$CW,94,FALSE),"unknown")</f>
        <v>$75,000 to $125,000</v>
      </c>
      <c r="AT367" s="96" t="str">
        <f>IFERROR(VLOOKUP(Table1[[#This Row],[RespondentID]],'All Data'!$A:$CW,95,FALSE),"unknown")</f>
        <v>College graduate</v>
      </c>
      <c r="AU367" s="96" t="str">
        <f>IFERROR(VLOOKUP(Table1[[#This Row],[RespondentID]],'All Data'!$A:$CW,96,FALSE),"unknown")</f>
        <v>Retired</v>
      </c>
      <c r="AV367" s="96" t="str">
        <f>IFERROR(VLOOKUP(Table1[[#This Row],[RespondentID]],'All Data'!$A:$CW,97,FALSE),"unknown")</f>
        <v>Yes</v>
      </c>
      <c r="AW367" s="96" t="str">
        <f>IFERROR(VLOOKUP(Table1[[#This Row],[RespondentID]],'All Data'!$A:$CW,98,FALSE),"unknown")</f>
        <v>Private/Commercial</v>
      </c>
      <c r="AX367" s="96" t="str">
        <f>IFERROR(VLOOKUP(Table1[[#This Row],[RespondentID]],'All Data'!$A:$CW,99,FALSE),"unknown")</f>
        <v>Yes</v>
      </c>
    </row>
    <row r="368" spans="1:50">
      <c r="A368">
        <v>18038097067</v>
      </c>
      <c r="N368" t="s">
        <v>28</v>
      </c>
      <c r="P368" s="99">
        <f t="shared" si="90"/>
        <v>1</v>
      </c>
      <c r="Q368" s="100">
        <f t="shared" si="91"/>
        <v>3</v>
      </c>
      <c r="R368" s="99"/>
      <c r="S368" s="99">
        <f t="shared" si="92"/>
        <v>0</v>
      </c>
      <c r="T368" s="99">
        <f t="shared" si="93"/>
        <v>0</v>
      </c>
      <c r="U368" s="99">
        <f t="shared" si="94"/>
        <v>0</v>
      </c>
      <c r="V368" s="99">
        <f t="shared" si="95"/>
        <v>0</v>
      </c>
      <c r="W368" s="99">
        <f t="shared" si="96"/>
        <v>0</v>
      </c>
      <c r="X368" s="99">
        <f t="shared" si="97"/>
        <v>0</v>
      </c>
      <c r="Y368" s="99">
        <f t="shared" si="98"/>
        <v>0</v>
      </c>
      <c r="Z368" s="99">
        <f t="shared" si="99"/>
        <v>0</v>
      </c>
      <c r="AA368" s="99">
        <f t="shared" si="100"/>
        <v>0</v>
      </c>
      <c r="AB368" s="99">
        <f t="shared" si="101"/>
        <v>0</v>
      </c>
      <c r="AC368" s="99">
        <f t="shared" si="102"/>
        <v>0</v>
      </c>
      <c r="AD368" s="99">
        <f t="shared" si="103"/>
        <v>0</v>
      </c>
      <c r="AE368" s="99">
        <f t="shared" si="104"/>
        <v>1</v>
      </c>
      <c r="AF368" s="99"/>
      <c r="AG368" s="99"/>
      <c r="AH368" s="99">
        <f t="shared" si="105"/>
        <v>1</v>
      </c>
      <c r="AI368" s="99">
        <f t="shared" si="106"/>
        <v>1</v>
      </c>
      <c r="AJ368" s="99" t="str">
        <f t="shared" si="107"/>
        <v>Correct</v>
      </c>
      <c r="AK368" s="99"/>
      <c r="AL368" s="96" t="str">
        <f>IFERROR(VLOOKUP(Table1[[#This Row],[RespondentID]],'All Data'!$A:$CO,87,FALSE),"unknown")</f>
        <v>Man</v>
      </c>
      <c r="AM368" s="96" t="str">
        <f>IFERROR(VLOOKUP(Table1[[#This Row],[RespondentID]],'All Data'!$A:$CO,88,FALSE),"unknown")</f>
        <v>45-54 years</v>
      </c>
      <c r="AN368" s="96" t="str">
        <f>IFERROR(VLOOKUP(Table1[[#This Row],[RespondentID]],'All Data'!$A:$CO,89,FALSE),"unknown")</f>
        <v>Suffolk</v>
      </c>
      <c r="AO368" s="96" t="str">
        <f>IFERROR(VLOOKUP(Table1[[#This Row],[RespondentID]],'All Data'!$A:$CO,90,FALSE),"unknown")</f>
        <v>Bohemia, 11716</v>
      </c>
      <c r="AP368" s="96" t="str">
        <f>IFERROR(VLOOKUP(Table1[[#This Row],[RespondentID]],'All Data'!$A:$CO,91,FALSE),"unknown")</f>
        <v>White</v>
      </c>
      <c r="AQ368" s="96" t="str">
        <f>IFERROR(VLOOKUP(Table1[[#This Row],[RespondentID]],'All Data'!$A:$CO,92,FALSE),"unknown")</f>
        <v>Not Hispanic or Latino</v>
      </c>
      <c r="AR368" s="96">
        <f>IFERROR(VLOOKUP(Table1[[#This Row],[RespondentID]],'All Data'!$A:$CO,93,FALSE),"unknown")</f>
        <v>0</v>
      </c>
      <c r="AS368" s="96" t="str">
        <f>IFERROR(VLOOKUP(Table1[[#This Row],[RespondentID]],'All Data'!$A:$CW,94,FALSE),"unknown")</f>
        <v>Over $125,000</v>
      </c>
      <c r="AT368" s="96" t="str">
        <f>IFERROR(VLOOKUP(Table1[[#This Row],[RespondentID]],'All Data'!$A:$CW,95,FALSE),"unknown")</f>
        <v>Graduate school</v>
      </c>
      <c r="AU368" s="96" t="str">
        <f>IFERROR(VLOOKUP(Table1[[#This Row],[RespondentID]],'All Data'!$A:$CW,96,FALSE),"unknown")</f>
        <v>Employed for wages</v>
      </c>
      <c r="AV368" s="96">
        <f>IFERROR(VLOOKUP(Table1[[#This Row],[RespondentID]],'All Data'!$A:$CW,97,FALSE),"unknown")</f>
        <v>0</v>
      </c>
      <c r="AW368" s="96" t="str">
        <f>IFERROR(VLOOKUP(Table1[[#This Row],[RespondentID]],'All Data'!$A:$CW,98,FALSE),"unknown")</f>
        <v>Private/Commercial</v>
      </c>
      <c r="AX368" s="96" t="str">
        <f>IFERROR(VLOOKUP(Table1[[#This Row],[RespondentID]],'All Data'!$A:$CW,99,FALSE),"unknown")</f>
        <v>Yes</v>
      </c>
    </row>
    <row r="369" spans="1:50">
      <c r="A369">
        <v>18038096764</v>
      </c>
      <c r="I369" t="s">
        <v>23</v>
      </c>
      <c r="P369" s="99">
        <f t="shared" si="90"/>
        <v>1</v>
      </c>
      <c r="Q369" s="100">
        <f t="shared" si="91"/>
        <v>3</v>
      </c>
      <c r="R369" s="99"/>
      <c r="S369" s="99">
        <f t="shared" si="92"/>
        <v>0</v>
      </c>
      <c r="T369" s="99">
        <f t="shared" si="93"/>
        <v>0</v>
      </c>
      <c r="U369" s="99">
        <f t="shared" si="94"/>
        <v>0</v>
      </c>
      <c r="V369" s="99">
        <f t="shared" si="95"/>
        <v>0</v>
      </c>
      <c r="W369" s="99">
        <f t="shared" si="96"/>
        <v>0</v>
      </c>
      <c r="X369" s="99">
        <f t="shared" si="97"/>
        <v>0</v>
      </c>
      <c r="Y369" s="99">
        <f t="shared" si="98"/>
        <v>0</v>
      </c>
      <c r="Z369" s="99">
        <f t="shared" si="99"/>
        <v>1</v>
      </c>
      <c r="AA369" s="99">
        <f t="shared" si="100"/>
        <v>0</v>
      </c>
      <c r="AB369" s="99">
        <f t="shared" si="101"/>
        <v>0</v>
      </c>
      <c r="AC369" s="99">
        <f t="shared" si="102"/>
        <v>0</v>
      </c>
      <c r="AD369" s="99">
        <f t="shared" si="103"/>
        <v>0</v>
      </c>
      <c r="AE369" s="99">
        <f t="shared" si="104"/>
        <v>0</v>
      </c>
      <c r="AF369" s="99"/>
      <c r="AG369" s="99"/>
      <c r="AH369" s="99">
        <f t="shared" si="105"/>
        <v>1</v>
      </c>
      <c r="AI369" s="99">
        <f t="shared" si="106"/>
        <v>1</v>
      </c>
      <c r="AJ369" s="99" t="str">
        <f t="shared" si="107"/>
        <v>Correct</v>
      </c>
      <c r="AK369" s="99"/>
      <c r="AL369" s="96" t="str">
        <f>IFERROR(VLOOKUP(Table1[[#This Row],[RespondentID]],'All Data'!$A:$CO,87,FALSE),"unknown")</f>
        <v>Woman</v>
      </c>
      <c r="AM369" s="96" t="str">
        <f>IFERROR(VLOOKUP(Table1[[#This Row],[RespondentID]],'All Data'!$A:$CO,88,FALSE),"unknown")</f>
        <v>18-24 years</v>
      </c>
      <c r="AN369" s="96" t="str">
        <f>IFERROR(VLOOKUP(Table1[[#This Row],[RespondentID]],'All Data'!$A:$CO,89,FALSE),"unknown")</f>
        <v>Suffolk</v>
      </c>
      <c r="AO369" s="96" t="str">
        <f>IFERROR(VLOOKUP(Table1[[#This Row],[RespondentID]],'All Data'!$A:$CO,90,FALSE),"unknown")</f>
        <v>Smithtown, 11787</v>
      </c>
      <c r="AP369" s="96" t="str">
        <f>IFERROR(VLOOKUP(Table1[[#This Row],[RespondentID]],'All Data'!$A:$CO,91,FALSE),"unknown")</f>
        <v>Two or more races</v>
      </c>
      <c r="AQ369" s="96" t="str">
        <f>IFERROR(VLOOKUP(Table1[[#This Row],[RespondentID]],'All Data'!$A:$CO,92,FALSE),"unknown")</f>
        <v>Hispanic or Latino</v>
      </c>
      <c r="AR369" s="96" t="str">
        <f>IFERROR(VLOOKUP(Table1[[#This Row],[RespondentID]],'All Data'!$A:$CO,93,FALSE),"unknown")</f>
        <v>English</v>
      </c>
      <c r="AS369" s="96" t="str">
        <f>IFERROR(VLOOKUP(Table1[[#This Row],[RespondentID]],'All Data'!$A:$CW,94,FALSE),"unknown")</f>
        <v>Over $125,000</v>
      </c>
      <c r="AT369" s="96" t="str">
        <f>IFERROR(VLOOKUP(Table1[[#This Row],[RespondentID]],'All Data'!$A:$CW,95,FALSE),"unknown")</f>
        <v>Some high school</v>
      </c>
      <c r="AU369" s="96" t="str">
        <f>IFERROR(VLOOKUP(Table1[[#This Row],[RespondentID]],'All Data'!$A:$CW,96,FALSE),"unknown")</f>
        <v>Employed for wages</v>
      </c>
      <c r="AV369" s="96" t="str">
        <f>IFERROR(VLOOKUP(Table1[[#This Row],[RespondentID]],'All Data'!$A:$CW,97,FALSE),"unknown")</f>
        <v>Yes</v>
      </c>
      <c r="AW369" s="96" t="str">
        <f>IFERROR(VLOOKUP(Table1[[#This Row],[RespondentID]],'All Data'!$A:$CW,98,FALSE),"unknown")</f>
        <v>Private/Commercial</v>
      </c>
      <c r="AX369" s="96" t="str">
        <f>IFERROR(VLOOKUP(Table1[[#This Row],[RespondentID]],'All Data'!$A:$CW,99,FALSE),"unknown")</f>
        <v>Yes</v>
      </c>
    </row>
    <row r="370" spans="1:50">
      <c r="A370">
        <v>18038096609</v>
      </c>
      <c r="E370" t="s">
        <v>19</v>
      </c>
      <c r="F370" t="s">
        <v>20</v>
      </c>
      <c r="G370" t="s">
        <v>21</v>
      </c>
      <c r="P370" s="99">
        <f t="shared" si="90"/>
        <v>3</v>
      </c>
      <c r="Q370" s="100">
        <f t="shared" si="91"/>
        <v>1</v>
      </c>
      <c r="R370" s="99"/>
      <c r="S370" s="99">
        <f t="shared" si="92"/>
        <v>0</v>
      </c>
      <c r="T370" s="99">
        <f t="shared" si="93"/>
        <v>0</v>
      </c>
      <c r="U370" s="99">
        <f t="shared" si="94"/>
        <v>0</v>
      </c>
      <c r="V370" s="99">
        <f t="shared" si="95"/>
        <v>1</v>
      </c>
      <c r="W370" s="99">
        <f t="shared" si="96"/>
        <v>1</v>
      </c>
      <c r="X370" s="99">
        <f t="shared" si="97"/>
        <v>1</v>
      </c>
      <c r="Y370" s="99">
        <f t="shared" si="98"/>
        <v>0</v>
      </c>
      <c r="Z370" s="99">
        <f t="shared" si="99"/>
        <v>0</v>
      </c>
      <c r="AA370" s="99">
        <f t="shared" si="100"/>
        <v>0</v>
      </c>
      <c r="AB370" s="99">
        <f t="shared" si="101"/>
        <v>0</v>
      </c>
      <c r="AC370" s="99">
        <f t="shared" si="102"/>
        <v>0</v>
      </c>
      <c r="AD370" s="99">
        <f t="shared" si="103"/>
        <v>0</v>
      </c>
      <c r="AE370" s="99">
        <f t="shared" si="104"/>
        <v>0</v>
      </c>
      <c r="AF370" s="99"/>
      <c r="AG370" s="99"/>
      <c r="AH370" s="99">
        <f t="shared" si="105"/>
        <v>3</v>
      </c>
      <c r="AI370" s="99">
        <f t="shared" si="106"/>
        <v>3</v>
      </c>
      <c r="AJ370" s="99" t="str">
        <f t="shared" si="107"/>
        <v>Correct</v>
      </c>
      <c r="AK370" s="99"/>
      <c r="AL370" s="96" t="str">
        <f>IFERROR(VLOOKUP(Table1[[#This Row],[RespondentID]],'All Data'!$A:$CO,87,FALSE),"unknown")</f>
        <v>Man</v>
      </c>
      <c r="AM370" s="96" t="str">
        <f>IFERROR(VLOOKUP(Table1[[#This Row],[RespondentID]],'All Data'!$A:$CO,88,FALSE),"unknown")</f>
        <v>25-34 years</v>
      </c>
      <c r="AN370" s="96">
        <f>IFERROR(VLOOKUP(Table1[[#This Row],[RespondentID]],'All Data'!$A:$CO,89,FALSE),"unknown")</f>
        <v>0</v>
      </c>
      <c r="AO370" s="96">
        <f>IFERROR(VLOOKUP(Table1[[#This Row],[RespondentID]],'All Data'!$A:$CO,90,FALSE),"unknown")</f>
        <v>0</v>
      </c>
      <c r="AP370" s="96">
        <f>IFERROR(VLOOKUP(Table1[[#This Row],[RespondentID]],'All Data'!$A:$CO,91,FALSE),"unknown")</f>
        <v>0</v>
      </c>
      <c r="AQ370" s="96">
        <f>IFERROR(VLOOKUP(Table1[[#This Row],[RespondentID]],'All Data'!$A:$CO,92,FALSE),"unknown")</f>
        <v>0</v>
      </c>
      <c r="AR370" s="96">
        <f>IFERROR(VLOOKUP(Table1[[#This Row],[RespondentID]],'All Data'!$A:$CO,93,FALSE),"unknown")</f>
        <v>0</v>
      </c>
      <c r="AS370" s="96">
        <f>IFERROR(VLOOKUP(Table1[[#This Row],[RespondentID]],'All Data'!$A:$CW,94,FALSE),"unknown")</f>
        <v>0</v>
      </c>
      <c r="AT370" s="96">
        <f>IFERROR(VLOOKUP(Table1[[#This Row],[RespondentID]],'All Data'!$A:$CW,95,FALSE),"unknown")</f>
        <v>0</v>
      </c>
      <c r="AU370" s="96">
        <f>IFERROR(VLOOKUP(Table1[[#This Row],[RespondentID]],'All Data'!$A:$CW,96,FALSE),"unknown")</f>
        <v>0</v>
      </c>
      <c r="AV370" s="96">
        <f>IFERROR(VLOOKUP(Table1[[#This Row],[RespondentID]],'All Data'!$A:$CW,97,FALSE),"unknown")</f>
        <v>0</v>
      </c>
      <c r="AW370" s="96">
        <f>IFERROR(VLOOKUP(Table1[[#This Row],[RespondentID]],'All Data'!$A:$CW,98,FALSE),"unknown")</f>
        <v>0</v>
      </c>
      <c r="AX370" s="96">
        <f>IFERROR(VLOOKUP(Table1[[#This Row],[RespondentID]],'All Data'!$A:$CW,99,FALSE),"unknown")</f>
        <v>0</v>
      </c>
    </row>
    <row r="371" spans="1:50">
      <c r="A371">
        <v>18037865850</v>
      </c>
      <c r="J371" t="s">
        <v>24</v>
      </c>
      <c r="K371" t="s">
        <v>25</v>
      </c>
      <c r="P371" s="99">
        <f t="shared" si="90"/>
        <v>2</v>
      </c>
      <c r="Q371" s="100">
        <f t="shared" si="91"/>
        <v>1.5</v>
      </c>
      <c r="R371" s="99"/>
      <c r="S371" s="99">
        <f t="shared" si="92"/>
        <v>0</v>
      </c>
      <c r="T371" s="99">
        <f t="shared" si="93"/>
        <v>0</v>
      </c>
      <c r="U371" s="99">
        <f t="shared" si="94"/>
        <v>0</v>
      </c>
      <c r="V371" s="99">
        <f t="shared" si="95"/>
        <v>0</v>
      </c>
      <c r="W371" s="99">
        <f t="shared" si="96"/>
        <v>0</v>
      </c>
      <c r="X371" s="99">
        <f t="shared" si="97"/>
        <v>0</v>
      </c>
      <c r="Y371" s="99">
        <f t="shared" si="98"/>
        <v>0</v>
      </c>
      <c r="Z371" s="99">
        <f t="shared" si="99"/>
        <v>0</v>
      </c>
      <c r="AA371" s="99">
        <f t="shared" si="100"/>
        <v>1</v>
      </c>
      <c r="AB371" s="99">
        <f t="shared" si="101"/>
        <v>1</v>
      </c>
      <c r="AC371" s="99">
        <f t="shared" si="102"/>
        <v>0</v>
      </c>
      <c r="AD371" s="99">
        <f t="shared" si="103"/>
        <v>0</v>
      </c>
      <c r="AE371" s="99">
        <f t="shared" si="104"/>
        <v>0</v>
      </c>
      <c r="AF371" s="99"/>
      <c r="AG371" s="99"/>
      <c r="AH371" s="99">
        <f t="shared" si="105"/>
        <v>2</v>
      </c>
      <c r="AI371" s="99">
        <f t="shared" si="106"/>
        <v>2</v>
      </c>
      <c r="AJ371" s="99" t="str">
        <f t="shared" si="107"/>
        <v>Correct</v>
      </c>
      <c r="AK371" s="99"/>
      <c r="AL371" s="96" t="str">
        <f>IFERROR(VLOOKUP(Table1[[#This Row],[RespondentID]],'All Data'!$A:$CO,87,FALSE),"unknown")</f>
        <v>Man</v>
      </c>
      <c r="AM371" s="96" t="str">
        <f>IFERROR(VLOOKUP(Table1[[#This Row],[RespondentID]],'All Data'!$A:$CO,88,FALSE),"unknown")</f>
        <v>55-64 years</v>
      </c>
      <c r="AN371" s="96" t="str">
        <f>IFERROR(VLOOKUP(Table1[[#This Row],[RespondentID]],'All Data'!$A:$CO,89,FALSE),"unknown")</f>
        <v>Suffolk</v>
      </c>
      <c r="AO371" s="96" t="str">
        <f>IFERROR(VLOOKUP(Table1[[#This Row],[RespondentID]],'All Data'!$A:$CO,90,FALSE),"unknown")</f>
        <v>Port Jefferson Station, 11776</v>
      </c>
      <c r="AP371" s="96" t="str">
        <f>IFERROR(VLOOKUP(Table1[[#This Row],[RespondentID]],'All Data'!$A:$CO,91,FALSE),"unknown")</f>
        <v>White</v>
      </c>
      <c r="AQ371" s="96" t="str">
        <f>IFERROR(VLOOKUP(Table1[[#This Row],[RespondentID]],'All Data'!$A:$CO,92,FALSE),"unknown")</f>
        <v>Not Hispanic or Latino</v>
      </c>
      <c r="AR371" s="96" t="str">
        <f>IFERROR(VLOOKUP(Table1[[#This Row],[RespondentID]],'All Data'!$A:$CO,93,FALSE),"unknown")</f>
        <v>English</v>
      </c>
      <c r="AS371" s="96" t="str">
        <f>IFERROR(VLOOKUP(Table1[[#This Row],[RespondentID]],'All Data'!$A:$CW,94,FALSE),"unknown")</f>
        <v>$0-$19,999</v>
      </c>
      <c r="AT371" s="96" t="str">
        <f>IFERROR(VLOOKUP(Table1[[#This Row],[RespondentID]],'All Data'!$A:$CW,95,FALSE),"unknown")</f>
        <v>Graduate school</v>
      </c>
      <c r="AU371" s="96" t="str">
        <f>IFERROR(VLOOKUP(Table1[[#This Row],[RespondentID]],'All Data'!$A:$CW,96,FALSE),"unknown")</f>
        <v>Out of work, but not currently looking</v>
      </c>
      <c r="AV371" s="96" t="str">
        <f>IFERROR(VLOOKUP(Table1[[#This Row],[RespondentID]],'All Data'!$A:$CW,97,FALSE),"unknown")</f>
        <v>Yes</v>
      </c>
      <c r="AW371" s="96" t="str">
        <f>IFERROR(VLOOKUP(Table1[[#This Row],[RespondentID]],'All Data'!$A:$CW,98,FALSE),"unknown")</f>
        <v>Medicaid</v>
      </c>
      <c r="AX371" s="96">
        <f>IFERROR(VLOOKUP(Table1[[#This Row],[RespondentID]],'All Data'!$A:$CW,99,FALSE),"unknown")</f>
        <v>0</v>
      </c>
    </row>
    <row r="372" spans="1:50">
      <c r="A372">
        <v>18037865699</v>
      </c>
      <c r="D372" t="s">
        <v>18</v>
      </c>
      <c r="G372" t="s">
        <v>21</v>
      </c>
      <c r="I372" t="s">
        <v>23</v>
      </c>
      <c r="O372" t="s">
        <v>605</v>
      </c>
      <c r="P372" s="99">
        <f t="shared" si="90"/>
        <v>3</v>
      </c>
      <c r="Q372" s="100">
        <f t="shared" si="91"/>
        <v>1</v>
      </c>
      <c r="R372" s="99"/>
      <c r="S372" s="99">
        <f t="shared" si="92"/>
        <v>0</v>
      </c>
      <c r="T372" s="99">
        <f t="shared" si="93"/>
        <v>0</v>
      </c>
      <c r="U372" s="99">
        <f t="shared" si="94"/>
        <v>1</v>
      </c>
      <c r="V372" s="99">
        <f t="shared" si="95"/>
        <v>0</v>
      </c>
      <c r="W372" s="99">
        <f t="shared" si="96"/>
        <v>0</v>
      </c>
      <c r="X372" s="99">
        <f t="shared" si="97"/>
        <v>1</v>
      </c>
      <c r="Y372" s="99">
        <f t="shared" si="98"/>
        <v>0</v>
      </c>
      <c r="Z372" s="99">
        <f t="shared" si="99"/>
        <v>1</v>
      </c>
      <c r="AA372" s="99">
        <f t="shared" si="100"/>
        <v>0</v>
      </c>
      <c r="AB372" s="99">
        <f t="shared" si="101"/>
        <v>0</v>
      </c>
      <c r="AC372" s="99">
        <f t="shared" si="102"/>
        <v>0</v>
      </c>
      <c r="AD372" s="99">
        <f t="shared" si="103"/>
        <v>0</v>
      </c>
      <c r="AE372" s="99">
        <f t="shared" si="104"/>
        <v>0</v>
      </c>
      <c r="AF372" s="99"/>
      <c r="AG372" s="99"/>
      <c r="AH372" s="99">
        <f t="shared" si="105"/>
        <v>3</v>
      </c>
      <c r="AI372" s="99">
        <f t="shared" si="106"/>
        <v>3</v>
      </c>
      <c r="AJ372" s="99" t="str">
        <f t="shared" si="107"/>
        <v>Correct</v>
      </c>
      <c r="AK372" s="99"/>
      <c r="AL372" s="96" t="str">
        <f>IFERROR(VLOOKUP(Table1[[#This Row],[RespondentID]],'All Data'!$A:$CO,87,FALSE),"unknown")</f>
        <v>Woman</v>
      </c>
      <c r="AM372" s="96" t="str">
        <f>IFERROR(VLOOKUP(Table1[[#This Row],[RespondentID]],'All Data'!$A:$CO,88,FALSE),"unknown")</f>
        <v>65+ years</v>
      </c>
      <c r="AN372" s="96" t="str">
        <f>IFERROR(VLOOKUP(Table1[[#This Row],[RespondentID]],'All Data'!$A:$CO,89,FALSE),"unknown")</f>
        <v>Suffolk</v>
      </c>
      <c r="AO372" s="96" t="str">
        <f>IFERROR(VLOOKUP(Table1[[#This Row],[RespondentID]],'All Data'!$A:$CO,90,FALSE),"unknown")</f>
        <v>Coram, 11727</v>
      </c>
      <c r="AP372" s="96" t="str">
        <f>IFERROR(VLOOKUP(Table1[[#This Row],[RespondentID]],'All Data'!$A:$CO,91,FALSE),"unknown")</f>
        <v>White</v>
      </c>
      <c r="AQ372" s="96" t="str">
        <f>IFERROR(VLOOKUP(Table1[[#This Row],[RespondentID]],'All Data'!$A:$CO,92,FALSE),"unknown")</f>
        <v>Not Hispanic or Latino</v>
      </c>
      <c r="AR372" s="96" t="str">
        <f>IFERROR(VLOOKUP(Table1[[#This Row],[RespondentID]],'All Data'!$A:$CO,93,FALSE),"unknown")</f>
        <v>English</v>
      </c>
      <c r="AS372" s="96" t="str">
        <f>IFERROR(VLOOKUP(Table1[[#This Row],[RespondentID]],'All Data'!$A:$CW,94,FALSE),"unknown")</f>
        <v>$75,000 to $125,000</v>
      </c>
      <c r="AT372" s="96" t="str">
        <f>IFERROR(VLOOKUP(Table1[[#This Row],[RespondentID]],'All Data'!$A:$CW,95,FALSE),"unknown")</f>
        <v>College graduate</v>
      </c>
      <c r="AU372" s="96" t="str">
        <f>IFERROR(VLOOKUP(Table1[[#This Row],[RespondentID]],'All Data'!$A:$CW,96,FALSE),"unknown")</f>
        <v>Retired</v>
      </c>
      <c r="AV372" s="96" t="str">
        <f>IFERROR(VLOOKUP(Table1[[#This Row],[RespondentID]],'All Data'!$A:$CW,97,FALSE),"unknown")</f>
        <v>Yes</v>
      </c>
      <c r="AW372" s="96" t="str">
        <f>IFERROR(VLOOKUP(Table1[[#This Row],[RespondentID]],'All Data'!$A:$CW,98,FALSE),"unknown")</f>
        <v>Medicare, Private/Commercial</v>
      </c>
      <c r="AX372" s="96">
        <f>IFERROR(VLOOKUP(Table1[[#This Row],[RespondentID]],'All Data'!$A:$CW,99,FALSE),"unknown")</f>
        <v>0</v>
      </c>
    </row>
    <row r="373" spans="1:50">
      <c r="A373">
        <v>18037865552</v>
      </c>
      <c r="D373" t="s">
        <v>18</v>
      </c>
      <c r="P373" s="99">
        <f t="shared" si="90"/>
        <v>1</v>
      </c>
      <c r="Q373" s="100">
        <f t="shared" si="91"/>
        <v>3</v>
      </c>
      <c r="R373" s="99"/>
      <c r="S373" s="99">
        <f t="shared" si="92"/>
        <v>0</v>
      </c>
      <c r="T373" s="99">
        <f t="shared" si="93"/>
        <v>0</v>
      </c>
      <c r="U373" s="99">
        <f t="shared" si="94"/>
        <v>1</v>
      </c>
      <c r="V373" s="99">
        <f t="shared" si="95"/>
        <v>0</v>
      </c>
      <c r="W373" s="99">
        <f t="shared" si="96"/>
        <v>0</v>
      </c>
      <c r="X373" s="99">
        <f t="shared" si="97"/>
        <v>0</v>
      </c>
      <c r="Y373" s="99">
        <f t="shared" si="98"/>
        <v>0</v>
      </c>
      <c r="Z373" s="99">
        <f t="shared" si="99"/>
        <v>0</v>
      </c>
      <c r="AA373" s="99">
        <f t="shared" si="100"/>
        <v>0</v>
      </c>
      <c r="AB373" s="99">
        <f t="shared" si="101"/>
        <v>0</v>
      </c>
      <c r="AC373" s="99">
        <f t="shared" si="102"/>
        <v>0</v>
      </c>
      <c r="AD373" s="99">
        <f t="shared" si="103"/>
        <v>0</v>
      </c>
      <c r="AE373" s="99">
        <f t="shared" si="104"/>
        <v>0</v>
      </c>
      <c r="AF373" s="99"/>
      <c r="AG373" s="99"/>
      <c r="AH373" s="99">
        <f t="shared" si="105"/>
        <v>1</v>
      </c>
      <c r="AI373" s="99">
        <f t="shared" si="106"/>
        <v>1</v>
      </c>
      <c r="AJ373" s="99" t="str">
        <f t="shared" si="107"/>
        <v>Correct</v>
      </c>
      <c r="AK373" s="99"/>
      <c r="AL373" s="96" t="str">
        <f>IFERROR(VLOOKUP(Table1[[#This Row],[RespondentID]],'All Data'!$A:$CO,87,FALSE),"unknown")</f>
        <v>Man</v>
      </c>
      <c r="AM373" s="96" t="str">
        <f>IFERROR(VLOOKUP(Table1[[#This Row],[RespondentID]],'All Data'!$A:$CO,88,FALSE),"unknown")</f>
        <v>65+ years</v>
      </c>
      <c r="AN373" s="96" t="str">
        <f>IFERROR(VLOOKUP(Table1[[#This Row],[RespondentID]],'All Data'!$A:$CO,89,FALSE),"unknown")</f>
        <v>Suffolk</v>
      </c>
      <c r="AO373" s="96" t="str">
        <f>IFERROR(VLOOKUP(Table1[[#This Row],[RespondentID]],'All Data'!$A:$CO,90,FALSE),"unknown")</f>
        <v>Coram, 11727</v>
      </c>
      <c r="AP373" s="96" t="str">
        <f>IFERROR(VLOOKUP(Table1[[#This Row],[RespondentID]],'All Data'!$A:$CO,91,FALSE),"unknown")</f>
        <v>White</v>
      </c>
      <c r="AQ373" s="96" t="str">
        <f>IFERROR(VLOOKUP(Table1[[#This Row],[RespondentID]],'All Data'!$A:$CO,92,FALSE),"unknown")</f>
        <v>Not Hispanic or Latino</v>
      </c>
      <c r="AR373" s="96" t="str">
        <f>IFERROR(VLOOKUP(Table1[[#This Row],[RespondentID]],'All Data'!$A:$CO,93,FALSE),"unknown")</f>
        <v>English</v>
      </c>
      <c r="AS373" s="96" t="str">
        <f>IFERROR(VLOOKUP(Table1[[#This Row],[RespondentID]],'All Data'!$A:$CW,94,FALSE),"unknown")</f>
        <v>$50,000 to $74,999</v>
      </c>
      <c r="AT373" s="96" t="str">
        <f>IFERROR(VLOOKUP(Table1[[#This Row],[RespondentID]],'All Data'!$A:$CW,95,FALSE),"unknown")</f>
        <v>Graduate school</v>
      </c>
      <c r="AU373" s="96" t="str">
        <f>IFERROR(VLOOKUP(Table1[[#This Row],[RespondentID]],'All Data'!$A:$CW,96,FALSE),"unknown")</f>
        <v>Retired</v>
      </c>
      <c r="AV373" s="96" t="str">
        <f>IFERROR(VLOOKUP(Table1[[#This Row],[RespondentID]],'All Data'!$A:$CW,97,FALSE),"unknown")</f>
        <v>Yes</v>
      </c>
      <c r="AW373" s="96" t="str">
        <f>IFERROR(VLOOKUP(Table1[[#This Row],[RespondentID]],'All Data'!$A:$CW,98,FALSE),"unknown")</f>
        <v>Medicare</v>
      </c>
      <c r="AX373" s="96">
        <f>IFERROR(VLOOKUP(Table1[[#This Row],[RespondentID]],'All Data'!$A:$CW,99,FALSE),"unknown")</f>
        <v>0</v>
      </c>
    </row>
    <row r="374" spans="1:50">
      <c r="A374">
        <v>18037865360</v>
      </c>
      <c r="N374" t="s">
        <v>28</v>
      </c>
      <c r="P374" s="99">
        <f t="shared" si="90"/>
        <v>1</v>
      </c>
      <c r="Q374" s="100">
        <f t="shared" si="91"/>
        <v>3</v>
      </c>
      <c r="R374" s="99"/>
      <c r="S374" s="99">
        <f t="shared" si="92"/>
        <v>0</v>
      </c>
      <c r="T374" s="99">
        <f t="shared" si="93"/>
        <v>0</v>
      </c>
      <c r="U374" s="99">
        <f t="shared" si="94"/>
        <v>0</v>
      </c>
      <c r="V374" s="99">
        <f t="shared" si="95"/>
        <v>0</v>
      </c>
      <c r="W374" s="99">
        <f t="shared" si="96"/>
        <v>0</v>
      </c>
      <c r="X374" s="99">
        <f t="shared" si="97"/>
        <v>0</v>
      </c>
      <c r="Y374" s="99">
        <f t="shared" si="98"/>
        <v>0</v>
      </c>
      <c r="Z374" s="99">
        <f t="shared" si="99"/>
        <v>0</v>
      </c>
      <c r="AA374" s="99">
        <f t="shared" si="100"/>
        <v>0</v>
      </c>
      <c r="AB374" s="99">
        <f t="shared" si="101"/>
        <v>0</v>
      </c>
      <c r="AC374" s="99">
        <f t="shared" si="102"/>
        <v>0</v>
      </c>
      <c r="AD374" s="99">
        <f t="shared" si="103"/>
        <v>0</v>
      </c>
      <c r="AE374" s="99">
        <f t="shared" si="104"/>
        <v>1</v>
      </c>
      <c r="AF374" s="99"/>
      <c r="AG374" s="99"/>
      <c r="AH374" s="99">
        <f t="shared" si="105"/>
        <v>1</v>
      </c>
      <c r="AI374" s="99">
        <f t="shared" si="106"/>
        <v>1</v>
      </c>
      <c r="AJ374" s="99" t="str">
        <f t="shared" si="107"/>
        <v>Correct</v>
      </c>
      <c r="AK374" s="99"/>
      <c r="AL374" s="96" t="str">
        <f>IFERROR(VLOOKUP(Table1[[#This Row],[RespondentID]],'All Data'!$A:$CO,87,FALSE),"unknown")</f>
        <v>Woman</v>
      </c>
      <c r="AM374" s="96" t="str">
        <f>IFERROR(VLOOKUP(Table1[[#This Row],[RespondentID]],'All Data'!$A:$CO,88,FALSE),"unknown")</f>
        <v>65+ years</v>
      </c>
      <c r="AN374" s="96" t="str">
        <f>IFERROR(VLOOKUP(Table1[[#This Row],[RespondentID]],'All Data'!$A:$CO,89,FALSE),"unknown")</f>
        <v>Suffolk</v>
      </c>
      <c r="AO374" s="96" t="str">
        <f>IFERROR(VLOOKUP(Table1[[#This Row],[RespondentID]],'All Data'!$A:$CO,90,FALSE),"unknown")</f>
        <v>Selden, 11784</v>
      </c>
      <c r="AP374" s="96" t="str">
        <f>IFERROR(VLOOKUP(Table1[[#This Row],[RespondentID]],'All Data'!$A:$CO,91,FALSE),"unknown")</f>
        <v>White</v>
      </c>
      <c r="AQ374" s="96">
        <f>IFERROR(VLOOKUP(Table1[[#This Row],[RespondentID]],'All Data'!$A:$CO,92,FALSE),"unknown")</f>
        <v>0</v>
      </c>
      <c r="AR374" s="96" t="str">
        <f>IFERROR(VLOOKUP(Table1[[#This Row],[RespondentID]],'All Data'!$A:$CO,93,FALSE),"unknown")</f>
        <v>English</v>
      </c>
      <c r="AS374" s="96">
        <f>IFERROR(VLOOKUP(Table1[[#This Row],[RespondentID]],'All Data'!$A:$CW,94,FALSE),"unknown")</f>
        <v>0</v>
      </c>
      <c r="AT374" s="96" t="str">
        <f>IFERROR(VLOOKUP(Table1[[#This Row],[RespondentID]],'All Data'!$A:$CW,95,FALSE),"unknown")</f>
        <v>Graduate school</v>
      </c>
      <c r="AU374" s="96" t="str">
        <f>IFERROR(VLOOKUP(Table1[[#This Row],[RespondentID]],'All Data'!$A:$CW,96,FALSE),"unknown")</f>
        <v>Employed for wages</v>
      </c>
      <c r="AV374" s="96" t="str">
        <f>IFERROR(VLOOKUP(Table1[[#This Row],[RespondentID]],'All Data'!$A:$CW,97,FALSE),"unknown")</f>
        <v>Yes</v>
      </c>
      <c r="AW374" s="96" t="str">
        <f>IFERROR(VLOOKUP(Table1[[#This Row],[RespondentID]],'All Data'!$A:$CW,98,FALSE),"unknown")</f>
        <v>Medicare, Private/Commercial</v>
      </c>
      <c r="AX374" s="96">
        <f>IFERROR(VLOOKUP(Table1[[#This Row],[RespondentID]],'All Data'!$A:$CW,99,FALSE),"unknown")</f>
        <v>0</v>
      </c>
    </row>
    <row r="375" spans="1:50">
      <c r="A375">
        <v>18037865214</v>
      </c>
      <c r="B375" t="s">
        <v>16</v>
      </c>
      <c r="K375" t="s">
        <v>25</v>
      </c>
      <c r="N375" t="s">
        <v>28</v>
      </c>
      <c r="P375" s="99">
        <f t="shared" si="90"/>
        <v>3</v>
      </c>
      <c r="Q375" s="100">
        <f t="shared" si="91"/>
        <v>1</v>
      </c>
      <c r="R375" s="99"/>
      <c r="S375" s="99">
        <f t="shared" si="92"/>
        <v>1</v>
      </c>
      <c r="T375" s="99">
        <f t="shared" si="93"/>
        <v>0</v>
      </c>
      <c r="U375" s="99">
        <f t="shared" si="94"/>
        <v>0</v>
      </c>
      <c r="V375" s="99">
        <f t="shared" si="95"/>
        <v>0</v>
      </c>
      <c r="W375" s="99">
        <f t="shared" si="96"/>
        <v>0</v>
      </c>
      <c r="X375" s="99">
        <f t="shared" si="97"/>
        <v>0</v>
      </c>
      <c r="Y375" s="99">
        <f t="shared" si="98"/>
        <v>0</v>
      </c>
      <c r="Z375" s="99">
        <f t="shared" si="99"/>
        <v>0</v>
      </c>
      <c r="AA375" s="99">
        <f t="shared" si="100"/>
        <v>0</v>
      </c>
      <c r="AB375" s="99">
        <f t="shared" si="101"/>
        <v>1</v>
      </c>
      <c r="AC375" s="99">
        <f t="shared" si="102"/>
        <v>0</v>
      </c>
      <c r="AD375" s="99">
        <f t="shared" si="103"/>
        <v>0</v>
      </c>
      <c r="AE375" s="99">
        <f t="shared" si="104"/>
        <v>1</v>
      </c>
      <c r="AF375" s="99"/>
      <c r="AG375" s="99"/>
      <c r="AH375" s="99">
        <f t="shared" si="105"/>
        <v>3</v>
      </c>
      <c r="AI375" s="99">
        <f t="shared" si="106"/>
        <v>3</v>
      </c>
      <c r="AJ375" s="99" t="str">
        <f t="shared" si="107"/>
        <v>Correct</v>
      </c>
      <c r="AK375" s="99"/>
      <c r="AL375" s="96" t="str">
        <f>IFERROR(VLOOKUP(Table1[[#This Row],[RespondentID]],'All Data'!$A:$CO,87,FALSE),"unknown")</f>
        <v>Woman</v>
      </c>
      <c r="AM375" s="96" t="str">
        <f>IFERROR(VLOOKUP(Table1[[#This Row],[RespondentID]],'All Data'!$A:$CO,88,FALSE),"unknown")</f>
        <v>55-64 years</v>
      </c>
      <c r="AN375" s="96" t="str">
        <f>IFERROR(VLOOKUP(Table1[[#This Row],[RespondentID]],'All Data'!$A:$CO,89,FALSE),"unknown")</f>
        <v>Suffolk</v>
      </c>
      <c r="AO375" s="96" t="str">
        <f>IFERROR(VLOOKUP(Table1[[#This Row],[RespondentID]],'All Data'!$A:$CO,90,FALSE),"unknown")</f>
        <v>Port Jefferson Station, 11776</v>
      </c>
      <c r="AP375" s="96" t="str">
        <f>IFERROR(VLOOKUP(Table1[[#This Row],[RespondentID]],'All Data'!$A:$CO,91,FALSE),"unknown")</f>
        <v>Other (please specify)</v>
      </c>
      <c r="AQ375" s="96" t="str">
        <f>IFERROR(VLOOKUP(Table1[[#This Row],[RespondentID]],'All Data'!$A:$CO,92,FALSE),"unknown")</f>
        <v>Not Hispanic or Latino</v>
      </c>
      <c r="AR375" s="96" t="str">
        <f>IFERROR(VLOOKUP(Table1[[#This Row],[RespondentID]],'All Data'!$A:$CO,93,FALSE),"unknown")</f>
        <v>English, Haitian Creole, French Creole</v>
      </c>
      <c r="AS375" s="96" t="str">
        <f>IFERROR(VLOOKUP(Table1[[#This Row],[RespondentID]],'All Data'!$A:$CW,94,FALSE),"unknown")</f>
        <v>$20,000 to $34,999</v>
      </c>
      <c r="AT375" s="96" t="str">
        <f>IFERROR(VLOOKUP(Table1[[#This Row],[RespondentID]],'All Data'!$A:$CW,95,FALSE),"unknown")</f>
        <v>College graduate</v>
      </c>
      <c r="AU375" s="96" t="str">
        <f>IFERROR(VLOOKUP(Table1[[#This Row],[RespondentID]],'All Data'!$A:$CW,96,FALSE),"unknown")</f>
        <v>Out of work, but not currently looking</v>
      </c>
      <c r="AV375" s="96" t="str">
        <f>IFERROR(VLOOKUP(Table1[[#This Row],[RespondentID]],'All Data'!$A:$CW,97,FALSE),"unknown")</f>
        <v>Yes</v>
      </c>
      <c r="AW375" s="96" t="str">
        <f>IFERROR(VLOOKUP(Table1[[#This Row],[RespondentID]],'All Data'!$A:$CW,98,FALSE),"unknown")</f>
        <v>Medicaid, Medicare</v>
      </c>
      <c r="AX375" s="96">
        <f>IFERROR(VLOOKUP(Table1[[#This Row],[RespondentID]],'All Data'!$A:$CW,99,FALSE),"unknown")</f>
        <v>0</v>
      </c>
    </row>
    <row r="376" spans="1:50">
      <c r="A376">
        <v>18037865053</v>
      </c>
      <c r="B376" t="s">
        <v>16</v>
      </c>
      <c r="K376" t="s">
        <v>25</v>
      </c>
      <c r="P376" s="99">
        <f t="shared" si="90"/>
        <v>2</v>
      </c>
      <c r="Q376" s="100">
        <f t="shared" si="91"/>
        <v>1.5</v>
      </c>
      <c r="R376" s="99"/>
      <c r="S376" s="99">
        <f t="shared" si="92"/>
        <v>1</v>
      </c>
      <c r="T376" s="99">
        <f t="shared" si="93"/>
        <v>0</v>
      </c>
      <c r="U376" s="99">
        <f t="shared" si="94"/>
        <v>0</v>
      </c>
      <c r="V376" s="99">
        <f t="shared" si="95"/>
        <v>0</v>
      </c>
      <c r="W376" s="99">
        <f t="shared" si="96"/>
        <v>0</v>
      </c>
      <c r="X376" s="99">
        <f t="shared" si="97"/>
        <v>0</v>
      </c>
      <c r="Y376" s="99">
        <f t="shared" si="98"/>
        <v>0</v>
      </c>
      <c r="Z376" s="99">
        <f t="shared" si="99"/>
        <v>0</v>
      </c>
      <c r="AA376" s="99">
        <f t="shared" si="100"/>
        <v>0</v>
      </c>
      <c r="AB376" s="99">
        <f t="shared" si="101"/>
        <v>1</v>
      </c>
      <c r="AC376" s="99">
        <f t="shared" si="102"/>
        <v>0</v>
      </c>
      <c r="AD376" s="99">
        <f t="shared" si="103"/>
        <v>0</v>
      </c>
      <c r="AE376" s="99">
        <f t="shared" si="104"/>
        <v>0</v>
      </c>
      <c r="AF376" s="99"/>
      <c r="AG376" s="99"/>
      <c r="AH376" s="99">
        <f t="shared" si="105"/>
        <v>2</v>
      </c>
      <c r="AI376" s="99">
        <f t="shared" si="106"/>
        <v>2</v>
      </c>
      <c r="AJ376" s="99" t="str">
        <f t="shared" si="107"/>
        <v>Correct</v>
      </c>
      <c r="AK376" s="99"/>
      <c r="AL376" s="96">
        <f>IFERROR(VLOOKUP(Table1[[#This Row],[RespondentID]],'All Data'!$A:$CO,87,FALSE),"unknown")</f>
        <v>0</v>
      </c>
      <c r="AM376" s="96" t="str">
        <f>IFERROR(VLOOKUP(Table1[[#This Row],[RespondentID]],'All Data'!$A:$CO,88,FALSE),"unknown")</f>
        <v>65+ years</v>
      </c>
      <c r="AN376" s="96" t="str">
        <f>IFERROR(VLOOKUP(Table1[[#This Row],[RespondentID]],'All Data'!$A:$CO,89,FALSE),"unknown")</f>
        <v>Suffolk</v>
      </c>
      <c r="AO376" s="96" t="str">
        <f>IFERROR(VLOOKUP(Table1[[#This Row],[RespondentID]],'All Data'!$A:$CO,90,FALSE),"unknown")</f>
        <v>Port Jefferson Station, 11776</v>
      </c>
      <c r="AP376" s="96" t="str">
        <f>IFERROR(VLOOKUP(Table1[[#This Row],[RespondentID]],'All Data'!$A:$CO,91,FALSE),"unknown")</f>
        <v>White</v>
      </c>
      <c r="AQ376" s="96" t="str">
        <f>IFERROR(VLOOKUP(Table1[[#This Row],[RespondentID]],'All Data'!$A:$CO,92,FALSE),"unknown")</f>
        <v>Not Hispanic or Latino</v>
      </c>
      <c r="AR376" s="96" t="str">
        <f>IFERROR(VLOOKUP(Table1[[#This Row],[RespondentID]],'All Data'!$A:$CO,93,FALSE),"unknown")</f>
        <v>English</v>
      </c>
      <c r="AS376" s="96" t="str">
        <f>IFERROR(VLOOKUP(Table1[[#This Row],[RespondentID]],'All Data'!$A:$CW,94,FALSE),"unknown")</f>
        <v>$0-$19,999</v>
      </c>
      <c r="AT376" s="96" t="str">
        <f>IFERROR(VLOOKUP(Table1[[#This Row],[RespondentID]],'All Data'!$A:$CW,95,FALSE),"unknown")</f>
        <v>Some college</v>
      </c>
      <c r="AU376" s="96" t="str">
        <f>IFERROR(VLOOKUP(Table1[[#This Row],[RespondentID]],'All Data'!$A:$CW,96,FALSE),"unknown")</f>
        <v>Self-employed</v>
      </c>
      <c r="AV376" s="96" t="str">
        <f>IFERROR(VLOOKUP(Table1[[#This Row],[RespondentID]],'All Data'!$A:$CW,97,FALSE),"unknown")</f>
        <v>Yes</v>
      </c>
      <c r="AW376" s="96" t="str">
        <f>IFERROR(VLOOKUP(Table1[[#This Row],[RespondentID]],'All Data'!$A:$CW,98,FALSE),"unknown")</f>
        <v>Private/Commercial</v>
      </c>
      <c r="AX376" s="96">
        <f>IFERROR(VLOOKUP(Table1[[#This Row],[RespondentID]],'All Data'!$A:$CW,99,FALSE),"unknown")</f>
        <v>0</v>
      </c>
    </row>
    <row r="377" spans="1:50">
      <c r="A377">
        <v>18037864914</v>
      </c>
      <c r="I377" t="s">
        <v>23</v>
      </c>
      <c r="P377" s="99">
        <f t="shared" si="90"/>
        <v>1</v>
      </c>
      <c r="Q377" s="100">
        <f t="shared" si="91"/>
        <v>3</v>
      </c>
      <c r="R377" s="99"/>
      <c r="S377" s="99">
        <f t="shared" si="92"/>
        <v>0</v>
      </c>
      <c r="T377" s="99">
        <f t="shared" si="93"/>
        <v>0</v>
      </c>
      <c r="U377" s="99">
        <f t="shared" si="94"/>
        <v>0</v>
      </c>
      <c r="V377" s="99">
        <f t="shared" si="95"/>
        <v>0</v>
      </c>
      <c r="W377" s="99">
        <f t="shared" si="96"/>
        <v>0</v>
      </c>
      <c r="X377" s="99">
        <f t="shared" si="97"/>
        <v>0</v>
      </c>
      <c r="Y377" s="99">
        <f t="shared" si="98"/>
        <v>0</v>
      </c>
      <c r="Z377" s="99">
        <f t="shared" si="99"/>
        <v>1</v>
      </c>
      <c r="AA377" s="99">
        <f t="shared" si="100"/>
        <v>0</v>
      </c>
      <c r="AB377" s="99">
        <f t="shared" si="101"/>
        <v>0</v>
      </c>
      <c r="AC377" s="99">
        <f t="shared" si="102"/>
        <v>0</v>
      </c>
      <c r="AD377" s="99">
        <f t="shared" si="103"/>
        <v>0</v>
      </c>
      <c r="AE377" s="99">
        <f t="shared" si="104"/>
        <v>0</v>
      </c>
      <c r="AF377" s="99"/>
      <c r="AG377" s="99"/>
      <c r="AH377" s="99">
        <f t="shared" si="105"/>
        <v>1</v>
      </c>
      <c r="AI377" s="99">
        <f t="shared" si="106"/>
        <v>1</v>
      </c>
      <c r="AJ377" s="99" t="str">
        <f t="shared" si="107"/>
        <v>Correct</v>
      </c>
      <c r="AK377" s="99"/>
      <c r="AL377" s="96">
        <f>IFERROR(VLOOKUP(Table1[[#This Row],[RespondentID]],'All Data'!$A:$CO,87,FALSE),"unknown")</f>
        <v>0</v>
      </c>
      <c r="AM377" s="96" t="str">
        <f>IFERROR(VLOOKUP(Table1[[#This Row],[RespondentID]],'All Data'!$A:$CO,88,FALSE),"unknown")</f>
        <v>65+ years</v>
      </c>
      <c r="AN377" s="96" t="str">
        <f>IFERROR(VLOOKUP(Table1[[#This Row],[RespondentID]],'All Data'!$A:$CO,89,FALSE),"unknown")</f>
        <v>Suffolk</v>
      </c>
      <c r="AO377" s="96" t="str">
        <f>IFERROR(VLOOKUP(Table1[[#This Row],[RespondentID]],'All Data'!$A:$CO,90,FALSE),"unknown")</f>
        <v>Port Jefferson Station, 11776</v>
      </c>
      <c r="AP377" s="96">
        <f>IFERROR(VLOOKUP(Table1[[#This Row],[RespondentID]],'All Data'!$A:$CO,91,FALSE),"unknown")</f>
        <v>0</v>
      </c>
      <c r="AQ377" s="96" t="str">
        <f>IFERROR(VLOOKUP(Table1[[#This Row],[RespondentID]],'All Data'!$A:$CO,92,FALSE),"unknown")</f>
        <v>Not Hispanic or Latino</v>
      </c>
      <c r="AR377" s="96" t="str">
        <f>IFERROR(VLOOKUP(Table1[[#This Row],[RespondentID]],'All Data'!$A:$CO,93,FALSE),"unknown")</f>
        <v>English</v>
      </c>
      <c r="AS377" s="96">
        <f>IFERROR(VLOOKUP(Table1[[#This Row],[RespondentID]],'All Data'!$A:$CW,94,FALSE),"unknown")</f>
        <v>0</v>
      </c>
      <c r="AT377" s="96">
        <f>IFERROR(VLOOKUP(Table1[[#This Row],[RespondentID]],'All Data'!$A:$CW,95,FALSE),"unknown")</f>
        <v>0</v>
      </c>
      <c r="AU377" s="96" t="str">
        <f>IFERROR(VLOOKUP(Table1[[#This Row],[RespondentID]],'All Data'!$A:$CW,96,FALSE),"unknown")</f>
        <v>Retired</v>
      </c>
      <c r="AV377" s="96" t="str">
        <f>IFERROR(VLOOKUP(Table1[[#This Row],[RespondentID]],'All Data'!$A:$CW,97,FALSE),"unknown")</f>
        <v>Yes</v>
      </c>
      <c r="AW377" s="96" t="str">
        <f>IFERROR(VLOOKUP(Table1[[#This Row],[RespondentID]],'All Data'!$A:$CW,98,FALSE),"unknown")</f>
        <v>Medicare, Private/Commercial</v>
      </c>
      <c r="AX377" s="96">
        <f>IFERROR(VLOOKUP(Table1[[#This Row],[RespondentID]],'All Data'!$A:$CW,99,FALSE),"unknown")</f>
        <v>0</v>
      </c>
    </row>
    <row r="378" spans="1:50">
      <c r="A378">
        <v>18037864738</v>
      </c>
      <c r="C378" t="s">
        <v>17</v>
      </c>
      <c r="I378" t="s">
        <v>23</v>
      </c>
      <c r="P378" s="99">
        <f t="shared" si="90"/>
        <v>2</v>
      </c>
      <c r="Q378" s="100">
        <f t="shared" si="91"/>
        <v>1.5</v>
      </c>
      <c r="R378" s="99"/>
      <c r="S378" s="99">
        <f t="shared" si="92"/>
        <v>0</v>
      </c>
      <c r="T378" s="99">
        <f t="shared" si="93"/>
        <v>1</v>
      </c>
      <c r="U378" s="99">
        <f t="shared" si="94"/>
        <v>0</v>
      </c>
      <c r="V378" s="99">
        <f t="shared" si="95"/>
        <v>0</v>
      </c>
      <c r="W378" s="99">
        <f t="shared" si="96"/>
        <v>0</v>
      </c>
      <c r="X378" s="99">
        <f t="shared" si="97"/>
        <v>0</v>
      </c>
      <c r="Y378" s="99">
        <f t="shared" si="98"/>
        <v>0</v>
      </c>
      <c r="Z378" s="99">
        <f t="shared" si="99"/>
        <v>1</v>
      </c>
      <c r="AA378" s="99">
        <f t="shared" si="100"/>
        <v>0</v>
      </c>
      <c r="AB378" s="99">
        <f t="shared" si="101"/>
        <v>0</v>
      </c>
      <c r="AC378" s="99">
        <f t="shared" si="102"/>
        <v>0</v>
      </c>
      <c r="AD378" s="99">
        <f t="shared" si="103"/>
        <v>0</v>
      </c>
      <c r="AE378" s="99">
        <f t="shared" si="104"/>
        <v>0</v>
      </c>
      <c r="AF378" s="99"/>
      <c r="AG378" s="99"/>
      <c r="AH378" s="99">
        <f t="shared" si="105"/>
        <v>2</v>
      </c>
      <c r="AI378" s="99">
        <f t="shared" si="106"/>
        <v>2</v>
      </c>
      <c r="AJ378" s="99" t="str">
        <f t="shared" si="107"/>
        <v>Correct</v>
      </c>
      <c r="AK378" s="99"/>
      <c r="AL378" s="96" t="str">
        <f>IFERROR(VLOOKUP(Table1[[#This Row],[RespondentID]],'All Data'!$A:$CO,87,FALSE),"unknown")</f>
        <v>Woman</v>
      </c>
      <c r="AM378" s="96" t="str">
        <f>IFERROR(VLOOKUP(Table1[[#This Row],[RespondentID]],'All Data'!$A:$CO,88,FALSE),"unknown")</f>
        <v>65+ years</v>
      </c>
      <c r="AN378" s="96" t="str">
        <f>IFERROR(VLOOKUP(Table1[[#This Row],[RespondentID]],'All Data'!$A:$CO,89,FALSE),"unknown")</f>
        <v>Suffolk</v>
      </c>
      <c r="AO378" s="96" t="str">
        <f>IFERROR(VLOOKUP(Table1[[#This Row],[RespondentID]],'All Data'!$A:$CO,90,FALSE),"unknown")</f>
        <v>Port Jefferson Station, 11776</v>
      </c>
      <c r="AP378" s="96">
        <f>IFERROR(VLOOKUP(Table1[[#This Row],[RespondentID]],'All Data'!$A:$CO,91,FALSE),"unknown")</f>
        <v>0</v>
      </c>
      <c r="AQ378" s="96">
        <f>IFERROR(VLOOKUP(Table1[[#This Row],[RespondentID]],'All Data'!$A:$CO,92,FALSE),"unknown")</f>
        <v>0</v>
      </c>
      <c r="AR378" s="96" t="str">
        <f>IFERROR(VLOOKUP(Table1[[#This Row],[RespondentID]],'All Data'!$A:$CO,93,FALSE),"unknown")</f>
        <v>English</v>
      </c>
      <c r="AS378" s="96" t="str">
        <f>IFERROR(VLOOKUP(Table1[[#This Row],[RespondentID]],'All Data'!$A:$CW,94,FALSE),"unknown")</f>
        <v>$0-$19,999</v>
      </c>
      <c r="AT378" s="96" t="str">
        <f>IFERROR(VLOOKUP(Table1[[#This Row],[RespondentID]],'All Data'!$A:$CW,95,FALSE),"unknown")</f>
        <v>Some college</v>
      </c>
      <c r="AU378" s="96" t="str">
        <f>IFERROR(VLOOKUP(Table1[[#This Row],[RespondentID]],'All Data'!$A:$CW,96,FALSE),"unknown")</f>
        <v>Retired</v>
      </c>
      <c r="AV378" s="96" t="str">
        <f>IFERROR(VLOOKUP(Table1[[#This Row],[RespondentID]],'All Data'!$A:$CW,97,FALSE),"unknown")</f>
        <v>Yes</v>
      </c>
      <c r="AW378" s="96" t="str">
        <f>IFERROR(VLOOKUP(Table1[[#This Row],[RespondentID]],'All Data'!$A:$CW,98,FALSE),"unknown")</f>
        <v>Medicare, Private/Commercial</v>
      </c>
      <c r="AX378" s="96">
        <f>IFERROR(VLOOKUP(Table1[[#This Row],[RespondentID]],'All Data'!$A:$CW,99,FALSE),"unknown")</f>
        <v>0</v>
      </c>
    </row>
    <row r="379" spans="1:50">
      <c r="A379">
        <v>18037864618</v>
      </c>
      <c r="D379" t="s">
        <v>18</v>
      </c>
      <c r="I379" t="s">
        <v>23</v>
      </c>
      <c r="J379" t="s">
        <v>24</v>
      </c>
      <c r="P379" s="99">
        <f t="shared" si="90"/>
        <v>3</v>
      </c>
      <c r="Q379" s="100">
        <f t="shared" si="91"/>
        <v>1</v>
      </c>
      <c r="R379" s="99"/>
      <c r="S379" s="99">
        <f t="shared" si="92"/>
        <v>0</v>
      </c>
      <c r="T379" s="99">
        <f t="shared" si="93"/>
        <v>0</v>
      </c>
      <c r="U379" s="99">
        <f t="shared" si="94"/>
        <v>1</v>
      </c>
      <c r="V379" s="99">
        <f t="shared" si="95"/>
        <v>0</v>
      </c>
      <c r="W379" s="99">
        <f t="shared" si="96"/>
        <v>0</v>
      </c>
      <c r="X379" s="99">
        <f t="shared" si="97"/>
        <v>0</v>
      </c>
      <c r="Y379" s="99">
        <f t="shared" si="98"/>
        <v>0</v>
      </c>
      <c r="Z379" s="99">
        <f t="shared" si="99"/>
        <v>1</v>
      </c>
      <c r="AA379" s="99">
        <f t="shared" si="100"/>
        <v>1</v>
      </c>
      <c r="AB379" s="99">
        <f t="shared" si="101"/>
        <v>0</v>
      </c>
      <c r="AC379" s="99">
        <f t="shared" si="102"/>
        <v>0</v>
      </c>
      <c r="AD379" s="99">
        <f t="shared" si="103"/>
        <v>0</v>
      </c>
      <c r="AE379" s="99">
        <f t="shared" si="104"/>
        <v>0</v>
      </c>
      <c r="AF379" s="99"/>
      <c r="AG379" s="99"/>
      <c r="AH379" s="99">
        <f t="shared" si="105"/>
        <v>3</v>
      </c>
      <c r="AI379" s="99">
        <f t="shared" si="106"/>
        <v>3</v>
      </c>
      <c r="AJ379" s="99" t="str">
        <f t="shared" si="107"/>
        <v>Correct</v>
      </c>
      <c r="AK379" s="99"/>
      <c r="AL379" s="96" t="str">
        <f>IFERROR(VLOOKUP(Table1[[#This Row],[RespondentID]],'All Data'!$A:$CO,87,FALSE),"unknown")</f>
        <v>Woman</v>
      </c>
      <c r="AM379" s="96" t="str">
        <f>IFERROR(VLOOKUP(Table1[[#This Row],[RespondentID]],'All Data'!$A:$CO,88,FALSE),"unknown")</f>
        <v>65+ years</v>
      </c>
      <c r="AN379" s="96" t="str">
        <f>IFERROR(VLOOKUP(Table1[[#This Row],[RespondentID]],'All Data'!$A:$CO,89,FALSE),"unknown")</f>
        <v>Suffolk</v>
      </c>
      <c r="AO379" s="96" t="str">
        <f>IFERROR(VLOOKUP(Table1[[#This Row],[RespondentID]],'All Data'!$A:$CO,90,FALSE),"unknown")</f>
        <v>Coram, 11727</v>
      </c>
      <c r="AP379" s="96" t="str">
        <f>IFERROR(VLOOKUP(Table1[[#This Row],[RespondentID]],'All Data'!$A:$CO,91,FALSE),"unknown")</f>
        <v>White</v>
      </c>
      <c r="AQ379" s="96" t="str">
        <f>IFERROR(VLOOKUP(Table1[[#This Row],[RespondentID]],'All Data'!$A:$CO,92,FALSE),"unknown")</f>
        <v>Not Hispanic or Latino</v>
      </c>
      <c r="AR379" s="96" t="str">
        <f>IFERROR(VLOOKUP(Table1[[#This Row],[RespondentID]],'All Data'!$A:$CO,93,FALSE),"unknown")</f>
        <v>English</v>
      </c>
      <c r="AS379" s="96">
        <f>IFERROR(VLOOKUP(Table1[[#This Row],[RespondentID]],'All Data'!$A:$CW,94,FALSE),"unknown")</f>
        <v>0</v>
      </c>
      <c r="AT379" s="96" t="str">
        <f>IFERROR(VLOOKUP(Table1[[#This Row],[RespondentID]],'All Data'!$A:$CW,95,FALSE),"unknown")</f>
        <v>Some college</v>
      </c>
      <c r="AU379" s="96" t="str">
        <f>IFERROR(VLOOKUP(Table1[[#This Row],[RespondentID]],'All Data'!$A:$CW,96,FALSE),"unknown")</f>
        <v>Retired</v>
      </c>
      <c r="AV379" s="96" t="str">
        <f>IFERROR(VLOOKUP(Table1[[#This Row],[RespondentID]],'All Data'!$A:$CW,97,FALSE),"unknown")</f>
        <v>Yes</v>
      </c>
      <c r="AW379" s="96" t="str">
        <f>IFERROR(VLOOKUP(Table1[[#This Row],[RespondentID]],'All Data'!$A:$CW,98,FALSE),"unknown")</f>
        <v>Medicaid, Private/Commercial</v>
      </c>
      <c r="AX379" s="96">
        <f>IFERROR(VLOOKUP(Table1[[#This Row],[RespondentID]],'All Data'!$A:$CW,99,FALSE),"unknown")</f>
        <v>0</v>
      </c>
    </row>
    <row r="380" spans="1:50">
      <c r="A380">
        <v>18037864449</v>
      </c>
      <c r="B380" t="s">
        <v>16</v>
      </c>
      <c r="D380" t="s">
        <v>18</v>
      </c>
      <c r="I380" t="s">
        <v>23</v>
      </c>
      <c r="P380" s="99">
        <f t="shared" si="90"/>
        <v>3</v>
      </c>
      <c r="Q380" s="100">
        <f t="shared" si="91"/>
        <v>1</v>
      </c>
      <c r="R380" s="99"/>
      <c r="S380" s="99">
        <f t="shared" si="92"/>
        <v>1</v>
      </c>
      <c r="T380" s="99">
        <f t="shared" si="93"/>
        <v>0</v>
      </c>
      <c r="U380" s="99">
        <f t="shared" si="94"/>
        <v>1</v>
      </c>
      <c r="V380" s="99">
        <f t="shared" si="95"/>
        <v>0</v>
      </c>
      <c r="W380" s="99">
        <f t="shared" si="96"/>
        <v>0</v>
      </c>
      <c r="X380" s="99">
        <f t="shared" si="97"/>
        <v>0</v>
      </c>
      <c r="Y380" s="99">
        <f t="shared" si="98"/>
        <v>0</v>
      </c>
      <c r="Z380" s="99">
        <f t="shared" si="99"/>
        <v>1</v>
      </c>
      <c r="AA380" s="99">
        <f t="shared" si="100"/>
        <v>0</v>
      </c>
      <c r="AB380" s="99">
        <f t="shared" si="101"/>
        <v>0</v>
      </c>
      <c r="AC380" s="99">
        <f t="shared" si="102"/>
        <v>0</v>
      </c>
      <c r="AD380" s="99">
        <f t="shared" si="103"/>
        <v>0</v>
      </c>
      <c r="AE380" s="99">
        <f t="shared" si="104"/>
        <v>0</v>
      </c>
      <c r="AF380" s="99"/>
      <c r="AG380" s="99"/>
      <c r="AH380" s="99">
        <f t="shared" si="105"/>
        <v>3</v>
      </c>
      <c r="AI380" s="99">
        <f t="shared" si="106"/>
        <v>3</v>
      </c>
      <c r="AJ380" s="99" t="str">
        <f t="shared" si="107"/>
        <v>Correct</v>
      </c>
      <c r="AK380" s="99"/>
      <c r="AL380" s="96" t="str">
        <f>IFERROR(VLOOKUP(Table1[[#This Row],[RespondentID]],'All Data'!$A:$CO,87,FALSE),"unknown")</f>
        <v>Woman</v>
      </c>
      <c r="AM380" s="96" t="str">
        <f>IFERROR(VLOOKUP(Table1[[#This Row],[RespondentID]],'All Data'!$A:$CO,88,FALSE),"unknown")</f>
        <v>65+ years</v>
      </c>
      <c r="AN380" s="96">
        <f>IFERROR(VLOOKUP(Table1[[#This Row],[RespondentID]],'All Data'!$A:$CO,89,FALSE),"unknown")</f>
        <v>0</v>
      </c>
      <c r="AO380" s="96">
        <f>IFERROR(VLOOKUP(Table1[[#This Row],[RespondentID]],'All Data'!$A:$CO,90,FALSE),"unknown")</f>
        <v>0</v>
      </c>
      <c r="AP380" s="96" t="str">
        <f>IFERROR(VLOOKUP(Table1[[#This Row],[RespondentID]],'All Data'!$A:$CO,91,FALSE),"unknown")</f>
        <v>White</v>
      </c>
      <c r="AQ380" s="96">
        <f>IFERROR(VLOOKUP(Table1[[#This Row],[RespondentID]],'All Data'!$A:$CO,92,FALSE),"unknown")</f>
        <v>0</v>
      </c>
      <c r="AR380" s="96" t="str">
        <f>IFERROR(VLOOKUP(Table1[[#This Row],[RespondentID]],'All Data'!$A:$CO,93,FALSE),"unknown")</f>
        <v>English</v>
      </c>
      <c r="AS380" s="96">
        <f>IFERROR(VLOOKUP(Table1[[#This Row],[RespondentID]],'All Data'!$A:$CW,94,FALSE),"unknown")</f>
        <v>0</v>
      </c>
      <c r="AT380" s="96" t="str">
        <f>IFERROR(VLOOKUP(Table1[[#This Row],[RespondentID]],'All Data'!$A:$CW,95,FALSE),"unknown")</f>
        <v>High school graduate</v>
      </c>
      <c r="AU380" s="96" t="str">
        <f>IFERROR(VLOOKUP(Table1[[#This Row],[RespondentID]],'All Data'!$A:$CW,96,FALSE),"unknown")</f>
        <v>Retired</v>
      </c>
      <c r="AV380" s="96" t="str">
        <f>IFERROR(VLOOKUP(Table1[[#This Row],[RespondentID]],'All Data'!$A:$CW,97,FALSE),"unknown")</f>
        <v>Yes</v>
      </c>
      <c r="AW380" s="96" t="str">
        <f>IFERROR(VLOOKUP(Table1[[#This Row],[RespondentID]],'All Data'!$A:$CW,98,FALSE),"unknown")</f>
        <v>Medicare</v>
      </c>
      <c r="AX380" s="96">
        <f>IFERROR(VLOOKUP(Table1[[#This Row],[RespondentID]],'All Data'!$A:$CW,99,FALSE),"unknown")</f>
        <v>0</v>
      </c>
    </row>
    <row r="381" spans="1:50">
      <c r="A381">
        <v>18037864181</v>
      </c>
      <c r="I381" t="s">
        <v>23</v>
      </c>
      <c r="P381" s="99">
        <f t="shared" si="90"/>
        <v>1</v>
      </c>
      <c r="Q381" s="100">
        <f t="shared" si="91"/>
        <v>3</v>
      </c>
      <c r="R381" s="99"/>
      <c r="S381" s="99">
        <f t="shared" si="92"/>
        <v>0</v>
      </c>
      <c r="T381" s="99">
        <f t="shared" si="93"/>
        <v>0</v>
      </c>
      <c r="U381" s="99">
        <f t="shared" si="94"/>
        <v>0</v>
      </c>
      <c r="V381" s="99">
        <f t="shared" si="95"/>
        <v>0</v>
      </c>
      <c r="W381" s="99">
        <f t="shared" si="96"/>
        <v>0</v>
      </c>
      <c r="X381" s="99">
        <f t="shared" si="97"/>
        <v>0</v>
      </c>
      <c r="Y381" s="99">
        <f t="shared" si="98"/>
        <v>0</v>
      </c>
      <c r="Z381" s="99">
        <f t="shared" si="99"/>
        <v>1</v>
      </c>
      <c r="AA381" s="99">
        <f t="shared" si="100"/>
        <v>0</v>
      </c>
      <c r="AB381" s="99">
        <f t="shared" si="101"/>
        <v>0</v>
      </c>
      <c r="AC381" s="99">
        <f t="shared" si="102"/>
        <v>0</v>
      </c>
      <c r="AD381" s="99">
        <f t="shared" si="103"/>
        <v>0</v>
      </c>
      <c r="AE381" s="99">
        <f t="shared" si="104"/>
        <v>0</v>
      </c>
      <c r="AF381" s="99"/>
      <c r="AG381" s="99"/>
      <c r="AH381" s="99">
        <f t="shared" si="105"/>
        <v>1</v>
      </c>
      <c r="AI381" s="99">
        <f t="shared" si="106"/>
        <v>1</v>
      </c>
      <c r="AJ381" s="99" t="str">
        <f t="shared" si="107"/>
        <v>Correct</v>
      </c>
      <c r="AK381" s="99"/>
      <c r="AL381" s="96" t="str">
        <f>IFERROR(VLOOKUP(Table1[[#This Row],[RespondentID]],'All Data'!$A:$CO,87,FALSE),"unknown")</f>
        <v>Woman</v>
      </c>
      <c r="AM381" s="96" t="str">
        <f>IFERROR(VLOOKUP(Table1[[#This Row],[RespondentID]],'All Data'!$A:$CO,88,FALSE),"unknown")</f>
        <v>65+ years</v>
      </c>
      <c r="AN381" s="96" t="str">
        <f>IFERROR(VLOOKUP(Table1[[#This Row],[RespondentID]],'All Data'!$A:$CO,89,FALSE),"unknown")</f>
        <v>Suffolk</v>
      </c>
      <c r="AO381" s="96" t="str">
        <f>IFERROR(VLOOKUP(Table1[[#This Row],[RespondentID]],'All Data'!$A:$CO,90,FALSE),"unknown")</f>
        <v>Centereach, 11720</v>
      </c>
      <c r="AP381" s="96" t="str">
        <f>IFERROR(VLOOKUP(Table1[[#This Row],[RespondentID]],'All Data'!$A:$CO,91,FALSE),"unknown")</f>
        <v>Other (please specify)</v>
      </c>
      <c r="AQ381" s="96" t="str">
        <f>IFERROR(VLOOKUP(Table1[[#This Row],[RespondentID]],'All Data'!$A:$CO,92,FALSE),"unknown")</f>
        <v>Hispanic or Latino</v>
      </c>
      <c r="AR381" s="96" t="str">
        <f>IFERROR(VLOOKUP(Table1[[#This Row],[RespondentID]],'All Data'!$A:$CO,93,FALSE),"unknown")</f>
        <v>Spanish</v>
      </c>
      <c r="AS381" s="96" t="str">
        <f>IFERROR(VLOOKUP(Table1[[#This Row],[RespondentID]],'All Data'!$A:$CW,94,FALSE),"unknown")</f>
        <v>Over $125,000</v>
      </c>
      <c r="AT381" s="96" t="str">
        <f>IFERROR(VLOOKUP(Table1[[#This Row],[RespondentID]],'All Data'!$A:$CW,95,FALSE),"unknown")</f>
        <v>Graduate school</v>
      </c>
      <c r="AU381" s="96" t="str">
        <f>IFERROR(VLOOKUP(Table1[[#This Row],[RespondentID]],'All Data'!$A:$CW,96,FALSE),"unknown")</f>
        <v>Retired</v>
      </c>
      <c r="AV381" s="96" t="str">
        <f>IFERROR(VLOOKUP(Table1[[#This Row],[RespondentID]],'All Data'!$A:$CW,97,FALSE),"unknown")</f>
        <v>Yes</v>
      </c>
      <c r="AW381" s="96" t="str">
        <f>IFERROR(VLOOKUP(Table1[[#This Row],[RespondentID]],'All Data'!$A:$CW,98,FALSE),"unknown")</f>
        <v>Medicare</v>
      </c>
      <c r="AX381" s="96">
        <f>IFERROR(VLOOKUP(Table1[[#This Row],[RespondentID]],'All Data'!$A:$CW,99,FALSE),"unknown")</f>
        <v>0</v>
      </c>
    </row>
    <row r="382" spans="1:50">
      <c r="A382">
        <v>18037774562</v>
      </c>
      <c r="I382" t="s">
        <v>23</v>
      </c>
      <c r="K382" t="s">
        <v>25</v>
      </c>
      <c r="M382" t="s">
        <v>27</v>
      </c>
      <c r="P382" s="99">
        <f t="shared" si="90"/>
        <v>3</v>
      </c>
      <c r="Q382" s="100">
        <f t="shared" si="91"/>
        <v>1</v>
      </c>
      <c r="R382" s="99"/>
      <c r="S382" s="99">
        <f t="shared" si="92"/>
        <v>0</v>
      </c>
      <c r="T382" s="99">
        <f t="shared" si="93"/>
        <v>0</v>
      </c>
      <c r="U382" s="99">
        <f t="shared" si="94"/>
        <v>0</v>
      </c>
      <c r="V382" s="99">
        <f t="shared" si="95"/>
        <v>0</v>
      </c>
      <c r="W382" s="99">
        <f t="shared" si="96"/>
        <v>0</v>
      </c>
      <c r="X382" s="99">
        <f t="shared" si="97"/>
        <v>0</v>
      </c>
      <c r="Y382" s="99">
        <f t="shared" si="98"/>
        <v>0</v>
      </c>
      <c r="Z382" s="99">
        <f t="shared" si="99"/>
        <v>1</v>
      </c>
      <c r="AA382" s="99">
        <f t="shared" si="100"/>
        <v>0</v>
      </c>
      <c r="AB382" s="99">
        <f t="shared" si="101"/>
        <v>1</v>
      </c>
      <c r="AC382" s="99">
        <f t="shared" si="102"/>
        <v>0</v>
      </c>
      <c r="AD382" s="99">
        <f t="shared" si="103"/>
        <v>1</v>
      </c>
      <c r="AE382" s="99">
        <f t="shared" si="104"/>
        <v>0</v>
      </c>
      <c r="AF382" s="99"/>
      <c r="AG382" s="99"/>
      <c r="AH382" s="99">
        <f t="shared" si="105"/>
        <v>3</v>
      </c>
      <c r="AI382" s="99">
        <f t="shared" si="106"/>
        <v>3</v>
      </c>
      <c r="AJ382" s="99" t="str">
        <f t="shared" si="107"/>
        <v>Correct</v>
      </c>
      <c r="AK382" s="99"/>
      <c r="AL382" s="96" t="str">
        <f>IFERROR(VLOOKUP(Table1[[#This Row],[RespondentID]],'All Data'!$A:$CO,87,FALSE),"unknown")</f>
        <v>Woman</v>
      </c>
      <c r="AM382" s="96" t="str">
        <f>IFERROR(VLOOKUP(Table1[[#This Row],[RespondentID]],'All Data'!$A:$CO,88,FALSE),"unknown")</f>
        <v>25-34 years</v>
      </c>
      <c r="AN382" s="96" t="str">
        <f>IFERROR(VLOOKUP(Table1[[#This Row],[RespondentID]],'All Data'!$A:$CO,89,FALSE),"unknown")</f>
        <v>Suffolk</v>
      </c>
      <c r="AO382" s="96" t="str">
        <f>IFERROR(VLOOKUP(Table1[[#This Row],[RespondentID]],'All Data'!$A:$CO,90,FALSE),"unknown")</f>
        <v>Holbrook, 11741</v>
      </c>
      <c r="AP382" s="96" t="str">
        <f>IFERROR(VLOOKUP(Table1[[#This Row],[RespondentID]],'All Data'!$A:$CO,91,FALSE),"unknown")</f>
        <v>White</v>
      </c>
      <c r="AQ382" s="96" t="str">
        <f>IFERROR(VLOOKUP(Table1[[#This Row],[RespondentID]],'All Data'!$A:$CO,92,FALSE),"unknown")</f>
        <v>Not Hispanic or Latino</v>
      </c>
      <c r="AR382" s="96" t="str">
        <f>IFERROR(VLOOKUP(Table1[[#This Row],[RespondentID]],'All Data'!$A:$CO,93,FALSE),"unknown")</f>
        <v>English</v>
      </c>
      <c r="AS382" s="96" t="str">
        <f>IFERROR(VLOOKUP(Table1[[#This Row],[RespondentID]],'All Data'!$A:$CW,94,FALSE),"unknown")</f>
        <v>Over $125,000</v>
      </c>
      <c r="AT382" s="96" t="str">
        <f>IFERROR(VLOOKUP(Table1[[#This Row],[RespondentID]],'All Data'!$A:$CW,95,FALSE),"unknown")</f>
        <v>Graduate school</v>
      </c>
      <c r="AU382" s="96" t="str">
        <f>IFERROR(VLOOKUP(Table1[[#This Row],[RespondentID]],'All Data'!$A:$CW,96,FALSE),"unknown")</f>
        <v>Employed for wages</v>
      </c>
      <c r="AV382" s="96" t="str">
        <f>IFERROR(VLOOKUP(Table1[[#This Row],[RespondentID]],'All Data'!$A:$CW,97,FALSE),"unknown")</f>
        <v>Yes</v>
      </c>
      <c r="AW382" s="96" t="str">
        <f>IFERROR(VLOOKUP(Table1[[#This Row],[RespondentID]],'All Data'!$A:$CW,98,FALSE),"unknown")</f>
        <v>Private/Commercial</v>
      </c>
      <c r="AX382" s="96" t="str">
        <f>IFERROR(VLOOKUP(Table1[[#This Row],[RespondentID]],'All Data'!$A:$CW,99,FALSE),"unknown")</f>
        <v>Yes</v>
      </c>
    </row>
    <row r="383" spans="1:50">
      <c r="A383">
        <v>18037686872</v>
      </c>
      <c r="B383" t="s">
        <v>16</v>
      </c>
      <c r="C383" t="s">
        <v>17</v>
      </c>
      <c r="M383" t="s">
        <v>27</v>
      </c>
      <c r="P383" s="99">
        <f t="shared" si="90"/>
        <v>3</v>
      </c>
      <c r="Q383" s="100">
        <f t="shared" si="91"/>
        <v>1</v>
      </c>
      <c r="R383" s="99"/>
      <c r="S383" s="99">
        <f t="shared" si="92"/>
        <v>1</v>
      </c>
      <c r="T383" s="99">
        <f t="shared" si="93"/>
        <v>1</v>
      </c>
      <c r="U383" s="99">
        <f t="shared" si="94"/>
        <v>0</v>
      </c>
      <c r="V383" s="99">
        <f t="shared" si="95"/>
        <v>0</v>
      </c>
      <c r="W383" s="99">
        <f t="shared" si="96"/>
        <v>0</v>
      </c>
      <c r="X383" s="99">
        <f t="shared" si="97"/>
        <v>0</v>
      </c>
      <c r="Y383" s="99">
        <f t="shared" si="98"/>
        <v>0</v>
      </c>
      <c r="Z383" s="99">
        <f t="shared" si="99"/>
        <v>0</v>
      </c>
      <c r="AA383" s="99">
        <f t="shared" si="100"/>
        <v>0</v>
      </c>
      <c r="AB383" s="99">
        <f t="shared" si="101"/>
        <v>0</v>
      </c>
      <c r="AC383" s="99">
        <f t="shared" si="102"/>
        <v>0</v>
      </c>
      <c r="AD383" s="99">
        <f t="shared" si="103"/>
        <v>1</v>
      </c>
      <c r="AE383" s="99">
        <f t="shared" si="104"/>
        <v>0</v>
      </c>
      <c r="AF383" s="99"/>
      <c r="AG383" s="99"/>
      <c r="AH383" s="99">
        <f t="shared" si="105"/>
        <v>3</v>
      </c>
      <c r="AI383" s="99">
        <f t="shared" si="106"/>
        <v>3</v>
      </c>
      <c r="AJ383" s="99" t="str">
        <f t="shared" si="107"/>
        <v>Correct</v>
      </c>
      <c r="AK383" s="99"/>
      <c r="AL383" s="96" t="str">
        <f>IFERROR(VLOOKUP(Table1[[#This Row],[RespondentID]],'All Data'!$A:$CO,87,FALSE),"unknown")</f>
        <v>Woman</v>
      </c>
      <c r="AM383" s="96" t="str">
        <f>IFERROR(VLOOKUP(Table1[[#This Row],[RespondentID]],'All Data'!$A:$CO,88,FALSE),"unknown")</f>
        <v>65+ years</v>
      </c>
      <c r="AN383" s="96" t="str">
        <f>IFERROR(VLOOKUP(Table1[[#This Row],[RespondentID]],'All Data'!$A:$CO,89,FALSE),"unknown")</f>
        <v>Nassau</v>
      </c>
      <c r="AO383" s="96" t="str">
        <f>IFERROR(VLOOKUP(Table1[[#This Row],[RespondentID]],'All Data'!$A:$CO,90,FALSE),"unknown")</f>
        <v>Wantagh, 11793</v>
      </c>
      <c r="AP383" s="96" t="str">
        <f>IFERROR(VLOOKUP(Table1[[#This Row],[RespondentID]],'All Data'!$A:$CO,91,FALSE),"unknown")</f>
        <v>White</v>
      </c>
      <c r="AQ383" s="96" t="str">
        <f>IFERROR(VLOOKUP(Table1[[#This Row],[RespondentID]],'All Data'!$A:$CO,92,FALSE),"unknown")</f>
        <v>Not Hispanic or Latino</v>
      </c>
      <c r="AR383" s="96" t="str">
        <f>IFERROR(VLOOKUP(Table1[[#This Row],[RespondentID]],'All Data'!$A:$CO,93,FALSE),"unknown")</f>
        <v>English</v>
      </c>
      <c r="AS383" s="96" t="str">
        <f>IFERROR(VLOOKUP(Table1[[#This Row],[RespondentID]],'All Data'!$A:$CW,94,FALSE),"unknown")</f>
        <v>$35,000 to $49,999</v>
      </c>
      <c r="AT383" s="96" t="str">
        <f>IFERROR(VLOOKUP(Table1[[#This Row],[RespondentID]],'All Data'!$A:$CW,95,FALSE),"unknown")</f>
        <v>College graduate</v>
      </c>
      <c r="AU383" s="96" t="str">
        <f>IFERROR(VLOOKUP(Table1[[#This Row],[RespondentID]],'All Data'!$A:$CW,96,FALSE),"unknown")</f>
        <v>Retired</v>
      </c>
      <c r="AV383" s="96" t="str">
        <f>IFERROR(VLOOKUP(Table1[[#This Row],[RespondentID]],'All Data'!$A:$CW,97,FALSE),"unknown")</f>
        <v>Yes</v>
      </c>
      <c r="AW383" s="96" t="str">
        <f>IFERROR(VLOOKUP(Table1[[#This Row],[RespondentID]],'All Data'!$A:$CW,98,FALSE),"unknown")</f>
        <v>Medicare, Private/Commercial</v>
      </c>
      <c r="AX383" s="96" t="str">
        <f>IFERROR(VLOOKUP(Table1[[#This Row],[RespondentID]],'All Data'!$A:$CW,99,FALSE),"unknown")</f>
        <v>Yes</v>
      </c>
    </row>
    <row r="384" spans="1:50">
      <c r="A384">
        <v>18037026489</v>
      </c>
      <c r="B384" t="s">
        <v>16</v>
      </c>
      <c r="J384" t="s">
        <v>24</v>
      </c>
      <c r="P384" s="99">
        <f t="shared" si="90"/>
        <v>2</v>
      </c>
      <c r="Q384" s="100">
        <f t="shared" si="91"/>
        <v>1.5</v>
      </c>
      <c r="R384" s="99"/>
      <c r="S384" s="99">
        <f t="shared" si="92"/>
        <v>1</v>
      </c>
      <c r="T384" s="99">
        <f t="shared" si="93"/>
        <v>0</v>
      </c>
      <c r="U384" s="99">
        <f t="shared" si="94"/>
        <v>0</v>
      </c>
      <c r="V384" s="99">
        <f t="shared" si="95"/>
        <v>0</v>
      </c>
      <c r="W384" s="99">
        <f t="shared" si="96"/>
        <v>0</v>
      </c>
      <c r="X384" s="99">
        <f t="shared" si="97"/>
        <v>0</v>
      </c>
      <c r="Y384" s="99">
        <f t="shared" si="98"/>
        <v>0</v>
      </c>
      <c r="Z384" s="99">
        <f t="shared" si="99"/>
        <v>0</v>
      </c>
      <c r="AA384" s="99">
        <f t="shared" si="100"/>
        <v>1</v>
      </c>
      <c r="AB384" s="99">
        <f t="shared" si="101"/>
        <v>0</v>
      </c>
      <c r="AC384" s="99">
        <f t="shared" si="102"/>
        <v>0</v>
      </c>
      <c r="AD384" s="99">
        <f t="shared" si="103"/>
        <v>0</v>
      </c>
      <c r="AE384" s="99">
        <f t="shared" si="104"/>
        <v>0</v>
      </c>
      <c r="AF384" s="99"/>
      <c r="AG384" s="99"/>
      <c r="AH384" s="99">
        <f t="shared" si="105"/>
        <v>2</v>
      </c>
      <c r="AI384" s="99">
        <f t="shared" si="106"/>
        <v>2</v>
      </c>
      <c r="AJ384" s="99" t="str">
        <f t="shared" si="107"/>
        <v>Correct</v>
      </c>
      <c r="AK384" s="99"/>
      <c r="AL384" s="96" t="str">
        <f>IFERROR(VLOOKUP(Table1[[#This Row],[RespondentID]],'All Data'!$A:$CO,87,FALSE),"unknown")</f>
        <v>Woman</v>
      </c>
      <c r="AM384" s="96" t="str">
        <f>IFERROR(VLOOKUP(Table1[[#This Row],[RespondentID]],'All Data'!$A:$CO,88,FALSE),"unknown")</f>
        <v>65+ years</v>
      </c>
      <c r="AN384" s="96" t="str">
        <f>IFERROR(VLOOKUP(Table1[[#This Row],[RespondentID]],'All Data'!$A:$CO,89,FALSE),"unknown")</f>
        <v>Nassau</v>
      </c>
      <c r="AO384" s="96" t="str">
        <f>IFERROR(VLOOKUP(Table1[[#This Row],[RespondentID]],'All Data'!$A:$CO,90,FALSE),"unknown")</f>
        <v>East Meadow, 11554</v>
      </c>
      <c r="AP384" s="96" t="str">
        <f>IFERROR(VLOOKUP(Table1[[#This Row],[RespondentID]],'All Data'!$A:$CO,91,FALSE),"unknown")</f>
        <v>Other (please specify)</v>
      </c>
      <c r="AQ384" s="96" t="str">
        <f>IFERROR(VLOOKUP(Table1[[#This Row],[RespondentID]],'All Data'!$A:$CO,92,FALSE),"unknown")</f>
        <v>Hispanic or Latino</v>
      </c>
      <c r="AR384" s="96" t="str">
        <f>IFERROR(VLOOKUP(Table1[[#This Row],[RespondentID]],'All Data'!$A:$CO,93,FALSE),"unknown")</f>
        <v>English, Spanish</v>
      </c>
      <c r="AS384" s="96" t="str">
        <f>IFERROR(VLOOKUP(Table1[[#This Row],[RespondentID]],'All Data'!$A:$CW,94,FALSE),"unknown")</f>
        <v>$35,000 to $49,999</v>
      </c>
      <c r="AT384" s="96" t="str">
        <f>IFERROR(VLOOKUP(Table1[[#This Row],[RespondentID]],'All Data'!$A:$CW,95,FALSE),"unknown")</f>
        <v>College graduate</v>
      </c>
      <c r="AU384" s="96" t="str">
        <f>IFERROR(VLOOKUP(Table1[[#This Row],[RespondentID]],'All Data'!$A:$CW,96,FALSE),"unknown")</f>
        <v>Retired</v>
      </c>
      <c r="AV384" s="96" t="str">
        <f>IFERROR(VLOOKUP(Table1[[#This Row],[RespondentID]],'All Data'!$A:$CW,97,FALSE),"unknown")</f>
        <v>Yes</v>
      </c>
      <c r="AW384" s="96" t="str">
        <f>IFERROR(VLOOKUP(Table1[[#This Row],[RespondentID]],'All Data'!$A:$CW,98,FALSE),"unknown")</f>
        <v>Medicare</v>
      </c>
      <c r="AX384" s="96" t="str">
        <f>IFERROR(VLOOKUP(Table1[[#This Row],[RespondentID]],'All Data'!$A:$CW,99,FALSE),"unknown")</f>
        <v>Yes</v>
      </c>
    </row>
    <row r="385" spans="1:50">
      <c r="A385">
        <v>18036506426</v>
      </c>
      <c r="O385" t="s">
        <v>608</v>
      </c>
      <c r="P385" s="99">
        <f t="shared" si="90"/>
        <v>0</v>
      </c>
      <c r="Q385" s="100" t="e">
        <f t="shared" si="91"/>
        <v>#DIV/0!</v>
      </c>
      <c r="R385" s="99"/>
      <c r="S385" s="99">
        <f t="shared" si="92"/>
        <v>0</v>
      </c>
      <c r="T385" s="99">
        <f t="shared" si="93"/>
        <v>0</v>
      </c>
      <c r="U385" s="99">
        <f t="shared" si="94"/>
        <v>0</v>
      </c>
      <c r="V385" s="99">
        <f t="shared" si="95"/>
        <v>0</v>
      </c>
      <c r="W385" s="99">
        <f t="shared" si="96"/>
        <v>0</v>
      </c>
      <c r="X385" s="99">
        <f t="shared" si="97"/>
        <v>0</v>
      </c>
      <c r="Y385" s="99">
        <f t="shared" si="98"/>
        <v>0</v>
      </c>
      <c r="Z385" s="99">
        <f t="shared" si="99"/>
        <v>0</v>
      </c>
      <c r="AA385" s="99">
        <f t="shared" si="100"/>
        <v>0</v>
      </c>
      <c r="AB385" s="99">
        <f t="shared" si="101"/>
        <v>0</v>
      </c>
      <c r="AC385" s="99">
        <f t="shared" si="102"/>
        <v>0</v>
      </c>
      <c r="AD385" s="99">
        <f t="shared" si="103"/>
        <v>0</v>
      </c>
      <c r="AE385" s="99">
        <f t="shared" si="104"/>
        <v>0</v>
      </c>
      <c r="AF385" s="99"/>
      <c r="AG385" s="99"/>
      <c r="AH385" s="99">
        <f t="shared" si="105"/>
        <v>0</v>
      </c>
      <c r="AI385" s="99">
        <f t="shared" si="106"/>
        <v>0</v>
      </c>
      <c r="AJ385" s="99" t="str">
        <f t="shared" si="107"/>
        <v>Correct</v>
      </c>
      <c r="AK385" s="99"/>
      <c r="AL385" s="96" t="str">
        <f>IFERROR(VLOOKUP(Table1[[#This Row],[RespondentID]],'All Data'!$A:$CO,87,FALSE),"unknown")</f>
        <v>Woman</v>
      </c>
      <c r="AM385" s="96" t="str">
        <f>IFERROR(VLOOKUP(Table1[[#This Row],[RespondentID]],'All Data'!$A:$CO,88,FALSE),"unknown")</f>
        <v>55-64 years</v>
      </c>
      <c r="AN385" s="96" t="str">
        <f>IFERROR(VLOOKUP(Table1[[#This Row],[RespondentID]],'All Data'!$A:$CO,89,FALSE),"unknown")</f>
        <v>Suffolk</v>
      </c>
      <c r="AO385" s="96" t="str">
        <f>IFERROR(VLOOKUP(Table1[[#This Row],[RespondentID]],'All Data'!$A:$CO,90,FALSE),"unknown")</f>
        <v>Babylon, 11702</v>
      </c>
      <c r="AP385" s="96" t="str">
        <f>IFERROR(VLOOKUP(Table1[[#This Row],[RespondentID]],'All Data'!$A:$CO,91,FALSE),"unknown")</f>
        <v>White</v>
      </c>
      <c r="AQ385" s="96" t="str">
        <f>IFERROR(VLOOKUP(Table1[[#This Row],[RespondentID]],'All Data'!$A:$CO,92,FALSE),"unknown")</f>
        <v>Not Hispanic or Latino</v>
      </c>
      <c r="AR385" s="96" t="str">
        <f>IFERROR(VLOOKUP(Table1[[#This Row],[RespondentID]],'All Data'!$A:$CO,93,FALSE),"unknown")</f>
        <v>English</v>
      </c>
      <c r="AS385" s="96" t="str">
        <f>IFERROR(VLOOKUP(Table1[[#This Row],[RespondentID]],'All Data'!$A:$CW,94,FALSE),"unknown")</f>
        <v>Over $125,000</v>
      </c>
      <c r="AT385" s="96" t="str">
        <f>IFERROR(VLOOKUP(Table1[[#This Row],[RespondentID]],'All Data'!$A:$CW,95,FALSE),"unknown")</f>
        <v>College graduate</v>
      </c>
      <c r="AU385" s="96" t="str">
        <f>IFERROR(VLOOKUP(Table1[[#This Row],[RespondentID]],'All Data'!$A:$CW,96,FALSE),"unknown")</f>
        <v>Retired</v>
      </c>
      <c r="AV385" s="96" t="str">
        <f>IFERROR(VLOOKUP(Table1[[#This Row],[RespondentID]],'All Data'!$A:$CW,97,FALSE),"unknown")</f>
        <v>Yes</v>
      </c>
      <c r="AW385" s="96" t="str">
        <f>IFERROR(VLOOKUP(Table1[[#This Row],[RespondentID]],'All Data'!$A:$CW,98,FALSE),"unknown")</f>
        <v>Private/Commercial</v>
      </c>
      <c r="AX385" s="96" t="str">
        <f>IFERROR(VLOOKUP(Table1[[#This Row],[RespondentID]],'All Data'!$A:$CW,99,FALSE),"unknown")</f>
        <v>Yes</v>
      </c>
    </row>
    <row r="386" spans="1:50">
      <c r="A386">
        <v>18035879682</v>
      </c>
      <c r="E386" t="s">
        <v>19</v>
      </c>
      <c r="I386" t="s">
        <v>23</v>
      </c>
      <c r="N386" t="s">
        <v>28</v>
      </c>
      <c r="P386" s="99">
        <f t="shared" ref="P386:P429" si="108">COUNTA(B386:N386)</f>
        <v>3</v>
      </c>
      <c r="Q386" s="100">
        <f t="shared" ref="Q386:Q429" si="109">3/P386</f>
        <v>1</v>
      </c>
      <c r="R386" s="99"/>
      <c r="S386" s="99">
        <f t="shared" ref="S386:S429" si="110">IF($P386&lt;3,IF($B386=$B$1,1,0),IF($B386=$B$1,$Q386,0))</f>
        <v>0</v>
      </c>
      <c r="T386" s="99">
        <f t="shared" ref="T386:T429" si="111">IF($P386&lt;3,IF($C386=$C$1,1,0),IF($C386=$C$1,$Q386,0))</f>
        <v>0</v>
      </c>
      <c r="U386" s="99">
        <f t="shared" ref="U386:U429" si="112">IF($P386&lt;3,IF($D386=$D$1,1,0),IF($D386=$D$1,$Q386,0))</f>
        <v>0</v>
      </c>
      <c r="V386" s="99">
        <f t="shared" ref="V386:V429" si="113">IF($P386&lt;3,IF($E386=$E$1,1,0),IF($E386=$E$1,$Q386,0))</f>
        <v>1</v>
      </c>
      <c r="W386" s="99">
        <f t="shared" ref="W386:W429" si="114">IF($P386&lt;3,IF($F386=$F$1,1,0),IF($F386=$F$1,$Q386,0))</f>
        <v>0</v>
      </c>
      <c r="X386" s="99">
        <f t="shared" ref="X386:X429" si="115">IF($P386&lt;3,IF($G386=$G$1,1,0),IF($G386=$G$1,$Q386,0))</f>
        <v>0</v>
      </c>
      <c r="Y386" s="99">
        <f t="shared" ref="Y386:Y429" si="116">IF($P386&lt;3,IF($H386=$H$1,1,0),IF($H386=$H$1,$Q386,0))</f>
        <v>0</v>
      </c>
      <c r="Z386" s="99">
        <f t="shared" ref="Z386:Z429" si="117">IF($P386&lt;3,IF($I386=$I$1,1,0),IF($I386=$I$1,$Q386,0))</f>
        <v>1</v>
      </c>
      <c r="AA386" s="99">
        <f t="shared" ref="AA386:AA429" si="118">IF($P386&lt;3,IF($J386=$J$1,1,0),IF($J386=$J$1,$Q386,0))</f>
        <v>0</v>
      </c>
      <c r="AB386" s="99">
        <f t="shared" ref="AB386:AB429" si="119">IF($P386&lt;3,IF($K386=$K$1,1,0),IF($K386=$K$1,$Q386,0))</f>
        <v>0</v>
      </c>
      <c r="AC386" s="99">
        <f t="shared" ref="AC386:AC429" si="120">IF($P386&lt;3,IF($L386=$L$1,1,0),IF($L386=$L$1,$Q386,0))</f>
        <v>0</v>
      </c>
      <c r="AD386" s="99">
        <f t="shared" ref="AD386:AD429" si="121">IF($P386&lt;3,IF($M386=$M$1,1,0),IF($M386=$M$1,$Q386,0))</f>
        <v>0</v>
      </c>
      <c r="AE386" s="99">
        <f t="shared" ref="AE386:AE429" si="122">IF($P386&lt;3,IF($N386=$N$1,1,0),IF($N386=$N$1,$Q386,0))</f>
        <v>1</v>
      </c>
      <c r="AF386" s="99"/>
      <c r="AG386" s="99"/>
      <c r="AH386" s="99">
        <f t="shared" ref="AH386:AH429" si="123">SUM(S386:AE386)</f>
        <v>3</v>
      </c>
      <c r="AI386" s="99">
        <f t="shared" ref="AI386:AI429" si="124">P386</f>
        <v>3</v>
      </c>
      <c r="AJ386" s="99" t="str">
        <f t="shared" ref="AJ386:AJ429" si="125">IF(AH386=AI386,"Correct",IF(AH386=3,"Correct","Wrong"))</f>
        <v>Correct</v>
      </c>
      <c r="AK386" s="99"/>
      <c r="AL386" s="96" t="str">
        <f>IFERROR(VLOOKUP(Table1[[#This Row],[RespondentID]],'All Data'!$A:$CO,87,FALSE),"unknown")</f>
        <v>Woman</v>
      </c>
      <c r="AM386" s="96" t="str">
        <f>IFERROR(VLOOKUP(Table1[[#This Row],[RespondentID]],'All Data'!$A:$CO,88,FALSE),"unknown")</f>
        <v>45-54 years</v>
      </c>
      <c r="AN386" s="96" t="str">
        <f>IFERROR(VLOOKUP(Table1[[#This Row],[RespondentID]],'All Data'!$A:$CO,89,FALSE),"unknown")</f>
        <v>Nassau</v>
      </c>
      <c r="AO386" s="96" t="str">
        <f>IFERROR(VLOOKUP(Table1[[#This Row],[RespondentID]],'All Data'!$A:$CO,90,FALSE),"unknown")</f>
        <v>Floral Park, 11001</v>
      </c>
      <c r="AP386" s="96" t="str">
        <f>IFERROR(VLOOKUP(Table1[[#This Row],[RespondentID]],'All Data'!$A:$CO,91,FALSE),"unknown")</f>
        <v>Black or African American</v>
      </c>
      <c r="AQ386" s="96" t="str">
        <f>IFERROR(VLOOKUP(Table1[[#This Row],[RespondentID]],'All Data'!$A:$CO,92,FALSE),"unknown")</f>
        <v>Not Hispanic or Latino</v>
      </c>
      <c r="AR386" s="96" t="str">
        <f>IFERROR(VLOOKUP(Table1[[#This Row],[RespondentID]],'All Data'!$A:$CO,93,FALSE),"unknown")</f>
        <v>English</v>
      </c>
      <c r="AS386" s="96" t="str">
        <f>IFERROR(VLOOKUP(Table1[[#This Row],[RespondentID]],'All Data'!$A:$CW,94,FALSE),"unknown")</f>
        <v>$75,000 to $125,000</v>
      </c>
      <c r="AT386" s="96" t="str">
        <f>IFERROR(VLOOKUP(Table1[[#This Row],[RespondentID]],'All Data'!$A:$CW,95,FALSE),"unknown")</f>
        <v>College graduate</v>
      </c>
      <c r="AU386" s="96" t="str">
        <f>IFERROR(VLOOKUP(Table1[[#This Row],[RespondentID]],'All Data'!$A:$CW,96,FALSE),"unknown")</f>
        <v>Employed for wages</v>
      </c>
      <c r="AV386" s="96" t="str">
        <f>IFERROR(VLOOKUP(Table1[[#This Row],[RespondentID]],'All Data'!$A:$CW,97,FALSE),"unknown")</f>
        <v>Yes</v>
      </c>
      <c r="AW386" s="96" t="str">
        <f>IFERROR(VLOOKUP(Table1[[#This Row],[RespondentID]],'All Data'!$A:$CW,98,FALSE),"unknown")</f>
        <v>Private/Commercial</v>
      </c>
      <c r="AX386" s="96" t="str">
        <f>IFERROR(VLOOKUP(Table1[[#This Row],[RespondentID]],'All Data'!$A:$CW,99,FALSE),"unknown")</f>
        <v>Yes</v>
      </c>
    </row>
    <row r="387" spans="1:50">
      <c r="A387">
        <v>18035234073</v>
      </c>
      <c r="O387" t="s">
        <v>611</v>
      </c>
      <c r="P387" s="99">
        <f t="shared" si="108"/>
        <v>0</v>
      </c>
      <c r="Q387" s="100" t="e">
        <f t="shared" si="109"/>
        <v>#DIV/0!</v>
      </c>
      <c r="R387" s="99"/>
      <c r="S387" s="99">
        <f t="shared" si="110"/>
        <v>0</v>
      </c>
      <c r="T387" s="99">
        <f t="shared" si="111"/>
        <v>0</v>
      </c>
      <c r="U387" s="99">
        <f t="shared" si="112"/>
        <v>0</v>
      </c>
      <c r="V387" s="99">
        <f t="shared" si="113"/>
        <v>0</v>
      </c>
      <c r="W387" s="99">
        <f t="shared" si="114"/>
        <v>0</v>
      </c>
      <c r="X387" s="99">
        <f t="shared" si="115"/>
        <v>0</v>
      </c>
      <c r="Y387" s="99">
        <f t="shared" si="116"/>
        <v>0</v>
      </c>
      <c r="Z387" s="99">
        <f t="shared" si="117"/>
        <v>0</v>
      </c>
      <c r="AA387" s="99">
        <f t="shared" si="118"/>
        <v>0</v>
      </c>
      <c r="AB387" s="99">
        <f t="shared" si="119"/>
        <v>0</v>
      </c>
      <c r="AC387" s="99">
        <f t="shared" si="120"/>
        <v>0</v>
      </c>
      <c r="AD387" s="99">
        <f t="shared" si="121"/>
        <v>0</v>
      </c>
      <c r="AE387" s="99">
        <f t="shared" si="122"/>
        <v>0</v>
      </c>
      <c r="AF387" s="99"/>
      <c r="AG387" s="99"/>
      <c r="AH387" s="99">
        <f t="shared" si="123"/>
        <v>0</v>
      </c>
      <c r="AI387" s="99">
        <f t="shared" si="124"/>
        <v>0</v>
      </c>
      <c r="AJ387" s="99" t="str">
        <f t="shared" si="125"/>
        <v>Correct</v>
      </c>
      <c r="AK387" s="99"/>
      <c r="AL387" s="96" t="str">
        <f>IFERROR(VLOOKUP(Table1[[#This Row],[RespondentID]],'All Data'!$A:$CO,87,FALSE),"unknown")</f>
        <v>Woman</v>
      </c>
      <c r="AM387" s="96" t="str">
        <f>IFERROR(VLOOKUP(Table1[[#This Row],[RespondentID]],'All Data'!$A:$CO,88,FALSE),"unknown")</f>
        <v>45-54 years</v>
      </c>
      <c r="AN387" s="96" t="str">
        <f>IFERROR(VLOOKUP(Table1[[#This Row],[RespondentID]],'All Data'!$A:$CO,89,FALSE),"unknown")</f>
        <v>Nassau</v>
      </c>
      <c r="AO387" s="96" t="str">
        <f>IFERROR(VLOOKUP(Table1[[#This Row],[RespondentID]],'All Data'!$A:$CO,90,FALSE),"unknown")</f>
        <v>Garden City, 11530</v>
      </c>
      <c r="AP387" s="96" t="str">
        <f>IFERROR(VLOOKUP(Table1[[#This Row],[RespondentID]],'All Data'!$A:$CO,91,FALSE),"unknown")</f>
        <v>White</v>
      </c>
      <c r="AQ387" s="96" t="str">
        <f>IFERROR(VLOOKUP(Table1[[#This Row],[RespondentID]],'All Data'!$A:$CO,92,FALSE),"unknown")</f>
        <v>Not Hispanic or Latino</v>
      </c>
      <c r="AR387" s="96">
        <f>IFERROR(VLOOKUP(Table1[[#This Row],[RespondentID]],'All Data'!$A:$CO,93,FALSE),"unknown")</f>
        <v>0</v>
      </c>
      <c r="AS387" s="96" t="str">
        <f>IFERROR(VLOOKUP(Table1[[#This Row],[RespondentID]],'All Data'!$A:$CW,94,FALSE),"unknown")</f>
        <v>Over $125,000</v>
      </c>
      <c r="AT387" s="96" t="str">
        <f>IFERROR(VLOOKUP(Table1[[#This Row],[RespondentID]],'All Data'!$A:$CW,95,FALSE),"unknown")</f>
        <v>Graduate school</v>
      </c>
      <c r="AU387" s="96" t="str">
        <f>IFERROR(VLOOKUP(Table1[[#This Row],[RespondentID]],'All Data'!$A:$CW,96,FALSE),"unknown")</f>
        <v>Self-employed</v>
      </c>
      <c r="AV387" s="96" t="str">
        <f>IFERROR(VLOOKUP(Table1[[#This Row],[RespondentID]],'All Data'!$A:$CW,97,FALSE),"unknown")</f>
        <v>Yes</v>
      </c>
      <c r="AW387" s="96" t="str">
        <f>IFERROR(VLOOKUP(Table1[[#This Row],[RespondentID]],'All Data'!$A:$CW,98,FALSE),"unknown")</f>
        <v>Private/Commercial</v>
      </c>
      <c r="AX387" s="96" t="str">
        <f>IFERROR(VLOOKUP(Table1[[#This Row],[RespondentID]],'All Data'!$A:$CW,99,FALSE),"unknown")</f>
        <v>Yes</v>
      </c>
    </row>
    <row r="388" spans="1:50">
      <c r="A388">
        <v>18035118176</v>
      </c>
      <c r="I388" t="s">
        <v>23</v>
      </c>
      <c r="M388" t="s">
        <v>27</v>
      </c>
      <c r="N388" t="s">
        <v>28</v>
      </c>
      <c r="P388" s="99">
        <f t="shared" si="108"/>
        <v>3</v>
      </c>
      <c r="Q388" s="100">
        <f t="shared" si="109"/>
        <v>1</v>
      </c>
      <c r="R388" s="99"/>
      <c r="S388" s="99">
        <f t="shared" si="110"/>
        <v>0</v>
      </c>
      <c r="T388" s="99">
        <f t="shared" si="111"/>
        <v>0</v>
      </c>
      <c r="U388" s="99">
        <f t="shared" si="112"/>
        <v>0</v>
      </c>
      <c r="V388" s="99">
        <f t="shared" si="113"/>
        <v>0</v>
      </c>
      <c r="W388" s="99">
        <f t="shared" si="114"/>
        <v>0</v>
      </c>
      <c r="X388" s="99">
        <f t="shared" si="115"/>
        <v>0</v>
      </c>
      <c r="Y388" s="99">
        <f t="shared" si="116"/>
        <v>0</v>
      </c>
      <c r="Z388" s="99">
        <f t="shared" si="117"/>
        <v>1</v>
      </c>
      <c r="AA388" s="99">
        <f t="shared" si="118"/>
        <v>0</v>
      </c>
      <c r="AB388" s="99">
        <f t="shared" si="119"/>
        <v>0</v>
      </c>
      <c r="AC388" s="99">
        <f t="shared" si="120"/>
        <v>0</v>
      </c>
      <c r="AD388" s="99">
        <f t="shared" si="121"/>
        <v>1</v>
      </c>
      <c r="AE388" s="99">
        <f t="shared" si="122"/>
        <v>1</v>
      </c>
      <c r="AF388" s="99"/>
      <c r="AG388" s="99"/>
      <c r="AH388" s="99">
        <f t="shared" si="123"/>
        <v>3</v>
      </c>
      <c r="AI388" s="99">
        <f t="shared" si="124"/>
        <v>3</v>
      </c>
      <c r="AJ388" s="99" t="str">
        <f t="shared" si="125"/>
        <v>Correct</v>
      </c>
      <c r="AK388" s="99"/>
      <c r="AL388" s="96" t="str">
        <f>IFERROR(VLOOKUP(Table1[[#This Row],[RespondentID]],'All Data'!$A:$CO,87,FALSE),"unknown")</f>
        <v>Woman</v>
      </c>
      <c r="AM388" s="96" t="str">
        <f>IFERROR(VLOOKUP(Table1[[#This Row],[RespondentID]],'All Data'!$A:$CO,88,FALSE),"unknown")</f>
        <v>25-34 years</v>
      </c>
      <c r="AN388" s="96" t="str">
        <f>IFERROR(VLOOKUP(Table1[[#This Row],[RespondentID]],'All Data'!$A:$CO,89,FALSE),"unknown")</f>
        <v>Nassau</v>
      </c>
      <c r="AO388" s="96" t="str">
        <f>IFERROR(VLOOKUP(Table1[[#This Row],[RespondentID]],'All Data'!$A:$CO,90,FALSE),"unknown")</f>
        <v>Old Bethpage, 11804</v>
      </c>
      <c r="AP388" s="96" t="str">
        <f>IFERROR(VLOOKUP(Table1[[#This Row],[RespondentID]],'All Data'!$A:$CO,91,FALSE),"unknown")</f>
        <v>Two or more races</v>
      </c>
      <c r="AQ388" s="96" t="str">
        <f>IFERROR(VLOOKUP(Table1[[#This Row],[RespondentID]],'All Data'!$A:$CO,92,FALSE),"unknown")</f>
        <v>Not Hispanic or Latino</v>
      </c>
      <c r="AR388" s="96" t="str">
        <f>IFERROR(VLOOKUP(Table1[[#This Row],[RespondentID]],'All Data'!$A:$CO,93,FALSE),"unknown")</f>
        <v>English</v>
      </c>
      <c r="AS388" s="96" t="str">
        <f>IFERROR(VLOOKUP(Table1[[#This Row],[RespondentID]],'All Data'!$A:$CW,94,FALSE),"unknown")</f>
        <v>Over $125,000</v>
      </c>
      <c r="AT388" s="96" t="str">
        <f>IFERROR(VLOOKUP(Table1[[#This Row],[RespondentID]],'All Data'!$A:$CW,95,FALSE),"unknown")</f>
        <v>Graduate school</v>
      </c>
      <c r="AU388" s="96" t="str">
        <f>IFERROR(VLOOKUP(Table1[[#This Row],[RespondentID]],'All Data'!$A:$CW,96,FALSE),"unknown")</f>
        <v>Employed for wages</v>
      </c>
      <c r="AV388" s="96" t="str">
        <f>IFERROR(VLOOKUP(Table1[[#This Row],[RespondentID]],'All Data'!$A:$CW,97,FALSE),"unknown")</f>
        <v>Yes</v>
      </c>
      <c r="AW388" s="96" t="str">
        <f>IFERROR(VLOOKUP(Table1[[#This Row],[RespondentID]],'All Data'!$A:$CW,98,FALSE),"unknown")</f>
        <v>Private/Commercial</v>
      </c>
      <c r="AX388" s="96" t="str">
        <f>IFERROR(VLOOKUP(Table1[[#This Row],[RespondentID]],'All Data'!$A:$CW,99,FALSE),"unknown")</f>
        <v>Yes</v>
      </c>
    </row>
    <row r="389" spans="1:50">
      <c r="A389">
        <v>18034875612</v>
      </c>
      <c r="K389" t="s">
        <v>25</v>
      </c>
      <c r="N389" t="s">
        <v>28</v>
      </c>
      <c r="P389" s="99">
        <f t="shared" si="108"/>
        <v>2</v>
      </c>
      <c r="Q389" s="100">
        <f t="shared" si="109"/>
        <v>1.5</v>
      </c>
      <c r="R389" s="99"/>
      <c r="S389" s="99">
        <f t="shared" si="110"/>
        <v>0</v>
      </c>
      <c r="T389" s="99">
        <f t="shared" si="111"/>
        <v>0</v>
      </c>
      <c r="U389" s="99">
        <f t="shared" si="112"/>
        <v>0</v>
      </c>
      <c r="V389" s="99">
        <f t="shared" si="113"/>
        <v>0</v>
      </c>
      <c r="W389" s="99">
        <f t="shared" si="114"/>
        <v>0</v>
      </c>
      <c r="X389" s="99">
        <f t="shared" si="115"/>
        <v>0</v>
      </c>
      <c r="Y389" s="99">
        <f t="shared" si="116"/>
        <v>0</v>
      </c>
      <c r="Z389" s="99">
        <f t="shared" si="117"/>
        <v>0</v>
      </c>
      <c r="AA389" s="99">
        <f t="shared" si="118"/>
        <v>0</v>
      </c>
      <c r="AB389" s="99">
        <f t="shared" si="119"/>
        <v>1</v>
      </c>
      <c r="AC389" s="99">
        <f t="shared" si="120"/>
        <v>0</v>
      </c>
      <c r="AD389" s="99">
        <f t="shared" si="121"/>
        <v>0</v>
      </c>
      <c r="AE389" s="99">
        <f t="shared" si="122"/>
        <v>1</v>
      </c>
      <c r="AF389" s="99"/>
      <c r="AG389" s="99"/>
      <c r="AH389" s="99">
        <f t="shared" si="123"/>
        <v>2</v>
      </c>
      <c r="AI389" s="99">
        <f t="shared" si="124"/>
        <v>2</v>
      </c>
      <c r="AJ389" s="99" t="str">
        <f t="shared" si="125"/>
        <v>Correct</v>
      </c>
      <c r="AK389" s="99"/>
      <c r="AL389" s="96" t="str">
        <f>IFERROR(VLOOKUP(Table1[[#This Row],[RespondentID]],'All Data'!$A:$CO,87,FALSE),"unknown")</f>
        <v>Woman</v>
      </c>
      <c r="AM389" s="96" t="str">
        <f>IFERROR(VLOOKUP(Table1[[#This Row],[RespondentID]],'All Data'!$A:$CO,88,FALSE),"unknown")</f>
        <v>Under 18</v>
      </c>
      <c r="AN389" s="96" t="str">
        <f>IFERROR(VLOOKUP(Table1[[#This Row],[RespondentID]],'All Data'!$A:$CO,89,FALSE),"unknown")</f>
        <v>Suffolk</v>
      </c>
      <c r="AO389" s="96" t="str">
        <f>IFERROR(VLOOKUP(Table1[[#This Row],[RespondentID]],'All Data'!$A:$CO,90,FALSE),"unknown")</f>
        <v>Port Jefferson Station, 11776</v>
      </c>
      <c r="AP389" s="96" t="str">
        <f>IFERROR(VLOOKUP(Table1[[#This Row],[RespondentID]],'All Data'!$A:$CO,91,FALSE),"unknown")</f>
        <v>Two or more races</v>
      </c>
      <c r="AQ389" s="96" t="str">
        <f>IFERROR(VLOOKUP(Table1[[#This Row],[RespondentID]],'All Data'!$A:$CO,92,FALSE),"unknown")</f>
        <v>Hispanic or Latino</v>
      </c>
      <c r="AR389" s="96" t="str">
        <f>IFERROR(VLOOKUP(Table1[[#This Row],[RespondentID]],'All Data'!$A:$CO,93,FALSE),"unknown")</f>
        <v>English, Spanish</v>
      </c>
      <c r="AS389" s="96" t="str">
        <f>IFERROR(VLOOKUP(Table1[[#This Row],[RespondentID]],'All Data'!$A:$CW,94,FALSE),"unknown")</f>
        <v>$0-$19,999</v>
      </c>
      <c r="AT389" s="96" t="str">
        <f>IFERROR(VLOOKUP(Table1[[#This Row],[RespondentID]],'All Data'!$A:$CW,95,FALSE),"unknown")</f>
        <v>Some high school</v>
      </c>
      <c r="AU389" s="96" t="str">
        <f>IFERROR(VLOOKUP(Table1[[#This Row],[RespondentID]],'All Data'!$A:$CW,96,FALSE),"unknown")</f>
        <v>Out of work and looking for work</v>
      </c>
      <c r="AV389" s="96" t="str">
        <f>IFERROR(VLOOKUP(Table1[[#This Row],[RespondentID]],'All Data'!$A:$CW,97,FALSE),"unknown")</f>
        <v>Yes</v>
      </c>
      <c r="AW389" s="96" t="str">
        <f>IFERROR(VLOOKUP(Table1[[#This Row],[RespondentID]],'All Data'!$A:$CW,98,FALSE),"unknown")</f>
        <v>Medicaid</v>
      </c>
      <c r="AX389" s="96" t="str">
        <f>IFERROR(VLOOKUP(Table1[[#This Row],[RespondentID]],'All Data'!$A:$CW,99,FALSE),"unknown")</f>
        <v>Yes</v>
      </c>
    </row>
    <row r="390" spans="1:50">
      <c r="A390">
        <v>18034506366</v>
      </c>
      <c r="K390" t="s">
        <v>25</v>
      </c>
      <c r="P390" s="99">
        <f t="shared" si="108"/>
        <v>1</v>
      </c>
      <c r="Q390" s="100">
        <f t="shared" si="109"/>
        <v>3</v>
      </c>
      <c r="R390" s="99"/>
      <c r="S390" s="99">
        <f t="shared" si="110"/>
        <v>0</v>
      </c>
      <c r="T390" s="99">
        <f t="shared" si="111"/>
        <v>0</v>
      </c>
      <c r="U390" s="99">
        <f t="shared" si="112"/>
        <v>0</v>
      </c>
      <c r="V390" s="99">
        <f t="shared" si="113"/>
        <v>0</v>
      </c>
      <c r="W390" s="99">
        <f t="shared" si="114"/>
        <v>0</v>
      </c>
      <c r="X390" s="99">
        <f t="shared" si="115"/>
        <v>0</v>
      </c>
      <c r="Y390" s="99">
        <f t="shared" si="116"/>
        <v>0</v>
      </c>
      <c r="Z390" s="99">
        <f t="shared" si="117"/>
        <v>0</v>
      </c>
      <c r="AA390" s="99">
        <f t="shared" si="118"/>
        <v>0</v>
      </c>
      <c r="AB390" s="99">
        <f t="shared" si="119"/>
        <v>1</v>
      </c>
      <c r="AC390" s="99">
        <f t="shared" si="120"/>
        <v>0</v>
      </c>
      <c r="AD390" s="99">
        <f t="shared" si="121"/>
        <v>0</v>
      </c>
      <c r="AE390" s="99">
        <f t="shared" si="122"/>
        <v>0</v>
      </c>
      <c r="AF390" s="99"/>
      <c r="AG390" s="99"/>
      <c r="AH390" s="99">
        <f t="shared" si="123"/>
        <v>1</v>
      </c>
      <c r="AI390" s="99">
        <f t="shared" si="124"/>
        <v>1</v>
      </c>
      <c r="AJ390" s="99" t="str">
        <f t="shared" si="125"/>
        <v>Correct</v>
      </c>
      <c r="AK390" s="99"/>
      <c r="AL390" s="96" t="str">
        <f>IFERROR(VLOOKUP(Table1[[#This Row],[RespondentID]],'All Data'!$A:$CO,87,FALSE),"unknown")</f>
        <v>Woman</v>
      </c>
      <c r="AM390" s="96" t="str">
        <f>IFERROR(VLOOKUP(Table1[[#This Row],[RespondentID]],'All Data'!$A:$CO,88,FALSE),"unknown")</f>
        <v>18-24 years</v>
      </c>
      <c r="AN390" s="96" t="str">
        <f>IFERROR(VLOOKUP(Table1[[#This Row],[RespondentID]],'All Data'!$A:$CO,89,FALSE),"unknown")</f>
        <v>Nassau</v>
      </c>
      <c r="AO390" s="96" t="str">
        <f>IFERROR(VLOOKUP(Table1[[#This Row],[RespondentID]],'All Data'!$A:$CO,90,FALSE),"unknown")</f>
        <v>Glen Cove, 11542</v>
      </c>
      <c r="AP390" s="96" t="str">
        <f>IFERROR(VLOOKUP(Table1[[#This Row],[RespondentID]],'All Data'!$A:$CO,91,FALSE),"unknown")</f>
        <v>White</v>
      </c>
      <c r="AQ390" s="96" t="str">
        <f>IFERROR(VLOOKUP(Table1[[#This Row],[RespondentID]],'All Data'!$A:$CO,92,FALSE),"unknown")</f>
        <v>Not Hispanic or Latino</v>
      </c>
      <c r="AR390" s="96" t="str">
        <f>IFERROR(VLOOKUP(Table1[[#This Row],[RespondentID]],'All Data'!$A:$CO,93,FALSE),"unknown")</f>
        <v>English</v>
      </c>
      <c r="AS390" s="96" t="str">
        <f>IFERROR(VLOOKUP(Table1[[#This Row],[RespondentID]],'All Data'!$A:$CW,94,FALSE),"unknown")</f>
        <v>$75,000 to $125,000</v>
      </c>
      <c r="AT390" s="96" t="str">
        <f>IFERROR(VLOOKUP(Table1[[#This Row],[RespondentID]],'All Data'!$A:$CW,95,FALSE),"unknown")</f>
        <v>College graduate</v>
      </c>
      <c r="AU390" s="96" t="str">
        <f>IFERROR(VLOOKUP(Table1[[#This Row],[RespondentID]],'All Data'!$A:$CW,96,FALSE),"unknown")</f>
        <v>Employed for wages</v>
      </c>
      <c r="AV390" s="96" t="str">
        <f>IFERROR(VLOOKUP(Table1[[#This Row],[RespondentID]],'All Data'!$A:$CW,97,FALSE),"unknown")</f>
        <v>Yes</v>
      </c>
      <c r="AW390" s="96" t="str">
        <f>IFERROR(VLOOKUP(Table1[[#This Row],[RespondentID]],'All Data'!$A:$CW,98,FALSE),"unknown")</f>
        <v>Private/Commercial</v>
      </c>
      <c r="AX390" s="96" t="str">
        <f>IFERROR(VLOOKUP(Table1[[#This Row],[RespondentID]],'All Data'!$A:$CW,99,FALSE),"unknown")</f>
        <v>Yes</v>
      </c>
    </row>
    <row r="391" spans="1:50">
      <c r="A391">
        <v>18034081487</v>
      </c>
      <c r="C391" t="s">
        <v>17</v>
      </c>
      <c r="E391" t="s">
        <v>19</v>
      </c>
      <c r="H391" t="s">
        <v>22</v>
      </c>
      <c r="P391" s="99">
        <f t="shared" si="108"/>
        <v>3</v>
      </c>
      <c r="Q391" s="100">
        <f t="shared" si="109"/>
        <v>1</v>
      </c>
      <c r="R391" s="99"/>
      <c r="S391" s="99">
        <f t="shared" si="110"/>
        <v>0</v>
      </c>
      <c r="T391" s="99">
        <f t="shared" si="111"/>
        <v>1</v>
      </c>
      <c r="U391" s="99">
        <f t="shared" si="112"/>
        <v>0</v>
      </c>
      <c r="V391" s="99">
        <f t="shared" si="113"/>
        <v>1</v>
      </c>
      <c r="W391" s="99">
        <f t="shared" si="114"/>
        <v>0</v>
      </c>
      <c r="X391" s="99">
        <f t="shared" si="115"/>
        <v>0</v>
      </c>
      <c r="Y391" s="99">
        <f t="shared" si="116"/>
        <v>1</v>
      </c>
      <c r="Z391" s="99">
        <f t="shared" si="117"/>
        <v>0</v>
      </c>
      <c r="AA391" s="99">
        <f t="shared" si="118"/>
        <v>0</v>
      </c>
      <c r="AB391" s="99">
        <f t="shared" si="119"/>
        <v>0</v>
      </c>
      <c r="AC391" s="99">
        <f t="shared" si="120"/>
        <v>0</v>
      </c>
      <c r="AD391" s="99">
        <f t="shared" si="121"/>
        <v>0</v>
      </c>
      <c r="AE391" s="99">
        <f t="shared" si="122"/>
        <v>0</v>
      </c>
      <c r="AF391" s="99"/>
      <c r="AG391" s="99"/>
      <c r="AH391" s="99">
        <f t="shared" si="123"/>
        <v>3</v>
      </c>
      <c r="AI391" s="99">
        <f t="shared" si="124"/>
        <v>3</v>
      </c>
      <c r="AJ391" s="99" t="str">
        <f t="shared" si="125"/>
        <v>Correct</v>
      </c>
      <c r="AK391" s="99"/>
      <c r="AL391" s="96" t="str">
        <f>IFERROR(VLOOKUP(Table1[[#This Row],[RespondentID]],'All Data'!$A:$CO,87,FALSE),"unknown")</f>
        <v>Man</v>
      </c>
      <c r="AM391" s="96" t="str">
        <f>IFERROR(VLOOKUP(Table1[[#This Row],[RespondentID]],'All Data'!$A:$CO,88,FALSE),"unknown")</f>
        <v>Under 18</v>
      </c>
      <c r="AN391" s="96" t="str">
        <f>IFERROR(VLOOKUP(Table1[[#This Row],[RespondentID]],'All Data'!$A:$CO,89,FALSE),"unknown")</f>
        <v>Suffolk</v>
      </c>
      <c r="AO391" s="96" t="str">
        <f>IFERROR(VLOOKUP(Table1[[#This Row],[RespondentID]],'All Data'!$A:$CO,90,FALSE),"unknown")</f>
        <v>East Setauket, 11733</v>
      </c>
      <c r="AP391" s="96">
        <f>IFERROR(VLOOKUP(Table1[[#This Row],[RespondentID]],'All Data'!$A:$CO,91,FALSE),"unknown")</f>
        <v>0</v>
      </c>
      <c r="AQ391" s="96" t="str">
        <f>IFERROR(VLOOKUP(Table1[[#This Row],[RespondentID]],'All Data'!$A:$CO,92,FALSE),"unknown")</f>
        <v>Not Hispanic or Latino</v>
      </c>
      <c r="AR391" s="96" t="str">
        <f>IFERROR(VLOOKUP(Table1[[#This Row],[RespondentID]],'All Data'!$A:$CO,93,FALSE),"unknown")</f>
        <v>English</v>
      </c>
      <c r="AS391" s="96" t="str">
        <f>IFERROR(VLOOKUP(Table1[[#This Row],[RespondentID]],'All Data'!$A:$CW,94,FALSE),"unknown")</f>
        <v>Over $125,000</v>
      </c>
      <c r="AT391" s="96" t="str">
        <f>IFERROR(VLOOKUP(Table1[[#This Row],[RespondentID]],'All Data'!$A:$CW,95,FALSE),"unknown")</f>
        <v>High school graduate</v>
      </c>
      <c r="AU391" s="96" t="str">
        <f>IFERROR(VLOOKUP(Table1[[#This Row],[RespondentID]],'All Data'!$A:$CW,96,FALSE),"unknown")</f>
        <v>Student</v>
      </c>
      <c r="AV391" s="96" t="str">
        <f>IFERROR(VLOOKUP(Table1[[#This Row],[RespondentID]],'All Data'!$A:$CW,97,FALSE),"unknown")</f>
        <v>Yes</v>
      </c>
      <c r="AW391" s="96" t="str">
        <f>IFERROR(VLOOKUP(Table1[[#This Row],[RespondentID]],'All Data'!$A:$CW,98,FALSE),"unknown")</f>
        <v>Private/Commercial</v>
      </c>
      <c r="AX391" s="96" t="str">
        <f>IFERROR(VLOOKUP(Table1[[#This Row],[RespondentID]],'All Data'!$A:$CW,99,FALSE),"unknown")</f>
        <v>Yes</v>
      </c>
    </row>
    <row r="392" spans="1:50">
      <c r="A392">
        <v>18033987686</v>
      </c>
      <c r="B392" t="s">
        <v>16</v>
      </c>
      <c r="I392" t="s">
        <v>23</v>
      </c>
      <c r="M392" t="s">
        <v>27</v>
      </c>
      <c r="O392" t="s">
        <v>615</v>
      </c>
      <c r="P392" s="99">
        <f t="shared" si="108"/>
        <v>3</v>
      </c>
      <c r="Q392" s="100">
        <f t="shared" si="109"/>
        <v>1</v>
      </c>
      <c r="R392" s="99"/>
      <c r="S392" s="99">
        <f t="shared" si="110"/>
        <v>1</v>
      </c>
      <c r="T392" s="99">
        <f t="shared" si="111"/>
        <v>0</v>
      </c>
      <c r="U392" s="99">
        <f t="shared" si="112"/>
        <v>0</v>
      </c>
      <c r="V392" s="99">
        <f t="shared" si="113"/>
        <v>0</v>
      </c>
      <c r="W392" s="99">
        <f t="shared" si="114"/>
        <v>0</v>
      </c>
      <c r="X392" s="99">
        <f t="shared" si="115"/>
        <v>0</v>
      </c>
      <c r="Y392" s="99">
        <f t="shared" si="116"/>
        <v>0</v>
      </c>
      <c r="Z392" s="99">
        <f t="shared" si="117"/>
        <v>1</v>
      </c>
      <c r="AA392" s="99">
        <f t="shared" si="118"/>
        <v>0</v>
      </c>
      <c r="AB392" s="99">
        <f t="shared" si="119"/>
        <v>0</v>
      </c>
      <c r="AC392" s="99">
        <f t="shared" si="120"/>
        <v>0</v>
      </c>
      <c r="AD392" s="99">
        <f t="shared" si="121"/>
        <v>1</v>
      </c>
      <c r="AE392" s="99">
        <f t="shared" si="122"/>
        <v>0</v>
      </c>
      <c r="AF392" s="99"/>
      <c r="AG392" s="99"/>
      <c r="AH392" s="99">
        <f t="shared" si="123"/>
        <v>3</v>
      </c>
      <c r="AI392" s="99">
        <f t="shared" si="124"/>
        <v>3</v>
      </c>
      <c r="AJ392" s="99" t="str">
        <f t="shared" si="125"/>
        <v>Correct</v>
      </c>
      <c r="AK392" s="99"/>
      <c r="AL392" s="96" t="str">
        <f>IFERROR(VLOOKUP(Table1[[#This Row],[RespondentID]],'All Data'!$A:$CO,87,FALSE),"unknown")</f>
        <v>Woman</v>
      </c>
      <c r="AM392" s="96" t="str">
        <f>IFERROR(VLOOKUP(Table1[[#This Row],[RespondentID]],'All Data'!$A:$CO,88,FALSE),"unknown")</f>
        <v>35-44 years</v>
      </c>
      <c r="AN392" s="96" t="str">
        <f>IFERROR(VLOOKUP(Table1[[#This Row],[RespondentID]],'All Data'!$A:$CO,89,FALSE),"unknown")</f>
        <v>Nassau</v>
      </c>
      <c r="AO392" s="96" t="str">
        <f>IFERROR(VLOOKUP(Table1[[#This Row],[RespondentID]],'All Data'!$A:$CO,90,FALSE),"unknown")</f>
        <v>Syosset, 11791</v>
      </c>
      <c r="AP392" s="96" t="str">
        <f>IFERROR(VLOOKUP(Table1[[#This Row],[RespondentID]],'All Data'!$A:$CO,91,FALSE),"unknown")</f>
        <v>White</v>
      </c>
      <c r="AQ392" s="96" t="str">
        <f>IFERROR(VLOOKUP(Table1[[#This Row],[RespondentID]],'All Data'!$A:$CO,92,FALSE),"unknown")</f>
        <v>Unknown</v>
      </c>
      <c r="AR392" s="96" t="str">
        <f>IFERROR(VLOOKUP(Table1[[#This Row],[RespondentID]],'All Data'!$A:$CO,93,FALSE),"unknown")</f>
        <v>English</v>
      </c>
      <c r="AS392" s="96" t="str">
        <f>IFERROR(VLOOKUP(Table1[[#This Row],[RespondentID]],'All Data'!$A:$CW,94,FALSE),"unknown")</f>
        <v>Over $125,000</v>
      </c>
      <c r="AT392" s="96" t="str">
        <f>IFERROR(VLOOKUP(Table1[[#This Row],[RespondentID]],'All Data'!$A:$CW,95,FALSE),"unknown")</f>
        <v>Other (please specify)</v>
      </c>
      <c r="AU392" s="96" t="str">
        <f>IFERROR(VLOOKUP(Table1[[#This Row],[RespondentID]],'All Data'!$A:$CW,96,FALSE),"unknown")</f>
        <v>Employed for wages</v>
      </c>
      <c r="AV392" s="96" t="str">
        <f>IFERROR(VLOOKUP(Table1[[#This Row],[RespondentID]],'All Data'!$A:$CW,97,FALSE),"unknown")</f>
        <v>Yes</v>
      </c>
      <c r="AW392" s="96" t="str">
        <f>IFERROR(VLOOKUP(Table1[[#This Row],[RespondentID]],'All Data'!$A:$CW,98,FALSE),"unknown")</f>
        <v>Private/Commercial</v>
      </c>
      <c r="AX392" s="96" t="str">
        <f>IFERROR(VLOOKUP(Table1[[#This Row],[RespondentID]],'All Data'!$A:$CW,99,FALSE),"unknown")</f>
        <v>Yes</v>
      </c>
    </row>
    <row r="393" spans="1:50">
      <c r="A393">
        <v>18033955917</v>
      </c>
      <c r="C393" t="s">
        <v>17</v>
      </c>
      <c r="P393" s="99">
        <f t="shared" si="108"/>
        <v>1</v>
      </c>
      <c r="Q393" s="100">
        <f t="shared" si="109"/>
        <v>3</v>
      </c>
      <c r="R393" s="99"/>
      <c r="S393" s="99">
        <f t="shared" si="110"/>
        <v>0</v>
      </c>
      <c r="T393" s="99">
        <f t="shared" si="111"/>
        <v>1</v>
      </c>
      <c r="U393" s="99">
        <f t="shared" si="112"/>
        <v>0</v>
      </c>
      <c r="V393" s="99">
        <f t="shared" si="113"/>
        <v>0</v>
      </c>
      <c r="W393" s="99">
        <f t="shared" si="114"/>
        <v>0</v>
      </c>
      <c r="X393" s="99">
        <f t="shared" si="115"/>
        <v>0</v>
      </c>
      <c r="Y393" s="99">
        <f t="shared" si="116"/>
        <v>0</v>
      </c>
      <c r="Z393" s="99">
        <f t="shared" si="117"/>
        <v>0</v>
      </c>
      <c r="AA393" s="99">
        <f t="shared" si="118"/>
        <v>0</v>
      </c>
      <c r="AB393" s="99">
        <f t="shared" si="119"/>
        <v>0</v>
      </c>
      <c r="AC393" s="99">
        <f t="shared" si="120"/>
        <v>0</v>
      </c>
      <c r="AD393" s="99">
        <f t="shared" si="121"/>
        <v>0</v>
      </c>
      <c r="AE393" s="99">
        <f t="shared" si="122"/>
        <v>0</v>
      </c>
      <c r="AF393" s="99"/>
      <c r="AG393" s="99"/>
      <c r="AH393" s="99">
        <f t="shared" si="123"/>
        <v>1</v>
      </c>
      <c r="AI393" s="99">
        <f t="shared" si="124"/>
        <v>1</v>
      </c>
      <c r="AJ393" s="99" t="str">
        <f t="shared" si="125"/>
        <v>Correct</v>
      </c>
      <c r="AK393" s="99"/>
      <c r="AL393" s="96" t="str">
        <f>IFERROR(VLOOKUP(Table1[[#This Row],[RespondentID]],'All Data'!$A:$CO,87,FALSE),"unknown")</f>
        <v>Man</v>
      </c>
      <c r="AM393" s="96" t="str">
        <f>IFERROR(VLOOKUP(Table1[[#This Row],[RespondentID]],'All Data'!$A:$CO,88,FALSE),"unknown")</f>
        <v>35-44 years</v>
      </c>
      <c r="AN393" s="96">
        <f>IFERROR(VLOOKUP(Table1[[#This Row],[RespondentID]],'All Data'!$A:$CO,89,FALSE),"unknown")</f>
        <v>0</v>
      </c>
      <c r="AO393" s="96" t="str">
        <f>IFERROR(VLOOKUP(Table1[[#This Row],[RespondentID]],'All Data'!$A:$CO,90,FALSE),"unknown")</f>
        <v>Plainview, 11803</v>
      </c>
      <c r="AP393" s="96" t="str">
        <f>IFERROR(VLOOKUP(Table1[[#This Row],[RespondentID]],'All Data'!$A:$CO,91,FALSE),"unknown")</f>
        <v>White</v>
      </c>
      <c r="AQ393" s="96" t="str">
        <f>IFERROR(VLOOKUP(Table1[[#This Row],[RespondentID]],'All Data'!$A:$CO,92,FALSE),"unknown")</f>
        <v>Not Hispanic or Latino</v>
      </c>
      <c r="AR393" s="96" t="str">
        <f>IFERROR(VLOOKUP(Table1[[#This Row],[RespondentID]],'All Data'!$A:$CO,93,FALSE),"unknown")</f>
        <v>English</v>
      </c>
      <c r="AS393" s="96" t="str">
        <f>IFERROR(VLOOKUP(Table1[[#This Row],[RespondentID]],'All Data'!$A:$CW,94,FALSE),"unknown")</f>
        <v>$75,000 to $125,000</v>
      </c>
      <c r="AT393" s="96" t="str">
        <f>IFERROR(VLOOKUP(Table1[[#This Row],[RespondentID]],'All Data'!$A:$CW,95,FALSE),"unknown")</f>
        <v>Graduate school</v>
      </c>
      <c r="AU393" s="96" t="str">
        <f>IFERROR(VLOOKUP(Table1[[#This Row],[RespondentID]],'All Data'!$A:$CW,96,FALSE),"unknown")</f>
        <v>Employed for wages</v>
      </c>
      <c r="AV393" s="96" t="str">
        <f>IFERROR(VLOOKUP(Table1[[#This Row],[RespondentID]],'All Data'!$A:$CW,97,FALSE),"unknown")</f>
        <v>Yes</v>
      </c>
      <c r="AW393" s="96" t="str">
        <f>IFERROR(VLOOKUP(Table1[[#This Row],[RespondentID]],'All Data'!$A:$CW,98,FALSE),"unknown")</f>
        <v>Private/Commercial</v>
      </c>
      <c r="AX393" s="96" t="str">
        <f>IFERROR(VLOOKUP(Table1[[#This Row],[RespondentID]],'All Data'!$A:$CW,99,FALSE),"unknown")</f>
        <v>Yes</v>
      </c>
    </row>
    <row r="394" spans="1:50">
      <c r="A394">
        <v>18033501569</v>
      </c>
      <c r="N394" t="s">
        <v>28</v>
      </c>
      <c r="P394" s="99">
        <f t="shared" si="108"/>
        <v>1</v>
      </c>
      <c r="Q394" s="100">
        <f t="shared" si="109"/>
        <v>3</v>
      </c>
      <c r="R394" s="99"/>
      <c r="S394" s="99">
        <f t="shared" si="110"/>
        <v>0</v>
      </c>
      <c r="T394" s="99">
        <f t="shared" si="111"/>
        <v>0</v>
      </c>
      <c r="U394" s="99">
        <f t="shared" si="112"/>
        <v>0</v>
      </c>
      <c r="V394" s="99">
        <f t="shared" si="113"/>
        <v>0</v>
      </c>
      <c r="W394" s="99">
        <f t="shared" si="114"/>
        <v>0</v>
      </c>
      <c r="X394" s="99">
        <f t="shared" si="115"/>
        <v>0</v>
      </c>
      <c r="Y394" s="99">
        <f t="shared" si="116"/>
        <v>0</v>
      </c>
      <c r="Z394" s="99">
        <f t="shared" si="117"/>
        <v>0</v>
      </c>
      <c r="AA394" s="99">
        <f t="shared" si="118"/>
        <v>0</v>
      </c>
      <c r="AB394" s="99">
        <f t="shared" si="119"/>
        <v>0</v>
      </c>
      <c r="AC394" s="99">
        <f t="shared" si="120"/>
        <v>0</v>
      </c>
      <c r="AD394" s="99">
        <f t="shared" si="121"/>
        <v>0</v>
      </c>
      <c r="AE394" s="99">
        <f t="shared" si="122"/>
        <v>1</v>
      </c>
      <c r="AF394" s="99"/>
      <c r="AG394" s="99"/>
      <c r="AH394" s="99">
        <f t="shared" si="123"/>
        <v>1</v>
      </c>
      <c r="AI394" s="99">
        <f t="shared" si="124"/>
        <v>1</v>
      </c>
      <c r="AJ394" s="99" t="str">
        <f t="shared" si="125"/>
        <v>Correct</v>
      </c>
      <c r="AK394" s="99"/>
      <c r="AL394" s="96" t="str">
        <f>IFERROR(VLOOKUP(Table1[[#This Row],[RespondentID]],'All Data'!$A:$CO,87,FALSE),"unknown")</f>
        <v>Man</v>
      </c>
      <c r="AM394" s="96" t="str">
        <f>IFERROR(VLOOKUP(Table1[[#This Row],[RespondentID]],'All Data'!$A:$CO,88,FALSE),"unknown")</f>
        <v>Under 18</v>
      </c>
      <c r="AN394" s="96" t="str">
        <f>IFERROR(VLOOKUP(Table1[[#This Row],[RespondentID]],'All Data'!$A:$CO,89,FALSE),"unknown")</f>
        <v>Suffolk</v>
      </c>
      <c r="AO394" s="96" t="str">
        <f>IFERROR(VLOOKUP(Table1[[#This Row],[RespondentID]],'All Data'!$A:$CO,90,FALSE),"unknown")</f>
        <v>Greenlawn, 11740</v>
      </c>
      <c r="AP394" s="96" t="str">
        <f>IFERROR(VLOOKUP(Table1[[#This Row],[RespondentID]],'All Data'!$A:$CO,91,FALSE),"unknown")</f>
        <v>Asian</v>
      </c>
      <c r="AQ394" s="96" t="str">
        <f>IFERROR(VLOOKUP(Table1[[#This Row],[RespondentID]],'All Data'!$A:$CO,92,FALSE),"unknown")</f>
        <v>Not Hispanic or Latino</v>
      </c>
      <c r="AR394" s="96" t="str">
        <f>IFERROR(VLOOKUP(Table1[[#This Row],[RespondentID]],'All Data'!$A:$CO,93,FALSE),"unknown")</f>
        <v>English, Other</v>
      </c>
      <c r="AS394" s="96" t="str">
        <f>IFERROR(VLOOKUP(Table1[[#This Row],[RespondentID]],'All Data'!$A:$CW,94,FALSE),"unknown")</f>
        <v>Over $125,000</v>
      </c>
      <c r="AT394" s="96" t="str">
        <f>IFERROR(VLOOKUP(Table1[[#This Row],[RespondentID]],'All Data'!$A:$CW,95,FALSE),"unknown")</f>
        <v>Some high school</v>
      </c>
      <c r="AU394" s="96" t="str">
        <f>IFERROR(VLOOKUP(Table1[[#This Row],[RespondentID]],'All Data'!$A:$CW,96,FALSE),"unknown")</f>
        <v>Employed for wages</v>
      </c>
      <c r="AV394" s="96" t="str">
        <f>IFERROR(VLOOKUP(Table1[[#This Row],[RespondentID]],'All Data'!$A:$CW,97,FALSE),"unknown")</f>
        <v>Yes</v>
      </c>
      <c r="AW394" s="96" t="str">
        <f>IFERROR(VLOOKUP(Table1[[#This Row],[RespondentID]],'All Data'!$A:$CW,98,FALSE),"unknown")</f>
        <v>Private/Commercial</v>
      </c>
      <c r="AX394" s="96" t="str">
        <f>IFERROR(VLOOKUP(Table1[[#This Row],[RespondentID]],'All Data'!$A:$CW,99,FALSE),"unknown")</f>
        <v>Yes</v>
      </c>
    </row>
    <row r="395" spans="1:50">
      <c r="A395">
        <v>18033031202</v>
      </c>
      <c r="O395" t="s">
        <v>617</v>
      </c>
      <c r="P395" s="99">
        <f t="shared" si="108"/>
        <v>0</v>
      </c>
      <c r="Q395" s="100" t="e">
        <f t="shared" si="109"/>
        <v>#DIV/0!</v>
      </c>
      <c r="R395" s="99"/>
      <c r="S395" s="99">
        <f t="shared" si="110"/>
        <v>0</v>
      </c>
      <c r="T395" s="99">
        <f t="shared" si="111"/>
        <v>0</v>
      </c>
      <c r="U395" s="99">
        <f t="shared" si="112"/>
        <v>0</v>
      </c>
      <c r="V395" s="99">
        <f t="shared" si="113"/>
        <v>0</v>
      </c>
      <c r="W395" s="99">
        <f t="shared" si="114"/>
        <v>0</v>
      </c>
      <c r="X395" s="99">
        <f t="shared" si="115"/>
        <v>0</v>
      </c>
      <c r="Y395" s="99">
        <f t="shared" si="116"/>
        <v>0</v>
      </c>
      <c r="Z395" s="99">
        <f t="shared" si="117"/>
        <v>0</v>
      </c>
      <c r="AA395" s="99">
        <f t="shared" si="118"/>
        <v>0</v>
      </c>
      <c r="AB395" s="99">
        <f t="shared" si="119"/>
        <v>0</v>
      </c>
      <c r="AC395" s="99">
        <f t="shared" si="120"/>
        <v>0</v>
      </c>
      <c r="AD395" s="99">
        <f t="shared" si="121"/>
        <v>0</v>
      </c>
      <c r="AE395" s="99">
        <f t="shared" si="122"/>
        <v>0</v>
      </c>
      <c r="AF395" s="99"/>
      <c r="AG395" s="99"/>
      <c r="AH395" s="99">
        <f t="shared" si="123"/>
        <v>0</v>
      </c>
      <c r="AI395" s="99">
        <f t="shared" si="124"/>
        <v>0</v>
      </c>
      <c r="AJ395" s="99" t="str">
        <f t="shared" si="125"/>
        <v>Correct</v>
      </c>
      <c r="AK395" s="99"/>
      <c r="AL395" s="96" t="str">
        <f>IFERROR(VLOOKUP(Table1[[#This Row],[RespondentID]],'All Data'!$A:$CO,87,FALSE),"unknown")</f>
        <v>Woman</v>
      </c>
      <c r="AM395" s="96" t="str">
        <f>IFERROR(VLOOKUP(Table1[[#This Row],[RespondentID]],'All Data'!$A:$CO,88,FALSE),"unknown")</f>
        <v>45-54 years</v>
      </c>
      <c r="AN395" s="96" t="str">
        <f>IFERROR(VLOOKUP(Table1[[#This Row],[RespondentID]],'All Data'!$A:$CO,89,FALSE),"unknown")</f>
        <v>Nassau</v>
      </c>
      <c r="AO395" s="96" t="str">
        <f>IFERROR(VLOOKUP(Table1[[#This Row],[RespondentID]],'All Data'!$A:$CO,90,FALSE),"unknown")</f>
        <v>Albertson, 11507</v>
      </c>
      <c r="AP395" s="96" t="str">
        <f>IFERROR(VLOOKUP(Table1[[#This Row],[RespondentID]],'All Data'!$A:$CO,91,FALSE),"unknown")</f>
        <v>White</v>
      </c>
      <c r="AQ395" s="96" t="str">
        <f>IFERROR(VLOOKUP(Table1[[#This Row],[RespondentID]],'All Data'!$A:$CO,92,FALSE),"unknown")</f>
        <v>Not Hispanic or Latino</v>
      </c>
      <c r="AR395" s="96" t="str">
        <f>IFERROR(VLOOKUP(Table1[[#This Row],[RespondentID]],'All Data'!$A:$CO,93,FALSE),"unknown")</f>
        <v>English</v>
      </c>
      <c r="AS395" s="96" t="str">
        <f>IFERROR(VLOOKUP(Table1[[#This Row],[RespondentID]],'All Data'!$A:$CW,94,FALSE),"unknown")</f>
        <v>Over $125,000</v>
      </c>
      <c r="AT395" s="96" t="str">
        <f>IFERROR(VLOOKUP(Table1[[#This Row],[RespondentID]],'All Data'!$A:$CW,95,FALSE),"unknown")</f>
        <v>Graduate school</v>
      </c>
      <c r="AU395" s="96" t="str">
        <f>IFERROR(VLOOKUP(Table1[[#This Row],[RespondentID]],'All Data'!$A:$CW,96,FALSE),"unknown")</f>
        <v>Self-employed</v>
      </c>
      <c r="AV395" s="96" t="str">
        <f>IFERROR(VLOOKUP(Table1[[#This Row],[RespondentID]],'All Data'!$A:$CW,97,FALSE),"unknown")</f>
        <v>Yes</v>
      </c>
      <c r="AW395" s="96" t="str">
        <f>IFERROR(VLOOKUP(Table1[[#This Row],[RespondentID]],'All Data'!$A:$CW,98,FALSE),"unknown")</f>
        <v>Private/Commercial</v>
      </c>
      <c r="AX395" s="96" t="str">
        <f>IFERROR(VLOOKUP(Table1[[#This Row],[RespondentID]],'All Data'!$A:$CW,99,FALSE),"unknown")</f>
        <v>Yes</v>
      </c>
    </row>
    <row r="396" spans="1:50">
      <c r="A396">
        <v>18032834769</v>
      </c>
      <c r="C396" t="s">
        <v>17</v>
      </c>
      <c r="D396" t="s">
        <v>18</v>
      </c>
      <c r="E396" t="s">
        <v>19</v>
      </c>
      <c r="P396" s="99">
        <f t="shared" si="108"/>
        <v>3</v>
      </c>
      <c r="Q396" s="100">
        <f t="shared" si="109"/>
        <v>1</v>
      </c>
      <c r="R396" s="99"/>
      <c r="S396" s="99">
        <f t="shared" si="110"/>
        <v>0</v>
      </c>
      <c r="T396" s="99">
        <f t="shared" si="111"/>
        <v>1</v>
      </c>
      <c r="U396" s="99">
        <f t="shared" si="112"/>
        <v>1</v>
      </c>
      <c r="V396" s="99">
        <f t="shared" si="113"/>
        <v>1</v>
      </c>
      <c r="W396" s="99">
        <f t="shared" si="114"/>
        <v>0</v>
      </c>
      <c r="X396" s="99">
        <f t="shared" si="115"/>
        <v>0</v>
      </c>
      <c r="Y396" s="99">
        <f t="shared" si="116"/>
        <v>0</v>
      </c>
      <c r="Z396" s="99">
        <f t="shared" si="117"/>
        <v>0</v>
      </c>
      <c r="AA396" s="99">
        <f t="shared" si="118"/>
        <v>0</v>
      </c>
      <c r="AB396" s="99">
        <f t="shared" si="119"/>
        <v>0</v>
      </c>
      <c r="AC396" s="99">
        <f t="shared" si="120"/>
        <v>0</v>
      </c>
      <c r="AD396" s="99">
        <f t="shared" si="121"/>
        <v>0</v>
      </c>
      <c r="AE396" s="99">
        <f t="shared" si="122"/>
        <v>0</v>
      </c>
      <c r="AF396" s="99"/>
      <c r="AG396" s="99"/>
      <c r="AH396" s="99">
        <f t="shared" si="123"/>
        <v>3</v>
      </c>
      <c r="AI396" s="99">
        <f t="shared" si="124"/>
        <v>3</v>
      </c>
      <c r="AJ396" s="99" t="str">
        <f t="shared" si="125"/>
        <v>Correct</v>
      </c>
      <c r="AK396" s="99"/>
      <c r="AL396" s="96" t="str">
        <f>IFERROR(VLOOKUP(Table1[[#This Row],[RespondentID]],'All Data'!$A:$CO,87,FALSE),"unknown")</f>
        <v>Man</v>
      </c>
      <c r="AM396" s="96" t="str">
        <f>IFERROR(VLOOKUP(Table1[[#This Row],[RespondentID]],'All Data'!$A:$CO,88,FALSE),"unknown")</f>
        <v>Under 18</v>
      </c>
      <c r="AN396" s="96" t="str">
        <f>IFERROR(VLOOKUP(Table1[[#This Row],[RespondentID]],'All Data'!$A:$CO,89,FALSE),"unknown")</f>
        <v>Suffolk</v>
      </c>
      <c r="AO396" s="96" t="str">
        <f>IFERROR(VLOOKUP(Table1[[#This Row],[RespondentID]],'All Data'!$A:$CO,90,FALSE),"unknown")</f>
        <v>East Setauket, 11733</v>
      </c>
      <c r="AP396" s="96" t="str">
        <f>IFERROR(VLOOKUP(Table1[[#This Row],[RespondentID]],'All Data'!$A:$CO,91,FALSE),"unknown")</f>
        <v>White</v>
      </c>
      <c r="AQ396" s="96" t="str">
        <f>IFERROR(VLOOKUP(Table1[[#This Row],[RespondentID]],'All Data'!$A:$CO,92,FALSE),"unknown")</f>
        <v>Not Hispanic or Latino</v>
      </c>
      <c r="AR396" s="96" t="str">
        <f>IFERROR(VLOOKUP(Table1[[#This Row],[RespondentID]],'All Data'!$A:$CO,93,FALSE),"unknown")</f>
        <v>English</v>
      </c>
      <c r="AS396" s="96" t="str">
        <f>IFERROR(VLOOKUP(Table1[[#This Row],[RespondentID]],'All Data'!$A:$CW,94,FALSE),"unknown")</f>
        <v>Over $125,000</v>
      </c>
      <c r="AT396" s="96" t="str">
        <f>IFERROR(VLOOKUP(Table1[[#This Row],[RespondentID]],'All Data'!$A:$CW,95,FALSE),"unknown")</f>
        <v>Some high school</v>
      </c>
      <c r="AU396" s="96" t="str">
        <f>IFERROR(VLOOKUP(Table1[[#This Row],[RespondentID]],'All Data'!$A:$CW,96,FALSE),"unknown")</f>
        <v>Student</v>
      </c>
      <c r="AV396" s="96" t="str">
        <f>IFERROR(VLOOKUP(Table1[[#This Row],[RespondentID]],'All Data'!$A:$CW,97,FALSE),"unknown")</f>
        <v>Yes</v>
      </c>
      <c r="AW396" s="96" t="str">
        <f>IFERROR(VLOOKUP(Table1[[#This Row],[RespondentID]],'All Data'!$A:$CW,98,FALSE),"unknown")</f>
        <v>Medicaid, Medicare</v>
      </c>
      <c r="AX396" s="96" t="str">
        <f>IFERROR(VLOOKUP(Table1[[#This Row],[RespondentID]],'All Data'!$A:$CW,99,FALSE),"unknown")</f>
        <v>Yes</v>
      </c>
    </row>
    <row r="397" spans="1:50">
      <c r="A397">
        <v>18032455999</v>
      </c>
      <c r="C397" t="s">
        <v>17</v>
      </c>
      <c r="D397" t="s">
        <v>18</v>
      </c>
      <c r="M397" t="s">
        <v>27</v>
      </c>
      <c r="P397" s="99">
        <f t="shared" si="108"/>
        <v>3</v>
      </c>
      <c r="Q397" s="100">
        <f t="shared" si="109"/>
        <v>1</v>
      </c>
      <c r="R397" s="99"/>
      <c r="S397" s="99">
        <f t="shared" si="110"/>
        <v>0</v>
      </c>
      <c r="T397" s="99">
        <f t="shared" si="111"/>
        <v>1</v>
      </c>
      <c r="U397" s="99">
        <f t="shared" si="112"/>
        <v>1</v>
      </c>
      <c r="V397" s="99">
        <f t="shared" si="113"/>
        <v>0</v>
      </c>
      <c r="W397" s="99">
        <f t="shared" si="114"/>
        <v>0</v>
      </c>
      <c r="X397" s="99">
        <f t="shared" si="115"/>
        <v>0</v>
      </c>
      <c r="Y397" s="99">
        <f t="shared" si="116"/>
        <v>0</v>
      </c>
      <c r="Z397" s="99">
        <f t="shared" si="117"/>
        <v>0</v>
      </c>
      <c r="AA397" s="99">
        <f t="shared" si="118"/>
        <v>0</v>
      </c>
      <c r="AB397" s="99">
        <f t="shared" si="119"/>
        <v>0</v>
      </c>
      <c r="AC397" s="99">
        <f t="shared" si="120"/>
        <v>0</v>
      </c>
      <c r="AD397" s="99">
        <f t="shared" si="121"/>
        <v>1</v>
      </c>
      <c r="AE397" s="99">
        <f t="shared" si="122"/>
        <v>0</v>
      </c>
      <c r="AF397" s="99"/>
      <c r="AG397" s="99"/>
      <c r="AH397" s="99">
        <f t="shared" si="123"/>
        <v>3</v>
      </c>
      <c r="AI397" s="99">
        <f t="shared" si="124"/>
        <v>3</v>
      </c>
      <c r="AJ397" s="99" t="str">
        <f t="shared" si="125"/>
        <v>Correct</v>
      </c>
      <c r="AK397" s="99"/>
      <c r="AL397" s="96" t="str">
        <f>IFERROR(VLOOKUP(Table1[[#This Row],[RespondentID]],'All Data'!$A:$CO,87,FALSE),"unknown")</f>
        <v>Woman</v>
      </c>
      <c r="AM397" s="96" t="str">
        <f>IFERROR(VLOOKUP(Table1[[#This Row],[RespondentID]],'All Data'!$A:$CO,88,FALSE),"unknown")</f>
        <v>35-44 years</v>
      </c>
      <c r="AN397" s="96" t="str">
        <f>IFERROR(VLOOKUP(Table1[[#This Row],[RespondentID]],'All Data'!$A:$CO,89,FALSE),"unknown")</f>
        <v>Suffolk</v>
      </c>
      <c r="AO397" s="96" t="str">
        <f>IFERROR(VLOOKUP(Table1[[#This Row],[RespondentID]],'All Data'!$A:$CO,90,FALSE),"unknown")</f>
        <v>Port Jefferson Station, 11776</v>
      </c>
      <c r="AP397" s="96" t="str">
        <f>IFERROR(VLOOKUP(Table1[[#This Row],[RespondentID]],'All Data'!$A:$CO,91,FALSE),"unknown")</f>
        <v>White</v>
      </c>
      <c r="AQ397" s="96" t="str">
        <f>IFERROR(VLOOKUP(Table1[[#This Row],[RespondentID]],'All Data'!$A:$CO,92,FALSE),"unknown")</f>
        <v>Not Hispanic or Latino</v>
      </c>
      <c r="AR397" s="96" t="str">
        <f>IFERROR(VLOOKUP(Table1[[#This Row],[RespondentID]],'All Data'!$A:$CO,93,FALSE),"unknown")</f>
        <v>English</v>
      </c>
      <c r="AS397" s="96" t="str">
        <f>IFERROR(VLOOKUP(Table1[[#This Row],[RespondentID]],'All Data'!$A:$CW,94,FALSE),"unknown")</f>
        <v>Over $125,000</v>
      </c>
      <c r="AT397" s="96" t="str">
        <f>IFERROR(VLOOKUP(Table1[[#This Row],[RespondentID]],'All Data'!$A:$CW,95,FALSE),"unknown")</f>
        <v>Doctorate</v>
      </c>
      <c r="AU397" s="96" t="str">
        <f>IFERROR(VLOOKUP(Table1[[#This Row],[RespondentID]],'All Data'!$A:$CW,96,FALSE),"unknown")</f>
        <v>Employed for wages</v>
      </c>
      <c r="AV397" s="96" t="str">
        <f>IFERROR(VLOOKUP(Table1[[#This Row],[RespondentID]],'All Data'!$A:$CW,97,FALSE),"unknown")</f>
        <v>Yes</v>
      </c>
      <c r="AW397" s="96" t="str">
        <f>IFERROR(VLOOKUP(Table1[[#This Row],[RespondentID]],'All Data'!$A:$CW,98,FALSE),"unknown")</f>
        <v>Private/Commercial</v>
      </c>
      <c r="AX397" s="96" t="str">
        <f>IFERROR(VLOOKUP(Table1[[#This Row],[RespondentID]],'All Data'!$A:$CW,99,FALSE),"unknown")</f>
        <v>Yes</v>
      </c>
    </row>
    <row r="398" spans="1:50">
      <c r="A398">
        <v>18032294840</v>
      </c>
      <c r="H398" t="s">
        <v>22</v>
      </c>
      <c r="K398" t="s">
        <v>25</v>
      </c>
      <c r="L398" t="s">
        <v>26</v>
      </c>
      <c r="P398" s="99">
        <f t="shared" si="108"/>
        <v>3</v>
      </c>
      <c r="Q398" s="100">
        <f t="shared" si="109"/>
        <v>1</v>
      </c>
      <c r="R398" s="99"/>
      <c r="S398" s="99">
        <f t="shared" si="110"/>
        <v>0</v>
      </c>
      <c r="T398" s="99">
        <f t="shared" si="111"/>
        <v>0</v>
      </c>
      <c r="U398" s="99">
        <f t="shared" si="112"/>
        <v>0</v>
      </c>
      <c r="V398" s="99">
        <f t="shared" si="113"/>
        <v>0</v>
      </c>
      <c r="W398" s="99">
        <f t="shared" si="114"/>
        <v>0</v>
      </c>
      <c r="X398" s="99">
        <f t="shared" si="115"/>
        <v>0</v>
      </c>
      <c r="Y398" s="99">
        <f t="shared" si="116"/>
        <v>1</v>
      </c>
      <c r="Z398" s="99">
        <f t="shared" si="117"/>
        <v>0</v>
      </c>
      <c r="AA398" s="99">
        <f t="shared" si="118"/>
        <v>0</v>
      </c>
      <c r="AB398" s="99">
        <f t="shared" si="119"/>
        <v>1</v>
      </c>
      <c r="AC398" s="99">
        <f t="shared" si="120"/>
        <v>1</v>
      </c>
      <c r="AD398" s="99">
        <f t="shared" si="121"/>
        <v>0</v>
      </c>
      <c r="AE398" s="99">
        <f t="shared" si="122"/>
        <v>0</v>
      </c>
      <c r="AF398" s="99"/>
      <c r="AG398" s="99"/>
      <c r="AH398" s="99">
        <f t="shared" si="123"/>
        <v>3</v>
      </c>
      <c r="AI398" s="99">
        <f t="shared" si="124"/>
        <v>3</v>
      </c>
      <c r="AJ398" s="99" t="str">
        <f t="shared" si="125"/>
        <v>Correct</v>
      </c>
      <c r="AK398" s="99"/>
      <c r="AL398" s="96" t="str">
        <f>IFERROR(VLOOKUP(Table1[[#This Row],[RespondentID]],'All Data'!$A:$CO,87,FALSE),"unknown")</f>
        <v>Woman</v>
      </c>
      <c r="AM398" s="96" t="str">
        <f>IFERROR(VLOOKUP(Table1[[#This Row],[RespondentID]],'All Data'!$A:$CO,88,FALSE),"unknown")</f>
        <v>45-54 years</v>
      </c>
      <c r="AN398" s="96" t="str">
        <f>IFERROR(VLOOKUP(Table1[[#This Row],[RespondentID]],'All Data'!$A:$CO,89,FALSE),"unknown")</f>
        <v>Suffolk</v>
      </c>
      <c r="AO398" s="96" t="str">
        <f>IFERROR(VLOOKUP(Table1[[#This Row],[RespondentID]],'All Data'!$A:$CO,90,FALSE),"unknown")</f>
        <v>Selden, 11784</v>
      </c>
      <c r="AP398" s="96" t="str">
        <f>IFERROR(VLOOKUP(Table1[[#This Row],[RespondentID]],'All Data'!$A:$CO,91,FALSE),"unknown")</f>
        <v>White</v>
      </c>
      <c r="AQ398" s="96" t="str">
        <f>IFERROR(VLOOKUP(Table1[[#This Row],[RespondentID]],'All Data'!$A:$CO,92,FALSE),"unknown")</f>
        <v>Not Hispanic or Latino</v>
      </c>
      <c r="AR398" s="96" t="str">
        <f>IFERROR(VLOOKUP(Table1[[#This Row],[RespondentID]],'All Data'!$A:$CO,93,FALSE),"unknown")</f>
        <v>English</v>
      </c>
      <c r="AS398" s="96" t="str">
        <f>IFERROR(VLOOKUP(Table1[[#This Row],[RespondentID]],'All Data'!$A:$CW,94,FALSE),"unknown")</f>
        <v>Over $125,000</v>
      </c>
      <c r="AT398" s="96" t="str">
        <f>IFERROR(VLOOKUP(Table1[[#This Row],[RespondentID]],'All Data'!$A:$CW,95,FALSE),"unknown")</f>
        <v>College graduate</v>
      </c>
      <c r="AU398" s="96" t="str">
        <f>IFERROR(VLOOKUP(Table1[[#This Row],[RespondentID]],'All Data'!$A:$CW,96,FALSE),"unknown")</f>
        <v>Employed for wages</v>
      </c>
      <c r="AV398" s="96" t="str">
        <f>IFERROR(VLOOKUP(Table1[[#This Row],[RespondentID]],'All Data'!$A:$CW,97,FALSE),"unknown")</f>
        <v>Yes</v>
      </c>
      <c r="AW398" s="96" t="str">
        <f>IFERROR(VLOOKUP(Table1[[#This Row],[RespondentID]],'All Data'!$A:$CW,98,FALSE),"unknown")</f>
        <v>Private/Commercial</v>
      </c>
      <c r="AX398" s="96" t="str">
        <f>IFERROR(VLOOKUP(Table1[[#This Row],[RespondentID]],'All Data'!$A:$CW,99,FALSE),"unknown")</f>
        <v>Yes</v>
      </c>
    </row>
    <row r="399" spans="1:50">
      <c r="A399">
        <v>18032096622</v>
      </c>
      <c r="K399" t="s">
        <v>25</v>
      </c>
      <c r="M399" t="s">
        <v>27</v>
      </c>
      <c r="P399" s="99">
        <f t="shared" si="108"/>
        <v>2</v>
      </c>
      <c r="Q399" s="100">
        <f t="shared" si="109"/>
        <v>1.5</v>
      </c>
      <c r="R399" s="99"/>
      <c r="S399" s="99">
        <f t="shared" si="110"/>
        <v>0</v>
      </c>
      <c r="T399" s="99">
        <f t="shared" si="111"/>
        <v>0</v>
      </c>
      <c r="U399" s="99">
        <f t="shared" si="112"/>
        <v>0</v>
      </c>
      <c r="V399" s="99">
        <f t="shared" si="113"/>
        <v>0</v>
      </c>
      <c r="W399" s="99">
        <f t="shared" si="114"/>
        <v>0</v>
      </c>
      <c r="X399" s="99">
        <f t="shared" si="115"/>
        <v>0</v>
      </c>
      <c r="Y399" s="99">
        <f t="shared" si="116"/>
        <v>0</v>
      </c>
      <c r="Z399" s="99">
        <f t="shared" si="117"/>
        <v>0</v>
      </c>
      <c r="AA399" s="99">
        <f t="shared" si="118"/>
        <v>0</v>
      </c>
      <c r="AB399" s="99">
        <f t="shared" si="119"/>
        <v>1</v>
      </c>
      <c r="AC399" s="99">
        <f t="shared" si="120"/>
        <v>0</v>
      </c>
      <c r="AD399" s="99">
        <f t="shared" si="121"/>
        <v>1</v>
      </c>
      <c r="AE399" s="99">
        <f t="shared" si="122"/>
        <v>0</v>
      </c>
      <c r="AF399" s="99"/>
      <c r="AG399" s="99"/>
      <c r="AH399" s="99">
        <f t="shared" si="123"/>
        <v>2</v>
      </c>
      <c r="AI399" s="99">
        <f t="shared" si="124"/>
        <v>2</v>
      </c>
      <c r="AJ399" s="99" t="str">
        <f t="shared" si="125"/>
        <v>Correct</v>
      </c>
      <c r="AK399" s="99"/>
      <c r="AL399" s="96" t="str">
        <f>IFERROR(VLOOKUP(Table1[[#This Row],[RespondentID]],'All Data'!$A:$CO,87,FALSE),"unknown")</f>
        <v>Woman</v>
      </c>
      <c r="AM399" s="96" t="str">
        <f>IFERROR(VLOOKUP(Table1[[#This Row],[RespondentID]],'All Data'!$A:$CO,88,FALSE),"unknown")</f>
        <v>55-64 years</v>
      </c>
      <c r="AN399" s="96" t="str">
        <f>IFERROR(VLOOKUP(Table1[[#This Row],[RespondentID]],'All Data'!$A:$CO,89,FALSE),"unknown")</f>
        <v>Nassau</v>
      </c>
      <c r="AO399" s="96" t="str">
        <f>IFERROR(VLOOKUP(Table1[[#This Row],[RespondentID]],'All Data'!$A:$CO,90,FALSE),"unknown")</f>
        <v>Great Neck, 11021</v>
      </c>
      <c r="AP399" s="96">
        <f>IFERROR(VLOOKUP(Table1[[#This Row],[RespondentID]],'All Data'!$A:$CO,91,FALSE),"unknown")</f>
        <v>0</v>
      </c>
      <c r="AQ399" s="96">
        <f>IFERROR(VLOOKUP(Table1[[#This Row],[RespondentID]],'All Data'!$A:$CO,92,FALSE),"unknown")</f>
        <v>0</v>
      </c>
      <c r="AR399" s="96">
        <f>IFERROR(VLOOKUP(Table1[[#This Row],[RespondentID]],'All Data'!$A:$CO,93,FALSE),"unknown")</f>
        <v>0</v>
      </c>
      <c r="AS399" s="96">
        <f>IFERROR(VLOOKUP(Table1[[#This Row],[RespondentID]],'All Data'!$A:$CW,94,FALSE),"unknown")</f>
        <v>0</v>
      </c>
      <c r="AT399" s="96">
        <f>IFERROR(VLOOKUP(Table1[[#This Row],[RespondentID]],'All Data'!$A:$CW,95,FALSE),"unknown")</f>
        <v>0</v>
      </c>
      <c r="AU399" s="96">
        <f>IFERROR(VLOOKUP(Table1[[#This Row],[RespondentID]],'All Data'!$A:$CW,96,FALSE),"unknown")</f>
        <v>0</v>
      </c>
      <c r="AV399" s="96">
        <f>IFERROR(VLOOKUP(Table1[[#This Row],[RespondentID]],'All Data'!$A:$CW,97,FALSE),"unknown")</f>
        <v>0</v>
      </c>
      <c r="AW399" s="96">
        <f>IFERROR(VLOOKUP(Table1[[#This Row],[RespondentID]],'All Data'!$A:$CW,98,FALSE),"unknown")</f>
        <v>0</v>
      </c>
      <c r="AX399" s="96">
        <f>IFERROR(VLOOKUP(Table1[[#This Row],[RespondentID]],'All Data'!$A:$CW,99,FALSE),"unknown")</f>
        <v>0</v>
      </c>
    </row>
    <row r="400" spans="1:50">
      <c r="A400">
        <v>114462311070</v>
      </c>
      <c r="B400" s="97"/>
      <c r="C400" s="98"/>
      <c r="D400" s="98"/>
      <c r="E400" s="98"/>
      <c r="F400" s="98"/>
      <c r="G400" s="98"/>
      <c r="H400" s="98"/>
      <c r="I400" s="98"/>
      <c r="J400" s="98"/>
      <c r="K400" s="98"/>
      <c r="L400" s="98"/>
      <c r="M400" s="98"/>
      <c r="N400" s="98"/>
      <c r="O400" s="99"/>
      <c r="P400" s="99">
        <f t="shared" si="108"/>
        <v>0</v>
      </c>
      <c r="Q400" s="100" t="e">
        <f t="shared" si="109"/>
        <v>#DIV/0!</v>
      </c>
      <c r="R400" s="99"/>
      <c r="S400" s="99">
        <f t="shared" si="110"/>
        <v>0</v>
      </c>
      <c r="T400" s="99">
        <f t="shared" si="111"/>
        <v>0</v>
      </c>
      <c r="U400" s="99">
        <f t="shared" si="112"/>
        <v>0</v>
      </c>
      <c r="V400" s="99">
        <f t="shared" si="113"/>
        <v>0</v>
      </c>
      <c r="W400" s="99">
        <f t="shared" si="114"/>
        <v>0</v>
      </c>
      <c r="X400" s="99">
        <f t="shared" si="115"/>
        <v>0</v>
      </c>
      <c r="Y400" s="99">
        <f t="shared" si="116"/>
        <v>0</v>
      </c>
      <c r="Z400" s="99">
        <f t="shared" si="117"/>
        <v>0</v>
      </c>
      <c r="AA400" s="99">
        <f t="shared" si="118"/>
        <v>0</v>
      </c>
      <c r="AB400" s="99">
        <f t="shared" si="119"/>
        <v>0</v>
      </c>
      <c r="AC400" s="99">
        <f t="shared" si="120"/>
        <v>0</v>
      </c>
      <c r="AD400" s="99">
        <f t="shared" si="121"/>
        <v>0</v>
      </c>
      <c r="AE400" s="99">
        <f t="shared" si="122"/>
        <v>0</v>
      </c>
      <c r="AF400" s="99"/>
      <c r="AG400" s="99"/>
      <c r="AH400" s="99">
        <f t="shared" si="123"/>
        <v>0</v>
      </c>
      <c r="AI400" s="99">
        <f t="shared" si="124"/>
        <v>0</v>
      </c>
      <c r="AJ400" s="99" t="str">
        <f t="shared" si="125"/>
        <v>Correct</v>
      </c>
      <c r="AK400" s="99"/>
      <c r="AL400" s="96">
        <f>IFERROR(VLOOKUP(Table1[[#This Row],[RespondentID]],'All Data'!$A:$CO,87,FALSE),"unknown")</f>
        <v>0</v>
      </c>
      <c r="AM400" s="96">
        <f>IFERROR(VLOOKUP(Table1[[#This Row],[RespondentID]],'All Data'!$A:$CO,88,FALSE),"unknown")</f>
        <v>0</v>
      </c>
      <c r="AN400" s="96">
        <f>IFERROR(VLOOKUP(Table1[[#This Row],[RespondentID]],'All Data'!$A:$CO,89,FALSE),"unknown")</f>
        <v>0</v>
      </c>
      <c r="AO400" s="96" t="str">
        <f>IFERROR(VLOOKUP(Table1[[#This Row],[RespondentID]],'All Data'!$A:$CO,90,FALSE),"unknown")</f>
        <v>Baldwin Harbor, 11510</v>
      </c>
      <c r="AP400" s="96">
        <f>IFERROR(VLOOKUP(Table1[[#This Row],[RespondentID]],'All Data'!$A:$CO,91,FALSE),"unknown")</f>
        <v>0</v>
      </c>
      <c r="AQ400" s="96">
        <f>IFERROR(VLOOKUP(Table1[[#This Row],[RespondentID]],'All Data'!$A:$CO,92,FALSE),"unknown")</f>
        <v>0</v>
      </c>
      <c r="AR400" s="96">
        <f>IFERROR(VLOOKUP(Table1[[#This Row],[RespondentID]],'All Data'!$A:$CO,93,FALSE),"unknown")</f>
        <v>0</v>
      </c>
      <c r="AS400" s="96">
        <f>IFERROR(VLOOKUP(Table1[[#This Row],[RespondentID]],'All Data'!$A:$CW,94,FALSE),"unknown")</f>
        <v>0</v>
      </c>
      <c r="AT400" s="96">
        <f>IFERROR(VLOOKUP(Table1[[#This Row],[RespondentID]],'All Data'!$A:$CW,95,FALSE),"unknown")</f>
        <v>0</v>
      </c>
      <c r="AU400" s="96">
        <f>IFERROR(VLOOKUP(Table1[[#This Row],[RespondentID]],'All Data'!$A:$CW,96,FALSE),"unknown")</f>
        <v>0</v>
      </c>
      <c r="AV400" s="96">
        <f>IFERROR(VLOOKUP(Table1[[#This Row],[RespondentID]],'All Data'!$A:$CW,97,FALSE),"unknown")</f>
        <v>0</v>
      </c>
      <c r="AW400" s="96">
        <f>IFERROR(VLOOKUP(Table1[[#This Row],[RespondentID]],'All Data'!$A:$CW,98,FALSE),"unknown")</f>
        <v>0</v>
      </c>
      <c r="AX400" s="96">
        <f>IFERROR(VLOOKUP(Table1[[#This Row],[RespondentID]],'All Data'!$A:$CW,99,FALSE),"unknown")</f>
        <v>0</v>
      </c>
    </row>
    <row r="401" spans="1:50">
      <c r="A401">
        <v>114416368418</v>
      </c>
      <c r="B401" s="97"/>
      <c r="C401" s="98"/>
      <c r="D401" s="98"/>
      <c r="E401" s="98"/>
      <c r="F401" s="98"/>
      <c r="G401" s="98"/>
      <c r="H401" s="98"/>
      <c r="I401" s="98"/>
      <c r="J401" s="98"/>
      <c r="K401" s="98"/>
      <c r="L401" s="98"/>
      <c r="M401" s="98"/>
      <c r="N401" s="98"/>
      <c r="O401" s="99"/>
      <c r="P401" s="99">
        <f t="shared" si="108"/>
        <v>0</v>
      </c>
      <c r="Q401" s="100" t="e">
        <f t="shared" si="109"/>
        <v>#DIV/0!</v>
      </c>
      <c r="R401" s="99"/>
      <c r="S401" s="99">
        <f t="shared" si="110"/>
        <v>0</v>
      </c>
      <c r="T401" s="99">
        <f t="shared" si="111"/>
        <v>0</v>
      </c>
      <c r="U401" s="99">
        <f t="shared" si="112"/>
        <v>0</v>
      </c>
      <c r="V401" s="99">
        <f t="shared" si="113"/>
        <v>0</v>
      </c>
      <c r="W401" s="99">
        <f t="shared" si="114"/>
        <v>0</v>
      </c>
      <c r="X401" s="99">
        <f t="shared" si="115"/>
        <v>0</v>
      </c>
      <c r="Y401" s="99">
        <f t="shared" si="116"/>
        <v>0</v>
      </c>
      <c r="Z401" s="99">
        <f t="shared" si="117"/>
        <v>0</v>
      </c>
      <c r="AA401" s="99">
        <f t="shared" si="118"/>
        <v>0</v>
      </c>
      <c r="AB401" s="99">
        <f t="shared" si="119"/>
        <v>0</v>
      </c>
      <c r="AC401" s="99">
        <f t="shared" si="120"/>
        <v>0</v>
      </c>
      <c r="AD401" s="99">
        <f t="shared" si="121"/>
        <v>0</v>
      </c>
      <c r="AE401" s="99">
        <f t="shared" si="122"/>
        <v>0</v>
      </c>
      <c r="AF401" s="99"/>
      <c r="AG401" s="99"/>
      <c r="AH401" s="99">
        <f t="shared" si="123"/>
        <v>0</v>
      </c>
      <c r="AI401" s="99">
        <f t="shared" si="124"/>
        <v>0</v>
      </c>
      <c r="AJ401" s="99" t="str">
        <f t="shared" si="125"/>
        <v>Correct</v>
      </c>
      <c r="AK401" s="99"/>
      <c r="AL401" s="96" t="str">
        <f>IFERROR(VLOOKUP(Table1[[#This Row],[RespondentID]],'All Data'!$A:$CO,87,FALSE),"unknown")</f>
        <v>Woman</v>
      </c>
      <c r="AM401" s="96" t="str">
        <f>IFERROR(VLOOKUP(Table1[[#This Row],[RespondentID]],'All Data'!$A:$CO,88,FALSE),"unknown")</f>
        <v>25-34 years</v>
      </c>
      <c r="AN401" s="96" t="str">
        <f>IFERROR(VLOOKUP(Table1[[#This Row],[RespondentID]],'All Data'!$A:$CO,89,FALSE),"unknown")</f>
        <v>Suffolk</v>
      </c>
      <c r="AO401" s="96" t="str">
        <f>IFERROR(VLOOKUP(Table1[[#This Row],[RespondentID]],'All Data'!$A:$CO,90,FALSE),"unknown")</f>
        <v>Islip, 11751</v>
      </c>
      <c r="AP401" s="96" t="str">
        <f>IFERROR(VLOOKUP(Table1[[#This Row],[RespondentID]],'All Data'!$A:$CO,91,FALSE),"unknown")</f>
        <v>White</v>
      </c>
      <c r="AQ401" s="96" t="str">
        <f>IFERROR(VLOOKUP(Table1[[#This Row],[RespondentID]],'All Data'!$A:$CO,92,FALSE),"unknown")</f>
        <v>Hispanic or Latino</v>
      </c>
      <c r="AR401" s="96" t="str">
        <f>IFERROR(VLOOKUP(Table1[[#This Row],[RespondentID]],'All Data'!$A:$CO,93,FALSE),"unknown")</f>
        <v>Spanish</v>
      </c>
      <c r="AS401" s="96" t="str">
        <f>IFERROR(VLOOKUP(Table1[[#This Row],[RespondentID]],'All Data'!$A:$CW,94,FALSE),"unknown")</f>
        <v>$0-$19,999</v>
      </c>
      <c r="AT401" s="96" t="str">
        <f>IFERROR(VLOOKUP(Table1[[#This Row],[RespondentID]],'All Data'!$A:$CW,95,FALSE),"unknown")</f>
        <v>K-8 grade</v>
      </c>
      <c r="AU401" s="96" t="str">
        <f>IFERROR(VLOOKUP(Table1[[#This Row],[RespondentID]],'All Data'!$A:$CW,96,FALSE),"unknown")</f>
        <v>Self-employed</v>
      </c>
      <c r="AV401" s="96" t="str">
        <f>IFERROR(VLOOKUP(Table1[[#This Row],[RespondentID]],'All Data'!$A:$CW,97,FALSE),"unknown")</f>
        <v>No</v>
      </c>
      <c r="AW401" s="96">
        <f>IFERROR(VLOOKUP(Table1[[#This Row],[RespondentID]],'All Data'!$A:$CW,98,FALSE),"unknown")</f>
        <v>0</v>
      </c>
      <c r="AX401" s="96" t="str">
        <f>IFERROR(VLOOKUP(Table1[[#This Row],[RespondentID]],'All Data'!$A:$CW,99,FALSE),"unknown")</f>
        <v>Yes</v>
      </c>
    </row>
    <row r="402" spans="1:50">
      <c r="A402">
        <v>18046504361</v>
      </c>
      <c r="B402" s="83"/>
      <c r="C402" s="82" t="s">
        <v>17</v>
      </c>
      <c r="D402" s="82"/>
      <c r="E402" s="82"/>
      <c r="F402" s="82"/>
      <c r="G402" s="82"/>
      <c r="H402" s="82"/>
      <c r="I402" s="82"/>
      <c r="J402" t="s">
        <v>24</v>
      </c>
      <c r="K402" t="s">
        <v>25</v>
      </c>
      <c r="P402" s="99">
        <f t="shared" si="108"/>
        <v>3</v>
      </c>
      <c r="Q402" s="100">
        <f t="shared" si="109"/>
        <v>1</v>
      </c>
      <c r="R402" s="99"/>
      <c r="S402" s="99">
        <f t="shared" si="110"/>
        <v>0</v>
      </c>
      <c r="T402" s="99">
        <f t="shared" si="111"/>
        <v>1</v>
      </c>
      <c r="U402" s="99">
        <f t="shared" si="112"/>
        <v>0</v>
      </c>
      <c r="V402" s="99">
        <f t="shared" si="113"/>
        <v>0</v>
      </c>
      <c r="W402" s="99">
        <f t="shared" si="114"/>
        <v>0</v>
      </c>
      <c r="X402" s="99">
        <f t="shared" si="115"/>
        <v>0</v>
      </c>
      <c r="Y402" s="99">
        <f t="shared" si="116"/>
        <v>0</v>
      </c>
      <c r="Z402" s="99">
        <f t="shared" si="117"/>
        <v>0</v>
      </c>
      <c r="AA402" s="99">
        <f t="shared" si="118"/>
        <v>1</v>
      </c>
      <c r="AB402" s="99">
        <f t="shared" si="119"/>
        <v>1</v>
      </c>
      <c r="AC402" s="99">
        <f t="shared" si="120"/>
        <v>0</v>
      </c>
      <c r="AD402" s="99">
        <f t="shared" si="121"/>
        <v>0</v>
      </c>
      <c r="AE402" s="99">
        <f t="shared" si="122"/>
        <v>0</v>
      </c>
      <c r="AF402" s="99"/>
      <c r="AG402" s="99"/>
      <c r="AH402" s="99">
        <f t="shared" si="123"/>
        <v>3</v>
      </c>
      <c r="AI402" s="99">
        <f t="shared" si="124"/>
        <v>3</v>
      </c>
      <c r="AJ402" s="99" t="str">
        <f t="shared" si="125"/>
        <v>Correct</v>
      </c>
      <c r="AK402" s="99"/>
      <c r="AL402" s="96" t="str">
        <f>IFERROR(VLOOKUP(Table1[[#This Row],[RespondentID]],'All Data'!$A:$CO,87,FALSE),"unknown")</f>
        <v>Woman</v>
      </c>
      <c r="AM402" s="96" t="str">
        <f>IFERROR(VLOOKUP(Table1[[#This Row],[RespondentID]],'All Data'!$A:$CO,88,FALSE),"unknown")</f>
        <v>25-34 years</v>
      </c>
      <c r="AN402" s="96" t="str">
        <f>IFERROR(VLOOKUP(Table1[[#This Row],[RespondentID]],'All Data'!$A:$CO,89,FALSE),"unknown")</f>
        <v>Suffolk</v>
      </c>
      <c r="AO402" s="96" t="str">
        <f>IFERROR(VLOOKUP(Table1[[#This Row],[RespondentID]],'All Data'!$A:$CO,90,FALSE),"unknown")</f>
        <v>Coram, 11727</v>
      </c>
      <c r="AP402" s="96" t="str">
        <f>IFERROR(VLOOKUP(Table1[[#This Row],[RespondentID]],'All Data'!$A:$CO,91,FALSE),"unknown")</f>
        <v>Other (please specify)</v>
      </c>
      <c r="AQ402" s="96" t="str">
        <f>IFERROR(VLOOKUP(Table1[[#This Row],[RespondentID]],'All Data'!$A:$CO,92,FALSE),"unknown")</f>
        <v>Hispanic or Latino</v>
      </c>
      <c r="AR402" s="96" t="str">
        <f>IFERROR(VLOOKUP(Table1[[#This Row],[RespondentID]],'All Data'!$A:$CO,93,FALSE),"unknown")</f>
        <v>English, Spanish</v>
      </c>
      <c r="AS402" s="96" t="str">
        <f>IFERROR(VLOOKUP(Table1[[#This Row],[RespondentID]],'All Data'!$A:$CW,94,FALSE),"unknown")</f>
        <v>$75,000 to $125,000</v>
      </c>
      <c r="AT402" s="96" t="str">
        <f>IFERROR(VLOOKUP(Table1[[#This Row],[RespondentID]],'All Data'!$A:$CW,95,FALSE),"unknown")</f>
        <v>College graduate</v>
      </c>
      <c r="AU402" s="96" t="str">
        <f>IFERROR(VLOOKUP(Table1[[#This Row],[RespondentID]],'All Data'!$A:$CW,96,FALSE),"unknown")</f>
        <v>Self-employed</v>
      </c>
      <c r="AV402" s="96" t="str">
        <f>IFERROR(VLOOKUP(Table1[[#This Row],[RespondentID]],'All Data'!$A:$CW,97,FALSE),"unknown")</f>
        <v>Yes</v>
      </c>
      <c r="AW402" s="96" t="str">
        <f>IFERROR(VLOOKUP(Table1[[#This Row],[RespondentID]],'All Data'!$A:$CW,98,FALSE),"unknown")</f>
        <v>Medicaid</v>
      </c>
      <c r="AX402" s="96" t="str">
        <f>IFERROR(VLOOKUP(Table1[[#This Row],[RespondentID]],'All Data'!$A:$CW,99,FALSE),"unknown")</f>
        <v>Yes</v>
      </c>
    </row>
    <row r="403" spans="1:50">
      <c r="A403">
        <v>18046504101</v>
      </c>
      <c r="B403" s="83"/>
      <c r="C403" s="82"/>
      <c r="D403" s="82"/>
      <c r="E403" s="82"/>
      <c r="F403" s="82"/>
      <c r="G403" s="82"/>
      <c r="H403" s="82"/>
      <c r="I403" t="s">
        <v>23</v>
      </c>
      <c r="K403" t="s">
        <v>25</v>
      </c>
      <c r="L403" s="82"/>
      <c r="N403" t="s">
        <v>28</v>
      </c>
      <c r="O403" s="82"/>
      <c r="P403" s="99">
        <f t="shared" si="108"/>
        <v>3</v>
      </c>
      <c r="Q403" s="100">
        <f t="shared" si="109"/>
        <v>1</v>
      </c>
      <c r="R403" s="99"/>
      <c r="S403" s="99">
        <f t="shared" si="110"/>
        <v>0</v>
      </c>
      <c r="T403" s="99">
        <f t="shared" si="111"/>
        <v>0</v>
      </c>
      <c r="U403" s="99">
        <f t="shared" si="112"/>
        <v>0</v>
      </c>
      <c r="V403" s="99">
        <f t="shared" si="113"/>
        <v>0</v>
      </c>
      <c r="W403" s="99">
        <f t="shared" si="114"/>
        <v>0</v>
      </c>
      <c r="X403" s="99">
        <f t="shared" si="115"/>
        <v>0</v>
      </c>
      <c r="Y403" s="99">
        <f t="shared" si="116"/>
        <v>0</v>
      </c>
      <c r="Z403" s="99">
        <f t="shared" si="117"/>
        <v>1</v>
      </c>
      <c r="AA403" s="99">
        <f t="shared" si="118"/>
        <v>0</v>
      </c>
      <c r="AB403" s="99">
        <f t="shared" si="119"/>
        <v>1</v>
      </c>
      <c r="AC403" s="99">
        <f t="shared" si="120"/>
        <v>0</v>
      </c>
      <c r="AD403" s="99">
        <f t="shared" si="121"/>
        <v>0</v>
      </c>
      <c r="AE403" s="99">
        <f t="shared" si="122"/>
        <v>1</v>
      </c>
      <c r="AF403" s="99"/>
      <c r="AG403" s="99"/>
      <c r="AH403" s="99">
        <f t="shared" si="123"/>
        <v>3</v>
      </c>
      <c r="AI403" s="99">
        <f t="shared" si="124"/>
        <v>3</v>
      </c>
      <c r="AJ403" s="99" t="str">
        <f t="shared" si="125"/>
        <v>Correct</v>
      </c>
      <c r="AK403" s="99"/>
      <c r="AL403" s="96" t="str">
        <f>IFERROR(VLOOKUP(Table1[[#This Row],[RespondentID]],'All Data'!$A:$CO,87,FALSE),"unknown")</f>
        <v>Woman</v>
      </c>
      <c r="AM403" s="96" t="str">
        <f>IFERROR(VLOOKUP(Table1[[#This Row],[RespondentID]],'All Data'!$A:$CO,88,FALSE),"unknown")</f>
        <v>34-44 years</v>
      </c>
      <c r="AN403" s="96" t="str">
        <f>IFERROR(VLOOKUP(Table1[[#This Row],[RespondentID]],'All Data'!$A:$CO,89,FALSE),"unknown")</f>
        <v>Suffolk</v>
      </c>
      <c r="AO403" s="96" t="str">
        <f>IFERROR(VLOOKUP(Table1[[#This Row],[RespondentID]],'All Data'!$A:$CO,90,FALSE),"unknown")</f>
        <v>Coram, 11727</v>
      </c>
      <c r="AP403" s="96" t="str">
        <f>IFERROR(VLOOKUP(Table1[[#This Row],[RespondentID]],'All Data'!$A:$CO,91,FALSE),"unknown")</f>
        <v>White</v>
      </c>
      <c r="AQ403" s="96" t="str">
        <f>IFERROR(VLOOKUP(Table1[[#This Row],[RespondentID]],'All Data'!$A:$CO,92,FALSE),"unknown")</f>
        <v>Hispanic or Latino</v>
      </c>
      <c r="AR403" s="96" t="str">
        <f>IFERROR(VLOOKUP(Table1[[#This Row],[RespondentID]],'All Data'!$A:$CO,93,FALSE),"unknown")</f>
        <v>English, Spanish</v>
      </c>
      <c r="AS403" s="96" t="str">
        <f>IFERROR(VLOOKUP(Table1[[#This Row],[RespondentID]],'All Data'!$A:$CW,94,FALSE),"unknown")</f>
        <v>$75,000 to $125,000</v>
      </c>
      <c r="AT403" s="96" t="str">
        <f>IFERROR(VLOOKUP(Table1[[#This Row],[RespondentID]],'All Data'!$A:$CW,95,FALSE),"unknown")</f>
        <v>College graduate</v>
      </c>
      <c r="AU403" s="96" t="str">
        <f>IFERROR(VLOOKUP(Table1[[#This Row],[RespondentID]],'All Data'!$A:$CW,96,FALSE),"unknown")</f>
        <v>Self-employed</v>
      </c>
      <c r="AV403" s="96" t="str">
        <f>IFERROR(VLOOKUP(Table1[[#This Row],[RespondentID]],'All Data'!$A:$CW,97,FALSE),"unknown")</f>
        <v>Yes</v>
      </c>
      <c r="AW403" s="96" t="str">
        <f>IFERROR(VLOOKUP(Table1[[#This Row],[RespondentID]],'All Data'!$A:$CW,98,FALSE),"unknown")</f>
        <v>Medicaid</v>
      </c>
      <c r="AX403" s="96" t="str">
        <f>IFERROR(VLOOKUP(Table1[[#This Row],[RespondentID]],'All Data'!$A:$CW,99,FALSE),"unknown")</f>
        <v>Yes</v>
      </c>
    </row>
    <row r="404" spans="1:50">
      <c r="A404">
        <v>18038331097</v>
      </c>
      <c r="B404" s="83"/>
      <c r="C404" s="82"/>
      <c r="D404" s="82"/>
      <c r="E404" s="82"/>
      <c r="F404" s="82"/>
      <c r="G404" s="82"/>
      <c r="H404" s="82"/>
      <c r="I404" s="82"/>
      <c r="J404" s="82"/>
      <c r="K404" s="82"/>
      <c r="L404" s="82"/>
      <c r="M404" s="82"/>
      <c r="N404" s="82"/>
      <c r="O404" s="82"/>
      <c r="P404" s="99">
        <f t="shared" si="108"/>
        <v>0</v>
      </c>
      <c r="Q404" s="100" t="e">
        <f t="shared" si="109"/>
        <v>#DIV/0!</v>
      </c>
      <c r="R404" s="99"/>
      <c r="S404" s="99">
        <f t="shared" si="110"/>
        <v>0</v>
      </c>
      <c r="T404" s="99">
        <f t="shared" si="111"/>
        <v>0</v>
      </c>
      <c r="U404" s="99">
        <f t="shared" si="112"/>
        <v>0</v>
      </c>
      <c r="V404" s="99">
        <f t="shared" si="113"/>
        <v>0</v>
      </c>
      <c r="W404" s="99">
        <f t="shared" si="114"/>
        <v>0</v>
      </c>
      <c r="X404" s="99">
        <f t="shared" si="115"/>
        <v>0</v>
      </c>
      <c r="Y404" s="99">
        <f t="shared" si="116"/>
        <v>0</v>
      </c>
      <c r="Z404" s="99">
        <f t="shared" si="117"/>
        <v>0</v>
      </c>
      <c r="AA404" s="99">
        <f t="shared" si="118"/>
        <v>0</v>
      </c>
      <c r="AB404" s="99">
        <f t="shared" si="119"/>
        <v>0</v>
      </c>
      <c r="AC404" s="99">
        <f t="shared" si="120"/>
        <v>0</v>
      </c>
      <c r="AD404" s="99">
        <f t="shared" si="121"/>
        <v>0</v>
      </c>
      <c r="AE404" s="99">
        <f t="shared" si="122"/>
        <v>0</v>
      </c>
      <c r="AF404" s="99"/>
      <c r="AG404" s="99"/>
      <c r="AH404" s="99">
        <f t="shared" si="123"/>
        <v>0</v>
      </c>
      <c r="AI404" s="99">
        <f t="shared" si="124"/>
        <v>0</v>
      </c>
      <c r="AJ404" s="99" t="str">
        <f t="shared" si="125"/>
        <v>Correct</v>
      </c>
      <c r="AK404" s="99"/>
      <c r="AL404" s="96" t="str">
        <f>IFERROR(VLOOKUP(Table1[[#This Row],[RespondentID]],'All Data'!$A:$CO,87,FALSE),"unknown")</f>
        <v>Man</v>
      </c>
      <c r="AM404" s="96" t="str">
        <f>IFERROR(VLOOKUP(Table1[[#This Row],[RespondentID]],'All Data'!$A:$CO,88,FALSE),"unknown")</f>
        <v>34-44 years</v>
      </c>
      <c r="AN404" s="96" t="str">
        <f>IFERROR(VLOOKUP(Table1[[#This Row],[RespondentID]],'All Data'!$A:$CO,89,FALSE),"unknown")</f>
        <v>Queens</v>
      </c>
      <c r="AO404" s="96">
        <f>IFERROR(VLOOKUP(Table1[[#This Row],[RespondentID]],'All Data'!$A:$CO,90,FALSE),"unknown")</f>
        <v>11358</v>
      </c>
      <c r="AP404" s="96" t="str">
        <f>IFERROR(VLOOKUP(Table1[[#This Row],[RespondentID]],'All Data'!$A:$CO,91,FALSE),"unknown")</f>
        <v>Other (please specify)</v>
      </c>
      <c r="AQ404" s="96" t="str">
        <f>IFERROR(VLOOKUP(Table1[[#This Row],[RespondentID]],'All Data'!$A:$CO,92,FALSE),"unknown")</f>
        <v>Hispanic or Latino</v>
      </c>
      <c r="AR404" s="96" t="str">
        <f>IFERROR(VLOOKUP(Table1[[#This Row],[RespondentID]],'All Data'!$A:$CO,93,FALSE),"unknown")</f>
        <v>Spanish</v>
      </c>
      <c r="AS404" s="96" t="str">
        <f>IFERROR(VLOOKUP(Table1[[#This Row],[RespondentID]],'All Data'!$A:$CW,94,FALSE),"unknown")</f>
        <v>$50,000 to $74,999</v>
      </c>
      <c r="AT404" s="96">
        <f>IFERROR(VLOOKUP(Table1[[#This Row],[RespondentID]],'All Data'!$A:$CW,95,FALSE),"unknown")</f>
        <v>0</v>
      </c>
      <c r="AU404" s="96">
        <f>IFERROR(VLOOKUP(Table1[[#This Row],[RespondentID]],'All Data'!$A:$CW,96,FALSE),"unknown")</f>
        <v>0</v>
      </c>
      <c r="AV404" s="96">
        <f>IFERROR(VLOOKUP(Table1[[#This Row],[RespondentID]],'All Data'!$A:$CW,97,FALSE),"unknown")</f>
        <v>0</v>
      </c>
      <c r="AW404" s="96">
        <f>IFERROR(VLOOKUP(Table1[[#This Row],[RespondentID]],'All Data'!$A:$CW,98,FALSE),"unknown")</f>
        <v>0</v>
      </c>
      <c r="AX404" s="96">
        <f>IFERROR(VLOOKUP(Table1[[#This Row],[RespondentID]],'All Data'!$A:$CW,99,FALSE),"unknown")</f>
        <v>0</v>
      </c>
    </row>
    <row r="405" spans="1:50">
      <c r="A405" s="99"/>
      <c r="B405" s="97"/>
      <c r="C405" s="98"/>
      <c r="D405" s="98"/>
      <c r="E405" s="98"/>
      <c r="F405" s="98"/>
      <c r="G405" s="98"/>
      <c r="H405" s="98"/>
      <c r="I405" s="98"/>
      <c r="J405" s="98"/>
      <c r="K405" s="98"/>
      <c r="L405" s="98"/>
      <c r="M405" s="98"/>
      <c r="N405" s="98"/>
      <c r="O405" s="99"/>
      <c r="P405" s="99">
        <f t="shared" si="108"/>
        <v>0</v>
      </c>
      <c r="Q405" s="100" t="e">
        <f t="shared" si="109"/>
        <v>#DIV/0!</v>
      </c>
      <c r="R405" s="99"/>
      <c r="S405" s="99">
        <f t="shared" si="110"/>
        <v>0</v>
      </c>
      <c r="T405" s="99">
        <f t="shared" si="111"/>
        <v>0</v>
      </c>
      <c r="U405" s="99">
        <f t="shared" si="112"/>
        <v>0</v>
      </c>
      <c r="V405" s="99">
        <f t="shared" si="113"/>
        <v>0</v>
      </c>
      <c r="W405" s="99">
        <f t="shared" si="114"/>
        <v>0</v>
      </c>
      <c r="X405" s="99">
        <f t="shared" si="115"/>
        <v>0</v>
      </c>
      <c r="Y405" s="99">
        <f t="shared" si="116"/>
        <v>0</v>
      </c>
      <c r="Z405" s="99">
        <f t="shared" si="117"/>
        <v>0</v>
      </c>
      <c r="AA405" s="99">
        <f t="shared" si="118"/>
        <v>0</v>
      </c>
      <c r="AB405" s="99">
        <f t="shared" si="119"/>
        <v>0</v>
      </c>
      <c r="AC405" s="99">
        <f t="shared" si="120"/>
        <v>0</v>
      </c>
      <c r="AD405" s="99">
        <f t="shared" si="121"/>
        <v>0</v>
      </c>
      <c r="AE405" s="99">
        <f t="shared" si="122"/>
        <v>0</v>
      </c>
      <c r="AF405" s="99"/>
      <c r="AG405" s="99"/>
      <c r="AH405" s="99">
        <f t="shared" si="123"/>
        <v>0</v>
      </c>
      <c r="AI405" s="99">
        <f t="shared" si="124"/>
        <v>0</v>
      </c>
      <c r="AJ405" s="99" t="str">
        <f t="shared" si="125"/>
        <v>Correct</v>
      </c>
      <c r="AK405" s="99"/>
      <c r="AL405" s="96" t="str">
        <f>IFERROR(VLOOKUP(Table1[[#This Row],[RespondentID]],'All Data'!$A:$CO,87,FALSE),"unknown")</f>
        <v>unknown</v>
      </c>
      <c r="AM405" s="96" t="str">
        <f>IFERROR(VLOOKUP(Table1[[#This Row],[RespondentID]],'All Data'!$A:$CO,88,FALSE),"unknown")</f>
        <v>unknown</v>
      </c>
      <c r="AN405" s="96" t="str">
        <f>IFERROR(VLOOKUP(Table1[[#This Row],[RespondentID]],'All Data'!$A:$CO,89,FALSE),"unknown")</f>
        <v>unknown</v>
      </c>
      <c r="AO405" s="96" t="str">
        <f>IFERROR(VLOOKUP(Table1[[#This Row],[RespondentID]],'All Data'!$A:$CO,90,FALSE),"unknown")</f>
        <v>unknown</v>
      </c>
      <c r="AP405" s="96" t="str">
        <f>IFERROR(VLOOKUP(Table1[[#This Row],[RespondentID]],'All Data'!$A:$CO,91,FALSE),"unknown")</f>
        <v>unknown</v>
      </c>
      <c r="AQ405" s="96" t="str">
        <f>IFERROR(VLOOKUP(Table1[[#This Row],[RespondentID]],'All Data'!$A:$CO,92,FALSE),"unknown")</f>
        <v>unknown</v>
      </c>
      <c r="AR405" s="96" t="str">
        <f>IFERROR(VLOOKUP(Table1[[#This Row],[RespondentID]],'All Data'!$A:$CO,93,FALSE),"unknown")</f>
        <v>unknown</v>
      </c>
      <c r="AS405" s="96" t="str">
        <f>IFERROR(VLOOKUP(Table1[[#This Row],[RespondentID]],'All Data'!$A:$CW,94,FALSE),"unknown")</f>
        <v>unknown</v>
      </c>
      <c r="AT405" s="96" t="str">
        <f>IFERROR(VLOOKUP(Table1[[#This Row],[RespondentID]],'All Data'!$A:$CW,95,FALSE),"unknown")</f>
        <v>unknown</v>
      </c>
      <c r="AU405" s="96" t="str">
        <f>IFERROR(VLOOKUP(Table1[[#This Row],[RespondentID]],'All Data'!$A:$CW,96,FALSE),"unknown")</f>
        <v>unknown</v>
      </c>
      <c r="AV405" s="96" t="str">
        <f>IFERROR(VLOOKUP(Table1[[#This Row],[RespondentID]],'All Data'!$A:$CW,97,FALSE),"unknown")</f>
        <v>unknown</v>
      </c>
      <c r="AW405" s="96" t="str">
        <f>IFERROR(VLOOKUP(Table1[[#This Row],[RespondentID]],'All Data'!$A:$CW,98,FALSE),"unknown")</f>
        <v>unknown</v>
      </c>
      <c r="AX405" s="96" t="str">
        <f>IFERROR(VLOOKUP(Table1[[#This Row],[RespondentID]],'All Data'!$A:$CW,99,FALSE),"unknown")</f>
        <v>unknown</v>
      </c>
    </row>
    <row r="406" spans="1:50">
      <c r="A406" s="99"/>
      <c r="B406" s="97"/>
      <c r="C406" s="98"/>
      <c r="D406" s="98"/>
      <c r="E406" s="98"/>
      <c r="F406" s="98"/>
      <c r="G406" s="98"/>
      <c r="H406" s="98"/>
      <c r="I406" s="98"/>
      <c r="J406" s="98"/>
      <c r="K406" s="98"/>
      <c r="L406" s="98"/>
      <c r="M406" s="98"/>
      <c r="N406" s="98"/>
      <c r="O406" s="99"/>
      <c r="P406" s="99">
        <f t="shared" si="108"/>
        <v>0</v>
      </c>
      <c r="Q406" s="100" t="e">
        <f t="shared" si="109"/>
        <v>#DIV/0!</v>
      </c>
      <c r="R406" s="99"/>
      <c r="S406" s="99">
        <f t="shared" si="110"/>
        <v>0</v>
      </c>
      <c r="T406" s="99">
        <f t="shared" si="111"/>
        <v>0</v>
      </c>
      <c r="U406" s="99">
        <f t="shared" si="112"/>
        <v>0</v>
      </c>
      <c r="V406" s="99">
        <f t="shared" si="113"/>
        <v>0</v>
      </c>
      <c r="W406" s="99">
        <f t="shared" si="114"/>
        <v>0</v>
      </c>
      <c r="X406" s="99">
        <f t="shared" si="115"/>
        <v>0</v>
      </c>
      <c r="Y406" s="99">
        <f t="shared" si="116"/>
        <v>0</v>
      </c>
      <c r="Z406" s="99">
        <f t="shared" si="117"/>
        <v>0</v>
      </c>
      <c r="AA406" s="99">
        <f t="shared" si="118"/>
        <v>0</v>
      </c>
      <c r="AB406" s="99">
        <f t="shared" si="119"/>
        <v>0</v>
      </c>
      <c r="AC406" s="99">
        <f t="shared" si="120"/>
        <v>0</v>
      </c>
      <c r="AD406" s="99">
        <f t="shared" si="121"/>
        <v>0</v>
      </c>
      <c r="AE406" s="99">
        <f t="shared" si="122"/>
        <v>0</v>
      </c>
      <c r="AF406" s="99"/>
      <c r="AG406" s="99"/>
      <c r="AH406" s="99">
        <f t="shared" si="123"/>
        <v>0</v>
      </c>
      <c r="AI406" s="99">
        <f t="shared" si="124"/>
        <v>0</v>
      </c>
      <c r="AJ406" s="99" t="str">
        <f t="shared" si="125"/>
        <v>Correct</v>
      </c>
      <c r="AK406" s="99"/>
      <c r="AL406" s="96" t="str">
        <f>IFERROR(VLOOKUP(Table1[[#This Row],[RespondentID]],'All Data'!$A:$CO,87,FALSE),"unknown")</f>
        <v>unknown</v>
      </c>
      <c r="AM406" s="96" t="str">
        <f>IFERROR(VLOOKUP(Table1[[#This Row],[RespondentID]],'All Data'!$A:$CO,88,FALSE),"unknown")</f>
        <v>unknown</v>
      </c>
      <c r="AN406" s="96" t="str">
        <f>IFERROR(VLOOKUP(Table1[[#This Row],[RespondentID]],'All Data'!$A:$CO,89,FALSE),"unknown")</f>
        <v>unknown</v>
      </c>
      <c r="AO406" s="96" t="str">
        <f>IFERROR(VLOOKUP(Table1[[#This Row],[RespondentID]],'All Data'!$A:$CO,90,FALSE),"unknown")</f>
        <v>unknown</v>
      </c>
      <c r="AP406" s="96" t="str">
        <f>IFERROR(VLOOKUP(Table1[[#This Row],[RespondentID]],'All Data'!$A:$CO,91,FALSE),"unknown")</f>
        <v>unknown</v>
      </c>
      <c r="AQ406" s="96" t="str">
        <f>IFERROR(VLOOKUP(Table1[[#This Row],[RespondentID]],'All Data'!$A:$CO,92,FALSE),"unknown")</f>
        <v>unknown</v>
      </c>
      <c r="AR406" s="96" t="str">
        <f>IFERROR(VLOOKUP(Table1[[#This Row],[RespondentID]],'All Data'!$A:$CO,93,FALSE),"unknown")</f>
        <v>unknown</v>
      </c>
      <c r="AS406" s="96" t="str">
        <f>IFERROR(VLOOKUP(Table1[[#This Row],[RespondentID]],'All Data'!$A:$CW,94,FALSE),"unknown")</f>
        <v>unknown</v>
      </c>
      <c r="AT406" s="96" t="str">
        <f>IFERROR(VLOOKUP(Table1[[#This Row],[RespondentID]],'All Data'!$A:$CW,95,FALSE),"unknown")</f>
        <v>unknown</v>
      </c>
      <c r="AU406" s="96" t="str">
        <f>IFERROR(VLOOKUP(Table1[[#This Row],[RespondentID]],'All Data'!$A:$CW,96,FALSE),"unknown")</f>
        <v>unknown</v>
      </c>
      <c r="AV406" s="96" t="str">
        <f>IFERROR(VLOOKUP(Table1[[#This Row],[RespondentID]],'All Data'!$A:$CW,97,FALSE),"unknown")</f>
        <v>unknown</v>
      </c>
      <c r="AW406" s="96" t="str">
        <f>IFERROR(VLOOKUP(Table1[[#This Row],[RespondentID]],'All Data'!$A:$CW,98,FALSE),"unknown")</f>
        <v>unknown</v>
      </c>
      <c r="AX406" s="96" t="str">
        <f>IFERROR(VLOOKUP(Table1[[#This Row],[RespondentID]],'All Data'!$A:$CW,99,FALSE),"unknown")</f>
        <v>unknown</v>
      </c>
    </row>
    <row r="407" spans="1:50">
      <c r="A407" s="99"/>
      <c r="B407" s="97"/>
      <c r="C407" s="98"/>
      <c r="D407" s="98"/>
      <c r="E407" s="98"/>
      <c r="F407" s="98"/>
      <c r="G407" s="98"/>
      <c r="H407" s="98"/>
      <c r="I407" s="98"/>
      <c r="J407" s="98"/>
      <c r="K407" s="98"/>
      <c r="L407" s="98"/>
      <c r="M407" s="98"/>
      <c r="N407" s="98"/>
      <c r="O407" s="99"/>
      <c r="P407" s="99">
        <f t="shared" si="108"/>
        <v>0</v>
      </c>
      <c r="Q407" s="100" t="e">
        <f t="shared" si="109"/>
        <v>#DIV/0!</v>
      </c>
      <c r="R407" s="99"/>
      <c r="S407" s="99">
        <f t="shared" si="110"/>
        <v>0</v>
      </c>
      <c r="T407" s="99">
        <f t="shared" si="111"/>
        <v>0</v>
      </c>
      <c r="U407" s="99">
        <f t="shared" si="112"/>
        <v>0</v>
      </c>
      <c r="V407" s="99">
        <f t="shared" si="113"/>
        <v>0</v>
      </c>
      <c r="W407" s="99">
        <f t="shared" si="114"/>
        <v>0</v>
      </c>
      <c r="X407" s="99">
        <f t="shared" si="115"/>
        <v>0</v>
      </c>
      <c r="Y407" s="99">
        <f t="shared" si="116"/>
        <v>0</v>
      </c>
      <c r="Z407" s="99">
        <f t="shared" si="117"/>
        <v>0</v>
      </c>
      <c r="AA407" s="99">
        <f t="shared" si="118"/>
        <v>0</v>
      </c>
      <c r="AB407" s="99">
        <f t="shared" si="119"/>
        <v>0</v>
      </c>
      <c r="AC407" s="99">
        <f t="shared" si="120"/>
        <v>0</v>
      </c>
      <c r="AD407" s="99">
        <f t="shared" si="121"/>
        <v>0</v>
      </c>
      <c r="AE407" s="99">
        <f t="shared" si="122"/>
        <v>0</v>
      </c>
      <c r="AF407" s="99"/>
      <c r="AG407" s="99"/>
      <c r="AH407" s="99">
        <f t="shared" si="123"/>
        <v>0</v>
      </c>
      <c r="AI407" s="99">
        <f t="shared" si="124"/>
        <v>0</v>
      </c>
      <c r="AJ407" s="99" t="str">
        <f t="shared" si="125"/>
        <v>Correct</v>
      </c>
      <c r="AK407" s="99"/>
      <c r="AL407" s="96" t="str">
        <f>IFERROR(VLOOKUP(Table1[[#This Row],[RespondentID]],'All Data'!$A:$CO,87,FALSE),"unknown")</f>
        <v>unknown</v>
      </c>
      <c r="AM407" s="96" t="str">
        <f>IFERROR(VLOOKUP(Table1[[#This Row],[RespondentID]],'All Data'!$A:$CO,88,FALSE),"unknown")</f>
        <v>unknown</v>
      </c>
      <c r="AN407" s="96" t="str">
        <f>IFERROR(VLOOKUP(Table1[[#This Row],[RespondentID]],'All Data'!$A:$CO,89,FALSE),"unknown")</f>
        <v>unknown</v>
      </c>
      <c r="AO407" s="96" t="str">
        <f>IFERROR(VLOOKUP(Table1[[#This Row],[RespondentID]],'All Data'!$A:$CO,90,FALSE),"unknown")</f>
        <v>unknown</v>
      </c>
      <c r="AP407" s="96" t="str">
        <f>IFERROR(VLOOKUP(Table1[[#This Row],[RespondentID]],'All Data'!$A:$CO,91,FALSE),"unknown")</f>
        <v>unknown</v>
      </c>
      <c r="AQ407" s="96" t="str">
        <f>IFERROR(VLOOKUP(Table1[[#This Row],[RespondentID]],'All Data'!$A:$CO,92,FALSE),"unknown")</f>
        <v>unknown</v>
      </c>
      <c r="AR407" s="96" t="str">
        <f>IFERROR(VLOOKUP(Table1[[#This Row],[RespondentID]],'All Data'!$A:$CO,93,FALSE),"unknown")</f>
        <v>unknown</v>
      </c>
      <c r="AS407" s="96" t="str">
        <f>IFERROR(VLOOKUP(Table1[[#This Row],[RespondentID]],'All Data'!$A:$CW,94,FALSE),"unknown")</f>
        <v>unknown</v>
      </c>
      <c r="AT407" s="96" t="str">
        <f>IFERROR(VLOOKUP(Table1[[#This Row],[RespondentID]],'All Data'!$A:$CW,95,FALSE),"unknown")</f>
        <v>unknown</v>
      </c>
      <c r="AU407" s="96" t="str">
        <f>IFERROR(VLOOKUP(Table1[[#This Row],[RespondentID]],'All Data'!$A:$CW,96,FALSE),"unknown")</f>
        <v>unknown</v>
      </c>
      <c r="AV407" s="96" t="str">
        <f>IFERROR(VLOOKUP(Table1[[#This Row],[RespondentID]],'All Data'!$A:$CW,97,FALSE),"unknown")</f>
        <v>unknown</v>
      </c>
      <c r="AW407" s="96" t="str">
        <f>IFERROR(VLOOKUP(Table1[[#This Row],[RespondentID]],'All Data'!$A:$CW,98,FALSE),"unknown")</f>
        <v>unknown</v>
      </c>
      <c r="AX407" s="96" t="str">
        <f>IFERROR(VLOOKUP(Table1[[#This Row],[RespondentID]],'All Data'!$A:$CW,99,FALSE),"unknown")</f>
        <v>unknown</v>
      </c>
    </row>
    <row r="408" spans="1:50">
      <c r="A408" s="99"/>
      <c r="B408" s="97"/>
      <c r="C408" s="98"/>
      <c r="D408" s="98"/>
      <c r="E408" s="98"/>
      <c r="F408" s="98"/>
      <c r="G408" s="98"/>
      <c r="H408" s="98"/>
      <c r="I408" s="98"/>
      <c r="J408" s="98"/>
      <c r="K408" s="98"/>
      <c r="L408" s="98"/>
      <c r="M408" s="98"/>
      <c r="N408" s="98"/>
      <c r="O408" s="99"/>
      <c r="P408" s="99">
        <f t="shared" si="108"/>
        <v>0</v>
      </c>
      <c r="Q408" s="100" t="e">
        <f t="shared" si="109"/>
        <v>#DIV/0!</v>
      </c>
      <c r="R408" s="99"/>
      <c r="S408" s="99">
        <f t="shared" si="110"/>
        <v>0</v>
      </c>
      <c r="T408" s="99">
        <f t="shared" si="111"/>
        <v>0</v>
      </c>
      <c r="U408" s="99">
        <f t="shared" si="112"/>
        <v>0</v>
      </c>
      <c r="V408" s="99">
        <f t="shared" si="113"/>
        <v>0</v>
      </c>
      <c r="W408" s="99">
        <f t="shared" si="114"/>
        <v>0</v>
      </c>
      <c r="X408" s="99">
        <f t="shared" si="115"/>
        <v>0</v>
      </c>
      <c r="Y408" s="99">
        <f t="shared" si="116"/>
        <v>0</v>
      </c>
      <c r="Z408" s="99">
        <f t="shared" si="117"/>
        <v>0</v>
      </c>
      <c r="AA408" s="99">
        <f t="shared" si="118"/>
        <v>0</v>
      </c>
      <c r="AB408" s="99">
        <f t="shared" si="119"/>
        <v>0</v>
      </c>
      <c r="AC408" s="99">
        <f t="shared" si="120"/>
        <v>0</v>
      </c>
      <c r="AD408" s="99">
        <f t="shared" si="121"/>
        <v>0</v>
      </c>
      <c r="AE408" s="99">
        <f t="shared" si="122"/>
        <v>0</v>
      </c>
      <c r="AF408" s="99"/>
      <c r="AG408" s="99"/>
      <c r="AH408" s="99">
        <f t="shared" si="123"/>
        <v>0</v>
      </c>
      <c r="AI408" s="99">
        <f t="shared" si="124"/>
        <v>0</v>
      </c>
      <c r="AJ408" s="99" t="str">
        <f t="shared" si="125"/>
        <v>Correct</v>
      </c>
      <c r="AK408" s="99"/>
      <c r="AL408" s="96" t="str">
        <f>IFERROR(VLOOKUP(Table1[[#This Row],[RespondentID]],'All Data'!$A:$CO,87,FALSE),"unknown")</f>
        <v>unknown</v>
      </c>
      <c r="AM408" s="96" t="str">
        <f>IFERROR(VLOOKUP(Table1[[#This Row],[RespondentID]],'All Data'!$A:$CO,88,FALSE),"unknown")</f>
        <v>unknown</v>
      </c>
      <c r="AN408" s="96" t="str">
        <f>IFERROR(VLOOKUP(Table1[[#This Row],[RespondentID]],'All Data'!$A:$CO,89,FALSE),"unknown")</f>
        <v>unknown</v>
      </c>
      <c r="AO408" s="96" t="str">
        <f>IFERROR(VLOOKUP(Table1[[#This Row],[RespondentID]],'All Data'!$A:$CO,90,FALSE),"unknown")</f>
        <v>unknown</v>
      </c>
      <c r="AP408" s="96" t="str">
        <f>IFERROR(VLOOKUP(Table1[[#This Row],[RespondentID]],'All Data'!$A:$CO,91,FALSE),"unknown")</f>
        <v>unknown</v>
      </c>
      <c r="AQ408" s="96" t="str">
        <f>IFERROR(VLOOKUP(Table1[[#This Row],[RespondentID]],'All Data'!$A:$CO,92,FALSE),"unknown")</f>
        <v>unknown</v>
      </c>
      <c r="AR408" s="96" t="str">
        <f>IFERROR(VLOOKUP(Table1[[#This Row],[RespondentID]],'All Data'!$A:$CO,93,FALSE),"unknown")</f>
        <v>unknown</v>
      </c>
      <c r="AS408" s="96" t="str">
        <f>IFERROR(VLOOKUP(Table1[[#This Row],[RespondentID]],'All Data'!$A:$CW,94,FALSE),"unknown")</f>
        <v>unknown</v>
      </c>
      <c r="AT408" s="96" t="str">
        <f>IFERROR(VLOOKUP(Table1[[#This Row],[RespondentID]],'All Data'!$A:$CW,95,FALSE),"unknown")</f>
        <v>unknown</v>
      </c>
      <c r="AU408" s="96" t="str">
        <f>IFERROR(VLOOKUP(Table1[[#This Row],[RespondentID]],'All Data'!$A:$CW,96,FALSE),"unknown")</f>
        <v>unknown</v>
      </c>
      <c r="AV408" s="96" t="str">
        <f>IFERROR(VLOOKUP(Table1[[#This Row],[RespondentID]],'All Data'!$A:$CW,97,FALSE),"unknown")</f>
        <v>unknown</v>
      </c>
      <c r="AW408" s="96" t="str">
        <f>IFERROR(VLOOKUP(Table1[[#This Row],[RespondentID]],'All Data'!$A:$CW,98,FALSE),"unknown")</f>
        <v>unknown</v>
      </c>
      <c r="AX408" s="96" t="str">
        <f>IFERROR(VLOOKUP(Table1[[#This Row],[RespondentID]],'All Data'!$A:$CW,99,FALSE),"unknown")</f>
        <v>unknown</v>
      </c>
    </row>
    <row r="409" spans="1:50">
      <c r="A409" s="99"/>
      <c r="B409" s="97"/>
      <c r="C409" s="98"/>
      <c r="D409" s="98"/>
      <c r="E409" s="98"/>
      <c r="F409" s="98"/>
      <c r="G409" s="98"/>
      <c r="H409" s="98"/>
      <c r="I409" s="98"/>
      <c r="J409" s="98"/>
      <c r="K409" s="98"/>
      <c r="L409" s="98"/>
      <c r="M409" s="98"/>
      <c r="N409" s="98"/>
      <c r="O409" s="99"/>
      <c r="P409" s="99">
        <f t="shared" si="108"/>
        <v>0</v>
      </c>
      <c r="Q409" s="100" t="e">
        <f t="shared" si="109"/>
        <v>#DIV/0!</v>
      </c>
      <c r="R409" s="99"/>
      <c r="S409" s="99">
        <f t="shared" si="110"/>
        <v>0</v>
      </c>
      <c r="T409" s="99">
        <f t="shared" si="111"/>
        <v>0</v>
      </c>
      <c r="U409" s="99">
        <f t="shared" si="112"/>
        <v>0</v>
      </c>
      <c r="V409" s="99">
        <f t="shared" si="113"/>
        <v>0</v>
      </c>
      <c r="W409" s="99">
        <f t="shared" si="114"/>
        <v>0</v>
      </c>
      <c r="X409" s="99">
        <f t="shared" si="115"/>
        <v>0</v>
      </c>
      <c r="Y409" s="99">
        <f t="shared" si="116"/>
        <v>0</v>
      </c>
      <c r="Z409" s="99">
        <f t="shared" si="117"/>
        <v>0</v>
      </c>
      <c r="AA409" s="99">
        <f t="shared" si="118"/>
        <v>0</v>
      </c>
      <c r="AB409" s="99">
        <f t="shared" si="119"/>
        <v>0</v>
      </c>
      <c r="AC409" s="99">
        <f t="shared" si="120"/>
        <v>0</v>
      </c>
      <c r="AD409" s="99">
        <f t="shared" si="121"/>
        <v>0</v>
      </c>
      <c r="AE409" s="99">
        <f t="shared" si="122"/>
        <v>0</v>
      </c>
      <c r="AF409" s="99"/>
      <c r="AG409" s="99"/>
      <c r="AH409" s="99">
        <f t="shared" si="123"/>
        <v>0</v>
      </c>
      <c r="AI409" s="99">
        <f t="shared" si="124"/>
        <v>0</v>
      </c>
      <c r="AJ409" s="99" t="str">
        <f t="shared" si="125"/>
        <v>Correct</v>
      </c>
      <c r="AK409" s="99"/>
      <c r="AL409" s="96" t="str">
        <f>IFERROR(VLOOKUP(Table1[[#This Row],[RespondentID]],'All Data'!$A:$CO,87,FALSE),"unknown")</f>
        <v>unknown</v>
      </c>
      <c r="AM409" s="96" t="str">
        <f>IFERROR(VLOOKUP(Table1[[#This Row],[RespondentID]],'All Data'!$A:$CO,88,FALSE),"unknown")</f>
        <v>unknown</v>
      </c>
      <c r="AN409" s="96" t="str">
        <f>IFERROR(VLOOKUP(Table1[[#This Row],[RespondentID]],'All Data'!$A:$CO,89,FALSE),"unknown")</f>
        <v>unknown</v>
      </c>
      <c r="AO409" s="96" t="str">
        <f>IFERROR(VLOOKUP(Table1[[#This Row],[RespondentID]],'All Data'!$A:$CO,90,FALSE),"unknown")</f>
        <v>unknown</v>
      </c>
      <c r="AP409" s="96" t="str">
        <f>IFERROR(VLOOKUP(Table1[[#This Row],[RespondentID]],'All Data'!$A:$CO,91,FALSE),"unknown")</f>
        <v>unknown</v>
      </c>
      <c r="AQ409" s="96" t="str">
        <f>IFERROR(VLOOKUP(Table1[[#This Row],[RespondentID]],'All Data'!$A:$CO,92,FALSE),"unknown")</f>
        <v>unknown</v>
      </c>
      <c r="AR409" s="96" t="str">
        <f>IFERROR(VLOOKUP(Table1[[#This Row],[RespondentID]],'All Data'!$A:$CO,93,FALSE),"unknown")</f>
        <v>unknown</v>
      </c>
      <c r="AS409" s="96" t="str">
        <f>IFERROR(VLOOKUP(Table1[[#This Row],[RespondentID]],'All Data'!$A:$CW,94,FALSE),"unknown")</f>
        <v>unknown</v>
      </c>
      <c r="AT409" s="96" t="str">
        <f>IFERROR(VLOOKUP(Table1[[#This Row],[RespondentID]],'All Data'!$A:$CW,95,FALSE),"unknown")</f>
        <v>unknown</v>
      </c>
      <c r="AU409" s="96" t="str">
        <f>IFERROR(VLOOKUP(Table1[[#This Row],[RespondentID]],'All Data'!$A:$CW,96,FALSE),"unknown")</f>
        <v>unknown</v>
      </c>
      <c r="AV409" s="96" t="str">
        <f>IFERROR(VLOOKUP(Table1[[#This Row],[RespondentID]],'All Data'!$A:$CW,97,FALSE),"unknown")</f>
        <v>unknown</v>
      </c>
      <c r="AW409" s="96" t="str">
        <f>IFERROR(VLOOKUP(Table1[[#This Row],[RespondentID]],'All Data'!$A:$CW,98,FALSE),"unknown")</f>
        <v>unknown</v>
      </c>
      <c r="AX409" s="96" t="str">
        <f>IFERROR(VLOOKUP(Table1[[#This Row],[RespondentID]],'All Data'!$A:$CW,99,FALSE),"unknown")</f>
        <v>unknown</v>
      </c>
    </row>
    <row r="410" spans="1:50">
      <c r="A410" s="99"/>
      <c r="B410" s="97"/>
      <c r="C410" s="98"/>
      <c r="D410" s="98"/>
      <c r="E410" s="98"/>
      <c r="F410" s="98"/>
      <c r="G410" s="98"/>
      <c r="H410" s="98"/>
      <c r="I410" s="98"/>
      <c r="J410" s="98"/>
      <c r="K410" s="98"/>
      <c r="L410" s="98"/>
      <c r="M410" s="98"/>
      <c r="N410" s="98"/>
      <c r="O410" s="99"/>
      <c r="P410" s="99">
        <f t="shared" si="108"/>
        <v>0</v>
      </c>
      <c r="Q410" s="100" t="e">
        <f t="shared" si="109"/>
        <v>#DIV/0!</v>
      </c>
      <c r="R410" s="99"/>
      <c r="S410" s="99">
        <f t="shared" si="110"/>
        <v>0</v>
      </c>
      <c r="T410" s="99">
        <f t="shared" si="111"/>
        <v>0</v>
      </c>
      <c r="U410" s="99">
        <f t="shared" si="112"/>
        <v>0</v>
      </c>
      <c r="V410" s="99">
        <f t="shared" si="113"/>
        <v>0</v>
      </c>
      <c r="W410" s="99">
        <f t="shared" si="114"/>
        <v>0</v>
      </c>
      <c r="X410" s="99">
        <f t="shared" si="115"/>
        <v>0</v>
      </c>
      <c r="Y410" s="99">
        <f t="shared" si="116"/>
        <v>0</v>
      </c>
      <c r="Z410" s="99">
        <f t="shared" si="117"/>
        <v>0</v>
      </c>
      <c r="AA410" s="99">
        <f t="shared" si="118"/>
        <v>0</v>
      </c>
      <c r="AB410" s="99">
        <f t="shared" si="119"/>
        <v>0</v>
      </c>
      <c r="AC410" s="99">
        <f t="shared" si="120"/>
        <v>0</v>
      </c>
      <c r="AD410" s="99">
        <f t="shared" si="121"/>
        <v>0</v>
      </c>
      <c r="AE410" s="99">
        <f t="shared" si="122"/>
        <v>0</v>
      </c>
      <c r="AF410" s="99"/>
      <c r="AG410" s="99"/>
      <c r="AH410" s="99">
        <f t="shared" si="123"/>
        <v>0</v>
      </c>
      <c r="AI410" s="99">
        <f t="shared" si="124"/>
        <v>0</v>
      </c>
      <c r="AJ410" s="99" t="str">
        <f t="shared" si="125"/>
        <v>Correct</v>
      </c>
      <c r="AK410" s="99"/>
      <c r="AL410" s="96" t="str">
        <f>IFERROR(VLOOKUP(Table1[[#This Row],[RespondentID]],'All Data'!$A:$CO,87,FALSE),"unknown")</f>
        <v>unknown</v>
      </c>
      <c r="AM410" s="96" t="str">
        <f>IFERROR(VLOOKUP(Table1[[#This Row],[RespondentID]],'All Data'!$A:$CO,88,FALSE),"unknown")</f>
        <v>unknown</v>
      </c>
      <c r="AN410" s="96" t="str">
        <f>IFERROR(VLOOKUP(Table1[[#This Row],[RespondentID]],'All Data'!$A:$CO,89,FALSE),"unknown")</f>
        <v>unknown</v>
      </c>
      <c r="AO410" s="96" t="str">
        <f>IFERROR(VLOOKUP(Table1[[#This Row],[RespondentID]],'All Data'!$A:$CO,90,FALSE),"unknown")</f>
        <v>unknown</v>
      </c>
      <c r="AP410" s="96" t="str">
        <f>IFERROR(VLOOKUP(Table1[[#This Row],[RespondentID]],'All Data'!$A:$CO,91,FALSE),"unknown")</f>
        <v>unknown</v>
      </c>
      <c r="AQ410" s="96" t="str">
        <f>IFERROR(VLOOKUP(Table1[[#This Row],[RespondentID]],'All Data'!$A:$CO,92,FALSE),"unknown")</f>
        <v>unknown</v>
      </c>
      <c r="AR410" s="96" t="str">
        <f>IFERROR(VLOOKUP(Table1[[#This Row],[RespondentID]],'All Data'!$A:$CO,93,FALSE),"unknown")</f>
        <v>unknown</v>
      </c>
      <c r="AS410" s="96" t="str">
        <f>IFERROR(VLOOKUP(Table1[[#This Row],[RespondentID]],'All Data'!$A:$CW,94,FALSE),"unknown")</f>
        <v>unknown</v>
      </c>
      <c r="AT410" s="96" t="str">
        <f>IFERROR(VLOOKUP(Table1[[#This Row],[RespondentID]],'All Data'!$A:$CW,95,FALSE),"unknown")</f>
        <v>unknown</v>
      </c>
      <c r="AU410" s="96" t="str">
        <f>IFERROR(VLOOKUP(Table1[[#This Row],[RespondentID]],'All Data'!$A:$CW,96,FALSE),"unknown")</f>
        <v>unknown</v>
      </c>
      <c r="AV410" s="96" t="str">
        <f>IFERROR(VLOOKUP(Table1[[#This Row],[RespondentID]],'All Data'!$A:$CW,97,FALSE),"unknown")</f>
        <v>unknown</v>
      </c>
      <c r="AW410" s="96" t="str">
        <f>IFERROR(VLOOKUP(Table1[[#This Row],[RespondentID]],'All Data'!$A:$CW,98,FALSE),"unknown")</f>
        <v>unknown</v>
      </c>
      <c r="AX410" s="96" t="str">
        <f>IFERROR(VLOOKUP(Table1[[#This Row],[RespondentID]],'All Data'!$A:$CW,99,FALSE),"unknown")</f>
        <v>unknown</v>
      </c>
    </row>
    <row r="411" spans="1:50">
      <c r="A411" s="99"/>
      <c r="B411" s="97"/>
      <c r="C411" s="98"/>
      <c r="D411" s="98"/>
      <c r="E411" s="98"/>
      <c r="F411" s="98"/>
      <c r="G411" s="98"/>
      <c r="H411" s="98"/>
      <c r="I411" s="98"/>
      <c r="J411" s="98"/>
      <c r="K411" s="98"/>
      <c r="L411" s="98"/>
      <c r="M411" s="98"/>
      <c r="N411" s="98"/>
      <c r="O411" s="99"/>
      <c r="P411" s="99">
        <f t="shared" si="108"/>
        <v>0</v>
      </c>
      <c r="Q411" s="100" t="e">
        <f t="shared" si="109"/>
        <v>#DIV/0!</v>
      </c>
      <c r="R411" s="99"/>
      <c r="S411" s="99">
        <f t="shared" si="110"/>
        <v>0</v>
      </c>
      <c r="T411" s="99">
        <f t="shared" si="111"/>
        <v>0</v>
      </c>
      <c r="U411" s="99">
        <f t="shared" si="112"/>
        <v>0</v>
      </c>
      <c r="V411" s="99">
        <f t="shared" si="113"/>
        <v>0</v>
      </c>
      <c r="W411" s="99">
        <f t="shared" si="114"/>
        <v>0</v>
      </c>
      <c r="X411" s="99">
        <f t="shared" si="115"/>
        <v>0</v>
      </c>
      <c r="Y411" s="99">
        <f t="shared" si="116"/>
        <v>0</v>
      </c>
      <c r="Z411" s="99">
        <f t="shared" si="117"/>
        <v>0</v>
      </c>
      <c r="AA411" s="99">
        <f t="shared" si="118"/>
        <v>0</v>
      </c>
      <c r="AB411" s="99">
        <f t="shared" si="119"/>
        <v>0</v>
      </c>
      <c r="AC411" s="99">
        <f t="shared" si="120"/>
        <v>0</v>
      </c>
      <c r="AD411" s="99">
        <f t="shared" si="121"/>
        <v>0</v>
      </c>
      <c r="AE411" s="99">
        <f t="shared" si="122"/>
        <v>0</v>
      </c>
      <c r="AF411" s="99"/>
      <c r="AG411" s="99"/>
      <c r="AH411" s="99">
        <f t="shared" si="123"/>
        <v>0</v>
      </c>
      <c r="AI411" s="99">
        <f t="shared" si="124"/>
        <v>0</v>
      </c>
      <c r="AJ411" s="99" t="str">
        <f t="shared" si="125"/>
        <v>Correct</v>
      </c>
      <c r="AK411" s="99"/>
      <c r="AL411" s="96" t="str">
        <f>IFERROR(VLOOKUP(Table1[[#This Row],[RespondentID]],'All Data'!$A:$CO,87,FALSE),"unknown")</f>
        <v>unknown</v>
      </c>
      <c r="AM411" s="96" t="str">
        <f>IFERROR(VLOOKUP(Table1[[#This Row],[RespondentID]],'All Data'!$A:$CO,88,FALSE),"unknown")</f>
        <v>unknown</v>
      </c>
      <c r="AN411" s="96" t="str">
        <f>IFERROR(VLOOKUP(Table1[[#This Row],[RespondentID]],'All Data'!$A:$CO,89,FALSE),"unknown")</f>
        <v>unknown</v>
      </c>
      <c r="AO411" s="96" t="str">
        <f>IFERROR(VLOOKUP(Table1[[#This Row],[RespondentID]],'All Data'!$A:$CO,90,FALSE),"unknown")</f>
        <v>unknown</v>
      </c>
      <c r="AP411" s="96" t="str">
        <f>IFERROR(VLOOKUP(Table1[[#This Row],[RespondentID]],'All Data'!$A:$CO,91,FALSE),"unknown")</f>
        <v>unknown</v>
      </c>
      <c r="AQ411" s="96" t="str">
        <f>IFERROR(VLOOKUP(Table1[[#This Row],[RespondentID]],'All Data'!$A:$CO,92,FALSE),"unknown")</f>
        <v>unknown</v>
      </c>
      <c r="AR411" s="96" t="str">
        <f>IFERROR(VLOOKUP(Table1[[#This Row],[RespondentID]],'All Data'!$A:$CO,93,FALSE),"unknown")</f>
        <v>unknown</v>
      </c>
      <c r="AS411" s="96" t="str">
        <f>IFERROR(VLOOKUP(Table1[[#This Row],[RespondentID]],'All Data'!$A:$CW,94,FALSE),"unknown")</f>
        <v>unknown</v>
      </c>
      <c r="AT411" s="96" t="str">
        <f>IFERROR(VLOOKUP(Table1[[#This Row],[RespondentID]],'All Data'!$A:$CW,95,FALSE),"unknown")</f>
        <v>unknown</v>
      </c>
      <c r="AU411" s="96" t="str">
        <f>IFERROR(VLOOKUP(Table1[[#This Row],[RespondentID]],'All Data'!$A:$CW,96,FALSE),"unknown")</f>
        <v>unknown</v>
      </c>
      <c r="AV411" s="96" t="str">
        <f>IFERROR(VLOOKUP(Table1[[#This Row],[RespondentID]],'All Data'!$A:$CW,97,FALSE),"unknown")</f>
        <v>unknown</v>
      </c>
      <c r="AW411" s="96" t="str">
        <f>IFERROR(VLOOKUP(Table1[[#This Row],[RespondentID]],'All Data'!$A:$CW,98,FALSE),"unknown")</f>
        <v>unknown</v>
      </c>
      <c r="AX411" s="96" t="str">
        <f>IFERROR(VLOOKUP(Table1[[#This Row],[RespondentID]],'All Data'!$A:$CW,99,FALSE),"unknown")</f>
        <v>unknown</v>
      </c>
    </row>
    <row r="412" spans="1:50">
      <c r="A412" s="99"/>
      <c r="B412" s="97"/>
      <c r="C412" s="98"/>
      <c r="D412" s="98"/>
      <c r="E412" s="98"/>
      <c r="F412" s="98"/>
      <c r="G412" s="98"/>
      <c r="H412" s="98"/>
      <c r="I412" s="98"/>
      <c r="J412" s="98"/>
      <c r="K412" s="98"/>
      <c r="L412" s="98"/>
      <c r="M412" s="98"/>
      <c r="N412" s="98"/>
      <c r="O412" s="99"/>
      <c r="P412" s="99">
        <f t="shared" si="108"/>
        <v>0</v>
      </c>
      <c r="Q412" s="100" t="e">
        <f t="shared" si="109"/>
        <v>#DIV/0!</v>
      </c>
      <c r="R412" s="99"/>
      <c r="S412" s="99">
        <f t="shared" si="110"/>
        <v>0</v>
      </c>
      <c r="T412" s="99">
        <f t="shared" si="111"/>
        <v>0</v>
      </c>
      <c r="U412" s="99">
        <f t="shared" si="112"/>
        <v>0</v>
      </c>
      <c r="V412" s="99">
        <f t="shared" si="113"/>
        <v>0</v>
      </c>
      <c r="W412" s="99">
        <f t="shared" si="114"/>
        <v>0</v>
      </c>
      <c r="X412" s="99">
        <f t="shared" si="115"/>
        <v>0</v>
      </c>
      <c r="Y412" s="99">
        <f t="shared" si="116"/>
        <v>0</v>
      </c>
      <c r="Z412" s="99">
        <f t="shared" si="117"/>
        <v>0</v>
      </c>
      <c r="AA412" s="99">
        <f t="shared" si="118"/>
        <v>0</v>
      </c>
      <c r="AB412" s="99">
        <f t="shared" si="119"/>
        <v>0</v>
      </c>
      <c r="AC412" s="99">
        <f t="shared" si="120"/>
        <v>0</v>
      </c>
      <c r="AD412" s="99">
        <f t="shared" si="121"/>
        <v>0</v>
      </c>
      <c r="AE412" s="99">
        <f t="shared" si="122"/>
        <v>0</v>
      </c>
      <c r="AF412" s="99"/>
      <c r="AG412" s="99"/>
      <c r="AH412" s="99">
        <f t="shared" si="123"/>
        <v>0</v>
      </c>
      <c r="AI412" s="99">
        <f t="shared" si="124"/>
        <v>0</v>
      </c>
      <c r="AJ412" s="99" t="str">
        <f t="shared" si="125"/>
        <v>Correct</v>
      </c>
      <c r="AK412" s="99"/>
      <c r="AL412" s="96" t="str">
        <f>IFERROR(VLOOKUP(Table1[[#This Row],[RespondentID]],'All Data'!$A:$CO,87,FALSE),"unknown")</f>
        <v>unknown</v>
      </c>
      <c r="AM412" s="96" t="str">
        <f>IFERROR(VLOOKUP(Table1[[#This Row],[RespondentID]],'All Data'!$A:$CO,88,FALSE),"unknown")</f>
        <v>unknown</v>
      </c>
      <c r="AN412" s="96" t="str">
        <f>IFERROR(VLOOKUP(Table1[[#This Row],[RespondentID]],'All Data'!$A:$CO,89,FALSE),"unknown")</f>
        <v>unknown</v>
      </c>
      <c r="AO412" s="96" t="str">
        <f>IFERROR(VLOOKUP(Table1[[#This Row],[RespondentID]],'All Data'!$A:$CO,90,FALSE),"unknown")</f>
        <v>unknown</v>
      </c>
      <c r="AP412" s="96" t="str">
        <f>IFERROR(VLOOKUP(Table1[[#This Row],[RespondentID]],'All Data'!$A:$CO,91,FALSE),"unknown")</f>
        <v>unknown</v>
      </c>
      <c r="AQ412" s="96" t="str">
        <f>IFERROR(VLOOKUP(Table1[[#This Row],[RespondentID]],'All Data'!$A:$CO,92,FALSE),"unknown")</f>
        <v>unknown</v>
      </c>
      <c r="AR412" s="96" t="str">
        <f>IFERROR(VLOOKUP(Table1[[#This Row],[RespondentID]],'All Data'!$A:$CO,93,FALSE),"unknown")</f>
        <v>unknown</v>
      </c>
      <c r="AS412" s="96" t="str">
        <f>IFERROR(VLOOKUP(Table1[[#This Row],[RespondentID]],'All Data'!$A:$CW,94,FALSE),"unknown")</f>
        <v>unknown</v>
      </c>
      <c r="AT412" s="96" t="str">
        <f>IFERROR(VLOOKUP(Table1[[#This Row],[RespondentID]],'All Data'!$A:$CW,95,FALSE),"unknown")</f>
        <v>unknown</v>
      </c>
      <c r="AU412" s="96" t="str">
        <f>IFERROR(VLOOKUP(Table1[[#This Row],[RespondentID]],'All Data'!$A:$CW,96,FALSE),"unknown")</f>
        <v>unknown</v>
      </c>
      <c r="AV412" s="96" t="str">
        <f>IFERROR(VLOOKUP(Table1[[#This Row],[RespondentID]],'All Data'!$A:$CW,97,FALSE),"unknown")</f>
        <v>unknown</v>
      </c>
      <c r="AW412" s="96" t="str">
        <f>IFERROR(VLOOKUP(Table1[[#This Row],[RespondentID]],'All Data'!$A:$CW,98,FALSE),"unknown")</f>
        <v>unknown</v>
      </c>
      <c r="AX412" s="96" t="str">
        <f>IFERROR(VLOOKUP(Table1[[#This Row],[RespondentID]],'All Data'!$A:$CW,99,FALSE),"unknown")</f>
        <v>unknown</v>
      </c>
    </row>
    <row r="413" spans="1:50">
      <c r="A413" s="99"/>
      <c r="B413" s="97"/>
      <c r="C413" s="98"/>
      <c r="D413" s="98"/>
      <c r="E413" s="98"/>
      <c r="F413" s="98"/>
      <c r="G413" s="98"/>
      <c r="H413" s="98"/>
      <c r="I413" s="98"/>
      <c r="J413" s="98"/>
      <c r="K413" s="98"/>
      <c r="L413" s="98"/>
      <c r="M413" s="98"/>
      <c r="N413" s="98"/>
      <c r="O413" s="99"/>
      <c r="P413" s="99">
        <f t="shared" si="108"/>
        <v>0</v>
      </c>
      <c r="Q413" s="100" t="e">
        <f t="shared" si="109"/>
        <v>#DIV/0!</v>
      </c>
      <c r="R413" s="99"/>
      <c r="S413" s="99">
        <f t="shared" si="110"/>
        <v>0</v>
      </c>
      <c r="T413" s="99">
        <f t="shared" si="111"/>
        <v>0</v>
      </c>
      <c r="U413" s="99">
        <f t="shared" si="112"/>
        <v>0</v>
      </c>
      <c r="V413" s="99">
        <f t="shared" si="113"/>
        <v>0</v>
      </c>
      <c r="W413" s="99">
        <f t="shared" si="114"/>
        <v>0</v>
      </c>
      <c r="X413" s="99">
        <f t="shared" si="115"/>
        <v>0</v>
      </c>
      <c r="Y413" s="99">
        <f t="shared" si="116"/>
        <v>0</v>
      </c>
      <c r="Z413" s="99">
        <f t="shared" si="117"/>
        <v>0</v>
      </c>
      <c r="AA413" s="99">
        <f t="shared" si="118"/>
        <v>0</v>
      </c>
      <c r="AB413" s="99">
        <f t="shared" si="119"/>
        <v>0</v>
      </c>
      <c r="AC413" s="99">
        <f t="shared" si="120"/>
        <v>0</v>
      </c>
      <c r="AD413" s="99">
        <f t="shared" si="121"/>
        <v>0</v>
      </c>
      <c r="AE413" s="99">
        <f t="shared" si="122"/>
        <v>0</v>
      </c>
      <c r="AF413" s="99"/>
      <c r="AG413" s="99"/>
      <c r="AH413" s="99">
        <f t="shared" si="123"/>
        <v>0</v>
      </c>
      <c r="AI413" s="99">
        <f t="shared" si="124"/>
        <v>0</v>
      </c>
      <c r="AJ413" s="99" t="str">
        <f t="shared" si="125"/>
        <v>Correct</v>
      </c>
      <c r="AK413" s="99"/>
      <c r="AL413" s="96" t="str">
        <f>IFERROR(VLOOKUP(Table1[[#This Row],[RespondentID]],'All Data'!$A:$CO,87,FALSE),"unknown")</f>
        <v>unknown</v>
      </c>
      <c r="AM413" s="96" t="str">
        <f>IFERROR(VLOOKUP(Table1[[#This Row],[RespondentID]],'All Data'!$A:$CO,88,FALSE),"unknown")</f>
        <v>unknown</v>
      </c>
      <c r="AN413" s="96" t="str">
        <f>IFERROR(VLOOKUP(Table1[[#This Row],[RespondentID]],'All Data'!$A:$CO,89,FALSE),"unknown")</f>
        <v>unknown</v>
      </c>
      <c r="AO413" s="96" t="str">
        <f>IFERROR(VLOOKUP(Table1[[#This Row],[RespondentID]],'All Data'!$A:$CO,90,FALSE),"unknown")</f>
        <v>unknown</v>
      </c>
      <c r="AP413" s="96" t="str">
        <f>IFERROR(VLOOKUP(Table1[[#This Row],[RespondentID]],'All Data'!$A:$CO,91,FALSE),"unknown")</f>
        <v>unknown</v>
      </c>
      <c r="AQ413" s="96" t="str">
        <f>IFERROR(VLOOKUP(Table1[[#This Row],[RespondentID]],'All Data'!$A:$CO,92,FALSE),"unknown")</f>
        <v>unknown</v>
      </c>
      <c r="AR413" s="96" t="str">
        <f>IFERROR(VLOOKUP(Table1[[#This Row],[RespondentID]],'All Data'!$A:$CO,93,FALSE),"unknown")</f>
        <v>unknown</v>
      </c>
      <c r="AS413" s="96" t="str">
        <f>IFERROR(VLOOKUP(Table1[[#This Row],[RespondentID]],'All Data'!$A:$CW,94,FALSE),"unknown")</f>
        <v>unknown</v>
      </c>
      <c r="AT413" s="96" t="str">
        <f>IFERROR(VLOOKUP(Table1[[#This Row],[RespondentID]],'All Data'!$A:$CW,95,FALSE),"unknown")</f>
        <v>unknown</v>
      </c>
      <c r="AU413" s="96" t="str">
        <f>IFERROR(VLOOKUP(Table1[[#This Row],[RespondentID]],'All Data'!$A:$CW,96,FALSE),"unknown")</f>
        <v>unknown</v>
      </c>
      <c r="AV413" s="96" t="str">
        <f>IFERROR(VLOOKUP(Table1[[#This Row],[RespondentID]],'All Data'!$A:$CW,97,FALSE),"unknown")</f>
        <v>unknown</v>
      </c>
      <c r="AW413" s="96" t="str">
        <f>IFERROR(VLOOKUP(Table1[[#This Row],[RespondentID]],'All Data'!$A:$CW,98,FALSE),"unknown")</f>
        <v>unknown</v>
      </c>
      <c r="AX413" s="96" t="str">
        <f>IFERROR(VLOOKUP(Table1[[#This Row],[RespondentID]],'All Data'!$A:$CW,99,FALSE),"unknown")</f>
        <v>unknown</v>
      </c>
    </row>
    <row r="414" spans="1:50">
      <c r="A414" s="99"/>
      <c r="B414" s="97"/>
      <c r="C414" s="98"/>
      <c r="D414" s="98"/>
      <c r="E414" s="98"/>
      <c r="F414" s="98"/>
      <c r="G414" s="98"/>
      <c r="H414" s="98"/>
      <c r="I414" s="98"/>
      <c r="J414" s="98"/>
      <c r="K414" s="98"/>
      <c r="L414" s="98"/>
      <c r="M414" s="98"/>
      <c r="N414" s="98"/>
      <c r="O414" s="99"/>
      <c r="P414" s="99">
        <f t="shared" si="108"/>
        <v>0</v>
      </c>
      <c r="Q414" s="100" t="e">
        <f t="shared" si="109"/>
        <v>#DIV/0!</v>
      </c>
      <c r="R414" s="99"/>
      <c r="S414" s="99">
        <f t="shared" si="110"/>
        <v>0</v>
      </c>
      <c r="T414" s="99">
        <f t="shared" si="111"/>
        <v>0</v>
      </c>
      <c r="U414" s="99">
        <f t="shared" si="112"/>
        <v>0</v>
      </c>
      <c r="V414" s="99">
        <f t="shared" si="113"/>
        <v>0</v>
      </c>
      <c r="W414" s="99">
        <f t="shared" si="114"/>
        <v>0</v>
      </c>
      <c r="X414" s="99">
        <f t="shared" si="115"/>
        <v>0</v>
      </c>
      <c r="Y414" s="99">
        <f t="shared" si="116"/>
        <v>0</v>
      </c>
      <c r="Z414" s="99">
        <f t="shared" si="117"/>
        <v>0</v>
      </c>
      <c r="AA414" s="99">
        <f t="shared" si="118"/>
        <v>0</v>
      </c>
      <c r="AB414" s="99">
        <f t="shared" si="119"/>
        <v>0</v>
      </c>
      <c r="AC414" s="99">
        <f t="shared" si="120"/>
        <v>0</v>
      </c>
      <c r="AD414" s="99">
        <f t="shared" si="121"/>
        <v>0</v>
      </c>
      <c r="AE414" s="99">
        <f t="shared" si="122"/>
        <v>0</v>
      </c>
      <c r="AF414" s="99"/>
      <c r="AG414" s="99"/>
      <c r="AH414" s="99">
        <f t="shared" si="123"/>
        <v>0</v>
      </c>
      <c r="AI414" s="99">
        <f t="shared" si="124"/>
        <v>0</v>
      </c>
      <c r="AJ414" s="99" t="str">
        <f t="shared" si="125"/>
        <v>Correct</v>
      </c>
      <c r="AK414" s="99"/>
      <c r="AL414" s="96" t="str">
        <f>IFERROR(VLOOKUP(Table1[[#This Row],[RespondentID]],'All Data'!$A:$CO,87,FALSE),"unknown")</f>
        <v>unknown</v>
      </c>
      <c r="AM414" s="96" t="str">
        <f>IFERROR(VLOOKUP(Table1[[#This Row],[RespondentID]],'All Data'!$A:$CO,88,FALSE),"unknown")</f>
        <v>unknown</v>
      </c>
      <c r="AN414" s="96" t="str">
        <f>IFERROR(VLOOKUP(Table1[[#This Row],[RespondentID]],'All Data'!$A:$CO,89,FALSE),"unknown")</f>
        <v>unknown</v>
      </c>
      <c r="AO414" s="96" t="str">
        <f>IFERROR(VLOOKUP(Table1[[#This Row],[RespondentID]],'All Data'!$A:$CO,90,FALSE),"unknown")</f>
        <v>unknown</v>
      </c>
      <c r="AP414" s="96" t="str">
        <f>IFERROR(VLOOKUP(Table1[[#This Row],[RespondentID]],'All Data'!$A:$CO,91,FALSE),"unknown")</f>
        <v>unknown</v>
      </c>
      <c r="AQ414" s="96" t="str">
        <f>IFERROR(VLOOKUP(Table1[[#This Row],[RespondentID]],'All Data'!$A:$CO,92,FALSE),"unknown")</f>
        <v>unknown</v>
      </c>
      <c r="AR414" s="96" t="str">
        <f>IFERROR(VLOOKUP(Table1[[#This Row],[RespondentID]],'All Data'!$A:$CO,93,FALSE),"unknown")</f>
        <v>unknown</v>
      </c>
      <c r="AS414" s="96" t="str">
        <f>IFERROR(VLOOKUP(Table1[[#This Row],[RespondentID]],'All Data'!$A:$CW,94,FALSE),"unknown")</f>
        <v>unknown</v>
      </c>
      <c r="AT414" s="96" t="str">
        <f>IFERROR(VLOOKUP(Table1[[#This Row],[RespondentID]],'All Data'!$A:$CW,95,FALSE),"unknown")</f>
        <v>unknown</v>
      </c>
      <c r="AU414" s="96" t="str">
        <f>IFERROR(VLOOKUP(Table1[[#This Row],[RespondentID]],'All Data'!$A:$CW,96,FALSE),"unknown")</f>
        <v>unknown</v>
      </c>
      <c r="AV414" s="96" t="str">
        <f>IFERROR(VLOOKUP(Table1[[#This Row],[RespondentID]],'All Data'!$A:$CW,97,FALSE),"unknown")</f>
        <v>unknown</v>
      </c>
      <c r="AW414" s="96" t="str">
        <f>IFERROR(VLOOKUP(Table1[[#This Row],[RespondentID]],'All Data'!$A:$CW,98,FALSE),"unknown")</f>
        <v>unknown</v>
      </c>
      <c r="AX414" s="96" t="str">
        <f>IFERROR(VLOOKUP(Table1[[#This Row],[RespondentID]],'All Data'!$A:$CW,99,FALSE),"unknown")</f>
        <v>unknown</v>
      </c>
    </row>
    <row r="415" spans="1:50">
      <c r="A415" s="99"/>
      <c r="B415" s="97"/>
      <c r="C415" s="98"/>
      <c r="D415" s="98"/>
      <c r="E415" s="98"/>
      <c r="F415" s="98"/>
      <c r="G415" s="98"/>
      <c r="H415" s="98"/>
      <c r="I415" s="98"/>
      <c r="J415" s="98"/>
      <c r="K415" s="98"/>
      <c r="L415" s="98"/>
      <c r="M415" s="98"/>
      <c r="N415" s="98"/>
      <c r="O415" s="99"/>
      <c r="P415" s="99">
        <f t="shared" si="108"/>
        <v>0</v>
      </c>
      <c r="Q415" s="100" t="e">
        <f t="shared" si="109"/>
        <v>#DIV/0!</v>
      </c>
      <c r="R415" s="99"/>
      <c r="S415" s="99">
        <f t="shared" si="110"/>
        <v>0</v>
      </c>
      <c r="T415" s="99">
        <f t="shared" si="111"/>
        <v>0</v>
      </c>
      <c r="U415" s="99">
        <f t="shared" si="112"/>
        <v>0</v>
      </c>
      <c r="V415" s="99">
        <f t="shared" si="113"/>
        <v>0</v>
      </c>
      <c r="W415" s="99">
        <f t="shared" si="114"/>
        <v>0</v>
      </c>
      <c r="X415" s="99">
        <f t="shared" si="115"/>
        <v>0</v>
      </c>
      <c r="Y415" s="99">
        <f t="shared" si="116"/>
        <v>0</v>
      </c>
      <c r="Z415" s="99">
        <f t="shared" si="117"/>
        <v>0</v>
      </c>
      <c r="AA415" s="99">
        <f t="shared" si="118"/>
        <v>0</v>
      </c>
      <c r="AB415" s="99">
        <f t="shared" si="119"/>
        <v>0</v>
      </c>
      <c r="AC415" s="99">
        <f t="shared" si="120"/>
        <v>0</v>
      </c>
      <c r="AD415" s="99">
        <f t="shared" si="121"/>
        <v>0</v>
      </c>
      <c r="AE415" s="99">
        <f t="shared" si="122"/>
        <v>0</v>
      </c>
      <c r="AF415" s="99"/>
      <c r="AG415" s="99"/>
      <c r="AH415" s="99">
        <f t="shared" si="123"/>
        <v>0</v>
      </c>
      <c r="AI415" s="99">
        <f t="shared" si="124"/>
        <v>0</v>
      </c>
      <c r="AJ415" s="99" t="str">
        <f t="shared" si="125"/>
        <v>Correct</v>
      </c>
      <c r="AK415" s="99"/>
      <c r="AL415" s="96" t="str">
        <f>IFERROR(VLOOKUP(Table1[[#This Row],[RespondentID]],'All Data'!$A:$CO,87,FALSE),"unknown")</f>
        <v>unknown</v>
      </c>
      <c r="AM415" s="96" t="str">
        <f>IFERROR(VLOOKUP(Table1[[#This Row],[RespondentID]],'All Data'!$A:$CO,88,FALSE),"unknown")</f>
        <v>unknown</v>
      </c>
      <c r="AN415" s="96" t="str">
        <f>IFERROR(VLOOKUP(Table1[[#This Row],[RespondentID]],'All Data'!$A:$CO,89,FALSE),"unknown")</f>
        <v>unknown</v>
      </c>
      <c r="AO415" s="96" t="str">
        <f>IFERROR(VLOOKUP(Table1[[#This Row],[RespondentID]],'All Data'!$A:$CO,90,FALSE),"unknown")</f>
        <v>unknown</v>
      </c>
      <c r="AP415" s="96" t="str">
        <f>IFERROR(VLOOKUP(Table1[[#This Row],[RespondentID]],'All Data'!$A:$CO,91,FALSE),"unknown")</f>
        <v>unknown</v>
      </c>
      <c r="AQ415" s="96" t="str">
        <f>IFERROR(VLOOKUP(Table1[[#This Row],[RespondentID]],'All Data'!$A:$CO,92,FALSE),"unknown")</f>
        <v>unknown</v>
      </c>
      <c r="AR415" s="96" t="str">
        <f>IFERROR(VLOOKUP(Table1[[#This Row],[RespondentID]],'All Data'!$A:$CO,93,FALSE),"unknown")</f>
        <v>unknown</v>
      </c>
      <c r="AS415" s="96" t="str">
        <f>IFERROR(VLOOKUP(Table1[[#This Row],[RespondentID]],'All Data'!$A:$CW,94,FALSE),"unknown")</f>
        <v>unknown</v>
      </c>
      <c r="AT415" s="96" t="str">
        <f>IFERROR(VLOOKUP(Table1[[#This Row],[RespondentID]],'All Data'!$A:$CW,95,FALSE),"unknown")</f>
        <v>unknown</v>
      </c>
      <c r="AU415" s="96" t="str">
        <f>IFERROR(VLOOKUP(Table1[[#This Row],[RespondentID]],'All Data'!$A:$CW,96,FALSE),"unknown")</f>
        <v>unknown</v>
      </c>
      <c r="AV415" s="96" t="str">
        <f>IFERROR(VLOOKUP(Table1[[#This Row],[RespondentID]],'All Data'!$A:$CW,97,FALSE),"unknown")</f>
        <v>unknown</v>
      </c>
      <c r="AW415" s="96" t="str">
        <f>IFERROR(VLOOKUP(Table1[[#This Row],[RespondentID]],'All Data'!$A:$CW,98,FALSE),"unknown")</f>
        <v>unknown</v>
      </c>
      <c r="AX415" s="96" t="str">
        <f>IFERROR(VLOOKUP(Table1[[#This Row],[RespondentID]],'All Data'!$A:$CW,99,FALSE),"unknown")</f>
        <v>unknown</v>
      </c>
    </row>
    <row r="416" spans="1:50">
      <c r="A416" s="99"/>
      <c r="B416" s="97"/>
      <c r="C416" s="98"/>
      <c r="D416" s="98"/>
      <c r="E416" s="98"/>
      <c r="F416" s="98"/>
      <c r="G416" s="98"/>
      <c r="H416" s="98"/>
      <c r="I416" s="98"/>
      <c r="J416" s="98"/>
      <c r="K416" s="98"/>
      <c r="L416" s="98"/>
      <c r="M416" s="98"/>
      <c r="N416" s="98"/>
      <c r="O416" s="99"/>
      <c r="P416" s="99">
        <f t="shared" si="108"/>
        <v>0</v>
      </c>
      <c r="Q416" s="100" t="e">
        <f t="shared" si="109"/>
        <v>#DIV/0!</v>
      </c>
      <c r="R416" s="99"/>
      <c r="S416" s="99">
        <f t="shared" si="110"/>
        <v>0</v>
      </c>
      <c r="T416" s="99">
        <f t="shared" si="111"/>
        <v>0</v>
      </c>
      <c r="U416" s="99">
        <f t="shared" si="112"/>
        <v>0</v>
      </c>
      <c r="V416" s="99">
        <f t="shared" si="113"/>
        <v>0</v>
      </c>
      <c r="W416" s="99">
        <f t="shared" si="114"/>
        <v>0</v>
      </c>
      <c r="X416" s="99">
        <f t="shared" si="115"/>
        <v>0</v>
      </c>
      <c r="Y416" s="99">
        <f t="shared" si="116"/>
        <v>0</v>
      </c>
      <c r="Z416" s="99">
        <f t="shared" si="117"/>
        <v>0</v>
      </c>
      <c r="AA416" s="99">
        <f t="shared" si="118"/>
        <v>0</v>
      </c>
      <c r="AB416" s="99">
        <f t="shared" si="119"/>
        <v>0</v>
      </c>
      <c r="AC416" s="99">
        <f t="shared" si="120"/>
        <v>0</v>
      </c>
      <c r="AD416" s="99">
        <f t="shared" si="121"/>
        <v>0</v>
      </c>
      <c r="AE416" s="99">
        <f t="shared" si="122"/>
        <v>0</v>
      </c>
      <c r="AF416" s="99"/>
      <c r="AG416" s="99"/>
      <c r="AH416" s="99">
        <f t="shared" si="123"/>
        <v>0</v>
      </c>
      <c r="AI416" s="99">
        <f t="shared" si="124"/>
        <v>0</v>
      </c>
      <c r="AJ416" s="99" t="str">
        <f t="shared" si="125"/>
        <v>Correct</v>
      </c>
      <c r="AK416" s="99"/>
      <c r="AL416" s="96" t="str">
        <f>IFERROR(VLOOKUP(Table1[[#This Row],[RespondentID]],'All Data'!$A:$CO,87,FALSE),"unknown")</f>
        <v>unknown</v>
      </c>
      <c r="AM416" s="96" t="str">
        <f>IFERROR(VLOOKUP(Table1[[#This Row],[RespondentID]],'All Data'!$A:$CO,88,FALSE),"unknown")</f>
        <v>unknown</v>
      </c>
      <c r="AN416" s="96" t="str">
        <f>IFERROR(VLOOKUP(Table1[[#This Row],[RespondentID]],'All Data'!$A:$CO,89,FALSE),"unknown")</f>
        <v>unknown</v>
      </c>
      <c r="AO416" s="96" t="str">
        <f>IFERROR(VLOOKUP(Table1[[#This Row],[RespondentID]],'All Data'!$A:$CO,90,FALSE),"unknown")</f>
        <v>unknown</v>
      </c>
      <c r="AP416" s="96" t="str">
        <f>IFERROR(VLOOKUP(Table1[[#This Row],[RespondentID]],'All Data'!$A:$CO,91,FALSE),"unknown")</f>
        <v>unknown</v>
      </c>
      <c r="AQ416" s="96" t="str">
        <f>IFERROR(VLOOKUP(Table1[[#This Row],[RespondentID]],'All Data'!$A:$CO,92,FALSE),"unknown")</f>
        <v>unknown</v>
      </c>
      <c r="AR416" s="96" t="str">
        <f>IFERROR(VLOOKUP(Table1[[#This Row],[RespondentID]],'All Data'!$A:$CO,93,FALSE),"unknown")</f>
        <v>unknown</v>
      </c>
      <c r="AS416" s="96" t="str">
        <f>IFERROR(VLOOKUP(Table1[[#This Row],[RespondentID]],'All Data'!$A:$CW,94,FALSE),"unknown")</f>
        <v>unknown</v>
      </c>
      <c r="AT416" s="96" t="str">
        <f>IFERROR(VLOOKUP(Table1[[#This Row],[RespondentID]],'All Data'!$A:$CW,95,FALSE),"unknown")</f>
        <v>unknown</v>
      </c>
      <c r="AU416" s="96" t="str">
        <f>IFERROR(VLOOKUP(Table1[[#This Row],[RespondentID]],'All Data'!$A:$CW,96,FALSE),"unknown")</f>
        <v>unknown</v>
      </c>
      <c r="AV416" s="96" t="str">
        <f>IFERROR(VLOOKUP(Table1[[#This Row],[RespondentID]],'All Data'!$A:$CW,97,FALSE),"unknown")</f>
        <v>unknown</v>
      </c>
      <c r="AW416" s="96" t="str">
        <f>IFERROR(VLOOKUP(Table1[[#This Row],[RespondentID]],'All Data'!$A:$CW,98,FALSE),"unknown")</f>
        <v>unknown</v>
      </c>
      <c r="AX416" s="96" t="str">
        <f>IFERROR(VLOOKUP(Table1[[#This Row],[RespondentID]],'All Data'!$A:$CW,99,FALSE),"unknown")</f>
        <v>unknown</v>
      </c>
    </row>
    <row r="417" spans="1:50">
      <c r="A417" s="99"/>
      <c r="B417" s="97"/>
      <c r="C417" s="98"/>
      <c r="D417" s="98"/>
      <c r="E417" s="98"/>
      <c r="F417" s="98"/>
      <c r="G417" s="98"/>
      <c r="H417" s="98"/>
      <c r="I417" s="98"/>
      <c r="J417" s="98"/>
      <c r="K417" s="98"/>
      <c r="L417" s="98"/>
      <c r="M417" s="98"/>
      <c r="N417" s="98"/>
      <c r="O417" s="99"/>
      <c r="P417" s="99">
        <f t="shared" si="108"/>
        <v>0</v>
      </c>
      <c r="Q417" s="100" t="e">
        <f t="shared" si="109"/>
        <v>#DIV/0!</v>
      </c>
      <c r="R417" s="99"/>
      <c r="S417" s="99">
        <f t="shared" si="110"/>
        <v>0</v>
      </c>
      <c r="T417" s="99">
        <f t="shared" si="111"/>
        <v>0</v>
      </c>
      <c r="U417" s="99">
        <f t="shared" si="112"/>
        <v>0</v>
      </c>
      <c r="V417" s="99">
        <f t="shared" si="113"/>
        <v>0</v>
      </c>
      <c r="W417" s="99">
        <f t="shared" si="114"/>
        <v>0</v>
      </c>
      <c r="X417" s="99">
        <f t="shared" si="115"/>
        <v>0</v>
      </c>
      <c r="Y417" s="99">
        <f t="shared" si="116"/>
        <v>0</v>
      </c>
      <c r="Z417" s="99">
        <f t="shared" si="117"/>
        <v>0</v>
      </c>
      <c r="AA417" s="99">
        <f t="shared" si="118"/>
        <v>0</v>
      </c>
      <c r="AB417" s="99">
        <f t="shared" si="119"/>
        <v>0</v>
      </c>
      <c r="AC417" s="99">
        <f t="shared" si="120"/>
        <v>0</v>
      </c>
      <c r="AD417" s="99">
        <f t="shared" si="121"/>
        <v>0</v>
      </c>
      <c r="AE417" s="99">
        <f t="shared" si="122"/>
        <v>0</v>
      </c>
      <c r="AF417" s="99"/>
      <c r="AG417" s="99"/>
      <c r="AH417" s="99">
        <f t="shared" si="123"/>
        <v>0</v>
      </c>
      <c r="AI417" s="99">
        <f t="shared" si="124"/>
        <v>0</v>
      </c>
      <c r="AJ417" s="99" t="str">
        <f t="shared" si="125"/>
        <v>Correct</v>
      </c>
      <c r="AK417" s="99"/>
      <c r="AL417" s="96" t="str">
        <f>IFERROR(VLOOKUP(Table1[[#This Row],[RespondentID]],'All Data'!$A:$CO,87,FALSE),"unknown")</f>
        <v>unknown</v>
      </c>
      <c r="AM417" s="96" t="str">
        <f>IFERROR(VLOOKUP(Table1[[#This Row],[RespondentID]],'All Data'!$A:$CO,88,FALSE),"unknown")</f>
        <v>unknown</v>
      </c>
      <c r="AN417" s="96" t="str">
        <f>IFERROR(VLOOKUP(Table1[[#This Row],[RespondentID]],'All Data'!$A:$CO,89,FALSE),"unknown")</f>
        <v>unknown</v>
      </c>
      <c r="AO417" s="96" t="str">
        <f>IFERROR(VLOOKUP(Table1[[#This Row],[RespondentID]],'All Data'!$A:$CO,90,FALSE),"unknown")</f>
        <v>unknown</v>
      </c>
      <c r="AP417" s="96" t="str">
        <f>IFERROR(VLOOKUP(Table1[[#This Row],[RespondentID]],'All Data'!$A:$CO,91,FALSE),"unknown")</f>
        <v>unknown</v>
      </c>
      <c r="AQ417" s="96" t="str">
        <f>IFERROR(VLOOKUP(Table1[[#This Row],[RespondentID]],'All Data'!$A:$CO,92,FALSE),"unknown")</f>
        <v>unknown</v>
      </c>
      <c r="AR417" s="96" t="str">
        <f>IFERROR(VLOOKUP(Table1[[#This Row],[RespondentID]],'All Data'!$A:$CO,93,FALSE),"unknown")</f>
        <v>unknown</v>
      </c>
      <c r="AS417" s="96" t="str">
        <f>IFERROR(VLOOKUP(Table1[[#This Row],[RespondentID]],'All Data'!$A:$CW,94,FALSE),"unknown")</f>
        <v>unknown</v>
      </c>
      <c r="AT417" s="96" t="str">
        <f>IFERROR(VLOOKUP(Table1[[#This Row],[RespondentID]],'All Data'!$A:$CW,95,FALSE),"unknown")</f>
        <v>unknown</v>
      </c>
      <c r="AU417" s="96" t="str">
        <f>IFERROR(VLOOKUP(Table1[[#This Row],[RespondentID]],'All Data'!$A:$CW,96,FALSE),"unknown")</f>
        <v>unknown</v>
      </c>
      <c r="AV417" s="96" t="str">
        <f>IFERROR(VLOOKUP(Table1[[#This Row],[RespondentID]],'All Data'!$A:$CW,97,FALSE),"unknown")</f>
        <v>unknown</v>
      </c>
      <c r="AW417" s="96" t="str">
        <f>IFERROR(VLOOKUP(Table1[[#This Row],[RespondentID]],'All Data'!$A:$CW,98,FALSE),"unknown")</f>
        <v>unknown</v>
      </c>
      <c r="AX417" s="96" t="str">
        <f>IFERROR(VLOOKUP(Table1[[#This Row],[RespondentID]],'All Data'!$A:$CW,99,FALSE),"unknown")</f>
        <v>unknown</v>
      </c>
    </row>
    <row r="418" spans="1:50">
      <c r="A418" s="99"/>
      <c r="B418" s="97"/>
      <c r="C418" s="98"/>
      <c r="D418" s="98"/>
      <c r="E418" s="98"/>
      <c r="F418" s="98"/>
      <c r="G418" s="98"/>
      <c r="H418" s="98"/>
      <c r="I418" s="98"/>
      <c r="J418" s="98"/>
      <c r="K418" s="98"/>
      <c r="L418" s="98"/>
      <c r="M418" s="98"/>
      <c r="N418" s="98"/>
      <c r="O418" s="99"/>
      <c r="P418" s="99">
        <f t="shared" si="108"/>
        <v>0</v>
      </c>
      <c r="Q418" s="100" t="e">
        <f t="shared" si="109"/>
        <v>#DIV/0!</v>
      </c>
      <c r="R418" s="99"/>
      <c r="S418" s="99">
        <f t="shared" si="110"/>
        <v>0</v>
      </c>
      <c r="T418" s="99">
        <f t="shared" si="111"/>
        <v>0</v>
      </c>
      <c r="U418" s="99">
        <f t="shared" si="112"/>
        <v>0</v>
      </c>
      <c r="V418" s="99">
        <f t="shared" si="113"/>
        <v>0</v>
      </c>
      <c r="W418" s="99">
        <f t="shared" si="114"/>
        <v>0</v>
      </c>
      <c r="X418" s="99">
        <f t="shared" si="115"/>
        <v>0</v>
      </c>
      <c r="Y418" s="99">
        <f t="shared" si="116"/>
        <v>0</v>
      </c>
      <c r="Z418" s="99">
        <f t="shared" si="117"/>
        <v>0</v>
      </c>
      <c r="AA418" s="99">
        <f t="shared" si="118"/>
        <v>0</v>
      </c>
      <c r="AB418" s="99">
        <f t="shared" si="119"/>
        <v>0</v>
      </c>
      <c r="AC418" s="99">
        <f t="shared" si="120"/>
        <v>0</v>
      </c>
      <c r="AD418" s="99">
        <f t="shared" si="121"/>
        <v>0</v>
      </c>
      <c r="AE418" s="99">
        <f t="shared" si="122"/>
        <v>0</v>
      </c>
      <c r="AF418" s="99"/>
      <c r="AG418" s="99"/>
      <c r="AH418" s="99">
        <f t="shared" si="123"/>
        <v>0</v>
      </c>
      <c r="AI418" s="99">
        <f t="shared" si="124"/>
        <v>0</v>
      </c>
      <c r="AJ418" s="99" t="str">
        <f t="shared" si="125"/>
        <v>Correct</v>
      </c>
      <c r="AK418" s="99"/>
      <c r="AL418" s="96" t="str">
        <f>IFERROR(VLOOKUP(Table1[[#This Row],[RespondentID]],'All Data'!$A:$CO,87,FALSE),"unknown")</f>
        <v>unknown</v>
      </c>
      <c r="AM418" s="96" t="str">
        <f>IFERROR(VLOOKUP(Table1[[#This Row],[RespondentID]],'All Data'!$A:$CO,88,FALSE),"unknown")</f>
        <v>unknown</v>
      </c>
      <c r="AN418" s="96" t="str">
        <f>IFERROR(VLOOKUP(Table1[[#This Row],[RespondentID]],'All Data'!$A:$CO,89,FALSE),"unknown")</f>
        <v>unknown</v>
      </c>
      <c r="AO418" s="96" t="str">
        <f>IFERROR(VLOOKUP(Table1[[#This Row],[RespondentID]],'All Data'!$A:$CO,90,FALSE),"unknown")</f>
        <v>unknown</v>
      </c>
      <c r="AP418" s="96" t="str">
        <f>IFERROR(VLOOKUP(Table1[[#This Row],[RespondentID]],'All Data'!$A:$CO,91,FALSE),"unknown")</f>
        <v>unknown</v>
      </c>
      <c r="AQ418" s="96" t="str">
        <f>IFERROR(VLOOKUP(Table1[[#This Row],[RespondentID]],'All Data'!$A:$CO,92,FALSE),"unknown")</f>
        <v>unknown</v>
      </c>
      <c r="AR418" s="96" t="str">
        <f>IFERROR(VLOOKUP(Table1[[#This Row],[RespondentID]],'All Data'!$A:$CO,93,FALSE),"unknown")</f>
        <v>unknown</v>
      </c>
      <c r="AS418" s="96" t="str">
        <f>IFERROR(VLOOKUP(Table1[[#This Row],[RespondentID]],'All Data'!$A:$CW,94,FALSE),"unknown")</f>
        <v>unknown</v>
      </c>
      <c r="AT418" s="96" t="str">
        <f>IFERROR(VLOOKUP(Table1[[#This Row],[RespondentID]],'All Data'!$A:$CW,95,FALSE),"unknown")</f>
        <v>unknown</v>
      </c>
      <c r="AU418" s="96" t="str">
        <f>IFERROR(VLOOKUP(Table1[[#This Row],[RespondentID]],'All Data'!$A:$CW,96,FALSE),"unknown")</f>
        <v>unknown</v>
      </c>
      <c r="AV418" s="96" t="str">
        <f>IFERROR(VLOOKUP(Table1[[#This Row],[RespondentID]],'All Data'!$A:$CW,97,FALSE),"unknown")</f>
        <v>unknown</v>
      </c>
      <c r="AW418" s="96" t="str">
        <f>IFERROR(VLOOKUP(Table1[[#This Row],[RespondentID]],'All Data'!$A:$CW,98,FALSE),"unknown")</f>
        <v>unknown</v>
      </c>
      <c r="AX418" s="96" t="str">
        <f>IFERROR(VLOOKUP(Table1[[#This Row],[RespondentID]],'All Data'!$A:$CW,99,FALSE),"unknown")</f>
        <v>unknown</v>
      </c>
    </row>
    <row r="419" spans="1:50">
      <c r="A419" s="99"/>
      <c r="B419" s="97"/>
      <c r="C419" s="98"/>
      <c r="D419" s="98"/>
      <c r="E419" s="98"/>
      <c r="F419" s="98"/>
      <c r="G419" s="98"/>
      <c r="H419" s="98"/>
      <c r="I419" s="98"/>
      <c r="J419" s="98"/>
      <c r="K419" s="98"/>
      <c r="L419" s="98"/>
      <c r="M419" s="98"/>
      <c r="N419" s="98"/>
      <c r="O419" s="99"/>
      <c r="P419" s="99">
        <f t="shared" si="108"/>
        <v>0</v>
      </c>
      <c r="Q419" s="100" t="e">
        <f t="shared" si="109"/>
        <v>#DIV/0!</v>
      </c>
      <c r="R419" s="99"/>
      <c r="S419" s="99">
        <f t="shared" si="110"/>
        <v>0</v>
      </c>
      <c r="T419" s="99">
        <f t="shared" si="111"/>
        <v>0</v>
      </c>
      <c r="U419" s="99">
        <f t="shared" si="112"/>
        <v>0</v>
      </c>
      <c r="V419" s="99">
        <f t="shared" si="113"/>
        <v>0</v>
      </c>
      <c r="W419" s="99">
        <f t="shared" si="114"/>
        <v>0</v>
      </c>
      <c r="X419" s="99">
        <f t="shared" si="115"/>
        <v>0</v>
      </c>
      <c r="Y419" s="99">
        <f t="shared" si="116"/>
        <v>0</v>
      </c>
      <c r="Z419" s="99">
        <f t="shared" si="117"/>
        <v>0</v>
      </c>
      <c r="AA419" s="99">
        <f t="shared" si="118"/>
        <v>0</v>
      </c>
      <c r="AB419" s="99">
        <f t="shared" si="119"/>
        <v>0</v>
      </c>
      <c r="AC419" s="99">
        <f t="shared" si="120"/>
        <v>0</v>
      </c>
      <c r="AD419" s="99">
        <f t="shared" si="121"/>
        <v>0</v>
      </c>
      <c r="AE419" s="99">
        <f t="shared" si="122"/>
        <v>0</v>
      </c>
      <c r="AF419" s="99"/>
      <c r="AG419" s="99"/>
      <c r="AH419" s="99">
        <f t="shared" si="123"/>
        <v>0</v>
      </c>
      <c r="AI419" s="99">
        <f t="shared" si="124"/>
        <v>0</v>
      </c>
      <c r="AJ419" s="99" t="str">
        <f t="shared" si="125"/>
        <v>Correct</v>
      </c>
      <c r="AK419" s="99"/>
      <c r="AL419" s="96" t="str">
        <f>IFERROR(VLOOKUP(Table1[[#This Row],[RespondentID]],'All Data'!$A:$CO,87,FALSE),"unknown")</f>
        <v>unknown</v>
      </c>
      <c r="AM419" s="96" t="str">
        <f>IFERROR(VLOOKUP(Table1[[#This Row],[RespondentID]],'All Data'!$A:$CO,88,FALSE),"unknown")</f>
        <v>unknown</v>
      </c>
      <c r="AN419" s="96" t="str">
        <f>IFERROR(VLOOKUP(Table1[[#This Row],[RespondentID]],'All Data'!$A:$CO,89,FALSE),"unknown")</f>
        <v>unknown</v>
      </c>
      <c r="AO419" s="96" t="str">
        <f>IFERROR(VLOOKUP(Table1[[#This Row],[RespondentID]],'All Data'!$A:$CO,90,FALSE),"unknown")</f>
        <v>unknown</v>
      </c>
      <c r="AP419" s="96" t="str">
        <f>IFERROR(VLOOKUP(Table1[[#This Row],[RespondentID]],'All Data'!$A:$CO,91,FALSE),"unknown")</f>
        <v>unknown</v>
      </c>
      <c r="AQ419" s="96" t="str">
        <f>IFERROR(VLOOKUP(Table1[[#This Row],[RespondentID]],'All Data'!$A:$CO,92,FALSE),"unknown")</f>
        <v>unknown</v>
      </c>
      <c r="AR419" s="96" t="str">
        <f>IFERROR(VLOOKUP(Table1[[#This Row],[RespondentID]],'All Data'!$A:$CO,93,FALSE),"unknown")</f>
        <v>unknown</v>
      </c>
      <c r="AS419" s="96" t="str">
        <f>IFERROR(VLOOKUP(Table1[[#This Row],[RespondentID]],'All Data'!$A:$CW,94,FALSE),"unknown")</f>
        <v>unknown</v>
      </c>
      <c r="AT419" s="96" t="str">
        <f>IFERROR(VLOOKUP(Table1[[#This Row],[RespondentID]],'All Data'!$A:$CW,95,FALSE),"unknown")</f>
        <v>unknown</v>
      </c>
      <c r="AU419" s="96" t="str">
        <f>IFERROR(VLOOKUP(Table1[[#This Row],[RespondentID]],'All Data'!$A:$CW,96,FALSE),"unknown")</f>
        <v>unknown</v>
      </c>
      <c r="AV419" s="96" t="str">
        <f>IFERROR(VLOOKUP(Table1[[#This Row],[RespondentID]],'All Data'!$A:$CW,97,FALSE),"unknown")</f>
        <v>unknown</v>
      </c>
      <c r="AW419" s="96" t="str">
        <f>IFERROR(VLOOKUP(Table1[[#This Row],[RespondentID]],'All Data'!$A:$CW,98,FALSE),"unknown")</f>
        <v>unknown</v>
      </c>
      <c r="AX419" s="96" t="str">
        <f>IFERROR(VLOOKUP(Table1[[#This Row],[RespondentID]],'All Data'!$A:$CW,99,FALSE),"unknown")</f>
        <v>unknown</v>
      </c>
    </row>
    <row r="420" spans="1:50">
      <c r="A420" s="99"/>
      <c r="B420" s="97"/>
      <c r="C420" s="98"/>
      <c r="D420" s="98"/>
      <c r="E420" s="98"/>
      <c r="F420" s="98"/>
      <c r="G420" s="98"/>
      <c r="H420" s="98"/>
      <c r="I420" s="98"/>
      <c r="J420" s="98"/>
      <c r="K420" s="98"/>
      <c r="L420" s="98"/>
      <c r="M420" s="98"/>
      <c r="N420" s="98"/>
      <c r="O420" s="99"/>
      <c r="P420" s="99">
        <f t="shared" si="108"/>
        <v>0</v>
      </c>
      <c r="Q420" s="100" t="e">
        <f t="shared" si="109"/>
        <v>#DIV/0!</v>
      </c>
      <c r="R420" s="99"/>
      <c r="S420" s="99">
        <f t="shared" si="110"/>
        <v>0</v>
      </c>
      <c r="T420" s="99">
        <f t="shared" si="111"/>
        <v>0</v>
      </c>
      <c r="U420" s="99">
        <f t="shared" si="112"/>
        <v>0</v>
      </c>
      <c r="V420" s="99">
        <f t="shared" si="113"/>
        <v>0</v>
      </c>
      <c r="W420" s="99">
        <f t="shared" si="114"/>
        <v>0</v>
      </c>
      <c r="X420" s="99">
        <f t="shared" si="115"/>
        <v>0</v>
      </c>
      <c r="Y420" s="99">
        <f t="shared" si="116"/>
        <v>0</v>
      </c>
      <c r="Z420" s="99">
        <f t="shared" si="117"/>
        <v>0</v>
      </c>
      <c r="AA420" s="99">
        <f t="shared" si="118"/>
        <v>0</v>
      </c>
      <c r="AB420" s="99">
        <f t="shared" si="119"/>
        <v>0</v>
      </c>
      <c r="AC420" s="99">
        <f t="shared" si="120"/>
        <v>0</v>
      </c>
      <c r="AD420" s="99">
        <f t="shared" si="121"/>
        <v>0</v>
      </c>
      <c r="AE420" s="99">
        <f t="shared" si="122"/>
        <v>0</v>
      </c>
      <c r="AF420" s="99"/>
      <c r="AG420" s="99"/>
      <c r="AH420" s="99">
        <f t="shared" si="123"/>
        <v>0</v>
      </c>
      <c r="AI420" s="99">
        <f t="shared" si="124"/>
        <v>0</v>
      </c>
      <c r="AJ420" s="99" t="str">
        <f t="shared" si="125"/>
        <v>Correct</v>
      </c>
      <c r="AK420" s="99"/>
      <c r="AL420" s="96" t="str">
        <f>IFERROR(VLOOKUP(Table1[[#This Row],[RespondentID]],'All Data'!$A:$CO,87,FALSE),"unknown")</f>
        <v>unknown</v>
      </c>
      <c r="AM420" s="96" t="str">
        <f>IFERROR(VLOOKUP(Table1[[#This Row],[RespondentID]],'All Data'!$A:$CO,88,FALSE),"unknown")</f>
        <v>unknown</v>
      </c>
      <c r="AN420" s="96" t="str">
        <f>IFERROR(VLOOKUP(Table1[[#This Row],[RespondentID]],'All Data'!$A:$CO,89,FALSE),"unknown")</f>
        <v>unknown</v>
      </c>
      <c r="AO420" s="96" t="str">
        <f>IFERROR(VLOOKUP(Table1[[#This Row],[RespondentID]],'All Data'!$A:$CO,90,FALSE),"unknown")</f>
        <v>unknown</v>
      </c>
      <c r="AP420" s="96" t="str">
        <f>IFERROR(VLOOKUP(Table1[[#This Row],[RespondentID]],'All Data'!$A:$CO,91,FALSE),"unknown")</f>
        <v>unknown</v>
      </c>
      <c r="AQ420" s="96" t="str">
        <f>IFERROR(VLOOKUP(Table1[[#This Row],[RespondentID]],'All Data'!$A:$CO,92,FALSE),"unknown")</f>
        <v>unknown</v>
      </c>
      <c r="AR420" s="96" t="str">
        <f>IFERROR(VLOOKUP(Table1[[#This Row],[RespondentID]],'All Data'!$A:$CO,93,FALSE),"unknown")</f>
        <v>unknown</v>
      </c>
      <c r="AS420" s="96" t="str">
        <f>IFERROR(VLOOKUP(Table1[[#This Row],[RespondentID]],'All Data'!$A:$CW,94,FALSE),"unknown")</f>
        <v>unknown</v>
      </c>
      <c r="AT420" s="96" t="str">
        <f>IFERROR(VLOOKUP(Table1[[#This Row],[RespondentID]],'All Data'!$A:$CW,95,FALSE),"unknown")</f>
        <v>unknown</v>
      </c>
      <c r="AU420" s="96" t="str">
        <f>IFERROR(VLOOKUP(Table1[[#This Row],[RespondentID]],'All Data'!$A:$CW,96,FALSE),"unknown")</f>
        <v>unknown</v>
      </c>
      <c r="AV420" s="96" t="str">
        <f>IFERROR(VLOOKUP(Table1[[#This Row],[RespondentID]],'All Data'!$A:$CW,97,FALSE),"unknown")</f>
        <v>unknown</v>
      </c>
      <c r="AW420" s="96" t="str">
        <f>IFERROR(VLOOKUP(Table1[[#This Row],[RespondentID]],'All Data'!$A:$CW,98,FALSE),"unknown")</f>
        <v>unknown</v>
      </c>
      <c r="AX420" s="96" t="str">
        <f>IFERROR(VLOOKUP(Table1[[#This Row],[RespondentID]],'All Data'!$A:$CW,99,FALSE),"unknown")</f>
        <v>unknown</v>
      </c>
    </row>
    <row r="421" spans="1:50">
      <c r="A421" s="99"/>
      <c r="B421" s="97"/>
      <c r="C421" s="98"/>
      <c r="D421" s="98"/>
      <c r="E421" s="98"/>
      <c r="F421" s="98"/>
      <c r="G421" s="98"/>
      <c r="H421" s="98"/>
      <c r="I421" s="98"/>
      <c r="J421" s="98"/>
      <c r="K421" s="98"/>
      <c r="L421" s="98"/>
      <c r="M421" s="98"/>
      <c r="N421" s="98"/>
      <c r="O421" s="99"/>
      <c r="P421" s="99">
        <f t="shared" si="108"/>
        <v>0</v>
      </c>
      <c r="Q421" s="100" t="e">
        <f t="shared" si="109"/>
        <v>#DIV/0!</v>
      </c>
      <c r="R421" s="99"/>
      <c r="S421" s="99">
        <f t="shared" si="110"/>
        <v>0</v>
      </c>
      <c r="T421" s="99">
        <f t="shared" si="111"/>
        <v>0</v>
      </c>
      <c r="U421" s="99">
        <f t="shared" si="112"/>
        <v>0</v>
      </c>
      <c r="V421" s="99">
        <f t="shared" si="113"/>
        <v>0</v>
      </c>
      <c r="W421" s="99">
        <f t="shared" si="114"/>
        <v>0</v>
      </c>
      <c r="X421" s="99">
        <f t="shared" si="115"/>
        <v>0</v>
      </c>
      <c r="Y421" s="99">
        <f t="shared" si="116"/>
        <v>0</v>
      </c>
      <c r="Z421" s="99">
        <f t="shared" si="117"/>
        <v>0</v>
      </c>
      <c r="AA421" s="99">
        <f t="shared" si="118"/>
        <v>0</v>
      </c>
      <c r="AB421" s="99">
        <f t="shared" si="119"/>
        <v>0</v>
      </c>
      <c r="AC421" s="99">
        <f t="shared" si="120"/>
        <v>0</v>
      </c>
      <c r="AD421" s="99">
        <f t="shared" si="121"/>
        <v>0</v>
      </c>
      <c r="AE421" s="99">
        <f t="shared" si="122"/>
        <v>0</v>
      </c>
      <c r="AF421" s="99"/>
      <c r="AG421" s="99"/>
      <c r="AH421" s="99">
        <f t="shared" si="123"/>
        <v>0</v>
      </c>
      <c r="AI421" s="99">
        <f t="shared" si="124"/>
        <v>0</v>
      </c>
      <c r="AJ421" s="99" t="str">
        <f t="shared" si="125"/>
        <v>Correct</v>
      </c>
      <c r="AK421" s="99"/>
      <c r="AL421" s="96" t="str">
        <f>IFERROR(VLOOKUP(Table1[[#This Row],[RespondentID]],'All Data'!$A:$CO,87,FALSE),"unknown")</f>
        <v>unknown</v>
      </c>
      <c r="AM421" s="96" t="str">
        <f>IFERROR(VLOOKUP(Table1[[#This Row],[RespondentID]],'All Data'!$A:$CO,88,FALSE),"unknown")</f>
        <v>unknown</v>
      </c>
      <c r="AN421" s="96" t="str">
        <f>IFERROR(VLOOKUP(Table1[[#This Row],[RespondentID]],'All Data'!$A:$CO,89,FALSE),"unknown")</f>
        <v>unknown</v>
      </c>
      <c r="AO421" s="96" t="str">
        <f>IFERROR(VLOOKUP(Table1[[#This Row],[RespondentID]],'All Data'!$A:$CO,90,FALSE),"unknown")</f>
        <v>unknown</v>
      </c>
      <c r="AP421" s="96" t="str">
        <f>IFERROR(VLOOKUP(Table1[[#This Row],[RespondentID]],'All Data'!$A:$CO,91,FALSE),"unknown")</f>
        <v>unknown</v>
      </c>
      <c r="AQ421" s="96" t="str">
        <f>IFERROR(VLOOKUP(Table1[[#This Row],[RespondentID]],'All Data'!$A:$CO,92,FALSE),"unknown")</f>
        <v>unknown</v>
      </c>
      <c r="AR421" s="96" t="str">
        <f>IFERROR(VLOOKUP(Table1[[#This Row],[RespondentID]],'All Data'!$A:$CO,93,FALSE),"unknown")</f>
        <v>unknown</v>
      </c>
      <c r="AS421" s="96" t="str">
        <f>IFERROR(VLOOKUP(Table1[[#This Row],[RespondentID]],'All Data'!$A:$CW,94,FALSE),"unknown")</f>
        <v>unknown</v>
      </c>
      <c r="AT421" s="96" t="str">
        <f>IFERROR(VLOOKUP(Table1[[#This Row],[RespondentID]],'All Data'!$A:$CW,95,FALSE),"unknown")</f>
        <v>unknown</v>
      </c>
      <c r="AU421" s="96" t="str">
        <f>IFERROR(VLOOKUP(Table1[[#This Row],[RespondentID]],'All Data'!$A:$CW,96,FALSE),"unknown")</f>
        <v>unknown</v>
      </c>
      <c r="AV421" s="96" t="str">
        <f>IFERROR(VLOOKUP(Table1[[#This Row],[RespondentID]],'All Data'!$A:$CW,97,FALSE),"unknown")</f>
        <v>unknown</v>
      </c>
      <c r="AW421" s="96" t="str">
        <f>IFERROR(VLOOKUP(Table1[[#This Row],[RespondentID]],'All Data'!$A:$CW,98,FALSE),"unknown")</f>
        <v>unknown</v>
      </c>
      <c r="AX421" s="96" t="str">
        <f>IFERROR(VLOOKUP(Table1[[#This Row],[RespondentID]],'All Data'!$A:$CW,99,FALSE),"unknown")</f>
        <v>unknown</v>
      </c>
    </row>
    <row r="422" spans="1:50">
      <c r="A422" s="99"/>
      <c r="B422" s="97"/>
      <c r="C422" s="98"/>
      <c r="D422" s="98"/>
      <c r="E422" s="98"/>
      <c r="F422" s="98"/>
      <c r="G422" s="98"/>
      <c r="H422" s="98"/>
      <c r="I422" s="98"/>
      <c r="J422" s="98"/>
      <c r="K422" s="98"/>
      <c r="L422" s="98"/>
      <c r="M422" s="98"/>
      <c r="N422" s="98"/>
      <c r="O422" s="99"/>
      <c r="P422" s="99">
        <f t="shared" si="108"/>
        <v>0</v>
      </c>
      <c r="Q422" s="100" t="e">
        <f t="shared" si="109"/>
        <v>#DIV/0!</v>
      </c>
      <c r="R422" s="99"/>
      <c r="S422" s="99">
        <f t="shared" si="110"/>
        <v>0</v>
      </c>
      <c r="T422" s="99">
        <f t="shared" si="111"/>
        <v>0</v>
      </c>
      <c r="U422" s="99">
        <f t="shared" si="112"/>
        <v>0</v>
      </c>
      <c r="V422" s="99">
        <f t="shared" si="113"/>
        <v>0</v>
      </c>
      <c r="W422" s="99">
        <f t="shared" si="114"/>
        <v>0</v>
      </c>
      <c r="X422" s="99">
        <f t="shared" si="115"/>
        <v>0</v>
      </c>
      <c r="Y422" s="99">
        <f t="shared" si="116"/>
        <v>0</v>
      </c>
      <c r="Z422" s="99">
        <f t="shared" si="117"/>
        <v>0</v>
      </c>
      <c r="AA422" s="99">
        <f t="shared" si="118"/>
        <v>0</v>
      </c>
      <c r="AB422" s="99">
        <f t="shared" si="119"/>
        <v>0</v>
      </c>
      <c r="AC422" s="99">
        <f t="shared" si="120"/>
        <v>0</v>
      </c>
      <c r="AD422" s="99">
        <f t="shared" si="121"/>
        <v>0</v>
      </c>
      <c r="AE422" s="99">
        <f t="shared" si="122"/>
        <v>0</v>
      </c>
      <c r="AF422" s="99"/>
      <c r="AG422" s="99"/>
      <c r="AH422" s="99">
        <f t="shared" si="123"/>
        <v>0</v>
      </c>
      <c r="AI422" s="99">
        <f t="shared" si="124"/>
        <v>0</v>
      </c>
      <c r="AJ422" s="99" t="str">
        <f t="shared" si="125"/>
        <v>Correct</v>
      </c>
      <c r="AK422" s="99"/>
      <c r="AL422" s="96" t="str">
        <f>IFERROR(VLOOKUP(Table1[[#This Row],[RespondentID]],'All Data'!$A:$CO,87,FALSE),"unknown")</f>
        <v>unknown</v>
      </c>
      <c r="AM422" s="96" t="str">
        <f>IFERROR(VLOOKUP(Table1[[#This Row],[RespondentID]],'All Data'!$A:$CO,88,FALSE),"unknown")</f>
        <v>unknown</v>
      </c>
      <c r="AN422" s="96" t="str">
        <f>IFERROR(VLOOKUP(Table1[[#This Row],[RespondentID]],'All Data'!$A:$CO,89,FALSE),"unknown")</f>
        <v>unknown</v>
      </c>
      <c r="AO422" s="96" t="str">
        <f>IFERROR(VLOOKUP(Table1[[#This Row],[RespondentID]],'All Data'!$A:$CO,90,FALSE),"unknown")</f>
        <v>unknown</v>
      </c>
      <c r="AP422" s="96" t="str">
        <f>IFERROR(VLOOKUP(Table1[[#This Row],[RespondentID]],'All Data'!$A:$CO,91,FALSE),"unknown")</f>
        <v>unknown</v>
      </c>
      <c r="AQ422" s="96" t="str">
        <f>IFERROR(VLOOKUP(Table1[[#This Row],[RespondentID]],'All Data'!$A:$CO,92,FALSE),"unknown")</f>
        <v>unknown</v>
      </c>
      <c r="AR422" s="96" t="str">
        <f>IFERROR(VLOOKUP(Table1[[#This Row],[RespondentID]],'All Data'!$A:$CO,93,FALSE),"unknown")</f>
        <v>unknown</v>
      </c>
      <c r="AS422" s="96" t="str">
        <f>IFERROR(VLOOKUP(Table1[[#This Row],[RespondentID]],'All Data'!$A:$CW,94,FALSE),"unknown")</f>
        <v>unknown</v>
      </c>
      <c r="AT422" s="96" t="str">
        <f>IFERROR(VLOOKUP(Table1[[#This Row],[RespondentID]],'All Data'!$A:$CW,95,FALSE),"unknown")</f>
        <v>unknown</v>
      </c>
      <c r="AU422" s="96" t="str">
        <f>IFERROR(VLOOKUP(Table1[[#This Row],[RespondentID]],'All Data'!$A:$CW,96,FALSE),"unknown")</f>
        <v>unknown</v>
      </c>
      <c r="AV422" s="96" t="str">
        <f>IFERROR(VLOOKUP(Table1[[#This Row],[RespondentID]],'All Data'!$A:$CW,97,FALSE),"unknown")</f>
        <v>unknown</v>
      </c>
      <c r="AW422" s="96" t="str">
        <f>IFERROR(VLOOKUP(Table1[[#This Row],[RespondentID]],'All Data'!$A:$CW,98,FALSE),"unknown")</f>
        <v>unknown</v>
      </c>
      <c r="AX422" s="96" t="str">
        <f>IFERROR(VLOOKUP(Table1[[#This Row],[RespondentID]],'All Data'!$A:$CW,99,FALSE),"unknown")</f>
        <v>unknown</v>
      </c>
    </row>
    <row r="423" spans="1:50">
      <c r="A423" s="99"/>
      <c r="B423" s="97"/>
      <c r="C423" s="98"/>
      <c r="D423" s="98"/>
      <c r="E423" s="98"/>
      <c r="F423" s="98"/>
      <c r="G423" s="98"/>
      <c r="H423" s="98"/>
      <c r="I423" s="98"/>
      <c r="J423" s="98"/>
      <c r="K423" s="98"/>
      <c r="L423" s="98"/>
      <c r="M423" s="98"/>
      <c r="N423" s="98"/>
      <c r="O423" s="99"/>
      <c r="P423" s="99">
        <f t="shared" si="108"/>
        <v>0</v>
      </c>
      <c r="Q423" s="100" t="e">
        <f t="shared" si="109"/>
        <v>#DIV/0!</v>
      </c>
      <c r="R423" s="99"/>
      <c r="S423" s="99">
        <f t="shared" si="110"/>
        <v>0</v>
      </c>
      <c r="T423" s="99">
        <f t="shared" si="111"/>
        <v>0</v>
      </c>
      <c r="U423" s="99">
        <f t="shared" si="112"/>
        <v>0</v>
      </c>
      <c r="V423" s="99">
        <f t="shared" si="113"/>
        <v>0</v>
      </c>
      <c r="W423" s="99">
        <f t="shared" si="114"/>
        <v>0</v>
      </c>
      <c r="X423" s="99">
        <f t="shared" si="115"/>
        <v>0</v>
      </c>
      <c r="Y423" s="99">
        <f t="shared" si="116"/>
        <v>0</v>
      </c>
      <c r="Z423" s="99">
        <f t="shared" si="117"/>
        <v>0</v>
      </c>
      <c r="AA423" s="99">
        <f t="shared" si="118"/>
        <v>0</v>
      </c>
      <c r="AB423" s="99">
        <f t="shared" si="119"/>
        <v>0</v>
      </c>
      <c r="AC423" s="99">
        <f t="shared" si="120"/>
        <v>0</v>
      </c>
      <c r="AD423" s="99">
        <f t="shared" si="121"/>
        <v>0</v>
      </c>
      <c r="AE423" s="99">
        <f t="shared" si="122"/>
        <v>0</v>
      </c>
      <c r="AF423" s="99"/>
      <c r="AG423" s="99"/>
      <c r="AH423" s="99">
        <f t="shared" si="123"/>
        <v>0</v>
      </c>
      <c r="AI423" s="99">
        <f t="shared" si="124"/>
        <v>0</v>
      </c>
      <c r="AJ423" s="99" t="str">
        <f t="shared" si="125"/>
        <v>Correct</v>
      </c>
      <c r="AK423" s="99"/>
      <c r="AL423" s="96" t="str">
        <f>IFERROR(VLOOKUP(Table1[[#This Row],[RespondentID]],'All Data'!$A:$CO,87,FALSE),"unknown")</f>
        <v>unknown</v>
      </c>
      <c r="AM423" s="96" t="str">
        <f>IFERROR(VLOOKUP(Table1[[#This Row],[RespondentID]],'All Data'!$A:$CO,88,FALSE),"unknown")</f>
        <v>unknown</v>
      </c>
      <c r="AN423" s="96" t="str">
        <f>IFERROR(VLOOKUP(Table1[[#This Row],[RespondentID]],'All Data'!$A:$CO,89,FALSE),"unknown")</f>
        <v>unknown</v>
      </c>
      <c r="AO423" s="96" t="str">
        <f>IFERROR(VLOOKUP(Table1[[#This Row],[RespondentID]],'All Data'!$A:$CO,90,FALSE),"unknown")</f>
        <v>unknown</v>
      </c>
      <c r="AP423" s="96" t="str">
        <f>IFERROR(VLOOKUP(Table1[[#This Row],[RespondentID]],'All Data'!$A:$CO,91,FALSE),"unknown")</f>
        <v>unknown</v>
      </c>
      <c r="AQ423" s="96" t="str">
        <f>IFERROR(VLOOKUP(Table1[[#This Row],[RespondentID]],'All Data'!$A:$CO,92,FALSE),"unknown")</f>
        <v>unknown</v>
      </c>
      <c r="AR423" s="96" t="str">
        <f>IFERROR(VLOOKUP(Table1[[#This Row],[RespondentID]],'All Data'!$A:$CO,93,FALSE),"unknown")</f>
        <v>unknown</v>
      </c>
      <c r="AS423" s="96" t="str">
        <f>IFERROR(VLOOKUP(Table1[[#This Row],[RespondentID]],'All Data'!$A:$CW,94,FALSE),"unknown")</f>
        <v>unknown</v>
      </c>
      <c r="AT423" s="96" t="str">
        <f>IFERROR(VLOOKUP(Table1[[#This Row],[RespondentID]],'All Data'!$A:$CW,95,FALSE),"unknown")</f>
        <v>unknown</v>
      </c>
      <c r="AU423" s="96" t="str">
        <f>IFERROR(VLOOKUP(Table1[[#This Row],[RespondentID]],'All Data'!$A:$CW,96,FALSE),"unknown")</f>
        <v>unknown</v>
      </c>
      <c r="AV423" s="96" t="str">
        <f>IFERROR(VLOOKUP(Table1[[#This Row],[RespondentID]],'All Data'!$A:$CW,97,FALSE),"unknown")</f>
        <v>unknown</v>
      </c>
      <c r="AW423" s="96" t="str">
        <f>IFERROR(VLOOKUP(Table1[[#This Row],[RespondentID]],'All Data'!$A:$CW,98,FALSE),"unknown")</f>
        <v>unknown</v>
      </c>
      <c r="AX423" s="96" t="str">
        <f>IFERROR(VLOOKUP(Table1[[#This Row],[RespondentID]],'All Data'!$A:$CW,99,FALSE),"unknown")</f>
        <v>unknown</v>
      </c>
    </row>
    <row r="424" spans="1:50">
      <c r="A424" s="99"/>
      <c r="B424" s="97"/>
      <c r="C424" s="98"/>
      <c r="D424" s="98"/>
      <c r="E424" s="98"/>
      <c r="F424" s="98"/>
      <c r="G424" s="98"/>
      <c r="H424" s="98"/>
      <c r="I424" s="98"/>
      <c r="J424" s="98"/>
      <c r="K424" s="98"/>
      <c r="L424" s="98"/>
      <c r="M424" s="98"/>
      <c r="N424" s="98"/>
      <c r="O424" s="99"/>
      <c r="P424" s="99">
        <f t="shared" si="108"/>
        <v>0</v>
      </c>
      <c r="Q424" s="100" t="e">
        <f t="shared" si="109"/>
        <v>#DIV/0!</v>
      </c>
      <c r="R424" s="99"/>
      <c r="S424" s="99">
        <f t="shared" si="110"/>
        <v>0</v>
      </c>
      <c r="T424" s="99">
        <f t="shared" si="111"/>
        <v>0</v>
      </c>
      <c r="U424" s="99">
        <f t="shared" si="112"/>
        <v>0</v>
      </c>
      <c r="V424" s="99">
        <f t="shared" si="113"/>
        <v>0</v>
      </c>
      <c r="W424" s="99">
        <f t="shared" si="114"/>
        <v>0</v>
      </c>
      <c r="X424" s="99">
        <f t="shared" si="115"/>
        <v>0</v>
      </c>
      <c r="Y424" s="99">
        <f t="shared" si="116"/>
        <v>0</v>
      </c>
      <c r="Z424" s="99">
        <f t="shared" si="117"/>
        <v>0</v>
      </c>
      <c r="AA424" s="99">
        <f t="shared" si="118"/>
        <v>0</v>
      </c>
      <c r="AB424" s="99">
        <f t="shared" si="119"/>
        <v>0</v>
      </c>
      <c r="AC424" s="99">
        <f t="shared" si="120"/>
        <v>0</v>
      </c>
      <c r="AD424" s="99">
        <f t="shared" si="121"/>
        <v>0</v>
      </c>
      <c r="AE424" s="99">
        <f t="shared" si="122"/>
        <v>0</v>
      </c>
      <c r="AF424" s="99"/>
      <c r="AG424" s="99"/>
      <c r="AH424" s="99">
        <f t="shared" si="123"/>
        <v>0</v>
      </c>
      <c r="AI424" s="99">
        <f t="shared" si="124"/>
        <v>0</v>
      </c>
      <c r="AJ424" s="99" t="str">
        <f t="shared" si="125"/>
        <v>Correct</v>
      </c>
      <c r="AK424" s="99"/>
      <c r="AL424" s="96" t="str">
        <f>IFERROR(VLOOKUP(Table1[[#This Row],[RespondentID]],'All Data'!$A:$CO,87,FALSE),"unknown")</f>
        <v>unknown</v>
      </c>
      <c r="AM424" s="96" t="str">
        <f>IFERROR(VLOOKUP(Table1[[#This Row],[RespondentID]],'All Data'!$A:$CO,88,FALSE),"unknown")</f>
        <v>unknown</v>
      </c>
      <c r="AN424" s="96" t="str">
        <f>IFERROR(VLOOKUP(Table1[[#This Row],[RespondentID]],'All Data'!$A:$CO,89,FALSE),"unknown")</f>
        <v>unknown</v>
      </c>
      <c r="AO424" s="96" t="str">
        <f>IFERROR(VLOOKUP(Table1[[#This Row],[RespondentID]],'All Data'!$A:$CO,90,FALSE),"unknown")</f>
        <v>unknown</v>
      </c>
      <c r="AP424" s="96" t="str">
        <f>IFERROR(VLOOKUP(Table1[[#This Row],[RespondentID]],'All Data'!$A:$CO,91,FALSE),"unknown")</f>
        <v>unknown</v>
      </c>
      <c r="AQ424" s="96" t="str">
        <f>IFERROR(VLOOKUP(Table1[[#This Row],[RespondentID]],'All Data'!$A:$CO,92,FALSE),"unknown")</f>
        <v>unknown</v>
      </c>
      <c r="AR424" s="96" t="str">
        <f>IFERROR(VLOOKUP(Table1[[#This Row],[RespondentID]],'All Data'!$A:$CO,93,FALSE),"unknown")</f>
        <v>unknown</v>
      </c>
      <c r="AS424" s="96" t="str">
        <f>IFERROR(VLOOKUP(Table1[[#This Row],[RespondentID]],'All Data'!$A:$CW,94,FALSE),"unknown")</f>
        <v>unknown</v>
      </c>
      <c r="AT424" s="96" t="str">
        <f>IFERROR(VLOOKUP(Table1[[#This Row],[RespondentID]],'All Data'!$A:$CW,95,FALSE),"unknown")</f>
        <v>unknown</v>
      </c>
      <c r="AU424" s="96" t="str">
        <f>IFERROR(VLOOKUP(Table1[[#This Row],[RespondentID]],'All Data'!$A:$CW,96,FALSE),"unknown")</f>
        <v>unknown</v>
      </c>
      <c r="AV424" s="96" t="str">
        <f>IFERROR(VLOOKUP(Table1[[#This Row],[RespondentID]],'All Data'!$A:$CW,97,FALSE),"unknown")</f>
        <v>unknown</v>
      </c>
      <c r="AW424" s="96" t="str">
        <f>IFERROR(VLOOKUP(Table1[[#This Row],[RespondentID]],'All Data'!$A:$CW,98,FALSE),"unknown")</f>
        <v>unknown</v>
      </c>
      <c r="AX424" s="96" t="str">
        <f>IFERROR(VLOOKUP(Table1[[#This Row],[RespondentID]],'All Data'!$A:$CW,99,FALSE),"unknown")</f>
        <v>unknown</v>
      </c>
    </row>
    <row r="425" spans="1:50">
      <c r="A425" s="99"/>
      <c r="B425" s="97"/>
      <c r="C425" s="98"/>
      <c r="D425" s="98"/>
      <c r="E425" s="98"/>
      <c r="F425" s="98"/>
      <c r="G425" s="98"/>
      <c r="H425" s="98"/>
      <c r="I425" s="98"/>
      <c r="J425" s="98"/>
      <c r="K425" s="98"/>
      <c r="L425" s="98"/>
      <c r="M425" s="98"/>
      <c r="N425" s="98"/>
      <c r="O425" s="99"/>
      <c r="P425" s="99">
        <f t="shared" si="108"/>
        <v>0</v>
      </c>
      <c r="Q425" s="100" t="e">
        <f t="shared" si="109"/>
        <v>#DIV/0!</v>
      </c>
      <c r="R425" s="99"/>
      <c r="S425" s="99">
        <f t="shared" si="110"/>
        <v>0</v>
      </c>
      <c r="T425" s="99">
        <f t="shared" si="111"/>
        <v>0</v>
      </c>
      <c r="U425" s="99">
        <f t="shared" si="112"/>
        <v>0</v>
      </c>
      <c r="V425" s="99">
        <f t="shared" si="113"/>
        <v>0</v>
      </c>
      <c r="W425" s="99">
        <f t="shared" si="114"/>
        <v>0</v>
      </c>
      <c r="X425" s="99">
        <f t="shared" si="115"/>
        <v>0</v>
      </c>
      <c r="Y425" s="99">
        <f t="shared" si="116"/>
        <v>0</v>
      </c>
      <c r="Z425" s="99">
        <f t="shared" si="117"/>
        <v>0</v>
      </c>
      <c r="AA425" s="99">
        <f t="shared" si="118"/>
        <v>0</v>
      </c>
      <c r="AB425" s="99">
        <f t="shared" si="119"/>
        <v>0</v>
      </c>
      <c r="AC425" s="99">
        <f t="shared" si="120"/>
        <v>0</v>
      </c>
      <c r="AD425" s="99">
        <f t="shared" si="121"/>
        <v>0</v>
      </c>
      <c r="AE425" s="99">
        <f t="shared" si="122"/>
        <v>0</v>
      </c>
      <c r="AF425" s="99"/>
      <c r="AG425" s="99"/>
      <c r="AH425" s="99">
        <f t="shared" si="123"/>
        <v>0</v>
      </c>
      <c r="AI425" s="99">
        <f t="shared" si="124"/>
        <v>0</v>
      </c>
      <c r="AJ425" s="99" t="str">
        <f t="shared" si="125"/>
        <v>Correct</v>
      </c>
      <c r="AK425" s="99"/>
      <c r="AL425" s="96" t="str">
        <f>IFERROR(VLOOKUP(Table1[[#This Row],[RespondentID]],'All Data'!$A:$CO,87,FALSE),"unknown")</f>
        <v>unknown</v>
      </c>
      <c r="AM425" s="96" t="str">
        <f>IFERROR(VLOOKUP(Table1[[#This Row],[RespondentID]],'All Data'!$A:$CO,88,FALSE),"unknown")</f>
        <v>unknown</v>
      </c>
      <c r="AN425" s="96" t="str">
        <f>IFERROR(VLOOKUP(Table1[[#This Row],[RespondentID]],'All Data'!$A:$CO,89,FALSE),"unknown")</f>
        <v>unknown</v>
      </c>
      <c r="AO425" s="96" t="str">
        <f>IFERROR(VLOOKUP(Table1[[#This Row],[RespondentID]],'All Data'!$A:$CO,90,FALSE),"unknown")</f>
        <v>unknown</v>
      </c>
      <c r="AP425" s="96" t="str">
        <f>IFERROR(VLOOKUP(Table1[[#This Row],[RespondentID]],'All Data'!$A:$CO,91,FALSE),"unknown")</f>
        <v>unknown</v>
      </c>
      <c r="AQ425" s="96" t="str">
        <f>IFERROR(VLOOKUP(Table1[[#This Row],[RespondentID]],'All Data'!$A:$CO,92,FALSE),"unknown")</f>
        <v>unknown</v>
      </c>
      <c r="AR425" s="96" t="str">
        <f>IFERROR(VLOOKUP(Table1[[#This Row],[RespondentID]],'All Data'!$A:$CO,93,FALSE),"unknown")</f>
        <v>unknown</v>
      </c>
      <c r="AS425" s="96" t="str">
        <f>IFERROR(VLOOKUP(Table1[[#This Row],[RespondentID]],'All Data'!$A:$CW,94,FALSE),"unknown")</f>
        <v>unknown</v>
      </c>
      <c r="AT425" s="96" t="str">
        <f>IFERROR(VLOOKUP(Table1[[#This Row],[RespondentID]],'All Data'!$A:$CW,95,FALSE),"unknown")</f>
        <v>unknown</v>
      </c>
      <c r="AU425" s="96" t="str">
        <f>IFERROR(VLOOKUP(Table1[[#This Row],[RespondentID]],'All Data'!$A:$CW,96,FALSE),"unknown")</f>
        <v>unknown</v>
      </c>
      <c r="AV425" s="96" t="str">
        <f>IFERROR(VLOOKUP(Table1[[#This Row],[RespondentID]],'All Data'!$A:$CW,97,FALSE),"unknown")</f>
        <v>unknown</v>
      </c>
      <c r="AW425" s="96" t="str">
        <f>IFERROR(VLOOKUP(Table1[[#This Row],[RespondentID]],'All Data'!$A:$CW,98,FALSE),"unknown")</f>
        <v>unknown</v>
      </c>
      <c r="AX425" s="96" t="str">
        <f>IFERROR(VLOOKUP(Table1[[#This Row],[RespondentID]],'All Data'!$A:$CW,99,FALSE),"unknown")</f>
        <v>unknown</v>
      </c>
    </row>
    <row r="426" spans="1:50">
      <c r="A426" s="99"/>
      <c r="B426" s="97"/>
      <c r="C426" s="98"/>
      <c r="D426" s="98"/>
      <c r="E426" s="98"/>
      <c r="F426" s="98"/>
      <c r="G426" s="98"/>
      <c r="H426" s="98"/>
      <c r="I426" s="98"/>
      <c r="J426" s="98"/>
      <c r="K426" s="98"/>
      <c r="L426" s="98"/>
      <c r="M426" s="98"/>
      <c r="N426" s="98"/>
      <c r="O426" s="99"/>
      <c r="P426" s="99">
        <f t="shared" si="108"/>
        <v>0</v>
      </c>
      <c r="Q426" s="100" t="e">
        <f t="shared" si="109"/>
        <v>#DIV/0!</v>
      </c>
      <c r="R426" s="99"/>
      <c r="S426" s="99">
        <f t="shared" si="110"/>
        <v>0</v>
      </c>
      <c r="T426" s="99">
        <f t="shared" si="111"/>
        <v>0</v>
      </c>
      <c r="U426" s="99">
        <f t="shared" si="112"/>
        <v>0</v>
      </c>
      <c r="V426" s="99">
        <f t="shared" si="113"/>
        <v>0</v>
      </c>
      <c r="W426" s="99">
        <f t="shared" si="114"/>
        <v>0</v>
      </c>
      <c r="X426" s="99">
        <f t="shared" si="115"/>
        <v>0</v>
      </c>
      <c r="Y426" s="99">
        <f t="shared" si="116"/>
        <v>0</v>
      </c>
      <c r="Z426" s="99">
        <f t="shared" si="117"/>
        <v>0</v>
      </c>
      <c r="AA426" s="99">
        <f t="shared" si="118"/>
        <v>0</v>
      </c>
      <c r="AB426" s="99">
        <f t="shared" si="119"/>
        <v>0</v>
      </c>
      <c r="AC426" s="99">
        <f t="shared" si="120"/>
        <v>0</v>
      </c>
      <c r="AD426" s="99">
        <f t="shared" si="121"/>
        <v>0</v>
      </c>
      <c r="AE426" s="99">
        <f t="shared" si="122"/>
        <v>0</v>
      </c>
      <c r="AF426" s="99"/>
      <c r="AG426" s="99"/>
      <c r="AH426" s="99">
        <f t="shared" si="123"/>
        <v>0</v>
      </c>
      <c r="AI426" s="99">
        <f t="shared" si="124"/>
        <v>0</v>
      </c>
      <c r="AJ426" s="99" t="str">
        <f t="shared" si="125"/>
        <v>Correct</v>
      </c>
      <c r="AK426" s="99"/>
      <c r="AL426" s="96" t="str">
        <f>IFERROR(VLOOKUP(Table1[[#This Row],[RespondentID]],'All Data'!$A:$CO,87,FALSE),"unknown")</f>
        <v>unknown</v>
      </c>
      <c r="AM426" s="96" t="str">
        <f>IFERROR(VLOOKUP(Table1[[#This Row],[RespondentID]],'All Data'!$A:$CO,88,FALSE),"unknown")</f>
        <v>unknown</v>
      </c>
      <c r="AN426" s="96" t="str">
        <f>IFERROR(VLOOKUP(Table1[[#This Row],[RespondentID]],'All Data'!$A:$CO,89,FALSE),"unknown")</f>
        <v>unknown</v>
      </c>
      <c r="AO426" s="96" t="str">
        <f>IFERROR(VLOOKUP(Table1[[#This Row],[RespondentID]],'All Data'!$A:$CO,90,FALSE),"unknown")</f>
        <v>unknown</v>
      </c>
      <c r="AP426" s="96" t="str">
        <f>IFERROR(VLOOKUP(Table1[[#This Row],[RespondentID]],'All Data'!$A:$CO,91,FALSE),"unknown")</f>
        <v>unknown</v>
      </c>
      <c r="AQ426" s="96" t="str">
        <f>IFERROR(VLOOKUP(Table1[[#This Row],[RespondentID]],'All Data'!$A:$CO,92,FALSE),"unknown")</f>
        <v>unknown</v>
      </c>
      <c r="AR426" s="96" t="str">
        <f>IFERROR(VLOOKUP(Table1[[#This Row],[RespondentID]],'All Data'!$A:$CO,93,FALSE),"unknown")</f>
        <v>unknown</v>
      </c>
      <c r="AS426" s="96" t="str">
        <f>IFERROR(VLOOKUP(Table1[[#This Row],[RespondentID]],'All Data'!$A:$CW,94,FALSE),"unknown")</f>
        <v>unknown</v>
      </c>
      <c r="AT426" s="96" t="str">
        <f>IFERROR(VLOOKUP(Table1[[#This Row],[RespondentID]],'All Data'!$A:$CW,95,FALSE),"unknown")</f>
        <v>unknown</v>
      </c>
      <c r="AU426" s="96" t="str">
        <f>IFERROR(VLOOKUP(Table1[[#This Row],[RespondentID]],'All Data'!$A:$CW,96,FALSE),"unknown")</f>
        <v>unknown</v>
      </c>
      <c r="AV426" s="96" t="str">
        <f>IFERROR(VLOOKUP(Table1[[#This Row],[RespondentID]],'All Data'!$A:$CW,97,FALSE),"unknown")</f>
        <v>unknown</v>
      </c>
      <c r="AW426" s="96" t="str">
        <f>IFERROR(VLOOKUP(Table1[[#This Row],[RespondentID]],'All Data'!$A:$CW,98,FALSE),"unknown")</f>
        <v>unknown</v>
      </c>
      <c r="AX426" s="96" t="str">
        <f>IFERROR(VLOOKUP(Table1[[#This Row],[RespondentID]],'All Data'!$A:$CW,99,FALSE),"unknown")</f>
        <v>unknown</v>
      </c>
    </row>
    <row r="427" spans="1:50">
      <c r="A427" s="99"/>
      <c r="B427" s="97"/>
      <c r="C427" s="98"/>
      <c r="D427" s="98"/>
      <c r="E427" s="98"/>
      <c r="F427" s="98"/>
      <c r="G427" s="98"/>
      <c r="H427" s="98"/>
      <c r="I427" s="98"/>
      <c r="J427" s="98"/>
      <c r="K427" s="98"/>
      <c r="L427" s="98"/>
      <c r="M427" s="98"/>
      <c r="N427" s="98"/>
      <c r="O427" s="99"/>
      <c r="P427" s="99">
        <f t="shared" si="108"/>
        <v>0</v>
      </c>
      <c r="Q427" s="100" t="e">
        <f t="shared" si="109"/>
        <v>#DIV/0!</v>
      </c>
      <c r="R427" s="99"/>
      <c r="S427" s="99">
        <f t="shared" si="110"/>
        <v>0</v>
      </c>
      <c r="T427" s="99">
        <f t="shared" si="111"/>
        <v>0</v>
      </c>
      <c r="U427" s="99">
        <f t="shared" si="112"/>
        <v>0</v>
      </c>
      <c r="V427" s="99">
        <f t="shared" si="113"/>
        <v>0</v>
      </c>
      <c r="W427" s="99">
        <f t="shared" si="114"/>
        <v>0</v>
      </c>
      <c r="X427" s="99">
        <f t="shared" si="115"/>
        <v>0</v>
      </c>
      <c r="Y427" s="99">
        <f t="shared" si="116"/>
        <v>0</v>
      </c>
      <c r="Z427" s="99">
        <f t="shared" si="117"/>
        <v>0</v>
      </c>
      <c r="AA427" s="99">
        <f t="shared" si="118"/>
        <v>0</v>
      </c>
      <c r="AB427" s="99">
        <f t="shared" si="119"/>
        <v>0</v>
      </c>
      <c r="AC427" s="99">
        <f t="shared" si="120"/>
        <v>0</v>
      </c>
      <c r="AD427" s="99">
        <f t="shared" si="121"/>
        <v>0</v>
      </c>
      <c r="AE427" s="99">
        <f t="shared" si="122"/>
        <v>0</v>
      </c>
      <c r="AF427" s="99"/>
      <c r="AG427" s="99"/>
      <c r="AH427" s="99">
        <f t="shared" si="123"/>
        <v>0</v>
      </c>
      <c r="AI427" s="99">
        <f t="shared" si="124"/>
        <v>0</v>
      </c>
      <c r="AJ427" s="99" t="str">
        <f t="shared" si="125"/>
        <v>Correct</v>
      </c>
      <c r="AK427" s="99"/>
      <c r="AL427" s="96" t="str">
        <f>IFERROR(VLOOKUP(Table1[[#This Row],[RespondentID]],'All Data'!$A:$CO,87,FALSE),"unknown")</f>
        <v>unknown</v>
      </c>
      <c r="AM427" s="96" t="str">
        <f>IFERROR(VLOOKUP(Table1[[#This Row],[RespondentID]],'All Data'!$A:$CO,88,FALSE),"unknown")</f>
        <v>unknown</v>
      </c>
      <c r="AN427" s="96" t="str">
        <f>IFERROR(VLOOKUP(Table1[[#This Row],[RespondentID]],'All Data'!$A:$CO,89,FALSE),"unknown")</f>
        <v>unknown</v>
      </c>
      <c r="AO427" s="96" t="str">
        <f>IFERROR(VLOOKUP(Table1[[#This Row],[RespondentID]],'All Data'!$A:$CO,90,FALSE),"unknown")</f>
        <v>unknown</v>
      </c>
      <c r="AP427" s="96" t="str">
        <f>IFERROR(VLOOKUP(Table1[[#This Row],[RespondentID]],'All Data'!$A:$CO,91,FALSE),"unknown")</f>
        <v>unknown</v>
      </c>
      <c r="AQ427" s="96" t="str">
        <f>IFERROR(VLOOKUP(Table1[[#This Row],[RespondentID]],'All Data'!$A:$CO,92,FALSE),"unknown")</f>
        <v>unknown</v>
      </c>
      <c r="AR427" s="96" t="str">
        <f>IFERROR(VLOOKUP(Table1[[#This Row],[RespondentID]],'All Data'!$A:$CO,93,FALSE),"unknown")</f>
        <v>unknown</v>
      </c>
      <c r="AS427" s="96" t="str">
        <f>IFERROR(VLOOKUP(Table1[[#This Row],[RespondentID]],'All Data'!$A:$CW,94,FALSE),"unknown")</f>
        <v>unknown</v>
      </c>
      <c r="AT427" s="96" t="str">
        <f>IFERROR(VLOOKUP(Table1[[#This Row],[RespondentID]],'All Data'!$A:$CW,95,FALSE),"unknown")</f>
        <v>unknown</v>
      </c>
      <c r="AU427" s="96" t="str">
        <f>IFERROR(VLOOKUP(Table1[[#This Row],[RespondentID]],'All Data'!$A:$CW,96,FALSE),"unknown")</f>
        <v>unknown</v>
      </c>
      <c r="AV427" s="96" t="str">
        <f>IFERROR(VLOOKUP(Table1[[#This Row],[RespondentID]],'All Data'!$A:$CW,97,FALSE),"unknown")</f>
        <v>unknown</v>
      </c>
      <c r="AW427" s="96" t="str">
        <f>IFERROR(VLOOKUP(Table1[[#This Row],[RespondentID]],'All Data'!$A:$CW,98,FALSE),"unknown")</f>
        <v>unknown</v>
      </c>
      <c r="AX427" s="96" t="str">
        <f>IFERROR(VLOOKUP(Table1[[#This Row],[RespondentID]],'All Data'!$A:$CW,99,FALSE),"unknown")</f>
        <v>unknown</v>
      </c>
    </row>
    <row r="428" spans="1:50">
      <c r="A428" s="99"/>
      <c r="B428" s="97"/>
      <c r="C428" s="98"/>
      <c r="D428" s="98"/>
      <c r="E428" s="98"/>
      <c r="F428" s="98"/>
      <c r="G428" s="98"/>
      <c r="H428" s="98"/>
      <c r="I428" s="98"/>
      <c r="J428" s="98"/>
      <c r="K428" s="98"/>
      <c r="L428" s="98"/>
      <c r="M428" s="98"/>
      <c r="N428" s="98"/>
      <c r="O428" s="99"/>
      <c r="P428" s="99">
        <f t="shared" si="108"/>
        <v>0</v>
      </c>
      <c r="Q428" s="100" t="e">
        <f t="shared" si="109"/>
        <v>#DIV/0!</v>
      </c>
      <c r="R428" s="99"/>
      <c r="S428" s="99">
        <f t="shared" si="110"/>
        <v>0</v>
      </c>
      <c r="T428" s="99">
        <f t="shared" si="111"/>
        <v>0</v>
      </c>
      <c r="U428" s="99">
        <f t="shared" si="112"/>
        <v>0</v>
      </c>
      <c r="V428" s="99">
        <f t="shared" si="113"/>
        <v>0</v>
      </c>
      <c r="W428" s="99">
        <f t="shared" si="114"/>
        <v>0</v>
      </c>
      <c r="X428" s="99">
        <f t="shared" si="115"/>
        <v>0</v>
      </c>
      <c r="Y428" s="99">
        <f t="shared" si="116"/>
        <v>0</v>
      </c>
      <c r="Z428" s="99">
        <f t="shared" si="117"/>
        <v>0</v>
      </c>
      <c r="AA428" s="99">
        <f t="shared" si="118"/>
        <v>0</v>
      </c>
      <c r="AB428" s="99">
        <f t="shared" si="119"/>
        <v>0</v>
      </c>
      <c r="AC428" s="99">
        <f t="shared" si="120"/>
        <v>0</v>
      </c>
      <c r="AD428" s="99">
        <f t="shared" si="121"/>
        <v>0</v>
      </c>
      <c r="AE428" s="99">
        <f t="shared" si="122"/>
        <v>0</v>
      </c>
      <c r="AF428" s="99"/>
      <c r="AG428" s="99"/>
      <c r="AH428" s="99">
        <f t="shared" si="123"/>
        <v>0</v>
      </c>
      <c r="AI428" s="99">
        <f t="shared" si="124"/>
        <v>0</v>
      </c>
      <c r="AJ428" s="99" t="str">
        <f t="shared" si="125"/>
        <v>Correct</v>
      </c>
      <c r="AK428" s="99"/>
      <c r="AL428" s="96" t="str">
        <f>IFERROR(VLOOKUP(Table1[[#This Row],[RespondentID]],'All Data'!$A:$CO,87,FALSE),"unknown")</f>
        <v>unknown</v>
      </c>
      <c r="AM428" s="96" t="str">
        <f>IFERROR(VLOOKUP(Table1[[#This Row],[RespondentID]],'All Data'!$A:$CO,88,FALSE),"unknown")</f>
        <v>unknown</v>
      </c>
      <c r="AN428" s="96" t="str">
        <f>IFERROR(VLOOKUP(Table1[[#This Row],[RespondentID]],'All Data'!$A:$CO,89,FALSE),"unknown")</f>
        <v>unknown</v>
      </c>
      <c r="AO428" s="96" t="str">
        <f>IFERROR(VLOOKUP(Table1[[#This Row],[RespondentID]],'All Data'!$A:$CO,90,FALSE),"unknown")</f>
        <v>unknown</v>
      </c>
      <c r="AP428" s="96" t="str">
        <f>IFERROR(VLOOKUP(Table1[[#This Row],[RespondentID]],'All Data'!$A:$CO,91,FALSE),"unknown")</f>
        <v>unknown</v>
      </c>
      <c r="AQ428" s="96" t="str">
        <f>IFERROR(VLOOKUP(Table1[[#This Row],[RespondentID]],'All Data'!$A:$CO,92,FALSE),"unknown")</f>
        <v>unknown</v>
      </c>
      <c r="AR428" s="96" t="str">
        <f>IFERROR(VLOOKUP(Table1[[#This Row],[RespondentID]],'All Data'!$A:$CO,93,FALSE),"unknown")</f>
        <v>unknown</v>
      </c>
      <c r="AS428" s="96" t="str">
        <f>IFERROR(VLOOKUP(Table1[[#This Row],[RespondentID]],'All Data'!$A:$CW,94,FALSE),"unknown")</f>
        <v>unknown</v>
      </c>
      <c r="AT428" s="96" t="str">
        <f>IFERROR(VLOOKUP(Table1[[#This Row],[RespondentID]],'All Data'!$A:$CW,95,FALSE),"unknown")</f>
        <v>unknown</v>
      </c>
      <c r="AU428" s="96" t="str">
        <f>IFERROR(VLOOKUP(Table1[[#This Row],[RespondentID]],'All Data'!$A:$CW,96,FALSE),"unknown")</f>
        <v>unknown</v>
      </c>
      <c r="AV428" s="96" t="str">
        <f>IFERROR(VLOOKUP(Table1[[#This Row],[RespondentID]],'All Data'!$A:$CW,97,FALSE),"unknown")</f>
        <v>unknown</v>
      </c>
      <c r="AW428" s="96" t="str">
        <f>IFERROR(VLOOKUP(Table1[[#This Row],[RespondentID]],'All Data'!$A:$CW,98,FALSE),"unknown")</f>
        <v>unknown</v>
      </c>
      <c r="AX428" s="96" t="str">
        <f>IFERROR(VLOOKUP(Table1[[#This Row],[RespondentID]],'All Data'!$A:$CW,99,FALSE),"unknown")</f>
        <v>unknown</v>
      </c>
    </row>
    <row r="429" spans="1:50">
      <c r="A429" s="101"/>
      <c r="B429" s="97"/>
      <c r="C429" s="98"/>
      <c r="D429" s="98"/>
      <c r="E429" s="98"/>
      <c r="F429" s="98"/>
      <c r="G429" s="98"/>
      <c r="H429" s="98"/>
      <c r="I429" s="98"/>
      <c r="J429" s="98"/>
      <c r="K429" s="98"/>
      <c r="L429" s="98"/>
      <c r="M429" s="98"/>
      <c r="N429" s="98"/>
      <c r="O429" s="99"/>
      <c r="P429" s="99">
        <f t="shared" si="108"/>
        <v>0</v>
      </c>
      <c r="Q429" s="102" t="e">
        <f t="shared" si="109"/>
        <v>#DIV/0!</v>
      </c>
      <c r="R429" s="99"/>
      <c r="S429" s="99">
        <f t="shared" si="110"/>
        <v>0</v>
      </c>
      <c r="T429" s="99">
        <f t="shared" si="111"/>
        <v>0</v>
      </c>
      <c r="U429" s="99">
        <f t="shared" si="112"/>
        <v>0</v>
      </c>
      <c r="V429" s="99">
        <f t="shared" si="113"/>
        <v>0</v>
      </c>
      <c r="W429" s="99">
        <f t="shared" si="114"/>
        <v>0</v>
      </c>
      <c r="X429" s="99">
        <f t="shared" si="115"/>
        <v>0</v>
      </c>
      <c r="Y429" s="99">
        <f t="shared" si="116"/>
        <v>0</v>
      </c>
      <c r="Z429" s="99">
        <f t="shared" si="117"/>
        <v>0</v>
      </c>
      <c r="AA429" s="99">
        <f t="shared" si="118"/>
        <v>0</v>
      </c>
      <c r="AB429" s="99">
        <f t="shared" si="119"/>
        <v>0</v>
      </c>
      <c r="AC429" s="99">
        <f t="shared" si="120"/>
        <v>0</v>
      </c>
      <c r="AD429" s="99">
        <f t="shared" si="121"/>
        <v>0</v>
      </c>
      <c r="AE429" s="99">
        <f t="shared" si="122"/>
        <v>0</v>
      </c>
      <c r="AF429" s="99"/>
      <c r="AG429" s="99"/>
      <c r="AH429" s="99">
        <f t="shared" si="123"/>
        <v>0</v>
      </c>
      <c r="AI429" s="99">
        <f t="shared" si="124"/>
        <v>0</v>
      </c>
      <c r="AJ429" s="99" t="str">
        <f t="shared" si="125"/>
        <v>Correct</v>
      </c>
      <c r="AK429" s="99"/>
      <c r="AL429" s="96" t="str">
        <f>IFERROR(VLOOKUP(Table1[[#This Row],[RespondentID]],'All Data'!$A:$CO,87,FALSE),"unknown")</f>
        <v>unknown</v>
      </c>
      <c r="AM429" s="96" t="str">
        <f>IFERROR(VLOOKUP(Table1[[#This Row],[RespondentID]],'All Data'!$A:$CO,88,FALSE),"unknown")</f>
        <v>unknown</v>
      </c>
      <c r="AN429" s="96" t="str">
        <f>IFERROR(VLOOKUP(Table1[[#This Row],[RespondentID]],'All Data'!$A:$CO,89,FALSE),"unknown")</f>
        <v>unknown</v>
      </c>
      <c r="AO429" s="96" t="str">
        <f>IFERROR(VLOOKUP(Table1[[#This Row],[RespondentID]],'All Data'!$A:$CO,90,FALSE),"unknown")</f>
        <v>unknown</v>
      </c>
      <c r="AP429" s="96" t="str">
        <f>IFERROR(VLOOKUP(Table1[[#This Row],[RespondentID]],'All Data'!$A:$CO,91,FALSE),"unknown")</f>
        <v>unknown</v>
      </c>
      <c r="AQ429" s="96" t="str">
        <f>IFERROR(VLOOKUP(Table1[[#This Row],[RespondentID]],'All Data'!$A:$CO,92,FALSE),"unknown")</f>
        <v>unknown</v>
      </c>
      <c r="AR429" s="96" t="str">
        <f>IFERROR(VLOOKUP(Table1[[#This Row],[RespondentID]],'All Data'!$A:$CO,93,FALSE),"unknown")</f>
        <v>unknown</v>
      </c>
      <c r="AS429" s="96" t="str">
        <f>IFERROR(VLOOKUP(Table1[[#This Row],[RespondentID]],'All Data'!$A:$CW,94,FALSE),"unknown")</f>
        <v>unknown</v>
      </c>
      <c r="AT429" s="96" t="str">
        <f>IFERROR(VLOOKUP(Table1[[#This Row],[RespondentID]],'All Data'!$A:$CW,95,FALSE),"unknown")</f>
        <v>unknown</v>
      </c>
      <c r="AU429" s="96" t="str">
        <f>IFERROR(VLOOKUP(Table1[[#This Row],[RespondentID]],'All Data'!$A:$CW,96,FALSE),"unknown")</f>
        <v>unknown</v>
      </c>
      <c r="AV429" s="96" t="str">
        <f>IFERROR(VLOOKUP(Table1[[#This Row],[RespondentID]],'All Data'!$A:$CW,97,FALSE),"unknown")</f>
        <v>unknown</v>
      </c>
      <c r="AW429" s="96" t="str">
        <f>IFERROR(VLOOKUP(Table1[[#This Row],[RespondentID]],'All Data'!$A:$CW,98,FALSE),"unknown")</f>
        <v>unknown</v>
      </c>
      <c r="AX429" s="96" t="str">
        <f>IFERROR(VLOOKUP(Table1[[#This Row],[RespondentID]],'All Data'!$A:$CW,99,FALSE),"unknown")</f>
        <v>unknown</v>
      </c>
    </row>
    <row r="430" spans="1:50">
      <c r="A430" s="99"/>
      <c r="B430" s="118"/>
      <c r="C430" s="119"/>
      <c r="D430" s="119"/>
      <c r="E430" s="119"/>
      <c r="F430" s="119"/>
      <c r="G430" s="119"/>
      <c r="H430" s="119"/>
      <c r="I430" s="119"/>
      <c r="J430" s="119"/>
      <c r="K430" s="119"/>
      <c r="L430" s="119"/>
      <c r="M430" s="119"/>
      <c r="N430" s="119"/>
      <c r="O430" s="119"/>
      <c r="P430" s="116">
        <f t="shared" ref="P430:P461" si="126">COUNTA(B430:N430)</f>
        <v>0</v>
      </c>
      <c r="Q430" s="120" t="e">
        <f t="shared" ref="Q430:Q461" si="127">3/P430</f>
        <v>#DIV/0!</v>
      </c>
      <c r="R430" s="116"/>
      <c r="S430" s="116">
        <f t="shared" ref="S430:S461" si="128">IF($P430&lt;3,IF($B430=$B$1,1,0),IF($B430=$B$1,$Q430,0))</f>
        <v>0</v>
      </c>
      <c r="T430" s="116">
        <f t="shared" ref="T430:T461" si="129">IF($P430&lt;3,IF($C430=$C$1,1,0),IF($C430=$C$1,$Q430,0))</f>
        <v>0</v>
      </c>
      <c r="U430" s="116">
        <f t="shared" ref="U430:U461" si="130">IF($P430&lt;3,IF($D430=$D$1,1,0),IF($D430=$D$1,$Q430,0))</f>
        <v>0</v>
      </c>
      <c r="V430" s="116">
        <f t="shared" ref="V430:V461" si="131">IF($P430&lt;3,IF($E430=$E$1,1,0),IF($E430=$E$1,$Q430,0))</f>
        <v>0</v>
      </c>
      <c r="W430" s="116">
        <f t="shared" ref="W430:W461" si="132">IF($P430&lt;3,IF($F430=$F$1,1,0),IF($F430=$F$1,$Q430,0))</f>
        <v>0</v>
      </c>
      <c r="X430" s="116">
        <f t="shared" ref="X430:X461" si="133">IF($P430&lt;3,IF($G430=$G$1,1,0),IF($G430=$G$1,$Q430,0))</f>
        <v>0</v>
      </c>
      <c r="Y430" s="116">
        <f t="shared" ref="Y430:Y461" si="134">IF($P430&lt;3,IF($H430=$H$1,1,0),IF($H430=$H$1,$Q430,0))</f>
        <v>0</v>
      </c>
      <c r="Z430" s="116">
        <f t="shared" ref="Z430:Z461" si="135">IF($P430&lt;3,IF($I430=$I$1,1,0),IF($I430=$I$1,$Q430,0))</f>
        <v>0</v>
      </c>
      <c r="AA430" s="116">
        <f t="shared" ref="AA430:AA461" si="136">IF($P430&lt;3,IF($J430=$J$1,1,0),IF($J430=$J$1,$Q430,0))</f>
        <v>0</v>
      </c>
      <c r="AB430" s="116">
        <f t="shared" ref="AB430:AB461" si="137">IF($P430&lt;3,IF($K430=$K$1,1,0),IF($K430=$K$1,$Q430,0))</f>
        <v>0</v>
      </c>
      <c r="AC430" s="116">
        <f t="shared" ref="AC430:AC461" si="138">IF($P430&lt;3,IF($L430=$L$1,1,0),IF($L430=$L$1,$Q430,0))</f>
        <v>0</v>
      </c>
      <c r="AD430" s="116">
        <f t="shared" ref="AD430:AD461" si="139">IF($P430&lt;3,IF($M430=$M$1,1,0),IF($M430=$M$1,$Q430,0))</f>
        <v>0</v>
      </c>
      <c r="AE430" s="116">
        <f t="shared" ref="AE430:AE461" si="140">IF($P430&lt;3,IF($N430=$N$1,1,0),IF($N430=$N$1,$Q430,0))</f>
        <v>0</v>
      </c>
      <c r="AF430" s="116"/>
      <c r="AG430" s="116"/>
      <c r="AH430" s="116">
        <f t="shared" ref="AH430:AH461" si="141">SUM(S430:AE430)</f>
        <v>0</v>
      </c>
      <c r="AI430" s="116">
        <f t="shared" ref="AI430:AI461" si="142">P430</f>
        <v>0</v>
      </c>
      <c r="AJ430" s="116" t="str">
        <f t="shared" ref="AJ430:AJ461" si="143">IF(AH430=AI430,"Correct",IF(AH430=3,"Correct","Wrong"))</f>
        <v>Correct</v>
      </c>
      <c r="AK430" s="99"/>
      <c r="AL430" s="96" t="str">
        <f>IFERROR(VLOOKUP(Table1[[#This Row],[RespondentID]],'All Data'!$A:$CO,87,FALSE),"unknown")</f>
        <v>unknown</v>
      </c>
      <c r="AM430" s="96" t="str">
        <f>IFERROR(VLOOKUP(Table1[[#This Row],[RespondentID]],'All Data'!$A:$CO,88,FALSE),"unknown")</f>
        <v>unknown</v>
      </c>
      <c r="AN430" s="96" t="str">
        <f>IFERROR(VLOOKUP(Table1[[#This Row],[RespondentID]],'All Data'!$A:$CO,89,FALSE),"unknown")</f>
        <v>unknown</v>
      </c>
      <c r="AO430" s="96" t="str">
        <f>IFERROR(VLOOKUP(Table1[[#This Row],[RespondentID]],'All Data'!$A:$CO,90,FALSE),"unknown")</f>
        <v>unknown</v>
      </c>
      <c r="AP430" s="96" t="str">
        <f>IFERROR(VLOOKUP(Table1[[#This Row],[RespondentID]],'All Data'!$A:$CO,91,FALSE),"unknown")</f>
        <v>unknown</v>
      </c>
      <c r="AQ430" s="96" t="str">
        <f>IFERROR(VLOOKUP(Table1[[#This Row],[RespondentID]],'All Data'!$A:$CO,92,FALSE),"unknown")</f>
        <v>unknown</v>
      </c>
      <c r="AR430" s="96" t="str">
        <f>IFERROR(VLOOKUP(Table1[[#This Row],[RespondentID]],'All Data'!$A:$CO,93,FALSE),"unknown")</f>
        <v>unknown</v>
      </c>
      <c r="AS430" s="96" t="str">
        <f>IFERROR(VLOOKUP(Table1[[#This Row],[RespondentID]],'All Data'!$A:$CW,94,FALSE),"unknown")</f>
        <v>unknown</v>
      </c>
      <c r="AT430" s="96" t="str">
        <f>IFERROR(VLOOKUP(Table1[[#This Row],[RespondentID]],'All Data'!$A:$CW,95,FALSE),"unknown")</f>
        <v>unknown</v>
      </c>
      <c r="AU430" s="96" t="str">
        <f>IFERROR(VLOOKUP(Table1[[#This Row],[RespondentID]],'All Data'!$A:$CW,96,FALSE),"unknown")</f>
        <v>unknown</v>
      </c>
      <c r="AV430" s="96" t="str">
        <f>IFERROR(VLOOKUP(Table1[[#This Row],[RespondentID]],'All Data'!$A:$CW,97,FALSE),"unknown")</f>
        <v>unknown</v>
      </c>
      <c r="AW430" s="96" t="str">
        <f>IFERROR(VLOOKUP(Table1[[#This Row],[RespondentID]],'All Data'!$A:$CW,98,FALSE),"unknown")</f>
        <v>unknown</v>
      </c>
      <c r="AX430" s="96" t="str">
        <f>IFERROR(VLOOKUP(Table1[[#This Row],[RespondentID]],'All Data'!$A:$CW,99,FALSE),"unknown")</f>
        <v>unknown</v>
      </c>
    </row>
    <row r="431" spans="1:50">
      <c r="A431" s="99"/>
      <c r="B431" s="118"/>
      <c r="C431" s="119"/>
      <c r="D431" s="119"/>
      <c r="E431" s="119"/>
      <c r="F431" s="119"/>
      <c r="G431" s="119"/>
      <c r="H431" s="119"/>
      <c r="I431" s="119"/>
      <c r="J431" s="119"/>
      <c r="K431" s="119"/>
      <c r="L431" s="119"/>
      <c r="M431" s="119"/>
      <c r="N431" s="119"/>
      <c r="O431" s="119"/>
      <c r="P431" s="116">
        <f t="shared" si="126"/>
        <v>0</v>
      </c>
      <c r="Q431" s="120" t="e">
        <f t="shared" si="127"/>
        <v>#DIV/0!</v>
      </c>
      <c r="R431" s="116"/>
      <c r="S431" s="116">
        <f t="shared" si="128"/>
        <v>0</v>
      </c>
      <c r="T431" s="116">
        <f t="shared" si="129"/>
        <v>0</v>
      </c>
      <c r="U431" s="116">
        <f t="shared" si="130"/>
        <v>0</v>
      </c>
      <c r="V431" s="116">
        <f t="shared" si="131"/>
        <v>0</v>
      </c>
      <c r="W431" s="116">
        <f t="shared" si="132"/>
        <v>0</v>
      </c>
      <c r="X431" s="116">
        <f t="shared" si="133"/>
        <v>0</v>
      </c>
      <c r="Y431" s="116">
        <f t="shared" si="134"/>
        <v>0</v>
      </c>
      <c r="Z431" s="116">
        <f t="shared" si="135"/>
        <v>0</v>
      </c>
      <c r="AA431" s="116">
        <f t="shared" si="136"/>
        <v>0</v>
      </c>
      <c r="AB431" s="116">
        <f t="shared" si="137"/>
        <v>0</v>
      </c>
      <c r="AC431" s="116">
        <f t="shared" si="138"/>
        <v>0</v>
      </c>
      <c r="AD431" s="116">
        <f t="shared" si="139"/>
        <v>0</v>
      </c>
      <c r="AE431" s="116">
        <f t="shared" si="140"/>
        <v>0</v>
      </c>
      <c r="AF431" s="116"/>
      <c r="AG431" s="116"/>
      <c r="AH431" s="116">
        <f t="shared" si="141"/>
        <v>0</v>
      </c>
      <c r="AI431" s="116">
        <f t="shared" si="142"/>
        <v>0</v>
      </c>
      <c r="AJ431" s="116" t="str">
        <f t="shared" si="143"/>
        <v>Correct</v>
      </c>
      <c r="AK431" s="99"/>
      <c r="AL431" s="96" t="str">
        <f>IFERROR(VLOOKUP(Table1[[#This Row],[RespondentID]],'All Data'!$A:$CO,87,FALSE),"unknown")</f>
        <v>unknown</v>
      </c>
      <c r="AM431" s="96" t="str">
        <f>IFERROR(VLOOKUP(Table1[[#This Row],[RespondentID]],'All Data'!$A:$CO,88,FALSE),"unknown")</f>
        <v>unknown</v>
      </c>
      <c r="AN431" s="96" t="str">
        <f>IFERROR(VLOOKUP(Table1[[#This Row],[RespondentID]],'All Data'!$A:$CO,89,FALSE),"unknown")</f>
        <v>unknown</v>
      </c>
      <c r="AO431" s="96" t="str">
        <f>IFERROR(VLOOKUP(Table1[[#This Row],[RespondentID]],'All Data'!$A:$CO,90,FALSE),"unknown")</f>
        <v>unknown</v>
      </c>
      <c r="AP431" s="96" t="str">
        <f>IFERROR(VLOOKUP(Table1[[#This Row],[RespondentID]],'All Data'!$A:$CO,91,FALSE),"unknown")</f>
        <v>unknown</v>
      </c>
      <c r="AQ431" s="96" t="str">
        <f>IFERROR(VLOOKUP(Table1[[#This Row],[RespondentID]],'All Data'!$A:$CO,92,FALSE),"unknown")</f>
        <v>unknown</v>
      </c>
      <c r="AR431" s="96" t="str">
        <f>IFERROR(VLOOKUP(Table1[[#This Row],[RespondentID]],'All Data'!$A:$CO,93,FALSE),"unknown")</f>
        <v>unknown</v>
      </c>
      <c r="AS431" s="96" t="str">
        <f>IFERROR(VLOOKUP(Table1[[#This Row],[RespondentID]],'All Data'!$A:$CW,94,FALSE),"unknown")</f>
        <v>unknown</v>
      </c>
      <c r="AT431" s="96" t="str">
        <f>IFERROR(VLOOKUP(Table1[[#This Row],[RespondentID]],'All Data'!$A:$CW,95,FALSE),"unknown")</f>
        <v>unknown</v>
      </c>
      <c r="AU431" s="96" t="str">
        <f>IFERROR(VLOOKUP(Table1[[#This Row],[RespondentID]],'All Data'!$A:$CW,96,FALSE),"unknown")</f>
        <v>unknown</v>
      </c>
      <c r="AV431" s="96" t="str">
        <f>IFERROR(VLOOKUP(Table1[[#This Row],[RespondentID]],'All Data'!$A:$CW,97,FALSE),"unknown")</f>
        <v>unknown</v>
      </c>
      <c r="AW431" s="96" t="str">
        <f>IFERROR(VLOOKUP(Table1[[#This Row],[RespondentID]],'All Data'!$A:$CW,98,FALSE),"unknown")</f>
        <v>unknown</v>
      </c>
      <c r="AX431" s="96" t="str">
        <f>IFERROR(VLOOKUP(Table1[[#This Row],[RespondentID]],'All Data'!$A:$CW,99,FALSE),"unknown")</f>
        <v>unknown</v>
      </c>
    </row>
    <row r="432" spans="1:50">
      <c r="A432" s="99"/>
      <c r="B432" s="118"/>
      <c r="C432" s="119"/>
      <c r="D432" s="119"/>
      <c r="E432" s="119"/>
      <c r="F432" s="119"/>
      <c r="G432" s="119"/>
      <c r="H432" s="119"/>
      <c r="I432" s="119"/>
      <c r="J432" s="119"/>
      <c r="K432" s="119"/>
      <c r="L432" s="119"/>
      <c r="M432" s="119"/>
      <c r="N432" s="119"/>
      <c r="O432" s="119"/>
      <c r="P432" s="116">
        <f t="shared" si="126"/>
        <v>0</v>
      </c>
      <c r="Q432" s="120" t="e">
        <f t="shared" si="127"/>
        <v>#DIV/0!</v>
      </c>
      <c r="R432" s="116"/>
      <c r="S432" s="116">
        <f t="shared" si="128"/>
        <v>0</v>
      </c>
      <c r="T432" s="116">
        <f t="shared" si="129"/>
        <v>0</v>
      </c>
      <c r="U432" s="116">
        <f t="shared" si="130"/>
        <v>0</v>
      </c>
      <c r="V432" s="116">
        <f t="shared" si="131"/>
        <v>0</v>
      </c>
      <c r="W432" s="116">
        <f t="shared" si="132"/>
        <v>0</v>
      </c>
      <c r="X432" s="116">
        <f t="shared" si="133"/>
        <v>0</v>
      </c>
      <c r="Y432" s="116">
        <f t="shared" si="134"/>
        <v>0</v>
      </c>
      <c r="Z432" s="116">
        <f t="shared" si="135"/>
        <v>0</v>
      </c>
      <c r="AA432" s="116">
        <f t="shared" si="136"/>
        <v>0</v>
      </c>
      <c r="AB432" s="116">
        <f t="shared" si="137"/>
        <v>0</v>
      </c>
      <c r="AC432" s="116">
        <f t="shared" si="138"/>
        <v>0</v>
      </c>
      <c r="AD432" s="116">
        <f t="shared" si="139"/>
        <v>0</v>
      </c>
      <c r="AE432" s="116">
        <f t="shared" si="140"/>
        <v>0</v>
      </c>
      <c r="AF432" s="116"/>
      <c r="AG432" s="116"/>
      <c r="AH432" s="116">
        <f t="shared" si="141"/>
        <v>0</v>
      </c>
      <c r="AI432" s="116">
        <f t="shared" si="142"/>
        <v>0</v>
      </c>
      <c r="AJ432" s="116" t="str">
        <f t="shared" si="143"/>
        <v>Correct</v>
      </c>
      <c r="AK432" s="99"/>
      <c r="AL432" s="96" t="str">
        <f>IFERROR(VLOOKUP(Table1[[#This Row],[RespondentID]],'All Data'!$A:$CO,87,FALSE),"unknown")</f>
        <v>unknown</v>
      </c>
      <c r="AM432" s="96" t="str">
        <f>IFERROR(VLOOKUP(Table1[[#This Row],[RespondentID]],'All Data'!$A:$CO,88,FALSE),"unknown")</f>
        <v>unknown</v>
      </c>
      <c r="AN432" s="96" t="str">
        <f>IFERROR(VLOOKUP(Table1[[#This Row],[RespondentID]],'All Data'!$A:$CO,89,FALSE),"unknown")</f>
        <v>unknown</v>
      </c>
      <c r="AO432" s="96" t="str">
        <f>IFERROR(VLOOKUP(Table1[[#This Row],[RespondentID]],'All Data'!$A:$CO,90,FALSE),"unknown")</f>
        <v>unknown</v>
      </c>
      <c r="AP432" s="96" t="str">
        <f>IFERROR(VLOOKUP(Table1[[#This Row],[RespondentID]],'All Data'!$A:$CO,91,FALSE),"unknown")</f>
        <v>unknown</v>
      </c>
      <c r="AQ432" s="96" t="str">
        <f>IFERROR(VLOOKUP(Table1[[#This Row],[RespondentID]],'All Data'!$A:$CO,92,FALSE),"unknown")</f>
        <v>unknown</v>
      </c>
      <c r="AR432" s="96" t="str">
        <f>IFERROR(VLOOKUP(Table1[[#This Row],[RespondentID]],'All Data'!$A:$CO,93,FALSE),"unknown")</f>
        <v>unknown</v>
      </c>
      <c r="AS432" s="96" t="str">
        <f>IFERROR(VLOOKUP(Table1[[#This Row],[RespondentID]],'All Data'!$A:$CW,94,FALSE),"unknown")</f>
        <v>unknown</v>
      </c>
      <c r="AT432" s="96" t="str">
        <f>IFERROR(VLOOKUP(Table1[[#This Row],[RespondentID]],'All Data'!$A:$CW,95,FALSE),"unknown")</f>
        <v>unknown</v>
      </c>
      <c r="AU432" s="96" t="str">
        <f>IFERROR(VLOOKUP(Table1[[#This Row],[RespondentID]],'All Data'!$A:$CW,96,FALSE),"unknown")</f>
        <v>unknown</v>
      </c>
      <c r="AV432" s="96" t="str">
        <f>IFERROR(VLOOKUP(Table1[[#This Row],[RespondentID]],'All Data'!$A:$CW,97,FALSE),"unknown")</f>
        <v>unknown</v>
      </c>
      <c r="AW432" s="96" t="str">
        <f>IFERROR(VLOOKUP(Table1[[#This Row],[RespondentID]],'All Data'!$A:$CW,98,FALSE),"unknown")</f>
        <v>unknown</v>
      </c>
      <c r="AX432" s="96" t="str">
        <f>IFERROR(VLOOKUP(Table1[[#This Row],[RespondentID]],'All Data'!$A:$CW,99,FALSE),"unknown")</f>
        <v>unknown</v>
      </c>
    </row>
    <row r="433" spans="1:50">
      <c r="A433" s="99"/>
      <c r="B433" s="118"/>
      <c r="C433" s="119"/>
      <c r="D433" s="119"/>
      <c r="E433" s="119"/>
      <c r="F433" s="119"/>
      <c r="G433" s="119"/>
      <c r="H433" s="119"/>
      <c r="I433" s="119"/>
      <c r="J433" s="119"/>
      <c r="K433" s="119"/>
      <c r="L433" s="119"/>
      <c r="M433" s="119"/>
      <c r="N433" s="119"/>
      <c r="O433" s="119"/>
      <c r="P433" s="116">
        <f t="shared" si="126"/>
        <v>0</v>
      </c>
      <c r="Q433" s="120" t="e">
        <f t="shared" si="127"/>
        <v>#DIV/0!</v>
      </c>
      <c r="R433" s="116"/>
      <c r="S433" s="116">
        <f t="shared" si="128"/>
        <v>0</v>
      </c>
      <c r="T433" s="116">
        <f t="shared" si="129"/>
        <v>0</v>
      </c>
      <c r="U433" s="116">
        <f t="shared" si="130"/>
        <v>0</v>
      </c>
      <c r="V433" s="116">
        <f t="shared" si="131"/>
        <v>0</v>
      </c>
      <c r="W433" s="116">
        <f t="shared" si="132"/>
        <v>0</v>
      </c>
      <c r="X433" s="116">
        <f t="shared" si="133"/>
        <v>0</v>
      </c>
      <c r="Y433" s="116">
        <f t="shared" si="134"/>
        <v>0</v>
      </c>
      <c r="Z433" s="116">
        <f t="shared" si="135"/>
        <v>0</v>
      </c>
      <c r="AA433" s="116">
        <f t="shared" si="136"/>
        <v>0</v>
      </c>
      <c r="AB433" s="116">
        <f t="shared" si="137"/>
        <v>0</v>
      </c>
      <c r="AC433" s="116">
        <f t="shared" si="138"/>
        <v>0</v>
      </c>
      <c r="AD433" s="116">
        <f t="shared" si="139"/>
        <v>0</v>
      </c>
      <c r="AE433" s="116">
        <f t="shared" si="140"/>
        <v>0</v>
      </c>
      <c r="AF433" s="116"/>
      <c r="AG433" s="116"/>
      <c r="AH433" s="116">
        <f t="shared" si="141"/>
        <v>0</v>
      </c>
      <c r="AI433" s="116">
        <f t="shared" si="142"/>
        <v>0</v>
      </c>
      <c r="AJ433" s="116" t="str">
        <f t="shared" si="143"/>
        <v>Correct</v>
      </c>
      <c r="AK433" s="99"/>
      <c r="AL433" s="96" t="str">
        <f>IFERROR(VLOOKUP(Table1[[#This Row],[RespondentID]],'All Data'!$A:$CO,87,FALSE),"unknown")</f>
        <v>unknown</v>
      </c>
      <c r="AM433" s="96" t="str">
        <f>IFERROR(VLOOKUP(Table1[[#This Row],[RespondentID]],'All Data'!$A:$CO,88,FALSE),"unknown")</f>
        <v>unknown</v>
      </c>
      <c r="AN433" s="96" t="str">
        <f>IFERROR(VLOOKUP(Table1[[#This Row],[RespondentID]],'All Data'!$A:$CO,89,FALSE),"unknown")</f>
        <v>unknown</v>
      </c>
      <c r="AO433" s="96" t="str">
        <f>IFERROR(VLOOKUP(Table1[[#This Row],[RespondentID]],'All Data'!$A:$CO,90,FALSE),"unknown")</f>
        <v>unknown</v>
      </c>
      <c r="AP433" s="96" t="str">
        <f>IFERROR(VLOOKUP(Table1[[#This Row],[RespondentID]],'All Data'!$A:$CO,91,FALSE),"unknown")</f>
        <v>unknown</v>
      </c>
      <c r="AQ433" s="96" t="str">
        <f>IFERROR(VLOOKUP(Table1[[#This Row],[RespondentID]],'All Data'!$A:$CO,92,FALSE),"unknown")</f>
        <v>unknown</v>
      </c>
      <c r="AR433" s="96" t="str">
        <f>IFERROR(VLOOKUP(Table1[[#This Row],[RespondentID]],'All Data'!$A:$CO,93,FALSE),"unknown")</f>
        <v>unknown</v>
      </c>
      <c r="AS433" s="96" t="str">
        <f>IFERROR(VLOOKUP(Table1[[#This Row],[RespondentID]],'All Data'!$A:$CW,94,FALSE),"unknown")</f>
        <v>unknown</v>
      </c>
      <c r="AT433" s="96" t="str">
        <f>IFERROR(VLOOKUP(Table1[[#This Row],[RespondentID]],'All Data'!$A:$CW,95,FALSE),"unknown")</f>
        <v>unknown</v>
      </c>
      <c r="AU433" s="96" t="str">
        <f>IFERROR(VLOOKUP(Table1[[#This Row],[RespondentID]],'All Data'!$A:$CW,96,FALSE),"unknown")</f>
        <v>unknown</v>
      </c>
      <c r="AV433" s="96" t="str">
        <f>IFERROR(VLOOKUP(Table1[[#This Row],[RespondentID]],'All Data'!$A:$CW,97,FALSE),"unknown")</f>
        <v>unknown</v>
      </c>
      <c r="AW433" s="96" t="str">
        <f>IFERROR(VLOOKUP(Table1[[#This Row],[RespondentID]],'All Data'!$A:$CW,98,FALSE),"unknown")</f>
        <v>unknown</v>
      </c>
      <c r="AX433" s="96" t="str">
        <f>IFERROR(VLOOKUP(Table1[[#This Row],[RespondentID]],'All Data'!$A:$CW,99,FALSE),"unknown")</f>
        <v>unknown</v>
      </c>
    </row>
    <row r="434" spans="1:50">
      <c r="A434" s="99"/>
      <c r="B434" s="118"/>
      <c r="C434" s="119"/>
      <c r="D434" s="119"/>
      <c r="E434" s="119"/>
      <c r="F434" s="119"/>
      <c r="G434" s="119"/>
      <c r="H434" s="119"/>
      <c r="I434" s="119"/>
      <c r="J434" s="119"/>
      <c r="K434" s="119"/>
      <c r="L434" s="119"/>
      <c r="M434" s="119"/>
      <c r="N434" s="119"/>
      <c r="O434" s="119"/>
      <c r="P434" s="116">
        <f t="shared" si="126"/>
        <v>0</v>
      </c>
      <c r="Q434" s="120" t="e">
        <f t="shared" si="127"/>
        <v>#DIV/0!</v>
      </c>
      <c r="R434" s="116"/>
      <c r="S434" s="116">
        <f t="shared" si="128"/>
        <v>0</v>
      </c>
      <c r="T434" s="116">
        <f t="shared" si="129"/>
        <v>0</v>
      </c>
      <c r="U434" s="116">
        <f t="shared" si="130"/>
        <v>0</v>
      </c>
      <c r="V434" s="116">
        <f t="shared" si="131"/>
        <v>0</v>
      </c>
      <c r="W434" s="116">
        <f t="shared" si="132"/>
        <v>0</v>
      </c>
      <c r="X434" s="116">
        <f t="shared" si="133"/>
        <v>0</v>
      </c>
      <c r="Y434" s="116">
        <f t="shared" si="134"/>
        <v>0</v>
      </c>
      <c r="Z434" s="116">
        <f t="shared" si="135"/>
        <v>0</v>
      </c>
      <c r="AA434" s="116">
        <f t="shared" si="136"/>
        <v>0</v>
      </c>
      <c r="AB434" s="116">
        <f t="shared" si="137"/>
        <v>0</v>
      </c>
      <c r="AC434" s="116">
        <f t="shared" si="138"/>
        <v>0</v>
      </c>
      <c r="AD434" s="116">
        <f t="shared" si="139"/>
        <v>0</v>
      </c>
      <c r="AE434" s="116">
        <f t="shared" si="140"/>
        <v>0</v>
      </c>
      <c r="AF434" s="116"/>
      <c r="AG434" s="116"/>
      <c r="AH434" s="116">
        <f t="shared" si="141"/>
        <v>0</v>
      </c>
      <c r="AI434" s="116">
        <f t="shared" si="142"/>
        <v>0</v>
      </c>
      <c r="AJ434" s="116" t="str">
        <f t="shared" si="143"/>
        <v>Correct</v>
      </c>
      <c r="AK434" s="99"/>
      <c r="AL434" s="96" t="str">
        <f>IFERROR(VLOOKUP(Table1[[#This Row],[RespondentID]],'All Data'!$A:$CO,87,FALSE),"unknown")</f>
        <v>unknown</v>
      </c>
      <c r="AM434" s="96" t="str">
        <f>IFERROR(VLOOKUP(Table1[[#This Row],[RespondentID]],'All Data'!$A:$CO,88,FALSE),"unknown")</f>
        <v>unknown</v>
      </c>
      <c r="AN434" s="96" t="str">
        <f>IFERROR(VLOOKUP(Table1[[#This Row],[RespondentID]],'All Data'!$A:$CO,89,FALSE),"unknown")</f>
        <v>unknown</v>
      </c>
      <c r="AO434" s="96" t="str">
        <f>IFERROR(VLOOKUP(Table1[[#This Row],[RespondentID]],'All Data'!$A:$CO,90,FALSE),"unknown")</f>
        <v>unknown</v>
      </c>
      <c r="AP434" s="96" t="str">
        <f>IFERROR(VLOOKUP(Table1[[#This Row],[RespondentID]],'All Data'!$A:$CO,91,FALSE),"unknown")</f>
        <v>unknown</v>
      </c>
      <c r="AQ434" s="96" t="str">
        <f>IFERROR(VLOOKUP(Table1[[#This Row],[RespondentID]],'All Data'!$A:$CO,92,FALSE),"unknown")</f>
        <v>unknown</v>
      </c>
      <c r="AR434" s="96" t="str">
        <f>IFERROR(VLOOKUP(Table1[[#This Row],[RespondentID]],'All Data'!$A:$CO,93,FALSE),"unknown")</f>
        <v>unknown</v>
      </c>
      <c r="AS434" s="96" t="str">
        <f>IFERROR(VLOOKUP(Table1[[#This Row],[RespondentID]],'All Data'!$A:$CW,94,FALSE),"unknown")</f>
        <v>unknown</v>
      </c>
      <c r="AT434" s="96" t="str">
        <f>IFERROR(VLOOKUP(Table1[[#This Row],[RespondentID]],'All Data'!$A:$CW,95,FALSE),"unknown")</f>
        <v>unknown</v>
      </c>
      <c r="AU434" s="96" t="str">
        <f>IFERROR(VLOOKUP(Table1[[#This Row],[RespondentID]],'All Data'!$A:$CW,96,FALSE),"unknown")</f>
        <v>unknown</v>
      </c>
      <c r="AV434" s="96" t="str">
        <f>IFERROR(VLOOKUP(Table1[[#This Row],[RespondentID]],'All Data'!$A:$CW,97,FALSE),"unknown")</f>
        <v>unknown</v>
      </c>
      <c r="AW434" s="96" t="str">
        <f>IFERROR(VLOOKUP(Table1[[#This Row],[RespondentID]],'All Data'!$A:$CW,98,FALSE),"unknown")</f>
        <v>unknown</v>
      </c>
      <c r="AX434" s="96" t="str">
        <f>IFERROR(VLOOKUP(Table1[[#This Row],[RespondentID]],'All Data'!$A:$CW,99,FALSE),"unknown")</f>
        <v>unknown</v>
      </c>
    </row>
    <row r="435" spans="1:50">
      <c r="A435" s="99"/>
      <c r="B435" s="118"/>
      <c r="C435" s="119"/>
      <c r="D435" s="119"/>
      <c r="E435" s="119"/>
      <c r="F435" s="119"/>
      <c r="G435" s="119"/>
      <c r="H435" s="119"/>
      <c r="I435" s="119"/>
      <c r="J435" s="119"/>
      <c r="K435" s="119"/>
      <c r="L435" s="119"/>
      <c r="M435" s="119"/>
      <c r="N435" s="119"/>
      <c r="O435" s="119"/>
      <c r="P435" s="116">
        <f t="shared" si="126"/>
        <v>0</v>
      </c>
      <c r="Q435" s="120" t="e">
        <f t="shared" si="127"/>
        <v>#DIV/0!</v>
      </c>
      <c r="R435" s="116"/>
      <c r="S435" s="116">
        <f t="shared" si="128"/>
        <v>0</v>
      </c>
      <c r="T435" s="116">
        <f t="shared" si="129"/>
        <v>0</v>
      </c>
      <c r="U435" s="116">
        <f t="shared" si="130"/>
        <v>0</v>
      </c>
      <c r="V435" s="116">
        <f t="shared" si="131"/>
        <v>0</v>
      </c>
      <c r="W435" s="116">
        <f t="shared" si="132"/>
        <v>0</v>
      </c>
      <c r="X435" s="116">
        <f t="shared" si="133"/>
        <v>0</v>
      </c>
      <c r="Y435" s="116">
        <f t="shared" si="134"/>
        <v>0</v>
      </c>
      <c r="Z435" s="116">
        <f t="shared" si="135"/>
        <v>0</v>
      </c>
      <c r="AA435" s="116">
        <f t="shared" si="136"/>
        <v>0</v>
      </c>
      <c r="AB435" s="116">
        <f t="shared" si="137"/>
        <v>0</v>
      </c>
      <c r="AC435" s="116">
        <f t="shared" si="138"/>
        <v>0</v>
      </c>
      <c r="AD435" s="116">
        <f t="shared" si="139"/>
        <v>0</v>
      </c>
      <c r="AE435" s="116">
        <f t="shared" si="140"/>
        <v>0</v>
      </c>
      <c r="AF435" s="116"/>
      <c r="AG435" s="116"/>
      <c r="AH435" s="116">
        <f t="shared" si="141"/>
        <v>0</v>
      </c>
      <c r="AI435" s="116">
        <f t="shared" si="142"/>
        <v>0</v>
      </c>
      <c r="AJ435" s="116" t="str">
        <f t="shared" si="143"/>
        <v>Correct</v>
      </c>
      <c r="AK435" s="99"/>
      <c r="AL435" s="96" t="str">
        <f>IFERROR(VLOOKUP(Table1[[#This Row],[RespondentID]],'All Data'!$A:$CO,87,FALSE),"unknown")</f>
        <v>unknown</v>
      </c>
      <c r="AM435" s="96" t="str">
        <f>IFERROR(VLOOKUP(Table1[[#This Row],[RespondentID]],'All Data'!$A:$CO,88,FALSE),"unknown")</f>
        <v>unknown</v>
      </c>
      <c r="AN435" s="96" t="str">
        <f>IFERROR(VLOOKUP(Table1[[#This Row],[RespondentID]],'All Data'!$A:$CO,89,FALSE),"unknown")</f>
        <v>unknown</v>
      </c>
      <c r="AO435" s="96" t="str">
        <f>IFERROR(VLOOKUP(Table1[[#This Row],[RespondentID]],'All Data'!$A:$CO,90,FALSE),"unknown")</f>
        <v>unknown</v>
      </c>
      <c r="AP435" s="96" t="str">
        <f>IFERROR(VLOOKUP(Table1[[#This Row],[RespondentID]],'All Data'!$A:$CO,91,FALSE),"unknown")</f>
        <v>unknown</v>
      </c>
      <c r="AQ435" s="96" t="str">
        <f>IFERROR(VLOOKUP(Table1[[#This Row],[RespondentID]],'All Data'!$A:$CO,92,FALSE),"unknown")</f>
        <v>unknown</v>
      </c>
      <c r="AR435" s="96" t="str">
        <f>IFERROR(VLOOKUP(Table1[[#This Row],[RespondentID]],'All Data'!$A:$CO,93,FALSE),"unknown")</f>
        <v>unknown</v>
      </c>
      <c r="AS435" s="96" t="str">
        <f>IFERROR(VLOOKUP(Table1[[#This Row],[RespondentID]],'All Data'!$A:$CW,94,FALSE),"unknown")</f>
        <v>unknown</v>
      </c>
      <c r="AT435" s="96" t="str">
        <f>IFERROR(VLOOKUP(Table1[[#This Row],[RespondentID]],'All Data'!$A:$CW,95,FALSE),"unknown")</f>
        <v>unknown</v>
      </c>
      <c r="AU435" s="96" t="str">
        <f>IFERROR(VLOOKUP(Table1[[#This Row],[RespondentID]],'All Data'!$A:$CW,96,FALSE),"unknown")</f>
        <v>unknown</v>
      </c>
      <c r="AV435" s="96" t="str">
        <f>IFERROR(VLOOKUP(Table1[[#This Row],[RespondentID]],'All Data'!$A:$CW,97,FALSE),"unknown")</f>
        <v>unknown</v>
      </c>
      <c r="AW435" s="96" t="str">
        <f>IFERROR(VLOOKUP(Table1[[#This Row],[RespondentID]],'All Data'!$A:$CW,98,FALSE),"unknown")</f>
        <v>unknown</v>
      </c>
      <c r="AX435" s="96" t="str">
        <f>IFERROR(VLOOKUP(Table1[[#This Row],[RespondentID]],'All Data'!$A:$CW,99,FALSE),"unknown")</f>
        <v>unknown</v>
      </c>
    </row>
    <row r="436" spans="1:50">
      <c r="A436" s="99"/>
      <c r="B436" s="118"/>
      <c r="C436" s="119"/>
      <c r="D436" s="119"/>
      <c r="E436" s="119"/>
      <c r="F436" s="119"/>
      <c r="G436" s="119"/>
      <c r="H436" s="119"/>
      <c r="I436" s="119"/>
      <c r="J436" s="119"/>
      <c r="K436" s="119"/>
      <c r="L436" s="119"/>
      <c r="M436" s="119"/>
      <c r="N436" s="119"/>
      <c r="O436" s="119"/>
      <c r="P436" s="116">
        <f t="shared" si="126"/>
        <v>0</v>
      </c>
      <c r="Q436" s="120" t="e">
        <f t="shared" si="127"/>
        <v>#DIV/0!</v>
      </c>
      <c r="R436" s="116"/>
      <c r="S436" s="116">
        <f t="shared" si="128"/>
        <v>0</v>
      </c>
      <c r="T436" s="116">
        <f t="shared" si="129"/>
        <v>0</v>
      </c>
      <c r="U436" s="116">
        <f t="shared" si="130"/>
        <v>0</v>
      </c>
      <c r="V436" s="116">
        <f t="shared" si="131"/>
        <v>0</v>
      </c>
      <c r="W436" s="116">
        <f t="shared" si="132"/>
        <v>0</v>
      </c>
      <c r="X436" s="116">
        <f t="shared" si="133"/>
        <v>0</v>
      </c>
      <c r="Y436" s="116">
        <f t="shared" si="134"/>
        <v>0</v>
      </c>
      <c r="Z436" s="116">
        <f t="shared" si="135"/>
        <v>0</v>
      </c>
      <c r="AA436" s="116">
        <f t="shared" si="136"/>
        <v>0</v>
      </c>
      <c r="AB436" s="116">
        <f t="shared" si="137"/>
        <v>0</v>
      </c>
      <c r="AC436" s="116">
        <f t="shared" si="138"/>
        <v>0</v>
      </c>
      <c r="AD436" s="116">
        <f t="shared" si="139"/>
        <v>0</v>
      </c>
      <c r="AE436" s="116">
        <f t="shared" si="140"/>
        <v>0</v>
      </c>
      <c r="AF436" s="116"/>
      <c r="AG436" s="116"/>
      <c r="AH436" s="116">
        <f t="shared" si="141"/>
        <v>0</v>
      </c>
      <c r="AI436" s="116">
        <f t="shared" si="142"/>
        <v>0</v>
      </c>
      <c r="AJ436" s="116" t="str">
        <f t="shared" si="143"/>
        <v>Correct</v>
      </c>
      <c r="AK436" s="99"/>
      <c r="AL436" s="96" t="str">
        <f>IFERROR(VLOOKUP(Table1[[#This Row],[RespondentID]],'All Data'!$A:$CO,87,FALSE),"unknown")</f>
        <v>unknown</v>
      </c>
      <c r="AM436" s="96" t="str">
        <f>IFERROR(VLOOKUP(Table1[[#This Row],[RespondentID]],'All Data'!$A:$CO,88,FALSE),"unknown")</f>
        <v>unknown</v>
      </c>
      <c r="AN436" s="96" t="str">
        <f>IFERROR(VLOOKUP(Table1[[#This Row],[RespondentID]],'All Data'!$A:$CO,89,FALSE),"unknown")</f>
        <v>unknown</v>
      </c>
      <c r="AO436" s="96" t="str">
        <f>IFERROR(VLOOKUP(Table1[[#This Row],[RespondentID]],'All Data'!$A:$CO,90,FALSE),"unknown")</f>
        <v>unknown</v>
      </c>
      <c r="AP436" s="96" t="str">
        <f>IFERROR(VLOOKUP(Table1[[#This Row],[RespondentID]],'All Data'!$A:$CO,91,FALSE),"unknown")</f>
        <v>unknown</v>
      </c>
      <c r="AQ436" s="96" t="str">
        <f>IFERROR(VLOOKUP(Table1[[#This Row],[RespondentID]],'All Data'!$A:$CO,92,FALSE),"unknown")</f>
        <v>unknown</v>
      </c>
      <c r="AR436" s="96" t="str">
        <f>IFERROR(VLOOKUP(Table1[[#This Row],[RespondentID]],'All Data'!$A:$CO,93,FALSE),"unknown")</f>
        <v>unknown</v>
      </c>
      <c r="AS436" s="96" t="str">
        <f>IFERROR(VLOOKUP(Table1[[#This Row],[RespondentID]],'All Data'!$A:$CW,94,FALSE),"unknown")</f>
        <v>unknown</v>
      </c>
      <c r="AT436" s="96" t="str">
        <f>IFERROR(VLOOKUP(Table1[[#This Row],[RespondentID]],'All Data'!$A:$CW,95,FALSE),"unknown")</f>
        <v>unknown</v>
      </c>
      <c r="AU436" s="96" t="str">
        <f>IFERROR(VLOOKUP(Table1[[#This Row],[RespondentID]],'All Data'!$A:$CW,96,FALSE),"unknown")</f>
        <v>unknown</v>
      </c>
      <c r="AV436" s="96" t="str">
        <f>IFERROR(VLOOKUP(Table1[[#This Row],[RespondentID]],'All Data'!$A:$CW,97,FALSE),"unknown")</f>
        <v>unknown</v>
      </c>
      <c r="AW436" s="96" t="str">
        <f>IFERROR(VLOOKUP(Table1[[#This Row],[RespondentID]],'All Data'!$A:$CW,98,FALSE),"unknown")</f>
        <v>unknown</v>
      </c>
      <c r="AX436" s="96" t="str">
        <f>IFERROR(VLOOKUP(Table1[[#This Row],[RespondentID]],'All Data'!$A:$CW,99,FALSE),"unknown")</f>
        <v>unknown</v>
      </c>
    </row>
    <row r="437" spans="1:50">
      <c r="A437" s="99"/>
      <c r="B437" s="118"/>
      <c r="C437" s="119"/>
      <c r="D437" s="119"/>
      <c r="E437" s="119"/>
      <c r="F437" s="119"/>
      <c r="G437" s="119"/>
      <c r="H437" s="119"/>
      <c r="I437" s="119"/>
      <c r="J437" s="119"/>
      <c r="K437" s="119"/>
      <c r="L437" s="119"/>
      <c r="M437" s="119"/>
      <c r="N437" s="119"/>
      <c r="O437" s="119"/>
      <c r="P437" s="116">
        <f t="shared" si="126"/>
        <v>0</v>
      </c>
      <c r="Q437" s="120" t="e">
        <f t="shared" si="127"/>
        <v>#DIV/0!</v>
      </c>
      <c r="R437" s="116"/>
      <c r="S437" s="116">
        <f t="shared" si="128"/>
        <v>0</v>
      </c>
      <c r="T437" s="116">
        <f t="shared" si="129"/>
        <v>0</v>
      </c>
      <c r="U437" s="116">
        <f t="shared" si="130"/>
        <v>0</v>
      </c>
      <c r="V437" s="116">
        <f t="shared" si="131"/>
        <v>0</v>
      </c>
      <c r="W437" s="116">
        <f t="shared" si="132"/>
        <v>0</v>
      </c>
      <c r="X437" s="116">
        <f t="shared" si="133"/>
        <v>0</v>
      </c>
      <c r="Y437" s="116">
        <f t="shared" si="134"/>
        <v>0</v>
      </c>
      <c r="Z437" s="116">
        <f t="shared" si="135"/>
        <v>0</v>
      </c>
      <c r="AA437" s="116">
        <f t="shared" si="136"/>
        <v>0</v>
      </c>
      <c r="AB437" s="116">
        <f t="shared" si="137"/>
        <v>0</v>
      </c>
      <c r="AC437" s="116">
        <f t="shared" si="138"/>
        <v>0</v>
      </c>
      <c r="AD437" s="116">
        <f t="shared" si="139"/>
        <v>0</v>
      </c>
      <c r="AE437" s="116">
        <f t="shared" si="140"/>
        <v>0</v>
      </c>
      <c r="AF437" s="116"/>
      <c r="AG437" s="116"/>
      <c r="AH437" s="116">
        <f t="shared" si="141"/>
        <v>0</v>
      </c>
      <c r="AI437" s="116">
        <f t="shared" si="142"/>
        <v>0</v>
      </c>
      <c r="AJ437" s="116" t="str">
        <f t="shared" si="143"/>
        <v>Correct</v>
      </c>
      <c r="AK437" s="99"/>
      <c r="AL437" s="96" t="str">
        <f>IFERROR(VLOOKUP(Table1[[#This Row],[RespondentID]],'All Data'!$A:$CO,87,FALSE),"unknown")</f>
        <v>unknown</v>
      </c>
      <c r="AM437" s="96" t="str">
        <f>IFERROR(VLOOKUP(Table1[[#This Row],[RespondentID]],'All Data'!$A:$CO,88,FALSE),"unknown")</f>
        <v>unknown</v>
      </c>
      <c r="AN437" s="96" t="str">
        <f>IFERROR(VLOOKUP(Table1[[#This Row],[RespondentID]],'All Data'!$A:$CO,89,FALSE),"unknown")</f>
        <v>unknown</v>
      </c>
      <c r="AO437" s="96" t="str">
        <f>IFERROR(VLOOKUP(Table1[[#This Row],[RespondentID]],'All Data'!$A:$CO,90,FALSE),"unknown")</f>
        <v>unknown</v>
      </c>
      <c r="AP437" s="96" t="str">
        <f>IFERROR(VLOOKUP(Table1[[#This Row],[RespondentID]],'All Data'!$A:$CO,91,FALSE),"unknown")</f>
        <v>unknown</v>
      </c>
      <c r="AQ437" s="96" t="str">
        <f>IFERROR(VLOOKUP(Table1[[#This Row],[RespondentID]],'All Data'!$A:$CO,92,FALSE),"unknown")</f>
        <v>unknown</v>
      </c>
      <c r="AR437" s="96" t="str">
        <f>IFERROR(VLOOKUP(Table1[[#This Row],[RespondentID]],'All Data'!$A:$CO,93,FALSE),"unknown")</f>
        <v>unknown</v>
      </c>
      <c r="AS437" s="96" t="str">
        <f>IFERROR(VLOOKUP(Table1[[#This Row],[RespondentID]],'All Data'!$A:$CW,94,FALSE),"unknown")</f>
        <v>unknown</v>
      </c>
      <c r="AT437" s="96" t="str">
        <f>IFERROR(VLOOKUP(Table1[[#This Row],[RespondentID]],'All Data'!$A:$CW,95,FALSE),"unknown")</f>
        <v>unknown</v>
      </c>
      <c r="AU437" s="96" t="str">
        <f>IFERROR(VLOOKUP(Table1[[#This Row],[RespondentID]],'All Data'!$A:$CW,96,FALSE),"unknown")</f>
        <v>unknown</v>
      </c>
      <c r="AV437" s="96" t="str">
        <f>IFERROR(VLOOKUP(Table1[[#This Row],[RespondentID]],'All Data'!$A:$CW,97,FALSE),"unknown")</f>
        <v>unknown</v>
      </c>
      <c r="AW437" s="96" t="str">
        <f>IFERROR(VLOOKUP(Table1[[#This Row],[RespondentID]],'All Data'!$A:$CW,98,FALSE),"unknown")</f>
        <v>unknown</v>
      </c>
      <c r="AX437" s="96" t="str">
        <f>IFERROR(VLOOKUP(Table1[[#This Row],[RespondentID]],'All Data'!$A:$CW,99,FALSE),"unknown")</f>
        <v>unknown</v>
      </c>
    </row>
    <row r="438" spans="1:50">
      <c r="A438" s="99"/>
      <c r="B438" s="118"/>
      <c r="C438" s="119"/>
      <c r="D438" s="119"/>
      <c r="E438" s="119"/>
      <c r="F438" s="119"/>
      <c r="G438" s="119"/>
      <c r="H438" s="119"/>
      <c r="I438" s="119"/>
      <c r="J438" s="119"/>
      <c r="K438" s="119"/>
      <c r="L438" s="119"/>
      <c r="M438" s="119"/>
      <c r="N438" s="119"/>
      <c r="O438" s="119"/>
      <c r="P438" s="116">
        <f t="shared" si="126"/>
        <v>0</v>
      </c>
      <c r="Q438" s="120" t="e">
        <f t="shared" si="127"/>
        <v>#DIV/0!</v>
      </c>
      <c r="R438" s="116"/>
      <c r="S438" s="116">
        <f t="shared" si="128"/>
        <v>0</v>
      </c>
      <c r="T438" s="116">
        <f t="shared" si="129"/>
        <v>0</v>
      </c>
      <c r="U438" s="116">
        <f t="shared" si="130"/>
        <v>0</v>
      </c>
      <c r="V438" s="116">
        <f t="shared" si="131"/>
        <v>0</v>
      </c>
      <c r="W438" s="116">
        <f t="shared" si="132"/>
        <v>0</v>
      </c>
      <c r="X438" s="116">
        <f t="shared" si="133"/>
        <v>0</v>
      </c>
      <c r="Y438" s="116">
        <f t="shared" si="134"/>
        <v>0</v>
      </c>
      <c r="Z438" s="116">
        <f t="shared" si="135"/>
        <v>0</v>
      </c>
      <c r="AA438" s="116">
        <f t="shared" si="136"/>
        <v>0</v>
      </c>
      <c r="AB438" s="116">
        <f t="shared" si="137"/>
        <v>0</v>
      </c>
      <c r="AC438" s="116">
        <f t="shared" si="138"/>
        <v>0</v>
      </c>
      <c r="AD438" s="116">
        <f t="shared" si="139"/>
        <v>0</v>
      </c>
      <c r="AE438" s="116">
        <f t="shared" si="140"/>
        <v>0</v>
      </c>
      <c r="AF438" s="116"/>
      <c r="AG438" s="116"/>
      <c r="AH438" s="116">
        <f t="shared" si="141"/>
        <v>0</v>
      </c>
      <c r="AI438" s="116">
        <f t="shared" si="142"/>
        <v>0</v>
      </c>
      <c r="AJ438" s="116" t="str">
        <f t="shared" si="143"/>
        <v>Correct</v>
      </c>
      <c r="AK438" s="99"/>
      <c r="AL438" s="96" t="str">
        <f>IFERROR(VLOOKUP(Table1[[#This Row],[RespondentID]],'All Data'!$A:$CO,87,FALSE),"unknown")</f>
        <v>unknown</v>
      </c>
      <c r="AM438" s="96" t="str">
        <f>IFERROR(VLOOKUP(Table1[[#This Row],[RespondentID]],'All Data'!$A:$CO,88,FALSE),"unknown")</f>
        <v>unknown</v>
      </c>
      <c r="AN438" s="96" t="str">
        <f>IFERROR(VLOOKUP(Table1[[#This Row],[RespondentID]],'All Data'!$A:$CO,89,FALSE),"unknown")</f>
        <v>unknown</v>
      </c>
      <c r="AO438" s="96" t="str">
        <f>IFERROR(VLOOKUP(Table1[[#This Row],[RespondentID]],'All Data'!$A:$CO,90,FALSE),"unknown")</f>
        <v>unknown</v>
      </c>
      <c r="AP438" s="96" t="str">
        <f>IFERROR(VLOOKUP(Table1[[#This Row],[RespondentID]],'All Data'!$A:$CO,91,FALSE),"unknown")</f>
        <v>unknown</v>
      </c>
      <c r="AQ438" s="96" t="str">
        <f>IFERROR(VLOOKUP(Table1[[#This Row],[RespondentID]],'All Data'!$A:$CO,92,FALSE),"unknown")</f>
        <v>unknown</v>
      </c>
      <c r="AR438" s="96" t="str">
        <f>IFERROR(VLOOKUP(Table1[[#This Row],[RespondentID]],'All Data'!$A:$CO,93,FALSE),"unknown")</f>
        <v>unknown</v>
      </c>
      <c r="AS438" s="96" t="str">
        <f>IFERROR(VLOOKUP(Table1[[#This Row],[RespondentID]],'All Data'!$A:$CW,94,FALSE),"unknown")</f>
        <v>unknown</v>
      </c>
      <c r="AT438" s="96" t="str">
        <f>IFERROR(VLOOKUP(Table1[[#This Row],[RespondentID]],'All Data'!$A:$CW,95,FALSE),"unknown")</f>
        <v>unknown</v>
      </c>
      <c r="AU438" s="96" t="str">
        <f>IFERROR(VLOOKUP(Table1[[#This Row],[RespondentID]],'All Data'!$A:$CW,96,FALSE),"unknown")</f>
        <v>unknown</v>
      </c>
      <c r="AV438" s="96" t="str">
        <f>IFERROR(VLOOKUP(Table1[[#This Row],[RespondentID]],'All Data'!$A:$CW,97,FALSE),"unknown")</f>
        <v>unknown</v>
      </c>
      <c r="AW438" s="96" t="str">
        <f>IFERROR(VLOOKUP(Table1[[#This Row],[RespondentID]],'All Data'!$A:$CW,98,FALSE),"unknown")</f>
        <v>unknown</v>
      </c>
      <c r="AX438" s="96" t="str">
        <f>IFERROR(VLOOKUP(Table1[[#This Row],[RespondentID]],'All Data'!$A:$CW,99,FALSE),"unknown")</f>
        <v>unknown</v>
      </c>
    </row>
    <row r="439" spans="1:50">
      <c r="A439" s="99"/>
      <c r="B439" s="118"/>
      <c r="C439" s="119"/>
      <c r="D439" s="119"/>
      <c r="E439" s="119"/>
      <c r="F439" s="119"/>
      <c r="G439" s="119"/>
      <c r="H439" s="119"/>
      <c r="I439" s="119"/>
      <c r="J439" s="119"/>
      <c r="K439" s="119"/>
      <c r="L439" s="119"/>
      <c r="M439" s="119"/>
      <c r="N439" s="119"/>
      <c r="O439" s="119"/>
      <c r="P439" s="116">
        <f t="shared" si="126"/>
        <v>0</v>
      </c>
      <c r="Q439" s="120" t="e">
        <f t="shared" si="127"/>
        <v>#DIV/0!</v>
      </c>
      <c r="R439" s="116"/>
      <c r="S439" s="116">
        <f t="shared" si="128"/>
        <v>0</v>
      </c>
      <c r="T439" s="116">
        <f t="shared" si="129"/>
        <v>0</v>
      </c>
      <c r="U439" s="116">
        <f t="shared" si="130"/>
        <v>0</v>
      </c>
      <c r="V439" s="116">
        <f t="shared" si="131"/>
        <v>0</v>
      </c>
      <c r="W439" s="116">
        <f t="shared" si="132"/>
        <v>0</v>
      </c>
      <c r="X439" s="116">
        <f t="shared" si="133"/>
        <v>0</v>
      </c>
      <c r="Y439" s="116">
        <f t="shared" si="134"/>
        <v>0</v>
      </c>
      <c r="Z439" s="116">
        <f t="shared" si="135"/>
        <v>0</v>
      </c>
      <c r="AA439" s="116">
        <f t="shared" si="136"/>
        <v>0</v>
      </c>
      <c r="AB439" s="116">
        <f t="shared" si="137"/>
        <v>0</v>
      </c>
      <c r="AC439" s="116">
        <f t="shared" si="138"/>
        <v>0</v>
      </c>
      <c r="AD439" s="116">
        <f t="shared" si="139"/>
        <v>0</v>
      </c>
      <c r="AE439" s="116">
        <f t="shared" si="140"/>
        <v>0</v>
      </c>
      <c r="AF439" s="116"/>
      <c r="AG439" s="116"/>
      <c r="AH439" s="116">
        <f t="shared" si="141"/>
        <v>0</v>
      </c>
      <c r="AI439" s="116">
        <f t="shared" si="142"/>
        <v>0</v>
      </c>
      <c r="AJ439" s="116" t="str">
        <f t="shared" si="143"/>
        <v>Correct</v>
      </c>
      <c r="AK439" s="99"/>
      <c r="AL439" s="96" t="str">
        <f>IFERROR(VLOOKUP(Table1[[#This Row],[RespondentID]],'All Data'!$A:$CO,87,FALSE),"unknown")</f>
        <v>unknown</v>
      </c>
      <c r="AM439" s="96" t="str">
        <f>IFERROR(VLOOKUP(Table1[[#This Row],[RespondentID]],'All Data'!$A:$CO,88,FALSE),"unknown")</f>
        <v>unknown</v>
      </c>
      <c r="AN439" s="96" t="str">
        <f>IFERROR(VLOOKUP(Table1[[#This Row],[RespondentID]],'All Data'!$A:$CO,89,FALSE),"unknown")</f>
        <v>unknown</v>
      </c>
      <c r="AO439" s="96" t="str">
        <f>IFERROR(VLOOKUP(Table1[[#This Row],[RespondentID]],'All Data'!$A:$CO,90,FALSE),"unknown")</f>
        <v>unknown</v>
      </c>
      <c r="AP439" s="96" t="str">
        <f>IFERROR(VLOOKUP(Table1[[#This Row],[RespondentID]],'All Data'!$A:$CO,91,FALSE),"unknown")</f>
        <v>unknown</v>
      </c>
      <c r="AQ439" s="96" t="str">
        <f>IFERROR(VLOOKUP(Table1[[#This Row],[RespondentID]],'All Data'!$A:$CO,92,FALSE),"unknown")</f>
        <v>unknown</v>
      </c>
      <c r="AR439" s="96" t="str">
        <f>IFERROR(VLOOKUP(Table1[[#This Row],[RespondentID]],'All Data'!$A:$CO,93,FALSE),"unknown")</f>
        <v>unknown</v>
      </c>
      <c r="AS439" s="96" t="str">
        <f>IFERROR(VLOOKUP(Table1[[#This Row],[RespondentID]],'All Data'!$A:$CW,94,FALSE),"unknown")</f>
        <v>unknown</v>
      </c>
      <c r="AT439" s="96" t="str">
        <f>IFERROR(VLOOKUP(Table1[[#This Row],[RespondentID]],'All Data'!$A:$CW,95,FALSE),"unknown")</f>
        <v>unknown</v>
      </c>
      <c r="AU439" s="96" t="str">
        <f>IFERROR(VLOOKUP(Table1[[#This Row],[RespondentID]],'All Data'!$A:$CW,96,FALSE),"unknown")</f>
        <v>unknown</v>
      </c>
      <c r="AV439" s="96" t="str">
        <f>IFERROR(VLOOKUP(Table1[[#This Row],[RespondentID]],'All Data'!$A:$CW,97,FALSE),"unknown")</f>
        <v>unknown</v>
      </c>
      <c r="AW439" s="96" t="str">
        <f>IFERROR(VLOOKUP(Table1[[#This Row],[RespondentID]],'All Data'!$A:$CW,98,FALSE),"unknown")</f>
        <v>unknown</v>
      </c>
      <c r="AX439" s="96" t="str">
        <f>IFERROR(VLOOKUP(Table1[[#This Row],[RespondentID]],'All Data'!$A:$CW,99,FALSE),"unknown")</f>
        <v>unknown</v>
      </c>
    </row>
    <row r="440" spans="1:50">
      <c r="A440" s="99"/>
      <c r="B440" s="118"/>
      <c r="C440" s="119"/>
      <c r="D440" s="119"/>
      <c r="E440" s="119"/>
      <c r="F440" s="119"/>
      <c r="G440" s="119"/>
      <c r="H440" s="119"/>
      <c r="I440" s="119"/>
      <c r="J440" s="119"/>
      <c r="K440" s="119"/>
      <c r="L440" s="119"/>
      <c r="M440" s="119"/>
      <c r="N440" s="119"/>
      <c r="O440" s="119"/>
      <c r="P440" s="116">
        <f t="shared" si="126"/>
        <v>0</v>
      </c>
      <c r="Q440" s="120" t="e">
        <f t="shared" si="127"/>
        <v>#DIV/0!</v>
      </c>
      <c r="R440" s="116"/>
      <c r="S440" s="116">
        <f t="shared" si="128"/>
        <v>0</v>
      </c>
      <c r="T440" s="116">
        <f t="shared" si="129"/>
        <v>0</v>
      </c>
      <c r="U440" s="116">
        <f t="shared" si="130"/>
        <v>0</v>
      </c>
      <c r="V440" s="116">
        <f t="shared" si="131"/>
        <v>0</v>
      </c>
      <c r="W440" s="116">
        <f t="shared" si="132"/>
        <v>0</v>
      </c>
      <c r="X440" s="116">
        <f t="shared" si="133"/>
        <v>0</v>
      </c>
      <c r="Y440" s="116">
        <f t="shared" si="134"/>
        <v>0</v>
      </c>
      <c r="Z440" s="116">
        <f t="shared" si="135"/>
        <v>0</v>
      </c>
      <c r="AA440" s="116">
        <f t="shared" si="136"/>
        <v>0</v>
      </c>
      <c r="AB440" s="116">
        <f t="shared" si="137"/>
        <v>0</v>
      </c>
      <c r="AC440" s="116">
        <f t="shared" si="138"/>
        <v>0</v>
      </c>
      <c r="AD440" s="116">
        <f t="shared" si="139"/>
        <v>0</v>
      </c>
      <c r="AE440" s="116">
        <f t="shared" si="140"/>
        <v>0</v>
      </c>
      <c r="AF440" s="116"/>
      <c r="AG440" s="116"/>
      <c r="AH440" s="116">
        <f t="shared" si="141"/>
        <v>0</v>
      </c>
      <c r="AI440" s="116">
        <f t="shared" si="142"/>
        <v>0</v>
      </c>
      <c r="AJ440" s="116" t="str">
        <f t="shared" si="143"/>
        <v>Correct</v>
      </c>
      <c r="AK440" s="99"/>
      <c r="AL440" s="96" t="str">
        <f>IFERROR(VLOOKUP(Table1[[#This Row],[RespondentID]],'All Data'!$A:$CO,87,FALSE),"unknown")</f>
        <v>unknown</v>
      </c>
      <c r="AM440" s="96" t="str">
        <f>IFERROR(VLOOKUP(Table1[[#This Row],[RespondentID]],'All Data'!$A:$CO,88,FALSE),"unknown")</f>
        <v>unknown</v>
      </c>
      <c r="AN440" s="96" t="str">
        <f>IFERROR(VLOOKUP(Table1[[#This Row],[RespondentID]],'All Data'!$A:$CO,89,FALSE),"unknown")</f>
        <v>unknown</v>
      </c>
      <c r="AO440" s="96" t="str">
        <f>IFERROR(VLOOKUP(Table1[[#This Row],[RespondentID]],'All Data'!$A:$CO,90,FALSE),"unknown")</f>
        <v>unknown</v>
      </c>
      <c r="AP440" s="96" t="str">
        <f>IFERROR(VLOOKUP(Table1[[#This Row],[RespondentID]],'All Data'!$A:$CO,91,FALSE),"unknown")</f>
        <v>unknown</v>
      </c>
      <c r="AQ440" s="96" t="str">
        <f>IFERROR(VLOOKUP(Table1[[#This Row],[RespondentID]],'All Data'!$A:$CO,92,FALSE),"unknown")</f>
        <v>unknown</v>
      </c>
      <c r="AR440" s="96" t="str">
        <f>IFERROR(VLOOKUP(Table1[[#This Row],[RespondentID]],'All Data'!$A:$CO,93,FALSE),"unknown")</f>
        <v>unknown</v>
      </c>
      <c r="AS440" s="96" t="str">
        <f>IFERROR(VLOOKUP(Table1[[#This Row],[RespondentID]],'All Data'!$A:$CW,94,FALSE),"unknown")</f>
        <v>unknown</v>
      </c>
      <c r="AT440" s="96" t="str">
        <f>IFERROR(VLOOKUP(Table1[[#This Row],[RespondentID]],'All Data'!$A:$CW,95,FALSE),"unknown")</f>
        <v>unknown</v>
      </c>
      <c r="AU440" s="96" t="str">
        <f>IFERROR(VLOOKUP(Table1[[#This Row],[RespondentID]],'All Data'!$A:$CW,96,FALSE),"unknown")</f>
        <v>unknown</v>
      </c>
      <c r="AV440" s="96" t="str">
        <f>IFERROR(VLOOKUP(Table1[[#This Row],[RespondentID]],'All Data'!$A:$CW,97,FALSE),"unknown")</f>
        <v>unknown</v>
      </c>
      <c r="AW440" s="96" t="str">
        <f>IFERROR(VLOOKUP(Table1[[#This Row],[RespondentID]],'All Data'!$A:$CW,98,FALSE),"unknown")</f>
        <v>unknown</v>
      </c>
      <c r="AX440" s="96" t="str">
        <f>IFERROR(VLOOKUP(Table1[[#This Row],[RespondentID]],'All Data'!$A:$CW,99,FALSE),"unknown")</f>
        <v>unknown</v>
      </c>
    </row>
    <row r="441" spans="1:50">
      <c r="A441" s="99"/>
      <c r="B441" s="118"/>
      <c r="C441" s="119"/>
      <c r="D441" s="119"/>
      <c r="E441" s="119"/>
      <c r="F441" s="119"/>
      <c r="G441" s="119"/>
      <c r="H441" s="119"/>
      <c r="I441" s="119"/>
      <c r="J441" s="119"/>
      <c r="K441" s="119"/>
      <c r="L441" s="119"/>
      <c r="M441" s="119"/>
      <c r="N441" s="119"/>
      <c r="O441" s="119"/>
      <c r="P441" s="116">
        <f t="shared" si="126"/>
        <v>0</v>
      </c>
      <c r="Q441" s="120" t="e">
        <f t="shared" si="127"/>
        <v>#DIV/0!</v>
      </c>
      <c r="R441" s="116"/>
      <c r="S441" s="116">
        <f t="shared" si="128"/>
        <v>0</v>
      </c>
      <c r="T441" s="116">
        <f t="shared" si="129"/>
        <v>0</v>
      </c>
      <c r="U441" s="116">
        <f t="shared" si="130"/>
        <v>0</v>
      </c>
      <c r="V441" s="116">
        <f t="shared" si="131"/>
        <v>0</v>
      </c>
      <c r="W441" s="116">
        <f t="shared" si="132"/>
        <v>0</v>
      </c>
      <c r="X441" s="116">
        <f t="shared" si="133"/>
        <v>0</v>
      </c>
      <c r="Y441" s="116">
        <f t="shared" si="134"/>
        <v>0</v>
      </c>
      <c r="Z441" s="116">
        <f t="shared" si="135"/>
        <v>0</v>
      </c>
      <c r="AA441" s="116">
        <f t="shared" si="136"/>
        <v>0</v>
      </c>
      <c r="AB441" s="116">
        <f t="shared" si="137"/>
        <v>0</v>
      </c>
      <c r="AC441" s="116">
        <f t="shared" si="138"/>
        <v>0</v>
      </c>
      <c r="AD441" s="116">
        <f t="shared" si="139"/>
        <v>0</v>
      </c>
      <c r="AE441" s="116">
        <f t="shared" si="140"/>
        <v>0</v>
      </c>
      <c r="AF441" s="116"/>
      <c r="AG441" s="116"/>
      <c r="AH441" s="116">
        <f t="shared" si="141"/>
        <v>0</v>
      </c>
      <c r="AI441" s="116">
        <f t="shared" si="142"/>
        <v>0</v>
      </c>
      <c r="AJ441" s="116" t="str">
        <f t="shared" si="143"/>
        <v>Correct</v>
      </c>
      <c r="AK441" s="99"/>
      <c r="AL441" s="96" t="str">
        <f>IFERROR(VLOOKUP(Table1[[#This Row],[RespondentID]],'All Data'!$A:$CO,87,FALSE),"unknown")</f>
        <v>unknown</v>
      </c>
      <c r="AM441" s="96" t="str">
        <f>IFERROR(VLOOKUP(Table1[[#This Row],[RespondentID]],'All Data'!$A:$CO,88,FALSE),"unknown")</f>
        <v>unknown</v>
      </c>
      <c r="AN441" s="96" t="str">
        <f>IFERROR(VLOOKUP(Table1[[#This Row],[RespondentID]],'All Data'!$A:$CO,89,FALSE),"unknown")</f>
        <v>unknown</v>
      </c>
      <c r="AO441" s="96" t="str">
        <f>IFERROR(VLOOKUP(Table1[[#This Row],[RespondentID]],'All Data'!$A:$CO,90,FALSE),"unknown")</f>
        <v>unknown</v>
      </c>
      <c r="AP441" s="96" t="str">
        <f>IFERROR(VLOOKUP(Table1[[#This Row],[RespondentID]],'All Data'!$A:$CO,91,FALSE),"unknown")</f>
        <v>unknown</v>
      </c>
      <c r="AQ441" s="96" t="str">
        <f>IFERROR(VLOOKUP(Table1[[#This Row],[RespondentID]],'All Data'!$A:$CO,92,FALSE),"unknown")</f>
        <v>unknown</v>
      </c>
      <c r="AR441" s="96" t="str">
        <f>IFERROR(VLOOKUP(Table1[[#This Row],[RespondentID]],'All Data'!$A:$CO,93,FALSE),"unknown")</f>
        <v>unknown</v>
      </c>
      <c r="AS441" s="96" t="str">
        <f>IFERROR(VLOOKUP(Table1[[#This Row],[RespondentID]],'All Data'!$A:$CW,94,FALSE),"unknown")</f>
        <v>unknown</v>
      </c>
      <c r="AT441" s="96" t="str">
        <f>IFERROR(VLOOKUP(Table1[[#This Row],[RespondentID]],'All Data'!$A:$CW,95,FALSE),"unknown")</f>
        <v>unknown</v>
      </c>
      <c r="AU441" s="96" t="str">
        <f>IFERROR(VLOOKUP(Table1[[#This Row],[RespondentID]],'All Data'!$A:$CW,96,FALSE),"unknown")</f>
        <v>unknown</v>
      </c>
      <c r="AV441" s="96" t="str">
        <f>IFERROR(VLOOKUP(Table1[[#This Row],[RespondentID]],'All Data'!$A:$CW,97,FALSE),"unknown")</f>
        <v>unknown</v>
      </c>
      <c r="AW441" s="96" t="str">
        <f>IFERROR(VLOOKUP(Table1[[#This Row],[RespondentID]],'All Data'!$A:$CW,98,FALSE),"unknown")</f>
        <v>unknown</v>
      </c>
      <c r="AX441" s="96" t="str">
        <f>IFERROR(VLOOKUP(Table1[[#This Row],[RespondentID]],'All Data'!$A:$CW,99,FALSE),"unknown")</f>
        <v>unknown</v>
      </c>
    </row>
    <row r="442" spans="1:50">
      <c r="A442" s="99"/>
      <c r="B442" s="118"/>
      <c r="C442" s="119"/>
      <c r="D442" s="119"/>
      <c r="E442" s="119"/>
      <c r="F442" s="119"/>
      <c r="G442" s="119"/>
      <c r="H442" s="119"/>
      <c r="I442" s="119"/>
      <c r="J442" s="119"/>
      <c r="K442" s="119"/>
      <c r="L442" s="119"/>
      <c r="M442" s="119"/>
      <c r="N442" s="119"/>
      <c r="O442" s="119"/>
      <c r="P442" s="116">
        <f t="shared" si="126"/>
        <v>0</v>
      </c>
      <c r="Q442" s="120" t="e">
        <f t="shared" si="127"/>
        <v>#DIV/0!</v>
      </c>
      <c r="R442" s="116"/>
      <c r="S442" s="116">
        <f t="shared" si="128"/>
        <v>0</v>
      </c>
      <c r="T442" s="116">
        <f t="shared" si="129"/>
        <v>0</v>
      </c>
      <c r="U442" s="116">
        <f t="shared" si="130"/>
        <v>0</v>
      </c>
      <c r="V442" s="116">
        <f t="shared" si="131"/>
        <v>0</v>
      </c>
      <c r="W442" s="116">
        <f t="shared" si="132"/>
        <v>0</v>
      </c>
      <c r="X442" s="116">
        <f t="shared" si="133"/>
        <v>0</v>
      </c>
      <c r="Y442" s="116">
        <f t="shared" si="134"/>
        <v>0</v>
      </c>
      <c r="Z442" s="116">
        <f t="shared" si="135"/>
        <v>0</v>
      </c>
      <c r="AA442" s="116">
        <f t="shared" si="136"/>
        <v>0</v>
      </c>
      <c r="AB442" s="116">
        <f t="shared" si="137"/>
        <v>0</v>
      </c>
      <c r="AC442" s="116">
        <f t="shared" si="138"/>
        <v>0</v>
      </c>
      <c r="AD442" s="116">
        <f t="shared" si="139"/>
        <v>0</v>
      </c>
      <c r="AE442" s="116">
        <f t="shared" si="140"/>
        <v>0</v>
      </c>
      <c r="AF442" s="116"/>
      <c r="AG442" s="116"/>
      <c r="AH442" s="116">
        <f t="shared" si="141"/>
        <v>0</v>
      </c>
      <c r="AI442" s="116">
        <f t="shared" si="142"/>
        <v>0</v>
      </c>
      <c r="AJ442" s="116" t="str">
        <f t="shared" si="143"/>
        <v>Correct</v>
      </c>
      <c r="AK442" s="99"/>
      <c r="AL442" s="96" t="str">
        <f>IFERROR(VLOOKUP(Table1[[#This Row],[RespondentID]],'All Data'!$A:$CO,87,FALSE),"unknown")</f>
        <v>unknown</v>
      </c>
      <c r="AM442" s="96" t="str">
        <f>IFERROR(VLOOKUP(Table1[[#This Row],[RespondentID]],'All Data'!$A:$CO,88,FALSE),"unknown")</f>
        <v>unknown</v>
      </c>
      <c r="AN442" s="96" t="str">
        <f>IFERROR(VLOOKUP(Table1[[#This Row],[RespondentID]],'All Data'!$A:$CO,89,FALSE),"unknown")</f>
        <v>unknown</v>
      </c>
      <c r="AO442" s="96" t="str">
        <f>IFERROR(VLOOKUP(Table1[[#This Row],[RespondentID]],'All Data'!$A:$CO,90,FALSE),"unknown")</f>
        <v>unknown</v>
      </c>
      <c r="AP442" s="96" t="str">
        <f>IFERROR(VLOOKUP(Table1[[#This Row],[RespondentID]],'All Data'!$A:$CO,91,FALSE),"unknown")</f>
        <v>unknown</v>
      </c>
      <c r="AQ442" s="96" t="str">
        <f>IFERROR(VLOOKUP(Table1[[#This Row],[RespondentID]],'All Data'!$A:$CO,92,FALSE),"unknown")</f>
        <v>unknown</v>
      </c>
      <c r="AR442" s="96" t="str">
        <f>IFERROR(VLOOKUP(Table1[[#This Row],[RespondentID]],'All Data'!$A:$CO,93,FALSE),"unknown")</f>
        <v>unknown</v>
      </c>
      <c r="AS442" s="96" t="str">
        <f>IFERROR(VLOOKUP(Table1[[#This Row],[RespondentID]],'All Data'!$A:$CW,94,FALSE),"unknown")</f>
        <v>unknown</v>
      </c>
      <c r="AT442" s="96" t="str">
        <f>IFERROR(VLOOKUP(Table1[[#This Row],[RespondentID]],'All Data'!$A:$CW,95,FALSE),"unknown")</f>
        <v>unknown</v>
      </c>
      <c r="AU442" s="96" t="str">
        <f>IFERROR(VLOOKUP(Table1[[#This Row],[RespondentID]],'All Data'!$A:$CW,96,FALSE),"unknown")</f>
        <v>unknown</v>
      </c>
      <c r="AV442" s="96" t="str">
        <f>IFERROR(VLOOKUP(Table1[[#This Row],[RespondentID]],'All Data'!$A:$CW,97,FALSE),"unknown")</f>
        <v>unknown</v>
      </c>
      <c r="AW442" s="96" t="str">
        <f>IFERROR(VLOOKUP(Table1[[#This Row],[RespondentID]],'All Data'!$A:$CW,98,FALSE),"unknown")</f>
        <v>unknown</v>
      </c>
      <c r="AX442" s="96" t="str">
        <f>IFERROR(VLOOKUP(Table1[[#This Row],[RespondentID]],'All Data'!$A:$CW,99,FALSE),"unknown")</f>
        <v>unknown</v>
      </c>
    </row>
    <row r="443" spans="1:50">
      <c r="A443" s="99"/>
      <c r="B443" s="118"/>
      <c r="C443" s="119"/>
      <c r="D443" s="119"/>
      <c r="E443" s="119"/>
      <c r="F443" s="119"/>
      <c r="G443" s="119"/>
      <c r="H443" s="119"/>
      <c r="I443" s="119"/>
      <c r="J443" s="119"/>
      <c r="K443" s="119"/>
      <c r="L443" s="119"/>
      <c r="M443" s="119"/>
      <c r="N443" s="119"/>
      <c r="O443" s="119"/>
      <c r="P443" s="116">
        <f t="shared" si="126"/>
        <v>0</v>
      </c>
      <c r="Q443" s="120" t="e">
        <f t="shared" si="127"/>
        <v>#DIV/0!</v>
      </c>
      <c r="R443" s="116"/>
      <c r="S443" s="116">
        <f t="shared" si="128"/>
        <v>0</v>
      </c>
      <c r="T443" s="116">
        <f t="shared" si="129"/>
        <v>0</v>
      </c>
      <c r="U443" s="116">
        <f t="shared" si="130"/>
        <v>0</v>
      </c>
      <c r="V443" s="116">
        <f t="shared" si="131"/>
        <v>0</v>
      </c>
      <c r="W443" s="116">
        <f t="shared" si="132"/>
        <v>0</v>
      </c>
      <c r="X443" s="116">
        <f t="shared" si="133"/>
        <v>0</v>
      </c>
      <c r="Y443" s="116">
        <f t="shared" si="134"/>
        <v>0</v>
      </c>
      <c r="Z443" s="116">
        <f t="shared" si="135"/>
        <v>0</v>
      </c>
      <c r="AA443" s="116">
        <f t="shared" si="136"/>
        <v>0</v>
      </c>
      <c r="AB443" s="116">
        <f t="shared" si="137"/>
        <v>0</v>
      </c>
      <c r="AC443" s="116">
        <f t="shared" si="138"/>
        <v>0</v>
      </c>
      <c r="AD443" s="116">
        <f t="shared" si="139"/>
        <v>0</v>
      </c>
      <c r="AE443" s="116">
        <f t="shared" si="140"/>
        <v>0</v>
      </c>
      <c r="AF443" s="116"/>
      <c r="AG443" s="116"/>
      <c r="AH443" s="116">
        <f t="shared" si="141"/>
        <v>0</v>
      </c>
      <c r="AI443" s="116">
        <f t="shared" si="142"/>
        <v>0</v>
      </c>
      <c r="AJ443" s="116" t="str">
        <f t="shared" si="143"/>
        <v>Correct</v>
      </c>
      <c r="AK443" s="99"/>
      <c r="AL443" s="96" t="str">
        <f>IFERROR(VLOOKUP(Table1[[#This Row],[RespondentID]],'All Data'!$A:$CO,87,FALSE),"unknown")</f>
        <v>unknown</v>
      </c>
      <c r="AM443" s="96" t="str">
        <f>IFERROR(VLOOKUP(Table1[[#This Row],[RespondentID]],'All Data'!$A:$CO,88,FALSE),"unknown")</f>
        <v>unknown</v>
      </c>
      <c r="AN443" s="96" t="str">
        <f>IFERROR(VLOOKUP(Table1[[#This Row],[RespondentID]],'All Data'!$A:$CO,89,FALSE),"unknown")</f>
        <v>unknown</v>
      </c>
      <c r="AO443" s="96" t="str">
        <f>IFERROR(VLOOKUP(Table1[[#This Row],[RespondentID]],'All Data'!$A:$CO,90,FALSE),"unknown")</f>
        <v>unknown</v>
      </c>
      <c r="AP443" s="96" t="str">
        <f>IFERROR(VLOOKUP(Table1[[#This Row],[RespondentID]],'All Data'!$A:$CO,91,FALSE),"unknown")</f>
        <v>unknown</v>
      </c>
      <c r="AQ443" s="96" t="str">
        <f>IFERROR(VLOOKUP(Table1[[#This Row],[RespondentID]],'All Data'!$A:$CO,92,FALSE),"unknown")</f>
        <v>unknown</v>
      </c>
      <c r="AR443" s="96" t="str">
        <f>IFERROR(VLOOKUP(Table1[[#This Row],[RespondentID]],'All Data'!$A:$CO,93,FALSE),"unknown")</f>
        <v>unknown</v>
      </c>
      <c r="AS443" s="96" t="str">
        <f>IFERROR(VLOOKUP(Table1[[#This Row],[RespondentID]],'All Data'!$A:$CW,94,FALSE),"unknown")</f>
        <v>unknown</v>
      </c>
      <c r="AT443" s="96" t="str">
        <f>IFERROR(VLOOKUP(Table1[[#This Row],[RespondentID]],'All Data'!$A:$CW,95,FALSE),"unknown")</f>
        <v>unknown</v>
      </c>
      <c r="AU443" s="96" t="str">
        <f>IFERROR(VLOOKUP(Table1[[#This Row],[RespondentID]],'All Data'!$A:$CW,96,FALSE),"unknown")</f>
        <v>unknown</v>
      </c>
      <c r="AV443" s="96" t="str">
        <f>IFERROR(VLOOKUP(Table1[[#This Row],[RespondentID]],'All Data'!$A:$CW,97,FALSE),"unknown")</f>
        <v>unknown</v>
      </c>
      <c r="AW443" s="96" t="str">
        <f>IFERROR(VLOOKUP(Table1[[#This Row],[RespondentID]],'All Data'!$A:$CW,98,FALSE),"unknown")</f>
        <v>unknown</v>
      </c>
      <c r="AX443" s="96" t="str">
        <f>IFERROR(VLOOKUP(Table1[[#This Row],[RespondentID]],'All Data'!$A:$CW,99,FALSE),"unknown")</f>
        <v>unknown</v>
      </c>
    </row>
    <row r="444" spans="1:50">
      <c r="A444" s="99"/>
      <c r="B444" s="118"/>
      <c r="C444" s="119"/>
      <c r="D444" s="119"/>
      <c r="E444" s="119"/>
      <c r="F444" s="119"/>
      <c r="G444" s="119"/>
      <c r="H444" s="119"/>
      <c r="I444" s="119"/>
      <c r="J444" s="119"/>
      <c r="K444" s="119"/>
      <c r="L444" s="119"/>
      <c r="M444" s="119"/>
      <c r="N444" s="119"/>
      <c r="O444" s="119"/>
      <c r="P444" s="116">
        <f t="shared" si="126"/>
        <v>0</v>
      </c>
      <c r="Q444" s="120" t="e">
        <f t="shared" si="127"/>
        <v>#DIV/0!</v>
      </c>
      <c r="R444" s="116"/>
      <c r="S444" s="116">
        <f t="shared" si="128"/>
        <v>0</v>
      </c>
      <c r="T444" s="116">
        <f t="shared" si="129"/>
        <v>0</v>
      </c>
      <c r="U444" s="116">
        <f t="shared" si="130"/>
        <v>0</v>
      </c>
      <c r="V444" s="116">
        <f t="shared" si="131"/>
        <v>0</v>
      </c>
      <c r="W444" s="116">
        <f t="shared" si="132"/>
        <v>0</v>
      </c>
      <c r="X444" s="116">
        <f t="shared" si="133"/>
        <v>0</v>
      </c>
      <c r="Y444" s="116">
        <f t="shared" si="134"/>
        <v>0</v>
      </c>
      <c r="Z444" s="116">
        <f t="shared" si="135"/>
        <v>0</v>
      </c>
      <c r="AA444" s="116">
        <f t="shared" si="136"/>
        <v>0</v>
      </c>
      <c r="AB444" s="116">
        <f t="shared" si="137"/>
        <v>0</v>
      </c>
      <c r="AC444" s="116">
        <f t="shared" si="138"/>
        <v>0</v>
      </c>
      <c r="AD444" s="116">
        <f t="shared" si="139"/>
        <v>0</v>
      </c>
      <c r="AE444" s="116">
        <f t="shared" si="140"/>
        <v>0</v>
      </c>
      <c r="AF444" s="116"/>
      <c r="AG444" s="116"/>
      <c r="AH444" s="116">
        <f t="shared" si="141"/>
        <v>0</v>
      </c>
      <c r="AI444" s="116">
        <f t="shared" si="142"/>
        <v>0</v>
      </c>
      <c r="AJ444" s="116" t="str">
        <f t="shared" si="143"/>
        <v>Correct</v>
      </c>
      <c r="AK444" s="99"/>
      <c r="AL444" s="96" t="str">
        <f>IFERROR(VLOOKUP(Table1[[#This Row],[RespondentID]],'All Data'!$A:$CO,87,FALSE),"unknown")</f>
        <v>unknown</v>
      </c>
      <c r="AM444" s="96" t="str">
        <f>IFERROR(VLOOKUP(Table1[[#This Row],[RespondentID]],'All Data'!$A:$CO,88,FALSE),"unknown")</f>
        <v>unknown</v>
      </c>
      <c r="AN444" s="96" t="str">
        <f>IFERROR(VLOOKUP(Table1[[#This Row],[RespondentID]],'All Data'!$A:$CO,89,FALSE),"unknown")</f>
        <v>unknown</v>
      </c>
      <c r="AO444" s="96" t="str">
        <f>IFERROR(VLOOKUP(Table1[[#This Row],[RespondentID]],'All Data'!$A:$CO,90,FALSE),"unknown")</f>
        <v>unknown</v>
      </c>
      <c r="AP444" s="96" t="str">
        <f>IFERROR(VLOOKUP(Table1[[#This Row],[RespondentID]],'All Data'!$A:$CO,91,FALSE),"unknown")</f>
        <v>unknown</v>
      </c>
      <c r="AQ444" s="96" t="str">
        <f>IFERROR(VLOOKUP(Table1[[#This Row],[RespondentID]],'All Data'!$A:$CO,92,FALSE),"unknown")</f>
        <v>unknown</v>
      </c>
      <c r="AR444" s="96" t="str">
        <f>IFERROR(VLOOKUP(Table1[[#This Row],[RespondentID]],'All Data'!$A:$CO,93,FALSE),"unknown")</f>
        <v>unknown</v>
      </c>
      <c r="AS444" s="96" t="str">
        <f>IFERROR(VLOOKUP(Table1[[#This Row],[RespondentID]],'All Data'!$A:$CW,94,FALSE),"unknown")</f>
        <v>unknown</v>
      </c>
      <c r="AT444" s="96" t="str">
        <f>IFERROR(VLOOKUP(Table1[[#This Row],[RespondentID]],'All Data'!$A:$CW,95,FALSE),"unknown")</f>
        <v>unknown</v>
      </c>
      <c r="AU444" s="96" t="str">
        <f>IFERROR(VLOOKUP(Table1[[#This Row],[RespondentID]],'All Data'!$A:$CW,96,FALSE),"unknown")</f>
        <v>unknown</v>
      </c>
      <c r="AV444" s="96" t="str">
        <f>IFERROR(VLOOKUP(Table1[[#This Row],[RespondentID]],'All Data'!$A:$CW,97,FALSE),"unknown")</f>
        <v>unknown</v>
      </c>
      <c r="AW444" s="96" t="str">
        <f>IFERROR(VLOOKUP(Table1[[#This Row],[RespondentID]],'All Data'!$A:$CW,98,FALSE),"unknown")</f>
        <v>unknown</v>
      </c>
      <c r="AX444" s="96" t="str">
        <f>IFERROR(VLOOKUP(Table1[[#This Row],[RespondentID]],'All Data'!$A:$CW,99,FALSE),"unknown")</f>
        <v>unknown</v>
      </c>
    </row>
    <row r="445" spans="1:50">
      <c r="A445" s="99"/>
      <c r="B445" s="118"/>
      <c r="C445" s="119"/>
      <c r="D445" s="119"/>
      <c r="E445" s="119"/>
      <c r="F445" s="119"/>
      <c r="G445" s="119"/>
      <c r="H445" s="119"/>
      <c r="I445" s="119"/>
      <c r="J445" s="119"/>
      <c r="K445" s="119"/>
      <c r="L445" s="119"/>
      <c r="M445" s="119"/>
      <c r="N445" s="119"/>
      <c r="O445" s="119"/>
      <c r="P445" s="116">
        <f t="shared" si="126"/>
        <v>0</v>
      </c>
      <c r="Q445" s="120" t="e">
        <f t="shared" si="127"/>
        <v>#DIV/0!</v>
      </c>
      <c r="R445" s="116"/>
      <c r="S445" s="116">
        <f t="shared" si="128"/>
        <v>0</v>
      </c>
      <c r="T445" s="116">
        <f t="shared" si="129"/>
        <v>0</v>
      </c>
      <c r="U445" s="116">
        <f t="shared" si="130"/>
        <v>0</v>
      </c>
      <c r="V445" s="116">
        <f t="shared" si="131"/>
        <v>0</v>
      </c>
      <c r="W445" s="116">
        <f t="shared" si="132"/>
        <v>0</v>
      </c>
      <c r="X445" s="116">
        <f t="shared" si="133"/>
        <v>0</v>
      </c>
      <c r="Y445" s="116">
        <f t="shared" si="134"/>
        <v>0</v>
      </c>
      <c r="Z445" s="116">
        <f t="shared" si="135"/>
        <v>0</v>
      </c>
      <c r="AA445" s="116">
        <f t="shared" si="136"/>
        <v>0</v>
      </c>
      <c r="AB445" s="116">
        <f t="shared" si="137"/>
        <v>0</v>
      </c>
      <c r="AC445" s="116">
        <f t="shared" si="138"/>
        <v>0</v>
      </c>
      <c r="AD445" s="116">
        <f t="shared" si="139"/>
        <v>0</v>
      </c>
      <c r="AE445" s="116">
        <f t="shared" si="140"/>
        <v>0</v>
      </c>
      <c r="AF445" s="116"/>
      <c r="AG445" s="116"/>
      <c r="AH445" s="116">
        <f t="shared" si="141"/>
        <v>0</v>
      </c>
      <c r="AI445" s="116">
        <f t="shared" si="142"/>
        <v>0</v>
      </c>
      <c r="AJ445" s="116" t="str">
        <f t="shared" si="143"/>
        <v>Correct</v>
      </c>
      <c r="AK445" s="99"/>
      <c r="AL445" s="96" t="str">
        <f>IFERROR(VLOOKUP(Table1[[#This Row],[RespondentID]],'All Data'!$A:$CO,87,FALSE),"unknown")</f>
        <v>unknown</v>
      </c>
      <c r="AM445" s="96" t="str">
        <f>IFERROR(VLOOKUP(Table1[[#This Row],[RespondentID]],'All Data'!$A:$CO,88,FALSE),"unknown")</f>
        <v>unknown</v>
      </c>
      <c r="AN445" s="96" t="str">
        <f>IFERROR(VLOOKUP(Table1[[#This Row],[RespondentID]],'All Data'!$A:$CO,89,FALSE),"unknown")</f>
        <v>unknown</v>
      </c>
      <c r="AO445" s="96" t="str">
        <f>IFERROR(VLOOKUP(Table1[[#This Row],[RespondentID]],'All Data'!$A:$CO,90,FALSE),"unknown")</f>
        <v>unknown</v>
      </c>
      <c r="AP445" s="96" t="str">
        <f>IFERROR(VLOOKUP(Table1[[#This Row],[RespondentID]],'All Data'!$A:$CO,91,FALSE),"unknown")</f>
        <v>unknown</v>
      </c>
      <c r="AQ445" s="96" t="str">
        <f>IFERROR(VLOOKUP(Table1[[#This Row],[RespondentID]],'All Data'!$A:$CO,92,FALSE),"unknown")</f>
        <v>unknown</v>
      </c>
      <c r="AR445" s="96" t="str">
        <f>IFERROR(VLOOKUP(Table1[[#This Row],[RespondentID]],'All Data'!$A:$CO,93,FALSE),"unknown")</f>
        <v>unknown</v>
      </c>
      <c r="AS445" s="96" t="str">
        <f>IFERROR(VLOOKUP(Table1[[#This Row],[RespondentID]],'All Data'!$A:$CW,94,FALSE),"unknown")</f>
        <v>unknown</v>
      </c>
      <c r="AT445" s="96" t="str">
        <f>IFERROR(VLOOKUP(Table1[[#This Row],[RespondentID]],'All Data'!$A:$CW,95,FALSE),"unknown")</f>
        <v>unknown</v>
      </c>
      <c r="AU445" s="96" t="str">
        <f>IFERROR(VLOOKUP(Table1[[#This Row],[RespondentID]],'All Data'!$A:$CW,96,FALSE),"unknown")</f>
        <v>unknown</v>
      </c>
      <c r="AV445" s="96" t="str">
        <f>IFERROR(VLOOKUP(Table1[[#This Row],[RespondentID]],'All Data'!$A:$CW,97,FALSE),"unknown")</f>
        <v>unknown</v>
      </c>
      <c r="AW445" s="96" t="str">
        <f>IFERROR(VLOOKUP(Table1[[#This Row],[RespondentID]],'All Data'!$A:$CW,98,FALSE),"unknown")</f>
        <v>unknown</v>
      </c>
      <c r="AX445" s="96" t="str">
        <f>IFERROR(VLOOKUP(Table1[[#This Row],[RespondentID]],'All Data'!$A:$CW,99,FALSE),"unknown")</f>
        <v>unknown</v>
      </c>
    </row>
    <row r="446" spans="1:50">
      <c r="A446" s="99"/>
      <c r="B446" s="118"/>
      <c r="C446" s="119"/>
      <c r="D446" s="119"/>
      <c r="E446" s="119"/>
      <c r="F446" s="119"/>
      <c r="G446" s="119"/>
      <c r="H446" s="119"/>
      <c r="I446" s="119"/>
      <c r="J446" s="119"/>
      <c r="K446" s="119"/>
      <c r="L446" s="119"/>
      <c r="M446" s="119"/>
      <c r="N446" s="119"/>
      <c r="O446" s="119"/>
      <c r="P446" s="116">
        <f t="shared" si="126"/>
        <v>0</v>
      </c>
      <c r="Q446" s="120" t="e">
        <f t="shared" si="127"/>
        <v>#DIV/0!</v>
      </c>
      <c r="R446" s="116"/>
      <c r="S446" s="116">
        <f t="shared" si="128"/>
        <v>0</v>
      </c>
      <c r="T446" s="116">
        <f t="shared" si="129"/>
        <v>0</v>
      </c>
      <c r="U446" s="116">
        <f t="shared" si="130"/>
        <v>0</v>
      </c>
      <c r="V446" s="116">
        <f t="shared" si="131"/>
        <v>0</v>
      </c>
      <c r="W446" s="116">
        <f t="shared" si="132"/>
        <v>0</v>
      </c>
      <c r="X446" s="116">
        <f t="shared" si="133"/>
        <v>0</v>
      </c>
      <c r="Y446" s="116">
        <f t="shared" si="134"/>
        <v>0</v>
      </c>
      <c r="Z446" s="116">
        <f t="shared" si="135"/>
        <v>0</v>
      </c>
      <c r="AA446" s="116">
        <f t="shared" si="136"/>
        <v>0</v>
      </c>
      <c r="AB446" s="116">
        <f t="shared" si="137"/>
        <v>0</v>
      </c>
      <c r="AC446" s="116">
        <f t="shared" si="138"/>
        <v>0</v>
      </c>
      <c r="AD446" s="116">
        <f t="shared" si="139"/>
        <v>0</v>
      </c>
      <c r="AE446" s="116">
        <f t="shared" si="140"/>
        <v>0</v>
      </c>
      <c r="AF446" s="116"/>
      <c r="AG446" s="116"/>
      <c r="AH446" s="116">
        <f t="shared" si="141"/>
        <v>0</v>
      </c>
      <c r="AI446" s="116">
        <f t="shared" si="142"/>
        <v>0</v>
      </c>
      <c r="AJ446" s="116" t="str">
        <f t="shared" si="143"/>
        <v>Correct</v>
      </c>
      <c r="AK446" s="99"/>
      <c r="AL446" s="96" t="str">
        <f>IFERROR(VLOOKUP(Table1[[#This Row],[RespondentID]],'All Data'!$A:$CO,87,FALSE),"unknown")</f>
        <v>unknown</v>
      </c>
      <c r="AM446" s="96" t="str">
        <f>IFERROR(VLOOKUP(Table1[[#This Row],[RespondentID]],'All Data'!$A:$CO,88,FALSE),"unknown")</f>
        <v>unknown</v>
      </c>
      <c r="AN446" s="96" t="str">
        <f>IFERROR(VLOOKUP(Table1[[#This Row],[RespondentID]],'All Data'!$A:$CO,89,FALSE),"unknown")</f>
        <v>unknown</v>
      </c>
      <c r="AO446" s="96" t="str">
        <f>IFERROR(VLOOKUP(Table1[[#This Row],[RespondentID]],'All Data'!$A:$CO,90,FALSE),"unknown")</f>
        <v>unknown</v>
      </c>
      <c r="AP446" s="96" t="str">
        <f>IFERROR(VLOOKUP(Table1[[#This Row],[RespondentID]],'All Data'!$A:$CO,91,FALSE),"unknown")</f>
        <v>unknown</v>
      </c>
      <c r="AQ446" s="96" t="str">
        <f>IFERROR(VLOOKUP(Table1[[#This Row],[RespondentID]],'All Data'!$A:$CO,92,FALSE),"unknown")</f>
        <v>unknown</v>
      </c>
      <c r="AR446" s="96" t="str">
        <f>IFERROR(VLOOKUP(Table1[[#This Row],[RespondentID]],'All Data'!$A:$CO,93,FALSE),"unknown")</f>
        <v>unknown</v>
      </c>
      <c r="AS446" s="96" t="str">
        <f>IFERROR(VLOOKUP(Table1[[#This Row],[RespondentID]],'All Data'!$A:$CW,94,FALSE),"unknown")</f>
        <v>unknown</v>
      </c>
      <c r="AT446" s="96" t="str">
        <f>IFERROR(VLOOKUP(Table1[[#This Row],[RespondentID]],'All Data'!$A:$CW,95,FALSE),"unknown")</f>
        <v>unknown</v>
      </c>
      <c r="AU446" s="96" t="str">
        <f>IFERROR(VLOOKUP(Table1[[#This Row],[RespondentID]],'All Data'!$A:$CW,96,FALSE),"unknown")</f>
        <v>unknown</v>
      </c>
      <c r="AV446" s="96" t="str">
        <f>IFERROR(VLOOKUP(Table1[[#This Row],[RespondentID]],'All Data'!$A:$CW,97,FALSE),"unknown")</f>
        <v>unknown</v>
      </c>
      <c r="AW446" s="96" t="str">
        <f>IFERROR(VLOOKUP(Table1[[#This Row],[RespondentID]],'All Data'!$A:$CW,98,FALSE),"unknown")</f>
        <v>unknown</v>
      </c>
      <c r="AX446" s="96" t="str">
        <f>IFERROR(VLOOKUP(Table1[[#This Row],[RespondentID]],'All Data'!$A:$CW,99,FALSE),"unknown")</f>
        <v>unknown</v>
      </c>
    </row>
    <row r="447" spans="1:50">
      <c r="A447" s="99"/>
      <c r="B447" s="118"/>
      <c r="C447" s="119"/>
      <c r="D447" s="119"/>
      <c r="E447" s="119"/>
      <c r="F447" s="119"/>
      <c r="G447" s="119"/>
      <c r="H447" s="119"/>
      <c r="I447" s="119"/>
      <c r="J447" s="119"/>
      <c r="K447" s="119"/>
      <c r="L447" s="119"/>
      <c r="M447" s="119"/>
      <c r="N447" s="119"/>
      <c r="O447" s="119"/>
      <c r="P447" s="116">
        <f t="shared" si="126"/>
        <v>0</v>
      </c>
      <c r="Q447" s="120" t="e">
        <f t="shared" si="127"/>
        <v>#DIV/0!</v>
      </c>
      <c r="R447" s="116"/>
      <c r="S447" s="116">
        <f t="shared" si="128"/>
        <v>0</v>
      </c>
      <c r="T447" s="116">
        <f t="shared" si="129"/>
        <v>0</v>
      </c>
      <c r="U447" s="116">
        <f t="shared" si="130"/>
        <v>0</v>
      </c>
      <c r="V447" s="116">
        <f t="shared" si="131"/>
        <v>0</v>
      </c>
      <c r="W447" s="116">
        <f t="shared" si="132"/>
        <v>0</v>
      </c>
      <c r="X447" s="116">
        <f t="shared" si="133"/>
        <v>0</v>
      </c>
      <c r="Y447" s="116">
        <f t="shared" si="134"/>
        <v>0</v>
      </c>
      <c r="Z447" s="116">
        <f t="shared" si="135"/>
        <v>0</v>
      </c>
      <c r="AA447" s="116">
        <f t="shared" si="136"/>
        <v>0</v>
      </c>
      <c r="AB447" s="116">
        <f t="shared" si="137"/>
        <v>0</v>
      </c>
      <c r="AC447" s="116">
        <f t="shared" si="138"/>
        <v>0</v>
      </c>
      <c r="AD447" s="116">
        <f t="shared" si="139"/>
        <v>0</v>
      </c>
      <c r="AE447" s="116">
        <f t="shared" si="140"/>
        <v>0</v>
      </c>
      <c r="AF447" s="116"/>
      <c r="AG447" s="116"/>
      <c r="AH447" s="116">
        <f t="shared" si="141"/>
        <v>0</v>
      </c>
      <c r="AI447" s="116">
        <f t="shared" si="142"/>
        <v>0</v>
      </c>
      <c r="AJ447" s="116" t="str">
        <f t="shared" si="143"/>
        <v>Correct</v>
      </c>
      <c r="AK447" s="99"/>
      <c r="AL447" s="96" t="str">
        <f>IFERROR(VLOOKUP(Table1[[#This Row],[RespondentID]],'All Data'!$A:$CO,87,FALSE),"unknown")</f>
        <v>unknown</v>
      </c>
      <c r="AM447" s="96" t="str">
        <f>IFERROR(VLOOKUP(Table1[[#This Row],[RespondentID]],'All Data'!$A:$CO,88,FALSE),"unknown")</f>
        <v>unknown</v>
      </c>
      <c r="AN447" s="96" t="str">
        <f>IFERROR(VLOOKUP(Table1[[#This Row],[RespondentID]],'All Data'!$A:$CO,89,FALSE),"unknown")</f>
        <v>unknown</v>
      </c>
      <c r="AO447" s="96" t="str">
        <f>IFERROR(VLOOKUP(Table1[[#This Row],[RespondentID]],'All Data'!$A:$CO,90,FALSE),"unknown")</f>
        <v>unknown</v>
      </c>
      <c r="AP447" s="96" t="str">
        <f>IFERROR(VLOOKUP(Table1[[#This Row],[RespondentID]],'All Data'!$A:$CO,91,FALSE),"unknown")</f>
        <v>unknown</v>
      </c>
      <c r="AQ447" s="96" t="str">
        <f>IFERROR(VLOOKUP(Table1[[#This Row],[RespondentID]],'All Data'!$A:$CO,92,FALSE),"unknown")</f>
        <v>unknown</v>
      </c>
      <c r="AR447" s="96" t="str">
        <f>IFERROR(VLOOKUP(Table1[[#This Row],[RespondentID]],'All Data'!$A:$CO,93,FALSE),"unknown")</f>
        <v>unknown</v>
      </c>
      <c r="AS447" s="96" t="str">
        <f>IFERROR(VLOOKUP(Table1[[#This Row],[RespondentID]],'All Data'!$A:$CW,94,FALSE),"unknown")</f>
        <v>unknown</v>
      </c>
      <c r="AT447" s="96" t="str">
        <f>IFERROR(VLOOKUP(Table1[[#This Row],[RespondentID]],'All Data'!$A:$CW,95,FALSE),"unknown")</f>
        <v>unknown</v>
      </c>
      <c r="AU447" s="96" t="str">
        <f>IFERROR(VLOOKUP(Table1[[#This Row],[RespondentID]],'All Data'!$A:$CW,96,FALSE),"unknown")</f>
        <v>unknown</v>
      </c>
      <c r="AV447" s="96" t="str">
        <f>IFERROR(VLOOKUP(Table1[[#This Row],[RespondentID]],'All Data'!$A:$CW,97,FALSE),"unknown")</f>
        <v>unknown</v>
      </c>
      <c r="AW447" s="96" t="str">
        <f>IFERROR(VLOOKUP(Table1[[#This Row],[RespondentID]],'All Data'!$A:$CW,98,FALSE),"unknown")</f>
        <v>unknown</v>
      </c>
      <c r="AX447" s="96" t="str">
        <f>IFERROR(VLOOKUP(Table1[[#This Row],[RespondentID]],'All Data'!$A:$CW,99,FALSE),"unknown")</f>
        <v>unknown</v>
      </c>
    </row>
    <row r="448" spans="1:50">
      <c r="A448" s="99"/>
      <c r="B448" s="118"/>
      <c r="C448" s="119"/>
      <c r="D448" s="119"/>
      <c r="E448" s="119"/>
      <c r="F448" s="119"/>
      <c r="G448" s="119"/>
      <c r="H448" s="119"/>
      <c r="I448" s="119"/>
      <c r="J448" s="119"/>
      <c r="K448" s="119"/>
      <c r="L448" s="119"/>
      <c r="M448" s="119"/>
      <c r="N448" s="119"/>
      <c r="O448" s="119"/>
      <c r="P448" s="116">
        <f t="shared" si="126"/>
        <v>0</v>
      </c>
      <c r="Q448" s="120" t="e">
        <f t="shared" si="127"/>
        <v>#DIV/0!</v>
      </c>
      <c r="R448" s="116"/>
      <c r="S448" s="116">
        <f t="shared" si="128"/>
        <v>0</v>
      </c>
      <c r="T448" s="116">
        <f t="shared" si="129"/>
        <v>0</v>
      </c>
      <c r="U448" s="116">
        <f t="shared" si="130"/>
        <v>0</v>
      </c>
      <c r="V448" s="116">
        <f t="shared" si="131"/>
        <v>0</v>
      </c>
      <c r="W448" s="116">
        <f t="shared" si="132"/>
        <v>0</v>
      </c>
      <c r="X448" s="116">
        <f t="shared" si="133"/>
        <v>0</v>
      </c>
      <c r="Y448" s="116">
        <f t="shared" si="134"/>
        <v>0</v>
      </c>
      <c r="Z448" s="116">
        <f t="shared" si="135"/>
        <v>0</v>
      </c>
      <c r="AA448" s="116">
        <f t="shared" si="136"/>
        <v>0</v>
      </c>
      <c r="AB448" s="116">
        <f t="shared" si="137"/>
        <v>0</v>
      </c>
      <c r="AC448" s="116">
        <f t="shared" si="138"/>
        <v>0</v>
      </c>
      <c r="AD448" s="116">
        <f t="shared" si="139"/>
        <v>0</v>
      </c>
      <c r="AE448" s="116">
        <f t="shared" si="140"/>
        <v>0</v>
      </c>
      <c r="AF448" s="116"/>
      <c r="AG448" s="116"/>
      <c r="AH448" s="116">
        <f t="shared" si="141"/>
        <v>0</v>
      </c>
      <c r="AI448" s="116">
        <f t="shared" si="142"/>
        <v>0</v>
      </c>
      <c r="AJ448" s="116" t="str">
        <f t="shared" si="143"/>
        <v>Correct</v>
      </c>
      <c r="AK448" s="99"/>
      <c r="AL448" s="96" t="str">
        <f>IFERROR(VLOOKUP(Table1[[#This Row],[RespondentID]],'All Data'!$A:$CO,87,FALSE),"unknown")</f>
        <v>unknown</v>
      </c>
      <c r="AM448" s="96" t="str">
        <f>IFERROR(VLOOKUP(Table1[[#This Row],[RespondentID]],'All Data'!$A:$CO,88,FALSE),"unknown")</f>
        <v>unknown</v>
      </c>
      <c r="AN448" s="96" t="str">
        <f>IFERROR(VLOOKUP(Table1[[#This Row],[RespondentID]],'All Data'!$A:$CO,89,FALSE),"unknown")</f>
        <v>unknown</v>
      </c>
      <c r="AO448" s="96" t="str">
        <f>IFERROR(VLOOKUP(Table1[[#This Row],[RespondentID]],'All Data'!$A:$CO,90,FALSE),"unknown")</f>
        <v>unknown</v>
      </c>
      <c r="AP448" s="96" t="str">
        <f>IFERROR(VLOOKUP(Table1[[#This Row],[RespondentID]],'All Data'!$A:$CO,91,FALSE),"unknown")</f>
        <v>unknown</v>
      </c>
      <c r="AQ448" s="96" t="str">
        <f>IFERROR(VLOOKUP(Table1[[#This Row],[RespondentID]],'All Data'!$A:$CO,92,FALSE),"unknown")</f>
        <v>unknown</v>
      </c>
      <c r="AR448" s="96" t="str">
        <f>IFERROR(VLOOKUP(Table1[[#This Row],[RespondentID]],'All Data'!$A:$CO,93,FALSE),"unknown")</f>
        <v>unknown</v>
      </c>
      <c r="AS448" s="96" t="str">
        <f>IFERROR(VLOOKUP(Table1[[#This Row],[RespondentID]],'All Data'!$A:$CW,94,FALSE),"unknown")</f>
        <v>unknown</v>
      </c>
      <c r="AT448" s="96" t="str">
        <f>IFERROR(VLOOKUP(Table1[[#This Row],[RespondentID]],'All Data'!$A:$CW,95,FALSE),"unknown")</f>
        <v>unknown</v>
      </c>
      <c r="AU448" s="96" t="str">
        <f>IFERROR(VLOOKUP(Table1[[#This Row],[RespondentID]],'All Data'!$A:$CW,96,FALSE),"unknown")</f>
        <v>unknown</v>
      </c>
      <c r="AV448" s="96" t="str">
        <f>IFERROR(VLOOKUP(Table1[[#This Row],[RespondentID]],'All Data'!$A:$CW,97,FALSE),"unknown")</f>
        <v>unknown</v>
      </c>
      <c r="AW448" s="96" t="str">
        <f>IFERROR(VLOOKUP(Table1[[#This Row],[RespondentID]],'All Data'!$A:$CW,98,FALSE),"unknown")</f>
        <v>unknown</v>
      </c>
      <c r="AX448" s="96" t="str">
        <f>IFERROR(VLOOKUP(Table1[[#This Row],[RespondentID]],'All Data'!$A:$CW,99,FALSE),"unknown")</f>
        <v>unknown</v>
      </c>
    </row>
    <row r="449" spans="1:50">
      <c r="A449" s="99"/>
      <c r="B449" s="118"/>
      <c r="C449" s="119"/>
      <c r="D449" s="119"/>
      <c r="E449" s="119"/>
      <c r="F449" s="119"/>
      <c r="G449" s="119"/>
      <c r="H449" s="119"/>
      <c r="I449" s="119"/>
      <c r="J449" s="119"/>
      <c r="K449" s="119"/>
      <c r="L449" s="119"/>
      <c r="M449" s="119"/>
      <c r="N449" s="119"/>
      <c r="O449" s="119"/>
      <c r="P449" s="116">
        <f t="shared" si="126"/>
        <v>0</v>
      </c>
      <c r="Q449" s="120" t="e">
        <f t="shared" si="127"/>
        <v>#DIV/0!</v>
      </c>
      <c r="R449" s="116"/>
      <c r="S449" s="116">
        <f t="shared" si="128"/>
        <v>0</v>
      </c>
      <c r="T449" s="116">
        <f t="shared" si="129"/>
        <v>0</v>
      </c>
      <c r="U449" s="116">
        <f t="shared" si="130"/>
        <v>0</v>
      </c>
      <c r="V449" s="116">
        <f t="shared" si="131"/>
        <v>0</v>
      </c>
      <c r="W449" s="116">
        <f t="shared" si="132"/>
        <v>0</v>
      </c>
      <c r="X449" s="116">
        <f t="shared" si="133"/>
        <v>0</v>
      </c>
      <c r="Y449" s="116">
        <f t="shared" si="134"/>
        <v>0</v>
      </c>
      <c r="Z449" s="116">
        <f t="shared" si="135"/>
        <v>0</v>
      </c>
      <c r="AA449" s="116">
        <f t="shared" si="136"/>
        <v>0</v>
      </c>
      <c r="AB449" s="116">
        <f t="shared" si="137"/>
        <v>0</v>
      </c>
      <c r="AC449" s="116">
        <f t="shared" si="138"/>
        <v>0</v>
      </c>
      <c r="AD449" s="116">
        <f t="shared" si="139"/>
        <v>0</v>
      </c>
      <c r="AE449" s="116">
        <f t="shared" si="140"/>
        <v>0</v>
      </c>
      <c r="AF449" s="116"/>
      <c r="AG449" s="116"/>
      <c r="AH449" s="116">
        <f t="shared" si="141"/>
        <v>0</v>
      </c>
      <c r="AI449" s="116">
        <f t="shared" si="142"/>
        <v>0</v>
      </c>
      <c r="AJ449" s="116" t="str">
        <f t="shared" si="143"/>
        <v>Correct</v>
      </c>
      <c r="AK449" s="99"/>
      <c r="AL449" s="96" t="str">
        <f>IFERROR(VLOOKUP(Table1[[#This Row],[RespondentID]],'All Data'!$A:$CO,87,FALSE),"unknown")</f>
        <v>unknown</v>
      </c>
      <c r="AM449" s="96" t="str">
        <f>IFERROR(VLOOKUP(Table1[[#This Row],[RespondentID]],'All Data'!$A:$CO,88,FALSE),"unknown")</f>
        <v>unknown</v>
      </c>
      <c r="AN449" s="96" t="str">
        <f>IFERROR(VLOOKUP(Table1[[#This Row],[RespondentID]],'All Data'!$A:$CO,89,FALSE),"unknown")</f>
        <v>unknown</v>
      </c>
      <c r="AO449" s="96" t="str">
        <f>IFERROR(VLOOKUP(Table1[[#This Row],[RespondentID]],'All Data'!$A:$CO,90,FALSE),"unknown")</f>
        <v>unknown</v>
      </c>
      <c r="AP449" s="96" t="str">
        <f>IFERROR(VLOOKUP(Table1[[#This Row],[RespondentID]],'All Data'!$A:$CO,91,FALSE),"unknown")</f>
        <v>unknown</v>
      </c>
      <c r="AQ449" s="96" t="str">
        <f>IFERROR(VLOOKUP(Table1[[#This Row],[RespondentID]],'All Data'!$A:$CO,92,FALSE),"unknown")</f>
        <v>unknown</v>
      </c>
      <c r="AR449" s="96" t="str">
        <f>IFERROR(VLOOKUP(Table1[[#This Row],[RespondentID]],'All Data'!$A:$CO,93,FALSE),"unknown")</f>
        <v>unknown</v>
      </c>
      <c r="AS449" s="96" t="str">
        <f>IFERROR(VLOOKUP(Table1[[#This Row],[RespondentID]],'All Data'!$A:$CW,94,FALSE),"unknown")</f>
        <v>unknown</v>
      </c>
      <c r="AT449" s="96" t="str">
        <f>IFERROR(VLOOKUP(Table1[[#This Row],[RespondentID]],'All Data'!$A:$CW,95,FALSE),"unknown")</f>
        <v>unknown</v>
      </c>
      <c r="AU449" s="96" t="str">
        <f>IFERROR(VLOOKUP(Table1[[#This Row],[RespondentID]],'All Data'!$A:$CW,96,FALSE),"unknown")</f>
        <v>unknown</v>
      </c>
      <c r="AV449" s="96" t="str">
        <f>IFERROR(VLOOKUP(Table1[[#This Row],[RespondentID]],'All Data'!$A:$CW,97,FALSE),"unknown")</f>
        <v>unknown</v>
      </c>
      <c r="AW449" s="96" t="str">
        <f>IFERROR(VLOOKUP(Table1[[#This Row],[RespondentID]],'All Data'!$A:$CW,98,FALSE),"unknown")</f>
        <v>unknown</v>
      </c>
      <c r="AX449" s="96" t="str">
        <f>IFERROR(VLOOKUP(Table1[[#This Row],[RespondentID]],'All Data'!$A:$CW,99,FALSE),"unknown")</f>
        <v>unknown</v>
      </c>
    </row>
    <row r="450" spans="1:50">
      <c r="A450" s="99"/>
      <c r="B450" s="118"/>
      <c r="C450" s="119"/>
      <c r="D450" s="119"/>
      <c r="E450" s="119"/>
      <c r="F450" s="119"/>
      <c r="G450" s="119"/>
      <c r="H450" s="119"/>
      <c r="I450" s="119"/>
      <c r="J450" s="119"/>
      <c r="K450" s="119"/>
      <c r="L450" s="119"/>
      <c r="M450" s="119"/>
      <c r="N450" s="119"/>
      <c r="O450" s="119"/>
      <c r="P450" s="116">
        <f t="shared" si="126"/>
        <v>0</v>
      </c>
      <c r="Q450" s="120" t="e">
        <f t="shared" si="127"/>
        <v>#DIV/0!</v>
      </c>
      <c r="R450" s="116"/>
      <c r="S450" s="116">
        <f t="shared" si="128"/>
        <v>0</v>
      </c>
      <c r="T450" s="116">
        <f t="shared" si="129"/>
        <v>0</v>
      </c>
      <c r="U450" s="116">
        <f t="shared" si="130"/>
        <v>0</v>
      </c>
      <c r="V450" s="116">
        <f t="shared" si="131"/>
        <v>0</v>
      </c>
      <c r="W450" s="116">
        <f t="shared" si="132"/>
        <v>0</v>
      </c>
      <c r="X450" s="116">
        <f t="shared" si="133"/>
        <v>0</v>
      </c>
      <c r="Y450" s="116">
        <f t="shared" si="134"/>
        <v>0</v>
      </c>
      <c r="Z450" s="116">
        <f t="shared" si="135"/>
        <v>0</v>
      </c>
      <c r="AA450" s="116">
        <f t="shared" si="136"/>
        <v>0</v>
      </c>
      <c r="AB450" s="116">
        <f t="shared" si="137"/>
        <v>0</v>
      </c>
      <c r="AC450" s="116">
        <f t="shared" si="138"/>
        <v>0</v>
      </c>
      <c r="AD450" s="116">
        <f t="shared" si="139"/>
        <v>0</v>
      </c>
      <c r="AE450" s="116">
        <f t="shared" si="140"/>
        <v>0</v>
      </c>
      <c r="AF450" s="116"/>
      <c r="AG450" s="116"/>
      <c r="AH450" s="116">
        <f t="shared" si="141"/>
        <v>0</v>
      </c>
      <c r="AI450" s="116">
        <f t="shared" si="142"/>
        <v>0</v>
      </c>
      <c r="AJ450" s="116" t="str">
        <f t="shared" si="143"/>
        <v>Correct</v>
      </c>
      <c r="AK450" s="99"/>
      <c r="AL450" s="96" t="str">
        <f>IFERROR(VLOOKUP(Table1[[#This Row],[RespondentID]],'All Data'!$A:$CO,87,FALSE),"unknown")</f>
        <v>unknown</v>
      </c>
      <c r="AM450" s="96" t="str">
        <f>IFERROR(VLOOKUP(Table1[[#This Row],[RespondentID]],'All Data'!$A:$CO,88,FALSE),"unknown")</f>
        <v>unknown</v>
      </c>
      <c r="AN450" s="96" t="str">
        <f>IFERROR(VLOOKUP(Table1[[#This Row],[RespondentID]],'All Data'!$A:$CO,89,FALSE),"unknown")</f>
        <v>unknown</v>
      </c>
      <c r="AO450" s="96" t="str">
        <f>IFERROR(VLOOKUP(Table1[[#This Row],[RespondentID]],'All Data'!$A:$CO,90,FALSE),"unknown")</f>
        <v>unknown</v>
      </c>
      <c r="AP450" s="96" t="str">
        <f>IFERROR(VLOOKUP(Table1[[#This Row],[RespondentID]],'All Data'!$A:$CO,91,FALSE),"unknown")</f>
        <v>unknown</v>
      </c>
      <c r="AQ450" s="96" t="str">
        <f>IFERROR(VLOOKUP(Table1[[#This Row],[RespondentID]],'All Data'!$A:$CO,92,FALSE),"unknown")</f>
        <v>unknown</v>
      </c>
      <c r="AR450" s="96" t="str">
        <f>IFERROR(VLOOKUP(Table1[[#This Row],[RespondentID]],'All Data'!$A:$CO,93,FALSE),"unknown")</f>
        <v>unknown</v>
      </c>
      <c r="AS450" s="96" t="str">
        <f>IFERROR(VLOOKUP(Table1[[#This Row],[RespondentID]],'All Data'!$A:$CW,94,FALSE),"unknown")</f>
        <v>unknown</v>
      </c>
      <c r="AT450" s="96" t="str">
        <f>IFERROR(VLOOKUP(Table1[[#This Row],[RespondentID]],'All Data'!$A:$CW,95,FALSE),"unknown")</f>
        <v>unknown</v>
      </c>
      <c r="AU450" s="96" t="str">
        <f>IFERROR(VLOOKUP(Table1[[#This Row],[RespondentID]],'All Data'!$A:$CW,96,FALSE),"unknown")</f>
        <v>unknown</v>
      </c>
      <c r="AV450" s="96" t="str">
        <f>IFERROR(VLOOKUP(Table1[[#This Row],[RespondentID]],'All Data'!$A:$CW,97,FALSE),"unknown")</f>
        <v>unknown</v>
      </c>
      <c r="AW450" s="96" t="str">
        <f>IFERROR(VLOOKUP(Table1[[#This Row],[RespondentID]],'All Data'!$A:$CW,98,FALSE),"unknown")</f>
        <v>unknown</v>
      </c>
      <c r="AX450" s="96" t="str">
        <f>IFERROR(VLOOKUP(Table1[[#This Row],[RespondentID]],'All Data'!$A:$CW,99,FALSE),"unknown")</f>
        <v>unknown</v>
      </c>
    </row>
    <row r="451" spans="1:50">
      <c r="A451" s="99"/>
      <c r="B451" s="118"/>
      <c r="C451" s="119"/>
      <c r="D451" s="119"/>
      <c r="E451" s="119"/>
      <c r="F451" s="119"/>
      <c r="G451" s="119"/>
      <c r="H451" s="119"/>
      <c r="I451" s="119"/>
      <c r="J451" s="119"/>
      <c r="K451" s="119"/>
      <c r="L451" s="119"/>
      <c r="M451" s="119"/>
      <c r="N451" s="119"/>
      <c r="O451" s="119"/>
      <c r="P451" s="116">
        <f t="shared" si="126"/>
        <v>0</v>
      </c>
      <c r="Q451" s="120" t="e">
        <f t="shared" si="127"/>
        <v>#DIV/0!</v>
      </c>
      <c r="R451" s="116"/>
      <c r="S451" s="116">
        <f t="shared" si="128"/>
        <v>0</v>
      </c>
      <c r="T451" s="116">
        <f t="shared" si="129"/>
        <v>0</v>
      </c>
      <c r="U451" s="116">
        <f t="shared" si="130"/>
        <v>0</v>
      </c>
      <c r="V451" s="116">
        <f t="shared" si="131"/>
        <v>0</v>
      </c>
      <c r="W451" s="116">
        <f t="shared" si="132"/>
        <v>0</v>
      </c>
      <c r="X451" s="116">
        <f t="shared" si="133"/>
        <v>0</v>
      </c>
      <c r="Y451" s="116">
        <f t="shared" si="134"/>
        <v>0</v>
      </c>
      <c r="Z451" s="116">
        <f t="shared" si="135"/>
        <v>0</v>
      </c>
      <c r="AA451" s="116">
        <f t="shared" si="136"/>
        <v>0</v>
      </c>
      <c r="AB451" s="116">
        <f t="shared" si="137"/>
        <v>0</v>
      </c>
      <c r="AC451" s="116">
        <f t="shared" si="138"/>
        <v>0</v>
      </c>
      <c r="AD451" s="116">
        <f t="shared" si="139"/>
        <v>0</v>
      </c>
      <c r="AE451" s="116">
        <f t="shared" si="140"/>
        <v>0</v>
      </c>
      <c r="AF451" s="116"/>
      <c r="AG451" s="116"/>
      <c r="AH451" s="116">
        <f t="shared" si="141"/>
        <v>0</v>
      </c>
      <c r="AI451" s="116">
        <f t="shared" si="142"/>
        <v>0</v>
      </c>
      <c r="AJ451" s="116" t="str">
        <f t="shared" si="143"/>
        <v>Correct</v>
      </c>
      <c r="AK451" s="99"/>
      <c r="AL451" s="96" t="str">
        <f>IFERROR(VLOOKUP(Table1[[#This Row],[RespondentID]],'All Data'!$A:$CO,87,FALSE),"unknown")</f>
        <v>unknown</v>
      </c>
      <c r="AM451" s="96" t="str">
        <f>IFERROR(VLOOKUP(Table1[[#This Row],[RespondentID]],'All Data'!$A:$CO,88,FALSE),"unknown")</f>
        <v>unknown</v>
      </c>
      <c r="AN451" s="96" t="str">
        <f>IFERROR(VLOOKUP(Table1[[#This Row],[RespondentID]],'All Data'!$A:$CO,89,FALSE),"unknown")</f>
        <v>unknown</v>
      </c>
      <c r="AO451" s="96" t="str">
        <f>IFERROR(VLOOKUP(Table1[[#This Row],[RespondentID]],'All Data'!$A:$CO,90,FALSE),"unknown")</f>
        <v>unknown</v>
      </c>
      <c r="AP451" s="96" t="str">
        <f>IFERROR(VLOOKUP(Table1[[#This Row],[RespondentID]],'All Data'!$A:$CO,91,FALSE),"unknown")</f>
        <v>unknown</v>
      </c>
      <c r="AQ451" s="96" t="str">
        <f>IFERROR(VLOOKUP(Table1[[#This Row],[RespondentID]],'All Data'!$A:$CO,92,FALSE),"unknown")</f>
        <v>unknown</v>
      </c>
      <c r="AR451" s="96" t="str">
        <f>IFERROR(VLOOKUP(Table1[[#This Row],[RespondentID]],'All Data'!$A:$CO,93,FALSE),"unknown")</f>
        <v>unknown</v>
      </c>
      <c r="AS451" s="96" t="str">
        <f>IFERROR(VLOOKUP(Table1[[#This Row],[RespondentID]],'All Data'!$A:$CW,94,FALSE),"unknown")</f>
        <v>unknown</v>
      </c>
      <c r="AT451" s="96" t="str">
        <f>IFERROR(VLOOKUP(Table1[[#This Row],[RespondentID]],'All Data'!$A:$CW,95,FALSE),"unknown")</f>
        <v>unknown</v>
      </c>
      <c r="AU451" s="96" t="str">
        <f>IFERROR(VLOOKUP(Table1[[#This Row],[RespondentID]],'All Data'!$A:$CW,96,FALSE),"unknown")</f>
        <v>unknown</v>
      </c>
      <c r="AV451" s="96" t="str">
        <f>IFERROR(VLOOKUP(Table1[[#This Row],[RespondentID]],'All Data'!$A:$CW,97,FALSE),"unknown")</f>
        <v>unknown</v>
      </c>
      <c r="AW451" s="96" t="str">
        <f>IFERROR(VLOOKUP(Table1[[#This Row],[RespondentID]],'All Data'!$A:$CW,98,FALSE),"unknown")</f>
        <v>unknown</v>
      </c>
      <c r="AX451" s="96" t="str">
        <f>IFERROR(VLOOKUP(Table1[[#This Row],[RespondentID]],'All Data'!$A:$CW,99,FALSE),"unknown")</f>
        <v>unknown</v>
      </c>
    </row>
    <row r="452" spans="1:50">
      <c r="A452" s="99"/>
      <c r="B452" s="118"/>
      <c r="C452" s="119"/>
      <c r="D452" s="119"/>
      <c r="E452" s="119"/>
      <c r="F452" s="119"/>
      <c r="G452" s="119"/>
      <c r="H452" s="119"/>
      <c r="I452" s="119"/>
      <c r="J452" s="119"/>
      <c r="K452" s="119"/>
      <c r="L452" s="119"/>
      <c r="M452" s="119"/>
      <c r="N452" s="119"/>
      <c r="O452" s="119"/>
      <c r="P452" s="116">
        <f t="shared" si="126"/>
        <v>0</v>
      </c>
      <c r="Q452" s="120" t="e">
        <f t="shared" si="127"/>
        <v>#DIV/0!</v>
      </c>
      <c r="R452" s="116"/>
      <c r="S452" s="116">
        <f t="shared" si="128"/>
        <v>0</v>
      </c>
      <c r="T452" s="116">
        <f t="shared" si="129"/>
        <v>0</v>
      </c>
      <c r="U452" s="116">
        <f t="shared" si="130"/>
        <v>0</v>
      </c>
      <c r="V452" s="116">
        <f t="shared" si="131"/>
        <v>0</v>
      </c>
      <c r="W452" s="116">
        <f t="shared" si="132"/>
        <v>0</v>
      </c>
      <c r="X452" s="116">
        <f t="shared" si="133"/>
        <v>0</v>
      </c>
      <c r="Y452" s="116">
        <f t="shared" si="134"/>
        <v>0</v>
      </c>
      <c r="Z452" s="116">
        <f t="shared" si="135"/>
        <v>0</v>
      </c>
      <c r="AA452" s="116">
        <f t="shared" si="136"/>
        <v>0</v>
      </c>
      <c r="AB452" s="116">
        <f t="shared" si="137"/>
        <v>0</v>
      </c>
      <c r="AC452" s="116">
        <f t="shared" si="138"/>
        <v>0</v>
      </c>
      <c r="AD452" s="116">
        <f t="shared" si="139"/>
        <v>0</v>
      </c>
      <c r="AE452" s="116">
        <f t="shared" si="140"/>
        <v>0</v>
      </c>
      <c r="AF452" s="116"/>
      <c r="AG452" s="116"/>
      <c r="AH452" s="116">
        <f t="shared" si="141"/>
        <v>0</v>
      </c>
      <c r="AI452" s="116">
        <f t="shared" si="142"/>
        <v>0</v>
      </c>
      <c r="AJ452" s="116" t="str">
        <f t="shared" si="143"/>
        <v>Correct</v>
      </c>
      <c r="AK452" s="99"/>
      <c r="AL452" s="96" t="str">
        <f>IFERROR(VLOOKUP(Table1[[#This Row],[RespondentID]],'All Data'!$A:$CO,87,FALSE),"unknown")</f>
        <v>unknown</v>
      </c>
      <c r="AM452" s="96" t="str">
        <f>IFERROR(VLOOKUP(Table1[[#This Row],[RespondentID]],'All Data'!$A:$CO,88,FALSE),"unknown")</f>
        <v>unknown</v>
      </c>
      <c r="AN452" s="96" t="str">
        <f>IFERROR(VLOOKUP(Table1[[#This Row],[RespondentID]],'All Data'!$A:$CO,89,FALSE),"unknown")</f>
        <v>unknown</v>
      </c>
      <c r="AO452" s="96" t="str">
        <f>IFERROR(VLOOKUP(Table1[[#This Row],[RespondentID]],'All Data'!$A:$CO,90,FALSE),"unknown")</f>
        <v>unknown</v>
      </c>
      <c r="AP452" s="96" t="str">
        <f>IFERROR(VLOOKUP(Table1[[#This Row],[RespondentID]],'All Data'!$A:$CO,91,FALSE),"unknown")</f>
        <v>unknown</v>
      </c>
      <c r="AQ452" s="96" t="str">
        <f>IFERROR(VLOOKUP(Table1[[#This Row],[RespondentID]],'All Data'!$A:$CO,92,FALSE),"unknown")</f>
        <v>unknown</v>
      </c>
      <c r="AR452" s="96" t="str">
        <f>IFERROR(VLOOKUP(Table1[[#This Row],[RespondentID]],'All Data'!$A:$CO,93,FALSE),"unknown")</f>
        <v>unknown</v>
      </c>
      <c r="AS452" s="96" t="str">
        <f>IFERROR(VLOOKUP(Table1[[#This Row],[RespondentID]],'All Data'!$A:$CW,94,FALSE),"unknown")</f>
        <v>unknown</v>
      </c>
      <c r="AT452" s="96" t="str">
        <f>IFERROR(VLOOKUP(Table1[[#This Row],[RespondentID]],'All Data'!$A:$CW,95,FALSE),"unknown")</f>
        <v>unknown</v>
      </c>
      <c r="AU452" s="96" t="str">
        <f>IFERROR(VLOOKUP(Table1[[#This Row],[RespondentID]],'All Data'!$A:$CW,96,FALSE),"unknown")</f>
        <v>unknown</v>
      </c>
      <c r="AV452" s="96" t="str">
        <f>IFERROR(VLOOKUP(Table1[[#This Row],[RespondentID]],'All Data'!$A:$CW,97,FALSE),"unknown")</f>
        <v>unknown</v>
      </c>
      <c r="AW452" s="96" t="str">
        <f>IFERROR(VLOOKUP(Table1[[#This Row],[RespondentID]],'All Data'!$A:$CW,98,FALSE),"unknown")</f>
        <v>unknown</v>
      </c>
      <c r="AX452" s="96" t="str">
        <f>IFERROR(VLOOKUP(Table1[[#This Row],[RespondentID]],'All Data'!$A:$CW,99,FALSE),"unknown")</f>
        <v>unknown</v>
      </c>
    </row>
    <row r="453" spans="1:50">
      <c r="A453" s="99"/>
      <c r="B453" s="118"/>
      <c r="C453" s="119"/>
      <c r="D453" s="119"/>
      <c r="E453" s="119"/>
      <c r="F453" s="119"/>
      <c r="G453" s="119"/>
      <c r="H453" s="119"/>
      <c r="I453" s="119"/>
      <c r="J453" s="119"/>
      <c r="K453" s="119"/>
      <c r="L453" s="119"/>
      <c r="M453" s="119"/>
      <c r="N453" s="119"/>
      <c r="O453" s="119"/>
      <c r="P453" s="116">
        <f t="shared" si="126"/>
        <v>0</v>
      </c>
      <c r="Q453" s="120" t="e">
        <f t="shared" si="127"/>
        <v>#DIV/0!</v>
      </c>
      <c r="R453" s="116"/>
      <c r="S453" s="116">
        <f t="shared" si="128"/>
        <v>0</v>
      </c>
      <c r="T453" s="116">
        <f t="shared" si="129"/>
        <v>0</v>
      </c>
      <c r="U453" s="116">
        <f t="shared" si="130"/>
        <v>0</v>
      </c>
      <c r="V453" s="116">
        <f t="shared" si="131"/>
        <v>0</v>
      </c>
      <c r="W453" s="116">
        <f t="shared" si="132"/>
        <v>0</v>
      </c>
      <c r="X453" s="116">
        <f t="shared" si="133"/>
        <v>0</v>
      </c>
      <c r="Y453" s="116">
        <f t="shared" si="134"/>
        <v>0</v>
      </c>
      <c r="Z453" s="116">
        <f t="shared" si="135"/>
        <v>0</v>
      </c>
      <c r="AA453" s="116">
        <f t="shared" si="136"/>
        <v>0</v>
      </c>
      <c r="AB453" s="116">
        <f t="shared" si="137"/>
        <v>0</v>
      </c>
      <c r="AC453" s="116">
        <f t="shared" si="138"/>
        <v>0</v>
      </c>
      <c r="AD453" s="116">
        <f t="shared" si="139"/>
        <v>0</v>
      </c>
      <c r="AE453" s="116">
        <f t="shared" si="140"/>
        <v>0</v>
      </c>
      <c r="AF453" s="116"/>
      <c r="AG453" s="116"/>
      <c r="AH453" s="116">
        <f t="shared" si="141"/>
        <v>0</v>
      </c>
      <c r="AI453" s="116">
        <f t="shared" si="142"/>
        <v>0</v>
      </c>
      <c r="AJ453" s="116" t="str">
        <f t="shared" si="143"/>
        <v>Correct</v>
      </c>
      <c r="AK453" s="99"/>
      <c r="AL453" s="96" t="str">
        <f>IFERROR(VLOOKUP(Table1[[#This Row],[RespondentID]],'All Data'!$A:$CO,87,FALSE),"unknown")</f>
        <v>unknown</v>
      </c>
      <c r="AM453" s="96" t="str">
        <f>IFERROR(VLOOKUP(Table1[[#This Row],[RespondentID]],'All Data'!$A:$CO,88,FALSE),"unknown")</f>
        <v>unknown</v>
      </c>
      <c r="AN453" s="96" t="str">
        <f>IFERROR(VLOOKUP(Table1[[#This Row],[RespondentID]],'All Data'!$A:$CO,89,FALSE),"unknown")</f>
        <v>unknown</v>
      </c>
      <c r="AO453" s="96" t="str">
        <f>IFERROR(VLOOKUP(Table1[[#This Row],[RespondentID]],'All Data'!$A:$CO,90,FALSE),"unknown")</f>
        <v>unknown</v>
      </c>
      <c r="AP453" s="96" t="str">
        <f>IFERROR(VLOOKUP(Table1[[#This Row],[RespondentID]],'All Data'!$A:$CO,91,FALSE),"unknown")</f>
        <v>unknown</v>
      </c>
      <c r="AQ453" s="96" t="str">
        <f>IFERROR(VLOOKUP(Table1[[#This Row],[RespondentID]],'All Data'!$A:$CO,92,FALSE),"unknown")</f>
        <v>unknown</v>
      </c>
      <c r="AR453" s="96" t="str">
        <f>IFERROR(VLOOKUP(Table1[[#This Row],[RespondentID]],'All Data'!$A:$CO,93,FALSE),"unknown")</f>
        <v>unknown</v>
      </c>
      <c r="AS453" s="96" t="str">
        <f>IFERROR(VLOOKUP(Table1[[#This Row],[RespondentID]],'All Data'!$A:$CW,94,FALSE),"unknown")</f>
        <v>unknown</v>
      </c>
      <c r="AT453" s="96" t="str">
        <f>IFERROR(VLOOKUP(Table1[[#This Row],[RespondentID]],'All Data'!$A:$CW,95,FALSE),"unknown")</f>
        <v>unknown</v>
      </c>
      <c r="AU453" s="96" t="str">
        <f>IFERROR(VLOOKUP(Table1[[#This Row],[RespondentID]],'All Data'!$A:$CW,96,FALSE),"unknown")</f>
        <v>unknown</v>
      </c>
      <c r="AV453" s="96" t="str">
        <f>IFERROR(VLOOKUP(Table1[[#This Row],[RespondentID]],'All Data'!$A:$CW,97,FALSE),"unknown")</f>
        <v>unknown</v>
      </c>
      <c r="AW453" s="96" t="str">
        <f>IFERROR(VLOOKUP(Table1[[#This Row],[RespondentID]],'All Data'!$A:$CW,98,FALSE),"unknown")</f>
        <v>unknown</v>
      </c>
      <c r="AX453" s="96" t="str">
        <f>IFERROR(VLOOKUP(Table1[[#This Row],[RespondentID]],'All Data'!$A:$CW,99,FALSE),"unknown")</f>
        <v>unknown</v>
      </c>
    </row>
    <row r="454" spans="1:50">
      <c r="A454" s="99"/>
      <c r="B454" s="118"/>
      <c r="C454" s="119"/>
      <c r="D454" s="119"/>
      <c r="E454" s="119"/>
      <c r="F454" s="119"/>
      <c r="G454" s="119"/>
      <c r="H454" s="119"/>
      <c r="I454" s="119"/>
      <c r="J454" s="119"/>
      <c r="K454" s="119"/>
      <c r="L454" s="119"/>
      <c r="M454" s="119"/>
      <c r="N454" s="119"/>
      <c r="O454" s="119"/>
      <c r="P454" s="116">
        <f t="shared" si="126"/>
        <v>0</v>
      </c>
      <c r="Q454" s="120" t="e">
        <f t="shared" si="127"/>
        <v>#DIV/0!</v>
      </c>
      <c r="R454" s="116"/>
      <c r="S454" s="116">
        <f t="shared" si="128"/>
        <v>0</v>
      </c>
      <c r="T454" s="116">
        <f t="shared" si="129"/>
        <v>0</v>
      </c>
      <c r="U454" s="116">
        <f t="shared" si="130"/>
        <v>0</v>
      </c>
      <c r="V454" s="116">
        <f t="shared" si="131"/>
        <v>0</v>
      </c>
      <c r="W454" s="116">
        <f t="shared" si="132"/>
        <v>0</v>
      </c>
      <c r="X454" s="116">
        <f t="shared" si="133"/>
        <v>0</v>
      </c>
      <c r="Y454" s="116">
        <f t="shared" si="134"/>
        <v>0</v>
      </c>
      <c r="Z454" s="116">
        <f t="shared" si="135"/>
        <v>0</v>
      </c>
      <c r="AA454" s="116">
        <f t="shared" si="136"/>
        <v>0</v>
      </c>
      <c r="AB454" s="116">
        <f t="shared" si="137"/>
        <v>0</v>
      </c>
      <c r="AC454" s="116">
        <f t="shared" si="138"/>
        <v>0</v>
      </c>
      <c r="AD454" s="116">
        <f t="shared" si="139"/>
        <v>0</v>
      </c>
      <c r="AE454" s="116">
        <f t="shared" si="140"/>
        <v>0</v>
      </c>
      <c r="AF454" s="116"/>
      <c r="AG454" s="116"/>
      <c r="AH454" s="116">
        <f t="shared" si="141"/>
        <v>0</v>
      </c>
      <c r="AI454" s="116">
        <f t="shared" si="142"/>
        <v>0</v>
      </c>
      <c r="AJ454" s="116" t="str">
        <f t="shared" si="143"/>
        <v>Correct</v>
      </c>
      <c r="AK454" s="99"/>
      <c r="AL454" s="96" t="str">
        <f>IFERROR(VLOOKUP(Table1[[#This Row],[RespondentID]],'All Data'!$A:$CO,87,FALSE),"unknown")</f>
        <v>unknown</v>
      </c>
      <c r="AM454" s="96" t="str">
        <f>IFERROR(VLOOKUP(Table1[[#This Row],[RespondentID]],'All Data'!$A:$CO,88,FALSE),"unknown")</f>
        <v>unknown</v>
      </c>
      <c r="AN454" s="96" t="str">
        <f>IFERROR(VLOOKUP(Table1[[#This Row],[RespondentID]],'All Data'!$A:$CO,89,FALSE),"unknown")</f>
        <v>unknown</v>
      </c>
      <c r="AO454" s="96" t="str">
        <f>IFERROR(VLOOKUP(Table1[[#This Row],[RespondentID]],'All Data'!$A:$CO,90,FALSE),"unknown")</f>
        <v>unknown</v>
      </c>
      <c r="AP454" s="96" t="str">
        <f>IFERROR(VLOOKUP(Table1[[#This Row],[RespondentID]],'All Data'!$A:$CO,91,FALSE),"unknown")</f>
        <v>unknown</v>
      </c>
      <c r="AQ454" s="96" t="str">
        <f>IFERROR(VLOOKUP(Table1[[#This Row],[RespondentID]],'All Data'!$A:$CO,92,FALSE),"unknown")</f>
        <v>unknown</v>
      </c>
      <c r="AR454" s="96" t="str">
        <f>IFERROR(VLOOKUP(Table1[[#This Row],[RespondentID]],'All Data'!$A:$CO,93,FALSE),"unknown")</f>
        <v>unknown</v>
      </c>
      <c r="AS454" s="96" t="str">
        <f>IFERROR(VLOOKUP(Table1[[#This Row],[RespondentID]],'All Data'!$A:$CW,94,FALSE),"unknown")</f>
        <v>unknown</v>
      </c>
      <c r="AT454" s="96" t="str">
        <f>IFERROR(VLOOKUP(Table1[[#This Row],[RespondentID]],'All Data'!$A:$CW,95,FALSE),"unknown")</f>
        <v>unknown</v>
      </c>
      <c r="AU454" s="96" t="str">
        <f>IFERROR(VLOOKUP(Table1[[#This Row],[RespondentID]],'All Data'!$A:$CW,96,FALSE),"unknown")</f>
        <v>unknown</v>
      </c>
      <c r="AV454" s="96" t="str">
        <f>IFERROR(VLOOKUP(Table1[[#This Row],[RespondentID]],'All Data'!$A:$CW,97,FALSE),"unknown")</f>
        <v>unknown</v>
      </c>
      <c r="AW454" s="96" t="str">
        <f>IFERROR(VLOOKUP(Table1[[#This Row],[RespondentID]],'All Data'!$A:$CW,98,FALSE),"unknown")</f>
        <v>unknown</v>
      </c>
      <c r="AX454" s="96" t="str">
        <f>IFERROR(VLOOKUP(Table1[[#This Row],[RespondentID]],'All Data'!$A:$CW,99,FALSE),"unknown")</f>
        <v>unknown</v>
      </c>
    </row>
    <row r="455" spans="1:50">
      <c r="A455" s="99"/>
      <c r="B455" s="118"/>
      <c r="C455" s="119"/>
      <c r="D455" s="119"/>
      <c r="E455" s="119"/>
      <c r="F455" s="119"/>
      <c r="G455" s="119"/>
      <c r="H455" s="119"/>
      <c r="I455" s="119"/>
      <c r="J455" s="119"/>
      <c r="K455" s="119"/>
      <c r="L455" s="119"/>
      <c r="M455" s="119"/>
      <c r="N455" s="119"/>
      <c r="O455" s="119"/>
      <c r="P455" s="116">
        <f t="shared" si="126"/>
        <v>0</v>
      </c>
      <c r="Q455" s="120" t="e">
        <f t="shared" si="127"/>
        <v>#DIV/0!</v>
      </c>
      <c r="R455" s="116"/>
      <c r="S455" s="116">
        <f t="shared" si="128"/>
        <v>0</v>
      </c>
      <c r="T455" s="116">
        <f t="shared" si="129"/>
        <v>0</v>
      </c>
      <c r="U455" s="116">
        <f t="shared" si="130"/>
        <v>0</v>
      </c>
      <c r="V455" s="116">
        <f t="shared" si="131"/>
        <v>0</v>
      </c>
      <c r="W455" s="116">
        <f t="shared" si="132"/>
        <v>0</v>
      </c>
      <c r="X455" s="116">
        <f t="shared" si="133"/>
        <v>0</v>
      </c>
      <c r="Y455" s="116">
        <f t="shared" si="134"/>
        <v>0</v>
      </c>
      <c r="Z455" s="116">
        <f t="shared" si="135"/>
        <v>0</v>
      </c>
      <c r="AA455" s="116">
        <f t="shared" si="136"/>
        <v>0</v>
      </c>
      <c r="AB455" s="116">
        <f t="shared" si="137"/>
        <v>0</v>
      </c>
      <c r="AC455" s="116">
        <f t="shared" si="138"/>
        <v>0</v>
      </c>
      <c r="AD455" s="116">
        <f t="shared" si="139"/>
        <v>0</v>
      </c>
      <c r="AE455" s="116">
        <f t="shared" si="140"/>
        <v>0</v>
      </c>
      <c r="AF455" s="116"/>
      <c r="AG455" s="116"/>
      <c r="AH455" s="116">
        <f t="shared" si="141"/>
        <v>0</v>
      </c>
      <c r="AI455" s="116">
        <f t="shared" si="142"/>
        <v>0</v>
      </c>
      <c r="AJ455" s="116" t="str">
        <f t="shared" si="143"/>
        <v>Correct</v>
      </c>
      <c r="AK455" s="99"/>
      <c r="AL455" s="96" t="str">
        <f>IFERROR(VLOOKUP(Table1[[#This Row],[RespondentID]],'All Data'!$A:$CO,87,FALSE),"unknown")</f>
        <v>unknown</v>
      </c>
      <c r="AM455" s="96" t="str">
        <f>IFERROR(VLOOKUP(Table1[[#This Row],[RespondentID]],'All Data'!$A:$CO,88,FALSE),"unknown")</f>
        <v>unknown</v>
      </c>
      <c r="AN455" s="96" t="str">
        <f>IFERROR(VLOOKUP(Table1[[#This Row],[RespondentID]],'All Data'!$A:$CO,89,FALSE),"unknown")</f>
        <v>unknown</v>
      </c>
      <c r="AO455" s="96" t="str">
        <f>IFERROR(VLOOKUP(Table1[[#This Row],[RespondentID]],'All Data'!$A:$CO,90,FALSE),"unknown")</f>
        <v>unknown</v>
      </c>
      <c r="AP455" s="96" t="str">
        <f>IFERROR(VLOOKUP(Table1[[#This Row],[RespondentID]],'All Data'!$A:$CO,91,FALSE),"unknown")</f>
        <v>unknown</v>
      </c>
      <c r="AQ455" s="96" t="str">
        <f>IFERROR(VLOOKUP(Table1[[#This Row],[RespondentID]],'All Data'!$A:$CO,92,FALSE),"unknown")</f>
        <v>unknown</v>
      </c>
      <c r="AR455" s="96" t="str">
        <f>IFERROR(VLOOKUP(Table1[[#This Row],[RespondentID]],'All Data'!$A:$CO,93,FALSE),"unknown")</f>
        <v>unknown</v>
      </c>
      <c r="AS455" s="96" t="str">
        <f>IFERROR(VLOOKUP(Table1[[#This Row],[RespondentID]],'All Data'!$A:$CW,94,FALSE),"unknown")</f>
        <v>unknown</v>
      </c>
      <c r="AT455" s="96" t="str">
        <f>IFERROR(VLOOKUP(Table1[[#This Row],[RespondentID]],'All Data'!$A:$CW,95,FALSE),"unknown")</f>
        <v>unknown</v>
      </c>
      <c r="AU455" s="96" t="str">
        <f>IFERROR(VLOOKUP(Table1[[#This Row],[RespondentID]],'All Data'!$A:$CW,96,FALSE),"unknown")</f>
        <v>unknown</v>
      </c>
      <c r="AV455" s="96" t="str">
        <f>IFERROR(VLOOKUP(Table1[[#This Row],[RespondentID]],'All Data'!$A:$CW,97,FALSE),"unknown")</f>
        <v>unknown</v>
      </c>
      <c r="AW455" s="96" t="str">
        <f>IFERROR(VLOOKUP(Table1[[#This Row],[RespondentID]],'All Data'!$A:$CW,98,FALSE),"unknown")</f>
        <v>unknown</v>
      </c>
      <c r="AX455" s="96" t="str">
        <f>IFERROR(VLOOKUP(Table1[[#This Row],[RespondentID]],'All Data'!$A:$CW,99,FALSE),"unknown")</f>
        <v>unknown</v>
      </c>
    </row>
    <row r="456" spans="1:50">
      <c r="A456" s="99"/>
      <c r="B456" s="118"/>
      <c r="C456" s="119"/>
      <c r="D456" s="119"/>
      <c r="E456" s="119"/>
      <c r="F456" s="119"/>
      <c r="G456" s="119"/>
      <c r="H456" s="119"/>
      <c r="I456" s="119"/>
      <c r="J456" s="119"/>
      <c r="K456" s="119"/>
      <c r="L456" s="119"/>
      <c r="M456" s="119"/>
      <c r="N456" s="119"/>
      <c r="O456" s="119"/>
      <c r="P456" s="116">
        <f t="shared" si="126"/>
        <v>0</v>
      </c>
      <c r="Q456" s="120" t="e">
        <f t="shared" si="127"/>
        <v>#DIV/0!</v>
      </c>
      <c r="R456" s="116"/>
      <c r="S456" s="116">
        <f t="shared" si="128"/>
        <v>0</v>
      </c>
      <c r="T456" s="116">
        <f t="shared" si="129"/>
        <v>0</v>
      </c>
      <c r="U456" s="116">
        <f t="shared" si="130"/>
        <v>0</v>
      </c>
      <c r="V456" s="116">
        <f t="shared" si="131"/>
        <v>0</v>
      </c>
      <c r="W456" s="116">
        <f t="shared" si="132"/>
        <v>0</v>
      </c>
      <c r="X456" s="116">
        <f t="shared" si="133"/>
        <v>0</v>
      </c>
      <c r="Y456" s="116">
        <f t="shared" si="134"/>
        <v>0</v>
      </c>
      <c r="Z456" s="116">
        <f t="shared" si="135"/>
        <v>0</v>
      </c>
      <c r="AA456" s="116">
        <f t="shared" si="136"/>
        <v>0</v>
      </c>
      <c r="AB456" s="116">
        <f t="shared" si="137"/>
        <v>0</v>
      </c>
      <c r="AC456" s="116">
        <f t="shared" si="138"/>
        <v>0</v>
      </c>
      <c r="AD456" s="116">
        <f t="shared" si="139"/>
        <v>0</v>
      </c>
      <c r="AE456" s="116">
        <f t="shared" si="140"/>
        <v>0</v>
      </c>
      <c r="AF456" s="116"/>
      <c r="AG456" s="116"/>
      <c r="AH456" s="116">
        <f t="shared" si="141"/>
        <v>0</v>
      </c>
      <c r="AI456" s="116">
        <f t="shared" si="142"/>
        <v>0</v>
      </c>
      <c r="AJ456" s="116" t="str">
        <f t="shared" si="143"/>
        <v>Correct</v>
      </c>
      <c r="AK456" s="99"/>
      <c r="AL456" s="96" t="str">
        <f>IFERROR(VLOOKUP(Table1[[#This Row],[RespondentID]],'All Data'!$A:$CO,87,FALSE),"unknown")</f>
        <v>unknown</v>
      </c>
      <c r="AM456" s="96" t="str">
        <f>IFERROR(VLOOKUP(Table1[[#This Row],[RespondentID]],'All Data'!$A:$CO,88,FALSE),"unknown")</f>
        <v>unknown</v>
      </c>
      <c r="AN456" s="96" t="str">
        <f>IFERROR(VLOOKUP(Table1[[#This Row],[RespondentID]],'All Data'!$A:$CO,89,FALSE),"unknown")</f>
        <v>unknown</v>
      </c>
      <c r="AO456" s="96" t="str">
        <f>IFERROR(VLOOKUP(Table1[[#This Row],[RespondentID]],'All Data'!$A:$CO,90,FALSE),"unknown")</f>
        <v>unknown</v>
      </c>
      <c r="AP456" s="96" t="str">
        <f>IFERROR(VLOOKUP(Table1[[#This Row],[RespondentID]],'All Data'!$A:$CO,91,FALSE),"unknown")</f>
        <v>unknown</v>
      </c>
      <c r="AQ456" s="96" t="str">
        <f>IFERROR(VLOOKUP(Table1[[#This Row],[RespondentID]],'All Data'!$A:$CO,92,FALSE),"unknown")</f>
        <v>unknown</v>
      </c>
      <c r="AR456" s="96" t="str">
        <f>IFERROR(VLOOKUP(Table1[[#This Row],[RespondentID]],'All Data'!$A:$CO,93,FALSE),"unknown")</f>
        <v>unknown</v>
      </c>
      <c r="AS456" s="96" t="str">
        <f>IFERROR(VLOOKUP(Table1[[#This Row],[RespondentID]],'All Data'!$A:$CW,94,FALSE),"unknown")</f>
        <v>unknown</v>
      </c>
      <c r="AT456" s="96" t="str">
        <f>IFERROR(VLOOKUP(Table1[[#This Row],[RespondentID]],'All Data'!$A:$CW,95,FALSE),"unknown")</f>
        <v>unknown</v>
      </c>
      <c r="AU456" s="96" t="str">
        <f>IFERROR(VLOOKUP(Table1[[#This Row],[RespondentID]],'All Data'!$A:$CW,96,FALSE),"unknown")</f>
        <v>unknown</v>
      </c>
      <c r="AV456" s="96" t="str">
        <f>IFERROR(VLOOKUP(Table1[[#This Row],[RespondentID]],'All Data'!$A:$CW,97,FALSE),"unknown")</f>
        <v>unknown</v>
      </c>
      <c r="AW456" s="96" t="str">
        <f>IFERROR(VLOOKUP(Table1[[#This Row],[RespondentID]],'All Data'!$A:$CW,98,FALSE),"unknown")</f>
        <v>unknown</v>
      </c>
      <c r="AX456" s="96" t="str">
        <f>IFERROR(VLOOKUP(Table1[[#This Row],[RespondentID]],'All Data'!$A:$CW,99,FALSE),"unknown")</f>
        <v>unknown</v>
      </c>
    </row>
    <row r="457" spans="1:50">
      <c r="A457" s="99"/>
      <c r="B457" s="118"/>
      <c r="C457" s="119"/>
      <c r="D457" s="119"/>
      <c r="E457" s="119"/>
      <c r="F457" s="119"/>
      <c r="G457" s="119"/>
      <c r="H457" s="119"/>
      <c r="I457" s="119"/>
      <c r="J457" s="119"/>
      <c r="K457" s="119"/>
      <c r="L457" s="119"/>
      <c r="M457" s="119"/>
      <c r="N457" s="119"/>
      <c r="O457" s="119"/>
      <c r="P457" s="116">
        <f t="shared" si="126"/>
        <v>0</v>
      </c>
      <c r="Q457" s="120" t="e">
        <f t="shared" si="127"/>
        <v>#DIV/0!</v>
      </c>
      <c r="R457" s="116"/>
      <c r="S457" s="116">
        <f t="shared" si="128"/>
        <v>0</v>
      </c>
      <c r="T457" s="116">
        <f t="shared" si="129"/>
        <v>0</v>
      </c>
      <c r="U457" s="116">
        <f t="shared" si="130"/>
        <v>0</v>
      </c>
      <c r="V457" s="116">
        <f t="shared" si="131"/>
        <v>0</v>
      </c>
      <c r="W457" s="116">
        <f t="shared" si="132"/>
        <v>0</v>
      </c>
      <c r="X457" s="116">
        <f t="shared" si="133"/>
        <v>0</v>
      </c>
      <c r="Y457" s="116">
        <f t="shared" si="134"/>
        <v>0</v>
      </c>
      <c r="Z457" s="116">
        <f t="shared" si="135"/>
        <v>0</v>
      </c>
      <c r="AA457" s="116">
        <f t="shared" si="136"/>
        <v>0</v>
      </c>
      <c r="AB457" s="116">
        <f t="shared" si="137"/>
        <v>0</v>
      </c>
      <c r="AC457" s="116">
        <f t="shared" si="138"/>
        <v>0</v>
      </c>
      <c r="AD457" s="116">
        <f t="shared" si="139"/>
        <v>0</v>
      </c>
      <c r="AE457" s="116">
        <f t="shared" si="140"/>
        <v>0</v>
      </c>
      <c r="AF457" s="116"/>
      <c r="AG457" s="116"/>
      <c r="AH457" s="116">
        <f t="shared" si="141"/>
        <v>0</v>
      </c>
      <c r="AI457" s="116">
        <f t="shared" si="142"/>
        <v>0</v>
      </c>
      <c r="AJ457" s="116" t="str">
        <f t="shared" si="143"/>
        <v>Correct</v>
      </c>
      <c r="AK457" s="99"/>
      <c r="AL457" s="96" t="str">
        <f>IFERROR(VLOOKUP(Table1[[#This Row],[RespondentID]],'All Data'!$A:$CO,87,FALSE),"unknown")</f>
        <v>unknown</v>
      </c>
      <c r="AM457" s="96" t="str">
        <f>IFERROR(VLOOKUP(Table1[[#This Row],[RespondentID]],'All Data'!$A:$CO,88,FALSE),"unknown")</f>
        <v>unknown</v>
      </c>
      <c r="AN457" s="96" t="str">
        <f>IFERROR(VLOOKUP(Table1[[#This Row],[RespondentID]],'All Data'!$A:$CO,89,FALSE),"unknown")</f>
        <v>unknown</v>
      </c>
      <c r="AO457" s="96" t="str">
        <f>IFERROR(VLOOKUP(Table1[[#This Row],[RespondentID]],'All Data'!$A:$CO,90,FALSE),"unknown")</f>
        <v>unknown</v>
      </c>
      <c r="AP457" s="96" t="str">
        <f>IFERROR(VLOOKUP(Table1[[#This Row],[RespondentID]],'All Data'!$A:$CO,91,FALSE),"unknown")</f>
        <v>unknown</v>
      </c>
      <c r="AQ457" s="96" t="str">
        <f>IFERROR(VLOOKUP(Table1[[#This Row],[RespondentID]],'All Data'!$A:$CO,92,FALSE),"unknown")</f>
        <v>unknown</v>
      </c>
      <c r="AR457" s="96" t="str">
        <f>IFERROR(VLOOKUP(Table1[[#This Row],[RespondentID]],'All Data'!$A:$CO,93,FALSE),"unknown")</f>
        <v>unknown</v>
      </c>
      <c r="AS457" s="96" t="str">
        <f>IFERROR(VLOOKUP(Table1[[#This Row],[RespondentID]],'All Data'!$A:$CW,94,FALSE),"unknown")</f>
        <v>unknown</v>
      </c>
      <c r="AT457" s="96" t="str">
        <f>IFERROR(VLOOKUP(Table1[[#This Row],[RespondentID]],'All Data'!$A:$CW,95,FALSE),"unknown")</f>
        <v>unknown</v>
      </c>
      <c r="AU457" s="96" t="str">
        <f>IFERROR(VLOOKUP(Table1[[#This Row],[RespondentID]],'All Data'!$A:$CW,96,FALSE),"unknown")</f>
        <v>unknown</v>
      </c>
      <c r="AV457" s="96" t="str">
        <f>IFERROR(VLOOKUP(Table1[[#This Row],[RespondentID]],'All Data'!$A:$CW,97,FALSE),"unknown")</f>
        <v>unknown</v>
      </c>
      <c r="AW457" s="96" t="str">
        <f>IFERROR(VLOOKUP(Table1[[#This Row],[RespondentID]],'All Data'!$A:$CW,98,FALSE),"unknown")</f>
        <v>unknown</v>
      </c>
      <c r="AX457" s="96" t="str">
        <f>IFERROR(VLOOKUP(Table1[[#This Row],[RespondentID]],'All Data'!$A:$CW,99,FALSE),"unknown")</f>
        <v>unknown</v>
      </c>
    </row>
    <row r="458" spans="1:50">
      <c r="A458" s="99"/>
      <c r="B458" s="118"/>
      <c r="C458" s="119"/>
      <c r="D458" s="119"/>
      <c r="E458" s="119"/>
      <c r="F458" s="119"/>
      <c r="G458" s="119"/>
      <c r="H458" s="119"/>
      <c r="I458" s="119"/>
      <c r="J458" s="119"/>
      <c r="K458" s="119"/>
      <c r="L458" s="119"/>
      <c r="M458" s="119"/>
      <c r="N458" s="119"/>
      <c r="O458" s="119"/>
      <c r="P458" s="116">
        <f t="shared" si="126"/>
        <v>0</v>
      </c>
      <c r="Q458" s="120" t="e">
        <f t="shared" si="127"/>
        <v>#DIV/0!</v>
      </c>
      <c r="R458" s="116"/>
      <c r="S458" s="116">
        <f t="shared" si="128"/>
        <v>0</v>
      </c>
      <c r="T458" s="116">
        <f t="shared" si="129"/>
        <v>0</v>
      </c>
      <c r="U458" s="116">
        <f t="shared" si="130"/>
        <v>0</v>
      </c>
      <c r="V458" s="116">
        <f t="shared" si="131"/>
        <v>0</v>
      </c>
      <c r="W458" s="116">
        <f t="shared" si="132"/>
        <v>0</v>
      </c>
      <c r="X458" s="116">
        <f t="shared" si="133"/>
        <v>0</v>
      </c>
      <c r="Y458" s="116">
        <f t="shared" si="134"/>
        <v>0</v>
      </c>
      <c r="Z458" s="116">
        <f t="shared" si="135"/>
        <v>0</v>
      </c>
      <c r="AA458" s="116">
        <f t="shared" si="136"/>
        <v>0</v>
      </c>
      <c r="AB458" s="116">
        <f t="shared" si="137"/>
        <v>0</v>
      </c>
      <c r="AC458" s="116">
        <f t="shared" si="138"/>
        <v>0</v>
      </c>
      <c r="AD458" s="116">
        <f t="shared" si="139"/>
        <v>0</v>
      </c>
      <c r="AE458" s="116">
        <f t="shared" si="140"/>
        <v>0</v>
      </c>
      <c r="AF458" s="116"/>
      <c r="AG458" s="116"/>
      <c r="AH458" s="116">
        <f t="shared" si="141"/>
        <v>0</v>
      </c>
      <c r="AI458" s="116">
        <f t="shared" si="142"/>
        <v>0</v>
      </c>
      <c r="AJ458" s="116" t="str">
        <f t="shared" si="143"/>
        <v>Correct</v>
      </c>
      <c r="AK458" s="99"/>
      <c r="AL458" s="96" t="str">
        <f>IFERROR(VLOOKUP(Table1[[#This Row],[RespondentID]],'All Data'!$A:$CO,87,FALSE),"unknown")</f>
        <v>unknown</v>
      </c>
      <c r="AM458" s="96" t="str">
        <f>IFERROR(VLOOKUP(Table1[[#This Row],[RespondentID]],'All Data'!$A:$CO,88,FALSE),"unknown")</f>
        <v>unknown</v>
      </c>
      <c r="AN458" s="96" t="str">
        <f>IFERROR(VLOOKUP(Table1[[#This Row],[RespondentID]],'All Data'!$A:$CO,89,FALSE),"unknown")</f>
        <v>unknown</v>
      </c>
      <c r="AO458" s="96" t="str">
        <f>IFERROR(VLOOKUP(Table1[[#This Row],[RespondentID]],'All Data'!$A:$CO,90,FALSE),"unknown")</f>
        <v>unknown</v>
      </c>
      <c r="AP458" s="96" t="str">
        <f>IFERROR(VLOOKUP(Table1[[#This Row],[RespondentID]],'All Data'!$A:$CO,91,FALSE),"unknown")</f>
        <v>unknown</v>
      </c>
      <c r="AQ458" s="96" t="str">
        <f>IFERROR(VLOOKUP(Table1[[#This Row],[RespondentID]],'All Data'!$A:$CO,92,FALSE),"unknown")</f>
        <v>unknown</v>
      </c>
      <c r="AR458" s="96" t="str">
        <f>IFERROR(VLOOKUP(Table1[[#This Row],[RespondentID]],'All Data'!$A:$CO,93,FALSE),"unknown")</f>
        <v>unknown</v>
      </c>
      <c r="AS458" s="96" t="str">
        <f>IFERROR(VLOOKUP(Table1[[#This Row],[RespondentID]],'All Data'!$A:$CW,94,FALSE),"unknown")</f>
        <v>unknown</v>
      </c>
      <c r="AT458" s="96" t="str">
        <f>IFERROR(VLOOKUP(Table1[[#This Row],[RespondentID]],'All Data'!$A:$CW,95,FALSE),"unknown")</f>
        <v>unknown</v>
      </c>
      <c r="AU458" s="96" t="str">
        <f>IFERROR(VLOOKUP(Table1[[#This Row],[RespondentID]],'All Data'!$A:$CW,96,FALSE),"unknown")</f>
        <v>unknown</v>
      </c>
      <c r="AV458" s="96" t="str">
        <f>IFERROR(VLOOKUP(Table1[[#This Row],[RespondentID]],'All Data'!$A:$CW,97,FALSE),"unknown")</f>
        <v>unknown</v>
      </c>
      <c r="AW458" s="96" t="str">
        <f>IFERROR(VLOOKUP(Table1[[#This Row],[RespondentID]],'All Data'!$A:$CW,98,FALSE),"unknown")</f>
        <v>unknown</v>
      </c>
      <c r="AX458" s="96" t="str">
        <f>IFERROR(VLOOKUP(Table1[[#This Row],[RespondentID]],'All Data'!$A:$CW,99,FALSE),"unknown")</f>
        <v>unknown</v>
      </c>
    </row>
    <row r="459" spans="1:50">
      <c r="A459" s="99"/>
      <c r="B459" s="118"/>
      <c r="C459" s="119"/>
      <c r="D459" s="119"/>
      <c r="E459" s="119"/>
      <c r="F459" s="119"/>
      <c r="G459" s="119"/>
      <c r="H459" s="119"/>
      <c r="I459" s="119"/>
      <c r="J459" s="119"/>
      <c r="K459" s="119"/>
      <c r="L459" s="119"/>
      <c r="M459" s="119"/>
      <c r="N459" s="119"/>
      <c r="O459" s="119"/>
      <c r="P459" s="116">
        <f t="shared" si="126"/>
        <v>0</v>
      </c>
      <c r="Q459" s="120" t="e">
        <f t="shared" si="127"/>
        <v>#DIV/0!</v>
      </c>
      <c r="R459" s="116"/>
      <c r="S459" s="116">
        <f t="shared" si="128"/>
        <v>0</v>
      </c>
      <c r="T459" s="116">
        <f t="shared" si="129"/>
        <v>0</v>
      </c>
      <c r="U459" s="116">
        <f t="shared" si="130"/>
        <v>0</v>
      </c>
      <c r="V459" s="116">
        <f t="shared" si="131"/>
        <v>0</v>
      </c>
      <c r="W459" s="116">
        <f t="shared" si="132"/>
        <v>0</v>
      </c>
      <c r="X459" s="116">
        <f t="shared" si="133"/>
        <v>0</v>
      </c>
      <c r="Y459" s="116">
        <f t="shared" si="134"/>
        <v>0</v>
      </c>
      <c r="Z459" s="116">
        <f t="shared" si="135"/>
        <v>0</v>
      </c>
      <c r="AA459" s="116">
        <f t="shared" si="136"/>
        <v>0</v>
      </c>
      <c r="AB459" s="116">
        <f t="shared" si="137"/>
        <v>0</v>
      </c>
      <c r="AC459" s="116">
        <f t="shared" si="138"/>
        <v>0</v>
      </c>
      <c r="AD459" s="116">
        <f t="shared" si="139"/>
        <v>0</v>
      </c>
      <c r="AE459" s="116">
        <f t="shared" si="140"/>
        <v>0</v>
      </c>
      <c r="AF459" s="116"/>
      <c r="AG459" s="116"/>
      <c r="AH459" s="116">
        <f t="shared" si="141"/>
        <v>0</v>
      </c>
      <c r="AI459" s="116">
        <f t="shared" si="142"/>
        <v>0</v>
      </c>
      <c r="AJ459" s="116" t="str">
        <f t="shared" si="143"/>
        <v>Correct</v>
      </c>
      <c r="AK459" s="99"/>
      <c r="AL459" s="96" t="str">
        <f>IFERROR(VLOOKUP(Table1[[#This Row],[RespondentID]],'All Data'!$A:$CO,87,FALSE),"unknown")</f>
        <v>unknown</v>
      </c>
      <c r="AM459" s="96" t="str">
        <f>IFERROR(VLOOKUP(Table1[[#This Row],[RespondentID]],'All Data'!$A:$CO,88,FALSE),"unknown")</f>
        <v>unknown</v>
      </c>
      <c r="AN459" s="96" t="str">
        <f>IFERROR(VLOOKUP(Table1[[#This Row],[RespondentID]],'All Data'!$A:$CO,89,FALSE),"unknown")</f>
        <v>unknown</v>
      </c>
      <c r="AO459" s="96" t="str">
        <f>IFERROR(VLOOKUP(Table1[[#This Row],[RespondentID]],'All Data'!$A:$CO,90,FALSE),"unknown")</f>
        <v>unknown</v>
      </c>
      <c r="AP459" s="96" t="str">
        <f>IFERROR(VLOOKUP(Table1[[#This Row],[RespondentID]],'All Data'!$A:$CO,91,FALSE),"unknown")</f>
        <v>unknown</v>
      </c>
      <c r="AQ459" s="96" t="str">
        <f>IFERROR(VLOOKUP(Table1[[#This Row],[RespondentID]],'All Data'!$A:$CO,92,FALSE),"unknown")</f>
        <v>unknown</v>
      </c>
      <c r="AR459" s="96" t="str">
        <f>IFERROR(VLOOKUP(Table1[[#This Row],[RespondentID]],'All Data'!$A:$CO,93,FALSE),"unknown")</f>
        <v>unknown</v>
      </c>
      <c r="AS459" s="96" t="str">
        <f>IFERROR(VLOOKUP(Table1[[#This Row],[RespondentID]],'All Data'!$A:$CW,94,FALSE),"unknown")</f>
        <v>unknown</v>
      </c>
      <c r="AT459" s="96" t="str">
        <f>IFERROR(VLOOKUP(Table1[[#This Row],[RespondentID]],'All Data'!$A:$CW,95,FALSE),"unknown")</f>
        <v>unknown</v>
      </c>
      <c r="AU459" s="96" t="str">
        <f>IFERROR(VLOOKUP(Table1[[#This Row],[RespondentID]],'All Data'!$A:$CW,96,FALSE),"unknown")</f>
        <v>unknown</v>
      </c>
      <c r="AV459" s="96" t="str">
        <f>IFERROR(VLOOKUP(Table1[[#This Row],[RespondentID]],'All Data'!$A:$CW,97,FALSE),"unknown")</f>
        <v>unknown</v>
      </c>
      <c r="AW459" s="96" t="str">
        <f>IFERROR(VLOOKUP(Table1[[#This Row],[RespondentID]],'All Data'!$A:$CW,98,FALSE),"unknown")</f>
        <v>unknown</v>
      </c>
      <c r="AX459" s="96" t="str">
        <f>IFERROR(VLOOKUP(Table1[[#This Row],[RespondentID]],'All Data'!$A:$CW,99,FALSE),"unknown")</f>
        <v>unknown</v>
      </c>
    </row>
    <row r="460" spans="1:50">
      <c r="A460" s="99"/>
      <c r="B460" s="118"/>
      <c r="C460" s="119"/>
      <c r="D460" s="119"/>
      <c r="E460" s="119"/>
      <c r="F460" s="119"/>
      <c r="G460" s="119"/>
      <c r="H460" s="119"/>
      <c r="I460" s="119"/>
      <c r="J460" s="119"/>
      <c r="K460" s="119"/>
      <c r="L460" s="119"/>
      <c r="M460" s="119"/>
      <c r="N460" s="119"/>
      <c r="O460" s="119"/>
      <c r="P460" s="116">
        <f t="shared" si="126"/>
        <v>0</v>
      </c>
      <c r="Q460" s="120" t="e">
        <f t="shared" si="127"/>
        <v>#DIV/0!</v>
      </c>
      <c r="R460" s="116"/>
      <c r="S460" s="116">
        <f t="shared" si="128"/>
        <v>0</v>
      </c>
      <c r="T460" s="116">
        <f t="shared" si="129"/>
        <v>0</v>
      </c>
      <c r="U460" s="116">
        <f t="shared" si="130"/>
        <v>0</v>
      </c>
      <c r="V460" s="116">
        <f t="shared" si="131"/>
        <v>0</v>
      </c>
      <c r="W460" s="116">
        <f t="shared" si="132"/>
        <v>0</v>
      </c>
      <c r="X460" s="116">
        <f t="shared" si="133"/>
        <v>0</v>
      </c>
      <c r="Y460" s="116">
        <f t="shared" si="134"/>
        <v>0</v>
      </c>
      <c r="Z460" s="116">
        <f t="shared" si="135"/>
        <v>0</v>
      </c>
      <c r="AA460" s="116">
        <f t="shared" si="136"/>
        <v>0</v>
      </c>
      <c r="AB460" s="116">
        <f t="shared" si="137"/>
        <v>0</v>
      </c>
      <c r="AC460" s="116">
        <f t="shared" si="138"/>
        <v>0</v>
      </c>
      <c r="AD460" s="116">
        <f t="shared" si="139"/>
        <v>0</v>
      </c>
      <c r="AE460" s="116">
        <f t="shared" si="140"/>
        <v>0</v>
      </c>
      <c r="AF460" s="116"/>
      <c r="AG460" s="116"/>
      <c r="AH460" s="116">
        <f t="shared" si="141"/>
        <v>0</v>
      </c>
      <c r="AI460" s="116">
        <f t="shared" si="142"/>
        <v>0</v>
      </c>
      <c r="AJ460" s="116" t="str">
        <f t="shared" si="143"/>
        <v>Correct</v>
      </c>
      <c r="AK460" s="99"/>
      <c r="AL460" s="96" t="str">
        <f>IFERROR(VLOOKUP(Table1[[#This Row],[RespondentID]],'All Data'!$A:$CO,87,FALSE),"unknown")</f>
        <v>unknown</v>
      </c>
      <c r="AM460" s="96" t="str">
        <f>IFERROR(VLOOKUP(Table1[[#This Row],[RespondentID]],'All Data'!$A:$CO,88,FALSE),"unknown")</f>
        <v>unknown</v>
      </c>
      <c r="AN460" s="96" t="str">
        <f>IFERROR(VLOOKUP(Table1[[#This Row],[RespondentID]],'All Data'!$A:$CO,89,FALSE),"unknown")</f>
        <v>unknown</v>
      </c>
      <c r="AO460" s="96" t="str">
        <f>IFERROR(VLOOKUP(Table1[[#This Row],[RespondentID]],'All Data'!$A:$CO,90,FALSE),"unknown")</f>
        <v>unknown</v>
      </c>
      <c r="AP460" s="96" t="str">
        <f>IFERROR(VLOOKUP(Table1[[#This Row],[RespondentID]],'All Data'!$A:$CO,91,FALSE),"unknown")</f>
        <v>unknown</v>
      </c>
      <c r="AQ460" s="96" t="str">
        <f>IFERROR(VLOOKUP(Table1[[#This Row],[RespondentID]],'All Data'!$A:$CO,92,FALSE),"unknown")</f>
        <v>unknown</v>
      </c>
      <c r="AR460" s="96" t="str">
        <f>IFERROR(VLOOKUP(Table1[[#This Row],[RespondentID]],'All Data'!$A:$CO,93,FALSE),"unknown")</f>
        <v>unknown</v>
      </c>
      <c r="AS460" s="96" t="str">
        <f>IFERROR(VLOOKUP(Table1[[#This Row],[RespondentID]],'All Data'!$A:$CW,94,FALSE),"unknown")</f>
        <v>unknown</v>
      </c>
      <c r="AT460" s="96" t="str">
        <f>IFERROR(VLOOKUP(Table1[[#This Row],[RespondentID]],'All Data'!$A:$CW,95,FALSE),"unknown")</f>
        <v>unknown</v>
      </c>
      <c r="AU460" s="96" t="str">
        <f>IFERROR(VLOOKUP(Table1[[#This Row],[RespondentID]],'All Data'!$A:$CW,96,FALSE),"unknown")</f>
        <v>unknown</v>
      </c>
      <c r="AV460" s="96" t="str">
        <f>IFERROR(VLOOKUP(Table1[[#This Row],[RespondentID]],'All Data'!$A:$CW,97,FALSE),"unknown")</f>
        <v>unknown</v>
      </c>
      <c r="AW460" s="96" t="str">
        <f>IFERROR(VLOOKUP(Table1[[#This Row],[RespondentID]],'All Data'!$A:$CW,98,FALSE),"unknown")</f>
        <v>unknown</v>
      </c>
      <c r="AX460" s="96" t="str">
        <f>IFERROR(VLOOKUP(Table1[[#This Row],[RespondentID]],'All Data'!$A:$CW,99,FALSE),"unknown")</f>
        <v>unknown</v>
      </c>
    </row>
    <row r="461" spans="1:50">
      <c r="A461" s="99"/>
      <c r="B461" s="118"/>
      <c r="C461" s="119"/>
      <c r="D461" s="119"/>
      <c r="E461" s="119"/>
      <c r="F461" s="119"/>
      <c r="G461" s="119"/>
      <c r="H461" s="119"/>
      <c r="I461" s="119"/>
      <c r="J461" s="119"/>
      <c r="K461" s="119"/>
      <c r="L461" s="119"/>
      <c r="M461" s="119"/>
      <c r="N461" s="119"/>
      <c r="O461" s="119"/>
      <c r="P461" s="116">
        <f t="shared" si="126"/>
        <v>0</v>
      </c>
      <c r="Q461" s="120" t="e">
        <f t="shared" si="127"/>
        <v>#DIV/0!</v>
      </c>
      <c r="R461" s="116"/>
      <c r="S461" s="116">
        <f t="shared" si="128"/>
        <v>0</v>
      </c>
      <c r="T461" s="116">
        <f t="shared" si="129"/>
        <v>0</v>
      </c>
      <c r="U461" s="116">
        <f t="shared" si="130"/>
        <v>0</v>
      </c>
      <c r="V461" s="116">
        <f t="shared" si="131"/>
        <v>0</v>
      </c>
      <c r="W461" s="116">
        <f t="shared" si="132"/>
        <v>0</v>
      </c>
      <c r="X461" s="116">
        <f t="shared" si="133"/>
        <v>0</v>
      </c>
      <c r="Y461" s="116">
        <f t="shared" si="134"/>
        <v>0</v>
      </c>
      <c r="Z461" s="116">
        <f t="shared" si="135"/>
        <v>0</v>
      </c>
      <c r="AA461" s="116">
        <f t="shared" si="136"/>
        <v>0</v>
      </c>
      <c r="AB461" s="116">
        <f t="shared" si="137"/>
        <v>0</v>
      </c>
      <c r="AC461" s="116">
        <f t="shared" si="138"/>
        <v>0</v>
      </c>
      <c r="AD461" s="116">
        <f t="shared" si="139"/>
        <v>0</v>
      </c>
      <c r="AE461" s="116">
        <f t="shared" si="140"/>
        <v>0</v>
      </c>
      <c r="AF461" s="116"/>
      <c r="AG461" s="116"/>
      <c r="AH461" s="116">
        <f t="shared" si="141"/>
        <v>0</v>
      </c>
      <c r="AI461" s="116">
        <f t="shared" si="142"/>
        <v>0</v>
      </c>
      <c r="AJ461" s="116" t="str">
        <f t="shared" si="143"/>
        <v>Correct</v>
      </c>
      <c r="AK461" s="99"/>
      <c r="AL461" s="96" t="str">
        <f>IFERROR(VLOOKUP(Table1[[#This Row],[RespondentID]],'All Data'!$A:$CO,87,FALSE),"unknown")</f>
        <v>unknown</v>
      </c>
      <c r="AM461" s="96" t="str">
        <f>IFERROR(VLOOKUP(Table1[[#This Row],[RespondentID]],'All Data'!$A:$CO,88,FALSE),"unknown")</f>
        <v>unknown</v>
      </c>
      <c r="AN461" s="96" t="str">
        <f>IFERROR(VLOOKUP(Table1[[#This Row],[RespondentID]],'All Data'!$A:$CO,89,FALSE),"unknown")</f>
        <v>unknown</v>
      </c>
      <c r="AO461" s="96" t="str">
        <f>IFERROR(VLOOKUP(Table1[[#This Row],[RespondentID]],'All Data'!$A:$CO,90,FALSE),"unknown")</f>
        <v>unknown</v>
      </c>
      <c r="AP461" s="96" t="str">
        <f>IFERROR(VLOOKUP(Table1[[#This Row],[RespondentID]],'All Data'!$A:$CO,91,FALSE),"unknown")</f>
        <v>unknown</v>
      </c>
      <c r="AQ461" s="96" t="str">
        <f>IFERROR(VLOOKUP(Table1[[#This Row],[RespondentID]],'All Data'!$A:$CO,92,FALSE),"unknown")</f>
        <v>unknown</v>
      </c>
      <c r="AR461" s="96" t="str">
        <f>IFERROR(VLOOKUP(Table1[[#This Row],[RespondentID]],'All Data'!$A:$CO,93,FALSE),"unknown")</f>
        <v>unknown</v>
      </c>
      <c r="AS461" s="96" t="str">
        <f>IFERROR(VLOOKUP(Table1[[#This Row],[RespondentID]],'All Data'!$A:$CW,94,FALSE),"unknown")</f>
        <v>unknown</v>
      </c>
      <c r="AT461" s="96" t="str">
        <f>IFERROR(VLOOKUP(Table1[[#This Row],[RespondentID]],'All Data'!$A:$CW,95,FALSE),"unknown")</f>
        <v>unknown</v>
      </c>
      <c r="AU461" s="96" t="str">
        <f>IFERROR(VLOOKUP(Table1[[#This Row],[RespondentID]],'All Data'!$A:$CW,96,FALSE),"unknown")</f>
        <v>unknown</v>
      </c>
      <c r="AV461" s="96" t="str">
        <f>IFERROR(VLOOKUP(Table1[[#This Row],[RespondentID]],'All Data'!$A:$CW,97,FALSE),"unknown")</f>
        <v>unknown</v>
      </c>
      <c r="AW461" s="96" t="str">
        <f>IFERROR(VLOOKUP(Table1[[#This Row],[RespondentID]],'All Data'!$A:$CW,98,FALSE),"unknown")</f>
        <v>unknown</v>
      </c>
      <c r="AX461" s="96" t="str">
        <f>IFERROR(VLOOKUP(Table1[[#This Row],[RespondentID]],'All Data'!$A:$CW,99,FALSE),"unknown")</f>
        <v>unknown</v>
      </c>
    </row>
    <row r="462" spans="1:50">
      <c r="A462" s="99"/>
      <c r="B462" s="118"/>
      <c r="C462" s="119"/>
      <c r="D462" s="119"/>
      <c r="E462" s="119"/>
      <c r="F462" s="119"/>
      <c r="G462" s="119"/>
      <c r="H462" s="119"/>
      <c r="I462" s="119"/>
      <c r="J462" s="119"/>
      <c r="K462" s="119"/>
      <c r="L462" s="119"/>
      <c r="M462" s="119"/>
      <c r="N462" s="119"/>
      <c r="O462" s="119"/>
      <c r="P462" s="116">
        <f t="shared" ref="P462:P493" si="144">COUNTA(B462:N462)</f>
        <v>0</v>
      </c>
      <c r="Q462" s="120" t="e">
        <f t="shared" ref="Q462:Q493" si="145">3/P462</f>
        <v>#DIV/0!</v>
      </c>
      <c r="R462" s="116"/>
      <c r="S462" s="116">
        <f t="shared" ref="S462:S493" si="146">IF($P462&lt;3,IF($B462=$B$1,1,0),IF($B462=$B$1,$Q462,0))</f>
        <v>0</v>
      </c>
      <c r="T462" s="116">
        <f t="shared" ref="T462:T493" si="147">IF($P462&lt;3,IF($C462=$C$1,1,0),IF($C462=$C$1,$Q462,0))</f>
        <v>0</v>
      </c>
      <c r="U462" s="116">
        <f t="shared" ref="U462:U493" si="148">IF($P462&lt;3,IF($D462=$D$1,1,0),IF($D462=$D$1,$Q462,0))</f>
        <v>0</v>
      </c>
      <c r="V462" s="116">
        <f t="shared" ref="V462:V493" si="149">IF($P462&lt;3,IF($E462=$E$1,1,0),IF($E462=$E$1,$Q462,0))</f>
        <v>0</v>
      </c>
      <c r="W462" s="116">
        <f t="shared" ref="W462:W493" si="150">IF($P462&lt;3,IF($F462=$F$1,1,0),IF($F462=$F$1,$Q462,0))</f>
        <v>0</v>
      </c>
      <c r="X462" s="116">
        <f t="shared" ref="X462:X493" si="151">IF($P462&lt;3,IF($G462=$G$1,1,0),IF($G462=$G$1,$Q462,0))</f>
        <v>0</v>
      </c>
      <c r="Y462" s="116">
        <f t="shared" ref="Y462:Y493" si="152">IF($P462&lt;3,IF($H462=$H$1,1,0),IF($H462=$H$1,$Q462,0))</f>
        <v>0</v>
      </c>
      <c r="Z462" s="116">
        <f t="shared" ref="Z462:Z493" si="153">IF($P462&lt;3,IF($I462=$I$1,1,0),IF($I462=$I$1,$Q462,0))</f>
        <v>0</v>
      </c>
      <c r="AA462" s="116">
        <f t="shared" ref="AA462:AA493" si="154">IF($P462&lt;3,IF($J462=$J$1,1,0),IF($J462=$J$1,$Q462,0))</f>
        <v>0</v>
      </c>
      <c r="AB462" s="116">
        <f t="shared" ref="AB462:AB493" si="155">IF($P462&lt;3,IF($K462=$K$1,1,0),IF($K462=$K$1,$Q462,0))</f>
        <v>0</v>
      </c>
      <c r="AC462" s="116">
        <f t="shared" ref="AC462:AC493" si="156">IF($P462&lt;3,IF($L462=$L$1,1,0),IF($L462=$L$1,$Q462,0))</f>
        <v>0</v>
      </c>
      <c r="AD462" s="116">
        <f t="shared" ref="AD462:AD493" si="157">IF($P462&lt;3,IF($M462=$M$1,1,0),IF($M462=$M$1,$Q462,0))</f>
        <v>0</v>
      </c>
      <c r="AE462" s="116">
        <f t="shared" ref="AE462:AE493" si="158">IF($P462&lt;3,IF($N462=$N$1,1,0),IF($N462=$N$1,$Q462,0))</f>
        <v>0</v>
      </c>
      <c r="AF462" s="116"/>
      <c r="AG462" s="116"/>
      <c r="AH462" s="116">
        <f t="shared" ref="AH462:AH493" si="159">SUM(S462:AE462)</f>
        <v>0</v>
      </c>
      <c r="AI462" s="116">
        <f t="shared" ref="AI462:AI493" si="160">P462</f>
        <v>0</v>
      </c>
      <c r="AJ462" s="116" t="str">
        <f t="shared" ref="AJ462:AJ493" si="161">IF(AH462=AI462,"Correct",IF(AH462=3,"Correct","Wrong"))</f>
        <v>Correct</v>
      </c>
      <c r="AK462" s="99"/>
      <c r="AL462" s="96" t="str">
        <f>IFERROR(VLOOKUP(Table1[[#This Row],[RespondentID]],'All Data'!$A:$CO,87,FALSE),"unknown")</f>
        <v>unknown</v>
      </c>
      <c r="AM462" s="96" t="str">
        <f>IFERROR(VLOOKUP(Table1[[#This Row],[RespondentID]],'All Data'!$A:$CO,88,FALSE),"unknown")</f>
        <v>unknown</v>
      </c>
      <c r="AN462" s="96" t="str">
        <f>IFERROR(VLOOKUP(Table1[[#This Row],[RespondentID]],'All Data'!$A:$CO,89,FALSE),"unknown")</f>
        <v>unknown</v>
      </c>
      <c r="AO462" s="96" t="str">
        <f>IFERROR(VLOOKUP(Table1[[#This Row],[RespondentID]],'All Data'!$A:$CO,90,FALSE),"unknown")</f>
        <v>unknown</v>
      </c>
      <c r="AP462" s="96" t="str">
        <f>IFERROR(VLOOKUP(Table1[[#This Row],[RespondentID]],'All Data'!$A:$CO,91,FALSE),"unknown")</f>
        <v>unknown</v>
      </c>
      <c r="AQ462" s="96" t="str">
        <f>IFERROR(VLOOKUP(Table1[[#This Row],[RespondentID]],'All Data'!$A:$CO,92,FALSE),"unknown")</f>
        <v>unknown</v>
      </c>
      <c r="AR462" s="96" t="str">
        <f>IFERROR(VLOOKUP(Table1[[#This Row],[RespondentID]],'All Data'!$A:$CO,93,FALSE),"unknown")</f>
        <v>unknown</v>
      </c>
      <c r="AS462" s="96" t="str">
        <f>IFERROR(VLOOKUP(Table1[[#This Row],[RespondentID]],'All Data'!$A:$CW,94,FALSE),"unknown")</f>
        <v>unknown</v>
      </c>
      <c r="AT462" s="96" t="str">
        <f>IFERROR(VLOOKUP(Table1[[#This Row],[RespondentID]],'All Data'!$A:$CW,95,FALSE),"unknown")</f>
        <v>unknown</v>
      </c>
      <c r="AU462" s="96" t="str">
        <f>IFERROR(VLOOKUP(Table1[[#This Row],[RespondentID]],'All Data'!$A:$CW,96,FALSE),"unknown")</f>
        <v>unknown</v>
      </c>
      <c r="AV462" s="96" t="str">
        <f>IFERROR(VLOOKUP(Table1[[#This Row],[RespondentID]],'All Data'!$A:$CW,97,FALSE),"unknown")</f>
        <v>unknown</v>
      </c>
      <c r="AW462" s="96" t="str">
        <f>IFERROR(VLOOKUP(Table1[[#This Row],[RespondentID]],'All Data'!$A:$CW,98,FALSE),"unknown")</f>
        <v>unknown</v>
      </c>
      <c r="AX462" s="96" t="str">
        <f>IFERROR(VLOOKUP(Table1[[#This Row],[RespondentID]],'All Data'!$A:$CW,99,FALSE),"unknown")</f>
        <v>unknown</v>
      </c>
    </row>
    <row r="463" spans="1:50">
      <c r="A463" s="99"/>
      <c r="B463" s="118"/>
      <c r="C463" s="119"/>
      <c r="D463" s="119"/>
      <c r="E463" s="119"/>
      <c r="F463" s="119"/>
      <c r="G463" s="119"/>
      <c r="H463" s="119"/>
      <c r="I463" s="119"/>
      <c r="J463" s="119"/>
      <c r="K463" s="119"/>
      <c r="L463" s="119"/>
      <c r="M463" s="119"/>
      <c r="N463" s="119"/>
      <c r="O463" s="119"/>
      <c r="P463" s="116">
        <f t="shared" si="144"/>
        <v>0</v>
      </c>
      <c r="Q463" s="120" t="e">
        <f t="shared" si="145"/>
        <v>#DIV/0!</v>
      </c>
      <c r="R463" s="116"/>
      <c r="S463" s="116">
        <f t="shared" si="146"/>
        <v>0</v>
      </c>
      <c r="T463" s="116">
        <f t="shared" si="147"/>
        <v>0</v>
      </c>
      <c r="U463" s="116">
        <f t="shared" si="148"/>
        <v>0</v>
      </c>
      <c r="V463" s="116">
        <f t="shared" si="149"/>
        <v>0</v>
      </c>
      <c r="W463" s="116">
        <f t="shared" si="150"/>
        <v>0</v>
      </c>
      <c r="X463" s="116">
        <f t="shared" si="151"/>
        <v>0</v>
      </c>
      <c r="Y463" s="116">
        <f t="shared" si="152"/>
        <v>0</v>
      </c>
      <c r="Z463" s="116">
        <f t="shared" si="153"/>
        <v>0</v>
      </c>
      <c r="AA463" s="116">
        <f t="shared" si="154"/>
        <v>0</v>
      </c>
      <c r="AB463" s="116">
        <f t="shared" si="155"/>
        <v>0</v>
      </c>
      <c r="AC463" s="116">
        <f t="shared" si="156"/>
        <v>0</v>
      </c>
      <c r="AD463" s="116">
        <f t="shared" si="157"/>
        <v>0</v>
      </c>
      <c r="AE463" s="116">
        <f t="shared" si="158"/>
        <v>0</v>
      </c>
      <c r="AF463" s="116"/>
      <c r="AG463" s="116"/>
      <c r="AH463" s="116">
        <f t="shared" si="159"/>
        <v>0</v>
      </c>
      <c r="AI463" s="116">
        <f t="shared" si="160"/>
        <v>0</v>
      </c>
      <c r="AJ463" s="116" t="str">
        <f t="shared" si="161"/>
        <v>Correct</v>
      </c>
      <c r="AK463" s="99"/>
      <c r="AL463" s="96" t="str">
        <f>IFERROR(VLOOKUP(Table1[[#This Row],[RespondentID]],'All Data'!$A:$CO,87,FALSE),"unknown")</f>
        <v>unknown</v>
      </c>
      <c r="AM463" s="96" t="str">
        <f>IFERROR(VLOOKUP(Table1[[#This Row],[RespondentID]],'All Data'!$A:$CO,88,FALSE),"unknown")</f>
        <v>unknown</v>
      </c>
      <c r="AN463" s="96" t="str">
        <f>IFERROR(VLOOKUP(Table1[[#This Row],[RespondentID]],'All Data'!$A:$CO,89,FALSE),"unknown")</f>
        <v>unknown</v>
      </c>
      <c r="AO463" s="96" t="str">
        <f>IFERROR(VLOOKUP(Table1[[#This Row],[RespondentID]],'All Data'!$A:$CO,90,FALSE),"unknown")</f>
        <v>unknown</v>
      </c>
      <c r="AP463" s="96" t="str">
        <f>IFERROR(VLOOKUP(Table1[[#This Row],[RespondentID]],'All Data'!$A:$CO,91,FALSE),"unknown")</f>
        <v>unknown</v>
      </c>
      <c r="AQ463" s="96" t="str">
        <f>IFERROR(VLOOKUP(Table1[[#This Row],[RespondentID]],'All Data'!$A:$CO,92,FALSE),"unknown")</f>
        <v>unknown</v>
      </c>
      <c r="AR463" s="96" t="str">
        <f>IFERROR(VLOOKUP(Table1[[#This Row],[RespondentID]],'All Data'!$A:$CO,93,FALSE),"unknown")</f>
        <v>unknown</v>
      </c>
      <c r="AS463" s="96" t="str">
        <f>IFERROR(VLOOKUP(Table1[[#This Row],[RespondentID]],'All Data'!$A:$CW,94,FALSE),"unknown")</f>
        <v>unknown</v>
      </c>
      <c r="AT463" s="96" t="str">
        <f>IFERROR(VLOOKUP(Table1[[#This Row],[RespondentID]],'All Data'!$A:$CW,95,FALSE),"unknown")</f>
        <v>unknown</v>
      </c>
      <c r="AU463" s="96" t="str">
        <f>IFERROR(VLOOKUP(Table1[[#This Row],[RespondentID]],'All Data'!$A:$CW,96,FALSE),"unknown")</f>
        <v>unknown</v>
      </c>
      <c r="AV463" s="96" t="str">
        <f>IFERROR(VLOOKUP(Table1[[#This Row],[RespondentID]],'All Data'!$A:$CW,97,FALSE),"unknown")</f>
        <v>unknown</v>
      </c>
      <c r="AW463" s="96" t="str">
        <f>IFERROR(VLOOKUP(Table1[[#This Row],[RespondentID]],'All Data'!$A:$CW,98,FALSE),"unknown")</f>
        <v>unknown</v>
      </c>
      <c r="AX463" s="96" t="str">
        <f>IFERROR(VLOOKUP(Table1[[#This Row],[RespondentID]],'All Data'!$A:$CW,99,FALSE),"unknown")</f>
        <v>unknown</v>
      </c>
    </row>
    <row r="464" spans="1:50">
      <c r="A464" s="99"/>
      <c r="B464" s="118"/>
      <c r="C464" s="119"/>
      <c r="D464" s="119"/>
      <c r="E464" s="119"/>
      <c r="F464" s="119"/>
      <c r="G464" s="119"/>
      <c r="H464" s="119"/>
      <c r="I464" s="119"/>
      <c r="J464" s="119"/>
      <c r="K464" s="119"/>
      <c r="L464" s="119"/>
      <c r="M464" s="119"/>
      <c r="N464" s="119"/>
      <c r="O464" s="119"/>
      <c r="P464" s="116">
        <f t="shared" si="144"/>
        <v>0</v>
      </c>
      <c r="Q464" s="120" t="e">
        <f t="shared" si="145"/>
        <v>#DIV/0!</v>
      </c>
      <c r="R464" s="116"/>
      <c r="S464" s="116">
        <f t="shared" si="146"/>
        <v>0</v>
      </c>
      <c r="T464" s="116">
        <f t="shared" si="147"/>
        <v>0</v>
      </c>
      <c r="U464" s="116">
        <f t="shared" si="148"/>
        <v>0</v>
      </c>
      <c r="V464" s="116">
        <f t="shared" si="149"/>
        <v>0</v>
      </c>
      <c r="W464" s="116">
        <f t="shared" si="150"/>
        <v>0</v>
      </c>
      <c r="X464" s="116">
        <f t="shared" si="151"/>
        <v>0</v>
      </c>
      <c r="Y464" s="116">
        <f t="shared" si="152"/>
        <v>0</v>
      </c>
      <c r="Z464" s="116">
        <f t="shared" si="153"/>
        <v>0</v>
      </c>
      <c r="AA464" s="116">
        <f t="shared" si="154"/>
        <v>0</v>
      </c>
      <c r="AB464" s="116">
        <f t="shared" si="155"/>
        <v>0</v>
      </c>
      <c r="AC464" s="116">
        <f t="shared" si="156"/>
        <v>0</v>
      </c>
      <c r="AD464" s="116">
        <f t="shared" si="157"/>
        <v>0</v>
      </c>
      <c r="AE464" s="116">
        <f t="shared" si="158"/>
        <v>0</v>
      </c>
      <c r="AF464" s="116"/>
      <c r="AG464" s="116"/>
      <c r="AH464" s="116">
        <f t="shared" si="159"/>
        <v>0</v>
      </c>
      <c r="AI464" s="116">
        <f t="shared" si="160"/>
        <v>0</v>
      </c>
      <c r="AJ464" s="116" t="str">
        <f t="shared" si="161"/>
        <v>Correct</v>
      </c>
      <c r="AK464" s="99"/>
      <c r="AL464" s="96" t="str">
        <f>IFERROR(VLOOKUP(Table1[[#This Row],[RespondentID]],'All Data'!$A:$CO,87,FALSE),"unknown")</f>
        <v>unknown</v>
      </c>
      <c r="AM464" s="96" t="str">
        <f>IFERROR(VLOOKUP(Table1[[#This Row],[RespondentID]],'All Data'!$A:$CO,88,FALSE),"unknown")</f>
        <v>unknown</v>
      </c>
      <c r="AN464" s="96" t="str">
        <f>IFERROR(VLOOKUP(Table1[[#This Row],[RespondentID]],'All Data'!$A:$CO,89,FALSE),"unknown")</f>
        <v>unknown</v>
      </c>
      <c r="AO464" s="96" t="str">
        <f>IFERROR(VLOOKUP(Table1[[#This Row],[RespondentID]],'All Data'!$A:$CO,90,FALSE),"unknown")</f>
        <v>unknown</v>
      </c>
      <c r="AP464" s="96" t="str">
        <f>IFERROR(VLOOKUP(Table1[[#This Row],[RespondentID]],'All Data'!$A:$CO,91,FALSE),"unknown")</f>
        <v>unknown</v>
      </c>
      <c r="AQ464" s="96" t="str">
        <f>IFERROR(VLOOKUP(Table1[[#This Row],[RespondentID]],'All Data'!$A:$CO,92,FALSE),"unknown")</f>
        <v>unknown</v>
      </c>
      <c r="AR464" s="96" t="str">
        <f>IFERROR(VLOOKUP(Table1[[#This Row],[RespondentID]],'All Data'!$A:$CO,93,FALSE),"unknown")</f>
        <v>unknown</v>
      </c>
      <c r="AS464" s="96" t="str">
        <f>IFERROR(VLOOKUP(Table1[[#This Row],[RespondentID]],'All Data'!$A:$CW,94,FALSE),"unknown")</f>
        <v>unknown</v>
      </c>
      <c r="AT464" s="96" t="str">
        <f>IFERROR(VLOOKUP(Table1[[#This Row],[RespondentID]],'All Data'!$A:$CW,95,FALSE),"unknown")</f>
        <v>unknown</v>
      </c>
      <c r="AU464" s="96" t="str">
        <f>IFERROR(VLOOKUP(Table1[[#This Row],[RespondentID]],'All Data'!$A:$CW,96,FALSE),"unknown")</f>
        <v>unknown</v>
      </c>
      <c r="AV464" s="96" t="str">
        <f>IFERROR(VLOOKUP(Table1[[#This Row],[RespondentID]],'All Data'!$A:$CW,97,FALSE),"unknown")</f>
        <v>unknown</v>
      </c>
      <c r="AW464" s="96" t="str">
        <f>IFERROR(VLOOKUP(Table1[[#This Row],[RespondentID]],'All Data'!$A:$CW,98,FALSE),"unknown")</f>
        <v>unknown</v>
      </c>
      <c r="AX464" s="96" t="str">
        <f>IFERROR(VLOOKUP(Table1[[#This Row],[RespondentID]],'All Data'!$A:$CW,99,FALSE),"unknown")</f>
        <v>unknown</v>
      </c>
    </row>
    <row r="465" spans="1:50">
      <c r="A465" s="99"/>
      <c r="B465" s="118"/>
      <c r="C465" s="119"/>
      <c r="D465" s="119"/>
      <c r="E465" s="119"/>
      <c r="F465" s="119"/>
      <c r="G465" s="119"/>
      <c r="H465" s="119"/>
      <c r="I465" s="119"/>
      <c r="J465" s="119"/>
      <c r="K465" s="119"/>
      <c r="L465" s="119"/>
      <c r="M465" s="119"/>
      <c r="N465" s="119"/>
      <c r="O465" s="119"/>
      <c r="P465" s="116">
        <f t="shared" si="144"/>
        <v>0</v>
      </c>
      <c r="Q465" s="120" t="e">
        <f t="shared" si="145"/>
        <v>#DIV/0!</v>
      </c>
      <c r="R465" s="116"/>
      <c r="S465" s="116">
        <f t="shared" si="146"/>
        <v>0</v>
      </c>
      <c r="T465" s="116">
        <f t="shared" si="147"/>
        <v>0</v>
      </c>
      <c r="U465" s="116">
        <f t="shared" si="148"/>
        <v>0</v>
      </c>
      <c r="V465" s="116">
        <f t="shared" si="149"/>
        <v>0</v>
      </c>
      <c r="W465" s="116">
        <f t="shared" si="150"/>
        <v>0</v>
      </c>
      <c r="X465" s="116">
        <f t="shared" si="151"/>
        <v>0</v>
      </c>
      <c r="Y465" s="116">
        <f t="shared" si="152"/>
        <v>0</v>
      </c>
      <c r="Z465" s="116">
        <f t="shared" si="153"/>
        <v>0</v>
      </c>
      <c r="AA465" s="116">
        <f t="shared" si="154"/>
        <v>0</v>
      </c>
      <c r="AB465" s="116">
        <f t="shared" si="155"/>
        <v>0</v>
      </c>
      <c r="AC465" s="116">
        <f t="shared" si="156"/>
        <v>0</v>
      </c>
      <c r="AD465" s="116">
        <f t="shared" si="157"/>
        <v>0</v>
      </c>
      <c r="AE465" s="116">
        <f t="shared" si="158"/>
        <v>0</v>
      </c>
      <c r="AF465" s="116"/>
      <c r="AG465" s="116"/>
      <c r="AH465" s="116">
        <f t="shared" si="159"/>
        <v>0</v>
      </c>
      <c r="AI465" s="116">
        <f t="shared" si="160"/>
        <v>0</v>
      </c>
      <c r="AJ465" s="116" t="str">
        <f t="shared" si="161"/>
        <v>Correct</v>
      </c>
      <c r="AK465" s="99"/>
      <c r="AL465" s="96" t="str">
        <f>IFERROR(VLOOKUP(Table1[[#This Row],[RespondentID]],'All Data'!$A:$CO,87,FALSE),"unknown")</f>
        <v>unknown</v>
      </c>
      <c r="AM465" s="96" t="str">
        <f>IFERROR(VLOOKUP(Table1[[#This Row],[RespondentID]],'All Data'!$A:$CO,88,FALSE),"unknown")</f>
        <v>unknown</v>
      </c>
      <c r="AN465" s="96" t="str">
        <f>IFERROR(VLOOKUP(Table1[[#This Row],[RespondentID]],'All Data'!$A:$CO,89,FALSE),"unknown")</f>
        <v>unknown</v>
      </c>
      <c r="AO465" s="96" t="str">
        <f>IFERROR(VLOOKUP(Table1[[#This Row],[RespondentID]],'All Data'!$A:$CO,90,FALSE),"unknown")</f>
        <v>unknown</v>
      </c>
      <c r="AP465" s="96" t="str">
        <f>IFERROR(VLOOKUP(Table1[[#This Row],[RespondentID]],'All Data'!$A:$CO,91,FALSE),"unknown")</f>
        <v>unknown</v>
      </c>
      <c r="AQ465" s="96" t="str">
        <f>IFERROR(VLOOKUP(Table1[[#This Row],[RespondentID]],'All Data'!$A:$CO,92,FALSE),"unknown")</f>
        <v>unknown</v>
      </c>
      <c r="AR465" s="96" t="str">
        <f>IFERROR(VLOOKUP(Table1[[#This Row],[RespondentID]],'All Data'!$A:$CO,93,FALSE),"unknown")</f>
        <v>unknown</v>
      </c>
      <c r="AS465" s="96" t="str">
        <f>IFERROR(VLOOKUP(Table1[[#This Row],[RespondentID]],'All Data'!$A:$CW,94,FALSE),"unknown")</f>
        <v>unknown</v>
      </c>
      <c r="AT465" s="96" t="str">
        <f>IFERROR(VLOOKUP(Table1[[#This Row],[RespondentID]],'All Data'!$A:$CW,95,FALSE),"unknown")</f>
        <v>unknown</v>
      </c>
      <c r="AU465" s="96" t="str">
        <f>IFERROR(VLOOKUP(Table1[[#This Row],[RespondentID]],'All Data'!$A:$CW,96,FALSE),"unknown")</f>
        <v>unknown</v>
      </c>
      <c r="AV465" s="96" t="str">
        <f>IFERROR(VLOOKUP(Table1[[#This Row],[RespondentID]],'All Data'!$A:$CW,97,FALSE),"unknown")</f>
        <v>unknown</v>
      </c>
      <c r="AW465" s="96" t="str">
        <f>IFERROR(VLOOKUP(Table1[[#This Row],[RespondentID]],'All Data'!$A:$CW,98,FALSE),"unknown")</f>
        <v>unknown</v>
      </c>
      <c r="AX465" s="96" t="str">
        <f>IFERROR(VLOOKUP(Table1[[#This Row],[RespondentID]],'All Data'!$A:$CW,99,FALSE),"unknown")</f>
        <v>unknown</v>
      </c>
    </row>
    <row r="466" spans="1:50">
      <c r="A466" s="99"/>
      <c r="B466" s="118"/>
      <c r="C466" s="119"/>
      <c r="D466" s="119"/>
      <c r="E466" s="119"/>
      <c r="F466" s="119"/>
      <c r="G466" s="119"/>
      <c r="H466" s="119"/>
      <c r="I466" s="119"/>
      <c r="J466" s="119"/>
      <c r="K466" s="119"/>
      <c r="L466" s="119"/>
      <c r="M466" s="119"/>
      <c r="N466" s="119"/>
      <c r="O466" s="119"/>
      <c r="P466" s="116">
        <f t="shared" si="144"/>
        <v>0</v>
      </c>
      <c r="Q466" s="120" t="e">
        <f t="shared" si="145"/>
        <v>#DIV/0!</v>
      </c>
      <c r="R466" s="116"/>
      <c r="S466" s="116">
        <f t="shared" si="146"/>
        <v>0</v>
      </c>
      <c r="T466" s="116">
        <f t="shared" si="147"/>
        <v>0</v>
      </c>
      <c r="U466" s="116">
        <f t="shared" si="148"/>
        <v>0</v>
      </c>
      <c r="V466" s="116">
        <f t="shared" si="149"/>
        <v>0</v>
      </c>
      <c r="W466" s="116">
        <f t="shared" si="150"/>
        <v>0</v>
      </c>
      <c r="X466" s="116">
        <f t="shared" si="151"/>
        <v>0</v>
      </c>
      <c r="Y466" s="116">
        <f t="shared" si="152"/>
        <v>0</v>
      </c>
      <c r="Z466" s="116">
        <f t="shared" si="153"/>
        <v>0</v>
      </c>
      <c r="AA466" s="116">
        <f t="shared" si="154"/>
        <v>0</v>
      </c>
      <c r="AB466" s="116">
        <f t="shared" si="155"/>
        <v>0</v>
      </c>
      <c r="AC466" s="116">
        <f t="shared" si="156"/>
        <v>0</v>
      </c>
      <c r="AD466" s="116">
        <f t="shared" si="157"/>
        <v>0</v>
      </c>
      <c r="AE466" s="116">
        <f t="shared" si="158"/>
        <v>0</v>
      </c>
      <c r="AF466" s="116"/>
      <c r="AG466" s="116"/>
      <c r="AH466" s="116">
        <f t="shared" si="159"/>
        <v>0</v>
      </c>
      <c r="AI466" s="116">
        <f t="shared" si="160"/>
        <v>0</v>
      </c>
      <c r="AJ466" s="116" t="str">
        <f t="shared" si="161"/>
        <v>Correct</v>
      </c>
      <c r="AK466" s="99"/>
      <c r="AL466" s="96" t="str">
        <f>IFERROR(VLOOKUP(Table1[[#This Row],[RespondentID]],'All Data'!$A:$CO,87,FALSE),"unknown")</f>
        <v>unknown</v>
      </c>
      <c r="AM466" s="96" t="str">
        <f>IFERROR(VLOOKUP(Table1[[#This Row],[RespondentID]],'All Data'!$A:$CO,88,FALSE),"unknown")</f>
        <v>unknown</v>
      </c>
      <c r="AN466" s="96" t="str">
        <f>IFERROR(VLOOKUP(Table1[[#This Row],[RespondentID]],'All Data'!$A:$CO,89,FALSE),"unknown")</f>
        <v>unknown</v>
      </c>
      <c r="AO466" s="96" t="str">
        <f>IFERROR(VLOOKUP(Table1[[#This Row],[RespondentID]],'All Data'!$A:$CO,90,FALSE),"unknown")</f>
        <v>unknown</v>
      </c>
      <c r="AP466" s="96" t="str">
        <f>IFERROR(VLOOKUP(Table1[[#This Row],[RespondentID]],'All Data'!$A:$CO,91,FALSE),"unknown")</f>
        <v>unknown</v>
      </c>
      <c r="AQ466" s="96" t="str">
        <f>IFERROR(VLOOKUP(Table1[[#This Row],[RespondentID]],'All Data'!$A:$CO,92,FALSE),"unknown")</f>
        <v>unknown</v>
      </c>
      <c r="AR466" s="96" t="str">
        <f>IFERROR(VLOOKUP(Table1[[#This Row],[RespondentID]],'All Data'!$A:$CO,93,FALSE),"unknown")</f>
        <v>unknown</v>
      </c>
      <c r="AS466" s="96" t="str">
        <f>IFERROR(VLOOKUP(Table1[[#This Row],[RespondentID]],'All Data'!$A:$CW,94,FALSE),"unknown")</f>
        <v>unknown</v>
      </c>
      <c r="AT466" s="96" t="str">
        <f>IFERROR(VLOOKUP(Table1[[#This Row],[RespondentID]],'All Data'!$A:$CW,95,FALSE),"unknown")</f>
        <v>unknown</v>
      </c>
      <c r="AU466" s="96" t="str">
        <f>IFERROR(VLOOKUP(Table1[[#This Row],[RespondentID]],'All Data'!$A:$CW,96,FALSE),"unknown")</f>
        <v>unknown</v>
      </c>
      <c r="AV466" s="96" t="str">
        <f>IFERROR(VLOOKUP(Table1[[#This Row],[RespondentID]],'All Data'!$A:$CW,97,FALSE),"unknown")</f>
        <v>unknown</v>
      </c>
      <c r="AW466" s="96" t="str">
        <f>IFERROR(VLOOKUP(Table1[[#This Row],[RespondentID]],'All Data'!$A:$CW,98,FALSE),"unknown")</f>
        <v>unknown</v>
      </c>
      <c r="AX466" s="96" t="str">
        <f>IFERROR(VLOOKUP(Table1[[#This Row],[RespondentID]],'All Data'!$A:$CW,99,FALSE),"unknown")</f>
        <v>unknown</v>
      </c>
    </row>
    <row r="467" spans="1:50">
      <c r="A467" s="99"/>
      <c r="B467" s="118"/>
      <c r="C467" s="119"/>
      <c r="D467" s="119"/>
      <c r="E467" s="119"/>
      <c r="F467" s="119"/>
      <c r="G467" s="119"/>
      <c r="H467" s="119"/>
      <c r="I467" s="119"/>
      <c r="J467" s="119"/>
      <c r="K467" s="119"/>
      <c r="L467" s="119"/>
      <c r="M467" s="119"/>
      <c r="N467" s="119"/>
      <c r="O467" s="119"/>
      <c r="P467" s="116">
        <f t="shared" si="144"/>
        <v>0</v>
      </c>
      <c r="Q467" s="120" t="e">
        <f t="shared" si="145"/>
        <v>#DIV/0!</v>
      </c>
      <c r="R467" s="116"/>
      <c r="S467" s="116">
        <f t="shared" si="146"/>
        <v>0</v>
      </c>
      <c r="T467" s="116">
        <f t="shared" si="147"/>
        <v>0</v>
      </c>
      <c r="U467" s="116">
        <f t="shared" si="148"/>
        <v>0</v>
      </c>
      <c r="V467" s="116">
        <f t="shared" si="149"/>
        <v>0</v>
      </c>
      <c r="W467" s="116">
        <f t="shared" si="150"/>
        <v>0</v>
      </c>
      <c r="X467" s="116">
        <f t="shared" si="151"/>
        <v>0</v>
      </c>
      <c r="Y467" s="116">
        <f t="shared" si="152"/>
        <v>0</v>
      </c>
      <c r="Z467" s="116">
        <f t="shared" si="153"/>
        <v>0</v>
      </c>
      <c r="AA467" s="116">
        <f t="shared" si="154"/>
        <v>0</v>
      </c>
      <c r="AB467" s="116">
        <f t="shared" si="155"/>
        <v>0</v>
      </c>
      <c r="AC467" s="116">
        <f t="shared" si="156"/>
        <v>0</v>
      </c>
      <c r="AD467" s="116">
        <f t="shared" si="157"/>
        <v>0</v>
      </c>
      <c r="AE467" s="116">
        <f t="shared" si="158"/>
        <v>0</v>
      </c>
      <c r="AF467" s="116"/>
      <c r="AG467" s="116"/>
      <c r="AH467" s="116">
        <f t="shared" si="159"/>
        <v>0</v>
      </c>
      <c r="AI467" s="116">
        <f t="shared" si="160"/>
        <v>0</v>
      </c>
      <c r="AJ467" s="116" t="str">
        <f t="shared" si="161"/>
        <v>Correct</v>
      </c>
      <c r="AK467" s="99"/>
      <c r="AL467" s="96" t="str">
        <f>IFERROR(VLOOKUP(Table1[[#This Row],[RespondentID]],'All Data'!$A:$CO,87,FALSE),"unknown")</f>
        <v>unknown</v>
      </c>
      <c r="AM467" s="96" t="str">
        <f>IFERROR(VLOOKUP(Table1[[#This Row],[RespondentID]],'All Data'!$A:$CO,88,FALSE),"unknown")</f>
        <v>unknown</v>
      </c>
      <c r="AN467" s="96" t="str">
        <f>IFERROR(VLOOKUP(Table1[[#This Row],[RespondentID]],'All Data'!$A:$CO,89,FALSE),"unknown")</f>
        <v>unknown</v>
      </c>
      <c r="AO467" s="96" t="str">
        <f>IFERROR(VLOOKUP(Table1[[#This Row],[RespondentID]],'All Data'!$A:$CO,90,FALSE),"unknown")</f>
        <v>unknown</v>
      </c>
      <c r="AP467" s="96" t="str">
        <f>IFERROR(VLOOKUP(Table1[[#This Row],[RespondentID]],'All Data'!$A:$CO,91,FALSE),"unknown")</f>
        <v>unknown</v>
      </c>
      <c r="AQ467" s="96" t="str">
        <f>IFERROR(VLOOKUP(Table1[[#This Row],[RespondentID]],'All Data'!$A:$CO,92,FALSE),"unknown")</f>
        <v>unknown</v>
      </c>
      <c r="AR467" s="96" t="str">
        <f>IFERROR(VLOOKUP(Table1[[#This Row],[RespondentID]],'All Data'!$A:$CO,93,FALSE),"unknown")</f>
        <v>unknown</v>
      </c>
      <c r="AS467" s="96" t="str">
        <f>IFERROR(VLOOKUP(Table1[[#This Row],[RespondentID]],'All Data'!$A:$CW,94,FALSE),"unknown")</f>
        <v>unknown</v>
      </c>
      <c r="AT467" s="96" t="str">
        <f>IFERROR(VLOOKUP(Table1[[#This Row],[RespondentID]],'All Data'!$A:$CW,95,FALSE),"unknown")</f>
        <v>unknown</v>
      </c>
      <c r="AU467" s="96" t="str">
        <f>IFERROR(VLOOKUP(Table1[[#This Row],[RespondentID]],'All Data'!$A:$CW,96,FALSE),"unknown")</f>
        <v>unknown</v>
      </c>
      <c r="AV467" s="96" t="str">
        <f>IFERROR(VLOOKUP(Table1[[#This Row],[RespondentID]],'All Data'!$A:$CW,97,FALSE),"unknown")</f>
        <v>unknown</v>
      </c>
      <c r="AW467" s="96" t="str">
        <f>IFERROR(VLOOKUP(Table1[[#This Row],[RespondentID]],'All Data'!$A:$CW,98,FALSE),"unknown")</f>
        <v>unknown</v>
      </c>
      <c r="AX467" s="96" t="str">
        <f>IFERROR(VLOOKUP(Table1[[#This Row],[RespondentID]],'All Data'!$A:$CW,99,FALSE),"unknown")</f>
        <v>unknown</v>
      </c>
    </row>
    <row r="468" spans="1:50">
      <c r="A468" s="99"/>
      <c r="B468" s="118"/>
      <c r="C468" s="119"/>
      <c r="D468" s="119"/>
      <c r="E468" s="119"/>
      <c r="F468" s="119"/>
      <c r="G468" s="119"/>
      <c r="H468" s="119"/>
      <c r="I468" s="119"/>
      <c r="J468" s="119"/>
      <c r="K468" s="119"/>
      <c r="L468" s="119"/>
      <c r="M468" s="119"/>
      <c r="N468" s="119"/>
      <c r="O468" s="119"/>
      <c r="P468" s="116">
        <f t="shared" si="144"/>
        <v>0</v>
      </c>
      <c r="Q468" s="120" t="e">
        <f t="shared" si="145"/>
        <v>#DIV/0!</v>
      </c>
      <c r="R468" s="116"/>
      <c r="S468" s="116">
        <f t="shared" si="146"/>
        <v>0</v>
      </c>
      <c r="T468" s="116">
        <f t="shared" si="147"/>
        <v>0</v>
      </c>
      <c r="U468" s="116">
        <f t="shared" si="148"/>
        <v>0</v>
      </c>
      <c r="V468" s="116">
        <f t="shared" si="149"/>
        <v>0</v>
      </c>
      <c r="W468" s="116">
        <f t="shared" si="150"/>
        <v>0</v>
      </c>
      <c r="X468" s="116">
        <f t="shared" si="151"/>
        <v>0</v>
      </c>
      <c r="Y468" s="116">
        <f t="shared" si="152"/>
        <v>0</v>
      </c>
      <c r="Z468" s="116">
        <f t="shared" si="153"/>
        <v>0</v>
      </c>
      <c r="AA468" s="116">
        <f t="shared" si="154"/>
        <v>0</v>
      </c>
      <c r="AB468" s="116">
        <f t="shared" si="155"/>
        <v>0</v>
      </c>
      <c r="AC468" s="116">
        <f t="shared" si="156"/>
        <v>0</v>
      </c>
      <c r="AD468" s="116">
        <f t="shared" si="157"/>
        <v>0</v>
      </c>
      <c r="AE468" s="116">
        <f t="shared" si="158"/>
        <v>0</v>
      </c>
      <c r="AF468" s="116"/>
      <c r="AG468" s="116"/>
      <c r="AH468" s="116">
        <f t="shared" si="159"/>
        <v>0</v>
      </c>
      <c r="AI468" s="116">
        <f t="shared" si="160"/>
        <v>0</v>
      </c>
      <c r="AJ468" s="116" t="str">
        <f t="shared" si="161"/>
        <v>Correct</v>
      </c>
      <c r="AK468" s="99"/>
      <c r="AL468" s="96" t="str">
        <f>IFERROR(VLOOKUP(Table1[[#This Row],[RespondentID]],'All Data'!$A:$CO,87,FALSE),"unknown")</f>
        <v>unknown</v>
      </c>
      <c r="AM468" s="96" t="str">
        <f>IFERROR(VLOOKUP(Table1[[#This Row],[RespondentID]],'All Data'!$A:$CO,88,FALSE),"unknown")</f>
        <v>unknown</v>
      </c>
      <c r="AN468" s="96" t="str">
        <f>IFERROR(VLOOKUP(Table1[[#This Row],[RespondentID]],'All Data'!$A:$CO,89,FALSE),"unknown")</f>
        <v>unknown</v>
      </c>
      <c r="AO468" s="96" t="str">
        <f>IFERROR(VLOOKUP(Table1[[#This Row],[RespondentID]],'All Data'!$A:$CO,90,FALSE),"unknown")</f>
        <v>unknown</v>
      </c>
      <c r="AP468" s="96" t="str">
        <f>IFERROR(VLOOKUP(Table1[[#This Row],[RespondentID]],'All Data'!$A:$CO,91,FALSE),"unknown")</f>
        <v>unknown</v>
      </c>
      <c r="AQ468" s="96" t="str">
        <f>IFERROR(VLOOKUP(Table1[[#This Row],[RespondentID]],'All Data'!$A:$CO,92,FALSE),"unknown")</f>
        <v>unknown</v>
      </c>
      <c r="AR468" s="96" t="str">
        <f>IFERROR(VLOOKUP(Table1[[#This Row],[RespondentID]],'All Data'!$A:$CO,93,FALSE),"unknown")</f>
        <v>unknown</v>
      </c>
      <c r="AS468" s="96" t="str">
        <f>IFERROR(VLOOKUP(Table1[[#This Row],[RespondentID]],'All Data'!$A:$CW,94,FALSE),"unknown")</f>
        <v>unknown</v>
      </c>
      <c r="AT468" s="96" t="str">
        <f>IFERROR(VLOOKUP(Table1[[#This Row],[RespondentID]],'All Data'!$A:$CW,95,FALSE),"unknown")</f>
        <v>unknown</v>
      </c>
      <c r="AU468" s="96" t="str">
        <f>IFERROR(VLOOKUP(Table1[[#This Row],[RespondentID]],'All Data'!$A:$CW,96,FALSE),"unknown")</f>
        <v>unknown</v>
      </c>
      <c r="AV468" s="96" t="str">
        <f>IFERROR(VLOOKUP(Table1[[#This Row],[RespondentID]],'All Data'!$A:$CW,97,FALSE),"unknown")</f>
        <v>unknown</v>
      </c>
      <c r="AW468" s="96" t="str">
        <f>IFERROR(VLOOKUP(Table1[[#This Row],[RespondentID]],'All Data'!$A:$CW,98,FALSE),"unknown")</f>
        <v>unknown</v>
      </c>
      <c r="AX468" s="96" t="str">
        <f>IFERROR(VLOOKUP(Table1[[#This Row],[RespondentID]],'All Data'!$A:$CW,99,FALSE),"unknown")</f>
        <v>unknown</v>
      </c>
    </row>
    <row r="469" spans="1:50">
      <c r="A469" s="99"/>
      <c r="B469" s="118"/>
      <c r="C469" s="119"/>
      <c r="D469" s="119"/>
      <c r="E469" s="119"/>
      <c r="F469" s="119"/>
      <c r="G469" s="119"/>
      <c r="H469" s="119"/>
      <c r="I469" s="119"/>
      <c r="J469" s="119"/>
      <c r="K469" s="119"/>
      <c r="L469" s="119"/>
      <c r="M469" s="119"/>
      <c r="N469" s="119"/>
      <c r="O469" s="119"/>
      <c r="P469" s="116">
        <f t="shared" si="144"/>
        <v>0</v>
      </c>
      <c r="Q469" s="120" t="e">
        <f t="shared" si="145"/>
        <v>#DIV/0!</v>
      </c>
      <c r="R469" s="116"/>
      <c r="S469" s="116">
        <f t="shared" si="146"/>
        <v>0</v>
      </c>
      <c r="T469" s="116">
        <f t="shared" si="147"/>
        <v>0</v>
      </c>
      <c r="U469" s="116">
        <f t="shared" si="148"/>
        <v>0</v>
      </c>
      <c r="V469" s="116">
        <f t="shared" si="149"/>
        <v>0</v>
      </c>
      <c r="W469" s="116">
        <f t="shared" si="150"/>
        <v>0</v>
      </c>
      <c r="X469" s="116">
        <f t="shared" si="151"/>
        <v>0</v>
      </c>
      <c r="Y469" s="116">
        <f t="shared" si="152"/>
        <v>0</v>
      </c>
      <c r="Z469" s="116">
        <f t="shared" si="153"/>
        <v>0</v>
      </c>
      <c r="AA469" s="116">
        <f t="shared" si="154"/>
        <v>0</v>
      </c>
      <c r="AB469" s="116">
        <f t="shared" si="155"/>
        <v>0</v>
      </c>
      <c r="AC469" s="116">
        <f t="shared" si="156"/>
        <v>0</v>
      </c>
      <c r="AD469" s="116">
        <f t="shared" si="157"/>
        <v>0</v>
      </c>
      <c r="AE469" s="116">
        <f t="shared" si="158"/>
        <v>0</v>
      </c>
      <c r="AF469" s="116"/>
      <c r="AG469" s="116"/>
      <c r="AH469" s="116">
        <f t="shared" si="159"/>
        <v>0</v>
      </c>
      <c r="AI469" s="116">
        <f t="shared" si="160"/>
        <v>0</v>
      </c>
      <c r="AJ469" s="116" t="str">
        <f t="shared" si="161"/>
        <v>Correct</v>
      </c>
      <c r="AK469" s="99"/>
      <c r="AL469" s="96" t="str">
        <f>IFERROR(VLOOKUP(Table1[[#This Row],[RespondentID]],'All Data'!$A:$CO,87,FALSE),"unknown")</f>
        <v>unknown</v>
      </c>
      <c r="AM469" s="96" t="str">
        <f>IFERROR(VLOOKUP(Table1[[#This Row],[RespondentID]],'All Data'!$A:$CO,88,FALSE),"unknown")</f>
        <v>unknown</v>
      </c>
      <c r="AN469" s="96" t="str">
        <f>IFERROR(VLOOKUP(Table1[[#This Row],[RespondentID]],'All Data'!$A:$CO,89,FALSE),"unknown")</f>
        <v>unknown</v>
      </c>
      <c r="AO469" s="96" t="str">
        <f>IFERROR(VLOOKUP(Table1[[#This Row],[RespondentID]],'All Data'!$A:$CO,90,FALSE),"unknown")</f>
        <v>unknown</v>
      </c>
      <c r="AP469" s="96" t="str">
        <f>IFERROR(VLOOKUP(Table1[[#This Row],[RespondentID]],'All Data'!$A:$CO,91,FALSE),"unknown")</f>
        <v>unknown</v>
      </c>
      <c r="AQ469" s="96" t="str">
        <f>IFERROR(VLOOKUP(Table1[[#This Row],[RespondentID]],'All Data'!$A:$CO,92,FALSE),"unknown")</f>
        <v>unknown</v>
      </c>
      <c r="AR469" s="96" t="str">
        <f>IFERROR(VLOOKUP(Table1[[#This Row],[RespondentID]],'All Data'!$A:$CO,93,FALSE),"unknown")</f>
        <v>unknown</v>
      </c>
      <c r="AS469" s="96" t="str">
        <f>IFERROR(VLOOKUP(Table1[[#This Row],[RespondentID]],'All Data'!$A:$CW,94,FALSE),"unknown")</f>
        <v>unknown</v>
      </c>
      <c r="AT469" s="96" t="str">
        <f>IFERROR(VLOOKUP(Table1[[#This Row],[RespondentID]],'All Data'!$A:$CW,95,FALSE),"unknown")</f>
        <v>unknown</v>
      </c>
      <c r="AU469" s="96" t="str">
        <f>IFERROR(VLOOKUP(Table1[[#This Row],[RespondentID]],'All Data'!$A:$CW,96,FALSE),"unknown")</f>
        <v>unknown</v>
      </c>
      <c r="AV469" s="96" t="str">
        <f>IFERROR(VLOOKUP(Table1[[#This Row],[RespondentID]],'All Data'!$A:$CW,97,FALSE),"unknown")</f>
        <v>unknown</v>
      </c>
      <c r="AW469" s="96" t="str">
        <f>IFERROR(VLOOKUP(Table1[[#This Row],[RespondentID]],'All Data'!$A:$CW,98,FALSE),"unknown")</f>
        <v>unknown</v>
      </c>
      <c r="AX469" s="96" t="str">
        <f>IFERROR(VLOOKUP(Table1[[#This Row],[RespondentID]],'All Data'!$A:$CW,99,FALSE),"unknown")</f>
        <v>unknown</v>
      </c>
    </row>
    <row r="470" spans="1:50">
      <c r="A470" s="99"/>
      <c r="B470" s="118"/>
      <c r="C470" s="119"/>
      <c r="D470" s="119"/>
      <c r="E470" s="119"/>
      <c r="F470" s="119"/>
      <c r="G470" s="119"/>
      <c r="H470" s="119"/>
      <c r="I470" s="119"/>
      <c r="J470" s="119"/>
      <c r="K470" s="119"/>
      <c r="L470" s="119"/>
      <c r="M470" s="119"/>
      <c r="N470" s="119"/>
      <c r="O470" s="119"/>
      <c r="P470" s="116">
        <f t="shared" si="144"/>
        <v>0</v>
      </c>
      <c r="Q470" s="120" t="e">
        <f t="shared" si="145"/>
        <v>#DIV/0!</v>
      </c>
      <c r="R470" s="116"/>
      <c r="S470" s="116">
        <f t="shared" si="146"/>
        <v>0</v>
      </c>
      <c r="T470" s="116">
        <f t="shared" si="147"/>
        <v>0</v>
      </c>
      <c r="U470" s="116">
        <f t="shared" si="148"/>
        <v>0</v>
      </c>
      <c r="V470" s="116">
        <f t="shared" si="149"/>
        <v>0</v>
      </c>
      <c r="W470" s="116">
        <f t="shared" si="150"/>
        <v>0</v>
      </c>
      <c r="X470" s="116">
        <f t="shared" si="151"/>
        <v>0</v>
      </c>
      <c r="Y470" s="116">
        <f t="shared" si="152"/>
        <v>0</v>
      </c>
      <c r="Z470" s="116">
        <f t="shared" si="153"/>
        <v>0</v>
      </c>
      <c r="AA470" s="116">
        <f t="shared" si="154"/>
        <v>0</v>
      </c>
      <c r="AB470" s="116">
        <f t="shared" si="155"/>
        <v>0</v>
      </c>
      <c r="AC470" s="116">
        <f t="shared" si="156"/>
        <v>0</v>
      </c>
      <c r="AD470" s="116">
        <f t="shared" si="157"/>
        <v>0</v>
      </c>
      <c r="AE470" s="116">
        <f t="shared" si="158"/>
        <v>0</v>
      </c>
      <c r="AF470" s="116"/>
      <c r="AG470" s="116"/>
      <c r="AH470" s="116">
        <f t="shared" si="159"/>
        <v>0</v>
      </c>
      <c r="AI470" s="116">
        <f t="shared" si="160"/>
        <v>0</v>
      </c>
      <c r="AJ470" s="116" t="str">
        <f t="shared" si="161"/>
        <v>Correct</v>
      </c>
      <c r="AK470" s="99"/>
      <c r="AL470" s="96" t="str">
        <f>IFERROR(VLOOKUP(Table1[[#This Row],[RespondentID]],'All Data'!$A:$CO,87,FALSE),"unknown")</f>
        <v>unknown</v>
      </c>
      <c r="AM470" s="96" t="str">
        <f>IFERROR(VLOOKUP(Table1[[#This Row],[RespondentID]],'All Data'!$A:$CO,88,FALSE),"unknown")</f>
        <v>unknown</v>
      </c>
      <c r="AN470" s="96" t="str">
        <f>IFERROR(VLOOKUP(Table1[[#This Row],[RespondentID]],'All Data'!$A:$CO,89,FALSE),"unknown")</f>
        <v>unknown</v>
      </c>
      <c r="AO470" s="96" t="str">
        <f>IFERROR(VLOOKUP(Table1[[#This Row],[RespondentID]],'All Data'!$A:$CO,90,FALSE),"unknown")</f>
        <v>unknown</v>
      </c>
      <c r="AP470" s="96" t="str">
        <f>IFERROR(VLOOKUP(Table1[[#This Row],[RespondentID]],'All Data'!$A:$CO,91,FALSE),"unknown")</f>
        <v>unknown</v>
      </c>
      <c r="AQ470" s="96" t="str">
        <f>IFERROR(VLOOKUP(Table1[[#This Row],[RespondentID]],'All Data'!$A:$CO,92,FALSE),"unknown")</f>
        <v>unknown</v>
      </c>
      <c r="AR470" s="96" t="str">
        <f>IFERROR(VLOOKUP(Table1[[#This Row],[RespondentID]],'All Data'!$A:$CO,93,FALSE),"unknown")</f>
        <v>unknown</v>
      </c>
      <c r="AS470" s="96" t="str">
        <f>IFERROR(VLOOKUP(Table1[[#This Row],[RespondentID]],'All Data'!$A:$CW,94,FALSE),"unknown")</f>
        <v>unknown</v>
      </c>
      <c r="AT470" s="96" t="str">
        <f>IFERROR(VLOOKUP(Table1[[#This Row],[RespondentID]],'All Data'!$A:$CW,95,FALSE),"unknown")</f>
        <v>unknown</v>
      </c>
      <c r="AU470" s="96" t="str">
        <f>IFERROR(VLOOKUP(Table1[[#This Row],[RespondentID]],'All Data'!$A:$CW,96,FALSE),"unknown")</f>
        <v>unknown</v>
      </c>
      <c r="AV470" s="96" t="str">
        <f>IFERROR(VLOOKUP(Table1[[#This Row],[RespondentID]],'All Data'!$A:$CW,97,FALSE),"unknown")</f>
        <v>unknown</v>
      </c>
      <c r="AW470" s="96" t="str">
        <f>IFERROR(VLOOKUP(Table1[[#This Row],[RespondentID]],'All Data'!$A:$CW,98,FALSE),"unknown")</f>
        <v>unknown</v>
      </c>
      <c r="AX470" s="96" t="str">
        <f>IFERROR(VLOOKUP(Table1[[#This Row],[RespondentID]],'All Data'!$A:$CW,99,FALSE),"unknown")</f>
        <v>unknown</v>
      </c>
    </row>
    <row r="471" spans="1:50">
      <c r="A471" s="99"/>
      <c r="B471" s="118"/>
      <c r="C471" s="119"/>
      <c r="D471" s="119"/>
      <c r="E471" s="119"/>
      <c r="F471" s="119"/>
      <c r="G471" s="119"/>
      <c r="H471" s="119"/>
      <c r="I471" s="119"/>
      <c r="J471" s="119"/>
      <c r="K471" s="119"/>
      <c r="L471" s="119"/>
      <c r="M471" s="119"/>
      <c r="N471" s="119"/>
      <c r="O471" s="119"/>
      <c r="P471" s="116">
        <f t="shared" si="144"/>
        <v>0</v>
      </c>
      <c r="Q471" s="120" t="e">
        <f t="shared" si="145"/>
        <v>#DIV/0!</v>
      </c>
      <c r="R471" s="116"/>
      <c r="S471" s="116">
        <f t="shared" si="146"/>
        <v>0</v>
      </c>
      <c r="T471" s="116">
        <f t="shared" si="147"/>
        <v>0</v>
      </c>
      <c r="U471" s="116">
        <f t="shared" si="148"/>
        <v>0</v>
      </c>
      <c r="V471" s="116">
        <f t="shared" si="149"/>
        <v>0</v>
      </c>
      <c r="W471" s="116">
        <f t="shared" si="150"/>
        <v>0</v>
      </c>
      <c r="X471" s="116">
        <f t="shared" si="151"/>
        <v>0</v>
      </c>
      <c r="Y471" s="116">
        <f t="shared" si="152"/>
        <v>0</v>
      </c>
      <c r="Z471" s="116">
        <f t="shared" si="153"/>
        <v>0</v>
      </c>
      <c r="AA471" s="116">
        <f t="shared" si="154"/>
        <v>0</v>
      </c>
      <c r="AB471" s="116">
        <f t="shared" si="155"/>
        <v>0</v>
      </c>
      <c r="AC471" s="116">
        <f t="shared" si="156"/>
        <v>0</v>
      </c>
      <c r="AD471" s="116">
        <f t="shared" si="157"/>
        <v>0</v>
      </c>
      <c r="AE471" s="116">
        <f t="shared" si="158"/>
        <v>0</v>
      </c>
      <c r="AF471" s="116"/>
      <c r="AG471" s="116"/>
      <c r="AH471" s="116">
        <f t="shared" si="159"/>
        <v>0</v>
      </c>
      <c r="AI471" s="116">
        <f t="shared" si="160"/>
        <v>0</v>
      </c>
      <c r="AJ471" s="116" t="str">
        <f t="shared" si="161"/>
        <v>Correct</v>
      </c>
      <c r="AK471" s="99"/>
      <c r="AL471" s="96" t="str">
        <f>IFERROR(VLOOKUP(Table1[[#This Row],[RespondentID]],'All Data'!$A:$CO,87,FALSE),"unknown")</f>
        <v>unknown</v>
      </c>
      <c r="AM471" s="96" t="str">
        <f>IFERROR(VLOOKUP(Table1[[#This Row],[RespondentID]],'All Data'!$A:$CO,88,FALSE),"unknown")</f>
        <v>unknown</v>
      </c>
      <c r="AN471" s="96" t="str">
        <f>IFERROR(VLOOKUP(Table1[[#This Row],[RespondentID]],'All Data'!$A:$CO,89,FALSE),"unknown")</f>
        <v>unknown</v>
      </c>
      <c r="AO471" s="96" t="str">
        <f>IFERROR(VLOOKUP(Table1[[#This Row],[RespondentID]],'All Data'!$A:$CO,90,FALSE),"unknown")</f>
        <v>unknown</v>
      </c>
      <c r="AP471" s="96" t="str">
        <f>IFERROR(VLOOKUP(Table1[[#This Row],[RespondentID]],'All Data'!$A:$CO,91,FALSE),"unknown")</f>
        <v>unknown</v>
      </c>
      <c r="AQ471" s="96" t="str">
        <f>IFERROR(VLOOKUP(Table1[[#This Row],[RespondentID]],'All Data'!$A:$CO,92,FALSE),"unknown")</f>
        <v>unknown</v>
      </c>
      <c r="AR471" s="96" t="str">
        <f>IFERROR(VLOOKUP(Table1[[#This Row],[RespondentID]],'All Data'!$A:$CO,93,FALSE),"unknown")</f>
        <v>unknown</v>
      </c>
      <c r="AS471" s="96" t="str">
        <f>IFERROR(VLOOKUP(Table1[[#This Row],[RespondentID]],'All Data'!$A:$CW,94,FALSE),"unknown")</f>
        <v>unknown</v>
      </c>
      <c r="AT471" s="96" t="str">
        <f>IFERROR(VLOOKUP(Table1[[#This Row],[RespondentID]],'All Data'!$A:$CW,95,FALSE),"unknown")</f>
        <v>unknown</v>
      </c>
      <c r="AU471" s="96" t="str">
        <f>IFERROR(VLOOKUP(Table1[[#This Row],[RespondentID]],'All Data'!$A:$CW,96,FALSE),"unknown")</f>
        <v>unknown</v>
      </c>
      <c r="AV471" s="96" t="str">
        <f>IFERROR(VLOOKUP(Table1[[#This Row],[RespondentID]],'All Data'!$A:$CW,97,FALSE),"unknown")</f>
        <v>unknown</v>
      </c>
      <c r="AW471" s="96" t="str">
        <f>IFERROR(VLOOKUP(Table1[[#This Row],[RespondentID]],'All Data'!$A:$CW,98,FALSE),"unknown")</f>
        <v>unknown</v>
      </c>
      <c r="AX471" s="96" t="str">
        <f>IFERROR(VLOOKUP(Table1[[#This Row],[RespondentID]],'All Data'!$A:$CW,99,FALSE),"unknown")</f>
        <v>unknown</v>
      </c>
    </row>
    <row r="472" spans="1:50">
      <c r="A472" s="99"/>
      <c r="B472" s="118"/>
      <c r="C472" s="119"/>
      <c r="D472" s="119"/>
      <c r="E472" s="119"/>
      <c r="F472" s="119"/>
      <c r="G472" s="119"/>
      <c r="H472" s="119"/>
      <c r="I472" s="119"/>
      <c r="J472" s="119"/>
      <c r="K472" s="119"/>
      <c r="L472" s="119"/>
      <c r="M472" s="119"/>
      <c r="N472" s="119"/>
      <c r="O472" s="119"/>
      <c r="P472" s="116">
        <f t="shared" si="144"/>
        <v>0</v>
      </c>
      <c r="Q472" s="120" t="e">
        <f t="shared" si="145"/>
        <v>#DIV/0!</v>
      </c>
      <c r="R472" s="116"/>
      <c r="S472" s="116">
        <f t="shared" si="146"/>
        <v>0</v>
      </c>
      <c r="T472" s="116">
        <f t="shared" si="147"/>
        <v>0</v>
      </c>
      <c r="U472" s="116">
        <f t="shared" si="148"/>
        <v>0</v>
      </c>
      <c r="V472" s="116">
        <f t="shared" si="149"/>
        <v>0</v>
      </c>
      <c r="W472" s="116">
        <f t="shared" si="150"/>
        <v>0</v>
      </c>
      <c r="X472" s="116">
        <f t="shared" si="151"/>
        <v>0</v>
      </c>
      <c r="Y472" s="116">
        <f t="shared" si="152"/>
        <v>0</v>
      </c>
      <c r="Z472" s="116">
        <f t="shared" si="153"/>
        <v>0</v>
      </c>
      <c r="AA472" s="116">
        <f t="shared" si="154"/>
        <v>0</v>
      </c>
      <c r="AB472" s="116">
        <f t="shared" si="155"/>
        <v>0</v>
      </c>
      <c r="AC472" s="116">
        <f t="shared" si="156"/>
        <v>0</v>
      </c>
      <c r="AD472" s="116">
        <f t="shared" si="157"/>
        <v>0</v>
      </c>
      <c r="AE472" s="116">
        <f t="shared" si="158"/>
        <v>0</v>
      </c>
      <c r="AF472" s="116"/>
      <c r="AG472" s="116"/>
      <c r="AH472" s="116">
        <f t="shared" si="159"/>
        <v>0</v>
      </c>
      <c r="AI472" s="116">
        <f t="shared" si="160"/>
        <v>0</v>
      </c>
      <c r="AJ472" s="116" t="str">
        <f t="shared" si="161"/>
        <v>Correct</v>
      </c>
      <c r="AK472" s="99"/>
      <c r="AL472" s="96" t="str">
        <f>IFERROR(VLOOKUP(Table1[[#This Row],[RespondentID]],'All Data'!$A:$CO,87,FALSE),"unknown")</f>
        <v>unknown</v>
      </c>
      <c r="AM472" s="96" t="str">
        <f>IFERROR(VLOOKUP(Table1[[#This Row],[RespondentID]],'All Data'!$A:$CO,88,FALSE),"unknown")</f>
        <v>unknown</v>
      </c>
      <c r="AN472" s="96" t="str">
        <f>IFERROR(VLOOKUP(Table1[[#This Row],[RespondentID]],'All Data'!$A:$CO,89,FALSE),"unknown")</f>
        <v>unknown</v>
      </c>
      <c r="AO472" s="96" t="str">
        <f>IFERROR(VLOOKUP(Table1[[#This Row],[RespondentID]],'All Data'!$A:$CO,90,FALSE),"unknown")</f>
        <v>unknown</v>
      </c>
      <c r="AP472" s="96" t="str">
        <f>IFERROR(VLOOKUP(Table1[[#This Row],[RespondentID]],'All Data'!$A:$CO,91,FALSE),"unknown")</f>
        <v>unknown</v>
      </c>
      <c r="AQ472" s="96" t="str">
        <f>IFERROR(VLOOKUP(Table1[[#This Row],[RespondentID]],'All Data'!$A:$CO,92,FALSE),"unknown")</f>
        <v>unknown</v>
      </c>
      <c r="AR472" s="96" t="str">
        <f>IFERROR(VLOOKUP(Table1[[#This Row],[RespondentID]],'All Data'!$A:$CO,93,FALSE),"unknown")</f>
        <v>unknown</v>
      </c>
      <c r="AS472" s="96" t="str">
        <f>IFERROR(VLOOKUP(Table1[[#This Row],[RespondentID]],'All Data'!$A:$CW,94,FALSE),"unknown")</f>
        <v>unknown</v>
      </c>
      <c r="AT472" s="96" t="str">
        <f>IFERROR(VLOOKUP(Table1[[#This Row],[RespondentID]],'All Data'!$A:$CW,95,FALSE),"unknown")</f>
        <v>unknown</v>
      </c>
      <c r="AU472" s="96" t="str">
        <f>IFERROR(VLOOKUP(Table1[[#This Row],[RespondentID]],'All Data'!$A:$CW,96,FALSE),"unknown")</f>
        <v>unknown</v>
      </c>
      <c r="AV472" s="96" t="str">
        <f>IFERROR(VLOOKUP(Table1[[#This Row],[RespondentID]],'All Data'!$A:$CW,97,FALSE),"unknown")</f>
        <v>unknown</v>
      </c>
      <c r="AW472" s="96" t="str">
        <f>IFERROR(VLOOKUP(Table1[[#This Row],[RespondentID]],'All Data'!$A:$CW,98,FALSE),"unknown")</f>
        <v>unknown</v>
      </c>
      <c r="AX472" s="96" t="str">
        <f>IFERROR(VLOOKUP(Table1[[#This Row],[RespondentID]],'All Data'!$A:$CW,99,FALSE),"unknown")</f>
        <v>unknown</v>
      </c>
    </row>
    <row r="473" spans="1:50">
      <c r="A473" s="99"/>
      <c r="B473" s="118"/>
      <c r="C473" s="119"/>
      <c r="D473" s="119"/>
      <c r="E473" s="119"/>
      <c r="F473" s="119"/>
      <c r="G473" s="119"/>
      <c r="H473" s="119"/>
      <c r="I473" s="119"/>
      <c r="J473" s="119"/>
      <c r="K473" s="119"/>
      <c r="L473" s="119"/>
      <c r="M473" s="119"/>
      <c r="N473" s="119"/>
      <c r="O473" s="119"/>
      <c r="P473" s="116">
        <f t="shared" si="144"/>
        <v>0</v>
      </c>
      <c r="Q473" s="120" t="e">
        <f t="shared" si="145"/>
        <v>#DIV/0!</v>
      </c>
      <c r="R473" s="116"/>
      <c r="S473" s="116">
        <f t="shared" si="146"/>
        <v>0</v>
      </c>
      <c r="T473" s="116">
        <f t="shared" si="147"/>
        <v>0</v>
      </c>
      <c r="U473" s="116">
        <f t="shared" si="148"/>
        <v>0</v>
      </c>
      <c r="V473" s="116">
        <f t="shared" si="149"/>
        <v>0</v>
      </c>
      <c r="W473" s="116">
        <f t="shared" si="150"/>
        <v>0</v>
      </c>
      <c r="X473" s="116">
        <f t="shared" si="151"/>
        <v>0</v>
      </c>
      <c r="Y473" s="116">
        <f t="shared" si="152"/>
        <v>0</v>
      </c>
      <c r="Z473" s="116">
        <f t="shared" si="153"/>
        <v>0</v>
      </c>
      <c r="AA473" s="116">
        <f t="shared" si="154"/>
        <v>0</v>
      </c>
      <c r="AB473" s="116">
        <f t="shared" si="155"/>
        <v>0</v>
      </c>
      <c r="AC473" s="116">
        <f t="shared" si="156"/>
        <v>0</v>
      </c>
      <c r="AD473" s="116">
        <f t="shared" si="157"/>
        <v>0</v>
      </c>
      <c r="AE473" s="116">
        <f t="shared" si="158"/>
        <v>0</v>
      </c>
      <c r="AF473" s="116"/>
      <c r="AG473" s="116"/>
      <c r="AH473" s="116">
        <f t="shared" si="159"/>
        <v>0</v>
      </c>
      <c r="AI473" s="116">
        <f t="shared" si="160"/>
        <v>0</v>
      </c>
      <c r="AJ473" s="116" t="str">
        <f t="shared" si="161"/>
        <v>Correct</v>
      </c>
      <c r="AK473" s="99"/>
      <c r="AL473" s="96" t="str">
        <f>IFERROR(VLOOKUP(Table1[[#This Row],[RespondentID]],'All Data'!$A:$CO,87,FALSE),"unknown")</f>
        <v>unknown</v>
      </c>
      <c r="AM473" s="96" t="str">
        <f>IFERROR(VLOOKUP(Table1[[#This Row],[RespondentID]],'All Data'!$A:$CO,88,FALSE),"unknown")</f>
        <v>unknown</v>
      </c>
      <c r="AN473" s="96" t="str">
        <f>IFERROR(VLOOKUP(Table1[[#This Row],[RespondentID]],'All Data'!$A:$CO,89,FALSE),"unknown")</f>
        <v>unknown</v>
      </c>
      <c r="AO473" s="96" t="str">
        <f>IFERROR(VLOOKUP(Table1[[#This Row],[RespondentID]],'All Data'!$A:$CO,90,FALSE),"unknown")</f>
        <v>unknown</v>
      </c>
      <c r="AP473" s="96" t="str">
        <f>IFERROR(VLOOKUP(Table1[[#This Row],[RespondentID]],'All Data'!$A:$CO,91,FALSE),"unknown")</f>
        <v>unknown</v>
      </c>
      <c r="AQ473" s="96" t="str">
        <f>IFERROR(VLOOKUP(Table1[[#This Row],[RespondentID]],'All Data'!$A:$CO,92,FALSE),"unknown")</f>
        <v>unknown</v>
      </c>
      <c r="AR473" s="96" t="str">
        <f>IFERROR(VLOOKUP(Table1[[#This Row],[RespondentID]],'All Data'!$A:$CO,93,FALSE),"unknown")</f>
        <v>unknown</v>
      </c>
      <c r="AS473" s="96" t="str">
        <f>IFERROR(VLOOKUP(Table1[[#This Row],[RespondentID]],'All Data'!$A:$CW,94,FALSE),"unknown")</f>
        <v>unknown</v>
      </c>
      <c r="AT473" s="96" t="str">
        <f>IFERROR(VLOOKUP(Table1[[#This Row],[RespondentID]],'All Data'!$A:$CW,95,FALSE),"unknown")</f>
        <v>unknown</v>
      </c>
      <c r="AU473" s="96" t="str">
        <f>IFERROR(VLOOKUP(Table1[[#This Row],[RespondentID]],'All Data'!$A:$CW,96,FALSE),"unknown")</f>
        <v>unknown</v>
      </c>
      <c r="AV473" s="96" t="str">
        <f>IFERROR(VLOOKUP(Table1[[#This Row],[RespondentID]],'All Data'!$A:$CW,97,FALSE),"unknown")</f>
        <v>unknown</v>
      </c>
      <c r="AW473" s="96" t="str">
        <f>IFERROR(VLOOKUP(Table1[[#This Row],[RespondentID]],'All Data'!$A:$CW,98,FALSE),"unknown")</f>
        <v>unknown</v>
      </c>
      <c r="AX473" s="96" t="str">
        <f>IFERROR(VLOOKUP(Table1[[#This Row],[RespondentID]],'All Data'!$A:$CW,99,FALSE),"unknown")</f>
        <v>unknown</v>
      </c>
    </row>
    <row r="474" spans="1:50">
      <c r="A474" s="99"/>
      <c r="B474" s="118"/>
      <c r="C474" s="119"/>
      <c r="D474" s="119"/>
      <c r="E474" s="119"/>
      <c r="F474" s="119"/>
      <c r="G474" s="119"/>
      <c r="H474" s="119"/>
      <c r="I474" s="119"/>
      <c r="J474" s="119"/>
      <c r="K474" s="119"/>
      <c r="L474" s="119"/>
      <c r="M474" s="119"/>
      <c r="N474" s="119"/>
      <c r="O474" s="119"/>
      <c r="P474" s="116">
        <f t="shared" si="144"/>
        <v>0</v>
      </c>
      <c r="Q474" s="120" t="e">
        <f t="shared" si="145"/>
        <v>#DIV/0!</v>
      </c>
      <c r="R474" s="116"/>
      <c r="S474" s="116">
        <f t="shared" si="146"/>
        <v>0</v>
      </c>
      <c r="T474" s="116">
        <f t="shared" si="147"/>
        <v>0</v>
      </c>
      <c r="U474" s="116">
        <f t="shared" si="148"/>
        <v>0</v>
      </c>
      <c r="V474" s="116">
        <f t="shared" si="149"/>
        <v>0</v>
      </c>
      <c r="W474" s="116">
        <f t="shared" si="150"/>
        <v>0</v>
      </c>
      <c r="X474" s="116">
        <f t="shared" si="151"/>
        <v>0</v>
      </c>
      <c r="Y474" s="116">
        <f t="shared" si="152"/>
        <v>0</v>
      </c>
      <c r="Z474" s="116">
        <f t="shared" si="153"/>
        <v>0</v>
      </c>
      <c r="AA474" s="116">
        <f t="shared" si="154"/>
        <v>0</v>
      </c>
      <c r="AB474" s="116">
        <f t="shared" si="155"/>
        <v>0</v>
      </c>
      <c r="AC474" s="116">
        <f t="shared" si="156"/>
        <v>0</v>
      </c>
      <c r="AD474" s="116">
        <f t="shared" si="157"/>
        <v>0</v>
      </c>
      <c r="AE474" s="116">
        <f t="shared" si="158"/>
        <v>0</v>
      </c>
      <c r="AF474" s="116"/>
      <c r="AG474" s="116"/>
      <c r="AH474" s="116">
        <f t="shared" si="159"/>
        <v>0</v>
      </c>
      <c r="AI474" s="116">
        <f t="shared" si="160"/>
        <v>0</v>
      </c>
      <c r="AJ474" s="116" t="str">
        <f t="shared" si="161"/>
        <v>Correct</v>
      </c>
      <c r="AK474" s="99"/>
      <c r="AL474" s="96" t="str">
        <f>IFERROR(VLOOKUP(Table1[[#This Row],[RespondentID]],'All Data'!$A:$CO,87,FALSE),"unknown")</f>
        <v>unknown</v>
      </c>
      <c r="AM474" s="96" t="str">
        <f>IFERROR(VLOOKUP(Table1[[#This Row],[RespondentID]],'All Data'!$A:$CO,88,FALSE),"unknown")</f>
        <v>unknown</v>
      </c>
      <c r="AN474" s="96" t="str">
        <f>IFERROR(VLOOKUP(Table1[[#This Row],[RespondentID]],'All Data'!$A:$CO,89,FALSE),"unknown")</f>
        <v>unknown</v>
      </c>
      <c r="AO474" s="96" t="str">
        <f>IFERROR(VLOOKUP(Table1[[#This Row],[RespondentID]],'All Data'!$A:$CO,90,FALSE),"unknown")</f>
        <v>unknown</v>
      </c>
      <c r="AP474" s="96" t="str">
        <f>IFERROR(VLOOKUP(Table1[[#This Row],[RespondentID]],'All Data'!$A:$CO,91,FALSE),"unknown")</f>
        <v>unknown</v>
      </c>
      <c r="AQ474" s="96" t="str">
        <f>IFERROR(VLOOKUP(Table1[[#This Row],[RespondentID]],'All Data'!$A:$CO,92,FALSE),"unknown")</f>
        <v>unknown</v>
      </c>
      <c r="AR474" s="96" t="str">
        <f>IFERROR(VLOOKUP(Table1[[#This Row],[RespondentID]],'All Data'!$A:$CO,93,FALSE),"unknown")</f>
        <v>unknown</v>
      </c>
      <c r="AS474" s="96" t="str">
        <f>IFERROR(VLOOKUP(Table1[[#This Row],[RespondentID]],'All Data'!$A:$CW,94,FALSE),"unknown")</f>
        <v>unknown</v>
      </c>
      <c r="AT474" s="96" t="str">
        <f>IFERROR(VLOOKUP(Table1[[#This Row],[RespondentID]],'All Data'!$A:$CW,95,FALSE),"unknown")</f>
        <v>unknown</v>
      </c>
      <c r="AU474" s="96" t="str">
        <f>IFERROR(VLOOKUP(Table1[[#This Row],[RespondentID]],'All Data'!$A:$CW,96,FALSE),"unknown")</f>
        <v>unknown</v>
      </c>
      <c r="AV474" s="96" t="str">
        <f>IFERROR(VLOOKUP(Table1[[#This Row],[RespondentID]],'All Data'!$A:$CW,97,FALSE),"unknown")</f>
        <v>unknown</v>
      </c>
      <c r="AW474" s="96" t="str">
        <f>IFERROR(VLOOKUP(Table1[[#This Row],[RespondentID]],'All Data'!$A:$CW,98,FALSE),"unknown")</f>
        <v>unknown</v>
      </c>
      <c r="AX474" s="96" t="str">
        <f>IFERROR(VLOOKUP(Table1[[#This Row],[RespondentID]],'All Data'!$A:$CW,99,FALSE),"unknown")</f>
        <v>unknown</v>
      </c>
    </row>
    <row r="475" spans="1:50">
      <c r="A475" s="99"/>
      <c r="B475" s="118"/>
      <c r="C475" s="119"/>
      <c r="D475" s="119"/>
      <c r="E475" s="119"/>
      <c r="F475" s="119"/>
      <c r="G475" s="119"/>
      <c r="H475" s="119"/>
      <c r="I475" s="119"/>
      <c r="J475" s="119"/>
      <c r="K475" s="119"/>
      <c r="L475" s="119"/>
      <c r="M475" s="119"/>
      <c r="N475" s="119"/>
      <c r="O475" s="119"/>
      <c r="P475" s="116">
        <f t="shared" si="144"/>
        <v>0</v>
      </c>
      <c r="Q475" s="120" t="e">
        <f t="shared" si="145"/>
        <v>#DIV/0!</v>
      </c>
      <c r="R475" s="116"/>
      <c r="S475" s="116">
        <f t="shared" si="146"/>
        <v>0</v>
      </c>
      <c r="T475" s="116">
        <f t="shared" si="147"/>
        <v>0</v>
      </c>
      <c r="U475" s="116">
        <f t="shared" si="148"/>
        <v>0</v>
      </c>
      <c r="V475" s="116">
        <f t="shared" si="149"/>
        <v>0</v>
      </c>
      <c r="W475" s="116">
        <f t="shared" si="150"/>
        <v>0</v>
      </c>
      <c r="X475" s="116">
        <f t="shared" si="151"/>
        <v>0</v>
      </c>
      <c r="Y475" s="116">
        <f t="shared" si="152"/>
        <v>0</v>
      </c>
      <c r="Z475" s="116">
        <f t="shared" si="153"/>
        <v>0</v>
      </c>
      <c r="AA475" s="116">
        <f t="shared" si="154"/>
        <v>0</v>
      </c>
      <c r="AB475" s="116">
        <f t="shared" si="155"/>
        <v>0</v>
      </c>
      <c r="AC475" s="116">
        <f t="shared" si="156"/>
        <v>0</v>
      </c>
      <c r="AD475" s="116">
        <f t="shared" si="157"/>
        <v>0</v>
      </c>
      <c r="AE475" s="116">
        <f t="shared" si="158"/>
        <v>0</v>
      </c>
      <c r="AF475" s="116"/>
      <c r="AG475" s="116"/>
      <c r="AH475" s="116">
        <f t="shared" si="159"/>
        <v>0</v>
      </c>
      <c r="AI475" s="116">
        <f t="shared" si="160"/>
        <v>0</v>
      </c>
      <c r="AJ475" s="116" t="str">
        <f t="shared" si="161"/>
        <v>Correct</v>
      </c>
      <c r="AK475" s="99"/>
      <c r="AL475" s="96" t="str">
        <f>IFERROR(VLOOKUP(Table1[[#This Row],[RespondentID]],'All Data'!$A:$CO,87,FALSE),"unknown")</f>
        <v>unknown</v>
      </c>
      <c r="AM475" s="96" t="str">
        <f>IFERROR(VLOOKUP(Table1[[#This Row],[RespondentID]],'All Data'!$A:$CO,88,FALSE),"unknown")</f>
        <v>unknown</v>
      </c>
      <c r="AN475" s="96" t="str">
        <f>IFERROR(VLOOKUP(Table1[[#This Row],[RespondentID]],'All Data'!$A:$CO,89,FALSE),"unknown")</f>
        <v>unknown</v>
      </c>
      <c r="AO475" s="96" t="str">
        <f>IFERROR(VLOOKUP(Table1[[#This Row],[RespondentID]],'All Data'!$A:$CO,90,FALSE),"unknown")</f>
        <v>unknown</v>
      </c>
      <c r="AP475" s="96" t="str">
        <f>IFERROR(VLOOKUP(Table1[[#This Row],[RespondentID]],'All Data'!$A:$CO,91,FALSE),"unknown")</f>
        <v>unknown</v>
      </c>
      <c r="AQ475" s="96" t="str">
        <f>IFERROR(VLOOKUP(Table1[[#This Row],[RespondentID]],'All Data'!$A:$CO,92,FALSE),"unknown")</f>
        <v>unknown</v>
      </c>
      <c r="AR475" s="96" t="str">
        <f>IFERROR(VLOOKUP(Table1[[#This Row],[RespondentID]],'All Data'!$A:$CO,93,FALSE),"unknown")</f>
        <v>unknown</v>
      </c>
      <c r="AS475" s="96" t="str">
        <f>IFERROR(VLOOKUP(Table1[[#This Row],[RespondentID]],'All Data'!$A:$CW,94,FALSE),"unknown")</f>
        <v>unknown</v>
      </c>
      <c r="AT475" s="96" t="str">
        <f>IFERROR(VLOOKUP(Table1[[#This Row],[RespondentID]],'All Data'!$A:$CW,95,FALSE),"unknown")</f>
        <v>unknown</v>
      </c>
      <c r="AU475" s="96" t="str">
        <f>IFERROR(VLOOKUP(Table1[[#This Row],[RespondentID]],'All Data'!$A:$CW,96,FALSE),"unknown")</f>
        <v>unknown</v>
      </c>
      <c r="AV475" s="96" t="str">
        <f>IFERROR(VLOOKUP(Table1[[#This Row],[RespondentID]],'All Data'!$A:$CW,97,FALSE),"unknown")</f>
        <v>unknown</v>
      </c>
      <c r="AW475" s="96" t="str">
        <f>IFERROR(VLOOKUP(Table1[[#This Row],[RespondentID]],'All Data'!$A:$CW,98,FALSE),"unknown")</f>
        <v>unknown</v>
      </c>
      <c r="AX475" s="96" t="str">
        <f>IFERROR(VLOOKUP(Table1[[#This Row],[RespondentID]],'All Data'!$A:$CW,99,FALSE),"unknown")</f>
        <v>unknown</v>
      </c>
    </row>
    <row r="476" spans="1:50">
      <c r="A476" s="99"/>
      <c r="B476" s="118"/>
      <c r="C476" s="119"/>
      <c r="D476" s="119"/>
      <c r="E476" s="119"/>
      <c r="F476" s="119"/>
      <c r="G476" s="119"/>
      <c r="H476" s="119"/>
      <c r="I476" s="119"/>
      <c r="J476" s="119"/>
      <c r="K476" s="119"/>
      <c r="L476" s="119"/>
      <c r="M476" s="119"/>
      <c r="N476" s="119"/>
      <c r="O476" s="119"/>
      <c r="P476" s="116">
        <f t="shared" si="144"/>
        <v>0</v>
      </c>
      <c r="Q476" s="120" t="e">
        <f t="shared" si="145"/>
        <v>#DIV/0!</v>
      </c>
      <c r="R476" s="116"/>
      <c r="S476" s="116">
        <f t="shared" si="146"/>
        <v>0</v>
      </c>
      <c r="T476" s="116">
        <f t="shared" si="147"/>
        <v>0</v>
      </c>
      <c r="U476" s="116">
        <f t="shared" si="148"/>
        <v>0</v>
      </c>
      <c r="V476" s="116">
        <f t="shared" si="149"/>
        <v>0</v>
      </c>
      <c r="W476" s="116">
        <f t="shared" si="150"/>
        <v>0</v>
      </c>
      <c r="X476" s="116">
        <f t="shared" si="151"/>
        <v>0</v>
      </c>
      <c r="Y476" s="116">
        <f t="shared" si="152"/>
        <v>0</v>
      </c>
      <c r="Z476" s="116">
        <f t="shared" si="153"/>
        <v>0</v>
      </c>
      <c r="AA476" s="116">
        <f t="shared" si="154"/>
        <v>0</v>
      </c>
      <c r="AB476" s="116">
        <f t="shared" si="155"/>
        <v>0</v>
      </c>
      <c r="AC476" s="116">
        <f t="shared" si="156"/>
        <v>0</v>
      </c>
      <c r="AD476" s="116">
        <f t="shared" si="157"/>
        <v>0</v>
      </c>
      <c r="AE476" s="116">
        <f t="shared" si="158"/>
        <v>0</v>
      </c>
      <c r="AF476" s="116"/>
      <c r="AG476" s="116"/>
      <c r="AH476" s="116">
        <f t="shared" si="159"/>
        <v>0</v>
      </c>
      <c r="AI476" s="116">
        <f t="shared" si="160"/>
        <v>0</v>
      </c>
      <c r="AJ476" s="116" t="str">
        <f t="shared" si="161"/>
        <v>Correct</v>
      </c>
      <c r="AK476" s="99"/>
      <c r="AL476" s="96" t="str">
        <f>IFERROR(VLOOKUP(Table1[[#This Row],[RespondentID]],'All Data'!$A:$CO,87,FALSE),"unknown")</f>
        <v>unknown</v>
      </c>
      <c r="AM476" s="96" t="str">
        <f>IFERROR(VLOOKUP(Table1[[#This Row],[RespondentID]],'All Data'!$A:$CO,88,FALSE),"unknown")</f>
        <v>unknown</v>
      </c>
      <c r="AN476" s="96" t="str">
        <f>IFERROR(VLOOKUP(Table1[[#This Row],[RespondentID]],'All Data'!$A:$CO,89,FALSE),"unknown")</f>
        <v>unknown</v>
      </c>
      <c r="AO476" s="96" t="str">
        <f>IFERROR(VLOOKUP(Table1[[#This Row],[RespondentID]],'All Data'!$A:$CO,90,FALSE),"unknown")</f>
        <v>unknown</v>
      </c>
      <c r="AP476" s="96" t="str">
        <f>IFERROR(VLOOKUP(Table1[[#This Row],[RespondentID]],'All Data'!$A:$CO,91,FALSE),"unknown")</f>
        <v>unknown</v>
      </c>
      <c r="AQ476" s="96" t="str">
        <f>IFERROR(VLOOKUP(Table1[[#This Row],[RespondentID]],'All Data'!$A:$CO,92,FALSE),"unknown")</f>
        <v>unknown</v>
      </c>
      <c r="AR476" s="96" t="str">
        <f>IFERROR(VLOOKUP(Table1[[#This Row],[RespondentID]],'All Data'!$A:$CO,93,FALSE),"unknown")</f>
        <v>unknown</v>
      </c>
      <c r="AS476" s="96" t="str">
        <f>IFERROR(VLOOKUP(Table1[[#This Row],[RespondentID]],'All Data'!$A:$CW,94,FALSE),"unknown")</f>
        <v>unknown</v>
      </c>
      <c r="AT476" s="96" t="str">
        <f>IFERROR(VLOOKUP(Table1[[#This Row],[RespondentID]],'All Data'!$A:$CW,95,FALSE),"unknown")</f>
        <v>unknown</v>
      </c>
      <c r="AU476" s="96" t="str">
        <f>IFERROR(VLOOKUP(Table1[[#This Row],[RespondentID]],'All Data'!$A:$CW,96,FALSE),"unknown")</f>
        <v>unknown</v>
      </c>
      <c r="AV476" s="96" t="str">
        <f>IFERROR(VLOOKUP(Table1[[#This Row],[RespondentID]],'All Data'!$A:$CW,97,FALSE),"unknown")</f>
        <v>unknown</v>
      </c>
      <c r="AW476" s="96" t="str">
        <f>IFERROR(VLOOKUP(Table1[[#This Row],[RespondentID]],'All Data'!$A:$CW,98,FALSE),"unknown")</f>
        <v>unknown</v>
      </c>
      <c r="AX476" s="96" t="str">
        <f>IFERROR(VLOOKUP(Table1[[#This Row],[RespondentID]],'All Data'!$A:$CW,99,FALSE),"unknown")</f>
        <v>unknown</v>
      </c>
    </row>
    <row r="477" spans="1:50">
      <c r="A477" s="99"/>
      <c r="B477" s="118"/>
      <c r="C477" s="119"/>
      <c r="D477" s="119"/>
      <c r="E477" s="119"/>
      <c r="F477" s="119"/>
      <c r="G477" s="119"/>
      <c r="H477" s="119"/>
      <c r="I477" s="119"/>
      <c r="J477" s="119"/>
      <c r="K477" s="119"/>
      <c r="L477" s="119"/>
      <c r="M477" s="119"/>
      <c r="N477" s="119"/>
      <c r="O477" s="119"/>
      <c r="P477" s="116">
        <f t="shared" si="144"/>
        <v>0</v>
      </c>
      <c r="Q477" s="120" t="e">
        <f t="shared" si="145"/>
        <v>#DIV/0!</v>
      </c>
      <c r="R477" s="116"/>
      <c r="S477" s="116">
        <f t="shared" si="146"/>
        <v>0</v>
      </c>
      <c r="T477" s="116">
        <f t="shared" si="147"/>
        <v>0</v>
      </c>
      <c r="U477" s="116">
        <f t="shared" si="148"/>
        <v>0</v>
      </c>
      <c r="V477" s="116">
        <f t="shared" si="149"/>
        <v>0</v>
      </c>
      <c r="W477" s="116">
        <f t="shared" si="150"/>
        <v>0</v>
      </c>
      <c r="X477" s="116">
        <f t="shared" si="151"/>
        <v>0</v>
      </c>
      <c r="Y477" s="116">
        <f t="shared" si="152"/>
        <v>0</v>
      </c>
      <c r="Z477" s="116">
        <f t="shared" si="153"/>
        <v>0</v>
      </c>
      <c r="AA477" s="116">
        <f t="shared" si="154"/>
        <v>0</v>
      </c>
      <c r="AB477" s="116">
        <f t="shared" si="155"/>
        <v>0</v>
      </c>
      <c r="AC477" s="116">
        <f t="shared" si="156"/>
        <v>0</v>
      </c>
      <c r="AD477" s="116">
        <f t="shared" si="157"/>
        <v>0</v>
      </c>
      <c r="AE477" s="116">
        <f t="shared" si="158"/>
        <v>0</v>
      </c>
      <c r="AF477" s="116"/>
      <c r="AG477" s="116"/>
      <c r="AH477" s="116">
        <f t="shared" si="159"/>
        <v>0</v>
      </c>
      <c r="AI477" s="116">
        <f t="shared" si="160"/>
        <v>0</v>
      </c>
      <c r="AJ477" s="116" t="str">
        <f t="shared" si="161"/>
        <v>Correct</v>
      </c>
      <c r="AK477" s="99"/>
      <c r="AL477" s="96" t="str">
        <f>IFERROR(VLOOKUP(Table1[[#This Row],[RespondentID]],'All Data'!$A:$CO,87,FALSE),"unknown")</f>
        <v>unknown</v>
      </c>
      <c r="AM477" s="96" t="str">
        <f>IFERROR(VLOOKUP(Table1[[#This Row],[RespondentID]],'All Data'!$A:$CO,88,FALSE),"unknown")</f>
        <v>unknown</v>
      </c>
      <c r="AN477" s="96" t="str">
        <f>IFERROR(VLOOKUP(Table1[[#This Row],[RespondentID]],'All Data'!$A:$CO,89,FALSE),"unknown")</f>
        <v>unknown</v>
      </c>
      <c r="AO477" s="96" t="str">
        <f>IFERROR(VLOOKUP(Table1[[#This Row],[RespondentID]],'All Data'!$A:$CO,90,FALSE),"unknown")</f>
        <v>unknown</v>
      </c>
      <c r="AP477" s="96" t="str">
        <f>IFERROR(VLOOKUP(Table1[[#This Row],[RespondentID]],'All Data'!$A:$CO,91,FALSE),"unknown")</f>
        <v>unknown</v>
      </c>
      <c r="AQ477" s="96" t="str">
        <f>IFERROR(VLOOKUP(Table1[[#This Row],[RespondentID]],'All Data'!$A:$CO,92,FALSE),"unknown")</f>
        <v>unknown</v>
      </c>
      <c r="AR477" s="96" t="str">
        <f>IFERROR(VLOOKUP(Table1[[#This Row],[RespondentID]],'All Data'!$A:$CO,93,FALSE),"unknown")</f>
        <v>unknown</v>
      </c>
      <c r="AS477" s="96" t="str">
        <f>IFERROR(VLOOKUP(Table1[[#This Row],[RespondentID]],'All Data'!$A:$CW,94,FALSE),"unknown")</f>
        <v>unknown</v>
      </c>
      <c r="AT477" s="96" t="str">
        <f>IFERROR(VLOOKUP(Table1[[#This Row],[RespondentID]],'All Data'!$A:$CW,95,FALSE),"unknown")</f>
        <v>unknown</v>
      </c>
      <c r="AU477" s="96" t="str">
        <f>IFERROR(VLOOKUP(Table1[[#This Row],[RespondentID]],'All Data'!$A:$CW,96,FALSE),"unknown")</f>
        <v>unknown</v>
      </c>
      <c r="AV477" s="96" t="str">
        <f>IFERROR(VLOOKUP(Table1[[#This Row],[RespondentID]],'All Data'!$A:$CW,97,FALSE),"unknown")</f>
        <v>unknown</v>
      </c>
      <c r="AW477" s="96" t="str">
        <f>IFERROR(VLOOKUP(Table1[[#This Row],[RespondentID]],'All Data'!$A:$CW,98,FALSE),"unknown")</f>
        <v>unknown</v>
      </c>
      <c r="AX477" s="96" t="str">
        <f>IFERROR(VLOOKUP(Table1[[#This Row],[RespondentID]],'All Data'!$A:$CW,99,FALSE),"unknown")</f>
        <v>unknown</v>
      </c>
    </row>
    <row r="478" spans="1:50">
      <c r="A478" s="99"/>
      <c r="B478" s="118"/>
      <c r="C478" s="119"/>
      <c r="D478" s="119"/>
      <c r="E478" s="119"/>
      <c r="F478" s="119"/>
      <c r="G478" s="119"/>
      <c r="H478" s="119"/>
      <c r="I478" s="119"/>
      <c r="J478" s="119"/>
      <c r="K478" s="119"/>
      <c r="L478" s="119"/>
      <c r="M478" s="119"/>
      <c r="N478" s="119"/>
      <c r="O478" s="119"/>
      <c r="P478" s="116">
        <f t="shared" si="144"/>
        <v>0</v>
      </c>
      <c r="Q478" s="120" t="e">
        <f t="shared" si="145"/>
        <v>#DIV/0!</v>
      </c>
      <c r="R478" s="116"/>
      <c r="S478" s="116">
        <f t="shared" si="146"/>
        <v>0</v>
      </c>
      <c r="T478" s="116">
        <f t="shared" si="147"/>
        <v>0</v>
      </c>
      <c r="U478" s="116">
        <f t="shared" si="148"/>
        <v>0</v>
      </c>
      <c r="V478" s="116">
        <f t="shared" si="149"/>
        <v>0</v>
      </c>
      <c r="W478" s="116">
        <f t="shared" si="150"/>
        <v>0</v>
      </c>
      <c r="X478" s="116">
        <f t="shared" si="151"/>
        <v>0</v>
      </c>
      <c r="Y478" s="116">
        <f t="shared" si="152"/>
        <v>0</v>
      </c>
      <c r="Z478" s="116">
        <f t="shared" si="153"/>
        <v>0</v>
      </c>
      <c r="AA478" s="116">
        <f t="shared" si="154"/>
        <v>0</v>
      </c>
      <c r="AB478" s="116">
        <f t="shared" si="155"/>
        <v>0</v>
      </c>
      <c r="AC478" s="116">
        <f t="shared" si="156"/>
        <v>0</v>
      </c>
      <c r="AD478" s="116">
        <f t="shared" si="157"/>
        <v>0</v>
      </c>
      <c r="AE478" s="116">
        <f t="shared" si="158"/>
        <v>0</v>
      </c>
      <c r="AF478" s="116"/>
      <c r="AG478" s="116"/>
      <c r="AH478" s="116">
        <f t="shared" si="159"/>
        <v>0</v>
      </c>
      <c r="AI478" s="116">
        <f t="shared" si="160"/>
        <v>0</v>
      </c>
      <c r="AJ478" s="116" t="str">
        <f t="shared" si="161"/>
        <v>Correct</v>
      </c>
      <c r="AK478" s="99"/>
      <c r="AL478" s="96" t="str">
        <f>IFERROR(VLOOKUP(Table1[[#This Row],[RespondentID]],'All Data'!$A:$CO,87,FALSE),"unknown")</f>
        <v>unknown</v>
      </c>
      <c r="AM478" s="96" t="str">
        <f>IFERROR(VLOOKUP(Table1[[#This Row],[RespondentID]],'All Data'!$A:$CO,88,FALSE),"unknown")</f>
        <v>unknown</v>
      </c>
      <c r="AN478" s="96" t="str">
        <f>IFERROR(VLOOKUP(Table1[[#This Row],[RespondentID]],'All Data'!$A:$CO,89,FALSE),"unknown")</f>
        <v>unknown</v>
      </c>
      <c r="AO478" s="96" t="str">
        <f>IFERROR(VLOOKUP(Table1[[#This Row],[RespondentID]],'All Data'!$A:$CO,90,FALSE),"unknown")</f>
        <v>unknown</v>
      </c>
      <c r="AP478" s="96" t="str">
        <f>IFERROR(VLOOKUP(Table1[[#This Row],[RespondentID]],'All Data'!$A:$CO,91,FALSE),"unknown")</f>
        <v>unknown</v>
      </c>
      <c r="AQ478" s="96" t="str">
        <f>IFERROR(VLOOKUP(Table1[[#This Row],[RespondentID]],'All Data'!$A:$CO,92,FALSE),"unknown")</f>
        <v>unknown</v>
      </c>
      <c r="AR478" s="96" t="str">
        <f>IFERROR(VLOOKUP(Table1[[#This Row],[RespondentID]],'All Data'!$A:$CO,93,FALSE),"unknown")</f>
        <v>unknown</v>
      </c>
      <c r="AS478" s="96" t="str">
        <f>IFERROR(VLOOKUP(Table1[[#This Row],[RespondentID]],'All Data'!$A:$CW,94,FALSE),"unknown")</f>
        <v>unknown</v>
      </c>
      <c r="AT478" s="96" t="str">
        <f>IFERROR(VLOOKUP(Table1[[#This Row],[RespondentID]],'All Data'!$A:$CW,95,FALSE),"unknown")</f>
        <v>unknown</v>
      </c>
      <c r="AU478" s="96" t="str">
        <f>IFERROR(VLOOKUP(Table1[[#This Row],[RespondentID]],'All Data'!$A:$CW,96,FALSE),"unknown")</f>
        <v>unknown</v>
      </c>
      <c r="AV478" s="96" t="str">
        <f>IFERROR(VLOOKUP(Table1[[#This Row],[RespondentID]],'All Data'!$A:$CW,97,FALSE),"unknown")</f>
        <v>unknown</v>
      </c>
      <c r="AW478" s="96" t="str">
        <f>IFERROR(VLOOKUP(Table1[[#This Row],[RespondentID]],'All Data'!$A:$CW,98,FALSE),"unknown")</f>
        <v>unknown</v>
      </c>
      <c r="AX478" s="96" t="str">
        <f>IFERROR(VLOOKUP(Table1[[#This Row],[RespondentID]],'All Data'!$A:$CW,99,FALSE),"unknown")</f>
        <v>unknown</v>
      </c>
    </row>
    <row r="479" spans="1:50">
      <c r="A479" s="99"/>
      <c r="B479" s="118"/>
      <c r="C479" s="119"/>
      <c r="D479" s="119"/>
      <c r="E479" s="119"/>
      <c r="F479" s="119"/>
      <c r="G479" s="119"/>
      <c r="H479" s="119"/>
      <c r="I479" s="119"/>
      <c r="J479" s="119"/>
      <c r="K479" s="119"/>
      <c r="L479" s="119"/>
      <c r="M479" s="119"/>
      <c r="N479" s="119"/>
      <c r="O479" s="119"/>
      <c r="P479" s="116">
        <f t="shared" si="144"/>
        <v>0</v>
      </c>
      <c r="Q479" s="120" t="e">
        <f t="shared" si="145"/>
        <v>#DIV/0!</v>
      </c>
      <c r="R479" s="116"/>
      <c r="S479" s="116">
        <f t="shared" si="146"/>
        <v>0</v>
      </c>
      <c r="T479" s="116">
        <f t="shared" si="147"/>
        <v>0</v>
      </c>
      <c r="U479" s="116">
        <f t="shared" si="148"/>
        <v>0</v>
      </c>
      <c r="V479" s="116">
        <f t="shared" si="149"/>
        <v>0</v>
      </c>
      <c r="W479" s="116">
        <f t="shared" si="150"/>
        <v>0</v>
      </c>
      <c r="X479" s="116">
        <f t="shared" si="151"/>
        <v>0</v>
      </c>
      <c r="Y479" s="116">
        <f t="shared" si="152"/>
        <v>0</v>
      </c>
      <c r="Z479" s="116">
        <f t="shared" si="153"/>
        <v>0</v>
      </c>
      <c r="AA479" s="116">
        <f t="shared" si="154"/>
        <v>0</v>
      </c>
      <c r="AB479" s="116">
        <f t="shared" si="155"/>
        <v>0</v>
      </c>
      <c r="AC479" s="116">
        <f t="shared" si="156"/>
        <v>0</v>
      </c>
      <c r="AD479" s="116">
        <f t="shared" si="157"/>
        <v>0</v>
      </c>
      <c r="AE479" s="116">
        <f t="shared" si="158"/>
        <v>0</v>
      </c>
      <c r="AF479" s="116"/>
      <c r="AG479" s="116"/>
      <c r="AH479" s="116">
        <f t="shared" si="159"/>
        <v>0</v>
      </c>
      <c r="AI479" s="116">
        <f t="shared" si="160"/>
        <v>0</v>
      </c>
      <c r="AJ479" s="116" t="str">
        <f t="shared" si="161"/>
        <v>Correct</v>
      </c>
      <c r="AK479" s="99"/>
      <c r="AL479" s="96" t="str">
        <f>IFERROR(VLOOKUP(Table1[[#This Row],[RespondentID]],'All Data'!$A:$CO,87,FALSE),"unknown")</f>
        <v>unknown</v>
      </c>
      <c r="AM479" s="96" t="str">
        <f>IFERROR(VLOOKUP(Table1[[#This Row],[RespondentID]],'All Data'!$A:$CO,88,FALSE),"unknown")</f>
        <v>unknown</v>
      </c>
      <c r="AN479" s="96" t="str">
        <f>IFERROR(VLOOKUP(Table1[[#This Row],[RespondentID]],'All Data'!$A:$CO,89,FALSE),"unknown")</f>
        <v>unknown</v>
      </c>
      <c r="AO479" s="96" t="str">
        <f>IFERROR(VLOOKUP(Table1[[#This Row],[RespondentID]],'All Data'!$A:$CO,90,FALSE),"unknown")</f>
        <v>unknown</v>
      </c>
      <c r="AP479" s="96" t="str">
        <f>IFERROR(VLOOKUP(Table1[[#This Row],[RespondentID]],'All Data'!$A:$CO,91,FALSE),"unknown")</f>
        <v>unknown</v>
      </c>
      <c r="AQ479" s="96" t="str">
        <f>IFERROR(VLOOKUP(Table1[[#This Row],[RespondentID]],'All Data'!$A:$CO,92,FALSE),"unknown")</f>
        <v>unknown</v>
      </c>
      <c r="AR479" s="96" t="str">
        <f>IFERROR(VLOOKUP(Table1[[#This Row],[RespondentID]],'All Data'!$A:$CO,93,FALSE),"unknown")</f>
        <v>unknown</v>
      </c>
      <c r="AS479" s="96" t="str">
        <f>IFERROR(VLOOKUP(Table1[[#This Row],[RespondentID]],'All Data'!$A:$CW,94,FALSE),"unknown")</f>
        <v>unknown</v>
      </c>
      <c r="AT479" s="96" t="str">
        <f>IFERROR(VLOOKUP(Table1[[#This Row],[RespondentID]],'All Data'!$A:$CW,95,FALSE),"unknown")</f>
        <v>unknown</v>
      </c>
      <c r="AU479" s="96" t="str">
        <f>IFERROR(VLOOKUP(Table1[[#This Row],[RespondentID]],'All Data'!$A:$CW,96,FALSE),"unknown")</f>
        <v>unknown</v>
      </c>
      <c r="AV479" s="96" t="str">
        <f>IFERROR(VLOOKUP(Table1[[#This Row],[RespondentID]],'All Data'!$A:$CW,97,FALSE),"unknown")</f>
        <v>unknown</v>
      </c>
      <c r="AW479" s="96" t="str">
        <f>IFERROR(VLOOKUP(Table1[[#This Row],[RespondentID]],'All Data'!$A:$CW,98,FALSE),"unknown")</f>
        <v>unknown</v>
      </c>
      <c r="AX479" s="96" t="str">
        <f>IFERROR(VLOOKUP(Table1[[#This Row],[RespondentID]],'All Data'!$A:$CW,99,FALSE),"unknown")</f>
        <v>unknown</v>
      </c>
    </row>
    <row r="480" spans="1:50">
      <c r="A480" s="99"/>
      <c r="B480" s="118"/>
      <c r="C480" s="119"/>
      <c r="D480" s="119"/>
      <c r="E480" s="119"/>
      <c r="F480" s="119"/>
      <c r="G480" s="119"/>
      <c r="H480" s="119"/>
      <c r="I480" s="119"/>
      <c r="J480" s="119"/>
      <c r="K480" s="119"/>
      <c r="L480" s="119"/>
      <c r="M480" s="119"/>
      <c r="N480" s="119"/>
      <c r="O480" s="119"/>
      <c r="P480" s="116">
        <f t="shared" si="144"/>
        <v>0</v>
      </c>
      <c r="Q480" s="120" t="e">
        <f t="shared" si="145"/>
        <v>#DIV/0!</v>
      </c>
      <c r="R480" s="116"/>
      <c r="S480" s="116">
        <f t="shared" si="146"/>
        <v>0</v>
      </c>
      <c r="T480" s="116">
        <f t="shared" si="147"/>
        <v>0</v>
      </c>
      <c r="U480" s="116">
        <f t="shared" si="148"/>
        <v>0</v>
      </c>
      <c r="V480" s="116">
        <f t="shared" si="149"/>
        <v>0</v>
      </c>
      <c r="W480" s="116">
        <f t="shared" si="150"/>
        <v>0</v>
      </c>
      <c r="X480" s="116">
        <f t="shared" si="151"/>
        <v>0</v>
      </c>
      <c r="Y480" s="116">
        <f t="shared" si="152"/>
        <v>0</v>
      </c>
      <c r="Z480" s="116">
        <f t="shared" si="153"/>
        <v>0</v>
      </c>
      <c r="AA480" s="116">
        <f t="shared" si="154"/>
        <v>0</v>
      </c>
      <c r="AB480" s="116">
        <f t="shared" si="155"/>
        <v>0</v>
      </c>
      <c r="AC480" s="116">
        <f t="shared" si="156"/>
        <v>0</v>
      </c>
      <c r="AD480" s="116">
        <f t="shared" si="157"/>
        <v>0</v>
      </c>
      <c r="AE480" s="116">
        <f t="shared" si="158"/>
        <v>0</v>
      </c>
      <c r="AF480" s="116"/>
      <c r="AG480" s="116"/>
      <c r="AH480" s="116">
        <f t="shared" si="159"/>
        <v>0</v>
      </c>
      <c r="AI480" s="116">
        <f t="shared" si="160"/>
        <v>0</v>
      </c>
      <c r="AJ480" s="116" t="str">
        <f t="shared" si="161"/>
        <v>Correct</v>
      </c>
      <c r="AK480" s="99"/>
      <c r="AL480" s="96" t="str">
        <f>IFERROR(VLOOKUP(Table1[[#This Row],[RespondentID]],'All Data'!$A:$CO,87,FALSE),"unknown")</f>
        <v>unknown</v>
      </c>
      <c r="AM480" s="96" t="str">
        <f>IFERROR(VLOOKUP(Table1[[#This Row],[RespondentID]],'All Data'!$A:$CO,88,FALSE),"unknown")</f>
        <v>unknown</v>
      </c>
      <c r="AN480" s="96" t="str">
        <f>IFERROR(VLOOKUP(Table1[[#This Row],[RespondentID]],'All Data'!$A:$CO,89,FALSE),"unknown")</f>
        <v>unknown</v>
      </c>
      <c r="AO480" s="96" t="str">
        <f>IFERROR(VLOOKUP(Table1[[#This Row],[RespondentID]],'All Data'!$A:$CO,90,FALSE),"unknown")</f>
        <v>unknown</v>
      </c>
      <c r="AP480" s="96" t="str">
        <f>IFERROR(VLOOKUP(Table1[[#This Row],[RespondentID]],'All Data'!$A:$CO,91,FALSE),"unknown")</f>
        <v>unknown</v>
      </c>
      <c r="AQ480" s="96" t="str">
        <f>IFERROR(VLOOKUP(Table1[[#This Row],[RespondentID]],'All Data'!$A:$CO,92,FALSE),"unknown")</f>
        <v>unknown</v>
      </c>
      <c r="AR480" s="96" t="str">
        <f>IFERROR(VLOOKUP(Table1[[#This Row],[RespondentID]],'All Data'!$A:$CO,93,FALSE),"unknown")</f>
        <v>unknown</v>
      </c>
      <c r="AS480" s="96" t="str">
        <f>IFERROR(VLOOKUP(Table1[[#This Row],[RespondentID]],'All Data'!$A:$CW,94,FALSE),"unknown")</f>
        <v>unknown</v>
      </c>
      <c r="AT480" s="96" t="str">
        <f>IFERROR(VLOOKUP(Table1[[#This Row],[RespondentID]],'All Data'!$A:$CW,95,FALSE),"unknown")</f>
        <v>unknown</v>
      </c>
      <c r="AU480" s="96" t="str">
        <f>IFERROR(VLOOKUP(Table1[[#This Row],[RespondentID]],'All Data'!$A:$CW,96,FALSE),"unknown")</f>
        <v>unknown</v>
      </c>
      <c r="AV480" s="96" t="str">
        <f>IFERROR(VLOOKUP(Table1[[#This Row],[RespondentID]],'All Data'!$A:$CW,97,FALSE),"unknown")</f>
        <v>unknown</v>
      </c>
      <c r="AW480" s="96" t="str">
        <f>IFERROR(VLOOKUP(Table1[[#This Row],[RespondentID]],'All Data'!$A:$CW,98,FALSE),"unknown")</f>
        <v>unknown</v>
      </c>
      <c r="AX480" s="96" t="str">
        <f>IFERROR(VLOOKUP(Table1[[#This Row],[RespondentID]],'All Data'!$A:$CW,99,FALSE),"unknown")</f>
        <v>unknown</v>
      </c>
    </row>
    <row r="481" spans="1:50">
      <c r="A481" s="99"/>
      <c r="B481" s="118"/>
      <c r="C481" s="119"/>
      <c r="D481" s="119"/>
      <c r="E481" s="119"/>
      <c r="F481" s="119"/>
      <c r="G481" s="119"/>
      <c r="H481" s="119"/>
      <c r="I481" s="119"/>
      <c r="J481" s="119"/>
      <c r="K481" s="119"/>
      <c r="L481" s="119"/>
      <c r="M481" s="119"/>
      <c r="N481" s="119"/>
      <c r="O481" s="119"/>
      <c r="P481" s="116">
        <f t="shared" si="144"/>
        <v>0</v>
      </c>
      <c r="Q481" s="120" t="e">
        <f t="shared" si="145"/>
        <v>#DIV/0!</v>
      </c>
      <c r="R481" s="116"/>
      <c r="S481" s="116">
        <f t="shared" si="146"/>
        <v>0</v>
      </c>
      <c r="T481" s="116">
        <f t="shared" si="147"/>
        <v>0</v>
      </c>
      <c r="U481" s="116">
        <f t="shared" si="148"/>
        <v>0</v>
      </c>
      <c r="V481" s="116">
        <f t="shared" si="149"/>
        <v>0</v>
      </c>
      <c r="W481" s="116">
        <f t="shared" si="150"/>
        <v>0</v>
      </c>
      <c r="X481" s="116">
        <f t="shared" si="151"/>
        <v>0</v>
      </c>
      <c r="Y481" s="116">
        <f t="shared" si="152"/>
        <v>0</v>
      </c>
      <c r="Z481" s="116">
        <f t="shared" si="153"/>
        <v>0</v>
      </c>
      <c r="AA481" s="116">
        <f t="shared" si="154"/>
        <v>0</v>
      </c>
      <c r="AB481" s="116">
        <f t="shared" si="155"/>
        <v>0</v>
      </c>
      <c r="AC481" s="116">
        <f t="shared" si="156"/>
        <v>0</v>
      </c>
      <c r="AD481" s="116">
        <f t="shared" si="157"/>
        <v>0</v>
      </c>
      <c r="AE481" s="116">
        <f t="shared" si="158"/>
        <v>0</v>
      </c>
      <c r="AF481" s="116"/>
      <c r="AG481" s="116"/>
      <c r="AH481" s="116">
        <f t="shared" si="159"/>
        <v>0</v>
      </c>
      <c r="AI481" s="116">
        <f t="shared" si="160"/>
        <v>0</v>
      </c>
      <c r="AJ481" s="116" t="str">
        <f t="shared" si="161"/>
        <v>Correct</v>
      </c>
      <c r="AK481" s="99"/>
      <c r="AL481" s="96" t="str">
        <f>IFERROR(VLOOKUP(Table1[[#This Row],[RespondentID]],'All Data'!$A:$CO,87,FALSE),"unknown")</f>
        <v>unknown</v>
      </c>
      <c r="AM481" s="96" t="str">
        <f>IFERROR(VLOOKUP(Table1[[#This Row],[RespondentID]],'All Data'!$A:$CO,88,FALSE),"unknown")</f>
        <v>unknown</v>
      </c>
      <c r="AN481" s="96" t="str">
        <f>IFERROR(VLOOKUP(Table1[[#This Row],[RespondentID]],'All Data'!$A:$CO,89,FALSE),"unknown")</f>
        <v>unknown</v>
      </c>
      <c r="AO481" s="96" t="str">
        <f>IFERROR(VLOOKUP(Table1[[#This Row],[RespondentID]],'All Data'!$A:$CO,90,FALSE),"unknown")</f>
        <v>unknown</v>
      </c>
      <c r="AP481" s="96" t="str">
        <f>IFERROR(VLOOKUP(Table1[[#This Row],[RespondentID]],'All Data'!$A:$CO,91,FALSE),"unknown")</f>
        <v>unknown</v>
      </c>
      <c r="AQ481" s="96" t="str">
        <f>IFERROR(VLOOKUP(Table1[[#This Row],[RespondentID]],'All Data'!$A:$CO,92,FALSE),"unknown")</f>
        <v>unknown</v>
      </c>
      <c r="AR481" s="96" t="str">
        <f>IFERROR(VLOOKUP(Table1[[#This Row],[RespondentID]],'All Data'!$A:$CO,93,FALSE),"unknown")</f>
        <v>unknown</v>
      </c>
      <c r="AS481" s="96" t="str">
        <f>IFERROR(VLOOKUP(Table1[[#This Row],[RespondentID]],'All Data'!$A:$CW,94,FALSE),"unknown")</f>
        <v>unknown</v>
      </c>
      <c r="AT481" s="96" t="str">
        <f>IFERROR(VLOOKUP(Table1[[#This Row],[RespondentID]],'All Data'!$A:$CW,95,FALSE),"unknown")</f>
        <v>unknown</v>
      </c>
      <c r="AU481" s="96" t="str">
        <f>IFERROR(VLOOKUP(Table1[[#This Row],[RespondentID]],'All Data'!$A:$CW,96,FALSE),"unknown")</f>
        <v>unknown</v>
      </c>
      <c r="AV481" s="96" t="str">
        <f>IFERROR(VLOOKUP(Table1[[#This Row],[RespondentID]],'All Data'!$A:$CW,97,FALSE),"unknown")</f>
        <v>unknown</v>
      </c>
      <c r="AW481" s="96" t="str">
        <f>IFERROR(VLOOKUP(Table1[[#This Row],[RespondentID]],'All Data'!$A:$CW,98,FALSE),"unknown")</f>
        <v>unknown</v>
      </c>
      <c r="AX481" s="96" t="str">
        <f>IFERROR(VLOOKUP(Table1[[#This Row],[RespondentID]],'All Data'!$A:$CW,99,FALSE),"unknown")</f>
        <v>unknown</v>
      </c>
    </row>
    <row r="482" spans="1:50">
      <c r="A482" s="99"/>
      <c r="B482" s="118"/>
      <c r="C482" s="119"/>
      <c r="D482" s="119"/>
      <c r="E482" s="119"/>
      <c r="F482" s="119"/>
      <c r="G482" s="119"/>
      <c r="H482" s="119"/>
      <c r="I482" s="119"/>
      <c r="J482" s="119"/>
      <c r="K482" s="119"/>
      <c r="L482" s="119"/>
      <c r="M482" s="119"/>
      <c r="N482" s="119"/>
      <c r="O482" s="119"/>
      <c r="P482" s="116">
        <f t="shared" si="144"/>
        <v>0</v>
      </c>
      <c r="Q482" s="120" t="e">
        <f t="shared" si="145"/>
        <v>#DIV/0!</v>
      </c>
      <c r="R482" s="116"/>
      <c r="S482" s="116">
        <f t="shared" si="146"/>
        <v>0</v>
      </c>
      <c r="T482" s="116">
        <f t="shared" si="147"/>
        <v>0</v>
      </c>
      <c r="U482" s="116">
        <f t="shared" si="148"/>
        <v>0</v>
      </c>
      <c r="V482" s="116">
        <f t="shared" si="149"/>
        <v>0</v>
      </c>
      <c r="W482" s="116">
        <f t="shared" si="150"/>
        <v>0</v>
      </c>
      <c r="X482" s="116">
        <f t="shared" si="151"/>
        <v>0</v>
      </c>
      <c r="Y482" s="116">
        <f t="shared" si="152"/>
        <v>0</v>
      </c>
      <c r="Z482" s="116">
        <f t="shared" si="153"/>
        <v>0</v>
      </c>
      <c r="AA482" s="116">
        <f t="shared" si="154"/>
        <v>0</v>
      </c>
      <c r="AB482" s="116">
        <f t="shared" si="155"/>
        <v>0</v>
      </c>
      <c r="AC482" s="116">
        <f t="shared" si="156"/>
        <v>0</v>
      </c>
      <c r="AD482" s="116">
        <f t="shared" si="157"/>
        <v>0</v>
      </c>
      <c r="AE482" s="116">
        <f t="shared" si="158"/>
        <v>0</v>
      </c>
      <c r="AF482" s="116"/>
      <c r="AG482" s="116"/>
      <c r="AH482" s="116">
        <f t="shared" si="159"/>
        <v>0</v>
      </c>
      <c r="AI482" s="116">
        <f t="shared" si="160"/>
        <v>0</v>
      </c>
      <c r="AJ482" s="116" t="str">
        <f t="shared" si="161"/>
        <v>Correct</v>
      </c>
      <c r="AK482" s="99"/>
      <c r="AL482" s="96" t="str">
        <f>IFERROR(VLOOKUP(Table1[[#This Row],[RespondentID]],'All Data'!$A:$CO,87,FALSE),"unknown")</f>
        <v>unknown</v>
      </c>
      <c r="AM482" s="96" t="str">
        <f>IFERROR(VLOOKUP(Table1[[#This Row],[RespondentID]],'All Data'!$A:$CO,88,FALSE),"unknown")</f>
        <v>unknown</v>
      </c>
      <c r="AN482" s="96" t="str">
        <f>IFERROR(VLOOKUP(Table1[[#This Row],[RespondentID]],'All Data'!$A:$CO,89,FALSE),"unknown")</f>
        <v>unknown</v>
      </c>
      <c r="AO482" s="96" t="str">
        <f>IFERROR(VLOOKUP(Table1[[#This Row],[RespondentID]],'All Data'!$A:$CO,90,FALSE),"unknown")</f>
        <v>unknown</v>
      </c>
      <c r="AP482" s="96" t="str">
        <f>IFERROR(VLOOKUP(Table1[[#This Row],[RespondentID]],'All Data'!$A:$CO,91,FALSE),"unknown")</f>
        <v>unknown</v>
      </c>
      <c r="AQ482" s="96" t="str">
        <f>IFERROR(VLOOKUP(Table1[[#This Row],[RespondentID]],'All Data'!$A:$CO,92,FALSE),"unknown")</f>
        <v>unknown</v>
      </c>
      <c r="AR482" s="96" t="str">
        <f>IFERROR(VLOOKUP(Table1[[#This Row],[RespondentID]],'All Data'!$A:$CO,93,FALSE),"unknown")</f>
        <v>unknown</v>
      </c>
      <c r="AS482" s="96" t="str">
        <f>IFERROR(VLOOKUP(Table1[[#This Row],[RespondentID]],'All Data'!$A:$CW,94,FALSE),"unknown")</f>
        <v>unknown</v>
      </c>
      <c r="AT482" s="96" t="str">
        <f>IFERROR(VLOOKUP(Table1[[#This Row],[RespondentID]],'All Data'!$A:$CW,95,FALSE),"unknown")</f>
        <v>unknown</v>
      </c>
      <c r="AU482" s="96" t="str">
        <f>IFERROR(VLOOKUP(Table1[[#This Row],[RespondentID]],'All Data'!$A:$CW,96,FALSE),"unknown")</f>
        <v>unknown</v>
      </c>
      <c r="AV482" s="96" t="str">
        <f>IFERROR(VLOOKUP(Table1[[#This Row],[RespondentID]],'All Data'!$A:$CW,97,FALSE),"unknown")</f>
        <v>unknown</v>
      </c>
      <c r="AW482" s="96" t="str">
        <f>IFERROR(VLOOKUP(Table1[[#This Row],[RespondentID]],'All Data'!$A:$CW,98,FALSE),"unknown")</f>
        <v>unknown</v>
      </c>
      <c r="AX482" s="96" t="str">
        <f>IFERROR(VLOOKUP(Table1[[#This Row],[RespondentID]],'All Data'!$A:$CW,99,FALSE),"unknown")</f>
        <v>unknown</v>
      </c>
    </row>
    <row r="483" spans="1:50">
      <c r="A483" s="99"/>
      <c r="B483" s="118"/>
      <c r="C483" s="119"/>
      <c r="D483" s="119"/>
      <c r="E483" s="119"/>
      <c r="F483" s="119"/>
      <c r="G483" s="119"/>
      <c r="H483" s="119"/>
      <c r="I483" s="119"/>
      <c r="J483" s="119"/>
      <c r="K483" s="119"/>
      <c r="L483" s="119"/>
      <c r="M483" s="119"/>
      <c r="N483" s="119"/>
      <c r="O483" s="119"/>
      <c r="P483" s="116">
        <f t="shared" si="144"/>
        <v>0</v>
      </c>
      <c r="Q483" s="120" t="e">
        <f t="shared" si="145"/>
        <v>#DIV/0!</v>
      </c>
      <c r="R483" s="116"/>
      <c r="S483" s="116">
        <f t="shared" si="146"/>
        <v>0</v>
      </c>
      <c r="T483" s="116">
        <f t="shared" si="147"/>
        <v>0</v>
      </c>
      <c r="U483" s="116">
        <f t="shared" si="148"/>
        <v>0</v>
      </c>
      <c r="V483" s="116">
        <f t="shared" si="149"/>
        <v>0</v>
      </c>
      <c r="W483" s="116">
        <f t="shared" si="150"/>
        <v>0</v>
      </c>
      <c r="X483" s="116">
        <f t="shared" si="151"/>
        <v>0</v>
      </c>
      <c r="Y483" s="116">
        <f t="shared" si="152"/>
        <v>0</v>
      </c>
      <c r="Z483" s="116">
        <f t="shared" si="153"/>
        <v>0</v>
      </c>
      <c r="AA483" s="116">
        <f t="shared" si="154"/>
        <v>0</v>
      </c>
      <c r="AB483" s="116">
        <f t="shared" si="155"/>
        <v>0</v>
      </c>
      <c r="AC483" s="116">
        <f t="shared" si="156"/>
        <v>0</v>
      </c>
      <c r="AD483" s="116">
        <f t="shared" si="157"/>
        <v>0</v>
      </c>
      <c r="AE483" s="116">
        <f t="shared" si="158"/>
        <v>0</v>
      </c>
      <c r="AF483" s="116"/>
      <c r="AG483" s="116"/>
      <c r="AH483" s="116">
        <f t="shared" si="159"/>
        <v>0</v>
      </c>
      <c r="AI483" s="116">
        <f t="shared" si="160"/>
        <v>0</v>
      </c>
      <c r="AJ483" s="116" t="str">
        <f t="shared" si="161"/>
        <v>Correct</v>
      </c>
      <c r="AK483" s="99"/>
      <c r="AL483" s="96" t="str">
        <f>IFERROR(VLOOKUP(Table1[[#This Row],[RespondentID]],'All Data'!$A:$CO,87,FALSE),"unknown")</f>
        <v>unknown</v>
      </c>
      <c r="AM483" s="96" t="str">
        <f>IFERROR(VLOOKUP(Table1[[#This Row],[RespondentID]],'All Data'!$A:$CO,88,FALSE),"unknown")</f>
        <v>unknown</v>
      </c>
      <c r="AN483" s="96" t="str">
        <f>IFERROR(VLOOKUP(Table1[[#This Row],[RespondentID]],'All Data'!$A:$CO,89,FALSE),"unknown")</f>
        <v>unknown</v>
      </c>
      <c r="AO483" s="96" t="str">
        <f>IFERROR(VLOOKUP(Table1[[#This Row],[RespondentID]],'All Data'!$A:$CO,90,FALSE),"unknown")</f>
        <v>unknown</v>
      </c>
      <c r="AP483" s="96" t="str">
        <f>IFERROR(VLOOKUP(Table1[[#This Row],[RespondentID]],'All Data'!$A:$CO,91,FALSE),"unknown")</f>
        <v>unknown</v>
      </c>
      <c r="AQ483" s="96" t="str">
        <f>IFERROR(VLOOKUP(Table1[[#This Row],[RespondentID]],'All Data'!$A:$CO,92,FALSE),"unknown")</f>
        <v>unknown</v>
      </c>
      <c r="AR483" s="96" t="str">
        <f>IFERROR(VLOOKUP(Table1[[#This Row],[RespondentID]],'All Data'!$A:$CO,93,FALSE),"unknown")</f>
        <v>unknown</v>
      </c>
      <c r="AS483" s="96" t="str">
        <f>IFERROR(VLOOKUP(Table1[[#This Row],[RespondentID]],'All Data'!$A:$CW,94,FALSE),"unknown")</f>
        <v>unknown</v>
      </c>
      <c r="AT483" s="96" t="str">
        <f>IFERROR(VLOOKUP(Table1[[#This Row],[RespondentID]],'All Data'!$A:$CW,95,FALSE),"unknown")</f>
        <v>unknown</v>
      </c>
      <c r="AU483" s="96" t="str">
        <f>IFERROR(VLOOKUP(Table1[[#This Row],[RespondentID]],'All Data'!$A:$CW,96,FALSE),"unknown")</f>
        <v>unknown</v>
      </c>
      <c r="AV483" s="96" t="str">
        <f>IFERROR(VLOOKUP(Table1[[#This Row],[RespondentID]],'All Data'!$A:$CW,97,FALSE),"unknown")</f>
        <v>unknown</v>
      </c>
      <c r="AW483" s="96" t="str">
        <f>IFERROR(VLOOKUP(Table1[[#This Row],[RespondentID]],'All Data'!$A:$CW,98,FALSE),"unknown")</f>
        <v>unknown</v>
      </c>
      <c r="AX483" s="96" t="str">
        <f>IFERROR(VLOOKUP(Table1[[#This Row],[RespondentID]],'All Data'!$A:$CW,99,FALSE),"unknown")</f>
        <v>unknown</v>
      </c>
    </row>
    <row r="484" spans="1:50">
      <c r="A484" s="99"/>
      <c r="B484" s="118"/>
      <c r="C484" s="119"/>
      <c r="D484" s="119"/>
      <c r="E484" s="119"/>
      <c r="F484" s="119"/>
      <c r="G484" s="119"/>
      <c r="H484" s="119"/>
      <c r="I484" s="119"/>
      <c r="J484" s="119"/>
      <c r="K484" s="119"/>
      <c r="L484" s="119"/>
      <c r="M484" s="119"/>
      <c r="N484" s="119"/>
      <c r="O484" s="119"/>
      <c r="P484" s="116">
        <f t="shared" si="144"/>
        <v>0</v>
      </c>
      <c r="Q484" s="120" t="e">
        <f t="shared" si="145"/>
        <v>#DIV/0!</v>
      </c>
      <c r="R484" s="116"/>
      <c r="S484" s="116">
        <f t="shared" si="146"/>
        <v>0</v>
      </c>
      <c r="T484" s="116">
        <f t="shared" si="147"/>
        <v>0</v>
      </c>
      <c r="U484" s="116">
        <f t="shared" si="148"/>
        <v>0</v>
      </c>
      <c r="V484" s="116">
        <f t="shared" si="149"/>
        <v>0</v>
      </c>
      <c r="W484" s="116">
        <f t="shared" si="150"/>
        <v>0</v>
      </c>
      <c r="X484" s="116">
        <f t="shared" si="151"/>
        <v>0</v>
      </c>
      <c r="Y484" s="116">
        <f t="shared" si="152"/>
        <v>0</v>
      </c>
      <c r="Z484" s="116">
        <f t="shared" si="153"/>
        <v>0</v>
      </c>
      <c r="AA484" s="116">
        <f t="shared" si="154"/>
        <v>0</v>
      </c>
      <c r="AB484" s="116">
        <f t="shared" si="155"/>
        <v>0</v>
      </c>
      <c r="AC484" s="116">
        <f t="shared" si="156"/>
        <v>0</v>
      </c>
      <c r="AD484" s="116">
        <f t="shared" si="157"/>
        <v>0</v>
      </c>
      <c r="AE484" s="116">
        <f t="shared" si="158"/>
        <v>0</v>
      </c>
      <c r="AF484" s="116"/>
      <c r="AG484" s="116"/>
      <c r="AH484" s="116">
        <f t="shared" si="159"/>
        <v>0</v>
      </c>
      <c r="AI484" s="116">
        <f t="shared" si="160"/>
        <v>0</v>
      </c>
      <c r="AJ484" s="116" t="str">
        <f t="shared" si="161"/>
        <v>Correct</v>
      </c>
      <c r="AK484" s="99"/>
      <c r="AL484" s="96" t="str">
        <f>IFERROR(VLOOKUP(Table1[[#This Row],[RespondentID]],'All Data'!$A:$CO,87,FALSE),"unknown")</f>
        <v>unknown</v>
      </c>
      <c r="AM484" s="96" t="str">
        <f>IFERROR(VLOOKUP(Table1[[#This Row],[RespondentID]],'All Data'!$A:$CO,88,FALSE),"unknown")</f>
        <v>unknown</v>
      </c>
      <c r="AN484" s="96" t="str">
        <f>IFERROR(VLOOKUP(Table1[[#This Row],[RespondentID]],'All Data'!$A:$CO,89,FALSE),"unknown")</f>
        <v>unknown</v>
      </c>
      <c r="AO484" s="96" t="str">
        <f>IFERROR(VLOOKUP(Table1[[#This Row],[RespondentID]],'All Data'!$A:$CO,90,FALSE),"unknown")</f>
        <v>unknown</v>
      </c>
      <c r="AP484" s="96" t="str">
        <f>IFERROR(VLOOKUP(Table1[[#This Row],[RespondentID]],'All Data'!$A:$CO,91,FALSE),"unknown")</f>
        <v>unknown</v>
      </c>
      <c r="AQ484" s="96" t="str">
        <f>IFERROR(VLOOKUP(Table1[[#This Row],[RespondentID]],'All Data'!$A:$CO,92,FALSE),"unknown")</f>
        <v>unknown</v>
      </c>
      <c r="AR484" s="96" t="str">
        <f>IFERROR(VLOOKUP(Table1[[#This Row],[RespondentID]],'All Data'!$A:$CO,93,FALSE),"unknown")</f>
        <v>unknown</v>
      </c>
      <c r="AS484" s="96" t="str">
        <f>IFERROR(VLOOKUP(Table1[[#This Row],[RespondentID]],'All Data'!$A:$CW,94,FALSE),"unknown")</f>
        <v>unknown</v>
      </c>
      <c r="AT484" s="96" t="str">
        <f>IFERROR(VLOOKUP(Table1[[#This Row],[RespondentID]],'All Data'!$A:$CW,95,FALSE),"unknown")</f>
        <v>unknown</v>
      </c>
      <c r="AU484" s="96" t="str">
        <f>IFERROR(VLOOKUP(Table1[[#This Row],[RespondentID]],'All Data'!$A:$CW,96,FALSE),"unknown")</f>
        <v>unknown</v>
      </c>
      <c r="AV484" s="96" t="str">
        <f>IFERROR(VLOOKUP(Table1[[#This Row],[RespondentID]],'All Data'!$A:$CW,97,FALSE),"unknown")</f>
        <v>unknown</v>
      </c>
      <c r="AW484" s="96" t="str">
        <f>IFERROR(VLOOKUP(Table1[[#This Row],[RespondentID]],'All Data'!$A:$CW,98,FALSE),"unknown")</f>
        <v>unknown</v>
      </c>
      <c r="AX484" s="96" t="str">
        <f>IFERROR(VLOOKUP(Table1[[#This Row],[RespondentID]],'All Data'!$A:$CW,99,FALSE),"unknown")</f>
        <v>unknown</v>
      </c>
    </row>
    <row r="485" spans="1:50">
      <c r="A485" s="99"/>
      <c r="B485" s="118"/>
      <c r="C485" s="119"/>
      <c r="D485" s="119"/>
      <c r="E485" s="119"/>
      <c r="F485" s="119"/>
      <c r="G485" s="119"/>
      <c r="H485" s="119"/>
      <c r="I485" s="119"/>
      <c r="J485" s="119"/>
      <c r="K485" s="119"/>
      <c r="L485" s="119"/>
      <c r="M485" s="119"/>
      <c r="N485" s="119"/>
      <c r="O485" s="119"/>
      <c r="P485" s="116">
        <f t="shared" si="144"/>
        <v>0</v>
      </c>
      <c r="Q485" s="120" t="e">
        <f t="shared" si="145"/>
        <v>#DIV/0!</v>
      </c>
      <c r="R485" s="116"/>
      <c r="S485" s="116">
        <f t="shared" si="146"/>
        <v>0</v>
      </c>
      <c r="T485" s="116">
        <f t="shared" si="147"/>
        <v>0</v>
      </c>
      <c r="U485" s="116">
        <f t="shared" si="148"/>
        <v>0</v>
      </c>
      <c r="V485" s="116">
        <f t="shared" si="149"/>
        <v>0</v>
      </c>
      <c r="W485" s="116">
        <f t="shared" si="150"/>
        <v>0</v>
      </c>
      <c r="X485" s="116">
        <f t="shared" si="151"/>
        <v>0</v>
      </c>
      <c r="Y485" s="116">
        <f t="shared" si="152"/>
        <v>0</v>
      </c>
      <c r="Z485" s="116">
        <f t="shared" si="153"/>
        <v>0</v>
      </c>
      <c r="AA485" s="116">
        <f t="shared" si="154"/>
        <v>0</v>
      </c>
      <c r="AB485" s="116">
        <f t="shared" si="155"/>
        <v>0</v>
      </c>
      <c r="AC485" s="116">
        <f t="shared" si="156"/>
        <v>0</v>
      </c>
      <c r="AD485" s="116">
        <f t="shared" si="157"/>
        <v>0</v>
      </c>
      <c r="AE485" s="116">
        <f t="shared" si="158"/>
        <v>0</v>
      </c>
      <c r="AF485" s="116"/>
      <c r="AG485" s="116"/>
      <c r="AH485" s="116">
        <f t="shared" si="159"/>
        <v>0</v>
      </c>
      <c r="AI485" s="116">
        <f t="shared" si="160"/>
        <v>0</v>
      </c>
      <c r="AJ485" s="116" t="str">
        <f t="shared" si="161"/>
        <v>Correct</v>
      </c>
      <c r="AK485" s="99"/>
      <c r="AL485" s="96" t="str">
        <f>IFERROR(VLOOKUP(Table1[[#This Row],[RespondentID]],'All Data'!$A:$CO,87,FALSE),"unknown")</f>
        <v>unknown</v>
      </c>
      <c r="AM485" s="96" t="str">
        <f>IFERROR(VLOOKUP(Table1[[#This Row],[RespondentID]],'All Data'!$A:$CO,88,FALSE),"unknown")</f>
        <v>unknown</v>
      </c>
      <c r="AN485" s="96" t="str">
        <f>IFERROR(VLOOKUP(Table1[[#This Row],[RespondentID]],'All Data'!$A:$CO,89,FALSE),"unknown")</f>
        <v>unknown</v>
      </c>
      <c r="AO485" s="96" t="str">
        <f>IFERROR(VLOOKUP(Table1[[#This Row],[RespondentID]],'All Data'!$A:$CO,90,FALSE),"unknown")</f>
        <v>unknown</v>
      </c>
      <c r="AP485" s="96" t="str">
        <f>IFERROR(VLOOKUP(Table1[[#This Row],[RespondentID]],'All Data'!$A:$CO,91,FALSE),"unknown")</f>
        <v>unknown</v>
      </c>
      <c r="AQ485" s="96" t="str">
        <f>IFERROR(VLOOKUP(Table1[[#This Row],[RespondentID]],'All Data'!$A:$CO,92,FALSE),"unknown")</f>
        <v>unknown</v>
      </c>
      <c r="AR485" s="96" t="str">
        <f>IFERROR(VLOOKUP(Table1[[#This Row],[RespondentID]],'All Data'!$A:$CO,93,FALSE),"unknown")</f>
        <v>unknown</v>
      </c>
      <c r="AS485" s="96" t="str">
        <f>IFERROR(VLOOKUP(Table1[[#This Row],[RespondentID]],'All Data'!$A:$CW,94,FALSE),"unknown")</f>
        <v>unknown</v>
      </c>
      <c r="AT485" s="96" t="str">
        <f>IFERROR(VLOOKUP(Table1[[#This Row],[RespondentID]],'All Data'!$A:$CW,95,FALSE),"unknown")</f>
        <v>unknown</v>
      </c>
      <c r="AU485" s="96" t="str">
        <f>IFERROR(VLOOKUP(Table1[[#This Row],[RespondentID]],'All Data'!$A:$CW,96,FALSE),"unknown")</f>
        <v>unknown</v>
      </c>
      <c r="AV485" s="96" t="str">
        <f>IFERROR(VLOOKUP(Table1[[#This Row],[RespondentID]],'All Data'!$A:$CW,97,FALSE),"unknown")</f>
        <v>unknown</v>
      </c>
      <c r="AW485" s="96" t="str">
        <f>IFERROR(VLOOKUP(Table1[[#This Row],[RespondentID]],'All Data'!$A:$CW,98,FALSE),"unknown")</f>
        <v>unknown</v>
      </c>
      <c r="AX485" s="96" t="str">
        <f>IFERROR(VLOOKUP(Table1[[#This Row],[RespondentID]],'All Data'!$A:$CW,99,FALSE),"unknown")</f>
        <v>unknown</v>
      </c>
    </row>
    <row r="486" spans="1:50">
      <c r="A486" s="99"/>
      <c r="B486" s="118"/>
      <c r="C486" s="119"/>
      <c r="D486" s="119"/>
      <c r="E486" s="119"/>
      <c r="F486" s="119"/>
      <c r="G486" s="119"/>
      <c r="H486" s="119"/>
      <c r="I486" s="119"/>
      <c r="J486" s="119"/>
      <c r="K486" s="119"/>
      <c r="L486" s="119"/>
      <c r="M486" s="119"/>
      <c r="N486" s="119"/>
      <c r="O486" s="119"/>
      <c r="P486" s="116">
        <f t="shared" si="144"/>
        <v>0</v>
      </c>
      <c r="Q486" s="120" t="e">
        <f t="shared" si="145"/>
        <v>#DIV/0!</v>
      </c>
      <c r="R486" s="116"/>
      <c r="S486" s="116">
        <f t="shared" si="146"/>
        <v>0</v>
      </c>
      <c r="T486" s="116">
        <f t="shared" si="147"/>
        <v>0</v>
      </c>
      <c r="U486" s="116">
        <f t="shared" si="148"/>
        <v>0</v>
      </c>
      <c r="V486" s="116">
        <f t="shared" si="149"/>
        <v>0</v>
      </c>
      <c r="W486" s="116">
        <f t="shared" si="150"/>
        <v>0</v>
      </c>
      <c r="X486" s="116">
        <f t="shared" si="151"/>
        <v>0</v>
      </c>
      <c r="Y486" s="116">
        <f t="shared" si="152"/>
        <v>0</v>
      </c>
      <c r="Z486" s="116">
        <f t="shared" si="153"/>
        <v>0</v>
      </c>
      <c r="AA486" s="116">
        <f t="shared" si="154"/>
        <v>0</v>
      </c>
      <c r="AB486" s="116">
        <f t="shared" si="155"/>
        <v>0</v>
      </c>
      <c r="AC486" s="116">
        <f t="shared" si="156"/>
        <v>0</v>
      </c>
      <c r="AD486" s="116">
        <f t="shared" si="157"/>
        <v>0</v>
      </c>
      <c r="AE486" s="116">
        <f t="shared" si="158"/>
        <v>0</v>
      </c>
      <c r="AF486" s="116"/>
      <c r="AG486" s="116"/>
      <c r="AH486" s="116">
        <f t="shared" si="159"/>
        <v>0</v>
      </c>
      <c r="AI486" s="116">
        <f t="shared" si="160"/>
        <v>0</v>
      </c>
      <c r="AJ486" s="116" t="str">
        <f t="shared" si="161"/>
        <v>Correct</v>
      </c>
      <c r="AK486" s="99"/>
      <c r="AL486" s="96" t="str">
        <f>IFERROR(VLOOKUP(Table1[[#This Row],[RespondentID]],'All Data'!$A:$CO,87,FALSE),"unknown")</f>
        <v>unknown</v>
      </c>
      <c r="AM486" s="96" t="str">
        <f>IFERROR(VLOOKUP(Table1[[#This Row],[RespondentID]],'All Data'!$A:$CO,88,FALSE),"unknown")</f>
        <v>unknown</v>
      </c>
      <c r="AN486" s="96" t="str">
        <f>IFERROR(VLOOKUP(Table1[[#This Row],[RespondentID]],'All Data'!$A:$CO,89,FALSE),"unknown")</f>
        <v>unknown</v>
      </c>
      <c r="AO486" s="96" t="str">
        <f>IFERROR(VLOOKUP(Table1[[#This Row],[RespondentID]],'All Data'!$A:$CO,90,FALSE),"unknown")</f>
        <v>unknown</v>
      </c>
      <c r="AP486" s="96" t="str">
        <f>IFERROR(VLOOKUP(Table1[[#This Row],[RespondentID]],'All Data'!$A:$CO,91,FALSE),"unknown")</f>
        <v>unknown</v>
      </c>
      <c r="AQ486" s="96" t="str">
        <f>IFERROR(VLOOKUP(Table1[[#This Row],[RespondentID]],'All Data'!$A:$CO,92,FALSE),"unknown")</f>
        <v>unknown</v>
      </c>
      <c r="AR486" s="96" t="str">
        <f>IFERROR(VLOOKUP(Table1[[#This Row],[RespondentID]],'All Data'!$A:$CO,93,FALSE),"unknown")</f>
        <v>unknown</v>
      </c>
      <c r="AS486" s="96" t="str">
        <f>IFERROR(VLOOKUP(Table1[[#This Row],[RespondentID]],'All Data'!$A:$CW,94,FALSE),"unknown")</f>
        <v>unknown</v>
      </c>
      <c r="AT486" s="96" t="str">
        <f>IFERROR(VLOOKUP(Table1[[#This Row],[RespondentID]],'All Data'!$A:$CW,95,FALSE),"unknown")</f>
        <v>unknown</v>
      </c>
      <c r="AU486" s="96" t="str">
        <f>IFERROR(VLOOKUP(Table1[[#This Row],[RespondentID]],'All Data'!$A:$CW,96,FALSE),"unknown")</f>
        <v>unknown</v>
      </c>
      <c r="AV486" s="96" t="str">
        <f>IFERROR(VLOOKUP(Table1[[#This Row],[RespondentID]],'All Data'!$A:$CW,97,FALSE),"unknown")</f>
        <v>unknown</v>
      </c>
      <c r="AW486" s="96" t="str">
        <f>IFERROR(VLOOKUP(Table1[[#This Row],[RespondentID]],'All Data'!$A:$CW,98,FALSE),"unknown")</f>
        <v>unknown</v>
      </c>
      <c r="AX486" s="96" t="str">
        <f>IFERROR(VLOOKUP(Table1[[#This Row],[RespondentID]],'All Data'!$A:$CW,99,FALSE),"unknown")</f>
        <v>unknown</v>
      </c>
    </row>
    <row r="487" spans="1:50">
      <c r="A487" s="99"/>
      <c r="B487" s="118"/>
      <c r="C487" s="119"/>
      <c r="D487" s="119"/>
      <c r="E487" s="119"/>
      <c r="F487" s="119"/>
      <c r="G487" s="119"/>
      <c r="H487" s="119"/>
      <c r="I487" s="119"/>
      <c r="J487" s="119"/>
      <c r="K487" s="119"/>
      <c r="L487" s="119"/>
      <c r="M487" s="119"/>
      <c r="N487" s="119"/>
      <c r="O487" s="119"/>
      <c r="P487" s="116">
        <f t="shared" si="144"/>
        <v>0</v>
      </c>
      <c r="Q487" s="120" t="e">
        <f t="shared" si="145"/>
        <v>#DIV/0!</v>
      </c>
      <c r="R487" s="116"/>
      <c r="S487" s="116">
        <f t="shared" si="146"/>
        <v>0</v>
      </c>
      <c r="T487" s="116">
        <f t="shared" si="147"/>
        <v>0</v>
      </c>
      <c r="U487" s="116">
        <f t="shared" si="148"/>
        <v>0</v>
      </c>
      <c r="V487" s="116">
        <f t="shared" si="149"/>
        <v>0</v>
      </c>
      <c r="W487" s="116">
        <f t="shared" si="150"/>
        <v>0</v>
      </c>
      <c r="X487" s="116">
        <f t="shared" si="151"/>
        <v>0</v>
      </c>
      <c r="Y487" s="116">
        <f t="shared" si="152"/>
        <v>0</v>
      </c>
      <c r="Z487" s="116">
        <f t="shared" si="153"/>
        <v>0</v>
      </c>
      <c r="AA487" s="116">
        <f t="shared" si="154"/>
        <v>0</v>
      </c>
      <c r="AB487" s="116">
        <f t="shared" si="155"/>
        <v>0</v>
      </c>
      <c r="AC487" s="116">
        <f t="shared" si="156"/>
        <v>0</v>
      </c>
      <c r="AD487" s="116">
        <f t="shared" si="157"/>
        <v>0</v>
      </c>
      <c r="AE487" s="116">
        <f t="shared" si="158"/>
        <v>0</v>
      </c>
      <c r="AF487" s="116"/>
      <c r="AG487" s="116"/>
      <c r="AH487" s="116">
        <f t="shared" si="159"/>
        <v>0</v>
      </c>
      <c r="AI487" s="116">
        <f t="shared" si="160"/>
        <v>0</v>
      </c>
      <c r="AJ487" s="116" t="str">
        <f t="shared" si="161"/>
        <v>Correct</v>
      </c>
      <c r="AK487" s="99"/>
      <c r="AL487" s="96" t="str">
        <f>IFERROR(VLOOKUP(Table1[[#This Row],[RespondentID]],'All Data'!$A:$CO,87,FALSE),"unknown")</f>
        <v>unknown</v>
      </c>
      <c r="AM487" s="96" t="str">
        <f>IFERROR(VLOOKUP(Table1[[#This Row],[RespondentID]],'All Data'!$A:$CO,88,FALSE),"unknown")</f>
        <v>unknown</v>
      </c>
      <c r="AN487" s="96" t="str">
        <f>IFERROR(VLOOKUP(Table1[[#This Row],[RespondentID]],'All Data'!$A:$CO,89,FALSE),"unknown")</f>
        <v>unknown</v>
      </c>
      <c r="AO487" s="96" t="str">
        <f>IFERROR(VLOOKUP(Table1[[#This Row],[RespondentID]],'All Data'!$A:$CO,90,FALSE),"unknown")</f>
        <v>unknown</v>
      </c>
      <c r="AP487" s="96" t="str">
        <f>IFERROR(VLOOKUP(Table1[[#This Row],[RespondentID]],'All Data'!$A:$CO,91,FALSE),"unknown")</f>
        <v>unknown</v>
      </c>
      <c r="AQ487" s="96" t="str">
        <f>IFERROR(VLOOKUP(Table1[[#This Row],[RespondentID]],'All Data'!$A:$CO,92,FALSE),"unknown")</f>
        <v>unknown</v>
      </c>
      <c r="AR487" s="96" t="str">
        <f>IFERROR(VLOOKUP(Table1[[#This Row],[RespondentID]],'All Data'!$A:$CO,93,FALSE),"unknown")</f>
        <v>unknown</v>
      </c>
      <c r="AS487" s="96" t="str">
        <f>IFERROR(VLOOKUP(Table1[[#This Row],[RespondentID]],'All Data'!$A:$CW,94,FALSE),"unknown")</f>
        <v>unknown</v>
      </c>
      <c r="AT487" s="96" t="str">
        <f>IFERROR(VLOOKUP(Table1[[#This Row],[RespondentID]],'All Data'!$A:$CW,95,FALSE),"unknown")</f>
        <v>unknown</v>
      </c>
      <c r="AU487" s="96" t="str">
        <f>IFERROR(VLOOKUP(Table1[[#This Row],[RespondentID]],'All Data'!$A:$CW,96,FALSE),"unknown")</f>
        <v>unknown</v>
      </c>
      <c r="AV487" s="96" t="str">
        <f>IFERROR(VLOOKUP(Table1[[#This Row],[RespondentID]],'All Data'!$A:$CW,97,FALSE),"unknown")</f>
        <v>unknown</v>
      </c>
      <c r="AW487" s="96" t="str">
        <f>IFERROR(VLOOKUP(Table1[[#This Row],[RespondentID]],'All Data'!$A:$CW,98,FALSE),"unknown")</f>
        <v>unknown</v>
      </c>
      <c r="AX487" s="96" t="str">
        <f>IFERROR(VLOOKUP(Table1[[#This Row],[RespondentID]],'All Data'!$A:$CW,99,FALSE),"unknown")</f>
        <v>unknown</v>
      </c>
    </row>
    <row r="488" spans="1:50">
      <c r="A488" s="99"/>
      <c r="B488" s="118"/>
      <c r="C488" s="119"/>
      <c r="D488" s="119"/>
      <c r="E488" s="119"/>
      <c r="F488" s="119"/>
      <c r="G488" s="119"/>
      <c r="H488" s="119"/>
      <c r="I488" s="119"/>
      <c r="J488" s="119"/>
      <c r="K488" s="119"/>
      <c r="L488" s="119"/>
      <c r="M488" s="119"/>
      <c r="N488" s="119"/>
      <c r="O488" s="119"/>
      <c r="P488" s="116">
        <f t="shared" si="144"/>
        <v>0</v>
      </c>
      <c r="Q488" s="120" t="e">
        <f t="shared" si="145"/>
        <v>#DIV/0!</v>
      </c>
      <c r="R488" s="116"/>
      <c r="S488" s="116">
        <f t="shared" si="146"/>
        <v>0</v>
      </c>
      <c r="T488" s="116">
        <f t="shared" si="147"/>
        <v>0</v>
      </c>
      <c r="U488" s="116">
        <f t="shared" si="148"/>
        <v>0</v>
      </c>
      <c r="V488" s="116">
        <f t="shared" si="149"/>
        <v>0</v>
      </c>
      <c r="W488" s="116">
        <f t="shared" si="150"/>
        <v>0</v>
      </c>
      <c r="X488" s="116">
        <f t="shared" si="151"/>
        <v>0</v>
      </c>
      <c r="Y488" s="116">
        <f t="shared" si="152"/>
        <v>0</v>
      </c>
      <c r="Z488" s="116">
        <f t="shared" si="153"/>
        <v>0</v>
      </c>
      <c r="AA488" s="116">
        <f t="shared" si="154"/>
        <v>0</v>
      </c>
      <c r="AB488" s="116">
        <f t="shared" si="155"/>
        <v>0</v>
      </c>
      <c r="AC488" s="116">
        <f t="shared" si="156"/>
        <v>0</v>
      </c>
      <c r="AD488" s="116">
        <f t="shared" si="157"/>
        <v>0</v>
      </c>
      <c r="AE488" s="116">
        <f t="shared" si="158"/>
        <v>0</v>
      </c>
      <c r="AF488" s="116"/>
      <c r="AG488" s="116"/>
      <c r="AH488" s="116">
        <f t="shared" si="159"/>
        <v>0</v>
      </c>
      <c r="AI488" s="116">
        <f t="shared" si="160"/>
        <v>0</v>
      </c>
      <c r="AJ488" s="116" t="str">
        <f t="shared" si="161"/>
        <v>Correct</v>
      </c>
      <c r="AK488" s="99"/>
      <c r="AL488" s="96" t="str">
        <f>IFERROR(VLOOKUP(Table1[[#This Row],[RespondentID]],'All Data'!$A:$CO,87,FALSE),"unknown")</f>
        <v>unknown</v>
      </c>
      <c r="AM488" s="96" t="str">
        <f>IFERROR(VLOOKUP(Table1[[#This Row],[RespondentID]],'All Data'!$A:$CO,88,FALSE),"unknown")</f>
        <v>unknown</v>
      </c>
      <c r="AN488" s="96" t="str">
        <f>IFERROR(VLOOKUP(Table1[[#This Row],[RespondentID]],'All Data'!$A:$CO,89,FALSE),"unknown")</f>
        <v>unknown</v>
      </c>
      <c r="AO488" s="96" t="str">
        <f>IFERROR(VLOOKUP(Table1[[#This Row],[RespondentID]],'All Data'!$A:$CO,90,FALSE),"unknown")</f>
        <v>unknown</v>
      </c>
      <c r="AP488" s="96" t="str">
        <f>IFERROR(VLOOKUP(Table1[[#This Row],[RespondentID]],'All Data'!$A:$CO,91,FALSE),"unknown")</f>
        <v>unknown</v>
      </c>
      <c r="AQ488" s="96" t="str">
        <f>IFERROR(VLOOKUP(Table1[[#This Row],[RespondentID]],'All Data'!$A:$CO,92,FALSE),"unknown")</f>
        <v>unknown</v>
      </c>
      <c r="AR488" s="96" t="str">
        <f>IFERROR(VLOOKUP(Table1[[#This Row],[RespondentID]],'All Data'!$A:$CO,93,FALSE),"unknown")</f>
        <v>unknown</v>
      </c>
      <c r="AS488" s="96" t="str">
        <f>IFERROR(VLOOKUP(Table1[[#This Row],[RespondentID]],'All Data'!$A:$CW,94,FALSE),"unknown")</f>
        <v>unknown</v>
      </c>
      <c r="AT488" s="96" t="str">
        <f>IFERROR(VLOOKUP(Table1[[#This Row],[RespondentID]],'All Data'!$A:$CW,95,FALSE),"unknown")</f>
        <v>unknown</v>
      </c>
      <c r="AU488" s="96" t="str">
        <f>IFERROR(VLOOKUP(Table1[[#This Row],[RespondentID]],'All Data'!$A:$CW,96,FALSE),"unknown")</f>
        <v>unknown</v>
      </c>
      <c r="AV488" s="96" t="str">
        <f>IFERROR(VLOOKUP(Table1[[#This Row],[RespondentID]],'All Data'!$A:$CW,97,FALSE),"unknown")</f>
        <v>unknown</v>
      </c>
      <c r="AW488" s="96" t="str">
        <f>IFERROR(VLOOKUP(Table1[[#This Row],[RespondentID]],'All Data'!$A:$CW,98,FALSE),"unknown")</f>
        <v>unknown</v>
      </c>
      <c r="AX488" s="96" t="str">
        <f>IFERROR(VLOOKUP(Table1[[#This Row],[RespondentID]],'All Data'!$A:$CW,99,FALSE),"unknown")</f>
        <v>unknown</v>
      </c>
    </row>
    <row r="489" spans="1:50">
      <c r="A489" s="99"/>
      <c r="B489" s="118"/>
      <c r="C489" s="119"/>
      <c r="D489" s="119"/>
      <c r="E489" s="119"/>
      <c r="F489" s="119"/>
      <c r="G489" s="119"/>
      <c r="H489" s="119"/>
      <c r="I489" s="119"/>
      <c r="J489" s="119"/>
      <c r="K489" s="119"/>
      <c r="L489" s="119"/>
      <c r="M489" s="119"/>
      <c r="N489" s="119"/>
      <c r="O489" s="119"/>
      <c r="P489" s="116">
        <f t="shared" si="144"/>
        <v>0</v>
      </c>
      <c r="Q489" s="120" t="e">
        <f t="shared" si="145"/>
        <v>#DIV/0!</v>
      </c>
      <c r="R489" s="116"/>
      <c r="S489" s="116">
        <f t="shared" si="146"/>
        <v>0</v>
      </c>
      <c r="T489" s="116">
        <f t="shared" si="147"/>
        <v>0</v>
      </c>
      <c r="U489" s="116">
        <f t="shared" si="148"/>
        <v>0</v>
      </c>
      <c r="V489" s="116">
        <f t="shared" si="149"/>
        <v>0</v>
      </c>
      <c r="W489" s="116">
        <f t="shared" si="150"/>
        <v>0</v>
      </c>
      <c r="X489" s="116">
        <f t="shared" si="151"/>
        <v>0</v>
      </c>
      <c r="Y489" s="116">
        <f t="shared" si="152"/>
        <v>0</v>
      </c>
      <c r="Z489" s="116">
        <f t="shared" si="153"/>
        <v>0</v>
      </c>
      <c r="AA489" s="116">
        <f t="shared" si="154"/>
        <v>0</v>
      </c>
      <c r="AB489" s="116">
        <f t="shared" si="155"/>
        <v>0</v>
      </c>
      <c r="AC489" s="116">
        <f t="shared" si="156"/>
        <v>0</v>
      </c>
      <c r="AD489" s="116">
        <f t="shared" si="157"/>
        <v>0</v>
      </c>
      <c r="AE489" s="116">
        <f t="shared" si="158"/>
        <v>0</v>
      </c>
      <c r="AF489" s="116"/>
      <c r="AG489" s="116"/>
      <c r="AH489" s="116">
        <f t="shared" si="159"/>
        <v>0</v>
      </c>
      <c r="AI489" s="116">
        <f t="shared" si="160"/>
        <v>0</v>
      </c>
      <c r="AJ489" s="116" t="str">
        <f t="shared" si="161"/>
        <v>Correct</v>
      </c>
      <c r="AK489" s="99"/>
      <c r="AL489" s="96" t="str">
        <f>IFERROR(VLOOKUP(Table1[[#This Row],[RespondentID]],'All Data'!$A:$CO,87,FALSE),"unknown")</f>
        <v>unknown</v>
      </c>
      <c r="AM489" s="96" t="str">
        <f>IFERROR(VLOOKUP(Table1[[#This Row],[RespondentID]],'All Data'!$A:$CO,88,FALSE),"unknown")</f>
        <v>unknown</v>
      </c>
      <c r="AN489" s="96" t="str">
        <f>IFERROR(VLOOKUP(Table1[[#This Row],[RespondentID]],'All Data'!$A:$CO,89,FALSE),"unknown")</f>
        <v>unknown</v>
      </c>
      <c r="AO489" s="96" t="str">
        <f>IFERROR(VLOOKUP(Table1[[#This Row],[RespondentID]],'All Data'!$A:$CO,90,FALSE),"unknown")</f>
        <v>unknown</v>
      </c>
      <c r="AP489" s="96" t="str">
        <f>IFERROR(VLOOKUP(Table1[[#This Row],[RespondentID]],'All Data'!$A:$CO,91,FALSE),"unknown")</f>
        <v>unknown</v>
      </c>
      <c r="AQ489" s="96" t="str">
        <f>IFERROR(VLOOKUP(Table1[[#This Row],[RespondentID]],'All Data'!$A:$CO,92,FALSE),"unknown")</f>
        <v>unknown</v>
      </c>
      <c r="AR489" s="96" t="str">
        <f>IFERROR(VLOOKUP(Table1[[#This Row],[RespondentID]],'All Data'!$A:$CO,93,FALSE),"unknown")</f>
        <v>unknown</v>
      </c>
      <c r="AS489" s="96" t="str">
        <f>IFERROR(VLOOKUP(Table1[[#This Row],[RespondentID]],'All Data'!$A:$CW,94,FALSE),"unknown")</f>
        <v>unknown</v>
      </c>
      <c r="AT489" s="96" t="str">
        <f>IFERROR(VLOOKUP(Table1[[#This Row],[RespondentID]],'All Data'!$A:$CW,95,FALSE),"unknown")</f>
        <v>unknown</v>
      </c>
      <c r="AU489" s="96" t="str">
        <f>IFERROR(VLOOKUP(Table1[[#This Row],[RespondentID]],'All Data'!$A:$CW,96,FALSE),"unknown")</f>
        <v>unknown</v>
      </c>
      <c r="AV489" s="96" t="str">
        <f>IFERROR(VLOOKUP(Table1[[#This Row],[RespondentID]],'All Data'!$A:$CW,97,FALSE),"unknown")</f>
        <v>unknown</v>
      </c>
      <c r="AW489" s="96" t="str">
        <f>IFERROR(VLOOKUP(Table1[[#This Row],[RespondentID]],'All Data'!$A:$CW,98,FALSE),"unknown")</f>
        <v>unknown</v>
      </c>
      <c r="AX489" s="96" t="str">
        <f>IFERROR(VLOOKUP(Table1[[#This Row],[RespondentID]],'All Data'!$A:$CW,99,FALSE),"unknown")</f>
        <v>unknown</v>
      </c>
    </row>
    <row r="490" spans="1:50">
      <c r="A490" s="99"/>
      <c r="B490" s="118"/>
      <c r="C490" s="119"/>
      <c r="D490" s="119"/>
      <c r="E490" s="119"/>
      <c r="F490" s="119"/>
      <c r="G490" s="119"/>
      <c r="H490" s="119"/>
      <c r="I490" s="119"/>
      <c r="J490" s="119"/>
      <c r="K490" s="119"/>
      <c r="L490" s="119"/>
      <c r="M490" s="119"/>
      <c r="N490" s="119"/>
      <c r="O490" s="119"/>
      <c r="P490" s="116">
        <f t="shared" si="144"/>
        <v>0</v>
      </c>
      <c r="Q490" s="120" t="e">
        <f t="shared" si="145"/>
        <v>#DIV/0!</v>
      </c>
      <c r="R490" s="116"/>
      <c r="S490" s="116">
        <f t="shared" si="146"/>
        <v>0</v>
      </c>
      <c r="T490" s="116">
        <f t="shared" si="147"/>
        <v>0</v>
      </c>
      <c r="U490" s="116">
        <f t="shared" si="148"/>
        <v>0</v>
      </c>
      <c r="V490" s="116">
        <f t="shared" si="149"/>
        <v>0</v>
      </c>
      <c r="W490" s="116">
        <f t="shared" si="150"/>
        <v>0</v>
      </c>
      <c r="X490" s="116">
        <f t="shared" si="151"/>
        <v>0</v>
      </c>
      <c r="Y490" s="116">
        <f t="shared" si="152"/>
        <v>0</v>
      </c>
      <c r="Z490" s="116">
        <f t="shared" si="153"/>
        <v>0</v>
      </c>
      <c r="AA490" s="116">
        <f t="shared" si="154"/>
        <v>0</v>
      </c>
      <c r="AB490" s="116">
        <f t="shared" si="155"/>
        <v>0</v>
      </c>
      <c r="AC490" s="116">
        <f t="shared" si="156"/>
        <v>0</v>
      </c>
      <c r="AD490" s="116">
        <f t="shared" si="157"/>
        <v>0</v>
      </c>
      <c r="AE490" s="116">
        <f t="shared" si="158"/>
        <v>0</v>
      </c>
      <c r="AF490" s="116"/>
      <c r="AG490" s="116"/>
      <c r="AH490" s="116">
        <f t="shared" si="159"/>
        <v>0</v>
      </c>
      <c r="AI490" s="116">
        <f t="shared" si="160"/>
        <v>0</v>
      </c>
      <c r="AJ490" s="116" t="str">
        <f t="shared" si="161"/>
        <v>Correct</v>
      </c>
      <c r="AK490" s="99"/>
      <c r="AL490" s="96" t="str">
        <f>IFERROR(VLOOKUP(Table1[[#This Row],[RespondentID]],'All Data'!$A:$CO,87,FALSE),"unknown")</f>
        <v>unknown</v>
      </c>
      <c r="AM490" s="96" t="str">
        <f>IFERROR(VLOOKUP(Table1[[#This Row],[RespondentID]],'All Data'!$A:$CO,88,FALSE),"unknown")</f>
        <v>unknown</v>
      </c>
      <c r="AN490" s="96" t="str">
        <f>IFERROR(VLOOKUP(Table1[[#This Row],[RespondentID]],'All Data'!$A:$CO,89,FALSE),"unknown")</f>
        <v>unknown</v>
      </c>
      <c r="AO490" s="96" t="str">
        <f>IFERROR(VLOOKUP(Table1[[#This Row],[RespondentID]],'All Data'!$A:$CO,90,FALSE),"unknown")</f>
        <v>unknown</v>
      </c>
      <c r="AP490" s="96" t="str">
        <f>IFERROR(VLOOKUP(Table1[[#This Row],[RespondentID]],'All Data'!$A:$CO,91,FALSE),"unknown")</f>
        <v>unknown</v>
      </c>
      <c r="AQ490" s="96" t="str">
        <f>IFERROR(VLOOKUP(Table1[[#This Row],[RespondentID]],'All Data'!$A:$CO,92,FALSE),"unknown")</f>
        <v>unknown</v>
      </c>
      <c r="AR490" s="96" t="str">
        <f>IFERROR(VLOOKUP(Table1[[#This Row],[RespondentID]],'All Data'!$A:$CO,93,FALSE),"unknown")</f>
        <v>unknown</v>
      </c>
      <c r="AS490" s="96" t="str">
        <f>IFERROR(VLOOKUP(Table1[[#This Row],[RespondentID]],'All Data'!$A:$CW,94,FALSE),"unknown")</f>
        <v>unknown</v>
      </c>
      <c r="AT490" s="96" t="str">
        <f>IFERROR(VLOOKUP(Table1[[#This Row],[RespondentID]],'All Data'!$A:$CW,95,FALSE),"unknown")</f>
        <v>unknown</v>
      </c>
      <c r="AU490" s="96" t="str">
        <f>IFERROR(VLOOKUP(Table1[[#This Row],[RespondentID]],'All Data'!$A:$CW,96,FALSE),"unknown")</f>
        <v>unknown</v>
      </c>
      <c r="AV490" s="96" t="str">
        <f>IFERROR(VLOOKUP(Table1[[#This Row],[RespondentID]],'All Data'!$A:$CW,97,FALSE),"unknown")</f>
        <v>unknown</v>
      </c>
      <c r="AW490" s="96" t="str">
        <f>IFERROR(VLOOKUP(Table1[[#This Row],[RespondentID]],'All Data'!$A:$CW,98,FALSE),"unknown")</f>
        <v>unknown</v>
      </c>
      <c r="AX490" s="96" t="str">
        <f>IFERROR(VLOOKUP(Table1[[#This Row],[RespondentID]],'All Data'!$A:$CW,99,FALSE),"unknown")</f>
        <v>unknown</v>
      </c>
    </row>
    <row r="491" spans="1:50">
      <c r="A491" s="99"/>
      <c r="B491" s="118"/>
      <c r="C491" s="119"/>
      <c r="D491" s="119"/>
      <c r="E491" s="119"/>
      <c r="F491" s="119"/>
      <c r="G491" s="119"/>
      <c r="H491" s="119"/>
      <c r="I491" s="119"/>
      <c r="J491" s="119"/>
      <c r="K491" s="119"/>
      <c r="L491" s="119"/>
      <c r="M491" s="119"/>
      <c r="N491" s="119"/>
      <c r="O491" s="119"/>
      <c r="P491" s="116">
        <f t="shared" si="144"/>
        <v>0</v>
      </c>
      <c r="Q491" s="120" t="e">
        <f t="shared" si="145"/>
        <v>#DIV/0!</v>
      </c>
      <c r="R491" s="116"/>
      <c r="S491" s="116">
        <f t="shared" si="146"/>
        <v>0</v>
      </c>
      <c r="T491" s="116">
        <f t="shared" si="147"/>
        <v>0</v>
      </c>
      <c r="U491" s="116">
        <f t="shared" si="148"/>
        <v>0</v>
      </c>
      <c r="V491" s="116">
        <f t="shared" si="149"/>
        <v>0</v>
      </c>
      <c r="W491" s="116">
        <f t="shared" si="150"/>
        <v>0</v>
      </c>
      <c r="X491" s="116">
        <f t="shared" si="151"/>
        <v>0</v>
      </c>
      <c r="Y491" s="116">
        <f t="shared" si="152"/>
        <v>0</v>
      </c>
      <c r="Z491" s="116">
        <f t="shared" si="153"/>
        <v>0</v>
      </c>
      <c r="AA491" s="116">
        <f t="shared" si="154"/>
        <v>0</v>
      </c>
      <c r="AB491" s="116">
        <f t="shared" si="155"/>
        <v>0</v>
      </c>
      <c r="AC491" s="116">
        <f t="shared" si="156"/>
        <v>0</v>
      </c>
      <c r="AD491" s="116">
        <f t="shared" si="157"/>
        <v>0</v>
      </c>
      <c r="AE491" s="116">
        <f t="shared" si="158"/>
        <v>0</v>
      </c>
      <c r="AF491" s="116"/>
      <c r="AG491" s="116"/>
      <c r="AH491" s="116">
        <f t="shared" si="159"/>
        <v>0</v>
      </c>
      <c r="AI491" s="116">
        <f t="shared" si="160"/>
        <v>0</v>
      </c>
      <c r="AJ491" s="116" t="str">
        <f t="shared" si="161"/>
        <v>Correct</v>
      </c>
      <c r="AK491" s="99"/>
      <c r="AL491" s="96" t="str">
        <f>IFERROR(VLOOKUP(Table1[[#This Row],[RespondentID]],'All Data'!$A:$CO,87,FALSE),"unknown")</f>
        <v>unknown</v>
      </c>
      <c r="AM491" s="96" t="str">
        <f>IFERROR(VLOOKUP(Table1[[#This Row],[RespondentID]],'All Data'!$A:$CO,88,FALSE),"unknown")</f>
        <v>unknown</v>
      </c>
      <c r="AN491" s="96" t="str">
        <f>IFERROR(VLOOKUP(Table1[[#This Row],[RespondentID]],'All Data'!$A:$CO,89,FALSE),"unknown")</f>
        <v>unknown</v>
      </c>
      <c r="AO491" s="96" t="str">
        <f>IFERROR(VLOOKUP(Table1[[#This Row],[RespondentID]],'All Data'!$A:$CO,90,FALSE),"unknown")</f>
        <v>unknown</v>
      </c>
      <c r="AP491" s="96" t="str">
        <f>IFERROR(VLOOKUP(Table1[[#This Row],[RespondentID]],'All Data'!$A:$CO,91,FALSE),"unknown")</f>
        <v>unknown</v>
      </c>
      <c r="AQ491" s="96" t="str">
        <f>IFERROR(VLOOKUP(Table1[[#This Row],[RespondentID]],'All Data'!$A:$CO,92,FALSE),"unknown")</f>
        <v>unknown</v>
      </c>
      <c r="AR491" s="96" t="str">
        <f>IFERROR(VLOOKUP(Table1[[#This Row],[RespondentID]],'All Data'!$A:$CO,93,FALSE),"unknown")</f>
        <v>unknown</v>
      </c>
      <c r="AS491" s="96" t="str">
        <f>IFERROR(VLOOKUP(Table1[[#This Row],[RespondentID]],'All Data'!$A:$CW,94,FALSE),"unknown")</f>
        <v>unknown</v>
      </c>
      <c r="AT491" s="96" t="str">
        <f>IFERROR(VLOOKUP(Table1[[#This Row],[RespondentID]],'All Data'!$A:$CW,95,FALSE),"unknown")</f>
        <v>unknown</v>
      </c>
      <c r="AU491" s="96" t="str">
        <f>IFERROR(VLOOKUP(Table1[[#This Row],[RespondentID]],'All Data'!$A:$CW,96,FALSE),"unknown")</f>
        <v>unknown</v>
      </c>
      <c r="AV491" s="96" t="str">
        <f>IFERROR(VLOOKUP(Table1[[#This Row],[RespondentID]],'All Data'!$A:$CW,97,FALSE),"unknown")</f>
        <v>unknown</v>
      </c>
      <c r="AW491" s="96" t="str">
        <f>IFERROR(VLOOKUP(Table1[[#This Row],[RespondentID]],'All Data'!$A:$CW,98,FALSE),"unknown")</f>
        <v>unknown</v>
      </c>
      <c r="AX491" s="96" t="str">
        <f>IFERROR(VLOOKUP(Table1[[#This Row],[RespondentID]],'All Data'!$A:$CW,99,FALSE),"unknown")</f>
        <v>unknown</v>
      </c>
    </row>
    <row r="492" spans="1:50">
      <c r="A492" s="99"/>
      <c r="B492" s="118"/>
      <c r="C492" s="119"/>
      <c r="D492" s="119"/>
      <c r="E492" s="119"/>
      <c r="F492" s="119"/>
      <c r="G492" s="119"/>
      <c r="H492" s="119"/>
      <c r="I492" s="119"/>
      <c r="J492" s="119"/>
      <c r="K492" s="119"/>
      <c r="L492" s="119"/>
      <c r="M492" s="119"/>
      <c r="N492" s="119"/>
      <c r="O492" s="119"/>
      <c r="P492" s="116">
        <f t="shared" si="144"/>
        <v>0</v>
      </c>
      <c r="Q492" s="120" t="e">
        <f t="shared" si="145"/>
        <v>#DIV/0!</v>
      </c>
      <c r="R492" s="116"/>
      <c r="S492" s="116">
        <f t="shared" si="146"/>
        <v>0</v>
      </c>
      <c r="T492" s="116">
        <f t="shared" si="147"/>
        <v>0</v>
      </c>
      <c r="U492" s="116">
        <f t="shared" si="148"/>
        <v>0</v>
      </c>
      <c r="V492" s="116">
        <f t="shared" si="149"/>
        <v>0</v>
      </c>
      <c r="W492" s="116">
        <f t="shared" si="150"/>
        <v>0</v>
      </c>
      <c r="X492" s="116">
        <f t="shared" si="151"/>
        <v>0</v>
      </c>
      <c r="Y492" s="116">
        <f t="shared" si="152"/>
        <v>0</v>
      </c>
      <c r="Z492" s="116">
        <f t="shared" si="153"/>
        <v>0</v>
      </c>
      <c r="AA492" s="116">
        <f t="shared" si="154"/>
        <v>0</v>
      </c>
      <c r="AB492" s="116">
        <f t="shared" si="155"/>
        <v>0</v>
      </c>
      <c r="AC492" s="116">
        <f t="shared" si="156"/>
        <v>0</v>
      </c>
      <c r="AD492" s="116">
        <f t="shared" si="157"/>
        <v>0</v>
      </c>
      <c r="AE492" s="116">
        <f t="shared" si="158"/>
        <v>0</v>
      </c>
      <c r="AF492" s="116"/>
      <c r="AG492" s="116"/>
      <c r="AH492" s="116">
        <f t="shared" si="159"/>
        <v>0</v>
      </c>
      <c r="AI492" s="116">
        <f t="shared" si="160"/>
        <v>0</v>
      </c>
      <c r="AJ492" s="116" t="str">
        <f t="shared" si="161"/>
        <v>Correct</v>
      </c>
      <c r="AK492" s="99"/>
      <c r="AL492" s="96" t="str">
        <f>IFERROR(VLOOKUP(Table1[[#This Row],[RespondentID]],'All Data'!$A:$CO,87,FALSE),"unknown")</f>
        <v>unknown</v>
      </c>
      <c r="AM492" s="96" t="str">
        <f>IFERROR(VLOOKUP(Table1[[#This Row],[RespondentID]],'All Data'!$A:$CO,88,FALSE),"unknown")</f>
        <v>unknown</v>
      </c>
      <c r="AN492" s="96" t="str">
        <f>IFERROR(VLOOKUP(Table1[[#This Row],[RespondentID]],'All Data'!$A:$CO,89,FALSE),"unknown")</f>
        <v>unknown</v>
      </c>
      <c r="AO492" s="96" t="str">
        <f>IFERROR(VLOOKUP(Table1[[#This Row],[RespondentID]],'All Data'!$A:$CO,90,FALSE),"unknown")</f>
        <v>unknown</v>
      </c>
      <c r="AP492" s="96" t="str">
        <f>IFERROR(VLOOKUP(Table1[[#This Row],[RespondentID]],'All Data'!$A:$CO,91,FALSE),"unknown")</f>
        <v>unknown</v>
      </c>
      <c r="AQ492" s="96" t="str">
        <f>IFERROR(VLOOKUP(Table1[[#This Row],[RespondentID]],'All Data'!$A:$CO,92,FALSE),"unknown")</f>
        <v>unknown</v>
      </c>
      <c r="AR492" s="96" t="str">
        <f>IFERROR(VLOOKUP(Table1[[#This Row],[RespondentID]],'All Data'!$A:$CO,93,FALSE),"unknown")</f>
        <v>unknown</v>
      </c>
      <c r="AS492" s="96" t="str">
        <f>IFERROR(VLOOKUP(Table1[[#This Row],[RespondentID]],'All Data'!$A:$CW,94,FALSE),"unknown")</f>
        <v>unknown</v>
      </c>
      <c r="AT492" s="96" t="str">
        <f>IFERROR(VLOOKUP(Table1[[#This Row],[RespondentID]],'All Data'!$A:$CW,95,FALSE),"unknown")</f>
        <v>unknown</v>
      </c>
      <c r="AU492" s="96" t="str">
        <f>IFERROR(VLOOKUP(Table1[[#This Row],[RespondentID]],'All Data'!$A:$CW,96,FALSE),"unknown")</f>
        <v>unknown</v>
      </c>
      <c r="AV492" s="96" t="str">
        <f>IFERROR(VLOOKUP(Table1[[#This Row],[RespondentID]],'All Data'!$A:$CW,97,FALSE),"unknown")</f>
        <v>unknown</v>
      </c>
      <c r="AW492" s="96" t="str">
        <f>IFERROR(VLOOKUP(Table1[[#This Row],[RespondentID]],'All Data'!$A:$CW,98,FALSE),"unknown")</f>
        <v>unknown</v>
      </c>
      <c r="AX492" s="96" t="str">
        <f>IFERROR(VLOOKUP(Table1[[#This Row],[RespondentID]],'All Data'!$A:$CW,99,FALSE),"unknown")</f>
        <v>unknown</v>
      </c>
    </row>
    <row r="493" spans="1:50">
      <c r="A493" s="99"/>
      <c r="B493" s="118"/>
      <c r="C493" s="119"/>
      <c r="D493" s="119"/>
      <c r="E493" s="119"/>
      <c r="F493" s="119"/>
      <c r="G493" s="119"/>
      <c r="H493" s="119"/>
      <c r="I493" s="119"/>
      <c r="J493" s="119"/>
      <c r="K493" s="119"/>
      <c r="L493" s="119"/>
      <c r="M493" s="119"/>
      <c r="N493" s="119"/>
      <c r="O493" s="119"/>
      <c r="P493" s="116">
        <f t="shared" si="144"/>
        <v>0</v>
      </c>
      <c r="Q493" s="120" t="e">
        <f t="shared" si="145"/>
        <v>#DIV/0!</v>
      </c>
      <c r="R493" s="116"/>
      <c r="S493" s="116">
        <f t="shared" si="146"/>
        <v>0</v>
      </c>
      <c r="T493" s="116">
        <f t="shared" si="147"/>
        <v>0</v>
      </c>
      <c r="U493" s="116">
        <f t="shared" si="148"/>
        <v>0</v>
      </c>
      <c r="V493" s="116">
        <f t="shared" si="149"/>
        <v>0</v>
      </c>
      <c r="W493" s="116">
        <f t="shared" si="150"/>
        <v>0</v>
      </c>
      <c r="X493" s="116">
        <f t="shared" si="151"/>
        <v>0</v>
      </c>
      <c r="Y493" s="116">
        <f t="shared" si="152"/>
        <v>0</v>
      </c>
      <c r="Z493" s="116">
        <f t="shared" si="153"/>
        <v>0</v>
      </c>
      <c r="AA493" s="116">
        <f t="shared" si="154"/>
        <v>0</v>
      </c>
      <c r="AB493" s="116">
        <f t="shared" si="155"/>
        <v>0</v>
      </c>
      <c r="AC493" s="116">
        <f t="shared" si="156"/>
        <v>0</v>
      </c>
      <c r="AD493" s="116">
        <f t="shared" si="157"/>
        <v>0</v>
      </c>
      <c r="AE493" s="116">
        <f t="shared" si="158"/>
        <v>0</v>
      </c>
      <c r="AF493" s="116"/>
      <c r="AG493" s="116"/>
      <c r="AH493" s="116">
        <f t="shared" si="159"/>
        <v>0</v>
      </c>
      <c r="AI493" s="116">
        <f t="shared" si="160"/>
        <v>0</v>
      </c>
      <c r="AJ493" s="116" t="str">
        <f t="shared" si="161"/>
        <v>Correct</v>
      </c>
      <c r="AK493" s="99"/>
      <c r="AL493" s="96" t="str">
        <f>IFERROR(VLOOKUP(Table1[[#This Row],[RespondentID]],'All Data'!$A:$CO,87,FALSE),"unknown")</f>
        <v>unknown</v>
      </c>
      <c r="AM493" s="96" t="str">
        <f>IFERROR(VLOOKUP(Table1[[#This Row],[RespondentID]],'All Data'!$A:$CO,88,FALSE),"unknown")</f>
        <v>unknown</v>
      </c>
      <c r="AN493" s="96" t="str">
        <f>IFERROR(VLOOKUP(Table1[[#This Row],[RespondentID]],'All Data'!$A:$CO,89,FALSE),"unknown")</f>
        <v>unknown</v>
      </c>
      <c r="AO493" s="96" t="str">
        <f>IFERROR(VLOOKUP(Table1[[#This Row],[RespondentID]],'All Data'!$A:$CO,90,FALSE),"unknown")</f>
        <v>unknown</v>
      </c>
      <c r="AP493" s="96" t="str">
        <f>IFERROR(VLOOKUP(Table1[[#This Row],[RespondentID]],'All Data'!$A:$CO,91,FALSE),"unknown")</f>
        <v>unknown</v>
      </c>
      <c r="AQ493" s="96" t="str">
        <f>IFERROR(VLOOKUP(Table1[[#This Row],[RespondentID]],'All Data'!$A:$CO,92,FALSE),"unknown")</f>
        <v>unknown</v>
      </c>
      <c r="AR493" s="96" t="str">
        <f>IFERROR(VLOOKUP(Table1[[#This Row],[RespondentID]],'All Data'!$A:$CO,93,FALSE),"unknown")</f>
        <v>unknown</v>
      </c>
      <c r="AS493" s="96" t="str">
        <f>IFERROR(VLOOKUP(Table1[[#This Row],[RespondentID]],'All Data'!$A:$CW,94,FALSE),"unknown")</f>
        <v>unknown</v>
      </c>
      <c r="AT493" s="96" t="str">
        <f>IFERROR(VLOOKUP(Table1[[#This Row],[RespondentID]],'All Data'!$A:$CW,95,FALSE),"unknown")</f>
        <v>unknown</v>
      </c>
      <c r="AU493" s="96" t="str">
        <f>IFERROR(VLOOKUP(Table1[[#This Row],[RespondentID]],'All Data'!$A:$CW,96,FALSE),"unknown")</f>
        <v>unknown</v>
      </c>
      <c r="AV493" s="96" t="str">
        <f>IFERROR(VLOOKUP(Table1[[#This Row],[RespondentID]],'All Data'!$A:$CW,97,FALSE),"unknown")</f>
        <v>unknown</v>
      </c>
      <c r="AW493" s="96" t="str">
        <f>IFERROR(VLOOKUP(Table1[[#This Row],[RespondentID]],'All Data'!$A:$CW,98,FALSE),"unknown")</f>
        <v>unknown</v>
      </c>
      <c r="AX493" s="96" t="str">
        <f>IFERROR(VLOOKUP(Table1[[#This Row],[RespondentID]],'All Data'!$A:$CW,99,FALSE),"unknown")</f>
        <v>unknown</v>
      </c>
    </row>
    <row r="494" spans="1:50">
      <c r="A494" s="99"/>
      <c r="B494" s="118"/>
      <c r="C494" s="119"/>
      <c r="D494" s="119"/>
      <c r="E494" s="119"/>
      <c r="F494" s="119"/>
      <c r="G494" s="119"/>
      <c r="H494" s="119"/>
      <c r="I494" s="119"/>
      <c r="J494" s="119"/>
      <c r="K494" s="119"/>
      <c r="L494" s="119"/>
      <c r="M494" s="119"/>
      <c r="N494" s="119"/>
      <c r="O494" s="119"/>
      <c r="P494" s="116">
        <f t="shared" ref="P494:P530" si="162">COUNTA(B494:N494)</f>
        <v>0</v>
      </c>
      <c r="Q494" s="120" t="e">
        <f t="shared" ref="Q494:Q525" si="163">3/P494</f>
        <v>#DIV/0!</v>
      </c>
      <c r="R494" s="116"/>
      <c r="S494" s="116">
        <f t="shared" ref="S494:S530" si="164">IF($P494&lt;3,IF($B494=$B$1,1,0),IF($B494=$B$1,$Q494,0))</f>
        <v>0</v>
      </c>
      <c r="T494" s="116">
        <f t="shared" ref="T494:T530" si="165">IF($P494&lt;3,IF($C494=$C$1,1,0),IF($C494=$C$1,$Q494,0))</f>
        <v>0</v>
      </c>
      <c r="U494" s="116">
        <f t="shared" ref="U494:U530" si="166">IF($P494&lt;3,IF($D494=$D$1,1,0),IF($D494=$D$1,$Q494,0))</f>
        <v>0</v>
      </c>
      <c r="V494" s="116">
        <f t="shared" ref="V494:V530" si="167">IF($P494&lt;3,IF($E494=$E$1,1,0),IF($E494=$E$1,$Q494,0))</f>
        <v>0</v>
      </c>
      <c r="W494" s="116">
        <f t="shared" ref="W494:W530" si="168">IF($P494&lt;3,IF($F494=$F$1,1,0),IF($F494=$F$1,$Q494,0))</f>
        <v>0</v>
      </c>
      <c r="X494" s="116">
        <f t="shared" ref="X494:X530" si="169">IF($P494&lt;3,IF($G494=$G$1,1,0),IF($G494=$G$1,$Q494,0))</f>
        <v>0</v>
      </c>
      <c r="Y494" s="116">
        <f t="shared" ref="Y494:Y530" si="170">IF($P494&lt;3,IF($H494=$H$1,1,0),IF($H494=$H$1,$Q494,0))</f>
        <v>0</v>
      </c>
      <c r="Z494" s="116">
        <f t="shared" ref="Z494:Z530" si="171">IF($P494&lt;3,IF($I494=$I$1,1,0),IF($I494=$I$1,$Q494,0))</f>
        <v>0</v>
      </c>
      <c r="AA494" s="116">
        <f t="shared" ref="AA494:AA530" si="172">IF($P494&lt;3,IF($J494=$J$1,1,0),IF($J494=$J$1,$Q494,0))</f>
        <v>0</v>
      </c>
      <c r="AB494" s="116">
        <f t="shared" ref="AB494:AB530" si="173">IF($P494&lt;3,IF($K494=$K$1,1,0),IF($K494=$K$1,$Q494,0))</f>
        <v>0</v>
      </c>
      <c r="AC494" s="116">
        <f t="shared" ref="AC494:AC530" si="174">IF($P494&lt;3,IF($L494=$L$1,1,0),IF($L494=$L$1,$Q494,0))</f>
        <v>0</v>
      </c>
      <c r="AD494" s="116">
        <f t="shared" ref="AD494:AD530" si="175">IF($P494&lt;3,IF($M494=$M$1,1,0),IF($M494=$M$1,$Q494,0))</f>
        <v>0</v>
      </c>
      <c r="AE494" s="116">
        <f t="shared" ref="AE494:AE530" si="176">IF($P494&lt;3,IF($N494=$N$1,1,0),IF($N494=$N$1,$Q494,0))</f>
        <v>0</v>
      </c>
      <c r="AF494" s="116"/>
      <c r="AG494" s="116"/>
      <c r="AH494" s="116">
        <f t="shared" ref="AH494:AH530" si="177">SUM(S494:AE494)</f>
        <v>0</v>
      </c>
      <c r="AI494" s="116">
        <f t="shared" ref="AI494:AI530" si="178">P494</f>
        <v>0</v>
      </c>
      <c r="AJ494" s="116" t="str">
        <f t="shared" ref="AJ494:AJ525" si="179">IF(AH494=AI494,"Correct",IF(AH494=3,"Correct","Wrong"))</f>
        <v>Correct</v>
      </c>
      <c r="AK494" s="99"/>
      <c r="AL494" s="96" t="str">
        <f>IFERROR(VLOOKUP(Table1[[#This Row],[RespondentID]],'All Data'!$A:$CO,87,FALSE),"unknown")</f>
        <v>unknown</v>
      </c>
      <c r="AM494" s="96" t="str">
        <f>IFERROR(VLOOKUP(Table1[[#This Row],[RespondentID]],'All Data'!$A:$CO,88,FALSE),"unknown")</f>
        <v>unknown</v>
      </c>
      <c r="AN494" s="96" t="str">
        <f>IFERROR(VLOOKUP(Table1[[#This Row],[RespondentID]],'All Data'!$A:$CO,89,FALSE),"unknown")</f>
        <v>unknown</v>
      </c>
      <c r="AO494" s="96" t="str">
        <f>IFERROR(VLOOKUP(Table1[[#This Row],[RespondentID]],'All Data'!$A:$CO,90,FALSE),"unknown")</f>
        <v>unknown</v>
      </c>
      <c r="AP494" s="96" t="str">
        <f>IFERROR(VLOOKUP(Table1[[#This Row],[RespondentID]],'All Data'!$A:$CO,91,FALSE),"unknown")</f>
        <v>unknown</v>
      </c>
      <c r="AQ494" s="96" t="str">
        <f>IFERROR(VLOOKUP(Table1[[#This Row],[RespondentID]],'All Data'!$A:$CO,92,FALSE),"unknown")</f>
        <v>unknown</v>
      </c>
      <c r="AR494" s="96" t="str">
        <f>IFERROR(VLOOKUP(Table1[[#This Row],[RespondentID]],'All Data'!$A:$CO,93,FALSE),"unknown")</f>
        <v>unknown</v>
      </c>
      <c r="AS494" s="96" t="str">
        <f>IFERROR(VLOOKUP(Table1[[#This Row],[RespondentID]],'All Data'!$A:$CW,94,FALSE),"unknown")</f>
        <v>unknown</v>
      </c>
      <c r="AT494" s="96" t="str">
        <f>IFERROR(VLOOKUP(Table1[[#This Row],[RespondentID]],'All Data'!$A:$CW,95,FALSE),"unknown")</f>
        <v>unknown</v>
      </c>
      <c r="AU494" s="96" t="str">
        <f>IFERROR(VLOOKUP(Table1[[#This Row],[RespondentID]],'All Data'!$A:$CW,96,FALSE),"unknown")</f>
        <v>unknown</v>
      </c>
      <c r="AV494" s="96" t="str">
        <f>IFERROR(VLOOKUP(Table1[[#This Row],[RespondentID]],'All Data'!$A:$CW,97,FALSE),"unknown")</f>
        <v>unknown</v>
      </c>
      <c r="AW494" s="96" t="str">
        <f>IFERROR(VLOOKUP(Table1[[#This Row],[RespondentID]],'All Data'!$A:$CW,98,FALSE),"unknown")</f>
        <v>unknown</v>
      </c>
      <c r="AX494" s="96" t="str">
        <f>IFERROR(VLOOKUP(Table1[[#This Row],[RespondentID]],'All Data'!$A:$CW,99,FALSE),"unknown")</f>
        <v>unknown</v>
      </c>
    </row>
    <row r="495" spans="1:50">
      <c r="A495" s="99"/>
      <c r="B495" s="118"/>
      <c r="C495" s="119"/>
      <c r="D495" s="119"/>
      <c r="E495" s="119"/>
      <c r="F495" s="119"/>
      <c r="G495" s="119"/>
      <c r="H495" s="119"/>
      <c r="I495" s="119"/>
      <c r="J495" s="119"/>
      <c r="K495" s="119"/>
      <c r="L495" s="119"/>
      <c r="M495" s="119"/>
      <c r="N495" s="119"/>
      <c r="O495" s="119"/>
      <c r="P495" s="116">
        <f t="shared" si="162"/>
        <v>0</v>
      </c>
      <c r="Q495" s="120" t="e">
        <f t="shared" si="163"/>
        <v>#DIV/0!</v>
      </c>
      <c r="R495" s="116"/>
      <c r="S495" s="116">
        <f t="shared" si="164"/>
        <v>0</v>
      </c>
      <c r="T495" s="116">
        <f t="shared" si="165"/>
        <v>0</v>
      </c>
      <c r="U495" s="116">
        <f t="shared" si="166"/>
        <v>0</v>
      </c>
      <c r="V495" s="116">
        <f t="shared" si="167"/>
        <v>0</v>
      </c>
      <c r="W495" s="116">
        <f t="shared" si="168"/>
        <v>0</v>
      </c>
      <c r="X495" s="116">
        <f t="shared" si="169"/>
        <v>0</v>
      </c>
      <c r="Y495" s="116">
        <f t="shared" si="170"/>
        <v>0</v>
      </c>
      <c r="Z495" s="116">
        <f t="shared" si="171"/>
        <v>0</v>
      </c>
      <c r="AA495" s="116">
        <f t="shared" si="172"/>
        <v>0</v>
      </c>
      <c r="AB495" s="116">
        <f t="shared" si="173"/>
        <v>0</v>
      </c>
      <c r="AC495" s="116">
        <f t="shared" si="174"/>
        <v>0</v>
      </c>
      <c r="AD495" s="116">
        <f t="shared" si="175"/>
        <v>0</v>
      </c>
      <c r="AE495" s="116">
        <f t="shared" si="176"/>
        <v>0</v>
      </c>
      <c r="AF495" s="116"/>
      <c r="AG495" s="116"/>
      <c r="AH495" s="116">
        <f t="shared" si="177"/>
        <v>0</v>
      </c>
      <c r="AI495" s="116">
        <f t="shared" si="178"/>
        <v>0</v>
      </c>
      <c r="AJ495" s="116" t="str">
        <f t="shared" si="179"/>
        <v>Correct</v>
      </c>
      <c r="AK495" s="99"/>
      <c r="AL495" s="96" t="str">
        <f>IFERROR(VLOOKUP(Table1[[#This Row],[RespondentID]],'All Data'!$A:$CO,87,FALSE),"unknown")</f>
        <v>unknown</v>
      </c>
      <c r="AM495" s="96" t="str">
        <f>IFERROR(VLOOKUP(Table1[[#This Row],[RespondentID]],'All Data'!$A:$CO,88,FALSE),"unknown")</f>
        <v>unknown</v>
      </c>
      <c r="AN495" s="96" t="str">
        <f>IFERROR(VLOOKUP(Table1[[#This Row],[RespondentID]],'All Data'!$A:$CO,89,FALSE),"unknown")</f>
        <v>unknown</v>
      </c>
      <c r="AO495" s="96" t="str">
        <f>IFERROR(VLOOKUP(Table1[[#This Row],[RespondentID]],'All Data'!$A:$CO,90,FALSE),"unknown")</f>
        <v>unknown</v>
      </c>
      <c r="AP495" s="96" t="str">
        <f>IFERROR(VLOOKUP(Table1[[#This Row],[RespondentID]],'All Data'!$A:$CO,91,FALSE),"unknown")</f>
        <v>unknown</v>
      </c>
      <c r="AQ495" s="96" t="str">
        <f>IFERROR(VLOOKUP(Table1[[#This Row],[RespondentID]],'All Data'!$A:$CO,92,FALSE),"unknown")</f>
        <v>unknown</v>
      </c>
      <c r="AR495" s="96" t="str">
        <f>IFERROR(VLOOKUP(Table1[[#This Row],[RespondentID]],'All Data'!$A:$CO,93,FALSE),"unknown")</f>
        <v>unknown</v>
      </c>
      <c r="AS495" s="96" t="str">
        <f>IFERROR(VLOOKUP(Table1[[#This Row],[RespondentID]],'All Data'!$A:$CW,94,FALSE),"unknown")</f>
        <v>unknown</v>
      </c>
      <c r="AT495" s="96" t="str">
        <f>IFERROR(VLOOKUP(Table1[[#This Row],[RespondentID]],'All Data'!$A:$CW,95,FALSE),"unknown")</f>
        <v>unknown</v>
      </c>
      <c r="AU495" s="96" t="str">
        <f>IFERROR(VLOOKUP(Table1[[#This Row],[RespondentID]],'All Data'!$A:$CW,96,FALSE),"unknown")</f>
        <v>unknown</v>
      </c>
      <c r="AV495" s="96" t="str">
        <f>IFERROR(VLOOKUP(Table1[[#This Row],[RespondentID]],'All Data'!$A:$CW,97,FALSE),"unknown")</f>
        <v>unknown</v>
      </c>
      <c r="AW495" s="96" t="str">
        <f>IFERROR(VLOOKUP(Table1[[#This Row],[RespondentID]],'All Data'!$A:$CW,98,FALSE),"unknown")</f>
        <v>unknown</v>
      </c>
      <c r="AX495" s="96" t="str">
        <f>IFERROR(VLOOKUP(Table1[[#This Row],[RespondentID]],'All Data'!$A:$CW,99,FALSE),"unknown")</f>
        <v>unknown</v>
      </c>
    </row>
    <row r="496" spans="1:50">
      <c r="A496" s="99"/>
      <c r="B496" s="118"/>
      <c r="C496" s="119"/>
      <c r="D496" s="119"/>
      <c r="E496" s="119"/>
      <c r="F496" s="119"/>
      <c r="G496" s="119"/>
      <c r="H496" s="119"/>
      <c r="I496" s="119"/>
      <c r="J496" s="119"/>
      <c r="K496" s="119"/>
      <c r="L496" s="119"/>
      <c r="M496" s="119"/>
      <c r="N496" s="119"/>
      <c r="O496" s="119"/>
      <c r="P496" s="116">
        <f t="shared" si="162"/>
        <v>0</v>
      </c>
      <c r="Q496" s="120" t="e">
        <f t="shared" si="163"/>
        <v>#DIV/0!</v>
      </c>
      <c r="R496" s="116"/>
      <c r="S496" s="116">
        <f t="shared" si="164"/>
        <v>0</v>
      </c>
      <c r="T496" s="116">
        <f t="shared" si="165"/>
        <v>0</v>
      </c>
      <c r="U496" s="116">
        <f t="shared" si="166"/>
        <v>0</v>
      </c>
      <c r="V496" s="116">
        <f t="shared" si="167"/>
        <v>0</v>
      </c>
      <c r="W496" s="116">
        <f t="shared" si="168"/>
        <v>0</v>
      </c>
      <c r="X496" s="116">
        <f t="shared" si="169"/>
        <v>0</v>
      </c>
      <c r="Y496" s="116">
        <f t="shared" si="170"/>
        <v>0</v>
      </c>
      <c r="Z496" s="116">
        <f t="shared" si="171"/>
        <v>0</v>
      </c>
      <c r="AA496" s="116">
        <f t="shared" si="172"/>
        <v>0</v>
      </c>
      <c r="AB496" s="116">
        <f t="shared" si="173"/>
        <v>0</v>
      </c>
      <c r="AC496" s="116">
        <f t="shared" si="174"/>
        <v>0</v>
      </c>
      <c r="AD496" s="116">
        <f t="shared" si="175"/>
        <v>0</v>
      </c>
      <c r="AE496" s="116">
        <f t="shared" si="176"/>
        <v>0</v>
      </c>
      <c r="AF496" s="116"/>
      <c r="AG496" s="116"/>
      <c r="AH496" s="116">
        <f t="shared" si="177"/>
        <v>0</v>
      </c>
      <c r="AI496" s="116">
        <f t="shared" si="178"/>
        <v>0</v>
      </c>
      <c r="AJ496" s="116" t="str">
        <f t="shared" si="179"/>
        <v>Correct</v>
      </c>
      <c r="AK496" s="99"/>
      <c r="AL496" s="96" t="str">
        <f>IFERROR(VLOOKUP(Table1[[#This Row],[RespondentID]],'All Data'!$A:$CO,87,FALSE),"unknown")</f>
        <v>unknown</v>
      </c>
      <c r="AM496" s="96" t="str">
        <f>IFERROR(VLOOKUP(Table1[[#This Row],[RespondentID]],'All Data'!$A:$CO,88,FALSE),"unknown")</f>
        <v>unknown</v>
      </c>
      <c r="AN496" s="96" t="str">
        <f>IFERROR(VLOOKUP(Table1[[#This Row],[RespondentID]],'All Data'!$A:$CO,89,FALSE),"unknown")</f>
        <v>unknown</v>
      </c>
      <c r="AO496" s="96" t="str">
        <f>IFERROR(VLOOKUP(Table1[[#This Row],[RespondentID]],'All Data'!$A:$CO,90,FALSE),"unknown")</f>
        <v>unknown</v>
      </c>
      <c r="AP496" s="96" t="str">
        <f>IFERROR(VLOOKUP(Table1[[#This Row],[RespondentID]],'All Data'!$A:$CO,91,FALSE),"unknown")</f>
        <v>unknown</v>
      </c>
      <c r="AQ496" s="96" t="str">
        <f>IFERROR(VLOOKUP(Table1[[#This Row],[RespondentID]],'All Data'!$A:$CO,92,FALSE),"unknown")</f>
        <v>unknown</v>
      </c>
      <c r="AR496" s="96" t="str">
        <f>IFERROR(VLOOKUP(Table1[[#This Row],[RespondentID]],'All Data'!$A:$CO,93,FALSE),"unknown")</f>
        <v>unknown</v>
      </c>
      <c r="AS496" s="96" t="str">
        <f>IFERROR(VLOOKUP(Table1[[#This Row],[RespondentID]],'All Data'!$A:$CW,94,FALSE),"unknown")</f>
        <v>unknown</v>
      </c>
      <c r="AT496" s="96" t="str">
        <f>IFERROR(VLOOKUP(Table1[[#This Row],[RespondentID]],'All Data'!$A:$CW,95,FALSE),"unknown")</f>
        <v>unknown</v>
      </c>
      <c r="AU496" s="96" t="str">
        <f>IFERROR(VLOOKUP(Table1[[#This Row],[RespondentID]],'All Data'!$A:$CW,96,FALSE),"unknown")</f>
        <v>unknown</v>
      </c>
      <c r="AV496" s="96" t="str">
        <f>IFERROR(VLOOKUP(Table1[[#This Row],[RespondentID]],'All Data'!$A:$CW,97,FALSE),"unknown")</f>
        <v>unknown</v>
      </c>
      <c r="AW496" s="96" t="str">
        <f>IFERROR(VLOOKUP(Table1[[#This Row],[RespondentID]],'All Data'!$A:$CW,98,FALSE),"unknown")</f>
        <v>unknown</v>
      </c>
      <c r="AX496" s="96" t="str">
        <f>IFERROR(VLOOKUP(Table1[[#This Row],[RespondentID]],'All Data'!$A:$CW,99,FALSE),"unknown")</f>
        <v>unknown</v>
      </c>
    </row>
    <row r="497" spans="1:50">
      <c r="A497" s="99"/>
      <c r="B497" s="118"/>
      <c r="C497" s="119"/>
      <c r="D497" s="119"/>
      <c r="E497" s="119"/>
      <c r="F497" s="119"/>
      <c r="G497" s="119"/>
      <c r="H497" s="119"/>
      <c r="I497" s="119"/>
      <c r="J497" s="119"/>
      <c r="K497" s="119"/>
      <c r="L497" s="119"/>
      <c r="M497" s="119"/>
      <c r="N497" s="119"/>
      <c r="O497" s="119"/>
      <c r="P497" s="116">
        <f t="shared" si="162"/>
        <v>0</v>
      </c>
      <c r="Q497" s="120" t="e">
        <f t="shared" si="163"/>
        <v>#DIV/0!</v>
      </c>
      <c r="R497" s="116"/>
      <c r="S497" s="116">
        <f t="shared" si="164"/>
        <v>0</v>
      </c>
      <c r="T497" s="116">
        <f t="shared" si="165"/>
        <v>0</v>
      </c>
      <c r="U497" s="116">
        <f t="shared" si="166"/>
        <v>0</v>
      </c>
      <c r="V497" s="116">
        <f t="shared" si="167"/>
        <v>0</v>
      </c>
      <c r="W497" s="116">
        <f t="shared" si="168"/>
        <v>0</v>
      </c>
      <c r="X497" s="116">
        <f t="shared" si="169"/>
        <v>0</v>
      </c>
      <c r="Y497" s="116">
        <f t="shared" si="170"/>
        <v>0</v>
      </c>
      <c r="Z497" s="116">
        <f t="shared" si="171"/>
        <v>0</v>
      </c>
      <c r="AA497" s="116">
        <f t="shared" si="172"/>
        <v>0</v>
      </c>
      <c r="AB497" s="116">
        <f t="shared" si="173"/>
        <v>0</v>
      </c>
      <c r="AC497" s="116">
        <f t="shared" si="174"/>
        <v>0</v>
      </c>
      <c r="AD497" s="116">
        <f t="shared" si="175"/>
        <v>0</v>
      </c>
      <c r="AE497" s="116">
        <f t="shared" si="176"/>
        <v>0</v>
      </c>
      <c r="AF497" s="116"/>
      <c r="AG497" s="116"/>
      <c r="AH497" s="116">
        <f t="shared" si="177"/>
        <v>0</v>
      </c>
      <c r="AI497" s="116">
        <f t="shared" si="178"/>
        <v>0</v>
      </c>
      <c r="AJ497" s="116" t="str">
        <f t="shared" si="179"/>
        <v>Correct</v>
      </c>
      <c r="AK497" s="99"/>
      <c r="AL497" s="96" t="str">
        <f>IFERROR(VLOOKUP(Table1[[#This Row],[RespondentID]],'All Data'!$A:$CO,87,FALSE),"unknown")</f>
        <v>unknown</v>
      </c>
      <c r="AM497" s="96" t="str">
        <f>IFERROR(VLOOKUP(Table1[[#This Row],[RespondentID]],'All Data'!$A:$CO,88,FALSE),"unknown")</f>
        <v>unknown</v>
      </c>
      <c r="AN497" s="96" t="str">
        <f>IFERROR(VLOOKUP(Table1[[#This Row],[RespondentID]],'All Data'!$A:$CO,89,FALSE),"unknown")</f>
        <v>unknown</v>
      </c>
      <c r="AO497" s="96" t="str">
        <f>IFERROR(VLOOKUP(Table1[[#This Row],[RespondentID]],'All Data'!$A:$CO,90,FALSE),"unknown")</f>
        <v>unknown</v>
      </c>
      <c r="AP497" s="96" t="str">
        <f>IFERROR(VLOOKUP(Table1[[#This Row],[RespondentID]],'All Data'!$A:$CO,91,FALSE),"unknown")</f>
        <v>unknown</v>
      </c>
      <c r="AQ497" s="96" t="str">
        <f>IFERROR(VLOOKUP(Table1[[#This Row],[RespondentID]],'All Data'!$A:$CO,92,FALSE),"unknown")</f>
        <v>unknown</v>
      </c>
      <c r="AR497" s="96" t="str">
        <f>IFERROR(VLOOKUP(Table1[[#This Row],[RespondentID]],'All Data'!$A:$CO,93,FALSE),"unknown")</f>
        <v>unknown</v>
      </c>
      <c r="AS497" s="96" t="str">
        <f>IFERROR(VLOOKUP(Table1[[#This Row],[RespondentID]],'All Data'!$A:$CW,94,FALSE),"unknown")</f>
        <v>unknown</v>
      </c>
      <c r="AT497" s="96" t="str">
        <f>IFERROR(VLOOKUP(Table1[[#This Row],[RespondentID]],'All Data'!$A:$CW,95,FALSE),"unknown")</f>
        <v>unknown</v>
      </c>
      <c r="AU497" s="96" t="str">
        <f>IFERROR(VLOOKUP(Table1[[#This Row],[RespondentID]],'All Data'!$A:$CW,96,FALSE),"unknown")</f>
        <v>unknown</v>
      </c>
      <c r="AV497" s="96" t="str">
        <f>IFERROR(VLOOKUP(Table1[[#This Row],[RespondentID]],'All Data'!$A:$CW,97,FALSE),"unknown")</f>
        <v>unknown</v>
      </c>
      <c r="AW497" s="96" t="str">
        <f>IFERROR(VLOOKUP(Table1[[#This Row],[RespondentID]],'All Data'!$A:$CW,98,FALSE),"unknown")</f>
        <v>unknown</v>
      </c>
      <c r="AX497" s="96" t="str">
        <f>IFERROR(VLOOKUP(Table1[[#This Row],[RespondentID]],'All Data'!$A:$CW,99,FALSE),"unknown")</f>
        <v>unknown</v>
      </c>
    </row>
    <row r="498" spans="1:50">
      <c r="A498" s="99"/>
      <c r="B498" s="118"/>
      <c r="C498" s="119"/>
      <c r="D498" s="119"/>
      <c r="E498" s="119"/>
      <c r="F498" s="119"/>
      <c r="G498" s="119"/>
      <c r="H498" s="119"/>
      <c r="I498" s="119"/>
      <c r="J498" s="119"/>
      <c r="K498" s="119"/>
      <c r="L498" s="119"/>
      <c r="M498" s="119"/>
      <c r="N498" s="119"/>
      <c r="O498" s="119"/>
      <c r="P498" s="116">
        <f t="shared" si="162"/>
        <v>0</v>
      </c>
      <c r="Q498" s="120" t="e">
        <f t="shared" si="163"/>
        <v>#DIV/0!</v>
      </c>
      <c r="R498" s="116"/>
      <c r="S498" s="116">
        <f t="shared" si="164"/>
        <v>0</v>
      </c>
      <c r="T498" s="116">
        <f t="shared" si="165"/>
        <v>0</v>
      </c>
      <c r="U498" s="116">
        <f t="shared" si="166"/>
        <v>0</v>
      </c>
      <c r="V498" s="116">
        <f t="shared" si="167"/>
        <v>0</v>
      </c>
      <c r="W498" s="116">
        <f t="shared" si="168"/>
        <v>0</v>
      </c>
      <c r="X498" s="116">
        <f t="shared" si="169"/>
        <v>0</v>
      </c>
      <c r="Y498" s="116">
        <f t="shared" si="170"/>
        <v>0</v>
      </c>
      <c r="Z498" s="116">
        <f t="shared" si="171"/>
        <v>0</v>
      </c>
      <c r="AA498" s="116">
        <f t="shared" si="172"/>
        <v>0</v>
      </c>
      <c r="AB498" s="116">
        <f t="shared" si="173"/>
        <v>0</v>
      </c>
      <c r="AC498" s="116">
        <f t="shared" si="174"/>
        <v>0</v>
      </c>
      <c r="AD498" s="116">
        <f t="shared" si="175"/>
        <v>0</v>
      </c>
      <c r="AE498" s="116">
        <f t="shared" si="176"/>
        <v>0</v>
      </c>
      <c r="AF498" s="116"/>
      <c r="AG498" s="116"/>
      <c r="AH498" s="116">
        <f t="shared" si="177"/>
        <v>0</v>
      </c>
      <c r="AI498" s="116">
        <f t="shared" si="178"/>
        <v>0</v>
      </c>
      <c r="AJ498" s="116" t="str">
        <f t="shared" si="179"/>
        <v>Correct</v>
      </c>
      <c r="AK498" s="99"/>
      <c r="AL498" s="96" t="str">
        <f>IFERROR(VLOOKUP(Table1[[#This Row],[RespondentID]],'All Data'!$A:$CO,87,FALSE),"unknown")</f>
        <v>unknown</v>
      </c>
      <c r="AM498" s="96" t="str">
        <f>IFERROR(VLOOKUP(Table1[[#This Row],[RespondentID]],'All Data'!$A:$CO,88,FALSE),"unknown")</f>
        <v>unknown</v>
      </c>
      <c r="AN498" s="96" t="str">
        <f>IFERROR(VLOOKUP(Table1[[#This Row],[RespondentID]],'All Data'!$A:$CO,89,FALSE),"unknown")</f>
        <v>unknown</v>
      </c>
      <c r="AO498" s="96" t="str">
        <f>IFERROR(VLOOKUP(Table1[[#This Row],[RespondentID]],'All Data'!$A:$CO,90,FALSE),"unknown")</f>
        <v>unknown</v>
      </c>
      <c r="AP498" s="96" t="str">
        <f>IFERROR(VLOOKUP(Table1[[#This Row],[RespondentID]],'All Data'!$A:$CO,91,FALSE),"unknown")</f>
        <v>unknown</v>
      </c>
      <c r="AQ498" s="96" t="str">
        <f>IFERROR(VLOOKUP(Table1[[#This Row],[RespondentID]],'All Data'!$A:$CO,92,FALSE),"unknown")</f>
        <v>unknown</v>
      </c>
      <c r="AR498" s="96" t="str">
        <f>IFERROR(VLOOKUP(Table1[[#This Row],[RespondentID]],'All Data'!$A:$CO,93,FALSE),"unknown")</f>
        <v>unknown</v>
      </c>
      <c r="AS498" s="96" t="str">
        <f>IFERROR(VLOOKUP(Table1[[#This Row],[RespondentID]],'All Data'!$A:$CW,94,FALSE),"unknown")</f>
        <v>unknown</v>
      </c>
      <c r="AT498" s="96" t="str">
        <f>IFERROR(VLOOKUP(Table1[[#This Row],[RespondentID]],'All Data'!$A:$CW,95,FALSE),"unknown")</f>
        <v>unknown</v>
      </c>
      <c r="AU498" s="96" t="str">
        <f>IFERROR(VLOOKUP(Table1[[#This Row],[RespondentID]],'All Data'!$A:$CW,96,FALSE),"unknown")</f>
        <v>unknown</v>
      </c>
      <c r="AV498" s="96" t="str">
        <f>IFERROR(VLOOKUP(Table1[[#This Row],[RespondentID]],'All Data'!$A:$CW,97,FALSE),"unknown")</f>
        <v>unknown</v>
      </c>
      <c r="AW498" s="96" t="str">
        <f>IFERROR(VLOOKUP(Table1[[#This Row],[RespondentID]],'All Data'!$A:$CW,98,FALSE),"unknown")</f>
        <v>unknown</v>
      </c>
      <c r="AX498" s="96" t="str">
        <f>IFERROR(VLOOKUP(Table1[[#This Row],[RespondentID]],'All Data'!$A:$CW,99,FALSE),"unknown")</f>
        <v>unknown</v>
      </c>
    </row>
    <row r="499" spans="1:50">
      <c r="A499" s="99"/>
      <c r="B499" s="118"/>
      <c r="C499" s="119"/>
      <c r="D499" s="119"/>
      <c r="E499" s="119"/>
      <c r="F499" s="119"/>
      <c r="G499" s="119"/>
      <c r="H499" s="119"/>
      <c r="I499" s="119"/>
      <c r="J499" s="119"/>
      <c r="K499" s="119"/>
      <c r="L499" s="119"/>
      <c r="M499" s="119"/>
      <c r="N499" s="119"/>
      <c r="O499" s="119"/>
      <c r="P499" s="116">
        <f t="shared" si="162"/>
        <v>0</v>
      </c>
      <c r="Q499" s="120" t="e">
        <f t="shared" si="163"/>
        <v>#DIV/0!</v>
      </c>
      <c r="R499" s="116"/>
      <c r="S499" s="116">
        <f t="shared" si="164"/>
        <v>0</v>
      </c>
      <c r="T499" s="116">
        <f t="shared" si="165"/>
        <v>0</v>
      </c>
      <c r="U499" s="116">
        <f t="shared" si="166"/>
        <v>0</v>
      </c>
      <c r="V499" s="116">
        <f t="shared" si="167"/>
        <v>0</v>
      </c>
      <c r="W499" s="116">
        <f t="shared" si="168"/>
        <v>0</v>
      </c>
      <c r="X499" s="116">
        <f t="shared" si="169"/>
        <v>0</v>
      </c>
      <c r="Y499" s="116">
        <f t="shared" si="170"/>
        <v>0</v>
      </c>
      <c r="Z499" s="116">
        <f t="shared" si="171"/>
        <v>0</v>
      </c>
      <c r="AA499" s="116">
        <f t="shared" si="172"/>
        <v>0</v>
      </c>
      <c r="AB499" s="116">
        <f t="shared" si="173"/>
        <v>0</v>
      </c>
      <c r="AC499" s="116">
        <f t="shared" si="174"/>
        <v>0</v>
      </c>
      <c r="AD499" s="116">
        <f t="shared" si="175"/>
        <v>0</v>
      </c>
      <c r="AE499" s="116">
        <f t="shared" si="176"/>
        <v>0</v>
      </c>
      <c r="AF499" s="116"/>
      <c r="AG499" s="116"/>
      <c r="AH499" s="116">
        <f t="shared" si="177"/>
        <v>0</v>
      </c>
      <c r="AI499" s="116">
        <f t="shared" si="178"/>
        <v>0</v>
      </c>
      <c r="AJ499" s="116" t="str">
        <f t="shared" si="179"/>
        <v>Correct</v>
      </c>
      <c r="AK499" s="99"/>
      <c r="AL499" s="96" t="str">
        <f>IFERROR(VLOOKUP(Table1[[#This Row],[RespondentID]],'All Data'!$A:$CO,87,FALSE),"unknown")</f>
        <v>unknown</v>
      </c>
      <c r="AM499" s="96" t="str">
        <f>IFERROR(VLOOKUP(Table1[[#This Row],[RespondentID]],'All Data'!$A:$CO,88,FALSE),"unknown")</f>
        <v>unknown</v>
      </c>
      <c r="AN499" s="96" t="str">
        <f>IFERROR(VLOOKUP(Table1[[#This Row],[RespondentID]],'All Data'!$A:$CO,89,FALSE),"unknown")</f>
        <v>unknown</v>
      </c>
      <c r="AO499" s="96" t="str">
        <f>IFERROR(VLOOKUP(Table1[[#This Row],[RespondentID]],'All Data'!$A:$CO,90,FALSE),"unknown")</f>
        <v>unknown</v>
      </c>
      <c r="AP499" s="96" t="str">
        <f>IFERROR(VLOOKUP(Table1[[#This Row],[RespondentID]],'All Data'!$A:$CO,91,FALSE),"unknown")</f>
        <v>unknown</v>
      </c>
      <c r="AQ499" s="96" t="str">
        <f>IFERROR(VLOOKUP(Table1[[#This Row],[RespondentID]],'All Data'!$A:$CO,92,FALSE),"unknown")</f>
        <v>unknown</v>
      </c>
      <c r="AR499" s="96" t="str">
        <f>IFERROR(VLOOKUP(Table1[[#This Row],[RespondentID]],'All Data'!$A:$CO,93,FALSE),"unknown")</f>
        <v>unknown</v>
      </c>
      <c r="AS499" s="96" t="str">
        <f>IFERROR(VLOOKUP(Table1[[#This Row],[RespondentID]],'All Data'!$A:$CW,94,FALSE),"unknown")</f>
        <v>unknown</v>
      </c>
      <c r="AT499" s="96" t="str">
        <f>IFERROR(VLOOKUP(Table1[[#This Row],[RespondentID]],'All Data'!$A:$CW,95,FALSE),"unknown")</f>
        <v>unknown</v>
      </c>
      <c r="AU499" s="96" t="str">
        <f>IFERROR(VLOOKUP(Table1[[#This Row],[RespondentID]],'All Data'!$A:$CW,96,FALSE),"unknown")</f>
        <v>unknown</v>
      </c>
      <c r="AV499" s="96" t="str">
        <f>IFERROR(VLOOKUP(Table1[[#This Row],[RespondentID]],'All Data'!$A:$CW,97,FALSE),"unknown")</f>
        <v>unknown</v>
      </c>
      <c r="AW499" s="96" t="str">
        <f>IFERROR(VLOOKUP(Table1[[#This Row],[RespondentID]],'All Data'!$A:$CW,98,FALSE),"unknown")</f>
        <v>unknown</v>
      </c>
      <c r="AX499" s="96" t="str">
        <f>IFERROR(VLOOKUP(Table1[[#This Row],[RespondentID]],'All Data'!$A:$CW,99,FALSE),"unknown")</f>
        <v>unknown</v>
      </c>
    </row>
    <row r="500" spans="1:50">
      <c r="A500" s="99"/>
      <c r="B500" s="118"/>
      <c r="C500" s="119"/>
      <c r="D500" s="119"/>
      <c r="E500" s="119"/>
      <c r="F500" s="119"/>
      <c r="G500" s="119"/>
      <c r="H500" s="119"/>
      <c r="I500" s="119"/>
      <c r="J500" s="119"/>
      <c r="K500" s="119"/>
      <c r="L500" s="119"/>
      <c r="M500" s="119"/>
      <c r="N500" s="119"/>
      <c r="O500" s="119"/>
      <c r="P500" s="116">
        <f t="shared" si="162"/>
        <v>0</v>
      </c>
      <c r="Q500" s="120" t="e">
        <f t="shared" si="163"/>
        <v>#DIV/0!</v>
      </c>
      <c r="R500" s="116"/>
      <c r="S500" s="116">
        <f t="shared" si="164"/>
        <v>0</v>
      </c>
      <c r="T500" s="116">
        <f t="shared" si="165"/>
        <v>0</v>
      </c>
      <c r="U500" s="116">
        <f t="shared" si="166"/>
        <v>0</v>
      </c>
      <c r="V500" s="116">
        <f t="shared" si="167"/>
        <v>0</v>
      </c>
      <c r="W500" s="116">
        <f t="shared" si="168"/>
        <v>0</v>
      </c>
      <c r="X500" s="116">
        <f t="shared" si="169"/>
        <v>0</v>
      </c>
      <c r="Y500" s="116">
        <f t="shared" si="170"/>
        <v>0</v>
      </c>
      <c r="Z500" s="116">
        <f t="shared" si="171"/>
        <v>0</v>
      </c>
      <c r="AA500" s="116">
        <f t="shared" si="172"/>
        <v>0</v>
      </c>
      <c r="AB500" s="116">
        <f t="shared" si="173"/>
        <v>0</v>
      </c>
      <c r="AC500" s="116">
        <f t="shared" si="174"/>
        <v>0</v>
      </c>
      <c r="AD500" s="116">
        <f t="shared" si="175"/>
        <v>0</v>
      </c>
      <c r="AE500" s="116">
        <f t="shared" si="176"/>
        <v>0</v>
      </c>
      <c r="AF500" s="116"/>
      <c r="AG500" s="116"/>
      <c r="AH500" s="116">
        <f t="shared" si="177"/>
        <v>0</v>
      </c>
      <c r="AI500" s="116">
        <f t="shared" si="178"/>
        <v>0</v>
      </c>
      <c r="AJ500" s="116" t="str">
        <f t="shared" si="179"/>
        <v>Correct</v>
      </c>
      <c r="AK500" s="99"/>
      <c r="AL500" s="96" t="str">
        <f>IFERROR(VLOOKUP(Table1[[#This Row],[RespondentID]],'All Data'!$A:$CO,87,FALSE),"unknown")</f>
        <v>unknown</v>
      </c>
      <c r="AM500" s="96" t="str">
        <f>IFERROR(VLOOKUP(Table1[[#This Row],[RespondentID]],'All Data'!$A:$CO,88,FALSE),"unknown")</f>
        <v>unknown</v>
      </c>
      <c r="AN500" s="96" t="str">
        <f>IFERROR(VLOOKUP(Table1[[#This Row],[RespondentID]],'All Data'!$A:$CO,89,FALSE),"unknown")</f>
        <v>unknown</v>
      </c>
      <c r="AO500" s="96" t="str">
        <f>IFERROR(VLOOKUP(Table1[[#This Row],[RespondentID]],'All Data'!$A:$CO,90,FALSE),"unknown")</f>
        <v>unknown</v>
      </c>
      <c r="AP500" s="96" t="str">
        <f>IFERROR(VLOOKUP(Table1[[#This Row],[RespondentID]],'All Data'!$A:$CO,91,FALSE),"unknown")</f>
        <v>unknown</v>
      </c>
      <c r="AQ500" s="96" t="str">
        <f>IFERROR(VLOOKUP(Table1[[#This Row],[RespondentID]],'All Data'!$A:$CO,92,FALSE),"unknown")</f>
        <v>unknown</v>
      </c>
      <c r="AR500" s="96" t="str">
        <f>IFERROR(VLOOKUP(Table1[[#This Row],[RespondentID]],'All Data'!$A:$CO,93,FALSE),"unknown")</f>
        <v>unknown</v>
      </c>
      <c r="AS500" s="96" t="str">
        <f>IFERROR(VLOOKUP(Table1[[#This Row],[RespondentID]],'All Data'!$A:$CW,94,FALSE),"unknown")</f>
        <v>unknown</v>
      </c>
      <c r="AT500" s="96" t="str">
        <f>IFERROR(VLOOKUP(Table1[[#This Row],[RespondentID]],'All Data'!$A:$CW,95,FALSE),"unknown")</f>
        <v>unknown</v>
      </c>
      <c r="AU500" s="96" t="str">
        <f>IFERROR(VLOOKUP(Table1[[#This Row],[RespondentID]],'All Data'!$A:$CW,96,FALSE),"unknown")</f>
        <v>unknown</v>
      </c>
      <c r="AV500" s="96" t="str">
        <f>IFERROR(VLOOKUP(Table1[[#This Row],[RespondentID]],'All Data'!$A:$CW,97,FALSE),"unknown")</f>
        <v>unknown</v>
      </c>
      <c r="AW500" s="96" t="str">
        <f>IFERROR(VLOOKUP(Table1[[#This Row],[RespondentID]],'All Data'!$A:$CW,98,FALSE),"unknown")</f>
        <v>unknown</v>
      </c>
      <c r="AX500" s="96" t="str">
        <f>IFERROR(VLOOKUP(Table1[[#This Row],[RespondentID]],'All Data'!$A:$CW,99,FALSE),"unknown")</f>
        <v>unknown</v>
      </c>
    </row>
    <row r="501" spans="1:50">
      <c r="A501" s="99"/>
      <c r="B501" s="118"/>
      <c r="C501" s="119"/>
      <c r="D501" s="119"/>
      <c r="E501" s="119"/>
      <c r="F501" s="119"/>
      <c r="G501" s="119"/>
      <c r="H501" s="119"/>
      <c r="I501" s="119"/>
      <c r="J501" s="119"/>
      <c r="K501" s="119"/>
      <c r="L501" s="119"/>
      <c r="M501" s="119"/>
      <c r="N501" s="119"/>
      <c r="O501" s="119"/>
      <c r="P501" s="116">
        <f t="shared" si="162"/>
        <v>0</v>
      </c>
      <c r="Q501" s="120" t="e">
        <f t="shared" si="163"/>
        <v>#DIV/0!</v>
      </c>
      <c r="R501" s="116"/>
      <c r="S501" s="116">
        <f t="shared" si="164"/>
        <v>0</v>
      </c>
      <c r="T501" s="116">
        <f t="shared" si="165"/>
        <v>0</v>
      </c>
      <c r="U501" s="116">
        <f t="shared" si="166"/>
        <v>0</v>
      </c>
      <c r="V501" s="116">
        <f t="shared" si="167"/>
        <v>0</v>
      </c>
      <c r="W501" s="116">
        <f t="shared" si="168"/>
        <v>0</v>
      </c>
      <c r="X501" s="116">
        <f t="shared" si="169"/>
        <v>0</v>
      </c>
      <c r="Y501" s="116">
        <f t="shared" si="170"/>
        <v>0</v>
      </c>
      <c r="Z501" s="116">
        <f t="shared" si="171"/>
        <v>0</v>
      </c>
      <c r="AA501" s="116">
        <f t="shared" si="172"/>
        <v>0</v>
      </c>
      <c r="AB501" s="116">
        <f t="shared" si="173"/>
        <v>0</v>
      </c>
      <c r="AC501" s="116">
        <f t="shared" si="174"/>
        <v>0</v>
      </c>
      <c r="AD501" s="116">
        <f t="shared" si="175"/>
        <v>0</v>
      </c>
      <c r="AE501" s="116">
        <f t="shared" si="176"/>
        <v>0</v>
      </c>
      <c r="AF501" s="116"/>
      <c r="AG501" s="116"/>
      <c r="AH501" s="116">
        <f t="shared" si="177"/>
        <v>0</v>
      </c>
      <c r="AI501" s="116">
        <f t="shared" si="178"/>
        <v>0</v>
      </c>
      <c r="AJ501" s="116" t="str">
        <f t="shared" si="179"/>
        <v>Correct</v>
      </c>
      <c r="AK501" s="99"/>
      <c r="AL501" s="96" t="str">
        <f>IFERROR(VLOOKUP(Table1[[#This Row],[RespondentID]],'All Data'!$A:$CO,87,FALSE),"unknown")</f>
        <v>unknown</v>
      </c>
      <c r="AM501" s="96" t="str">
        <f>IFERROR(VLOOKUP(Table1[[#This Row],[RespondentID]],'All Data'!$A:$CO,88,FALSE),"unknown")</f>
        <v>unknown</v>
      </c>
      <c r="AN501" s="96" t="str">
        <f>IFERROR(VLOOKUP(Table1[[#This Row],[RespondentID]],'All Data'!$A:$CO,89,FALSE),"unknown")</f>
        <v>unknown</v>
      </c>
      <c r="AO501" s="96" t="str">
        <f>IFERROR(VLOOKUP(Table1[[#This Row],[RespondentID]],'All Data'!$A:$CO,90,FALSE),"unknown")</f>
        <v>unknown</v>
      </c>
      <c r="AP501" s="96" t="str">
        <f>IFERROR(VLOOKUP(Table1[[#This Row],[RespondentID]],'All Data'!$A:$CO,91,FALSE),"unknown")</f>
        <v>unknown</v>
      </c>
      <c r="AQ501" s="96" t="str">
        <f>IFERROR(VLOOKUP(Table1[[#This Row],[RespondentID]],'All Data'!$A:$CO,92,FALSE),"unknown")</f>
        <v>unknown</v>
      </c>
      <c r="AR501" s="96" t="str">
        <f>IFERROR(VLOOKUP(Table1[[#This Row],[RespondentID]],'All Data'!$A:$CO,93,FALSE),"unknown")</f>
        <v>unknown</v>
      </c>
      <c r="AS501" s="96" t="str">
        <f>IFERROR(VLOOKUP(Table1[[#This Row],[RespondentID]],'All Data'!$A:$CW,94,FALSE),"unknown")</f>
        <v>unknown</v>
      </c>
      <c r="AT501" s="96" t="str">
        <f>IFERROR(VLOOKUP(Table1[[#This Row],[RespondentID]],'All Data'!$A:$CW,95,FALSE),"unknown")</f>
        <v>unknown</v>
      </c>
      <c r="AU501" s="96" t="str">
        <f>IFERROR(VLOOKUP(Table1[[#This Row],[RespondentID]],'All Data'!$A:$CW,96,FALSE),"unknown")</f>
        <v>unknown</v>
      </c>
      <c r="AV501" s="96" t="str">
        <f>IFERROR(VLOOKUP(Table1[[#This Row],[RespondentID]],'All Data'!$A:$CW,97,FALSE),"unknown")</f>
        <v>unknown</v>
      </c>
      <c r="AW501" s="96" t="str">
        <f>IFERROR(VLOOKUP(Table1[[#This Row],[RespondentID]],'All Data'!$A:$CW,98,FALSE),"unknown")</f>
        <v>unknown</v>
      </c>
      <c r="AX501" s="96" t="str">
        <f>IFERROR(VLOOKUP(Table1[[#This Row],[RespondentID]],'All Data'!$A:$CW,99,FALSE),"unknown")</f>
        <v>unknown</v>
      </c>
    </row>
    <row r="502" spans="1:50">
      <c r="A502" s="99"/>
      <c r="B502" s="118"/>
      <c r="C502" s="119"/>
      <c r="D502" s="119"/>
      <c r="E502" s="119"/>
      <c r="F502" s="119"/>
      <c r="G502" s="119"/>
      <c r="H502" s="119"/>
      <c r="I502" s="119"/>
      <c r="J502" s="119"/>
      <c r="K502" s="119"/>
      <c r="L502" s="119"/>
      <c r="M502" s="119"/>
      <c r="N502" s="119"/>
      <c r="O502" s="119"/>
      <c r="P502" s="116">
        <f t="shared" si="162"/>
        <v>0</v>
      </c>
      <c r="Q502" s="120" t="e">
        <f t="shared" si="163"/>
        <v>#DIV/0!</v>
      </c>
      <c r="R502" s="116"/>
      <c r="S502" s="116">
        <f t="shared" si="164"/>
        <v>0</v>
      </c>
      <c r="T502" s="116">
        <f t="shared" si="165"/>
        <v>0</v>
      </c>
      <c r="U502" s="116">
        <f t="shared" si="166"/>
        <v>0</v>
      </c>
      <c r="V502" s="116">
        <f t="shared" si="167"/>
        <v>0</v>
      </c>
      <c r="W502" s="116">
        <f t="shared" si="168"/>
        <v>0</v>
      </c>
      <c r="X502" s="116">
        <f t="shared" si="169"/>
        <v>0</v>
      </c>
      <c r="Y502" s="116">
        <f t="shared" si="170"/>
        <v>0</v>
      </c>
      <c r="Z502" s="116">
        <f t="shared" si="171"/>
        <v>0</v>
      </c>
      <c r="AA502" s="116">
        <f t="shared" si="172"/>
        <v>0</v>
      </c>
      <c r="AB502" s="116">
        <f t="shared" si="173"/>
        <v>0</v>
      </c>
      <c r="AC502" s="116">
        <f t="shared" si="174"/>
        <v>0</v>
      </c>
      <c r="AD502" s="116">
        <f t="shared" si="175"/>
        <v>0</v>
      </c>
      <c r="AE502" s="116">
        <f t="shared" si="176"/>
        <v>0</v>
      </c>
      <c r="AF502" s="116"/>
      <c r="AG502" s="116"/>
      <c r="AH502" s="116">
        <f t="shared" si="177"/>
        <v>0</v>
      </c>
      <c r="AI502" s="116">
        <f t="shared" si="178"/>
        <v>0</v>
      </c>
      <c r="AJ502" s="116" t="str">
        <f t="shared" si="179"/>
        <v>Correct</v>
      </c>
      <c r="AK502" s="99"/>
      <c r="AL502" s="96" t="str">
        <f>IFERROR(VLOOKUP(Table1[[#This Row],[RespondentID]],'All Data'!$A:$CO,87,FALSE),"unknown")</f>
        <v>unknown</v>
      </c>
      <c r="AM502" s="96" t="str">
        <f>IFERROR(VLOOKUP(Table1[[#This Row],[RespondentID]],'All Data'!$A:$CO,88,FALSE),"unknown")</f>
        <v>unknown</v>
      </c>
      <c r="AN502" s="96" t="str">
        <f>IFERROR(VLOOKUP(Table1[[#This Row],[RespondentID]],'All Data'!$A:$CO,89,FALSE),"unknown")</f>
        <v>unknown</v>
      </c>
      <c r="AO502" s="96" t="str">
        <f>IFERROR(VLOOKUP(Table1[[#This Row],[RespondentID]],'All Data'!$A:$CO,90,FALSE),"unknown")</f>
        <v>unknown</v>
      </c>
      <c r="AP502" s="96" t="str">
        <f>IFERROR(VLOOKUP(Table1[[#This Row],[RespondentID]],'All Data'!$A:$CO,91,FALSE),"unknown")</f>
        <v>unknown</v>
      </c>
      <c r="AQ502" s="96" t="str">
        <f>IFERROR(VLOOKUP(Table1[[#This Row],[RespondentID]],'All Data'!$A:$CO,92,FALSE),"unknown")</f>
        <v>unknown</v>
      </c>
      <c r="AR502" s="96" t="str">
        <f>IFERROR(VLOOKUP(Table1[[#This Row],[RespondentID]],'All Data'!$A:$CO,93,FALSE),"unknown")</f>
        <v>unknown</v>
      </c>
      <c r="AS502" s="96" t="str">
        <f>IFERROR(VLOOKUP(Table1[[#This Row],[RespondentID]],'All Data'!$A:$CW,94,FALSE),"unknown")</f>
        <v>unknown</v>
      </c>
      <c r="AT502" s="96" t="str">
        <f>IFERROR(VLOOKUP(Table1[[#This Row],[RespondentID]],'All Data'!$A:$CW,95,FALSE),"unknown")</f>
        <v>unknown</v>
      </c>
      <c r="AU502" s="96" t="str">
        <f>IFERROR(VLOOKUP(Table1[[#This Row],[RespondentID]],'All Data'!$A:$CW,96,FALSE),"unknown")</f>
        <v>unknown</v>
      </c>
      <c r="AV502" s="96" t="str">
        <f>IFERROR(VLOOKUP(Table1[[#This Row],[RespondentID]],'All Data'!$A:$CW,97,FALSE),"unknown")</f>
        <v>unknown</v>
      </c>
      <c r="AW502" s="96" t="str">
        <f>IFERROR(VLOOKUP(Table1[[#This Row],[RespondentID]],'All Data'!$A:$CW,98,FALSE),"unknown")</f>
        <v>unknown</v>
      </c>
      <c r="AX502" s="96" t="str">
        <f>IFERROR(VLOOKUP(Table1[[#This Row],[RespondentID]],'All Data'!$A:$CW,99,FALSE),"unknown")</f>
        <v>unknown</v>
      </c>
    </row>
    <row r="503" spans="1:50">
      <c r="A503" s="99"/>
      <c r="B503" s="118"/>
      <c r="C503" s="119"/>
      <c r="D503" s="119"/>
      <c r="E503" s="119"/>
      <c r="F503" s="119"/>
      <c r="G503" s="119"/>
      <c r="H503" s="119"/>
      <c r="I503" s="119"/>
      <c r="J503" s="119"/>
      <c r="K503" s="119"/>
      <c r="L503" s="119"/>
      <c r="M503" s="119"/>
      <c r="N503" s="119"/>
      <c r="O503" s="119"/>
      <c r="P503" s="116">
        <f t="shared" si="162"/>
        <v>0</v>
      </c>
      <c r="Q503" s="120" t="e">
        <f t="shared" si="163"/>
        <v>#DIV/0!</v>
      </c>
      <c r="R503" s="116"/>
      <c r="S503" s="116">
        <f t="shared" si="164"/>
        <v>0</v>
      </c>
      <c r="T503" s="116">
        <f t="shared" si="165"/>
        <v>0</v>
      </c>
      <c r="U503" s="116">
        <f t="shared" si="166"/>
        <v>0</v>
      </c>
      <c r="V503" s="116">
        <f t="shared" si="167"/>
        <v>0</v>
      </c>
      <c r="W503" s="116">
        <f t="shared" si="168"/>
        <v>0</v>
      </c>
      <c r="X503" s="116">
        <f t="shared" si="169"/>
        <v>0</v>
      </c>
      <c r="Y503" s="116">
        <f t="shared" si="170"/>
        <v>0</v>
      </c>
      <c r="Z503" s="116">
        <f t="shared" si="171"/>
        <v>0</v>
      </c>
      <c r="AA503" s="116">
        <f t="shared" si="172"/>
        <v>0</v>
      </c>
      <c r="AB503" s="116">
        <f t="shared" si="173"/>
        <v>0</v>
      </c>
      <c r="AC503" s="116">
        <f t="shared" si="174"/>
        <v>0</v>
      </c>
      <c r="AD503" s="116">
        <f t="shared" si="175"/>
        <v>0</v>
      </c>
      <c r="AE503" s="116">
        <f t="shared" si="176"/>
        <v>0</v>
      </c>
      <c r="AF503" s="116"/>
      <c r="AG503" s="116"/>
      <c r="AH503" s="116">
        <f t="shared" si="177"/>
        <v>0</v>
      </c>
      <c r="AI503" s="116">
        <f t="shared" si="178"/>
        <v>0</v>
      </c>
      <c r="AJ503" s="116" t="str">
        <f t="shared" si="179"/>
        <v>Correct</v>
      </c>
      <c r="AK503" s="99"/>
      <c r="AL503" s="96" t="str">
        <f>IFERROR(VLOOKUP(Table1[[#This Row],[RespondentID]],'All Data'!$A:$CO,87,FALSE),"unknown")</f>
        <v>unknown</v>
      </c>
      <c r="AM503" s="96" t="str">
        <f>IFERROR(VLOOKUP(Table1[[#This Row],[RespondentID]],'All Data'!$A:$CO,88,FALSE),"unknown")</f>
        <v>unknown</v>
      </c>
      <c r="AN503" s="96" t="str">
        <f>IFERROR(VLOOKUP(Table1[[#This Row],[RespondentID]],'All Data'!$A:$CO,89,FALSE),"unknown")</f>
        <v>unknown</v>
      </c>
      <c r="AO503" s="96" t="str">
        <f>IFERROR(VLOOKUP(Table1[[#This Row],[RespondentID]],'All Data'!$A:$CO,90,FALSE),"unknown")</f>
        <v>unknown</v>
      </c>
      <c r="AP503" s="96" t="str">
        <f>IFERROR(VLOOKUP(Table1[[#This Row],[RespondentID]],'All Data'!$A:$CO,91,FALSE),"unknown")</f>
        <v>unknown</v>
      </c>
      <c r="AQ503" s="96" t="str">
        <f>IFERROR(VLOOKUP(Table1[[#This Row],[RespondentID]],'All Data'!$A:$CO,92,FALSE),"unknown")</f>
        <v>unknown</v>
      </c>
      <c r="AR503" s="96" t="str">
        <f>IFERROR(VLOOKUP(Table1[[#This Row],[RespondentID]],'All Data'!$A:$CO,93,FALSE),"unknown")</f>
        <v>unknown</v>
      </c>
      <c r="AS503" s="96" t="str">
        <f>IFERROR(VLOOKUP(Table1[[#This Row],[RespondentID]],'All Data'!$A:$CW,94,FALSE),"unknown")</f>
        <v>unknown</v>
      </c>
      <c r="AT503" s="96" t="str">
        <f>IFERROR(VLOOKUP(Table1[[#This Row],[RespondentID]],'All Data'!$A:$CW,95,FALSE),"unknown")</f>
        <v>unknown</v>
      </c>
      <c r="AU503" s="96" t="str">
        <f>IFERROR(VLOOKUP(Table1[[#This Row],[RespondentID]],'All Data'!$A:$CW,96,FALSE),"unknown")</f>
        <v>unknown</v>
      </c>
      <c r="AV503" s="96" t="str">
        <f>IFERROR(VLOOKUP(Table1[[#This Row],[RespondentID]],'All Data'!$A:$CW,97,FALSE),"unknown")</f>
        <v>unknown</v>
      </c>
      <c r="AW503" s="96" t="str">
        <f>IFERROR(VLOOKUP(Table1[[#This Row],[RespondentID]],'All Data'!$A:$CW,98,FALSE),"unknown")</f>
        <v>unknown</v>
      </c>
      <c r="AX503" s="96" t="str">
        <f>IFERROR(VLOOKUP(Table1[[#This Row],[RespondentID]],'All Data'!$A:$CW,99,FALSE),"unknown")</f>
        <v>unknown</v>
      </c>
    </row>
    <row r="504" spans="1:50">
      <c r="A504" s="99"/>
      <c r="B504" s="118"/>
      <c r="C504" s="119"/>
      <c r="D504" s="119"/>
      <c r="E504" s="119"/>
      <c r="F504" s="119"/>
      <c r="G504" s="119"/>
      <c r="H504" s="119"/>
      <c r="I504" s="119"/>
      <c r="J504" s="119"/>
      <c r="K504" s="119"/>
      <c r="L504" s="119"/>
      <c r="M504" s="119"/>
      <c r="N504" s="119"/>
      <c r="O504" s="119"/>
      <c r="P504" s="116">
        <f t="shared" si="162"/>
        <v>0</v>
      </c>
      <c r="Q504" s="120" t="e">
        <f t="shared" si="163"/>
        <v>#DIV/0!</v>
      </c>
      <c r="R504" s="116"/>
      <c r="S504" s="116">
        <f t="shared" si="164"/>
        <v>0</v>
      </c>
      <c r="T504" s="116">
        <f t="shared" si="165"/>
        <v>0</v>
      </c>
      <c r="U504" s="116">
        <f t="shared" si="166"/>
        <v>0</v>
      </c>
      <c r="V504" s="116">
        <f t="shared" si="167"/>
        <v>0</v>
      </c>
      <c r="W504" s="116">
        <f t="shared" si="168"/>
        <v>0</v>
      </c>
      <c r="X504" s="116">
        <f t="shared" si="169"/>
        <v>0</v>
      </c>
      <c r="Y504" s="116">
        <f t="shared" si="170"/>
        <v>0</v>
      </c>
      <c r="Z504" s="116">
        <f t="shared" si="171"/>
        <v>0</v>
      </c>
      <c r="AA504" s="116">
        <f t="shared" si="172"/>
        <v>0</v>
      </c>
      <c r="AB504" s="116">
        <f t="shared" si="173"/>
        <v>0</v>
      </c>
      <c r="AC504" s="116">
        <f t="shared" si="174"/>
        <v>0</v>
      </c>
      <c r="AD504" s="116">
        <f t="shared" si="175"/>
        <v>0</v>
      </c>
      <c r="AE504" s="116">
        <f t="shared" si="176"/>
        <v>0</v>
      </c>
      <c r="AF504" s="116"/>
      <c r="AG504" s="116"/>
      <c r="AH504" s="116">
        <f t="shared" si="177"/>
        <v>0</v>
      </c>
      <c r="AI504" s="116">
        <f t="shared" si="178"/>
        <v>0</v>
      </c>
      <c r="AJ504" s="116" t="str">
        <f t="shared" si="179"/>
        <v>Correct</v>
      </c>
      <c r="AK504" s="99"/>
      <c r="AL504" s="96" t="str">
        <f>IFERROR(VLOOKUP(Table1[[#This Row],[RespondentID]],'All Data'!$A:$CO,87,FALSE),"unknown")</f>
        <v>unknown</v>
      </c>
      <c r="AM504" s="96" t="str">
        <f>IFERROR(VLOOKUP(Table1[[#This Row],[RespondentID]],'All Data'!$A:$CO,88,FALSE),"unknown")</f>
        <v>unknown</v>
      </c>
      <c r="AN504" s="96" t="str">
        <f>IFERROR(VLOOKUP(Table1[[#This Row],[RespondentID]],'All Data'!$A:$CO,89,FALSE),"unknown")</f>
        <v>unknown</v>
      </c>
      <c r="AO504" s="96" t="str">
        <f>IFERROR(VLOOKUP(Table1[[#This Row],[RespondentID]],'All Data'!$A:$CO,90,FALSE),"unknown")</f>
        <v>unknown</v>
      </c>
      <c r="AP504" s="96" t="str">
        <f>IFERROR(VLOOKUP(Table1[[#This Row],[RespondentID]],'All Data'!$A:$CO,91,FALSE),"unknown")</f>
        <v>unknown</v>
      </c>
      <c r="AQ504" s="96" t="str">
        <f>IFERROR(VLOOKUP(Table1[[#This Row],[RespondentID]],'All Data'!$A:$CO,92,FALSE),"unknown")</f>
        <v>unknown</v>
      </c>
      <c r="AR504" s="96" t="str">
        <f>IFERROR(VLOOKUP(Table1[[#This Row],[RespondentID]],'All Data'!$A:$CO,93,FALSE),"unknown")</f>
        <v>unknown</v>
      </c>
      <c r="AS504" s="96" t="str">
        <f>IFERROR(VLOOKUP(Table1[[#This Row],[RespondentID]],'All Data'!$A:$CW,94,FALSE),"unknown")</f>
        <v>unknown</v>
      </c>
      <c r="AT504" s="96" t="str">
        <f>IFERROR(VLOOKUP(Table1[[#This Row],[RespondentID]],'All Data'!$A:$CW,95,FALSE),"unknown")</f>
        <v>unknown</v>
      </c>
      <c r="AU504" s="96" t="str">
        <f>IFERROR(VLOOKUP(Table1[[#This Row],[RespondentID]],'All Data'!$A:$CW,96,FALSE),"unknown")</f>
        <v>unknown</v>
      </c>
      <c r="AV504" s="96" t="str">
        <f>IFERROR(VLOOKUP(Table1[[#This Row],[RespondentID]],'All Data'!$A:$CW,97,FALSE),"unknown")</f>
        <v>unknown</v>
      </c>
      <c r="AW504" s="96" t="str">
        <f>IFERROR(VLOOKUP(Table1[[#This Row],[RespondentID]],'All Data'!$A:$CW,98,FALSE),"unknown")</f>
        <v>unknown</v>
      </c>
      <c r="AX504" s="96" t="str">
        <f>IFERROR(VLOOKUP(Table1[[#This Row],[RespondentID]],'All Data'!$A:$CW,99,FALSE),"unknown")</f>
        <v>unknown</v>
      </c>
    </row>
    <row r="505" spans="1:50">
      <c r="A505" s="99"/>
      <c r="B505" s="118"/>
      <c r="C505" s="119"/>
      <c r="D505" s="119"/>
      <c r="E505" s="119"/>
      <c r="F505" s="119"/>
      <c r="G505" s="119"/>
      <c r="H505" s="119"/>
      <c r="I505" s="119"/>
      <c r="J505" s="119"/>
      <c r="K505" s="119"/>
      <c r="L505" s="119"/>
      <c r="M505" s="119"/>
      <c r="N505" s="119"/>
      <c r="O505" s="119"/>
      <c r="P505" s="116">
        <f t="shared" si="162"/>
        <v>0</v>
      </c>
      <c r="Q505" s="120" t="e">
        <f t="shared" si="163"/>
        <v>#DIV/0!</v>
      </c>
      <c r="R505" s="116"/>
      <c r="S505" s="116">
        <f t="shared" si="164"/>
        <v>0</v>
      </c>
      <c r="T505" s="116">
        <f t="shared" si="165"/>
        <v>0</v>
      </c>
      <c r="U505" s="116">
        <f t="shared" si="166"/>
        <v>0</v>
      </c>
      <c r="V505" s="116">
        <f t="shared" si="167"/>
        <v>0</v>
      </c>
      <c r="W505" s="116">
        <f t="shared" si="168"/>
        <v>0</v>
      </c>
      <c r="X505" s="116">
        <f t="shared" si="169"/>
        <v>0</v>
      </c>
      <c r="Y505" s="116">
        <f t="shared" si="170"/>
        <v>0</v>
      </c>
      <c r="Z505" s="116">
        <f t="shared" si="171"/>
        <v>0</v>
      </c>
      <c r="AA505" s="116">
        <f t="shared" si="172"/>
        <v>0</v>
      </c>
      <c r="AB505" s="116">
        <f t="shared" si="173"/>
        <v>0</v>
      </c>
      <c r="AC505" s="116">
        <f t="shared" si="174"/>
        <v>0</v>
      </c>
      <c r="AD505" s="116">
        <f t="shared" si="175"/>
        <v>0</v>
      </c>
      <c r="AE505" s="116">
        <f t="shared" si="176"/>
        <v>0</v>
      </c>
      <c r="AF505" s="116"/>
      <c r="AG505" s="116"/>
      <c r="AH505" s="116">
        <f t="shared" si="177"/>
        <v>0</v>
      </c>
      <c r="AI505" s="116">
        <f t="shared" si="178"/>
        <v>0</v>
      </c>
      <c r="AJ505" s="116" t="str">
        <f t="shared" si="179"/>
        <v>Correct</v>
      </c>
      <c r="AK505" s="99"/>
      <c r="AL505" s="96" t="str">
        <f>IFERROR(VLOOKUP(Table1[[#This Row],[RespondentID]],'All Data'!$A:$CO,87,FALSE),"unknown")</f>
        <v>unknown</v>
      </c>
      <c r="AM505" s="96" t="str">
        <f>IFERROR(VLOOKUP(Table1[[#This Row],[RespondentID]],'All Data'!$A:$CO,88,FALSE),"unknown")</f>
        <v>unknown</v>
      </c>
      <c r="AN505" s="96" t="str">
        <f>IFERROR(VLOOKUP(Table1[[#This Row],[RespondentID]],'All Data'!$A:$CO,89,FALSE),"unknown")</f>
        <v>unknown</v>
      </c>
      <c r="AO505" s="96" t="str">
        <f>IFERROR(VLOOKUP(Table1[[#This Row],[RespondentID]],'All Data'!$A:$CO,90,FALSE),"unknown")</f>
        <v>unknown</v>
      </c>
      <c r="AP505" s="96" t="str">
        <f>IFERROR(VLOOKUP(Table1[[#This Row],[RespondentID]],'All Data'!$A:$CO,91,FALSE),"unknown")</f>
        <v>unknown</v>
      </c>
      <c r="AQ505" s="96" t="str">
        <f>IFERROR(VLOOKUP(Table1[[#This Row],[RespondentID]],'All Data'!$A:$CO,92,FALSE),"unknown")</f>
        <v>unknown</v>
      </c>
      <c r="AR505" s="96" t="str">
        <f>IFERROR(VLOOKUP(Table1[[#This Row],[RespondentID]],'All Data'!$A:$CO,93,FALSE),"unknown")</f>
        <v>unknown</v>
      </c>
      <c r="AS505" s="96" t="str">
        <f>IFERROR(VLOOKUP(Table1[[#This Row],[RespondentID]],'All Data'!$A:$CW,94,FALSE),"unknown")</f>
        <v>unknown</v>
      </c>
      <c r="AT505" s="96" t="str">
        <f>IFERROR(VLOOKUP(Table1[[#This Row],[RespondentID]],'All Data'!$A:$CW,95,FALSE),"unknown")</f>
        <v>unknown</v>
      </c>
      <c r="AU505" s="96" t="str">
        <f>IFERROR(VLOOKUP(Table1[[#This Row],[RespondentID]],'All Data'!$A:$CW,96,FALSE),"unknown")</f>
        <v>unknown</v>
      </c>
      <c r="AV505" s="96" t="str">
        <f>IFERROR(VLOOKUP(Table1[[#This Row],[RespondentID]],'All Data'!$A:$CW,97,FALSE),"unknown")</f>
        <v>unknown</v>
      </c>
      <c r="AW505" s="96" t="str">
        <f>IFERROR(VLOOKUP(Table1[[#This Row],[RespondentID]],'All Data'!$A:$CW,98,FALSE),"unknown")</f>
        <v>unknown</v>
      </c>
      <c r="AX505" s="96" t="str">
        <f>IFERROR(VLOOKUP(Table1[[#This Row],[RespondentID]],'All Data'!$A:$CW,99,FALSE),"unknown")</f>
        <v>unknown</v>
      </c>
    </row>
    <row r="506" spans="1:50">
      <c r="A506" s="99"/>
      <c r="B506" s="118"/>
      <c r="C506" s="119"/>
      <c r="D506" s="119"/>
      <c r="E506" s="119"/>
      <c r="F506" s="119"/>
      <c r="G506" s="119"/>
      <c r="H506" s="119"/>
      <c r="I506" s="119"/>
      <c r="J506" s="119"/>
      <c r="K506" s="119"/>
      <c r="L506" s="119"/>
      <c r="M506" s="119"/>
      <c r="N506" s="119"/>
      <c r="O506" s="119"/>
      <c r="P506" s="116">
        <f t="shared" si="162"/>
        <v>0</v>
      </c>
      <c r="Q506" s="120" t="e">
        <f t="shared" si="163"/>
        <v>#DIV/0!</v>
      </c>
      <c r="R506" s="116"/>
      <c r="S506" s="116">
        <f t="shared" si="164"/>
        <v>0</v>
      </c>
      <c r="T506" s="116">
        <f t="shared" si="165"/>
        <v>0</v>
      </c>
      <c r="U506" s="116">
        <f t="shared" si="166"/>
        <v>0</v>
      </c>
      <c r="V506" s="116">
        <f t="shared" si="167"/>
        <v>0</v>
      </c>
      <c r="W506" s="116">
        <f t="shared" si="168"/>
        <v>0</v>
      </c>
      <c r="X506" s="116">
        <f t="shared" si="169"/>
        <v>0</v>
      </c>
      <c r="Y506" s="116">
        <f t="shared" si="170"/>
        <v>0</v>
      </c>
      <c r="Z506" s="116">
        <f t="shared" si="171"/>
        <v>0</v>
      </c>
      <c r="AA506" s="116">
        <f t="shared" si="172"/>
        <v>0</v>
      </c>
      <c r="AB506" s="116">
        <f t="shared" si="173"/>
        <v>0</v>
      </c>
      <c r="AC506" s="116">
        <f t="shared" si="174"/>
        <v>0</v>
      </c>
      <c r="AD506" s="116">
        <f t="shared" si="175"/>
        <v>0</v>
      </c>
      <c r="AE506" s="116">
        <f t="shared" si="176"/>
        <v>0</v>
      </c>
      <c r="AF506" s="116"/>
      <c r="AG506" s="116"/>
      <c r="AH506" s="116">
        <f t="shared" si="177"/>
        <v>0</v>
      </c>
      <c r="AI506" s="116">
        <f t="shared" si="178"/>
        <v>0</v>
      </c>
      <c r="AJ506" s="116" t="str">
        <f t="shared" si="179"/>
        <v>Correct</v>
      </c>
      <c r="AK506" s="99"/>
      <c r="AL506" s="96" t="str">
        <f>IFERROR(VLOOKUP(Table1[[#This Row],[RespondentID]],'All Data'!$A:$CO,87,FALSE),"unknown")</f>
        <v>unknown</v>
      </c>
      <c r="AM506" s="96" t="str">
        <f>IFERROR(VLOOKUP(Table1[[#This Row],[RespondentID]],'All Data'!$A:$CO,88,FALSE),"unknown")</f>
        <v>unknown</v>
      </c>
      <c r="AN506" s="96" t="str">
        <f>IFERROR(VLOOKUP(Table1[[#This Row],[RespondentID]],'All Data'!$A:$CO,89,FALSE),"unknown")</f>
        <v>unknown</v>
      </c>
      <c r="AO506" s="96" t="str">
        <f>IFERROR(VLOOKUP(Table1[[#This Row],[RespondentID]],'All Data'!$A:$CO,90,FALSE),"unknown")</f>
        <v>unknown</v>
      </c>
      <c r="AP506" s="96" t="str">
        <f>IFERROR(VLOOKUP(Table1[[#This Row],[RespondentID]],'All Data'!$A:$CO,91,FALSE),"unknown")</f>
        <v>unknown</v>
      </c>
      <c r="AQ506" s="96" t="str">
        <f>IFERROR(VLOOKUP(Table1[[#This Row],[RespondentID]],'All Data'!$A:$CO,92,FALSE),"unknown")</f>
        <v>unknown</v>
      </c>
      <c r="AR506" s="96" t="str">
        <f>IFERROR(VLOOKUP(Table1[[#This Row],[RespondentID]],'All Data'!$A:$CO,93,FALSE),"unknown")</f>
        <v>unknown</v>
      </c>
      <c r="AS506" s="96" t="str">
        <f>IFERROR(VLOOKUP(Table1[[#This Row],[RespondentID]],'All Data'!$A:$CW,94,FALSE),"unknown")</f>
        <v>unknown</v>
      </c>
      <c r="AT506" s="96" t="str">
        <f>IFERROR(VLOOKUP(Table1[[#This Row],[RespondentID]],'All Data'!$A:$CW,95,FALSE),"unknown")</f>
        <v>unknown</v>
      </c>
      <c r="AU506" s="96" t="str">
        <f>IFERROR(VLOOKUP(Table1[[#This Row],[RespondentID]],'All Data'!$A:$CW,96,FALSE),"unknown")</f>
        <v>unknown</v>
      </c>
      <c r="AV506" s="96" t="str">
        <f>IFERROR(VLOOKUP(Table1[[#This Row],[RespondentID]],'All Data'!$A:$CW,97,FALSE),"unknown")</f>
        <v>unknown</v>
      </c>
      <c r="AW506" s="96" t="str">
        <f>IFERROR(VLOOKUP(Table1[[#This Row],[RespondentID]],'All Data'!$A:$CW,98,FALSE),"unknown")</f>
        <v>unknown</v>
      </c>
      <c r="AX506" s="96" t="str">
        <f>IFERROR(VLOOKUP(Table1[[#This Row],[RespondentID]],'All Data'!$A:$CW,99,FALSE),"unknown")</f>
        <v>unknown</v>
      </c>
    </row>
    <row r="507" spans="1:50">
      <c r="A507" s="99"/>
      <c r="B507" s="118"/>
      <c r="C507" s="119"/>
      <c r="D507" s="119"/>
      <c r="E507" s="119"/>
      <c r="F507" s="119"/>
      <c r="G507" s="119"/>
      <c r="H507" s="119"/>
      <c r="I507" s="119"/>
      <c r="J507" s="119"/>
      <c r="K507" s="119"/>
      <c r="L507" s="119"/>
      <c r="M507" s="119"/>
      <c r="N507" s="119"/>
      <c r="O507" s="119"/>
      <c r="P507" s="116">
        <f t="shared" si="162"/>
        <v>0</v>
      </c>
      <c r="Q507" s="120" t="e">
        <f t="shared" si="163"/>
        <v>#DIV/0!</v>
      </c>
      <c r="R507" s="116"/>
      <c r="S507" s="116">
        <f t="shared" si="164"/>
        <v>0</v>
      </c>
      <c r="T507" s="116">
        <f t="shared" si="165"/>
        <v>0</v>
      </c>
      <c r="U507" s="116">
        <f t="shared" si="166"/>
        <v>0</v>
      </c>
      <c r="V507" s="116">
        <f t="shared" si="167"/>
        <v>0</v>
      </c>
      <c r="W507" s="116">
        <f t="shared" si="168"/>
        <v>0</v>
      </c>
      <c r="X507" s="116">
        <f t="shared" si="169"/>
        <v>0</v>
      </c>
      <c r="Y507" s="116">
        <f t="shared" si="170"/>
        <v>0</v>
      </c>
      <c r="Z507" s="116">
        <f t="shared" si="171"/>
        <v>0</v>
      </c>
      <c r="AA507" s="116">
        <f t="shared" si="172"/>
        <v>0</v>
      </c>
      <c r="AB507" s="116">
        <f t="shared" si="173"/>
        <v>0</v>
      </c>
      <c r="AC507" s="116">
        <f t="shared" si="174"/>
        <v>0</v>
      </c>
      <c r="AD507" s="116">
        <f t="shared" si="175"/>
        <v>0</v>
      </c>
      <c r="AE507" s="116">
        <f t="shared" si="176"/>
        <v>0</v>
      </c>
      <c r="AF507" s="116"/>
      <c r="AG507" s="116"/>
      <c r="AH507" s="116">
        <f t="shared" si="177"/>
        <v>0</v>
      </c>
      <c r="AI507" s="116">
        <f t="shared" si="178"/>
        <v>0</v>
      </c>
      <c r="AJ507" s="116" t="str">
        <f t="shared" si="179"/>
        <v>Correct</v>
      </c>
      <c r="AK507" s="99"/>
      <c r="AL507" s="96" t="str">
        <f>IFERROR(VLOOKUP(Table1[[#This Row],[RespondentID]],'All Data'!$A:$CO,87,FALSE),"unknown")</f>
        <v>unknown</v>
      </c>
      <c r="AM507" s="96" t="str">
        <f>IFERROR(VLOOKUP(Table1[[#This Row],[RespondentID]],'All Data'!$A:$CO,88,FALSE),"unknown")</f>
        <v>unknown</v>
      </c>
      <c r="AN507" s="96" t="str">
        <f>IFERROR(VLOOKUP(Table1[[#This Row],[RespondentID]],'All Data'!$A:$CO,89,FALSE),"unknown")</f>
        <v>unknown</v>
      </c>
      <c r="AO507" s="96" t="str">
        <f>IFERROR(VLOOKUP(Table1[[#This Row],[RespondentID]],'All Data'!$A:$CO,90,FALSE),"unknown")</f>
        <v>unknown</v>
      </c>
      <c r="AP507" s="96" t="str">
        <f>IFERROR(VLOOKUP(Table1[[#This Row],[RespondentID]],'All Data'!$A:$CO,91,FALSE),"unknown")</f>
        <v>unknown</v>
      </c>
      <c r="AQ507" s="96" t="str">
        <f>IFERROR(VLOOKUP(Table1[[#This Row],[RespondentID]],'All Data'!$A:$CO,92,FALSE),"unknown")</f>
        <v>unknown</v>
      </c>
      <c r="AR507" s="96" t="str">
        <f>IFERROR(VLOOKUP(Table1[[#This Row],[RespondentID]],'All Data'!$A:$CO,93,FALSE),"unknown")</f>
        <v>unknown</v>
      </c>
      <c r="AS507" s="96" t="str">
        <f>IFERROR(VLOOKUP(Table1[[#This Row],[RespondentID]],'All Data'!$A:$CW,94,FALSE),"unknown")</f>
        <v>unknown</v>
      </c>
      <c r="AT507" s="96" t="str">
        <f>IFERROR(VLOOKUP(Table1[[#This Row],[RespondentID]],'All Data'!$A:$CW,95,FALSE),"unknown")</f>
        <v>unknown</v>
      </c>
      <c r="AU507" s="96" t="str">
        <f>IFERROR(VLOOKUP(Table1[[#This Row],[RespondentID]],'All Data'!$A:$CW,96,FALSE),"unknown")</f>
        <v>unknown</v>
      </c>
      <c r="AV507" s="96" t="str">
        <f>IFERROR(VLOOKUP(Table1[[#This Row],[RespondentID]],'All Data'!$A:$CW,97,FALSE),"unknown")</f>
        <v>unknown</v>
      </c>
      <c r="AW507" s="96" t="str">
        <f>IFERROR(VLOOKUP(Table1[[#This Row],[RespondentID]],'All Data'!$A:$CW,98,FALSE),"unknown")</f>
        <v>unknown</v>
      </c>
      <c r="AX507" s="96" t="str">
        <f>IFERROR(VLOOKUP(Table1[[#This Row],[RespondentID]],'All Data'!$A:$CW,99,FALSE),"unknown")</f>
        <v>unknown</v>
      </c>
    </row>
    <row r="508" spans="1:50">
      <c r="A508" s="99"/>
      <c r="B508" s="118"/>
      <c r="C508" s="119"/>
      <c r="D508" s="119"/>
      <c r="E508" s="119"/>
      <c r="F508" s="119"/>
      <c r="G508" s="119"/>
      <c r="H508" s="119"/>
      <c r="I508" s="119"/>
      <c r="J508" s="119"/>
      <c r="K508" s="119"/>
      <c r="L508" s="119"/>
      <c r="M508" s="119"/>
      <c r="N508" s="119"/>
      <c r="O508" s="119"/>
      <c r="P508" s="116">
        <f t="shared" si="162"/>
        <v>0</v>
      </c>
      <c r="Q508" s="120" t="e">
        <f t="shared" si="163"/>
        <v>#DIV/0!</v>
      </c>
      <c r="R508" s="116"/>
      <c r="S508" s="116">
        <f t="shared" si="164"/>
        <v>0</v>
      </c>
      <c r="T508" s="116">
        <f t="shared" si="165"/>
        <v>0</v>
      </c>
      <c r="U508" s="116">
        <f t="shared" si="166"/>
        <v>0</v>
      </c>
      <c r="V508" s="116">
        <f t="shared" si="167"/>
        <v>0</v>
      </c>
      <c r="W508" s="116">
        <f t="shared" si="168"/>
        <v>0</v>
      </c>
      <c r="X508" s="116">
        <f t="shared" si="169"/>
        <v>0</v>
      </c>
      <c r="Y508" s="116">
        <f t="shared" si="170"/>
        <v>0</v>
      </c>
      <c r="Z508" s="116">
        <f t="shared" si="171"/>
        <v>0</v>
      </c>
      <c r="AA508" s="116">
        <f t="shared" si="172"/>
        <v>0</v>
      </c>
      <c r="AB508" s="116">
        <f t="shared" si="173"/>
        <v>0</v>
      </c>
      <c r="AC508" s="116">
        <f t="shared" si="174"/>
        <v>0</v>
      </c>
      <c r="AD508" s="116">
        <f t="shared" si="175"/>
        <v>0</v>
      </c>
      <c r="AE508" s="116">
        <f t="shared" si="176"/>
        <v>0</v>
      </c>
      <c r="AF508" s="116"/>
      <c r="AG508" s="116"/>
      <c r="AH508" s="116">
        <f t="shared" si="177"/>
        <v>0</v>
      </c>
      <c r="AI508" s="116">
        <f t="shared" si="178"/>
        <v>0</v>
      </c>
      <c r="AJ508" s="116" t="str">
        <f t="shared" si="179"/>
        <v>Correct</v>
      </c>
      <c r="AK508" s="99"/>
      <c r="AL508" s="96" t="str">
        <f>IFERROR(VLOOKUP(Table1[[#This Row],[RespondentID]],'All Data'!$A:$CO,87,FALSE),"unknown")</f>
        <v>unknown</v>
      </c>
      <c r="AM508" s="96" t="str">
        <f>IFERROR(VLOOKUP(Table1[[#This Row],[RespondentID]],'All Data'!$A:$CO,88,FALSE),"unknown")</f>
        <v>unknown</v>
      </c>
      <c r="AN508" s="96" t="str">
        <f>IFERROR(VLOOKUP(Table1[[#This Row],[RespondentID]],'All Data'!$A:$CO,89,FALSE),"unknown")</f>
        <v>unknown</v>
      </c>
      <c r="AO508" s="96" t="str">
        <f>IFERROR(VLOOKUP(Table1[[#This Row],[RespondentID]],'All Data'!$A:$CO,90,FALSE),"unknown")</f>
        <v>unknown</v>
      </c>
      <c r="AP508" s="96" t="str">
        <f>IFERROR(VLOOKUP(Table1[[#This Row],[RespondentID]],'All Data'!$A:$CO,91,FALSE),"unknown")</f>
        <v>unknown</v>
      </c>
      <c r="AQ508" s="96" t="str">
        <f>IFERROR(VLOOKUP(Table1[[#This Row],[RespondentID]],'All Data'!$A:$CO,92,FALSE),"unknown")</f>
        <v>unknown</v>
      </c>
      <c r="AR508" s="96" t="str">
        <f>IFERROR(VLOOKUP(Table1[[#This Row],[RespondentID]],'All Data'!$A:$CO,93,FALSE),"unknown")</f>
        <v>unknown</v>
      </c>
      <c r="AS508" s="96" t="str">
        <f>IFERROR(VLOOKUP(Table1[[#This Row],[RespondentID]],'All Data'!$A:$CW,94,FALSE),"unknown")</f>
        <v>unknown</v>
      </c>
      <c r="AT508" s="96" t="str">
        <f>IFERROR(VLOOKUP(Table1[[#This Row],[RespondentID]],'All Data'!$A:$CW,95,FALSE),"unknown")</f>
        <v>unknown</v>
      </c>
      <c r="AU508" s="96" t="str">
        <f>IFERROR(VLOOKUP(Table1[[#This Row],[RespondentID]],'All Data'!$A:$CW,96,FALSE),"unknown")</f>
        <v>unknown</v>
      </c>
      <c r="AV508" s="96" t="str">
        <f>IFERROR(VLOOKUP(Table1[[#This Row],[RespondentID]],'All Data'!$A:$CW,97,FALSE),"unknown")</f>
        <v>unknown</v>
      </c>
      <c r="AW508" s="96" t="str">
        <f>IFERROR(VLOOKUP(Table1[[#This Row],[RespondentID]],'All Data'!$A:$CW,98,FALSE),"unknown")</f>
        <v>unknown</v>
      </c>
      <c r="AX508" s="96" t="str">
        <f>IFERROR(VLOOKUP(Table1[[#This Row],[RespondentID]],'All Data'!$A:$CW,99,FALSE),"unknown")</f>
        <v>unknown</v>
      </c>
    </row>
    <row r="509" spans="1:50">
      <c r="A509" s="99"/>
      <c r="B509" s="118"/>
      <c r="C509" s="119"/>
      <c r="D509" s="119"/>
      <c r="E509" s="119"/>
      <c r="F509" s="119"/>
      <c r="G509" s="119"/>
      <c r="H509" s="119"/>
      <c r="I509" s="119"/>
      <c r="J509" s="119"/>
      <c r="K509" s="119"/>
      <c r="L509" s="119"/>
      <c r="M509" s="119"/>
      <c r="N509" s="119"/>
      <c r="O509" s="119"/>
      <c r="P509" s="116">
        <f t="shared" si="162"/>
        <v>0</v>
      </c>
      <c r="Q509" s="120" t="e">
        <f t="shared" si="163"/>
        <v>#DIV/0!</v>
      </c>
      <c r="R509" s="116"/>
      <c r="S509" s="116">
        <f t="shared" si="164"/>
        <v>0</v>
      </c>
      <c r="T509" s="116">
        <f t="shared" si="165"/>
        <v>0</v>
      </c>
      <c r="U509" s="116">
        <f t="shared" si="166"/>
        <v>0</v>
      </c>
      <c r="V509" s="116">
        <f t="shared" si="167"/>
        <v>0</v>
      </c>
      <c r="W509" s="116">
        <f t="shared" si="168"/>
        <v>0</v>
      </c>
      <c r="X509" s="116">
        <f t="shared" si="169"/>
        <v>0</v>
      </c>
      <c r="Y509" s="116">
        <f t="shared" si="170"/>
        <v>0</v>
      </c>
      <c r="Z509" s="116">
        <f t="shared" si="171"/>
        <v>0</v>
      </c>
      <c r="AA509" s="116">
        <f t="shared" si="172"/>
        <v>0</v>
      </c>
      <c r="AB509" s="116">
        <f t="shared" si="173"/>
        <v>0</v>
      </c>
      <c r="AC509" s="116">
        <f t="shared" si="174"/>
        <v>0</v>
      </c>
      <c r="AD509" s="116">
        <f t="shared" si="175"/>
        <v>0</v>
      </c>
      <c r="AE509" s="116">
        <f t="shared" si="176"/>
        <v>0</v>
      </c>
      <c r="AF509" s="116"/>
      <c r="AG509" s="116"/>
      <c r="AH509" s="116">
        <f t="shared" si="177"/>
        <v>0</v>
      </c>
      <c r="AI509" s="116">
        <f t="shared" si="178"/>
        <v>0</v>
      </c>
      <c r="AJ509" s="116" t="str">
        <f t="shared" si="179"/>
        <v>Correct</v>
      </c>
      <c r="AK509" s="99"/>
      <c r="AL509" s="96" t="str">
        <f>IFERROR(VLOOKUP(Table1[[#This Row],[RespondentID]],'All Data'!$A:$CO,87,FALSE),"unknown")</f>
        <v>unknown</v>
      </c>
      <c r="AM509" s="96" t="str">
        <f>IFERROR(VLOOKUP(Table1[[#This Row],[RespondentID]],'All Data'!$A:$CO,88,FALSE),"unknown")</f>
        <v>unknown</v>
      </c>
      <c r="AN509" s="96" t="str">
        <f>IFERROR(VLOOKUP(Table1[[#This Row],[RespondentID]],'All Data'!$A:$CO,89,FALSE),"unknown")</f>
        <v>unknown</v>
      </c>
      <c r="AO509" s="96" t="str">
        <f>IFERROR(VLOOKUP(Table1[[#This Row],[RespondentID]],'All Data'!$A:$CO,90,FALSE),"unknown")</f>
        <v>unknown</v>
      </c>
      <c r="AP509" s="96" t="str">
        <f>IFERROR(VLOOKUP(Table1[[#This Row],[RespondentID]],'All Data'!$A:$CO,91,FALSE),"unknown")</f>
        <v>unknown</v>
      </c>
      <c r="AQ509" s="96" t="str">
        <f>IFERROR(VLOOKUP(Table1[[#This Row],[RespondentID]],'All Data'!$A:$CO,92,FALSE),"unknown")</f>
        <v>unknown</v>
      </c>
      <c r="AR509" s="96" t="str">
        <f>IFERROR(VLOOKUP(Table1[[#This Row],[RespondentID]],'All Data'!$A:$CO,93,FALSE),"unknown")</f>
        <v>unknown</v>
      </c>
      <c r="AS509" s="96" t="str">
        <f>IFERROR(VLOOKUP(Table1[[#This Row],[RespondentID]],'All Data'!$A:$CW,94,FALSE),"unknown")</f>
        <v>unknown</v>
      </c>
      <c r="AT509" s="96" t="str">
        <f>IFERROR(VLOOKUP(Table1[[#This Row],[RespondentID]],'All Data'!$A:$CW,95,FALSE),"unknown")</f>
        <v>unknown</v>
      </c>
      <c r="AU509" s="96" t="str">
        <f>IFERROR(VLOOKUP(Table1[[#This Row],[RespondentID]],'All Data'!$A:$CW,96,FALSE),"unknown")</f>
        <v>unknown</v>
      </c>
      <c r="AV509" s="96" t="str">
        <f>IFERROR(VLOOKUP(Table1[[#This Row],[RespondentID]],'All Data'!$A:$CW,97,FALSE),"unknown")</f>
        <v>unknown</v>
      </c>
      <c r="AW509" s="96" t="str">
        <f>IFERROR(VLOOKUP(Table1[[#This Row],[RespondentID]],'All Data'!$A:$CW,98,FALSE),"unknown")</f>
        <v>unknown</v>
      </c>
      <c r="AX509" s="96" t="str">
        <f>IFERROR(VLOOKUP(Table1[[#This Row],[RespondentID]],'All Data'!$A:$CW,99,FALSE),"unknown")</f>
        <v>unknown</v>
      </c>
    </row>
    <row r="510" spans="1:50">
      <c r="A510" s="99"/>
      <c r="B510" s="118"/>
      <c r="C510" s="119"/>
      <c r="D510" s="119"/>
      <c r="E510" s="119"/>
      <c r="F510" s="119"/>
      <c r="G510" s="119"/>
      <c r="H510" s="119"/>
      <c r="I510" s="119"/>
      <c r="J510" s="119"/>
      <c r="K510" s="119"/>
      <c r="L510" s="119"/>
      <c r="M510" s="119"/>
      <c r="N510" s="119"/>
      <c r="O510" s="119"/>
      <c r="P510" s="116">
        <f t="shared" si="162"/>
        <v>0</v>
      </c>
      <c r="Q510" s="120" t="e">
        <f t="shared" si="163"/>
        <v>#DIV/0!</v>
      </c>
      <c r="R510" s="116"/>
      <c r="S510" s="116">
        <f t="shared" si="164"/>
        <v>0</v>
      </c>
      <c r="T510" s="116">
        <f t="shared" si="165"/>
        <v>0</v>
      </c>
      <c r="U510" s="116">
        <f t="shared" si="166"/>
        <v>0</v>
      </c>
      <c r="V510" s="116">
        <f t="shared" si="167"/>
        <v>0</v>
      </c>
      <c r="W510" s="116">
        <f t="shared" si="168"/>
        <v>0</v>
      </c>
      <c r="X510" s="116">
        <f t="shared" si="169"/>
        <v>0</v>
      </c>
      <c r="Y510" s="116">
        <f t="shared" si="170"/>
        <v>0</v>
      </c>
      <c r="Z510" s="116">
        <f t="shared" si="171"/>
        <v>0</v>
      </c>
      <c r="AA510" s="116">
        <f t="shared" si="172"/>
        <v>0</v>
      </c>
      <c r="AB510" s="116">
        <f t="shared" si="173"/>
        <v>0</v>
      </c>
      <c r="AC510" s="116">
        <f t="shared" si="174"/>
        <v>0</v>
      </c>
      <c r="AD510" s="116">
        <f t="shared" si="175"/>
        <v>0</v>
      </c>
      <c r="AE510" s="116">
        <f t="shared" si="176"/>
        <v>0</v>
      </c>
      <c r="AF510" s="116"/>
      <c r="AG510" s="116"/>
      <c r="AH510" s="116">
        <f t="shared" si="177"/>
        <v>0</v>
      </c>
      <c r="AI510" s="116">
        <f t="shared" si="178"/>
        <v>0</v>
      </c>
      <c r="AJ510" s="116" t="str">
        <f t="shared" si="179"/>
        <v>Correct</v>
      </c>
      <c r="AK510" s="99"/>
      <c r="AL510" s="96" t="str">
        <f>IFERROR(VLOOKUP(Table1[[#This Row],[RespondentID]],'All Data'!$A:$CO,87,FALSE),"unknown")</f>
        <v>unknown</v>
      </c>
      <c r="AM510" s="96" t="str">
        <f>IFERROR(VLOOKUP(Table1[[#This Row],[RespondentID]],'All Data'!$A:$CO,88,FALSE),"unknown")</f>
        <v>unknown</v>
      </c>
      <c r="AN510" s="96" t="str">
        <f>IFERROR(VLOOKUP(Table1[[#This Row],[RespondentID]],'All Data'!$A:$CO,89,FALSE),"unknown")</f>
        <v>unknown</v>
      </c>
      <c r="AO510" s="96" t="str">
        <f>IFERROR(VLOOKUP(Table1[[#This Row],[RespondentID]],'All Data'!$A:$CO,90,FALSE),"unknown")</f>
        <v>unknown</v>
      </c>
      <c r="AP510" s="96" t="str">
        <f>IFERROR(VLOOKUP(Table1[[#This Row],[RespondentID]],'All Data'!$A:$CO,91,FALSE),"unknown")</f>
        <v>unknown</v>
      </c>
      <c r="AQ510" s="96" t="str">
        <f>IFERROR(VLOOKUP(Table1[[#This Row],[RespondentID]],'All Data'!$A:$CO,92,FALSE),"unknown")</f>
        <v>unknown</v>
      </c>
      <c r="AR510" s="96" t="str">
        <f>IFERROR(VLOOKUP(Table1[[#This Row],[RespondentID]],'All Data'!$A:$CO,93,FALSE),"unknown")</f>
        <v>unknown</v>
      </c>
      <c r="AS510" s="96" t="str">
        <f>IFERROR(VLOOKUP(Table1[[#This Row],[RespondentID]],'All Data'!$A:$CW,94,FALSE),"unknown")</f>
        <v>unknown</v>
      </c>
      <c r="AT510" s="96" t="str">
        <f>IFERROR(VLOOKUP(Table1[[#This Row],[RespondentID]],'All Data'!$A:$CW,95,FALSE),"unknown")</f>
        <v>unknown</v>
      </c>
      <c r="AU510" s="96" t="str">
        <f>IFERROR(VLOOKUP(Table1[[#This Row],[RespondentID]],'All Data'!$A:$CW,96,FALSE),"unknown")</f>
        <v>unknown</v>
      </c>
      <c r="AV510" s="96" t="str">
        <f>IFERROR(VLOOKUP(Table1[[#This Row],[RespondentID]],'All Data'!$A:$CW,97,FALSE),"unknown")</f>
        <v>unknown</v>
      </c>
      <c r="AW510" s="96" t="str">
        <f>IFERROR(VLOOKUP(Table1[[#This Row],[RespondentID]],'All Data'!$A:$CW,98,FALSE),"unknown")</f>
        <v>unknown</v>
      </c>
      <c r="AX510" s="96" t="str">
        <f>IFERROR(VLOOKUP(Table1[[#This Row],[RespondentID]],'All Data'!$A:$CW,99,FALSE),"unknown")</f>
        <v>unknown</v>
      </c>
    </row>
    <row r="511" spans="1:50">
      <c r="A511" s="99"/>
      <c r="B511" s="118"/>
      <c r="C511" s="119"/>
      <c r="D511" s="119"/>
      <c r="E511" s="119"/>
      <c r="F511" s="119"/>
      <c r="G511" s="119"/>
      <c r="H511" s="119"/>
      <c r="I511" s="119"/>
      <c r="J511" s="119"/>
      <c r="K511" s="119"/>
      <c r="L511" s="119"/>
      <c r="M511" s="119"/>
      <c r="N511" s="119"/>
      <c r="O511" s="119"/>
      <c r="P511" s="116">
        <f t="shared" si="162"/>
        <v>0</v>
      </c>
      <c r="Q511" s="120" t="e">
        <f t="shared" si="163"/>
        <v>#DIV/0!</v>
      </c>
      <c r="R511" s="116"/>
      <c r="S511" s="116">
        <f t="shared" si="164"/>
        <v>0</v>
      </c>
      <c r="T511" s="116">
        <f t="shared" si="165"/>
        <v>0</v>
      </c>
      <c r="U511" s="116">
        <f t="shared" si="166"/>
        <v>0</v>
      </c>
      <c r="V511" s="116">
        <f t="shared" si="167"/>
        <v>0</v>
      </c>
      <c r="W511" s="116">
        <f t="shared" si="168"/>
        <v>0</v>
      </c>
      <c r="X511" s="116">
        <f t="shared" si="169"/>
        <v>0</v>
      </c>
      <c r="Y511" s="116">
        <f t="shared" si="170"/>
        <v>0</v>
      </c>
      <c r="Z511" s="116">
        <f t="shared" si="171"/>
        <v>0</v>
      </c>
      <c r="AA511" s="116">
        <f t="shared" si="172"/>
        <v>0</v>
      </c>
      <c r="AB511" s="116">
        <f t="shared" si="173"/>
        <v>0</v>
      </c>
      <c r="AC511" s="116">
        <f t="shared" si="174"/>
        <v>0</v>
      </c>
      <c r="AD511" s="116">
        <f t="shared" si="175"/>
        <v>0</v>
      </c>
      <c r="AE511" s="116">
        <f t="shared" si="176"/>
        <v>0</v>
      </c>
      <c r="AF511" s="116"/>
      <c r="AG511" s="116"/>
      <c r="AH511" s="116">
        <f t="shared" si="177"/>
        <v>0</v>
      </c>
      <c r="AI511" s="116">
        <f t="shared" si="178"/>
        <v>0</v>
      </c>
      <c r="AJ511" s="116" t="str">
        <f t="shared" si="179"/>
        <v>Correct</v>
      </c>
      <c r="AK511" s="99"/>
      <c r="AL511" s="96" t="str">
        <f>IFERROR(VLOOKUP(Table1[[#This Row],[RespondentID]],'All Data'!$A:$CO,87,FALSE),"unknown")</f>
        <v>unknown</v>
      </c>
      <c r="AM511" s="96" t="str">
        <f>IFERROR(VLOOKUP(Table1[[#This Row],[RespondentID]],'All Data'!$A:$CO,88,FALSE),"unknown")</f>
        <v>unknown</v>
      </c>
      <c r="AN511" s="96" t="str">
        <f>IFERROR(VLOOKUP(Table1[[#This Row],[RespondentID]],'All Data'!$A:$CO,89,FALSE),"unknown")</f>
        <v>unknown</v>
      </c>
      <c r="AO511" s="96" t="str">
        <f>IFERROR(VLOOKUP(Table1[[#This Row],[RespondentID]],'All Data'!$A:$CO,90,FALSE),"unknown")</f>
        <v>unknown</v>
      </c>
      <c r="AP511" s="96" t="str">
        <f>IFERROR(VLOOKUP(Table1[[#This Row],[RespondentID]],'All Data'!$A:$CO,91,FALSE),"unknown")</f>
        <v>unknown</v>
      </c>
      <c r="AQ511" s="96" t="str">
        <f>IFERROR(VLOOKUP(Table1[[#This Row],[RespondentID]],'All Data'!$A:$CO,92,FALSE),"unknown")</f>
        <v>unknown</v>
      </c>
      <c r="AR511" s="96" t="str">
        <f>IFERROR(VLOOKUP(Table1[[#This Row],[RespondentID]],'All Data'!$A:$CO,93,FALSE),"unknown")</f>
        <v>unknown</v>
      </c>
      <c r="AS511" s="96" t="str">
        <f>IFERROR(VLOOKUP(Table1[[#This Row],[RespondentID]],'All Data'!$A:$CW,94,FALSE),"unknown")</f>
        <v>unknown</v>
      </c>
      <c r="AT511" s="96" t="str">
        <f>IFERROR(VLOOKUP(Table1[[#This Row],[RespondentID]],'All Data'!$A:$CW,95,FALSE),"unknown")</f>
        <v>unknown</v>
      </c>
      <c r="AU511" s="96" t="str">
        <f>IFERROR(VLOOKUP(Table1[[#This Row],[RespondentID]],'All Data'!$A:$CW,96,FALSE),"unknown")</f>
        <v>unknown</v>
      </c>
      <c r="AV511" s="96" t="str">
        <f>IFERROR(VLOOKUP(Table1[[#This Row],[RespondentID]],'All Data'!$A:$CW,97,FALSE),"unknown")</f>
        <v>unknown</v>
      </c>
      <c r="AW511" s="96" t="str">
        <f>IFERROR(VLOOKUP(Table1[[#This Row],[RespondentID]],'All Data'!$A:$CW,98,FALSE),"unknown")</f>
        <v>unknown</v>
      </c>
      <c r="AX511" s="96" t="str">
        <f>IFERROR(VLOOKUP(Table1[[#This Row],[RespondentID]],'All Data'!$A:$CW,99,FALSE),"unknown")</f>
        <v>unknown</v>
      </c>
    </row>
    <row r="512" spans="1:50">
      <c r="A512" s="99"/>
      <c r="B512" s="118"/>
      <c r="C512" s="119"/>
      <c r="D512" s="119"/>
      <c r="E512" s="119"/>
      <c r="F512" s="119"/>
      <c r="G512" s="119"/>
      <c r="H512" s="119"/>
      <c r="I512" s="119"/>
      <c r="J512" s="119"/>
      <c r="K512" s="119"/>
      <c r="L512" s="119"/>
      <c r="M512" s="119"/>
      <c r="N512" s="119"/>
      <c r="O512" s="119"/>
      <c r="P512" s="116">
        <f t="shared" si="162"/>
        <v>0</v>
      </c>
      <c r="Q512" s="120" t="e">
        <f t="shared" si="163"/>
        <v>#DIV/0!</v>
      </c>
      <c r="R512" s="116"/>
      <c r="S512" s="116">
        <f t="shared" si="164"/>
        <v>0</v>
      </c>
      <c r="T512" s="116">
        <f t="shared" si="165"/>
        <v>0</v>
      </c>
      <c r="U512" s="116">
        <f t="shared" si="166"/>
        <v>0</v>
      </c>
      <c r="V512" s="116">
        <f t="shared" si="167"/>
        <v>0</v>
      </c>
      <c r="W512" s="116">
        <f t="shared" si="168"/>
        <v>0</v>
      </c>
      <c r="X512" s="116">
        <f t="shared" si="169"/>
        <v>0</v>
      </c>
      <c r="Y512" s="116">
        <f t="shared" si="170"/>
        <v>0</v>
      </c>
      <c r="Z512" s="116">
        <f t="shared" si="171"/>
        <v>0</v>
      </c>
      <c r="AA512" s="116">
        <f t="shared" si="172"/>
        <v>0</v>
      </c>
      <c r="AB512" s="116">
        <f t="shared" si="173"/>
        <v>0</v>
      </c>
      <c r="AC512" s="116">
        <f t="shared" si="174"/>
        <v>0</v>
      </c>
      <c r="AD512" s="116">
        <f t="shared" si="175"/>
        <v>0</v>
      </c>
      <c r="AE512" s="116">
        <f t="shared" si="176"/>
        <v>0</v>
      </c>
      <c r="AF512" s="116"/>
      <c r="AG512" s="116"/>
      <c r="AH512" s="116">
        <f t="shared" si="177"/>
        <v>0</v>
      </c>
      <c r="AI512" s="116">
        <f t="shared" si="178"/>
        <v>0</v>
      </c>
      <c r="AJ512" s="116" t="str">
        <f t="shared" si="179"/>
        <v>Correct</v>
      </c>
      <c r="AK512" s="99"/>
      <c r="AL512" s="96" t="str">
        <f>IFERROR(VLOOKUP(Table1[[#This Row],[RespondentID]],'All Data'!$A:$CO,87,FALSE),"unknown")</f>
        <v>unknown</v>
      </c>
      <c r="AM512" s="96" t="str">
        <f>IFERROR(VLOOKUP(Table1[[#This Row],[RespondentID]],'All Data'!$A:$CO,88,FALSE),"unknown")</f>
        <v>unknown</v>
      </c>
      <c r="AN512" s="96" t="str">
        <f>IFERROR(VLOOKUP(Table1[[#This Row],[RespondentID]],'All Data'!$A:$CO,89,FALSE),"unknown")</f>
        <v>unknown</v>
      </c>
      <c r="AO512" s="96" t="str">
        <f>IFERROR(VLOOKUP(Table1[[#This Row],[RespondentID]],'All Data'!$A:$CO,90,FALSE),"unknown")</f>
        <v>unknown</v>
      </c>
      <c r="AP512" s="96" t="str">
        <f>IFERROR(VLOOKUP(Table1[[#This Row],[RespondentID]],'All Data'!$A:$CO,91,FALSE),"unknown")</f>
        <v>unknown</v>
      </c>
      <c r="AQ512" s="96" t="str">
        <f>IFERROR(VLOOKUP(Table1[[#This Row],[RespondentID]],'All Data'!$A:$CO,92,FALSE),"unknown")</f>
        <v>unknown</v>
      </c>
      <c r="AR512" s="96" t="str">
        <f>IFERROR(VLOOKUP(Table1[[#This Row],[RespondentID]],'All Data'!$A:$CO,93,FALSE),"unknown")</f>
        <v>unknown</v>
      </c>
      <c r="AS512" s="96" t="str">
        <f>IFERROR(VLOOKUP(Table1[[#This Row],[RespondentID]],'All Data'!$A:$CW,94,FALSE),"unknown")</f>
        <v>unknown</v>
      </c>
      <c r="AT512" s="96" t="str">
        <f>IFERROR(VLOOKUP(Table1[[#This Row],[RespondentID]],'All Data'!$A:$CW,95,FALSE),"unknown")</f>
        <v>unknown</v>
      </c>
      <c r="AU512" s="96" t="str">
        <f>IFERROR(VLOOKUP(Table1[[#This Row],[RespondentID]],'All Data'!$A:$CW,96,FALSE),"unknown")</f>
        <v>unknown</v>
      </c>
      <c r="AV512" s="96" t="str">
        <f>IFERROR(VLOOKUP(Table1[[#This Row],[RespondentID]],'All Data'!$A:$CW,97,FALSE),"unknown")</f>
        <v>unknown</v>
      </c>
      <c r="AW512" s="96" t="str">
        <f>IFERROR(VLOOKUP(Table1[[#This Row],[RespondentID]],'All Data'!$A:$CW,98,FALSE),"unknown")</f>
        <v>unknown</v>
      </c>
      <c r="AX512" s="96" t="str">
        <f>IFERROR(VLOOKUP(Table1[[#This Row],[RespondentID]],'All Data'!$A:$CW,99,FALSE),"unknown")</f>
        <v>unknown</v>
      </c>
    </row>
    <row r="513" spans="1:50">
      <c r="A513" s="99"/>
      <c r="B513" s="118"/>
      <c r="C513" s="119"/>
      <c r="D513" s="119"/>
      <c r="E513" s="119"/>
      <c r="F513" s="119"/>
      <c r="G513" s="119"/>
      <c r="H513" s="119"/>
      <c r="I513" s="119"/>
      <c r="J513" s="119"/>
      <c r="K513" s="119"/>
      <c r="L513" s="119"/>
      <c r="M513" s="119"/>
      <c r="N513" s="119"/>
      <c r="O513" s="119"/>
      <c r="P513" s="116">
        <f t="shared" si="162"/>
        <v>0</v>
      </c>
      <c r="Q513" s="120" t="e">
        <f t="shared" si="163"/>
        <v>#DIV/0!</v>
      </c>
      <c r="R513" s="116"/>
      <c r="S513" s="116">
        <f t="shared" si="164"/>
        <v>0</v>
      </c>
      <c r="T513" s="116">
        <f t="shared" si="165"/>
        <v>0</v>
      </c>
      <c r="U513" s="116">
        <f t="shared" si="166"/>
        <v>0</v>
      </c>
      <c r="V513" s="116">
        <f t="shared" si="167"/>
        <v>0</v>
      </c>
      <c r="W513" s="116">
        <f t="shared" si="168"/>
        <v>0</v>
      </c>
      <c r="X513" s="116">
        <f t="shared" si="169"/>
        <v>0</v>
      </c>
      <c r="Y513" s="116">
        <f t="shared" si="170"/>
        <v>0</v>
      </c>
      <c r="Z513" s="116">
        <f t="shared" si="171"/>
        <v>0</v>
      </c>
      <c r="AA513" s="116">
        <f t="shared" si="172"/>
        <v>0</v>
      </c>
      <c r="AB513" s="116">
        <f t="shared" si="173"/>
        <v>0</v>
      </c>
      <c r="AC513" s="116">
        <f t="shared" si="174"/>
        <v>0</v>
      </c>
      <c r="AD513" s="116">
        <f t="shared" si="175"/>
        <v>0</v>
      </c>
      <c r="AE513" s="116">
        <f t="shared" si="176"/>
        <v>0</v>
      </c>
      <c r="AF513" s="116"/>
      <c r="AG513" s="116"/>
      <c r="AH513" s="116">
        <f t="shared" si="177"/>
        <v>0</v>
      </c>
      <c r="AI513" s="116">
        <f t="shared" si="178"/>
        <v>0</v>
      </c>
      <c r="AJ513" s="116" t="str">
        <f t="shared" si="179"/>
        <v>Correct</v>
      </c>
      <c r="AK513" s="99"/>
      <c r="AL513" s="96" t="str">
        <f>IFERROR(VLOOKUP(Table1[[#This Row],[RespondentID]],'All Data'!$A:$CO,87,FALSE),"unknown")</f>
        <v>unknown</v>
      </c>
      <c r="AM513" s="96" t="str">
        <f>IFERROR(VLOOKUP(Table1[[#This Row],[RespondentID]],'All Data'!$A:$CO,88,FALSE),"unknown")</f>
        <v>unknown</v>
      </c>
      <c r="AN513" s="96" t="str">
        <f>IFERROR(VLOOKUP(Table1[[#This Row],[RespondentID]],'All Data'!$A:$CO,89,FALSE),"unknown")</f>
        <v>unknown</v>
      </c>
      <c r="AO513" s="96" t="str">
        <f>IFERROR(VLOOKUP(Table1[[#This Row],[RespondentID]],'All Data'!$A:$CO,90,FALSE),"unknown")</f>
        <v>unknown</v>
      </c>
      <c r="AP513" s="96" t="str">
        <f>IFERROR(VLOOKUP(Table1[[#This Row],[RespondentID]],'All Data'!$A:$CO,91,FALSE),"unknown")</f>
        <v>unknown</v>
      </c>
      <c r="AQ513" s="96" t="str">
        <f>IFERROR(VLOOKUP(Table1[[#This Row],[RespondentID]],'All Data'!$A:$CO,92,FALSE),"unknown")</f>
        <v>unknown</v>
      </c>
      <c r="AR513" s="96" t="str">
        <f>IFERROR(VLOOKUP(Table1[[#This Row],[RespondentID]],'All Data'!$A:$CO,93,FALSE),"unknown")</f>
        <v>unknown</v>
      </c>
      <c r="AS513" s="96" t="str">
        <f>IFERROR(VLOOKUP(Table1[[#This Row],[RespondentID]],'All Data'!$A:$CW,94,FALSE),"unknown")</f>
        <v>unknown</v>
      </c>
      <c r="AT513" s="96" t="str">
        <f>IFERROR(VLOOKUP(Table1[[#This Row],[RespondentID]],'All Data'!$A:$CW,95,FALSE),"unknown")</f>
        <v>unknown</v>
      </c>
      <c r="AU513" s="96" t="str">
        <f>IFERROR(VLOOKUP(Table1[[#This Row],[RespondentID]],'All Data'!$A:$CW,96,FALSE),"unknown")</f>
        <v>unknown</v>
      </c>
      <c r="AV513" s="96" t="str">
        <f>IFERROR(VLOOKUP(Table1[[#This Row],[RespondentID]],'All Data'!$A:$CW,97,FALSE),"unknown")</f>
        <v>unknown</v>
      </c>
      <c r="AW513" s="96" t="str">
        <f>IFERROR(VLOOKUP(Table1[[#This Row],[RespondentID]],'All Data'!$A:$CW,98,FALSE),"unknown")</f>
        <v>unknown</v>
      </c>
      <c r="AX513" s="96" t="str">
        <f>IFERROR(VLOOKUP(Table1[[#This Row],[RespondentID]],'All Data'!$A:$CW,99,FALSE),"unknown")</f>
        <v>unknown</v>
      </c>
    </row>
    <row r="514" spans="1:50">
      <c r="A514" s="99"/>
      <c r="B514" s="118"/>
      <c r="C514" s="119"/>
      <c r="D514" s="119"/>
      <c r="E514" s="119"/>
      <c r="F514" s="119"/>
      <c r="G514" s="119"/>
      <c r="H514" s="119"/>
      <c r="I514" s="119"/>
      <c r="J514" s="119"/>
      <c r="K514" s="119"/>
      <c r="L514" s="119"/>
      <c r="M514" s="119"/>
      <c r="N514" s="119"/>
      <c r="O514" s="119"/>
      <c r="P514" s="116">
        <f t="shared" si="162"/>
        <v>0</v>
      </c>
      <c r="Q514" s="120" t="e">
        <f t="shared" si="163"/>
        <v>#DIV/0!</v>
      </c>
      <c r="R514" s="116"/>
      <c r="S514" s="116">
        <f t="shared" si="164"/>
        <v>0</v>
      </c>
      <c r="T514" s="116">
        <f t="shared" si="165"/>
        <v>0</v>
      </c>
      <c r="U514" s="116">
        <f t="shared" si="166"/>
        <v>0</v>
      </c>
      <c r="V514" s="116">
        <f t="shared" si="167"/>
        <v>0</v>
      </c>
      <c r="W514" s="116">
        <f t="shared" si="168"/>
        <v>0</v>
      </c>
      <c r="X514" s="116">
        <f t="shared" si="169"/>
        <v>0</v>
      </c>
      <c r="Y514" s="116">
        <f t="shared" si="170"/>
        <v>0</v>
      </c>
      <c r="Z514" s="116">
        <f t="shared" si="171"/>
        <v>0</v>
      </c>
      <c r="AA514" s="116">
        <f t="shared" si="172"/>
        <v>0</v>
      </c>
      <c r="AB514" s="116">
        <f t="shared" si="173"/>
        <v>0</v>
      </c>
      <c r="AC514" s="116">
        <f t="shared" si="174"/>
        <v>0</v>
      </c>
      <c r="AD514" s="116">
        <f t="shared" si="175"/>
        <v>0</v>
      </c>
      <c r="AE514" s="116">
        <f t="shared" si="176"/>
        <v>0</v>
      </c>
      <c r="AF514" s="116"/>
      <c r="AG514" s="116"/>
      <c r="AH514" s="116">
        <f t="shared" si="177"/>
        <v>0</v>
      </c>
      <c r="AI514" s="116">
        <f t="shared" si="178"/>
        <v>0</v>
      </c>
      <c r="AJ514" s="116" t="str">
        <f t="shared" si="179"/>
        <v>Correct</v>
      </c>
      <c r="AK514" s="99"/>
      <c r="AL514" s="96" t="str">
        <f>IFERROR(VLOOKUP(Table1[[#This Row],[RespondentID]],'All Data'!$A:$CO,87,FALSE),"unknown")</f>
        <v>unknown</v>
      </c>
      <c r="AM514" s="96" t="str">
        <f>IFERROR(VLOOKUP(Table1[[#This Row],[RespondentID]],'All Data'!$A:$CO,88,FALSE),"unknown")</f>
        <v>unknown</v>
      </c>
      <c r="AN514" s="96" t="str">
        <f>IFERROR(VLOOKUP(Table1[[#This Row],[RespondentID]],'All Data'!$A:$CO,89,FALSE),"unknown")</f>
        <v>unknown</v>
      </c>
      <c r="AO514" s="96" t="str">
        <f>IFERROR(VLOOKUP(Table1[[#This Row],[RespondentID]],'All Data'!$A:$CO,90,FALSE),"unknown")</f>
        <v>unknown</v>
      </c>
      <c r="AP514" s="96" t="str">
        <f>IFERROR(VLOOKUP(Table1[[#This Row],[RespondentID]],'All Data'!$A:$CO,91,FALSE),"unknown")</f>
        <v>unknown</v>
      </c>
      <c r="AQ514" s="96" t="str">
        <f>IFERROR(VLOOKUP(Table1[[#This Row],[RespondentID]],'All Data'!$A:$CO,92,FALSE),"unknown")</f>
        <v>unknown</v>
      </c>
      <c r="AR514" s="96" t="str">
        <f>IFERROR(VLOOKUP(Table1[[#This Row],[RespondentID]],'All Data'!$A:$CO,93,FALSE),"unknown")</f>
        <v>unknown</v>
      </c>
      <c r="AS514" s="96" t="str">
        <f>IFERROR(VLOOKUP(Table1[[#This Row],[RespondentID]],'All Data'!$A:$CW,94,FALSE),"unknown")</f>
        <v>unknown</v>
      </c>
      <c r="AT514" s="96" t="str">
        <f>IFERROR(VLOOKUP(Table1[[#This Row],[RespondentID]],'All Data'!$A:$CW,95,FALSE),"unknown")</f>
        <v>unknown</v>
      </c>
      <c r="AU514" s="96" t="str">
        <f>IFERROR(VLOOKUP(Table1[[#This Row],[RespondentID]],'All Data'!$A:$CW,96,FALSE),"unknown")</f>
        <v>unknown</v>
      </c>
      <c r="AV514" s="96" t="str">
        <f>IFERROR(VLOOKUP(Table1[[#This Row],[RespondentID]],'All Data'!$A:$CW,97,FALSE),"unknown")</f>
        <v>unknown</v>
      </c>
      <c r="AW514" s="96" t="str">
        <f>IFERROR(VLOOKUP(Table1[[#This Row],[RespondentID]],'All Data'!$A:$CW,98,FALSE),"unknown")</f>
        <v>unknown</v>
      </c>
      <c r="AX514" s="96" t="str">
        <f>IFERROR(VLOOKUP(Table1[[#This Row],[RespondentID]],'All Data'!$A:$CW,99,FALSE),"unknown")</f>
        <v>unknown</v>
      </c>
    </row>
    <row r="515" spans="1:50">
      <c r="A515" s="99"/>
      <c r="B515" s="118"/>
      <c r="C515" s="119"/>
      <c r="D515" s="119"/>
      <c r="E515" s="119"/>
      <c r="F515" s="119"/>
      <c r="G515" s="119"/>
      <c r="H515" s="119"/>
      <c r="I515" s="119"/>
      <c r="J515" s="119"/>
      <c r="K515" s="119"/>
      <c r="L515" s="119"/>
      <c r="M515" s="119"/>
      <c r="N515" s="119"/>
      <c r="O515" s="119"/>
      <c r="P515" s="116">
        <f t="shared" si="162"/>
        <v>0</v>
      </c>
      <c r="Q515" s="120" t="e">
        <f t="shared" si="163"/>
        <v>#DIV/0!</v>
      </c>
      <c r="R515" s="116"/>
      <c r="S515" s="116">
        <f t="shared" si="164"/>
        <v>0</v>
      </c>
      <c r="T515" s="116">
        <f t="shared" si="165"/>
        <v>0</v>
      </c>
      <c r="U515" s="116">
        <f t="shared" si="166"/>
        <v>0</v>
      </c>
      <c r="V515" s="116">
        <f t="shared" si="167"/>
        <v>0</v>
      </c>
      <c r="W515" s="116">
        <f t="shared" si="168"/>
        <v>0</v>
      </c>
      <c r="X515" s="116">
        <f t="shared" si="169"/>
        <v>0</v>
      </c>
      <c r="Y515" s="116">
        <f t="shared" si="170"/>
        <v>0</v>
      </c>
      <c r="Z515" s="116">
        <f t="shared" si="171"/>
        <v>0</v>
      </c>
      <c r="AA515" s="116">
        <f t="shared" si="172"/>
        <v>0</v>
      </c>
      <c r="AB515" s="116">
        <f t="shared" si="173"/>
        <v>0</v>
      </c>
      <c r="AC515" s="116">
        <f t="shared" si="174"/>
        <v>0</v>
      </c>
      <c r="AD515" s="116">
        <f t="shared" si="175"/>
        <v>0</v>
      </c>
      <c r="AE515" s="116">
        <f t="shared" si="176"/>
        <v>0</v>
      </c>
      <c r="AF515" s="116"/>
      <c r="AG515" s="116"/>
      <c r="AH515" s="116">
        <f t="shared" si="177"/>
        <v>0</v>
      </c>
      <c r="AI515" s="116">
        <f t="shared" si="178"/>
        <v>0</v>
      </c>
      <c r="AJ515" s="116" t="str">
        <f t="shared" si="179"/>
        <v>Correct</v>
      </c>
      <c r="AK515" s="99"/>
      <c r="AL515" s="96" t="str">
        <f>IFERROR(VLOOKUP(Table1[[#This Row],[RespondentID]],'All Data'!$A:$CO,87,FALSE),"unknown")</f>
        <v>unknown</v>
      </c>
      <c r="AM515" s="96" t="str">
        <f>IFERROR(VLOOKUP(Table1[[#This Row],[RespondentID]],'All Data'!$A:$CO,88,FALSE),"unknown")</f>
        <v>unknown</v>
      </c>
      <c r="AN515" s="96" t="str">
        <f>IFERROR(VLOOKUP(Table1[[#This Row],[RespondentID]],'All Data'!$A:$CO,89,FALSE),"unknown")</f>
        <v>unknown</v>
      </c>
      <c r="AO515" s="96" t="str">
        <f>IFERROR(VLOOKUP(Table1[[#This Row],[RespondentID]],'All Data'!$A:$CO,90,FALSE),"unknown")</f>
        <v>unknown</v>
      </c>
      <c r="AP515" s="96" t="str">
        <f>IFERROR(VLOOKUP(Table1[[#This Row],[RespondentID]],'All Data'!$A:$CO,91,FALSE),"unknown")</f>
        <v>unknown</v>
      </c>
      <c r="AQ515" s="96" t="str">
        <f>IFERROR(VLOOKUP(Table1[[#This Row],[RespondentID]],'All Data'!$A:$CO,92,FALSE),"unknown")</f>
        <v>unknown</v>
      </c>
      <c r="AR515" s="96" t="str">
        <f>IFERROR(VLOOKUP(Table1[[#This Row],[RespondentID]],'All Data'!$A:$CO,93,FALSE),"unknown")</f>
        <v>unknown</v>
      </c>
      <c r="AS515" s="96" t="str">
        <f>IFERROR(VLOOKUP(Table1[[#This Row],[RespondentID]],'All Data'!$A:$CW,94,FALSE),"unknown")</f>
        <v>unknown</v>
      </c>
      <c r="AT515" s="96" t="str">
        <f>IFERROR(VLOOKUP(Table1[[#This Row],[RespondentID]],'All Data'!$A:$CW,95,FALSE),"unknown")</f>
        <v>unknown</v>
      </c>
      <c r="AU515" s="96" t="str">
        <f>IFERROR(VLOOKUP(Table1[[#This Row],[RespondentID]],'All Data'!$A:$CW,96,FALSE),"unknown")</f>
        <v>unknown</v>
      </c>
      <c r="AV515" s="96" t="str">
        <f>IFERROR(VLOOKUP(Table1[[#This Row],[RespondentID]],'All Data'!$A:$CW,97,FALSE),"unknown")</f>
        <v>unknown</v>
      </c>
      <c r="AW515" s="96" t="str">
        <f>IFERROR(VLOOKUP(Table1[[#This Row],[RespondentID]],'All Data'!$A:$CW,98,FALSE),"unknown")</f>
        <v>unknown</v>
      </c>
      <c r="AX515" s="96" t="str">
        <f>IFERROR(VLOOKUP(Table1[[#This Row],[RespondentID]],'All Data'!$A:$CW,99,FALSE),"unknown")</f>
        <v>unknown</v>
      </c>
    </row>
    <row r="516" spans="1:50">
      <c r="A516" s="99"/>
      <c r="B516" s="118"/>
      <c r="C516" s="119"/>
      <c r="D516" s="119"/>
      <c r="E516" s="119"/>
      <c r="F516" s="119"/>
      <c r="G516" s="119"/>
      <c r="H516" s="119"/>
      <c r="I516" s="119"/>
      <c r="J516" s="119"/>
      <c r="K516" s="119"/>
      <c r="L516" s="119"/>
      <c r="M516" s="119"/>
      <c r="N516" s="119"/>
      <c r="O516" s="119"/>
      <c r="P516" s="116">
        <f t="shared" si="162"/>
        <v>0</v>
      </c>
      <c r="Q516" s="120" t="e">
        <f t="shared" si="163"/>
        <v>#DIV/0!</v>
      </c>
      <c r="R516" s="116"/>
      <c r="S516" s="116">
        <f t="shared" si="164"/>
        <v>0</v>
      </c>
      <c r="T516" s="116">
        <f t="shared" si="165"/>
        <v>0</v>
      </c>
      <c r="U516" s="116">
        <f t="shared" si="166"/>
        <v>0</v>
      </c>
      <c r="V516" s="116">
        <f t="shared" si="167"/>
        <v>0</v>
      </c>
      <c r="W516" s="116">
        <f t="shared" si="168"/>
        <v>0</v>
      </c>
      <c r="X516" s="116">
        <f t="shared" si="169"/>
        <v>0</v>
      </c>
      <c r="Y516" s="116">
        <f t="shared" si="170"/>
        <v>0</v>
      </c>
      <c r="Z516" s="116">
        <f t="shared" si="171"/>
        <v>0</v>
      </c>
      <c r="AA516" s="116">
        <f t="shared" si="172"/>
        <v>0</v>
      </c>
      <c r="AB516" s="116">
        <f t="shared" si="173"/>
        <v>0</v>
      </c>
      <c r="AC516" s="116">
        <f t="shared" si="174"/>
        <v>0</v>
      </c>
      <c r="AD516" s="116">
        <f t="shared" si="175"/>
        <v>0</v>
      </c>
      <c r="AE516" s="116">
        <f t="shared" si="176"/>
        <v>0</v>
      </c>
      <c r="AF516" s="116"/>
      <c r="AG516" s="116"/>
      <c r="AH516" s="116">
        <f t="shared" si="177"/>
        <v>0</v>
      </c>
      <c r="AI516" s="116">
        <f t="shared" si="178"/>
        <v>0</v>
      </c>
      <c r="AJ516" s="116" t="str">
        <f t="shared" si="179"/>
        <v>Correct</v>
      </c>
      <c r="AK516" s="99"/>
      <c r="AL516" s="96" t="str">
        <f>IFERROR(VLOOKUP(Table1[[#This Row],[RespondentID]],'All Data'!$A:$CO,87,FALSE),"unknown")</f>
        <v>unknown</v>
      </c>
      <c r="AM516" s="96" t="str">
        <f>IFERROR(VLOOKUP(Table1[[#This Row],[RespondentID]],'All Data'!$A:$CO,88,FALSE),"unknown")</f>
        <v>unknown</v>
      </c>
      <c r="AN516" s="96" t="str">
        <f>IFERROR(VLOOKUP(Table1[[#This Row],[RespondentID]],'All Data'!$A:$CO,89,FALSE),"unknown")</f>
        <v>unknown</v>
      </c>
      <c r="AO516" s="96" t="str">
        <f>IFERROR(VLOOKUP(Table1[[#This Row],[RespondentID]],'All Data'!$A:$CO,90,FALSE),"unknown")</f>
        <v>unknown</v>
      </c>
      <c r="AP516" s="96" t="str">
        <f>IFERROR(VLOOKUP(Table1[[#This Row],[RespondentID]],'All Data'!$A:$CO,91,FALSE),"unknown")</f>
        <v>unknown</v>
      </c>
      <c r="AQ516" s="96" t="str">
        <f>IFERROR(VLOOKUP(Table1[[#This Row],[RespondentID]],'All Data'!$A:$CO,92,FALSE),"unknown")</f>
        <v>unknown</v>
      </c>
      <c r="AR516" s="96" t="str">
        <f>IFERROR(VLOOKUP(Table1[[#This Row],[RespondentID]],'All Data'!$A:$CO,93,FALSE),"unknown")</f>
        <v>unknown</v>
      </c>
      <c r="AS516" s="96" t="str">
        <f>IFERROR(VLOOKUP(Table1[[#This Row],[RespondentID]],'All Data'!$A:$CW,94,FALSE),"unknown")</f>
        <v>unknown</v>
      </c>
      <c r="AT516" s="96" t="str">
        <f>IFERROR(VLOOKUP(Table1[[#This Row],[RespondentID]],'All Data'!$A:$CW,95,FALSE),"unknown")</f>
        <v>unknown</v>
      </c>
      <c r="AU516" s="96" t="str">
        <f>IFERROR(VLOOKUP(Table1[[#This Row],[RespondentID]],'All Data'!$A:$CW,96,FALSE),"unknown")</f>
        <v>unknown</v>
      </c>
      <c r="AV516" s="96" t="str">
        <f>IFERROR(VLOOKUP(Table1[[#This Row],[RespondentID]],'All Data'!$A:$CW,97,FALSE),"unknown")</f>
        <v>unknown</v>
      </c>
      <c r="AW516" s="96" t="str">
        <f>IFERROR(VLOOKUP(Table1[[#This Row],[RespondentID]],'All Data'!$A:$CW,98,FALSE),"unknown")</f>
        <v>unknown</v>
      </c>
      <c r="AX516" s="96" t="str">
        <f>IFERROR(VLOOKUP(Table1[[#This Row],[RespondentID]],'All Data'!$A:$CW,99,FALSE),"unknown")</f>
        <v>unknown</v>
      </c>
    </row>
    <row r="517" spans="1:50">
      <c r="A517" s="99"/>
      <c r="B517" s="118"/>
      <c r="C517" s="119"/>
      <c r="D517" s="119"/>
      <c r="E517" s="119"/>
      <c r="F517" s="119"/>
      <c r="G517" s="119"/>
      <c r="H517" s="119"/>
      <c r="I517" s="119"/>
      <c r="J517" s="119"/>
      <c r="K517" s="119"/>
      <c r="L517" s="119"/>
      <c r="M517" s="119"/>
      <c r="N517" s="119"/>
      <c r="O517" s="119"/>
      <c r="P517" s="116">
        <f t="shared" si="162"/>
        <v>0</v>
      </c>
      <c r="Q517" s="120" t="e">
        <f t="shared" si="163"/>
        <v>#DIV/0!</v>
      </c>
      <c r="R517" s="116"/>
      <c r="S517" s="116">
        <f t="shared" si="164"/>
        <v>0</v>
      </c>
      <c r="T517" s="116">
        <f t="shared" si="165"/>
        <v>0</v>
      </c>
      <c r="U517" s="116">
        <f t="shared" si="166"/>
        <v>0</v>
      </c>
      <c r="V517" s="116">
        <f t="shared" si="167"/>
        <v>0</v>
      </c>
      <c r="W517" s="116">
        <f t="shared" si="168"/>
        <v>0</v>
      </c>
      <c r="X517" s="116">
        <f t="shared" si="169"/>
        <v>0</v>
      </c>
      <c r="Y517" s="116">
        <f t="shared" si="170"/>
        <v>0</v>
      </c>
      <c r="Z517" s="116">
        <f t="shared" si="171"/>
        <v>0</v>
      </c>
      <c r="AA517" s="116">
        <f t="shared" si="172"/>
        <v>0</v>
      </c>
      <c r="AB517" s="116">
        <f t="shared" si="173"/>
        <v>0</v>
      </c>
      <c r="AC517" s="116">
        <f t="shared" si="174"/>
        <v>0</v>
      </c>
      <c r="AD517" s="116">
        <f t="shared" si="175"/>
        <v>0</v>
      </c>
      <c r="AE517" s="116">
        <f t="shared" si="176"/>
        <v>0</v>
      </c>
      <c r="AF517" s="116"/>
      <c r="AG517" s="116"/>
      <c r="AH517" s="116">
        <f t="shared" si="177"/>
        <v>0</v>
      </c>
      <c r="AI517" s="116">
        <f t="shared" si="178"/>
        <v>0</v>
      </c>
      <c r="AJ517" s="116" t="str">
        <f t="shared" si="179"/>
        <v>Correct</v>
      </c>
      <c r="AK517" s="99"/>
      <c r="AL517" s="96" t="str">
        <f>IFERROR(VLOOKUP(Table1[[#This Row],[RespondentID]],'All Data'!$A:$CO,87,FALSE),"unknown")</f>
        <v>unknown</v>
      </c>
      <c r="AM517" s="96" t="str">
        <f>IFERROR(VLOOKUP(Table1[[#This Row],[RespondentID]],'All Data'!$A:$CO,88,FALSE),"unknown")</f>
        <v>unknown</v>
      </c>
      <c r="AN517" s="96" t="str">
        <f>IFERROR(VLOOKUP(Table1[[#This Row],[RespondentID]],'All Data'!$A:$CO,89,FALSE),"unknown")</f>
        <v>unknown</v>
      </c>
      <c r="AO517" s="96" t="str">
        <f>IFERROR(VLOOKUP(Table1[[#This Row],[RespondentID]],'All Data'!$A:$CO,90,FALSE),"unknown")</f>
        <v>unknown</v>
      </c>
      <c r="AP517" s="96" t="str">
        <f>IFERROR(VLOOKUP(Table1[[#This Row],[RespondentID]],'All Data'!$A:$CO,91,FALSE),"unknown")</f>
        <v>unknown</v>
      </c>
      <c r="AQ517" s="96" t="str">
        <f>IFERROR(VLOOKUP(Table1[[#This Row],[RespondentID]],'All Data'!$A:$CO,92,FALSE),"unknown")</f>
        <v>unknown</v>
      </c>
      <c r="AR517" s="96" t="str">
        <f>IFERROR(VLOOKUP(Table1[[#This Row],[RespondentID]],'All Data'!$A:$CO,93,FALSE),"unknown")</f>
        <v>unknown</v>
      </c>
      <c r="AS517" s="96" t="str">
        <f>IFERROR(VLOOKUP(Table1[[#This Row],[RespondentID]],'All Data'!$A:$CW,94,FALSE),"unknown")</f>
        <v>unknown</v>
      </c>
      <c r="AT517" s="96" t="str">
        <f>IFERROR(VLOOKUP(Table1[[#This Row],[RespondentID]],'All Data'!$A:$CW,95,FALSE),"unknown")</f>
        <v>unknown</v>
      </c>
      <c r="AU517" s="96" t="str">
        <f>IFERROR(VLOOKUP(Table1[[#This Row],[RespondentID]],'All Data'!$A:$CW,96,FALSE),"unknown")</f>
        <v>unknown</v>
      </c>
      <c r="AV517" s="96" t="str">
        <f>IFERROR(VLOOKUP(Table1[[#This Row],[RespondentID]],'All Data'!$A:$CW,97,FALSE),"unknown")</f>
        <v>unknown</v>
      </c>
      <c r="AW517" s="96" t="str">
        <f>IFERROR(VLOOKUP(Table1[[#This Row],[RespondentID]],'All Data'!$A:$CW,98,FALSE),"unknown")</f>
        <v>unknown</v>
      </c>
      <c r="AX517" s="96" t="str">
        <f>IFERROR(VLOOKUP(Table1[[#This Row],[RespondentID]],'All Data'!$A:$CW,99,FALSE),"unknown")</f>
        <v>unknown</v>
      </c>
    </row>
    <row r="518" spans="1:50">
      <c r="A518" s="99"/>
      <c r="B518" s="118"/>
      <c r="C518" s="119"/>
      <c r="D518" s="119"/>
      <c r="E518" s="119"/>
      <c r="F518" s="119"/>
      <c r="G518" s="119"/>
      <c r="H518" s="119"/>
      <c r="I518" s="119"/>
      <c r="J518" s="119"/>
      <c r="K518" s="119"/>
      <c r="L518" s="119"/>
      <c r="M518" s="119"/>
      <c r="N518" s="119"/>
      <c r="O518" s="119"/>
      <c r="P518" s="116">
        <f t="shared" si="162"/>
        <v>0</v>
      </c>
      <c r="Q518" s="120" t="e">
        <f t="shared" si="163"/>
        <v>#DIV/0!</v>
      </c>
      <c r="R518" s="116"/>
      <c r="S518" s="116">
        <f t="shared" si="164"/>
        <v>0</v>
      </c>
      <c r="T518" s="116">
        <f t="shared" si="165"/>
        <v>0</v>
      </c>
      <c r="U518" s="116">
        <f t="shared" si="166"/>
        <v>0</v>
      </c>
      <c r="V518" s="116">
        <f t="shared" si="167"/>
        <v>0</v>
      </c>
      <c r="W518" s="116">
        <f t="shared" si="168"/>
        <v>0</v>
      </c>
      <c r="X518" s="116">
        <f t="shared" si="169"/>
        <v>0</v>
      </c>
      <c r="Y518" s="116">
        <f t="shared" si="170"/>
        <v>0</v>
      </c>
      <c r="Z518" s="116">
        <f t="shared" si="171"/>
        <v>0</v>
      </c>
      <c r="AA518" s="116">
        <f t="shared" si="172"/>
        <v>0</v>
      </c>
      <c r="AB518" s="116">
        <f t="shared" si="173"/>
        <v>0</v>
      </c>
      <c r="AC518" s="116">
        <f t="shared" si="174"/>
        <v>0</v>
      </c>
      <c r="AD518" s="116">
        <f t="shared" si="175"/>
        <v>0</v>
      </c>
      <c r="AE518" s="116">
        <f t="shared" si="176"/>
        <v>0</v>
      </c>
      <c r="AF518" s="116"/>
      <c r="AG518" s="116"/>
      <c r="AH518" s="116">
        <f t="shared" si="177"/>
        <v>0</v>
      </c>
      <c r="AI518" s="116">
        <f t="shared" si="178"/>
        <v>0</v>
      </c>
      <c r="AJ518" s="116" t="str">
        <f t="shared" si="179"/>
        <v>Correct</v>
      </c>
      <c r="AK518" s="99"/>
      <c r="AL518" s="96" t="str">
        <f>IFERROR(VLOOKUP(Table1[[#This Row],[RespondentID]],'All Data'!$A:$CO,87,FALSE),"unknown")</f>
        <v>unknown</v>
      </c>
      <c r="AM518" s="96" t="str">
        <f>IFERROR(VLOOKUP(Table1[[#This Row],[RespondentID]],'All Data'!$A:$CO,88,FALSE),"unknown")</f>
        <v>unknown</v>
      </c>
      <c r="AN518" s="96" t="str">
        <f>IFERROR(VLOOKUP(Table1[[#This Row],[RespondentID]],'All Data'!$A:$CO,89,FALSE),"unknown")</f>
        <v>unknown</v>
      </c>
      <c r="AO518" s="96" t="str">
        <f>IFERROR(VLOOKUP(Table1[[#This Row],[RespondentID]],'All Data'!$A:$CO,90,FALSE),"unknown")</f>
        <v>unknown</v>
      </c>
      <c r="AP518" s="96" t="str">
        <f>IFERROR(VLOOKUP(Table1[[#This Row],[RespondentID]],'All Data'!$A:$CO,91,FALSE),"unknown")</f>
        <v>unknown</v>
      </c>
      <c r="AQ518" s="96" t="str">
        <f>IFERROR(VLOOKUP(Table1[[#This Row],[RespondentID]],'All Data'!$A:$CO,92,FALSE),"unknown")</f>
        <v>unknown</v>
      </c>
      <c r="AR518" s="96" t="str">
        <f>IFERROR(VLOOKUP(Table1[[#This Row],[RespondentID]],'All Data'!$A:$CO,93,FALSE),"unknown")</f>
        <v>unknown</v>
      </c>
      <c r="AS518" s="96" t="str">
        <f>IFERROR(VLOOKUP(Table1[[#This Row],[RespondentID]],'All Data'!$A:$CW,94,FALSE),"unknown")</f>
        <v>unknown</v>
      </c>
      <c r="AT518" s="96" t="str">
        <f>IFERROR(VLOOKUP(Table1[[#This Row],[RespondentID]],'All Data'!$A:$CW,95,FALSE),"unknown")</f>
        <v>unknown</v>
      </c>
      <c r="AU518" s="96" t="str">
        <f>IFERROR(VLOOKUP(Table1[[#This Row],[RespondentID]],'All Data'!$A:$CW,96,FALSE),"unknown")</f>
        <v>unknown</v>
      </c>
      <c r="AV518" s="96" t="str">
        <f>IFERROR(VLOOKUP(Table1[[#This Row],[RespondentID]],'All Data'!$A:$CW,97,FALSE),"unknown")</f>
        <v>unknown</v>
      </c>
      <c r="AW518" s="96" t="str">
        <f>IFERROR(VLOOKUP(Table1[[#This Row],[RespondentID]],'All Data'!$A:$CW,98,FALSE),"unknown")</f>
        <v>unknown</v>
      </c>
      <c r="AX518" s="96" t="str">
        <f>IFERROR(VLOOKUP(Table1[[#This Row],[RespondentID]],'All Data'!$A:$CW,99,FALSE),"unknown")</f>
        <v>unknown</v>
      </c>
    </row>
    <row r="519" spans="1:50">
      <c r="A519" s="99"/>
      <c r="B519" s="118"/>
      <c r="C519" s="119"/>
      <c r="D519" s="119"/>
      <c r="E519" s="119"/>
      <c r="F519" s="119"/>
      <c r="G519" s="119"/>
      <c r="H519" s="119"/>
      <c r="I519" s="119"/>
      <c r="J519" s="119"/>
      <c r="K519" s="119"/>
      <c r="L519" s="119"/>
      <c r="M519" s="119"/>
      <c r="N519" s="119"/>
      <c r="O519" s="119"/>
      <c r="P519" s="116">
        <f t="shared" si="162"/>
        <v>0</v>
      </c>
      <c r="Q519" s="120" t="e">
        <f t="shared" si="163"/>
        <v>#DIV/0!</v>
      </c>
      <c r="R519" s="116"/>
      <c r="S519" s="116">
        <f t="shared" si="164"/>
        <v>0</v>
      </c>
      <c r="T519" s="116">
        <f t="shared" si="165"/>
        <v>0</v>
      </c>
      <c r="U519" s="116">
        <f t="shared" si="166"/>
        <v>0</v>
      </c>
      <c r="V519" s="116">
        <f t="shared" si="167"/>
        <v>0</v>
      </c>
      <c r="W519" s="116">
        <f t="shared" si="168"/>
        <v>0</v>
      </c>
      <c r="X519" s="116">
        <f t="shared" si="169"/>
        <v>0</v>
      </c>
      <c r="Y519" s="116">
        <f t="shared" si="170"/>
        <v>0</v>
      </c>
      <c r="Z519" s="116">
        <f t="shared" si="171"/>
        <v>0</v>
      </c>
      <c r="AA519" s="116">
        <f t="shared" si="172"/>
        <v>0</v>
      </c>
      <c r="AB519" s="116">
        <f t="shared" si="173"/>
        <v>0</v>
      </c>
      <c r="AC519" s="116">
        <f t="shared" si="174"/>
        <v>0</v>
      </c>
      <c r="AD519" s="116">
        <f t="shared" si="175"/>
        <v>0</v>
      </c>
      <c r="AE519" s="116">
        <f t="shared" si="176"/>
        <v>0</v>
      </c>
      <c r="AF519" s="116"/>
      <c r="AG519" s="116"/>
      <c r="AH519" s="116">
        <f t="shared" si="177"/>
        <v>0</v>
      </c>
      <c r="AI519" s="116">
        <f t="shared" si="178"/>
        <v>0</v>
      </c>
      <c r="AJ519" s="116" t="str">
        <f t="shared" si="179"/>
        <v>Correct</v>
      </c>
      <c r="AK519" s="99"/>
      <c r="AL519" s="96" t="str">
        <f>IFERROR(VLOOKUP(Table1[[#This Row],[RespondentID]],'All Data'!$A:$CO,87,FALSE),"unknown")</f>
        <v>unknown</v>
      </c>
      <c r="AM519" s="96" t="str">
        <f>IFERROR(VLOOKUP(Table1[[#This Row],[RespondentID]],'All Data'!$A:$CO,88,FALSE),"unknown")</f>
        <v>unknown</v>
      </c>
      <c r="AN519" s="96" t="str">
        <f>IFERROR(VLOOKUP(Table1[[#This Row],[RespondentID]],'All Data'!$A:$CO,89,FALSE),"unknown")</f>
        <v>unknown</v>
      </c>
      <c r="AO519" s="96" t="str">
        <f>IFERROR(VLOOKUP(Table1[[#This Row],[RespondentID]],'All Data'!$A:$CO,90,FALSE),"unknown")</f>
        <v>unknown</v>
      </c>
      <c r="AP519" s="96" t="str">
        <f>IFERROR(VLOOKUP(Table1[[#This Row],[RespondentID]],'All Data'!$A:$CO,91,FALSE),"unknown")</f>
        <v>unknown</v>
      </c>
      <c r="AQ519" s="96" t="str">
        <f>IFERROR(VLOOKUP(Table1[[#This Row],[RespondentID]],'All Data'!$A:$CO,92,FALSE),"unknown")</f>
        <v>unknown</v>
      </c>
      <c r="AR519" s="96" t="str">
        <f>IFERROR(VLOOKUP(Table1[[#This Row],[RespondentID]],'All Data'!$A:$CO,93,FALSE),"unknown")</f>
        <v>unknown</v>
      </c>
      <c r="AS519" s="96" t="str">
        <f>IFERROR(VLOOKUP(Table1[[#This Row],[RespondentID]],'All Data'!$A:$CW,94,FALSE),"unknown")</f>
        <v>unknown</v>
      </c>
      <c r="AT519" s="96" t="str">
        <f>IFERROR(VLOOKUP(Table1[[#This Row],[RespondentID]],'All Data'!$A:$CW,95,FALSE),"unknown")</f>
        <v>unknown</v>
      </c>
      <c r="AU519" s="96" t="str">
        <f>IFERROR(VLOOKUP(Table1[[#This Row],[RespondentID]],'All Data'!$A:$CW,96,FALSE),"unknown")</f>
        <v>unknown</v>
      </c>
      <c r="AV519" s="96" t="str">
        <f>IFERROR(VLOOKUP(Table1[[#This Row],[RespondentID]],'All Data'!$A:$CW,97,FALSE),"unknown")</f>
        <v>unknown</v>
      </c>
      <c r="AW519" s="96" t="str">
        <f>IFERROR(VLOOKUP(Table1[[#This Row],[RespondentID]],'All Data'!$A:$CW,98,FALSE),"unknown")</f>
        <v>unknown</v>
      </c>
      <c r="AX519" s="96" t="str">
        <f>IFERROR(VLOOKUP(Table1[[#This Row],[RespondentID]],'All Data'!$A:$CW,99,FALSE),"unknown")</f>
        <v>unknown</v>
      </c>
    </row>
    <row r="520" spans="1:50">
      <c r="A520" s="99"/>
      <c r="B520" s="118"/>
      <c r="C520" s="119"/>
      <c r="D520" s="119"/>
      <c r="E520" s="119"/>
      <c r="F520" s="119"/>
      <c r="G520" s="119"/>
      <c r="H520" s="119"/>
      <c r="I520" s="119"/>
      <c r="J520" s="119"/>
      <c r="K520" s="119"/>
      <c r="L520" s="119"/>
      <c r="M520" s="119"/>
      <c r="N520" s="119"/>
      <c r="O520" s="119"/>
      <c r="P520" s="116">
        <f t="shared" si="162"/>
        <v>0</v>
      </c>
      <c r="Q520" s="120" t="e">
        <f t="shared" si="163"/>
        <v>#DIV/0!</v>
      </c>
      <c r="R520" s="116"/>
      <c r="S520" s="116">
        <f t="shared" si="164"/>
        <v>0</v>
      </c>
      <c r="T520" s="116">
        <f t="shared" si="165"/>
        <v>0</v>
      </c>
      <c r="U520" s="116">
        <f t="shared" si="166"/>
        <v>0</v>
      </c>
      <c r="V520" s="116">
        <f t="shared" si="167"/>
        <v>0</v>
      </c>
      <c r="W520" s="116">
        <f t="shared" si="168"/>
        <v>0</v>
      </c>
      <c r="X520" s="116">
        <f t="shared" si="169"/>
        <v>0</v>
      </c>
      <c r="Y520" s="116">
        <f t="shared" si="170"/>
        <v>0</v>
      </c>
      <c r="Z520" s="116">
        <f t="shared" si="171"/>
        <v>0</v>
      </c>
      <c r="AA520" s="116">
        <f t="shared" si="172"/>
        <v>0</v>
      </c>
      <c r="AB520" s="116">
        <f t="shared" si="173"/>
        <v>0</v>
      </c>
      <c r="AC520" s="116">
        <f t="shared" si="174"/>
        <v>0</v>
      </c>
      <c r="AD520" s="116">
        <f t="shared" si="175"/>
        <v>0</v>
      </c>
      <c r="AE520" s="116">
        <f t="shared" si="176"/>
        <v>0</v>
      </c>
      <c r="AF520" s="116"/>
      <c r="AG520" s="116"/>
      <c r="AH520" s="116">
        <f t="shared" si="177"/>
        <v>0</v>
      </c>
      <c r="AI520" s="116">
        <f t="shared" si="178"/>
        <v>0</v>
      </c>
      <c r="AJ520" s="116" t="str">
        <f t="shared" si="179"/>
        <v>Correct</v>
      </c>
      <c r="AK520" s="99"/>
      <c r="AL520" s="96" t="str">
        <f>IFERROR(VLOOKUP(Table1[[#This Row],[RespondentID]],'All Data'!$A:$CO,87,FALSE),"unknown")</f>
        <v>unknown</v>
      </c>
      <c r="AM520" s="96" t="str">
        <f>IFERROR(VLOOKUP(Table1[[#This Row],[RespondentID]],'All Data'!$A:$CO,88,FALSE),"unknown")</f>
        <v>unknown</v>
      </c>
      <c r="AN520" s="96" t="str">
        <f>IFERROR(VLOOKUP(Table1[[#This Row],[RespondentID]],'All Data'!$A:$CO,89,FALSE),"unknown")</f>
        <v>unknown</v>
      </c>
      <c r="AO520" s="96" t="str">
        <f>IFERROR(VLOOKUP(Table1[[#This Row],[RespondentID]],'All Data'!$A:$CO,90,FALSE),"unknown")</f>
        <v>unknown</v>
      </c>
      <c r="AP520" s="96" t="str">
        <f>IFERROR(VLOOKUP(Table1[[#This Row],[RespondentID]],'All Data'!$A:$CO,91,FALSE),"unknown")</f>
        <v>unknown</v>
      </c>
      <c r="AQ520" s="96" t="str">
        <f>IFERROR(VLOOKUP(Table1[[#This Row],[RespondentID]],'All Data'!$A:$CO,92,FALSE),"unknown")</f>
        <v>unknown</v>
      </c>
      <c r="AR520" s="96" t="str">
        <f>IFERROR(VLOOKUP(Table1[[#This Row],[RespondentID]],'All Data'!$A:$CO,93,FALSE),"unknown")</f>
        <v>unknown</v>
      </c>
      <c r="AS520" s="96" t="str">
        <f>IFERROR(VLOOKUP(Table1[[#This Row],[RespondentID]],'All Data'!$A:$CW,94,FALSE),"unknown")</f>
        <v>unknown</v>
      </c>
      <c r="AT520" s="96" t="str">
        <f>IFERROR(VLOOKUP(Table1[[#This Row],[RespondentID]],'All Data'!$A:$CW,95,FALSE),"unknown")</f>
        <v>unknown</v>
      </c>
      <c r="AU520" s="96" t="str">
        <f>IFERROR(VLOOKUP(Table1[[#This Row],[RespondentID]],'All Data'!$A:$CW,96,FALSE),"unknown")</f>
        <v>unknown</v>
      </c>
      <c r="AV520" s="96" t="str">
        <f>IFERROR(VLOOKUP(Table1[[#This Row],[RespondentID]],'All Data'!$A:$CW,97,FALSE),"unknown")</f>
        <v>unknown</v>
      </c>
      <c r="AW520" s="96" t="str">
        <f>IFERROR(VLOOKUP(Table1[[#This Row],[RespondentID]],'All Data'!$A:$CW,98,FALSE),"unknown")</f>
        <v>unknown</v>
      </c>
      <c r="AX520" s="96" t="str">
        <f>IFERROR(VLOOKUP(Table1[[#This Row],[RespondentID]],'All Data'!$A:$CW,99,FALSE),"unknown")</f>
        <v>unknown</v>
      </c>
    </row>
    <row r="521" spans="1:50">
      <c r="A521" s="99"/>
      <c r="B521" s="118"/>
      <c r="C521" s="119"/>
      <c r="D521" s="119"/>
      <c r="E521" s="119"/>
      <c r="F521" s="119"/>
      <c r="G521" s="119"/>
      <c r="H521" s="119"/>
      <c r="I521" s="119"/>
      <c r="J521" s="119"/>
      <c r="K521" s="119"/>
      <c r="L521" s="119"/>
      <c r="M521" s="119"/>
      <c r="N521" s="119"/>
      <c r="O521" s="119"/>
      <c r="P521" s="116">
        <f t="shared" si="162"/>
        <v>0</v>
      </c>
      <c r="Q521" s="120" t="e">
        <f t="shared" si="163"/>
        <v>#DIV/0!</v>
      </c>
      <c r="R521" s="116"/>
      <c r="S521" s="116">
        <f t="shared" si="164"/>
        <v>0</v>
      </c>
      <c r="T521" s="116">
        <f t="shared" si="165"/>
        <v>0</v>
      </c>
      <c r="U521" s="116">
        <f t="shared" si="166"/>
        <v>0</v>
      </c>
      <c r="V521" s="116">
        <f t="shared" si="167"/>
        <v>0</v>
      </c>
      <c r="W521" s="116">
        <f t="shared" si="168"/>
        <v>0</v>
      </c>
      <c r="X521" s="116">
        <f t="shared" si="169"/>
        <v>0</v>
      </c>
      <c r="Y521" s="116">
        <f t="shared" si="170"/>
        <v>0</v>
      </c>
      <c r="Z521" s="116">
        <f t="shared" si="171"/>
        <v>0</v>
      </c>
      <c r="AA521" s="116">
        <f t="shared" si="172"/>
        <v>0</v>
      </c>
      <c r="AB521" s="116">
        <f t="shared" si="173"/>
        <v>0</v>
      </c>
      <c r="AC521" s="116">
        <f t="shared" si="174"/>
        <v>0</v>
      </c>
      <c r="AD521" s="116">
        <f t="shared" si="175"/>
        <v>0</v>
      </c>
      <c r="AE521" s="116">
        <f t="shared" si="176"/>
        <v>0</v>
      </c>
      <c r="AF521" s="116"/>
      <c r="AG521" s="116"/>
      <c r="AH521" s="116">
        <f t="shared" si="177"/>
        <v>0</v>
      </c>
      <c r="AI521" s="116">
        <f t="shared" si="178"/>
        <v>0</v>
      </c>
      <c r="AJ521" s="116" t="str">
        <f t="shared" si="179"/>
        <v>Correct</v>
      </c>
      <c r="AK521" s="99"/>
      <c r="AL521" s="96" t="str">
        <f>IFERROR(VLOOKUP(Table1[[#This Row],[RespondentID]],'All Data'!$A:$CO,87,FALSE),"unknown")</f>
        <v>unknown</v>
      </c>
      <c r="AM521" s="96" t="str">
        <f>IFERROR(VLOOKUP(Table1[[#This Row],[RespondentID]],'All Data'!$A:$CO,88,FALSE),"unknown")</f>
        <v>unknown</v>
      </c>
      <c r="AN521" s="96" t="str">
        <f>IFERROR(VLOOKUP(Table1[[#This Row],[RespondentID]],'All Data'!$A:$CO,89,FALSE),"unknown")</f>
        <v>unknown</v>
      </c>
      <c r="AO521" s="96" t="str">
        <f>IFERROR(VLOOKUP(Table1[[#This Row],[RespondentID]],'All Data'!$A:$CO,90,FALSE),"unknown")</f>
        <v>unknown</v>
      </c>
      <c r="AP521" s="96" t="str">
        <f>IFERROR(VLOOKUP(Table1[[#This Row],[RespondentID]],'All Data'!$A:$CO,91,FALSE),"unknown")</f>
        <v>unknown</v>
      </c>
      <c r="AQ521" s="96" t="str">
        <f>IFERROR(VLOOKUP(Table1[[#This Row],[RespondentID]],'All Data'!$A:$CO,92,FALSE),"unknown")</f>
        <v>unknown</v>
      </c>
      <c r="AR521" s="96" t="str">
        <f>IFERROR(VLOOKUP(Table1[[#This Row],[RespondentID]],'All Data'!$A:$CO,93,FALSE),"unknown")</f>
        <v>unknown</v>
      </c>
      <c r="AS521" s="96" t="str">
        <f>IFERROR(VLOOKUP(Table1[[#This Row],[RespondentID]],'All Data'!$A:$CW,94,FALSE),"unknown")</f>
        <v>unknown</v>
      </c>
      <c r="AT521" s="96" t="str">
        <f>IFERROR(VLOOKUP(Table1[[#This Row],[RespondentID]],'All Data'!$A:$CW,95,FALSE),"unknown")</f>
        <v>unknown</v>
      </c>
      <c r="AU521" s="96" t="str">
        <f>IFERROR(VLOOKUP(Table1[[#This Row],[RespondentID]],'All Data'!$A:$CW,96,FALSE),"unknown")</f>
        <v>unknown</v>
      </c>
      <c r="AV521" s="96" t="str">
        <f>IFERROR(VLOOKUP(Table1[[#This Row],[RespondentID]],'All Data'!$A:$CW,97,FALSE),"unknown")</f>
        <v>unknown</v>
      </c>
      <c r="AW521" s="96" t="str">
        <f>IFERROR(VLOOKUP(Table1[[#This Row],[RespondentID]],'All Data'!$A:$CW,98,FALSE),"unknown")</f>
        <v>unknown</v>
      </c>
      <c r="AX521" s="96" t="str">
        <f>IFERROR(VLOOKUP(Table1[[#This Row],[RespondentID]],'All Data'!$A:$CW,99,FALSE),"unknown")</f>
        <v>unknown</v>
      </c>
    </row>
    <row r="522" spans="1:50">
      <c r="A522" s="99"/>
      <c r="B522" s="118"/>
      <c r="C522" s="119"/>
      <c r="D522" s="119"/>
      <c r="E522" s="119"/>
      <c r="F522" s="119"/>
      <c r="G522" s="119"/>
      <c r="H522" s="119"/>
      <c r="I522" s="119"/>
      <c r="J522" s="119"/>
      <c r="K522" s="119"/>
      <c r="L522" s="119"/>
      <c r="M522" s="119"/>
      <c r="N522" s="119"/>
      <c r="O522" s="119"/>
      <c r="P522" s="116">
        <f t="shared" si="162"/>
        <v>0</v>
      </c>
      <c r="Q522" s="120" t="e">
        <f t="shared" si="163"/>
        <v>#DIV/0!</v>
      </c>
      <c r="R522" s="116"/>
      <c r="S522" s="116">
        <f t="shared" si="164"/>
        <v>0</v>
      </c>
      <c r="T522" s="116">
        <f t="shared" si="165"/>
        <v>0</v>
      </c>
      <c r="U522" s="116">
        <f t="shared" si="166"/>
        <v>0</v>
      </c>
      <c r="V522" s="116">
        <f t="shared" si="167"/>
        <v>0</v>
      </c>
      <c r="W522" s="116">
        <f t="shared" si="168"/>
        <v>0</v>
      </c>
      <c r="X522" s="116">
        <f t="shared" si="169"/>
        <v>0</v>
      </c>
      <c r="Y522" s="116">
        <f t="shared" si="170"/>
        <v>0</v>
      </c>
      <c r="Z522" s="116">
        <f t="shared" si="171"/>
        <v>0</v>
      </c>
      <c r="AA522" s="116">
        <f t="shared" si="172"/>
        <v>0</v>
      </c>
      <c r="AB522" s="116">
        <f t="shared" si="173"/>
        <v>0</v>
      </c>
      <c r="AC522" s="116">
        <f t="shared" si="174"/>
        <v>0</v>
      </c>
      <c r="AD522" s="116">
        <f t="shared" si="175"/>
        <v>0</v>
      </c>
      <c r="AE522" s="116">
        <f t="shared" si="176"/>
        <v>0</v>
      </c>
      <c r="AF522" s="116"/>
      <c r="AG522" s="116"/>
      <c r="AH522" s="116">
        <f t="shared" si="177"/>
        <v>0</v>
      </c>
      <c r="AI522" s="116">
        <f t="shared" si="178"/>
        <v>0</v>
      </c>
      <c r="AJ522" s="116" t="str">
        <f t="shared" si="179"/>
        <v>Correct</v>
      </c>
      <c r="AK522" s="99"/>
      <c r="AL522" s="96" t="str">
        <f>IFERROR(VLOOKUP(Table1[[#This Row],[RespondentID]],'All Data'!$A:$CO,87,FALSE),"unknown")</f>
        <v>unknown</v>
      </c>
      <c r="AM522" s="96" t="str">
        <f>IFERROR(VLOOKUP(Table1[[#This Row],[RespondentID]],'All Data'!$A:$CO,88,FALSE),"unknown")</f>
        <v>unknown</v>
      </c>
      <c r="AN522" s="96" t="str">
        <f>IFERROR(VLOOKUP(Table1[[#This Row],[RespondentID]],'All Data'!$A:$CO,89,FALSE),"unknown")</f>
        <v>unknown</v>
      </c>
      <c r="AO522" s="96" t="str">
        <f>IFERROR(VLOOKUP(Table1[[#This Row],[RespondentID]],'All Data'!$A:$CO,90,FALSE),"unknown")</f>
        <v>unknown</v>
      </c>
      <c r="AP522" s="96" t="str">
        <f>IFERROR(VLOOKUP(Table1[[#This Row],[RespondentID]],'All Data'!$A:$CO,91,FALSE),"unknown")</f>
        <v>unknown</v>
      </c>
      <c r="AQ522" s="96" t="str">
        <f>IFERROR(VLOOKUP(Table1[[#This Row],[RespondentID]],'All Data'!$A:$CO,92,FALSE),"unknown")</f>
        <v>unknown</v>
      </c>
      <c r="AR522" s="96" t="str">
        <f>IFERROR(VLOOKUP(Table1[[#This Row],[RespondentID]],'All Data'!$A:$CO,93,FALSE),"unknown")</f>
        <v>unknown</v>
      </c>
      <c r="AS522" s="96" t="str">
        <f>IFERROR(VLOOKUP(Table1[[#This Row],[RespondentID]],'All Data'!$A:$CW,94,FALSE),"unknown")</f>
        <v>unknown</v>
      </c>
      <c r="AT522" s="96" t="str">
        <f>IFERROR(VLOOKUP(Table1[[#This Row],[RespondentID]],'All Data'!$A:$CW,95,FALSE),"unknown")</f>
        <v>unknown</v>
      </c>
      <c r="AU522" s="96" t="str">
        <f>IFERROR(VLOOKUP(Table1[[#This Row],[RespondentID]],'All Data'!$A:$CW,96,FALSE),"unknown")</f>
        <v>unknown</v>
      </c>
      <c r="AV522" s="96" t="str">
        <f>IFERROR(VLOOKUP(Table1[[#This Row],[RespondentID]],'All Data'!$A:$CW,97,FALSE),"unknown")</f>
        <v>unknown</v>
      </c>
      <c r="AW522" s="96" t="str">
        <f>IFERROR(VLOOKUP(Table1[[#This Row],[RespondentID]],'All Data'!$A:$CW,98,FALSE),"unknown")</f>
        <v>unknown</v>
      </c>
      <c r="AX522" s="96" t="str">
        <f>IFERROR(VLOOKUP(Table1[[#This Row],[RespondentID]],'All Data'!$A:$CW,99,FALSE),"unknown")</f>
        <v>unknown</v>
      </c>
    </row>
    <row r="523" spans="1:50">
      <c r="A523" s="99"/>
      <c r="B523" s="118"/>
      <c r="C523" s="119"/>
      <c r="D523" s="119"/>
      <c r="E523" s="119"/>
      <c r="F523" s="119"/>
      <c r="G523" s="119"/>
      <c r="H523" s="119"/>
      <c r="I523" s="119"/>
      <c r="J523" s="119"/>
      <c r="K523" s="119"/>
      <c r="L523" s="119"/>
      <c r="M523" s="119"/>
      <c r="N523" s="119"/>
      <c r="O523" s="119"/>
      <c r="P523" s="116">
        <f t="shared" si="162"/>
        <v>0</v>
      </c>
      <c r="Q523" s="120" t="e">
        <f t="shared" si="163"/>
        <v>#DIV/0!</v>
      </c>
      <c r="R523" s="116"/>
      <c r="S523" s="116">
        <f t="shared" si="164"/>
        <v>0</v>
      </c>
      <c r="T523" s="116">
        <f t="shared" si="165"/>
        <v>0</v>
      </c>
      <c r="U523" s="116">
        <f t="shared" si="166"/>
        <v>0</v>
      </c>
      <c r="V523" s="116">
        <f t="shared" si="167"/>
        <v>0</v>
      </c>
      <c r="W523" s="116">
        <f t="shared" si="168"/>
        <v>0</v>
      </c>
      <c r="X523" s="116">
        <f t="shared" si="169"/>
        <v>0</v>
      </c>
      <c r="Y523" s="116">
        <f t="shared" si="170"/>
        <v>0</v>
      </c>
      <c r="Z523" s="116">
        <f t="shared" si="171"/>
        <v>0</v>
      </c>
      <c r="AA523" s="116">
        <f t="shared" si="172"/>
        <v>0</v>
      </c>
      <c r="AB523" s="116">
        <f t="shared" si="173"/>
        <v>0</v>
      </c>
      <c r="AC523" s="116">
        <f t="shared" si="174"/>
        <v>0</v>
      </c>
      <c r="AD523" s="116">
        <f t="shared" si="175"/>
        <v>0</v>
      </c>
      <c r="AE523" s="116">
        <f t="shared" si="176"/>
        <v>0</v>
      </c>
      <c r="AF523" s="116"/>
      <c r="AG523" s="116"/>
      <c r="AH523" s="116">
        <f t="shared" si="177"/>
        <v>0</v>
      </c>
      <c r="AI523" s="116">
        <f t="shared" si="178"/>
        <v>0</v>
      </c>
      <c r="AJ523" s="116" t="str">
        <f t="shared" si="179"/>
        <v>Correct</v>
      </c>
      <c r="AK523" s="99"/>
      <c r="AL523" s="96" t="str">
        <f>IFERROR(VLOOKUP(Table1[[#This Row],[RespondentID]],'All Data'!$A:$CO,87,FALSE),"unknown")</f>
        <v>unknown</v>
      </c>
      <c r="AM523" s="96" t="str">
        <f>IFERROR(VLOOKUP(Table1[[#This Row],[RespondentID]],'All Data'!$A:$CO,88,FALSE),"unknown")</f>
        <v>unknown</v>
      </c>
      <c r="AN523" s="96" t="str">
        <f>IFERROR(VLOOKUP(Table1[[#This Row],[RespondentID]],'All Data'!$A:$CO,89,FALSE),"unknown")</f>
        <v>unknown</v>
      </c>
      <c r="AO523" s="96" t="str">
        <f>IFERROR(VLOOKUP(Table1[[#This Row],[RespondentID]],'All Data'!$A:$CO,90,FALSE),"unknown")</f>
        <v>unknown</v>
      </c>
      <c r="AP523" s="96" t="str">
        <f>IFERROR(VLOOKUP(Table1[[#This Row],[RespondentID]],'All Data'!$A:$CO,91,FALSE),"unknown")</f>
        <v>unknown</v>
      </c>
      <c r="AQ523" s="96" t="str">
        <f>IFERROR(VLOOKUP(Table1[[#This Row],[RespondentID]],'All Data'!$A:$CO,92,FALSE),"unknown")</f>
        <v>unknown</v>
      </c>
      <c r="AR523" s="96" t="str">
        <f>IFERROR(VLOOKUP(Table1[[#This Row],[RespondentID]],'All Data'!$A:$CO,93,FALSE),"unknown")</f>
        <v>unknown</v>
      </c>
      <c r="AS523" s="96" t="str">
        <f>IFERROR(VLOOKUP(Table1[[#This Row],[RespondentID]],'All Data'!$A:$CW,94,FALSE),"unknown")</f>
        <v>unknown</v>
      </c>
      <c r="AT523" s="96" t="str">
        <f>IFERROR(VLOOKUP(Table1[[#This Row],[RespondentID]],'All Data'!$A:$CW,95,FALSE),"unknown")</f>
        <v>unknown</v>
      </c>
      <c r="AU523" s="96" t="str">
        <f>IFERROR(VLOOKUP(Table1[[#This Row],[RespondentID]],'All Data'!$A:$CW,96,FALSE),"unknown")</f>
        <v>unknown</v>
      </c>
      <c r="AV523" s="96" t="str">
        <f>IFERROR(VLOOKUP(Table1[[#This Row],[RespondentID]],'All Data'!$A:$CW,97,FALSE),"unknown")</f>
        <v>unknown</v>
      </c>
      <c r="AW523" s="96" t="str">
        <f>IFERROR(VLOOKUP(Table1[[#This Row],[RespondentID]],'All Data'!$A:$CW,98,FALSE),"unknown")</f>
        <v>unknown</v>
      </c>
      <c r="AX523" s="96" t="str">
        <f>IFERROR(VLOOKUP(Table1[[#This Row],[RespondentID]],'All Data'!$A:$CW,99,FALSE),"unknown")</f>
        <v>unknown</v>
      </c>
    </row>
    <row r="524" spans="1:50">
      <c r="A524" s="99"/>
      <c r="B524" s="118"/>
      <c r="C524" s="119"/>
      <c r="D524" s="119"/>
      <c r="E524" s="119"/>
      <c r="F524" s="119"/>
      <c r="G524" s="119"/>
      <c r="H524" s="119"/>
      <c r="I524" s="119"/>
      <c r="J524" s="119"/>
      <c r="K524" s="119"/>
      <c r="L524" s="119"/>
      <c r="M524" s="119"/>
      <c r="N524" s="119"/>
      <c r="O524" s="119"/>
      <c r="P524" s="116">
        <f t="shared" si="162"/>
        <v>0</v>
      </c>
      <c r="Q524" s="120" t="e">
        <f t="shared" si="163"/>
        <v>#DIV/0!</v>
      </c>
      <c r="R524" s="116"/>
      <c r="S524" s="116">
        <f t="shared" si="164"/>
        <v>0</v>
      </c>
      <c r="T524" s="116">
        <f t="shared" si="165"/>
        <v>0</v>
      </c>
      <c r="U524" s="116">
        <f t="shared" si="166"/>
        <v>0</v>
      </c>
      <c r="V524" s="116">
        <f t="shared" si="167"/>
        <v>0</v>
      </c>
      <c r="W524" s="116">
        <f t="shared" si="168"/>
        <v>0</v>
      </c>
      <c r="X524" s="116">
        <f t="shared" si="169"/>
        <v>0</v>
      </c>
      <c r="Y524" s="116">
        <f t="shared" si="170"/>
        <v>0</v>
      </c>
      <c r="Z524" s="116">
        <f t="shared" si="171"/>
        <v>0</v>
      </c>
      <c r="AA524" s="116">
        <f t="shared" si="172"/>
        <v>0</v>
      </c>
      <c r="AB524" s="116">
        <f t="shared" si="173"/>
        <v>0</v>
      </c>
      <c r="AC524" s="116">
        <f t="shared" si="174"/>
        <v>0</v>
      </c>
      <c r="AD524" s="116">
        <f t="shared" si="175"/>
        <v>0</v>
      </c>
      <c r="AE524" s="116">
        <f t="shared" si="176"/>
        <v>0</v>
      </c>
      <c r="AF524" s="116"/>
      <c r="AG524" s="116"/>
      <c r="AH524" s="116">
        <f t="shared" si="177"/>
        <v>0</v>
      </c>
      <c r="AI524" s="116">
        <f t="shared" si="178"/>
        <v>0</v>
      </c>
      <c r="AJ524" s="116" t="str">
        <f t="shared" si="179"/>
        <v>Correct</v>
      </c>
      <c r="AK524" s="99"/>
      <c r="AL524" s="96" t="str">
        <f>IFERROR(VLOOKUP(Table1[[#This Row],[RespondentID]],'All Data'!$A:$CO,87,FALSE),"unknown")</f>
        <v>unknown</v>
      </c>
      <c r="AM524" s="96" t="str">
        <f>IFERROR(VLOOKUP(Table1[[#This Row],[RespondentID]],'All Data'!$A:$CO,88,FALSE),"unknown")</f>
        <v>unknown</v>
      </c>
      <c r="AN524" s="96" t="str">
        <f>IFERROR(VLOOKUP(Table1[[#This Row],[RespondentID]],'All Data'!$A:$CO,89,FALSE),"unknown")</f>
        <v>unknown</v>
      </c>
      <c r="AO524" s="96" t="str">
        <f>IFERROR(VLOOKUP(Table1[[#This Row],[RespondentID]],'All Data'!$A:$CO,90,FALSE),"unknown")</f>
        <v>unknown</v>
      </c>
      <c r="AP524" s="96" t="str">
        <f>IFERROR(VLOOKUP(Table1[[#This Row],[RespondentID]],'All Data'!$A:$CO,91,FALSE),"unknown")</f>
        <v>unknown</v>
      </c>
      <c r="AQ524" s="96" t="str">
        <f>IFERROR(VLOOKUP(Table1[[#This Row],[RespondentID]],'All Data'!$A:$CO,92,FALSE),"unknown")</f>
        <v>unknown</v>
      </c>
      <c r="AR524" s="96" t="str">
        <f>IFERROR(VLOOKUP(Table1[[#This Row],[RespondentID]],'All Data'!$A:$CO,93,FALSE),"unknown")</f>
        <v>unknown</v>
      </c>
      <c r="AS524" s="96" t="str">
        <f>IFERROR(VLOOKUP(Table1[[#This Row],[RespondentID]],'All Data'!$A:$CW,94,FALSE),"unknown")</f>
        <v>unknown</v>
      </c>
      <c r="AT524" s="96" t="str">
        <f>IFERROR(VLOOKUP(Table1[[#This Row],[RespondentID]],'All Data'!$A:$CW,95,FALSE),"unknown")</f>
        <v>unknown</v>
      </c>
      <c r="AU524" s="96" t="str">
        <f>IFERROR(VLOOKUP(Table1[[#This Row],[RespondentID]],'All Data'!$A:$CW,96,FALSE),"unknown")</f>
        <v>unknown</v>
      </c>
      <c r="AV524" s="96" t="str">
        <f>IFERROR(VLOOKUP(Table1[[#This Row],[RespondentID]],'All Data'!$A:$CW,97,FALSE),"unknown")</f>
        <v>unknown</v>
      </c>
      <c r="AW524" s="96" t="str">
        <f>IFERROR(VLOOKUP(Table1[[#This Row],[RespondentID]],'All Data'!$A:$CW,98,FALSE),"unknown")</f>
        <v>unknown</v>
      </c>
      <c r="AX524" s="96" t="str">
        <f>IFERROR(VLOOKUP(Table1[[#This Row],[RespondentID]],'All Data'!$A:$CW,99,FALSE),"unknown")</f>
        <v>unknown</v>
      </c>
    </row>
    <row r="525" spans="1:50">
      <c r="A525" s="99"/>
      <c r="B525" s="118"/>
      <c r="C525" s="119"/>
      <c r="D525" s="119"/>
      <c r="E525" s="119"/>
      <c r="F525" s="119"/>
      <c r="G525" s="119"/>
      <c r="H525" s="119"/>
      <c r="I525" s="119"/>
      <c r="J525" s="119"/>
      <c r="K525" s="119"/>
      <c r="L525" s="119"/>
      <c r="M525" s="119"/>
      <c r="N525" s="119"/>
      <c r="O525" s="119"/>
      <c r="P525" s="116">
        <f t="shared" si="162"/>
        <v>0</v>
      </c>
      <c r="Q525" s="120" t="e">
        <f t="shared" si="163"/>
        <v>#DIV/0!</v>
      </c>
      <c r="R525" s="116"/>
      <c r="S525" s="116">
        <f t="shared" si="164"/>
        <v>0</v>
      </c>
      <c r="T525" s="116">
        <f t="shared" si="165"/>
        <v>0</v>
      </c>
      <c r="U525" s="116">
        <f t="shared" si="166"/>
        <v>0</v>
      </c>
      <c r="V525" s="116">
        <f t="shared" si="167"/>
        <v>0</v>
      </c>
      <c r="W525" s="116">
        <f t="shared" si="168"/>
        <v>0</v>
      </c>
      <c r="X525" s="116">
        <f t="shared" si="169"/>
        <v>0</v>
      </c>
      <c r="Y525" s="116">
        <f t="shared" si="170"/>
        <v>0</v>
      </c>
      <c r="Z525" s="116">
        <f t="shared" si="171"/>
        <v>0</v>
      </c>
      <c r="AA525" s="116">
        <f t="shared" si="172"/>
        <v>0</v>
      </c>
      <c r="AB525" s="116">
        <f t="shared" si="173"/>
        <v>0</v>
      </c>
      <c r="AC525" s="116">
        <f t="shared" si="174"/>
        <v>0</v>
      </c>
      <c r="AD525" s="116">
        <f t="shared" si="175"/>
        <v>0</v>
      </c>
      <c r="AE525" s="116">
        <f t="shared" si="176"/>
        <v>0</v>
      </c>
      <c r="AF525" s="116"/>
      <c r="AG525" s="116"/>
      <c r="AH525" s="116">
        <f t="shared" si="177"/>
        <v>0</v>
      </c>
      <c r="AI525" s="116">
        <f t="shared" si="178"/>
        <v>0</v>
      </c>
      <c r="AJ525" s="116" t="str">
        <f t="shared" si="179"/>
        <v>Correct</v>
      </c>
      <c r="AK525" s="99"/>
      <c r="AL525" s="96" t="str">
        <f>IFERROR(VLOOKUP(Table1[[#This Row],[RespondentID]],'All Data'!$A:$CO,87,FALSE),"unknown")</f>
        <v>unknown</v>
      </c>
      <c r="AM525" s="96" t="str">
        <f>IFERROR(VLOOKUP(Table1[[#This Row],[RespondentID]],'All Data'!$A:$CO,88,FALSE),"unknown")</f>
        <v>unknown</v>
      </c>
      <c r="AN525" s="96" t="str">
        <f>IFERROR(VLOOKUP(Table1[[#This Row],[RespondentID]],'All Data'!$A:$CO,89,FALSE),"unknown")</f>
        <v>unknown</v>
      </c>
      <c r="AO525" s="96" t="str">
        <f>IFERROR(VLOOKUP(Table1[[#This Row],[RespondentID]],'All Data'!$A:$CO,90,FALSE),"unknown")</f>
        <v>unknown</v>
      </c>
      <c r="AP525" s="96" t="str">
        <f>IFERROR(VLOOKUP(Table1[[#This Row],[RespondentID]],'All Data'!$A:$CO,91,FALSE),"unknown")</f>
        <v>unknown</v>
      </c>
      <c r="AQ525" s="96" t="str">
        <f>IFERROR(VLOOKUP(Table1[[#This Row],[RespondentID]],'All Data'!$A:$CO,92,FALSE),"unknown")</f>
        <v>unknown</v>
      </c>
      <c r="AR525" s="96" t="str">
        <f>IFERROR(VLOOKUP(Table1[[#This Row],[RespondentID]],'All Data'!$A:$CO,93,FALSE),"unknown")</f>
        <v>unknown</v>
      </c>
      <c r="AS525" s="96" t="str">
        <f>IFERROR(VLOOKUP(Table1[[#This Row],[RespondentID]],'All Data'!$A:$CW,94,FALSE),"unknown")</f>
        <v>unknown</v>
      </c>
      <c r="AT525" s="96" t="str">
        <f>IFERROR(VLOOKUP(Table1[[#This Row],[RespondentID]],'All Data'!$A:$CW,95,FALSE),"unknown")</f>
        <v>unknown</v>
      </c>
      <c r="AU525" s="96" t="str">
        <f>IFERROR(VLOOKUP(Table1[[#This Row],[RespondentID]],'All Data'!$A:$CW,96,FALSE),"unknown")</f>
        <v>unknown</v>
      </c>
      <c r="AV525" s="96" t="str">
        <f>IFERROR(VLOOKUP(Table1[[#This Row],[RespondentID]],'All Data'!$A:$CW,97,FALSE),"unknown")</f>
        <v>unknown</v>
      </c>
      <c r="AW525" s="96" t="str">
        <f>IFERROR(VLOOKUP(Table1[[#This Row],[RespondentID]],'All Data'!$A:$CW,98,FALSE),"unknown")</f>
        <v>unknown</v>
      </c>
      <c r="AX525" s="96" t="str">
        <f>IFERROR(VLOOKUP(Table1[[#This Row],[RespondentID]],'All Data'!$A:$CW,99,FALSE),"unknown")</f>
        <v>unknown</v>
      </c>
    </row>
    <row r="526" spans="1:50">
      <c r="A526" s="99"/>
      <c r="B526" s="118"/>
      <c r="C526" s="119"/>
      <c r="D526" s="119"/>
      <c r="E526" s="119"/>
      <c r="F526" s="119"/>
      <c r="G526" s="119"/>
      <c r="H526" s="119"/>
      <c r="I526" s="119"/>
      <c r="J526" s="119"/>
      <c r="K526" s="119"/>
      <c r="L526" s="119"/>
      <c r="M526" s="119"/>
      <c r="N526" s="119"/>
      <c r="O526" s="119"/>
      <c r="P526" s="116">
        <f t="shared" si="162"/>
        <v>0</v>
      </c>
      <c r="Q526" s="120" t="e">
        <f t="shared" ref="Q526:Q530" si="180">3/P526</f>
        <v>#DIV/0!</v>
      </c>
      <c r="R526" s="116"/>
      <c r="S526" s="116">
        <f t="shared" si="164"/>
        <v>0</v>
      </c>
      <c r="T526" s="116">
        <f t="shared" si="165"/>
        <v>0</v>
      </c>
      <c r="U526" s="116">
        <f t="shared" si="166"/>
        <v>0</v>
      </c>
      <c r="V526" s="116">
        <f t="shared" si="167"/>
        <v>0</v>
      </c>
      <c r="W526" s="116">
        <f t="shared" si="168"/>
        <v>0</v>
      </c>
      <c r="X526" s="116">
        <f t="shared" si="169"/>
        <v>0</v>
      </c>
      <c r="Y526" s="116">
        <f t="shared" si="170"/>
        <v>0</v>
      </c>
      <c r="Z526" s="116">
        <f t="shared" si="171"/>
        <v>0</v>
      </c>
      <c r="AA526" s="116">
        <f t="shared" si="172"/>
        <v>0</v>
      </c>
      <c r="AB526" s="116">
        <f t="shared" si="173"/>
        <v>0</v>
      </c>
      <c r="AC526" s="116">
        <f t="shared" si="174"/>
        <v>0</v>
      </c>
      <c r="AD526" s="116">
        <f t="shared" si="175"/>
        <v>0</v>
      </c>
      <c r="AE526" s="116">
        <f t="shared" si="176"/>
        <v>0</v>
      </c>
      <c r="AF526" s="116"/>
      <c r="AG526" s="116"/>
      <c r="AH526" s="116">
        <f t="shared" si="177"/>
        <v>0</v>
      </c>
      <c r="AI526" s="116">
        <f t="shared" si="178"/>
        <v>0</v>
      </c>
      <c r="AJ526" s="116" t="str">
        <f t="shared" ref="AJ526:AJ530" si="181">IF(AH526=AI526,"Correct",IF(AH526=3,"Correct","Wrong"))</f>
        <v>Correct</v>
      </c>
      <c r="AK526" s="99"/>
      <c r="AL526" s="96" t="str">
        <f>IFERROR(VLOOKUP(Table1[[#This Row],[RespondentID]],'All Data'!$A:$CO,87,FALSE),"unknown")</f>
        <v>unknown</v>
      </c>
      <c r="AM526" s="96" t="str">
        <f>IFERROR(VLOOKUP(Table1[[#This Row],[RespondentID]],'All Data'!$A:$CO,88,FALSE),"unknown")</f>
        <v>unknown</v>
      </c>
      <c r="AN526" s="96" t="str">
        <f>IFERROR(VLOOKUP(Table1[[#This Row],[RespondentID]],'All Data'!$A:$CO,89,FALSE),"unknown")</f>
        <v>unknown</v>
      </c>
      <c r="AO526" s="96" t="str">
        <f>IFERROR(VLOOKUP(Table1[[#This Row],[RespondentID]],'All Data'!$A:$CO,90,FALSE),"unknown")</f>
        <v>unknown</v>
      </c>
      <c r="AP526" s="96" t="str">
        <f>IFERROR(VLOOKUP(Table1[[#This Row],[RespondentID]],'All Data'!$A:$CO,91,FALSE),"unknown")</f>
        <v>unknown</v>
      </c>
      <c r="AQ526" s="96" t="str">
        <f>IFERROR(VLOOKUP(Table1[[#This Row],[RespondentID]],'All Data'!$A:$CO,92,FALSE),"unknown")</f>
        <v>unknown</v>
      </c>
      <c r="AR526" s="96" t="str">
        <f>IFERROR(VLOOKUP(Table1[[#This Row],[RespondentID]],'All Data'!$A:$CO,93,FALSE),"unknown")</f>
        <v>unknown</v>
      </c>
      <c r="AS526" s="96" t="str">
        <f>IFERROR(VLOOKUP(Table1[[#This Row],[RespondentID]],'All Data'!$A:$CW,94,FALSE),"unknown")</f>
        <v>unknown</v>
      </c>
      <c r="AT526" s="96" t="str">
        <f>IFERROR(VLOOKUP(Table1[[#This Row],[RespondentID]],'All Data'!$A:$CW,95,FALSE),"unknown")</f>
        <v>unknown</v>
      </c>
      <c r="AU526" s="96" t="str">
        <f>IFERROR(VLOOKUP(Table1[[#This Row],[RespondentID]],'All Data'!$A:$CW,96,FALSE),"unknown")</f>
        <v>unknown</v>
      </c>
      <c r="AV526" s="96" t="str">
        <f>IFERROR(VLOOKUP(Table1[[#This Row],[RespondentID]],'All Data'!$A:$CW,97,FALSE),"unknown")</f>
        <v>unknown</v>
      </c>
      <c r="AW526" s="96" t="str">
        <f>IFERROR(VLOOKUP(Table1[[#This Row],[RespondentID]],'All Data'!$A:$CW,98,FALSE),"unknown")</f>
        <v>unknown</v>
      </c>
      <c r="AX526" s="96" t="str">
        <f>IFERROR(VLOOKUP(Table1[[#This Row],[RespondentID]],'All Data'!$A:$CW,99,FALSE),"unknown")</f>
        <v>unknown</v>
      </c>
    </row>
    <row r="527" spans="1:50">
      <c r="A527" s="99"/>
      <c r="B527" s="118"/>
      <c r="C527" s="119"/>
      <c r="D527" s="119"/>
      <c r="E527" s="119"/>
      <c r="F527" s="119"/>
      <c r="G527" s="119"/>
      <c r="H527" s="119"/>
      <c r="I527" s="119"/>
      <c r="J527" s="119"/>
      <c r="K527" s="119"/>
      <c r="L527" s="119"/>
      <c r="M527" s="119"/>
      <c r="N527" s="119"/>
      <c r="O527" s="119"/>
      <c r="P527" s="116">
        <f t="shared" si="162"/>
        <v>0</v>
      </c>
      <c r="Q527" s="120" t="e">
        <f t="shared" si="180"/>
        <v>#DIV/0!</v>
      </c>
      <c r="R527" s="116"/>
      <c r="S527" s="116">
        <f t="shared" si="164"/>
        <v>0</v>
      </c>
      <c r="T527" s="116">
        <f t="shared" si="165"/>
        <v>0</v>
      </c>
      <c r="U527" s="116">
        <f t="shared" si="166"/>
        <v>0</v>
      </c>
      <c r="V527" s="116">
        <f t="shared" si="167"/>
        <v>0</v>
      </c>
      <c r="W527" s="116">
        <f t="shared" si="168"/>
        <v>0</v>
      </c>
      <c r="X527" s="116">
        <f t="shared" si="169"/>
        <v>0</v>
      </c>
      <c r="Y527" s="116">
        <f t="shared" si="170"/>
        <v>0</v>
      </c>
      <c r="Z527" s="116">
        <f t="shared" si="171"/>
        <v>0</v>
      </c>
      <c r="AA527" s="116">
        <f t="shared" si="172"/>
        <v>0</v>
      </c>
      <c r="AB527" s="116">
        <f t="shared" si="173"/>
        <v>0</v>
      </c>
      <c r="AC527" s="116">
        <f t="shared" si="174"/>
        <v>0</v>
      </c>
      <c r="AD527" s="116">
        <f t="shared" si="175"/>
        <v>0</v>
      </c>
      <c r="AE527" s="116">
        <f t="shared" si="176"/>
        <v>0</v>
      </c>
      <c r="AF527" s="116"/>
      <c r="AG527" s="116"/>
      <c r="AH527" s="116">
        <f t="shared" si="177"/>
        <v>0</v>
      </c>
      <c r="AI527" s="116">
        <f t="shared" si="178"/>
        <v>0</v>
      </c>
      <c r="AJ527" s="116" t="str">
        <f t="shared" si="181"/>
        <v>Correct</v>
      </c>
      <c r="AK527" s="99"/>
      <c r="AL527" s="96" t="str">
        <f>IFERROR(VLOOKUP(Table1[[#This Row],[RespondentID]],'All Data'!$A:$CO,87,FALSE),"unknown")</f>
        <v>unknown</v>
      </c>
      <c r="AM527" s="96" t="str">
        <f>IFERROR(VLOOKUP(Table1[[#This Row],[RespondentID]],'All Data'!$A:$CO,88,FALSE),"unknown")</f>
        <v>unknown</v>
      </c>
      <c r="AN527" s="96" t="str">
        <f>IFERROR(VLOOKUP(Table1[[#This Row],[RespondentID]],'All Data'!$A:$CO,89,FALSE),"unknown")</f>
        <v>unknown</v>
      </c>
      <c r="AO527" s="96" t="str">
        <f>IFERROR(VLOOKUP(Table1[[#This Row],[RespondentID]],'All Data'!$A:$CO,90,FALSE),"unknown")</f>
        <v>unknown</v>
      </c>
      <c r="AP527" s="96" t="str">
        <f>IFERROR(VLOOKUP(Table1[[#This Row],[RespondentID]],'All Data'!$A:$CO,91,FALSE),"unknown")</f>
        <v>unknown</v>
      </c>
      <c r="AQ527" s="96" t="str">
        <f>IFERROR(VLOOKUP(Table1[[#This Row],[RespondentID]],'All Data'!$A:$CO,92,FALSE),"unknown")</f>
        <v>unknown</v>
      </c>
      <c r="AR527" s="96" t="str">
        <f>IFERROR(VLOOKUP(Table1[[#This Row],[RespondentID]],'All Data'!$A:$CO,93,FALSE),"unknown")</f>
        <v>unknown</v>
      </c>
      <c r="AS527" s="96" t="str">
        <f>IFERROR(VLOOKUP(Table1[[#This Row],[RespondentID]],'All Data'!$A:$CW,94,FALSE),"unknown")</f>
        <v>unknown</v>
      </c>
      <c r="AT527" s="96" t="str">
        <f>IFERROR(VLOOKUP(Table1[[#This Row],[RespondentID]],'All Data'!$A:$CW,95,FALSE),"unknown")</f>
        <v>unknown</v>
      </c>
      <c r="AU527" s="96" t="str">
        <f>IFERROR(VLOOKUP(Table1[[#This Row],[RespondentID]],'All Data'!$A:$CW,96,FALSE),"unknown")</f>
        <v>unknown</v>
      </c>
      <c r="AV527" s="96" t="str">
        <f>IFERROR(VLOOKUP(Table1[[#This Row],[RespondentID]],'All Data'!$A:$CW,97,FALSE),"unknown")</f>
        <v>unknown</v>
      </c>
      <c r="AW527" s="96" t="str">
        <f>IFERROR(VLOOKUP(Table1[[#This Row],[RespondentID]],'All Data'!$A:$CW,98,FALSE),"unknown")</f>
        <v>unknown</v>
      </c>
      <c r="AX527" s="96" t="str">
        <f>IFERROR(VLOOKUP(Table1[[#This Row],[RespondentID]],'All Data'!$A:$CW,99,FALSE),"unknown")</f>
        <v>unknown</v>
      </c>
    </row>
    <row r="528" spans="1:50">
      <c r="A528" s="99"/>
      <c r="B528" s="118"/>
      <c r="C528" s="119"/>
      <c r="D528" s="119"/>
      <c r="E528" s="119"/>
      <c r="F528" s="119"/>
      <c r="G528" s="119"/>
      <c r="H528" s="119"/>
      <c r="I528" s="119"/>
      <c r="J528" s="119"/>
      <c r="K528" s="119"/>
      <c r="L528" s="119"/>
      <c r="M528" s="119"/>
      <c r="N528" s="119"/>
      <c r="O528" s="119"/>
      <c r="P528" s="116">
        <f t="shared" si="162"/>
        <v>0</v>
      </c>
      <c r="Q528" s="120" t="e">
        <f t="shared" si="180"/>
        <v>#DIV/0!</v>
      </c>
      <c r="R528" s="116"/>
      <c r="S528" s="116">
        <f t="shared" si="164"/>
        <v>0</v>
      </c>
      <c r="T528" s="116">
        <f t="shared" si="165"/>
        <v>0</v>
      </c>
      <c r="U528" s="116">
        <f t="shared" si="166"/>
        <v>0</v>
      </c>
      <c r="V528" s="116">
        <f t="shared" si="167"/>
        <v>0</v>
      </c>
      <c r="W528" s="116">
        <f t="shared" si="168"/>
        <v>0</v>
      </c>
      <c r="X528" s="116">
        <f t="shared" si="169"/>
        <v>0</v>
      </c>
      <c r="Y528" s="116">
        <f t="shared" si="170"/>
        <v>0</v>
      </c>
      <c r="Z528" s="116">
        <f t="shared" si="171"/>
        <v>0</v>
      </c>
      <c r="AA528" s="116">
        <f t="shared" si="172"/>
        <v>0</v>
      </c>
      <c r="AB528" s="116">
        <f t="shared" si="173"/>
        <v>0</v>
      </c>
      <c r="AC528" s="116">
        <f t="shared" si="174"/>
        <v>0</v>
      </c>
      <c r="AD528" s="116">
        <f t="shared" si="175"/>
        <v>0</v>
      </c>
      <c r="AE528" s="116">
        <f t="shared" si="176"/>
        <v>0</v>
      </c>
      <c r="AF528" s="116"/>
      <c r="AG528" s="116"/>
      <c r="AH528" s="116">
        <f t="shared" si="177"/>
        <v>0</v>
      </c>
      <c r="AI528" s="116">
        <f t="shared" si="178"/>
        <v>0</v>
      </c>
      <c r="AJ528" s="116" t="str">
        <f t="shared" si="181"/>
        <v>Correct</v>
      </c>
      <c r="AK528" s="99"/>
      <c r="AL528" s="96" t="str">
        <f>IFERROR(VLOOKUP(Table1[[#This Row],[RespondentID]],'All Data'!$A:$CO,87,FALSE),"unknown")</f>
        <v>unknown</v>
      </c>
      <c r="AM528" s="96" t="str">
        <f>IFERROR(VLOOKUP(Table1[[#This Row],[RespondentID]],'All Data'!$A:$CO,88,FALSE),"unknown")</f>
        <v>unknown</v>
      </c>
      <c r="AN528" s="96" t="str">
        <f>IFERROR(VLOOKUP(Table1[[#This Row],[RespondentID]],'All Data'!$A:$CO,89,FALSE),"unknown")</f>
        <v>unknown</v>
      </c>
      <c r="AO528" s="96" t="str">
        <f>IFERROR(VLOOKUP(Table1[[#This Row],[RespondentID]],'All Data'!$A:$CO,90,FALSE),"unknown")</f>
        <v>unknown</v>
      </c>
      <c r="AP528" s="96" t="str">
        <f>IFERROR(VLOOKUP(Table1[[#This Row],[RespondentID]],'All Data'!$A:$CO,91,FALSE),"unknown")</f>
        <v>unknown</v>
      </c>
      <c r="AQ528" s="96" t="str">
        <f>IFERROR(VLOOKUP(Table1[[#This Row],[RespondentID]],'All Data'!$A:$CO,92,FALSE),"unknown")</f>
        <v>unknown</v>
      </c>
      <c r="AR528" s="96" t="str">
        <f>IFERROR(VLOOKUP(Table1[[#This Row],[RespondentID]],'All Data'!$A:$CO,93,FALSE),"unknown")</f>
        <v>unknown</v>
      </c>
      <c r="AS528" s="96" t="str">
        <f>IFERROR(VLOOKUP(Table1[[#This Row],[RespondentID]],'All Data'!$A:$CW,94,FALSE),"unknown")</f>
        <v>unknown</v>
      </c>
      <c r="AT528" s="96" t="str">
        <f>IFERROR(VLOOKUP(Table1[[#This Row],[RespondentID]],'All Data'!$A:$CW,95,FALSE),"unknown")</f>
        <v>unknown</v>
      </c>
      <c r="AU528" s="96" t="str">
        <f>IFERROR(VLOOKUP(Table1[[#This Row],[RespondentID]],'All Data'!$A:$CW,96,FALSE),"unknown")</f>
        <v>unknown</v>
      </c>
      <c r="AV528" s="96" t="str">
        <f>IFERROR(VLOOKUP(Table1[[#This Row],[RespondentID]],'All Data'!$A:$CW,97,FALSE),"unknown")</f>
        <v>unknown</v>
      </c>
      <c r="AW528" s="96" t="str">
        <f>IFERROR(VLOOKUP(Table1[[#This Row],[RespondentID]],'All Data'!$A:$CW,98,FALSE),"unknown")</f>
        <v>unknown</v>
      </c>
      <c r="AX528" s="96" t="str">
        <f>IFERROR(VLOOKUP(Table1[[#This Row],[RespondentID]],'All Data'!$A:$CW,99,FALSE),"unknown")</f>
        <v>unknown</v>
      </c>
    </row>
    <row r="529" spans="1:50">
      <c r="A529" s="99"/>
      <c r="B529" s="118"/>
      <c r="C529" s="119"/>
      <c r="D529" s="119"/>
      <c r="E529" s="119"/>
      <c r="F529" s="119"/>
      <c r="G529" s="119"/>
      <c r="H529" s="119"/>
      <c r="I529" s="119"/>
      <c r="J529" s="119"/>
      <c r="K529" s="119"/>
      <c r="L529" s="119"/>
      <c r="M529" s="119"/>
      <c r="N529" s="119"/>
      <c r="O529" s="119"/>
      <c r="P529" s="116">
        <f t="shared" si="162"/>
        <v>0</v>
      </c>
      <c r="Q529" s="120" t="e">
        <f t="shared" si="180"/>
        <v>#DIV/0!</v>
      </c>
      <c r="R529" s="116"/>
      <c r="S529" s="116">
        <f t="shared" si="164"/>
        <v>0</v>
      </c>
      <c r="T529" s="116">
        <f t="shared" si="165"/>
        <v>0</v>
      </c>
      <c r="U529" s="116">
        <f t="shared" si="166"/>
        <v>0</v>
      </c>
      <c r="V529" s="116">
        <f t="shared" si="167"/>
        <v>0</v>
      </c>
      <c r="W529" s="116">
        <f t="shared" si="168"/>
        <v>0</v>
      </c>
      <c r="X529" s="116">
        <f t="shared" si="169"/>
        <v>0</v>
      </c>
      <c r="Y529" s="116">
        <f t="shared" si="170"/>
        <v>0</v>
      </c>
      <c r="Z529" s="116">
        <f t="shared" si="171"/>
        <v>0</v>
      </c>
      <c r="AA529" s="116">
        <f t="shared" si="172"/>
        <v>0</v>
      </c>
      <c r="AB529" s="116">
        <f t="shared" si="173"/>
        <v>0</v>
      </c>
      <c r="AC529" s="116">
        <f t="shared" si="174"/>
        <v>0</v>
      </c>
      <c r="AD529" s="116">
        <f t="shared" si="175"/>
        <v>0</v>
      </c>
      <c r="AE529" s="116">
        <f t="shared" si="176"/>
        <v>0</v>
      </c>
      <c r="AF529" s="116"/>
      <c r="AG529" s="116"/>
      <c r="AH529" s="116">
        <f t="shared" si="177"/>
        <v>0</v>
      </c>
      <c r="AI529" s="116">
        <f t="shared" si="178"/>
        <v>0</v>
      </c>
      <c r="AJ529" s="116" t="str">
        <f t="shared" si="181"/>
        <v>Correct</v>
      </c>
      <c r="AK529" s="99"/>
      <c r="AL529" s="96" t="str">
        <f>IFERROR(VLOOKUP(Table1[[#This Row],[RespondentID]],'All Data'!$A:$CO,87,FALSE),"unknown")</f>
        <v>unknown</v>
      </c>
      <c r="AM529" s="96" t="str">
        <f>IFERROR(VLOOKUP(Table1[[#This Row],[RespondentID]],'All Data'!$A:$CO,88,FALSE),"unknown")</f>
        <v>unknown</v>
      </c>
      <c r="AN529" s="96" t="str">
        <f>IFERROR(VLOOKUP(Table1[[#This Row],[RespondentID]],'All Data'!$A:$CO,89,FALSE),"unknown")</f>
        <v>unknown</v>
      </c>
      <c r="AO529" s="96" t="str">
        <f>IFERROR(VLOOKUP(Table1[[#This Row],[RespondentID]],'All Data'!$A:$CO,90,FALSE),"unknown")</f>
        <v>unknown</v>
      </c>
      <c r="AP529" s="96" t="str">
        <f>IFERROR(VLOOKUP(Table1[[#This Row],[RespondentID]],'All Data'!$A:$CO,91,FALSE),"unknown")</f>
        <v>unknown</v>
      </c>
      <c r="AQ529" s="96" t="str">
        <f>IFERROR(VLOOKUP(Table1[[#This Row],[RespondentID]],'All Data'!$A:$CO,92,FALSE),"unknown")</f>
        <v>unknown</v>
      </c>
      <c r="AR529" s="96" t="str">
        <f>IFERROR(VLOOKUP(Table1[[#This Row],[RespondentID]],'All Data'!$A:$CO,93,FALSE),"unknown")</f>
        <v>unknown</v>
      </c>
      <c r="AS529" s="96" t="str">
        <f>IFERROR(VLOOKUP(Table1[[#This Row],[RespondentID]],'All Data'!$A:$CW,94,FALSE),"unknown")</f>
        <v>unknown</v>
      </c>
      <c r="AT529" s="96" t="str">
        <f>IFERROR(VLOOKUP(Table1[[#This Row],[RespondentID]],'All Data'!$A:$CW,95,FALSE),"unknown")</f>
        <v>unknown</v>
      </c>
      <c r="AU529" s="96" t="str">
        <f>IFERROR(VLOOKUP(Table1[[#This Row],[RespondentID]],'All Data'!$A:$CW,96,FALSE),"unknown")</f>
        <v>unknown</v>
      </c>
      <c r="AV529" s="96" t="str">
        <f>IFERROR(VLOOKUP(Table1[[#This Row],[RespondentID]],'All Data'!$A:$CW,97,FALSE),"unknown")</f>
        <v>unknown</v>
      </c>
      <c r="AW529" s="96" t="str">
        <f>IFERROR(VLOOKUP(Table1[[#This Row],[RespondentID]],'All Data'!$A:$CW,98,FALSE),"unknown")</f>
        <v>unknown</v>
      </c>
      <c r="AX529" s="96" t="str">
        <f>IFERROR(VLOOKUP(Table1[[#This Row],[RespondentID]],'All Data'!$A:$CW,99,FALSE),"unknown")</f>
        <v>unknown</v>
      </c>
    </row>
    <row r="530" spans="1:50">
      <c r="A530" s="99"/>
      <c r="B530" s="118"/>
      <c r="C530" s="119"/>
      <c r="D530" s="119"/>
      <c r="E530" s="119"/>
      <c r="F530" s="119"/>
      <c r="G530" s="119"/>
      <c r="H530" s="119"/>
      <c r="I530" s="119"/>
      <c r="J530" s="119"/>
      <c r="K530" s="119"/>
      <c r="L530" s="119"/>
      <c r="M530" s="119"/>
      <c r="N530" s="119"/>
      <c r="O530" s="119"/>
      <c r="P530" s="116">
        <f t="shared" si="162"/>
        <v>0</v>
      </c>
      <c r="Q530" s="121" t="e">
        <f t="shared" si="180"/>
        <v>#DIV/0!</v>
      </c>
      <c r="R530" s="116"/>
      <c r="S530" s="116">
        <f t="shared" si="164"/>
        <v>0</v>
      </c>
      <c r="T530" s="116">
        <f t="shared" si="165"/>
        <v>0</v>
      </c>
      <c r="U530" s="116">
        <f t="shared" si="166"/>
        <v>0</v>
      </c>
      <c r="V530" s="116">
        <f t="shared" si="167"/>
        <v>0</v>
      </c>
      <c r="W530" s="116">
        <f t="shared" si="168"/>
        <v>0</v>
      </c>
      <c r="X530" s="116">
        <f t="shared" si="169"/>
        <v>0</v>
      </c>
      <c r="Y530" s="116">
        <f t="shared" si="170"/>
        <v>0</v>
      </c>
      <c r="Z530" s="116">
        <f t="shared" si="171"/>
        <v>0</v>
      </c>
      <c r="AA530" s="116">
        <f t="shared" si="172"/>
        <v>0</v>
      </c>
      <c r="AB530" s="116">
        <f t="shared" si="173"/>
        <v>0</v>
      </c>
      <c r="AC530" s="116">
        <f t="shared" si="174"/>
        <v>0</v>
      </c>
      <c r="AD530" s="116">
        <f t="shared" si="175"/>
        <v>0</v>
      </c>
      <c r="AE530" s="116">
        <f t="shared" si="176"/>
        <v>0</v>
      </c>
      <c r="AF530" s="116"/>
      <c r="AG530" s="116"/>
      <c r="AH530" s="116">
        <f t="shared" si="177"/>
        <v>0</v>
      </c>
      <c r="AI530" s="116">
        <f t="shared" si="178"/>
        <v>0</v>
      </c>
      <c r="AJ530" s="116" t="str">
        <f t="shared" si="181"/>
        <v>Correct</v>
      </c>
      <c r="AK530" s="99"/>
      <c r="AL530" s="96" t="str">
        <f>IFERROR(VLOOKUP(Table1[[#This Row],[RespondentID]],'All Data'!$A:$CO,87,FALSE),"unknown")</f>
        <v>unknown</v>
      </c>
      <c r="AM530" s="96" t="str">
        <f>IFERROR(VLOOKUP(Table1[[#This Row],[RespondentID]],'All Data'!$A:$CO,88,FALSE),"unknown")</f>
        <v>unknown</v>
      </c>
      <c r="AN530" s="96" t="str">
        <f>IFERROR(VLOOKUP(Table1[[#This Row],[RespondentID]],'All Data'!$A:$CO,89,FALSE),"unknown")</f>
        <v>unknown</v>
      </c>
      <c r="AO530" s="96" t="str">
        <f>IFERROR(VLOOKUP(Table1[[#This Row],[RespondentID]],'All Data'!$A:$CO,90,FALSE),"unknown")</f>
        <v>unknown</v>
      </c>
      <c r="AP530" s="96" t="str">
        <f>IFERROR(VLOOKUP(Table1[[#This Row],[RespondentID]],'All Data'!$A:$CO,91,FALSE),"unknown")</f>
        <v>unknown</v>
      </c>
      <c r="AQ530" s="96" t="str">
        <f>IFERROR(VLOOKUP(Table1[[#This Row],[RespondentID]],'All Data'!$A:$CO,92,FALSE),"unknown")</f>
        <v>unknown</v>
      </c>
      <c r="AR530" s="96" t="str">
        <f>IFERROR(VLOOKUP(Table1[[#This Row],[RespondentID]],'All Data'!$A:$CO,93,FALSE),"unknown")</f>
        <v>unknown</v>
      </c>
      <c r="AS530" s="96" t="str">
        <f>IFERROR(VLOOKUP(Table1[[#This Row],[RespondentID]],'All Data'!$A:$CW,94,FALSE),"unknown")</f>
        <v>unknown</v>
      </c>
      <c r="AT530" s="96" t="str">
        <f>IFERROR(VLOOKUP(Table1[[#This Row],[RespondentID]],'All Data'!$A:$CW,95,FALSE),"unknown")</f>
        <v>unknown</v>
      </c>
      <c r="AU530" s="96" t="str">
        <f>IFERROR(VLOOKUP(Table1[[#This Row],[RespondentID]],'All Data'!$A:$CW,96,FALSE),"unknown")</f>
        <v>unknown</v>
      </c>
      <c r="AV530" s="96" t="str">
        <f>IFERROR(VLOOKUP(Table1[[#This Row],[RespondentID]],'All Data'!$A:$CW,97,FALSE),"unknown")</f>
        <v>unknown</v>
      </c>
      <c r="AW530" s="96" t="str">
        <f>IFERROR(VLOOKUP(Table1[[#This Row],[RespondentID]],'All Data'!$A:$CW,98,FALSE),"unknown")</f>
        <v>unknown</v>
      </c>
      <c r="AX530" s="96" t="str">
        <f>IFERROR(VLOOKUP(Table1[[#This Row],[RespondentID]],'All Data'!$A:$CW,99,FALSE),"unknown")</f>
        <v>unknown</v>
      </c>
    </row>
  </sheetData>
  <conditionalFormatting sqref="AJ1:AJ530">
    <cfRule type="containsText" dxfId="52" priority="1" stopIfTrue="1" operator="containsText" text="Wrong">
      <formula>NOT(ISERROR(SEARCH("Wrong",AJ1)))</formula>
    </cfRule>
    <cfRule type="containsText" dxfId="51" priority="2" stopIfTrue="1" operator="containsText" text="False">
      <formula>NOT(ISERROR(SEARCH("False",AJ1)))</formula>
    </cfRule>
  </conditionalFormatting>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530"/>
  <sheetViews>
    <sheetView topLeftCell="A376" workbookViewId="0">
      <selection activeCell="A405" sqref="A405"/>
    </sheetView>
  </sheetViews>
  <sheetFormatPr defaultRowHeight="15"/>
  <cols>
    <col min="1" max="1" width="11" customWidth="1"/>
    <col min="2" max="2" width="23.5703125" customWidth="1"/>
    <col min="3" max="3" width="27" customWidth="1"/>
    <col min="4" max="4" width="32.28515625" customWidth="1"/>
    <col min="5" max="5" width="29.28515625" customWidth="1"/>
    <col min="6" max="6" width="16.7109375" customWidth="1"/>
    <col min="7" max="7" width="19.7109375" customWidth="1"/>
    <col min="8" max="8" width="35.7109375" customWidth="1"/>
    <col min="9" max="9" width="12.5703125" customWidth="1"/>
    <col min="10" max="10" width="14.140625" customWidth="1"/>
    <col min="11" max="11" width="50.140625" bestFit="1" customWidth="1"/>
    <col min="12" max="12" width="11" customWidth="1"/>
    <col min="13" max="13" width="19.140625" style="80" bestFit="1" customWidth="1"/>
    <col min="14" max="14" width="12" style="80" bestFit="1" customWidth="1"/>
    <col min="15" max="15" width="11" style="80" customWidth="1"/>
    <col min="16" max="16" width="12" style="80" customWidth="1"/>
    <col min="17" max="17" width="5" style="80" customWidth="1"/>
    <col min="18" max="20" width="12" style="80" customWidth="1"/>
    <col min="21" max="21" width="5" style="80" customWidth="1"/>
    <col min="22" max="25" width="12" style="80" customWidth="1"/>
    <col min="26" max="27" width="11" style="80" customWidth="1"/>
    <col min="28" max="29" width="2" style="80" customWidth="1"/>
    <col min="30" max="30" width="7.42578125" style="80" customWidth="1"/>
    <col min="31" max="31" width="11" customWidth="1"/>
    <col min="32" max="32" width="7.5703125" customWidth="1"/>
    <col min="33" max="33" width="3" customWidth="1"/>
    <col min="34" max="34" width="7.28515625" customWidth="1"/>
    <col min="35" max="35" width="26.7109375" customWidth="1"/>
    <col min="36" max="36" width="22.42578125" customWidth="1"/>
    <col min="37" max="37" width="4" customWidth="1"/>
    <col min="38" max="38" width="88.7109375" bestFit="1" customWidth="1"/>
    <col min="39" max="39" width="18.140625" customWidth="1"/>
    <col min="40" max="40" width="19.7109375" customWidth="1"/>
    <col min="41" max="41" width="35.140625" customWidth="1"/>
    <col min="42" max="42" width="22" customWidth="1"/>
    <col min="43" max="43" width="4" customWidth="1"/>
  </cols>
  <sheetData>
    <row r="1" spans="1:44">
      <c r="A1" s="25" t="s">
        <v>0</v>
      </c>
      <c r="B1" s="26" t="s">
        <v>29</v>
      </c>
      <c r="C1" s="25" t="s">
        <v>30</v>
      </c>
      <c r="D1" s="25" t="s">
        <v>31</v>
      </c>
      <c r="E1" s="25" t="s">
        <v>32</v>
      </c>
      <c r="F1" s="25" t="s">
        <v>33</v>
      </c>
      <c r="G1" s="25" t="s">
        <v>34</v>
      </c>
      <c r="H1" s="25" t="s">
        <v>35</v>
      </c>
      <c r="I1" s="25" t="s">
        <v>36</v>
      </c>
      <c r="J1" s="25" t="s">
        <v>37</v>
      </c>
      <c r="K1" s="82" t="s">
        <v>353</v>
      </c>
      <c r="L1" s="25" t="s">
        <v>368</v>
      </c>
      <c r="M1" s="90" t="s">
        <v>175</v>
      </c>
      <c r="N1" s="90" t="s">
        <v>176</v>
      </c>
      <c r="O1" s="90" t="s">
        <v>196</v>
      </c>
      <c r="P1" s="90" t="s">
        <v>198</v>
      </c>
      <c r="Q1" s="90" t="s">
        <v>199</v>
      </c>
      <c r="R1" s="90" t="s">
        <v>200</v>
      </c>
      <c r="S1" s="90" t="s">
        <v>201</v>
      </c>
      <c r="T1" s="90" t="s">
        <v>202</v>
      </c>
      <c r="U1" s="90" t="s">
        <v>203</v>
      </c>
      <c r="V1" s="90" t="s">
        <v>204</v>
      </c>
      <c r="W1" s="90" t="s">
        <v>205</v>
      </c>
      <c r="X1" s="90" t="s">
        <v>206</v>
      </c>
      <c r="Y1" s="90" t="s">
        <v>369</v>
      </c>
      <c r="Z1" s="90" t="s">
        <v>193</v>
      </c>
      <c r="AA1" s="90" t="s">
        <v>194</v>
      </c>
      <c r="AB1" s="90" t="s">
        <v>190</v>
      </c>
      <c r="AC1" s="90" t="s">
        <v>191</v>
      </c>
      <c r="AD1" s="90" t="s">
        <v>276</v>
      </c>
      <c r="AE1" s="25" t="s">
        <v>197</v>
      </c>
      <c r="AF1" s="11" t="s">
        <v>6</v>
      </c>
      <c r="AG1" s="10" t="s">
        <v>7</v>
      </c>
      <c r="AH1" s="10" t="s">
        <v>8</v>
      </c>
      <c r="AI1" s="10" t="s">
        <v>174</v>
      </c>
      <c r="AJ1" s="10" t="s">
        <v>9</v>
      </c>
      <c r="AK1" s="10" t="s">
        <v>10</v>
      </c>
      <c r="AL1" s="10" t="s">
        <v>11</v>
      </c>
      <c r="AM1" s="10" t="s">
        <v>12</v>
      </c>
      <c r="AN1" s="10" t="s">
        <v>13</v>
      </c>
      <c r="AO1" s="10" t="s">
        <v>14</v>
      </c>
      <c r="AP1" s="10" t="s">
        <v>15</v>
      </c>
      <c r="AQ1" s="10" t="s">
        <v>367</v>
      </c>
      <c r="AR1" s="10" t="s">
        <v>357</v>
      </c>
    </row>
    <row r="2" spans="1:44">
      <c r="A2">
        <v>114492764023</v>
      </c>
      <c r="G2" t="s">
        <v>34</v>
      </c>
      <c r="M2" s="6">
        <f t="shared" ref="M2:M65" si="0">COUNTA(B2:L2)</f>
        <v>1</v>
      </c>
      <c r="N2" s="6">
        <f t="shared" ref="N2:N65" si="1">3/M2</f>
        <v>3</v>
      </c>
      <c r="O2" s="6"/>
      <c r="P2" s="6">
        <f t="shared" ref="P2:P65" si="2">IF($M2&lt;3,IF($B2=$B$1,1,0),IF($B2=$B$1,$N2,0))</f>
        <v>0</v>
      </c>
      <c r="Q2" s="6">
        <f t="shared" ref="Q2:Q65" si="3">IF($M2&lt;3,IF($C2=$C$1,1,0),IF($C2=$C$1,$N2,0))</f>
        <v>0</v>
      </c>
      <c r="R2" s="6">
        <f t="shared" ref="R2:R65" si="4">IF($M2&lt;3,IF($D2=$D$1,1,0),IF($D2=$D$1,$N2,0))</f>
        <v>0</v>
      </c>
      <c r="S2" s="6">
        <f t="shared" ref="S2:S65" si="5">IF($M2&lt;3,IF($E2=$E$1,1,0),IF($E2=$E$1,$N2,0))</f>
        <v>0</v>
      </c>
      <c r="T2" s="6">
        <f t="shared" ref="T2:T65" si="6">IF($M2&lt;3,IF($F2=$F$1,1,0),IF($F2=$F$1,$N2,0))</f>
        <v>0</v>
      </c>
      <c r="U2" s="6">
        <f t="shared" ref="U2:U65" si="7">IF($M2&lt;3,IF($G2=$G$1,1,0),IF($G2=$G$1,$N2,0))</f>
        <v>1</v>
      </c>
      <c r="V2" s="110">
        <f t="shared" ref="V2:V65" si="8">IF($M2&lt;3,IF($H2=$H$1,1,0),IF($H2=$H$1,$N2,0))</f>
        <v>0</v>
      </c>
      <c r="W2" s="6">
        <f t="shared" ref="W2:W65" si="9">IF($M2&lt;3,IF($I2=$I$1,1,0),IF($I2=$I$1,$N2,0))</f>
        <v>0</v>
      </c>
      <c r="X2" s="6">
        <f t="shared" ref="X2:X65" si="10">IF($M2&lt;3,IF($J2=$J$1,1,0),IF($J2=$J$1,$N2,0))</f>
        <v>0</v>
      </c>
      <c r="Y2" s="6">
        <f t="shared" ref="Y2:Y65" si="11">IF($M2&lt;3,IF($K2=$K$1,1,0),IF($K2=$K$1,$N2,0))</f>
        <v>0</v>
      </c>
      <c r="Z2" s="6"/>
      <c r="AA2" s="6"/>
      <c r="AB2" s="6">
        <f>SUM(P2:Z2)</f>
        <v>1</v>
      </c>
      <c r="AC2" s="6">
        <f t="shared" ref="AC2:AC65" si="12">M2</f>
        <v>1</v>
      </c>
      <c r="AD2" s="6" t="str">
        <f t="shared" ref="AD2:AD65" si="13">IF(AB2=AC2,"Correct",IF(AB2=3,"Correct","Wrong"))</f>
        <v>Correct</v>
      </c>
      <c r="AE2" s="6"/>
      <c r="AF2" s="96" t="str">
        <f>IFERROR(VLOOKUP(Table1[[#This Row],[RespondentID]],'All Data'!$A:$CO,87,FALSE),"unknown")</f>
        <v>Woman</v>
      </c>
      <c r="AG2" s="96" t="str">
        <f>IFERROR(VLOOKUP(Table1[[#This Row],[RespondentID]],'All Data'!$A:$CO,88,FALSE),"unknown")</f>
        <v>35-44 years</v>
      </c>
      <c r="AH2" s="96" t="str">
        <f>IFERROR(VLOOKUP(Table1[[#This Row],[RespondentID]],'All Data'!$A:$CO,89,FALSE),"unknown")</f>
        <v>Suffolk</v>
      </c>
      <c r="AI2" s="96" t="str">
        <f>IFERROR(VLOOKUP(Table1[[#This Row],[RespondentID]],'All Data'!$A:$CO,90,FALSE),"unknown")</f>
        <v>Patchogue, 11772</v>
      </c>
      <c r="AJ2" s="96" t="str">
        <f>IFERROR(VLOOKUP(Table1[[#This Row],[RespondentID]],'All Data'!$A:$CO,91,FALSE),"unknown")</f>
        <v>White</v>
      </c>
      <c r="AK2" s="96" t="str">
        <f>IFERROR(VLOOKUP(Table1[[#This Row],[RespondentID]],'All Data'!$A:$CO,92,FALSE),"unknown")</f>
        <v>Not Hispanic or Latino</v>
      </c>
      <c r="AL2" s="96" t="str">
        <f>IFERROR(VLOOKUP(Table1[[#This Row],[RespondentID]],'All Data'!$A:$CO,93,FALSE),"unknown")</f>
        <v>English</v>
      </c>
      <c r="AM2" s="96" t="str">
        <f>IFERROR(VLOOKUP(Table1[[#This Row],[RespondentID]],'All Data'!$A:$CW,94,FALSE),"unknown")</f>
        <v>Over $125,000</v>
      </c>
      <c r="AN2" s="96" t="str">
        <f>IFERROR(VLOOKUP(Table1[[#This Row],[RespondentID]],'All Data'!$A:$CW,95,FALSE),"unknown")</f>
        <v>Graduate school</v>
      </c>
      <c r="AO2" s="96" t="str">
        <f>IFERROR(VLOOKUP(Table1[[#This Row],[RespondentID]],'All Data'!$A:$CW,96,FALSE),"unknown")</f>
        <v>Employed for wages</v>
      </c>
      <c r="AP2" s="96" t="str">
        <f>IFERROR(VLOOKUP(Table1[[#This Row],[RespondentID]],'All Data'!$A:$CW,97,FALSE),"unknown")</f>
        <v>Yes</v>
      </c>
      <c r="AQ2" s="96" t="str">
        <f>IFERROR(VLOOKUP(Table1[[#This Row],[RespondentID]],'All Data'!$A:$CW,98,FALSE),"unknown")</f>
        <v>Private/Commercial</v>
      </c>
      <c r="AR2" s="96" t="str">
        <f>IFERROR(VLOOKUP(Table1[[#This Row],[RespondentID]],'All Data'!$A:$CW,99,FALSE),"unknown")</f>
        <v>Yes</v>
      </c>
    </row>
    <row r="3" spans="1:44">
      <c r="A3">
        <v>114486418577</v>
      </c>
      <c r="L3" t="s">
        <v>474</v>
      </c>
      <c r="M3" s="7">
        <f t="shared" si="0"/>
        <v>1</v>
      </c>
      <c r="N3" s="7">
        <f t="shared" si="1"/>
        <v>3</v>
      </c>
      <c r="O3" s="7"/>
      <c r="P3" s="7">
        <f t="shared" si="2"/>
        <v>0</v>
      </c>
      <c r="Q3" s="7">
        <f t="shared" si="3"/>
        <v>0</v>
      </c>
      <c r="R3" s="7">
        <f t="shared" si="4"/>
        <v>0</v>
      </c>
      <c r="S3" s="7">
        <f t="shared" si="5"/>
        <v>0</v>
      </c>
      <c r="T3" s="7">
        <f t="shared" si="6"/>
        <v>0</v>
      </c>
      <c r="U3" s="7">
        <f t="shared" si="7"/>
        <v>0</v>
      </c>
      <c r="V3" s="110">
        <f t="shared" si="8"/>
        <v>0</v>
      </c>
      <c r="W3" s="7">
        <f t="shared" si="9"/>
        <v>0</v>
      </c>
      <c r="X3" s="7">
        <f t="shared" si="10"/>
        <v>0</v>
      </c>
      <c r="Y3" s="7">
        <f t="shared" si="11"/>
        <v>0</v>
      </c>
      <c r="Z3" s="7"/>
      <c r="AA3" s="7"/>
      <c r="AB3" s="7">
        <f t="shared" ref="AB3:AB66" si="14">SUM(P3:Z3)</f>
        <v>0</v>
      </c>
      <c r="AC3" s="7">
        <f t="shared" si="12"/>
        <v>1</v>
      </c>
      <c r="AD3" s="7" t="str">
        <f t="shared" si="13"/>
        <v>Wrong</v>
      </c>
      <c r="AE3" s="7"/>
      <c r="AF3" s="96" t="str">
        <f>IFERROR(VLOOKUP(Table1[[#This Row],[RespondentID]],'All Data'!$A:$CO,87,FALSE),"unknown")</f>
        <v>Man</v>
      </c>
      <c r="AG3" s="96" t="str">
        <f>IFERROR(VLOOKUP(Table1[[#This Row],[RespondentID]],'All Data'!$A:$CO,88,FALSE),"unknown")</f>
        <v>65+ years</v>
      </c>
      <c r="AH3" s="96" t="str">
        <f>IFERROR(VLOOKUP(Table1[[#This Row],[RespondentID]],'All Data'!$A:$CO,89,FALSE),"unknown")</f>
        <v>Suffolk</v>
      </c>
      <c r="AI3" s="96" t="str">
        <f>IFERROR(VLOOKUP(Table1[[#This Row],[RespondentID]],'All Data'!$A:$CO,90,FALSE),"unknown")</f>
        <v>Patchogue, 11772</v>
      </c>
      <c r="AJ3" s="96" t="str">
        <f>IFERROR(VLOOKUP(Table1[[#This Row],[RespondentID]],'All Data'!$A:$CO,91,FALSE),"unknown")</f>
        <v>Other (please specify)</v>
      </c>
      <c r="AK3" s="96" t="str">
        <f>IFERROR(VLOOKUP(Table1[[#This Row],[RespondentID]],'All Data'!$A:$CO,92,FALSE),"unknown")</f>
        <v>Not Hispanic or Latino</v>
      </c>
      <c r="AL3" s="96" t="str">
        <f>IFERROR(VLOOKUP(Table1[[#This Row],[RespondentID]],'All Data'!$A:$CO,93,FALSE),"unknown")</f>
        <v>English</v>
      </c>
      <c r="AM3" s="96" t="str">
        <f>IFERROR(VLOOKUP(Table1[[#This Row],[RespondentID]],'All Data'!$A:$CW,94,FALSE),"unknown")</f>
        <v>$0-$19,999</v>
      </c>
      <c r="AN3" s="96" t="str">
        <f>IFERROR(VLOOKUP(Table1[[#This Row],[RespondentID]],'All Data'!$A:$CW,95,FALSE),"unknown")</f>
        <v>Some college</v>
      </c>
      <c r="AO3" s="96" t="str">
        <f>IFERROR(VLOOKUP(Table1[[#This Row],[RespondentID]],'All Data'!$A:$CW,96,FALSE),"unknown")</f>
        <v>Retired</v>
      </c>
      <c r="AP3" s="96" t="str">
        <f>IFERROR(VLOOKUP(Table1[[#This Row],[RespondentID]],'All Data'!$A:$CW,97,FALSE),"unknown")</f>
        <v>Yes</v>
      </c>
      <c r="AQ3" s="96" t="str">
        <f>IFERROR(VLOOKUP(Table1[[#This Row],[RespondentID]],'All Data'!$A:$CW,98,FALSE),"unknown")</f>
        <v>Medicare</v>
      </c>
      <c r="AR3" s="96" t="str">
        <f>IFERROR(VLOOKUP(Table1[[#This Row],[RespondentID]],'All Data'!$A:$CW,99,FALSE),"unknown")</f>
        <v>Yes</v>
      </c>
    </row>
    <row r="4" spans="1:44">
      <c r="A4">
        <v>114479106503</v>
      </c>
      <c r="G4" t="s">
        <v>34</v>
      </c>
      <c r="M4" s="6">
        <f t="shared" si="0"/>
        <v>1</v>
      </c>
      <c r="N4" s="6">
        <f t="shared" si="1"/>
        <v>3</v>
      </c>
      <c r="O4" s="6"/>
      <c r="P4" s="6">
        <f t="shared" si="2"/>
        <v>0</v>
      </c>
      <c r="Q4" s="6">
        <f t="shared" si="3"/>
        <v>0</v>
      </c>
      <c r="R4" s="6">
        <f t="shared" si="4"/>
        <v>0</v>
      </c>
      <c r="S4" s="6">
        <f t="shared" si="5"/>
        <v>0</v>
      </c>
      <c r="T4" s="6">
        <f t="shared" si="6"/>
        <v>0</v>
      </c>
      <c r="U4" s="6">
        <f t="shared" si="7"/>
        <v>1</v>
      </c>
      <c r="V4" s="110">
        <f t="shared" si="8"/>
        <v>0</v>
      </c>
      <c r="W4" s="6">
        <f t="shared" si="9"/>
        <v>0</v>
      </c>
      <c r="X4" s="6">
        <f t="shared" si="10"/>
        <v>0</v>
      </c>
      <c r="Y4" s="6">
        <f t="shared" si="11"/>
        <v>0</v>
      </c>
      <c r="Z4" s="6"/>
      <c r="AA4" s="6"/>
      <c r="AB4" s="6">
        <f t="shared" si="14"/>
        <v>1</v>
      </c>
      <c r="AC4" s="6">
        <f t="shared" si="12"/>
        <v>1</v>
      </c>
      <c r="AD4" s="6" t="str">
        <f t="shared" si="13"/>
        <v>Correct</v>
      </c>
      <c r="AE4" s="6"/>
      <c r="AF4" s="96" t="str">
        <f>IFERROR(VLOOKUP(Table1[[#This Row],[RespondentID]],'All Data'!$A:$CO,87,FALSE),"unknown")</f>
        <v>Woman</v>
      </c>
      <c r="AG4" s="96" t="str">
        <f>IFERROR(VLOOKUP(Table1[[#This Row],[RespondentID]],'All Data'!$A:$CO,88,FALSE),"unknown")</f>
        <v>55-64 years</v>
      </c>
      <c r="AH4" s="96" t="str">
        <f>IFERROR(VLOOKUP(Table1[[#This Row],[RespondentID]],'All Data'!$A:$CO,89,FALSE),"unknown")</f>
        <v>Suffolk</v>
      </c>
      <c r="AI4" s="96" t="str">
        <f>IFERROR(VLOOKUP(Table1[[#This Row],[RespondentID]],'All Data'!$A:$CO,90,FALSE),"unknown")</f>
        <v>Baiting Hollow, 11933</v>
      </c>
      <c r="AJ4" s="96" t="str">
        <f>IFERROR(VLOOKUP(Table1[[#This Row],[RespondentID]],'All Data'!$A:$CO,91,FALSE),"unknown")</f>
        <v>White</v>
      </c>
      <c r="AK4" s="96" t="str">
        <f>IFERROR(VLOOKUP(Table1[[#This Row],[RespondentID]],'All Data'!$A:$CO,92,FALSE),"unknown")</f>
        <v>Not Hispanic or Latino</v>
      </c>
      <c r="AL4" s="96" t="str">
        <f>IFERROR(VLOOKUP(Table1[[#This Row],[RespondentID]],'All Data'!$A:$CO,93,FALSE),"unknown")</f>
        <v>English</v>
      </c>
      <c r="AM4" s="96" t="str">
        <f>IFERROR(VLOOKUP(Table1[[#This Row],[RespondentID]],'All Data'!$A:$CW,94,FALSE),"unknown")</f>
        <v>$75,000 to $125,000</v>
      </c>
      <c r="AN4" s="96" t="str">
        <f>IFERROR(VLOOKUP(Table1[[#This Row],[RespondentID]],'All Data'!$A:$CW,95,FALSE),"unknown")</f>
        <v>College graduate</v>
      </c>
      <c r="AO4" s="96" t="str">
        <f>IFERROR(VLOOKUP(Table1[[#This Row],[RespondentID]],'All Data'!$A:$CW,96,FALSE),"unknown")</f>
        <v>Employed for wages</v>
      </c>
      <c r="AP4" s="96" t="str">
        <f>IFERROR(VLOOKUP(Table1[[#This Row],[RespondentID]],'All Data'!$A:$CW,97,FALSE),"unknown")</f>
        <v>Yes</v>
      </c>
      <c r="AQ4" s="96" t="str">
        <f>IFERROR(VLOOKUP(Table1[[#This Row],[RespondentID]],'All Data'!$A:$CW,98,FALSE),"unknown")</f>
        <v>Private/Commercial</v>
      </c>
      <c r="AR4" s="96" t="str">
        <f>IFERROR(VLOOKUP(Table1[[#This Row],[RespondentID]],'All Data'!$A:$CW,99,FALSE),"unknown")</f>
        <v>Yes</v>
      </c>
    </row>
    <row r="5" spans="1:44">
      <c r="A5">
        <v>114466937498</v>
      </c>
      <c r="J5" t="s">
        <v>37</v>
      </c>
      <c r="M5" s="7">
        <f t="shared" si="0"/>
        <v>1</v>
      </c>
      <c r="N5" s="7">
        <f t="shared" si="1"/>
        <v>3</v>
      </c>
      <c r="O5" s="7"/>
      <c r="P5" s="7">
        <f t="shared" si="2"/>
        <v>0</v>
      </c>
      <c r="Q5" s="7">
        <f t="shared" si="3"/>
        <v>0</v>
      </c>
      <c r="R5" s="7">
        <f t="shared" si="4"/>
        <v>0</v>
      </c>
      <c r="S5" s="7">
        <f t="shared" si="5"/>
        <v>0</v>
      </c>
      <c r="T5" s="7">
        <f t="shared" si="6"/>
        <v>0</v>
      </c>
      <c r="U5" s="7">
        <f t="shared" si="7"/>
        <v>0</v>
      </c>
      <c r="V5" s="110">
        <f t="shared" si="8"/>
        <v>0</v>
      </c>
      <c r="W5" s="7">
        <f t="shared" si="9"/>
        <v>0</v>
      </c>
      <c r="X5" s="7">
        <f t="shared" si="10"/>
        <v>1</v>
      </c>
      <c r="Y5" s="7">
        <f t="shared" si="11"/>
        <v>0</v>
      </c>
      <c r="Z5" s="7"/>
      <c r="AA5" s="7"/>
      <c r="AB5" s="7">
        <f t="shared" si="14"/>
        <v>1</v>
      </c>
      <c r="AC5" s="7">
        <f t="shared" si="12"/>
        <v>1</v>
      </c>
      <c r="AD5" s="7" t="str">
        <f t="shared" si="13"/>
        <v>Correct</v>
      </c>
      <c r="AE5" s="7"/>
      <c r="AF5" s="96" t="str">
        <f>IFERROR(VLOOKUP(Table1[[#This Row],[RespondentID]],'All Data'!$A:$CO,87,FALSE),"unknown")</f>
        <v>Woman</v>
      </c>
      <c r="AG5" s="96" t="str">
        <f>IFERROR(VLOOKUP(Table1[[#This Row],[RespondentID]],'All Data'!$A:$CO,88,FALSE),"unknown")</f>
        <v>65+ years</v>
      </c>
      <c r="AH5" s="96" t="str">
        <f>IFERROR(VLOOKUP(Table1[[#This Row],[RespondentID]],'All Data'!$A:$CO,89,FALSE),"unknown")</f>
        <v>Suffolk</v>
      </c>
      <c r="AI5" s="96" t="str">
        <f>IFERROR(VLOOKUP(Table1[[#This Row],[RespondentID]],'All Data'!$A:$CO,90,FALSE),"unknown")</f>
        <v>Riverhead, 11901</v>
      </c>
      <c r="AJ5" s="96" t="str">
        <f>IFERROR(VLOOKUP(Table1[[#This Row],[RespondentID]],'All Data'!$A:$CO,91,FALSE),"unknown")</f>
        <v>White</v>
      </c>
      <c r="AK5" s="96" t="str">
        <f>IFERROR(VLOOKUP(Table1[[#This Row],[RespondentID]],'All Data'!$A:$CO,92,FALSE),"unknown")</f>
        <v>Not Hispanic or Latino</v>
      </c>
      <c r="AL5" s="96" t="str">
        <f>IFERROR(VLOOKUP(Table1[[#This Row],[RespondentID]],'All Data'!$A:$CO,93,FALSE),"unknown")</f>
        <v>English</v>
      </c>
      <c r="AM5" s="96" t="str">
        <f>IFERROR(VLOOKUP(Table1[[#This Row],[RespondentID]],'All Data'!$A:$CW,94,FALSE),"unknown")</f>
        <v>$20,000 to $34,999</v>
      </c>
      <c r="AN5" s="96" t="str">
        <f>IFERROR(VLOOKUP(Table1[[#This Row],[RespondentID]],'All Data'!$A:$CW,95,FALSE),"unknown")</f>
        <v>Other (please specify)</v>
      </c>
      <c r="AO5" s="96" t="str">
        <f>IFERROR(VLOOKUP(Table1[[#This Row],[RespondentID]],'All Data'!$A:$CW,96,FALSE),"unknown")</f>
        <v>Retired</v>
      </c>
      <c r="AP5" s="96" t="str">
        <f>IFERROR(VLOOKUP(Table1[[#This Row],[RespondentID]],'All Data'!$A:$CW,97,FALSE),"unknown")</f>
        <v>Yes</v>
      </c>
      <c r="AQ5" s="96" t="str">
        <f>IFERROR(VLOOKUP(Table1[[#This Row],[RespondentID]],'All Data'!$A:$CW,98,FALSE),"unknown")</f>
        <v>Medicare, Private/Commercial</v>
      </c>
      <c r="AR5" s="96" t="str">
        <f>IFERROR(VLOOKUP(Table1[[#This Row],[RespondentID]],'All Data'!$A:$CW,99,FALSE),"unknown")</f>
        <v>Yes</v>
      </c>
    </row>
    <row r="6" spans="1:44">
      <c r="A6">
        <v>114473145732</v>
      </c>
      <c r="L6" t="s">
        <v>479</v>
      </c>
      <c r="M6" s="6">
        <f t="shared" si="0"/>
        <v>1</v>
      </c>
      <c r="N6" s="6">
        <f t="shared" si="1"/>
        <v>3</v>
      </c>
      <c r="O6" s="6"/>
      <c r="P6" s="6">
        <f t="shared" si="2"/>
        <v>0</v>
      </c>
      <c r="Q6" s="6">
        <f t="shared" si="3"/>
        <v>0</v>
      </c>
      <c r="R6" s="6">
        <f t="shared" si="4"/>
        <v>0</v>
      </c>
      <c r="S6" s="6">
        <f t="shared" si="5"/>
        <v>0</v>
      </c>
      <c r="T6" s="6">
        <f t="shared" si="6"/>
        <v>0</v>
      </c>
      <c r="U6" s="6">
        <f t="shared" si="7"/>
        <v>0</v>
      </c>
      <c r="V6" s="110">
        <f t="shared" si="8"/>
        <v>0</v>
      </c>
      <c r="W6" s="6">
        <f t="shared" si="9"/>
        <v>0</v>
      </c>
      <c r="X6" s="6">
        <f t="shared" si="10"/>
        <v>0</v>
      </c>
      <c r="Y6" s="6">
        <f t="shared" si="11"/>
        <v>0</v>
      </c>
      <c r="Z6" s="6"/>
      <c r="AA6" s="6"/>
      <c r="AB6" s="6">
        <f t="shared" si="14"/>
        <v>0</v>
      </c>
      <c r="AC6" s="6">
        <f t="shared" si="12"/>
        <v>1</v>
      </c>
      <c r="AD6" s="6" t="str">
        <f t="shared" si="13"/>
        <v>Wrong</v>
      </c>
      <c r="AE6" s="6"/>
      <c r="AF6" s="96" t="str">
        <f>IFERROR(VLOOKUP(Table1[[#This Row],[RespondentID]],'All Data'!$A:$CO,87,FALSE),"unknown")</f>
        <v>Woman</v>
      </c>
      <c r="AG6" s="96" t="str">
        <f>IFERROR(VLOOKUP(Table1[[#This Row],[RespondentID]],'All Data'!$A:$CO,88,FALSE),"unknown")</f>
        <v>65+ years</v>
      </c>
      <c r="AH6" s="96" t="str">
        <f>IFERROR(VLOOKUP(Table1[[#This Row],[RespondentID]],'All Data'!$A:$CO,89,FALSE),"unknown")</f>
        <v>Suffolk</v>
      </c>
      <c r="AI6" s="96" t="str">
        <f>IFERROR(VLOOKUP(Table1[[#This Row],[RespondentID]],'All Data'!$A:$CO,90,FALSE),"unknown")</f>
        <v>Central Islip, 11722</v>
      </c>
      <c r="AJ6" s="96" t="str">
        <f>IFERROR(VLOOKUP(Table1[[#This Row],[RespondentID]],'All Data'!$A:$CO,91,FALSE),"unknown")</f>
        <v>White</v>
      </c>
      <c r="AK6" s="96">
        <f>IFERROR(VLOOKUP(Table1[[#This Row],[RespondentID]],'All Data'!$A:$CO,92,FALSE),"unknown")</f>
        <v>0</v>
      </c>
      <c r="AL6" s="96" t="str">
        <f>IFERROR(VLOOKUP(Table1[[#This Row],[RespondentID]],'All Data'!$A:$CO,93,FALSE),"unknown")</f>
        <v>English</v>
      </c>
      <c r="AM6" s="96">
        <f>IFERROR(VLOOKUP(Table1[[#This Row],[RespondentID]],'All Data'!$A:$CW,94,FALSE),"unknown")</f>
        <v>0</v>
      </c>
      <c r="AN6" s="96" t="str">
        <f>IFERROR(VLOOKUP(Table1[[#This Row],[RespondentID]],'All Data'!$A:$CW,95,FALSE),"unknown")</f>
        <v>College graduate</v>
      </c>
      <c r="AO6" s="96" t="str">
        <f>IFERROR(VLOOKUP(Table1[[#This Row],[RespondentID]],'All Data'!$A:$CW,96,FALSE),"unknown")</f>
        <v>Retired</v>
      </c>
      <c r="AP6" s="96" t="str">
        <f>IFERROR(VLOOKUP(Table1[[#This Row],[RespondentID]],'All Data'!$A:$CW,97,FALSE),"unknown")</f>
        <v>Yes</v>
      </c>
      <c r="AQ6" s="96" t="str">
        <f>IFERROR(VLOOKUP(Table1[[#This Row],[RespondentID]],'All Data'!$A:$CW,98,FALSE),"unknown")</f>
        <v>Medicare</v>
      </c>
      <c r="AR6" s="96" t="str">
        <f>IFERROR(VLOOKUP(Table1[[#This Row],[RespondentID]],'All Data'!$A:$CW,99,FALSE),"unknown")</f>
        <v>Yes</v>
      </c>
    </row>
    <row r="7" spans="1:44">
      <c r="A7">
        <v>114469514108</v>
      </c>
      <c r="J7" t="s">
        <v>37</v>
      </c>
      <c r="M7" s="7">
        <f t="shared" si="0"/>
        <v>1</v>
      </c>
      <c r="N7" s="7">
        <f t="shared" si="1"/>
        <v>3</v>
      </c>
      <c r="O7" s="7"/>
      <c r="P7" s="7">
        <f t="shared" si="2"/>
        <v>0</v>
      </c>
      <c r="Q7" s="7">
        <f t="shared" si="3"/>
        <v>0</v>
      </c>
      <c r="R7" s="7">
        <f t="shared" si="4"/>
        <v>0</v>
      </c>
      <c r="S7" s="7">
        <f t="shared" si="5"/>
        <v>0</v>
      </c>
      <c r="T7" s="7">
        <f t="shared" si="6"/>
        <v>0</v>
      </c>
      <c r="U7" s="7">
        <f t="shared" si="7"/>
        <v>0</v>
      </c>
      <c r="V7" s="110">
        <f t="shared" si="8"/>
        <v>0</v>
      </c>
      <c r="W7" s="7">
        <f t="shared" si="9"/>
        <v>0</v>
      </c>
      <c r="X7" s="7">
        <f t="shared" si="10"/>
        <v>1</v>
      </c>
      <c r="Y7" s="7">
        <f t="shared" si="11"/>
        <v>0</v>
      </c>
      <c r="Z7" s="7"/>
      <c r="AA7" s="7"/>
      <c r="AB7" s="7">
        <f t="shared" si="14"/>
        <v>1</v>
      </c>
      <c r="AC7" s="7">
        <f t="shared" si="12"/>
        <v>1</v>
      </c>
      <c r="AD7" s="7" t="str">
        <f t="shared" si="13"/>
        <v>Correct</v>
      </c>
      <c r="AE7" s="7"/>
      <c r="AF7" s="96" t="str">
        <f>IFERROR(VLOOKUP(Table1[[#This Row],[RespondentID]],'All Data'!$A:$CO,87,FALSE),"unknown")</f>
        <v>Non-binary / non-conforming</v>
      </c>
      <c r="AG7" s="96" t="str">
        <f>IFERROR(VLOOKUP(Table1[[#This Row],[RespondentID]],'All Data'!$A:$CO,88,FALSE),"unknown")</f>
        <v>18-24 years</v>
      </c>
      <c r="AH7" s="96" t="str">
        <f>IFERROR(VLOOKUP(Table1[[#This Row],[RespondentID]],'All Data'!$A:$CO,89,FALSE),"unknown")</f>
        <v>Suffolk</v>
      </c>
      <c r="AI7" s="96" t="str">
        <f>IFERROR(VLOOKUP(Table1[[#This Row],[RespondentID]],'All Data'!$A:$CO,90,FALSE),"unknown")</f>
        <v>East Hampton, 11937</v>
      </c>
      <c r="AJ7" s="96" t="str">
        <f>IFERROR(VLOOKUP(Table1[[#This Row],[RespondentID]],'All Data'!$A:$CO,91,FALSE),"unknown")</f>
        <v>White</v>
      </c>
      <c r="AK7" s="96" t="str">
        <f>IFERROR(VLOOKUP(Table1[[#This Row],[RespondentID]],'All Data'!$A:$CO,92,FALSE),"unknown")</f>
        <v>Not Hispanic or Latino</v>
      </c>
      <c r="AL7" s="96" t="str">
        <f>IFERROR(VLOOKUP(Table1[[#This Row],[RespondentID]],'All Data'!$A:$CO,93,FALSE),"unknown")</f>
        <v>English</v>
      </c>
      <c r="AM7" s="96" t="str">
        <f>IFERROR(VLOOKUP(Table1[[#This Row],[RespondentID]],'All Data'!$A:$CW,94,FALSE),"unknown")</f>
        <v>Over $125,000</v>
      </c>
      <c r="AN7" s="96" t="str">
        <f>IFERROR(VLOOKUP(Table1[[#This Row],[RespondentID]],'All Data'!$A:$CW,95,FALSE),"unknown")</f>
        <v>College graduate</v>
      </c>
      <c r="AO7" s="96" t="str">
        <f>IFERROR(VLOOKUP(Table1[[#This Row],[RespondentID]],'All Data'!$A:$CW,96,FALSE),"unknown")</f>
        <v>Employed for wages</v>
      </c>
      <c r="AP7" s="96" t="str">
        <f>IFERROR(VLOOKUP(Table1[[#This Row],[RespondentID]],'All Data'!$A:$CW,97,FALSE),"unknown")</f>
        <v>Yes</v>
      </c>
      <c r="AQ7" s="96" t="str">
        <f>IFERROR(VLOOKUP(Table1[[#This Row],[RespondentID]],'All Data'!$A:$CW,98,FALSE),"unknown")</f>
        <v>Private/Commercial</v>
      </c>
      <c r="AR7" s="96" t="str">
        <f>IFERROR(VLOOKUP(Table1[[#This Row],[RespondentID]],'All Data'!$A:$CW,99,FALSE),"unknown")</f>
        <v>Yes</v>
      </c>
    </row>
    <row r="8" spans="1:44">
      <c r="A8">
        <v>114458255374</v>
      </c>
      <c r="M8" s="6">
        <f t="shared" si="0"/>
        <v>0</v>
      </c>
      <c r="N8" s="6" t="e">
        <f t="shared" si="1"/>
        <v>#DIV/0!</v>
      </c>
      <c r="O8" s="6"/>
      <c r="P8" s="6">
        <f t="shared" si="2"/>
        <v>0</v>
      </c>
      <c r="Q8" s="6">
        <f t="shared" si="3"/>
        <v>0</v>
      </c>
      <c r="R8" s="6">
        <f t="shared" si="4"/>
        <v>0</v>
      </c>
      <c r="S8" s="6">
        <f t="shared" si="5"/>
        <v>0</v>
      </c>
      <c r="T8" s="6">
        <f t="shared" si="6"/>
        <v>0</v>
      </c>
      <c r="U8" s="6">
        <f t="shared" si="7"/>
        <v>0</v>
      </c>
      <c r="V8" s="110">
        <f t="shared" si="8"/>
        <v>0</v>
      </c>
      <c r="W8" s="6">
        <f t="shared" si="9"/>
        <v>0</v>
      </c>
      <c r="X8" s="6">
        <f t="shared" si="10"/>
        <v>0</v>
      </c>
      <c r="Y8" s="6">
        <f t="shared" si="11"/>
        <v>0</v>
      </c>
      <c r="Z8" s="6"/>
      <c r="AA8" s="6"/>
      <c r="AB8" s="6">
        <f t="shared" si="14"/>
        <v>0</v>
      </c>
      <c r="AC8" s="6">
        <f t="shared" si="12"/>
        <v>0</v>
      </c>
      <c r="AD8" s="6" t="str">
        <f t="shared" si="13"/>
        <v>Correct</v>
      </c>
      <c r="AE8" s="6"/>
      <c r="AF8" s="96" t="str">
        <f>IFERROR(VLOOKUP(Table1[[#This Row],[RespondentID]],'All Data'!$A:$CO,87,FALSE),"unknown")</f>
        <v>Man</v>
      </c>
      <c r="AG8" s="96" t="str">
        <f>IFERROR(VLOOKUP(Table1[[#This Row],[RespondentID]],'All Data'!$A:$CO,88,FALSE),"unknown")</f>
        <v>55-64 years</v>
      </c>
      <c r="AH8" s="96" t="str">
        <f>IFERROR(VLOOKUP(Table1[[#This Row],[RespondentID]],'All Data'!$A:$CO,89,FALSE),"unknown")</f>
        <v>Nassau</v>
      </c>
      <c r="AI8" s="96" t="str">
        <f>IFERROR(VLOOKUP(Table1[[#This Row],[RespondentID]],'All Data'!$A:$CO,90,FALSE),"unknown")</f>
        <v>Valley Stream, 11580</v>
      </c>
      <c r="AJ8" s="96" t="str">
        <f>IFERROR(VLOOKUP(Table1[[#This Row],[RespondentID]],'All Data'!$A:$CO,91,FALSE),"unknown")</f>
        <v>White</v>
      </c>
      <c r="AK8" s="96">
        <f>IFERROR(VLOOKUP(Table1[[#This Row],[RespondentID]],'All Data'!$A:$CO,92,FALSE),"unknown")</f>
        <v>0</v>
      </c>
      <c r="AL8" s="96" t="str">
        <f>IFERROR(VLOOKUP(Table1[[#This Row],[RespondentID]],'All Data'!$A:$CO,93,FALSE),"unknown")</f>
        <v>English</v>
      </c>
      <c r="AM8" s="96" t="str">
        <f>IFERROR(VLOOKUP(Table1[[#This Row],[RespondentID]],'All Data'!$A:$CW,94,FALSE),"unknown")</f>
        <v>Over $125,000</v>
      </c>
      <c r="AN8" s="96" t="str">
        <f>IFERROR(VLOOKUP(Table1[[#This Row],[RespondentID]],'All Data'!$A:$CW,95,FALSE),"unknown")</f>
        <v>High school graduate</v>
      </c>
      <c r="AO8" s="96" t="str">
        <f>IFERROR(VLOOKUP(Table1[[#This Row],[RespondentID]],'All Data'!$A:$CW,96,FALSE),"unknown")</f>
        <v>Employed for wages</v>
      </c>
      <c r="AP8" s="96" t="str">
        <f>IFERROR(VLOOKUP(Table1[[#This Row],[RespondentID]],'All Data'!$A:$CW,97,FALSE),"unknown")</f>
        <v>Yes</v>
      </c>
      <c r="AQ8" s="96" t="str">
        <f>IFERROR(VLOOKUP(Table1[[#This Row],[RespondentID]],'All Data'!$A:$CW,98,FALSE),"unknown")</f>
        <v>Private/Commercial</v>
      </c>
      <c r="AR8" s="96" t="str">
        <f>IFERROR(VLOOKUP(Table1[[#This Row],[RespondentID]],'All Data'!$A:$CW,99,FALSE),"unknown")</f>
        <v>Yes</v>
      </c>
    </row>
    <row r="9" spans="1:44">
      <c r="A9">
        <v>114458252368</v>
      </c>
      <c r="C9" t="s">
        <v>30</v>
      </c>
      <c r="D9" t="s">
        <v>31</v>
      </c>
      <c r="M9" s="7">
        <f t="shared" si="0"/>
        <v>2</v>
      </c>
      <c r="N9" s="7">
        <f t="shared" si="1"/>
        <v>1.5</v>
      </c>
      <c r="O9" s="7"/>
      <c r="P9" s="7">
        <f t="shared" si="2"/>
        <v>0</v>
      </c>
      <c r="Q9" s="7">
        <f t="shared" si="3"/>
        <v>1</v>
      </c>
      <c r="R9" s="7">
        <f t="shared" si="4"/>
        <v>1</v>
      </c>
      <c r="S9" s="7">
        <f t="shared" si="5"/>
        <v>0</v>
      </c>
      <c r="T9" s="7">
        <f t="shared" si="6"/>
        <v>0</v>
      </c>
      <c r="U9" s="7">
        <f t="shared" si="7"/>
        <v>0</v>
      </c>
      <c r="V9" s="110">
        <f t="shared" si="8"/>
        <v>0</v>
      </c>
      <c r="W9" s="7">
        <f t="shared" si="9"/>
        <v>0</v>
      </c>
      <c r="X9" s="7">
        <f t="shared" si="10"/>
        <v>0</v>
      </c>
      <c r="Y9" s="7">
        <f t="shared" si="11"/>
        <v>0</v>
      </c>
      <c r="Z9" s="7"/>
      <c r="AA9" s="7"/>
      <c r="AB9" s="7">
        <f t="shared" si="14"/>
        <v>2</v>
      </c>
      <c r="AC9" s="7">
        <f t="shared" si="12"/>
        <v>2</v>
      </c>
      <c r="AD9" s="7" t="str">
        <f t="shared" si="13"/>
        <v>Correct</v>
      </c>
      <c r="AE9" s="7"/>
      <c r="AF9" s="96" t="str">
        <f>IFERROR(VLOOKUP(Table1[[#This Row],[RespondentID]],'All Data'!$A:$CO,87,FALSE),"unknown")</f>
        <v>Man</v>
      </c>
      <c r="AG9" s="96" t="str">
        <f>IFERROR(VLOOKUP(Table1[[#This Row],[RespondentID]],'All Data'!$A:$CO,88,FALSE),"unknown")</f>
        <v>65+ years</v>
      </c>
      <c r="AH9" s="96" t="str">
        <f>IFERROR(VLOOKUP(Table1[[#This Row],[RespondentID]],'All Data'!$A:$CO,89,FALSE),"unknown")</f>
        <v>Queens</v>
      </c>
      <c r="AI9" s="96">
        <f>IFERROR(VLOOKUP(Table1[[#This Row],[RespondentID]],'All Data'!$A:$CO,90,FALSE),"unknown")</f>
        <v>11429</v>
      </c>
      <c r="AJ9" s="96" t="str">
        <f>IFERROR(VLOOKUP(Table1[[#This Row],[RespondentID]],'All Data'!$A:$CO,91,FALSE),"unknown")</f>
        <v>Black or African American</v>
      </c>
      <c r="AK9" s="96">
        <f>IFERROR(VLOOKUP(Table1[[#This Row],[RespondentID]],'All Data'!$A:$CO,92,FALSE),"unknown")</f>
        <v>0</v>
      </c>
      <c r="AL9" s="96">
        <f>IFERROR(VLOOKUP(Table1[[#This Row],[RespondentID]],'All Data'!$A:$CO,93,FALSE),"unknown")</f>
        <v>0</v>
      </c>
      <c r="AM9" s="96">
        <f>IFERROR(VLOOKUP(Table1[[#This Row],[RespondentID]],'All Data'!$A:$CW,94,FALSE),"unknown")</f>
        <v>0</v>
      </c>
      <c r="AN9" s="96">
        <f>IFERROR(VLOOKUP(Table1[[#This Row],[RespondentID]],'All Data'!$A:$CW,95,FALSE),"unknown")</f>
        <v>0</v>
      </c>
      <c r="AO9" s="96">
        <f>IFERROR(VLOOKUP(Table1[[#This Row],[RespondentID]],'All Data'!$A:$CW,96,FALSE),"unknown")</f>
        <v>0</v>
      </c>
      <c r="AP9" s="96" t="str">
        <f>IFERROR(VLOOKUP(Table1[[#This Row],[RespondentID]],'All Data'!$A:$CW,97,FALSE),"unknown")</f>
        <v>Yes</v>
      </c>
      <c r="AQ9" s="96" t="str">
        <f>IFERROR(VLOOKUP(Table1[[#This Row],[RespondentID]],'All Data'!$A:$CW,98,FALSE),"unknown")</f>
        <v>Medicare</v>
      </c>
      <c r="AR9" s="96">
        <f>IFERROR(VLOOKUP(Table1[[#This Row],[RespondentID]],'All Data'!$A:$CW,99,FALSE),"unknown")</f>
        <v>0</v>
      </c>
    </row>
    <row r="10" spans="1:44">
      <c r="A10">
        <v>114458248415</v>
      </c>
      <c r="C10" t="s">
        <v>30</v>
      </c>
      <c r="I10" t="s">
        <v>36</v>
      </c>
      <c r="M10" s="6">
        <f t="shared" si="0"/>
        <v>2</v>
      </c>
      <c r="N10" s="6">
        <f t="shared" si="1"/>
        <v>1.5</v>
      </c>
      <c r="O10" s="6"/>
      <c r="P10" s="6">
        <f t="shared" si="2"/>
        <v>0</v>
      </c>
      <c r="Q10" s="6">
        <f t="shared" si="3"/>
        <v>1</v>
      </c>
      <c r="R10" s="6">
        <f t="shared" si="4"/>
        <v>0</v>
      </c>
      <c r="S10" s="6">
        <f t="shared" si="5"/>
        <v>0</v>
      </c>
      <c r="T10" s="6">
        <f t="shared" si="6"/>
        <v>0</v>
      </c>
      <c r="U10" s="6">
        <f t="shared" si="7"/>
        <v>0</v>
      </c>
      <c r="V10" s="110">
        <f t="shared" si="8"/>
        <v>0</v>
      </c>
      <c r="W10" s="6">
        <f t="shared" si="9"/>
        <v>1</v>
      </c>
      <c r="X10" s="6">
        <f t="shared" si="10"/>
        <v>0</v>
      </c>
      <c r="Y10" s="6">
        <f t="shared" si="11"/>
        <v>0</v>
      </c>
      <c r="Z10" s="6"/>
      <c r="AA10" s="6"/>
      <c r="AB10" s="6">
        <f t="shared" si="14"/>
        <v>2</v>
      </c>
      <c r="AC10" s="6">
        <f t="shared" si="12"/>
        <v>2</v>
      </c>
      <c r="AD10" s="6" t="str">
        <f t="shared" si="13"/>
        <v>Correct</v>
      </c>
      <c r="AE10" s="6"/>
      <c r="AF10" s="96" t="str">
        <f>IFERROR(VLOOKUP(Table1[[#This Row],[RespondentID]],'All Data'!$A:$CO,87,FALSE),"unknown")</f>
        <v>Woman</v>
      </c>
      <c r="AG10" s="96" t="str">
        <f>IFERROR(VLOOKUP(Table1[[#This Row],[RespondentID]],'All Data'!$A:$CO,88,FALSE),"unknown")</f>
        <v>25-34 years</v>
      </c>
      <c r="AH10" s="96" t="str">
        <f>IFERROR(VLOOKUP(Table1[[#This Row],[RespondentID]],'All Data'!$A:$CO,89,FALSE),"unknown")</f>
        <v>Nassau</v>
      </c>
      <c r="AI10" s="96" t="str">
        <f>IFERROR(VLOOKUP(Table1[[#This Row],[RespondentID]],'All Data'!$A:$CO,90,FALSE),"unknown")</f>
        <v>Valley Stream, 11580</v>
      </c>
      <c r="AJ10" s="96" t="str">
        <f>IFERROR(VLOOKUP(Table1[[#This Row],[RespondentID]],'All Data'!$A:$CO,91,FALSE),"unknown")</f>
        <v>Asian</v>
      </c>
      <c r="AK10" s="96" t="str">
        <f>IFERROR(VLOOKUP(Table1[[#This Row],[RespondentID]],'All Data'!$A:$CO,92,FALSE),"unknown")</f>
        <v>Not Hispanic or Latino</v>
      </c>
      <c r="AL10" s="96" t="str">
        <f>IFERROR(VLOOKUP(Table1[[#This Row],[RespondentID]],'All Data'!$A:$CO,93,FALSE),"unknown")</f>
        <v>English</v>
      </c>
      <c r="AM10" s="96" t="str">
        <f>IFERROR(VLOOKUP(Table1[[#This Row],[RespondentID]],'All Data'!$A:$CW,94,FALSE),"unknown")</f>
        <v>$75,000 to $125,000</v>
      </c>
      <c r="AN10" s="96" t="str">
        <f>IFERROR(VLOOKUP(Table1[[#This Row],[RespondentID]],'All Data'!$A:$CW,95,FALSE),"unknown")</f>
        <v>Graduate school</v>
      </c>
      <c r="AO10" s="96" t="str">
        <f>IFERROR(VLOOKUP(Table1[[#This Row],[RespondentID]],'All Data'!$A:$CW,96,FALSE),"unknown")</f>
        <v>Retired</v>
      </c>
      <c r="AP10" s="96" t="str">
        <f>IFERROR(VLOOKUP(Table1[[#This Row],[RespondentID]],'All Data'!$A:$CW,97,FALSE),"unknown")</f>
        <v>No</v>
      </c>
      <c r="AQ10" s="96" t="str">
        <f>IFERROR(VLOOKUP(Table1[[#This Row],[RespondentID]],'All Data'!$A:$CW,98,FALSE),"unknown")</f>
        <v>No Insurance</v>
      </c>
      <c r="AR10" s="96" t="str">
        <f>IFERROR(VLOOKUP(Table1[[#This Row],[RespondentID]],'All Data'!$A:$CW,99,FALSE),"unknown")</f>
        <v>Yes</v>
      </c>
    </row>
    <row r="11" spans="1:44">
      <c r="A11">
        <v>114458245069</v>
      </c>
      <c r="G11" t="s">
        <v>34</v>
      </c>
      <c r="M11" s="7">
        <f t="shared" si="0"/>
        <v>1</v>
      </c>
      <c r="N11" s="7">
        <f t="shared" si="1"/>
        <v>3</v>
      </c>
      <c r="O11" s="7"/>
      <c r="P11" s="7">
        <f t="shared" si="2"/>
        <v>0</v>
      </c>
      <c r="Q11" s="7">
        <f t="shared" si="3"/>
        <v>0</v>
      </c>
      <c r="R11" s="7">
        <f t="shared" si="4"/>
        <v>0</v>
      </c>
      <c r="S11" s="7">
        <f t="shared" si="5"/>
        <v>0</v>
      </c>
      <c r="T11" s="7">
        <f t="shared" si="6"/>
        <v>0</v>
      </c>
      <c r="U11" s="7">
        <f t="shared" si="7"/>
        <v>1</v>
      </c>
      <c r="V11" s="110">
        <f t="shared" si="8"/>
        <v>0</v>
      </c>
      <c r="W11" s="7">
        <f t="shared" si="9"/>
        <v>0</v>
      </c>
      <c r="X11" s="7">
        <f t="shared" si="10"/>
        <v>0</v>
      </c>
      <c r="Y11" s="7">
        <f t="shared" si="11"/>
        <v>0</v>
      </c>
      <c r="Z11" s="7"/>
      <c r="AA11" s="7"/>
      <c r="AB11" s="7">
        <f t="shared" si="14"/>
        <v>1</v>
      </c>
      <c r="AC11" s="7">
        <f t="shared" si="12"/>
        <v>1</v>
      </c>
      <c r="AD11" s="7" t="str">
        <f t="shared" si="13"/>
        <v>Correct</v>
      </c>
      <c r="AE11" s="7"/>
      <c r="AF11" s="96" t="str">
        <f>IFERROR(VLOOKUP(Table1[[#This Row],[RespondentID]],'All Data'!$A:$CO,87,FALSE),"unknown")</f>
        <v>Woman</v>
      </c>
      <c r="AG11" s="96" t="str">
        <f>IFERROR(VLOOKUP(Table1[[#This Row],[RespondentID]],'All Data'!$A:$CO,88,FALSE),"unknown")</f>
        <v>45-54 years</v>
      </c>
      <c r="AH11" s="96" t="str">
        <f>IFERROR(VLOOKUP(Table1[[#This Row],[RespondentID]],'All Data'!$A:$CO,89,FALSE),"unknown")</f>
        <v>Nassau</v>
      </c>
      <c r="AI11" s="96" t="str">
        <f>IFERROR(VLOOKUP(Table1[[#This Row],[RespondentID]],'All Data'!$A:$CO,90,FALSE),"unknown")</f>
        <v>Valley Stream, 11581</v>
      </c>
      <c r="AJ11" s="96">
        <f>IFERROR(VLOOKUP(Table1[[#This Row],[RespondentID]],'All Data'!$A:$CO,91,FALSE),"unknown")</f>
        <v>0</v>
      </c>
      <c r="AK11" s="96" t="str">
        <f>IFERROR(VLOOKUP(Table1[[#This Row],[RespondentID]],'All Data'!$A:$CO,92,FALSE),"unknown")</f>
        <v>Hispanic or Latino</v>
      </c>
      <c r="AL11" s="96" t="str">
        <f>IFERROR(VLOOKUP(Table1[[#This Row],[RespondentID]],'All Data'!$A:$CO,93,FALSE),"unknown")</f>
        <v>Spanish, Chinese</v>
      </c>
      <c r="AM11" s="96" t="str">
        <f>IFERROR(VLOOKUP(Table1[[#This Row],[RespondentID]],'All Data'!$A:$CW,94,FALSE),"unknown")</f>
        <v>$0-$19,999</v>
      </c>
      <c r="AN11" s="96" t="str">
        <f>IFERROR(VLOOKUP(Table1[[#This Row],[RespondentID]],'All Data'!$A:$CW,95,FALSE),"unknown")</f>
        <v>High school graduate</v>
      </c>
      <c r="AO11" s="96" t="str">
        <f>IFERROR(VLOOKUP(Table1[[#This Row],[RespondentID]],'All Data'!$A:$CW,96,FALSE),"unknown")</f>
        <v>Self-employed</v>
      </c>
      <c r="AP11" s="96" t="str">
        <f>IFERROR(VLOOKUP(Table1[[#This Row],[RespondentID]],'All Data'!$A:$CW,97,FALSE),"unknown")</f>
        <v>Yes</v>
      </c>
      <c r="AQ11" s="96" t="str">
        <f>IFERROR(VLOOKUP(Table1[[#This Row],[RespondentID]],'All Data'!$A:$CW,98,FALSE),"unknown")</f>
        <v>Private/Commercial</v>
      </c>
      <c r="AR11" s="96" t="str">
        <f>IFERROR(VLOOKUP(Table1[[#This Row],[RespondentID]],'All Data'!$A:$CW,99,FALSE),"unknown")</f>
        <v>Yes</v>
      </c>
    </row>
    <row r="12" spans="1:44">
      <c r="A12">
        <v>114458241810</v>
      </c>
      <c r="G12" t="s">
        <v>34</v>
      </c>
      <c r="J12" t="s">
        <v>37</v>
      </c>
      <c r="M12" s="6">
        <f t="shared" si="0"/>
        <v>2</v>
      </c>
      <c r="N12" s="6">
        <f t="shared" si="1"/>
        <v>1.5</v>
      </c>
      <c r="O12" s="6"/>
      <c r="P12" s="6">
        <f t="shared" si="2"/>
        <v>0</v>
      </c>
      <c r="Q12" s="6">
        <f t="shared" si="3"/>
        <v>0</v>
      </c>
      <c r="R12" s="6">
        <f t="shared" si="4"/>
        <v>0</v>
      </c>
      <c r="S12" s="6">
        <f t="shared" si="5"/>
        <v>0</v>
      </c>
      <c r="T12" s="6">
        <f t="shared" si="6"/>
        <v>0</v>
      </c>
      <c r="U12" s="6">
        <f t="shared" si="7"/>
        <v>1</v>
      </c>
      <c r="V12" s="110">
        <f t="shared" si="8"/>
        <v>0</v>
      </c>
      <c r="W12" s="6">
        <f t="shared" si="9"/>
        <v>0</v>
      </c>
      <c r="X12" s="6">
        <f t="shared" si="10"/>
        <v>1</v>
      </c>
      <c r="Y12" s="6">
        <f t="shared" si="11"/>
        <v>0</v>
      </c>
      <c r="Z12" s="6"/>
      <c r="AA12" s="6"/>
      <c r="AB12" s="6">
        <f t="shared" si="14"/>
        <v>2</v>
      </c>
      <c r="AC12" s="6">
        <f t="shared" si="12"/>
        <v>2</v>
      </c>
      <c r="AD12" s="6" t="str">
        <f t="shared" si="13"/>
        <v>Correct</v>
      </c>
      <c r="AE12" s="6"/>
      <c r="AF12" s="96" t="str">
        <f>IFERROR(VLOOKUP(Table1[[#This Row],[RespondentID]],'All Data'!$A:$CO,87,FALSE),"unknown")</f>
        <v>Man</v>
      </c>
      <c r="AG12" s="96" t="str">
        <f>IFERROR(VLOOKUP(Table1[[#This Row],[RespondentID]],'All Data'!$A:$CO,88,FALSE),"unknown")</f>
        <v>65+ years</v>
      </c>
      <c r="AH12" s="96" t="str">
        <f>IFERROR(VLOOKUP(Table1[[#This Row],[RespondentID]],'All Data'!$A:$CO,89,FALSE),"unknown")</f>
        <v>Nassau</v>
      </c>
      <c r="AI12" s="96" t="str">
        <f>IFERROR(VLOOKUP(Table1[[#This Row],[RespondentID]],'All Data'!$A:$CO,90,FALSE),"unknown")</f>
        <v>Floral Park, 11001</v>
      </c>
      <c r="AJ12" s="96" t="str">
        <f>IFERROR(VLOOKUP(Table1[[#This Row],[RespondentID]],'All Data'!$A:$CO,91,FALSE),"unknown")</f>
        <v>White</v>
      </c>
      <c r="AK12" s="96">
        <f>IFERROR(VLOOKUP(Table1[[#This Row],[RespondentID]],'All Data'!$A:$CO,92,FALSE),"unknown")</f>
        <v>0</v>
      </c>
      <c r="AL12" s="96" t="str">
        <f>IFERROR(VLOOKUP(Table1[[#This Row],[RespondentID]],'All Data'!$A:$CO,93,FALSE),"unknown")</f>
        <v>English</v>
      </c>
      <c r="AM12" s="96" t="str">
        <f>IFERROR(VLOOKUP(Table1[[#This Row],[RespondentID]],'All Data'!$A:$CW,94,FALSE),"unknown")</f>
        <v>$50,000 to $74,999</v>
      </c>
      <c r="AN12" s="96" t="str">
        <f>IFERROR(VLOOKUP(Table1[[#This Row],[RespondentID]],'All Data'!$A:$CW,95,FALSE),"unknown")</f>
        <v>Some college</v>
      </c>
      <c r="AO12" s="96" t="str">
        <f>IFERROR(VLOOKUP(Table1[[#This Row],[RespondentID]],'All Data'!$A:$CW,96,FALSE),"unknown")</f>
        <v>Retired</v>
      </c>
      <c r="AP12" s="96" t="str">
        <f>IFERROR(VLOOKUP(Table1[[#This Row],[RespondentID]],'All Data'!$A:$CW,97,FALSE),"unknown")</f>
        <v>Yes</v>
      </c>
      <c r="AQ12" s="96" t="str">
        <f>IFERROR(VLOOKUP(Table1[[#This Row],[RespondentID]],'All Data'!$A:$CW,98,FALSE),"unknown")</f>
        <v>Medicare</v>
      </c>
      <c r="AR12" s="96" t="str">
        <f>IFERROR(VLOOKUP(Table1[[#This Row],[RespondentID]],'All Data'!$A:$CW,99,FALSE),"unknown")</f>
        <v>Yes</v>
      </c>
    </row>
    <row r="13" spans="1:44">
      <c r="A13">
        <v>114458236454</v>
      </c>
      <c r="G13" t="s">
        <v>34</v>
      </c>
      <c r="M13" s="7">
        <f t="shared" si="0"/>
        <v>1</v>
      </c>
      <c r="N13" s="7">
        <f t="shared" si="1"/>
        <v>3</v>
      </c>
      <c r="O13" s="7"/>
      <c r="P13" s="7">
        <f t="shared" si="2"/>
        <v>0</v>
      </c>
      <c r="Q13" s="7">
        <f t="shared" si="3"/>
        <v>0</v>
      </c>
      <c r="R13" s="7">
        <f t="shared" si="4"/>
        <v>0</v>
      </c>
      <c r="S13" s="7">
        <f t="shared" si="5"/>
        <v>0</v>
      </c>
      <c r="T13" s="7">
        <f t="shared" si="6"/>
        <v>0</v>
      </c>
      <c r="U13" s="7">
        <f t="shared" si="7"/>
        <v>1</v>
      </c>
      <c r="V13" s="110">
        <f t="shared" si="8"/>
        <v>0</v>
      </c>
      <c r="W13" s="7">
        <f t="shared" si="9"/>
        <v>0</v>
      </c>
      <c r="X13" s="7">
        <f t="shared" si="10"/>
        <v>0</v>
      </c>
      <c r="Y13" s="7">
        <f t="shared" si="11"/>
        <v>0</v>
      </c>
      <c r="Z13" s="7"/>
      <c r="AA13" s="7"/>
      <c r="AB13" s="7">
        <f t="shared" si="14"/>
        <v>1</v>
      </c>
      <c r="AC13" s="7">
        <f t="shared" si="12"/>
        <v>1</v>
      </c>
      <c r="AD13" s="7" t="str">
        <f t="shared" si="13"/>
        <v>Correct</v>
      </c>
      <c r="AE13" s="7"/>
      <c r="AF13" s="96" t="str">
        <f>IFERROR(VLOOKUP(Table1[[#This Row],[RespondentID]],'All Data'!$A:$CO,87,FALSE),"unknown")</f>
        <v>Woman</v>
      </c>
      <c r="AG13" s="96" t="str">
        <f>IFERROR(VLOOKUP(Table1[[#This Row],[RespondentID]],'All Data'!$A:$CO,88,FALSE),"unknown")</f>
        <v>65+ years</v>
      </c>
      <c r="AH13" s="96" t="str">
        <f>IFERROR(VLOOKUP(Table1[[#This Row],[RespondentID]],'All Data'!$A:$CO,89,FALSE),"unknown")</f>
        <v>Nassau</v>
      </c>
      <c r="AI13" s="96" t="str">
        <f>IFERROR(VLOOKUP(Table1[[#This Row],[RespondentID]],'All Data'!$A:$CO,90,FALSE),"unknown")</f>
        <v>Floral Park, 11001</v>
      </c>
      <c r="AJ13" s="96" t="str">
        <f>IFERROR(VLOOKUP(Table1[[#This Row],[RespondentID]],'All Data'!$A:$CO,91,FALSE),"unknown")</f>
        <v>White</v>
      </c>
      <c r="AK13" s="96" t="str">
        <f>IFERROR(VLOOKUP(Table1[[#This Row],[RespondentID]],'All Data'!$A:$CO,92,FALSE),"unknown")</f>
        <v>Not Hispanic or Latino</v>
      </c>
      <c r="AL13" s="96" t="str">
        <f>IFERROR(VLOOKUP(Table1[[#This Row],[RespondentID]],'All Data'!$A:$CO,93,FALSE),"unknown")</f>
        <v>English</v>
      </c>
      <c r="AM13" s="96" t="str">
        <f>IFERROR(VLOOKUP(Table1[[#This Row],[RespondentID]],'All Data'!$A:$CW,94,FALSE),"unknown")</f>
        <v>$20,000 to $34,999</v>
      </c>
      <c r="AN13" s="96" t="str">
        <f>IFERROR(VLOOKUP(Table1[[#This Row],[RespondentID]],'All Data'!$A:$CW,95,FALSE),"unknown")</f>
        <v>High school graduate</v>
      </c>
      <c r="AO13" s="96" t="str">
        <f>IFERROR(VLOOKUP(Table1[[#This Row],[RespondentID]],'All Data'!$A:$CW,96,FALSE),"unknown")</f>
        <v>Retired</v>
      </c>
      <c r="AP13" s="96" t="str">
        <f>IFERROR(VLOOKUP(Table1[[#This Row],[RespondentID]],'All Data'!$A:$CW,97,FALSE),"unknown")</f>
        <v>Yes</v>
      </c>
      <c r="AQ13" s="96">
        <f>IFERROR(VLOOKUP(Table1[[#This Row],[RespondentID]],'All Data'!$A:$CW,98,FALSE),"unknown")</f>
        <v>0</v>
      </c>
      <c r="AR13" s="96" t="str">
        <f>IFERROR(VLOOKUP(Table1[[#This Row],[RespondentID]],'All Data'!$A:$CW,99,FALSE),"unknown")</f>
        <v>Yes</v>
      </c>
    </row>
    <row r="14" spans="1:44">
      <c r="A14">
        <v>114458233872</v>
      </c>
      <c r="J14" t="s">
        <v>37</v>
      </c>
      <c r="M14" s="6">
        <f t="shared" si="0"/>
        <v>1</v>
      </c>
      <c r="N14" s="6">
        <f t="shared" si="1"/>
        <v>3</v>
      </c>
      <c r="O14" s="6"/>
      <c r="P14" s="6">
        <f t="shared" si="2"/>
        <v>0</v>
      </c>
      <c r="Q14" s="6">
        <f t="shared" si="3"/>
        <v>0</v>
      </c>
      <c r="R14" s="6">
        <f t="shared" si="4"/>
        <v>0</v>
      </c>
      <c r="S14" s="6">
        <f t="shared" si="5"/>
        <v>0</v>
      </c>
      <c r="T14" s="6">
        <f t="shared" si="6"/>
        <v>0</v>
      </c>
      <c r="U14" s="6">
        <f t="shared" si="7"/>
        <v>0</v>
      </c>
      <c r="V14" s="110">
        <f t="shared" si="8"/>
        <v>0</v>
      </c>
      <c r="W14" s="6">
        <f t="shared" si="9"/>
        <v>0</v>
      </c>
      <c r="X14" s="6">
        <f t="shared" si="10"/>
        <v>1</v>
      </c>
      <c r="Y14" s="6">
        <f t="shared" si="11"/>
        <v>0</v>
      </c>
      <c r="Z14" s="6"/>
      <c r="AA14" s="6"/>
      <c r="AB14" s="6">
        <f t="shared" si="14"/>
        <v>1</v>
      </c>
      <c r="AC14" s="6">
        <f t="shared" si="12"/>
        <v>1</v>
      </c>
      <c r="AD14" s="6" t="str">
        <f t="shared" si="13"/>
        <v>Correct</v>
      </c>
      <c r="AE14" s="6"/>
      <c r="AF14" s="96" t="str">
        <f>IFERROR(VLOOKUP(Table1[[#This Row],[RespondentID]],'All Data'!$A:$CO,87,FALSE),"unknown")</f>
        <v>Woman</v>
      </c>
      <c r="AG14" s="96" t="str">
        <f>IFERROR(VLOOKUP(Table1[[#This Row],[RespondentID]],'All Data'!$A:$CO,88,FALSE),"unknown")</f>
        <v>65+ years</v>
      </c>
      <c r="AH14" s="96" t="str">
        <f>IFERROR(VLOOKUP(Table1[[#This Row],[RespondentID]],'All Data'!$A:$CO,89,FALSE),"unknown")</f>
        <v>Nassau</v>
      </c>
      <c r="AI14" s="96" t="str">
        <f>IFERROR(VLOOKUP(Table1[[#This Row],[RespondentID]],'All Data'!$A:$CO,90,FALSE),"unknown")</f>
        <v>Floral Park, 11001</v>
      </c>
      <c r="AJ14" s="96" t="str">
        <f>IFERROR(VLOOKUP(Table1[[#This Row],[RespondentID]],'All Data'!$A:$CO,91,FALSE),"unknown")</f>
        <v>White</v>
      </c>
      <c r="AK14" s="96" t="str">
        <f>IFERROR(VLOOKUP(Table1[[#This Row],[RespondentID]],'All Data'!$A:$CO,92,FALSE),"unknown")</f>
        <v>Not Hispanic or Latino</v>
      </c>
      <c r="AL14" s="96" t="str">
        <f>IFERROR(VLOOKUP(Table1[[#This Row],[RespondentID]],'All Data'!$A:$CO,93,FALSE),"unknown")</f>
        <v>English</v>
      </c>
      <c r="AM14" s="96" t="str">
        <f>IFERROR(VLOOKUP(Table1[[#This Row],[RespondentID]],'All Data'!$A:$CW,94,FALSE),"unknown")</f>
        <v>Over $125,000</v>
      </c>
      <c r="AN14" s="96" t="str">
        <f>IFERROR(VLOOKUP(Table1[[#This Row],[RespondentID]],'All Data'!$A:$CW,95,FALSE),"unknown")</f>
        <v>Graduate school</v>
      </c>
      <c r="AO14" s="96" t="str">
        <f>IFERROR(VLOOKUP(Table1[[#This Row],[RespondentID]],'All Data'!$A:$CW,96,FALSE),"unknown")</f>
        <v>Retired</v>
      </c>
      <c r="AP14" s="96" t="str">
        <f>IFERROR(VLOOKUP(Table1[[#This Row],[RespondentID]],'All Data'!$A:$CW,97,FALSE),"unknown")</f>
        <v>Yes</v>
      </c>
      <c r="AQ14" s="96" t="str">
        <f>IFERROR(VLOOKUP(Table1[[#This Row],[RespondentID]],'All Data'!$A:$CW,98,FALSE),"unknown")</f>
        <v>Medicare</v>
      </c>
      <c r="AR14" s="96" t="str">
        <f>IFERROR(VLOOKUP(Table1[[#This Row],[RespondentID]],'All Data'!$A:$CW,99,FALSE),"unknown")</f>
        <v>No</v>
      </c>
    </row>
    <row r="15" spans="1:44">
      <c r="A15">
        <v>114458231369</v>
      </c>
      <c r="G15" t="s">
        <v>34</v>
      </c>
      <c r="K15" t="s">
        <v>353</v>
      </c>
      <c r="L15" t="s">
        <v>488</v>
      </c>
      <c r="M15" s="7">
        <f t="shared" si="0"/>
        <v>3</v>
      </c>
      <c r="N15" s="7">
        <f t="shared" si="1"/>
        <v>1</v>
      </c>
      <c r="O15" s="7"/>
      <c r="P15" s="7">
        <f t="shared" si="2"/>
        <v>0</v>
      </c>
      <c r="Q15" s="7">
        <f t="shared" si="3"/>
        <v>0</v>
      </c>
      <c r="R15" s="7">
        <f t="shared" si="4"/>
        <v>0</v>
      </c>
      <c r="S15" s="7">
        <f t="shared" si="5"/>
        <v>0</v>
      </c>
      <c r="T15" s="7">
        <f t="shared" si="6"/>
        <v>0</v>
      </c>
      <c r="U15" s="7">
        <f t="shared" si="7"/>
        <v>1</v>
      </c>
      <c r="V15" s="110">
        <f t="shared" si="8"/>
        <v>0</v>
      </c>
      <c r="W15" s="7">
        <f t="shared" si="9"/>
        <v>0</v>
      </c>
      <c r="X15" s="7">
        <f t="shared" si="10"/>
        <v>0</v>
      </c>
      <c r="Y15" s="7">
        <f t="shared" si="11"/>
        <v>1</v>
      </c>
      <c r="Z15" s="7"/>
      <c r="AA15" s="7"/>
      <c r="AB15" s="7">
        <f t="shared" si="14"/>
        <v>2</v>
      </c>
      <c r="AC15" s="7">
        <f t="shared" si="12"/>
        <v>3</v>
      </c>
      <c r="AD15" s="7" t="str">
        <f t="shared" si="13"/>
        <v>Wrong</v>
      </c>
      <c r="AE15" s="7"/>
      <c r="AF15" s="96" t="str">
        <f>IFERROR(VLOOKUP(Table1[[#This Row],[RespondentID]],'All Data'!$A:$CO,87,FALSE),"unknown")</f>
        <v>Woman</v>
      </c>
      <c r="AG15" s="96" t="str">
        <f>IFERROR(VLOOKUP(Table1[[#This Row],[RespondentID]],'All Data'!$A:$CO,88,FALSE),"unknown")</f>
        <v>55-64 years</v>
      </c>
      <c r="AH15" s="96" t="str">
        <f>IFERROR(VLOOKUP(Table1[[#This Row],[RespondentID]],'All Data'!$A:$CO,89,FALSE),"unknown")</f>
        <v>Nassau</v>
      </c>
      <c r="AI15" s="96" t="str">
        <f>IFERROR(VLOOKUP(Table1[[#This Row],[RespondentID]],'All Data'!$A:$CO,90,FALSE),"unknown")</f>
        <v>Floral Park, 11001</v>
      </c>
      <c r="AJ15" s="96" t="str">
        <f>IFERROR(VLOOKUP(Table1[[#This Row],[RespondentID]],'All Data'!$A:$CO,91,FALSE),"unknown")</f>
        <v>White</v>
      </c>
      <c r="AK15" s="96" t="str">
        <f>IFERROR(VLOOKUP(Table1[[#This Row],[RespondentID]],'All Data'!$A:$CO,92,FALSE),"unknown")</f>
        <v>Not Hispanic or Latino</v>
      </c>
      <c r="AL15" s="96" t="str">
        <f>IFERROR(VLOOKUP(Table1[[#This Row],[RespondentID]],'All Data'!$A:$CO,93,FALSE),"unknown")</f>
        <v>English</v>
      </c>
      <c r="AM15" s="96">
        <f>IFERROR(VLOOKUP(Table1[[#This Row],[RespondentID]],'All Data'!$A:$CW,94,FALSE),"unknown")</f>
        <v>0</v>
      </c>
      <c r="AN15" s="96" t="str">
        <f>IFERROR(VLOOKUP(Table1[[#This Row],[RespondentID]],'All Data'!$A:$CW,95,FALSE),"unknown")</f>
        <v>College graduate</v>
      </c>
      <c r="AO15" s="96" t="str">
        <f>IFERROR(VLOOKUP(Table1[[#This Row],[RespondentID]],'All Data'!$A:$CW,96,FALSE),"unknown")</f>
        <v>Retired</v>
      </c>
      <c r="AP15" s="96" t="str">
        <f>IFERROR(VLOOKUP(Table1[[#This Row],[RespondentID]],'All Data'!$A:$CW,97,FALSE),"unknown")</f>
        <v>Yes</v>
      </c>
      <c r="AQ15" s="96" t="str">
        <f>IFERROR(VLOOKUP(Table1[[#This Row],[RespondentID]],'All Data'!$A:$CW,98,FALSE),"unknown")</f>
        <v>Private/Commercial</v>
      </c>
      <c r="AR15" s="96" t="str">
        <f>IFERROR(VLOOKUP(Table1[[#This Row],[RespondentID]],'All Data'!$A:$CW,99,FALSE),"unknown")</f>
        <v>Yes</v>
      </c>
    </row>
    <row r="16" spans="1:44">
      <c r="A16">
        <v>114458228376</v>
      </c>
      <c r="G16" t="s">
        <v>34</v>
      </c>
      <c r="M16" s="6">
        <f t="shared" si="0"/>
        <v>1</v>
      </c>
      <c r="N16" s="6">
        <f t="shared" si="1"/>
        <v>3</v>
      </c>
      <c r="O16" s="6"/>
      <c r="P16" s="6">
        <f t="shared" si="2"/>
        <v>0</v>
      </c>
      <c r="Q16" s="6">
        <f t="shared" si="3"/>
        <v>0</v>
      </c>
      <c r="R16" s="6">
        <f t="shared" si="4"/>
        <v>0</v>
      </c>
      <c r="S16" s="6">
        <f t="shared" si="5"/>
        <v>0</v>
      </c>
      <c r="T16" s="6">
        <f t="shared" si="6"/>
        <v>0</v>
      </c>
      <c r="U16" s="6">
        <f t="shared" si="7"/>
        <v>1</v>
      </c>
      <c r="V16" s="110">
        <f t="shared" si="8"/>
        <v>0</v>
      </c>
      <c r="W16" s="6">
        <f t="shared" si="9"/>
        <v>0</v>
      </c>
      <c r="X16" s="6">
        <f t="shared" si="10"/>
        <v>0</v>
      </c>
      <c r="Y16" s="6">
        <f t="shared" si="11"/>
        <v>0</v>
      </c>
      <c r="Z16" s="6"/>
      <c r="AA16" s="6"/>
      <c r="AB16" s="6">
        <f t="shared" si="14"/>
        <v>1</v>
      </c>
      <c r="AC16" s="6">
        <f t="shared" si="12"/>
        <v>1</v>
      </c>
      <c r="AD16" s="6" t="str">
        <f t="shared" si="13"/>
        <v>Correct</v>
      </c>
      <c r="AE16" s="6"/>
      <c r="AF16" s="96" t="str">
        <f>IFERROR(VLOOKUP(Table1[[#This Row],[RespondentID]],'All Data'!$A:$CO,87,FALSE),"unknown")</f>
        <v>Woman</v>
      </c>
      <c r="AG16" s="96" t="str">
        <f>IFERROR(VLOOKUP(Table1[[#This Row],[RespondentID]],'All Data'!$A:$CO,88,FALSE),"unknown")</f>
        <v>55-64 years</v>
      </c>
      <c r="AH16" s="96" t="str">
        <f>IFERROR(VLOOKUP(Table1[[#This Row],[RespondentID]],'All Data'!$A:$CO,89,FALSE),"unknown")</f>
        <v>Queens</v>
      </c>
      <c r="AI16" s="96">
        <f>IFERROR(VLOOKUP(Table1[[#This Row],[RespondentID]],'All Data'!$A:$CO,90,FALSE),"unknown")</f>
        <v>11427</v>
      </c>
      <c r="AJ16" s="96">
        <f>IFERROR(VLOOKUP(Table1[[#This Row],[RespondentID]],'All Data'!$A:$CO,91,FALSE),"unknown")</f>
        <v>0</v>
      </c>
      <c r="AK16" s="96">
        <f>IFERROR(VLOOKUP(Table1[[#This Row],[RespondentID]],'All Data'!$A:$CO,92,FALSE),"unknown")</f>
        <v>0</v>
      </c>
      <c r="AL16" s="96">
        <f>IFERROR(VLOOKUP(Table1[[#This Row],[RespondentID]],'All Data'!$A:$CO,93,FALSE),"unknown")</f>
        <v>0</v>
      </c>
      <c r="AM16" s="96">
        <f>IFERROR(VLOOKUP(Table1[[#This Row],[RespondentID]],'All Data'!$A:$CW,94,FALSE),"unknown")</f>
        <v>0</v>
      </c>
      <c r="AN16" s="96">
        <f>IFERROR(VLOOKUP(Table1[[#This Row],[RespondentID]],'All Data'!$A:$CW,95,FALSE),"unknown")</f>
        <v>0</v>
      </c>
      <c r="AO16" s="96">
        <f>IFERROR(VLOOKUP(Table1[[#This Row],[RespondentID]],'All Data'!$A:$CW,96,FALSE),"unknown")</f>
        <v>0</v>
      </c>
      <c r="AP16" s="96" t="str">
        <f>IFERROR(VLOOKUP(Table1[[#This Row],[RespondentID]],'All Data'!$A:$CW,97,FALSE),"unknown")</f>
        <v>Yes</v>
      </c>
      <c r="AQ16" s="96" t="str">
        <f>IFERROR(VLOOKUP(Table1[[#This Row],[RespondentID]],'All Data'!$A:$CW,98,FALSE),"unknown")</f>
        <v>Private/Commercial</v>
      </c>
      <c r="AR16" s="96" t="str">
        <f>IFERROR(VLOOKUP(Table1[[#This Row],[RespondentID]],'All Data'!$A:$CW,99,FALSE),"unknown")</f>
        <v>Yes</v>
      </c>
    </row>
    <row r="17" spans="1:44">
      <c r="A17">
        <v>114458224775</v>
      </c>
      <c r="G17" t="s">
        <v>34</v>
      </c>
      <c r="H17" t="s">
        <v>35</v>
      </c>
      <c r="K17" t="s">
        <v>353</v>
      </c>
      <c r="M17" s="7">
        <f t="shared" si="0"/>
        <v>3</v>
      </c>
      <c r="N17" s="7">
        <f t="shared" si="1"/>
        <v>1</v>
      </c>
      <c r="O17" s="7"/>
      <c r="P17" s="7">
        <f t="shared" si="2"/>
        <v>0</v>
      </c>
      <c r="Q17" s="7">
        <f t="shared" si="3"/>
        <v>0</v>
      </c>
      <c r="R17" s="7">
        <f t="shared" si="4"/>
        <v>0</v>
      </c>
      <c r="S17" s="7">
        <f t="shared" si="5"/>
        <v>0</v>
      </c>
      <c r="T17" s="7">
        <f t="shared" si="6"/>
        <v>0</v>
      </c>
      <c r="U17" s="7">
        <f t="shared" si="7"/>
        <v>1</v>
      </c>
      <c r="V17" s="110">
        <f t="shared" si="8"/>
        <v>1</v>
      </c>
      <c r="W17" s="7">
        <f t="shared" si="9"/>
        <v>0</v>
      </c>
      <c r="X17" s="7">
        <f t="shared" si="10"/>
        <v>0</v>
      </c>
      <c r="Y17" s="7">
        <f t="shared" si="11"/>
        <v>1</v>
      </c>
      <c r="Z17" s="7"/>
      <c r="AA17" s="7"/>
      <c r="AB17" s="7">
        <f t="shared" si="14"/>
        <v>3</v>
      </c>
      <c r="AC17" s="7">
        <f t="shared" si="12"/>
        <v>3</v>
      </c>
      <c r="AD17" s="7" t="str">
        <f t="shared" si="13"/>
        <v>Correct</v>
      </c>
      <c r="AE17" s="7"/>
      <c r="AF17" s="96" t="str">
        <f>IFERROR(VLOOKUP(Table1[[#This Row],[RespondentID]],'All Data'!$A:$CO,87,FALSE),"unknown")</f>
        <v>Man</v>
      </c>
      <c r="AG17" s="96" t="str">
        <f>IFERROR(VLOOKUP(Table1[[#This Row],[RespondentID]],'All Data'!$A:$CO,88,FALSE),"unknown")</f>
        <v>65+ years</v>
      </c>
      <c r="AH17" s="96" t="str">
        <f>IFERROR(VLOOKUP(Table1[[#This Row],[RespondentID]],'All Data'!$A:$CO,89,FALSE),"unknown")</f>
        <v>Nassau</v>
      </c>
      <c r="AI17" s="96" t="str">
        <f>IFERROR(VLOOKUP(Table1[[#This Row],[RespondentID]],'All Data'!$A:$CO,90,FALSE),"unknown")</f>
        <v>Floral Park, 11001</v>
      </c>
      <c r="AJ17" s="96" t="str">
        <f>IFERROR(VLOOKUP(Table1[[#This Row],[RespondentID]],'All Data'!$A:$CO,91,FALSE),"unknown")</f>
        <v>White</v>
      </c>
      <c r="AK17" s="96">
        <f>IFERROR(VLOOKUP(Table1[[#This Row],[RespondentID]],'All Data'!$A:$CO,92,FALSE),"unknown")</f>
        <v>0</v>
      </c>
      <c r="AL17" s="96" t="str">
        <f>IFERROR(VLOOKUP(Table1[[#This Row],[RespondentID]],'All Data'!$A:$CO,93,FALSE),"unknown")</f>
        <v>English</v>
      </c>
      <c r="AM17" s="96" t="str">
        <f>IFERROR(VLOOKUP(Table1[[#This Row],[RespondentID]],'All Data'!$A:$CW,94,FALSE),"unknown")</f>
        <v>$75,000 to $125,000</v>
      </c>
      <c r="AN17" s="96" t="str">
        <f>IFERROR(VLOOKUP(Table1[[#This Row],[RespondentID]],'All Data'!$A:$CW,95,FALSE),"unknown")</f>
        <v>Graduate school</v>
      </c>
      <c r="AO17" s="96" t="str">
        <f>IFERROR(VLOOKUP(Table1[[#This Row],[RespondentID]],'All Data'!$A:$CW,96,FALSE),"unknown")</f>
        <v>Retired</v>
      </c>
      <c r="AP17" s="96" t="str">
        <f>IFERROR(VLOOKUP(Table1[[#This Row],[RespondentID]],'All Data'!$A:$CW,97,FALSE),"unknown")</f>
        <v>Yes</v>
      </c>
      <c r="AQ17" s="96" t="str">
        <f>IFERROR(VLOOKUP(Table1[[#This Row],[RespondentID]],'All Data'!$A:$CW,98,FALSE),"unknown")</f>
        <v>Medicare</v>
      </c>
      <c r="AR17" s="96" t="str">
        <f>IFERROR(VLOOKUP(Table1[[#This Row],[RespondentID]],'All Data'!$A:$CW,99,FALSE),"unknown")</f>
        <v>Yes</v>
      </c>
    </row>
    <row r="18" spans="1:44">
      <c r="A18">
        <v>114458221954</v>
      </c>
      <c r="G18" t="s">
        <v>34</v>
      </c>
      <c r="M18" s="6">
        <f t="shared" si="0"/>
        <v>1</v>
      </c>
      <c r="N18" s="6">
        <f t="shared" si="1"/>
        <v>3</v>
      </c>
      <c r="O18" s="6"/>
      <c r="P18" s="6">
        <f t="shared" si="2"/>
        <v>0</v>
      </c>
      <c r="Q18" s="6">
        <f t="shared" si="3"/>
        <v>0</v>
      </c>
      <c r="R18" s="6">
        <f t="shared" si="4"/>
        <v>0</v>
      </c>
      <c r="S18" s="6">
        <f t="shared" si="5"/>
        <v>0</v>
      </c>
      <c r="T18" s="6">
        <f t="shared" si="6"/>
        <v>0</v>
      </c>
      <c r="U18" s="6">
        <f t="shared" si="7"/>
        <v>1</v>
      </c>
      <c r="V18" s="110">
        <f t="shared" si="8"/>
        <v>0</v>
      </c>
      <c r="W18" s="6">
        <f t="shared" si="9"/>
        <v>0</v>
      </c>
      <c r="X18" s="6">
        <f t="shared" si="10"/>
        <v>0</v>
      </c>
      <c r="Y18" s="6">
        <f t="shared" si="11"/>
        <v>0</v>
      </c>
      <c r="Z18" s="6"/>
      <c r="AA18" s="6"/>
      <c r="AB18" s="6">
        <f t="shared" si="14"/>
        <v>1</v>
      </c>
      <c r="AC18" s="6">
        <f t="shared" si="12"/>
        <v>1</v>
      </c>
      <c r="AD18" s="6" t="str">
        <f t="shared" si="13"/>
        <v>Correct</v>
      </c>
      <c r="AE18" s="6"/>
      <c r="AF18" s="96" t="str">
        <f>IFERROR(VLOOKUP(Table1[[#This Row],[RespondentID]],'All Data'!$A:$CO,87,FALSE),"unknown")</f>
        <v>Man</v>
      </c>
      <c r="AG18" s="96" t="str">
        <f>IFERROR(VLOOKUP(Table1[[#This Row],[RespondentID]],'All Data'!$A:$CO,88,FALSE),"unknown")</f>
        <v>65+ years</v>
      </c>
      <c r="AH18" s="96" t="str">
        <f>IFERROR(VLOOKUP(Table1[[#This Row],[RespondentID]],'All Data'!$A:$CO,89,FALSE),"unknown")</f>
        <v>Suffolk</v>
      </c>
      <c r="AI18" s="96" t="str">
        <f>IFERROR(VLOOKUP(Table1[[#This Row],[RespondentID]],'All Data'!$A:$CO,90,FALSE),"unknown")</f>
        <v>Huntington, 11743</v>
      </c>
      <c r="AJ18" s="96" t="str">
        <f>IFERROR(VLOOKUP(Table1[[#This Row],[RespondentID]],'All Data'!$A:$CO,91,FALSE),"unknown")</f>
        <v>White</v>
      </c>
      <c r="AK18" s="96">
        <f>IFERROR(VLOOKUP(Table1[[#This Row],[RespondentID]],'All Data'!$A:$CO,92,FALSE),"unknown")</f>
        <v>0</v>
      </c>
      <c r="AL18" s="96">
        <f>IFERROR(VLOOKUP(Table1[[#This Row],[RespondentID]],'All Data'!$A:$CO,93,FALSE),"unknown")</f>
        <v>0</v>
      </c>
      <c r="AM18" s="96">
        <f>IFERROR(VLOOKUP(Table1[[#This Row],[RespondentID]],'All Data'!$A:$CW,94,FALSE),"unknown")</f>
        <v>0</v>
      </c>
      <c r="AN18" s="96" t="str">
        <f>IFERROR(VLOOKUP(Table1[[#This Row],[RespondentID]],'All Data'!$A:$CW,95,FALSE),"unknown")</f>
        <v>College graduate</v>
      </c>
      <c r="AO18" s="96" t="str">
        <f>IFERROR(VLOOKUP(Table1[[#This Row],[RespondentID]],'All Data'!$A:$CW,96,FALSE),"unknown")</f>
        <v>Employed for wages</v>
      </c>
      <c r="AP18" s="96">
        <f>IFERROR(VLOOKUP(Table1[[#This Row],[RespondentID]],'All Data'!$A:$CW,97,FALSE),"unknown")</f>
        <v>0</v>
      </c>
      <c r="AQ18" s="96">
        <f>IFERROR(VLOOKUP(Table1[[#This Row],[RespondentID]],'All Data'!$A:$CW,98,FALSE),"unknown")</f>
        <v>0</v>
      </c>
      <c r="AR18" s="96">
        <f>IFERROR(VLOOKUP(Table1[[#This Row],[RespondentID]],'All Data'!$A:$CW,99,FALSE),"unknown")</f>
        <v>0</v>
      </c>
    </row>
    <row r="19" spans="1:44">
      <c r="A19">
        <v>114458219637</v>
      </c>
      <c r="M19" s="7">
        <f t="shared" si="0"/>
        <v>0</v>
      </c>
      <c r="N19" s="7" t="e">
        <f t="shared" si="1"/>
        <v>#DIV/0!</v>
      </c>
      <c r="O19" s="7"/>
      <c r="P19" s="7">
        <f t="shared" si="2"/>
        <v>0</v>
      </c>
      <c r="Q19" s="7">
        <f t="shared" si="3"/>
        <v>0</v>
      </c>
      <c r="R19" s="7">
        <f t="shared" si="4"/>
        <v>0</v>
      </c>
      <c r="S19" s="7">
        <f t="shared" si="5"/>
        <v>0</v>
      </c>
      <c r="T19" s="7">
        <f t="shared" si="6"/>
        <v>0</v>
      </c>
      <c r="U19" s="7">
        <f t="shared" si="7"/>
        <v>0</v>
      </c>
      <c r="V19" s="110">
        <f t="shared" si="8"/>
        <v>0</v>
      </c>
      <c r="W19" s="7">
        <f t="shared" si="9"/>
        <v>0</v>
      </c>
      <c r="X19" s="7">
        <f t="shared" si="10"/>
        <v>0</v>
      </c>
      <c r="Y19" s="7">
        <f t="shared" si="11"/>
        <v>0</v>
      </c>
      <c r="Z19" s="7"/>
      <c r="AA19" s="7"/>
      <c r="AB19" s="7">
        <f t="shared" si="14"/>
        <v>0</v>
      </c>
      <c r="AC19" s="7">
        <f t="shared" si="12"/>
        <v>0</v>
      </c>
      <c r="AD19" s="7" t="str">
        <f t="shared" si="13"/>
        <v>Correct</v>
      </c>
      <c r="AE19" s="7"/>
      <c r="AF19" s="96" t="str">
        <f>IFERROR(VLOOKUP(Table1[[#This Row],[RespondentID]],'All Data'!$A:$CO,87,FALSE),"unknown")</f>
        <v>Woman</v>
      </c>
      <c r="AG19" s="96" t="str">
        <f>IFERROR(VLOOKUP(Table1[[#This Row],[RespondentID]],'All Data'!$A:$CO,88,FALSE),"unknown")</f>
        <v>55-64 years</v>
      </c>
      <c r="AH19" s="96" t="str">
        <f>IFERROR(VLOOKUP(Table1[[#This Row],[RespondentID]],'All Data'!$A:$CO,89,FALSE),"unknown")</f>
        <v>Suffolk</v>
      </c>
      <c r="AI19" s="96" t="str">
        <f>IFERROR(VLOOKUP(Table1[[#This Row],[RespondentID]],'All Data'!$A:$CO,90,FALSE),"unknown")</f>
        <v>Huntington, 11743</v>
      </c>
      <c r="AJ19" s="96" t="str">
        <f>IFERROR(VLOOKUP(Table1[[#This Row],[RespondentID]],'All Data'!$A:$CO,91,FALSE),"unknown")</f>
        <v>White</v>
      </c>
      <c r="AK19" s="96">
        <f>IFERROR(VLOOKUP(Table1[[#This Row],[RespondentID]],'All Data'!$A:$CO,92,FALSE),"unknown")</f>
        <v>0</v>
      </c>
      <c r="AL19" s="96">
        <f>IFERROR(VLOOKUP(Table1[[#This Row],[RespondentID]],'All Data'!$A:$CO,93,FALSE),"unknown")</f>
        <v>0</v>
      </c>
      <c r="AM19" s="96" t="str">
        <f>IFERROR(VLOOKUP(Table1[[#This Row],[RespondentID]],'All Data'!$A:$CW,94,FALSE),"unknown")</f>
        <v>$75,000 to $125,000</v>
      </c>
      <c r="AN19" s="96" t="str">
        <f>IFERROR(VLOOKUP(Table1[[#This Row],[RespondentID]],'All Data'!$A:$CW,95,FALSE),"unknown")</f>
        <v>College graduate</v>
      </c>
      <c r="AO19" s="96" t="str">
        <f>IFERROR(VLOOKUP(Table1[[#This Row],[RespondentID]],'All Data'!$A:$CW,96,FALSE),"unknown")</f>
        <v>Employed for wages</v>
      </c>
      <c r="AP19" s="96" t="str">
        <f>IFERROR(VLOOKUP(Table1[[#This Row],[RespondentID]],'All Data'!$A:$CW,97,FALSE),"unknown")</f>
        <v>Yes</v>
      </c>
      <c r="AQ19" s="96" t="str">
        <f>IFERROR(VLOOKUP(Table1[[#This Row],[RespondentID]],'All Data'!$A:$CW,98,FALSE),"unknown")</f>
        <v>Private/Commercial</v>
      </c>
      <c r="AR19" s="96">
        <f>IFERROR(VLOOKUP(Table1[[#This Row],[RespondentID]],'All Data'!$A:$CW,99,FALSE),"unknown")</f>
        <v>0</v>
      </c>
    </row>
    <row r="20" spans="1:44">
      <c r="A20">
        <v>114458216982</v>
      </c>
      <c r="M20" s="6">
        <f t="shared" si="0"/>
        <v>0</v>
      </c>
      <c r="N20" s="6" t="e">
        <f t="shared" si="1"/>
        <v>#DIV/0!</v>
      </c>
      <c r="O20" s="6"/>
      <c r="P20" s="6">
        <f t="shared" si="2"/>
        <v>0</v>
      </c>
      <c r="Q20" s="6">
        <f t="shared" si="3"/>
        <v>0</v>
      </c>
      <c r="R20" s="6">
        <f t="shared" si="4"/>
        <v>0</v>
      </c>
      <c r="S20" s="6">
        <f t="shared" si="5"/>
        <v>0</v>
      </c>
      <c r="T20" s="6">
        <f t="shared" si="6"/>
        <v>0</v>
      </c>
      <c r="U20" s="6">
        <f t="shared" si="7"/>
        <v>0</v>
      </c>
      <c r="V20" s="110">
        <f t="shared" si="8"/>
        <v>0</v>
      </c>
      <c r="W20" s="6">
        <f t="shared" si="9"/>
        <v>0</v>
      </c>
      <c r="X20" s="6">
        <f t="shared" si="10"/>
        <v>0</v>
      </c>
      <c r="Y20" s="6">
        <f t="shared" si="11"/>
        <v>0</v>
      </c>
      <c r="Z20" s="6"/>
      <c r="AA20" s="6"/>
      <c r="AB20" s="6">
        <f t="shared" si="14"/>
        <v>0</v>
      </c>
      <c r="AC20" s="6">
        <f t="shared" si="12"/>
        <v>0</v>
      </c>
      <c r="AD20" s="6" t="str">
        <f t="shared" si="13"/>
        <v>Correct</v>
      </c>
      <c r="AE20" s="6"/>
      <c r="AF20" s="96" t="str">
        <f>IFERROR(VLOOKUP(Table1[[#This Row],[RespondentID]],'All Data'!$A:$CO,87,FALSE),"unknown")</f>
        <v>Woman</v>
      </c>
      <c r="AG20" s="96" t="str">
        <f>IFERROR(VLOOKUP(Table1[[#This Row],[RespondentID]],'All Data'!$A:$CO,88,FALSE),"unknown")</f>
        <v>65+ years</v>
      </c>
      <c r="AH20" s="96" t="str">
        <f>IFERROR(VLOOKUP(Table1[[#This Row],[RespondentID]],'All Data'!$A:$CO,89,FALSE),"unknown")</f>
        <v>Suffolk</v>
      </c>
      <c r="AI20" s="96" t="str">
        <f>IFERROR(VLOOKUP(Table1[[#This Row],[RespondentID]],'All Data'!$A:$CO,90,FALSE),"unknown")</f>
        <v>Huntington, 11743</v>
      </c>
      <c r="AJ20" s="96" t="str">
        <f>IFERROR(VLOOKUP(Table1[[#This Row],[RespondentID]],'All Data'!$A:$CO,91,FALSE),"unknown")</f>
        <v>White</v>
      </c>
      <c r="AK20" s="96" t="str">
        <f>IFERROR(VLOOKUP(Table1[[#This Row],[RespondentID]],'All Data'!$A:$CO,92,FALSE),"unknown")</f>
        <v>Not Hispanic or Latino</v>
      </c>
      <c r="AL20" s="96" t="str">
        <f>IFERROR(VLOOKUP(Table1[[#This Row],[RespondentID]],'All Data'!$A:$CO,93,FALSE),"unknown")</f>
        <v>English</v>
      </c>
      <c r="AM20" s="96">
        <f>IFERROR(VLOOKUP(Table1[[#This Row],[RespondentID]],'All Data'!$A:$CW,94,FALSE),"unknown")</f>
        <v>0</v>
      </c>
      <c r="AN20" s="96" t="str">
        <f>IFERROR(VLOOKUP(Table1[[#This Row],[RespondentID]],'All Data'!$A:$CW,95,FALSE),"unknown")</f>
        <v>College graduate</v>
      </c>
      <c r="AO20" s="96" t="str">
        <f>IFERROR(VLOOKUP(Table1[[#This Row],[RespondentID]],'All Data'!$A:$CW,96,FALSE),"unknown")</f>
        <v>Retired</v>
      </c>
      <c r="AP20" s="96" t="str">
        <f>IFERROR(VLOOKUP(Table1[[#This Row],[RespondentID]],'All Data'!$A:$CW,97,FALSE),"unknown")</f>
        <v>Yes</v>
      </c>
      <c r="AQ20" s="96" t="str">
        <f>IFERROR(VLOOKUP(Table1[[#This Row],[RespondentID]],'All Data'!$A:$CW,98,FALSE),"unknown")</f>
        <v>Medicare</v>
      </c>
      <c r="AR20" s="96" t="str">
        <f>IFERROR(VLOOKUP(Table1[[#This Row],[RespondentID]],'All Data'!$A:$CW,99,FALSE),"unknown")</f>
        <v>Yes</v>
      </c>
    </row>
    <row r="21" spans="1:44">
      <c r="A21">
        <v>114458214667</v>
      </c>
      <c r="G21" t="s">
        <v>34</v>
      </c>
      <c r="M21" s="7">
        <f t="shared" si="0"/>
        <v>1</v>
      </c>
      <c r="N21" s="7">
        <f t="shared" si="1"/>
        <v>3</v>
      </c>
      <c r="O21" s="7"/>
      <c r="P21" s="7">
        <f t="shared" si="2"/>
        <v>0</v>
      </c>
      <c r="Q21" s="7">
        <f t="shared" si="3"/>
        <v>0</v>
      </c>
      <c r="R21" s="7">
        <f t="shared" si="4"/>
        <v>0</v>
      </c>
      <c r="S21" s="7">
        <f t="shared" si="5"/>
        <v>0</v>
      </c>
      <c r="T21" s="7">
        <f t="shared" si="6"/>
        <v>0</v>
      </c>
      <c r="U21" s="7">
        <f t="shared" si="7"/>
        <v>1</v>
      </c>
      <c r="V21" s="110">
        <f t="shared" si="8"/>
        <v>0</v>
      </c>
      <c r="W21" s="7">
        <f t="shared" si="9"/>
        <v>0</v>
      </c>
      <c r="X21" s="7">
        <f t="shared" si="10"/>
        <v>0</v>
      </c>
      <c r="Y21" s="7">
        <f t="shared" si="11"/>
        <v>0</v>
      </c>
      <c r="Z21" s="7"/>
      <c r="AA21" s="7"/>
      <c r="AB21" s="7">
        <f t="shared" si="14"/>
        <v>1</v>
      </c>
      <c r="AC21" s="7">
        <f t="shared" si="12"/>
        <v>1</v>
      </c>
      <c r="AD21" s="7" t="str">
        <f t="shared" si="13"/>
        <v>Correct</v>
      </c>
      <c r="AE21" s="7"/>
      <c r="AF21" s="96" t="str">
        <f>IFERROR(VLOOKUP(Table1[[#This Row],[RespondentID]],'All Data'!$A:$CO,87,FALSE),"unknown")</f>
        <v>Woman</v>
      </c>
      <c r="AG21" s="96" t="str">
        <f>IFERROR(VLOOKUP(Table1[[#This Row],[RespondentID]],'All Data'!$A:$CO,88,FALSE),"unknown")</f>
        <v>65+ years</v>
      </c>
      <c r="AH21" s="96" t="str">
        <f>IFERROR(VLOOKUP(Table1[[#This Row],[RespondentID]],'All Data'!$A:$CO,89,FALSE),"unknown")</f>
        <v>Nassau</v>
      </c>
      <c r="AI21" s="96" t="str">
        <f>IFERROR(VLOOKUP(Table1[[#This Row],[RespondentID]],'All Data'!$A:$CO,90,FALSE),"unknown")</f>
        <v>Oceanside, 11572</v>
      </c>
      <c r="AJ21" s="96" t="str">
        <f>IFERROR(VLOOKUP(Table1[[#This Row],[RespondentID]],'All Data'!$A:$CO,91,FALSE),"unknown")</f>
        <v>White</v>
      </c>
      <c r="AK21" s="96" t="str">
        <f>IFERROR(VLOOKUP(Table1[[#This Row],[RespondentID]],'All Data'!$A:$CO,92,FALSE),"unknown")</f>
        <v>Not Hispanic or Latino</v>
      </c>
      <c r="AL21" s="96" t="str">
        <f>IFERROR(VLOOKUP(Table1[[#This Row],[RespondentID]],'All Data'!$A:$CO,93,FALSE),"unknown")</f>
        <v>English</v>
      </c>
      <c r="AM21" s="96" t="str">
        <f>IFERROR(VLOOKUP(Table1[[#This Row],[RespondentID]],'All Data'!$A:$CW,94,FALSE),"unknown")</f>
        <v>$20,000 to $34,999</v>
      </c>
      <c r="AN21" s="96" t="str">
        <f>IFERROR(VLOOKUP(Table1[[#This Row],[RespondentID]],'All Data'!$A:$CW,95,FALSE),"unknown")</f>
        <v>Some college</v>
      </c>
      <c r="AO21" s="96" t="str">
        <f>IFERROR(VLOOKUP(Table1[[#This Row],[RespondentID]],'All Data'!$A:$CW,96,FALSE),"unknown")</f>
        <v>Retired</v>
      </c>
      <c r="AP21" s="96" t="str">
        <f>IFERROR(VLOOKUP(Table1[[#This Row],[RespondentID]],'All Data'!$A:$CW,97,FALSE),"unknown")</f>
        <v>Yes</v>
      </c>
      <c r="AQ21" s="96" t="str">
        <f>IFERROR(VLOOKUP(Table1[[#This Row],[RespondentID]],'All Data'!$A:$CW,98,FALSE),"unknown")</f>
        <v>Medicare</v>
      </c>
      <c r="AR21" s="96" t="str">
        <f>IFERROR(VLOOKUP(Table1[[#This Row],[RespondentID]],'All Data'!$A:$CW,99,FALSE),"unknown")</f>
        <v>No</v>
      </c>
    </row>
    <row r="22" spans="1:44">
      <c r="A22">
        <v>114458208808</v>
      </c>
      <c r="M22" s="6">
        <f t="shared" si="0"/>
        <v>0</v>
      </c>
      <c r="N22" s="6" t="e">
        <f t="shared" si="1"/>
        <v>#DIV/0!</v>
      </c>
      <c r="O22" s="6"/>
      <c r="P22" s="6">
        <f t="shared" si="2"/>
        <v>0</v>
      </c>
      <c r="Q22" s="6">
        <f t="shared" si="3"/>
        <v>0</v>
      </c>
      <c r="R22" s="6">
        <f t="shared" si="4"/>
        <v>0</v>
      </c>
      <c r="S22" s="6">
        <f t="shared" si="5"/>
        <v>0</v>
      </c>
      <c r="T22" s="6">
        <f t="shared" si="6"/>
        <v>0</v>
      </c>
      <c r="U22" s="6">
        <f t="shared" si="7"/>
        <v>0</v>
      </c>
      <c r="V22" s="110">
        <f t="shared" si="8"/>
        <v>0</v>
      </c>
      <c r="W22" s="6">
        <f t="shared" si="9"/>
        <v>0</v>
      </c>
      <c r="X22" s="6">
        <f t="shared" si="10"/>
        <v>0</v>
      </c>
      <c r="Y22" s="6">
        <f t="shared" si="11"/>
        <v>0</v>
      </c>
      <c r="Z22" s="6"/>
      <c r="AA22" s="6"/>
      <c r="AB22" s="6">
        <f t="shared" si="14"/>
        <v>0</v>
      </c>
      <c r="AC22" s="6">
        <f t="shared" si="12"/>
        <v>0</v>
      </c>
      <c r="AD22" s="6" t="str">
        <f t="shared" si="13"/>
        <v>Correct</v>
      </c>
      <c r="AE22" s="6"/>
      <c r="AF22" s="96" t="str">
        <f>IFERROR(VLOOKUP(Table1[[#This Row],[RespondentID]],'All Data'!$A:$CO,87,FALSE),"unknown")</f>
        <v>Man</v>
      </c>
      <c r="AG22" s="96" t="str">
        <f>IFERROR(VLOOKUP(Table1[[#This Row],[RespondentID]],'All Data'!$A:$CO,88,FALSE),"unknown")</f>
        <v>55-64 years</v>
      </c>
      <c r="AH22" s="96" t="str">
        <f>IFERROR(VLOOKUP(Table1[[#This Row],[RespondentID]],'All Data'!$A:$CO,89,FALSE),"unknown")</f>
        <v>Nassau</v>
      </c>
      <c r="AI22" s="96" t="str">
        <f>IFERROR(VLOOKUP(Table1[[#This Row],[RespondentID]],'All Data'!$A:$CO,90,FALSE),"unknown")</f>
        <v>Freeport, 11520</v>
      </c>
      <c r="AJ22" s="96" t="str">
        <f>IFERROR(VLOOKUP(Table1[[#This Row],[RespondentID]],'All Data'!$A:$CO,91,FALSE),"unknown")</f>
        <v>White</v>
      </c>
      <c r="AK22" s="96" t="str">
        <f>IFERROR(VLOOKUP(Table1[[#This Row],[RespondentID]],'All Data'!$A:$CO,92,FALSE),"unknown")</f>
        <v>Not Hispanic or Latino</v>
      </c>
      <c r="AL22" s="96" t="str">
        <f>IFERROR(VLOOKUP(Table1[[#This Row],[RespondentID]],'All Data'!$A:$CO,93,FALSE),"unknown")</f>
        <v>English</v>
      </c>
      <c r="AM22" s="96" t="str">
        <f>IFERROR(VLOOKUP(Table1[[#This Row],[RespondentID]],'All Data'!$A:$CW,94,FALSE),"unknown")</f>
        <v>$50,000 to $74,999</v>
      </c>
      <c r="AN22" s="96" t="str">
        <f>IFERROR(VLOOKUP(Table1[[#This Row],[RespondentID]],'All Data'!$A:$CW,95,FALSE),"unknown")</f>
        <v>Other (please specify)</v>
      </c>
      <c r="AO22" s="96" t="str">
        <f>IFERROR(VLOOKUP(Table1[[#This Row],[RespondentID]],'All Data'!$A:$CW,96,FALSE),"unknown")</f>
        <v>Retired</v>
      </c>
      <c r="AP22" s="96" t="str">
        <f>IFERROR(VLOOKUP(Table1[[#This Row],[RespondentID]],'All Data'!$A:$CW,97,FALSE),"unknown")</f>
        <v>Yes</v>
      </c>
      <c r="AQ22" s="96" t="str">
        <f>IFERROR(VLOOKUP(Table1[[#This Row],[RespondentID]],'All Data'!$A:$CW,98,FALSE),"unknown")</f>
        <v>Medicare</v>
      </c>
      <c r="AR22" s="96" t="str">
        <f>IFERROR(VLOOKUP(Table1[[#This Row],[RespondentID]],'All Data'!$A:$CW,99,FALSE),"unknown")</f>
        <v>Yes</v>
      </c>
    </row>
    <row r="23" spans="1:44">
      <c r="A23">
        <v>114458205181</v>
      </c>
      <c r="G23" t="s">
        <v>34</v>
      </c>
      <c r="M23" s="7">
        <f t="shared" si="0"/>
        <v>1</v>
      </c>
      <c r="N23" s="7">
        <f t="shared" si="1"/>
        <v>3</v>
      </c>
      <c r="O23" s="7"/>
      <c r="P23" s="7">
        <f t="shared" si="2"/>
        <v>0</v>
      </c>
      <c r="Q23" s="7">
        <f t="shared" si="3"/>
        <v>0</v>
      </c>
      <c r="R23" s="7">
        <f t="shared" si="4"/>
        <v>0</v>
      </c>
      <c r="S23" s="7">
        <f t="shared" si="5"/>
        <v>0</v>
      </c>
      <c r="T23" s="7">
        <f t="shared" si="6"/>
        <v>0</v>
      </c>
      <c r="U23" s="7">
        <f t="shared" si="7"/>
        <v>1</v>
      </c>
      <c r="V23" s="110">
        <f t="shared" si="8"/>
        <v>0</v>
      </c>
      <c r="W23" s="7">
        <f t="shared" si="9"/>
        <v>0</v>
      </c>
      <c r="X23" s="7">
        <f t="shared" si="10"/>
        <v>0</v>
      </c>
      <c r="Y23" s="7">
        <f t="shared" si="11"/>
        <v>0</v>
      </c>
      <c r="Z23" s="7"/>
      <c r="AA23" s="7"/>
      <c r="AB23" s="7">
        <f t="shared" si="14"/>
        <v>1</v>
      </c>
      <c r="AC23" s="7">
        <f t="shared" si="12"/>
        <v>1</v>
      </c>
      <c r="AD23" s="7" t="str">
        <f t="shared" si="13"/>
        <v>Correct</v>
      </c>
      <c r="AE23" s="7"/>
      <c r="AF23" s="96" t="str">
        <f>IFERROR(VLOOKUP(Table1[[#This Row],[RespondentID]],'All Data'!$A:$CO,87,FALSE),"unknown")</f>
        <v>Man</v>
      </c>
      <c r="AG23" s="96" t="str">
        <f>IFERROR(VLOOKUP(Table1[[#This Row],[RespondentID]],'All Data'!$A:$CO,88,FALSE),"unknown")</f>
        <v>65+ years</v>
      </c>
      <c r="AH23" s="96" t="str">
        <f>IFERROR(VLOOKUP(Table1[[#This Row],[RespondentID]],'All Data'!$A:$CO,89,FALSE),"unknown")</f>
        <v>Nassau</v>
      </c>
      <c r="AI23" s="96" t="str">
        <f>IFERROR(VLOOKUP(Table1[[#This Row],[RespondentID]],'All Data'!$A:$CO,90,FALSE),"unknown")</f>
        <v>Rockville Centre, 11570</v>
      </c>
      <c r="AJ23" s="96" t="str">
        <f>IFERROR(VLOOKUP(Table1[[#This Row],[RespondentID]],'All Data'!$A:$CO,91,FALSE),"unknown")</f>
        <v>White</v>
      </c>
      <c r="AK23" s="96" t="str">
        <f>IFERROR(VLOOKUP(Table1[[#This Row],[RespondentID]],'All Data'!$A:$CO,92,FALSE),"unknown")</f>
        <v>Not Hispanic or Latino</v>
      </c>
      <c r="AL23" s="96" t="str">
        <f>IFERROR(VLOOKUP(Table1[[#This Row],[RespondentID]],'All Data'!$A:$CO,93,FALSE),"unknown")</f>
        <v>English</v>
      </c>
      <c r="AM23" s="96" t="str">
        <f>IFERROR(VLOOKUP(Table1[[#This Row],[RespondentID]],'All Data'!$A:$CW,94,FALSE),"unknown")</f>
        <v>Over $125,000</v>
      </c>
      <c r="AN23" s="96" t="str">
        <f>IFERROR(VLOOKUP(Table1[[#This Row],[RespondentID]],'All Data'!$A:$CW,95,FALSE),"unknown")</f>
        <v>College graduate</v>
      </c>
      <c r="AO23" s="96" t="str">
        <f>IFERROR(VLOOKUP(Table1[[#This Row],[RespondentID]],'All Data'!$A:$CW,96,FALSE),"unknown")</f>
        <v>Retired</v>
      </c>
      <c r="AP23" s="96" t="str">
        <f>IFERROR(VLOOKUP(Table1[[#This Row],[RespondentID]],'All Data'!$A:$CW,97,FALSE),"unknown")</f>
        <v>Yes</v>
      </c>
      <c r="AQ23" s="96" t="str">
        <f>IFERROR(VLOOKUP(Table1[[#This Row],[RespondentID]],'All Data'!$A:$CW,98,FALSE),"unknown")</f>
        <v>Medicare</v>
      </c>
      <c r="AR23" s="96" t="str">
        <f>IFERROR(VLOOKUP(Table1[[#This Row],[RespondentID]],'All Data'!$A:$CW,99,FALSE),"unknown")</f>
        <v>Yes</v>
      </c>
    </row>
    <row r="24" spans="1:44">
      <c r="A24">
        <v>114458193468</v>
      </c>
      <c r="G24" t="s">
        <v>34</v>
      </c>
      <c r="L24" t="s">
        <v>490</v>
      </c>
      <c r="M24" s="6">
        <f t="shared" si="0"/>
        <v>2</v>
      </c>
      <c r="N24" s="6">
        <f t="shared" si="1"/>
        <v>1.5</v>
      </c>
      <c r="O24" s="6"/>
      <c r="P24" s="6">
        <f t="shared" si="2"/>
        <v>0</v>
      </c>
      <c r="Q24" s="6">
        <f t="shared" si="3"/>
        <v>0</v>
      </c>
      <c r="R24" s="6">
        <f t="shared" si="4"/>
        <v>0</v>
      </c>
      <c r="S24" s="6">
        <f t="shared" si="5"/>
        <v>0</v>
      </c>
      <c r="T24" s="6">
        <f t="shared" si="6"/>
        <v>0</v>
      </c>
      <c r="U24" s="6">
        <f t="shared" si="7"/>
        <v>1</v>
      </c>
      <c r="V24" s="110">
        <f t="shared" si="8"/>
        <v>0</v>
      </c>
      <c r="W24" s="6">
        <f t="shared" si="9"/>
        <v>0</v>
      </c>
      <c r="X24" s="6">
        <f t="shared" si="10"/>
        <v>0</v>
      </c>
      <c r="Y24" s="6">
        <f t="shared" si="11"/>
        <v>0</v>
      </c>
      <c r="Z24" s="6"/>
      <c r="AA24" s="6"/>
      <c r="AB24" s="6">
        <f t="shared" si="14"/>
        <v>1</v>
      </c>
      <c r="AC24" s="6">
        <f t="shared" si="12"/>
        <v>2</v>
      </c>
      <c r="AD24" s="6" t="str">
        <f t="shared" si="13"/>
        <v>Wrong</v>
      </c>
      <c r="AE24" s="6"/>
      <c r="AF24" s="96" t="str">
        <f>IFERROR(VLOOKUP(Table1[[#This Row],[RespondentID]],'All Data'!$A:$CO,87,FALSE),"unknown")</f>
        <v>Man</v>
      </c>
      <c r="AG24" s="96" t="str">
        <f>IFERROR(VLOOKUP(Table1[[#This Row],[RespondentID]],'All Data'!$A:$CO,88,FALSE),"unknown")</f>
        <v>65+ years</v>
      </c>
      <c r="AH24" s="96" t="str">
        <f>IFERROR(VLOOKUP(Table1[[#This Row],[RespondentID]],'All Data'!$A:$CO,89,FALSE),"unknown")</f>
        <v>Suffolk</v>
      </c>
      <c r="AI24" s="96" t="str">
        <f>IFERROR(VLOOKUP(Table1[[#This Row],[RespondentID]],'All Data'!$A:$CO,90,FALSE),"unknown")</f>
        <v>Commack, 11725</v>
      </c>
      <c r="AJ24" s="96" t="str">
        <f>IFERROR(VLOOKUP(Table1[[#This Row],[RespondentID]],'All Data'!$A:$CO,91,FALSE),"unknown")</f>
        <v>White</v>
      </c>
      <c r="AK24" s="96" t="str">
        <f>IFERROR(VLOOKUP(Table1[[#This Row],[RespondentID]],'All Data'!$A:$CO,92,FALSE),"unknown")</f>
        <v>Not Hispanic or Latino</v>
      </c>
      <c r="AL24" s="96" t="str">
        <f>IFERROR(VLOOKUP(Table1[[#This Row],[RespondentID]],'All Data'!$A:$CO,93,FALSE),"unknown")</f>
        <v>English</v>
      </c>
      <c r="AM24" s="96" t="str">
        <f>IFERROR(VLOOKUP(Table1[[#This Row],[RespondentID]],'All Data'!$A:$CW,94,FALSE),"unknown")</f>
        <v>Over $125,000</v>
      </c>
      <c r="AN24" s="96" t="str">
        <f>IFERROR(VLOOKUP(Table1[[#This Row],[RespondentID]],'All Data'!$A:$CW,95,FALSE),"unknown")</f>
        <v>Doctorate</v>
      </c>
      <c r="AO24" s="96" t="str">
        <f>IFERROR(VLOOKUP(Table1[[#This Row],[RespondentID]],'All Data'!$A:$CW,96,FALSE),"unknown")</f>
        <v>Employed for wages</v>
      </c>
      <c r="AP24" s="96" t="str">
        <f>IFERROR(VLOOKUP(Table1[[#This Row],[RespondentID]],'All Data'!$A:$CW,97,FALSE),"unknown")</f>
        <v>Yes</v>
      </c>
      <c r="AQ24" s="96" t="str">
        <f>IFERROR(VLOOKUP(Table1[[#This Row],[RespondentID]],'All Data'!$A:$CW,98,FALSE),"unknown")</f>
        <v>Medicare, Private/Commercial</v>
      </c>
      <c r="AR24" s="96" t="str">
        <f>IFERROR(VLOOKUP(Table1[[#This Row],[RespondentID]],'All Data'!$A:$CW,99,FALSE),"unknown")</f>
        <v>Yes</v>
      </c>
    </row>
    <row r="25" spans="1:44">
      <c r="A25">
        <v>114456284467</v>
      </c>
      <c r="D25" t="s">
        <v>31</v>
      </c>
      <c r="I25" t="s">
        <v>36</v>
      </c>
      <c r="M25" s="7">
        <f t="shared" si="0"/>
        <v>2</v>
      </c>
      <c r="N25" s="7">
        <f t="shared" si="1"/>
        <v>1.5</v>
      </c>
      <c r="O25" s="7"/>
      <c r="P25" s="7">
        <f t="shared" si="2"/>
        <v>0</v>
      </c>
      <c r="Q25" s="7">
        <f t="shared" si="3"/>
        <v>0</v>
      </c>
      <c r="R25" s="7">
        <f t="shared" si="4"/>
        <v>1</v>
      </c>
      <c r="S25" s="7">
        <f t="shared" si="5"/>
        <v>0</v>
      </c>
      <c r="T25" s="7">
        <f t="shared" si="6"/>
        <v>0</v>
      </c>
      <c r="U25" s="7">
        <f t="shared" si="7"/>
        <v>0</v>
      </c>
      <c r="V25" s="110">
        <f t="shared" si="8"/>
        <v>0</v>
      </c>
      <c r="W25" s="7">
        <f t="shared" si="9"/>
        <v>1</v>
      </c>
      <c r="X25" s="7">
        <f t="shared" si="10"/>
        <v>0</v>
      </c>
      <c r="Y25" s="7">
        <f t="shared" si="11"/>
        <v>0</v>
      </c>
      <c r="Z25" s="7"/>
      <c r="AA25" s="7"/>
      <c r="AB25" s="7">
        <f t="shared" si="14"/>
        <v>2</v>
      </c>
      <c r="AC25" s="7">
        <f t="shared" si="12"/>
        <v>2</v>
      </c>
      <c r="AD25" s="7" t="str">
        <f t="shared" si="13"/>
        <v>Correct</v>
      </c>
      <c r="AE25" s="7"/>
      <c r="AF25" s="96" t="str">
        <f>IFERROR(VLOOKUP(Table1[[#This Row],[RespondentID]],'All Data'!$A:$CO,87,FALSE),"unknown")</f>
        <v>Man</v>
      </c>
      <c r="AG25" s="96" t="str">
        <f>IFERROR(VLOOKUP(Table1[[#This Row],[RespondentID]],'All Data'!$A:$CO,88,FALSE),"unknown")</f>
        <v>25-34 years</v>
      </c>
      <c r="AH25" s="96" t="str">
        <f>IFERROR(VLOOKUP(Table1[[#This Row],[RespondentID]],'All Data'!$A:$CO,89,FALSE),"unknown")</f>
        <v>Nassau</v>
      </c>
      <c r="AI25" s="96" t="str">
        <f>IFERROR(VLOOKUP(Table1[[#This Row],[RespondentID]],'All Data'!$A:$CO,90,FALSE),"unknown")</f>
        <v>Valley Stream, 11580</v>
      </c>
      <c r="AJ25" s="96" t="str">
        <f>IFERROR(VLOOKUP(Table1[[#This Row],[RespondentID]],'All Data'!$A:$CO,91,FALSE),"unknown")</f>
        <v>Asian</v>
      </c>
      <c r="AK25" s="96" t="str">
        <f>IFERROR(VLOOKUP(Table1[[#This Row],[RespondentID]],'All Data'!$A:$CO,92,FALSE),"unknown")</f>
        <v>Not Hispanic or Latino</v>
      </c>
      <c r="AL25" s="96" t="str">
        <f>IFERROR(VLOOKUP(Table1[[#This Row],[RespondentID]],'All Data'!$A:$CO,93,FALSE),"unknown")</f>
        <v>English</v>
      </c>
      <c r="AM25" s="96" t="str">
        <f>IFERROR(VLOOKUP(Table1[[#This Row],[RespondentID]],'All Data'!$A:$CW,94,FALSE),"unknown")</f>
        <v>$75,000 to $125,000</v>
      </c>
      <c r="AN25" s="96" t="str">
        <f>IFERROR(VLOOKUP(Table1[[#This Row],[RespondentID]],'All Data'!$A:$CW,95,FALSE),"unknown")</f>
        <v>Graduate school</v>
      </c>
      <c r="AO25" s="96" t="str">
        <f>IFERROR(VLOOKUP(Table1[[#This Row],[RespondentID]],'All Data'!$A:$CW,96,FALSE),"unknown")</f>
        <v>Employed for wages</v>
      </c>
      <c r="AP25" s="96" t="str">
        <f>IFERROR(VLOOKUP(Table1[[#This Row],[RespondentID]],'All Data'!$A:$CW,97,FALSE),"unknown")</f>
        <v>No</v>
      </c>
      <c r="AQ25" s="96" t="str">
        <f>IFERROR(VLOOKUP(Table1[[#This Row],[RespondentID]],'All Data'!$A:$CW,98,FALSE),"unknown")</f>
        <v>No Insurance</v>
      </c>
      <c r="AR25" s="96" t="str">
        <f>IFERROR(VLOOKUP(Table1[[#This Row],[RespondentID]],'All Data'!$A:$CW,99,FALSE),"unknown")</f>
        <v>Yes</v>
      </c>
    </row>
    <row r="26" spans="1:44">
      <c r="A26">
        <v>114456282617</v>
      </c>
      <c r="M26" s="6">
        <f t="shared" si="0"/>
        <v>0</v>
      </c>
      <c r="N26" s="6" t="e">
        <f t="shared" si="1"/>
        <v>#DIV/0!</v>
      </c>
      <c r="O26" s="6"/>
      <c r="P26" s="6">
        <f t="shared" si="2"/>
        <v>0</v>
      </c>
      <c r="Q26" s="6">
        <f t="shared" si="3"/>
        <v>0</v>
      </c>
      <c r="R26" s="6">
        <f t="shared" si="4"/>
        <v>0</v>
      </c>
      <c r="S26" s="6">
        <f t="shared" si="5"/>
        <v>0</v>
      </c>
      <c r="T26" s="6">
        <f t="shared" si="6"/>
        <v>0</v>
      </c>
      <c r="U26" s="6">
        <f t="shared" si="7"/>
        <v>0</v>
      </c>
      <c r="V26" s="110">
        <f t="shared" si="8"/>
        <v>0</v>
      </c>
      <c r="W26" s="6">
        <f t="shared" si="9"/>
        <v>0</v>
      </c>
      <c r="X26" s="6">
        <f t="shared" si="10"/>
        <v>0</v>
      </c>
      <c r="Y26" s="6">
        <f t="shared" si="11"/>
        <v>0</v>
      </c>
      <c r="Z26" s="6"/>
      <c r="AA26" s="6"/>
      <c r="AB26" s="6">
        <f t="shared" si="14"/>
        <v>0</v>
      </c>
      <c r="AC26" s="6">
        <f t="shared" si="12"/>
        <v>0</v>
      </c>
      <c r="AD26" s="6" t="str">
        <f t="shared" si="13"/>
        <v>Correct</v>
      </c>
      <c r="AE26" s="6"/>
      <c r="AF26" s="96" t="str">
        <f>IFERROR(VLOOKUP(Table1[[#This Row],[RespondentID]],'All Data'!$A:$CO,87,FALSE),"unknown")</f>
        <v>Man</v>
      </c>
      <c r="AG26" s="96" t="str">
        <f>IFERROR(VLOOKUP(Table1[[#This Row],[RespondentID]],'All Data'!$A:$CO,88,FALSE),"unknown")</f>
        <v>65+ years</v>
      </c>
      <c r="AH26" s="96" t="str">
        <f>IFERROR(VLOOKUP(Table1[[#This Row],[RespondentID]],'All Data'!$A:$CO,89,FALSE),"unknown")</f>
        <v>Nassau</v>
      </c>
      <c r="AI26" s="96" t="str">
        <f>IFERROR(VLOOKUP(Table1[[#This Row],[RespondentID]],'All Data'!$A:$CO,90,FALSE),"unknown")</f>
        <v>Bellmore, 11710</v>
      </c>
      <c r="AJ26" s="96" t="str">
        <f>IFERROR(VLOOKUP(Table1[[#This Row],[RespondentID]],'All Data'!$A:$CO,91,FALSE),"unknown")</f>
        <v>Asian</v>
      </c>
      <c r="AK26" s="96">
        <f>IFERROR(VLOOKUP(Table1[[#This Row],[RespondentID]],'All Data'!$A:$CO,92,FALSE),"unknown")</f>
        <v>0</v>
      </c>
      <c r="AL26" s="96" t="str">
        <f>IFERROR(VLOOKUP(Table1[[#This Row],[RespondentID]],'All Data'!$A:$CO,93,FALSE),"unknown")</f>
        <v>English</v>
      </c>
      <c r="AM26" s="96" t="str">
        <f>IFERROR(VLOOKUP(Table1[[#This Row],[RespondentID]],'All Data'!$A:$CW,94,FALSE),"unknown")</f>
        <v>$75,000 to $125,000</v>
      </c>
      <c r="AN26" s="96" t="str">
        <f>IFERROR(VLOOKUP(Table1[[#This Row],[RespondentID]],'All Data'!$A:$CW,95,FALSE),"unknown")</f>
        <v>College graduate</v>
      </c>
      <c r="AO26" s="96" t="str">
        <f>IFERROR(VLOOKUP(Table1[[#This Row],[RespondentID]],'All Data'!$A:$CW,96,FALSE),"unknown")</f>
        <v>Retired</v>
      </c>
      <c r="AP26" s="96" t="str">
        <f>IFERROR(VLOOKUP(Table1[[#This Row],[RespondentID]],'All Data'!$A:$CW,97,FALSE),"unknown")</f>
        <v>Yes</v>
      </c>
      <c r="AQ26" s="96" t="str">
        <f>IFERROR(VLOOKUP(Table1[[#This Row],[RespondentID]],'All Data'!$A:$CW,98,FALSE),"unknown")</f>
        <v>Medicare, Private/Commercial</v>
      </c>
      <c r="AR26" s="96" t="str">
        <f>IFERROR(VLOOKUP(Table1[[#This Row],[RespondentID]],'All Data'!$A:$CW,99,FALSE),"unknown")</f>
        <v>Yes</v>
      </c>
    </row>
    <row r="27" spans="1:44">
      <c r="A27">
        <v>114456280075</v>
      </c>
      <c r="L27" t="s">
        <v>492</v>
      </c>
      <c r="M27" s="7">
        <f t="shared" si="0"/>
        <v>1</v>
      </c>
      <c r="N27" s="7">
        <f t="shared" si="1"/>
        <v>3</v>
      </c>
      <c r="O27" s="7"/>
      <c r="P27" s="7">
        <f t="shared" si="2"/>
        <v>0</v>
      </c>
      <c r="Q27" s="7">
        <f t="shared" si="3"/>
        <v>0</v>
      </c>
      <c r="R27" s="7">
        <f t="shared" si="4"/>
        <v>0</v>
      </c>
      <c r="S27" s="7">
        <f t="shared" si="5"/>
        <v>0</v>
      </c>
      <c r="T27" s="7">
        <f t="shared" si="6"/>
        <v>0</v>
      </c>
      <c r="U27" s="7">
        <f t="shared" si="7"/>
        <v>0</v>
      </c>
      <c r="V27" s="110">
        <f t="shared" si="8"/>
        <v>0</v>
      </c>
      <c r="W27" s="7">
        <f t="shared" si="9"/>
        <v>0</v>
      </c>
      <c r="X27" s="7">
        <f t="shared" si="10"/>
        <v>0</v>
      </c>
      <c r="Y27" s="7">
        <f t="shared" si="11"/>
        <v>0</v>
      </c>
      <c r="Z27" s="7"/>
      <c r="AA27" s="7"/>
      <c r="AB27" s="7">
        <f t="shared" si="14"/>
        <v>0</v>
      </c>
      <c r="AC27" s="7">
        <f t="shared" si="12"/>
        <v>1</v>
      </c>
      <c r="AD27" s="7" t="str">
        <f t="shared" si="13"/>
        <v>Wrong</v>
      </c>
      <c r="AE27" s="7"/>
      <c r="AF27" s="96" t="str">
        <f>IFERROR(VLOOKUP(Table1[[#This Row],[RespondentID]],'All Data'!$A:$CO,87,FALSE),"unknown")</f>
        <v>Woman</v>
      </c>
      <c r="AG27" s="96" t="str">
        <f>IFERROR(VLOOKUP(Table1[[#This Row],[RespondentID]],'All Data'!$A:$CO,88,FALSE),"unknown")</f>
        <v>55-64 years</v>
      </c>
      <c r="AH27" s="96" t="str">
        <f>IFERROR(VLOOKUP(Table1[[#This Row],[RespondentID]],'All Data'!$A:$CO,89,FALSE),"unknown")</f>
        <v>Nassau</v>
      </c>
      <c r="AI27" s="96" t="str">
        <f>IFERROR(VLOOKUP(Table1[[#This Row],[RespondentID]],'All Data'!$A:$CO,90,FALSE),"unknown")</f>
        <v>Bellmore, 11710</v>
      </c>
      <c r="AJ27" s="96" t="str">
        <f>IFERROR(VLOOKUP(Table1[[#This Row],[RespondentID]],'All Data'!$A:$CO,91,FALSE),"unknown")</f>
        <v>White</v>
      </c>
      <c r="AK27" s="96">
        <f>IFERROR(VLOOKUP(Table1[[#This Row],[RespondentID]],'All Data'!$A:$CO,92,FALSE),"unknown")</f>
        <v>0</v>
      </c>
      <c r="AL27" s="96" t="str">
        <f>IFERROR(VLOOKUP(Table1[[#This Row],[RespondentID]],'All Data'!$A:$CO,93,FALSE),"unknown")</f>
        <v>English</v>
      </c>
      <c r="AM27" s="96">
        <f>IFERROR(VLOOKUP(Table1[[#This Row],[RespondentID]],'All Data'!$A:$CW,94,FALSE),"unknown")</f>
        <v>0</v>
      </c>
      <c r="AN27" s="96" t="str">
        <f>IFERROR(VLOOKUP(Table1[[#This Row],[RespondentID]],'All Data'!$A:$CW,95,FALSE),"unknown")</f>
        <v>College graduate</v>
      </c>
      <c r="AO27" s="96" t="str">
        <f>IFERROR(VLOOKUP(Table1[[#This Row],[RespondentID]],'All Data'!$A:$CW,96,FALSE),"unknown")</f>
        <v>Employed for wages</v>
      </c>
      <c r="AP27" s="96" t="str">
        <f>IFERROR(VLOOKUP(Table1[[#This Row],[RespondentID]],'All Data'!$A:$CW,97,FALSE),"unknown")</f>
        <v>Yes</v>
      </c>
      <c r="AQ27" s="96" t="str">
        <f>IFERROR(VLOOKUP(Table1[[#This Row],[RespondentID]],'All Data'!$A:$CW,98,FALSE),"unknown")</f>
        <v>Private/Commercial</v>
      </c>
      <c r="AR27" s="96" t="str">
        <f>IFERROR(VLOOKUP(Table1[[#This Row],[RespondentID]],'All Data'!$A:$CW,99,FALSE),"unknown")</f>
        <v>Yes</v>
      </c>
    </row>
    <row r="28" spans="1:44">
      <c r="A28">
        <v>114456276689</v>
      </c>
      <c r="G28" t="s">
        <v>34</v>
      </c>
      <c r="M28" s="6">
        <f t="shared" si="0"/>
        <v>1</v>
      </c>
      <c r="N28" s="6">
        <f t="shared" si="1"/>
        <v>3</v>
      </c>
      <c r="O28" s="6"/>
      <c r="P28" s="6">
        <f t="shared" si="2"/>
        <v>0</v>
      </c>
      <c r="Q28" s="6">
        <f t="shared" si="3"/>
        <v>0</v>
      </c>
      <c r="R28" s="6">
        <f t="shared" si="4"/>
        <v>0</v>
      </c>
      <c r="S28" s="6">
        <f t="shared" si="5"/>
        <v>0</v>
      </c>
      <c r="T28" s="6">
        <f t="shared" si="6"/>
        <v>0</v>
      </c>
      <c r="U28" s="6">
        <f t="shared" si="7"/>
        <v>1</v>
      </c>
      <c r="V28" s="110">
        <f t="shared" si="8"/>
        <v>0</v>
      </c>
      <c r="W28" s="6">
        <f t="shared" si="9"/>
        <v>0</v>
      </c>
      <c r="X28" s="6">
        <f t="shared" si="10"/>
        <v>0</v>
      </c>
      <c r="Y28" s="6">
        <f t="shared" si="11"/>
        <v>0</v>
      </c>
      <c r="Z28" s="6"/>
      <c r="AA28" s="6"/>
      <c r="AB28" s="6">
        <f t="shared" si="14"/>
        <v>1</v>
      </c>
      <c r="AC28" s="6">
        <f t="shared" si="12"/>
        <v>1</v>
      </c>
      <c r="AD28" s="6" t="str">
        <f t="shared" si="13"/>
        <v>Correct</v>
      </c>
      <c r="AE28" s="6"/>
      <c r="AF28" s="96" t="str">
        <f>IFERROR(VLOOKUP(Table1[[#This Row],[RespondentID]],'All Data'!$A:$CO,87,FALSE),"unknown")</f>
        <v>Man</v>
      </c>
      <c r="AG28" s="96" t="str">
        <f>IFERROR(VLOOKUP(Table1[[#This Row],[RespondentID]],'All Data'!$A:$CO,88,FALSE),"unknown")</f>
        <v>55-64 years</v>
      </c>
      <c r="AH28" s="96" t="str">
        <f>IFERROR(VLOOKUP(Table1[[#This Row],[RespondentID]],'All Data'!$A:$CO,89,FALSE),"unknown")</f>
        <v>Nassau</v>
      </c>
      <c r="AI28" s="96" t="str">
        <f>IFERROR(VLOOKUP(Table1[[#This Row],[RespondentID]],'All Data'!$A:$CO,90,FALSE),"unknown")</f>
        <v>Bellmore, 11710</v>
      </c>
      <c r="AJ28" s="96" t="str">
        <f>IFERROR(VLOOKUP(Table1[[#This Row],[RespondentID]],'All Data'!$A:$CO,91,FALSE),"unknown")</f>
        <v>White</v>
      </c>
      <c r="AK28" s="96" t="str">
        <f>IFERROR(VLOOKUP(Table1[[#This Row],[RespondentID]],'All Data'!$A:$CO,92,FALSE),"unknown")</f>
        <v>Not Hispanic or Latino</v>
      </c>
      <c r="AL28" s="96" t="str">
        <f>IFERROR(VLOOKUP(Table1[[#This Row],[RespondentID]],'All Data'!$A:$CO,93,FALSE),"unknown")</f>
        <v>English</v>
      </c>
      <c r="AM28" s="96">
        <f>IFERROR(VLOOKUP(Table1[[#This Row],[RespondentID]],'All Data'!$A:$CW,94,FALSE),"unknown")</f>
        <v>0</v>
      </c>
      <c r="AN28" s="96" t="str">
        <f>IFERROR(VLOOKUP(Table1[[#This Row],[RespondentID]],'All Data'!$A:$CW,95,FALSE),"unknown")</f>
        <v>College graduate</v>
      </c>
      <c r="AO28" s="96" t="str">
        <f>IFERROR(VLOOKUP(Table1[[#This Row],[RespondentID]],'All Data'!$A:$CW,96,FALSE),"unknown")</f>
        <v>Employed for wages</v>
      </c>
      <c r="AP28" s="96" t="str">
        <f>IFERROR(VLOOKUP(Table1[[#This Row],[RespondentID]],'All Data'!$A:$CW,97,FALSE),"unknown")</f>
        <v>Yes</v>
      </c>
      <c r="AQ28" s="96" t="str">
        <f>IFERROR(VLOOKUP(Table1[[#This Row],[RespondentID]],'All Data'!$A:$CW,98,FALSE),"unknown")</f>
        <v>Private/Commercial</v>
      </c>
      <c r="AR28" s="96" t="str">
        <f>IFERROR(VLOOKUP(Table1[[#This Row],[RespondentID]],'All Data'!$A:$CW,99,FALSE),"unknown")</f>
        <v>Yes</v>
      </c>
    </row>
    <row r="29" spans="1:44">
      <c r="A29">
        <v>114456274053</v>
      </c>
      <c r="C29" t="s">
        <v>30</v>
      </c>
      <c r="I29" t="s">
        <v>36</v>
      </c>
      <c r="M29" s="7">
        <f t="shared" si="0"/>
        <v>2</v>
      </c>
      <c r="N29" s="7">
        <f t="shared" si="1"/>
        <v>1.5</v>
      </c>
      <c r="O29" s="7"/>
      <c r="P29" s="7">
        <f t="shared" si="2"/>
        <v>0</v>
      </c>
      <c r="Q29" s="7">
        <f t="shared" si="3"/>
        <v>1</v>
      </c>
      <c r="R29" s="7">
        <f t="shared" si="4"/>
        <v>0</v>
      </c>
      <c r="S29" s="7">
        <f t="shared" si="5"/>
        <v>0</v>
      </c>
      <c r="T29" s="7">
        <f t="shared" si="6"/>
        <v>0</v>
      </c>
      <c r="U29" s="7">
        <f t="shared" si="7"/>
        <v>0</v>
      </c>
      <c r="V29" s="110">
        <f t="shared" si="8"/>
        <v>0</v>
      </c>
      <c r="W29" s="7">
        <f t="shared" si="9"/>
        <v>1</v>
      </c>
      <c r="X29" s="7">
        <f t="shared" si="10"/>
        <v>0</v>
      </c>
      <c r="Y29" s="7">
        <f t="shared" si="11"/>
        <v>0</v>
      </c>
      <c r="Z29" s="7"/>
      <c r="AA29" s="7"/>
      <c r="AB29" s="7">
        <f t="shared" si="14"/>
        <v>2</v>
      </c>
      <c r="AC29" s="7">
        <f t="shared" si="12"/>
        <v>2</v>
      </c>
      <c r="AD29" s="7" t="str">
        <f t="shared" si="13"/>
        <v>Correct</v>
      </c>
      <c r="AE29" s="7"/>
      <c r="AF29" s="96" t="str">
        <f>IFERROR(VLOOKUP(Table1[[#This Row],[RespondentID]],'All Data'!$A:$CO,87,FALSE),"unknown")</f>
        <v>Woman</v>
      </c>
      <c r="AG29" s="96" t="str">
        <f>IFERROR(VLOOKUP(Table1[[#This Row],[RespondentID]],'All Data'!$A:$CO,88,FALSE),"unknown")</f>
        <v>65+ years</v>
      </c>
      <c r="AH29" s="96" t="str">
        <f>IFERROR(VLOOKUP(Table1[[#This Row],[RespondentID]],'All Data'!$A:$CO,89,FALSE),"unknown")</f>
        <v>Nassau</v>
      </c>
      <c r="AI29" s="96" t="str">
        <f>IFERROR(VLOOKUP(Table1[[#This Row],[RespondentID]],'All Data'!$A:$CO,90,FALSE),"unknown")</f>
        <v>Bellmore, 11710</v>
      </c>
      <c r="AJ29" s="96" t="str">
        <f>IFERROR(VLOOKUP(Table1[[#This Row],[RespondentID]],'All Data'!$A:$CO,91,FALSE),"unknown")</f>
        <v>White</v>
      </c>
      <c r="AK29" s="96" t="str">
        <f>IFERROR(VLOOKUP(Table1[[#This Row],[RespondentID]],'All Data'!$A:$CO,92,FALSE),"unknown")</f>
        <v>Not Hispanic or Latino</v>
      </c>
      <c r="AL29" s="96" t="str">
        <f>IFERROR(VLOOKUP(Table1[[#This Row],[RespondentID]],'All Data'!$A:$CO,93,FALSE),"unknown")</f>
        <v>English</v>
      </c>
      <c r="AM29" s="96" t="str">
        <f>IFERROR(VLOOKUP(Table1[[#This Row],[RespondentID]],'All Data'!$A:$CW,94,FALSE),"unknown")</f>
        <v>$20,000 to $34,999</v>
      </c>
      <c r="AN29" s="96" t="str">
        <f>IFERROR(VLOOKUP(Table1[[#This Row],[RespondentID]],'All Data'!$A:$CW,95,FALSE),"unknown")</f>
        <v>High school graduate</v>
      </c>
      <c r="AO29" s="96" t="str">
        <f>IFERROR(VLOOKUP(Table1[[#This Row],[RespondentID]],'All Data'!$A:$CW,96,FALSE),"unknown")</f>
        <v>Retired</v>
      </c>
      <c r="AP29" s="96" t="str">
        <f>IFERROR(VLOOKUP(Table1[[#This Row],[RespondentID]],'All Data'!$A:$CW,97,FALSE),"unknown")</f>
        <v>No</v>
      </c>
      <c r="AQ29" s="96" t="str">
        <f>IFERROR(VLOOKUP(Table1[[#This Row],[RespondentID]],'All Data'!$A:$CW,98,FALSE),"unknown")</f>
        <v>Medicare</v>
      </c>
      <c r="AR29" s="96" t="str">
        <f>IFERROR(VLOOKUP(Table1[[#This Row],[RespondentID]],'All Data'!$A:$CW,99,FALSE),"unknown")</f>
        <v>No</v>
      </c>
    </row>
    <row r="30" spans="1:44">
      <c r="A30">
        <v>114456271224</v>
      </c>
      <c r="G30" t="s">
        <v>34</v>
      </c>
      <c r="M30" s="6">
        <f t="shared" si="0"/>
        <v>1</v>
      </c>
      <c r="N30" s="6">
        <f t="shared" si="1"/>
        <v>3</v>
      </c>
      <c r="O30" s="6"/>
      <c r="P30" s="6">
        <f t="shared" si="2"/>
        <v>0</v>
      </c>
      <c r="Q30" s="6">
        <f t="shared" si="3"/>
        <v>0</v>
      </c>
      <c r="R30" s="6">
        <f t="shared" si="4"/>
        <v>0</v>
      </c>
      <c r="S30" s="6">
        <f t="shared" si="5"/>
        <v>0</v>
      </c>
      <c r="T30" s="6">
        <f t="shared" si="6"/>
        <v>0</v>
      </c>
      <c r="U30" s="6">
        <f t="shared" si="7"/>
        <v>1</v>
      </c>
      <c r="V30" s="110">
        <f t="shared" si="8"/>
        <v>0</v>
      </c>
      <c r="W30" s="6">
        <f t="shared" si="9"/>
        <v>0</v>
      </c>
      <c r="X30" s="6">
        <f t="shared" si="10"/>
        <v>0</v>
      </c>
      <c r="Y30" s="6">
        <f t="shared" si="11"/>
        <v>0</v>
      </c>
      <c r="Z30" s="6"/>
      <c r="AA30" s="6"/>
      <c r="AB30" s="6">
        <f t="shared" si="14"/>
        <v>1</v>
      </c>
      <c r="AC30" s="6">
        <f t="shared" si="12"/>
        <v>1</v>
      </c>
      <c r="AD30" s="6" t="str">
        <f t="shared" si="13"/>
        <v>Correct</v>
      </c>
      <c r="AE30" s="6"/>
      <c r="AF30" s="96" t="str">
        <f>IFERROR(VLOOKUP(Table1[[#This Row],[RespondentID]],'All Data'!$A:$CO,87,FALSE),"unknown")</f>
        <v>Man</v>
      </c>
      <c r="AG30" s="96" t="str">
        <f>IFERROR(VLOOKUP(Table1[[#This Row],[RespondentID]],'All Data'!$A:$CO,88,FALSE),"unknown")</f>
        <v>65+ years</v>
      </c>
      <c r="AH30" s="96" t="str">
        <f>IFERROR(VLOOKUP(Table1[[#This Row],[RespondentID]],'All Data'!$A:$CO,89,FALSE),"unknown")</f>
        <v>Suffolk</v>
      </c>
      <c r="AI30" s="96" t="str">
        <f>IFERROR(VLOOKUP(Table1[[#This Row],[RespondentID]],'All Data'!$A:$CO,90,FALSE),"unknown")</f>
        <v>Greenlawn, 11740</v>
      </c>
      <c r="AJ30" s="96" t="str">
        <f>IFERROR(VLOOKUP(Table1[[#This Row],[RespondentID]],'All Data'!$A:$CO,91,FALSE),"unknown")</f>
        <v>White</v>
      </c>
      <c r="AK30" s="96">
        <f>IFERROR(VLOOKUP(Table1[[#This Row],[RespondentID]],'All Data'!$A:$CO,92,FALSE),"unknown")</f>
        <v>0</v>
      </c>
      <c r="AL30" s="96" t="str">
        <f>IFERROR(VLOOKUP(Table1[[#This Row],[RespondentID]],'All Data'!$A:$CO,93,FALSE),"unknown")</f>
        <v>English</v>
      </c>
      <c r="AM30" s="96">
        <f>IFERROR(VLOOKUP(Table1[[#This Row],[RespondentID]],'All Data'!$A:$CW,94,FALSE),"unknown")</f>
        <v>0</v>
      </c>
      <c r="AN30" s="96" t="str">
        <f>IFERROR(VLOOKUP(Table1[[#This Row],[RespondentID]],'All Data'!$A:$CW,95,FALSE),"unknown")</f>
        <v>High school graduate</v>
      </c>
      <c r="AO30" s="96" t="str">
        <f>IFERROR(VLOOKUP(Table1[[#This Row],[RespondentID]],'All Data'!$A:$CW,96,FALSE),"unknown")</f>
        <v>Retired</v>
      </c>
      <c r="AP30" s="96" t="str">
        <f>IFERROR(VLOOKUP(Table1[[#This Row],[RespondentID]],'All Data'!$A:$CW,97,FALSE),"unknown")</f>
        <v>Yes</v>
      </c>
      <c r="AQ30" s="96" t="str">
        <f>IFERROR(VLOOKUP(Table1[[#This Row],[RespondentID]],'All Data'!$A:$CW,98,FALSE),"unknown")</f>
        <v>Medicare</v>
      </c>
      <c r="AR30" s="96" t="str">
        <f>IFERROR(VLOOKUP(Table1[[#This Row],[RespondentID]],'All Data'!$A:$CW,99,FALSE),"unknown")</f>
        <v>No</v>
      </c>
    </row>
    <row r="31" spans="1:44">
      <c r="A31">
        <v>114456268522</v>
      </c>
      <c r="M31" s="7">
        <f t="shared" si="0"/>
        <v>0</v>
      </c>
      <c r="N31" s="7" t="e">
        <f t="shared" si="1"/>
        <v>#DIV/0!</v>
      </c>
      <c r="O31" s="7"/>
      <c r="P31" s="7">
        <f t="shared" si="2"/>
        <v>0</v>
      </c>
      <c r="Q31" s="7">
        <f t="shared" si="3"/>
        <v>0</v>
      </c>
      <c r="R31" s="7">
        <f t="shared" si="4"/>
        <v>0</v>
      </c>
      <c r="S31" s="7">
        <f t="shared" si="5"/>
        <v>0</v>
      </c>
      <c r="T31" s="7">
        <f t="shared" si="6"/>
        <v>0</v>
      </c>
      <c r="U31" s="7">
        <f t="shared" si="7"/>
        <v>0</v>
      </c>
      <c r="V31" s="110">
        <f t="shared" si="8"/>
        <v>0</v>
      </c>
      <c r="W31" s="7">
        <f t="shared" si="9"/>
        <v>0</v>
      </c>
      <c r="X31" s="7">
        <f t="shared" si="10"/>
        <v>0</v>
      </c>
      <c r="Y31" s="7">
        <f t="shared" si="11"/>
        <v>0</v>
      </c>
      <c r="Z31" s="7"/>
      <c r="AA31" s="7"/>
      <c r="AB31" s="7">
        <f t="shared" si="14"/>
        <v>0</v>
      </c>
      <c r="AC31" s="7">
        <f t="shared" si="12"/>
        <v>0</v>
      </c>
      <c r="AD31" s="7" t="str">
        <f t="shared" si="13"/>
        <v>Correct</v>
      </c>
      <c r="AE31" s="7"/>
      <c r="AF31" s="96" t="str">
        <f>IFERROR(VLOOKUP(Table1[[#This Row],[RespondentID]],'All Data'!$A:$CO,87,FALSE),"unknown")</f>
        <v>Woman</v>
      </c>
      <c r="AG31" s="96" t="str">
        <f>IFERROR(VLOOKUP(Table1[[#This Row],[RespondentID]],'All Data'!$A:$CO,88,FALSE),"unknown")</f>
        <v>65+ years</v>
      </c>
      <c r="AH31" s="96" t="str">
        <f>IFERROR(VLOOKUP(Table1[[#This Row],[RespondentID]],'All Data'!$A:$CO,89,FALSE),"unknown")</f>
        <v>Suffolk</v>
      </c>
      <c r="AI31" s="96" t="str">
        <f>IFERROR(VLOOKUP(Table1[[#This Row],[RespondentID]],'All Data'!$A:$CO,90,FALSE),"unknown")</f>
        <v>East Northport, 11731</v>
      </c>
      <c r="AJ31" s="96" t="str">
        <f>IFERROR(VLOOKUP(Table1[[#This Row],[RespondentID]],'All Data'!$A:$CO,91,FALSE),"unknown")</f>
        <v>White</v>
      </c>
      <c r="AK31" s="96" t="str">
        <f>IFERROR(VLOOKUP(Table1[[#This Row],[RespondentID]],'All Data'!$A:$CO,92,FALSE),"unknown")</f>
        <v>Not Hispanic or Latino</v>
      </c>
      <c r="AL31" s="96" t="str">
        <f>IFERROR(VLOOKUP(Table1[[#This Row],[RespondentID]],'All Data'!$A:$CO,93,FALSE),"unknown")</f>
        <v>English</v>
      </c>
      <c r="AM31" s="96">
        <f>IFERROR(VLOOKUP(Table1[[#This Row],[RespondentID]],'All Data'!$A:$CW,94,FALSE),"unknown")</f>
        <v>0</v>
      </c>
      <c r="AN31" s="96" t="str">
        <f>IFERROR(VLOOKUP(Table1[[#This Row],[RespondentID]],'All Data'!$A:$CW,95,FALSE),"unknown")</f>
        <v>Graduate school</v>
      </c>
      <c r="AO31" s="96" t="str">
        <f>IFERROR(VLOOKUP(Table1[[#This Row],[RespondentID]],'All Data'!$A:$CW,96,FALSE),"unknown")</f>
        <v>Retired</v>
      </c>
      <c r="AP31" s="96" t="str">
        <f>IFERROR(VLOOKUP(Table1[[#This Row],[RespondentID]],'All Data'!$A:$CW,97,FALSE),"unknown")</f>
        <v>Yes</v>
      </c>
      <c r="AQ31" s="96" t="str">
        <f>IFERROR(VLOOKUP(Table1[[#This Row],[RespondentID]],'All Data'!$A:$CW,98,FALSE),"unknown")</f>
        <v>Medicare</v>
      </c>
      <c r="AR31" s="96" t="str">
        <f>IFERROR(VLOOKUP(Table1[[#This Row],[RespondentID]],'All Data'!$A:$CW,99,FALSE),"unknown")</f>
        <v>Yes</v>
      </c>
    </row>
    <row r="32" spans="1:44">
      <c r="A32">
        <v>114456266265</v>
      </c>
      <c r="G32" t="s">
        <v>34</v>
      </c>
      <c r="M32" s="6">
        <f t="shared" si="0"/>
        <v>1</v>
      </c>
      <c r="N32" s="6">
        <f t="shared" si="1"/>
        <v>3</v>
      </c>
      <c r="O32" s="6"/>
      <c r="P32" s="6">
        <f t="shared" si="2"/>
        <v>0</v>
      </c>
      <c r="Q32" s="6">
        <f t="shared" si="3"/>
        <v>0</v>
      </c>
      <c r="R32" s="6">
        <f t="shared" si="4"/>
        <v>0</v>
      </c>
      <c r="S32" s="6">
        <f t="shared" si="5"/>
        <v>0</v>
      </c>
      <c r="T32" s="6">
        <f t="shared" si="6"/>
        <v>0</v>
      </c>
      <c r="U32" s="6">
        <f t="shared" si="7"/>
        <v>1</v>
      </c>
      <c r="V32" s="110">
        <f t="shared" si="8"/>
        <v>0</v>
      </c>
      <c r="W32" s="6">
        <f t="shared" si="9"/>
        <v>0</v>
      </c>
      <c r="X32" s="6">
        <f t="shared" si="10"/>
        <v>0</v>
      </c>
      <c r="Y32" s="6">
        <f t="shared" si="11"/>
        <v>0</v>
      </c>
      <c r="Z32" s="6"/>
      <c r="AA32" s="6"/>
      <c r="AB32" s="6">
        <f t="shared" si="14"/>
        <v>1</v>
      </c>
      <c r="AC32" s="6">
        <f t="shared" si="12"/>
        <v>1</v>
      </c>
      <c r="AD32" s="6" t="str">
        <f t="shared" si="13"/>
        <v>Correct</v>
      </c>
      <c r="AE32" s="6"/>
      <c r="AF32" s="96" t="str">
        <f>IFERROR(VLOOKUP(Table1[[#This Row],[RespondentID]],'All Data'!$A:$CO,87,FALSE),"unknown")</f>
        <v>Man</v>
      </c>
      <c r="AG32" s="96" t="str">
        <f>IFERROR(VLOOKUP(Table1[[#This Row],[RespondentID]],'All Data'!$A:$CO,88,FALSE),"unknown")</f>
        <v>65+ years</v>
      </c>
      <c r="AH32" s="96" t="str">
        <f>IFERROR(VLOOKUP(Table1[[#This Row],[RespondentID]],'All Data'!$A:$CO,89,FALSE),"unknown")</f>
        <v>Nassau</v>
      </c>
      <c r="AI32" s="96" t="str">
        <f>IFERROR(VLOOKUP(Table1[[#This Row],[RespondentID]],'All Data'!$A:$CO,90,FALSE),"unknown")</f>
        <v>Bellmore, 11710</v>
      </c>
      <c r="AJ32" s="96" t="str">
        <f>IFERROR(VLOOKUP(Table1[[#This Row],[RespondentID]],'All Data'!$A:$CO,91,FALSE),"unknown")</f>
        <v>White</v>
      </c>
      <c r="AK32" s="96" t="str">
        <f>IFERROR(VLOOKUP(Table1[[#This Row],[RespondentID]],'All Data'!$A:$CO,92,FALSE),"unknown")</f>
        <v>Not Hispanic or Latino</v>
      </c>
      <c r="AL32" s="96" t="str">
        <f>IFERROR(VLOOKUP(Table1[[#This Row],[RespondentID]],'All Data'!$A:$CO,93,FALSE),"unknown")</f>
        <v>English</v>
      </c>
      <c r="AM32" s="96" t="str">
        <f>IFERROR(VLOOKUP(Table1[[#This Row],[RespondentID]],'All Data'!$A:$CW,94,FALSE),"unknown")</f>
        <v>$75,000 to $125,000</v>
      </c>
      <c r="AN32" s="96" t="str">
        <f>IFERROR(VLOOKUP(Table1[[#This Row],[RespondentID]],'All Data'!$A:$CW,95,FALSE),"unknown")</f>
        <v>Graduate school</v>
      </c>
      <c r="AO32" s="96" t="str">
        <f>IFERROR(VLOOKUP(Table1[[#This Row],[RespondentID]],'All Data'!$A:$CW,96,FALSE),"unknown")</f>
        <v>Retired</v>
      </c>
      <c r="AP32" s="96" t="str">
        <f>IFERROR(VLOOKUP(Table1[[#This Row],[RespondentID]],'All Data'!$A:$CW,97,FALSE),"unknown")</f>
        <v>Yes</v>
      </c>
      <c r="AQ32" s="96" t="str">
        <f>IFERROR(VLOOKUP(Table1[[#This Row],[RespondentID]],'All Data'!$A:$CW,98,FALSE),"unknown")</f>
        <v>Medicare</v>
      </c>
      <c r="AR32" s="96" t="str">
        <f>IFERROR(VLOOKUP(Table1[[#This Row],[RespondentID]],'All Data'!$A:$CW,99,FALSE),"unknown")</f>
        <v>Yes</v>
      </c>
    </row>
    <row r="33" spans="1:44">
      <c r="A33">
        <v>114456263018</v>
      </c>
      <c r="M33" s="7">
        <f t="shared" si="0"/>
        <v>0</v>
      </c>
      <c r="N33" s="7" t="e">
        <f t="shared" si="1"/>
        <v>#DIV/0!</v>
      </c>
      <c r="O33" s="7"/>
      <c r="P33" s="7">
        <f t="shared" si="2"/>
        <v>0</v>
      </c>
      <c r="Q33" s="7">
        <f t="shared" si="3"/>
        <v>0</v>
      </c>
      <c r="R33" s="7">
        <f t="shared" si="4"/>
        <v>0</v>
      </c>
      <c r="S33" s="7">
        <f t="shared" si="5"/>
        <v>0</v>
      </c>
      <c r="T33" s="7">
        <f t="shared" si="6"/>
        <v>0</v>
      </c>
      <c r="U33" s="7">
        <f t="shared" si="7"/>
        <v>0</v>
      </c>
      <c r="V33" s="110">
        <f t="shared" si="8"/>
        <v>0</v>
      </c>
      <c r="W33" s="7">
        <f t="shared" si="9"/>
        <v>0</v>
      </c>
      <c r="X33" s="7">
        <f t="shared" si="10"/>
        <v>0</v>
      </c>
      <c r="Y33" s="7">
        <f t="shared" si="11"/>
        <v>0</v>
      </c>
      <c r="Z33" s="7"/>
      <c r="AA33" s="7"/>
      <c r="AB33" s="7">
        <f t="shared" si="14"/>
        <v>0</v>
      </c>
      <c r="AC33" s="7">
        <f t="shared" si="12"/>
        <v>0</v>
      </c>
      <c r="AD33" s="7" t="str">
        <f t="shared" si="13"/>
        <v>Correct</v>
      </c>
      <c r="AE33" s="7"/>
      <c r="AF33" s="96" t="str">
        <f>IFERROR(VLOOKUP(Table1[[#This Row],[RespondentID]],'All Data'!$A:$CO,87,FALSE),"unknown")</f>
        <v>Woman</v>
      </c>
      <c r="AG33" s="96" t="str">
        <f>IFERROR(VLOOKUP(Table1[[#This Row],[RespondentID]],'All Data'!$A:$CO,88,FALSE),"unknown")</f>
        <v>65+ years</v>
      </c>
      <c r="AH33" s="96" t="str">
        <f>IFERROR(VLOOKUP(Table1[[#This Row],[RespondentID]],'All Data'!$A:$CO,89,FALSE),"unknown")</f>
        <v>Nassau</v>
      </c>
      <c r="AI33" s="96" t="str">
        <f>IFERROR(VLOOKUP(Table1[[#This Row],[RespondentID]],'All Data'!$A:$CO,90,FALSE),"unknown")</f>
        <v>New Hyde Park, 11040</v>
      </c>
      <c r="AJ33" s="96" t="str">
        <f>IFERROR(VLOOKUP(Table1[[#This Row],[RespondentID]],'All Data'!$A:$CO,91,FALSE),"unknown")</f>
        <v>White</v>
      </c>
      <c r="AK33" s="96">
        <f>IFERROR(VLOOKUP(Table1[[#This Row],[RespondentID]],'All Data'!$A:$CO,92,FALSE),"unknown")</f>
        <v>0</v>
      </c>
      <c r="AL33" s="96" t="str">
        <f>IFERROR(VLOOKUP(Table1[[#This Row],[RespondentID]],'All Data'!$A:$CO,93,FALSE),"unknown")</f>
        <v>English</v>
      </c>
      <c r="AM33" s="96" t="str">
        <f>IFERROR(VLOOKUP(Table1[[#This Row],[RespondentID]],'All Data'!$A:$CW,94,FALSE),"unknown")</f>
        <v>$75,000 to $125,000</v>
      </c>
      <c r="AN33" s="96" t="str">
        <f>IFERROR(VLOOKUP(Table1[[#This Row],[RespondentID]],'All Data'!$A:$CW,95,FALSE),"unknown")</f>
        <v>High school graduate</v>
      </c>
      <c r="AO33" s="96" t="str">
        <f>IFERROR(VLOOKUP(Table1[[#This Row],[RespondentID]],'All Data'!$A:$CW,96,FALSE),"unknown")</f>
        <v>Retired</v>
      </c>
      <c r="AP33" s="96" t="str">
        <f>IFERROR(VLOOKUP(Table1[[#This Row],[RespondentID]],'All Data'!$A:$CW,97,FALSE),"unknown")</f>
        <v>Yes</v>
      </c>
      <c r="AQ33" s="96" t="str">
        <f>IFERROR(VLOOKUP(Table1[[#This Row],[RespondentID]],'All Data'!$A:$CW,98,FALSE),"unknown")</f>
        <v>Medicare</v>
      </c>
      <c r="AR33" s="96" t="str">
        <f>IFERROR(VLOOKUP(Table1[[#This Row],[RespondentID]],'All Data'!$A:$CW,99,FALSE),"unknown")</f>
        <v>Yes</v>
      </c>
    </row>
    <row r="34" spans="1:44">
      <c r="A34">
        <v>114456260972</v>
      </c>
      <c r="M34" s="6">
        <f t="shared" si="0"/>
        <v>0</v>
      </c>
      <c r="N34" s="6" t="e">
        <f t="shared" si="1"/>
        <v>#DIV/0!</v>
      </c>
      <c r="O34" s="6"/>
      <c r="P34" s="6">
        <f t="shared" si="2"/>
        <v>0</v>
      </c>
      <c r="Q34" s="6">
        <f t="shared" si="3"/>
        <v>0</v>
      </c>
      <c r="R34" s="6">
        <f t="shared" si="4"/>
        <v>0</v>
      </c>
      <c r="S34" s="6">
        <f t="shared" si="5"/>
        <v>0</v>
      </c>
      <c r="T34" s="6">
        <f t="shared" si="6"/>
        <v>0</v>
      </c>
      <c r="U34" s="6">
        <f t="shared" si="7"/>
        <v>0</v>
      </c>
      <c r="V34" s="110">
        <f t="shared" si="8"/>
        <v>0</v>
      </c>
      <c r="W34" s="6">
        <f t="shared" si="9"/>
        <v>0</v>
      </c>
      <c r="X34" s="6">
        <f t="shared" si="10"/>
        <v>0</v>
      </c>
      <c r="Y34" s="6">
        <f t="shared" si="11"/>
        <v>0</v>
      </c>
      <c r="Z34" s="6"/>
      <c r="AA34" s="6"/>
      <c r="AB34" s="6">
        <f t="shared" si="14"/>
        <v>0</v>
      </c>
      <c r="AC34" s="6">
        <f t="shared" si="12"/>
        <v>0</v>
      </c>
      <c r="AD34" s="6" t="str">
        <f t="shared" si="13"/>
        <v>Correct</v>
      </c>
      <c r="AE34" s="6"/>
      <c r="AF34" s="96" t="str">
        <f>IFERROR(VLOOKUP(Table1[[#This Row],[RespondentID]],'All Data'!$A:$CO,87,FALSE),"unknown")</f>
        <v>Woman</v>
      </c>
      <c r="AG34" s="96" t="str">
        <f>IFERROR(VLOOKUP(Table1[[#This Row],[RespondentID]],'All Data'!$A:$CO,88,FALSE),"unknown")</f>
        <v>55-64 years</v>
      </c>
      <c r="AH34" s="96" t="str">
        <f>IFERROR(VLOOKUP(Table1[[#This Row],[RespondentID]],'All Data'!$A:$CO,89,FALSE),"unknown")</f>
        <v>Queens</v>
      </c>
      <c r="AI34" s="96">
        <f>IFERROR(VLOOKUP(Table1[[#This Row],[RespondentID]],'All Data'!$A:$CO,90,FALSE),"unknown")</f>
        <v>11362</v>
      </c>
      <c r="AJ34" s="96" t="str">
        <f>IFERROR(VLOOKUP(Table1[[#This Row],[RespondentID]],'All Data'!$A:$CO,91,FALSE),"unknown")</f>
        <v>White</v>
      </c>
      <c r="AK34" s="96" t="str">
        <f>IFERROR(VLOOKUP(Table1[[#This Row],[RespondentID]],'All Data'!$A:$CO,92,FALSE),"unknown")</f>
        <v>Not Hispanic or Latino</v>
      </c>
      <c r="AL34" s="96" t="str">
        <f>IFERROR(VLOOKUP(Table1[[#This Row],[RespondentID]],'All Data'!$A:$CO,93,FALSE),"unknown")</f>
        <v>English</v>
      </c>
      <c r="AM34" s="96" t="str">
        <f>IFERROR(VLOOKUP(Table1[[#This Row],[RespondentID]],'All Data'!$A:$CW,94,FALSE),"unknown")</f>
        <v>$35,000 to $49,999</v>
      </c>
      <c r="AN34" s="96" t="str">
        <f>IFERROR(VLOOKUP(Table1[[#This Row],[RespondentID]],'All Data'!$A:$CW,95,FALSE),"unknown")</f>
        <v>Some college</v>
      </c>
      <c r="AO34" s="96" t="str">
        <f>IFERROR(VLOOKUP(Table1[[#This Row],[RespondentID]],'All Data'!$A:$CW,96,FALSE),"unknown")</f>
        <v>Employed for wages</v>
      </c>
      <c r="AP34" s="96" t="str">
        <f>IFERROR(VLOOKUP(Table1[[#This Row],[RespondentID]],'All Data'!$A:$CW,97,FALSE),"unknown")</f>
        <v>Yes</v>
      </c>
      <c r="AQ34" s="96" t="str">
        <f>IFERROR(VLOOKUP(Table1[[#This Row],[RespondentID]],'All Data'!$A:$CW,98,FALSE),"unknown")</f>
        <v>Private/Commercial</v>
      </c>
      <c r="AR34" s="96" t="str">
        <f>IFERROR(VLOOKUP(Table1[[#This Row],[RespondentID]],'All Data'!$A:$CW,99,FALSE),"unknown")</f>
        <v>Yes</v>
      </c>
    </row>
    <row r="35" spans="1:44">
      <c r="A35">
        <v>114456258368</v>
      </c>
      <c r="J35" t="s">
        <v>37</v>
      </c>
      <c r="M35" s="7">
        <f t="shared" si="0"/>
        <v>1</v>
      </c>
      <c r="N35" s="7">
        <f t="shared" si="1"/>
        <v>3</v>
      </c>
      <c r="O35" s="7"/>
      <c r="P35" s="7">
        <f t="shared" si="2"/>
        <v>0</v>
      </c>
      <c r="Q35" s="7">
        <f t="shared" si="3"/>
        <v>0</v>
      </c>
      <c r="R35" s="7">
        <f t="shared" si="4"/>
        <v>0</v>
      </c>
      <c r="S35" s="7">
        <f t="shared" si="5"/>
        <v>0</v>
      </c>
      <c r="T35" s="7">
        <f t="shared" si="6"/>
        <v>0</v>
      </c>
      <c r="U35" s="7">
        <f t="shared" si="7"/>
        <v>0</v>
      </c>
      <c r="V35" s="110">
        <f t="shared" si="8"/>
        <v>0</v>
      </c>
      <c r="W35" s="7">
        <f t="shared" si="9"/>
        <v>0</v>
      </c>
      <c r="X35" s="7">
        <f t="shared" si="10"/>
        <v>1</v>
      </c>
      <c r="Y35" s="7">
        <f t="shared" si="11"/>
        <v>0</v>
      </c>
      <c r="Z35" s="7"/>
      <c r="AA35" s="7"/>
      <c r="AB35" s="7">
        <f t="shared" si="14"/>
        <v>1</v>
      </c>
      <c r="AC35" s="7">
        <f t="shared" si="12"/>
        <v>1</v>
      </c>
      <c r="AD35" s="7" t="str">
        <f t="shared" si="13"/>
        <v>Correct</v>
      </c>
      <c r="AE35" s="7"/>
      <c r="AF35" s="96">
        <f>IFERROR(VLOOKUP(Table1[[#This Row],[RespondentID]],'All Data'!$A:$CO,87,FALSE),"unknown")</f>
        <v>0</v>
      </c>
      <c r="AG35" s="96" t="str">
        <f>IFERROR(VLOOKUP(Table1[[#This Row],[RespondentID]],'All Data'!$A:$CO,88,FALSE),"unknown")</f>
        <v>65+ years</v>
      </c>
      <c r="AH35" s="96" t="str">
        <f>IFERROR(VLOOKUP(Table1[[#This Row],[RespondentID]],'All Data'!$A:$CO,89,FALSE),"unknown")</f>
        <v>Queens</v>
      </c>
      <c r="AI35" s="96">
        <f>IFERROR(VLOOKUP(Table1[[#This Row],[RespondentID]],'All Data'!$A:$CO,90,FALSE),"unknown")</f>
        <v>11362</v>
      </c>
      <c r="AJ35" s="96" t="str">
        <f>IFERROR(VLOOKUP(Table1[[#This Row],[RespondentID]],'All Data'!$A:$CO,91,FALSE),"unknown")</f>
        <v>White</v>
      </c>
      <c r="AK35" s="96">
        <f>IFERROR(VLOOKUP(Table1[[#This Row],[RespondentID]],'All Data'!$A:$CO,92,FALSE),"unknown")</f>
        <v>0</v>
      </c>
      <c r="AL35" s="96">
        <f>IFERROR(VLOOKUP(Table1[[#This Row],[RespondentID]],'All Data'!$A:$CO,93,FALSE),"unknown")</f>
        <v>0</v>
      </c>
      <c r="AM35" s="96" t="str">
        <f>IFERROR(VLOOKUP(Table1[[#This Row],[RespondentID]],'All Data'!$A:$CW,94,FALSE),"unknown")</f>
        <v>$50,000 to $74,999</v>
      </c>
      <c r="AN35" s="96" t="str">
        <f>IFERROR(VLOOKUP(Table1[[#This Row],[RespondentID]],'All Data'!$A:$CW,95,FALSE),"unknown")</f>
        <v>Some college</v>
      </c>
      <c r="AO35" s="96" t="str">
        <f>IFERROR(VLOOKUP(Table1[[#This Row],[RespondentID]],'All Data'!$A:$CW,96,FALSE),"unknown")</f>
        <v>Retired</v>
      </c>
      <c r="AP35" s="96" t="str">
        <f>IFERROR(VLOOKUP(Table1[[#This Row],[RespondentID]],'All Data'!$A:$CW,97,FALSE),"unknown")</f>
        <v>Yes</v>
      </c>
      <c r="AQ35" s="96" t="str">
        <f>IFERROR(VLOOKUP(Table1[[#This Row],[RespondentID]],'All Data'!$A:$CW,98,FALSE),"unknown")</f>
        <v>Medicare</v>
      </c>
      <c r="AR35" s="96" t="str">
        <f>IFERROR(VLOOKUP(Table1[[#This Row],[RespondentID]],'All Data'!$A:$CW,99,FALSE),"unknown")</f>
        <v>No</v>
      </c>
    </row>
    <row r="36" spans="1:44">
      <c r="A36">
        <v>114456256262</v>
      </c>
      <c r="G36" t="s">
        <v>34</v>
      </c>
      <c r="M36" s="6">
        <f t="shared" si="0"/>
        <v>1</v>
      </c>
      <c r="N36" s="6">
        <f t="shared" si="1"/>
        <v>3</v>
      </c>
      <c r="O36" s="6"/>
      <c r="P36" s="6">
        <f t="shared" si="2"/>
        <v>0</v>
      </c>
      <c r="Q36" s="6">
        <f t="shared" si="3"/>
        <v>0</v>
      </c>
      <c r="R36" s="6">
        <f t="shared" si="4"/>
        <v>0</v>
      </c>
      <c r="S36" s="6">
        <f t="shared" si="5"/>
        <v>0</v>
      </c>
      <c r="T36" s="6">
        <f t="shared" si="6"/>
        <v>0</v>
      </c>
      <c r="U36" s="6">
        <f t="shared" si="7"/>
        <v>1</v>
      </c>
      <c r="V36" s="110">
        <f t="shared" si="8"/>
        <v>0</v>
      </c>
      <c r="W36" s="6">
        <f t="shared" si="9"/>
        <v>0</v>
      </c>
      <c r="X36" s="6">
        <f t="shared" si="10"/>
        <v>0</v>
      </c>
      <c r="Y36" s="6">
        <f t="shared" si="11"/>
        <v>0</v>
      </c>
      <c r="Z36" s="6"/>
      <c r="AA36" s="6"/>
      <c r="AB36" s="6">
        <f t="shared" si="14"/>
        <v>1</v>
      </c>
      <c r="AC36" s="6">
        <f t="shared" si="12"/>
        <v>1</v>
      </c>
      <c r="AD36" s="6" t="str">
        <f t="shared" si="13"/>
        <v>Correct</v>
      </c>
      <c r="AE36" s="6"/>
      <c r="AF36" s="96" t="str">
        <f>IFERROR(VLOOKUP(Table1[[#This Row],[RespondentID]],'All Data'!$A:$CO,87,FALSE),"unknown")</f>
        <v>Woman</v>
      </c>
      <c r="AG36" s="96" t="str">
        <f>IFERROR(VLOOKUP(Table1[[#This Row],[RespondentID]],'All Data'!$A:$CO,88,FALSE),"unknown")</f>
        <v>65+ years</v>
      </c>
      <c r="AH36" s="96" t="str">
        <f>IFERROR(VLOOKUP(Table1[[#This Row],[RespondentID]],'All Data'!$A:$CO,89,FALSE),"unknown")</f>
        <v>Queens</v>
      </c>
      <c r="AI36" s="96">
        <f>IFERROR(VLOOKUP(Table1[[#This Row],[RespondentID]],'All Data'!$A:$CO,90,FALSE),"unknown")</f>
        <v>11362</v>
      </c>
      <c r="AJ36" s="96" t="str">
        <f>IFERROR(VLOOKUP(Table1[[#This Row],[RespondentID]],'All Data'!$A:$CO,91,FALSE),"unknown")</f>
        <v>White</v>
      </c>
      <c r="AK36" s="96" t="str">
        <f>IFERROR(VLOOKUP(Table1[[#This Row],[RespondentID]],'All Data'!$A:$CO,92,FALSE),"unknown")</f>
        <v>Not Hispanic or Latino</v>
      </c>
      <c r="AL36" s="96" t="str">
        <f>IFERROR(VLOOKUP(Table1[[#This Row],[RespondentID]],'All Data'!$A:$CO,93,FALSE),"unknown")</f>
        <v>English</v>
      </c>
      <c r="AM36" s="96">
        <f>IFERROR(VLOOKUP(Table1[[#This Row],[RespondentID]],'All Data'!$A:$CW,94,FALSE),"unknown")</f>
        <v>0</v>
      </c>
      <c r="AN36" s="96" t="str">
        <f>IFERROR(VLOOKUP(Table1[[#This Row],[RespondentID]],'All Data'!$A:$CW,95,FALSE),"unknown")</f>
        <v>Graduate school</v>
      </c>
      <c r="AO36" s="96" t="str">
        <f>IFERROR(VLOOKUP(Table1[[#This Row],[RespondentID]],'All Data'!$A:$CW,96,FALSE),"unknown")</f>
        <v>Retired</v>
      </c>
      <c r="AP36" s="96">
        <f>IFERROR(VLOOKUP(Table1[[#This Row],[RespondentID]],'All Data'!$A:$CW,97,FALSE),"unknown")</f>
        <v>0</v>
      </c>
      <c r="AQ36" s="96" t="str">
        <f>IFERROR(VLOOKUP(Table1[[#This Row],[RespondentID]],'All Data'!$A:$CW,98,FALSE),"unknown")</f>
        <v>Medicare</v>
      </c>
      <c r="AR36" s="96" t="str">
        <f>IFERROR(VLOOKUP(Table1[[#This Row],[RespondentID]],'All Data'!$A:$CW,99,FALSE),"unknown")</f>
        <v>Yes</v>
      </c>
    </row>
    <row r="37" spans="1:44">
      <c r="A37">
        <v>114456250882</v>
      </c>
      <c r="M37" s="7">
        <f t="shared" si="0"/>
        <v>0</v>
      </c>
      <c r="N37" s="7" t="e">
        <f t="shared" si="1"/>
        <v>#DIV/0!</v>
      </c>
      <c r="O37" s="7"/>
      <c r="P37" s="7">
        <f t="shared" si="2"/>
        <v>0</v>
      </c>
      <c r="Q37" s="7">
        <f t="shared" si="3"/>
        <v>0</v>
      </c>
      <c r="R37" s="7">
        <f t="shared" si="4"/>
        <v>0</v>
      </c>
      <c r="S37" s="7">
        <f t="shared" si="5"/>
        <v>0</v>
      </c>
      <c r="T37" s="7">
        <f t="shared" si="6"/>
        <v>0</v>
      </c>
      <c r="U37" s="7">
        <f t="shared" si="7"/>
        <v>0</v>
      </c>
      <c r="V37" s="110">
        <f t="shared" si="8"/>
        <v>0</v>
      </c>
      <c r="W37" s="7">
        <f t="shared" si="9"/>
        <v>0</v>
      </c>
      <c r="X37" s="7">
        <f t="shared" si="10"/>
        <v>0</v>
      </c>
      <c r="Y37" s="7">
        <f t="shared" si="11"/>
        <v>0</v>
      </c>
      <c r="Z37" s="7"/>
      <c r="AA37" s="7"/>
      <c r="AB37" s="7">
        <f t="shared" si="14"/>
        <v>0</v>
      </c>
      <c r="AC37" s="7">
        <f t="shared" si="12"/>
        <v>0</v>
      </c>
      <c r="AD37" s="7" t="str">
        <f t="shared" si="13"/>
        <v>Correct</v>
      </c>
      <c r="AE37" s="7"/>
      <c r="AF37" s="96" t="str">
        <f>IFERROR(VLOOKUP(Table1[[#This Row],[RespondentID]],'All Data'!$A:$CO,87,FALSE),"unknown")</f>
        <v>Woman</v>
      </c>
      <c r="AG37" s="96" t="str">
        <f>IFERROR(VLOOKUP(Table1[[#This Row],[RespondentID]],'All Data'!$A:$CO,88,FALSE),"unknown")</f>
        <v>65+ years</v>
      </c>
      <c r="AH37" s="96" t="str">
        <f>IFERROR(VLOOKUP(Table1[[#This Row],[RespondentID]],'All Data'!$A:$CO,89,FALSE),"unknown")</f>
        <v>Queens</v>
      </c>
      <c r="AI37" s="96">
        <f>IFERROR(VLOOKUP(Table1[[#This Row],[RespondentID]],'All Data'!$A:$CO,90,FALSE),"unknown")</f>
        <v>11362</v>
      </c>
      <c r="AJ37" s="96" t="str">
        <f>IFERROR(VLOOKUP(Table1[[#This Row],[RespondentID]],'All Data'!$A:$CO,91,FALSE),"unknown")</f>
        <v>White</v>
      </c>
      <c r="AK37" s="96" t="str">
        <f>IFERROR(VLOOKUP(Table1[[#This Row],[RespondentID]],'All Data'!$A:$CO,92,FALSE),"unknown")</f>
        <v>Not Hispanic or Latino</v>
      </c>
      <c r="AL37" s="96" t="str">
        <f>IFERROR(VLOOKUP(Table1[[#This Row],[RespondentID]],'All Data'!$A:$CO,93,FALSE),"unknown")</f>
        <v>English</v>
      </c>
      <c r="AM37" s="96" t="str">
        <f>IFERROR(VLOOKUP(Table1[[#This Row],[RespondentID]],'All Data'!$A:$CW,94,FALSE),"unknown")</f>
        <v>$50,000 to $74,999</v>
      </c>
      <c r="AN37" s="96" t="str">
        <f>IFERROR(VLOOKUP(Table1[[#This Row],[RespondentID]],'All Data'!$A:$CW,95,FALSE),"unknown")</f>
        <v>High school graduate</v>
      </c>
      <c r="AO37" s="96" t="str">
        <f>IFERROR(VLOOKUP(Table1[[#This Row],[RespondentID]],'All Data'!$A:$CW,96,FALSE),"unknown")</f>
        <v>Retired</v>
      </c>
      <c r="AP37" s="96" t="str">
        <f>IFERROR(VLOOKUP(Table1[[#This Row],[RespondentID]],'All Data'!$A:$CW,97,FALSE),"unknown")</f>
        <v>Yes</v>
      </c>
      <c r="AQ37" s="96" t="str">
        <f>IFERROR(VLOOKUP(Table1[[#This Row],[RespondentID]],'All Data'!$A:$CW,98,FALSE),"unknown")</f>
        <v>Private/Commercial</v>
      </c>
      <c r="AR37" s="96" t="str">
        <f>IFERROR(VLOOKUP(Table1[[#This Row],[RespondentID]],'All Data'!$A:$CW,99,FALSE),"unknown")</f>
        <v>Yes</v>
      </c>
    </row>
    <row r="38" spans="1:44">
      <c r="A38">
        <v>114456248416</v>
      </c>
      <c r="H38" t="s">
        <v>35</v>
      </c>
      <c r="I38" t="s">
        <v>36</v>
      </c>
      <c r="J38" t="s">
        <v>37</v>
      </c>
      <c r="M38" s="6">
        <f t="shared" si="0"/>
        <v>3</v>
      </c>
      <c r="N38" s="6">
        <f t="shared" si="1"/>
        <v>1</v>
      </c>
      <c r="O38" s="6"/>
      <c r="P38" s="6">
        <f t="shared" si="2"/>
        <v>0</v>
      </c>
      <c r="Q38" s="6">
        <f t="shared" si="3"/>
        <v>0</v>
      </c>
      <c r="R38" s="6">
        <f t="shared" si="4"/>
        <v>0</v>
      </c>
      <c r="S38" s="6">
        <f t="shared" si="5"/>
        <v>0</v>
      </c>
      <c r="T38" s="6">
        <f t="shared" si="6"/>
        <v>0</v>
      </c>
      <c r="U38" s="6">
        <f t="shared" si="7"/>
        <v>0</v>
      </c>
      <c r="V38" s="110">
        <f t="shared" si="8"/>
        <v>1</v>
      </c>
      <c r="W38" s="6">
        <f t="shared" si="9"/>
        <v>1</v>
      </c>
      <c r="X38" s="6">
        <f t="shared" si="10"/>
        <v>1</v>
      </c>
      <c r="Y38" s="6">
        <f t="shared" si="11"/>
        <v>0</v>
      </c>
      <c r="Z38" s="6"/>
      <c r="AA38" s="6"/>
      <c r="AB38" s="6">
        <f t="shared" si="14"/>
        <v>3</v>
      </c>
      <c r="AC38" s="6">
        <f t="shared" si="12"/>
        <v>3</v>
      </c>
      <c r="AD38" s="6" t="str">
        <f t="shared" si="13"/>
        <v>Correct</v>
      </c>
      <c r="AE38" s="6"/>
      <c r="AF38" s="96" t="str">
        <f>IFERROR(VLOOKUP(Table1[[#This Row],[RespondentID]],'All Data'!$A:$CO,87,FALSE),"unknown")</f>
        <v>Man</v>
      </c>
      <c r="AG38" s="96" t="str">
        <f>IFERROR(VLOOKUP(Table1[[#This Row],[RespondentID]],'All Data'!$A:$CO,88,FALSE),"unknown")</f>
        <v>65+ years</v>
      </c>
      <c r="AH38" s="96" t="str">
        <f>IFERROR(VLOOKUP(Table1[[#This Row],[RespondentID]],'All Data'!$A:$CO,89,FALSE),"unknown")</f>
        <v>Queens</v>
      </c>
      <c r="AI38" s="96">
        <f>IFERROR(VLOOKUP(Table1[[#This Row],[RespondentID]],'All Data'!$A:$CO,90,FALSE),"unknown")</f>
        <v>11362</v>
      </c>
      <c r="AJ38" s="96" t="str">
        <f>IFERROR(VLOOKUP(Table1[[#This Row],[RespondentID]],'All Data'!$A:$CO,91,FALSE),"unknown")</f>
        <v>White</v>
      </c>
      <c r="AK38" s="96" t="str">
        <f>IFERROR(VLOOKUP(Table1[[#This Row],[RespondentID]],'All Data'!$A:$CO,92,FALSE),"unknown")</f>
        <v>Not Hispanic or Latino</v>
      </c>
      <c r="AL38" s="96" t="str">
        <f>IFERROR(VLOOKUP(Table1[[#This Row],[RespondentID]],'All Data'!$A:$CO,93,FALSE),"unknown")</f>
        <v>English</v>
      </c>
      <c r="AM38" s="96" t="str">
        <f>IFERROR(VLOOKUP(Table1[[#This Row],[RespondentID]],'All Data'!$A:$CW,94,FALSE),"unknown")</f>
        <v>Over $125,000</v>
      </c>
      <c r="AN38" s="96" t="str">
        <f>IFERROR(VLOOKUP(Table1[[#This Row],[RespondentID]],'All Data'!$A:$CW,95,FALSE),"unknown")</f>
        <v>College graduate</v>
      </c>
      <c r="AO38" s="96" t="str">
        <f>IFERROR(VLOOKUP(Table1[[#This Row],[RespondentID]],'All Data'!$A:$CW,96,FALSE),"unknown")</f>
        <v>Retired</v>
      </c>
      <c r="AP38" s="96" t="str">
        <f>IFERROR(VLOOKUP(Table1[[#This Row],[RespondentID]],'All Data'!$A:$CW,97,FALSE),"unknown")</f>
        <v>Yes</v>
      </c>
      <c r="AQ38" s="96" t="str">
        <f>IFERROR(VLOOKUP(Table1[[#This Row],[RespondentID]],'All Data'!$A:$CW,98,FALSE),"unknown")</f>
        <v>Medicare, Private/Commercial</v>
      </c>
      <c r="AR38" s="96" t="str">
        <f>IFERROR(VLOOKUP(Table1[[#This Row],[RespondentID]],'All Data'!$A:$CW,99,FALSE),"unknown")</f>
        <v>Yes</v>
      </c>
    </row>
    <row r="39" spans="1:44">
      <c r="A39">
        <v>114456244927</v>
      </c>
      <c r="L39" t="s">
        <v>493</v>
      </c>
      <c r="M39" s="7">
        <f t="shared" si="0"/>
        <v>1</v>
      </c>
      <c r="N39" s="7">
        <f t="shared" si="1"/>
        <v>3</v>
      </c>
      <c r="O39" s="7"/>
      <c r="P39" s="7">
        <f t="shared" si="2"/>
        <v>0</v>
      </c>
      <c r="Q39" s="7">
        <f t="shared" si="3"/>
        <v>0</v>
      </c>
      <c r="R39" s="7">
        <f t="shared" si="4"/>
        <v>0</v>
      </c>
      <c r="S39" s="7">
        <f t="shared" si="5"/>
        <v>0</v>
      </c>
      <c r="T39" s="7">
        <f t="shared" si="6"/>
        <v>0</v>
      </c>
      <c r="U39" s="7">
        <f t="shared" si="7"/>
        <v>0</v>
      </c>
      <c r="V39" s="110">
        <f t="shared" si="8"/>
        <v>0</v>
      </c>
      <c r="W39" s="7">
        <f t="shared" si="9"/>
        <v>0</v>
      </c>
      <c r="X39" s="7">
        <f t="shared" si="10"/>
        <v>0</v>
      </c>
      <c r="Y39" s="7">
        <f t="shared" si="11"/>
        <v>0</v>
      </c>
      <c r="Z39" s="7"/>
      <c r="AA39" s="7"/>
      <c r="AB39" s="7">
        <f t="shared" si="14"/>
        <v>0</v>
      </c>
      <c r="AC39" s="7">
        <f t="shared" si="12"/>
        <v>1</v>
      </c>
      <c r="AD39" s="7" t="str">
        <f t="shared" si="13"/>
        <v>Wrong</v>
      </c>
      <c r="AE39" s="7"/>
      <c r="AF39" s="96" t="str">
        <f>IFERROR(VLOOKUP(Table1[[#This Row],[RespondentID]],'All Data'!$A:$CO,87,FALSE),"unknown")</f>
        <v>Man</v>
      </c>
      <c r="AG39" s="96" t="str">
        <f>IFERROR(VLOOKUP(Table1[[#This Row],[RespondentID]],'All Data'!$A:$CO,88,FALSE),"unknown")</f>
        <v>65+ years</v>
      </c>
      <c r="AH39" s="96" t="str">
        <f>IFERROR(VLOOKUP(Table1[[#This Row],[RespondentID]],'All Data'!$A:$CO,89,FALSE),"unknown")</f>
        <v>Queens</v>
      </c>
      <c r="AI39" s="96">
        <f>IFERROR(VLOOKUP(Table1[[#This Row],[RespondentID]],'All Data'!$A:$CO,90,FALSE),"unknown")</f>
        <v>11362</v>
      </c>
      <c r="AJ39" s="96" t="str">
        <f>IFERROR(VLOOKUP(Table1[[#This Row],[RespondentID]],'All Data'!$A:$CO,91,FALSE),"unknown")</f>
        <v>White</v>
      </c>
      <c r="AK39" s="96" t="str">
        <f>IFERROR(VLOOKUP(Table1[[#This Row],[RespondentID]],'All Data'!$A:$CO,92,FALSE),"unknown")</f>
        <v>Not Hispanic or Latino</v>
      </c>
      <c r="AL39" s="96">
        <f>IFERROR(VLOOKUP(Table1[[#This Row],[RespondentID]],'All Data'!$A:$CO,93,FALSE),"unknown")</f>
        <v>0</v>
      </c>
      <c r="AM39" s="96" t="str">
        <f>IFERROR(VLOOKUP(Table1[[#This Row],[RespondentID]],'All Data'!$A:$CW,94,FALSE),"unknown")</f>
        <v>$50,000 to $74,999</v>
      </c>
      <c r="AN39" s="96" t="str">
        <f>IFERROR(VLOOKUP(Table1[[#This Row],[RespondentID]],'All Data'!$A:$CW,95,FALSE),"unknown")</f>
        <v>High school graduate</v>
      </c>
      <c r="AO39" s="96" t="str">
        <f>IFERROR(VLOOKUP(Table1[[#This Row],[RespondentID]],'All Data'!$A:$CW,96,FALSE),"unknown")</f>
        <v>Retired</v>
      </c>
      <c r="AP39" s="96" t="str">
        <f>IFERROR(VLOOKUP(Table1[[#This Row],[RespondentID]],'All Data'!$A:$CW,97,FALSE),"unknown")</f>
        <v>Yes</v>
      </c>
      <c r="AQ39" s="96" t="str">
        <f>IFERROR(VLOOKUP(Table1[[#This Row],[RespondentID]],'All Data'!$A:$CW,98,FALSE),"unknown")</f>
        <v>Medicare</v>
      </c>
      <c r="AR39" s="96" t="str">
        <f>IFERROR(VLOOKUP(Table1[[#This Row],[RespondentID]],'All Data'!$A:$CW,99,FALSE),"unknown")</f>
        <v>Yes</v>
      </c>
    </row>
    <row r="40" spans="1:44">
      <c r="A40">
        <v>114456242380</v>
      </c>
      <c r="G40" t="s">
        <v>34</v>
      </c>
      <c r="M40" s="6">
        <f t="shared" si="0"/>
        <v>1</v>
      </c>
      <c r="N40" s="6">
        <f t="shared" si="1"/>
        <v>3</v>
      </c>
      <c r="O40" s="6"/>
      <c r="P40" s="6">
        <f t="shared" si="2"/>
        <v>0</v>
      </c>
      <c r="Q40" s="6">
        <f t="shared" si="3"/>
        <v>0</v>
      </c>
      <c r="R40" s="6">
        <f t="shared" si="4"/>
        <v>0</v>
      </c>
      <c r="S40" s="6">
        <f t="shared" si="5"/>
        <v>0</v>
      </c>
      <c r="T40" s="6">
        <f t="shared" si="6"/>
        <v>0</v>
      </c>
      <c r="U40" s="6">
        <f t="shared" si="7"/>
        <v>1</v>
      </c>
      <c r="V40" s="110">
        <f t="shared" si="8"/>
        <v>0</v>
      </c>
      <c r="W40" s="6">
        <f t="shared" si="9"/>
        <v>0</v>
      </c>
      <c r="X40" s="6">
        <f t="shared" si="10"/>
        <v>0</v>
      </c>
      <c r="Y40" s="6">
        <f t="shared" si="11"/>
        <v>0</v>
      </c>
      <c r="Z40" s="6"/>
      <c r="AA40" s="6"/>
      <c r="AB40" s="6">
        <f t="shared" si="14"/>
        <v>1</v>
      </c>
      <c r="AC40" s="6">
        <f t="shared" si="12"/>
        <v>1</v>
      </c>
      <c r="AD40" s="6" t="str">
        <f t="shared" si="13"/>
        <v>Correct</v>
      </c>
      <c r="AE40" s="6"/>
      <c r="AF40" s="96" t="str">
        <f>IFERROR(VLOOKUP(Table1[[#This Row],[RespondentID]],'All Data'!$A:$CO,87,FALSE),"unknown")</f>
        <v>Man</v>
      </c>
      <c r="AG40" s="96" t="str">
        <f>IFERROR(VLOOKUP(Table1[[#This Row],[RespondentID]],'All Data'!$A:$CO,88,FALSE),"unknown")</f>
        <v>65+ years</v>
      </c>
      <c r="AH40" s="96" t="str">
        <f>IFERROR(VLOOKUP(Table1[[#This Row],[RespondentID]],'All Data'!$A:$CO,89,FALSE),"unknown")</f>
        <v>Queens</v>
      </c>
      <c r="AI40" s="96">
        <f>IFERROR(VLOOKUP(Table1[[#This Row],[RespondentID]],'All Data'!$A:$CO,90,FALSE),"unknown")</f>
        <v>11302</v>
      </c>
      <c r="AJ40" s="96" t="str">
        <f>IFERROR(VLOOKUP(Table1[[#This Row],[RespondentID]],'All Data'!$A:$CO,91,FALSE),"unknown")</f>
        <v>White</v>
      </c>
      <c r="AK40" s="96" t="str">
        <f>IFERROR(VLOOKUP(Table1[[#This Row],[RespondentID]],'All Data'!$A:$CO,92,FALSE),"unknown")</f>
        <v>Not Hispanic or Latino</v>
      </c>
      <c r="AL40" s="96" t="str">
        <f>IFERROR(VLOOKUP(Table1[[#This Row],[RespondentID]],'All Data'!$A:$CO,93,FALSE),"unknown")</f>
        <v>English</v>
      </c>
      <c r="AM40" s="96" t="str">
        <f>IFERROR(VLOOKUP(Table1[[#This Row],[RespondentID]],'All Data'!$A:$CW,94,FALSE),"unknown")</f>
        <v>Over $125,000</v>
      </c>
      <c r="AN40" s="96" t="str">
        <f>IFERROR(VLOOKUP(Table1[[#This Row],[RespondentID]],'All Data'!$A:$CW,95,FALSE),"unknown")</f>
        <v>College graduate</v>
      </c>
      <c r="AO40" s="96" t="str">
        <f>IFERROR(VLOOKUP(Table1[[#This Row],[RespondentID]],'All Data'!$A:$CW,96,FALSE),"unknown")</f>
        <v>Retired</v>
      </c>
      <c r="AP40" s="96" t="str">
        <f>IFERROR(VLOOKUP(Table1[[#This Row],[RespondentID]],'All Data'!$A:$CW,97,FALSE),"unknown")</f>
        <v>Yes</v>
      </c>
      <c r="AQ40" s="96" t="str">
        <f>IFERROR(VLOOKUP(Table1[[#This Row],[RespondentID]],'All Data'!$A:$CW,98,FALSE),"unknown")</f>
        <v>Medicare</v>
      </c>
      <c r="AR40" s="96" t="str">
        <f>IFERROR(VLOOKUP(Table1[[#This Row],[RespondentID]],'All Data'!$A:$CW,99,FALSE),"unknown")</f>
        <v>Yes</v>
      </c>
    </row>
    <row r="41" spans="1:44">
      <c r="A41">
        <v>114456239612</v>
      </c>
      <c r="G41" t="s">
        <v>34</v>
      </c>
      <c r="M41" s="7">
        <f t="shared" si="0"/>
        <v>1</v>
      </c>
      <c r="N41" s="7">
        <f t="shared" si="1"/>
        <v>3</v>
      </c>
      <c r="O41" s="7"/>
      <c r="P41" s="7">
        <f t="shared" si="2"/>
        <v>0</v>
      </c>
      <c r="Q41" s="7">
        <f t="shared" si="3"/>
        <v>0</v>
      </c>
      <c r="R41" s="7">
        <f t="shared" si="4"/>
        <v>0</v>
      </c>
      <c r="S41" s="7">
        <f t="shared" si="5"/>
        <v>0</v>
      </c>
      <c r="T41" s="7">
        <f t="shared" si="6"/>
        <v>0</v>
      </c>
      <c r="U41" s="7">
        <f t="shared" si="7"/>
        <v>1</v>
      </c>
      <c r="V41" s="110">
        <f t="shared" si="8"/>
        <v>0</v>
      </c>
      <c r="W41" s="7">
        <f t="shared" si="9"/>
        <v>0</v>
      </c>
      <c r="X41" s="7">
        <f t="shared" si="10"/>
        <v>0</v>
      </c>
      <c r="Y41" s="7">
        <f t="shared" si="11"/>
        <v>0</v>
      </c>
      <c r="Z41" s="7"/>
      <c r="AA41" s="7"/>
      <c r="AB41" s="7">
        <f t="shared" si="14"/>
        <v>1</v>
      </c>
      <c r="AC41" s="7">
        <f t="shared" si="12"/>
        <v>1</v>
      </c>
      <c r="AD41" s="7" t="str">
        <f t="shared" si="13"/>
        <v>Correct</v>
      </c>
      <c r="AE41" s="7"/>
      <c r="AF41" s="96" t="str">
        <f>IFERROR(VLOOKUP(Table1[[#This Row],[RespondentID]],'All Data'!$A:$CO,87,FALSE),"unknown")</f>
        <v>Woman</v>
      </c>
      <c r="AG41" s="96" t="str">
        <f>IFERROR(VLOOKUP(Table1[[#This Row],[RespondentID]],'All Data'!$A:$CO,88,FALSE),"unknown")</f>
        <v>65+ years</v>
      </c>
      <c r="AH41" s="96" t="str">
        <f>IFERROR(VLOOKUP(Table1[[#This Row],[RespondentID]],'All Data'!$A:$CO,89,FALSE),"unknown")</f>
        <v>Queens</v>
      </c>
      <c r="AI41" s="96">
        <f>IFERROR(VLOOKUP(Table1[[#This Row],[RespondentID]],'All Data'!$A:$CO,90,FALSE),"unknown")</f>
        <v>11362</v>
      </c>
      <c r="AJ41" s="96" t="str">
        <f>IFERROR(VLOOKUP(Table1[[#This Row],[RespondentID]],'All Data'!$A:$CO,91,FALSE),"unknown")</f>
        <v>White</v>
      </c>
      <c r="AK41" s="96" t="str">
        <f>IFERROR(VLOOKUP(Table1[[#This Row],[RespondentID]],'All Data'!$A:$CO,92,FALSE),"unknown")</f>
        <v>Not Hispanic or Latino</v>
      </c>
      <c r="AL41" s="96" t="str">
        <f>IFERROR(VLOOKUP(Table1[[#This Row],[RespondentID]],'All Data'!$A:$CO,93,FALSE),"unknown")</f>
        <v>English</v>
      </c>
      <c r="AM41" s="96" t="str">
        <f>IFERROR(VLOOKUP(Table1[[#This Row],[RespondentID]],'All Data'!$A:$CW,94,FALSE),"unknown")</f>
        <v>$20,000 to $34,999</v>
      </c>
      <c r="AN41" s="96" t="str">
        <f>IFERROR(VLOOKUP(Table1[[#This Row],[RespondentID]],'All Data'!$A:$CW,95,FALSE),"unknown")</f>
        <v>Some college</v>
      </c>
      <c r="AO41" s="96" t="str">
        <f>IFERROR(VLOOKUP(Table1[[#This Row],[RespondentID]],'All Data'!$A:$CW,96,FALSE),"unknown")</f>
        <v>Retired</v>
      </c>
      <c r="AP41" s="96" t="str">
        <f>IFERROR(VLOOKUP(Table1[[#This Row],[RespondentID]],'All Data'!$A:$CW,97,FALSE),"unknown")</f>
        <v>Yes</v>
      </c>
      <c r="AQ41" s="96" t="str">
        <f>IFERROR(VLOOKUP(Table1[[#This Row],[RespondentID]],'All Data'!$A:$CW,98,FALSE),"unknown")</f>
        <v>Private/Commercial</v>
      </c>
      <c r="AR41" s="96" t="str">
        <f>IFERROR(VLOOKUP(Table1[[#This Row],[RespondentID]],'All Data'!$A:$CW,99,FALSE),"unknown")</f>
        <v>Yes</v>
      </c>
    </row>
    <row r="42" spans="1:44">
      <c r="A42">
        <v>114456226428</v>
      </c>
      <c r="G42" t="s">
        <v>34</v>
      </c>
      <c r="M42" s="6">
        <f t="shared" si="0"/>
        <v>1</v>
      </c>
      <c r="N42" s="6">
        <f t="shared" si="1"/>
        <v>3</v>
      </c>
      <c r="O42" s="6"/>
      <c r="P42" s="6">
        <f t="shared" si="2"/>
        <v>0</v>
      </c>
      <c r="Q42" s="6">
        <f t="shared" si="3"/>
        <v>0</v>
      </c>
      <c r="R42" s="6">
        <f t="shared" si="4"/>
        <v>0</v>
      </c>
      <c r="S42" s="6">
        <f t="shared" si="5"/>
        <v>0</v>
      </c>
      <c r="T42" s="6">
        <f t="shared" si="6"/>
        <v>0</v>
      </c>
      <c r="U42" s="6">
        <f t="shared" si="7"/>
        <v>1</v>
      </c>
      <c r="V42" s="110">
        <f t="shared" si="8"/>
        <v>0</v>
      </c>
      <c r="W42" s="6">
        <f t="shared" si="9"/>
        <v>0</v>
      </c>
      <c r="X42" s="6">
        <f t="shared" si="10"/>
        <v>0</v>
      </c>
      <c r="Y42" s="6">
        <f t="shared" si="11"/>
        <v>0</v>
      </c>
      <c r="Z42" s="6"/>
      <c r="AA42" s="6"/>
      <c r="AB42" s="6">
        <f t="shared" si="14"/>
        <v>1</v>
      </c>
      <c r="AC42" s="6">
        <f t="shared" si="12"/>
        <v>1</v>
      </c>
      <c r="AD42" s="6" t="str">
        <f t="shared" si="13"/>
        <v>Correct</v>
      </c>
      <c r="AE42" s="6"/>
      <c r="AF42" s="96" t="str">
        <f>IFERROR(VLOOKUP(Table1[[#This Row],[RespondentID]],'All Data'!$A:$CO,87,FALSE),"unknown")</f>
        <v>Woman</v>
      </c>
      <c r="AG42" s="96" t="str">
        <f>IFERROR(VLOOKUP(Table1[[#This Row],[RespondentID]],'All Data'!$A:$CO,88,FALSE),"unknown")</f>
        <v>65+ years</v>
      </c>
      <c r="AH42" s="96" t="str">
        <f>IFERROR(VLOOKUP(Table1[[#This Row],[RespondentID]],'All Data'!$A:$CO,89,FALSE),"unknown")</f>
        <v>Nassau</v>
      </c>
      <c r="AI42" s="96" t="str">
        <f>IFERROR(VLOOKUP(Table1[[#This Row],[RespondentID]],'All Data'!$A:$CO,90,FALSE),"unknown")</f>
        <v>Freeport, 11520</v>
      </c>
      <c r="AJ42" s="96" t="str">
        <f>IFERROR(VLOOKUP(Table1[[#This Row],[RespondentID]],'All Data'!$A:$CO,91,FALSE),"unknown")</f>
        <v>White</v>
      </c>
      <c r="AK42" s="96">
        <f>IFERROR(VLOOKUP(Table1[[#This Row],[RespondentID]],'All Data'!$A:$CO,92,FALSE),"unknown")</f>
        <v>0</v>
      </c>
      <c r="AL42" s="96" t="str">
        <f>IFERROR(VLOOKUP(Table1[[#This Row],[RespondentID]],'All Data'!$A:$CO,93,FALSE),"unknown")</f>
        <v>English</v>
      </c>
      <c r="AM42" s="96">
        <f>IFERROR(VLOOKUP(Table1[[#This Row],[RespondentID]],'All Data'!$A:$CW,94,FALSE),"unknown")</f>
        <v>0</v>
      </c>
      <c r="AN42" s="96" t="str">
        <f>IFERROR(VLOOKUP(Table1[[#This Row],[RespondentID]],'All Data'!$A:$CW,95,FALSE),"unknown")</f>
        <v>High school graduate</v>
      </c>
      <c r="AO42" s="96" t="str">
        <f>IFERROR(VLOOKUP(Table1[[#This Row],[RespondentID]],'All Data'!$A:$CW,96,FALSE),"unknown")</f>
        <v>Retired</v>
      </c>
      <c r="AP42" s="96" t="str">
        <f>IFERROR(VLOOKUP(Table1[[#This Row],[RespondentID]],'All Data'!$A:$CW,97,FALSE),"unknown")</f>
        <v>Yes</v>
      </c>
      <c r="AQ42" s="96" t="str">
        <f>IFERROR(VLOOKUP(Table1[[#This Row],[RespondentID]],'All Data'!$A:$CW,98,FALSE),"unknown")</f>
        <v>Medicare</v>
      </c>
      <c r="AR42" s="96">
        <f>IFERROR(VLOOKUP(Table1[[#This Row],[RespondentID]],'All Data'!$A:$CW,99,FALSE),"unknown")</f>
        <v>0</v>
      </c>
    </row>
    <row r="43" spans="1:44">
      <c r="A43">
        <v>114456233181</v>
      </c>
      <c r="M43" s="7">
        <f t="shared" si="0"/>
        <v>0</v>
      </c>
      <c r="N43" s="7" t="e">
        <f t="shared" si="1"/>
        <v>#DIV/0!</v>
      </c>
      <c r="O43" s="7"/>
      <c r="P43" s="7">
        <f t="shared" si="2"/>
        <v>0</v>
      </c>
      <c r="Q43" s="7">
        <f t="shared" si="3"/>
        <v>0</v>
      </c>
      <c r="R43" s="7">
        <f t="shared" si="4"/>
        <v>0</v>
      </c>
      <c r="S43" s="7">
        <f t="shared" si="5"/>
        <v>0</v>
      </c>
      <c r="T43" s="7">
        <f t="shared" si="6"/>
        <v>0</v>
      </c>
      <c r="U43" s="7">
        <f t="shared" si="7"/>
        <v>0</v>
      </c>
      <c r="V43" s="110">
        <f t="shared" si="8"/>
        <v>0</v>
      </c>
      <c r="W43" s="7">
        <f t="shared" si="9"/>
        <v>0</v>
      </c>
      <c r="X43" s="7">
        <f t="shared" si="10"/>
        <v>0</v>
      </c>
      <c r="Y43" s="7">
        <f t="shared" si="11"/>
        <v>0</v>
      </c>
      <c r="Z43" s="7"/>
      <c r="AA43" s="7"/>
      <c r="AB43" s="7">
        <f t="shared" si="14"/>
        <v>0</v>
      </c>
      <c r="AC43" s="7">
        <f t="shared" si="12"/>
        <v>0</v>
      </c>
      <c r="AD43" s="7" t="str">
        <f t="shared" si="13"/>
        <v>Correct</v>
      </c>
      <c r="AE43" s="7"/>
      <c r="AF43" s="96" t="str">
        <f>IFERROR(VLOOKUP(Table1[[#This Row],[RespondentID]],'All Data'!$A:$CO,87,FALSE),"unknown")</f>
        <v>Woman</v>
      </c>
      <c r="AG43" s="96" t="str">
        <f>IFERROR(VLOOKUP(Table1[[#This Row],[RespondentID]],'All Data'!$A:$CO,88,FALSE),"unknown")</f>
        <v>65+ years</v>
      </c>
      <c r="AH43" s="96" t="str">
        <f>IFERROR(VLOOKUP(Table1[[#This Row],[RespondentID]],'All Data'!$A:$CO,89,FALSE),"unknown")</f>
        <v>Nassau</v>
      </c>
      <c r="AI43" s="96" t="str">
        <f>IFERROR(VLOOKUP(Table1[[#This Row],[RespondentID]],'All Data'!$A:$CO,90,FALSE),"unknown")</f>
        <v>Massapequa, 11758</v>
      </c>
      <c r="AJ43" s="96" t="str">
        <f>IFERROR(VLOOKUP(Table1[[#This Row],[RespondentID]],'All Data'!$A:$CO,91,FALSE),"unknown")</f>
        <v>White</v>
      </c>
      <c r="AK43" s="96" t="str">
        <f>IFERROR(VLOOKUP(Table1[[#This Row],[RespondentID]],'All Data'!$A:$CO,92,FALSE),"unknown")</f>
        <v>Not Hispanic or Latino</v>
      </c>
      <c r="AL43" s="96" t="str">
        <f>IFERROR(VLOOKUP(Table1[[#This Row],[RespondentID]],'All Data'!$A:$CO,93,FALSE),"unknown")</f>
        <v>English</v>
      </c>
      <c r="AM43" s="96" t="str">
        <f>IFERROR(VLOOKUP(Table1[[#This Row],[RespondentID]],'All Data'!$A:$CW,94,FALSE),"unknown")</f>
        <v>$20,000 to $34,999</v>
      </c>
      <c r="AN43" s="96" t="str">
        <f>IFERROR(VLOOKUP(Table1[[#This Row],[RespondentID]],'All Data'!$A:$CW,95,FALSE),"unknown")</f>
        <v>Some college</v>
      </c>
      <c r="AO43" s="96" t="str">
        <f>IFERROR(VLOOKUP(Table1[[#This Row],[RespondentID]],'All Data'!$A:$CW,96,FALSE),"unknown")</f>
        <v>Retired</v>
      </c>
      <c r="AP43" s="96" t="str">
        <f>IFERROR(VLOOKUP(Table1[[#This Row],[RespondentID]],'All Data'!$A:$CW,97,FALSE),"unknown")</f>
        <v>Yes</v>
      </c>
      <c r="AQ43" s="96" t="str">
        <f>IFERROR(VLOOKUP(Table1[[#This Row],[RespondentID]],'All Data'!$A:$CW,98,FALSE),"unknown")</f>
        <v>Medicare</v>
      </c>
      <c r="AR43" s="96">
        <f>IFERROR(VLOOKUP(Table1[[#This Row],[RespondentID]],'All Data'!$A:$CW,99,FALSE),"unknown")</f>
        <v>0</v>
      </c>
    </row>
    <row r="44" spans="1:44">
      <c r="A44">
        <v>114456230710</v>
      </c>
      <c r="M44" s="6">
        <f t="shared" si="0"/>
        <v>0</v>
      </c>
      <c r="N44" s="6" t="e">
        <f t="shared" si="1"/>
        <v>#DIV/0!</v>
      </c>
      <c r="O44" s="6"/>
      <c r="P44" s="6">
        <f t="shared" si="2"/>
        <v>0</v>
      </c>
      <c r="Q44" s="6">
        <f t="shared" si="3"/>
        <v>0</v>
      </c>
      <c r="R44" s="6">
        <f t="shared" si="4"/>
        <v>0</v>
      </c>
      <c r="S44" s="6">
        <f t="shared" si="5"/>
        <v>0</v>
      </c>
      <c r="T44" s="6">
        <f t="shared" si="6"/>
        <v>0</v>
      </c>
      <c r="U44" s="6">
        <f t="shared" si="7"/>
        <v>0</v>
      </c>
      <c r="V44" s="110">
        <f t="shared" si="8"/>
        <v>0</v>
      </c>
      <c r="W44" s="6">
        <f t="shared" si="9"/>
        <v>0</v>
      </c>
      <c r="X44" s="6">
        <f t="shared" si="10"/>
        <v>0</v>
      </c>
      <c r="Y44" s="6">
        <f t="shared" si="11"/>
        <v>0</v>
      </c>
      <c r="Z44" s="6"/>
      <c r="AA44" s="6"/>
      <c r="AB44" s="6">
        <f t="shared" si="14"/>
        <v>0</v>
      </c>
      <c r="AC44" s="6">
        <f t="shared" si="12"/>
        <v>0</v>
      </c>
      <c r="AD44" s="6" t="str">
        <f t="shared" si="13"/>
        <v>Correct</v>
      </c>
      <c r="AE44" s="6"/>
      <c r="AF44" s="96" t="str">
        <f>IFERROR(VLOOKUP(Table1[[#This Row],[RespondentID]],'All Data'!$A:$CO,87,FALSE),"unknown")</f>
        <v>Woman</v>
      </c>
      <c r="AG44" s="96" t="str">
        <f>IFERROR(VLOOKUP(Table1[[#This Row],[RespondentID]],'All Data'!$A:$CO,88,FALSE),"unknown")</f>
        <v>55-64 years</v>
      </c>
      <c r="AH44" s="96" t="str">
        <f>IFERROR(VLOOKUP(Table1[[#This Row],[RespondentID]],'All Data'!$A:$CO,89,FALSE),"unknown")</f>
        <v>Nassau</v>
      </c>
      <c r="AI44" s="96" t="str">
        <f>IFERROR(VLOOKUP(Table1[[#This Row],[RespondentID]],'All Data'!$A:$CO,90,FALSE),"unknown")</f>
        <v>Old Bethpage, 11804</v>
      </c>
      <c r="AJ44" s="96" t="str">
        <f>IFERROR(VLOOKUP(Table1[[#This Row],[RespondentID]],'All Data'!$A:$CO,91,FALSE),"unknown")</f>
        <v>White</v>
      </c>
      <c r="AK44" s="96" t="str">
        <f>IFERROR(VLOOKUP(Table1[[#This Row],[RespondentID]],'All Data'!$A:$CO,92,FALSE),"unknown")</f>
        <v>Not Hispanic or Latino</v>
      </c>
      <c r="AL44" s="96" t="str">
        <f>IFERROR(VLOOKUP(Table1[[#This Row],[RespondentID]],'All Data'!$A:$CO,93,FALSE),"unknown")</f>
        <v>English</v>
      </c>
      <c r="AM44" s="96" t="str">
        <f>IFERROR(VLOOKUP(Table1[[#This Row],[RespondentID]],'All Data'!$A:$CW,94,FALSE),"unknown")</f>
        <v>$35,000 to $49,999</v>
      </c>
      <c r="AN44" s="96" t="str">
        <f>IFERROR(VLOOKUP(Table1[[#This Row],[RespondentID]],'All Data'!$A:$CW,95,FALSE),"unknown")</f>
        <v>Technical school</v>
      </c>
      <c r="AO44" s="96" t="str">
        <f>IFERROR(VLOOKUP(Table1[[#This Row],[RespondentID]],'All Data'!$A:$CW,96,FALSE),"unknown")</f>
        <v>Employed for wages</v>
      </c>
      <c r="AP44" s="96" t="str">
        <f>IFERROR(VLOOKUP(Table1[[#This Row],[RespondentID]],'All Data'!$A:$CW,97,FALSE),"unknown")</f>
        <v>Yes</v>
      </c>
      <c r="AQ44" s="96" t="str">
        <f>IFERROR(VLOOKUP(Table1[[#This Row],[RespondentID]],'All Data'!$A:$CW,98,FALSE),"unknown")</f>
        <v>Private/Commercial</v>
      </c>
      <c r="AR44" s="96" t="str">
        <f>IFERROR(VLOOKUP(Table1[[#This Row],[RespondentID]],'All Data'!$A:$CW,99,FALSE),"unknown")</f>
        <v>Yes</v>
      </c>
    </row>
    <row r="45" spans="1:44">
      <c r="A45">
        <v>114449860737</v>
      </c>
      <c r="C45" t="s">
        <v>30</v>
      </c>
      <c r="M45" s="7">
        <f t="shared" si="0"/>
        <v>1</v>
      </c>
      <c r="N45" s="7">
        <f t="shared" si="1"/>
        <v>3</v>
      </c>
      <c r="O45" s="7"/>
      <c r="P45" s="7">
        <f t="shared" si="2"/>
        <v>0</v>
      </c>
      <c r="Q45" s="7">
        <f t="shared" si="3"/>
        <v>1</v>
      </c>
      <c r="R45" s="7">
        <f t="shared" si="4"/>
        <v>0</v>
      </c>
      <c r="S45" s="7">
        <f t="shared" si="5"/>
        <v>0</v>
      </c>
      <c r="T45" s="7">
        <f t="shared" si="6"/>
        <v>0</v>
      </c>
      <c r="U45" s="7">
        <f t="shared" si="7"/>
        <v>0</v>
      </c>
      <c r="V45" s="110">
        <f t="shared" si="8"/>
        <v>0</v>
      </c>
      <c r="W45" s="7">
        <f t="shared" si="9"/>
        <v>0</v>
      </c>
      <c r="X45" s="7">
        <f t="shared" si="10"/>
        <v>0</v>
      </c>
      <c r="Y45" s="7">
        <f t="shared" si="11"/>
        <v>0</v>
      </c>
      <c r="Z45" s="7"/>
      <c r="AA45" s="7"/>
      <c r="AB45" s="7">
        <f t="shared" si="14"/>
        <v>1</v>
      </c>
      <c r="AC45" s="7">
        <f t="shared" si="12"/>
        <v>1</v>
      </c>
      <c r="AD45" s="7" t="str">
        <f t="shared" si="13"/>
        <v>Correct</v>
      </c>
      <c r="AE45" s="7"/>
      <c r="AF45" s="96" t="str">
        <f>IFERROR(VLOOKUP(Table1[[#This Row],[RespondentID]],'All Data'!$A:$CO,87,FALSE),"unknown")</f>
        <v>Woman</v>
      </c>
      <c r="AG45" s="96" t="str">
        <f>IFERROR(VLOOKUP(Table1[[#This Row],[RespondentID]],'All Data'!$A:$CO,88,FALSE),"unknown")</f>
        <v>35-44 years</v>
      </c>
      <c r="AH45" s="96" t="str">
        <f>IFERROR(VLOOKUP(Table1[[#This Row],[RespondentID]],'All Data'!$A:$CO,89,FALSE),"unknown")</f>
        <v>Queens</v>
      </c>
      <c r="AI45" s="96">
        <f>IFERROR(VLOOKUP(Table1[[#This Row],[RespondentID]],'All Data'!$A:$CO,90,FALSE),"unknown")</f>
        <v>11693</v>
      </c>
      <c r="AJ45" s="96" t="str">
        <f>IFERROR(VLOOKUP(Table1[[#This Row],[RespondentID]],'All Data'!$A:$CO,91,FALSE),"unknown")</f>
        <v>Other (please specify)</v>
      </c>
      <c r="AK45" s="96" t="str">
        <f>IFERROR(VLOOKUP(Table1[[#This Row],[RespondentID]],'All Data'!$A:$CO,92,FALSE),"unknown")</f>
        <v>Hispanic or Latino</v>
      </c>
      <c r="AL45" s="96" t="str">
        <f>IFERROR(VLOOKUP(Table1[[#This Row],[RespondentID]],'All Data'!$A:$CO,93,FALSE),"unknown")</f>
        <v>English</v>
      </c>
      <c r="AM45" s="96" t="str">
        <f>IFERROR(VLOOKUP(Table1[[#This Row],[RespondentID]],'All Data'!$A:$CW,94,FALSE),"unknown")</f>
        <v>$50,000 to $74,999</v>
      </c>
      <c r="AN45" s="96" t="str">
        <f>IFERROR(VLOOKUP(Table1[[#This Row],[RespondentID]],'All Data'!$A:$CW,95,FALSE),"unknown")</f>
        <v>College graduate</v>
      </c>
      <c r="AO45" s="96" t="str">
        <f>IFERROR(VLOOKUP(Table1[[#This Row],[RespondentID]],'All Data'!$A:$CW,96,FALSE),"unknown")</f>
        <v>Self-employed</v>
      </c>
      <c r="AP45" s="96" t="str">
        <f>IFERROR(VLOOKUP(Table1[[#This Row],[RespondentID]],'All Data'!$A:$CW,97,FALSE),"unknown")</f>
        <v>Yes</v>
      </c>
      <c r="AQ45" s="96" t="str">
        <f>IFERROR(VLOOKUP(Table1[[#This Row],[RespondentID]],'All Data'!$A:$CW,98,FALSE),"unknown")</f>
        <v>Medicaid</v>
      </c>
      <c r="AR45" s="96" t="str">
        <f>IFERROR(VLOOKUP(Table1[[#This Row],[RespondentID]],'All Data'!$A:$CW,99,FALSE),"unknown")</f>
        <v>Yes</v>
      </c>
    </row>
    <row r="46" spans="1:44">
      <c r="A46">
        <v>114449779544</v>
      </c>
      <c r="G46" t="s">
        <v>34</v>
      </c>
      <c r="M46" s="6">
        <f t="shared" si="0"/>
        <v>1</v>
      </c>
      <c r="N46" s="6">
        <f t="shared" si="1"/>
        <v>3</v>
      </c>
      <c r="O46" s="6"/>
      <c r="P46" s="6">
        <f t="shared" si="2"/>
        <v>0</v>
      </c>
      <c r="Q46" s="6">
        <f t="shared" si="3"/>
        <v>0</v>
      </c>
      <c r="R46" s="6">
        <f t="shared" si="4"/>
        <v>0</v>
      </c>
      <c r="S46" s="6">
        <f t="shared" si="5"/>
        <v>0</v>
      </c>
      <c r="T46" s="6">
        <f t="shared" si="6"/>
        <v>0</v>
      </c>
      <c r="U46" s="6">
        <f t="shared" si="7"/>
        <v>1</v>
      </c>
      <c r="V46" s="110">
        <f t="shared" si="8"/>
        <v>0</v>
      </c>
      <c r="W46" s="6">
        <f t="shared" si="9"/>
        <v>0</v>
      </c>
      <c r="X46" s="6">
        <f t="shared" si="10"/>
        <v>0</v>
      </c>
      <c r="Y46" s="6">
        <f t="shared" si="11"/>
        <v>0</v>
      </c>
      <c r="Z46" s="6"/>
      <c r="AA46" s="6"/>
      <c r="AB46" s="6">
        <f t="shared" si="14"/>
        <v>1</v>
      </c>
      <c r="AC46" s="6">
        <f t="shared" si="12"/>
        <v>1</v>
      </c>
      <c r="AD46" s="6" t="str">
        <f t="shared" si="13"/>
        <v>Correct</v>
      </c>
      <c r="AE46" s="6"/>
      <c r="AF46" s="96" t="str">
        <f>IFERROR(VLOOKUP(Table1[[#This Row],[RespondentID]],'All Data'!$A:$CO,87,FALSE),"unknown")</f>
        <v>Man</v>
      </c>
      <c r="AG46" s="96" t="str">
        <f>IFERROR(VLOOKUP(Table1[[#This Row],[RespondentID]],'All Data'!$A:$CO,88,FALSE),"unknown")</f>
        <v>55-64 years</v>
      </c>
      <c r="AH46" s="96" t="str">
        <f>IFERROR(VLOOKUP(Table1[[#This Row],[RespondentID]],'All Data'!$A:$CO,89,FALSE),"unknown")</f>
        <v>Suffolk</v>
      </c>
      <c r="AI46" s="96" t="str">
        <f>IFERROR(VLOOKUP(Table1[[#This Row],[RespondentID]],'All Data'!$A:$CO,90,FALSE),"unknown")</f>
        <v>East Islip, 11730</v>
      </c>
      <c r="AJ46" s="96" t="str">
        <f>IFERROR(VLOOKUP(Table1[[#This Row],[RespondentID]],'All Data'!$A:$CO,91,FALSE),"unknown")</f>
        <v>White</v>
      </c>
      <c r="AK46" s="96" t="str">
        <f>IFERROR(VLOOKUP(Table1[[#This Row],[RespondentID]],'All Data'!$A:$CO,92,FALSE),"unknown")</f>
        <v>Not Hispanic or Latino</v>
      </c>
      <c r="AL46" s="96" t="str">
        <f>IFERROR(VLOOKUP(Table1[[#This Row],[RespondentID]],'All Data'!$A:$CO,93,FALSE),"unknown")</f>
        <v>English</v>
      </c>
      <c r="AM46" s="96" t="str">
        <f>IFERROR(VLOOKUP(Table1[[#This Row],[RespondentID]],'All Data'!$A:$CW,94,FALSE),"unknown")</f>
        <v>Over $125,000</v>
      </c>
      <c r="AN46" s="96" t="str">
        <f>IFERROR(VLOOKUP(Table1[[#This Row],[RespondentID]],'All Data'!$A:$CW,95,FALSE),"unknown")</f>
        <v>Graduate school</v>
      </c>
      <c r="AO46" s="96" t="str">
        <f>IFERROR(VLOOKUP(Table1[[#This Row],[RespondentID]],'All Data'!$A:$CW,96,FALSE),"unknown")</f>
        <v>Employed for wages</v>
      </c>
      <c r="AP46" s="96" t="str">
        <f>IFERROR(VLOOKUP(Table1[[#This Row],[RespondentID]],'All Data'!$A:$CW,97,FALSE),"unknown")</f>
        <v>Yes</v>
      </c>
      <c r="AQ46" s="96" t="str">
        <f>IFERROR(VLOOKUP(Table1[[#This Row],[RespondentID]],'All Data'!$A:$CW,98,FALSE),"unknown")</f>
        <v>Private/Commercial</v>
      </c>
      <c r="AR46" s="96" t="str">
        <f>IFERROR(VLOOKUP(Table1[[#This Row],[RespondentID]],'All Data'!$A:$CW,99,FALSE),"unknown")</f>
        <v>Yes</v>
      </c>
    </row>
    <row r="47" spans="1:44">
      <c r="A47">
        <v>114448354262</v>
      </c>
      <c r="L47" t="s">
        <v>498</v>
      </c>
      <c r="M47" s="7">
        <f t="shared" si="0"/>
        <v>1</v>
      </c>
      <c r="N47" s="7">
        <f t="shared" si="1"/>
        <v>3</v>
      </c>
      <c r="O47" s="7"/>
      <c r="P47" s="7">
        <f t="shared" si="2"/>
        <v>0</v>
      </c>
      <c r="Q47" s="7">
        <f t="shared" si="3"/>
        <v>0</v>
      </c>
      <c r="R47" s="7">
        <f t="shared" si="4"/>
        <v>0</v>
      </c>
      <c r="S47" s="7">
        <f t="shared" si="5"/>
        <v>0</v>
      </c>
      <c r="T47" s="7">
        <f t="shared" si="6"/>
        <v>0</v>
      </c>
      <c r="U47" s="7">
        <f t="shared" si="7"/>
        <v>0</v>
      </c>
      <c r="V47" s="110">
        <f t="shared" si="8"/>
        <v>0</v>
      </c>
      <c r="W47" s="7">
        <f t="shared" si="9"/>
        <v>0</v>
      </c>
      <c r="X47" s="7">
        <f t="shared" si="10"/>
        <v>0</v>
      </c>
      <c r="Y47" s="7">
        <f t="shared" si="11"/>
        <v>0</v>
      </c>
      <c r="Z47" s="7"/>
      <c r="AA47" s="7"/>
      <c r="AB47" s="7">
        <f t="shared" si="14"/>
        <v>0</v>
      </c>
      <c r="AC47" s="7">
        <f t="shared" si="12"/>
        <v>1</v>
      </c>
      <c r="AD47" s="7" t="str">
        <f t="shared" si="13"/>
        <v>Wrong</v>
      </c>
      <c r="AE47" s="7"/>
      <c r="AF47" s="96" t="str">
        <f>IFERROR(VLOOKUP(Table1[[#This Row],[RespondentID]],'All Data'!$A:$CO,87,FALSE),"unknown")</f>
        <v>Woman</v>
      </c>
      <c r="AG47" s="96" t="str">
        <f>IFERROR(VLOOKUP(Table1[[#This Row],[RespondentID]],'All Data'!$A:$CO,88,FALSE),"unknown")</f>
        <v>65+ years</v>
      </c>
      <c r="AH47" s="96" t="str">
        <f>IFERROR(VLOOKUP(Table1[[#This Row],[RespondentID]],'All Data'!$A:$CO,89,FALSE),"unknown")</f>
        <v>Queens</v>
      </c>
      <c r="AI47" s="96">
        <f>IFERROR(VLOOKUP(Table1[[#This Row],[RespondentID]],'All Data'!$A:$CO,90,FALSE),"unknown")</f>
        <v>11694</v>
      </c>
      <c r="AJ47" s="96" t="str">
        <f>IFERROR(VLOOKUP(Table1[[#This Row],[RespondentID]],'All Data'!$A:$CO,91,FALSE),"unknown")</f>
        <v>White</v>
      </c>
      <c r="AK47" s="96" t="str">
        <f>IFERROR(VLOOKUP(Table1[[#This Row],[RespondentID]],'All Data'!$A:$CO,92,FALSE),"unknown")</f>
        <v>Not Hispanic or Latino</v>
      </c>
      <c r="AL47" s="96" t="str">
        <f>IFERROR(VLOOKUP(Table1[[#This Row],[RespondentID]],'All Data'!$A:$CO,93,FALSE),"unknown")</f>
        <v>English</v>
      </c>
      <c r="AM47" s="96" t="str">
        <f>IFERROR(VLOOKUP(Table1[[#This Row],[RespondentID]],'All Data'!$A:$CW,94,FALSE),"unknown")</f>
        <v>$50,000 to $74,999</v>
      </c>
      <c r="AN47" s="96" t="str">
        <f>IFERROR(VLOOKUP(Table1[[#This Row],[RespondentID]],'All Data'!$A:$CW,95,FALSE),"unknown")</f>
        <v>Some college</v>
      </c>
      <c r="AO47" s="96" t="str">
        <f>IFERROR(VLOOKUP(Table1[[#This Row],[RespondentID]],'All Data'!$A:$CW,96,FALSE),"unknown")</f>
        <v>Retired</v>
      </c>
      <c r="AP47" s="96" t="str">
        <f>IFERROR(VLOOKUP(Table1[[#This Row],[RespondentID]],'All Data'!$A:$CW,97,FALSE),"unknown")</f>
        <v>Yes</v>
      </c>
      <c r="AQ47" s="96" t="str">
        <f>IFERROR(VLOOKUP(Table1[[#This Row],[RespondentID]],'All Data'!$A:$CW,98,FALSE),"unknown")</f>
        <v>Medicare</v>
      </c>
      <c r="AR47" s="96" t="str">
        <f>IFERROR(VLOOKUP(Table1[[#This Row],[RespondentID]],'All Data'!$A:$CW,99,FALSE),"unknown")</f>
        <v>Yes</v>
      </c>
    </row>
    <row r="48" spans="1:44">
      <c r="A48">
        <v>114446451533</v>
      </c>
      <c r="C48" t="s">
        <v>30</v>
      </c>
      <c r="L48" t="s">
        <v>501</v>
      </c>
      <c r="M48" s="6">
        <f t="shared" si="0"/>
        <v>2</v>
      </c>
      <c r="N48" s="6">
        <f t="shared" si="1"/>
        <v>1.5</v>
      </c>
      <c r="O48" s="6"/>
      <c r="P48" s="6">
        <f t="shared" si="2"/>
        <v>0</v>
      </c>
      <c r="Q48" s="6">
        <f t="shared" si="3"/>
        <v>1</v>
      </c>
      <c r="R48" s="6">
        <f t="shared" si="4"/>
        <v>0</v>
      </c>
      <c r="S48" s="6">
        <f t="shared" si="5"/>
        <v>0</v>
      </c>
      <c r="T48" s="6">
        <f t="shared" si="6"/>
        <v>0</v>
      </c>
      <c r="U48" s="6">
        <f t="shared" si="7"/>
        <v>0</v>
      </c>
      <c r="V48" s="110">
        <f t="shared" si="8"/>
        <v>0</v>
      </c>
      <c r="W48" s="6">
        <f t="shared" si="9"/>
        <v>0</v>
      </c>
      <c r="X48" s="6">
        <f t="shared" si="10"/>
        <v>0</v>
      </c>
      <c r="Y48" s="6">
        <f t="shared" si="11"/>
        <v>0</v>
      </c>
      <c r="Z48" s="6"/>
      <c r="AA48" s="6"/>
      <c r="AB48" s="6">
        <f t="shared" si="14"/>
        <v>1</v>
      </c>
      <c r="AC48" s="6">
        <f t="shared" si="12"/>
        <v>2</v>
      </c>
      <c r="AD48" s="6" t="str">
        <f t="shared" si="13"/>
        <v>Wrong</v>
      </c>
      <c r="AE48" s="6"/>
      <c r="AF48" s="96" t="str">
        <f>IFERROR(VLOOKUP(Table1[[#This Row],[RespondentID]],'All Data'!$A:$CO,87,FALSE),"unknown")</f>
        <v>Woman</v>
      </c>
      <c r="AG48" s="96" t="str">
        <f>IFERROR(VLOOKUP(Table1[[#This Row],[RespondentID]],'All Data'!$A:$CO,88,FALSE),"unknown")</f>
        <v>65+ years</v>
      </c>
      <c r="AH48" s="96" t="str">
        <f>IFERROR(VLOOKUP(Table1[[#This Row],[RespondentID]],'All Data'!$A:$CO,89,FALSE),"unknown")</f>
        <v>Queens</v>
      </c>
      <c r="AI48" s="96">
        <f>IFERROR(VLOOKUP(Table1[[#This Row],[RespondentID]],'All Data'!$A:$CO,90,FALSE),"unknown")</f>
        <v>11694</v>
      </c>
      <c r="AJ48" s="96" t="str">
        <f>IFERROR(VLOOKUP(Table1[[#This Row],[RespondentID]],'All Data'!$A:$CO,91,FALSE),"unknown")</f>
        <v>White</v>
      </c>
      <c r="AK48" s="96" t="str">
        <f>IFERROR(VLOOKUP(Table1[[#This Row],[RespondentID]],'All Data'!$A:$CO,92,FALSE),"unknown")</f>
        <v>Unknown</v>
      </c>
      <c r="AL48" s="96" t="str">
        <f>IFERROR(VLOOKUP(Table1[[#This Row],[RespondentID]],'All Data'!$A:$CO,93,FALSE),"unknown")</f>
        <v>English</v>
      </c>
      <c r="AM48" s="96" t="str">
        <f>IFERROR(VLOOKUP(Table1[[#This Row],[RespondentID]],'All Data'!$A:$CW,94,FALSE),"unknown")</f>
        <v>$35,000 to $49,999</v>
      </c>
      <c r="AN48" s="96" t="str">
        <f>IFERROR(VLOOKUP(Table1[[#This Row],[RespondentID]],'All Data'!$A:$CW,95,FALSE),"unknown")</f>
        <v>College graduate</v>
      </c>
      <c r="AO48" s="96" t="str">
        <f>IFERROR(VLOOKUP(Table1[[#This Row],[RespondentID]],'All Data'!$A:$CW,96,FALSE),"unknown")</f>
        <v>Retired</v>
      </c>
      <c r="AP48" s="96" t="str">
        <f>IFERROR(VLOOKUP(Table1[[#This Row],[RespondentID]],'All Data'!$A:$CW,97,FALSE),"unknown")</f>
        <v>Yes</v>
      </c>
      <c r="AQ48" s="96" t="str">
        <f>IFERROR(VLOOKUP(Table1[[#This Row],[RespondentID]],'All Data'!$A:$CW,98,FALSE),"unknown")</f>
        <v>Medicare</v>
      </c>
      <c r="AR48" s="96" t="str">
        <f>IFERROR(VLOOKUP(Table1[[#This Row],[RespondentID]],'All Data'!$A:$CW,99,FALSE),"unknown")</f>
        <v>Yes</v>
      </c>
    </row>
    <row r="49" spans="1:44">
      <c r="A49">
        <v>114446321447</v>
      </c>
      <c r="C49" t="s">
        <v>30</v>
      </c>
      <c r="M49" s="7">
        <f t="shared" si="0"/>
        <v>1</v>
      </c>
      <c r="N49" s="7">
        <f t="shared" si="1"/>
        <v>3</v>
      </c>
      <c r="O49" s="7"/>
      <c r="P49" s="7">
        <f t="shared" si="2"/>
        <v>0</v>
      </c>
      <c r="Q49" s="7">
        <f t="shared" si="3"/>
        <v>1</v>
      </c>
      <c r="R49" s="7">
        <f t="shared" si="4"/>
        <v>0</v>
      </c>
      <c r="S49" s="7">
        <f t="shared" si="5"/>
        <v>0</v>
      </c>
      <c r="T49" s="7">
        <f t="shared" si="6"/>
        <v>0</v>
      </c>
      <c r="U49" s="7">
        <f t="shared" si="7"/>
        <v>0</v>
      </c>
      <c r="V49" s="110">
        <f t="shared" si="8"/>
        <v>0</v>
      </c>
      <c r="W49" s="7">
        <f t="shared" si="9"/>
        <v>0</v>
      </c>
      <c r="X49" s="7">
        <f t="shared" si="10"/>
        <v>0</v>
      </c>
      <c r="Y49" s="7">
        <f t="shared" si="11"/>
        <v>0</v>
      </c>
      <c r="Z49" s="7"/>
      <c r="AA49" s="7"/>
      <c r="AB49" s="7">
        <f t="shared" si="14"/>
        <v>1</v>
      </c>
      <c r="AC49" s="7">
        <f t="shared" si="12"/>
        <v>1</v>
      </c>
      <c r="AD49" s="7" t="str">
        <f t="shared" si="13"/>
        <v>Correct</v>
      </c>
      <c r="AE49" s="7"/>
      <c r="AF49" s="96" t="str">
        <f>IFERROR(VLOOKUP(Table1[[#This Row],[RespondentID]],'All Data'!$A:$CO,87,FALSE),"unknown")</f>
        <v>Woman</v>
      </c>
      <c r="AG49" s="96" t="str">
        <f>IFERROR(VLOOKUP(Table1[[#This Row],[RespondentID]],'All Data'!$A:$CO,88,FALSE),"unknown")</f>
        <v>55-64 years</v>
      </c>
      <c r="AH49" s="96" t="str">
        <f>IFERROR(VLOOKUP(Table1[[#This Row],[RespondentID]],'All Data'!$A:$CO,89,FALSE),"unknown")</f>
        <v>Suffolk</v>
      </c>
      <c r="AI49" s="96" t="str">
        <f>IFERROR(VLOOKUP(Table1[[#This Row],[RespondentID]],'All Data'!$A:$CO,90,FALSE),"unknown")</f>
        <v>Mattituck, 11952</v>
      </c>
      <c r="AJ49" s="96" t="str">
        <f>IFERROR(VLOOKUP(Table1[[#This Row],[RespondentID]],'All Data'!$A:$CO,91,FALSE),"unknown")</f>
        <v>White</v>
      </c>
      <c r="AK49" s="96" t="str">
        <f>IFERROR(VLOOKUP(Table1[[#This Row],[RespondentID]],'All Data'!$A:$CO,92,FALSE),"unknown")</f>
        <v>Not Hispanic or Latino</v>
      </c>
      <c r="AL49" s="96" t="str">
        <f>IFERROR(VLOOKUP(Table1[[#This Row],[RespondentID]],'All Data'!$A:$CO,93,FALSE),"unknown")</f>
        <v>English</v>
      </c>
      <c r="AM49" s="96" t="str">
        <f>IFERROR(VLOOKUP(Table1[[#This Row],[RespondentID]],'All Data'!$A:$CW,94,FALSE),"unknown")</f>
        <v>Over $125,000</v>
      </c>
      <c r="AN49" s="96" t="str">
        <f>IFERROR(VLOOKUP(Table1[[#This Row],[RespondentID]],'All Data'!$A:$CW,95,FALSE),"unknown")</f>
        <v>Graduate school</v>
      </c>
      <c r="AO49" s="96" t="str">
        <f>IFERROR(VLOOKUP(Table1[[#This Row],[RespondentID]],'All Data'!$A:$CW,96,FALSE),"unknown")</f>
        <v>Retired</v>
      </c>
      <c r="AP49" s="96" t="str">
        <f>IFERROR(VLOOKUP(Table1[[#This Row],[RespondentID]],'All Data'!$A:$CW,97,FALSE),"unknown")</f>
        <v>Yes</v>
      </c>
      <c r="AQ49" s="96" t="str">
        <f>IFERROR(VLOOKUP(Table1[[#This Row],[RespondentID]],'All Data'!$A:$CW,98,FALSE),"unknown")</f>
        <v>Private/Commercial</v>
      </c>
      <c r="AR49" s="96" t="str">
        <f>IFERROR(VLOOKUP(Table1[[#This Row],[RespondentID]],'All Data'!$A:$CW,99,FALSE),"unknown")</f>
        <v>Yes</v>
      </c>
    </row>
    <row r="50" spans="1:44">
      <c r="A50">
        <v>114444887954</v>
      </c>
      <c r="G50" t="s">
        <v>34</v>
      </c>
      <c r="M50" s="6">
        <f t="shared" si="0"/>
        <v>1</v>
      </c>
      <c r="N50" s="6">
        <f t="shared" si="1"/>
        <v>3</v>
      </c>
      <c r="O50" s="6"/>
      <c r="P50" s="6">
        <f t="shared" si="2"/>
        <v>0</v>
      </c>
      <c r="Q50" s="6">
        <f t="shared" si="3"/>
        <v>0</v>
      </c>
      <c r="R50" s="6">
        <f t="shared" si="4"/>
        <v>0</v>
      </c>
      <c r="S50" s="6">
        <f t="shared" si="5"/>
        <v>0</v>
      </c>
      <c r="T50" s="6">
        <f t="shared" si="6"/>
        <v>0</v>
      </c>
      <c r="U50" s="6">
        <f t="shared" si="7"/>
        <v>1</v>
      </c>
      <c r="V50" s="110">
        <f t="shared" si="8"/>
        <v>0</v>
      </c>
      <c r="W50" s="6">
        <f t="shared" si="9"/>
        <v>0</v>
      </c>
      <c r="X50" s="6">
        <f t="shared" si="10"/>
        <v>0</v>
      </c>
      <c r="Y50" s="6">
        <f t="shared" si="11"/>
        <v>0</v>
      </c>
      <c r="Z50" s="6"/>
      <c r="AA50" s="6"/>
      <c r="AB50" s="6">
        <f t="shared" si="14"/>
        <v>1</v>
      </c>
      <c r="AC50" s="6">
        <f t="shared" si="12"/>
        <v>1</v>
      </c>
      <c r="AD50" s="6" t="str">
        <f t="shared" si="13"/>
        <v>Correct</v>
      </c>
      <c r="AE50" s="6"/>
      <c r="AF50" s="96" t="str">
        <f>IFERROR(VLOOKUP(Table1[[#This Row],[RespondentID]],'All Data'!$A:$CO,87,FALSE),"unknown")</f>
        <v>Woman</v>
      </c>
      <c r="AG50" s="96" t="str">
        <f>IFERROR(VLOOKUP(Table1[[#This Row],[RespondentID]],'All Data'!$A:$CO,88,FALSE),"unknown")</f>
        <v>65+ years</v>
      </c>
      <c r="AH50" s="96" t="str">
        <f>IFERROR(VLOOKUP(Table1[[#This Row],[RespondentID]],'All Data'!$A:$CO,89,FALSE),"unknown")</f>
        <v>Queens</v>
      </c>
      <c r="AI50" s="96">
        <f>IFERROR(VLOOKUP(Table1[[#This Row],[RespondentID]],'All Data'!$A:$CO,90,FALSE),"unknown")</f>
        <v>11694</v>
      </c>
      <c r="AJ50" s="96" t="str">
        <f>IFERROR(VLOOKUP(Table1[[#This Row],[RespondentID]],'All Data'!$A:$CO,91,FALSE),"unknown")</f>
        <v>White</v>
      </c>
      <c r="AK50" s="96" t="str">
        <f>IFERROR(VLOOKUP(Table1[[#This Row],[RespondentID]],'All Data'!$A:$CO,92,FALSE),"unknown")</f>
        <v>Hispanic or Latino</v>
      </c>
      <c r="AL50" s="96" t="str">
        <f>IFERROR(VLOOKUP(Table1[[#This Row],[RespondentID]],'All Data'!$A:$CO,93,FALSE),"unknown")</f>
        <v>English</v>
      </c>
      <c r="AM50" s="96" t="str">
        <f>IFERROR(VLOOKUP(Table1[[#This Row],[RespondentID]],'All Data'!$A:$CW,94,FALSE),"unknown")</f>
        <v>$20,000 to $34,999</v>
      </c>
      <c r="AN50" s="96" t="str">
        <f>IFERROR(VLOOKUP(Table1[[#This Row],[RespondentID]],'All Data'!$A:$CW,95,FALSE),"unknown")</f>
        <v>Other (please specify)</v>
      </c>
      <c r="AO50" s="96" t="str">
        <f>IFERROR(VLOOKUP(Table1[[#This Row],[RespondentID]],'All Data'!$A:$CW,96,FALSE),"unknown")</f>
        <v>Retired</v>
      </c>
      <c r="AP50" s="96" t="str">
        <f>IFERROR(VLOOKUP(Table1[[#This Row],[RespondentID]],'All Data'!$A:$CW,97,FALSE),"unknown")</f>
        <v>Yes</v>
      </c>
      <c r="AQ50" s="96" t="str">
        <f>IFERROR(VLOOKUP(Table1[[#This Row],[RespondentID]],'All Data'!$A:$CW,98,FALSE),"unknown")</f>
        <v>Medicare</v>
      </c>
      <c r="AR50" s="96" t="str">
        <f>IFERROR(VLOOKUP(Table1[[#This Row],[RespondentID]],'All Data'!$A:$CW,99,FALSE),"unknown")</f>
        <v>Yes</v>
      </c>
    </row>
    <row r="51" spans="1:44">
      <c r="A51">
        <v>114444873144</v>
      </c>
      <c r="G51" t="s">
        <v>34</v>
      </c>
      <c r="M51" s="7">
        <f t="shared" si="0"/>
        <v>1</v>
      </c>
      <c r="N51" s="7">
        <f t="shared" si="1"/>
        <v>3</v>
      </c>
      <c r="O51" s="7"/>
      <c r="P51" s="7">
        <f t="shared" si="2"/>
        <v>0</v>
      </c>
      <c r="Q51" s="7">
        <f t="shared" si="3"/>
        <v>0</v>
      </c>
      <c r="R51" s="7">
        <f t="shared" si="4"/>
        <v>0</v>
      </c>
      <c r="S51" s="7">
        <f t="shared" si="5"/>
        <v>0</v>
      </c>
      <c r="T51" s="7">
        <f t="shared" si="6"/>
        <v>0</v>
      </c>
      <c r="U51" s="7">
        <f t="shared" si="7"/>
        <v>1</v>
      </c>
      <c r="V51" s="110">
        <f t="shared" si="8"/>
        <v>0</v>
      </c>
      <c r="W51" s="7">
        <f t="shared" si="9"/>
        <v>0</v>
      </c>
      <c r="X51" s="7">
        <f t="shared" si="10"/>
        <v>0</v>
      </c>
      <c r="Y51" s="7">
        <f t="shared" si="11"/>
        <v>0</v>
      </c>
      <c r="Z51" s="7"/>
      <c r="AA51" s="7"/>
      <c r="AB51" s="7">
        <f t="shared" si="14"/>
        <v>1</v>
      </c>
      <c r="AC51" s="7">
        <f t="shared" si="12"/>
        <v>1</v>
      </c>
      <c r="AD51" s="7" t="str">
        <f t="shared" si="13"/>
        <v>Correct</v>
      </c>
      <c r="AE51" s="7"/>
      <c r="AF51" s="96" t="str">
        <f>IFERROR(VLOOKUP(Table1[[#This Row],[RespondentID]],'All Data'!$A:$CO,87,FALSE),"unknown")</f>
        <v>Woman</v>
      </c>
      <c r="AG51" s="96" t="str">
        <f>IFERROR(VLOOKUP(Table1[[#This Row],[RespondentID]],'All Data'!$A:$CO,88,FALSE),"unknown")</f>
        <v>65+ years</v>
      </c>
      <c r="AH51" s="96" t="str">
        <f>IFERROR(VLOOKUP(Table1[[#This Row],[RespondentID]],'All Data'!$A:$CO,89,FALSE),"unknown")</f>
        <v>Queens</v>
      </c>
      <c r="AI51" s="96">
        <f>IFERROR(VLOOKUP(Table1[[#This Row],[RespondentID]],'All Data'!$A:$CO,90,FALSE),"unknown")</f>
        <v>11694</v>
      </c>
      <c r="AJ51" s="96" t="str">
        <f>IFERROR(VLOOKUP(Table1[[#This Row],[RespondentID]],'All Data'!$A:$CO,91,FALSE),"unknown")</f>
        <v>Other (please specify)</v>
      </c>
      <c r="AK51" s="96" t="str">
        <f>IFERROR(VLOOKUP(Table1[[#This Row],[RespondentID]],'All Data'!$A:$CO,92,FALSE),"unknown")</f>
        <v>Not Hispanic or Latino</v>
      </c>
      <c r="AL51" s="96" t="str">
        <f>IFERROR(VLOOKUP(Table1[[#This Row],[RespondentID]],'All Data'!$A:$CO,93,FALSE),"unknown")</f>
        <v>English</v>
      </c>
      <c r="AM51" s="96" t="str">
        <f>IFERROR(VLOOKUP(Table1[[#This Row],[RespondentID]],'All Data'!$A:$CW,94,FALSE),"unknown")</f>
        <v>$50,000 to $74,999</v>
      </c>
      <c r="AN51" s="96" t="str">
        <f>IFERROR(VLOOKUP(Table1[[#This Row],[RespondentID]],'All Data'!$A:$CW,95,FALSE),"unknown")</f>
        <v>Some college</v>
      </c>
      <c r="AO51" s="96" t="str">
        <f>IFERROR(VLOOKUP(Table1[[#This Row],[RespondentID]],'All Data'!$A:$CW,96,FALSE),"unknown")</f>
        <v>Retired</v>
      </c>
      <c r="AP51" s="96" t="str">
        <f>IFERROR(VLOOKUP(Table1[[#This Row],[RespondentID]],'All Data'!$A:$CW,97,FALSE),"unknown")</f>
        <v>Yes</v>
      </c>
      <c r="AQ51" s="96" t="str">
        <f>IFERROR(VLOOKUP(Table1[[#This Row],[RespondentID]],'All Data'!$A:$CW,98,FALSE),"unknown")</f>
        <v>Medicare, Private/Commercial</v>
      </c>
      <c r="AR51" s="96" t="str">
        <f>IFERROR(VLOOKUP(Table1[[#This Row],[RespondentID]],'All Data'!$A:$CW,99,FALSE),"unknown")</f>
        <v>Yes</v>
      </c>
    </row>
    <row r="52" spans="1:44">
      <c r="A52">
        <v>114444785029</v>
      </c>
      <c r="C52" t="s">
        <v>30</v>
      </c>
      <c r="D52" t="s">
        <v>31</v>
      </c>
      <c r="J52" t="s">
        <v>37</v>
      </c>
      <c r="M52" s="6">
        <f t="shared" si="0"/>
        <v>3</v>
      </c>
      <c r="N52" s="6">
        <f t="shared" si="1"/>
        <v>1</v>
      </c>
      <c r="O52" s="6"/>
      <c r="P52" s="6">
        <f t="shared" si="2"/>
        <v>0</v>
      </c>
      <c r="Q52" s="6">
        <f t="shared" si="3"/>
        <v>1</v>
      </c>
      <c r="R52" s="6">
        <f t="shared" si="4"/>
        <v>1</v>
      </c>
      <c r="S52" s="6">
        <f t="shared" si="5"/>
        <v>0</v>
      </c>
      <c r="T52" s="6">
        <f t="shared" si="6"/>
        <v>0</v>
      </c>
      <c r="U52" s="6">
        <f t="shared" si="7"/>
        <v>0</v>
      </c>
      <c r="V52" s="110">
        <f t="shared" si="8"/>
        <v>0</v>
      </c>
      <c r="W52" s="6">
        <f t="shared" si="9"/>
        <v>0</v>
      </c>
      <c r="X52" s="6">
        <f t="shared" si="10"/>
        <v>1</v>
      </c>
      <c r="Y52" s="6">
        <f t="shared" si="11"/>
        <v>0</v>
      </c>
      <c r="Z52" s="6"/>
      <c r="AA52" s="6"/>
      <c r="AB52" s="6">
        <f t="shared" si="14"/>
        <v>3</v>
      </c>
      <c r="AC52" s="6">
        <f t="shared" si="12"/>
        <v>3</v>
      </c>
      <c r="AD52" s="6" t="str">
        <f t="shared" si="13"/>
        <v>Correct</v>
      </c>
      <c r="AE52" s="6"/>
      <c r="AF52" s="96" t="str">
        <f>IFERROR(VLOOKUP(Table1[[#This Row],[RespondentID]],'All Data'!$A:$CO,87,FALSE),"unknown")</f>
        <v>Woman</v>
      </c>
      <c r="AG52" s="96" t="str">
        <f>IFERROR(VLOOKUP(Table1[[#This Row],[RespondentID]],'All Data'!$A:$CO,88,FALSE),"unknown")</f>
        <v>65+ years</v>
      </c>
      <c r="AH52" s="96" t="str">
        <f>IFERROR(VLOOKUP(Table1[[#This Row],[RespondentID]],'All Data'!$A:$CO,89,FALSE),"unknown")</f>
        <v>Nassau</v>
      </c>
      <c r="AI52" s="96" t="str">
        <f>IFERROR(VLOOKUP(Table1[[#This Row],[RespondentID]],'All Data'!$A:$CO,90,FALSE),"unknown")</f>
        <v>Inwood, 11096</v>
      </c>
      <c r="AJ52" s="96" t="str">
        <f>IFERROR(VLOOKUP(Table1[[#This Row],[RespondentID]],'All Data'!$A:$CO,91,FALSE),"unknown")</f>
        <v>White</v>
      </c>
      <c r="AK52" s="96" t="str">
        <f>IFERROR(VLOOKUP(Table1[[#This Row],[RespondentID]],'All Data'!$A:$CO,92,FALSE),"unknown")</f>
        <v>Not Hispanic or Latino</v>
      </c>
      <c r="AL52" s="96" t="str">
        <f>IFERROR(VLOOKUP(Table1[[#This Row],[RespondentID]],'All Data'!$A:$CO,93,FALSE),"unknown")</f>
        <v>English</v>
      </c>
      <c r="AM52" s="96" t="str">
        <f>IFERROR(VLOOKUP(Table1[[#This Row],[RespondentID]],'All Data'!$A:$CW,94,FALSE),"unknown")</f>
        <v>$50,000 to $74,999</v>
      </c>
      <c r="AN52" s="96" t="str">
        <f>IFERROR(VLOOKUP(Table1[[#This Row],[RespondentID]],'All Data'!$A:$CW,95,FALSE),"unknown")</f>
        <v>Some college</v>
      </c>
      <c r="AO52" s="96" t="str">
        <f>IFERROR(VLOOKUP(Table1[[#This Row],[RespondentID]],'All Data'!$A:$CW,96,FALSE),"unknown")</f>
        <v>Retired</v>
      </c>
      <c r="AP52" s="96" t="str">
        <f>IFERROR(VLOOKUP(Table1[[#This Row],[RespondentID]],'All Data'!$A:$CW,97,FALSE),"unknown")</f>
        <v>Yes</v>
      </c>
      <c r="AQ52" s="96" t="str">
        <f>IFERROR(VLOOKUP(Table1[[#This Row],[RespondentID]],'All Data'!$A:$CW,98,FALSE),"unknown")</f>
        <v>Medicaid, Medicare</v>
      </c>
      <c r="AR52" s="96" t="str">
        <f>IFERROR(VLOOKUP(Table1[[#This Row],[RespondentID]],'All Data'!$A:$CW,99,FALSE),"unknown")</f>
        <v>Yes</v>
      </c>
    </row>
    <row r="53" spans="1:44">
      <c r="A53">
        <v>114443967139</v>
      </c>
      <c r="C53" t="s">
        <v>30</v>
      </c>
      <c r="D53" t="s">
        <v>31</v>
      </c>
      <c r="E53" t="s">
        <v>32</v>
      </c>
      <c r="H53" t="s">
        <v>35</v>
      </c>
      <c r="K53" t="s">
        <v>353</v>
      </c>
      <c r="M53" s="7">
        <f t="shared" si="0"/>
        <v>5</v>
      </c>
      <c r="N53" s="7">
        <f t="shared" si="1"/>
        <v>0.6</v>
      </c>
      <c r="O53" s="7"/>
      <c r="P53" s="7">
        <f t="shared" si="2"/>
        <v>0</v>
      </c>
      <c r="Q53" s="7">
        <f t="shared" si="3"/>
        <v>0.6</v>
      </c>
      <c r="R53" s="7">
        <f t="shared" si="4"/>
        <v>0.6</v>
      </c>
      <c r="S53" s="7">
        <f t="shared" si="5"/>
        <v>0.6</v>
      </c>
      <c r="T53" s="7">
        <f t="shared" si="6"/>
        <v>0</v>
      </c>
      <c r="U53" s="7">
        <f t="shared" si="7"/>
        <v>0</v>
      </c>
      <c r="V53" s="110">
        <f t="shared" si="8"/>
        <v>0.6</v>
      </c>
      <c r="W53" s="7">
        <f t="shared" si="9"/>
        <v>0</v>
      </c>
      <c r="X53" s="7">
        <f t="shared" si="10"/>
        <v>0</v>
      </c>
      <c r="Y53" s="7">
        <f t="shared" si="11"/>
        <v>0.6</v>
      </c>
      <c r="Z53" s="7"/>
      <c r="AA53" s="7"/>
      <c r="AB53" s="7">
        <f t="shared" si="14"/>
        <v>3</v>
      </c>
      <c r="AC53" s="7">
        <f t="shared" si="12"/>
        <v>5</v>
      </c>
      <c r="AD53" s="7" t="str">
        <f t="shared" si="13"/>
        <v>Correct</v>
      </c>
      <c r="AE53" s="7"/>
      <c r="AF53" s="96" t="str">
        <f>IFERROR(VLOOKUP(Table1[[#This Row],[RespondentID]],'All Data'!$A:$CO,87,FALSE),"unknown")</f>
        <v>Woman</v>
      </c>
      <c r="AG53" s="96" t="str">
        <f>IFERROR(VLOOKUP(Table1[[#This Row],[RespondentID]],'All Data'!$A:$CO,88,FALSE),"unknown")</f>
        <v>45-54 years</v>
      </c>
      <c r="AH53" s="96" t="str">
        <f>IFERROR(VLOOKUP(Table1[[#This Row],[RespondentID]],'All Data'!$A:$CO,89,FALSE),"unknown")</f>
        <v>Queens</v>
      </c>
      <c r="AI53" s="96">
        <f>IFERROR(VLOOKUP(Table1[[#This Row],[RespondentID]],'All Data'!$A:$CO,90,FALSE),"unknown")</f>
        <v>11691</v>
      </c>
      <c r="AJ53" s="96" t="str">
        <f>IFERROR(VLOOKUP(Table1[[#This Row],[RespondentID]],'All Data'!$A:$CO,91,FALSE),"unknown")</f>
        <v>White</v>
      </c>
      <c r="AK53" s="96" t="str">
        <f>IFERROR(VLOOKUP(Table1[[#This Row],[RespondentID]],'All Data'!$A:$CO,92,FALSE),"unknown")</f>
        <v>Unknown</v>
      </c>
      <c r="AL53" s="96" t="str">
        <f>IFERROR(VLOOKUP(Table1[[#This Row],[RespondentID]],'All Data'!$A:$CO,93,FALSE),"unknown")</f>
        <v>English</v>
      </c>
      <c r="AM53" s="96" t="str">
        <f>IFERROR(VLOOKUP(Table1[[#This Row],[RespondentID]],'All Data'!$A:$CW,94,FALSE),"unknown")</f>
        <v>$35,000 to $49,999</v>
      </c>
      <c r="AN53" s="96" t="str">
        <f>IFERROR(VLOOKUP(Table1[[#This Row],[RespondentID]],'All Data'!$A:$CW,95,FALSE),"unknown")</f>
        <v>Graduate school</v>
      </c>
      <c r="AO53" s="96" t="str">
        <f>IFERROR(VLOOKUP(Table1[[#This Row],[RespondentID]],'All Data'!$A:$CW,96,FALSE),"unknown")</f>
        <v>Employed for wages</v>
      </c>
      <c r="AP53" s="96" t="str">
        <f>IFERROR(VLOOKUP(Table1[[#This Row],[RespondentID]],'All Data'!$A:$CW,97,FALSE),"unknown")</f>
        <v>Yes</v>
      </c>
      <c r="AQ53" s="96" t="str">
        <f>IFERROR(VLOOKUP(Table1[[#This Row],[RespondentID]],'All Data'!$A:$CW,98,FALSE),"unknown")</f>
        <v>Medicaid</v>
      </c>
      <c r="AR53" s="96" t="str">
        <f>IFERROR(VLOOKUP(Table1[[#This Row],[RespondentID]],'All Data'!$A:$CW,99,FALSE),"unknown")</f>
        <v>Yes</v>
      </c>
    </row>
    <row r="54" spans="1:44">
      <c r="A54">
        <v>114442785360</v>
      </c>
      <c r="D54" t="s">
        <v>31</v>
      </c>
      <c r="J54" t="s">
        <v>37</v>
      </c>
      <c r="M54" s="6">
        <f t="shared" si="0"/>
        <v>2</v>
      </c>
      <c r="N54" s="6">
        <f t="shared" si="1"/>
        <v>1.5</v>
      </c>
      <c r="O54" s="6"/>
      <c r="P54" s="6">
        <f t="shared" si="2"/>
        <v>0</v>
      </c>
      <c r="Q54" s="6">
        <f t="shared" si="3"/>
        <v>0</v>
      </c>
      <c r="R54" s="6">
        <f t="shared" si="4"/>
        <v>1</v>
      </c>
      <c r="S54" s="6">
        <f t="shared" si="5"/>
        <v>0</v>
      </c>
      <c r="T54" s="6">
        <f t="shared" si="6"/>
        <v>0</v>
      </c>
      <c r="U54" s="6">
        <f t="shared" si="7"/>
        <v>0</v>
      </c>
      <c r="V54" s="110">
        <f t="shared" si="8"/>
        <v>0</v>
      </c>
      <c r="W54" s="6">
        <f t="shared" si="9"/>
        <v>0</v>
      </c>
      <c r="X54" s="6">
        <f t="shared" si="10"/>
        <v>1</v>
      </c>
      <c r="Y54" s="6">
        <f t="shared" si="11"/>
        <v>0</v>
      </c>
      <c r="Z54" s="6"/>
      <c r="AA54" s="6"/>
      <c r="AB54" s="6">
        <f t="shared" si="14"/>
        <v>2</v>
      </c>
      <c r="AC54" s="6">
        <f t="shared" si="12"/>
        <v>2</v>
      </c>
      <c r="AD54" s="6" t="str">
        <f t="shared" si="13"/>
        <v>Correct</v>
      </c>
      <c r="AE54" s="6"/>
      <c r="AF54" s="96" t="str">
        <f>IFERROR(VLOOKUP(Table1[[#This Row],[RespondentID]],'All Data'!$A:$CO,87,FALSE),"unknown")</f>
        <v>Woman</v>
      </c>
      <c r="AG54" s="96" t="str">
        <f>IFERROR(VLOOKUP(Table1[[#This Row],[RespondentID]],'All Data'!$A:$CO,88,FALSE),"unknown")</f>
        <v>55-64 years</v>
      </c>
      <c r="AH54" s="96" t="str">
        <f>IFERROR(VLOOKUP(Table1[[#This Row],[RespondentID]],'All Data'!$A:$CO,89,FALSE),"unknown")</f>
        <v>Suffolk</v>
      </c>
      <c r="AI54" s="96" t="str">
        <f>IFERROR(VLOOKUP(Table1[[#This Row],[RespondentID]],'All Data'!$A:$CO,90,FALSE),"unknown")</f>
        <v>Port Jefferson, 11777</v>
      </c>
      <c r="AJ54" s="96" t="str">
        <f>IFERROR(VLOOKUP(Table1[[#This Row],[RespondentID]],'All Data'!$A:$CO,91,FALSE),"unknown")</f>
        <v>White</v>
      </c>
      <c r="AK54" s="96" t="str">
        <f>IFERROR(VLOOKUP(Table1[[#This Row],[RespondentID]],'All Data'!$A:$CO,92,FALSE),"unknown")</f>
        <v>Not Hispanic or Latino</v>
      </c>
      <c r="AL54" s="96" t="str">
        <f>IFERROR(VLOOKUP(Table1[[#This Row],[RespondentID]],'All Data'!$A:$CO,93,FALSE),"unknown")</f>
        <v>English</v>
      </c>
      <c r="AM54" s="96" t="str">
        <f>IFERROR(VLOOKUP(Table1[[#This Row],[RespondentID]],'All Data'!$A:$CW,94,FALSE),"unknown")</f>
        <v>$0-$19,999</v>
      </c>
      <c r="AN54" s="96" t="str">
        <f>IFERROR(VLOOKUP(Table1[[#This Row],[RespondentID]],'All Data'!$A:$CW,95,FALSE),"unknown")</f>
        <v>Some college</v>
      </c>
      <c r="AO54" s="96" t="str">
        <f>IFERROR(VLOOKUP(Table1[[#This Row],[RespondentID]],'All Data'!$A:$CW,96,FALSE),"unknown")</f>
        <v>Retired</v>
      </c>
      <c r="AP54" s="96" t="str">
        <f>IFERROR(VLOOKUP(Table1[[#This Row],[RespondentID]],'All Data'!$A:$CW,97,FALSE),"unknown")</f>
        <v>Yes</v>
      </c>
      <c r="AQ54" s="96" t="str">
        <f>IFERROR(VLOOKUP(Table1[[#This Row],[RespondentID]],'All Data'!$A:$CW,98,FALSE),"unknown")</f>
        <v>Medicare</v>
      </c>
      <c r="AR54" s="96" t="str">
        <f>IFERROR(VLOOKUP(Table1[[#This Row],[RespondentID]],'All Data'!$A:$CW,99,FALSE),"unknown")</f>
        <v>Yes</v>
      </c>
    </row>
    <row r="55" spans="1:44">
      <c r="A55">
        <v>114441614926</v>
      </c>
      <c r="G55" t="s">
        <v>34</v>
      </c>
      <c r="M55" s="7">
        <f t="shared" si="0"/>
        <v>1</v>
      </c>
      <c r="N55" s="7">
        <f t="shared" si="1"/>
        <v>3</v>
      </c>
      <c r="O55" s="7"/>
      <c r="P55" s="7">
        <f t="shared" si="2"/>
        <v>0</v>
      </c>
      <c r="Q55" s="7">
        <f t="shared" si="3"/>
        <v>0</v>
      </c>
      <c r="R55" s="7">
        <f t="shared" si="4"/>
        <v>0</v>
      </c>
      <c r="S55" s="7">
        <f t="shared" si="5"/>
        <v>0</v>
      </c>
      <c r="T55" s="7">
        <f t="shared" si="6"/>
        <v>0</v>
      </c>
      <c r="U55" s="7">
        <f t="shared" si="7"/>
        <v>1</v>
      </c>
      <c r="V55" s="110">
        <f t="shared" si="8"/>
        <v>0</v>
      </c>
      <c r="W55" s="7">
        <f t="shared" si="9"/>
        <v>0</v>
      </c>
      <c r="X55" s="7">
        <f t="shared" si="10"/>
        <v>0</v>
      </c>
      <c r="Y55" s="7">
        <f t="shared" si="11"/>
        <v>0</v>
      </c>
      <c r="Z55" s="7"/>
      <c r="AA55" s="7"/>
      <c r="AB55" s="7">
        <f t="shared" si="14"/>
        <v>1</v>
      </c>
      <c r="AC55" s="7">
        <f t="shared" si="12"/>
        <v>1</v>
      </c>
      <c r="AD55" s="7" t="str">
        <f t="shared" si="13"/>
        <v>Correct</v>
      </c>
      <c r="AE55" s="7"/>
      <c r="AF55" s="96" t="str">
        <f>IFERROR(VLOOKUP(Table1[[#This Row],[RespondentID]],'All Data'!$A:$CO,87,FALSE),"unknown")</f>
        <v>Woman</v>
      </c>
      <c r="AG55" s="96" t="str">
        <f>IFERROR(VLOOKUP(Table1[[#This Row],[RespondentID]],'All Data'!$A:$CO,88,FALSE),"unknown")</f>
        <v>65+ years</v>
      </c>
      <c r="AH55" s="96" t="str">
        <f>IFERROR(VLOOKUP(Table1[[#This Row],[RespondentID]],'All Data'!$A:$CO,89,FALSE),"unknown")</f>
        <v>Suffolk</v>
      </c>
      <c r="AI55" s="96" t="str">
        <f>IFERROR(VLOOKUP(Table1[[#This Row],[RespondentID]],'All Data'!$A:$CO,90,FALSE),"unknown")</f>
        <v>Amityville, 11701</v>
      </c>
      <c r="AJ55" s="96" t="str">
        <f>IFERROR(VLOOKUP(Table1[[#This Row],[RespondentID]],'All Data'!$A:$CO,91,FALSE),"unknown")</f>
        <v>White</v>
      </c>
      <c r="AK55" s="96" t="str">
        <f>IFERROR(VLOOKUP(Table1[[#This Row],[RespondentID]],'All Data'!$A:$CO,92,FALSE),"unknown")</f>
        <v>Not Hispanic or Latino</v>
      </c>
      <c r="AL55" s="96" t="str">
        <f>IFERROR(VLOOKUP(Table1[[#This Row],[RespondentID]],'All Data'!$A:$CO,93,FALSE),"unknown")</f>
        <v>English</v>
      </c>
      <c r="AM55" s="96" t="str">
        <f>IFERROR(VLOOKUP(Table1[[#This Row],[RespondentID]],'All Data'!$A:$CW,94,FALSE),"unknown")</f>
        <v>Over $125,000</v>
      </c>
      <c r="AN55" s="96" t="str">
        <f>IFERROR(VLOOKUP(Table1[[#This Row],[RespondentID]],'All Data'!$A:$CW,95,FALSE),"unknown")</f>
        <v>College graduate</v>
      </c>
      <c r="AO55" s="96" t="str">
        <f>IFERROR(VLOOKUP(Table1[[#This Row],[RespondentID]],'All Data'!$A:$CW,96,FALSE),"unknown")</f>
        <v>Retired</v>
      </c>
      <c r="AP55" s="96" t="str">
        <f>IFERROR(VLOOKUP(Table1[[#This Row],[RespondentID]],'All Data'!$A:$CW,97,FALSE),"unknown")</f>
        <v>Yes</v>
      </c>
      <c r="AQ55" s="96" t="str">
        <f>IFERROR(VLOOKUP(Table1[[#This Row],[RespondentID]],'All Data'!$A:$CW,98,FALSE),"unknown")</f>
        <v>Medicare, Private/Commercial</v>
      </c>
      <c r="AR55" s="96" t="str">
        <f>IFERROR(VLOOKUP(Table1[[#This Row],[RespondentID]],'All Data'!$A:$CW,99,FALSE),"unknown")</f>
        <v>Yes</v>
      </c>
    </row>
    <row r="56" spans="1:44">
      <c r="A56">
        <v>114439982834</v>
      </c>
      <c r="L56" t="s">
        <v>493</v>
      </c>
      <c r="M56" s="6">
        <f t="shared" si="0"/>
        <v>1</v>
      </c>
      <c r="N56" s="6">
        <f t="shared" si="1"/>
        <v>3</v>
      </c>
      <c r="O56" s="6"/>
      <c r="P56" s="6">
        <f t="shared" si="2"/>
        <v>0</v>
      </c>
      <c r="Q56" s="6">
        <f t="shared" si="3"/>
        <v>0</v>
      </c>
      <c r="R56" s="6">
        <f t="shared" si="4"/>
        <v>0</v>
      </c>
      <c r="S56" s="6">
        <f t="shared" si="5"/>
        <v>0</v>
      </c>
      <c r="T56" s="6">
        <f t="shared" si="6"/>
        <v>0</v>
      </c>
      <c r="U56" s="6">
        <f t="shared" si="7"/>
        <v>0</v>
      </c>
      <c r="V56" s="110">
        <f t="shared" si="8"/>
        <v>0</v>
      </c>
      <c r="W56" s="6">
        <f t="shared" si="9"/>
        <v>0</v>
      </c>
      <c r="X56" s="6">
        <f t="shared" si="10"/>
        <v>0</v>
      </c>
      <c r="Y56" s="6">
        <f t="shared" si="11"/>
        <v>0</v>
      </c>
      <c r="Z56" s="6"/>
      <c r="AA56" s="6"/>
      <c r="AB56" s="6">
        <f t="shared" si="14"/>
        <v>0</v>
      </c>
      <c r="AC56" s="6">
        <f t="shared" si="12"/>
        <v>1</v>
      </c>
      <c r="AD56" s="6" t="str">
        <f t="shared" si="13"/>
        <v>Wrong</v>
      </c>
      <c r="AE56" s="6"/>
      <c r="AF56" s="96" t="str">
        <f>IFERROR(VLOOKUP(Table1[[#This Row],[RespondentID]],'All Data'!$A:$CO,87,FALSE),"unknown")</f>
        <v>Woman</v>
      </c>
      <c r="AG56" s="96" t="str">
        <f>IFERROR(VLOOKUP(Table1[[#This Row],[RespondentID]],'All Data'!$A:$CO,88,FALSE),"unknown")</f>
        <v>65+ years</v>
      </c>
      <c r="AH56" s="96" t="str">
        <f>IFERROR(VLOOKUP(Table1[[#This Row],[RespondentID]],'All Data'!$A:$CO,89,FALSE),"unknown")</f>
        <v>Nassau</v>
      </c>
      <c r="AI56" s="96" t="str">
        <f>IFERROR(VLOOKUP(Table1[[#This Row],[RespondentID]],'All Data'!$A:$CO,90,FALSE),"unknown")</f>
        <v>Massapequa, 11758</v>
      </c>
      <c r="AJ56" s="96" t="str">
        <f>IFERROR(VLOOKUP(Table1[[#This Row],[RespondentID]],'All Data'!$A:$CO,91,FALSE),"unknown")</f>
        <v>White</v>
      </c>
      <c r="AK56" s="96" t="str">
        <f>IFERROR(VLOOKUP(Table1[[#This Row],[RespondentID]],'All Data'!$A:$CO,92,FALSE),"unknown")</f>
        <v>Not Hispanic or Latino</v>
      </c>
      <c r="AL56" s="96" t="str">
        <f>IFERROR(VLOOKUP(Table1[[#This Row],[RespondentID]],'All Data'!$A:$CO,93,FALSE),"unknown")</f>
        <v>English</v>
      </c>
      <c r="AM56" s="96" t="str">
        <f>IFERROR(VLOOKUP(Table1[[#This Row],[RespondentID]],'All Data'!$A:$CW,94,FALSE),"unknown")</f>
        <v>$75,000 to $125,000</v>
      </c>
      <c r="AN56" s="96" t="str">
        <f>IFERROR(VLOOKUP(Table1[[#This Row],[RespondentID]],'All Data'!$A:$CW,95,FALSE),"unknown")</f>
        <v>College graduate</v>
      </c>
      <c r="AO56" s="96" t="str">
        <f>IFERROR(VLOOKUP(Table1[[#This Row],[RespondentID]],'All Data'!$A:$CW,96,FALSE),"unknown")</f>
        <v>Retired</v>
      </c>
      <c r="AP56" s="96" t="str">
        <f>IFERROR(VLOOKUP(Table1[[#This Row],[RespondentID]],'All Data'!$A:$CW,97,FALSE),"unknown")</f>
        <v>Yes</v>
      </c>
      <c r="AQ56" s="96">
        <f>IFERROR(VLOOKUP(Table1[[#This Row],[RespondentID]],'All Data'!$A:$CW,98,FALSE),"unknown")</f>
        <v>0</v>
      </c>
      <c r="AR56" s="96" t="str">
        <f>IFERROR(VLOOKUP(Table1[[#This Row],[RespondentID]],'All Data'!$A:$CW,99,FALSE),"unknown")</f>
        <v>Yes</v>
      </c>
    </row>
    <row r="57" spans="1:44">
      <c r="A57">
        <v>114439974862</v>
      </c>
      <c r="B57" t="s">
        <v>29</v>
      </c>
      <c r="K57" t="s">
        <v>353</v>
      </c>
      <c r="M57" s="7">
        <f t="shared" si="0"/>
        <v>2</v>
      </c>
      <c r="N57" s="7">
        <f t="shared" si="1"/>
        <v>1.5</v>
      </c>
      <c r="O57" s="7"/>
      <c r="P57" s="7">
        <f t="shared" si="2"/>
        <v>1</v>
      </c>
      <c r="Q57" s="7">
        <f t="shared" si="3"/>
        <v>0</v>
      </c>
      <c r="R57" s="7">
        <f t="shared" si="4"/>
        <v>0</v>
      </c>
      <c r="S57" s="7">
        <f t="shared" si="5"/>
        <v>0</v>
      </c>
      <c r="T57" s="7">
        <f t="shared" si="6"/>
        <v>0</v>
      </c>
      <c r="U57" s="7">
        <f t="shared" si="7"/>
        <v>0</v>
      </c>
      <c r="V57" s="110">
        <f t="shared" si="8"/>
        <v>0</v>
      </c>
      <c r="W57" s="7">
        <f t="shared" si="9"/>
        <v>0</v>
      </c>
      <c r="X57" s="7">
        <f t="shared" si="10"/>
        <v>0</v>
      </c>
      <c r="Y57" s="7">
        <f t="shared" si="11"/>
        <v>1</v>
      </c>
      <c r="Z57" s="7"/>
      <c r="AA57" s="7"/>
      <c r="AB57" s="7">
        <f t="shared" si="14"/>
        <v>2</v>
      </c>
      <c r="AC57" s="7">
        <f t="shared" si="12"/>
        <v>2</v>
      </c>
      <c r="AD57" s="7" t="str">
        <f t="shared" si="13"/>
        <v>Correct</v>
      </c>
      <c r="AE57" s="7"/>
      <c r="AF57" s="96" t="str">
        <f>IFERROR(VLOOKUP(Table1[[#This Row],[RespondentID]],'All Data'!$A:$CO,87,FALSE),"unknown")</f>
        <v>Woman</v>
      </c>
      <c r="AG57" s="96" t="str">
        <f>IFERROR(VLOOKUP(Table1[[#This Row],[RespondentID]],'All Data'!$A:$CO,88,FALSE),"unknown")</f>
        <v>55-64 years</v>
      </c>
      <c r="AH57" s="96" t="str">
        <f>IFERROR(VLOOKUP(Table1[[#This Row],[RespondentID]],'All Data'!$A:$CO,89,FALSE),"unknown")</f>
        <v>Nassau</v>
      </c>
      <c r="AI57" s="96" t="str">
        <f>IFERROR(VLOOKUP(Table1[[#This Row],[RespondentID]],'All Data'!$A:$CO,90,FALSE),"unknown")</f>
        <v>Massapequa, 11758</v>
      </c>
      <c r="AJ57" s="96" t="str">
        <f>IFERROR(VLOOKUP(Table1[[#This Row],[RespondentID]],'All Data'!$A:$CO,91,FALSE),"unknown")</f>
        <v>White</v>
      </c>
      <c r="AK57" s="96" t="str">
        <f>IFERROR(VLOOKUP(Table1[[#This Row],[RespondentID]],'All Data'!$A:$CO,92,FALSE),"unknown")</f>
        <v>Not Hispanic or Latino</v>
      </c>
      <c r="AL57" s="96" t="str">
        <f>IFERROR(VLOOKUP(Table1[[#This Row],[RespondentID]],'All Data'!$A:$CO,93,FALSE),"unknown")</f>
        <v>English</v>
      </c>
      <c r="AM57" s="96">
        <f>IFERROR(VLOOKUP(Table1[[#This Row],[RespondentID]],'All Data'!$A:$CW,94,FALSE),"unknown")</f>
        <v>0</v>
      </c>
      <c r="AN57" s="96" t="str">
        <f>IFERROR(VLOOKUP(Table1[[#This Row],[RespondentID]],'All Data'!$A:$CW,95,FALSE),"unknown")</f>
        <v>College graduate</v>
      </c>
      <c r="AO57" s="96" t="str">
        <f>IFERROR(VLOOKUP(Table1[[#This Row],[RespondentID]],'All Data'!$A:$CW,96,FALSE),"unknown")</f>
        <v>Retired</v>
      </c>
      <c r="AP57" s="96" t="str">
        <f>IFERROR(VLOOKUP(Table1[[#This Row],[RespondentID]],'All Data'!$A:$CW,97,FALSE),"unknown")</f>
        <v>Yes</v>
      </c>
      <c r="AQ57" s="96" t="str">
        <f>IFERROR(VLOOKUP(Table1[[#This Row],[RespondentID]],'All Data'!$A:$CW,98,FALSE),"unknown")</f>
        <v>Private/Commercial</v>
      </c>
      <c r="AR57" s="96">
        <f>IFERROR(VLOOKUP(Table1[[#This Row],[RespondentID]],'All Data'!$A:$CW,99,FALSE),"unknown")</f>
        <v>0</v>
      </c>
    </row>
    <row r="58" spans="1:44">
      <c r="A58">
        <v>114439967195</v>
      </c>
      <c r="G58" t="s">
        <v>34</v>
      </c>
      <c r="M58" s="6">
        <f t="shared" si="0"/>
        <v>1</v>
      </c>
      <c r="N58" s="6">
        <f t="shared" si="1"/>
        <v>3</v>
      </c>
      <c r="O58" s="6"/>
      <c r="P58" s="6">
        <f t="shared" si="2"/>
        <v>0</v>
      </c>
      <c r="Q58" s="6">
        <f t="shared" si="3"/>
        <v>0</v>
      </c>
      <c r="R58" s="6">
        <f t="shared" si="4"/>
        <v>0</v>
      </c>
      <c r="S58" s="6">
        <f t="shared" si="5"/>
        <v>0</v>
      </c>
      <c r="T58" s="6">
        <f t="shared" si="6"/>
        <v>0</v>
      </c>
      <c r="U58" s="6">
        <f t="shared" si="7"/>
        <v>1</v>
      </c>
      <c r="V58" s="110">
        <f t="shared" si="8"/>
        <v>0</v>
      </c>
      <c r="W58" s="6">
        <f t="shared" si="9"/>
        <v>0</v>
      </c>
      <c r="X58" s="6">
        <f t="shared" si="10"/>
        <v>0</v>
      </c>
      <c r="Y58" s="6">
        <f t="shared" si="11"/>
        <v>0</v>
      </c>
      <c r="Z58" s="6"/>
      <c r="AA58" s="6"/>
      <c r="AB58" s="6">
        <f t="shared" si="14"/>
        <v>1</v>
      </c>
      <c r="AC58" s="6">
        <f t="shared" si="12"/>
        <v>1</v>
      </c>
      <c r="AD58" s="6" t="str">
        <f t="shared" si="13"/>
        <v>Correct</v>
      </c>
      <c r="AE58" s="6"/>
      <c r="AF58" s="96" t="str">
        <f>IFERROR(VLOOKUP(Table1[[#This Row],[RespondentID]],'All Data'!$A:$CO,87,FALSE),"unknown")</f>
        <v>Woman</v>
      </c>
      <c r="AG58" s="96" t="str">
        <f>IFERROR(VLOOKUP(Table1[[#This Row],[RespondentID]],'All Data'!$A:$CO,88,FALSE),"unknown")</f>
        <v>65+ years</v>
      </c>
      <c r="AH58" s="96" t="str">
        <f>IFERROR(VLOOKUP(Table1[[#This Row],[RespondentID]],'All Data'!$A:$CO,89,FALSE),"unknown")</f>
        <v>Nassau</v>
      </c>
      <c r="AI58" s="96" t="str">
        <f>IFERROR(VLOOKUP(Table1[[#This Row],[RespondentID]],'All Data'!$A:$CO,90,FALSE),"unknown")</f>
        <v>Rockville Centre, 11570</v>
      </c>
      <c r="AJ58" s="96" t="str">
        <f>IFERROR(VLOOKUP(Table1[[#This Row],[RespondentID]],'All Data'!$A:$CO,91,FALSE),"unknown")</f>
        <v>White</v>
      </c>
      <c r="AK58" s="96">
        <f>IFERROR(VLOOKUP(Table1[[#This Row],[RespondentID]],'All Data'!$A:$CO,92,FALSE),"unknown")</f>
        <v>0</v>
      </c>
      <c r="AL58" s="96" t="str">
        <f>IFERROR(VLOOKUP(Table1[[#This Row],[RespondentID]],'All Data'!$A:$CO,93,FALSE),"unknown")</f>
        <v>English</v>
      </c>
      <c r="AM58" s="96" t="str">
        <f>IFERROR(VLOOKUP(Table1[[#This Row],[RespondentID]],'All Data'!$A:$CW,94,FALSE),"unknown")</f>
        <v>$50,000 to $74,999</v>
      </c>
      <c r="AN58" s="96" t="str">
        <f>IFERROR(VLOOKUP(Table1[[#This Row],[RespondentID]],'All Data'!$A:$CW,95,FALSE),"unknown")</f>
        <v>High school graduate</v>
      </c>
      <c r="AO58" s="96" t="str">
        <f>IFERROR(VLOOKUP(Table1[[#This Row],[RespondentID]],'All Data'!$A:$CW,96,FALSE),"unknown")</f>
        <v>Employed for wages</v>
      </c>
      <c r="AP58" s="96" t="str">
        <f>IFERROR(VLOOKUP(Table1[[#This Row],[RespondentID]],'All Data'!$A:$CW,97,FALSE),"unknown")</f>
        <v>Yes</v>
      </c>
      <c r="AQ58" s="96" t="str">
        <f>IFERROR(VLOOKUP(Table1[[#This Row],[RespondentID]],'All Data'!$A:$CW,98,FALSE),"unknown")</f>
        <v>Medicare, Private/Commercial</v>
      </c>
      <c r="AR58" s="96" t="str">
        <f>IFERROR(VLOOKUP(Table1[[#This Row],[RespondentID]],'All Data'!$A:$CW,99,FALSE),"unknown")</f>
        <v>Yes</v>
      </c>
    </row>
    <row r="59" spans="1:44">
      <c r="A59">
        <v>114439960388</v>
      </c>
      <c r="G59" t="s">
        <v>34</v>
      </c>
      <c r="M59" s="7">
        <f t="shared" si="0"/>
        <v>1</v>
      </c>
      <c r="N59" s="7">
        <f t="shared" si="1"/>
        <v>3</v>
      </c>
      <c r="O59" s="7"/>
      <c r="P59" s="7">
        <f t="shared" si="2"/>
        <v>0</v>
      </c>
      <c r="Q59" s="7">
        <f t="shared" si="3"/>
        <v>0</v>
      </c>
      <c r="R59" s="7">
        <f t="shared" si="4"/>
        <v>0</v>
      </c>
      <c r="S59" s="7">
        <f t="shared" si="5"/>
        <v>0</v>
      </c>
      <c r="T59" s="7">
        <f t="shared" si="6"/>
        <v>0</v>
      </c>
      <c r="U59" s="7">
        <f t="shared" si="7"/>
        <v>1</v>
      </c>
      <c r="V59" s="110">
        <f t="shared" si="8"/>
        <v>0</v>
      </c>
      <c r="W59" s="7">
        <f t="shared" si="9"/>
        <v>0</v>
      </c>
      <c r="X59" s="7">
        <f t="shared" si="10"/>
        <v>0</v>
      </c>
      <c r="Y59" s="7">
        <f t="shared" si="11"/>
        <v>0</v>
      </c>
      <c r="Z59" s="7"/>
      <c r="AA59" s="7"/>
      <c r="AB59" s="7">
        <f t="shared" si="14"/>
        <v>1</v>
      </c>
      <c r="AC59" s="7">
        <f t="shared" si="12"/>
        <v>1</v>
      </c>
      <c r="AD59" s="7" t="str">
        <f t="shared" si="13"/>
        <v>Correct</v>
      </c>
      <c r="AE59" s="7"/>
      <c r="AF59" s="96" t="str">
        <f>IFERROR(VLOOKUP(Table1[[#This Row],[RespondentID]],'All Data'!$A:$CO,87,FALSE),"unknown")</f>
        <v>Man</v>
      </c>
      <c r="AG59" s="96" t="str">
        <f>IFERROR(VLOOKUP(Table1[[#This Row],[RespondentID]],'All Data'!$A:$CO,88,FALSE),"unknown")</f>
        <v>65+ years</v>
      </c>
      <c r="AH59" s="96" t="str">
        <f>IFERROR(VLOOKUP(Table1[[#This Row],[RespondentID]],'All Data'!$A:$CO,89,FALSE),"unknown")</f>
        <v>Nassau</v>
      </c>
      <c r="AI59" s="96" t="str">
        <f>IFERROR(VLOOKUP(Table1[[#This Row],[RespondentID]],'All Data'!$A:$CO,90,FALSE),"unknown")</f>
        <v>Oceanside, 11572</v>
      </c>
      <c r="AJ59" s="96" t="str">
        <f>IFERROR(VLOOKUP(Table1[[#This Row],[RespondentID]],'All Data'!$A:$CO,91,FALSE),"unknown")</f>
        <v>White</v>
      </c>
      <c r="AK59" s="96" t="str">
        <f>IFERROR(VLOOKUP(Table1[[#This Row],[RespondentID]],'All Data'!$A:$CO,92,FALSE),"unknown")</f>
        <v>Not Hispanic or Latino</v>
      </c>
      <c r="AL59" s="96" t="str">
        <f>IFERROR(VLOOKUP(Table1[[#This Row],[RespondentID]],'All Data'!$A:$CO,93,FALSE),"unknown")</f>
        <v>English</v>
      </c>
      <c r="AM59" s="96" t="str">
        <f>IFERROR(VLOOKUP(Table1[[#This Row],[RespondentID]],'All Data'!$A:$CW,94,FALSE),"unknown")</f>
        <v>$50,000 to $74,999</v>
      </c>
      <c r="AN59" s="96" t="str">
        <f>IFERROR(VLOOKUP(Table1[[#This Row],[RespondentID]],'All Data'!$A:$CW,95,FALSE),"unknown")</f>
        <v>Doctorate</v>
      </c>
      <c r="AO59" s="96" t="str">
        <f>IFERROR(VLOOKUP(Table1[[#This Row],[RespondentID]],'All Data'!$A:$CW,96,FALSE),"unknown")</f>
        <v>Retired</v>
      </c>
      <c r="AP59" s="96" t="str">
        <f>IFERROR(VLOOKUP(Table1[[#This Row],[RespondentID]],'All Data'!$A:$CW,97,FALSE),"unknown")</f>
        <v>Yes</v>
      </c>
      <c r="AQ59" s="96" t="str">
        <f>IFERROR(VLOOKUP(Table1[[#This Row],[RespondentID]],'All Data'!$A:$CW,98,FALSE),"unknown")</f>
        <v>Medicare</v>
      </c>
      <c r="AR59" s="96">
        <f>IFERROR(VLOOKUP(Table1[[#This Row],[RespondentID]],'All Data'!$A:$CW,99,FALSE),"unknown")</f>
        <v>0</v>
      </c>
    </row>
    <row r="60" spans="1:44">
      <c r="A60">
        <v>114438022089</v>
      </c>
      <c r="M60" s="6">
        <f t="shared" si="0"/>
        <v>0</v>
      </c>
      <c r="N60" s="6" t="e">
        <f t="shared" si="1"/>
        <v>#DIV/0!</v>
      </c>
      <c r="O60" s="6"/>
      <c r="P60" s="6">
        <f t="shared" si="2"/>
        <v>0</v>
      </c>
      <c r="Q60" s="6">
        <f t="shared" si="3"/>
        <v>0</v>
      </c>
      <c r="R60" s="6">
        <f t="shared" si="4"/>
        <v>0</v>
      </c>
      <c r="S60" s="6">
        <f t="shared" si="5"/>
        <v>0</v>
      </c>
      <c r="T60" s="6">
        <f t="shared" si="6"/>
        <v>0</v>
      </c>
      <c r="U60" s="6">
        <f t="shared" si="7"/>
        <v>0</v>
      </c>
      <c r="V60" s="110">
        <f t="shared" si="8"/>
        <v>0</v>
      </c>
      <c r="W60" s="6">
        <f t="shared" si="9"/>
        <v>0</v>
      </c>
      <c r="X60" s="6">
        <f t="shared" si="10"/>
        <v>0</v>
      </c>
      <c r="Y60" s="6">
        <f t="shared" si="11"/>
        <v>0</v>
      </c>
      <c r="Z60" s="6"/>
      <c r="AA60" s="6"/>
      <c r="AB60" s="6">
        <f t="shared" si="14"/>
        <v>0</v>
      </c>
      <c r="AC60" s="6">
        <f t="shared" si="12"/>
        <v>0</v>
      </c>
      <c r="AD60" s="6" t="str">
        <f t="shared" si="13"/>
        <v>Correct</v>
      </c>
      <c r="AE60" s="6"/>
      <c r="AF60" s="96" t="str">
        <f>IFERROR(VLOOKUP(Table1[[#This Row],[RespondentID]],'All Data'!$A:$CO,87,FALSE),"unknown")</f>
        <v>Woman</v>
      </c>
      <c r="AG60" s="96" t="str">
        <f>IFERROR(VLOOKUP(Table1[[#This Row],[RespondentID]],'All Data'!$A:$CO,88,FALSE),"unknown")</f>
        <v>65+ years</v>
      </c>
      <c r="AH60" s="96" t="str">
        <f>IFERROR(VLOOKUP(Table1[[#This Row],[RespondentID]],'All Data'!$A:$CO,89,FALSE),"unknown")</f>
        <v>Nassau</v>
      </c>
      <c r="AI60" s="96" t="str">
        <f>IFERROR(VLOOKUP(Table1[[#This Row],[RespondentID]],'All Data'!$A:$CO,90,FALSE),"unknown")</f>
        <v>Massapequa, 11758</v>
      </c>
      <c r="AJ60" s="96" t="str">
        <f>IFERROR(VLOOKUP(Table1[[#This Row],[RespondentID]],'All Data'!$A:$CO,91,FALSE),"unknown")</f>
        <v>White</v>
      </c>
      <c r="AK60" s="96" t="str">
        <f>IFERROR(VLOOKUP(Table1[[#This Row],[RespondentID]],'All Data'!$A:$CO,92,FALSE),"unknown")</f>
        <v>Not Hispanic or Latino</v>
      </c>
      <c r="AL60" s="96" t="str">
        <f>IFERROR(VLOOKUP(Table1[[#This Row],[RespondentID]],'All Data'!$A:$CO,93,FALSE),"unknown")</f>
        <v>English</v>
      </c>
      <c r="AM60" s="96" t="str">
        <f>IFERROR(VLOOKUP(Table1[[#This Row],[RespondentID]],'All Data'!$A:$CW,94,FALSE),"unknown")</f>
        <v>$75,000 to $125,000</v>
      </c>
      <c r="AN60" s="96" t="str">
        <f>IFERROR(VLOOKUP(Table1[[#This Row],[RespondentID]],'All Data'!$A:$CW,95,FALSE),"unknown")</f>
        <v>College graduate</v>
      </c>
      <c r="AO60" s="96" t="str">
        <f>IFERROR(VLOOKUP(Table1[[#This Row],[RespondentID]],'All Data'!$A:$CW,96,FALSE),"unknown")</f>
        <v>Retired</v>
      </c>
      <c r="AP60" s="96" t="str">
        <f>IFERROR(VLOOKUP(Table1[[#This Row],[RespondentID]],'All Data'!$A:$CW,97,FALSE),"unknown")</f>
        <v>Yes</v>
      </c>
      <c r="AQ60" s="96">
        <f>IFERROR(VLOOKUP(Table1[[#This Row],[RespondentID]],'All Data'!$A:$CW,98,FALSE),"unknown")</f>
        <v>0</v>
      </c>
      <c r="AR60" s="96" t="str">
        <f>IFERROR(VLOOKUP(Table1[[#This Row],[RespondentID]],'All Data'!$A:$CW,99,FALSE),"unknown")</f>
        <v>Yes</v>
      </c>
    </row>
    <row r="61" spans="1:44">
      <c r="A61">
        <v>114438018591</v>
      </c>
      <c r="G61" t="s">
        <v>34</v>
      </c>
      <c r="M61" s="7">
        <f t="shared" si="0"/>
        <v>1</v>
      </c>
      <c r="N61" s="7">
        <f t="shared" si="1"/>
        <v>3</v>
      </c>
      <c r="O61" s="7"/>
      <c r="P61" s="7">
        <f t="shared" si="2"/>
        <v>0</v>
      </c>
      <c r="Q61" s="7">
        <f t="shared" si="3"/>
        <v>0</v>
      </c>
      <c r="R61" s="7">
        <f t="shared" si="4"/>
        <v>0</v>
      </c>
      <c r="S61" s="7">
        <f t="shared" si="5"/>
        <v>0</v>
      </c>
      <c r="T61" s="7">
        <f t="shared" si="6"/>
        <v>0</v>
      </c>
      <c r="U61" s="7">
        <f t="shared" si="7"/>
        <v>1</v>
      </c>
      <c r="V61" s="110">
        <f t="shared" si="8"/>
        <v>0</v>
      </c>
      <c r="W61" s="7">
        <f t="shared" si="9"/>
        <v>0</v>
      </c>
      <c r="X61" s="7">
        <f t="shared" si="10"/>
        <v>0</v>
      </c>
      <c r="Y61" s="7">
        <f t="shared" si="11"/>
        <v>0</v>
      </c>
      <c r="Z61" s="7"/>
      <c r="AA61" s="7"/>
      <c r="AB61" s="7">
        <f t="shared" si="14"/>
        <v>1</v>
      </c>
      <c r="AC61" s="7">
        <f t="shared" si="12"/>
        <v>1</v>
      </c>
      <c r="AD61" s="7" t="str">
        <f t="shared" si="13"/>
        <v>Correct</v>
      </c>
      <c r="AE61" s="7"/>
      <c r="AF61" s="96" t="str">
        <f>IFERROR(VLOOKUP(Table1[[#This Row],[RespondentID]],'All Data'!$A:$CO,87,FALSE),"unknown")</f>
        <v>Woman</v>
      </c>
      <c r="AG61" s="96" t="str">
        <f>IFERROR(VLOOKUP(Table1[[#This Row],[RespondentID]],'All Data'!$A:$CO,88,FALSE),"unknown")</f>
        <v>65+ years</v>
      </c>
      <c r="AH61" s="96" t="str">
        <f>IFERROR(VLOOKUP(Table1[[#This Row],[RespondentID]],'All Data'!$A:$CO,89,FALSE),"unknown")</f>
        <v>Nassau</v>
      </c>
      <c r="AI61" s="96" t="str">
        <f>IFERROR(VLOOKUP(Table1[[#This Row],[RespondentID]],'All Data'!$A:$CO,90,FALSE),"unknown")</f>
        <v>Great Neck, 11021</v>
      </c>
      <c r="AJ61" s="96" t="str">
        <f>IFERROR(VLOOKUP(Table1[[#This Row],[RespondentID]],'All Data'!$A:$CO,91,FALSE),"unknown")</f>
        <v>White</v>
      </c>
      <c r="AK61" s="96" t="str">
        <f>IFERROR(VLOOKUP(Table1[[#This Row],[RespondentID]],'All Data'!$A:$CO,92,FALSE),"unknown")</f>
        <v>Not Hispanic or Latino</v>
      </c>
      <c r="AL61" s="96" t="str">
        <f>IFERROR(VLOOKUP(Table1[[#This Row],[RespondentID]],'All Data'!$A:$CO,93,FALSE),"unknown")</f>
        <v>English</v>
      </c>
      <c r="AM61" s="96" t="str">
        <f>IFERROR(VLOOKUP(Table1[[#This Row],[RespondentID]],'All Data'!$A:$CW,94,FALSE),"unknown")</f>
        <v>$50,000 to $74,999</v>
      </c>
      <c r="AN61" s="96" t="str">
        <f>IFERROR(VLOOKUP(Table1[[#This Row],[RespondentID]],'All Data'!$A:$CW,95,FALSE),"unknown")</f>
        <v>Graduate school</v>
      </c>
      <c r="AO61" s="96" t="str">
        <f>IFERROR(VLOOKUP(Table1[[#This Row],[RespondentID]],'All Data'!$A:$CW,96,FALSE),"unknown")</f>
        <v>Retired</v>
      </c>
      <c r="AP61" s="96" t="str">
        <f>IFERROR(VLOOKUP(Table1[[#This Row],[RespondentID]],'All Data'!$A:$CW,97,FALSE),"unknown")</f>
        <v>Yes</v>
      </c>
      <c r="AQ61" s="96" t="str">
        <f>IFERROR(VLOOKUP(Table1[[#This Row],[RespondentID]],'All Data'!$A:$CW,98,FALSE),"unknown")</f>
        <v>Medicare</v>
      </c>
      <c r="AR61" s="96" t="str">
        <f>IFERROR(VLOOKUP(Table1[[#This Row],[RespondentID]],'All Data'!$A:$CW,99,FALSE),"unknown")</f>
        <v>Yes</v>
      </c>
    </row>
    <row r="62" spans="1:44">
      <c r="A62">
        <v>114438016704</v>
      </c>
      <c r="L62" t="s">
        <v>513</v>
      </c>
      <c r="M62" s="6">
        <f t="shared" si="0"/>
        <v>1</v>
      </c>
      <c r="N62" s="6">
        <f t="shared" si="1"/>
        <v>3</v>
      </c>
      <c r="O62" s="6"/>
      <c r="P62" s="6">
        <f t="shared" si="2"/>
        <v>0</v>
      </c>
      <c r="Q62" s="6">
        <f t="shared" si="3"/>
        <v>0</v>
      </c>
      <c r="R62" s="6">
        <f t="shared" si="4"/>
        <v>0</v>
      </c>
      <c r="S62" s="6">
        <f t="shared" si="5"/>
        <v>0</v>
      </c>
      <c r="T62" s="6">
        <f t="shared" si="6"/>
        <v>0</v>
      </c>
      <c r="U62" s="6">
        <f t="shared" si="7"/>
        <v>0</v>
      </c>
      <c r="V62" s="110">
        <f t="shared" si="8"/>
        <v>0</v>
      </c>
      <c r="W62" s="6">
        <f t="shared" si="9"/>
        <v>0</v>
      </c>
      <c r="X62" s="6">
        <f t="shared" si="10"/>
        <v>0</v>
      </c>
      <c r="Y62" s="6">
        <f t="shared" si="11"/>
        <v>0</v>
      </c>
      <c r="Z62" s="6"/>
      <c r="AA62" s="6"/>
      <c r="AB62" s="6">
        <f t="shared" si="14"/>
        <v>0</v>
      </c>
      <c r="AC62" s="6">
        <f t="shared" si="12"/>
        <v>1</v>
      </c>
      <c r="AD62" s="6" t="str">
        <f t="shared" si="13"/>
        <v>Wrong</v>
      </c>
      <c r="AE62" s="6"/>
      <c r="AF62" s="96" t="str">
        <f>IFERROR(VLOOKUP(Table1[[#This Row],[RespondentID]],'All Data'!$A:$CO,87,FALSE),"unknown")</f>
        <v>Woman</v>
      </c>
      <c r="AG62" s="96" t="str">
        <f>IFERROR(VLOOKUP(Table1[[#This Row],[RespondentID]],'All Data'!$A:$CO,88,FALSE),"unknown")</f>
        <v>65+ years</v>
      </c>
      <c r="AH62" s="96" t="str">
        <f>IFERROR(VLOOKUP(Table1[[#This Row],[RespondentID]],'All Data'!$A:$CO,89,FALSE),"unknown")</f>
        <v>Queens</v>
      </c>
      <c r="AI62" s="96">
        <f>IFERROR(VLOOKUP(Table1[[#This Row],[RespondentID]],'All Data'!$A:$CO,90,FALSE),"unknown")</f>
        <v>11004</v>
      </c>
      <c r="AJ62" s="96" t="str">
        <f>IFERROR(VLOOKUP(Table1[[#This Row],[RespondentID]],'All Data'!$A:$CO,91,FALSE),"unknown")</f>
        <v>White</v>
      </c>
      <c r="AK62" s="96" t="str">
        <f>IFERROR(VLOOKUP(Table1[[#This Row],[RespondentID]],'All Data'!$A:$CO,92,FALSE),"unknown")</f>
        <v>Not Hispanic or Latino</v>
      </c>
      <c r="AL62" s="96" t="str">
        <f>IFERROR(VLOOKUP(Table1[[#This Row],[RespondentID]],'All Data'!$A:$CO,93,FALSE),"unknown")</f>
        <v>English</v>
      </c>
      <c r="AM62" s="96" t="str">
        <f>IFERROR(VLOOKUP(Table1[[#This Row],[RespondentID]],'All Data'!$A:$CW,94,FALSE),"unknown")</f>
        <v>$20,000 to $34,999</v>
      </c>
      <c r="AN62" s="96" t="str">
        <f>IFERROR(VLOOKUP(Table1[[#This Row],[RespondentID]],'All Data'!$A:$CW,95,FALSE),"unknown")</f>
        <v>Graduate school</v>
      </c>
      <c r="AO62" s="96" t="str">
        <f>IFERROR(VLOOKUP(Table1[[#This Row],[RespondentID]],'All Data'!$A:$CW,96,FALSE),"unknown")</f>
        <v>Retired</v>
      </c>
      <c r="AP62" s="96" t="str">
        <f>IFERROR(VLOOKUP(Table1[[#This Row],[RespondentID]],'All Data'!$A:$CW,97,FALSE),"unknown")</f>
        <v>Yes</v>
      </c>
      <c r="AQ62" s="96" t="str">
        <f>IFERROR(VLOOKUP(Table1[[#This Row],[RespondentID]],'All Data'!$A:$CW,98,FALSE),"unknown")</f>
        <v>Medicare</v>
      </c>
      <c r="AR62" s="96" t="str">
        <f>IFERROR(VLOOKUP(Table1[[#This Row],[RespondentID]],'All Data'!$A:$CW,99,FALSE),"unknown")</f>
        <v>Yes</v>
      </c>
    </row>
    <row r="63" spans="1:44">
      <c r="A63">
        <v>114438010759</v>
      </c>
      <c r="G63" t="s">
        <v>34</v>
      </c>
      <c r="M63" s="7">
        <f t="shared" si="0"/>
        <v>1</v>
      </c>
      <c r="N63" s="7">
        <f t="shared" si="1"/>
        <v>3</v>
      </c>
      <c r="O63" s="7"/>
      <c r="P63" s="7">
        <f t="shared" si="2"/>
        <v>0</v>
      </c>
      <c r="Q63" s="7">
        <f t="shared" si="3"/>
        <v>0</v>
      </c>
      <c r="R63" s="7">
        <f t="shared" si="4"/>
        <v>0</v>
      </c>
      <c r="S63" s="7">
        <f t="shared" si="5"/>
        <v>0</v>
      </c>
      <c r="T63" s="7">
        <f t="shared" si="6"/>
        <v>0</v>
      </c>
      <c r="U63" s="7">
        <f t="shared" si="7"/>
        <v>1</v>
      </c>
      <c r="V63" s="110">
        <f t="shared" si="8"/>
        <v>0</v>
      </c>
      <c r="W63" s="7">
        <f t="shared" si="9"/>
        <v>0</v>
      </c>
      <c r="X63" s="7">
        <f t="shared" si="10"/>
        <v>0</v>
      </c>
      <c r="Y63" s="7">
        <f t="shared" si="11"/>
        <v>0</v>
      </c>
      <c r="Z63" s="7"/>
      <c r="AA63" s="7"/>
      <c r="AB63" s="7">
        <f t="shared" si="14"/>
        <v>1</v>
      </c>
      <c r="AC63" s="7">
        <f t="shared" si="12"/>
        <v>1</v>
      </c>
      <c r="AD63" s="7" t="str">
        <f t="shared" si="13"/>
        <v>Correct</v>
      </c>
      <c r="AE63" s="7"/>
      <c r="AF63" s="96" t="str">
        <f>IFERROR(VLOOKUP(Table1[[#This Row],[RespondentID]],'All Data'!$A:$CO,87,FALSE),"unknown")</f>
        <v>Woman</v>
      </c>
      <c r="AG63" s="96" t="str">
        <f>IFERROR(VLOOKUP(Table1[[#This Row],[RespondentID]],'All Data'!$A:$CO,88,FALSE),"unknown")</f>
        <v>55-64 years</v>
      </c>
      <c r="AH63" s="96" t="str">
        <f>IFERROR(VLOOKUP(Table1[[#This Row],[RespondentID]],'All Data'!$A:$CO,89,FALSE),"unknown")</f>
        <v>Nassau</v>
      </c>
      <c r="AI63" s="96" t="str">
        <f>IFERROR(VLOOKUP(Table1[[#This Row],[RespondentID]],'All Data'!$A:$CO,90,FALSE),"unknown")</f>
        <v>Oceanside, 11572</v>
      </c>
      <c r="AJ63" s="96" t="str">
        <f>IFERROR(VLOOKUP(Table1[[#This Row],[RespondentID]],'All Data'!$A:$CO,91,FALSE),"unknown")</f>
        <v>White</v>
      </c>
      <c r="AK63" s="96" t="str">
        <f>IFERROR(VLOOKUP(Table1[[#This Row],[RespondentID]],'All Data'!$A:$CO,92,FALSE),"unknown")</f>
        <v>Not Hispanic or Latino</v>
      </c>
      <c r="AL63" s="96" t="str">
        <f>IFERROR(VLOOKUP(Table1[[#This Row],[RespondentID]],'All Data'!$A:$CO,93,FALSE),"unknown")</f>
        <v>English</v>
      </c>
      <c r="AM63" s="96" t="str">
        <f>IFERROR(VLOOKUP(Table1[[#This Row],[RespondentID]],'All Data'!$A:$CW,94,FALSE),"unknown")</f>
        <v>$75,000 to $125,000</v>
      </c>
      <c r="AN63" s="96" t="str">
        <f>IFERROR(VLOOKUP(Table1[[#This Row],[RespondentID]],'All Data'!$A:$CW,95,FALSE),"unknown")</f>
        <v>College graduate</v>
      </c>
      <c r="AO63" s="96" t="str">
        <f>IFERROR(VLOOKUP(Table1[[#This Row],[RespondentID]],'All Data'!$A:$CW,96,FALSE),"unknown")</f>
        <v>Retired</v>
      </c>
      <c r="AP63" s="96" t="str">
        <f>IFERROR(VLOOKUP(Table1[[#This Row],[RespondentID]],'All Data'!$A:$CW,97,FALSE),"unknown")</f>
        <v>Yes</v>
      </c>
      <c r="AQ63" s="96" t="str">
        <f>IFERROR(VLOOKUP(Table1[[#This Row],[RespondentID]],'All Data'!$A:$CW,98,FALSE),"unknown")</f>
        <v>Private/Commercial</v>
      </c>
      <c r="AR63" s="96" t="str">
        <f>IFERROR(VLOOKUP(Table1[[#This Row],[RespondentID]],'All Data'!$A:$CW,99,FALSE),"unknown")</f>
        <v>Yes</v>
      </c>
    </row>
    <row r="64" spans="1:44">
      <c r="A64">
        <v>114438009154</v>
      </c>
      <c r="G64" t="s">
        <v>34</v>
      </c>
      <c r="M64" s="6">
        <f t="shared" si="0"/>
        <v>1</v>
      </c>
      <c r="N64" s="6">
        <f t="shared" si="1"/>
        <v>3</v>
      </c>
      <c r="O64" s="6"/>
      <c r="P64" s="6">
        <f t="shared" si="2"/>
        <v>0</v>
      </c>
      <c r="Q64" s="6">
        <f t="shared" si="3"/>
        <v>0</v>
      </c>
      <c r="R64" s="6">
        <f t="shared" si="4"/>
        <v>0</v>
      </c>
      <c r="S64" s="6">
        <f t="shared" si="5"/>
        <v>0</v>
      </c>
      <c r="T64" s="6">
        <f t="shared" si="6"/>
        <v>0</v>
      </c>
      <c r="U64" s="6">
        <f t="shared" si="7"/>
        <v>1</v>
      </c>
      <c r="V64" s="110">
        <f t="shared" si="8"/>
        <v>0</v>
      </c>
      <c r="W64" s="6">
        <f t="shared" si="9"/>
        <v>0</v>
      </c>
      <c r="X64" s="6">
        <f t="shared" si="10"/>
        <v>0</v>
      </c>
      <c r="Y64" s="6">
        <f t="shared" si="11"/>
        <v>0</v>
      </c>
      <c r="Z64" s="6"/>
      <c r="AA64" s="6"/>
      <c r="AB64" s="6">
        <f t="shared" si="14"/>
        <v>1</v>
      </c>
      <c r="AC64" s="6">
        <f t="shared" si="12"/>
        <v>1</v>
      </c>
      <c r="AD64" s="6" t="str">
        <f t="shared" si="13"/>
        <v>Correct</v>
      </c>
      <c r="AE64" s="6"/>
      <c r="AF64" s="96" t="str">
        <f>IFERROR(VLOOKUP(Table1[[#This Row],[RespondentID]],'All Data'!$A:$CO,87,FALSE),"unknown")</f>
        <v>Woman</v>
      </c>
      <c r="AG64" s="96" t="str">
        <f>IFERROR(VLOOKUP(Table1[[#This Row],[RespondentID]],'All Data'!$A:$CO,88,FALSE),"unknown")</f>
        <v>65+ years</v>
      </c>
      <c r="AH64" s="96" t="str">
        <f>IFERROR(VLOOKUP(Table1[[#This Row],[RespondentID]],'All Data'!$A:$CO,89,FALSE),"unknown")</f>
        <v>Nassau</v>
      </c>
      <c r="AI64" s="96" t="str">
        <f>IFERROR(VLOOKUP(Table1[[#This Row],[RespondentID]],'All Data'!$A:$CO,90,FALSE),"unknown")</f>
        <v>Oceanside, 11572</v>
      </c>
      <c r="AJ64" s="96" t="str">
        <f>IFERROR(VLOOKUP(Table1[[#This Row],[RespondentID]],'All Data'!$A:$CO,91,FALSE),"unknown")</f>
        <v>White</v>
      </c>
      <c r="AK64" s="96" t="str">
        <f>IFERROR(VLOOKUP(Table1[[#This Row],[RespondentID]],'All Data'!$A:$CO,92,FALSE),"unknown")</f>
        <v>Not Hispanic or Latino</v>
      </c>
      <c r="AL64" s="96" t="str">
        <f>IFERROR(VLOOKUP(Table1[[#This Row],[RespondentID]],'All Data'!$A:$CO,93,FALSE),"unknown")</f>
        <v>English</v>
      </c>
      <c r="AM64" s="96" t="str">
        <f>IFERROR(VLOOKUP(Table1[[#This Row],[RespondentID]],'All Data'!$A:$CW,94,FALSE),"unknown")</f>
        <v>Over $125,000</v>
      </c>
      <c r="AN64" s="96" t="str">
        <f>IFERROR(VLOOKUP(Table1[[#This Row],[RespondentID]],'All Data'!$A:$CW,95,FALSE),"unknown")</f>
        <v>Graduate school</v>
      </c>
      <c r="AO64" s="96" t="str">
        <f>IFERROR(VLOOKUP(Table1[[#This Row],[RespondentID]],'All Data'!$A:$CW,96,FALSE),"unknown")</f>
        <v>Retired</v>
      </c>
      <c r="AP64" s="96">
        <f>IFERROR(VLOOKUP(Table1[[#This Row],[RespondentID]],'All Data'!$A:$CW,97,FALSE),"unknown")</f>
        <v>0</v>
      </c>
      <c r="AQ64" s="96" t="str">
        <f>IFERROR(VLOOKUP(Table1[[#This Row],[RespondentID]],'All Data'!$A:$CW,98,FALSE),"unknown")</f>
        <v>Medicare</v>
      </c>
      <c r="AR64" s="96" t="str">
        <f>IFERROR(VLOOKUP(Table1[[#This Row],[RespondentID]],'All Data'!$A:$CW,99,FALSE),"unknown")</f>
        <v>Yes</v>
      </c>
    </row>
    <row r="65" spans="1:44">
      <c r="A65">
        <v>114438003667</v>
      </c>
      <c r="G65" t="s">
        <v>34</v>
      </c>
      <c r="M65" s="7">
        <f t="shared" si="0"/>
        <v>1</v>
      </c>
      <c r="N65" s="7">
        <f t="shared" si="1"/>
        <v>3</v>
      </c>
      <c r="O65" s="7"/>
      <c r="P65" s="7">
        <f t="shared" si="2"/>
        <v>0</v>
      </c>
      <c r="Q65" s="7">
        <f t="shared" si="3"/>
        <v>0</v>
      </c>
      <c r="R65" s="7">
        <f t="shared" si="4"/>
        <v>0</v>
      </c>
      <c r="S65" s="7">
        <f t="shared" si="5"/>
        <v>0</v>
      </c>
      <c r="T65" s="7">
        <f t="shared" si="6"/>
        <v>0</v>
      </c>
      <c r="U65" s="7">
        <f t="shared" si="7"/>
        <v>1</v>
      </c>
      <c r="V65" s="110">
        <f t="shared" si="8"/>
        <v>0</v>
      </c>
      <c r="W65" s="7">
        <f t="shared" si="9"/>
        <v>0</v>
      </c>
      <c r="X65" s="7">
        <f t="shared" si="10"/>
        <v>0</v>
      </c>
      <c r="Y65" s="7">
        <f t="shared" si="11"/>
        <v>0</v>
      </c>
      <c r="Z65" s="7"/>
      <c r="AA65" s="7"/>
      <c r="AB65" s="7">
        <f t="shared" si="14"/>
        <v>1</v>
      </c>
      <c r="AC65" s="7">
        <f t="shared" si="12"/>
        <v>1</v>
      </c>
      <c r="AD65" s="7" t="str">
        <f t="shared" si="13"/>
        <v>Correct</v>
      </c>
      <c r="AE65" s="7"/>
      <c r="AF65" s="96" t="str">
        <f>IFERROR(VLOOKUP(Table1[[#This Row],[RespondentID]],'All Data'!$A:$CO,87,FALSE),"unknown")</f>
        <v>Woman</v>
      </c>
      <c r="AG65" s="96" t="str">
        <f>IFERROR(VLOOKUP(Table1[[#This Row],[RespondentID]],'All Data'!$A:$CO,88,FALSE),"unknown")</f>
        <v>65+ years</v>
      </c>
      <c r="AH65" s="96" t="str">
        <f>IFERROR(VLOOKUP(Table1[[#This Row],[RespondentID]],'All Data'!$A:$CO,89,FALSE),"unknown")</f>
        <v>Nassau</v>
      </c>
      <c r="AI65" s="96" t="str">
        <f>IFERROR(VLOOKUP(Table1[[#This Row],[RespondentID]],'All Data'!$A:$CO,90,FALSE),"unknown")</f>
        <v>Cedarhurst, 11516</v>
      </c>
      <c r="AJ65" s="96" t="str">
        <f>IFERROR(VLOOKUP(Table1[[#This Row],[RespondentID]],'All Data'!$A:$CO,91,FALSE),"unknown")</f>
        <v>White</v>
      </c>
      <c r="AK65" s="96" t="str">
        <f>IFERROR(VLOOKUP(Table1[[#This Row],[RespondentID]],'All Data'!$A:$CO,92,FALSE),"unknown")</f>
        <v>Not Hispanic or Latino</v>
      </c>
      <c r="AL65" s="96" t="str">
        <f>IFERROR(VLOOKUP(Table1[[#This Row],[RespondentID]],'All Data'!$A:$CO,93,FALSE),"unknown")</f>
        <v>English</v>
      </c>
      <c r="AM65" s="96" t="str">
        <f>IFERROR(VLOOKUP(Table1[[#This Row],[RespondentID]],'All Data'!$A:$CW,94,FALSE),"unknown")</f>
        <v>$35,000 to $49,999</v>
      </c>
      <c r="AN65" s="96" t="str">
        <f>IFERROR(VLOOKUP(Table1[[#This Row],[RespondentID]],'All Data'!$A:$CW,95,FALSE),"unknown")</f>
        <v>College graduate</v>
      </c>
      <c r="AO65" s="96" t="str">
        <f>IFERROR(VLOOKUP(Table1[[#This Row],[RespondentID]],'All Data'!$A:$CW,96,FALSE),"unknown")</f>
        <v>Retired</v>
      </c>
      <c r="AP65" s="96" t="str">
        <f>IFERROR(VLOOKUP(Table1[[#This Row],[RespondentID]],'All Data'!$A:$CW,97,FALSE),"unknown")</f>
        <v>Yes</v>
      </c>
      <c r="AQ65" s="96" t="str">
        <f>IFERROR(VLOOKUP(Table1[[#This Row],[RespondentID]],'All Data'!$A:$CW,98,FALSE),"unknown")</f>
        <v>Medicaid</v>
      </c>
      <c r="AR65" s="96" t="str">
        <f>IFERROR(VLOOKUP(Table1[[#This Row],[RespondentID]],'All Data'!$A:$CW,99,FALSE),"unknown")</f>
        <v>No</v>
      </c>
    </row>
    <row r="66" spans="1:44">
      <c r="A66">
        <v>114438001214</v>
      </c>
      <c r="G66" t="s">
        <v>34</v>
      </c>
      <c r="M66" s="6">
        <f t="shared" ref="M66:M129" si="15">COUNTA(B66:L66)</f>
        <v>1</v>
      </c>
      <c r="N66" s="6">
        <f t="shared" ref="N66:N129" si="16">3/M66</f>
        <v>3</v>
      </c>
      <c r="O66" s="6"/>
      <c r="P66" s="6">
        <f t="shared" ref="P66:P129" si="17">IF($M66&lt;3,IF($B66=$B$1,1,0),IF($B66=$B$1,$N66,0))</f>
        <v>0</v>
      </c>
      <c r="Q66" s="6">
        <f t="shared" ref="Q66:Q129" si="18">IF($M66&lt;3,IF($C66=$C$1,1,0),IF($C66=$C$1,$N66,0))</f>
        <v>0</v>
      </c>
      <c r="R66" s="6">
        <f t="shared" ref="R66:R129" si="19">IF($M66&lt;3,IF($D66=$D$1,1,0),IF($D66=$D$1,$N66,0))</f>
        <v>0</v>
      </c>
      <c r="S66" s="6">
        <f t="shared" ref="S66:S129" si="20">IF($M66&lt;3,IF($E66=$E$1,1,0),IF($E66=$E$1,$N66,0))</f>
        <v>0</v>
      </c>
      <c r="T66" s="6">
        <f t="shared" ref="T66:T129" si="21">IF($M66&lt;3,IF($F66=$F$1,1,0),IF($F66=$F$1,$N66,0))</f>
        <v>0</v>
      </c>
      <c r="U66" s="6">
        <f t="shared" ref="U66:U129" si="22">IF($M66&lt;3,IF($G66=$G$1,1,0),IF($G66=$G$1,$N66,0))</f>
        <v>1</v>
      </c>
      <c r="V66" s="110">
        <f t="shared" ref="V66:V129" si="23">IF($M66&lt;3,IF($H66=$H$1,1,0),IF($H66=$H$1,$N66,0))</f>
        <v>0</v>
      </c>
      <c r="W66" s="6">
        <f t="shared" ref="W66:W129" si="24">IF($M66&lt;3,IF($I66=$I$1,1,0),IF($I66=$I$1,$N66,0))</f>
        <v>0</v>
      </c>
      <c r="X66" s="6">
        <f t="shared" ref="X66:X129" si="25">IF($M66&lt;3,IF($J66=$J$1,1,0),IF($J66=$J$1,$N66,0))</f>
        <v>0</v>
      </c>
      <c r="Y66" s="6">
        <f t="shared" ref="Y66:Y129" si="26">IF($M66&lt;3,IF($K66=$K$1,1,0),IF($K66=$K$1,$N66,0))</f>
        <v>0</v>
      </c>
      <c r="Z66" s="6"/>
      <c r="AA66" s="6"/>
      <c r="AB66" s="6">
        <f t="shared" si="14"/>
        <v>1</v>
      </c>
      <c r="AC66" s="6">
        <f t="shared" ref="AC66:AC129" si="27">M66</f>
        <v>1</v>
      </c>
      <c r="AD66" s="6" t="str">
        <f t="shared" ref="AD66:AD129" si="28">IF(AB66=AC66,"Correct",IF(AB66=3,"Correct","Wrong"))</f>
        <v>Correct</v>
      </c>
      <c r="AE66" s="6"/>
      <c r="AF66" s="96" t="str">
        <f>IFERROR(VLOOKUP(Table1[[#This Row],[RespondentID]],'All Data'!$A:$CO,87,FALSE),"unknown")</f>
        <v>Man</v>
      </c>
      <c r="AG66" s="96" t="str">
        <f>IFERROR(VLOOKUP(Table1[[#This Row],[RespondentID]],'All Data'!$A:$CO,88,FALSE),"unknown")</f>
        <v>65+ years</v>
      </c>
      <c r="AH66" s="96" t="str">
        <f>IFERROR(VLOOKUP(Table1[[#This Row],[RespondentID]],'All Data'!$A:$CO,89,FALSE),"unknown")</f>
        <v>Nassau</v>
      </c>
      <c r="AI66" s="96" t="str">
        <f>IFERROR(VLOOKUP(Table1[[#This Row],[RespondentID]],'All Data'!$A:$CO,90,FALSE),"unknown")</f>
        <v>Williston Park, 11596</v>
      </c>
      <c r="AJ66" s="96" t="str">
        <f>IFERROR(VLOOKUP(Table1[[#This Row],[RespondentID]],'All Data'!$A:$CO,91,FALSE),"unknown")</f>
        <v>White</v>
      </c>
      <c r="AK66" s="96" t="str">
        <f>IFERROR(VLOOKUP(Table1[[#This Row],[RespondentID]],'All Data'!$A:$CO,92,FALSE),"unknown")</f>
        <v>Not Hispanic or Latino</v>
      </c>
      <c r="AL66" s="96" t="str">
        <f>IFERROR(VLOOKUP(Table1[[#This Row],[RespondentID]],'All Data'!$A:$CO,93,FALSE),"unknown")</f>
        <v>English</v>
      </c>
      <c r="AM66" s="96">
        <f>IFERROR(VLOOKUP(Table1[[#This Row],[RespondentID]],'All Data'!$A:$CW,94,FALSE),"unknown")</f>
        <v>0</v>
      </c>
      <c r="AN66" s="96" t="str">
        <f>IFERROR(VLOOKUP(Table1[[#This Row],[RespondentID]],'All Data'!$A:$CW,95,FALSE),"unknown")</f>
        <v>College graduate</v>
      </c>
      <c r="AO66" s="96" t="str">
        <f>IFERROR(VLOOKUP(Table1[[#This Row],[RespondentID]],'All Data'!$A:$CW,96,FALSE),"unknown")</f>
        <v>Employed for wages</v>
      </c>
      <c r="AP66" s="96" t="str">
        <f>IFERROR(VLOOKUP(Table1[[#This Row],[RespondentID]],'All Data'!$A:$CW,97,FALSE),"unknown")</f>
        <v>Yes</v>
      </c>
      <c r="AQ66" s="96" t="str">
        <f>IFERROR(VLOOKUP(Table1[[#This Row],[RespondentID]],'All Data'!$A:$CW,98,FALSE),"unknown")</f>
        <v>Private/Commercial</v>
      </c>
      <c r="AR66" s="96" t="str">
        <f>IFERROR(VLOOKUP(Table1[[#This Row],[RespondentID]],'All Data'!$A:$CW,99,FALSE),"unknown")</f>
        <v>Yes</v>
      </c>
    </row>
    <row r="67" spans="1:44">
      <c r="A67">
        <v>114437999386</v>
      </c>
      <c r="J67" t="s">
        <v>37</v>
      </c>
      <c r="M67" s="7">
        <f t="shared" si="15"/>
        <v>1</v>
      </c>
      <c r="N67" s="7">
        <f t="shared" si="16"/>
        <v>3</v>
      </c>
      <c r="O67" s="7"/>
      <c r="P67" s="7">
        <f t="shared" si="17"/>
        <v>0</v>
      </c>
      <c r="Q67" s="7">
        <f t="shared" si="18"/>
        <v>0</v>
      </c>
      <c r="R67" s="7">
        <f t="shared" si="19"/>
        <v>0</v>
      </c>
      <c r="S67" s="7">
        <f t="shared" si="20"/>
        <v>0</v>
      </c>
      <c r="T67" s="7">
        <f t="shared" si="21"/>
        <v>0</v>
      </c>
      <c r="U67" s="7">
        <f t="shared" si="22"/>
        <v>0</v>
      </c>
      <c r="V67" s="110">
        <f t="shared" si="23"/>
        <v>0</v>
      </c>
      <c r="W67" s="7">
        <f t="shared" si="24"/>
        <v>0</v>
      </c>
      <c r="X67" s="7">
        <f t="shared" si="25"/>
        <v>1</v>
      </c>
      <c r="Y67" s="7">
        <f t="shared" si="26"/>
        <v>0</v>
      </c>
      <c r="Z67" s="7"/>
      <c r="AA67" s="7"/>
      <c r="AB67" s="7">
        <f t="shared" ref="AB67:AB130" si="29">SUM(P67:Z67)</f>
        <v>1</v>
      </c>
      <c r="AC67" s="7">
        <f t="shared" si="27"/>
        <v>1</v>
      </c>
      <c r="AD67" s="7" t="str">
        <f t="shared" si="28"/>
        <v>Correct</v>
      </c>
      <c r="AE67" s="7"/>
      <c r="AF67" s="96" t="str">
        <f>IFERROR(VLOOKUP(Table1[[#This Row],[RespondentID]],'All Data'!$A:$CO,87,FALSE),"unknown")</f>
        <v>Woman</v>
      </c>
      <c r="AG67" s="96" t="str">
        <f>IFERROR(VLOOKUP(Table1[[#This Row],[RespondentID]],'All Data'!$A:$CO,88,FALSE),"unknown")</f>
        <v>65+ years</v>
      </c>
      <c r="AH67" s="96" t="str">
        <f>IFERROR(VLOOKUP(Table1[[#This Row],[RespondentID]],'All Data'!$A:$CO,89,FALSE),"unknown")</f>
        <v>Nassau</v>
      </c>
      <c r="AI67" s="96" t="str">
        <f>IFERROR(VLOOKUP(Table1[[#This Row],[RespondentID]],'All Data'!$A:$CO,90,FALSE),"unknown")</f>
        <v>Albertson, 11507</v>
      </c>
      <c r="AJ67" s="96" t="str">
        <f>IFERROR(VLOOKUP(Table1[[#This Row],[RespondentID]],'All Data'!$A:$CO,91,FALSE),"unknown")</f>
        <v>White</v>
      </c>
      <c r="AK67" s="96">
        <f>IFERROR(VLOOKUP(Table1[[#This Row],[RespondentID]],'All Data'!$A:$CO,92,FALSE),"unknown")</f>
        <v>0</v>
      </c>
      <c r="AL67" s="96" t="str">
        <f>IFERROR(VLOOKUP(Table1[[#This Row],[RespondentID]],'All Data'!$A:$CO,93,FALSE),"unknown")</f>
        <v>English</v>
      </c>
      <c r="AM67" s="96" t="str">
        <f>IFERROR(VLOOKUP(Table1[[#This Row],[RespondentID]],'All Data'!$A:$CW,94,FALSE),"unknown")</f>
        <v>$0-$19,999</v>
      </c>
      <c r="AN67" s="96" t="str">
        <f>IFERROR(VLOOKUP(Table1[[#This Row],[RespondentID]],'All Data'!$A:$CW,95,FALSE),"unknown")</f>
        <v>Some college</v>
      </c>
      <c r="AO67" s="96" t="str">
        <f>IFERROR(VLOOKUP(Table1[[#This Row],[RespondentID]],'All Data'!$A:$CW,96,FALSE),"unknown")</f>
        <v>Retired</v>
      </c>
      <c r="AP67" s="96" t="str">
        <f>IFERROR(VLOOKUP(Table1[[#This Row],[RespondentID]],'All Data'!$A:$CW,97,FALSE),"unknown")</f>
        <v>Yes</v>
      </c>
      <c r="AQ67" s="96" t="str">
        <f>IFERROR(VLOOKUP(Table1[[#This Row],[RespondentID]],'All Data'!$A:$CW,98,FALSE),"unknown")</f>
        <v>Medicare, Private/Commercial</v>
      </c>
      <c r="AR67" s="96" t="str">
        <f>IFERROR(VLOOKUP(Table1[[#This Row],[RespondentID]],'All Data'!$A:$CW,99,FALSE),"unknown")</f>
        <v>No</v>
      </c>
    </row>
    <row r="68" spans="1:44">
      <c r="A68">
        <v>114437997558</v>
      </c>
      <c r="G68" t="s">
        <v>34</v>
      </c>
      <c r="M68" s="6">
        <f t="shared" si="15"/>
        <v>1</v>
      </c>
      <c r="N68" s="6">
        <f t="shared" si="16"/>
        <v>3</v>
      </c>
      <c r="O68" s="6"/>
      <c r="P68" s="6">
        <f t="shared" si="17"/>
        <v>0</v>
      </c>
      <c r="Q68" s="6">
        <f t="shared" si="18"/>
        <v>0</v>
      </c>
      <c r="R68" s="6">
        <f t="shared" si="19"/>
        <v>0</v>
      </c>
      <c r="S68" s="6">
        <f t="shared" si="20"/>
        <v>0</v>
      </c>
      <c r="T68" s="6">
        <f t="shared" si="21"/>
        <v>0</v>
      </c>
      <c r="U68" s="6">
        <f t="shared" si="22"/>
        <v>1</v>
      </c>
      <c r="V68" s="110">
        <f t="shared" si="23"/>
        <v>0</v>
      </c>
      <c r="W68" s="6">
        <f t="shared" si="24"/>
        <v>0</v>
      </c>
      <c r="X68" s="6">
        <f t="shared" si="25"/>
        <v>0</v>
      </c>
      <c r="Y68" s="6">
        <f t="shared" si="26"/>
        <v>0</v>
      </c>
      <c r="Z68" s="6"/>
      <c r="AA68" s="6"/>
      <c r="AB68" s="6">
        <f t="shared" si="29"/>
        <v>1</v>
      </c>
      <c r="AC68" s="6">
        <f t="shared" si="27"/>
        <v>1</v>
      </c>
      <c r="AD68" s="6" t="str">
        <f t="shared" si="28"/>
        <v>Correct</v>
      </c>
      <c r="AE68" s="6"/>
      <c r="AF68" s="96" t="str">
        <f>IFERROR(VLOOKUP(Table1[[#This Row],[RespondentID]],'All Data'!$A:$CO,87,FALSE),"unknown")</f>
        <v>Woman</v>
      </c>
      <c r="AG68" s="96" t="str">
        <f>IFERROR(VLOOKUP(Table1[[#This Row],[RespondentID]],'All Data'!$A:$CO,88,FALSE),"unknown")</f>
        <v>55-64 years</v>
      </c>
      <c r="AH68" s="96" t="str">
        <f>IFERROR(VLOOKUP(Table1[[#This Row],[RespondentID]],'All Data'!$A:$CO,89,FALSE),"unknown")</f>
        <v>Nassau</v>
      </c>
      <c r="AI68" s="96" t="str">
        <f>IFERROR(VLOOKUP(Table1[[#This Row],[RespondentID]],'All Data'!$A:$CO,90,FALSE),"unknown")</f>
        <v>Williston Park, 11596</v>
      </c>
      <c r="AJ68" s="96" t="str">
        <f>IFERROR(VLOOKUP(Table1[[#This Row],[RespondentID]],'All Data'!$A:$CO,91,FALSE),"unknown")</f>
        <v>White</v>
      </c>
      <c r="AK68" s="96" t="str">
        <f>IFERROR(VLOOKUP(Table1[[#This Row],[RespondentID]],'All Data'!$A:$CO,92,FALSE),"unknown")</f>
        <v>Not Hispanic or Latino</v>
      </c>
      <c r="AL68" s="96" t="str">
        <f>IFERROR(VLOOKUP(Table1[[#This Row],[RespondentID]],'All Data'!$A:$CO,93,FALSE),"unknown")</f>
        <v>English</v>
      </c>
      <c r="AM68" s="96" t="str">
        <f>IFERROR(VLOOKUP(Table1[[#This Row],[RespondentID]],'All Data'!$A:$CW,94,FALSE),"unknown")</f>
        <v>$75,000 to $125,000</v>
      </c>
      <c r="AN68" s="96" t="str">
        <f>IFERROR(VLOOKUP(Table1[[#This Row],[RespondentID]],'All Data'!$A:$CW,95,FALSE),"unknown")</f>
        <v>College graduate</v>
      </c>
      <c r="AO68" s="96" t="str">
        <f>IFERROR(VLOOKUP(Table1[[#This Row],[RespondentID]],'All Data'!$A:$CW,96,FALSE),"unknown")</f>
        <v>Retired</v>
      </c>
      <c r="AP68" s="96" t="str">
        <f>IFERROR(VLOOKUP(Table1[[#This Row],[RespondentID]],'All Data'!$A:$CW,97,FALSE),"unknown")</f>
        <v>Yes</v>
      </c>
      <c r="AQ68" s="96" t="str">
        <f>IFERROR(VLOOKUP(Table1[[#This Row],[RespondentID]],'All Data'!$A:$CW,98,FALSE),"unknown")</f>
        <v>Private/Commercial</v>
      </c>
      <c r="AR68" s="96" t="str">
        <f>IFERROR(VLOOKUP(Table1[[#This Row],[RespondentID]],'All Data'!$A:$CW,99,FALSE),"unknown")</f>
        <v>Yes</v>
      </c>
    </row>
    <row r="69" spans="1:44">
      <c r="A69">
        <v>114437993946</v>
      </c>
      <c r="G69" t="s">
        <v>34</v>
      </c>
      <c r="M69" s="7">
        <f t="shared" si="15"/>
        <v>1</v>
      </c>
      <c r="N69" s="7">
        <f t="shared" si="16"/>
        <v>3</v>
      </c>
      <c r="O69" s="7"/>
      <c r="P69" s="7">
        <f t="shared" si="17"/>
        <v>0</v>
      </c>
      <c r="Q69" s="7">
        <f t="shared" si="18"/>
        <v>0</v>
      </c>
      <c r="R69" s="7">
        <f t="shared" si="19"/>
        <v>0</v>
      </c>
      <c r="S69" s="7">
        <f t="shared" si="20"/>
        <v>0</v>
      </c>
      <c r="T69" s="7">
        <f t="shared" si="21"/>
        <v>0</v>
      </c>
      <c r="U69" s="7">
        <f t="shared" si="22"/>
        <v>1</v>
      </c>
      <c r="V69" s="110">
        <f t="shared" si="23"/>
        <v>0</v>
      </c>
      <c r="W69" s="7">
        <f t="shared" si="24"/>
        <v>0</v>
      </c>
      <c r="X69" s="7">
        <f t="shared" si="25"/>
        <v>0</v>
      </c>
      <c r="Y69" s="7">
        <f t="shared" si="26"/>
        <v>0</v>
      </c>
      <c r="Z69" s="7"/>
      <c r="AA69" s="7"/>
      <c r="AB69" s="7">
        <f t="shared" si="29"/>
        <v>1</v>
      </c>
      <c r="AC69" s="7">
        <f t="shared" si="27"/>
        <v>1</v>
      </c>
      <c r="AD69" s="7" t="str">
        <f t="shared" si="28"/>
        <v>Correct</v>
      </c>
      <c r="AE69" s="7"/>
      <c r="AF69" s="96" t="str">
        <f>IFERROR(VLOOKUP(Table1[[#This Row],[RespondentID]],'All Data'!$A:$CO,87,FALSE),"unknown")</f>
        <v>Man</v>
      </c>
      <c r="AG69" s="96" t="str">
        <f>IFERROR(VLOOKUP(Table1[[#This Row],[RespondentID]],'All Data'!$A:$CO,88,FALSE),"unknown")</f>
        <v>65+ years</v>
      </c>
      <c r="AH69" s="96" t="str">
        <f>IFERROR(VLOOKUP(Table1[[#This Row],[RespondentID]],'All Data'!$A:$CO,89,FALSE),"unknown")</f>
        <v>Nassau</v>
      </c>
      <c r="AI69" s="96" t="str">
        <f>IFERROR(VLOOKUP(Table1[[#This Row],[RespondentID]],'All Data'!$A:$CO,90,FALSE),"unknown")</f>
        <v>Williston Park, 11596</v>
      </c>
      <c r="AJ69" s="96" t="str">
        <f>IFERROR(VLOOKUP(Table1[[#This Row],[RespondentID]],'All Data'!$A:$CO,91,FALSE),"unknown")</f>
        <v>White</v>
      </c>
      <c r="AK69" s="96" t="str">
        <f>IFERROR(VLOOKUP(Table1[[#This Row],[RespondentID]],'All Data'!$A:$CO,92,FALSE),"unknown")</f>
        <v>Not Hispanic or Latino</v>
      </c>
      <c r="AL69" s="96" t="str">
        <f>IFERROR(VLOOKUP(Table1[[#This Row],[RespondentID]],'All Data'!$A:$CO,93,FALSE),"unknown")</f>
        <v>English</v>
      </c>
      <c r="AM69" s="96">
        <f>IFERROR(VLOOKUP(Table1[[#This Row],[RespondentID]],'All Data'!$A:$CW,94,FALSE),"unknown")</f>
        <v>0</v>
      </c>
      <c r="AN69" s="96" t="str">
        <f>IFERROR(VLOOKUP(Table1[[#This Row],[RespondentID]],'All Data'!$A:$CW,95,FALSE),"unknown")</f>
        <v>College graduate</v>
      </c>
      <c r="AO69" s="96" t="str">
        <f>IFERROR(VLOOKUP(Table1[[#This Row],[RespondentID]],'All Data'!$A:$CW,96,FALSE),"unknown")</f>
        <v>Retired</v>
      </c>
      <c r="AP69" s="96" t="str">
        <f>IFERROR(VLOOKUP(Table1[[#This Row],[RespondentID]],'All Data'!$A:$CW,97,FALSE),"unknown")</f>
        <v>Yes</v>
      </c>
      <c r="AQ69" s="96" t="str">
        <f>IFERROR(VLOOKUP(Table1[[#This Row],[RespondentID]],'All Data'!$A:$CW,98,FALSE),"unknown")</f>
        <v>Medicare</v>
      </c>
      <c r="AR69" s="96" t="str">
        <f>IFERROR(VLOOKUP(Table1[[#This Row],[RespondentID]],'All Data'!$A:$CW,99,FALSE),"unknown")</f>
        <v>Yes</v>
      </c>
    </row>
    <row r="70" spans="1:44">
      <c r="A70">
        <v>114437991153</v>
      </c>
      <c r="G70" t="s">
        <v>34</v>
      </c>
      <c r="M70" s="6">
        <f t="shared" si="15"/>
        <v>1</v>
      </c>
      <c r="N70" s="6">
        <f t="shared" si="16"/>
        <v>3</v>
      </c>
      <c r="O70" s="6"/>
      <c r="P70" s="6">
        <f t="shared" si="17"/>
        <v>0</v>
      </c>
      <c r="Q70" s="6">
        <f t="shared" si="18"/>
        <v>0</v>
      </c>
      <c r="R70" s="6">
        <f t="shared" si="19"/>
        <v>0</v>
      </c>
      <c r="S70" s="6">
        <f t="shared" si="20"/>
        <v>0</v>
      </c>
      <c r="T70" s="6">
        <f t="shared" si="21"/>
        <v>0</v>
      </c>
      <c r="U70" s="6">
        <f t="shared" si="22"/>
        <v>1</v>
      </c>
      <c r="V70" s="110">
        <f t="shared" si="23"/>
        <v>0</v>
      </c>
      <c r="W70" s="6">
        <f t="shared" si="24"/>
        <v>0</v>
      </c>
      <c r="X70" s="6">
        <f t="shared" si="25"/>
        <v>0</v>
      </c>
      <c r="Y70" s="6">
        <f t="shared" si="26"/>
        <v>0</v>
      </c>
      <c r="Z70" s="6"/>
      <c r="AA70" s="6"/>
      <c r="AB70" s="6">
        <f t="shared" si="29"/>
        <v>1</v>
      </c>
      <c r="AC70" s="6">
        <f t="shared" si="27"/>
        <v>1</v>
      </c>
      <c r="AD70" s="6" t="str">
        <f t="shared" si="28"/>
        <v>Correct</v>
      </c>
      <c r="AE70" s="6"/>
      <c r="AF70" s="96" t="str">
        <f>IFERROR(VLOOKUP(Table1[[#This Row],[RespondentID]],'All Data'!$A:$CO,87,FALSE),"unknown")</f>
        <v>Woman</v>
      </c>
      <c r="AG70" s="96" t="str">
        <f>IFERROR(VLOOKUP(Table1[[#This Row],[RespondentID]],'All Data'!$A:$CO,88,FALSE),"unknown")</f>
        <v>65+ years</v>
      </c>
      <c r="AH70" s="96" t="str">
        <f>IFERROR(VLOOKUP(Table1[[#This Row],[RespondentID]],'All Data'!$A:$CO,89,FALSE),"unknown")</f>
        <v>Nassau</v>
      </c>
      <c r="AI70" s="96" t="str">
        <f>IFERROR(VLOOKUP(Table1[[#This Row],[RespondentID]],'All Data'!$A:$CO,90,FALSE),"unknown")</f>
        <v>Williston Park, 11596</v>
      </c>
      <c r="AJ70" s="96" t="str">
        <f>IFERROR(VLOOKUP(Table1[[#This Row],[RespondentID]],'All Data'!$A:$CO,91,FALSE),"unknown")</f>
        <v>White</v>
      </c>
      <c r="AK70" s="96">
        <f>IFERROR(VLOOKUP(Table1[[#This Row],[RespondentID]],'All Data'!$A:$CO,92,FALSE),"unknown")</f>
        <v>0</v>
      </c>
      <c r="AL70" s="96">
        <f>IFERROR(VLOOKUP(Table1[[#This Row],[RespondentID]],'All Data'!$A:$CO,93,FALSE),"unknown")</f>
        <v>0</v>
      </c>
      <c r="AM70" s="96" t="str">
        <f>IFERROR(VLOOKUP(Table1[[#This Row],[RespondentID]],'All Data'!$A:$CW,94,FALSE),"unknown")</f>
        <v>$50,000 to $74,999</v>
      </c>
      <c r="AN70" s="96" t="str">
        <f>IFERROR(VLOOKUP(Table1[[#This Row],[RespondentID]],'All Data'!$A:$CW,95,FALSE),"unknown")</f>
        <v>High school graduate</v>
      </c>
      <c r="AO70" s="96" t="str">
        <f>IFERROR(VLOOKUP(Table1[[#This Row],[RespondentID]],'All Data'!$A:$CW,96,FALSE),"unknown")</f>
        <v>Retired</v>
      </c>
      <c r="AP70" s="96" t="str">
        <f>IFERROR(VLOOKUP(Table1[[#This Row],[RespondentID]],'All Data'!$A:$CW,97,FALSE),"unknown")</f>
        <v>Yes</v>
      </c>
      <c r="AQ70" s="96" t="str">
        <f>IFERROR(VLOOKUP(Table1[[#This Row],[RespondentID]],'All Data'!$A:$CW,98,FALSE),"unknown")</f>
        <v>Medicare</v>
      </c>
      <c r="AR70" s="96" t="str">
        <f>IFERROR(VLOOKUP(Table1[[#This Row],[RespondentID]],'All Data'!$A:$CW,99,FALSE),"unknown")</f>
        <v>Yes</v>
      </c>
    </row>
    <row r="71" spans="1:44">
      <c r="A71">
        <v>114437988185</v>
      </c>
      <c r="G71" t="s">
        <v>34</v>
      </c>
      <c r="M71" s="7">
        <f t="shared" si="15"/>
        <v>1</v>
      </c>
      <c r="N71" s="7">
        <f t="shared" si="16"/>
        <v>3</v>
      </c>
      <c r="O71" s="7"/>
      <c r="P71" s="7">
        <f t="shared" si="17"/>
        <v>0</v>
      </c>
      <c r="Q71" s="7">
        <f t="shared" si="18"/>
        <v>0</v>
      </c>
      <c r="R71" s="7">
        <f t="shared" si="19"/>
        <v>0</v>
      </c>
      <c r="S71" s="7">
        <f t="shared" si="20"/>
        <v>0</v>
      </c>
      <c r="T71" s="7">
        <f t="shared" si="21"/>
        <v>0</v>
      </c>
      <c r="U71" s="7">
        <f t="shared" si="22"/>
        <v>1</v>
      </c>
      <c r="V71" s="110">
        <f t="shared" si="23"/>
        <v>0</v>
      </c>
      <c r="W71" s="7">
        <f t="shared" si="24"/>
        <v>0</v>
      </c>
      <c r="X71" s="7">
        <f t="shared" si="25"/>
        <v>0</v>
      </c>
      <c r="Y71" s="7">
        <f t="shared" si="26"/>
        <v>0</v>
      </c>
      <c r="Z71" s="7"/>
      <c r="AA71" s="7"/>
      <c r="AB71" s="7">
        <f t="shared" si="29"/>
        <v>1</v>
      </c>
      <c r="AC71" s="7">
        <f t="shared" si="27"/>
        <v>1</v>
      </c>
      <c r="AD71" s="7" t="str">
        <f t="shared" si="28"/>
        <v>Correct</v>
      </c>
      <c r="AE71" s="7"/>
      <c r="AF71" s="96" t="str">
        <f>IFERROR(VLOOKUP(Table1[[#This Row],[RespondentID]],'All Data'!$A:$CO,87,FALSE),"unknown")</f>
        <v>Woman</v>
      </c>
      <c r="AG71" s="96" t="str">
        <f>IFERROR(VLOOKUP(Table1[[#This Row],[RespondentID]],'All Data'!$A:$CO,88,FALSE),"unknown")</f>
        <v>18-24 years</v>
      </c>
      <c r="AH71" s="96" t="str">
        <f>IFERROR(VLOOKUP(Table1[[#This Row],[RespondentID]],'All Data'!$A:$CO,89,FALSE),"unknown")</f>
        <v>Nassau</v>
      </c>
      <c r="AI71" s="96" t="str">
        <f>IFERROR(VLOOKUP(Table1[[#This Row],[RespondentID]],'All Data'!$A:$CO,90,FALSE),"unknown")</f>
        <v>Oceanside, 11572</v>
      </c>
      <c r="AJ71" s="96" t="str">
        <f>IFERROR(VLOOKUP(Table1[[#This Row],[RespondentID]],'All Data'!$A:$CO,91,FALSE),"unknown")</f>
        <v>Two or more races</v>
      </c>
      <c r="AK71" s="96" t="str">
        <f>IFERROR(VLOOKUP(Table1[[#This Row],[RespondentID]],'All Data'!$A:$CO,92,FALSE),"unknown")</f>
        <v>Hispanic or Latino</v>
      </c>
      <c r="AL71" s="96" t="str">
        <f>IFERROR(VLOOKUP(Table1[[#This Row],[RespondentID]],'All Data'!$A:$CO,93,FALSE),"unknown")</f>
        <v>English</v>
      </c>
      <c r="AM71" s="96" t="str">
        <f>IFERROR(VLOOKUP(Table1[[#This Row],[RespondentID]],'All Data'!$A:$CW,94,FALSE),"unknown")</f>
        <v>Over $125,000</v>
      </c>
      <c r="AN71" s="96" t="str">
        <f>IFERROR(VLOOKUP(Table1[[#This Row],[RespondentID]],'All Data'!$A:$CW,95,FALSE),"unknown")</f>
        <v>College graduate</v>
      </c>
      <c r="AO71" s="96" t="str">
        <f>IFERROR(VLOOKUP(Table1[[#This Row],[RespondentID]],'All Data'!$A:$CW,96,FALSE),"unknown")</f>
        <v>Employed for wages</v>
      </c>
      <c r="AP71" s="96" t="str">
        <f>IFERROR(VLOOKUP(Table1[[#This Row],[RespondentID]],'All Data'!$A:$CW,97,FALSE),"unknown")</f>
        <v>Yes</v>
      </c>
      <c r="AQ71" s="96" t="str">
        <f>IFERROR(VLOOKUP(Table1[[#This Row],[RespondentID]],'All Data'!$A:$CW,98,FALSE),"unknown")</f>
        <v>Private/Commercial</v>
      </c>
      <c r="AR71" s="96" t="str">
        <f>IFERROR(VLOOKUP(Table1[[#This Row],[RespondentID]],'All Data'!$A:$CW,99,FALSE),"unknown")</f>
        <v>Yes</v>
      </c>
    </row>
    <row r="72" spans="1:44">
      <c r="A72">
        <v>114437985485</v>
      </c>
      <c r="G72" t="s">
        <v>34</v>
      </c>
      <c r="M72" s="6">
        <f t="shared" si="15"/>
        <v>1</v>
      </c>
      <c r="N72" s="6">
        <f t="shared" si="16"/>
        <v>3</v>
      </c>
      <c r="O72" s="6"/>
      <c r="P72" s="6">
        <f t="shared" si="17"/>
        <v>0</v>
      </c>
      <c r="Q72" s="6">
        <f t="shared" si="18"/>
        <v>0</v>
      </c>
      <c r="R72" s="6">
        <f t="shared" si="19"/>
        <v>0</v>
      </c>
      <c r="S72" s="6">
        <f t="shared" si="20"/>
        <v>0</v>
      </c>
      <c r="T72" s="6">
        <f t="shared" si="21"/>
        <v>0</v>
      </c>
      <c r="U72" s="6">
        <f t="shared" si="22"/>
        <v>1</v>
      </c>
      <c r="V72" s="110">
        <f t="shared" si="23"/>
        <v>0</v>
      </c>
      <c r="W72" s="6">
        <f t="shared" si="24"/>
        <v>0</v>
      </c>
      <c r="X72" s="6">
        <f t="shared" si="25"/>
        <v>0</v>
      </c>
      <c r="Y72" s="6">
        <f t="shared" si="26"/>
        <v>0</v>
      </c>
      <c r="Z72" s="6"/>
      <c r="AA72" s="6"/>
      <c r="AB72" s="6">
        <f t="shared" si="29"/>
        <v>1</v>
      </c>
      <c r="AC72" s="6">
        <f t="shared" si="27"/>
        <v>1</v>
      </c>
      <c r="AD72" s="6" t="str">
        <f t="shared" si="28"/>
        <v>Correct</v>
      </c>
      <c r="AE72" s="6"/>
      <c r="AF72" s="96" t="str">
        <f>IFERROR(VLOOKUP(Table1[[#This Row],[RespondentID]],'All Data'!$A:$CO,87,FALSE),"unknown")</f>
        <v>Woman</v>
      </c>
      <c r="AG72" s="96" t="str">
        <f>IFERROR(VLOOKUP(Table1[[#This Row],[RespondentID]],'All Data'!$A:$CO,88,FALSE),"unknown")</f>
        <v>65+ years</v>
      </c>
      <c r="AH72" s="96" t="str">
        <f>IFERROR(VLOOKUP(Table1[[#This Row],[RespondentID]],'All Data'!$A:$CO,89,FALSE),"unknown")</f>
        <v>Nassau</v>
      </c>
      <c r="AI72" s="96" t="str">
        <f>IFERROR(VLOOKUP(Table1[[#This Row],[RespondentID]],'All Data'!$A:$CO,90,FALSE),"unknown")</f>
        <v>New Hyde Park, 11040</v>
      </c>
      <c r="AJ72" s="96">
        <f>IFERROR(VLOOKUP(Table1[[#This Row],[RespondentID]],'All Data'!$A:$CO,91,FALSE),"unknown")</f>
        <v>0</v>
      </c>
      <c r="AK72" s="96">
        <f>IFERROR(VLOOKUP(Table1[[#This Row],[RespondentID]],'All Data'!$A:$CO,92,FALSE),"unknown")</f>
        <v>0</v>
      </c>
      <c r="AL72" s="96">
        <f>IFERROR(VLOOKUP(Table1[[#This Row],[RespondentID]],'All Data'!$A:$CO,93,FALSE),"unknown")</f>
        <v>0</v>
      </c>
      <c r="AM72" s="96">
        <f>IFERROR(VLOOKUP(Table1[[#This Row],[RespondentID]],'All Data'!$A:$CW,94,FALSE),"unknown")</f>
        <v>0</v>
      </c>
      <c r="AN72" s="96" t="str">
        <f>IFERROR(VLOOKUP(Table1[[#This Row],[RespondentID]],'All Data'!$A:$CW,95,FALSE),"unknown")</f>
        <v>Some college</v>
      </c>
      <c r="AO72" s="96" t="str">
        <f>IFERROR(VLOOKUP(Table1[[#This Row],[RespondentID]],'All Data'!$A:$CW,96,FALSE),"unknown")</f>
        <v>Retired</v>
      </c>
      <c r="AP72" s="96" t="str">
        <f>IFERROR(VLOOKUP(Table1[[#This Row],[RespondentID]],'All Data'!$A:$CW,97,FALSE),"unknown")</f>
        <v>Yes</v>
      </c>
      <c r="AQ72" s="96" t="str">
        <f>IFERROR(VLOOKUP(Table1[[#This Row],[RespondentID]],'All Data'!$A:$CW,98,FALSE),"unknown")</f>
        <v>Medicare</v>
      </c>
      <c r="AR72" s="96" t="str">
        <f>IFERROR(VLOOKUP(Table1[[#This Row],[RespondentID]],'All Data'!$A:$CW,99,FALSE),"unknown")</f>
        <v>Yes</v>
      </c>
    </row>
    <row r="73" spans="1:44">
      <c r="A73">
        <v>114437983195</v>
      </c>
      <c r="G73" t="s">
        <v>34</v>
      </c>
      <c r="M73" s="7">
        <f t="shared" si="15"/>
        <v>1</v>
      </c>
      <c r="N73" s="7">
        <f t="shared" si="16"/>
        <v>3</v>
      </c>
      <c r="O73" s="7"/>
      <c r="P73" s="7">
        <f t="shared" si="17"/>
        <v>0</v>
      </c>
      <c r="Q73" s="7">
        <f t="shared" si="18"/>
        <v>0</v>
      </c>
      <c r="R73" s="7">
        <f t="shared" si="19"/>
        <v>0</v>
      </c>
      <c r="S73" s="7">
        <f t="shared" si="20"/>
        <v>0</v>
      </c>
      <c r="T73" s="7">
        <f t="shared" si="21"/>
        <v>0</v>
      </c>
      <c r="U73" s="7">
        <f t="shared" si="22"/>
        <v>1</v>
      </c>
      <c r="V73" s="110">
        <f t="shared" si="23"/>
        <v>0</v>
      </c>
      <c r="W73" s="7">
        <f t="shared" si="24"/>
        <v>0</v>
      </c>
      <c r="X73" s="7">
        <f t="shared" si="25"/>
        <v>0</v>
      </c>
      <c r="Y73" s="7">
        <f t="shared" si="26"/>
        <v>0</v>
      </c>
      <c r="Z73" s="7"/>
      <c r="AA73" s="7"/>
      <c r="AB73" s="7">
        <f t="shared" si="29"/>
        <v>1</v>
      </c>
      <c r="AC73" s="7">
        <f t="shared" si="27"/>
        <v>1</v>
      </c>
      <c r="AD73" s="7" t="str">
        <f t="shared" si="28"/>
        <v>Correct</v>
      </c>
      <c r="AE73" s="7"/>
      <c r="AF73" s="96" t="str">
        <f>IFERROR(VLOOKUP(Table1[[#This Row],[RespondentID]],'All Data'!$A:$CO,87,FALSE),"unknown")</f>
        <v>Woman</v>
      </c>
      <c r="AG73" s="96" t="str">
        <f>IFERROR(VLOOKUP(Table1[[#This Row],[RespondentID]],'All Data'!$A:$CO,88,FALSE),"unknown")</f>
        <v>65+ years</v>
      </c>
      <c r="AH73" s="96" t="str">
        <f>IFERROR(VLOOKUP(Table1[[#This Row],[RespondentID]],'All Data'!$A:$CO,89,FALSE),"unknown")</f>
        <v>Queens</v>
      </c>
      <c r="AI73" s="96">
        <f>IFERROR(VLOOKUP(Table1[[#This Row],[RespondentID]],'All Data'!$A:$CO,90,FALSE),"unknown")</f>
        <v>11432</v>
      </c>
      <c r="AJ73" s="96" t="str">
        <f>IFERROR(VLOOKUP(Table1[[#This Row],[RespondentID]],'All Data'!$A:$CO,91,FALSE),"unknown")</f>
        <v>White</v>
      </c>
      <c r="AK73" s="96">
        <f>IFERROR(VLOOKUP(Table1[[#This Row],[RespondentID]],'All Data'!$A:$CO,92,FALSE),"unknown")</f>
        <v>0</v>
      </c>
      <c r="AL73" s="96" t="str">
        <f>IFERROR(VLOOKUP(Table1[[#This Row],[RespondentID]],'All Data'!$A:$CO,93,FALSE),"unknown")</f>
        <v>English</v>
      </c>
      <c r="AM73" s="96" t="str">
        <f>IFERROR(VLOOKUP(Table1[[#This Row],[RespondentID]],'All Data'!$A:$CW,94,FALSE),"unknown")</f>
        <v>Over $125,000</v>
      </c>
      <c r="AN73" s="96" t="str">
        <f>IFERROR(VLOOKUP(Table1[[#This Row],[RespondentID]],'All Data'!$A:$CW,95,FALSE),"unknown")</f>
        <v>Graduate school</v>
      </c>
      <c r="AO73" s="96" t="str">
        <f>IFERROR(VLOOKUP(Table1[[#This Row],[RespondentID]],'All Data'!$A:$CW,96,FALSE),"unknown")</f>
        <v>Retired</v>
      </c>
      <c r="AP73" s="96" t="str">
        <f>IFERROR(VLOOKUP(Table1[[#This Row],[RespondentID]],'All Data'!$A:$CW,97,FALSE),"unknown")</f>
        <v>Yes</v>
      </c>
      <c r="AQ73" s="96" t="str">
        <f>IFERROR(VLOOKUP(Table1[[#This Row],[RespondentID]],'All Data'!$A:$CW,98,FALSE),"unknown")</f>
        <v>Medicare</v>
      </c>
      <c r="AR73" s="96" t="str">
        <f>IFERROR(VLOOKUP(Table1[[#This Row],[RespondentID]],'All Data'!$A:$CW,99,FALSE),"unknown")</f>
        <v>Yes</v>
      </c>
    </row>
    <row r="74" spans="1:44">
      <c r="A74">
        <v>114437980451</v>
      </c>
      <c r="G74" t="s">
        <v>34</v>
      </c>
      <c r="M74" s="6">
        <f t="shared" si="15"/>
        <v>1</v>
      </c>
      <c r="N74" s="6">
        <f t="shared" si="16"/>
        <v>3</v>
      </c>
      <c r="O74" s="6"/>
      <c r="P74" s="6">
        <f t="shared" si="17"/>
        <v>0</v>
      </c>
      <c r="Q74" s="6">
        <f t="shared" si="18"/>
        <v>0</v>
      </c>
      <c r="R74" s="6">
        <f t="shared" si="19"/>
        <v>0</v>
      </c>
      <c r="S74" s="6">
        <f t="shared" si="20"/>
        <v>0</v>
      </c>
      <c r="T74" s="6">
        <f t="shared" si="21"/>
        <v>0</v>
      </c>
      <c r="U74" s="6">
        <f t="shared" si="22"/>
        <v>1</v>
      </c>
      <c r="V74" s="110">
        <f t="shared" si="23"/>
        <v>0</v>
      </c>
      <c r="W74" s="6">
        <f t="shared" si="24"/>
        <v>0</v>
      </c>
      <c r="X74" s="6">
        <f t="shared" si="25"/>
        <v>0</v>
      </c>
      <c r="Y74" s="6">
        <f t="shared" si="26"/>
        <v>0</v>
      </c>
      <c r="Z74" s="6"/>
      <c r="AA74" s="6"/>
      <c r="AB74" s="6">
        <f t="shared" si="29"/>
        <v>1</v>
      </c>
      <c r="AC74" s="6">
        <f t="shared" si="27"/>
        <v>1</v>
      </c>
      <c r="AD74" s="6" t="str">
        <f t="shared" si="28"/>
        <v>Correct</v>
      </c>
      <c r="AE74" s="6"/>
      <c r="AF74" s="96" t="str">
        <f>IFERROR(VLOOKUP(Table1[[#This Row],[RespondentID]],'All Data'!$A:$CO,87,FALSE),"unknown")</f>
        <v>Woman</v>
      </c>
      <c r="AG74" s="96" t="str">
        <f>IFERROR(VLOOKUP(Table1[[#This Row],[RespondentID]],'All Data'!$A:$CO,88,FALSE),"unknown")</f>
        <v>65+ years</v>
      </c>
      <c r="AH74" s="96" t="str">
        <f>IFERROR(VLOOKUP(Table1[[#This Row],[RespondentID]],'All Data'!$A:$CO,89,FALSE),"unknown")</f>
        <v>Nassau</v>
      </c>
      <c r="AI74" s="96" t="str">
        <f>IFERROR(VLOOKUP(Table1[[#This Row],[RespondentID]],'All Data'!$A:$CO,90,FALSE),"unknown")</f>
        <v>Jericho, 11753</v>
      </c>
      <c r="AJ74" s="96" t="str">
        <f>IFERROR(VLOOKUP(Table1[[#This Row],[RespondentID]],'All Data'!$A:$CO,91,FALSE),"unknown")</f>
        <v>White</v>
      </c>
      <c r="AK74" s="96" t="str">
        <f>IFERROR(VLOOKUP(Table1[[#This Row],[RespondentID]],'All Data'!$A:$CO,92,FALSE),"unknown")</f>
        <v>Not Hispanic or Latino</v>
      </c>
      <c r="AL74" s="96" t="str">
        <f>IFERROR(VLOOKUP(Table1[[#This Row],[RespondentID]],'All Data'!$A:$CO,93,FALSE),"unknown")</f>
        <v>English</v>
      </c>
      <c r="AM74" s="96" t="str">
        <f>IFERROR(VLOOKUP(Table1[[#This Row],[RespondentID]],'All Data'!$A:$CW,94,FALSE),"unknown")</f>
        <v>$75,000 to $125,000</v>
      </c>
      <c r="AN74" s="96" t="str">
        <f>IFERROR(VLOOKUP(Table1[[#This Row],[RespondentID]],'All Data'!$A:$CW,95,FALSE),"unknown")</f>
        <v>Graduate school</v>
      </c>
      <c r="AO74" s="96" t="str">
        <f>IFERROR(VLOOKUP(Table1[[#This Row],[RespondentID]],'All Data'!$A:$CW,96,FALSE),"unknown")</f>
        <v>Retired</v>
      </c>
      <c r="AP74" s="96" t="str">
        <f>IFERROR(VLOOKUP(Table1[[#This Row],[RespondentID]],'All Data'!$A:$CW,97,FALSE),"unknown")</f>
        <v>Yes</v>
      </c>
      <c r="AQ74" s="96" t="str">
        <f>IFERROR(VLOOKUP(Table1[[#This Row],[RespondentID]],'All Data'!$A:$CW,98,FALSE),"unknown")</f>
        <v>Medicare</v>
      </c>
      <c r="AR74" s="96" t="str">
        <f>IFERROR(VLOOKUP(Table1[[#This Row],[RespondentID]],'All Data'!$A:$CW,99,FALSE),"unknown")</f>
        <v>Yes</v>
      </c>
    </row>
    <row r="75" spans="1:44">
      <c r="A75">
        <v>114437978065</v>
      </c>
      <c r="G75" t="s">
        <v>34</v>
      </c>
      <c r="M75" s="7">
        <f t="shared" si="15"/>
        <v>1</v>
      </c>
      <c r="N75" s="7">
        <f t="shared" si="16"/>
        <v>3</v>
      </c>
      <c r="O75" s="7"/>
      <c r="P75" s="7">
        <f t="shared" si="17"/>
        <v>0</v>
      </c>
      <c r="Q75" s="7">
        <f t="shared" si="18"/>
        <v>0</v>
      </c>
      <c r="R75" s="7">
        <f t="shared" si="19"/>
        <v>0</v>
      </c>
      <c r="S75" s="7">
        <f t="shared" si="20"/>
        <v>0</v>
      </c>
      <c r="T75" s="7">
        <f t="shared" si="21"/>
        <v>0</v>
      </c>
      <c r="U75" s="7">
        <f t="shared" si="22"/>
        <v>1</v>
      </c>
      <c r="V75" s="110">
        <f t="shared" si="23"/>
        <v>0</v>
      </c>
      <c r="W75" s="7">
        <f t="shared" si="24"/>
        <v>0</v>
      </c>
      <c r="X75" s="7">
        <f t="shared" si="25"/>
        <v>0</v>
      </c>
      <c r="Y75" s="7">
        <f t="shared" si="26"/>
        <v>0</v>
      </c>
      <c r="Z75" s="7"/>
      <c r="AA75" s="7"/>
      <c r="AB75" s="7">
        <f t="shared" si="29"/>
        <v>1</v>
      </c>
      <c r="AC75" s="7">
        <f t="shared" si="27"/>
        <v>1</v>
      </c>
      <c r="AD75" s="7" t="str">
        <f t="shared" si="28"/>
        <v>Correct</v>
      </c>
      <c r="AE75" s="7"/>
      <c r="AF75" s="96" t="str">
        <f>IFERROR(VLOOKUP(Table1[[#This Row],[RespondentID]],'All Data'!$A:$CO,87,FALSE),"unknown")</f>
        <v>Woman</v>
      </c>
      <c r="AG75" s="96" t="str">
        <f>IFERROR(VLOOKUP(Table1[[#This Row],[RespondentID]],'All Data'!$A:$CO,88,FALSE),"unknown")</f>
        <v>65+ years</v>
      </c>
      <c r="AH75" s="96" t="str">
        <f>IFERROR(VLOOKUP(Table1[[#This Row],[RespondentID]],'All Data'!$A:$CO,89,FALSE),"unknown")</f>
        <v>Nassau</v>
      </c>
      <c r="AI75" s="96" t="str">
        <f>IFERROR(VLOOKUP(Table1[[#This Row],[RespondentID]],'All Data'!$A:$CO,90,FALSE),"unknown")</f>
        <v>Port Washington, 11050</v>
      </c>
      <c r="AJ75" s="96" t="str">
        <f>IFERROR(VLOOKUP(Table1[[#This Row],[RespondentID]],'All Data'!$A:$CO,91,FALSE),"unknown")</f>
        <v>White</v>
      </c>
      <c r="AK75" s="96">
        <f>IFERROR(VLOOKUP(Table1[[#This Row],[RespondentID]],'All Data'!$A:$CO,92,FALSE),"unknown")</f>
        <v>0</v>
      </c>
      <c r="AL75" s="96" t="str">
        <f>IFERROR(VLOOKUP(Table1[[#This Row],[RespondentID]],'All Data'!$A:$CO,93,FALSE),"unknown")</f>
        <v>English</v>
      </c>
      <c r="AM75" s="96" t="str">
        <f>IFERROR(VLOOKUP(Table1[[#This Row],[RespondentID]],'All Data'!$A:$CW,94,FALSE),"unknown")</f>
        <v>Over $125,000</v>
      </c>
      <c r="AN75" s="96" t="str">
        <f>IFERROR(VLOOKUP(Table1[[#This Row],[RespondentID]],'All Data'!$A:$CW,95,FALSE),"unknown")</f>
        <v>Graduate school</v>
      </c>
      <c r="AO75" s="96" t="str">
        <f>IFERROR(VLOOKUP(Table1[[#This Row],[RespondentID]],'All Data'!$A:$CW,96,FALSE),"unknown")</f>
        <v>Retired</v>
      </c>
      <c r="AP75" s="96" t="str">
        <f>IFERROR(VLOOKUP(Table1[[#This Row],[RespondentID]],'All Data'!$A:$CW,97,FALSE),"unknown")</f>
        <v>Yes</v>
      </c>
      <c r="AQ75" s="96" t="str">
        <f>IFERROR(VLOOKUP(Table1[[#This Row],[RespondentID]],'All Data'!$A:$CW,98,FALSE),"unknown")</f>
        <v>Medicare</v>
      </c>
      <c r="AR75" s="96" t="str">
        <f>IFERROR(VLOOKUP(Table1[[#This Row],[RespondentID]],'All Data'!$A:$CW,99,FALSE),"unknown")</f>
        <v>Yes</v>
      </c>
    </row>
    <row r="76" spans="1:44">
      <c r="A76">
        <v>114437974896</v>
      </c>
      <c r="G76" t="s">
        <v>34</v>
      </c>
      <c r="M76" s="6">
        <f t="shared" si="15"/>
        <v>1</v>
      </c>
      <c r="N76" s="6">
        <f t="shared" si="16"/>
        <v>3</v>
      </c>
      <c r="O76" s="6"/>
      <c r="P76" s="6">
        <f t="shared" si="17"/>
        <v>0</v>
      </c>
      <c r="Q76" s="6">
        <f t="shared" si="18"/>
        <v>0</v>
      </c>
      <c r="R76" s="6">
        <f t="shared" si="19"/>
        <v>0</v>
      </c>
      <c r="S76" s="6">
        <f t="shared" si="20"/>
        <v>0</v>
      </c>
      <c r="T76" s="6">
        <f t="shared" si="21"/>
        <v>0</v>
      </c>
      <c r="U76" s="6">
        <f t="shared" si="22"/>
        <v>1</v>
      </c>
      <c r="V76" s="110">
        <f t="shared" si="23"/>
        <v>0</v>
      </c>
      <c r="W76" s="6">
        <f t="shared" si="24"/>
        <v>0</v>
      </c>
      <c r="X76" s="6">
        <f t="shared" si="25"/>
        <v>0</v>
      </c>
      <c r="Y76" s="6">
        <f t="shared" si="26"/>
        <v>0</v>
      </c>
      <c r="Z76" s="6"/>
      <c r="AA76" s="6"/>
      <c r="AB76" s="6">
        <f t="shared" si="29"/>
        <v>1</v>
      </c>
      <c r="AC76" s="6">
        <f t="shared" si="27"/>
        <v>1</v>
      </c>
      <c r="AD76" s="6" t="str">
        <f t="shared" si="28"/>
        <v>Correct</v>
      </c>
      <c r="AE76" s="6"/>
      <c r="AF76" s="96" t="str">
        <f>IFERROR(VLOOKUP(Table1[[#This Row],[RespondentID]],'All Data'!$A:$CO,87,FALSE),"unknown")</f>
        <v>Woman</v>
      </c>
      <c r="AG76" s="96" t="str">
        <f>IFERROR(VLOOKUP(Table1[[#This Row],[RespondentID]],'All Data'!$A:$CO,88,FALSE),"unknown")</f>
        <v>65+ years</v>
      </c>
      <c r="AH76" s="96" t="str">
        <f>IFERROR(VLOOKUP(Table1[[#This Row],[RespondentID]],'All Data'!$A:$CO,89,FALSE),"unknown")</f>
        <v>Nassau</v>
      </c>
      <c r="AI76" s="96" t="str">
        <f>IFERROR(VLOOKUP(Table1[[#This Row],[RespondentID]],'All Data'!$A:$CO,90,FALSE),"unknown")</f>
        <v>Westbury, 11590</v>
      </c>
      <c r="AJ76" s="96" t="str">
        <f>IFERROR(VLOOKUP(Table1[[#This Row],[RespondentID]],'All Data'!$A:$CO,91,FALSE),"unknown")</f>
        <v>White</v>
      </c>
      <c r="AK76" s="96" t="str">
        <f>IFERROR(VLOOKUP(Table1[[#This Row],[RespondentID]],'All Data'!$A:$CO,92,FALSE),"unknown")</f>
        <v>Not Hispanic or Latino</v>
      </c>
      <c r="AL76" s="96" t="str">
        <f>IFERROR(VLOOKUP(Table1[[#This Row],[RespondentID]],'All Data'!$A:$CO,93,FALSE),"unknown")</f>
        <v>English</v>
      </c>
      <c r="AM76" s="96" t="str">
        <f>IFERROR(VLOOKUP(Table1[[#This Row],[RespondentID]],'All Data'!$A:$CW,94,FALSE),"unknown")</f>
        <v>$50,000 to $74,999</v>
      </c>
      <c r="AN76" s="96" t="str">
        <f>IFERROR(VLOOKUP(Table1[[#This Row],[RespondentID]],'All Data'!$A:$CW,95,FALSE),"unknown")</f>
        <v>High school graduate</v>
      </c>
      <c r="AO76" s="96" t="str">
        <f>IFERROR(VLOOKUP(Table1[[#This Row],[RespondentID]],'All Data'!$A:$CW,96,FALSE),"unknown")</f>
        <v>Retired</v>
      </c>
      <c r="AP76" s="96" t="str">
        <f>IFERROR(VLOOKUP(Table1[[#This Row],[RespondentID]],'All Data'!$A:$CW,97,FALSE),"unknown")</f>
        <v>Yes</v>
      </c>
      <c r="AQ76" s="96" t="str">
        <f>IFERROR(VLOOKUP(Table1[[#This Row],[RespondentID]],'All Data'!$A:$CW,98,FALSE),"unknown")</f>
        <v>Medicare, Private/Commercial</v>
      </c>
      <c r="AR76" s="96" t="str">
        <f>IFERROR(VLOOKUP(Table1[[#This Row],[RespondentID]],'All Data'!$A:$CW,99,FALSE),"unknown")</f>
        <v>Yes</v>
      </c>
    </row>
    <row r="77" spans="1:44">
      <c r="A77">
        <v>114437972132</v>
      </c>
      <c r="G77" t="s">
        <v>34</v>
      </c>
      <c r="M77" s="7">
        <f t="shared" si="15"/>
        <v>1</v>
      </c>
      <c r="N77" s="7">
        <f t="shared" si="16"/>
        <v>3</v>
      </c>
      <c r="O77" s="7"/>
      <c r="P77" s="7">
        <f t="shared" si="17"/>
        <v>0</v>
      </c>
      <c r="Q77" s="7">
        <f t="shared" si="18"/>
        <v>0</v>
      </c>
      <c r="R77" s="7">
        <f t="shared" si="19"/>
        <v>0</v>
      </c>
      <c r="S77" s="7">
        <f t="shared" si="20"/>
        <v>0</v>
      </c>
      <c r="T77" s="7">
        <f t="shared" si="21"/>
        <v>0</v>
      </c>
      <c r="U77" s="7">
        <f t="shared" si="22"/>
        <v>1</v>
      </c>
      <c r="V77" s="110">
        <f t="shared" si="23"/>
        <v>0</v>
      </c>
      <c r="W77" s="7">
        <f t="shared" si="24"/>
        <v>0</v>
      </c>
      <c r="X77" s="7">
        <f t="shared" si="25"/>
        <v>0</v>
      </c>
      <c r="Y77" s="7">
        <f t="shared" si="26"/>
        <v>0</v>
      </c>
      <c r="Z77" s="7"/>
      <c r="AA77" s="7"/>
      <c r="AB77" s="7">
        <f t="shared" si="29"/>
        <v>1</v>
      </c>
      <c r="AC77" s="7">
        <f t="shared" si="27"/>
        <v>1</v>
      </c>
      <c r="AD77" s="7" t="str">
        <f t="shared" si="28"/>
        <v>Correct</v>
      </c>
      <c r="AE77" s="7"/>
      <c r="AF77" s="96" t="str">
        <f>IFERROR(VLOOKUP(Table1[[#This Row],[RespondentID]],'All Data'!$A:$CO,87,FALSE),"unknown")</f>
        <v>Woman</v>
      </c>
      <c r="AG77" s="96" t="str">
        <f>IFERROR(VLOOKUP(Table1[[#This Row],[RespondentID]],'All Data'!$A:$CO,88,FALSE),"unknown")</f>
        <v>65+ years</v>
      </c>
      <c r="AH77" s="96" t="str">
        <f>IFERROR(VLOOKUP(Table1[[#This Row],[RespondentID]],'All Data'!$A:$CO,89,FALSE),"unknown")</f>
        <v>Nassau</v>
      </c>
      <c r="AI77" s="96" t="str">
        <f>IFERROR(VLOOKUP(Table1[[#This Row],[RespondentID]],'All Data'!$A:$CO,90,FALSE),"unknown")</f>
        <v>Syosset, 11791</v>
      </c>
      <c r="AJ77" s="96" t="str">
        <f>IFERROR(VLOOKUP(Table1[[#This Row],[RespondentID]],'All Data'!$A:$CO,91,FALSE),"unknown")</f>
        <v>White</v>
      </c>
      <c r="AK77" s="96" t="str">
        <f>IFERROR(VLOOKUP(Table1[[#This Row],[RespondentID]],'All Data'!$A:$CO,92,FALSE),"unknown")</f>
        <v>Not Hispanic or Latino</v>
      </c>
      <c r="AL77" s="96" t="str">
        <f>IFERROR(VLOOKUP(Table1[[#This Row],[RespondentID]],'All Data'!$A:$CO,93,FALSE),"unknown")</f>
        <v>English</v>
      </c>
      <c r="AM77" s="96" t="str">
        <f>IFERROR(VLOOKUP(Table1[[#This Row],[RespondentID]],'All Data'!$A:$CW,94,FALSE),"unknown")</f>
        <v>$75,000 to $125,000</v>
      </c>
      <c r="AN77" s="96" t="str">
        <f>IFERROR(VLOOKUP(Table1[[#This Row],[RespondentID]],'All Data'!$A:$CW,95,FALSE),"unknown")</f>
        <v>Graduate school</v>
      </c>
      <c r="AO77" s="96" t="str">
        <f>IFERROR(VLOOKUP(Table1[[#This Row],[RespondentID]],'All Data'!$A:$CW,96,FALSE),"unknown")</f>
        <v>Retired</v>
      </c>
      <c r="AP77" s="96" t="str">
        <f>IFERROR(VLOOKUP(Table1[[#This Row],[RespondentID]],'All Data'!$A:$CW,97,FALSE),"unknown")</f>
        <v>Yes</v>
      </c>
      <c r="AQ77" s="96" t="str">
        <f>IFERROR(VLOOKUP(Table1[[#This Row],[RespondentID]],'All Data'!$A:$CW,98,FALSE),"unknown")</f>
        <v>Medicare, Private/Commercial</v>
      </c>
      <c r="AR77" s="96" t="str">
        <f>IFERROR(VLOOKUP(Table1[[#This Row],[RespondentID]],'All Data'!$A:$CW,99,FALSE),"unknown")</f>
        <v>Yes</v>
      </c>
    </row>
    <row r="78" spans="1:44">
      <c r="A78">
        <v>114437956105</v>
      </c>
      <c r="G78" t="s">
        <v>34</v>
      </c>
      <c r="M78" s="6">
        <f t="shared" si="15"/>
        <v>1</v>
      </c>
      <c r="N78" s="6">
        <f t="shared" si="16"/>
        <v>3</v>
      </c>
      <c r="O78" s="6"/>
      <c r="P78" s="6">
        <f t="shared" si="17"/>
        <v>0</v>
      </c>
      <c r="Q78" s="6">
        <f t="shared" si="18"/>
        <v>0</v>
      </c>
      <c r="R78" s="6">
        <f t="shared" si="19"/>
        <v>0</v>
      </c>
      <c r="S78" s="6">
        <f t="shared" si="20"/>
        <v>0</v>
      </c>
      <c r="T78" s="6">
        <f t="shared" si="21"/>
        <v>0</v>
      </c>
      <c r="U78" s="6">
        <f t="shared" si="22"/>
        <v>1</v>
      </c>
      <c r="V78" s="110">
        <f t="shared" si="23"/>
        <v>0</v>
      </c>
      <c r="W78" s="6">
        <f t="shared" si="24"/>
        <v>0</v>
      </c>
      <c r="X78" s="6">
        <f t="shared" si="25"/>
        <v>0</v>
      </c>
      <c r="Y78" s="6">
        <f t="shared" si="26"/>
        <v>0</v>
      </c>
      <c r="Z78" s="6"/>
      <c r="AA78" s="6"/>
      <c r="AB78" s="6">
        <f t="shared" si="29"/>
        <v>1</v>
      </c>
      <c r="AC78" s="6">
        <f t="shared" si="27"/>
        <v>1</v>
      </c>
      <c r="AD78" s="6" t="str">
        <f t="shared" si="28"/>
        <v>Correct</v>
      </c>
      <c r="AE78" s="6"/>
      <c r="AF78" s="96" t="str">
        <f>IFERROR(VLOOKUP(Table1[[#This Row],[RespondentID]],'All Data'!$A:$CO,87,FALSE),"unknown")</f>
        <v>Woman</v>
      </c>
      <c r="AG78" s="96" t="str">
        <f>IFERROR(VLOOKUP(Table1[[#This Row],[RespondentID]],'All Data'!$A:$CO,88,FALSE),"unknown")</f>
        <v>65+ years</v>
      </c>
      <c r="AH78" s="96" t="str">
        <f>IFERROR(VLOOKUP(Table1[[#This Row],[RespondentID]],'All Data'!$A:$CO,89,FALSE),"unknown")</f>
        <v>Nassau</v>
      </c>
      <c r="AI78" s="96" t="str">
        <f>IFERROR(VLOOKUP(Table1[[#This Row],[RespondentID]],'All Data'!$A:$CO,90,FALSE),"unknown")</f>
        <v>East Meadow, 11554</v>
      </c>
      <c r="AJ78" s="96" t="str">
        <f>IFERROR(VLOOKUP(Table1[[#This Row],[RespondentID]],'All Data'!$A:$CO,91,FALSE),"unknown")</f>
        <v>White</v>
      </c>
      <c r="AK78" s="96">
        <f>IFERROR(VLOOKUP(Table1[[#This Row],[RespondentID]],'All Data'!$A:$CO,92,FALSE),"unknown")</f>
        <v>0</v>
      </c>
      <c r="AL78" s="96" t="str">
        <f>IFERROR(VLOOKUP(Table1[[#This Row],[RespondentID]],'All Data'!$A:$CO,93,FALSE),"unknown")</f>
        <v>English</v>
      </c>
      <c r="AM78" s="96" t="str">
        <f>IFERROR(VLOOKUP(Table1[[#This Row],[RespondentID]],'All Data'!$A:$CW,94,FALSE),"unknown")</f>
        <v>$35,000 to $49,999</v>
      </c>
      <c r="AN78" s="96" t="str">
        <f>IFERROR(VLOOKUP(Table1[[#This Row],[RespondentID]],'All Data'!$A:$CW,95,FALSE),"unknown")</f>
        <v>College graduate</v>
      </c>
      <c r="AO78" s="96" t="str">
        <f>IFERROR(VLOOKUP(Table1[[#This Row],[RespondentID]],'All Data'!$A:$CW,96,FALSE),"unknown")</f>
        <v>Retired</v>
      </c>
      <c r="AP78" s="96" t="str">
        <f>IFERROR(VLOOKUP(Table1[[#This Row],[RespondentID]],'All Data'!$A:$CW,97,FALSE),"unknown")</f>
        <v>Yes</v>
      </c>
      <c r="AQ78" s="96" t="str">
        <f>IFERROR(VLOOKUP(Table1[[#This Row],[RespondentID]],'All Data'!$A:$CW,98,FALSE),"unknown")</f>
        <v>Medicare</v>
      </c>
      <c r="AR78" s="96">
        <f>IFERROR(VLOOKUP(Table1[[#This Row],[RespondentID]],'All Data'!$A:$CW,99,FALSE),"unknown")</f>
        <v>0</v>
      </c>
    </row>
    <row r="79" spans="1:44">
      <c r="A79">
        <v>114437962495</v>
      </c>
      <c r="E79" t="s">
        <v>32</v>
      </c>
      <c r="M79" s="7">
        <f t="shared" si="15"/>
        <v>1</v>
      </c>
      <c r="N79" s="7">
        <f t="shared" si="16"/>
        <v>3</v>
      </c>
      <c r="O79" s="7"/>
      <c r="P79" s="7">
        <f t="shared" si="17"/>
        <v>0</v>
      </c>
      <c r="Q79" s="7">
        <f t="shared" si="18"/>
        <v>0</v>
      </c>
      <c r="R79" s="7">
        <f t="shared" si="19"/>
        <v>0</v>
      </c>
      <c r="S79" s="7">
        <f t="shared" si="20"/>
        <v>1</v>
      </c>
      <c r="T79" s="7">
        <f t="shared" si="21"/>
        <v>0</v>
      </c>
      <c r="U79" s="7">
        <f t="shared" si="22"/>
        <v>0</v>
      </c>
      <c r="V79" s="110">
        <f t="shared" si="23"/>
        <v>0</v>
      </c>
      <c r="W79" s="7">
        <f t="shared" si="24"/>
        <v>0</v>
      </c>
      <c r="X79" s="7">
        <f t="shared" si="25"/>
        <v>0</v>
      </c>
      <c r="Y79" s="7">
        <f t="shared" si="26"/>
        <v>0</v>
      </c>
      <c r="Z79" s="7"/>
      <c r="AA79" s="7"/>
      <c r="AB79" s="7">
        <f t="shared" si="29"/>
        <v>1</v>
      </c>
      <c r="AC79" s="7">
        <f t="shared" si="27"/>
        <v>1</v>
      </c>
      <c r="AD79" s="7" t="str">
        <f t="shared" si="28"/>
        <v>Correct</v>
      </c>
      <c r="AE79" s="7"/>
      <c r="AF79" s="96" t="str">
        <f>IFERROR(VLOOKUP(Table1[[#This Row],[RespondentID]],'All Data'!$A:$CO,87,FALSE),"unknown")</f>
        <v>Man</v>
      </c>
      <c r="AG79" s="96" t="str">
        <f>IFERROR(VLOOKUP(Table1[[#This Row],[RespondentID]],'All Data'!$A:$CO,88,FALSE),"unknown")</f>
        <v>65+ years</v>
      </c>
      <c r="AH79" s="96" t="str">
        <f>IFERROR(VLOOKUP(Table1[[#This Row],[RespondentID]],'All Data'!$A:$CO,89,FALSE),"unknown")</f>
        <v>Nassau</v>
      </c>
      <c r="AI79" s="96" t="str">
        <f>IFERROR(VLOOKUP(Table1[[#This Row],[RespondentID]],'All Data'!$A:$CO,90,FALSE),"unknown")</f>
        <v>Oceanside, 11572</v>
      </c>
      <c r="AJ79" s="96" t="str">
        <f>IFERROR(VLOOKUP(Table1[[#This Row],[RespondentID]],'All Data'!$A:$CO,91,FALSE),"unknown")</f>
        <v>White</v>
      </c>
      <c r="AK79" s="96">
        <f>IFERROR(VLOOKUP(Table1[[#This Row],[RespondentID]],'All Data'!$A:$CO,92,FALSE),"unknown")</f>
        <v>0</v>
      </c>
      <c r="AL79" s="96" t="str">
        <f>IFERROR(VLOOKUP(Table1[[#This Row],[RespondentID]],'All Data'!$A:$CO,93,FALSE),"unknown")</f>
        <v>English</v>
      </c>
      <c r="AM79" s="96" t="str">
        <f>IFERROR(VLOOKUP(Table1[[#This Row],[RespondentID]],'All Data'!$A:$CW,94,FALSE),"unknown")</f>
        <v>Over $125,000</v>
      </c>
      <c r="AN79" s="96" t="str">
        <f>IFERROR(VLOOKUP(Table1[[#This Row],[RespondentID]],'All Data'!$A:$CW,95,FALSE),"unknown")</f>
        <v>Some college</v>
      </c>
      <c r="AO79" s="96" t="str">
        <f>IFERROR(VLOOKUP(Table1[[#This Row],[RespondentID]],'All Data'!$A:$CW,96,FALSE),"unknown")</f>
        <v>Retired</v>
      </c>
      <c r="AP79" s="96" t="str">
        <f>IFERROR(VLOOKUP(Table1[[#This Row],[RespondentID]],'All Data'!$A:$CW,97,FALSE),"unknown")</f>
        <v>Yes</v>
      </c>
      <c r="AQ79" s="96" t="str">
        <f>IFERROR(VLOOKUP(Table1[[#This Row],[RespondentID]],'All Data'!$A:$CW,98,FALSE),"unknown")</f>
        <v>Medicare</v>
      </c>
      <c r="AR79" s="96" t="str">
        <f>IFERROR(VLOOKUP(Table1[[#This Row],[RespondentID]],'All Data'!$A:$CW,99,FALSE),"unknown")</f>
        <v>Yes</v>
      </c>
    </row>
    <row r="80" spans="1:44">
      <c r="A80">
        <v>114437949763</v>
      </c>
      <c r="M80" s="6">
        <f t="shared" si="15"/>
        <v>0</v>
      </c>
      <c r="N80" s="6" t="e">
        <f t="shared" si="16"/>
        <v>#DIV/0!</v>
      </c>
      <c r="O80" s="6"/>
      <c r="P80" s="6">
        <f t="shared" si="17"/>
        <v>0</v>
      </c>
      <c r="Q80" s="6">
        <f t="shared" si="18"/>
        <v>0</v>
      </c>
      <c r="R80" s="6">
        <f t="shared" si="19"/>
        <v>0</v>
      </c>
      <c r="S80" s="6">
        <f t="shared" si="20"/>
        <v>0</v>
      </c>
      <c r="T80" s="6">
        <f t="shared" si="21"/>
        <v>0</v>
      </c>
      <c r="U80" s="6">
        <f t="shared" si="22"/>
        <v>0</v>
      </c>
      <c r="V80" s="110">
        <f t="shared" si="23"/>
        <v>0</v>
      </c>
      <c r="W80" s="6">
        <f t="shared" si="24"/>
        <v>0</v>
      </c>
      <c r="X80" s="6">
        <f t="shared" si="25"/>
        <v>0</v>
      </c>
      <c r="Y80" s="6">
        <f t="shared" si="26"/>
        <v>0</v>
      </c>
      <c r="Z80" s="6"/>
      <c r="AA80" s="6"/>
      <c r="AB80" s="6">
        <f t="shared" si="29"/>
        <v>0</v>
      </c>
      <c r="AC80" s="6">
        <f t="shared" si="27"/>
        <v>0</v>
      </c>
      <c r="AD80" s="6" t="str">
        <f t="shared" si="28"/>
        <v>Correct</v>
      </c>
      <c r="AE80" s="6"/>
      <c r="AF80" s="96" t="str">
        <f>IFERROR(VLOOKUP(Table1[[#This Row],[RespondentID]],'All Data'!$A:$CO,87,FALSE),"unknown")</f>
        <v>Woman</v>
      </c>
      <c r="AG80" s="96" t="str">
        <f>IFERROR(VLOOKUP(Table1[[#This Row],[RespondentID]],'All Data'!$A:$CO,88,FALSE),"unknown")</f>
        <v>65+ years</v>
      </c>
      <c r="AH80" s="96" t="str">
        <f>IFERROR(VLOOKUP(Table1[[#This Row],[RespondentID]],'All Data'!$A:$CO,89,FALSE),"unknown")</f>
        <v>Nassau</v>
      </c>
      <c r="AI80" s="96" t="str">
        <f>IFERROR(VLOOKUP(Table1[[#This Row],[RespondentID]],'All Data'!$A:$CO,90,FALSE),"unknown")</f>
        <v>Bethpage, 11714</v>
      </c>
      <c r="AJ80" s="96" t="str">
        <f>IFERROR(VLOOKUP(Table1[[#This Row],[RespondentID]],'All Data'!$A:$CO,91,FALSE),"unknown")</f>
        <v>White</v>
      </c>
      <c r="AK80" s="96" t="str">
        <f>IFERROR(VLOOKUP(Table1[[#This Row],[RespondentID]],'All Data'!$A:$CO,92,FALSE),"unknown")</f>
        <v>Not Hispanic or Latino</v>
      </c>
      <c r="AL80" s="96" t="str">
        <f>IFERROR(VLOOKUP(Table1[[#This Row],[RespondentID]],'All Data'!$A:$CO,93,FALSE),"unknown")</f>
        <v>English</v>
      </c>
      <c r="AM80" s="96" t="str">
        <f>IFERROR(VLOOKUP(Table1[[#This Row],[RespondentID]],'All Data'!$A:$CW,94,FALSE),"unknown")</f>
        <v>$75,000 to $125,000</v>
      </c>
      <c r="AN80" s="96" t="str">
        <f>IFERROR(VLOOKUP(Table1[[#This Row],[RespondentID]],'All Data'!$A:$CW,95,FALSE),"unknown")</f>
        <v>High school graduate</v>
      </c>
      <c r="AO80" s="96" t="str">
        <f>IFERROR(VLOOKUP(Table1[[#This Row],[RespondentID]],'All Data'!$A:$CW,96,FALSE),"unknown")</f>
        <v>Retired</v>
      </c>
      <c r="AP80" s="96" t="str">
        <f>IFERROR(VLOOKUP(Table1[[#This Row],[RespondentID]],'All Data'!$A:$CW,97,FALSE),"unknown")</f>
        <v>Yes</v>
      </c>
      <c r="AQ80" s="96" t="str">
        <f>IFERROR(VLOOKUP(Table1[[#This Row],[RespondentID]],'All Data'!$A:$CW,98,FALSE),"unknown")</f>
        <v>Medicare</v>
      </c>
      <c r="AR80" s="96">
        <f>IFERROR(VLOOKUP(Table1[[#This Row],[RespondentID]],'All Data'!$A:$CW,99,FALSE),"unknown")</f>
        <v>0</v>
      </c>
    </row>
    <row r="81" spans="1:44">
      <c r="A81">
        <v>114437965000</v>
      </c>
      <c r="C81" t="s">
        <v>30</v>
      </c>
      <c r="H81" t="s">
        <v>35</v>
      </c>
      <c r="M81" s="7">
        <f t="shared" si="15"/>
        <v>2</v>
      </c>
      <c r="N81" s="7">
        <f t="shared" si="16"/>
        <v>1.5</v>
      </c>
      <c r="O81" s="7"/>
      <c r="P81" s="7">
        <f t="shared" si="17"/>
        <v>0</v>
      </c>
      <c r="Q81" s="7">
        <f t="shared" si="18"/>
        <v>1</v>
      </c>
      <c r="R81" s="7">
        <f t="shared" si="19"/>
        <v>0</v>
      </c>
      <c r="S81" s="7">
        <f t="shared" si="20"/>
        <v>0</v>
      </c>
      <c r="T81" s="7">
        <f t="shared" si="21"/>
        <v>0</v>
      </c>
      <c r="U81" s="7">
        <f t="shared" si="22"/>
        <v>0</v>
      </c>
      <c r="V81" s="110">
        <f t="shared" si="23"/>
        <v>1</v>
      </c>
      <c r="W81" s="7">
        <f t="shared" si="24"/>
        <v>0</v>
      </c>
      <c r="X81" s="7">
        <f t="shared" si="25"/>
        <v>0</v>
      </c>
      <c r="Y81" s="7">
        <f t="shared" si="26"/>
        <v>0</v>
      </c>
      <c r="Z81" s="7"/>
      <c r="AA81" s="7"/>
      <c r="AB81" s="7">
        <f t="shared" si="29"/>
        <v>2</v>
      </c>
      <c r="AC81" s="7">
        <f t="shared" si="27"/>
        <v>2</v>
      </c>
      <c r="AD81" s="7" t="str">
        <f t="shared" si="28"/>
        <v>Correct</v>
      </c>
      <c r="AE81" s="7"/>
      <c r="AF81" s="96" t="str">
        <f>IFERROR(VLOOKUP(Table1[[#This Row],[RespondentID]],'All Data'!$A:$CO,87,FALSE),"unknown")</f>
        <v>Man</v>
      </c>
      <c r="AG81" s="96" t="str">
        <f>IFERROR(VLOOKUP(Table1[[#This Row],[RespondentID]],'All Data'!$A:$CO,88,FALSE),"unknown")</f>
        <v>65+ years</v>
      </c>
      <c r="AH81" s="96" t="str">
        <f>IFERROR(VLOOKUP(Table1[[#This Row],[RespondentID]],'All Data'!$A:$CO,89,FALSE),"unknown")</f>
        <v>Nassau</v>
      </c>
      <c r="AI81" s="96" t="str">
        <f>IFERROR(VLOOKUP(Table1[[#This Row],[RespondentID]],'All Data'!$A:$CO,90,FALSE),"unknown")</f>
        <v>Oceanside, 11572</v>
      </c>
      <c r="AJ81" s="96" t="str">
        <f>IFERROR(VLOOKUP(Table1[[#This Row],[RespondentID]],'All Data'!$A:$CO,91,FALSE),"unknown")</f>
        <v>White</v>
      </c>
      <c r="AK81" s="96">
        <f>IFERROR(VLOOKUP(Table1[[#This Row],[RespondentID]],'All Data'!$A:$CO,92,FALSE),"unknown")</f>
        <v>0</v>
      </c>
      <c r="AL81" s="96" t="str">
        <f>IFERROR(VLOOKUP(Table1[[#This Row],[RespondentID]],'All Data'!$A:$CO,93,FALSE),"unknown")</f>
        <v>English</v>
      </c>
      <c r="AM81" s="96">
        <f>IFERROR(VLOOKUP(Table1[[#This Row],[RespondentID]],'All Data'!$A:$CW,94,FALSE),"unknown")</f>
        <v>0</v>
      </c>
      <c r="AN81" s="96" t="str">
        <f>IFERROR(VLOOKUP(Table1[[#This Row],[RespondentID]],'All Data'!$A:$CW,95,FALSE),"unknown")</f>
        <v>Technical school</v>
      </c>
      <c r="AO81" s="96" t="str">
        <f>IFERROR(VLOOKUP(Table1[[#This Row],[RespondentID]],'All Data'!$A:$CW,96,FALSE),"unknown")</f>
        <v>Retired</v>
      </c>
      <c r="AP81" s="96" t="str">
        <f>IFERROR(VLOOKUP(Table1[[#This Row],[RespondentID]],'All Data'!$A:$CW,97,FALSE),"unknown")</f>
        <v>Yes</v>
      </c>
      <c r="AQ81" s="96" t="str">
        <f>IFERROR(VLOOKUP(Table1[[#This Row],[RespondentID]],'All Data'!$A:$CW,98,FALSE),"unknown")</f>
        <v>Private/Commercial</v>
      </c>
      <c r="AR81" s="96" t="str">
        <f>IFERROR(VLOOKUP(Table1[[#This Row],[RespondentID]],'All Data'!$A:$CW,99,FALSE),"unknown")</f>
        <v>Yes</v>
      </c>
    </row>
    <row r="82" spans="1:44">
      <c r="A82">
        <v>114437959554</v>
      </c>
      <c r="M82" s="6">
        <f t="shared" si="15"/>
        <v>0</v>
      </c>
      <c r="N82" s="6" t="e">
        <f t="shared" si="16"/>
        <v>#DIV/0!</v>
      </c>
      <c r="O82" s="6"/>
      <c r="P82" s="6">
        <f t="shared" si="17"/>
        <v>0</v>
      </c>
      <c r="Q82" s="6">
        <f t="shared" si="18"/>
        <v>0</v>
      </c>
      <c r="R82" s="6">
        <f t="shared" si="19"/>
        <v>0</v>
      </c>
      <c r="S82" s="6">
        <f t="shared" si="20"/>
        <v>0</v>
      </c>
      <c r="T82" s="6">
        <f t="shared" si="21"/>
        <v>0</v>
      </c>
      <c r="U82" s="6">
        <f t="shared" si="22"/>
        <v>0</v>
      </c>
      <c r="V82" s="110">
        <f t="shared" si="23"/>
        <v>0</v>
      </c>
      <c r="W82" s="6">
        <f t="shared" si="24"/>
        <v>0</v>
      </c>
      <c r="X82" s="6">
        <f t="shared" si="25"/>
        <v>0</v>
      </c>
      <c r="Y82" s="6">
        <f t="shared" si="26"/>
        <v>0</v>
      </c>
      <c r="Z82" s="6"/>
      <c r="AA82" s="6"/>
      <c r="AB82" s="6">
        <f t="shared" si="29"/>
        <v>0</v>
      </c>
      <c r="AC82" s="6">
        <f t="shared" si="27"/>
        <v>0</v>
      </c>
      <c r="AD82" s="6" t="str">
        <f t="shared" si="28"/>
        <v>Correct</v>
      </c>
      <c r="AE82" s="6"/>
      <c r="AF82" s="96" t="str">
        <f>IFERROR(VLOOKUP(Table1[[#This Row],[RespondentID]],'All Data'!$A:$CO,87,FALSE),"unknown")</f>
        <v>Woman</v>
      </c>
      <c r="AG82" s="96" t="str">
        <f>IFERROR(VLOOKUP(Table1[[#This Row],[RespondentID]],'All Data'!$A:$CO,88,FALSE),"unknown")</f>
        <v>65+ years</v>
      </c>
      <c r="AH82" s="96" t="str">
        <f>IFERROR(VLOOKUP(Table1[[#This Row],[RespondentID]],'All Data'!$A:$CO,89,FALSE),"unknown")</f>
        <v>Nassau</v>
      </c>
      <c r="AI82" s="96" t="str">
        <f>IFERROR(VLOOKUP(Table1[[#This Row],[RespondentID]],'All Data'!$A:$CO,90,FALSE),"unknown")</f>
        <v>Oceanside, 11572</v>
      </c>
      <c r="AJ82" s="96" t="str">
        <f>IFERROR(VLOOKUP(Table1[[#This Row],[RespondentID]],'All Data'!$A:$CO,91,FALSE),"unknown")</f>
        <v>White</v>
      </c>
      <c r="AK82" s="96">
        <f>IFERROR(VLOOKUP(Table1[[#This Row],[RespondentID]],'All Data'!$A:$CO,92,FALSE),"unknown")</f>
        <v>0</v>
      </c>
      <c r="AL82" s="96" t="str">
        <f>IFERROR(VLOOKUP(Table1[[#This Row],[RespondentID]],'All Data'!$A:$CO,93,FALSE),"unknown")</f>
        <v>English</v>
      </c>
      <c r="AM82" s="96" t="str">
        <f>IFERROR(VLOOKUP(Table1[[#This Row],[RespondentID]],'All Data'!$A:$CW,94,FALSE),"unknown")</f>
        <v>$75,000 to $125,000</v>
      </c>
      <c r="AN82" s="96" t="str">
        <f>IFERROR(VLOOKUP(Table1[[#This Row],[RespondentID]],'All Data'!$A:$CW,95,FALSE),"unknown")</f>
        <v>Some college</v>
      </c>
      <c r="AO82" s="96" t="str">
        <f>IFERROR(VLOOKUP(Table1[[#This Row],[RespondentID]],'All Data'!$A:$CW,96,FALSE),"unknown")</f>
        <v>Employed for wages</v>
      </c>
      <c r="AP82" s="96" t="str">
        <f>IFERROR(VLOOKUP(Table1[[#This Row],[RespondentID]],'All Data'!$A:$CW,97,FALSE),"unknown")</f>
        <v>Yes</v>
      </c>
      <c r="AQ82" s="96" t="str">
        <f>IFERROR(VLOOKUP(Table1[[#This Row],[RespondentID]],'All Data'!$A:$CW,98,FALSE),"unknown")</f>
        <v>Private/Commercial</v>
      </c>
      <c r="AR82" s="96" t="str">
        <f>IFERROR(VLOOKUP(Table1[[#This Row],[RespondentID]],'All Data'!$A:$CW,99,FALSE),"unknown")</f>
        <v>Yes</v>
      </c>
    </row>
    <row r="83" spans="1:44">
      <c r="A83">
        <v>114437952683</v>
      </c>
      <c r="G83" t="s">
        <v>34</v>
      </c>
      <c r="M83" s="7">
        <f t="shared" si="15"/>
        <v>1</v>
      </c>
      <c r="N83" s="7">
        <f t="shared" si="16"/>
        <v>3</v>
      </c>
      <c r="O83" s="7"/>
      <c r="P83" s="7">
        <f t="shared" si="17"/>
        <v>0</v>
      </c>
      <c r="Q83" s="7">
        <f t="shared" si="18"/>
        <v>0</v>
      </c>
      <c r="R83" s="7">
        <f t="shared" si="19"/>
        <v>0</v>
      </c>
      <c r="S83" s="7">
        <f t="shared" si="20"/>
        <v>0</v>
      </c>
      <c r="T83" s="7">
        <f t="shared" si="21"/>
        <v>0</v>
      </c>
      <c r="U83" s="7">
        <f t="shared" si="22"/>
        <v>1</v>
      </c>
      <c r="V83" s="110">
        <f t="shared" si="23"/>
        <v>0</v>
      </c>
      <c r="W83" s="7">
        <f t="shared" si="24"/>
        <v>0</v>
      </c>
      <c r="X83" s="7">
        <f t="shared" si="25"/>
        <v>0</v>
      </c>
      <c r="Y83" s="7">
        <f t="shared" si="26"/>
        <v>0</v>
      </c>
      <c r="Z83" s="7"/>
      <c r="AA83" s="7"/>
      <c r="AB83" s="7">
        <f t="shared" si="29"/>
        <v>1</v>
      </c>
      <c r="AC83" s="7">
        <f t="shared" si="27"/>
        <v>1</v>
      </c>
      <c r="AD83" s="7" t="str">
        <f t="shared" si="28"/>
        <v>Correct</v>
      </c>
      <c r="AE83" s="7"/>
      <c r="AF83" s="96" t="str">
        <f>IFERROR(VLOOKUP(Table1[[#This Row],[RespondentID]],'All Data'!$A:$CO,87,FALSE),"unknown")</f>
        <v>Woman</v>
      </c>
      <c r="AG83" s="96" t="str">
        <f>IFERROR(VLOOKUP(Table1[[#This Row],[RespondentID]],'All Data'!$A:$CO,88,FALSE),"unknown")</f>
        <v>65+ years</v>
      </c>
      <c r="AH83" s="96" t="str">
        <f>IFERROR(VLOOKUP(Table1[[#This Row],[RespondentID]],'All Data'!$A:$CO,89,FALSE),"unknown")</f>
        <v>Nassau</v>
      </c>
      <c r="AI83" s="96" t="str">
        <f>IFERROR(VLOOKUP(Table1[[#This Row],[RespondentID]],'All Data'!$A:$CO,90,FALSE),"unknown")</f>
        <v>Bethpage, 11714</v>
      </c>
      <c r="AJ83" s="96" t="str">
        <f>IFERROR(VLOOKUP(Table1[[#This Row],[RespondentID]],'All Data'!$A:$CO,91,FALSE),"unknown")</f>
        <v>White</v>
      </c>
      <c r="AK83" s="96" t="str">
        <f>IFERROR(VLOOKUP(Table1[[#This Row],[RespondentID]],'All Data'!$A:$CO,92,FALSE),"unknown")</f>
        <v>Not Hispanic or Latino</v>
      </c>
      <c r="AL83" s="96" t="str">
        <f>IFERROR(VLOOKUP(Table1[[#This Row],[RespondentID]],'All Data'!$A:$CO,93,FALSE),"unknown")</f>
        <v>English</v>
      </c>
      <c r="AM83" s="96" t="str">
        <f>IFERROR(VLOOKUP(Table1[[#This Row],[RespondentID]],'All Data'!$A:$CW,94,FALSE),"unknown")</f>
        <v>$50,000 to $74,999</v>
      </c>
      <c r="AN83" s="96" t="str">
        <f>IFERROR(VLOOKUP(Table1[[#This Row],[RespondentID]],'All Data'!$A:$CW,95,FALSE),"unknown")</f>
        <v>Graduate school</v>
      </c>
      <c r="AO83" s="96" t="str">
        <f>IFERROR(VLOOKUP(Table1[[#This Row],[RespondentID]],'All Data'!$A:$CW,96,FALSE),"unknown")</f>
        <v>Retired</v>
      </c>
      <c r="AP83" s="96" t="str">
        <f>IFERROR(VLOOKUP(Table1[[#This Row],[RespondentID]],'All Data'!$A:$CW,97,FALSE),"unknown")</f>
        <v>Yes</v>
      </c>
      <c r="AQ83" s="96" t="str">
        <f>IFERROR(VLOOKUP(Table1[[#This Row],[RespondentID]],'All Data'!$A:$CW,98,FALSE),"unknown")</f>
        <v>Medicare, Private/Commercial</v>
      </c>
      <c r="AR83" s="96" t="str">
        <f>IFERROR(VLOOKUP(Table1[[#This Row],[RespondentID]],'All Data'!$A:$CW,99,FALSE),"unknown")</f>
        <v>Yes</v>
      </c>
    </row>
    <row r="84" spans="1:44">
      <c r="A84">
        <v>114437946038</v>
      </c>
      <c r="G84" t="s">
        <v>34</v>
      </c>
      <c r="M84" s="6">
        <f t="shared" si="15"/>
        <v>1</v>
      </c>
      <c r="N84" s="6">
        <f t="shared" si="16"/>
        <v>3</v>
      </c>
      <c r="O84" s="6"/>
      <c r="P84" s="6">
        <f t="shared" si="17"/>
        <v>0</v>
      </c>
      <c r="Q84" s="6">
        <f t="shared" si="18"/>
        <v>0</v>
      </c>
      <c r="R84" s="6">
        <f t="shared" si="19"/>
        <v>0</v>
      </c>
      <c r="S84" s="6">
        <f t="shared" si="20"/>
        <v>0</v>
      </c>
      <c r="T84" s="6">
        <f t="shared" si="21"/>
        <v>0</v>
      </c>
      <c r="U84" s="6">
        <f t="shared" si="22"/>
        <v>1</v>
      </c>
      <c r="V84" s="110">
        <f t="shared" si="23"/>
        <v>0</v>
      </c>
      <c r="W84" s="6">
        <f t="shared" si="24"/>
        <v>0</v>
      </c>
      <c r="X84" s="6">
        <f t="shared" si="25"/>
        <v>0</v>
      </c>
      <c r="Y84" s="6">
        <f t="shared" si="26"/>
        <v>0</v>
      </c>
      <c r="Z84" s="6"/>
      <c r="AA84" s="6"/>
      <c r="AB84" s="6">
        <f t="shared" si="29"/>
        <v>1</v>
      </c>
      <c r="AC84" s="6">
        <f t="shared" si="27"/>
        <v>1</v>
      </c>
      <c r="AD84" s="6" t="str">
        <f t="shared" si="28"/>
        <v>Correct</v>
      </c>
      <c r="AE84" s="6"/>
      <c r="AF84" s="96" t="str">
        <f>IFERROR(VLOOKUP(Table1[[#This Row],[RespondentID]],'All Data'!$A:$CO,87,FALSE),"unknown")</f>
        <v>Man</v>
      </c>
      <c r="AG84" s="96" t="str">
        <f>IFERROR(VLOOKUP(Table1[[#This Row],[RespondentID]],'All Data'!$A:$CO,88,FALSE),"unknown")</f>
        <v>65+ years</v>
      </c>
      <c r="AH84" s="96" t="str">
        <f>IFERROR(VLOOKUP(Table1[[#This Row],[RespondentID]],'All Data'!$A:$CO,89,FALSE),"unknown")</f>
        <v>Nassau</v>
      </c>
      <c r="AI84" s="96" t="str">
        <f>IFERROR(VLOOKUP(Table1[[#This Row],[RespondentID]],'All Data'!$A:$CO,90,FALSE),"unknown")</f>
        <v>Levittown, 11756</v>
      </c>
      <c r="AJ84" s="96" t="str">
        <f>IFERROR(VLOOKUP(Table1[[#This Row],[RespondentID]],'All Data'!$A:$CO,91,FALSE),"unknown")</f>
        <v>White</v>
      </c>
      <c r="AK84" s="96" t="str">
        <f>IFERROR(VLOOKUP(Table1[[#This Row],[RespondentID]],'All Data'!$A:$CO,92,FALSE),"unknown")</f>
        <v>Not Hispanic or Latino</v>
      </c>
      <c r="AL84" s="96" t="str">
        <f>IFERROR(VLOOKUP(Table1[[#This Row],[RespondentID]],'All Data'!$A:$CO,93,FALSE),"unknown")</f>
        <v>English</v>
      </c>
      <c r="AM84" s="96">
        <f>IFERROR(VLOOKUP(Table1[[#This Row],[RespondentID]],'All Data'!$A:$CW,94,FALSE),"unknown")</f>
        <v>0</v>
      </c>
      <c r="AN84" s="96" t="str">
        <f>IFERROR(VLOOKUP(Table1[[#This Row],[RespondentID]],'All Data'!$A:$CW,95,FALSE),"unknown")</f>
        <v>High school graduate</v>
      </c>
      <c r="AO84" s="96" t="str">
        <f>IFERROR(VLOOKUP(Table1[[#This Row],[RespondentID]],'All Data'!$A:$CW,96,FALSE),"unknown")</f>
        <v>Employed for wages</v>
      </c>
      <c r="AP84" s="96" t="str">
        <f>IFERROR(VLOOKUP(Table1[[#This Row],[RespondentID]],'All Data'!$A:$CW,97,FALSE),"unknown")</f>
        <v>Yes</v>
      </c>
      <c r="AQ84" s="96" t="str">
        <f>IFERROR(VLOOKUP(Table1[[#This Row],[RespondentID]],'All Data'!$A:$CW,98,FALSE),"unknown")</f>
        <v>Medicare</v>
      </c>
      <c r="AR84" s="96" t="str">
        <f>IFERROR(VLOOKUP(Table1[[#This Row],[RespondentID]],'All Data'!$A:$CW,99,FALSE),"unknown")</f>
        <v>Yes</v>
      </c>
    </row>
    <row r="85" spans="1:44">
      <c r="A85">
        <v>114437942007</v>
      </c>
      <c r="D85" t="s">
        <v>31</v>
      </c>
      <c r="K85" t="s">
        <v>353</v>
      </c>
      <c r="M85" s="7">
        <f t="shared" si="15"/>
        <v>2</v>
      </c>
      <c r="N85" s="7">
        <f t="shared" si="16"/>
        <v>1.5</v>
      </c>
      <c r="O85" s="7"/>
      <c r="P85" s="7">
        <f t="shared" si="17"/>
        <v>0</v>
      </c>
      <c r="Q85" s="7">
        <f t="shared" si="18"/>
        <v>0</v>
      </c>
      <c r="R85" s="7">
        <f t="shared" si="19"/>
        <v>1</v>
      </c>
      <c r="S85" s="7">
        <f t="shared" si="20"/>
        <v>0</v>
      </c>
      <c r="T85" s="7">
        <f t="shared" si="21"/>
        <v>0</v>
      </c>
      <c r="U85" s="7">
        <f t="shared" si="22"/>
        <v>0</v>
      </c>
      <c r="V85" s="110">
        <f t="shared" si="23"/>
        <v>0</v>
      </c>
      <c r="W85" s="7">
        <f t="shared" si="24"/>
        <v>0</v>
      </c>
      <c r="X85" s="7">
        <f t="shared" si="25"/>
        <v>0</v>
      </c>
      <c r="Y85" s="7">
        <f t="shared" si="26"/>
        <v>1</v>
      </c>
      <c r="Z85" s="7"/>
      <c r="AA85" s="7"/>
      <c r="AB85" s="7">
        <f t="shared" si="29"/>
        <v>2</v>
      </c>
      <c r="AC85" s="7">
        <f t="shared" si="27"/>
        <v>2</v>
      </c>
      <c r="AD85" s="7" t="str">
        <f t="shared" si="28"/>
        <v>Correct</v>
      </c>
      <c r="AE85" s="7"/>
      <c r="AF85" s="96" t="str">
        <f>IFERROR(VLOOKUP(Table1[[#This Row],[RespondentID]],'All Data'!$A:$CO,87,FALSE),"unknown")</f>
        <v>Woman</v>
      </c>
      <c r="AG85" s="96" t="str">
        <f>IFERROR(VLOOKUP(Table1[[#This Row],[RespondentID]],'All Data'!$A:$CO,88,FALSE),"unknown")</f>
        <v>55-64 years</v>
      </c>
      <c r="AH85" s="96" t="str">
        <f>IFERROR(VLOOKUP(Table1[[#This Row],[RespondentID]],'All Data'!$A:$CO,89,FALSE),"unknown")</f>
        <v>Nassau</v>
      </c>
      <c r="AI85" s="96" t="str">
        <f>IFERROR(VLOOKUP(Table1[[#This Row],[RespondentID]],'All Data'!$A:$CO,90,FALSE),"unknown")</f>
        <v>Mineola, 11501</v>
      </c>
      <c r="AJ85" s="96" t="str">
        <f>IFERROR(VLOOKUP(Table1[[#This Row],[RespondentID]],'All Data'!$A:$CO,91,FALSE),"unknown")</f>
        <v>White</v>
      </c>
      <c r="AK85" s="96" t="str">
        <f>IFERROR(VLOOKUP(Table1[[#This Row],[RespondentID]],'All Data'!$A:$CO,92,FALSE),"unknown")</f>
        <v>Not Hispanic or Latino</v>
      </c>
      <c r="AL85" s="96" t="str">
        <f>IFERROR(VLOOKUP(Table1[[#This Row],[RespondentID]],'All Data'!$A:$CO,93,FALSE),"unknown")</f>
        <v>English</v>
      </c>
      <c r="AM85" s="96">
        <f>IFERROR(VLOOKUP(Table1[[#This Row],[RespondentID]],'All Data'!$A:$CW,94,FALSE),"unknown")</f>
        <v>0</v>
      </c>
      <c r="AN85" s="96" t="str">
        <f>IFERROR(VLOOKUP(Table1[[#This Row],[RespondentID]],'All Data'!$A:$CW,95,FALSE),"unknown")</f>
        <v>College graduate</v>
      </c>
      <c r="AO85" s="96" t="str">
        <f>IFERROR(VLOOKUP(Table1[[#This Row],[RespondentID]],'All Data'!$A:$CW,96,FALSE),"unknown")</f>
        <v>Employed for wages</v>
      </c>
      <c r="AP85" s="96" t="str">
        <f>IFERROR(VLOOKUP(Table1[[#This Row],[RespondentID]],'All Data'!$A:$CW,97,FALSE),"unknown")</f>
        <v>Yes</v>
      </c>
      <c r="AQ85" s="96" t="str">
        <f>IFERROR(VLOOKUP(Table1[[#This Row],[RespondentID]],'All Data'!$A:$CW,98,FALSE),"unknown")</f>
        <v>Private/Commercial</v>
      </c>
      <c r="AR85" s="96" t="str">
        <f>IFERROR(VLOOKUP(Table1[[#This Row],[RespondentID]],'All Data'!$A:$CW,99,FALSE),"unknown")</f>
        <v>Yes</v>
      </c>
    </row>
    <row r="86" spans="1:44">
      <c r="A86">
        <v>114437939305</v>
      </c>
      <c r="K86" t="s">
        <v>353</v>
      </c>
      <c r="M86" s="6">
        <f t="shared" si="15"/>
        <v>1</v>
      </c>
      <c r="N86" s="6">
        <f t="shared" si="16"/>
        <v>3</v>
      </c>
      <c r="O86" s="6"/>
      <c r="P86" s="6">
        <f t="shared" si="17"/>
        <v>0</v>
      </c>
      <c r="Q86" s="6">
        <f t="shared" si="18"/>
        <v>0</v>
      </c>
      <c r="R86" s="6">
        <f t="shared" si="19"/>
        <v>0</v>
      </c>
      <c r="S86" s="6">
        <f t="shared" si="20"/>
        <v>0</v>
      </c>
      <c r="T86" s="6">
        <f t="shared" si="21"/>
        <v>0</v>
      </c>
      <c r="U86" s="6">
        <f t="shared" si="22"/>
        <v>0</v>
      </c>
      <c r="V86" s="110">
        <f t="shared" si="23"/>
        <v>0</v>
      </c>
      <c r="W86" s="6">
        <f t="shared" si="24"/>
        <v>0</v>
      </c>
      <c r="X86" s="6">
        <f t="shared" si="25"/>
        <v>0</v>
      </c>
      <c r="Y86" s="6">
        <f t="shared" si="26"/>
        <v>1</v>
      </c>
      <c r="Z86" s="6"/>
      <c r="AA86" s="6"/>
      <c r="AB86" s="6">
        <f t="shared" si="29"/>
        <v>1</v>
      </c>
      <c r="AC86" s="6">
        <f t="shared" si="27"/>
        <v>1</v>
      </c>
      <c r="AD86" s="6" t="str">
        <f t="shared" si="28"/>
        <v>Correct</v>
      </c>
      <c r="AE86" s="6"/>
      <c r="AF86" s="96" t="str">
        <f>IFERROR(VLOOKUP(Table1[[#This Row],[RespondentID]],'All Data'!$A:$CO,87,FALSE),"unknown")</f>
        <v>Woman</v>
      </c>
      <c r="AG86" s="96" t="str">
        <f>IFERROR(VLOOKUP(Table1[[#This Row],[RespondentID]],'All Data'!$A:$CO,88,FALSE),"unknown")</f>
        <v>25-34 years</v>
      </c>
      <c r="AH86" s="96" t="str">
        <f>IFERROR(VLOOKUP(Table1[[#This Row],[RespondentID]],'All Data'!$A:$CO,89,FALSE),"unknown")</f>
        <v>Nassau</v>
      </c>
      <c r="AI86" s="96" t="str">
        <f>IFERROR(VLOOKUP(Table1[[#This Row],[RespondentID]],'All Data'!$A:$CO,90,FALSE),"unknown")</f>
        <v>Massapequa, 11758</v>
      </c>
      <c r="AJ86" s="96" t="str">
        <f>IFERROR(VLOOKUP(Table1[[#This Row],[RespondentID]],'All Data'!$A:$CO,91,FALSE),"unknown")</f>
        <v>White</v>
      </c>
      <c r="AK86" s="96" t="str">
        <f>IFERROR(VLOOKUP(Table1[[#This Row],[RespondentID]],'All Data'!$A:$CO,92,FALSE),"unknown")</f>
        <v>Not Hispanic or Latino</v>
      </c>
      <c r="AL86" s="96" t="str">
        <f>IFERROR(VLOOKUP(Table1[[#This Row],[RespondentID]],'All Data'!$A:$CO,93,FALSE),"unknown")</f>
        <v>English</v>
      </c>
      <c r="AM86" s="96">
        <f>IFERROR(VLOOKUP(Table1[[#This Row],[RespondentID]],'All Data'!$A:$CW,94,FALSE),"unknown")</f>
        <v>0</v>
      </c>
      <c r="AN86" s="96" t="str">
        <f>IFERROR(VLOOKUP(Table1[[#This Row],[RespondentID]],'All Data'!$A:$CW,95,FALSE),"unknown")</f>
        <v>College graduate</v>
      </c>
      <c r="AO86" s="96" t="str">
        <f>IFERROR(VLOOKUP(Table1[[#This Row],[RespondentID]],'All Data'!$A:$CW,96,FALSE),"unknown")</f>
        <v>Employed for wages</v>
      </c>
      <c r="AP86" s="96" t="str">
        <f>IFERROR(VLOOKUP(Table1[[#This Row],[RespondentID]],'All Data'!$A:$CW,97,FALSE),"unknown")</f>
        <v>Yes</v>
      </c>
      <c r="AQ86" s="96" t="str">
        <f>IFERROR(VLOOKUP(Table1[[#This Row],[RespondentID]],'All Data'!$A:$CW,98,FALSE),"unknown")</f>
        <v>Private/Commercial</v>
      </c>
      <c r="AR86" s="96" t="str">
        <f>IFERROR(VLOOKUP(Table1[[#This Row],[RespondentID]],'All Data'!$A:$CW,99,FALSE),"unknown")</f>
        <v>Yes</v>
      </c>
    </row>
    <row r="87" spans="1:44">
      <c r="A87">
        <v>114437933095</v>
      </c>
      <c r="G87" t="s">
        <v>34</v>
      </c>
      <c r="M87" s="7">
        <f t="shared" si="15"/>
        <v>1</v>
      </c>
      <c r="N87" s="7">
        <f t="shared" si="16"/>
        <v>3</v>
      </c>
      <c r="O87" s="7"/>
      <c r="P87" s="7">
        <f t="shared" si="17"/>
        <v>0</v>
      </c>
      <c r="Q87" s="7">
        <f t="shared" si="18"/>
        <v>0</v>
      </c>
      <c r="R87" s="7">
        <f t="shared" si="19"/>
        <v>0</v>
      </c>
      <c r="S87" s="7">
        <f t="shared" si="20"/>
        <v>0</v>
      </c>
      <c r="T87" s="7">
        <f t="shared" si="21"/>
        <v>0</v>
      </c>
      <c r="U87" s="7">
        <f t="shared" si="22"/>
        <v>1</v>
      </c>
      <c r="V87" s="110">
        <f t="shared" si="23"/>
        <v>0</v>
      </c>
      <c r="W87" s="7">
        <f t="shared" si="24"/>
        <v>0</v>
      </c>
      <c r="X87" s="7">
        <f t="shared" si="25"/>
        <v>0</v>
      </c>
      <c r="Y87" s="7">
        <f t="shared" si="26"/>
        <v>0</v>
      </c>
      <c r="Z87" s="7"/>
      <c r="AA87" s="7"/>
      <c r="AB87" s="7">
        <f t="shared" si="29"/>
        <v>1</v>
      </c>
      <c r="AC87" s="7">
        <f t="shared" si="27"/>
        <v>1</v>
      </c>
      <c r="AD87" s="7" t="str">
        <f t="shared" si="28"/>
        <v>Correct</v>
      </c>
      <c r="AE87" s="7"/>
      <c r="AF87" s="96" t="str">
        <f>IFERROR(VLOOKUP(Table1[[#This Row],[RespondentID]],'All Data'!$A:$CO,87,FALSE),"unknown")</f>
        <v>Man</v>
      </c>
      <c r="AG87" s="96" t="str">
        <f>IFERROR(VLOOKUP(Table1[[#This Row],[RespondentID]],'All Data'!$A:$CO,88,FALSE),"unknown")</f>
        <v>65+ years</v>
      </c>
      <c r="AH87" s="96" t="str">
        <f>IFERROR(VLOOKUP(Table1[[#This Row],[RespondentID]],'All Data'!$A:$CO,89,FALSE),"unknown")</f>
        <v>Nassau</v>
      </c>
      <c r="AI87" s="96" t="str">
        <f>IFERROR(VLOOKUP(Table1[[#This Row],[RespondentID]],'All Data'!$A:$CO,90,FALSE),"unknown")</f>
        <v>Westbury, 11590</v>
      </c>
      <c r="AJ87" s="96" t="str">
        <f>IFERROR(VLOOKUP(Table1[[#This Row],[RespondentID]],'All Data'!$A:$CO,91,FALSE),"unknown")</f>
        <v>White</v>
      </c>
      <c r="AK87" s="96" t="str">
        <f>IFERROR(VLOOKUP(Table1[[#This Row],[RespondentID]],'All Data'!$A:$CO,92,FALSE),"unknown")</f>
        <v>Not Hispanic or Latino</v>
      </c>
      <c r="AL87" s="96" t="str">
        <f>IFERROR(VLOOKUP(Table1[[#This Row],[RespondentID]],'All Data'!$A:$CO,93,FALSE),"unknown")</f>
        <v>English</v>
      </c>
      <c r="AM87" s="96" t="str">
        <f>IFERROR(VLOOKUP(Table1[[#This Row],[RespondentID]],'All Data'!$A:$CW,94,FALSE),"unknown")</f>
        <v>Over $125,000</v>
      </c>
      <c r="AN87" s="96" t="str">
        <f>IFERROR(VLOOKUP(Table1[[#This Row],[RespondentID]],'All Data'!$A:$CW,95,FALSE),"unknown")</f>
        <v>Graduate school</v>
      </c>
      <c r="AO87" s="96" t="str">
        <f>IFERROR(VLOOKUP(Table1[[#This Row],[RespondentID]],'All Data'!$A:$CW,96,FALSE),"unknown")</f>
        <v>Retired</v>
      </c>
      <c r="AP87" s="96" t="str">
        <f>IFERROR(VLOOKUP(Table1[[#This Row],[RespondentID]],'All Data'!$A:$CW,97,FALSE),"unknown")</f>
        <v>Yes</v>
      </c>
      <c r="AQ87" s="96" t="str">
        <f>IFERROR(VLOOKUP(Table1[[#This Row],[RespondentID]],'All Data'!$A:$CW,98,FALSE),"unknown")</f>
        <v>Medicaid, Private/Commercial</v>
      </c>
      <c r="AR87" s="96" t="str">
        <f>IFERROR(VLOOKUP(Table1[[#This Row],[RespondentID]],'All Data'!$A:$CW,99,FALSE),"unknown")</f>
        <v>Yes</v>
      </c>
    </row>
    <row r="88" spans="1:44">
      <c r="A88">
        <v>114437930416</v>
      </c>
      <c r="G88" t="s">
        <v>34</v>
      </c>
      <c r="K88" t="s">
        <v>353</v>
      </c>
      <c r="M88" s="6">
        <f t="shared" si="15"/>
        <v>2</v>
      </c>
      <c r="N88" s="6">
        <f t="shared" si="16"/>
        <v>1.5</v>
      </c>
      <c r="O88" s="6"/>
      <c r="P88" s="6">
        <f t="shared" si="17"/>
        <v>0</v>
      </c>
      <c r="Q88" s="6">
        <f t="shared" si="18"/>
        <v>0</v>
      </c>
      <c r="R88" s="6">
        <f t="shared" si="19"/>
        <v>0</v>
      </c>
      <c r="S88" s="6">
        <f t="shared" si="20"/>
        <v>0</v>
      </c>
      <c r="T88" s="6">
        <f t="shared" si="21"/>
        <v>0</v>
      </c>
      <c r="U88" s="6">
        <f t="shared" si="22"/>
        <v>1</v>
      </c>
      <c r="V88" s="110">
        <f t="shared" si="23"/>
        <v>0</v>
      </c>
      <c r="W88" s="6">
        <f t="shared" si="24"/>
        <v>0</v>
      </c>
      <c r="X88" s="6">
        <f t="shared" si="25"/>
        <v>0</v>
      </c>
      <c r="Y88" s="6">
        <f t="shared" si="26"/>
        <v>1</v>
      </c>
      <c r="Z88" s="6"/>
      <c r="AA88" s="6"/>
      <c r="AB88" s="6">
        <f t="shared" si="29"/>
        <v>2</v>
      </c>
      <c r="AC88" s="6">
        <f t="shared" si="27"/>
        <v>2</v>
      </c>
      <c r="AD88" s="6" t="str">
        <f t="shared" si="28"/>
        <v>Correct</v>
      </c>
      <c r="AE88" s="6"/>
      <c r="AF88" s="96" t="str">
        <f>IFERROR(VLOOKUP(Table1[[#This Row],[RespondentID]],'All Data'!$A:$CO,87,FALSE),"unknown")</f>
        <v>Woman</v>
      </c>
      <c r="AG88" s="96" t="str">
        <f>IFERROR(VLOOKUP(Table1[[#This Row],[RespondentID]],'All Data'!$A:$CO,88,FALSE),"unknown")</f>
        <v>65+ years</v>
      </c>
      <c r="AH88" s="96" t="str">
        <f>IFERROR(VLOOKUP(Table1[[#This Row],[RespondentID]],'All Data'!$A:$CO,89,FALSE),"unknown")</f>
        <v>Nassau</v>
      </c>
      <c r="AI88" s="96" t="str">
        <f>IFERROR(VLOOKUP(Table1[[#This Row],[RespondentID]],'All Data'!$A:$CO,90,FALSE),"unknown")</f>
        <v>Port Washington, 11050</v>
      </c>
      <c r="AJ88" s="96" t="str">
        <f>IFERROR(VLOOKUP(Table1[[#This Row],[RespondentID]],'All Data'!$A:$CO,91,FALSE),"unknown")</f>
        <v>White</v>
      </c>
      <c r="AK88" s="96" t="str">
        <f>IFERROR(VLOOKUP(Table1[[#This Row],[RespondentID]],'All Data'!$A:$CO,92,FALSE),"unknown")</f>
        <v>Not Hispanic or Latino</v>
      </c>
      <c r="AL88" s="96" t="str">
        <f>IFERROR(VLOOKUP(Table1[[#This Row],[RespondentID]],'All Data'!$A:$CO,93,FALSE),"unknown")</f>
        <v>English</v>
      </c>
      <c r="AM88" s="96" t="str">
        <f>IFERROR(VLOOKUP(Table1[[#This Row],[RespondentID]],'All Data'!$A:$CW,94,FALSE),"unknown")</f>
        <v>$50,000 to $74,999</v>
      </c>
      <c r="AN88" s="96" t="str">
        <f>IFERROR(VLOOKUP(Table1[[#This Row],[RespondentID]],'All Data'!$A:$CW,95,FALSE),"unknown")</f>
        <v>Graduate school</v>
      </c>
      <c r="AO88" s="96" t="str">
        <f>IFERROR(VLOOKUP(Table1[[#This Row],[RespondentID]],'All Data'!$A:$CW,96,FALSE),"unknown")</f>
        <v>Employed for wages</v>
      </c>
      <c r="AP88" s="96" t="str">
        <f>IFERROR(VLOOKUP(Table1[[#This Row],[RespondentID]],'All Data'!$A:$CW,97,FALSE),"unknown")</f>
        <v>Yes</v>
      </c>
      <c r="AQ88" s="96" t="str">
        <f>IFERROR(VLOOKUP(Table1[[#This Row],[RespondentID]],'All Data'!$A:$CW,98,FALSE),"unknown")</f>
        <v>Medicare</v>
      </c>
      <c r="AR88" s="96" t="str">
        <f>IFERROR(VLOOKUP(Table1[[#This Row],[RespondentID]],'All Data'!$A:$CW,99,FALSE),"unknown")</f>
        <v>Yes</v>
      </c>
    </row>
    <row r="89" spans="1:44">
      <c r="A89">
        <v>114437918546</v>
      </c>
      <c r="D89" t="s">
        <v>31</v>
      </c>
      <c r="I89" t="s">
        <v>36</v>
      </c>
      <c r="J89" t="s">
        <v>37</v>
      </c>
      <c r="M89" s="7">
        <f t="shared" si="15"/>
        <v>3</v>
      </c>
      <c r="N89" s="7">
        <f t="shared" si="16"/>
        <v>1</v>
      </c>
      <c r="O89" s="7"/>
      <c r="P89" s="7">
        <f t="shared" si="17"/>
        <v>0</v>
      </c>
      <c r="Q89" s="7">
        <f t="shared" si="18"/>
        <v>0</v>
      </c>
      <c r="R89" s="7">
        <f t="shared" si="19"/>
        <v>1</v>
      </c>
      <c r="S89" s="7">
        <f t="shared" si="20"/>
        <v>0</v>
      </c>
      <c r="T89" s="7">
        <f t="shared" si="21"/>
        <v>0</v>
      </c>
      <c r="U89" s="7">
        <f t="shared" si="22"/>
        <v>0</v>
      </c>
      <c r="V89" s="110">
        <f t="shared" si="23"/>
        <v>0</v>
      </c>
      <c r="W89" s="7">
        <f t="shared" si="24"/>
        <v>1</v>
      </c>
      <c r="X89" s="7">
        <f t="shared" si="25"/>
        <v>1</v>
      </c>
      <c r="Y89" s="7">
        <f t="shared" si="26"/>
        <v>0</v>
      </c>
      <c r="Z89" s="7"/>
      <c r="AA89" s="7"/>
      <c r="AB89" s="7">
        <f t="shared" si="29"/>
        <v>3</v>
      </c>
      <c r="AC89" s="7">
        <f t="shared" si="27"/>
        <v>3</v>
      </c>
      <c r="AD89" s="7" t="str">
        <f t="shared" si="28"/>
        <v>Correct</v>
      </c>
      <c r="AE89" s="7"/>
      <c r="AF89" s="96" t="str">
        <f>IFERROR(VLOOKUP(Table1[[#This Row],[RespondentID]],'All Data'!$A:$CO,87,FALSE),"unknown")</f>
        <v>Woman</v>
      </c>
      <c r="AG89" s="96" t="str">
        <f>IFERROR(VLOOKUP(Table1[[#This Row],[RespondentID]],'All Data'!$A:$CO,88,FALSE),"unknown")</f>
        <v>65+ years</v>
      </c>
      <c r="AH89" s="96" t="str">
        <f>IFERROR(VLOOKUP(Table1[[#This Row],[RespondentID]],'All Data'!$A:$CO,89,FALSE),"unknown")</f>
        <v>Suffolk</v>
      </c>
      <c r="AI89" s="96" t="str">
        <f>IFERROR(VLOOKUP(Table1[[#This Row],[RespondentID]],'All Data'!$A:$CO,90,FALSE),"unknown")</f>
        <v>Bay Shore, 11706</v>
      </c>
      <c r="AJ89" s="96" t="str">
        <f>IFERROR(VLOOKUP(Table1[[#This Row],[RespondentID]],'All Data'!$A:$CO,91,FALSE),"unknown")</f>
        <v>White</v>
      </c>
      <c r="AK89" s="96" t="str">
        <f>IFERROR(VLOOKUP(Table1[[#This Row],[RespondentID]],'All Data'!$A:$CO,92,FALSE),"unknown")</f>
        <v>Not Hispanic or Latino</v>
      </c>
      <c r="AL89" s="96" t="str">
        <f>IFERROR(VLOOKUP(Table1[[#This Row],[RespondentID]],'All Data'!$A:$CO,93,FALSE),"unknown")</f>
        <v>English</v>
      </c>
      <c r="AM89" s="96" t="str">
        <f>IFERROR(VLOOKUP(Table1[[#This Row],[RespondentID]],'All Data'!$A:$CW,94,FALSE),"unknown")</f>
        <v>$20,000 to $34,999</v>
      </c>
      <c r="AN89" s="96" t="str">
        <f>IFERROR(VLOOKUP(Table1[[#This Row],[RespondentID]],'All Data'!$A:$CW,95,FALSE),"unknown")</f>
        <v>Some college</v>
      </c>
      <c r="AO89" s="96" t="str">
        <f>IFERROR(VLOOKUP(Table1[[#This Row],[RespondentID]],'All Data'!$A:$CW,96,FALSE),"unknown")</f>
        <v>Retired</v>
      </c>
      <c r="AP89" s="96" t="str">
        <f>IFERROR(VLOOKUP(Table1[[#This Row],[RespondentID]],'All Data'!$A:$CW,97,FALSE),"unknown")</f>
        <v>Yes</v>
      </c>
      <c r="AQ89" s="96" t="str">
        <f>IFERROR(VLOOKUP(Table1[[#This Row],[RespondentID]],'All Data'!$A:$CW,98,FALSE),"unknown")</f>
        <v>Medicare</v>
      </c>
      <c r="AR89" s="96" t="str">
        <f>IFERROR(VLOOKUP(Table1[[#This Row],[RespondentID]],'All Data'!$A:$CW,99,FALSE),"unknown")</f>
        <v>Yes</v>
      </c>
    </row>
    <row r="90" spans="1:44">
      <c r="A90">
        <v>114437915679</v>
      </c>
      <c r="K90" t="s">
        <v>353</v>
      </c>
      <c r="M90" s="6">
        <f t="shared" si="15"/>
        <v>1</v>
      </c>
      <c r="N90" s="6">
        <f t="shared" si="16"/>
        <v>3</v>
      </c>
      <c r="O90" s="6"/>
      <c r="P90" s="6">
        <f t="shared" si="17"/>
        <v>0</v>
      </c>
      <c r="Q90" s="6">
        <f t="shared" si="18"/>
        <v>0</v>
      </c>
      <c r="R90" s="6">
        <f t="shared" si="19"/>
        <v>0</v>
      </c>
      <c r="S90" s="6">
        <f t="shared" si="20"/>
        <v>0</v>
      </c>
      <c r="T90" s="6">
        <f t="shared" si="21"/>
        <v>0</v>
      </c>
      <c r="U90" s="6">
        <f t="shared" si="22"/>
        <v>0</v>
      </c>
      <c r="V90" s="110">
        <f t="shared" si="23"/>
        <v>0</v>
      </c>
      <c r="W90" s="6">
        <f t="shared" si="24"/>
        <v>0</v>
      </c>
      <c r="X90" s="6">
        <f t="shared" si="25"/>
        <v>0</v>
      </c>
      <c r="Y90" s="6">
        <f t="shared" si="26"/>
        <v>1</v>
      </c>
      <c r="Z90" s="6"/>
      <c r="AA90" s="6"/>
      <c r="AB90" s="6">
        <f t="shared" si="29"/>
        <v>1</v>
      </c>
      <c r="AC90" s="6">
        <f t="shared" si="27"/>
        <v>1</v>
      </c>
      <c r="AD90" s="6" t="str">
        <f t="shared" si="28"/>
        <v>Correct</v>
      </c>
      <c r="AE90" s="6"/>
      <c r="AF90" s="96" t="str">
        <f>IFERROR(VLOOKUP(Table1[[#This Row],[RespondentID]],'All Data'!$A:$CO,87,FALSE),"unknown")</f>
        <v>Prefer not to respond</v>
      </c>
      <c r="AG90" s="96" t="str">
        <f>IFERROR(VLOOKUP(Table1[[#This Row],[RespondentID]],'All Data'!$A:$CO,88,FALSE),"unknown")</f>
        <v>65+ years</v>
      </c>
      <c r="AH90" s="96" t="str">
        <f>IFERROR(VLOOKUP(Table1[[#This Row],[RespondentID]],'All Data'!$A:$CO,89,FALSE),"unknown")</f>
        <v>Nassau</v>
      </c>
      <c r="AI90" s="96" t="str">
        <f>IFERROR(VLOOKUP(Table1[[#This Row],[RespondentID]],'All Data'!$A:$CO,90,FALSE),"unknown")</f>
        <v>Brookville, 11545</v>
      </c>
      <c r="AJ90" s="96" t="str">
        <f>IFERROR(VLOOKUP(Table1[[#This Row],[RespondentID]],'All Data'!$A:$CO,91,FALSE),"unknown")</f>
        <v>White</v>
      </c>
      <c r="AK90" s="96">
        <f>IFERROR(VLOOKUP(Table1[[#This Row],[RespondentID]],'All Data'!$A:$CO,92,FALSE),"unknown")</f>
        <v>0</v>
      </c>
      <c r="AL90" s="96" t="str">
        <f>IFERROR(VLOOKUP(Table1[[#This Row],[RespondentID]],'All Data'!$A:$CO,93,FALSE),"unknown")</f>
        <v>English</v>
      </c>
      <c r="AM90" s="96">
        <f>IFERROR(VLOOKUP(Table1[[#This Row],[RespondentID]],'All Data'!$A:$CW,94,FALSE),"unknown")</f>
        <v>0</v>
      </c>
      <c r="AN90" s="96" t="str">
        <f>IFERROR(VLOOKUP(Table1[[#This Row],[RespondentID]],'All Data'!$A:$CW,95,FALSE),"unknown")</f>
        <v>College graduate</v>
      </c>
      <c r="AO90" s="96" t="str">
        <f>IFERROR(VLOOKUP(Table1[[#This Row],[RespondentID]],'All Data'!$A:$CW,96,FALSE),"unknown")</f>
        <v>Retired</v>
      </c>
      <c r="AP90" s="96" t="str">
        <f>IFERROR(VLOOKUP(Table1[[#This Row],[RespondentID]],'All Data'!$A:$CW,97,FALSE),"unknown")</f>
        <v>Yes</v>
      </c>
      <c r="AQ90" s="96" t="str">
        <f>IFERROR(VLOOKUP(Table1[[#This Row],[RespondentID]],'All Data'!$A:$CW,98,FALSE),"unknown")</f>
        <v>Medicare</v>
      </c>
      <c r="AR90" s="96">
        <f>IFERROR(VLOOKUP(Table1[[#This Row],[RespondentID]],'All Data'!$A:$CW,99,FALSE),"unknown")</f>
        <v>0</v>
      </c>
    </row>
    <row r="91" spans="1:44">
      <c r="A91">
        <v>114431850519</v>
      </c>
      <c r="C91" t="s">
        <v>30</v>
      </c>
      <c r="D91" t="s">
        <v>31</v>
      </c>
      <c r="I91" t="s">
        <v>36</v>
      </c>
      <c r="M91" s="7">
        <f t="shared" si="15"/>
        <v>3</v>
      </c>
      <c r="N91" s="7">
        <f t="shared" si="16"/>
        <v>1</v>
      </c>
      <c r="O91" s="7"/>
      <c r="P91" s="7">
        <f t="shared" si="17"/>
        <v>0</v>
      </c>
      <c r="Q91" s="7">
        <f t="shared" si="18"/>
        <v>1</v>
      </c>
      <c r="R91" s="7">
        <f t="shared" si="19"/>
        <v>1</v>
      </c>
      <c r="S91" s="7">
        <f t="shared" si="20"/>
        <v>0</v>
      </c>
      <c r="T91" s="7">
        <f t="shared" si="21"/>
        <v>0</v>
      </c>
      <c r="U91" s="7">
        <f t="shared" si="22"/>
        <v>0</v>
      </c>
      <c r="V91" s="110">
        <f t="shared" si="23"/>
        <v>0</v>
      </c>
      <c r="W91" s="7">
        <f t="shared" si="24"/>
        <v>1</v>
      </c>
      <c r="X91" s="7">
        <f t="shared" si="25"/>
        <v>0</v>
      </c>
      <c r="Y91" s="7">
        <f t="shared" si="26"/>
        <v>0</v>
      </c>
      <c r="Z91" s="7"/>
      <c r="AA91" s="7"/>
      <c r="AB91" s="7">
        <f t="shared" si="29"/>
        <v>3</v>
      </c>
      <c r="AC91" s="7">
        <f t="shared" si="27"/>
        <v>3</v>
      </c>
      <c r="AD91" s="7" t="str">
        <f t="shared" si="28"/>
        <v>Correct</v>
      </c>
      <c r="AE91" s="7"/>
      <c r="AF91" s="96" t="str">
        <f>IFERROR(VLOOKUP(Table1[[#This Row],[RespondentID]],'All Data'!$A:$CO,87,FALSE),"unknown")</f>
        <v>Man</v>
      </c>
      <c r="AG91" s="96" t="str">
        <f>IFERROR(VLOOKUP(Table1[[#This Row],[RespondentID]],'All Data'!$A:$CO,88,FALSE),"unknown")</f>
        <v>18-24 years</v>
      </c>
      <c r="AH91" s="96" t="str">
        <f>IFERROR(VLOOKUP(Table1[[#This Row],[RespondentID]],'All Data'!$A:$CO,89,FALSE),"unknown")</f>
        <v>Nassau</v>
      </c>
      <c r="AI91" s="96" t="str">
        <f>IFERROR(VLOOKUP(Table1[[#This Row],[RespondentID]],'All Data'!$A:$CO,90,FALSE),"unknown")</f>
        <v>Farmingdale, 11735</v>
      </c>
      <c r="AJ91" s="96" t="str">
        <f>IFERROR(VLOOKUP(Table1[[#This Row],[RespondentID]],'All Data'!$A:$CO,91,FALSE),"unknown")</f>
        <v>Black or African American</v>
      </c>
      <c r="AK91" s="96" t="str">
        <f>IFERROR(VLOOKUP(Table1[[#This Row],[RespondentID]],'All Data'!$A:$CO,92,FALSE),"unknown")</f>
        <v>Not Hispanic or Latino</v>
      </c>
      <c r="AL91" s="96" t="str">
        <f>IFERROR(VLOOKUP(Table1[[#This Row],[RespondentID]],'All Data'!$A:$CO,93,FALSE),"unknown")</f>
        <v>English</v>
      </c>
      <c r="AM91" s="96" t="str">
        <f>IFERROR(VLOOKUP(Table1[[#This Row],[RespondentID]],'All Data'!$A:$CW,94,FALSE),"unknown")</f>
        <v>$0-$19,999</v>
      </c>
      <c r="AN91" s="96" t="str">
        <f>IFERROR(VLOOKUP(Table1[[#This Row],[RespondentID]],'All Data'!$A:$CW,95,FALSE),"unknown")</f>
        <v>Some college</v>
      </c>
      <c r="AO91" s="96" t="str">
        <f>IFERROR(VLOOKUP(Table1[[#This Row],[RespondentID]],'All Data'!$A:$CW,96,FALSE),"unknown")</f>
        <v>Employed for wages</v>
      </c>
      <c r="AP91" s="96" t="str">
        <f>IFERROR(VLOOKUP(Table1[[#This Row],[RespondentID]],'All Data'!$A:$CW,97,FALSE),"unknown")</f>
        <v>Yes</v>
      </c>
      <c r="AQ91" s="96" t="str">
        <f>IFERROR(VLOOKUP(Table1[[#This Row],[RespondentID]],'All Data'!$A:$CW,98,FALSE),"unknown")</f>
        <v>Medicaid</v>
      </c>
      <c r="AR91" s="96" t="str">
        <f>IFERROR(VLOOKUP(Table1[[#This Row],[RespondentID]],'All Data'!$A:$CW,99,FALSE),"unknown")</f>
        <v>Yes</v>
      </c>
    </row>
    <row r="92" spans="1:44">
      <c r="A92">
        <v>114431013134</v>
      </c>
      <c r="L92" t="s">
        <v>519</v>
      </c>
      <c r="M92" s="6">
        <f t="shared" si="15"/>
        <v>1</v>
      </c>
      <c r="N92" s="6">
        <f t="shared" si="16"/>
        <v>3</v>
      </c>
      <c r="O92" s="6"/>
      <c r="P92" s="6">
        <f t="shared" si="17"/>
        <v>0</v>
      </c>
      <c r="Q92" s="6">
        <f t="shared" si="18"/>
        <v>0</v>
      </c>
      <c r="R92" s="6">
        <f t="shared" si="19"/>
        <v>0</v>
      </c>
      <c r="S92" s="6">
        <f t="shared" si="20"/>
        <v>0</v>
      </c>
      <c r="T92" s="6">
        <f t="shared" si="21"/>
        <v>0</v>
      </c>
      <c r="U92" s="6">
        <f t="shared" si="22"/>
        <v>0</v>
      </c>
      <c r="V92" s="110">
        <f t="shared" si="23"/>
        <v>0</v>
      </c>
      <c r="W92" s="6">
        <f t="shared" si="24"/>
        <v>0</v>
      </c>
      <c r="X92" s="6">
        <f t="shared" si="25"/>
        <v>0</v>
      </c>
      <c r="Y92" s="6">
        <f t="shared" si="26"/>
        <v>0</v>
      </c>
      <c r="Z92" s="6"/>
      <c r="AA92" s="6"/>
      <c r="AB92" s="6">
        <f t="shared" si="29"/>
        <v>0</v>
      </c>
      <c r="AC92" s="6">
        <f t="shared" si="27"/>
        <v>1</v>
      </c>
      <c r="AD92" s="6" t="str">
        <f t="shared" si="28"/>
        <v>Wrong</v>
      </c>
      <c r="AE92" s="6"/>
      <c r="AF92" s="96" t="str">
        <f>IFERROR(VLOOKUP(Table1[[#This Row],[RespondentID]],'All Data'!$A:$CO,87,FALSE),"unknown")</f>
        <v>Woman</v>
      </c>
      <c r="AG92" s="96" t="str">
        <f>IFERROR(VLOOKUP(Table1[[#This Row],[RespondentID]],'All Data'!$A:$CO,88,FALSE),"unknown")</f>
        <v>18-24 years</v>
      </c>
      <c r="AH92" s="96" t="str">
        <f>IFERROR(VLOOKUP(Table1[[#This Row],[RespondentID]],'All Data'!$A:$CO,89,FALSE),"unknown")</f>
        <v>Nassau</v>
      </c>
      <c r="AI92" s="96">
        <f>IFERROR(VLOOKUP(Table1[[#This Row],[RespondentID]],'All Data'!$A:$CO,90,FALSE),"unknown")</f>
        <v>0</v>
      </c>
      <c r="AJ92" s="96">
        <f>IFERROR(VLOOKUP(Table1[[#This Row],[RespondentID]],'All Data'!$A:$CO,91,FALSE),"unknown")</f>
        <v>0</v>
      </c>
      <c r="AK92" s="96">
        <f>IFERROR(VLOOKUP(Table1[[#This Row],[RespondentID]],'All Data'!$A:$CO,92,FALSE),"unknown")</f>
        <v>0</v>
      </c>
      <c r="AL92" s="96">
        <f>IFERROR(VLOOKUP(Table1[[#This Row],[RespondentID]],'All Data'!$A:$CO,93,FALSE),"unknown")</f>
        <v>0</v>
      </c>
      <c r="AM92" s="96">
        <f>IFERROR(VLOOKUP(Table1[[#This Row],[RespondentID]],'All Data'!$A:$CW,94,FALSE),"unknown")</f>
        <v>0</v>
      </c>
      <c r="AN92" s="96">
        <f>IFERROR(VLOOKUP(Table1[[#This Row],[RespondentID]],'All Data'!$A:$CW,95,FALSE),"unknown")</f>
        <v>0</v>
      </c>
      <c r="AO92" s="96">
        <f>IFERROR(VLOOKUP(Table1[[#This Row],[RespondentID]],'All Data'!$A:$CW,96,FALSE),"unknown")</f>
        <v>0</v>
      </c>
      <c r="AP92" s="96">
        <f>IFERROR(VLOOKUP(Table1[[#This Row],[RespondentID]],'All Data'!$A:$CW,97,FALSE),"unknown")</f>
        <v>0</v>
      </c>
      <c r="AQ92" s="96">
        <f>IFERROR(VLOOKUP(Table1[[#This Row],[RespondentID]],'All Data'!$A:$CW,98,FALSE),"unknown")</f>
        <v>0</v>
      </c>
      <c r="AR92" s="96">
        <f>IFERROR(VLOOKUP(Table1[[#This Row],[RespondentID]],'All Data'!$A:$CW,99,FALSE),"unknown")</f>
        <v>0</v>
      </c>
    </row>
    <row r="93" spans="1:44">
      <c r="A93">
        <v>114431012884</v>
      </c>
      <c r="K93" t="s">
        <v>353</v>
      </c>
      <c r="M93" s="7">
        <f t="shared" si="15"/>
        <v>1</v>
      </c>
      <c r="N93" s="7">
        <f t="shared" si="16"/>
        <v>3</v>
      </c>
      <c r="O93" s="7"/>
      <c r="P93" s="7">
        <f t="shared" si="17"/>
        <v>0</v>
      </c>
      <c r="Q93" s="7">
        <f t="shared" si="18"/>
        <v>0</v>
      </c>
      <c r="R93" s="7">
        <f t="shared" si="19"/>
        <v>0</v>
      </c>
      <c r="S93" s="7">
        <f t="shared" si="20"/>
        <v>0</v>
      </c>
      <c r="T93" s="7">
        <f t="shared" si="21"/>
        <v>0</v>
      </c>
      <c r="U93" s="7">
        <f t="shared" si="22"/>
        <v>0</v>
      </c>
      <c r="V93" s="110">
        <f t="shared" si="23"/>
        <v>0</v>
      </c>
      <c r="W93" s="7">
        <f t="shared" si="24"/>
        <v>0</v>
      </c>
      <c r="X93" s="7">
        <f t="shared" si="25"/>
        <v>0</v>
      </c>
      <c r="Y93" s="7">
        <f t="shared" si="26"/>
        <v>1</v>
      </c>
      <c r="Z93" s="7"/>
      <c r="AA93" s="7"/>
      <c r="AB93" s="7">
        <f t="shared" si="29"/>
        <v>1</v>
      </c>
      <c r="AC93" s="7">
        <f t="shared" si="27"/>
        <v>1</v>
      </c>
      <c r="AD93" s="7" t="str">
        <f t="shared" si="28"/>
        <v>Correct</v>
      </c>
      <c r="AE93" s="7"/>
      <c r="AF93" s="96" t="str">
        <f>IFERROR(VLOOKUP(Table1[[#This Row],[RespondentID]],'All Data'!$A:$CO,87,FALSE),"unknown")</f>
        <v>Woman</v>
      </c>
      <c r="AG93" s="96" t="str">
        <f>IFERROR(VLOOKUP(Table1[[#This Row],[RespondentID]],'All Data'!$A:$CO,88,FALSE),"unknown")</f>
        <v>18-24 years</v>
      </c>
      <c r="AH93" s="96" t="str">
        <f>IFERROR(VLOOKUP(Table1[[#This Row],[RespondentID]],'All Data'!$A:$CO,89,FALSE),"unknown")</f>
        <v>Nassau</v>
      </c>
      <c r="AI93" s="96" t="str">
        <f>IFERROR(VLOOKUP(Table1[[#This Row],[RespondentID]],'All Data'!$A:$CO,90,FALSE),"unknown")</f>
        <v>Levittown, 11756</v>
      </c>
      <c r="AJ93" s="96" t="str">
        <f>IFERROR(VLOOKUP(Table1[[#This Row],[RespondentID]],'All Data'!$A:$CO,91,FALSE),"unknown")</f>
        <v>White</v>
      </c>
      <c r="AK93" s="96" t="str">
        <f>IFERROR(VLOOKUP(Table1[[#This Row],[RespondentID]],'All Data'!$A:$CO,92,FALSE),"unknown")</f>
        <v>Hispanic or Latino</v>
      </c>
      <c r="AL93" s="96" t="str">
        <f>IFERROR(VLOOKUP(Table1[[#This Row],[RespondentID]],'All Data'!$A:$CO,93,FALSE),"unknown")</f>
        <v>English</v>
      </c>
      <c r="AM93" s="96" t="str">
        <f>IFERROR(VLOOKUP(Table1[[#This Row],[RespondentID]],'All Data'!$A:$CW,94,FALSE),"unknown")</f>
        <v>$0-$19,999</v>
      </c>
      <c r="AN93" s="96" t="str">
        <f>IFERROR(VLOOKUP(Table1[[#This Row],[RespondentID]],'All Data'!$A:$CW,95,FALSE),"unknown")</f>
        <v>Some college</v>
      </c>
      <c r="AO93" s="96" t="str">
        <f>IFERROR(VLOOKUP(Table1[[#This Row],[RespondentID]],'All Data'!$A:$CW,96,FALSE),"unknown")</f>
        <v>Student</v>
      </c>
      <c r="AP93" s="96" t="str">
        <f>IFERROR(VLOOKUP(Table1[[#This Row],[RespondentID]],'All Data'!$A:$CW,97,FALSE),"unknown")</f>
        <v>Yes</v>
      </c>
      <c r="AQ93" s="96" t="str">
        <f>IFERROR(VLOOKUP(Table1[[#This Row],[RespondentID]],'All Data'!$A:$CW,98,FALSE),"unknown")</f>
        <v>Medicaid</v>
      </c>
      <c r="AR93" s="96" t="str">
        <f>IFERROR(VLOOKUP(Table1[[#This Row],[RespondentID]],'All Data'!$A:$CW,99,FALSE),"unknown")</f>
        <v>Yes</v>
      </c>
    </row>
    <row r="94" spans="1:44">
      <c r="A94">
        <v>114430075160</v>
      </c>
      <c r="C94" t="s">
        <v>30</v>
      </c>
      <c r="G94" t="s">
        <v>34</v>
      </c>
      <c r="K94" t="s">
        <v>353</v>
      </c>
      <c r="M94" s="6">
        <f t="shared" si="15"/>
        <v>3</v>
      </c>
      <c r="N94" s="6">
        <f t="shared" si="16"/>
        <v>1</v>
      </c>
      <c r="O94" s="6"/>
      <c r="P94" s="6">
        <f t="shared" si="17"/>
        <v>0</v>
      </c>
      <c r="Q94" s="6">
        <f t="shared" si="18"/>
        <v>1</v>
      </c>
      <c r="R94" s="6">
        <f t="shared" si="19"/>
        <v>0</v>
      </c>
      <c r="S94" s="6">
        <f t="shared" si="20"/>
        <v>0</v>
      </c>
      <c r="T94" s="6">
        <f t="shared" si="21"/>
        <v>0</v>
      </c>
      <c r="U94" s="6">
        <f t="shared" si="22"/>
        <v>1</v>
      </c>
      <c r="V94" s="110">
        <f t="shared" si="23"/>
        <v>0</v>
      </c>
      <c r="W94" s="6">
        <f t="shared" si="24"/>
        <v>0</v>
      </c>
      <c r="X94" s="6">
        <f t="shared" si="25"/>
        <v>0</v>
      </c>
      <c r="Y94" s="6">
        <f t="shared" si="26"/>
        <v>1</v>
      </c>
      <c r="Z94" s="6"/>
      <c r="AA94" s="6"/>
      <c r="AB94" s="6">
        <f t="shared" si="29"/>
        <v>3</v>
      </c>
      <c r="AC94" s="6">
        <f t="shared" si="27"/>
        <v>3</v>
      </c>
      <c r="AD94" s="6" t="str">
        <f t="shared" si="28"/>
        <v>Correct</v>
      </c>
      <c r="AE94" s="6"/>
      <c r="AF94" s="96" t="str">
        <f>IFERROR(VLOOKUP(Table1[[#This Row],[RespondentID]],'All Data'!$A:$CO,87,FALSE),"unknown")</f>
        <v>Woman</v>
      </c>
      <c r="AG94" s="96" t="str">
        <f>IFERROR(VLOOKUP(Table1[[#This Row],[RespondentID]],'All Data'!$A:$CO,88,FALSE),"unknown")</f>
        <v>18-24 years</v>
      </c>
      <c r="AH94" s="96" t="str">
        <f>IFERROR(VLOOKUP(Table1[[#This Row],[RespondentID]],'All Data'!$A:$CO,89,FALSE),"unknown")</f>
        <v>Suffolk</v>
      </c>
      <c r="AI94" s="96" t="str">
        <f>IFERROR(VLOOKUP(Table1[[#This Row],[RespondentID]],'All Data'!$A:$CO,90,FALSE),"unknown")</f>
        <v>Medford, 11763</v>
      </c>
      <c r="AJ94" s="96" t="str">
        <f>IFERROR(VLOOKUP(Table1[[#This Row],[RespondentID]],'All Data'!$A:$CO,91,FALSE),"unknown")</f>
        <v>White</v>
      </c>
      <c r="AK94" s="96" t="str">
        <f>IFERROR(VLOOKUP(Table1[[#This Row],[RespondentID]],'All Data'!$A:$CO,92,FALSE),"unknown")</f>
        <v>Not Hispanic or Latino</v>
      </c>
      <c r="AL94" s="96" t="str">
        <f>IFERROR(VLOOKUP(Table1[[#This Row],[RespondentID]],'All Data'!$A:$CO,93,FALSE),"unknown")</f>
        <v>English</v>
      </c>
      <c r="AM94" s="96" t="str">
        <f>IFERROR(VLOOKUP(Table1[[#This Row],[RespondentID]],'All Data'!$A:$CW,94,FALSE),"unknown")</f>
        <v>$35,000 to $49,999</v>
      </c>
      <c r="AN94" s="96" t="str">
        <f>IFERROR(VLOOKUP(Table1[[#This Row],[RespondentID]],'All Data'!$A:$CW,95,FALSE),"unknown")</f>
        <v>High school graduate</v>
      </c>
      <c r="AO94" s="96" t="str">
        <f>IFERROR(VLOOKUP(Table1[[#This Row],[RespondentID]],'All Data'!$A:$CW,96,FALSE),"unknown")</f>
        <v>Student</v>
      </c>
      <c r="AP94" s="96" t="str">
        <f>IFERROR(VLOOKUP(Table1[[#This Row],[RespondentID]],'All Data'!$A:$CW,97,FALSE),"unknown")</f>
        <v>Yes</v>
      </c>
      <c r="AQ94" s="96" t="str">
        <f>IFERROR(VLOOKUP(Table1[[#This Row],[RespondentID]],'All Data'!$A:$CW,98,FALSE),"unknown")</f>
        <v>Medicare</v>
      </c>
      <c r="AR94" s="96" t="str">
        <f>IFERROR(VLOOKUP(Table1[[#This Row],[RespondentID]],'All Data'!$A:$CW,99,FALSE),"unknown")</f>
        <v>Yes</v>
      </c>
    </row>
    <row r="95" spans="1:44">
      <c r="A95">
        <v>114430049052</v>
      </c>
      <c r="G95" t="s">
        <v>34</v>
      </c>
      <c r="H95" t="s">
        <v>35</v>
      </c>
      <c r="K95" t="s">
        <v>353</v>
      </c>
      <c r="M95" s="7">
        <f t="shared" si="15"/>
        <v>3</v>
      </c>
      <c r="N95" s="7">
        <f t="shared" si="16"/>
        <v>1</v>
      </c>
      <c r="O95" s="7"/>
      <c r="P95" s="7">
        <f t="shared" si="17"/>
        <v>0</v>
      </c>
      <c r="Q95" s="7">
        <f t="shared" si="18"/>
        <v>0</v>
      </c>
      <c r="R95" s="7">
        <f t="shared" si="19"/>
        <v>0</v>
      </c>
      <c r="S95" s="7">
        <f t="shared" si="20"/>
        <v>0</v>
      </c>
      <c r="T95" s="7">
        <f t="shared" si="21"/>
        <v>0</v>
      </c>
      <c r="U95" s="7">
        <f t="shared" si="22"/>
        <v>1</v>
      </c>
      <c r="V95" s="110">
        <f t="shared" si="23"/>
        <v>1</v>
      </c>
      <c r="W95" s="7">
        <f t="shared" si="24"/>
        <v>0</v>
      </c>
      <c r="X95" s="7">
        <f t="shared" si="25"/>
        <v>0</v>
      </c>
      <c r="Y95" s="7">
        <f t="shared" si="26"/>
        <v>1</v>
      </c>
      <c r="Z95" s="7"/>
      <c r="AA95" s="7"/>
      <c r="AB95" s="7">
        <f t="shared" si="29"/>
        <v>3</v>
      </c>
      <c r="AC95" s="7">
        <f t="shared" si="27"/>
        <v>3</v>
      </c>
      <c r="AD95" s="7" t="str">
        <f t="shared" si="28"/>
        <v>Correct</v>
      </c>
      <c r="AE95" s="7"/>
      <c r="AF95" s="96" t="str">
        <f>IFERROR(VLOOKUP(Table1[[#This Row],[RespondentID]],'All Data'!$A:$CO,87,FALSE),"unknown")</f>
        <v>Man</v>
      </c>
      <c r="AG95" s="96" t="str">
        <f>IFERROR(VLOOKUP(Table1[[#This Row],[RespondentID]],'All Data'!$A:$CO,88,FALSE),"unknown")</f>
        <v>18-24 years</v>
      </c>
      <c r="AH95" s="96" t="str">
        <f>IFERROR(VLOOKUP(Table1[[#This Row],[RespondentID]],'All Data'!$A:$CO,89,FALSE),"unknown")</f>
        <v>Nassau</v>
      </c>
      <c r="AI95" s="96" t="str">
        <f>IFERROR(VLOOKUP(Table1[[#This Row],[RespondentID]],'All Data'!$A:$CO,90,FALSE),"unknown")</f>
        <v>Farmingdale, 11735</v>
      </c>
      <c r="AJ95" s="96" t="str">
        <f>IFERROR(VLOOKUP(Table1[[#This Row],[RespondentID]],'All Data'!$A:$CO,91,FALSE),"unknown")</f>
        <v>White</v>
      </c>
      <c r="AK95" s="96" t="str">
        <f>IFERROR(VLOOKUP(Table1[[#This Row],[RespondentID]],'All Data'!$A:$CO,92,FALSE),"unknown")</f>
        <v>Not Hispanic or Latino</v>
      </c>
      <c r="AL95" s="96" t="str">
        <f>IFERROR(VLOOKUP(Table1[[#This Row],[RespondentID]],'All Data'!$A:$CO,93,FALSE),"unknown")</f>
        <v>English, Spanish, Other</v>
      </c>
      <c r="AM95" s="96" t="str">
        <f>IFERROR(VLOOKUP(Table1[[#This Row],[RespondentID]],'All Data'!$A:$CW,94,FALSE),"unknown")</f>
        <v>Over $125,000</v>
      </c>
      <c r="AN95" s="96" t="str">
        <f>IFERROR(VLOOKUP(Table1[[#This Row],[RespondentID]],'All Data'!$A:$CW,95,FALSE),"unknown")</f>
        <v>High school graduate</v>
      </c>
      <c r="AO95" s="96" t="str">
        <f>IFERROR(VLOOKUP(Table1[[#This Row],[RespondentID]],'All Data'!$A:$CW,96,FALSE),"unknown")</f>
        <v>Student</v>
      </c>
      <c r="AP95" s="96" t="str">
        <f>IFERROR(VLOOKUP(Table1[[#This Row],[RespondentID]],'All Data'!$A:$CW,97,FALSE),"unknown")</f>
        <v>Yes</v>
      </c>
      <c r="AQ95" s="96" t="str">
        <f>IFERROR(VLOOKUP(Table1[[#This Row],[RespondentID]],'All Data'!$A:$CW,98,FALSE),"unknown")</f>
        <v>Private/Commercial</v>
      </c>
      <c r="AR95" s="96" t="str">
        <f>IFERROR(VLOOKUP(Table1[[#This Row],[RespondentID]],'All Data'!$A:$CW,99,FALSE),"unknown")</f>
        <v>Yes</v>
      </c>
    </row>
    <row r="96" spans="1:44">
      <c r="A96">
        <v>114429548281</v>
      </c>
      <c r="G96" t="s">
        <v>34</v>
      </c>
      <c r="M96" s="6">
        <f t="shared" si="15"/>
        <v>1</v>
      </c>
      <c r="N96" s="6">
        <f t="shared" si="16"/>
        <v>3</v>
      </c>
      <c r="O96" s="6"/>
      <c r="P96" s="6">
        <f t="shared" si="17"/>
        <v>0</v>
      </c>
      <c r="Q96" s="6">
        <f t="shared" si="18"/>
        <v>0</v>
      </c>
      <c r="R96" s="6">
        <f t="shared" si="19"/>
        <v>0</v>
      </c>
      <c r="S96" s="6">
        <f t="shared" si="20"/>
        <v>0</v>
      </c>
      <c r="T96" s="6">
        <f t="shared" si="21"/>
        <v>0</v>
      </c>
      <c r="U96" s="6">
        <f t="shared" si="22"/>
        <v>1</v>
      </c>
      <c r="V96" s="110">
        <f t="shared" si="23"/>
        <v>0</v>
      </c>
      <c r="W96" s="6">
        <f t="shared" si="24"/>
        <v>0</v>
      </c>
      <c r="X96" s="6">
        <f t="shared" si="25"/>
        <v>0</v>
      </c>
      <c r="Y96" s="6">
        <f t="shared" si="26"/>
        <v>0</v>
      </c>
      <c r="Z96" s="6"/>
      <c r="AA96" s="6"/>
      <c r="AB96" s="6">
        <f t="shared" si="29"/>
        <v>1</v>
      </c>
      <c r="AC96" s="6">
        <f t="shared" si="27"/>
        <v>1</v>
      </c>
      <c r="AD96" s="6" t="str">
        <f t="shared" si="28"/>
        <v>Correct</v>
      </c>
      <c r="AE96" s="6"/>
      <c r="AF96" s="96" t="str">
        <f>IFERROR(VLOOKUP(Table1[[#This Row],[RespondentID]],'All Data'!$A:$CO,87,FALSE),"unknown")</f>
        <v>Man</v>
      </c>
      <c r="AG96" s="96" t="str">
        <f>IFERROR(VLOOKUP(Table1[[#This Row],[RespondentID]],'All Data'!$A:$CO,88,FALSE),"unknown")</f>
        <v>18-24 years</v>
      </c>
      <c r="AH96" s="96" t="str">
        <f>IFERROR(VLOOKUP(Table1[[#This Row],[RespondentID]],'All Data'!$A:$CO,89,FALSE),"unknown")</f>
        <v>Suffolk</v>
      </c>
      <c r="AI96" s="96" t="str">
        <f>IFERROR(VLOOKUP(Table1[[#This Row],[RespondentID]],'All Data'!$A:$CO,90,FALSE),"unknown")</f>
        <v>Amityville, 11701</v>
      </c>
      <c r="AJ96" s="96" t="str">
        <f>IFERROR(VLOOKUP(Table1[[#This Row],[RespondentID]],'All Data'!$A:$CO,91,FALSE),"unknown")</f>
        <v>White</v>
      </c>
      <c r="AK96" s="96" t="str">
        <f>IFERROR(VLOOKUP(Table1[[#This Row],[RespondentID]],'All Data'!$A:$CO,92,FALSE),"unknown")</f>
        <v>Not Hispanic or Latino</v>
      </c>
      <c r="AL96" s="96" t="str">
        <f>IFERROR(VLOOKUP(Table1[[#This Row],[RespondentID]],'All Data'!$A:$CO,93,FALSE),"unknown")</f>
        <v>English</v>
      </c>
      <c r="AM96" s="96">
        <f>IFERROR(VLOOKUP(Table1[[#This Row],[RespondentID]],'All Data'!$A:$CW,94,FALSE),"unknown")</f>
        <v>0</v>
      </c>
      <c r="AN96" s="96">
        <f>IFERROR(VLOOKUP(Table1[[#This Row],[RespondentID]],'All Data'!$A:$CW,95,FALSE),"unknown")</f>
        <v>0</v>
      </c>
      <c r="AO96" s="96">
        <f>IFERROR(VLOOKUP(Table1[[#This Row],[RespondentID]],'All Data'!$A:$CW,96,FALSE),"unknown")</f>
        <v>0</v>
      </c>
      <c r="AP96" s="96" t="str">
        <f>IFERROR(VLOOKUP(Table1[[#This Row],[RespondentID]],'All Data'!$A:$CW,97,FALSE),"unknown")</f>
        <v>Yes</v>
      </c>
      <c r="AQ96" s="96">
        <f>IFERROR(VLOOKUP(Table1[[#This Row],[RespondentID]],'All Data'!$A:$CW,98,FALSE),"unknown")</f>
        <v>0</v>
      </c>
      <c r="AR96" s="96">
        <f>IFERROR(VLOOKUP(Table1[[#This Row],[RespondentID]],'All Data'!$A:$CW,99,FALSE),"unknown")</f>
        <v>0</v>
      </c>
    </row>
    <row r="97" spans="1:44">
      <c r="A97">
        <v>114429502615</v>
      </c>
      <c r="G97" t="s">
        <v>34</v>
      </c>
      <c r="M97" s="7">
        <f t="shared" si="15"/>
        <v>1</v>
      </c>
      <c r="N97" s="7">
        <f t="shared" si="16"/>
        <v>3</v>
      </c>
      <c r="O97" s="7"/>
      <c r="P97" s="7">
        <f t="shared" si="17"/>
        <v>0</v>
      </c>
      <c r="Q97" s="7">
        <f t="shared" si="18"/>
        <v>0</v>
      </c>
      <c r="R97" s="7">
        <f t="shared" si="19"/>
        <v>0</v>
      </c>
      <c r="S97" s="7">
        <f t="shared" si="20"/>
        <v>0</v>
      </c>
      <c r="T97" s="7">
        <f t="shared" si="21"/>
        <v>0</v>
      </c>
      <c r="U97" s="7">
        <f t="shared" si="22"/>
        <v>1</v>
      </c>
      <c r="V97" s="110">
        <f t="shared" si="23"/>
        <v>0</v>
      </c>
      <c r="W97" s="7">
        <f t="shared" si="24"/>
        <v>0</v>
      </c>
      <c r="X97" s="7">
        <f t="shared" si="25"/>
        <v>0</v>
      </c>
      <c r="Y97" s="7">
        <f t="shared" si="26"/>
        <v>0</v>
      </c>
      <c r="Z97" s="7"/>
      <c r="AA97" s="7"/>
      <c r="AB97" s="7">
        <f t="shared" si="29"/>
        <v>1</v>
      </c>
      <c r="AC97" s="7">
        <f t="shared" si="27"/>
        <v>1</v>
      </c>
      <c r="AD97" s="7" t="str">
        <f t="shared" si="28"/>
        <v>Correct</v>
      </c>
      <c r="AE97" s="7"/>
      <c r="AF97" s="96">
        <f>IFERROR(VLOOKUP(Table1[[#This Row],[RespondentID]],'All Data'!$A:$CO,87,FALSE),"unknown")</f>
        <v>0</v>
      </c>
      <c r="AG97" s="96">
        <f>IFERROR(VLOOKUP(Table1[[#This Row],[RespondentID]],'All Data'!$A:$CO,88,FALSE),"unknown")</f>
        <v>0</v>
      </c>
      <c r="AH97" s="96">
        <f>IFERROR(VLOOKUP(Table1[[#This Row],[RespondentID]],'All Data'!$A:$CO,89,FALSE),"unknown")</f>
        <v>0</v>
      </c>
      <c r="AI97" s="96">
        <f>IFERROR(VLOOKUP(Table1[[#This Row],[RespondentID]],'All Data'!$A:$CO,90,FALSE),"unknown")</f>
        <v>0</v>
      </c>
      <c r="AJ97" s="96">
        <f>IFERROR(VLOOKUP(Table1[[#This Row],[RespondentID]],'All Data'!$A:$CO,91,FALSE),"unknown")</f>
        <v>0</v>
      </c>
      <c r="AK97" s="96">
        <f>IFERROR(VLOOKUP(Table1[[#This Row],[RespondentID]],'All Data'!$A:$CO,92,FALSE),"unknown")</f>
        <v>0</v>
      </c>
      <c r="AL97" s="96">
        <f>IFERROR(VLOOKUP(Table1[[#This Row],[RespondentID]],'All Data'!$A:$CO,93,FALSE),"unknown")</f>
        <v>0</v>
      </c>
      <c r="AM97" s="96">
        <f>IFERROR(VLOOKUP(Table1[[#This Row],[RespondentID]],'All Data'!$A:$CW,94,FALSE),"unknown")</f>
        <v>0</v>
      </c>
      <c r="AN97" s="96">
        <f>IFERROR(VLOOKUP(Table1[[#This Row],[RespondentID]],'All Data'!$A:$CW,95,FALSE),"unknown")</f>
        <v>0</v>
      </c>
      <c r="AO97" s="96">
        <f>IFERROR(VLOOKUP(Table1[[#This Row],[RespondentID]],'All Data'!$A:$CW,96,FALSE),"unknown")</f>
        <v>0</v>
      </c>
      <c r="AP97" s="96">
        <f>IFERROR(VLOOKUP(Table1[[#This Row],[RespondentID]],'All Data'!$A:$CW,97,FALSE),"unknown")</f>
        <v>0</v>
      </c>
      <c r="AQ97" s="96">
        <f>IFERROR(VLOOKUP(Table1[[#This Row],[RespondentID]],'All Data'!$A:$CW,98,FALSE),"unknown")</f>
        <v>0</v>
      </c>
      <c r="AR97" s="96">
        <f>IFERROR(VLOOKUP(Table1[[#This Row],[RespondentID]],'All Data'!$A:$CW,99,FALSE),"unknown")</f>
        <v>0</v>
      </c>
    </row>
    <row r="98" spans="1:44">
      <c r="A98">
        <v>114429074922</v>
      </c>
      <c r="G98" t="s">
        <v>34</v>
      </c>
      <c r="M98" s="6">
        <f t="shared" si="15"/>
        <v>1</v>
      </c>
      <c r="N98" s="6">
        <f t="shared" si="16"/>
        <v>3</v>
      </c>
      <c r="O98" s="6"/>
      <c r="P98" s="6">
        <f t="shared" si="17"/>
        <v>0</v>
      </c>
      <c r="Q98" s="6">
        <f t="shared" si="18"/>
        <v>0</v>
      </c>
      <c r="R98" s="6">
        <f t="shared" si="19"/>
        <v>0</v>
      </c>
      <c r="S98" s="6">
        <f t="shared" si="20"/>
        <v>0</v>
      </c>
      <c r="T98" s="6">
        <f t="shared" si="21"/>
        <v>0</v>
      </c>
      <c r="U98" s="6">
        <f t="shared" si="22"/>
        <v>1</v>
      </c>
      <c r="V98" s="110">
        <f t="shared" si="23"/>
        <v>0</v>
      </c>
      <c r="W98" s="6">
        <f t="shared" si="24"/>
        <v>0</v>
      </c>
      <c r="X98" s="6">
        <f t="shared" si="25"/>
        <v>0</v>
      </c>
      <c r="Y98" s="6">
        <f t="shared" si="26"/>
        <v>0</v>
      </c>
      <c r="Z98" s="6"/>
      <c r="AA98" s="6"/>
      <c r="AB98" s="6">
        <f t="shared" si="29"/>
        <v>1</v>
      </c>
      <c r="AC98" s="6">
        <f t="shared" si="27"/>
        <v>1</v>
      </c>
      <c r="AD98" s="6" t="str">
        <f t="shared" si="28"/>
        <v>Correct</v>
      </c>
      <c r="AE98" s="6"/>
      <c r="AF98" s="96" t="str">
        <f>IFERROR(VLOOKUP(Table1[[#This Row],[RespondentID]],'All Data'!$A:$CO,87,FALSE),"unknown")</f>
        <v>Man</v>
      </c>
      <c r="AG98" s="96" t="str">
        <f>IFERROR(VLOOKUP(Table1[[#This Row],[RespondentID]],'All Data'!$A:$CO,88,FALSE),"unknown")</f>
        <v>18-24 years</v>
      </c>
      <c r="AH98" s="96" t="str">
        <f>IFERROR(VLOOKUP(Table1[[#This Row],[RespondentID]],'All Data'!$A:$CO,89,FALSE),"unknown")</f>
        <v>Nassau</v>
      </c>
      <c r="AI98" s="96" t="str">
        <f>IFERROR(VLOOKUP(Table1[[#This Row],[RespondentID]],'All Data'!$A:$CO,90,FALSE),"unknown")</f>
        <v>Franklin Square, 11010</v>
      </c>
      <c r="AJ98" s="96" t="str">
        <f>IFERROR(VLOOKUP(Table1[[#This Row],[RespondentID]],'All Data'!$A:$CO,91,FALSE),"unknown")</f>
        <v>White</v>
      </c>
      <c r="AK98" s="96" t="str">
        <f>IFERROR(VLOOKUP(Table1[[#This Row],[RespondentID]],'All Data'!$A:$CO,92,FALSE),"unknown")</f>
        <v>Not Hispanic or Latino</v>
      </c>
      <c r="AL98" s="96" t="str">
        <f>IFERROR(VLOOKUP(Table1[[#This Row],[RespondentID]],'All Data'!$A:$CO,93,FALSE),"unknown")</f>
        <v>English</v>
      </c>
      <c r="AM98" s="96" t="str">
        <f>IFERROR(VLOOKUP(Table1[[#This Row],[RespondentID]],'All Data'!$A:$CW,94,FALSE),"unknown")</f>
        <v>$75,000 to $125,000</v>
      </c>
      <c r="AN98" s="96" t="str">
        <f>IFERROR(VLOOKUP(Table1[[#This Row],[RespondentID]],'All Data'!$A:$CW,95,FALSE),"unknown")</f>
        <v>Other (please specify)</v>
      </c>
      <c r="AO98" s="96" t="str">
        <f>IFERROR(VLOOKUP(Table1[[#This Row],[RespondentID]],'All Data'!$A:$CW,96,FALSE),"unknown")</f>
        <v>Employed for wages</v>
      </c>
      <c r="AP98" s="96" t="str">
        <f>IFERROR(VLOOKUP(Table1[[#This Row],[RespondentID]],'All Data'!$A:$CW,97,FALSE),"unknown")</f>
        <v>Yes</v>
      </c>
      <c r="AQ98" s="96" t="str">
        <f>IFERROR(VLOOKUP(Table1[[#This Row],[RespondentID]],'All Data'!$A:$CW,98,FALSE),"unknown")</f>
        <v>Private/Commercial</v>
      </c>
      <c r="AR98" s="96" t="str">
        <f>IFERROR(VLOOKUP(Table1[[#This Row],[RespondentID]],'All Data'!$A:$CW,99,FALSE),"unknown")</f>
        <v>Yes</v>
      </c>
    </row>
    <row r="99" spans="1:44">
      <c r="A99">
        <v>114428865341</v>
      </c>
      <c r="L99" t="s">
        <v>521</v>
      </c>
      <c r="M99" s="7">
        <f t="shared" si="15"/>
        <v>1</v>
      </c>
      <c r="N99" s="7">
        <f t="shared" si="16"/>
        <v>3</v>
      </c>
      <c r="O99" s="7"/>
      <c r="P99" s="7">
        <f t="shared" si="17"/>
        <v>0</v>
      </c>
      <c r="Q99" s="7">
        <f t="shared" si="18"/>
        <v>0</v>
      </c>
      <c r="R99" s="7">
        <f t="shared" si="19"/>
        <v>0</v>
      </c>
      <c r="S99" s="7">
        <f t="shared" si="20"/>
        <v>0</v>
      </c>
      <c r="T99" s="7">
        <f t="shared" si="21"/>
        <v>0</v>
      </c>
      <c r="U99" s="7">
        <f t="shared" si="22"/>
        <v>0</v>
      </c>
      <c r="V99" s="110">
        <f t="shared" si="23"/>
        <v>0</v>
      </c>
      <c r="W99" s="7">
        <f t="shared" si="24"/>
        <v>0</v>
      </c>
      <c r="X99" s="7">
        <f t="shared" si="25"/>
        <v>0</v>
      </c>
      <c r="Y99" s="7">
        <f t="shared" si="26"/>
        <v>0</v>
      </c>
      <c r="Z99" s="7"/>
      <c r="AA99" s="7"/>
      <c r="AB99" s="7">
        <f t="shared" si="29"/>
        <v>0</v>
      </c>
      <c r="AC99" s="7">
        <f t="shared" si="27"/>
        <v>1</v>
      </c>
      <c r="AD99" s="7" t="str">
        <f t="shared" si="28"/>
        <v>Wrong</v>
      </c>
      <c r="AE99" s="7"/>
      <c r="AF99" s="96" t="str">
        <f>IFERROR(VLOOKUP(Table1[[#This Row],[RespondentID]],'All Data'!$A:$CO,87,FALSE),"unknown")</f>
        <v>Woman</v>
      </c>
      <c r="AG99" s="96" t="str">
        <f>IFERROR(VLOOKUP(Table1[[#This Row],[RespondentID]],'All Data'!$A:$CO,88,FALSE),"unknown")</f>
        <v>18-24 years</v>
      </c>
      <c r="AH99" s="96" t="str">
        <f>IFERROR(VLOOKUP(Table1[[#This Row],[RespondentID]],'All Data'!$A:$CO,89,FALSE),"unknown")</f>
        <v>Suffolk</v>
      </c>
      <c r="AI99" s="96" t="str">
        <f>IFERROR(VLOOKUP(Table1[[#This Row],[RespondentID]],'All Data'!$A:$CO,90,FALSE),"unknown")</f>
        <v>North Babylon, 11703</v>
      </c>
      <c r="AJ99" s="96" t="str">
        <f>IFERROR(VLOOKUP(Table1[[#This Row],[RespondentID]],'All Data'!$A:$CO,91,FALSE),"unknown")</f>
        <v>White</v>
      </c>
      <c r="AK99" s="96" t="str">
        <f>IFERROR(VLOOKUP(Table1[[#This Row],[RespondentID]],'All Data'!$A:$CO,92,FALSE),"unknown")</f>
        <v>Not Hispanic or Latino</v>
      </c>
      <c r="AL99" s="96" t="str">
        <f>IFERROR(VLOOKUP(Table1[[#This Row],[RespondentID]],'All Data'!$A:$CO,93,FALSE),"unknown")</f>
        <v>English</v>
      </c>
      <c r="AM99" s="96" t="str">
        <f>IFERROR(VLOOKUP(Table1[[#This Row],[RespondentID]],'All Data'!$A:$CW,94,FALSE),"unknown")</f>
        <v>$75,000 to $125,000</v>
      </c>
      <c r="AN99" s="96" t="str">
        <f>IFERROR(VLOOKUP(Table1[[#This Row],[RespondentID]],'All Data'!$A:$CW,95,FALSE),"unknown")</f>
        <v>High school graduate</v>
      </c>
      <c r="AO99" s="96" t="str">
        <f>IFERROR(VLOOKUP(Table1[[#This Row],[RespondentID]],'All Data'!$A:$CW,96,FALSE),"unknown")</f>
        <v>Student</v>
      </c>
      <c r="AP99" s="96" t="str">
        <f>IFERROR(VLOOKUP(Table1[[#This Row],[RespondentID]],'All Data'!$A:$CW,97,FALSE),"unknown")</f>
        <v>Yes</v>
      </c>
      <c r="AQ99" s="96" t="str">
        <f>IFERROR(VLOOKUP(Table1[[#This Row],[RespondentID]],'All Data'!$A:$CW,98,FALSE),"unknown")</f>
        <v>Private/Commercial</v>
      </c>
      <c r="AR99" s="96" t="str">
        <f>IFERROR(VLOOKUP(Table1[[#This Row],[RespondentID]],'All Data'!$A:$CW,99,FALSE),"unknown")</f>
        <v>Yes</v>
      </c>
    </row>
    <row r="100" spans="1:44">
      <c r="A100">
        <v>114428313792</v>
      </c>
      <c r="D100" t="s">
        <v>31</v>
      </c>
      <c r="J100" t="s">
        <v>37</v>
      </c>
      <c r="K100" t="s">
        <v>353</v>
      </c>
      <c r="M100" s="6">
        <f t="shared" si="15"/>
        <v>3</v>
      </c>
      <c r="N100" s="6">
        <f t="shared" si="16"/>
        <v>1</v>
      </c>
      <c r="O100" s="6"/>
      <c r="P100" s="6">
        <f t="shared" si="17"/>
        <v>0</v>
      </c>
      <c r="Q100" s="6">
        <f t="shared" si="18"/>
        <v>0</v>
      </c>
      <c r="R100" s="6">
        <f t="shared" si="19"/>
        <v>1</v>
      </c>
      <c r="S100" s="6">
        <f t="shared" si="20"/>
        <v>0</v>
      </c>
      <c r="T100" s="6">
        <f t="shared" si="21"/>
        <v>0</v>
      </c>
      <c r="U100" s="6">
        <f t="shared" si="22"/>
        <v>0</v>
      </c>
      <c r="V100" s="110">
        <f t="shared" si="23"/>
        <v>0</v>
      </c>
      <c r="W100" s="6">
        <f t="shared" si="24"/>
        <v>0</v>
      </c>
      <c r="X100" s="6">
        <f t="shared" si="25"/>
        <v>1</v>
      </c>
      <c r="Y100" s="6">
        <f t="shared" si="26"/>
        <v>1</v>
      </c>
      <c r="Z100" s="6"/>
      <c r="AA100" s="6"/>
      <c r="AB100" s="6">
        <f t="shared" si="29"/>
        <v>3</v>
      </c>
      <c r="AC100" s="6">
        <f t="shared" si="27"/>
        <v>3</v>
      </c>
      <c r="AD100" s="6" t="str">
        <f t="shared" si="28"/>
        <v>Correct</v>
      </c>
      <c r="AE100" s="6"/>
      <c r="AF100" s="96" t="str">
        <f>IFERROR(VLOOKUP(Table1[[#This Row],[RespondentID]],'All Data'!$A:$CO,87,FALSE),"unknown")</f>
        <v>Man</v>
      </c>
      <c r="AG100" s="96" t="str">
        <f>IFERROR(VLOOKUP(Table1[[#This Row],[RespondentID]],'All Data'!$A:$CO,88,FALSE),"unknown")</f>
        <v>18-24 years</v>
      </c>
      <c r="AH100" s="96" t="str">
        <f>IFERROR(VLOOKUP(Table1[[#This Row],[RespondentID]],'All Data'!$A:$CO,89,FALSE),"unknown")</f>
        <v>Suffolk</v>
      </c>
      <c r="AI100" s="96" t="str">
        <f>IFERROR(VLOOKUP(Table1[[#This Row],[RespondentID]],'All Data'!$A:$CO,90,FALSE),"unknown")</f>
        <v>Wyandanch, 11798</v>
      </c>
      <c r="AJ100" s="96" t="str">
        <f>IFERROR(VLOOKUP(Table1[[#This Row],[RespondentID]],'All Data'!$A:$CO,91,FALSE),"unknown")</f>
        <v>Black or African American</v>
      </c>
      <c r="AK100" s="96" t="str">
        <f>IFERROR(VLOOKUP(Table1[[#This Row],[RespondentID]],'All Data'!$A:$CO,92,FALSE),"unknown")</f>
        <v>Not Hispanic or Latino</v>
      </c>
      <c r="AL100" s="96" t="str">
        <f>IFERROR(VLOOKUP(Table1[[#This Row],[RespondentID]],'All Data'!$A:$CO,93,FALSE),"unknown")</f>
        <v>English, Other</v>
      </c>
      <c r="AM100" s="96" t="str">
        <f>IFERROR(VLOOKUP(Table1[[#This Row],[RespondentID]],'All Data'!$A:$CW,94,FALSE),"unknown")</f>
        <v>$35,000 to $49,999</v>
      </c>
      <c r="AN100" s="96" t="str">
        <f>IFERROR(VLOOKUP(Table1[[#This Row],[RespondentID]],'All Data'!$A:$CW,95,FALSE),"unknown")</f>
        <v>High school graduate</v>
      </c>
      <c r="AO100" s="96" t="str">
        <f>IFERROR(VLOOKUP(Table1[[#This Row],[RespondentID]],'All Data'!$A:$CW,96,FALSE),"unknown")</f>
        <v>Student</v>
      </c>
      <c r="AP100" s="96" t="str">
        <f>IFERROR(VLOOKUP(Table1[[#This Row],[RespondentID]],'All Data'!$A:$CW,97,FALSE),"unknown")</f>
        <v>Yes</v>
      </c>
      <c r="AQ100" s="96" t="str">
        <f>IFERROR(VLOOKUP(Table1[[#This Row],[RespondentID]],'All Data'!$A:$CW,98,FALSE),"unknown")</f>
        <v>Medicare</v>
      </c>
      <c r="AR100" s="96" t="str">
        <f>IFERROR(VLOOKUP(Table1[[#This Row],[RespondentID]],'All Data'!$A:$CW,99,FALSE),"unknown")</f>
        <v>Yes</v>
      </c>
    </row>
    <row r="101" spans="1:44">
      <c r="A101">
        <v>114424861246</v>
      </c>
      <c r="G101" t="s">
        <v>34</v>
      </c>
      <c r="L101" t="s">
        <v>492</v>
      </c>
      <c r="M101" s="7">
        <f t="shared" si="15"/>
        <v>2</v>
      </c>
      <c r="N101" s="7">
        <f t="shared" si="16"/>
        <v>1.5</v>
      </c>
      <c r="O101" s="7"/>
      <c r="P101" s="7">
        <f t="shared" si="17"/>
        <v>0</v>
      </c>
      <c r="Q101" s="7">
        <f t="shared" si="18"/>
        <v>0</v>
      </c>
      <c r="R101" s="7">
        <f t="shared" si="19"/>
        <v>0</v>
      </c>
      <c r="S101" s="7">
        <f t="shared" si="20"/>
        <v>0</v>
      </c>
      <c r="T101" s="7">
        <f t="shared" si="21"/>
        <v>0</v>
      </c>
      <c r="U101" s="7">
        <f t="shared" si="22"/>
        <v>1</v>
      </c>
      <c r="V101" s="110">
        <f t="shared" si="23"/>
        <v>0</v>
      </c>
      <c r="W101" s="7">
        <f t="shared" si="24"/>
        <v>0</v>
      </c>
      <c r="X101" s="7">
        <f t="shared" si="25"/>
        <v>0</v>
      </c>
      <c r="Y101" s="7">
        <f t="shared" si="26"/>
        <v>0</v>
      </c>
      <c r="Z101" s="7"/>
      <c r="AA101" s="7"/>
      <c r="AB101" s="7">
        <f t="shared" si="29"/>
        <v>1</v>
      </c>
      <c r="AC101" s="7">
        <f t="shared" si="27"/>
        <v>2</v>
      </c>
      <c r="AD101" s="7" t="str">
        <f t="shared" si="28"/>
        <v>Wrong</v>
      </c>
      <c r="AE101" s="7"/>
      <c r="AF101" s="96" t="str">
        <f>IFERROR(VLOOKUP(Table1[[#This Row],[RespondentID]],'All Data'!$A:$CO,87,FALSE),"unknown")</f>
        <v>Woman</v>
      </c>
      <c r="AG101" s="96" t="str">
        <f>IFERROR(VLOOKUP(Table1[[#This Row],[RespondentID]],'All Data'!$A:$CO,88,FALSE),"unknown")</f>
        <v>18-24 years</v>
      </c>
      <c r="AH101" s="96" t="str">
        <f>IFERROR(VLOOKUP(Table1[[#This Row],[RespondentID]],'All Data'!$A:$CO,89,FALSE),"unknown")</f>
        <v>Nassau</v>
      </c>
      <c r="AI101" s="96" t="str">
        <f>IFERROR(VLOOKUP(Table1[[#This Row],[RespondentID]],'All Data'!$A:$CO,90,FALSE),"unknown")</f>
        <v>Seaford, 11783</v>
      </c>
      <c r="AJ101" s="96" t="str">
        <f>IFERROR(VLOOKUP(Table1[[#This Row],[RespondentID]],'All Data'!$A:$CO,91,FALSE),"unknown")</f>
        <v>White</v>
      </c>
      <c r="AK101" s="96" t="str">
        <f>IFERROR(VLOOKUP(Table1[[#This Row],[RespondentID]],'All Data'!$A:$CO,92,FALSE),"unknown")</f>
        <v>Not Hispanic or Latino</v>
      </c>
      <c r="AL101" s="96" t="str">
        <f>IFERROR(VLOOKUP(Table1[[#This Row],[RespondentID]],'All Data'!$A:$CO,93,FALSE),"unknown")</f>
        <v>English</v>
      </c>
      <c r="AM101" s="96" t="str">
        <f>IFERROR(VLOOKUP(Table1[[#This Row],[RespondentID]],'All Data'!$A:$CW,94,FALSE),"unknown")</f>
        <v>$50,000 to $74,999</v>
      </c>
      <c r="AN101" s="96" t="str">
        <f>IFERROR(VLOOKUP(Table1[[#This Row],[RespondentID]],'All Data'!$A:$CW,95,FALSE),"unknown")</f>
        <v>High school graduate</v>
      </c>
      <c r="AO101" s="96" t="str">
        <f>IFERROR(VLOOKUP(Table1[[#This Row],[RespondentID]],'All Data'!$A:$CW,96,FALSE),"unknown")</f>
        <v>Student</v>
      </c>
      <c r="AP101" s="96" t="str">
        <f>IFERROR(VLOOKUP(Table1[[#This Row],[RespondentID]],'All Data'!$A:$CW,97,FALSE),"unknown")</f>
        <v>Yes</v>
      </c>
      <c r="AQ101" s="96" t="str">
        <f>IFERROR(VLOOKUP(Table1[[#This Row],[RespondentID]],'All Data'!$A:$CW,98,FALSE),"unknown")</f>
        <v>Medicare</v>
      </c>
      <c r="AR101" s="96" t="str">
        <f>IFERROR(VLOOKUP(Table1[[#This Row],[RespondentID]],'All Data'!$A:$CW,99,FALSE),"unknown")</f>
        <v>Yes</v>
      </c>
    </row>
    <row r="102" spans="1:44">
      <c r="A102">
        <v>114421723858</v>
      </c>
      <c r="M102" s="6">
        <f t="shared" si="15"/>
        <v>0</v>
      </c>
      <c r="N102" s="6" t="e">
        <f t="shared" si="16"/>
        <v>#DIV/0!</v>
      </c>
      <c r="O102" s="6"/>
      <c r="P102" s="6">
        <f t="shared" si="17"/>
        <v>0</v>
      </c>
      <c r="Q102" s="6">
        <f t="shared" si="18"/>
        <v>0</v>
      </c>
      <c r="R102" s="6">
        <f t="shared" si="19"/>
        <v>0</v>
      </c>
      <c r="S102" s="6">
        <f t="shared" si="20"/>
        <v>0</v>
      </c>
      <c r="T102" s="6">
        <f t="shared" si="21"/>
        <v>0</v>
      </c>
      <c r="U102" s="6">
        <f t="shared" si="22"/>
        <v>0</v>
      </c>
      <c r="V102" s="110">
        <f t="shared" si="23"/>
        <v>0</v>
      </c>
      <c r="W102" s="6">
        <f t="shared" si="24"/>
        <v>0</v>
      </c>
      <c r="X102" s="6">
        <f t="shared" si="25"/>
        <v>0</v>
      </c>
      <c r="Y102" s="6">
        <f t="shared" si="26"/>
        <v>0</v>
      </c>
      <c r="Z102" s="6"/>
      <c r="AA102" s="6"/>
      <c r="AB102" s="6">
        <f t="shared" si="29"/>
        <v>0</v>
      </c>
      <c r="AC102" s="6">
        <f t="shared" si="27"/>
        <v>0</v>
      </c>
      <c r="AD102" s="6" t="str">
        <f t="shared" si="28"/>
        <v>Correct</v>
      </c>
      <c r="AE102" s="6"/>
      <c r="AF102" s="96" t="str">
        <f>IFERROR(VLOOKUP(Table1[[#This Row],[RespondentID]],'All Data'!$A:$CO,87,FALSE),"unknown")</f>
        <v>Woman</v>
      </c>
      <c r="AG102" s="96" t="str">
        <f>IFERROR(VLOOKUP(Table1[[#This Row],[RespondentID]],'All Data'!$A:$CO,88,FALSE),"unknown")</f>
        <v>65+ years</v>
      </c>
      <c r="AH102" s="96" t="str">
        <f>IFERROR(VLOOKUP(Table1[[#This Row],[RespondentID]],'All Data'!$A:$CO,89,FALSE),"unknown")</f>
        <v>Suffolk</v>
      </c>
      <c r="AI102" s="96" t="str">
        <f>IFERROR(VLOOKUP(Table1[[#This Row],[RespondentID]],'All Data'!$A:$CO,90,FALSE),"unknown")</f>
        <v>Mastic Beach, 11951</v>
      </c>
      <c r="AJ102" s="96">
        <f>IFERROR(VLOOKUP(Table1[[#This Row],[RespondentID]],'All Data'!$A:$CO,91,FALSE),"unknown")</f>
        <v>0</v>
      </c>
      <c r="AK102" s="96">
        <f>IFERROR(VLOOKUP(Table1[[#This Row],[RespondentID]],'All Data'!$A:$CO,92,FALSE),"unknown")</f>
        <v>0</v>
      </c>
      <c r="AL102" s="96">
        <f>IFERROR(VLOOKUP(Table1[[#This Row],[RespondentID]],'All Data'!$A:$CO,93,FALSE),"unknown")</f>
        <v>0</v>
      </c>
      <c r="AM102" s="96">
        <f>IFERROR(VLOOKUP(Table1[[#This Row],[RespondentID]],'All Data'!$A:$CW,94,FALSE),"unknown")</f>
        <v>0</v>
      </c>
      <c r="AN102" s="96">
        <f>IFERROR(VLOOKUP(Table1[[#This Row],[RespondentID]],'All Data'!$A:$CW,95,FALSE),"unknown")</f>
        <v>0</v>
      </c>
      <c r="AO102" s="96">
        <f>IFERROR(VLOOKUP(Table1[[#This Row],[RespondentID]],'All Data'!$A:$CW,96,FALSE),"unknown")</f>
        <v>0</v>
      </c>
      <c r="AP102" s="96">
        <f>IFERROR(VLOOKUP(Table1[[#This Row],[RespondentID]],'All Data'!$A:$CW,97,FALSE),"unknown")</f>
        <v>0</v>
      </c>
      <c r="AQ102" s="96">
        <f>IFERROR(VLOOKUP(Table1[[#This Row],[RespondentID]],'All Data'!$A:$CW,98,FALSE),"unknown")</f>
        <v>0</v>
      </c>
      <c r="AR102" s="96">
        <f>IFERROR(VLOOKUP(Table1[[#This Row],[RespondentID]],'All Data'!$A:$CW,99,FALSE),"unknown")</f>
        <v>0</v>
      </c>
    </row>
    <row r="103" spans="1:44">
      <c r="A103">
        <v>114417972928</v>
      </c>
      <c r="G103" t="s">
        <v>34</v>
      </c>
      <c r="M103" s="7">
        <f t="shared" si="15"/>
        <v>1</v>
      </c>
      <c r="N103" s="7">
        <f t="shared" si="16"/>
        <v>3</v>
      </c>
      <c r="O103" s="7"/>
      <c r="P103" s="7">
        <f t="shared" si="17"/>
        <v>0</v>
      </c>
      <c r="Q103" s="7">
        <f t="shared" si="18"/>
        <v>0</v>
      </c>
      <c r="R103" s="7">
        <f t="shared" si="19"/>
        <v>0</v>
      </c>
      <c r="S103" s="7">
        <f t="shared" si="20"/>
        <v>0</v>
      </c>
      <c r="T103" s="7">
        <f t="shared" si="21"/>
        <v>0</v>
      </c>
      <c r="U103" s="7">
        <f t="shared" si="22"/>
        <v>1</v>
      </c>
      <c r="V103" s="110">
        <f t="shared" si="23"/>
        <v>0</v>
      </c>
      <c r="W103" s="7">
        <f t="shared" si="24"/>
        <v>0</v>
      </c>
      <c r="X103" s="7">
        <f t="shared" si="25"/>
        <v>0</v>
      </c>
      <c r="Y103" s="7">
        <f t="shared" si="26"/>
        <v>0</v>
      </c>
      <c r="Z103" s="7"/>
      <c r="AA103" s="7"/>
      <c r="AB103" s="7">
        <f t="shared" si="29"/>
        <v>1</v>
      </c>
      <c r="AC103" s="7">
        <f t="shared" si="27"/>
        <v>1</v>
      </c>
      <c r="AD103" s="7" t="str">
        <f t="shared" si="28"/>
        <v>Correct</v>
      </c>
      <c r="AE103" s="7"/>
      <c r="AF103" s="96" t="str">
        <f>IFERROR(VLOOKUP(Table1[[#This Row],[RespondentID]],'All Data'!$A:$CO,87,FALSE),"unknown")</f>
        <v>Woman</v>
      </c>
      <c r="AG103" s="96" t="str">
        <f>IFERROR(VLOOKUP(Table1[[#This Row],[RespondentID]],'All Data'!$A:$CO,88,FALSE),"unknown")</f>
        <v>55-64 years</v>
      </c>
      <c r="AH103" s="96" t="str">
        <f>IFERROR(VLOOKUP(Table1[[#This Row],[RespondentID]],'All Data'!$A:$CO,89,FALSE),"unknown")</f>
        <v>Suffolk</v>
      </c>
      <c r="AI103" s="96" t="str">
        <f>IFERROR(VLOOKUP(Table1[[#This Row],[RespondentID]],'All Data'!$A:$CO,90,FALSE),"unknown")</f>
        <v>East Patchogue, 11772</v>
      </c>
      <c r="AJ103" s="96" t="str">
        <f>IFERROR(VLOOKUP(Table1[[#This Row],[RespondentID]],'All Data'!$A:$CO,91,FALSE),"unknown")</f>
        <v>White</v>
      </c>
      <c r="AK103" s="96" t="str">
        <f>IFERROR(VLOOKUP(Table1[[#This Row],[RespondentID]],'All Data'!$A:$CO,92,FALSE),"unknown")</f>
        <v>Not Hispanic or Latino</v>
      </c>
      <c r="AL103" s="96" t="str">
        <f>IFERROR(VLOOKUP(Table1[[#This Row],[RespondentID]],'All Data'!$A:$CO,93,FALSE),"unknown")</f>
        <v>English</v>
      </c>
      <c r="AM103" s="96" t="str">
        <f>IFERROR(VLOOKUP(Table1[[#This Row],[RespondentID]],'All Data'!$A:$CW,94,FALSE),"unknown")</f>
        <v>$75,000 to $125,000</v>
      </c>
      <c r="AN103" s="96" t="str">
        <f>IFERROR(VLOOKUP(Table1[[#This Row],[RespondentID]],'All Data'!$A:$CW,95,FALSE),"unknown")</f>
        <v>Some college</v>
      </c>
      <c r="AO103" s="96" t="str">
        <f>IFERROR(VLOOKUP(Table1[[#This Row],[RespondentID]],'All Data'!$A:$CW,96,FALSE),"unknown")</f>
        <v>Employed for wages</v>
      </c>
      <c r="AP103" s="96" t="str">
        <f>IFERROR(VLOOKUP(Table1[[#This Row],[RespondentID]],'All Data'!$A:$CW,97,FALSE),"unknown")</f>
        <v>Yes</v>
      </c>
      <c r="AQ103" s="96" t="str">
        <f>IFERROR(VLOOKUP(Table1[[#This Row],[RespondentID]],'All Data'!$A:$CW,98,FALSE),"unknown")</f>
        <v>Private/Commercial</v>
      </c>
      <c r="AR103" s="96" t="str">
        <f>IFERROR(VLOOKUP(Table1[[#This Row],[RespondentID]],'All Data'!$A:$CW,99,FALSE),"unknown")</f>
        <v>Yes</v>
      </c>
    </row>
    <row r="104" spans="1:44">
      <c r="A104">
        <v>114413275309</v>
      </c>
      <c r="L104" t="s">
        <v>529</v>
      </c>
      <c r="M104" s="6">
        <f t="shared" si="15"/>
        <v>1</v>
      </c>
      <c r="N104" s="6">
        <f t="shared" si="16"/>
        <v>3</v>
      </c>
      <c r="O104" s="6"/>
      <c r="P104" s="6">
        <f t="shared" si="17"/>
        <v>0</v>
      </c>
      <c r="Q104" s="6">
        <f t="shared" si="18"/>
        <v>0</v>
      </c>
      <c r="R104" s="6">
        <f t="shared" si="19"/>
        <v>0</v>
      </c>
      <c r="S104" s="6">
        <f t="shared" si="20"/>
        <v>0</v>
      </c>
      <c r="T104" s="6">
        <f t="shared" si="21"/>
        <v>0</v>
      </c>
      <c r="U104" s="6">
        <f t="shared" si="22"/>
        <v>0</v>
      </c>
      <c r="V104" s="110">
        <f t="shared" si="23"/>
        <v>0</v>
      </c>
      <c r="W104" s="6">
        <f t="shared" si="24"/>
        <v>0</v>
      </c>
      <c r="X104" s="6">
        <f t="shared" si="25"/>
        <v>0</v>
      </c>
      <c r="Y104" s="6">
        <f t="shared" si="26"/>
        <v>0</v>
      </c>
      <c r="Z104" s="6"/>
      <c r="AA104" s="6"/>
      <c r="AB104" s="6">
        <f t="shared" si="29"/>
        <v>0</v>
      </c>
      <c r="AC104" s="6">
        <f t="shared" si="27"/>
        <v>1</v>
      </c>
      <c r="AD104" s="6" t="str">
        <f t="shared" si="28"/>
        <v>Wrong</v>
      </c>
      <c r="AE104" s="6"/>
      <c r="AF104" s="96" t="str">
        <f>IFERROR(VLOOKUP(Table1[[#This Row],[RespondentID]],'All Data'!$A:$CO,87,FALSE),"unknown")</f>
        <v>Man</v>
      </c>
      <c r="AG104" s="96" t="str">
        <f>IFERROR(VLOOKUP(Table1[[#This Row],[RespondentID]],'All Data'!$A:$CO,88,FALSE),"unknown")</f>
        <v>65+ years</v>
      </c>
      <c r="AH104" s="96" t="str">
        <f>IFERROR(VLOOKUP(Table1[[#This Row],[RespondentID]],'All Data'!$A:$CO,89,FALSE),"unknown")</f>
        <v>Suffolk</v>
      </c>
      <c r="AI104" s="96" t="str">
        <f>IFERROR(VLOOKUP(Table1[[#This Row],[RespondentID]],'All Data'!$A:$CO,90,FALSE),"unknown")</f>
        <v>Stony Brook, 11790</v>
      </c>
      <c r="AJ104" s="96" t="str">
        <f>IFERROR(VLOOKUP(Table1[[#This Row],[RespondentID]],'All Data'!$A:$CO,91,FALSE),"unknown")</f>
        <v>American Indian and Alaska Native</v>
      </c>
      <c r="AK104" s="96" t="str">
        <f>IFERROR(VLOOKUP(Table1[[#This Row],[RespondentID]],'All Data'!$A:$CO,92,FALSE),"unknown")</f>
        <v>Not Hispanic or Latino</v>
      </c>
      <c r="AL104" s="96" t="str">
        <f>IFERROR(VLOOKUP(Table1[[#This Row],[RespondentID]],'All Data'!$A:$CO,93,FALSE),"unknown")</f>
        <v>English, Italian</v>
      </c>
      <c r="AM104" s="96" t="str">
        <f>IFERROR(VLOOKUP(Table1[[#This Row],[RespondentID]],'All Data'!$A:$CW,94,FALSE),"unknown")</f>
        <v>$35,000 to $49,999</v>
      </c>
      <c r="AN104" s="96" t="str">
        <f>IFERROR(VLOOKUP(Table1[[#This Row],[RespondentID]],'All Data'!$A:$CW,95,FALSE),"unknown")</f>
        <v>Some college</v>
      </c>
      <c r="AO104" s="96" t="str">
        <f>IFERROR(VLOOKUP(Table1[[#This Row],[RespondentID]],'All Data'!$A:$CW,96,FALSE),"unknown")</f>
        <v>Retired</v>
      </c>
      <c r="AP104" s="96" t="str">
        <f>IFERROR(VLOOKUP(Table1[[#This Row],[RespondentID]],'All Data'!$A:$CW,97,FALSE),"unknown")</f>
        <v>Yes</v>
      </c>
      <c r="AQ104" s="96" t="str">
        <f>IFERROR(VLOOKUP(Table1[[#This Row],[RespondentID]],'All Data'!$A:$CW,98,FALSE),"unknown")</f>
        <v>Medicare</v>
      </c>
      <c r="AR104" s="96" t="str">
        <f>IFERROR(VLOOKUP(Table1[[#This Row],[RespondentID]],'All Data'!$A:$CW,99,FALSE),"unknown")</f>
        <v>Yes</v>
      </c>
    </row>
    <row r="105" spans="1:44">
      <c r="A105">
        <v>114412129918</v>
      </c>
      <c r="C105" t="s">
        <v>30</v>
      </c>
      <c r="D105" t="s">
        <v>31</v>
      </c>
      <c r="L105" t="s">
        <v>532</v>
      </c>
      <c r="M105" s="7">
        <f t="shared" si="15"/>
        <v>3</v>
      </c>
      <c r="N105" s="7">
        <f t="shared" si="16"/>
        <v>1</v>
      </c>
      <c r="O105" s="7"/>
      <c r="P105" s="7">
        <f t="shared" si="17"/>
        <v>0</v>
      </c>
      <c r="Q105" s="7">
        <f t="shared" si="18"/>
        <v>1</v>
      </c>
      <c r="R105" s="7">
        <f t="shared" si="19"/>
        <v>1</v>
      </c>
      <c r="S105" s="7">
        <f t="shared" si="20"/>
        <v>0</v>
      </c>
      <c r="T105" s="7">
        <f t="shared" si="21"/>
        <v>0</v>
      </c>
      <c r="U105" s="7">
        <f t="shared" si="22"/>
        <v>0</v>
      </c>
      <c r="V105" s="110">
        <f t="shared" si="23"/>
        <v>0</v>
      </c>
      <c r="W105" s="7">
        <f t="shared" si="24"/>
        <v>0</v>
      </c>
      <c r="X105" s="7">
        <f t="shared" si="25"/>
        <v>0</v>
      </c>
      <c r="Y105" s="7">
        <f t="shared" si="26"/>
        <v>0</v>
      </c>
      <c r="Z105" s="7"/>
      <c r="AA105" s="7"/>
      <c r="AB105" s="7">
        <f t="shared" si="29"/>
        <v>2</v>
      </c>
      <c r="AC105" s="7">
        <f t="shared" si="27"/>
        <v>3</v>
      </c>
      <c r="AD105" s="7" t="str">
        <f t="shared" si="28"/>
        <v>Wrong</v>
      </c>
      <c r="AE105" s="7"/>
      <c r="AF105" s="96" t="str">
        <f>IFERROR(VLOOKUP(Table1[[#This Row],[RespondentID]],'All Data'!$A:$CO,87,FALSE),"unknown")</f>
        <v>Woman</v>
      </c>
      <c r="AG105" s="96" t="str">
        <f>IFERROR(VLOOKUP(Table1[[#This Row],[RespondentID]],'All Data'!$A:$CO,88,FALSE),"unknown")</f>
        <v>55-64 years</v>
      </c>
      <c r="AH105" s="96" t="str">
        <f>IFERROR(VLOOKUP(Table1[[#This Row],[RespondentID]],'All Data'!$A:$CO,89,FALSE),"unknown")</f>
        <v>Suffolk</v>
      </c>
      <c r="AI105" s="96" t="str">
        <f>IFERROR(VLOOKUP(Table1[[#This Row],[RespondentID]],'All Data'!$A:$CO,90,FALSE),"unknown")</f>
        <v>Centerport, 11721</v>
      </c>
      <c r="AJ105" s="96" t="str">
        <f>IFERROR(VLOOKUP(Table1[[#This Row],[RespondentID]],'All Data'!$A:$CO,91,FALSE),"unknown")</f>
        <v>White</v>
      </c>
      <c r="AK105" s="96" t="str">
        <f>IFERROR(VLOOKUP(Table1[[#This Row],[RespondentID]],'All Data'!$A:$CO,92,FALSE),"unknown")</f>
        <v>Not Hispanic or Latino</v>
      </c>
      <c r="AL105" s="96" t="str">
        <f>IFERROR(VLOOKUP(Table1[[#This Row],[RespondentID]],'All Data'!$A:$CO,93,FALSE),"unknown")</f>
        <v>English</v>
      </c>
      <c r="AM105" s="96" t="str">
        <f>IFERROR(VLOOKUP(Table1[[#This Row],[RespondentID]],'All Data'!$A:$CW,94,FALSE),"unknown")</f>
        <v>Over $125,000</v>
      </c>
      <c r="AN105" s="96" t="str">
        <f>IFERROR(VLOOKUP(Table1[[#This Row],[RespondentID]],'All Data'!$A:$CW,95,FALSE),"unknown")</f>
        <v>Graduate school</v>
      </c>
      <c r="AO105" s="96" t="str">
        <f>IFERROR(VLOOKUP(Table1[[#This Row],[RespondentID]],'All Data'!$A:$CW,96,FALSE),"unknown")</f>
        <v>Out of work and looking for work</v>
      </c>
      <c r="AP105" s="96" t="str">
        <f>IFERROR(VLOOKUP(Table1[[#This Row],[RespondentID]],'All Data'!$A:$CW,97,FALSE),"unknown")</f>
        <v>Yes</v>
      </c>
      <c r="AQ105" s="96" t="str">
        <f>IFERROR(VLOOKUP(Table1[[#This Row],[RespondentID]],'All Data'!$A:$CW,98,FALSE),"unknown")</f>
        <v>Private/Commercial</v>
      </c>
      <c r="AR105" s="96" t="str">
        <f>IFERROR(VLOOKUP(Table1[[#This Row],[RespondentID]],'All Data'!$A:$CW,99,FALSE),"unknown")</f>
        <v>Yes</v>
      </c>
    </row>
    <row r="106" spans="1:44">
      <c r="A106">
        <v>114410465395</v>
      </c>
      <c r="G106" t="s">
        <v>34</v>
      </c>
      <c r="M106" s="6">
        <f t="shared" si="15"/>
        <v>1</v>
      </c>
      <c r="N106" s="6">
        <f t="shared" si="16"/>
        <v>3</v>
      </c>
      <c r="O106" s="6"/>
      <c r="P106" s="6">
        <f t="shared" si="17"/>
        <v>0</v>
      </c>
      <c r="Q106" s="6">
        <f t="shared" si="18"/>
        <v>0</v>
      </c>
      <c r="R106" s="6">
        <f t="shared" si="19"/>
        <v>0</v>
      </c>
      <c r="S106" s="6">
        <f t="shared" si="20"/>
        <v>0</v>
      </c>
      <c r="T106" s="6">
        <f t="shared" si="21"/>
        <v>0</v>
      </c>
      <c r="U106" s="6">
        <f t="shared" si="22"/>
        <v>1</v>
      </c>
      <c r="V106" s="110">
        <f t="shared" si="23"/>
        <v>0</v>
      </c>
      <c r="W106" s="6">
        <f t="shared" si="24"/>
        <v>0</v>
      </c>
      <c r="X106" s="6">
        <f t="shared" si="25"/>
        <v>0</v>
      </c>
      <c r="Y106" s="6">
        <f t="shared" si="26"/>
        <v>0</v>
      </c>
      <c r="Z106" s="6"/>
      <c r="AA106" s="6"/>
      <c r="AB106" s="6">
        <f t="shared" si="29"/>
        <v>1</v>
      </c>
      <c r="AC106" s="6">
        <f t="shared" si="27"/>
        <v>1</v>
      </c>
      <c r="AD106" s="6" t="str">
        <f t="shared" si="28"/>
        <v>Correct</v>
      </c>
      <c r="AE106" s="6"/>
      <c r="AF106" s="96" t="str">
        <f>IFERROR(VLOOKUP(Table1[[#This Row],[RespondentID]],'All Data'!$A:$CO,87,FALSE),"unknown")</f>
        <v>Man</v>
      </c>
      <c r="AG106" s="96" t="str">
        <f>IFERROR(VLOOKUP(Table1[[#This Row],[RespondentID]],'All Data'!$A:$CO,88,FALSE),"unknown")</f>
        <v>55-64 years</v>
      </c>
      <c r="AH106" s="96" t="str">
        <f>IFERROR(VLOOKUP(Table1[[#This Row],[RespondentID]],'All Data'!$A:$CO,89,FALSE),"unknown")</f>
        <v>Suffolk</v>
      </c>
      <c r="AI106" s="96" t="str">
        <f>IFERROR(VLOOKUP(Table1[[#This Row],[RespondentID]],'All Data'!$A:$CO,90,FALSE),"unknown")</f>
        <v>Stony Brook, 11790</v>
      </c>
      <c r="AJ106" s="96" t="str">
        <f>IFERROR(VLOOKUP(Table1[[#This Row],[RespondentID]],'All Data'!$A:$CO,91,FALSE),"unknown")</f>
        <v>White</v>
      </c>
      <c r="AK106" s="96" t="str">
        <f>IFERROR(VLOOKUP(Table1[[#This Row],[RespondentID]],'All Data'!$A:$CO,92,FALSE),"unknown")</f>
        <v>Not Hispanic or Latino</v>
      </c>
      <c r="AL106" s="96" t="str">
        <f>IFERROR(VLOOKUP(Table1[[#This Row],[RespondentID]],'All Data'!$A:$CO,93,FALSE),"unknown")</f>
        <v>English</v>
      </c>
      <c r="AM106" s="96" t="str">
        <f>IFERROR(VLOOKUP(Table1[[#This Row],[RespondentID]],'All Data'!$A:$CW,94,FALSE),"unknown")</f>
        <v>Over $125,000</v>
      </c>
      <c r="AN106" s="96" t="str">
        <f>IFERROR(VLOOKUP(Table1[[#This Row],[RespondentID]],'All Data'!$A:$CW,95,FALSE),"unknown")</f>
        <v>Doctorate</v>
      </c>
      <c r="AO106" s="96" t="str">
        <f>IFERROR(VLOOKUP(Table1[[#This Row],[RespondentID]],'All Data'!$A:$CW,96,FALSE),"unknown")</f>
        <v>Retired</v>
      </c>
      <c r="AP106" s="96" t="str">
        <f>IFERROR(VLOOKUP(Table1[[#This Row],[RespondentID]],'All Data'!$A:$CW,97,FALSE),"unknown")</f>
        <v>Yes</v>
      </c>
      <c r="AQ106" s="96" t="str">
        <f>IFERROR(VLOOKUP(Table1[[#This Row],[RespondentID]],'All Data'!$A:$CW,98,FALSE),"unknown")</f>
        <v>Private/Commercial</v>
      </c>
      <c r="AR106" s="96" t="str">
        <f>IFERROR(VLOOKUP(Table1[[#This Row],[RespondentID]],'All Data'!$A:$CW,99,FALSE),"unknown")</f>
        <v>Yes</v>
      </c>
    </row>
    <row r="107" spans="1:44">
      <c r="A107">
        <v>114410091622</v>
      </c>
      <c r="G107" t="s">
        <v>34</v>
      </c>
      <c r="M107" s="7">
        <f t="shared" si="15"/>
        <v>1</v>
      </c>
      <c r="N107" s="7">
        <f t="shared" si="16"/>
        <v>3</v>
      </c>
      <c r="O107" s="7"/>
      <c r="P107" s="7">
        <f t="shared" si="17"/>
        <v>0</v>
      </c>
      <c r="Q107" s="7">
        <f t="shared" si="18"/>
        <v>0</v>
      </c>
      <c r="R107" s="7">
        <f t="shared" si="19"/>
        <v>0</v>
      </c>
      <c r="S107" s="7">
        <f t="shared" si="20"/>
        <v>0</v>
      </c>
      <c r="T107" s="7">
        <f t="shared" si="21"/>
        <v>0</v>
      </c>
      <c r="U107" s="7">
        <f t="shared" si="22"/>
        <v>1</v>
      </c>
      <c r="V107" s="110">
        <f t="shared" si="23"/>
        <v>0</v>
      </c>
      <c r="W107" s="7">
        <f t="shared" si="24"/>
        <v>0</v>
      </c>
      <c r="X107" s="7">
        <f t="shared" si="25"/>
        <v>0</v>
      </c>
      <c r="Y107" s="7">
        <f t="shared" si="26"/>
        <v>0</v>
      </c>
      <c r="Z107" s="7"/>
      <c r="AA107" s="7"/>
      <c r="AB107" s="7">
        <f t="shared" si="29"/>
        <v>1</v>
      </c>
      <c r="AC107" s="7">
        <f t="shared" si="27"/>
        <v>1</v>
      </c>
      <c r="AD107" s="7" t="str">
        <f t="shared" si="28"/>
        <v>Correct</v>
      </c>
      <c r="AE107" s="7"/>
      <c r="AF107" s="96" t="str">
        <f>IFERROR(VLOOKUP(Table1[[#This Row],[RespondentID]],'All Data'!$A:$CO,87,FALSE),"unknown")</f>
        <v>Woman</v>
      </c>
      <c r="AG107" s="96" t="str">
        <f>IFERROR(VLOOKUP(Table1[[#This Row],[RespondentID]],'All Data'!$A:$CO,88,FALSE),"unknown")</f>
        <v>65+ years</v>
      </c>
      <c r="AH107" s="96" t="str">
        <f>IFERROR(VLOOKUP(Table1[[#This Row],[RespondentID]],'All Data'!$A:$CO,89,FALSE),"unknown")</f>
        <v>Suffolk</v>
      </c>
      <c r="AI107" s="96" t="str">
        <f>IFERROR(VLOOKUP(Table1[[#This Row],[RespondentID]],'All Data'!$A:$CO,90,FALSE),"unknown")</f>
        <v>Babylon, 11704</v>
      </c>
      <c r="AJ107" s="96" t="str">
        <f>IFERROR(VLOOKUP(Table1[[#This Row],[RespondentID]],'All Data'!$A:$CO,91,FALSE),"unknown")</f>
        <v>White</v>
      </c>
      <c r="AK107" s="96" t="str">
        <f>IFERROR(VLOOKUP(Table1[[#This Row],[RespondentID]],'All Data'!$A:$CO,92,FALSE),"unknown")</f>
        <v>Not Hispanic or Latino</v>
      </c>
      <c r="AL107" s="96" t="str">
        <f>IFERROR(VLOOKUP(Table1[[#This Row],[RespondentID]],'All Data'!$A:$CO,93,FALSE),"unknown")</f>
        <v>English</v>
      </c>
      <c r="AM107" s="96" t="str">
        <f>IFERROR(VLOOKUP(Table1[[#This Row],[RespondentID]],'All Data'!$A:$CW,94,FALSE),"unknown")</f>
        <v>$75,000 to $125,000</v>
      </c>
      <c r="AN107" s="96" t="str">
        <f>IFERROR(VLOOKUP(Table1[[#This Row],[RespondentID]],'All Data'!$A:$CW,95,FALSE),"unknown")</f>
        <v>High school graduate</v>
      </c>
      <c r="AO107" s="96" t="str">
        <f>IFERROR(VLOOKUP(Table1[[#This Row],[RespondentID]],'All Data'!$A:$CW,96,FALSE),"unknown")</f>
        <v>Retired</v>
      </c>
      <c r="AP107" s="96" t="str">
        <f>IFERROR(VLOOKUP(Table1[[#This Row],[RespondentID]],'All Data'!$A:$CW,97,FALSE),"unknown")</f>
        <v>Yes</v>
      </c>
      <c r="AQ107" s="96" t="str">
        <f>IFERROR(VLOOKUP(Table1[[#This Row],[RespondentID]],'All Data'!$A:$CW,98,FALSE),"unknown")</f>
        <v>Medicare</v>
      </c>
      <c r="AR107" s="96" t="str">
        <f>IFERROR(VLOOKUP(Table1[[#This Row],[RespondentID]],'All Data'!$A:$CW,99,FALSE),"unknown")</f>
        <v>Yes</v>
      </c>
    </row>
    <row r="108" spans="1:44">
      <c r="A108">
        <v>114405858665</v>
      </c>
      <c r="M108" s="6">
        <f t="shared" si="15"/>
        <v>0</v>
      </c>
      <c r="N108" s="6" t="e">
        <f t="shared" si="16"/>
        <v>#DIV/0!</v>
      </c>
      <c r="O108" s="6"/>
      <c r="P108" s="6">
        <f t="shared" si="17"/>
        <v>0</v>
      </c>
      <c r="Q108" s="6">
        <f t="shared" si="18"/>
        <v>0</v>
      </c>
      <c r="R108" s="6">
        <f t="shared" si="19"/>
        <v>0</v>
      </c>
      <c r="S108" s="6">
        <f t="shared" si="20"/>
        <v>0</v>
      </c>
      <c r="T108" s="6">
        <f t="shared" si="21"/>
        <v>0</v>
      </c>
      <c r="U108" s="6">
        <f t="shared" si="22"/>
        <v>0</v>
      </c>
      <c r="V108" s="110">
        <f t="shared" si="23"/>
        <v>0</v>
      </c>
      <c r="W108" s="6">
        <f t="shared" si="24"/>
        <v>0</v>
      </c>
      <c r="X108" s="6">
        <f t="shared" si="25"/>
        <v>0</v>
      </c>
      <c r="Y108" s="6">
        <f t="shared" si="26"/>
        <v>0</v>
      </c>
      <c r="Z108" s="6"/>
      <c r="AA108" s="6"/>
      <c r="AB108" s="6">
        <f t="shared" si="29"/>
        <v>0</v>
      </c>
      <c r="AC108" s="6">
        <f t="shared" si="27"/>
        <v>0</v>
      </c>
      <c r="AD108" s="6" t="str">
        <f t="shared" si="28"/>
        <v>Correct</v>
      </c>
      <c r="AE108" s="6"/>
      <c r="AF108" s="96" t="str">
        <f>IFERROR(VLOOKUP(Table1[[#This Row],[RespondentID]],'All Data'!$A:$CO,87,FALSE),"unknown")</f>
        <v>Woman</v>
      </c>
      <c r="AG108" s="96" t="str">
        <f>IFERROR(VLOOKUP(Table1[[#This Row],[RespondentID]],'All Data'!$A:$CO,88,FALSE),"unknown")</f>
        <v>65+ years</v>
      </c>
      <c r="AH108" s="96" t="str">
        <f>IFERROR(VLOOKUP(Table1[[#This Row],[RespondentID]],'All Data'!$A:$CO,89,FALSE),"unknown")</f>
        <v>Suffolk</v>
      </c>
      <c r="AI108" s="96" t="str">
        <f>IFERROR(VLOOKUP(Table1[[#This Row],[RespondentID]],'All Data'!$A:$CO,90,FALSE),"unknown")</f>
        <v>Shirley, 11967</v>
      </c>
      <c r="AJ108" s="96" t="str">
        <f>IFERROR(VLOOKUP(Table1[[#This Row],[RespondentID]],'All Data'!$A:$CO,91,FALSE),"unknown")</f>
        <v>White</v>
      </c>
      <c r="AK108" s="96" t="str">
        <f>IFERROR(VLOOKUP(Table1[[#This Row],[RespondentID]],'All Data'!$A:$CO,92,FALSE),"unknown")</f>
        <v>Not Hispanic or Latino</v>
      </c>
      <c r="AL108" s="96" t="str">
        <f>IFERROR(VLOOKUP(Table1[[#This Row],[RespondentID]],'All Data'!$A:$CO,93,FALSE),"unknown")</f>
        <v>English</v>
      </c>
      <c r="AM108" s="96" t="str">
        <f>IFERROR(VLOOKUP(Table1[[#This Row],[RespondentID]],'All Data'!$A:$CW,94,FALSE),"unknown")</f>
        <v>$75,000 to $125,000</v>
      </c>
      <c r="AN108" s="96" t="str">
        <f>IFERROR(VLOOKUP(Table1[[#This Row],[RespondentID]],'All Data'!$A:$CW,95,FALSE),"unknown")</f>
        <v>Some college</v>
      </c>
      <c r="AO108" s="96" t="str">
        <f>IFERROR(VLOOKUP(Table1[[#This Row],[RespondentID]],'All Data'!$A:$CW,96,FALSE),"unknown")</f>
        <v>Retired</v>
      </c>
      <c r="AP108" s="96" t="str">
        <f>IFERROR(VLOOKUP(Table1[[#This Row],[RespondentID]],'All Data'!$A:$CW,97,FALSE),"unknown")</f>
        <v>Yes</v>
      </c>
      <c r="AQ108" s="96" t="str">
        <f>IFERROR(VLOOKUP(Table1[[#This Row],[RespondentID]],'All Data'!$A:$CW,98,FALSE),"unknown")</f>
        <v>Medicare, Private/Commercial</v>
      </c>
      <c r="AR108" s="96" t="str">
        <f>IFERROR(VLOOKUP(Table1[[#This Row],[RespondentID]],'All Data'!$A:$CW,99,FALSE),"unknown")</f>
        <v>Yes</v>
      </c>
    </row>
    <row r="109" spans="1:44">
      <c r="A109">
        <v>114404447352</v>
      </c>
      <c r="G109" t="s">
        <v>34</v>
      </c>
      <c r="M109" s="7">
        <f t="shared" si="15"/>
        <v>1</v>
      </c>
      <c r="N109" s="7">
        <f t="shared" si="16"/>
        <v>3</v>
      </c>
      <c r="O109" s="7"/>
      <c r="P109" s="7">
        <f t="shared" si="17"/>
        <v>0</v>
      </c>
      <c r="Q109" s="7">
        <f t="shared" si="18"/>
        <v>0</v>
      </c>
      <c r="R109" s="7">
        <f t="shared" si="19"/>
        <v>0</v>
      </c>
      <c r="S109" s="7">
        <f t="shared" si="20"/>
        <v>0</v>
      </c>
      <c r="T109" s="7">
        <f t="shared" si="21"/>
        <v>0</v>
      </c>
      <c r="U109" s="7">
        <f t="shared" si="22"/>
        <v>1</v>
      </c>
      <c r="V109" s="110">
        <f t="shared" si="23"/>
        <v>0</v>
      </c>
      <c r="W109" s="7">
        <f t="shared" si="24"/>
        <v>0</v>
      </c>
      <c r="X109" s="7">
        <f t="shared" si="25"/>
        <v>0</v>
      </c>
      <c r="Y109" s="7">
        <f t="shared" si="26"/>
        <v>0</v>
      </c>
      <c r="Z109" s="7"/>
      <c r="AA109" s="7"/>
      <c r="AB109" s="7">
        <f t="shared" si="29"/>
        <v>1</v>
      </c>
      <c r="AC109" s="7">
        <f t="shared" si="27"/>
        <v>1</v>
      </c>
      <c r="AD109" s="7" t="str">
        <f t="shared" si="28"/>
        <v>Correct</v>
      </c>
      <c r="AE109" s="7"/>
      <c r="AF109" s="96" t="str">
        <f>IFERROR(VLOOKUP(Table1[[#This Row],[RespondentID]],'All Data'!$A:$CO,87,FALSE),"unknown")</f>
        <v>Man</v>
      </c>
      <c r="AG109" s="96" t="str">
        <f>IFERROR(VLOOKUP(Table1[[#This Row],[RespondentID]],'All Data'!$A:$CO,88,FALSE),"unknown")</f>
        <v>65+ years</v>
      </c>
      <c r="AH109" s="96" t="str">
        <f>IFERROR(VLOOKUP(Table1[[#This Row],[RespondentID]],'All Data'!$A:$CO,89,FALSE),"unknown")</f>
        <v>Suffolk</v>
      </c>
      <c r="AI109" s="96" t="str">
        <f>IFERROR(VLOOKUP(Table1[[#This Row],[RespondentID]],'All Data'!$A:$CO,90,FALSE),"unknown")</f>
        <v>Holbrook, 11741</v>
      </c>
      <c r="AJ109" s="96" t="str">
        <f>IFERROR(VLOOKUP(Table1[[#This Row],[RespondentID]],'All Data'!$A:$CO,91,FALSE),"unknown")</f>
        <v>White</v>
      </c>
      <c r="AK109" s="96" t="str">
        <f>IFERROR(VLOOKUP(Table1[[#This Row],[RespondentID]],'All Data'!$A:$CO,92,FALSE),"unknown")</f>
        <v>Hispanic or Latino</v>
      </c>
      <c r="AL109" s="96" t="str">
        <f>IFERROR(VLOOKUP(Table1[[#This Row],[RespondentID]],'All Data'!$A:$CO,93,FALSE),"unknown")</f>
        <v>English</v>
      </c>
      <c r="AM109" s="96" t="str">
        <f>IFERROR(VLOOKUP(Table1[[#This Row],[RespondentID]],'All Data'!$A:$CW,94,FALSE),"unknown")</f>
        <v>$35,000 to $49,999</v>
      </c>
      <c r="AN109" s="96" t="str">
        <f>IFERROR(VLOOKUP(Table1[[#This Row],[RespondentID]],'All Data'!$A:$CW,95,FALSE),"unknown")</f>
        <v>Graduate school</v>
      </c>
      <c r="AO109" s="96" t="str">
        <f>IFERROR(VLOOKUP(Table1[[#This Row],[RespondentID]],'All Data'!$A:$CW,96,FALSE),"unknown")</f>
        <v>Retired</v>
      </c>
      <c r="AP109" s="96" t="str">
        <f>IFERROR(VLOOKUP(Table1[[#This Row],[RespondentID]],'All Data'!$A:$CW,97,FALSE),"unknown")</f>
        <v>Yes</v>
      </c>
      <c r="AQ109" s="96" t="str">
        <f>IFERROR(VLOOKUP(Table1[[#This Row],[RespondentID]],'All Data'!$A:$CW,98,FALSE),"unknown")</f>
        <v>Medicare</v>
      </c>
      <c r="AR109" s="96" t="str">
        <f>IFERROR(VLOOKUP(Table1[[#This Row],[RespondentID]],'All Data'!$A:$CW,99,FALSE),"unknown")</f>
        <v>Yes</v>
      </c>
    </row>
    <row r="110" spans="1:44">
      <c r="A110">
        <v>114404347340</v>
      </c>
      <c r="M110" s="6">
        <f t="shared" si="15"/>
        <v>0</v>
      </c>
      <c r="N110" s="6" t="e">
        <f t="shared" si="16"/>
        <v>#DIV/0!</v>
      </c>
      <c r="O110" s="6"/>
      <c r="P110" s="6">
        <f t="shared" si="17"/>
        <v>0</v>
      </c>
      <c r="Q110" s="6">
        <f t="shared" si="18"/>
        <v>0</v>
      </c>
      <c r="R110" s="6">
        <f t="shared" si="19"/>
        <v>0</v>
      </c>
      <c r="S110" s="6">
        <f t="shared" si="20"/>
        <v>0</v>
      </c>
      <c r="T110" s="6">
        <f t="shared" si="21"/>
        <v>0</v>
      </c>
      <c r="U110" s="6">
        <f t="shared" si="22"/>
        <v>0</v>
      </c>
      <c r="V110" s="110">
        <f t="shared" si="23"/>
        <v>0</v>
      </c>
      <c r="W110" s="6">
        <f t="shared" si="24"/>
        <v>0</v>
      </c>
      <c r="X110" s="6">
        <f t="shared" si="25"/>
        <v>0</v>
      </c>
      <c r="Y110" s="6">
        <f t="shared" si="26"/>
        <v>0</v>
      </c>
      <c r="Z110" s="6"/>
      <c r="AA110" s="6"/>
      <c r="AB110" s="6">
        <f t="shared" si="29"/>
        <v>0</v>
      </c>
      <c r="AC110" s="6">
        <f t="shared" si="27"/>
        <v>0</v>
      </c>
      <c r="AD110" s="6" t="str">
        <f t="shared" si="28"/>
        <v>Correct</v>
      </c>
      <c r="AE110" s="6"/>
      <c r="AF110" s="96">
        <f>IFERROR(VLOOKUP(Table1[[#This Row],[RespondentID]],'All Data'!$A:$CO,87,FALSE),"unknown")</f>
        <v>0</v>
      </c>
      <c r="AG110" s="96">
        <f>IFERROR(VLOOKUP(Table1[[#This Row],[RespondentID]],'All Data'!$A:$CO,88,FALSE),"unknown")</f>
        <v>0</v>
      </c>
      <c r="AH110" s="96">
        <f>IFERROR(VLOOKUP(Table1[[#This Row],[RespondentID]],'All Data'!$A:$CO,89,FALSE),"unknown")</f>
        <v>0</v>
      </c>
      <c r="AI110" s="96">
        <f>IFERROR(VLOOKUP(Table1[[#This Row],[RespondentID]],'All Data'!$A:$CO,90,FALSE),"unknown")</f>
        <v>0</v>
      </c>
      <c r="AJ110" s="96">
        <f>IFERROR(VLOOKUP(Table1[[#This Row],[RespondentID]],'All Data'!$A:$CO,91,FALSE),"unknown")</f>
        <v>0</v>
      </c>
      <c r="AK110" s="96">
        <f>IFERROR(VLOOKUP(Table1[[#This Row],[RespondentID]],'All Data'!$A:$CO,92,FALSE),"unknown")</f>
        <v>0</v>
      </c>
      <c r="AL110" s="96">
        <f>IFERROR(VLOOKUP(Table1[[#This Row],[RespondentID]],'All Data'!$A:$CO,93,FALSE),"unknown")</f>
        <v>0</v>
      </c>
      <c r="AM110" s="96">
        <f>IFERROR(VLOOKUP(Table1[[#This Row],[RespondentID]],'All Data'!$A:$CW,94,FALSE),"unknown")</f>
        <v>0</v>
      </c>
      <c r="AN110" s="96">
        <f>IFERROR(VLOOKUP(Table1[[#This Row],[RespondentID]],'All Data'!$A:$CW,95,FALSE),"unknown")</f>
        <v>0</v>
      </c>
      <c r="AO110" s="96">
        <f>IFERROR(VLOOKUP(Table1[[#This Row],[RespondentID]],'All Data'!$A:$CW,96,FALSE),"unknown")</f>
        <v>0</v>
      </c>
      <c r="AP110" s="96">
        <f>IFERROR(VLOOKUP(Table1[[#This Row],[RespondentID]],'All Data'!$A:$CW,97,FALSE),"unknown")</f>
        <v>0</v>
      </c>
      <c r="AQ110" s="96">
        <f>IFERROR(VLOOKUP(Table1[[#This Row],[RespondentID]],'All Data'!$A:$CW,98,FALSE),"unknown")</f>
        <v>0</v>
      </c>
      <c r="AR110" s="96">
        <f>IFERROR(VLOOKUP(Table1[[#This Row],[RespondentID]],'All Data'!$A:$CW,99,FALSE),"unknown")</f>
        <v>0</v>
      </c>
    </row>
    <row r="111" spans="1:44">
      <c r="A111">
        <v>114404153034</v>
      </c>
      <c r="D111" t="s">
        <v>31</v>
      </c>
      <c r="J111" t="s">
        <v>37</v>
      </c>
      <c r="M111" s="7">
        <f t="shared" si="15"/>
        <v>2</v>
      </c>
      <c r="N111" s="7">
        <f t="shared" si="16"/>
        <v>1.5</v>
      </c>
      <c r="O111" s="7"/>
      <c r="P111" s="7">
        <f t="shared" si="17"/>
        <v>0</v>
      </c>
      <c r="Q111" s="7">
        <f t="shared" si="18"/>
        <v>0</v>
      </c>
      <c r="R111" s="7">
        <f t="shared" si="19"/>
        <v>1</v>
      </c>
      <c r="S111" s="7">
        <f t="shared" si="20"/>
        <v>0</v>
      </c>
      <c r="T111" s="7">
        <f t="shared" si="21"/>
        <v>0</v>
      </c>
      <c r="U111" s="7">
        <f t="shared" si="22"/>
        <v>0</v>
      </c>
      <c r="V111" s="110">
        <f t="shared" si="23"/>
        <v>0</v>
      </c>
      <c r="W111" s="7">
        <f t="shared" si="24"/>
        <v>0</v>
      </c>
      <c r="X111" s="7">
        <f t="shared" si="25"/>
        <v>1</v>
      </c>
      <c r="Y111" s="7">
        <f t="shared" si="26"/>
        <v>0</v>
      </c>
      <c r="Z111" s="7"/>
      <c r="AA111" s="7"/>
      <c r="AB111" s="7">
        <f t="shared" si="29"/>
        <v>2</v>
      </c>
      <c r="AC111" s="7">
        <f t="shared" si="27"/>
        <v>2</v>
      </c>
      <c r="AD111" s="7" t="str">
        <f t="shared" si="28"/>
        <v>Correct</v>
      </c>
      <c r="AE111" s="7"/>
      <c r="AF111" s="96">
        <f>IFERROR(VLOOKUP(Table1[[#This Row],[RespondentID]],'All Data'!$A:$CO,87,FALSE),"unknown")</f>
        <v>0</v>
      </c>
      <c r="AG111" s="96">
        <f>IFERROR(VLOOKUP(Table1[[#This Row],[RespondentID]],'All Data'!$A:$CO,88,FALSE),"unknown")</f>
        <v>0</v>
      </c>
      <c r="AH111" s="96">
        <f>IFERROR(VLOOKUP(Table1[[#This Row],[RespondentID]],'All Data'!$A:$CO,89,FALSE),"unknown")</f>
        <v>0</v>
      </c>
      <c r="AI111" s="96">
        <f>IFERROR(VLOOKUP(Table1[[#This Row],[RespondentID]],'All Data'!$A:$CO,90,FALSE),"unknown")</f>
        <v>0</v>
      </c>
      <c r="AJ111" s="96">
        <f>IFERROR(VLOOKUP(Table1[[#This Row],[RespondentID]],'All Data'!$A:$CO,91,FALSE),"unknown")</f>
        <v>0</v>
      </c>
      <c r="AK111" s="96">
        <f>IFERROR(VLOOKUP(Table1[[#This Row],[RespondentID]],'All Data'!$A:$CO,92,FALSE),"unknown")</f>
        <v>0</v>
      </c>
      <c r="AL111" s="96">
        <f>IFERROR(VLOOKUP(Table1[[#This Row],[RespondentID]],'All Data'!$A:$CO,93,FALSE),"unknown")</f>
        <v>0</v>
      </c>
      <c r="AM111" s="96">
        <f>IFERROR(VLOOKUP(Table1[[#This Row],[RespondentID]],'All Data'!$A:$CW,94,FALSE),"unknown")</f>
        <v>0</v>
      </c>
      <c r="AN111" s="96">
        <f>IFERROR(VLOOKUP(Table1[[#This Row],[RespondentID]],'All Data'!$A:$CW,95,FALSE),"unknown")</f>
        <v>0</v>
      </c>
      <c r="AO111" s="96">
        <f>IFERROR(VLOOKUP(Table1[[#This Row],[RespondentID]],'All Data'!$A:$CW,96,FALSE),"unknown")</f>
        <v>0</v>
      </c>
      <c r="AP111" s="96">
        <f>IFERROR(VLOOKUP(Table1[[#This Row],[RespondentID]],'All Data'!$A:$CW,97,FALSE),"unknown")</f>
        <v>0</v>
      </c>
      <c r="AQ111" s="96">
        <f>IFERROR(VLOOKUP(Table1[[#This Row],[RespondentID]],'All Data'!$A:$CW,98,FALSE),"unknown")</f>
        <v>0</v>
      </c>
      <c r="AR111" s="96">
        <f>IFERROR(VLOOKUP(Table1[[#This Row],[RespondentID]],'All Data'!$A:$CW,99,FALSE),"unknown")</f>
        <v>0</v>
      </c>
    </row>
    <row r="112" spans="1:44">
      <c r="A112">
        <v>114404065614</v>
      </c>
      <c r="M112" s="6">
        <f t="shared" si="15"/>
        <v>0</v>
      </c>
      <c r="N112" s="6" t="e">
        <f t="shared" si="16"/>
        <v>#DIV/0!</v>
      </c>
      <c r="O112" s="6"/>
      <c r="P112" s="6">
        <f t="shared" si="17"/>
        <v>0</v>
      </c>
      <c r="Q112" s="6">
        <f t="shared" si="18"/>
        <v>0</v>
      </c>
      <c r="R112" s="6">
        <f t="shared" si="19"/>
        <v>0</v>
      </c>
      <c r="S112" s="6">
        <f t="shared" si="20"/>
        <v>0</v>
      </c>
      <c r="T112" s="6">
        <f t="shared" si="21"/>
        <v>0</v>
      </c>
      <c r="U112" s="6">
        <f t="shared" si="22"/>
        <v>0</v>
      </c>
      <c r="V112" s="110">
        <f t="shared" si="23"/>
        <v>0</v>
      </c>
      <c r="W112" s="6">
        <f t="shared" si="24"/>
        <v>0</v>
      </c>
      <c r="X112" s="6">
        <f t="shared" si="25"/>
        <v>0</v>
      </c>
      <c r="Y112" s="6">
        <f t="shared" si="26"/>
        <v>0</v>
      </c>
      <c r="Z112" s="6"/>
      <c r="AA112" s="6"/>
      <c r="AB112" s="6">
        <f t="shared" si="29"/>
        <v>0</v>
      </c>
      <c r="AC112" s="6">
        <f t="shared" si="27"/>
        <v>0</v>
      </c>
      <c r="AD112" s="6" t="str">
        <f t="shared" si="28"/>
        <v>Correct</v>
      </c>
      <c r="AE112" s="6"/>
      <c r="AF112" s="96" t="str">
        <f>IFERROR(VLOOKUP(Table1[[#This Row],[RespondentID]],'All Data'!$A:$CO,87,FALSE),"unknown")</f>
        <v>Woman</v>
      </c>
      <c r="AG112" s="96" t="str">
        <f>IFERROR(VLOOKUP(Table1[[#This Row],[RespondentID]],'All Data'!$A:$CO,88,FALSE),"unknown")</f>
        <v>65+ years</v>
      </c>
      <c r="AH112" s="96" t="str">
        <f>IFERROR(VLOOKUP(Table1[[#This Row],[RespondentID]],'All Data'!$A:$CO,89,FALSE),"unknown")</f>
        <v>Nassau</v>
      </c>
      <c r="AI112" s="96">
        <f>IFERROR(VLOOKUP(Table1[[#This Row],[RespondentID]],'All Data'!$A:$CO,90,FALSE),"unknown")</f>
        <v>0</v>
      </c>
      <c r="AJ112" s="96">
        <f>IFERROR(VLOOKUP(Table1[[#This Row],[RespondentID]],'All Data'!$A:$CO,91,FALSE),"unknown")</f>
        <v>0</v>
      </c>
      <c r="AK112" s="96">
        <f>IFERROR(VLOOKUP(Table1[[#This Row],[RespondentID]],'All Data'!$A:$CO,92,FALSE),"unknown")</f>
        <v>0</v>
      </c>
      <c r="AL112" s="96">
        <f>IFERROR(VLOOKUP(Table1[[#This Row],[RespondentID]],'All Data'!$A:$CO,93,FALSE),"unknown")</f>
        <v>0</v>
      </c>
      <c r="AM112" s="96">
        <f>IFERROR(VLOOKUP(Table1[[#This Row],[RespondentID]],'All Data'!$A:$CW,94,FALSE),"unknown")</f>
        <v>0</v>
      </c>
      <c r="AN112" s="96">
        <f>IFERROR(VLOOKUP(Table1[[#This Row],[RespondentID]],'All Data'!$A:$CW,95,FALSE),"unknown")</f>
        <v>0</v>
      </c>
      <c r="AO112" s="96">
        <f>IFERROR(VLOOKUP(Table1[[#This Row],[RespondentID]],'All Data'!$A:$CW,96,FALSE),"unknown")</f>
        <v>0</v>
      </c>
      <c r="AP112" s="96">
        <f>IFERROR(VLOOKUP(Table1[[#This Row],[RespondentID]],'All Data'!$A:$CW,97,FALSE),"unknown")</f>
        <v>0</v>
      </c>
      <c r="AQ112" s="96">
        <f>IFERROR(VLOOKUP(Table1[[#This Row],[RespondentID]],'All Data'!$A:$CW,98,FALSE),"unknown")</f>
        <v>0</v>
      </c>
      <c r="AR112" s="96">
        <f>IFERROR(VLOOKUP(Table1[[#This Row],[RespondentID]],'All Data'!$A:$CW,99,FALSE),"unknown")</f>
        <v>0</v>
      </c>
    </row>
    <row r="113" spans="1:44">
      <c r="A113">
        <v>114403908660</v>
      </c>
      <c r="G113" t="s">
        <v>34</v>
      </c>
      <c r="M113" s="7">
        <f t="shared" si="15"/>
        <v>1</v>
      </c>
      <c r="N113" s="7">
        <f t="shared" si="16"/>
        <v>3</v>
      </c>
      <c r="O113" s="7"/>
      <c r="P113" s="7">
        <f t="shared" si="17"/>
        <v>0</v>
      </c>
      <c r="Q113" s="7">
        <f t="shared" si="18"/>
        <v>0</v>
      </c>
      <c r="R113" s="7">
        <f t="shared" si="19"/>
        <v>0</v>
      </c>
      <c r="S113" s="7">
        <f t="shared" si="20"/>
        <v>0</v>
      </c>
      <c r="T113" s="7">
        <f t="shared" si="21"/>
        <v>0</v>
      </c>
      <c r="U113" s="7">
        <f t="shared" si="22"/>
        <v>1</v>
      </c>
      <c r="V113" s="110">
        <f t="shared" si="23"/>
        <v>0</v>
      </c>
      <c r="W113" s="7">
        <f t="shared" si="24"/>
        <v>0</v>
      </c>
      <c r="X113" s="7">
        <f t="shared" si="25"/>
        <v>0</v>
      </c>
      <c r="Y113" s="7">
        <f t="shared" si="26"/>
        <v>0</v>
      </c>
      <c r="Z113" s="7"/>
      <c r="AA113" s="7"/>
      <c r="AB113" s="7">
        <f t="shared" si="29"/>
        <v>1</v>
      </c>
      <c r="AC113" s="7">
        <f t="shared" si="27"/>
        <v>1</v>
      </c>
      <c r="AD113" s="7" t="str">
        <f t="shared" si="28"/>
        <v>Correct</v>
      </c>
      <c r="AE113" s="7"/>
      <c r="AF113" s="96" t="str">
        <f>IFERROR(VLOOKUP(Table1[[#This Row],[RespondentID]],'All Data'!$A:$CO,87,FALSE),"unknown")</f>
        <v>Woman</v>
      </c>
      <c r="AG113" s="96" t="str">
        <f>IFERROR(VLOOKUP(Table1[[#This Row],[RespondentID]],'All Data'!$A:$CO,88,FALSE),"unknown")</f>
        <v>65+ years</v>
      </c>
      <c r="AH113" s="96" t="str">
        <f>IFERROR(VLOOKUP(Table1[[#This Row],[RespondentID]],'All Data'!$A:$CO,89,FALSE),"unknown")</f>
        <v>Suffolk</v>
      </c>
      <c r="AI113" s="96" t="str">
        <f>IFERROR(VLOOKUP(Table1[[#This Row],[RespondentID]],'All Data'!$A:$CO,90,FALSE),"unknown")</f>
        <v>Islip, 11751</v>
      </c>
      <c r="AJ113" s="96" t="str">
        <f>IFERROR(VLOOKUP(Table1[[#This Row],[RespondentID]],'All Data'!$A:$CO,91,FALSE),"unknown")</f>
        <v>White</v>
      </c>
      <c r="AK113" s="96" t="str">
        <f>IFERROR(VLOOKUP(Table1[[#This Row],[RespondentID]],'All Data'!$A:$CO,92,FALSE),"unknown")</f>
        <v>Not Hispanic or Latino</v>
      </c>
      <c r="AL113" s="96" t="str">
        <f>IFERROR(VLOOKUP(Table1[[#This Row],[RespondentID]],'All Data'!$A:$CO,93,FALSE),"unknown")</f>
        <v>English</v>
      </c>
      <c r="AM113" s="96" t="str">
        <f>IFERROR(VLOOKUP(Table1[[#This Row],[RespondentID]],'All Data'!$A:$CW,94,FALSE),"unknown")</f>
        <v>Over $125,000</v>
      </c>
      <c r="AN113" s="96" t="str">
        <f>IFERROR(VLOOKUP(Table1[[#This Row],[RespondentID]],'All Data'!$A:$CW,95,FALSE),"unknown")</f>
        <v>College graduate</v>
      </c>
      <c r="AO113" s="96" t="str">
        <f>IFERROR(VLOOKUP(Table1[[#This Row],[RespondentID]],'All Data'!$A:$CW,96,FALSE),"unknown")</f>
        <v>Retired</v>
      </c>
      <c r="AP113" s="96" t="str">
        <f>IFERROR(VLOOKUP(Table1[[#This Row],[RespondentID]],'All Data'!$A:$CW,97,FALSE),"unknown")</f>
        <v>Yes</v>
      </c>
      <c r="AQ113" s="96" t="str">
        <f>IFERROR(VLOOKUP(Table1[[#This Row],[RespondentID]],'All Data'!$A:$CW,98,FALSE),"unknown")</f>
        <v>Medicare, Private/Commercial</v>
      </c>
      <c r="AR113" s="96" t="str">
        <f>IFERROR(VLOOKUP(Table1[[#This Row],[RespondentID]],'All Data'!$A:$CW,99,FALSE),"unknown")</f>
        <v>Yes</v>
      </c>
    </row>
    <row r="114" spans="1:44">
      <c r="A114">
        <v>114403790789</v>
      </c>
      <c r="D114" t="s">
        <v>31</v>
      </c>
      <c r="I114" t="s">
        <v>36</v>
      </c>
      <c r="J114" t="s">
        <v>37</v>
      </c>
      <c r="M114" s="6">
        <f t="shared" si="15"/>
        <v>3</v>
      </c>
      <c r="N114" s="6">
        <f t="shared" si="16"/>
        <v>1</v>
      </c>
      <c r="O114" s="6"/>
      <c r="P114" s="6">
        <f t="shared" si="17"/>
        <v>0</v>
      </c>
      <c r="Q114" s="6">
        <f t="shared" si="18"/>
        <v>0</v>
      </c>
      <c r="R114" s="6">
        <f t="shared" si="19"/>
        <v>1</v>
      </c>
      <c r="S114" s="6">
        <f t="shared" si="20"/>
        <v>0</v>
      </c>
      <c r="T114" s="6">
        <f t="shared" si="21"/>
        <v>0</v>
      </c>
      <c r="U114" s="6">
        <f t="shared" si="22"/>
        <v>0</v>
      </c>
      <c r="V114" s="110">
        <f t="shared" si="23"/>
        <v>0</v>
      </c>
      <c r="W114" s="6">
        <f t="shared" si="24"/>
        <v>1</v>
      </c>
      <c r="X114" s="6">
        <f t="shared" si="25"/>
        <v>1</v>
      </c>
      <c r="Y114" s="6">
        <f t="shared" si="26"/>
        <v>0</v>
      </c>
      <c r="Z114" s="6"/>
      <c r="AA114" s="6"/>
      <c r="AB114" s="6">
        <f t="shared" si="29"/>
        <v>3</v>
      </c>
      <c r="AC114" s="6">
        <f t="shared" si="27"/>
        <v>3</v>
      </c>
      <c r="AD114" s="6" t="str">
        <f t="shared" si="28"/>
        <v>Correct</v>
      </c>
      <c r="AE114" s="6"/>
      <c r="AF114" s="96" t="str">
        <f>IFERROR(VLOOKUP(Table1[[#This Row],[RespondentID]],'All Data'!$A:$CO,87,FALSE),"unknown")</f>
        <v>Man</v>
      </c>
      <c r="AG114" s="96" t="str">
        <f>IFERROR(VLOOKUP(Table1[[#This Row],[RespondentID]],'All Data'!$A:$CO,88,FALSE),"unknown")</f>
        <v>65+ years</v>
      </c>
      <c r="AH114" s="96" t="str">
        <f>IFERROR(VLOOKUP(Table1[[#This Row],[RespondentID]],'All Data'!$A:$CO,89,FALSE),"unknown")</f>
        <v>Suffolk</v>
      </c>
      <c r="AI114" s="96" t="str">
        <f>IFERROR(VLOOKUP(Table1[[#This Row],[RespondentID]],'All Data'!$A:$CO,90,FALSE),"unknown")</f>
        <v>Islip, 11751</v>
      </c>
      <c r="AJ114" s="96" t="str">
        <f>IFERROR(VLOOKUP(Table1[[#This Row],[RespondentID]],'All Data'!$A:$CO,91,FALSE),"unknown")</f>
        <v>White</v>
      </c>
      <c r="AK114" s="96" t="str">
        <f>IFERROR(VLOOKUP(Table1[[#This Row],[RespondentID]],'All Data'!$A:$CO,92,FALSE),"unknown")</f>
        <v>Not Hispanic or Latino</v>
      </c>
      <c r="AL114" s="96" t="str">
        <f>IFERROR(VLOOKUP(Table1[[#This Row],[RespondentID]],'All Data'!$A:$CO,93,FALSE),"unknown")</f>
        <v>English</v>
      </c>
      <c r="AM114" s="96" t="str">
        <f>IFERROR(VLOOKUP(Table1[[#This Row],[RespondentID]],'All Data'!$A:$CW,94,FALSE),"unknown")</f>
        <v>$50,000 to $74,999</v>
      </c>
      <c r="AN114" s="96" t="str">
        <f>IFERROR(VLOOKUP(Table1[[#This Row],[RespondentID]],'All Data'!$A:$CW,95,FALSE),"unknown")</f>
        <v>Some college</v>
      </c>
      <c r="AO114" s="96" t="str">
        <f>IFERROR(VLOOKUP(Table1[[#This Row],[RespondentID]],'All Data'!$A:$CW,96,FALSE),"unknown")</f>
        <v>Retired</v>
      </c>
      <c r="AP114" s="96" t="str">
        <f>IFERROR(VLOOKUP(Table1[[#This Row],[RespondentID]],'All Data'!$A:$CW,97,FALSE),"unknown")</f>
        <v>Yes</v>
      </c>
      <c r="AQ114" s="96" t="str">
        <f>IFERROR(VLOOKUP(Table1[[#This Row],[RespondentID]],'All Data'!$A:$CW,98,FALSE),"unknown")</f>
        <v>Medicare</v>
      </c>
      <c r="AR114" s="96" t="str">
        <f>IFERROR(VLOOKUP(Table1[[#This Row],[RespondentID]],'All Data'!$A:$CW,99,FALSE),"unknown")</f>
        <v>Yes</v>
      </c>
    </row>
    <row r="115" spans="1:44">
      <c r="A115">
        <v>114402849911</v>
      </c>
      <c r="D115" t="s">
        <v>31</v>
      </c>
      <c r="M115" s="7">
        <f t="shared" si="15"/>
        <v>1</v>
      </c>
      <c r="N115" s="7">
        <f t="shared" si="16"/>
        <v>3</v>
      </c>
      <c r="O115" s="7"/>
      <c r="P115" s="7">
        <f t="shared" si="17"/>
        <v>0</v>
      </c>
      <c r="Q115" s="7">
        <f t="shared" si="18"/>
        <v>0</v>
      </c>
      <c r="R115" s="7">
        <f t="shared" si="19"/>
        <v>1</v>
      </c>
      <c r="S115" s="7">
        <f t="shared" si="20"/>
        <v>0</v>
      </c>
      <c r="T115" s="7">
        <f t="shared" si="21"/>
        <v>0</v>
      </c>
      <c r="U115" s="7">
        <f t="shared" si="22"/>
        <v>0</v>
      </c>
      <c r="V115" s="110">
        <f t="shared" si="23"/>
        <v>0</v>
      </c>
      <c r="W115" s="7">
        <f t="shared" si="24"/>
        <v>0</v>
      </c>
      <c r="X115" s="7">
        <f t="shared" si="25"/>
        <v>0</v>
      </c>
      <c r="Y115" s="7">
        <f t="shared" si="26"/>
        <v>0</v>
      </c>
      <c r="Z115" s="7"/>
      <c r="AA115" s="7"/>
      <c r="AB115" s="7">
        <f t="shared" si="29"/>
        <v>1</v>
      </c>
      <c r="AC115" s="7">
        <f t="shared" si="27"/>
        <v>1</v>
      </c>
      <c r="AD115" s="7" t="str">
        <f t="shared" si="28"/>
        <v>Correct</v>
      </c>
      <c r="AE115" s="7"/>
      <c r="AF115" s="96" t="str">
        <f>IFERROR(VLOOKUP(Table1[[#This Row],[RespondentID]],'All Data'!$A:$CO,87,FALSE),"unknown")</f>
        <v>Man</v>
      </c>
      <c r="AG115" s="96" t="str">
        <f>IFERROR(VLOOKUP(Table1[[#This Row],[RespondentID]],'All Data'!$A:$CO,88,FALSE),"unknown")</f>
        <v>35-44 years</v>
      </c>
      <c r="AH115" s="96" t="str">
        <f>IFERROR(VLOOKUP(Table1[[#This Row],[RespondentID]],'All Data'!$A:$CO,89,FALSE),"unknown")</f>
        <v>Suffolk</v>
      </c>
      <c r="AI115" s="96" t="str">
        <f>IFERROR(VLOOKUP(Table1[[#This Row],[RespondentID]],'All Data'!$A:$CO,90,FALSE),"unknown")</f>
        <v>Nesconset, 11767</v>
      </c>
      <c r="AJ115" s="96" t="str">
        <f>IFERROR(VLOOKUP(Table1[[#This Row],[RespondentID]],'All Data'!$A:$CO,91,FALSE),"unknown")</f>
        <v>White</v>
      </c>
      <c r="AK115" s="96" t="str">
        <f>IFERROR(VLOOKUP(Table1[[#This Row],[RespondentID]],'All Data'!$A:$CO,92,FALSE),"unknown")</f>
        <v>Not Hispanic or Latino</v>
      </c>
      <c r="AL115" s="96" t="str">
        <f>IFERROR(VLOOKUP(Table1[[#This Row],[RespondentID]],'All Data'!$A:$CO,93,FALSE),"unknown")</f>
        <v>English</v>
      </c>
      <c r="AM115" s="96" t="str">
        <f>IFERROR(VLOOKUP(Table1[[#This Row],[RespondentID]],'All Data'!$A:$CW,94,FALSE),"unknown")</f>
        <v>$75,000 to $125,000</v>
      </c>
      <c r="AN115" s="96" t="str">
        <f>IFERROR(VLOOKUP(Table1[[#This Row],[RespondentID]],'All Data'!$A:$CW,95,FALSE),"unknown")</f>
        <v>College graduate</v>
      </c>
      <c r="AO115" s="96" t="str">
        <f>IFERROR(VLOOKUP(Table1[[#This Row],[RespondentID]],'All Data'!$A:$CW,96,FALSE),"unknown")</f>
        <v>Student</v>
      </c>
      <c r="AP115" s="96" t="str">
        <f>IFERROR(VLOOKUP(Table1[[#This Row],[RespondentID]],'All Data'!$A:$CW,97,FALSE),"unknown")</f>
        <v>Yes</v>
      </c>
      <c r="AQ115" s="96" t="str">
        <f>IFERROR(VLOOKUP(Table1[[#This Row],[RespondentID]],'All Data'!$A:$CW,98,FALSE),"unknown")</f>
        <v>Private/Commercial</v>
      </c>
      <c r="AR115" s="96" t="str">
        <f>IFERROR(VLOOKUP(Table1[[#This Row],[RespondentID]],'All Data'!$A:$CW,99,FALSE),"unknown")</f>
        <v>Yes</v>
      </c>
    </row>
    <row r="116" spans="1:44">
      <c r="A116">
        <v>114402466901</v>
      </c>
      <c r="C116" t="s">
        <v>30</v>
      </c>
      <c r="D116" t="s">
        <v>31</v>
      </c>
      <c r="E116" t="s">
        <v>32</v>
      </c>
      <c r="M116" s="6">
        <f t="shared" si="15"/>
        <v>3</v>
      </c>
      <c r="N116" s="6">
        <f t="shared" si="16"/>
        <v>1</v>
      </c>
      <c r="O116" s="6"/>
      <c r="P116" s="6">
        <f t="shared" si="17"/>
        <v>0</v>
      </c>
      <c r="Q116" s="6">
        <f t="shared" si="18"/>
        <v>1</v>
      </c>
      <c r="R116" s="6">
        <f t="shared" si="19"/>
        <v>1</v>
      </c>
      <c r="S116" s="6">
        <f t="shared" si="20"/>
        <v>1</v>
      </c>
      <c r="T116" s="6">
        <f t="shared" si="21"/>
        <v>0</v>
      </c>
      <c r="U116" s="6">
        <f t="shared" si="22"/>
        <v>0</v>
      </c>
      <c r="V116" s="110">
        <f t="shared" si="23"/>
        <v>0</v>
      </c>
      <c r="W116" s="6">
        <f t="shared" si="24"/>
        <v>0</v>
      </c>
      <c r="X116" s="6">
        <f t="shared" si="25"/>
        <v>0</v>
      </c>
      <c r="Y116" s="6">
        <f t="shared" si="26"/>
        <v>0</v>
      </c>
      <c r="Z116" s="6"/>
      <c r="AA116" s="6"/>
      <c r="AB116" s="6">
        <f t="shared" si="29"/>
        <v>3</v>
      </c>
      <c r="AC116" s="6">
        <f t="shared" si="27"/>
        <v>3</v>
      </c>
      <c r="AD116" s="6" t="str">
        <f t="shared" si="28"/>
        <v>Correct</v>
      </c>
      <c r="AE116" s="6"/>
      <c r="AF116" s="96" t="str">
        <f>IFERROR(VLOOKUP(Table1[[#This Row],[RespondentID]],'All Data'!$A:$CO,87,FALSE),"unknown")</f>
        <v>Woman</v>
      </c>
      <c r="AG116" s="96" t="str">
        <f>IFERROR(VLOOKUP(Table1[[#This Row],[RespondentID]],'All Data'!$A:$CO,88,FALSE),"unknown")</f>
        <v>65+ years</v>
      </c>
      <c r="AH116" s="96" t="str">
        <f>IFERROR(VLOOKUP(Table1[[#This Row],[RespondentID]],'All Data'!$A:$CO,89,FALSE),"unknown")</f>
        <v>Suffolk</v>
      </c>
      <c r="AI116" s="96" t="str">
        <f>IFERROR(VLOOKUP(Table1[[#This Row],[RespondentID]],'All Data'!$A:$CO,90,FALSE),"unknown")</f>
        <v>Ridge, 11961</v>
      </c>
      <c r="AJ116" s="96" t="str">
        <f>IFERROR(VLOOKUP(Table1[[#This Row],[RespondentID]],'All Data'!$A:$CO,91,FALSE),"unknown")</f>
        <v>White</v>
      </c>
      <c r="AK116" s="96" t="str">
        <f>IFERROR(VLOOKUP(Table1[[#This Row],[RespondentID]],'All Data'!$A:$CO,92,FALSE),"unknown")</f>
        <v>Hispanic or Latino</v>
      </c>
      <c r="AL116" s="96" t="str">
        <f>IFERROR(VLOOKUP(Table1[[#This Row],[RespondentID]],'All Data'!$A:$CO,93,FALSE),"unknown")</f>
        <v>English</v>
      </c>
      <c r="AM116" s="96" t="str">
        <f>IFERROR(VLOOKUP(Table1[[#This Row],[RespondentID]],'All Data'!$A:$CW,94,FALSE),"unknown")</f>
        <v>$35,000 to $49,999</v>
      </c>
      <c r="AN116" s="96" t="str">
        <f>IFERROR(VLOOKUP(Table1[[#This Row],[RespondentID]],'All Data'!$A:$CW,95,FALSE),"unknown")</f>
        <v>College graduate</v>
      </c>
      <c r="AO116" s="96" t="str">
        <f>IFERROR(VLOOKUP(Table1[[#This Row],[RespondentID]],'All Data'!$A:$CW,96,FALSE),"unknown")</f>
        <v>Retired</v>
      </c>
      <c r="AP116" s="96" t="str">
        <f>IFERROR(VLOOKUP(Table1[[#This Row],[RespondentID]],'All Data'!$A:$CW,97,FALSE),"unknown")</f>
        <v>Yes</v>
      </c>
      <c r="AQ116" s="96" t="str">
        <f>IFERROR(VLOOKUP(Table1[[#This Row],[RespondentID]],'All Data'!$A:$CW,98,FALSE),"unknown")</f>
        <v>Medicare</v>
      </c>
      <c r="AR116" s="96" t="str">
        <f>IFERROR(VLOOKUP(Table1[[#This Row],[RespondentID]],'All Data'!$A:$CW,99,FALSE),"unknown")</f>
        <v>Yes</v>
      </c>
    </row>
    <row r="117" spans="1:44">
      <c r="A117">
        <v>114402398759</v>
      </c>
      <c r="C117" t="s">
        <v>30</v>
      </c>
      <c r="D117" t="s">
        <v>31</v>
      </c>
      <c r="I117" t="s">
        <v>36</v>
      </c>
      <c r="J117" t="s">
        <v>37</v>
      </c>
      <c r="M117" s="7">
        <f t="shared" si="15"/>
        <v>4</v>
      </c>
      <c r="N117" s="7">
        <f t="shared" si="16"/>
        <v>0.75</v>
      </c>
      <c r="O117" s="7"/>
      <c r="P117" s="7">
        <f t="shared" si="17"/>
        <v>0</v>
      </c>
      <c r="Q117" s="7">
        <f t="shared" si="18"/>
        <v>0.75</v>
      </c>
      <c r="R117" s="7">
        <f t="shared" si="19"/>
        <v>0.75</v>
      </c>
      <c r="S117" s="7">
        <f t="shared" si="20"/>
        <v>0</v>
      </c>
      <c r="T117" s="7">
        <f t="shared" si="21"/>
        <v>0</v>
      </c>
      <c r="U117" s="7">
        <f t="shared" si="22"/>
        <v>0</v>
      </c>
      <c r="V117" s="110">
        <f t="shared" si="23"/>
        <v>0</v>
      </c>
      <c r="W117" s="7">
        <f t="shared" si="24"/>
        <v>0.75</v>
      </c>
      <c r="X117" s="7">
        <f t="shared" si="25"/>
        <v>0.75</v>
      </c>
      <c r="Y117" s="7">
        <f t="shared" si="26"/>
        <v>0</v>
      </c>
      <c r="Z117" s="7"/>
      <c r="AA117" s="7"/>
      <c r="AB117" s="7">
        <f t="shared" si="29"/>
        <v>3</v>
      </c>
      <c r="AC117" s="7">
        <f t="shared" si="27"/>
        <v>4</v>
      </c>
      <c r="AD117" s="7" t="str">
        <f t="shared" si="28"/>
        <v>Correct</v>
      </c>
      <c r="AE117" s="7"/>
      <c r="AF117" s="96" t="str">
        <f>IFERROR(VLOOKUP(Table1[[#This Row],[RespondentID]],'All Data'!$A:$CO,87,FALSE),"unknown")</f>
        <v>Woman</v>
      </c>
      <c r="AG117" s="96" t="str">
        <f>IFERROR(VLOOKUP(Table1[[#This Row],[RespondentID]],'All Data'!$A:$CO,88,FALSE),"unknown")</f>
        <v>65+ years</v>
      </c>
      <c r="AH117" s="96" t="str">
        <f>IFERROR(VLOOKUP(Table1[[#This Row],[RespondentID]],'All Data'!$A:$CO,89,FALSE),"unknown")</f>
        <v>Nassau</v>
      </c>
      <c r="AI117" s="96" t="str">
        <f>IFERROR(VLOOKUP(Table1[[#This Row],[RespondentID]],'All Data'!$A:$CO,90,FALSE),"unknown")</f>
        <v>East Norwich, 11732</v>
      </c>
      <c r="AJ117" s="96" t="str">
        <f>IFERROR(VLOOKUP(Table1[[#This Row],[RespondentID]],'All Data'!$A:$CO,91,FALSE),"unknown")</f>
        <v>White</v>
      </c>
      <c r="AK117" s="96" t="str">
        <f>IFERROR(VLOOKUP(Table1[[#This Row],[RespondentID]],'All Data'!$A:$CO,92,FALSE),"unknown")</f>
        <v>Not Hispanic or Latino</v>
      </c>
      <c r="AL117" s="96" t="str">
        <f>IFERROR(VLOOKUP(Table1[[#This Row],[RespondentID]],'All Data'!$A:$CO,93,FALSE),"unknown")</f>
        <v>English</v>
      </c>
      <c r="AM117" s="96" t="str">
        <f>IFERROR(VLOOKUP(Table1[[#This Row],[RespondentID]],'All Data'!$A:$CW,94,FALSE),"unknown")</f>
        <v>$35,000 to $49,999</v>
      </c>
      <c r="AN117" s="96" t="str">
        <f>IFERROR(VLOOKUP(Table1[[#This Row],[RespondentID]],'All Data'!$A:$CW,95,FALSE),"unknown")</f>
        <v>Some college</v>
      </c>
      <c r="AO117" s="96" t="str">
        <f>IFERROR(VLOOKUP(Table1[[#This Row],[RespondentID]],'All Data'!$A:$CW,96,FALSE),"unknown")</f>
        <v>Retired</v>
      </c>
      <c r="AP117" s="96" t="str">
        <f>IFERROR(VLOOKUP(Table1[[#This Row],[RespondentID]],'All Data'!$A:$CW,97,FALSE),"unknown")</f>
        <v>Yes</v>
      </c>
      <c r="AQ117" s="96" t="str">
        <f>IFERROR(VLOOKUP(Table1[[#This Row],[RespondentID]],'All Data'!$A:$CW,98,FALSE),"unknown")</f>
        <v>Medicare</v>
      </c>
      <c r="AR117" s="96" t="str">
        <f>IFERROR(VLOOKUP(Table1[[#This Row],[RespondentID]],'All Data'!$A:$CW,99,FALSE),"unknown")</f>
        <v>Yes</v>
      </c>
    </row>
    <row r="118" spans="1:44">
      <c r="A118">
        <v>114402088307</v>
      </c>
      <c r="L118" t="s">
        <v>538</v>
      </c>
      <c r="M118" s="6">
        <f t="shared" si="15"/>
        <v>1</v>
      </c>
      <c r="N118" s="6">
        <f t="shared" si="16"/>
        <v>3</v>
      </c>
      <c r="O118" s="6"/>
      <c r="P118" s="6">
        <f t="shared" si="17"/>
        <v>0</v>
      </c>
      <c r="Q118" s="6">
        <f t="shared" si="18"/>
        <v>0</v>
      </c>
      <c r="R118" s="6">
        <f t="shared" si="19"/>
        <v>0</v>
      </c>
      <c r="S118" s="6">
        <f t="shared" si="20"/>
        <v>0</v>
      </c>
      <c r="T118" s="6">
        <f t="shared" si="21"/>
        <v>0</v>
      </c>
      <c r="U118" s="6">
        <f t="shared" si="22"/>
        <v>0</v>
      </c>
      <c r="V118" s="110">
        <f t="shared" si="23"/>
        <v>0</v>
      </c>
      <c r="W118" s="6">
        <f t="shared" si="24"/>
        <v>0</v>
      </c>
      <c r="X118" s="6">
        <f t="shared" si="25"/>
        <v>0</v>
      </c>
      <c r="Y118" s="6">
        <f t="shared" si="26"/>
        <v>0</v>
      </c>
      <c r="Z118" s="6"/>
      <c r="AA118" s="6"/>
      <c r="AB118" s="6">
        <f t="shared" si="29"/>
        <v>0</v>
      </c>
      <c r="AC118" s="6">
        <f t="shared" si="27"/>
        <v>1</v>
      </c>
      <c r="AD118" s="6" t="str">
        <f t="shared" si="28"/>
        <v>Wrong</v>
      </c>
      <c r="AE118" s="6"/>
      <c r="AF118" s="96" t="str">
        <f>IFERROR(VLOOKUP(Table1[[#This Row],[RespondentID]],'All Data'!$A:$CO,87,FALSE),"unknown")</f>
        <v>Woman</v>
      </c>
      <c r="AG118" s="96" t="str">
        <f>IFERROR(VLOOKUP(Table1[[#This Row],[RespondentID]],'All Data'!$A:$CO,88,FALSE),"unknown")</f>
        <v>65+ years</v>
      </c>
      <c r="AH118" s="96" t="str">
        <f>IFERROR(VLOOKUP(Table1[[#This Row],[RespondentID]],'All Data'!$A:$CO,89,FALSE),"unknown")</f>
        <v>Suffolk</v>
      </c>
      <c r="AI118" s="96" t="str">
        <f>IFERROR(VLOOKUP(Table1[[#This Row],[RespondentID]],'All Data'!$A:$CO,90,FALSE),"unknown")</f>
        <v>Brightwaters, 11718</v>
      </c>
      <c r="AJ118" s="96" t="str">
        <f>IFERROR(VLOOKUP(Table1[[#This Row],[RespondentID]],'All Data'!$A:$CO,91,FALSE),"unknown")</f>
        <v>White</v>
      </c>
      <c r="AK118" s="96" t="str">
        <f>IFERROR(VLOOKUP(Table1[[#This Row],[RespondentID]],'All Data'!$A:$CO,92,FALSE),"unknown")</f>
        <v>Not Hispanic or Latino</v>
      </c>
      <c r="AL118" s="96" t="str">
        <f>IFERROR(VLOOKUP(Table1[[#This Row],[RespondentID]],'All Data'!$A:$CO,93,FALSE),"unknown")</f>
        <v>English</v>
      </c>
      <c r="AM118" s="96" t="str">
        <f>IFERROR(VLOOKUP(Table1[[#This Row],[RespondentID]],'All Data'!$A:$CW,94,FALSE),"unknown")</f>
        <v>$75,000 to $125,000</v>
      </c>
      <c r="AN118" s="96" t="str">
        <f>IFERROR(VLOOKUP(Table1[[#This Row],[RespondentID]],'All Data'!$A:$CW,95,FALSE),"unknown")</f>
        <v>Some college</v>
      </c>
      <c r="AO118" s="96" t="str">
        <f>IFERROR(VLOOKUP(Table1[[#This Row],[RespondentID]],'All Data'!$A:$CW,96,FALSE),"unknown")</f>
        <v>Retired</v>
      </c>
      <c r="AP118" s="96" t="str">
        <f>IFERROR(VLOOKUP(Table1[[#This Row],[RespondentID]],'All Data'!$A:$CW,97,FALSE),"unknown")</f>
        <v>Yes</v>
      </c>
      <c r="AQ118" s="96" t="str">
        <f>IFERROR(VLOOKUP(Table1[[#This Row],[RespondentID]],'All Data'!$A:$CW,98,FALSE),"unknown")</f>
        <v>Medicare, Private/Commercial</v>
      </c>
      <c r="AR118" s="96" t="str">
        <f>IFERROR(VLOOKUP(Table1[[#This Row],[RespondentID]],'All Data'!$A:$CW,99,FALSE),"unknown")</f>
        <v>Yes</v>
      </c>
    </row>
    <row r="119" spans="1:44">
      <c r="A119">
        <v>114401476090</v>
      </c>
      <c r="G119" t="s">
        <v>34</v>
      </c>
      <c r="M119" s="7">
        <f t="shared" si="15"/>
        <v>1</v>
      </c>
      <c r="N119" s="7">
        <f t="shared" si="16"/>
        <v>3</v>
      </c>
      <c r="O119" s="7"/>
      <c r="P119" s="7">
        <f t="shared" si="17"/>
        <v>0</v>
      </c>
      <c r="Q119" s="7">
        <f t="shared" si="18"/>
        <v>0</v>
      </c>
      <c r="R119" s="7">
        <f t="shared" si="19"/>
        <v>0</v>
      </c>
      <c r="S119" s="7">
        <f t="shared" si="20"/>
        <v>0</v>
      </c>
      <c r="T119" s="7">
        <f t="shared" si="21"/>
        <v>0</v>
      </c>
      <c r="U119" s="7">
        <f t="shared" si="22"/>
        <v>1</v>
      </c>
      <c r="V119" s="110">
        <f t="shared" si="23"/>
        <v>0</v>
      </c>
      <c r="W119" s="7">
        <f t="shared" si="24"/>
        <v>0</v>
      </c>
      <c r="X119" s="7">
        <f t="shared" si="25"/>
        <v>0</v>
      </c>
      <c r="Y119" s="7">
        <f t="shared" si="26"/>
        <v>0</v>
      </c>
      <c r="Z119" s="7"/>
      <c r="AA119" s="7"/>
      <c r="AB119" s="7">
        <f t="shared" si="29"/>
        <v>1</v>
      </c>
      <c r="AC119" s="7">
        <f t="shared" si="27"/>
        <v>1</v>
      </c>
      <c r="AD119" s="7" t="str">
        <f t="shared" si="28"/>
        <v>Correct</v>
      </c>
      <c r="AE119" s="7"/>
      <c r="AF119" s="96" t="str">
        <f>IFERROR(VLOOKUP(Table1[[#This Row],[RespondentID]],'All Data'!$A:$CO,87,FALSE),"unknown")</f>
        <v>Woman</v>
      </c>
      <c r="AG119" s="96" t="str">
        <f>IFERROR(VLOOKUP(Table1[[#This Row],[RespondentID]],'All Data'!$A:$CO,88,FALSE),"unknown")</f>
        <v>65+ years</v>
      </c>
      <c r="AH119" s="96" t="str">
        <f>IFERROR(VLOOKUP(Table1[[#This Row],[RespondentID]],'All Data'!$A:$CO,89,FALSE),"unknown")</f>
        <v>Suffolk</v>
      </c>
      <c r="AI119" s="96">
        <f>IFERROR(VLOOKUP(Table1[[#This Row],[RespondentID]],'All Data'!$A:$CO,90,FALSE),"unknown")</f>
        <v>0</v>
      </c>
      <c r="AJ119" s="96">
        <f>IFERROR(VLOOKUP(Table1[[#This Row],[RespondentID]],'All Data'!$A:$CO,91,FALSE),"unknown")</f>
        <v>0</v>
      </c>
      <c r="AK119" s="96">
        <f>IFERROR(VLOOKUP(Table1[[#This Row],[RespondentID]],'All Data'!$A:$CO,92,FALSE),"unknown")</f>
        <v>0</v>
      </c>
      <c r="AL119" s="96">
        <f>IFERROR(VLOOKUP(Table1[[#This Row],[RespondentID]],'All Data'!$A:$CO,93,FALSE),"unknown")</f>
        <v>0</v>
      </c>
      <c r="AM119" s="96">
        <f>IFERROR(VLOOKUP(Table1[[#This Row],[RespondentID]],'All Data'!$A:$CW,94,FALSE),"unknown")</f>
        <v>0</v>
      </c>
      <c r="AN119" s="96">
        <f>IFERROR(VLOOKUP(Table1[[#This Row],[RespondentID]],'All Data'!$A:$CW,95,FALSE),"unknown")</f>
        <v>0</v>
      </c>
      <c r="AO119" s="96">
        <f>IFERROR(VLOOKUP(Table1[[#This Row],[RespondentID]],'All Data'!$A:$CW,96,FALSE),"unknown")</f>
        <v>0</v>
      </c>
      <c r="AP119" s="96">
        <f>IFERROR(VLOOKUP(Table1[[#This Row],[RespondentID]],'All Data'!$A:$CW,97,FALSE),"unknown")</f>
        <v>0</v>
      </c>
      <c r="AQ119" s="96">
        <f>IFERROR(VLOOKUP(Table1[[#This Row],[RespondentID]],'All Data'!$A:$CW,98,FALSE),"unknown")</f>
        <v>0</v>
      </c>
      <c r="AR119" s="96">
        <f>IFERROR(VLOOKUP(Table1[[#This Row],[RespondentID]],'All Data'!$A:$CW,99,FALSE),"unknown")</f>
        <v>0</v>
      </c>
    </row>
    <row r="120" spans="1:44">
      <c r="A120">
        <v>114399803039</v>
      </c>
      <c r="G120" t="s">
        <v>34</v>
      </c>
      <c r="M120" s="6">
        <f t="shared" si="15"/>
        <v>1</v>
      </c>
      <c r="N120" s="6">
        <f t="shared" si="16"/>
        <v>3</v>
      </c>
      <c r="O120" s="6"/>
      <c r="P120" s="6">
        <f t="shared" si="17"/>
        <v>0</v>
      </c>
      <c r="Q120" s="6">
        <f t="shared" si="18"/>
        <v>0</v>
      </c>
      <c r="R120" s="6">
        <f t="shared" si="19"/>
        <v>0</v>
      </c>
      <c r="S120" s="6">
        <f t="shared" si="20"/>
        <v>0</v>
      </c>
      <c r="T120" s="6">
        <f t="shared" si="21"/>
        <v>0</v>
      </c>
      <c r="U120" s="6">
        <f t="shared" si="22"/>
        <v>1</v>
      </c>
      <c r="V120" s="110">
        <f t="shared" si="23"/>
        <v>0</v>
      </c>
      <c r="W120" s="6">
        <f t="shared" si="24"/>
        <v>0</v>
      </c>
      <c r="X120" s="6">
        <f t="shared" si="25"/>
        <v>0</v>
      </c>
      <c r="Y120" s="6">
        <f t="shared" si="26"/>
        <v>0</v>
      </c>
      <c r="Z120" s="6"/>
      <c r="AA120" s="6"/>
      <c r="AB120" s="6">
        <f t="shared" si="29"/>
        <v>1</v>
      </c>
      <c r="AC120" s="6">
        <f t="shared" si="27"/>
        <v>1</v>
      </c>
      <c r="AD120" s="6" t="str">
        <f t="shared" si="28"/>
        <v>Correct</v>
      </c>
      <c r="AE120" s="6"/>
      <c r="AF120" s="96" t="str">
        <f>IFERROR(VLOOKUP(Table1[[#This Row],[RespondentID]],'All Data'!$A:$CO,87,FALSE),"unknown")</f>
        <v>Woman</v>
      </c>
      <c r="AG120" s="96" t="str">
        <f>IFERROR(VLOOKUP(Table1[[#This Row],[RespondentID]],'All Data'!$A:$CO,88,FALSE),"unknown")</f>
        <v>65+ years</v>
      </c>
      <c r="AH120" s="96" t="str">
        <f>IFERROR(VLOOKUP(Table1[[#This Row],[RespondentID]],'All Data'!$A:$CO,89,FALSE),"unknown")</f>
        <v>Nassau</v>
      </c>
      <c r="AI120" s="96" t="str">
        <f>IFERROR(VLOOKUP(Table1[[#This Row],[RespondentID]],'All Data'!$A:$CO,90,FALSE),"unknown")</f>
        <v>Bethpage, 11714</v>
      </c>
      <c r="AJ120" s="96" t="str">
        <f>IFERROR(VLOOKUP(Table1[[#This Row],[RespondentID]],'All Data'!$A:$CO,91,FALSE),"unknown")</f>
        <v>White</v>
      </c>
      <c r="AK120" s="96" t="str">
        <f>IFERROR(VLOOKUP(Table1[[#This Row],[RespondentID]],'All Data'!$A:$CO,92,FALSE),"unknown")</f>
        <v>Not Hispanic or Latino</v>
      </c>
      <c r="AL120" s="96" t="str">
        <f>IFERROR(VLOOKUP(Table1[[#This Row],[RespondentID]],'All Data'!$A:$CO,93,FALSE),"unknown")</f>
        <v>English</v>
      </c>
      <c r="AM120" s="96" t="str">
        <f>IFERROR(VLOOKUP(Table1[[#This Row],[RespondentID]],'All Data'!$A:$CW,94,FALSE),"unknown")</f>
        <v>$75,000 to $125,000</v>
      </c>
      <c r="AN120" s="96" t="str">
        <f>IFERROR(VLOOKUP(Table1[[#This Row],[RespondentID]],'All Data'!$A:$CW,95,FALSE),"unknown")</f>
        <v>Graduate school</v>
      </c>
      <c r="AO120" s="96" t="str">
        <f>IFERROR(VLOOKUP(Table1[[#This Row],[RespondentID]],'All Data'!$A:$CW,96,FALSE),"unknown")</f>
        <v>Retired</v>
      </c>
      <c r="AP120" s="96" t="str">
        <f>IFERROR(VLOOKUP(Table1[[#This Row],[RespondentID]],'All Data'!$A:$CW,97,FALSE),"unknown")</f>
        <v>Yes</v>
      </c>
      <c r="AQ120" s="96" t="str">
        <f>IFERROR(VLOOKUP(Table1[[#This Row],[RespondentID]],'All Data'!$A:$CW,98,FALSE),"unknown")</f>
        <v>Medicare, Private/Commercial</v>
      </c>
      <c r="AR120" s="96" t="str">
        <f>IFERROR(VLOOKUP(Table1[[#This Row],[RespondentID]],'All Data'!$A:$CW,99,FALSE),"unknown")</f>
        <v>Yes</v>
      </c>
    </row>
    <row r="121" spans="1:44">
      <c r="A121">
        <v>114399600906</v>
      </c>
      <c r="G121" t="s">
        <v>34</v>
      </c>
      <c r="M121" s="7">
        <f t="shared" si="15"/>
        <v>1</v>
      </c>
      <c r="N121" s="7">
        <f t="shared" si="16"/>
        <v>3</v>
      </c>
      <c r="O121" s="7"/>
      <c r="P121" s="7">
        <f t="shared" si="17"/>
        <v>0</v>
      </c>
      <c r="Q121" s="7">
        <f t="shared" si="18"/>
        <v>0</v>
      </c>
      <c r="R121" s="7">
        <f t="shared" si="19"/>
        <v>0</v>
      </c>
      <c r="S121" s="7">
        <f t="shared" si="20"/>
        <v>0</v>
      </c>
      <c r="T121" s="7">
        <f t="shared" si="21"/>
        <v>0</v>
      </c>
      <c r="U121" s="7">
        <f t="shared" si="22"/>
        <v>1</v>
      </c>
      <c r="V121" s="110">
        <f t="shared" si="23"/>
        <v>0</v>
      </c>
      <c r="W121" s="7">
        <f t="shared" si="24"/>
        <v>0</v>
      </c>
      <c r="X121" s="7">
        <f t="shared" si="25"/>
        <v>0</v>
      </c>
      <c r="Y121" s="7">
        <f t="shared" si="26"/>
        <v>0</v>
      </c>
      <c r="Z121" s="7"/>
      <c r="AA121" s="7"/>
      <c r="AB121" s="7">
        <f t="shared" si="29"/>
        <v>1</v>
      </c>
      <c r="AC121" s="7">
        <f t="shared" si="27"/>
        <v>1</v>
      </c>
      <c r="AD121" s="7" t="str">
        <f t="shared" si="28"/>
        <v>Correct</v>
      </c>
      <c r="AE121" s="7"/>
      <c r="AF121" s="96" t="str">
        <f>IFERROR(VLOOKUP(Table1[[#This Row],[RespondentID]],'All Data'!$A:$CO,87,FALSE),"unknown")</f>
        <v>Woman</v>
      </c>
      <c r="AG121" s="96" t="str">
        <f>IFERROR(VLOOKUP(Table1[[#This Row],[RespondentID]],'All Data'!$A:$CO,88,FALSE),"unknown")</f>
        <v>65+ years</v>
      </c>
      <c r="AH121" s="96" t="str">
        <f>IFERROR(VLOOKUP(Table1[[#This Row],[RespondentID]],'All Data'!$A:$CO,89,FALSE),"unknown")</f>
        <v>Nassau</v>
      </c>
      <c r="AI121" s="96" t="str">
        <f>IFERROR(VLOOKUP(Table1[[#This Row],[RespondentID]],'All Data'!$A:$CO,90,FALSE),"unknown")</f>
        <v>Freeport, 11520</v>
      </c>
      <c r="AJ121" s="96" t="str">
        <f>IFERROR(VLOOKUP(Table1[[#This Row],[RespondentID]],'All Data'!$A:$CO,91,FALSE),"unknown")</f>
        <v>White</v>
      </c>
      <c r="AK121" s="96" t="str">
        <f>IFERROR(VLOOKUP(Table1[[#This Row],[RespondentID]],'All Data'!$A:$CO,92,FALSE),"unknown")</f>
        <v>Not Hispanic or Latino</v>
      </c>
      <c r="AL121" s="96" t="str">
        <f>IFERROR(VLOOKUP(Table1[[#This Row],[RespondentID]],'All Data'!$A:$CO,93,FALSE),"unknown")</f>
        <v>English</v>
      </c>
      <c r="AM121" s="96" t="str">
        <f>IFERROR(VLOOKUP(Table1[[#This Row],[RespondentID]],'All Data'!$A:$CW,94,FALSE),"unknown")</f>
        <v>$50,000 to $74,999</v>
      </c>
      <c r="AN121" s="96" t="str">
        <f>IFERROR(VLOOKUP(Table1[[#This Row],[RespondentID]],'All Data'!$A:$CW,95,FALSE),"unknown")</f>
        <v>Other (please specify)</v>
      </c>
      <c r="AO121" s="96" t="str">
        <f>IFERROR(VLOOKUP(Table1[[#This Row],[RespondentID]],'All Data'!$A:$CW,96,FALSE),"unknown")</f>
        <v>Retired</v>
      </c>
      <c r="AP121" s="96" t="str">
        <f>IFERROR(VLOOKUP(Table1[[#This Row],[RespondentID]],'All Data'!$A:$CW,97,FALSE),"unknown")</f>
        <v>Yes</v>
      </c>
      <c r="AQ121" s="96" t="str">
        <f>IFERROR(VLOOKUP(Table1[[#This Row],[RespondentID]],'All Data'!$A:$CW,98,FALSE),"unknown")</f>
        <v>Medicare</v>
      </c>
      <c r="AR121" s="96" t="str">
        <f>IFERROR(VLOOKUP(Table1[[#This Row],[RespondentID]],'All Data'!$A:$CW,99,FALSE),"unknown")</f>
        <v>Yes</v>
      </c>
    </row>
    <row r="122" spans="1:44">
      <c r="A122">
        <v>114399512994</v>
      </c>
      <c r="G122" t="s">
        <v>34</v>
      </c>
      <c r="M122" s="6">
        <f t="shared" si="15"/>
        <v>1</v>
      </c>
      <c r="N122" s="6">
        <f t="shared" si="16"/>
        <v>3</v>
      </c>
      <c r="O122" s="6"/>
      <c r="P122" s="6">
        <f t="shared" si="17"/>
        <v>0</v>
      </c>
      <c r="Q122" s="6">
        <f t="shared" si="18"/>
        <v>0</v>
      </c>
      <c r="R122" s="6">
        <f t="shared" si="19"/>
        <v>0</v>
      </c>
      <c r="S122" s="6">
        <f t="shared" si="20"/>
        <v>0</v>
      </c>
      <c r="T122" s="6">
        <f t="shared" si="21"/>
        <v>0</v>
      </c>
      <c r="U122" s="6">
        <f t="shared" si="22"/>
        <v>1</v>
      </c>
      <c r="V122" s="110">
        <f t="shared" si="23"/>
        <v>0</v>
      </c>
      <c r="W122" s="6">
        <f t="shared" si="24"/>
        <v>0</v>
      </c>
      <c r="X122" s="6">
        <f t="shared" si="25"/>
        <v>0</v>
      </c>
      <c r="Y122" s="6">
        <f t="shared" si="26"/>
        <v>0</v>
      </c>
      <c r="Z122" s="6"/>
      <c r="AA122" s="6"/>
      <c r="AB122" s="6">
        <f t="shared" si="29"/>
        <v>1</v>
      </c>
      <c r="AC122" s="6">
        <f t="shared" si="27"/>
        <v>1</v>
      </c>
      <c r="AD122" s="6" t="str">
        <f t="shared" si="28"/>
        <v>Correct</v>
      </c>
      <c r="AE122" s="6"/>
      <c r="AF122" s="96" t="str">
        <f>IFERROR(VLOOKUP(Table1[[#This Row],[RespondentID]],'All Data'!$A:$CO,87,FALSE),"unknown")</f>
        <v>Woman</v>
      </c>
      <c r="AG122" s="96" t="str">
        <f>IFERROR(VLOOKUP(Table1[[#This Row],[RespondentID]],'All Data'!$A:$CO,88,FALSE),"unknown")</f>
        <v>55-64 years</v>
      </c>
      <c r="AH122" s="96" t="str">
        <f>IFERROR(VLOOKUP(Table1[[#This Row],[RespondentID]],'All Data'!$A:$CO,89,FALSE),"unknown")</f>
        <v>Nassau</v>
      </c>
      <c r="AI122" s="96" t="str">
        <f>IFERROR(VLOOKUP(Table1[[#This Row],[RespondentID]],'All Data'!$A:$CO,90,FALSE),"unknown")</f>
        <v>Farmingdale, 11735</v>
      </c>
      <c r="AJ122" s="96" t="str">
        <f>IFERROR(VLOOKUP(Table1[[#This Row],[RespondentID]],'All Data'!$A:$CO,91,FALSE),"unknown")</f>
        <v>White</v>
      </c>
      <c r="AK122" s="96" t="str">
        <f>IFERROR(VLOOKUP(Table1[[#This Row],[RespondentID]],'All Data'!$A:$CO,92,FALSE),"unknown")</f>
        <v>Not Hispanic or Latino</v>
      </c>
      <c r="AL122" s="96" t="str">
        <f>IFERROR(VLOOKUP(Table1[[#This Row],[RespondentID]],'All Data'!$A:$CO,93,FALSE),"unknown")</f>
        <v>English</v>
      </c>
      <c r="AM122" s="96" t="str">
        <f>IFERROR(VLOOKUP(Table1[[#This Row],[RespondentID]],'All Data'!$A:$CW,94,FALSE),"unknown")</f>
        <v>$75,000 to $125,000</v>
      </c>
      <c r="AN122" s="96" t="str">
        <f>IFERROR(VLOOKUP(Table1[[#This Row],[RespondentID]],'All Data'!$A:$CW,95,FALSE),"unknown")</f>
        <v>Graduate school</v>
      </c>
      <c r="AO122" s="96" t="str">
        <f>IFERROR(VLOOKUP(Table1[[#This Row],[RespondentID]],'All Data'!$A:$CW,96,FALSE),"unknown")</f>
        <v>Retired</v>
      </c>
      <c r="AP122" s="96" t="str">
        <f>IFERROR(VLOOKUP(Table1[[#This Row],[RespondentID]],'All Data'!$A:$CW,97,FALSE),"unknown")</f>
        <v>Yes</v>
      </c>
      <c r="AQ122" s="96" t="str">
        <f>IFERROR(VLOOKUP(Table1[[#This Row],[RespondentID]],'All Data'!$A:$CW,98,FALSE),"unknown")</f>
        <v>Private/Commercial</v>
      </c>
      <c r="AR122" s="96" t="str">
        <f>IFERROR(VLOOKUP(Table1[[#This Row],[RespondentID]],'All Data'!$A:$CW,99,FALSE),"unknown")</f>
        <v>Yes</v>
      </c>
    </row>
    <row r="123" spans="1:44">
      <c r="A123">
        <v>114399409857</v>
      </c>
      <c r="D123" t="s">
        <v>31</v>
      </c>
      <c r="J123" t="s">
        <v>37</v>
      </c>
      <c r="M123" s="7">
        <f t="shared" si="15"/>
        <v>2</v>
      </c>
      <c r="N123" s="7">
        <f t="shared" si="16"/>
        <v>1.5</v>
      </c>
      <c r="O123" s="7"/>
      <c r="P123" s="7">
        <f t="shared" si="17"/>
        <v>0</v>
      </c>
      <c r="Q123" s="7">
        <f t="shared" si="18"/>
        <v>0</v>
      </c>
      <c r="R123" s="7">
        <f t="shared" si="19"/>
        <v>1</v>
      </c>
      <c r="S123" s="7">
        <f t="shared" si="20"/>
        <v>0</v>
      </c>
      <c r="T123" s="7">
        <f t="shared" si="21"/>
        <v>0</v>
      </c>
      <c r="U123" s="7">
        <f t="shared" si="22"/>
        <v>0</v>
      </c>
      <c r="V123" s="110">
        <f t="shared" si="23"/>
        <v>0</v>
      </c>
      <c r="W123" s="7">
        <f t="shared" si="24"/>
        <v>0</v>
      </c>
      <c r="X123" s="7">
        <f t="shared" si="25"/>
        <v>1</v>
      </c>
      <c r="Y123" s="7">
        <f t="shared" si="26"/>
        <v>0</v>
      </c>
      <c r="Z123" s="7"/>
      <c r="AA123" s="7"/>
      <c r="AB123" s="7">
        <f t="shared" si="29"/>
        <v>2</v>
      </c>
      <c r="AC123" s="7">
        <f t="shared" si="27"/>
        <v>2</v>
      </c>
      <c r="AD123" s="7" t="str">
        <f t="shared" si="28"/>
        <v>Correct</v>
      </c>
      <c r="AE123" s="7"/>
      <c r="AF123" s="96" t="str">
        <f>IFERROR(VLOOKUP(Table1[[#This Row],[RespondentID]],'All Data'!$A:$CO,87,FALSE),"unknown")</f>
        <v>Woman</v>
      </c>
      <c r="AG123" s="96" t="str">
        <f>IFERROR(VLOOKUP(Table1[[#This Row],[RespondentID]],'All Data'!$A:$CO,88,FALSE),"unknown")</f>
        <v>55-64 years</v>
      </c>
      <c r="AH123" s="96" t="str">
        <f>IFERROR(VLOOKUP(Table1[[#This Row],[RespondentID]],'All Data'!$A:$CO,89,FALSE),"unknown")</f>
        <v>Suffolk</v>
      </c>
      <c r="AI123" s="96" t="str">
        <f>IFERROR(VLOOKUP(Table1[[#This Row],[RespondentID]],'All Data'!$A:$CO,90,FALSE),"unknown")</f>
        <v>Ronkonkoma, 11779</v>
      </c>
      <c r="AJ123" s="96" t="str">
        <f>IFERROR(VLOOKUP(Table1[[#This Row],[RespondentID]],'All Data'!$A:$CO,91,FALSE),"unknown")</f>
        <v>White</v>
      </c>
      <c r="AK123" s="96" t="str">
        <f>IFERROR(VLOOKUP(Table1[[#This Row],[RespondentID]],'All Data'!$A:$CO,92,FALSE),"unknown")</f>
        <v>Not Hispanic or Latino</v>
      </c>
      <c r="AL123" s="96" t="str">
        <f>IFERROR(VLOOKUP(Table1[[#This Row],[RespondentID]],'All Data'!$A:$CO,93,FALSE),"unknown")</f>
        <v>English</v>
      </c>
      <c r="AM123" s="96" t="str">
        <f>IFERROR(VLOOKUP(Table1[[#This Row],[RespondentID]],'All Data'!$A:$CW,94,FALSE),"unknown")</f>
        <v>$75,000 to $125,000</v>
      </c>
      <c r="AN123" s="96" t="str">
        <f>IFERROR(VLOOKUP(Table1[[#This Row],[RespondentID]],'All Data'!$A:$CW,95,FALSE),"unknown")</f>
        <v>Some college</v>
      </c>
      <c r="AO123" s="96" t="str">
        <f>IFERROR(VLOOKUP(Table1[[#This Row],[RespondentID]],'All Data'!$A:$CW,96,FALSE),"unknown")</f>
        <v>Retired</v>
      </c>
      <c r="AP123" s="96" t="str">
        <f>IFERROR(VLOOKUP(Table1[[#This Row],[RespondentID]],'All Data'!$A:$CW,97,FALSE),"unknown")</f>
        <v>Yes</v>
      </c>
      <c r="AQ123" s="96" t="str">
        <f>IFERROR(VLOOKUP(Table1[[#This Row],[RespondentID]],'All Data'!$A:$CW,98,FALSE),"unknown")</f>
        <v>Private/Commercial</v>
      </c>
      <c r="AR123" s="96" t="str">
        <f>IFERROR(VLOOKUP(Table1[[#This Row],[RespondentID]],'All Data'!$A:$CW,99,FALSE),"unknown")</f>
        <v>Yes</v>
      </c>
    </row>
    <row r="124" spans="1:44">
      <c r="A124">
        <v>114399379446</v>
      </c>
      <c r="J124" t="s">
        <v>37</v>
      </c>
      <c r="M124" s="6">
        <f t="shared" si="15"/>
        <v>1</v>
      </c>
      <c r="N124" s="6">
        <f t="shared" si="16"/>
        <v>3</v>
      </c>
      <c r="O124" s="6"/>
      <c r="P124" s="6">
        <f t="shared" si="17"/>
        <v>0</v>
      </c>
      <c r="Q124" s="6">
        <f t="shared" si="18"/>
        <v>0</v>
      </c>
      <c r="R124" s="6">
        <f t="shared" si="19"/>
        <v>0</v>
      </c>
      <c r="S124" s="6">
        <f t="shared" si="20"/>
        <v>0</v>
      </c>
      <c r="T124" s="6">
        <f t="shared" si="21"/>
        <v>0</v>
      </c>
      <c r="U124" s="6">
        <f t="shared" si="22"/>
        <v>0</v>
      </c>
      <c r="V124" s="110">
        <f t="shared" si="23"/>
        <v>0</v>
      </c>
      <c r="W124" s="6">
        <f t="shared" si="24"/>
        <v>0</v>
      </c>
      <c r="X124" s="6">
        <f t="shared" si="25"/>
        <v>1</v>
      </c>
      <c r="Y124" s="6">
        <f t="shared" si="26"/>
        <v>0</v>
      </c>
      <c r="Z124" s="6"/>
      <c r="AA124" s="6"/>
      <c r="AB124" s="6">
        <f t="shared" si="29"/>
        <v>1</v>
      </c>
      <c r="AC124" s="6">
        <f t="shared" si="27"/>
        <v>1</v>
      </c>
      <c r="AD124" s="6" t="str">
        <f t="shared" si="28"/>
        <v>Correct</v>
      </c>
      <c r="AE124" s="6"/>
      <c r="AF124" s="96" t="str">
        <f>IFERROR(VLOOKUP(Table1[[#This Row],[RespondentID]],'All Data'!$A:$CO,87,FALSE),"unknown")</f>
        <v>Woman</v>
      </c>
      <c r="AG124" s="96" t="str">
        <f>IFERROR(VLOOKUP(Table1[[#This Row],[RespondentID]],'All Data'!$A:$CO,88,FALSE),"unknown")</f>
        <v>65+ years</v>
      </c>
      <c r="AH124" s="96" t="str">
        <f>IFERROR(VLOOKUP(Table1[[#This Row],[RespondentID]],'All Data'!$A:$CO,89,FALSE),"unknown")</f>
        <v>Suffolk</v>
      </c>
      <c r="AI124" s="96" t="str">
        <f>IFERROR(VLOOKUP(Table1[[#This Row],[RespondentID]],'All Data'!$A:$CO,90,FALSE),"unknown")</f>
        <v>West Islip, 11795</v>
      </c>
      <c r="AJ124" s="96" t="str">
        <f>IFERROR(VLOOKUP(Table1[[#This Row],[RespondentID]],'All Data'!$A:$CO,91,FALSE),"unknown")</f>
        <v>White</v>
      </c>
      <c r="AK124" s="96" t="str">
        <f>IFERROR(VLOOKUP(Table1[[#This Row],[RespondentID]],'All Data'!$A:$CO,92,FALSE),"unknown")</f>
        <v>Not Hispanic or Latino</v>
      </c>
      <c r="AL124" s="96" t="str">
        <f>IFERROR(VLOOKUP(Table1[[#This Row],[RespondentID]],'All Data'!$A:$CO,93,FALSE),"unknown")</f>
        <v>English</v>
      </c>
      <c r="AM124" s="96" t="str">
        <f>IFERROR(VLOOKUP(Table1[[#This Row],[RespondentID]],'All Data'!$A:$CW,94,FALSE),"unknown")</f>
        <v>$20,000 to $34,999</v>
      </c>
      <c r="AN124" s="96" t="str">
        <f>IFERROR(VLOOKUP(Table1[[#This Row],[RespondentID]],'All Data'!$A:$CW,95,FALSE),"unknown")</f>
        <v>Other (please specify)</v>
      </c>
      <c r="AO124" s="96" t="str">
        <f>IFERROR(VLOOKUP(Table1[[#This Row],[RespondentID]],'All Data'!$A:$CW,96,FALSE),"unknown")</f>
        <v>Retired</v>
      </c>
      <c r="AP124" s="96" t="str">
        <f>IFERROR(VLOOKUP(Table1[[#This Row],[RespondentID]],'All Data'!$A:$CW,97,FALSE),"unknown")</f>
        <v>Yes</v>
      </c>
      <c r="AQ124" s="96" t="str">
        <f>IFERROR(VLOOKUP(Table1[[#This Row],[RespondentID]],'All Data'!$A:$CW,98,FALSE),"unknown")</f>
        <v>Medicare</v>
      </c>
      <c r="AR124" s="96" t="str">
        <f>IFERROR(VLOOKUP(Table1[[#This Row],[RespondentID]],'All Data'!$A:$CW,99,FALSE),"unknown")</f>
        <v>Yes</v>
      </c>
    </row>
    <row r="125" spans="1:44">
      <c r="A125">
        <v>114398809743</v>
      </c>
      <c r="C125" t="s">
        <v>30</v>
      </c>
      <c r="K125" t="s">
        <v>353</v>
      </c>
      <c r="M125" s="7">
        <f t="shared" si="15"/>
        <v>2</v>
      </c>
      <c r="N125" s="7">
        <f t="shared" si="16"/>
        <v>1.5</v>
      </c>
      <c r="O125" s="7"/>
      <c r="P125" s="7">
        <f t="shared" si="17"/>
        <v>0</v>
      </c>
      <c r="Q125" s="7">
        <f t="shared" si="18"/>
        <v>1</v>
      </c>
      <c r="R125" s="7">
        <f t="shared" si="19"/>
        <v>0</v>
      </c>
      <c r="S125" s="7">
        <f t="shared" si="20"/>
        <v>0</v>
      </c>
      <c r="T125" s="7">
        <f t="shared" si="21"/>
        <v>0</v>
      </c>
      <c r="U125" s="7">
        <f t="shared" si="22"/>
        <v>0</v>
      </c>
      <c r="V125" s="110">
        <f t="shared" si="23"/>
        <v>0</v>
      </c>
      <c r="W125" s="7">
        <f t="shared" si="24"/>
        <v>0</v>
      </c>
      <c r="X125" s="7">
        <f t="shared" si="25"/>
        <v>0</v>
      </c>
      <c r="Y125" s="7">
        <f t="shared" si="26"/>
        <v>1</v>
      </c>
      <c r="Z125" s="7"/>
      <c r="AA125" s="7"/>
      <c r="AB125" s="7">
        <f t="shared" si="29"/>
        <v>2</v>
      </c>
      <c r="AC125" s="7">
        <f t="shared" si="27"/>
        <v>2</v>
      </c>
      <c r="AD125" s="7" t="str">
        <f t="shared" si="28"/>
        <v>Correct</v>
      </c>
      <c r="AE125" s="7"/>
      <c r="AF125" s="96" t="str">
        <f>IFERROR(VLOOKUP(Table1[[#This Row],[RespondentID]],'All Data'!$A:$CO,87,FALSE),"unknown")</f>
        <v>Woman</v>
      </c>
      <c r="AG125" s="96" t="str">
        <f>IFERROR(VLOOKUP(Table1[[#This Row],[RespondentID]],'All Data'!$A:$CO,88,FALSE),"unknown")</f>
        <v>45-54 years</v>
      </c>
      <c r="AH125" s="96" t="str">
        <f>IFERROR(VLOOKUP(Table1[[#This Row],[RespondentID]],'All Data'!$A:$CO,89,FALSE),"unknown")</f>
        <v>Suffolk</v>
      </c>
      <c r="AI125" s="96" t="str">
        <f>IFERROR(VLOOKUP(Table1[[#This Row],[RespondentID]],'All Data'!$A:$CO,90,FALSE),"unknown")</f>
        <v>Lindenhurst, 11757</v>
      </c>
      <c r="AJ125" s="96" t="str">
        <f>IFERROR(VLOOKUP(Table1[[#This Row],[RespondentID]],'All Data'!$A:$CO,91,FALSE),"unknown")</f>
        <v>White</v>
      </c>
      <c r="AK125" s="96" t="str">
        <f>IFERROR(VLOOKUP(Table1[[#This Row],[RespondentID]],'All Data'!$A:$CO,92,FALSE),"unknown")</f>
        <v>Not Hispanic or Latino</v>
      </c>
      <c r="AL125" s="96" t="str">
        <f>IFERROR(VLOOKUP(Table1[[#This Row],[RespondentID]],'All Data'!$A:$CO,93,FALSE),"unknown")</f>
        <v>English</v>
      </c>
      <c r="AM125" s="96" t="str">
        <f>IFERROR(VLOOKUP(Table1[[#This Row],[RespondentID]],'All Data'!$A:$CW,94,FALSE),"unknown")</f>
        <v>$75,000 to $125,000</v>
      </c>
      <c r="AN125" s="96" t="str">
        <f>IFERROR(VLOOKUP(Table1[[#This Row],[RespondentID]],'All Data'!$A:$CW,95,FALSE),"unknown")</f>
        <v>Other (please specify)</v>
      </c>
      <c r="AO125" s="96" t="str">
        <f>IFERROR(VLOOKUP(Table1[[#This Row],[RespondentID]],'All Data'!$A:$CW,96,FALSE),"unknown")</f>
        <v>Employed for wages</v>
      </c>
      <c r="AP125" s="96" t="str">
        <f>IFERROR(VLOOKUP(Table1[[#This Row],[RespondentID]],'All Data'!$A:$CW,97,FALSE),"unknown")</f>
        <v>Yes</v>
      </c>
      <c r="AQ125" s="96" t="str">
        <f>IFERROR(VLOOKUP(Table1[[#This Row],[RespondentID]],'All Data'!$A:$CW,98,FALSE),"unknown")</f>
        <v>Private/Commercial</v>
      </c>
      <c r="AR125" s="96" t="str">
        <f>IFERROR(VLOOKUP(Table1[[#This Row],[RespondentID]],'All Data'!$A:$CW,99,FALSE),"unknown")</f>
        <v>Yes</v>
      </c>
    </row>
    <row r="126" spans="1:44">
      <c r="A126">
        <v>114398749278</v>
      </c>
      <c r="M126" s="6">
        <f t="shared" si="15"/>
        <v>0</v>
      </c>
      <c r="N126" s="6" t="e">
        <f t="shared" si="16"/>
        <v>#DIV/0!</v>
      </c>
      <c r="O126" s="6"/>
      <c r="P126" s="6">
        <f t="shared" si="17"/>
        <v>0</v>
      </c>
      <c r="Q126" s="6">
        <f t="shared" si="18"/>
        <v>0</v>
      </c>
      <c r="R126" s="6">
        <f t="shared" si="19"/>
        <v>0</v>
      </c>
      <c r="S126" s="6">
        <f t="shared" si="20"/>
        <v>0</v>
      </c>
      <c r="T126" s="6">
        <f t="shared" si="21"/>
        <v>0</v>
      </c>
      <c r="U126" s="6">
        <f t="shared" si="22"/>
        <v>0</v>
      </c>
      <c r="V126" s="110">
        <f t="shared" si="23"/>
        <v>0</v>
      </c>
      <c r="W126" s="6">
        <f t="shared" si="24"/>
        <v>0</v>
      </c>
      <c r="X126" s="6">
        <f t="shared" si="25"/>
        <v>0</v>
      </c>
      <c r="Y126" s="6">
        <f t="shared" si="26"/>
        <v>0</v>
      </c>
      <c r="Z126" s="6"/>
      <c r="AA126" s="6"/>
      <c r="AB126" s="6">
        <f t="shared" si="29"/>
        <v>0</v>
      </c>
      <c r="AC126" s="6">
        <f t="shared" si="27"/>
        <v>0</v>
      </c>
      <c r="AD126" s="6" t="str">
        <f t="shared" si="28"/>
        <v>Correct</v>
      </c>
      <c r="AE126" s="6"/>
      <c r="AF126" s="96">
        <f>IFERROR(VLOOKUP(Table1[[#This Row],[RespondentID]],'All Data'!$A:$CO,87,FALSE),"unknown")</f>
        <v>0</v>
      </c>
      <c r="AG126" s="96" t="str">
        <f>IFERROR(VLOOKUP(Table1[[#This Row],[RespondentID]],'All Data'!$A:$CO,88,FALSE),"unknown")</f>
        <v>65+ years</v>
      </c>
      <c r="AH126" s="96">
        <f>IFERROR(VLOOKUP(Table1[[#This Row],[RespondentID]],'All Data'!$A:$CO,89,FALSE),"unknown")</f>
        <v>0</v>
      </c>
      <c r="AI126" s="96">
        <f>IFERROR(VLOOKUP(Table1[[#This Row],[RespondentID]],'All Data'!$A:$CO,90,FALSE),"unknown")</f>
        <v>0</v>
      </c>
      <c r="AJ126" s="96">
        <f>IFERROR(VLOOKUP(Table1[[#This Row],[RespondentID]],'All Data'!$A:$CO,91,FALSE),"unknown")</f>
        <v>0</v>
      </c>
      <c r="AK126" s="96">
        <f>IFERROR(VLOOKUP(Table1[[#This Row],[RespondentID]],'All Data'!$A:$CO,92,FALSE),"unknown")</f>
        <v>0</v>
      </c>
      <c r="AL126" s="96">
        <f>IFERROR(VLOOKUP(Table1[[#This Row],[RespondentID]],'All Data'!$A:$CO,93,FALSE),"unknown")</f>
        <v>0</v>
      </c>
      <c r="AM126" s="96">
        <f>IFERROR(VLOOKUP(Table1[[#This Row],[RespondentID]],'All Data'!$A:$CW,94,FALSE),"unknown")</f>
        <v>0</v>
      </c>
      <c r="AN126" s="96">
        <f>IFERROR(VLOOKUP(Table1[[#This Row],[RespondentID]],'All Data'!$A:$CW,95,FALSE),"unknown")</f>
        <v>0</v>
      </c>
      <c r="AO126" s="96">
        <f>IFERROR(VLOOKUP(Table1[[#This Row],[RespondentID]],'All Data'!$A:$CW,96,FALSE),"unknown")</f>
        <v>0</v>
      </c>
      <c r="AP126" s="96">
        <f>IFERROR(VLOOKUP(Table1[[#This Row],[RespondentID]],'All Data'!$A:$CW,97,FALSE),"unknown")</f>
        <v>0</v>
      </c>
      <c r="AQ126" s="96">
        <f>IFERROR(VLOOKUP(Table1[[#This Row],[RespondentID]],'All Data'!$A:$CW,98,FALSE),"unknown")</f>
        <v>0</v>
      </c>
      <c r="AR126" s="96">
        <f>IFERROR(VLOOKUP(Table1[[#This Row],[RespondentID]],'All Data'!$A:$CW,99,FALSE),"unknown")</f>
        <v>0</v>
      </c>
    </row>
    <row r="127" spans="1:44">
      <c r="A127">
        <v>114397280261</v>
      </c>
      <c r="G127" t="s">
        <v>34</v>
      </c>
      <c r="M127" s="7">
        <f t="shared" si="15"/>
        <v>1</v>
      </c>
      <c r="N127" s="7">
        <f t="shared" si="16"/>
        <v>3</v>
      </c>
      <c r="O127" s="7"/>
      <c r="P127" s="7">
        <f t="shared" si="17"/>
        <v>0</v>
      </c>
      <c r="Q127" s="7">
        <f t="shared" si="18"/>
        <v>0</v>
      </c>
      <c r="R127" s="7">
        <f t="shared" si="19"/>
        <v>0</v>
      </c>
      <c r="S127" s="7">
        <f t="shared" si="20"/>
        <v>0</v>
      </c>
      <c r="T127" s="7">
        <f t="shared" si="21"/>
        <v>0</v>
      </c>
      <c r="U127" s="7">
        <f t="shared" si="22"/>
        <v>1</v>
      </c>
      <c r="V127" s="110">
        <f t="shared" si="23"/>
        <v>0</v>
      </c>
      <c r="W127" s="7">
        <f t="shared" si="24"/>
        <v>0</v>
      </c>
      <c r="X127" s="7">
        <f t="shared" si="25"/>
        <v>0</v>
      </c>
      <c r="Y127" s="7">
        <f t="shared" si="26"/>
        <v>0</v>
      </c>
      <c r="Z127" s="7"/>
      <c r="AA127" s="7"/>
      <c r="AB127" s="7">
        <f t="shared" si="29"/>
        <v>1</v>
      </c>
      <c r="AC127" s="7">
        <f t="shared" si="27"/>
        <v>1</v>
      </c>
      <c r="AD127" s="7" t="str">
        <f t="shared" si="28"/>
        <v>Correct</v>
      </c>
      <c r="AE127" s="7"/>
      <c r="AF127" s="96" t="str">
        <f>IFERROR(VLOOKUP(Table1[[#This Row],[RespondentID]],'All Data'!$A:$CO,87,FALSE),"unknown")</f>
        <v>Woman</v>
      </c>
      <c r="AG127" s="96" t="str">
        <f>IFERROR(VLOOKUP(Table1[[#This Row],[RespondentID]],'All Data'!$A:$CO,88,FALSE),"unknown")</f>
        <v>55-64 years</v>
      </c>
      <c r="AH127" s="96" t="str">
        <f>IFERROR(VLOOKUP(Table1[[#This Row],[RespondentID]],'All Data'!$A:$CO,89,FALSE),"unknown")</f>
        <v>Suffolk</v>
      </c>
      <c r="AI127" s="96" t="str">
        <f>IFERROR(VLOOKUP(Table1[[#This Row],[RespondentID]],'All Data'!$A:$CO,90,FALSE),"unknown")</f>
        <v>Babylon, 11702</v>
      </c>
      <c r="AJ127" s="96" t="str">
        <f>IFERROR(VLOOKUP(Table1[[#This Row],[RespondentID]],'All Data'!$A:$CO,91,FALSE),"unknown")</f>
        <v>White</v>
      </c>
      <c r="AK127" s="96" t="str">
        <f>IFERROR(VLOOKUP(Table1[[#This Row],[RespondentID]],'All Data'!$A:$CO,92,FALSE),"unknown")</f>
        <v>Not Hispanic or Latino</v>
      </c>
      <c r="AL127" s="96" t="str">
        <f>IFERROR(VLOOKUP(Table1[[#This Row],[RespondentID]],'All Data'!$A:$CO,93,FALSE),"unknown")</f>
        <v>English</v>
      </c>
      <c r="AM127" s="96" t="str">
        <f>IFERROR(VLOOKUP(Table1[[#This Row],[RespondentID]],'All Data'!$A:$CW,94,FALSE),"unknown")</f>
        <v>Over $125,000</v>
      </c>
      <c r="AN127" s="96" t="str">
        <f>IFERROR(VLOOKUP(Table1[[#This Row],[RespondentID]],'All Data'!$A:$CW,95,FALSE),"unknown")</f>
        <v>Graduate school</v>
      </c>
      <c r="AO127" s="96" t="str">
        <f>IFERROR(VLOOKUP(Table1[[#This Row],[RespondentID]],'All Data'!$A:$CW,96,FALSE),"unknown")</f>
        <v>Employed for wages</v>
      </c>
      <c r="AP127" s="96" t="str">
        <f>IFERROR(VLOOKUP(Table1[[#This Row],[RespondentID]],'All Data'!$A:$CW,97,FALSE),"unknown")</f>
        <v>Yes</v>
      </c>
      <c r="AQ127" s="96" t="str">
        <f>IFERROR(VLOOKUP(Table1[[#This Row],[RespondentID]],'All Data'!$A:$CW,98,FALSE),"unknown")</f>
        <v>Private/Commercial</v>
      </c>
      <c r="AR127" s="96" t="str">
        <f>IFERROR(VLOOKUP(Table1[[#This Row],[RespondentID]],'All Data'!$A:$CW,99,FALSE),"unknown")</f>
        <v>Yes</v>
      </c>
    </row>
    <row r="128" spans="1:44">
      <c r="A128">
        <v>114396566808</v>
      </c>
      <c r="D128" t="s">
        <v>31</v>
      </c>
      <c r="M128" s="6">
        <f t="shared" si="15"/>
        <v>1</v>
      </c>
      <c r="N128" s="6">
        <f t="shared" si="16"/>
        <v>3</v>
      </c>
      <c r="O128" s="6"/>
      <c r="P128" s="6">
        <f t="shared" si="17"/>
        <v>0</v>
      </c>
      <c r="Q128" s="6">
        <f t="shared" si="18"/>
        <v>0</v>
      </c>
      <c r="R128" s="6">
        <f t="shared" si="19"/>
        <v>1</v>
      </c>
      <c r="S128" s="6">
        <f t="shared" si="20"/>
        <v>0</v>
      </c>
      <c r="T128" s="6">
        <f t="shared" si="21"/>
        <v>0</v>
      </c>
      <c r="U128" s="6">
        <f t="shared" si="22"/>
        <v>0</v>
      </c>
      <c r="V128" s="110">
        <f t="shared" si="23"/>
        <v>0</v>
      </c>
      <c r="W128" s="6">
        <f t="shared" si="24"/>
        <v>0</v>
      </c>
      <c r="X128" s="6">
        <f t="shared" si="25"/>
        <v>0</v>
      </c>
      <c r="Y128" s="6">
        <f t="shared" si="26"/>
        <v>0</v>
      </c>
      <c r="Z128" s="6"/>
      <c r="AA128" s="6"/>
      <c r="AB128" s="6">
        <f t="shared" si="29"/>
        <v>1</v>
      </c>
      <c r="AC128" s="6">
        <f t="shared" si="27"/>
        <v>1</v>
      </c>
      <c r="AD128" s="6" t="str">
        <f t="shared" si="28"/>
        <v>Correct</v>
      </c>
      <c r="AE128" s="6"/>
      <c r="AF128" s="96" t="str">
        <f>IFERROR(VLOOKUP(Table1[[#This Row],[RespondentID]],'All Data'!$A:$CO,87,FALSE),"unknown")</f>
        <v>Woman</v>
      </c>
      <c r="AG128" s="96" t="str">
        <f>IFERROR(VLOOKUP(Table1[[#This Row],[RespondentID]],'All Data'!$A:$CO,88,FALSE),"unknown")</f>
        <v>65+ years</v>
      </c>
      <c r="AH128" s="96" t="str">
        <f>IFERROR(VLOOKUP(Table1[[#This Row],[RespondentID]],'All Data'!$A:$CO,89,FALSE),"unknown")</f>
        <v>Suffolk</v>
      </c>
      <c r="AI128" s="96" t="str">
        <f>IFERROR(VLOOKUP(Table1[[#This Row],[RespondentID]],'All Data'!$A:$CO,90,FALSE),"unknown")</f>
        <v>Smithtown, 11787</v>
      </c>
      <c r="AJ128" s="96" t="str">
        <f>IFERROR(VLOOKUP(Table1[[#This Row],[RespondentID]],'All Data'!$A:$CO,91,FALSE),"unknown")</f>
        <v>Black or African American</v>
      </c>
      <c r="AK128" s="96" t="str">
        <f>IFERROR(VLOOKUP(Table1[[#This Row],[RespondentID]],'All Data'!$A:$CO,92,FALSE),"unknown")</f>
        <v>Not Hispanic or Latino</v>
      </c>
      <c r="AL128" s="96" t="str">
        <f>IFERROR(VLOOKUP(Table1[[#This Row],[RespondentID]],'All Data'!$A:$CO,93,FALSE),"unknown")</f>
        <v>English</v>
      </c>
      <c r="AM128" s="96" t="str">
        <f>IFERROR(VLOOKUP(Table1[[#This Row],[RespondentID]],'All Data'!$A:$CW,94,FALSE),"unknown")</f>
        <v>$20,000 to $34,999</v>
      </c>
      <c r="AN128" s="96" t="str">
        <f>IFERROR(VLOOKUP(Table1[[#This Row],[RespondentID]],'All Data'!$A:$CW,95,FALSE),"unknown")</f>
        <v>Graduate school</v>
      </c>
      <c r="AO128" s="96" t="str">
        <f>IFERROR(VLOOKUP(Table1[[#This Row],[RespondentID]],'All Data'!$A:$CW,96,FALSE),"unknown")</f>
        <v>Retired</v>
      </c>
      <c r="AP128" s="96" t="str">
        <f>IFERROR(VLOOKUP(Table1[[#This Row],[RespondentID]],'All Data'!$A:$CW,97,FALSE),"unknown")</f>
        <v>Yes</v>
      </c>
      <c r="AQ128" s="96" t="str">
        <f>IFERROR(VLOOKUP(Table1[[#This Row],[RespondentID]],'All Data'!$A:$CW,98,FALSE),"unknown")</f>
        <v>Medicare</v>
      </c>
      <c r="AR128" s="96" t="str">
        <f>IFERROR(VLOOKUP(Table1[[#This Row],[RespondentID]],'All Data'!$A:$CW,99,FALSE),"unknown")</f>
        <v>Yes</v>
      </c>
    </row>
    <row r="129" spans="1:44">
      <c r="A129">
        <v>114393541678</v>
      </c>
      <c r="C129" t="s">
        <v>30</v>
      </c>
      <c r="M129" s="7">
        <f t="shared" si="15"/>
        <v>1</v>
      </c>
      <c r="N129" s="7">
        <f t="shared" si="16"/>
        <v>3</v>
      </c>
      <c r="O129" s="7"/>
      <c r="P129" s="7">
        <f t="shared" si="17"/>
        <v>0</v>
      </c>
      <c r="Q129" s="7">
        <f t="shared" si="18"/>
        <v>1</v>
      </c>
      <c r="R129" s="7">
        <f t="shared" si="19"/>
        <v>0</v>
      </c>
      <c r="S129" s="7">
        <f t="shared" si="20"/>
        <v>0</v>
      </c>
      <c r="T129" s="7">
        <f t="shared" si="21"/>
        <v>0</v>
      </c>
      <c r="U129" s="7">
        <f t="shared" si="22"/>
        <v>0</v>
      </c>
      <c r="V129" s="110">
        <f t="shared" si="23"/>
        <v>0</v>
      </c>
      <c r="W129" s="7">
        <f t="shared" si="24"/>
        <v>0</v>
      </c>
      <c r="X129" s="7">
        <f t="shared" si="25"/>
        <v>0</v>
      </c>
      <c r="Y129" s="7">
        <f t="shared" si="26"/>
        <v>0</v>
      </c>
      <c r="Z129" s="7"/>
      <c r="AA129" s="7"/>
      <c r="AB129" s="7">
        <f t="shared" si="29"/>
        <v>1</v>
      </c>
      <c r="AC129" s="7">
        <f t="shared" si="27"/>
        <v>1</v>
      </c>
      <c r="AD129" s="7" t="str">
        <f t="shared" si="28"/>
        <v>Correct</v>
      </c>
      <c r="AE129" s="7"/>
      <c r="AF129" s="96" t="str">
        <f>IFERROR(VLOOKUP(Table1[[#This Row],[RespondentID]],'All Data'!$A:$CO,87,FALSE),"unknown")</f>
        <v>Woman</v>
      </c>
      <c r="AG129" s="96" t="str">
        <f>IFERROR(VLOOKUP(Table1[[#This Row],[RespondentID]],'All Data'!$A:$CO,88,FALSE),"unknown")</f>
        <v>45-54 years</v>
      </c>
      <c r="AH129" s="96" t="str">
        <f>IFERROR(VLOOKUP(Table1[[#This Row],[RespondentID]],'All Data'!$A:$CO,89,FALSE),"unknown")</f>
        <v>Nassau</v>
      </c>
      <c r="AI129" s="96" t="str">
        <f>IFERROR(VLOOKUP(Table1[[#This Row],[RespondentID]],'All Data'!$A:$CO,90,FALSE),"unknown")</f>
        <v>Seaford, 11783</v>
      </c>
      <c r="AJ129" s="96" t="str">
        <f>IFERROR(VLOOKUP(Table1[[#This Row],[RespondentID]],'All Data'!$A:$CO,91,FALSE),"unknown")</f>
        <v>Two or more races</v>
      </c>
      <c r="AK129" s="96" t="str">
        <f>IFERROR(VLOOKUP(Table1[[#This Row],[RespondentID]],'All Data'!$A:$CO,92,FALSE),"unknown")</f>
        <v>Not Hispanic or Latino</v>
      </c>
      <c r="AL129" s="96" t="str">
        <f>IFERROR(VLOOKUP(Table1[[#This Row],[RespondentID]],'All Data'!$A:$CO,93,FALSE),"unknown")</f>
        <v>English</v>
      </c>
      <c r="AM129" s="96" t="str">
        <f>IFERROR(VLOOKUP(Table1[[#This Row],[RespondentID]],'All Data'!$A:$CW,94,FALSE),"unknown")</f>
        <v>Over $125,000</v>
      </c>
      <c r="AN129" s="96" t="str">
        <f>IFERROR(VLOOKUP(Table1[[#This Row],[RespondentID]],'All Data'!$A:$CW,95,FALSE),"unknown")</f>
        <v>Some college</v>
      </c>
      <c r="AO129" s="96" t="str">
        <f>IFERROR(VLOOKUP(Table1[[#This Row],[RespondentID]],'All Data'!$A:$CW,96,FALSE),"unknown")</f>
        <v>Employed for wages</v>
      </c>
      <c r="AP129" s="96" t="str">
        <f>IFERROR(VLOOKUP(Table1[[#This Row],[RespondentID]],'All Data'!$A:$CW,97,FALSE),"unknown")</f>
        <v>Yes</v>
      </c>
      <c r="AQ129" s="96" t="str">
        <f>IFERROR(VLOOKUP(Table1[[#This Row],[RespondentID]],'All Data'!$A:$CW,98,FALSE),"unknown")</f>
        <v>Private/Commercial</v>
      </c>
      <c r="AR129" s="96" t="str">
        <f>IFERROR(VLOOKUP(Table1[[#This Row],[RespondentID]],'All Data'!$A:$CW,99,FALSE),"unknown")</f>
        <v>Yes</v>
      </c>
    </row>
    <row r="130" spans="1:44">
      <c r="A130">
        <v>114388492618</v>
      </c>
      <c r="G130" t="s">
        <v>34</v>
      </c>
      <c r="M130" s="6">
        <f t="shared" ref="M130:M193" si="30">COUNTA(B130:L130)</f>
        <v>1</v>
      </c>
      <c r="N130" s="6">
        <f t="shared" ref="N130:N193" si="31">3/M130</f>
        <v>3</v>
      </c>
      <c r="O130" s="6"/>
      <c r="P130" s="6">
        <f t="shared" ref="P130:P193" si="32">IF($M130&lt;3,IF($B130=$B$1,1,0),IF($B130=$B$1,$N130,0))</f>
        <v>0</v>
      </c>
      <c r="Q130" s="6">
        <f t="shared" ref="Q130:Q193" si="33">IF($M130&lt;3,IF($C130=$C$1,1,0),IF($C130=$C$1,$N130,0))</f>
        <v>0</v>
      </c>
      <c r="R130" s="6">
        <f t="shared" ref="R130:R193" si="34">IF($M130&lt;3,IF($D130=$D$1,1,0),IF($D130=$D$1,$N130,0))</f>
        <v>0</v>
      </c>
      <c r="S130" s="6">
        <f t="shared" ref="S130:S193" si="35">IF($M130&lt;3,IF($E130=$E$1,1,0),IF($E130=$E$1,$N130,0))</f>
        <v>0</v>
      </c>
      <c r="T130" s="6">
        <f t="shared" ref="T130:T193" si="36">IF($M130&lt;3,IF($F130=$F$1,1,0),IF($F130=$F$1,$N130,0))</f>
        <v>0</v>
      </c>
      <c r="U130" s="6">
        <f t="shared" ref="U130:U193" si="37">IF($M130&lt;3,IF($G130=$G$1,1,0),IF($G130=$G$1,$N130,0))</f>
        <v>1</v>
      </c>
      <c r="V130" s="110">
        <f t="shared" ref="V130:V193" si="38">IF($M130&lt;3,IF($H130=$H$1,1,0),IF($H130=$H$1,$N130,0))</f>
        <v>0</v>
      </c>
      <c r="W130" s="6">
        <f t="shared" ref="W130:W193" si="39">IF($M130&lt;3,IF($I130=$I$1,1,0),IF($I130=$I$1,$N130,0))</f>
        <v>0</v>
      </c>
      <c r="X130" s="6">
        <f t="shared" ref="X130:X193" si="40">IF($M130&lt;3,IF($J130=$J$1,1,0),IF($J130=$J$1,$N130,0))</f>
        <v>0</v>
      </c>
      <c r="Y130" s="6">
        <f t="shared" ref="Y130:Y193" si="41">IF($M130&lt;3,IF($K130=$K$1,1,0),IF($K130=$K$1,$N130,0))</f>
        <v>0</v>
      </c>
      <c r="Z130" s="6"/>
      <c r="AA130" s="6"/>
      <c r="AB130" s="6">
        <f t="shared" si="29"/>
        <v>1</v>
      </c>
      <c r="AC130" s="6">
        <f t="shared" ref="AC130:AC193" si="42">M130</f>
        <v>1</v>
      </c>
      <c r="AD130" s="6" t="str">
        <f t="shared" ref="AD130:AD193" si="43">IF(AB130=AC130,"Correct",IF(AB130=3,"Correct","Wrong"))</f>
        <v>Correct</v>
      </c>
      <c r="AE130" s="6"/>
      <c r="AF130" s="96" t="str">
        <f>IFERROR(VLOOKUP(Table1[[#This Row],[RespondentID]],'All Data'!$A:$CO,87,FALSE),"unknown")</f>
        <v>Woman</v>
      </c>
      <c r="AG130" s="96" t="str">
        <f>IFERROR(VLOOKUP(Table1[[#This Row],[RespondentID]],'All Data'!$A:$CO,88,FALSE),"unknown")</f>
        <v>35-44 years</v>
      </c>
      <c r="AH130" s="96" t="str">
        <f>IFERROR(VLOOKUP(Table1[[#This Row],[RespondentID]],'All Data'!$A:$CO,89,FALSE),"unknown")</f>
        <v>Nassau</v>
      </c>
      <c r="AI130" s="96" t="str">
        <f>IFERROR(VLOOKUP(Table1[[#This Row],[RespondentID]],'All Data'!$A:$CO,90,FALSE),"unknown")</f>
        <v>Oyster Bay, 11771</v>
      </c>
      <c r="AJ130" s="96" t="str">
        <f>IFERROR(VLOOKUP(Table1[[#This Row],[RespondentID]],'All Data'!$A:$CO,91,FALSE),"unknown")</f>
        <v>White</v>
      </c>
      <c r="AK130" s="96" t="str">
        <f>IFERROR(VLOOKUP(Table1[[#This Row],[RespondentID]],'All Data'!$A:$CO,92,FALSE),"unknown")</f>
        <v>Not Hispanic or Latino</v>
      </c>
      <c r="AL130" s="96" t="str">
        <f>IFERROR(VLOOKUP(Table1[[#This Row],[RespondentID]],'All Data'!$A:$CO,93,FALSE),"unknown")</f>
        <v>English</v>
      </c>
      <c r="AM130" s="96" t="str">
        <f>IFERROR(VLOOKUP(Table1[[#This Row],[RespondentID]],'All Data'!$A:$CW,94,FALSE),"unknown")</f>
        <v>Over $125,000</v>
      </c>
      <c r="AN130" s="96" t="str">
        <f>IFERROR(VLOOKUP(Table1[[#This Row],[RespondentID]],'All Data'!$A:$CW,95,FALSE),"unknown")</f>
        <v>Doctorate</v>
      </c>
      <c r="AO130" s="96" t="str">
        <f>IFERROR(VLOOKUP(Table1[[#This Row],[RespondentID]],'All Data'!$A:$CW,96,FALSE),"unknown")</f>
        <v>Employed for wages</v>
      </c>
      <c r="AP130" s="96" t="str">
        <f>IFERROR(VLOOKUP(Table1[[#This Row],[RespondentID]],'All Data'!$A:$CW,97,FALSE),"unknown")</f>
        <v>Yes</v>
      </c>
      <c r="AQ130" s="96" t="str">
        <f>IFERROR(VLOOKUP(Table1[[#This Row],[RespondentID]],'All Data'!$A:$CW,98,FALSE),"unknown")</f>
        <v>Private/Commercial</v>
      </c>
      <c r="AR130" s="96" t="str">
        <f>IFERROR(VLOOKUP(Table1[[#This Row],[RespondentID]],'All Data'!$A:$CW,99,FALSE),"unknown")</f>
        <v>Yes</v>
      </c>
    </row>
    <row r="131" spans="1:44">
      <c r="A131">
        <v>114388456284</v>
      </c>
      <c r="G131" t="s">
        <v>34</v>
      </c>
      <c r="M131" s="7">
        <f t="shared" si="30"/>
        <v>1</v>
      </c>
      <c r="N131" s="7">
        <f t="shared" si="31"/>
        <v>3</v>
      </c>
      <c r="O131" s="7"/>
      <c r="P131" s="7">
        <f t="shared" si="32"/>
        <v>0</v>
      </c>
      <c r="Q131" s="7">
        <f t="shared" si="33"/>
        <v>0</v>
      </c>
      <c r="R131" s="7">
        <f t="shared" si="34"/>
        <v>0</v>
      </c>
      <c r="S131" s="7">
        <f t="shared" si="35"/>
        <v>0</v>
      </c>
      <c r="T131" s="7">
        <f t="shared" si="36"/>
        <v>0</v>
      </c>
      <c r="U131" s="7">
        <f t="shared" si="37"/>
        <v>1</v>
      </c>
      <c r="V131" s="110">
        <f t="shared" si="38"/>
        <v>0</v>
      </c>
      <c r="W131" s="7">
        <f t="shared" si="39"/>
        <v>0</v>
      </c>
      <c r="X131" s="7">
        <f t="shared" si="40"/>
        <v>0</v>
      </c>
      <c r="Y131" s="7">
        <f t="shared" si="41"/>
        <v>0</v>
      </c>
      <c r="Z131" s="7"/>
      <c r="AA131" s="7"/>
      <c r="AB131" s="7">
        <f t="shared" ref="AB131:AB194" si="44">SUM(P131:Z131)</f>
        <v>1</v>
      </c>
      <c r="AC131" s="7">
        <f t="shared" si="42"/>
        <v>1</v>
      </c>
      <c r="AD131" s="7" t="str">
        <f t="shared" si="43"/>
        <v>Correct</v>
      </c>
      <c r="AE131" s="7"/>
      <c r="AF131" s="96" t="str">
        <f>IFERROR(VLOOKUP(Table1[[#This Row],[RespondentID]],'All Data'!$A:$CO,87,FALSE),"unknown")</f>
        <v>Woman</v>
      </c>
      <c r="AG131" s="96" t="str">
        <f>IFERROR(VLOOKUP(Table1[[#This Row],[RespondentID]],'All Data'!$A:$CO,88,FALSE),"unknown")</f>
        <v>65+ years</v>
      </c>
      <c r="AH131" s="96" t="str">
        <f>IFERROR(VLOOKUP(Table1[[#This Row],[RespondentID]],'All Data'!$A:$CO,89,FALSE),"unknown")</f>
        <v>Nassau</v>
      </c>
      <c r="AI131" s="96" t="str">
        <f>IFERROR(VLOOKUP(Table1[[#This Row],[RespondentID]],'All Data'!$A:$CO,90,FALSE),"unknown")</f>
        <v>Rockville Centre, 11570</v>
      </c>
      <c r="AJ131" s="96" t="str">
        <f>IFERROR(VLOOKUP(Table1[[#This Row],[RespondentID]],'All Data'!$A:$CO,91,FALSE),"unknown")</f>
        <v>White</v>
      </c>
      <c r="AK131" s="96" t="str">
        <f>IFERROR(VLOOKUP(Table1[[#This Row],[RespondentID]],'All Data'!$A:$CO,92,FALSE),"unknown")</f>
        <v>Not Hispanic or Latino</v>
      </c>
      <c r="AL131" s="96" t="str">
        <f>IFERROR(VLOOKUP(Table1[[#This Row],[RespondentID]],'All Data'!$A:$CO,93,FALSE),"unknown")</f>
        <v>English</v>
      </c>
      <c r="AM131" s="96" t="str">
        <f>IFERROR(VLOOKUP(Table1[[#This Row],[RespondentID]],'All Data'!$A:$CW,94,FALSE),"unknown")</f>
        <v>$75,000 to $125,000</v>
      </c>
      <c r="AN131" s="96" t="str">
        <f>IFERROR(VLOOKUP(Table1[[#This Row],[RespondentID]],'All Data'!$A:$CW,95,FALSE),"unknown")</f>
        <v>Graduate school</v>
      </c>
      <c r="AO131" s="96" t="str">
        <f>IFERROR(VLOOKUP(Table1[[#This Row],[RespondentID]],'All Data'!$A:$CW,96,FALSE),"unknown")</f>
        <v>Retired</v>
      </c>
      <c r="AP131" s="96" t="str">
        <f>IFERROR(VLOOKUP(Table1[[#This Row],[RespondentID]],'All Data'!$A:$CW,97,FALSE),"unknown")</f>
        <v>Yes</v>
      </c>
      <c r="AQ131" s="96" t="str">
        <f>IFERROR(VLOOKUP(Table1[[#This Row],[RespondentID]],'All Data'!$A:$CW,98,FALSE),"unknown")</f>
        <v>Medicare</v>
      </c>
      <c r="AR131" s="96" t="str">
        <f>IFERROR(VLOOKUP(Table1[[#This Row],[RespondentID]],'All Data'!$A:$CW,99,FALSE),"unknown")</f>
        <v>Yes</v>
      </c>
    </row>
    <row r="132" spans="1:44">
      <c r="A132">
        <v>114387948886</v>
      </c>
      <c r="B132" t="s">
        <v>29</v>
      </c>
      <c r="C132" t="s">
        <v>30</v>
      </c>
      <c r="E132" t="s">
        <v>32</v>
      </c>
      <c r="H132" t="s">
        <v>35</v>
      </c>
      <c r="I132" t="s">
        <v>36</v>
      </c>
      <c r="M132" s="6">
        <f t="shared" si="30"/>
        <v>5</v>
      </c>
      <c r="N132" s="6">
        <f t="shared" si="31"/>
        <v>0.6</v>
      </c>
      <c r="O132" s="6"/>
      <c r="P132" s="6">
        <f t="shared" si="32"/>
        <v>0.6</v>
      </c>
      <c r="Q132" s="6">
        <f t="shared" si="33"/>
        <v>0.6</v>
      </c>
      <c r="R132" s="6">
        <f t="shared" si="34"/>
        <v>0</v>
      </c>
      <c r="S132" s="6">
        <f t="shared" si="35"/>
        <v>0.6</v>
      </c>
      <c r="T132" s="6">
        <f t="shared" si="36"/>
        <v>0</v>
      </c>
      <c r="U132" s="6">
        <f t="shared" si="37"/>
        <v>0</v>
      </c>
      <c r="V132" s="110">
        <f t="shared" si="38"/>
        <v>0.6</v>
      </c>
      <c r="W132" s="6">
        <f t="shared" si="39"/>
        <v>0.6</v>
      </c>
      <c r="X132" s="6">
        <f t="shared" si="40"/>
        <v>0</v>
      </c>
      <c r="Y132" s="6">
        <f t="shared" si="41"/>
        <v>0</v>
      </c>
      <c r="Z132" s="6"/>
      <c r="AA132" s="6"/>
      <c r="AB132" s="6">
        <f t="shared" si="44"/>
        <v>3</v>
      </c>
      <c r="AC132" s="6">
        <f t="shared" si="42"/>
        <v>5</v>
      </c>
      <c r="AD132" s="6" t="str">
        <f t="shared" si="43"/>
        <v>Correct</v>
      </c>
      <c r="AE132" s="6"/>
      <c r="AF132" s="96" t="str">
        <f>IFERROR(VLOOKUP(Table1[[#This Row],[RespondentID]],'All Data'!$A:$CO,87,FALSE),"unknown")</f>
        <v>Woman</v>
      </c>
      <c r="AG132" s="96" t="str">
        <f>IFERROR(VLOOKUP(Table1[[#This Row],[RespondentID]],'All Data'!$A:$CO,88,FALSE),"unknown")</f>
        <v>18-24 years</v>
      </c>
      <c r="AH132" s="96" t="str">
        <f>IFERROR(VLOOKUP(Table1[[#This Row],[RespondentID]],'All Data'!$A:$CO,89,FALSE),"unknown")</f>
        <v>Suffolk</v>
      </c>
      <c r="AI132" s="96" t="str">
        <f>IFERROR(VLOOKUP(Table1[[#This Row],[RespondentID]],'All Data'!$A:$CO,90,FALSE),"unknown")</f>
        <v>Babylon, 11704</v>
      </c>
      <c r="AJ132" s="96" t="str">
        <f>IFERROR(VLOOKUP(Table1[[#This Row],[RespondentID]],'All Data'!$A:$CO,91,FALSE),"unknown")</f>
        <v>White</v>
      </c>
      <c r="AK132" s="96" t="str">
        <f>IFERROR(VLOOKUP(Table1[[#This Row],[RespondentID]],'All Data'!$A:$CO,92,FALSE),"unknown")</f>
        <v>Unknown</v>
      </c>
      <c r="AL132" s="96" t="str">
        <f>IFERROR(VLOOKUP(Table1[[#This Row],[RespondentID]],'All Data'!$A:$CO,93,FALSE),"unknown")</f>
        <v>English</v>
      </c>
      <c r="AM132" s="96" t="str">
        <f>IFERROR(VLOOKUP(Table1[[#This Row],[RespondentID]],'All Data'!$A:$CW,94,FALSE),"unknown")</f>
        <v>$0-$19,999</v>
      </c>
      <c r="AN132" s="96" t="str">
        <f>IFERROR(VLOOKUP(Table1[[#This Row],[RespondentID]],'All Data'!$A:$CW,95,FALSE),"unknown")</f>
        <v>Some college</v>
      </c>
      <c r="AO132" s="96" t="str">
        <f>IFERROR(VLOOKUP(Table1[[#This Row],[RespondentID]],'All Data'!$A:$CW,96,FALSE),"unknown")</f>
        <v>Student</v>
      </c>
      <c r="AP132" s="96" t="str">
        <f>IFERROR(VLOOKUP(Table1[[#This Row],[RespondentID]],'All Data'!$A:$CW,97,FALSE),"unknown")</f>
        <v>Yes</v>
      </c>
      <c r="AQ132" s="96" t="str">
        <f>IFERROR(VLOOKUP(Table1[[#This Row],[RespondentID]],'All Data'!$A:$CW,98,FALSE),"unknown")</f>
        <v>Private/Commercial</v>
      </c>
      <c r="AR132" s="96" t="str">
        <f>IFERROR(VLOOKUP(Table1[[#This Row],[RespondentID]],'All Data'!$A:$CW,99,FALSE),"unknown")</f>
        <v>Yes</v>
      </c>
    </row>
    <row r="133" spans="1:44">
      <c r="A133">
        <v>114386616147</v>
      </c>
      <c r="K133" t="s">
        <v>353</v>
      </c>
      <c r="M133" s="7">
        <f t="shared" si="30"/>
        <v>1</v>
      </c>
      <c r="N133" s="7">
        <f t="shared" si="31"/>
        <v>3</v>
      </c>
      <c r="O133" s="7"/>
      <c r="P133" s="7">
        <f t="shared" si="32"/>
        <v>0</v>
      </c>
      <c r="Q133" s="7">
        <f t="shared" si="33"/>
        <v>0</v>
      </c>
      <c r="R133" s="7">
        <f t="shared" si="34"/>
        <v>0</v>
      </c>
      <c r="S133" s="7">
        <f t="shared" si="35"/>
        <v>0</v>
      </c>
      <c r="T133" s="7">
        <f t="shared" si="36"/>
        <v>0</v>
      </c>
      <c r="U133" s="7">
        <f t="shared" si="37"/>
        <v>0</v>
      </c>
      <c r="V133" s="110">
        <f t="shared" si="38"/>
        <v>0</v>
      </c>
      <c r="W133" s="7">
        <f t="shared" si="39"/>
        <v>0</v>
      </c>
      <c r="X133" s="7">
        <f t="shared" si="40"/>
        <v>0</v>
      </c>
      <c r="Y133" s="7">
        <f t="shared" si="41"/>
        <v>1</v>
      </c>
      <c r="Z133" s="7"/>
      <c r="AA133" s="7"/>
      <c r="AB133" s="7">
        <f t="shared" si="44"/>
        <v>1</v>
      </c>
      <c r="AC133" s="7">
        <f t="shared" si="42"/>
        <v>1</v>
      </c>
      <c r="AD133" s="7" t="str">
        <f t="shared" si="43"/>
        <v>Correct</v>
      </c>
      <c r="AE133" s="7"/>
      <c r="AF133" s="96" t="str">
        <f>IFERROR(VLOOKUP(Table1[[#This Row],[RespondentID]],'All Data'!$A:$CO,87,FALSE),"unknown")</f>
        <v>Woman</v>
      </c>
      <c r="AG133" s="96" t="str">
        <f>IFERROR(VLOOKUP(Table1[[#This Row],[RespondentID]],'All Data'!$A:$CO,88,FALSE),"unknown")</f>
        <v>25-34 years</v>
      </c>
      <c r="AH133" s="96" t="str">
        <f>IFERROR(VLOOKUP(Table1[[#This Row],[RespondentID]],'All Data'!$A:$CO,89,FALSE),"unknown")</f>
        <v>Suffolk</v>
      </c>
      <c r="AI133" s="96" t="str">
        <f>IFERROR(VLOOKUP(Table1[[#This Row],[RespondentID]],'All Data'!$A:$CO,90,FALSE),"unknown")</f>
        <v>North Babylon, 11703</v>
      </c>
      <c r="AJ133" s="96" t="str">
        <f>IFERROR(VLOOKUP(Table1[[#This Row],[RespondentID]],'All Data'!$A:$CO,91,FALSE),"unknown")</f>
        <v>White</v>
      </c>
      <c r="AK133" s="96" t="str">
        <f>IFERROR(VLOOKUP(Table1[[#This Row],[RespondentID]],'All Data'!$A:$CO,92,FALSE),"unknown")</f>
        <v>Hispanic or Latino</v>
      </c>
      <c r="AL133" s="96" t="str">
        <f>IFERROR(VLOOKUP(Table1[[#This Row],[RespondentID]],'All Data'!$A:$CO,93,FALSE),"unknown")</f>
        <v>English</v>
      </c>
      <c r="AM133" s="96" t="str">
        <f>IFERROR(VLOOKUP(Table1[[#This Row],[RespondentID]],'All Data'!$A:$CW,94,FALSE),"unknown")</f>
        <v>$75,000 to $125,000</v>
      </c>
      <c r="AN133" s="96" t="str">
        <f>IFERROR(VLOOKUP(Table1[[#This Row],[RespondentID]],'All Data'!$A:$CW,95,FALSE),"unknown")</f>
        <v>College graduate</v>
      </c>
      <c r="AO133" s="96" t="str">
        <f>IFERROR(VLOOKUP(Table1[[#This Row],[RespondentID]],'All Data'!$A:$CW,96,FALSE),"unknown")</f>
        <v>Employed for wages</v>
      </c>
      <c r="AP133" s="96" t="str">
        <f>IFERROR(VLOOKUP(Table1[[#This Row],[RespondentID]],'All Data'!$A:$CW,97,FALSE),"unknown")</f>
        <v>Yes</v>
      </c>
      <c r="AQ133" s="96" t="str">
        <f>IFERROR(VLOOKUP(Table1[[#This Row],[RespondentID]],'All Data'!$A:$CW,98,FALSE),"unknown")</f>
        <v>Private/Commercial</v>
      </c>
      <c r="AR133" s="96" t="str">
        <f>IFERROR(VLOOKUP(Table1[[#This Row],[RespondentID]],'All Data'!$A:$CW,99,FALSE),"unknown")</f>
        <v>Yes</v>
      </c>
    </row>
    <row r="134" spans="1:44">
      <c r="A134">
        <v>114386152513</v>
      </c>
      <c r="G134" t="s">
        <v>34</v>
      </c>
      <c r="M134" s="6">
        <f t="shared" si="30"/>
        <v>1</v>
      </c>
      <c r="N134" s="6">
        <f t="shared" si="31"/>
        <v>3</v>
      </c>
      <c r="O134" s="6"/>
      <c r="P134" s="6">
        <f t="shared" si="32"/>
        <v>0</v>
      </c>
      <c r="Q134" s="6">
        <f t="shared" si="33"/>
        <v>0</v>
      </c>
      <c r="R134" s="6">
        <f t="shared" si="34"/>
        <v>0</v>
      </c>
      <c r="S134" s="6">
        <f t="shared" si="35"/>
        <v>0</v>
      </c>
      <c r="T134" s="6">
        <f t="shared" si="36"/>
        <v>0</v>
      </c>
      <c r="U134" s="6">
        <f t="shared" si="37"/>
        <v>1</v>
      </c>
      <c r="V134" s="110">
        <f t="shared" si="38"/>
        <v>0</v>
      </c>
      <c r="W134" s="6">
        <f t="shared" si="39"/>
        <v>0</v>
      </c>
      <c r="X134" s="6">
        <f t="shared" si="40"/>
        <v>0</v>
      </c>
      <c r="Y134" s="6">
        <f t="shared" si="41"/>
        <v>0</v>
      </c>
      <c r="Z134" s="6"/>
      <c r="AA134" s="6"/>
      <c r="AB134" s="6">
        <f t="shared" si="44"/>
        <v>1</v>
      </c>
      <c r="AC134" s="6">
        <f t="shared" si="42"/>
        <v>1</v>
      </c>
      <c r="AD134" s="6" t="str">
        <f t="shared" si="43"/>
        <v>Correct</v>
      </c>
      <c r="AE134" s="6"/>
      <c r="AF134" s="96" t="str">
        <f>IFERROR(VLOOKUP(Table1[[#This Row],[RespondentID]],'All Data'!$A:$CO,87,FALSE),"unknown")</f>
        <v>Man</v>
      </c>
      <c r="AG134" s="96" t="str">
        <f>IFERROR(VLOOKUP(Table1[[#This Row],[RespondentID]],'All Data'!$A:$CO,88,FALSE),"unknown")</f>
        <v>65+ years</v>
      </c>
      <c r="AH134" s="96" t="str">
        <f>IFERROR(VLOOKUP(Table1[[#This Row],[RespondentID]],'All Data'!$A:$CO,89,FALSE),"unknown")</f>
        <v>Suffolk</v>
      </c>
      <c r="AI134" s="96" t="str">
        <f>IFERROR(VLOOKUP(Table1[[#This Row],[RespondentID]],'All Data'!$A:$CO,90,FALSE),"unknown")</f>
        <v>Northport, 11768</v>
      </c>
      <c r="AJ134" s="96" t="str">
        <f>IFERROR(VLOOKUP(Table1[[#This Row],[RespondentID]],'All Data'!$A:$CO,91,FALSE),"unknown")</f>
        <v>White</v>
      </c>
      <c r="AK134" s="96" t="str">
        <f>IFERROR(VLOOKUP(Table1[[#This Row],[RespondentID]],'All Data'!$A:$CO,92,FALSE),"unknown")</f>
        <v>Not Hispanic or Latino</v>
      </c>
      <c r="AL134" s="96" t="str">
        <f>IFERROR(VLOOKUP(Table1[[#This Row],[RespondentID]],'All Data'!$A:$CO,93,FALSE),"unknown")</f>
        <v>English</v>
      </c>
      <c r="AM134" s="96" t="str">
        <f>IFERROR(VLOOKUP(Table1[[#This Row],[RespondentID]],'All Data'!$A:$CW,94,FALSE),"unknown")</f>
        <v>Over $125,000</v>
      </c>
      <c r="AN134" s="96" t="str">
        <f>IFERROR(VLOOKUP(Table1[[#This Row],[RespondentID]],'All Data'!$A:$CW,95,FALSE),"unknown")</f>
        <v>Doctorate</v>
      </c>
      <c r="AO134" s="96" t="str">
        <f>IFERROR(VLOOKUP(Table1[[#This Row],[RespondentID]],'All Data'!$A:$CW,96,FALSE),"unknown")</f>
        <v>Retired</v>
      </c>
      <c r="AP134" s="96" t="str">
        <f>IFERROR(VLOOKUP(Table1[[#This Row],[RespondentID]],'All Data'!$A:$CW,97,FALSE),"unknown")</f>
        <v>Yes</v>
      </c>
      <c r="AQ134" s="96" t="str">
        <f>IFERROR(VLOOKUP(Table1[[#This Row],[RespondentID]],'All Data'!$A:$CW,98,FALSE),"unknown")</f>
        <v>Medicare, Private/Commercial</v>
      </c>
      <c r="AR134" s="96" t="str">
        <f>IFERROR(VLOOKUP(Table1[[#This Row],[RespondentID]],'All Data'!$A:$CW,99,FALSE),"unknown")</f>
        <v>Yes</v>
      </c>
    </row>
    <row r="135" spans="1:44">
      <c r="A135">
        <v>114385305597</v>
      </c>
      <c r="L135" t="s">
        <v>542</v>
      </c>
      <c r="M135" s="7">
        <f t="shared" si="30"/>
        <v>1</v>
      </c>
      <c r="N135" s="7">
        <f t="shared" si="31"/>
        <v>3</v>
      </c>
      <c r="O135" s="7"/>
      <c r="P135" s="7">
        <f t="shared" si="32"/>
        <v>0</v>
      </c>
      <c r="Q135" s="7">
        <f t="shared" si="33"/>
        <v>0</v>
      </c>
      <c r="R135" s="7">
        <f t="shared" si="34"/>
        <v>0</v>
      </c>
      <c r="S135" s="7">
        <f t="shared" si="35"/>
        <v>0</v>
      </c>
      <c r="T135" s="7">
        <f t="shared" si="36"/>
        <v>0</v>
      </c>
      <c r="U135" s="7">
        <f t="shared" si="37"/>
        <v>0</v>
      </c>
      <c r="V135" s="110">
        <f t="shared" si="38"/>
        <v>0</v>
      </c>
      <c r="W135" s="7">
        <f t="shared" si="39"/>
        <v>0</v>
      </c>
      <c r="X135" s="7">
        <f t="shared" si="40"/>
        <v>0</v>
      </c>
      <c r="Y135" s="7">
        <f t="shared" si="41"/>
        <v>0</v>
      </c>
      <c r="Z135" s="7"/>
      <c r="AA135" s="7"/>
      <c r="AB135" s="7">
        <f t="shared" si="44"/>
        <v>0</v>
      </c>
      <c r="AC135" s="7">
        <f t="shared" si="42"/>
        <v>1</v>
      </c>
      <c r="AD135" s="7" t="str">
        <f t="shared" si="43"/>
        <v>Wrong</v>
      </c>
      <c r="AE135" s="7"/>
      <c r="AF135" s="96" t="str">
        <f>IFERROR(VLOOKUP(Table1[[#This Row],[RespondentID]],'All Data'!$A:$CO,87,FALSE),"unknown")</f>
        <v>Woman</v>
      </c>
      <c r="AG135" s="96" t="str">
        <f>IFERROR(VLOOKUP(Table1[[#This Row],[RespondentID]],'All Data'!$A:$CO,88,FALSE),"unknown")</f>
        <v>45-54 years</v>
      </c>
      <c r="AH135" s="96" t="str">
        <f>IFERROR(VLOOKUP(Table1[[#This Row],[RespondentID]],'All Data'!$A:$CO,89,FALSE),"unknown")</f>
        <v>Suffolk</v>
      </c>
      <c r="AI135" s="96" t="str">
        <f>IFERROR(VLOOKUP(Table1[[#This Row],[RespondentID]],'All Data'!$A:$CO,90,FALSE),"unknown")</f>
        <v>Calverton, 11933</v>
      </c>
      <c r="AJ135" s="96" t="str">
        <f>IFERROR(VLOOKUP(Table1[[#This Row],[RespondentID]],'All Data'!$A:$CO,91,FALSE),"unknown")</f>
        <v>White</v>
      </c>
      <c r="AK135" s="96" t="str">
        <f>IFERROR(VLOOKUP(Table1[[#This Row],[RespondentID]],'All Data'!$A:$CO,92,FALSE),"unknown")</f>
        <v>Not Hispanic or Latino</v>
      </c>
      <c r="AL135" s="96" t="str">
        <f>IFERROR(VLOOKUP(Table1[[#This Row],[RespondentID]],'All Data'!$A:$CO,93,FALSE),"unknown")</f>
        <v>English</v>
      </c>
      <c r="AM135" s="96" t="str">
        <f>IFERROR(VLOOKUP(Table1[[#This Row],[RespondentID]],'All Data'!$A:$CW,94,FALSE),"unknown")</f>
        <v>$75,000 to $125,000</v>
      </c>
      <c r="AN135" s="96" t="str">
        <f>IFERROR(VLOOKUP(Table1[[#This Row],[RespondentID]],'All Data'!$A:$CW,95,FALSE),"unknown")</f>
        <v>Graduate school</v>
      </c>
      <c r="AO135" s="96" t="str">
        <f>IFERROR(VLOOKUP(Table1[[#This Row],[RespondentID]],'All Data'!$A:$CW,96,FALSE),"unknown")</f>
        <v>Employed for wages</v>
      </c>
      <c r="AP135" s="96" t="str">
        <f>IFERROR(VLOOKUP(Table1[[#This Row],[RespondentID]],'All Data'!$A:$CW,97,FALSE),"unknown")</f>
        <v>Yes</v>
      </c>
      <c r="AQ135" s="96" t="str">
        <f>IFERROR(VLOOKUP(Table1[[#This Row],[RespondentID]],'All Data'!$A:$CW,98,FALSE),"unknown")</f>
        <v>Private/Commercial</v>
      </c>
      <c r="AR135" s="96" t="str">
        <f>IFERROR(VLOOKUP(Table1[[#This Row],[RespondentID]],'All Data'!$A:$CW,99,FALSE),"unknown")</f>
        <v>Yes</v>
      </c>
    </row>
    <row r="136" spans="1:44">
      <c r="A136">
        <v>114385298214</v>
      </c>
      <c r="G136" t="s">
        <v>34</v>
      </c>
      <c r="M136" s="6">
        <f t="shared" si="30"/>
        <v>1</v>
      </c>
      <c r="N136" s="6">
        <f t="shared" si="31"/>
        <v>3</v>
      </c>
      <c r="O136" s="6"/>
      <c r="P136" s="6">
        <f t="shared" si="32"/>
        <v>0</v>
      </c>
      <c r="Q136" s="6">
        <f t="shared" si="33"/>
        <v>0</v>
      </c>
      <c r="R136" s="6">
        <f t="shared" si="34"/>
        <v>0</v>
      </c>
      <c r="S136" s="6">
        <f t="shared" si="35"/>
        <v>0</v>
      </c>
      <c r="T136" s="6">
        <f t="shared" si="36"/>
        <v>0</v>
      </c>
      <c r="U136" s="6">
        <f t="shared" si="37"/>
        <v>1</v>
      </c>
      <c r="V136" s="110">
        <f t="shared" si="38"/>
        <v>0</v>
      </c>
      <c r="W136" s="6">
        <f t="shared" si="39"/>
        <v>0</v>
      </c>
      <c r="X136" s="6">
        <f t="shared" si="40"/>
        <v>0</v>
      </c>
      <c r="Y136" s="6">
        <f t="shared" si="41"/>
        <v>0</v>
      </c>
      <c r="Z136" s="6"/>
      <c r="AA136" s="6"/>
      <c r="AB136" s="6">
        <f t="shared" si="44"/>
        <v>1</v>
      </c>
      <c r="AC136" s="6">
        <f t="shared" si="42"/>
        <v>1</v>
      </c>
      <c r="AD136" s="6" t="str">
        <f t="shared" si="43"/>
        <v>Correct</v>
      </c>
      <c r="AE136" s="6"/>
      <c r="AF136" s="96" t="str">
        <f>IFERROR(VLOOKUP(Table1[[#This Row],[RespondentID]],'All Data'!$A:$CO,87,FALSE),"unknown")</f>
        <v>Woman</v>
      </c>
      <c r="AG136" s="96" t="str">
        <f>IFERROR(VLOOKUP(Table1[[#This Row],[RespondentID]],'All Data'!$A:$CO,88,FALSE),"unknown")</f>
        <v>45-54 years</v>
      </c>
      <c r="AH136" s="96" t="str">
        <f>IFERROR(VLOOKUP(Table1[[#This Row],[RespondentID]],'All Data'!$A:$CO,89,FALSE),"unknown")</f>
        <v>Suffolk</v>
      </c>
      <c r="AI136" s="96" t="str">
        <f>IFERROR(VLOOKUP(Table1[[#This Row],[RespondentID]],'All Data'!$A:$CO,90,FALSE),"unknown")</f>
        <v>Babylon, 11704</v>
      </c>
      <c r="AJ136" s="96" t="str">
        <f>IFERROR(VLOOKUP(Table1[[#This Row],[RespondentID]],'All Data'!$A:$CO,91,FALSE),"unknown")</f>
        <v>White</v>
      </c>
      <c r="AK136" s="96" t="str">
        <f>IFERROR(VLOOKUP(Table1[[#This Row],[RespondentID]],'All Data'!$A:$CO,92,FALSE),"unknown")</f>
        <v>Not Hispanic or Latino</v>
      </c>
      <c r="AL136" s="96" t="str">
        <f>IFERROR(VLOOKUP(Table1[[#This Row],[RespondentID]],'All Data'!$A:$CO,93,FALSE),"unknown")</f>
        <v>English</v>
      </c>
      <c r="AM136" s="96" t="str">
        <f>IFERROR(VLOOKUP(Table1[[#This Row],[RespondentID]],'All Data'!$A:$CW,94,FALSE),"unknown")</f>
        <v>Over $125,000</v>
      </c>
      <c r="AN136" s="96" t="str">
        <f>IFERROR(VLOOKUP(Table1[[#This Row],[RespondentID]],'All Data'!$A:$CW,95,FALSE),"unknown")</f>
        <v>Graduate school</v>
      </c>
      <c r="AO136" s="96" t="str">
        <f>IFERROR(VLOOKUP(Table1[[#This Row],[RespondentID]],'All Data'!$A:$CW,96,FALSE),"unknown")</f>
        <v>Employed for wages</v>
      </c>
      <c r="AP136" s="96" t="str">
        <f>IFERROR(VLOOKUP(Table1[[#This Row],[RespondentID]],'All Data'!$A:$CW,97,FALSE),"unknown")</f>
        <v>Yes</v>
      </c>
      <c r="AQ136" s="96" t="str">
        <f>IFERROR(VLOOKUP(Table1[[#This Row],[RespondentID]],'All Data'!$A:$CW,98,FALSE),"unknown")</f>
        <v>Private/Commercial</v>
      </c>
      <c r="AR136" s="96" t="str">
        <f>IFERROR(VLOOKUP(Table1[[#This Row],[RespondentID]],'All Data'!$A:$CW,99,FALSE),"unknown")</f>
        <v>Yes</v>
      </c>
    </row>
    <row r="137" spans="1:44">
      <c r="A137">
        <v>114385257725</v>
      </c>
      <c r="G137" t="s">
        <v>34</v>
      </c>
      <c r="M137" s="7">
        <f t="shared" si="30"/>
        <v>1</v>
      </c>
      <c r="N137" s="7">
        <f t="shared" si="31"/>
        <v>3</v>
      </c>
      <c r="O137" s="7"/>
      <c r="P137" s="7">
        <f t="shared" si="32"/>
        <v>0</v>
      </c>
      <c r="Q137" s="7">
        <f t="shared" si="33"/>
        <v>0</v>
      </c>
      <c r="R137" s="7">
        <f t="shared" si="34"/>
        <v>0</v>
      </c>
      <c r="S137" s="7">
        <f t="shared" si="35"/>
        <v>0</v>
      </c>
      <c r="T137" s="7">
        <f t="shared" si="36"/>
        <v>0</v>
      </c>
      <c r="U137" s="7">
        <f t="shared" si="37"/>
        <v>1</v>
      </c>
      <c r="V137" s="110">
        <f t="shared" si="38"/>
        <v>0</v>
      </c>
      <c r="W137" s="7">
        <f t="shared" si="39"/>
        <v>0</v>
      </c>
      <c r="X137" s="7">
        <f t="shared" si="40"/>
        <v>0</v>
      </c>
      <c r="Y137" s="7">
        <f t="shared" si="41"/>
        <v>0</v>
      </c>
      <c r="Z137" s="7"/>
      <c r="AA137" s="7"/>
      <c r="AB137" s="7">
        <f t="shared" si="44"/>
        <v>1</v>
      </c>
      <c r="AC137" s="7">
        <f t="shared" si="42"/>
        <v>1</v>
      </c>
      <c r="AD137" s="7" t="str">
        <f t="shared" si="43"/>
        <v>Correct</v>
      </c>
      <c r="AE137" s="7"/>
      <c r="AF137" s="96" t="str">
        <f>IFERROR(VLOOKUP(Table1[[#This Row],[RespondentID]],'All Data'!$A:$CO,87,FALSE),"unknown")</f>
        <v>Woman</v>
      </c>
      <c r="AG137" s="96" t="str">
        <f>IFERROR(VLOOKUP(Table1[[#This Row],[RespondentID]],'All Data'!$A:$CO,88,FALSE),"unknown")</f>
        <v>65+ years</v>
      </c>
      <c r="AH137" s="96" t="str">
        <f>IFERROR(VLOOKUP(Table1[[#This Row],[RespondentID]],'All Data'!$A:$CO,89,FALSE),"unknown")</f>
        <v>Suffolk</v>
      </c>
      <c r="AI137" s="96" t="str">
        <f>IFERROR(VLOOKUP(Table1[[#This Row],[RespondentID]],'All Data'!$A:$CO,90,FALSE),"unknown")</f>
        <v>Riverhead, 11901</v>
      </c>
      <c r="AJ137" s="96">
        <f>IFERROR(VLOOKUP(Table1[[#This Row],[RespondentID]],'All Data'!$A:$CO,91,FALSE),"unknown")</f>
        <v>0</v>
      </c>
      <c r="AK137" s="96">
        <f>IFERROR(VLOOKUP(Table1[[#This Row],[RespondentID]],'All Data'!$A:$CO,92,FALSE),"unknown")</f>
        <v>0</v>
      </c>
      <c r="AL137" s="96">
        <f>IFERROR(VLOOKUP(Table1[[#This Row],[RespondentID]],'All Data'!$A:$CO,93,FALSE),"unknown")</f>
        <v>0</v>
      </c>
      <c r="AM137" s="96">
        <f>IFERROR(VLOOKUP(Table1[[#This Row],[RespondentID]],'All Data'!$A:$CW,94,FALSE),"unknown")</f>
        <v>0</v>
      </c>
      <c r="AN137" s="96">
        <f>IFERROR(VLOOKUP(Table1[[#This Row],[RespondentID]],'All Data'!$A:$CW,95,FALSE),"unknown")</f>
        <v>0</v>
      </c>
      <c r="AO137" s="96">
        <f>IFERROR(VLOOKUP(Table1[[#This Row],[RespondentID]],'All Data'!$A:$CW,96,FALSE),"unknown")</f>
        <v>0</v>
      </c>
      <c r="AP137" s="96">
        <f>IFERROR(VLOOKUP(Table1[[#This Row],[RespondentID]],'All Data'!$A:$CW,97,FALSE),"unknown")</f>
        <v>0</v>
      </c>
      <c r="AQ137" s="96">
        <f>IFERROR(VLOOKUP(Table1[[#This Row],[RespondentID]],'All Data'!$A:$CW,98,FALSE),"unknown")</f>
        <v>0</v>
      </c>
      <c r="AR137" s="96">
        <f>IFERROR(VLOOKUP(Table1[[#This Row],[RespondentID]],'All Data'!$A:$CW,99,FALSE),"unknown")</f>
        <v>0</v>
      </c>
    </row>
    <row r="138" spans="1:44">
      <c r="A138">
        <v>114385153143</v>
      </c>
      <c r="M138" s="6">
        <f t="shared" si="30"/>
        <v>0</v>
      </c>
      <c r="N138" s="6" t="e">
        <f t="shared" si="31"/>
        <v>#DIV/0!</v>
      </c>
      <c r="O138" s="6"/>
      <c r="P138" s="6">
        <f t="shared" si="32"/>
        <v>0</v>
      </c>
      <c r="Q138" s="6">
        <f t="shared" si="33"/>
        <v>0</v>
      </c>
      <c r="R138" s="6">
        <f t="shared" si="34"/>
        <v>0</v>
      </c>
      <c r="S138" s="6">
        <f t="shared" si="35"/>
        <v>0</v>
      </c>
      <c r="T138" s="6">
        <f t="shared" si="36"/>
        <v>0</v>
      </c>
      <c r="U138" s="6">
        <f t="shared" si="37"/>
        <v>0</v>
      </c>
      <c r="V138" s="110">
        <f t="shared" si="38"/>
        <v>0</v>
      </c>
      <c r="W138" s="6">
        <f t="shared" si="39"/>
        <v>0</v>
      </c>
      <c r="X138" s="6">
        <f t="shared" si="40"/>
        <v>0</v>
      </c>
      <c r="Y138" s="6">
        <f t="shared" si="41"/>
        <v>0</v>
      </c>
      <c r="Z138" s="6"/>
      <c r="AA138" s="6"/>
      <c r="AB138" s="6">
        <f t="shared" si="44"/>
        <v>0</v>
      </c>
      <c r="AC138" s="6">
        <f t="shared" si="42"/>
        <v>0</v>
      </c>
      <c r="AD138" s="6" t="str">
        <f t="shared" si="43"/>
        <v>Correct</v>
      </c>
      <c r="AE138" s="6"/>
      <c r="AF138" s="96" t="str">
        <f>IFERROR(VLOOKUP(Table1[[#This Row],[RespondentID]],'All Data'!$A:$CO,87,FALSE),"unknown")</f>
        <v>Woman</v>
      </c>
      <c r="AG138" s="96" t="str">
        <f>IFERROR(VLOOKUP(Table1[[#This Row],[RespondentID]],'All Data'!$A:$CO,88,FALSE),"unknown")</f>
        <v>45-54 years</v>
      </c>
      <c r="AH138" s="96" t="str">
        <f>IFERROR(VLOOKUP(Table1[[#This Row],[RespondentID]],'All Data'!$A:$CO,89,FALSE),"unknown")</f>
        <v>Suffolk</v>
      </c>
      <c r="AI138" s="96" t="str">
        <f>IFERROR(VLOOKUP(Table1[[#This Row],[RespondentID]],'All Data'!$A:$CO,90,FALSE),"unknown")</f>
        <v>Hauppauge, 11760</v>
      </c>
      <c r="AJ138" s="96" t="str">
        <f>IFERROR(VLOOKUP(Table1[[#This Row],[RespondentID]],'All Data'!$A:$CO,91,FALSE),"unknown")</f>
        <v>White</v>
      </c>
      <c r="AK138" s="96" t="str">
        <f>IFERROR(VLOOKUP(Table1[[#This Row],[RespondentID]],'All Data'!$A:$CO,92,FALSE),"unknown")</f>
        <v>Not Hispanic or Latino</v>
      </c>
      <c r="AL138" s="96" t="str">
        <f>IFERROR(VLOOKUP(Table1[[#This Row],[RespondentID]],'All Data'!$A:$CO,93,FALSE),"unknown")</f>
        <v>English</v>
      </c>
      <c r="AM138" s="96" t="str">
        <f>IFERROR(VLOOKUP(Table1[[#This Row],[RespondentID]],'All Data'!$A:$CW,94,FALSE),"unknown")</f>
        <v>Over $125,000</v>
      </c>
      <c r="AN138" s="96" t="str">
        <f>IFERROR(VLOOKUP(Table1[[#This Row],[RespondentID]],'All Data'!$A:$CW,95,FALSE),"unknown")</f>
        <v>Doctorate</v>
      </c>
      <c r="AO138" s="96" t="str">
        <f>IFERROR(VLOOKUP(Table1[[#This Row],[RespondentID]],'All Data'!$A:$CW,96,FALSE),"unknown")</f>
        <v>Employed for wages</v>
      </c>
      <c r="AP138" s="96" t="str">
        <f>IFERROR(VLOOKUP(Table1[[#This Row],[RespondentID]],'All Data'!$A:$CW,97,FALSE),"unknown")</f>
        <v>Yes</v>
      </c>
      <c r="AQ138" s="96" t="str">
        <f>IFERROR(VLOOKUP(Table1[[#This Row],[RespondentID]],'All Data'!$A:$CW,98,FALSE),"unknown")</f>
        <v>Private/Commercial</v>
      </c>
      <c r="AR138" s="96" t="str">
        <f>IFERROR(VLOOKUP(Table1[[#This Row],[RespondentID]],'All Data'!$A:$CW,99,FALSE),"unknown")</f>
        <v>Yes</v>
      </c>
    </row>
    <row r="139" spans="1:44">
      <c r="A139">
        <v>114379553528</v>
      </c>
      <c r="M139" s="7">
        <f t="shared" si="30"/>
        <v>0</v>
      </c>
      <c r="N139" s="7" t="e">
        <f t="shared" si="31"/>
        <v>#DIV/0!</v>
      </c>
      <c r="O139" s="7"/>
      <c r="P139" s="7">
        <f t="shared" si="32"/>
        <v>0</v>
      </c>
      <c r="Q139" s="7">
        <f t="shared" si="33"/>
        <v>0</v>
      </c>
      <c r="R139" s="7">
        <f t="shared" si="34"/>
        <v>0</v>
      </c>
      <c r="S139" s="7">
        <f t="shared" si="35"/>
        <v>0</v>
      </c>
      <c r="T139" s="7">
        <f t="shared" si="36"/>
        <v>0</v>
      </c>
      <c r="U139" s="7">
        <f t="shared" si="37"/>
        <v>0</v>
      </c>
      <c r="V139" s="110">
        <f t="shared" si="38"/>
        <v>0</v>
      </c>
      <c r="W139" s="7">
        <f t="shared" si="39"/>
        <v>0</v>
      </c>
      <c r="X139" s="7">
        <f t="shared" si="40"/>
        <v>0</v>
      </c>
      <c r="Y139" s="7">
        <f t="shared" si="41"/>
        <v>0</v>
      </c>
      <c r="Z139" s="7"/>
      <c r="AA139" s="7"/>
      <c r="AB139" s="7">
        <f t="shared" si="44"/>
        <v>0</v>
      </c>
      <c r="AC139" s="7">
        <f t="shared" si="42"/>
        <v>0</v>
      </c>
      <c r="AD139" s="7" t="str">
        <f t="shared" si="43"/>
        <v>Correct</v>
      </c>
      <c r="AE139" s="7"/>
      <c r="AF139" s="96">
        <f>IFERROR(VLOOKUP(Table1[[#This Row],[RespondentID]],'All Data'!$A:$CO,87,FALSE),"unknown")</f>
        <v>0</v>
      </c>
      <c r="AG139" s="96">
        <f>IFERROR(VLOOKUP(Table1[[#This Row],[RespondentID]],'All Data'!$A:$CO,88,FALSE),"unknown")</f>
        <v>0</v>
      </c>
      <c r="AH139" s="96">
        <f>IFERROR(VLOOKUP(Table1[[#This Row],[RespondentID]],'All Data'!$A:$CO,89,FALSE),"unknown")</f>
        <v>0</v>
      </c>
      <c r="AI139" s="96" t="str">
        <f>IFERROR(VLOOKUP(Table1[[#This Row],[RespondentID]],'All Data'!$A:$CO,90,FALSE),"unknown")</f>
        <v>Baldwin, 11510</v>
      </c>
      <c r="AJ139" s="96">
        <f>IFERROR(VLOOKUP(Table1[[#This Row],[RespondentID]],'All Data'!$A:$CO,91,FALSE),"unknown")</f>
        <v>0</v>
      </c>
      <c r="AK139" s="96">
        <f>IFERROR(VLOOKUP(Table1[[#This Row],[RespondentID]],'All Data'!$A:$CO,92,FALSE),"unknown")</f>
        <v>0</v>
      </c>
      <c r="AL139" s="96">
        <f>IFERROR(VLOOKUP(Table1[[#This Row],[RespondentID]],'All Data'!$A:$CO,93,FALSE),"unknown")</f>
        <v>0</v>
      </c>
      <c r="AM139" s="96">
        <f>IFERROR(VLOOKUP(Table1[[#This Row],[RespondentID]],'All Data'!$A:$CW,94,FALSE),"unknown")</f>
        <v>0</v>
      </c>
      <c r="AN139" s="96">
        <f>IFERROR(VLOOKUP(Table1[[#This Row],[RespondentID]],'All Data'!$A:$CW,95,FALSE),"unknown")</f>
        <v>0</v>
      </c>
      <c r="AO139" s="96">
        <f>IFERROR(VLOOKUP(Table1[[#This Row],[RespondentID]],'All Data'!$A:$CW,96,FALSE),"unknown")</f>
        <v>0</v>
      </c>
      <c r="AP139" s="96">
        <f>IFERROR(VLOOKUP(Table1[[#This Row],[RespondentID]],'All Data'!$A:$CW,97,FALSE),"unknown")</f>
        <v>0</v>
      </c>
      <c r="AQ139" s="96">
        <f>IFERROR(VLOOKUP(Table1[[#This Row],[RespondentID]],'All Data'!$A:$CW,98,FALSE),"unknown")</f>
        <v>0</v>
      </c>
      <c r="AR139" s="96">
        <f>IFERROR(VLOOKUP(Table1[[#This Row],[RespondentID]],'All Data'!$A:$CW,99,FALSE),"unknown")</f>
        <v>0</v>
      </c>
    </row>
    <row r="140" spans="1:44">
      <c r="A140">
        <v>114380230116</v>
      </c>
      <c r="M140" s="6">
        <f t="shared" si="30"/>
        <v>0</v>
      </c>
      <c r="N140" s="6" t="e">
        <f t="shared" si="31"/>
        <v>#DIV/0!</v>
      </c>
      <c r="O140" s="6"/>
      <c r="P140" s="6">
        <f t="shared" si="32"/>
        <v>0</v>
      </c>
      <c r="Q140" s="6">
        <f t="shared" si="33"/>
        <v>0</v>
      </c>
      <c r="R140" s="6">
        <f t="shared" si="34"/>
        <v>0</v>
      </c>
      <c r="S140" s="6">
        <f t="shared" si="35"/>
        <v>0</v>
      </c>
      <c r="T140" s="6">
        <f t="shared" si="36"/>
        <v>0</v>
      </c>
      <c r="U140" s="6">
        <f t="shared" si="37"/>
        <v>0</v>
      </c>
      <c r="V140" s="110">
        <f t="shared" si="38"/>
        <v>0</v>
      </c>
      <c r="W140" s="6">
        <f t="shared" si="39"/>
        <v>0</v>
      </c>
      <c r="X140" s="6">
        <f t="shared" si="40"/>
        <v>0</v>
      </c>
      <c r="Y140" s="6">
        <f t="shared" si="41"/>
        <v>0</v>
      </c>
      <c r="Z140" s="6"/>
      <c r="AA140" s="6"/>
      <c r="AB140" s="6">
        <f t="shared" si="44"/>
        <v>0</v>
      </c>
      <c r="AC140" s="6">
        <f t="shared" si="42"/>
        <v>0</v>
      </c>
      <c r="AD140" s="6" t="str">
        <f t="shared" si="43"/>
        <v>Correct</v>
      </c>
      <c r="AE140" s="6"/>
      <c r="AF140" s="96" t="str">
        <f>IFERROR(VLOOKUP(Table1[[#This Row],[RespondentID]],'All Data'!$A:$CO,87,FALSE),"unknown")</f>
        <v>Woman</v>
      </c>
      <c r="AG140" s="96" t="str">
        <f>IFERROR(VLOOKUP(Table1[[#This Row],[RespondentID]],'All Data'!$A:$CO,88,FALSE),"unknown")</f>
        <v>55-64 years</v>
      </c>
      <c r="AH140" s="96" t="str">
        <f>IFERROR(VLOOKUP(Table1[[#This Row],[RespondentID]],'All Data'!$A:$CO,89,FALSE),"unknown")</f>
        <v>Nassau</v>
      </c>
      <c r="AI140" s="96" t="str">
        <f>IFERROR(VLOOKUP(Table1[[#This Row],[RespondentID]],'All Data'!$A:$CO,90,FALSE),"unknown")</f>
        <v>Hempstead, 11550</v>
      </c>
      <c r="AJ140" s="96" t="str">
        <f>IFERROR(VLOOKUP(Table1[[#This Row],[RespondentID]],'All Data'!$A:$CO,91,FALSE),"unknown")</f>
        <v>Black or African American</v>
      </c>
      <c r="AK140" s="96">
        <f>IFERROR(VLOOKUP(Table1[[#This Row],[RespondentID]],'All Data'!$A:$CO,92,FALSE),"unknown")</f>
        <v>0</v>
      </c>
      <c r="AL140" s="96" t="str">
        <f>IFERROR(VLOOKUP(Table1[[#This Row],[RespondentID]],'All Data'!$A:$CO,93,FALSE),"unknown")</f>
        <v>English</v>
      </c>
      <c r="AM140" s="96" t="str">
        <f>IFERROR(VLOOKUP(Table1[[#This Row],[RespondentID]],'All Data'!$A:$CW,94,FALSE),"unknown")</f>
        <v>$75,000 to $125,000</v>
      </c>
      <c r="AN140" s="96" t="str">
        <f>IFERROR(VLOOKUP(Table1[[#This Row],[RespondentID]],'All Data'!$A:$CW,95,FALSE),"unknown")</f>
        <v>Graduate school</v>
      </c>
      <c r="AO140" s="96" t="str">
        <f>IFERROR(VLOOKUP(Table1[[#This Row],[RespondentID]],'All Data'!$A:$CW,96,FALSE),"unknown")</f>
        <v>Employed for wages</v>
      </c>
      <c r="AP140" s="96" t="str">
        <f>IFERROR(VLOOKUP(Table1[[#This Row],[RespondentID]],'All Data'!$A:$CW,97,FALSE),"unknown")</f>
        <v>Yes</v>
      </c>
      <c r="AQ140" s="96" t="str">
        <f>IFERROR(VLOOKUP(Table1[[#This Row],[RespondentID]],'All Data'!$A:$CW,98,FALSE),"unknown")</f>
        <v>Private/Commercial</v>
      </c>
      <c r="AR140" s="96" t="str">
        <f>IFERROR(VLOOKUP(Table1[[#This Row],[RespondentID]],'All Data'!$A:$CW,99,FALSE),"unknown")</f>
        <v>Yes</v>
      </c>
    </row>
    <row r="141" spans="1:44">
      <c r="A141">
        <v>114380228730</v>
      </c>
      <c r="D141" t="s">
        <v>31</v>
      </c>
      <c r="J141" t="s">
        <v>37</v>
      </c>
      <c r="K141" t="s">
        <v>353</v>
      </c>
      <c r="M141" s="7">
        <f t="shared" si="30"/>
        <v>3</v>
      </c>
      <c r="N141" s="7">
        <f t="shared" si="31"/>
        <v>1</v>
      </c>
      <c r="O141" s="7"/>
      <c r="P141" s="7">
        <f t="shared" si="32"/>
        <v>0</v>
      </c>
      <c r="Q141" s="7">
        <f t="shared" si="33"/>
        <v>0</v>
      </c>
      <c r="R141" s="7">
        <f t="shared" si="34"/>
        <v>1</v>
      </c>
      <c r="S141" s="7">
        <f t="shared" si="35"/>
        <v>0</v>
      </c>
      <c r="T141" s="7">
        <f t="shared" si="36"/>
        <v>0</v>
      </c>
      <c r="U141" s="7">
        <f t="shared" si="37"/>
        <v>0</v>
      </c>
      <c r="V141" s="110">
        <f t="shared" si="38"/>
        <v>0</v>
      </c>
      <c r="W141" s="7">
        <f t="shared" si="39"/>
        <v>0</v>
      </c>
      <c r="X141" s="7">
        <f t="shared" si="40"/>
        <v>1</v>
      </c>
      <c r="Y141" s="7">
        <f t="shared" si="41"/>
        <v>1</v>
      </c>
      <c r="Z141" s="7"/>
      <c r="AA141" s="7"/>
      <c r="AB141" s="7">
        <f t="shared" si="44"/>
        <v>3</v>
      </c>
      <c r="AC141" s="7">
        <f t="shared" si="42"/>
        <v>3</v>
      </c>
      <c r="AD141" s="7" t="str">
        <f t="shared" si="43"/>
        <v>Correct</v>
      </c>
      <c r="AE141" s="7"/>
      <c r="AF141" s="96" t="str">
        <f>IFERROR(VLOOKUP(Table1[[#This Row],[RespondentID]],'All Data'!$A:$CO,87,FALSE),"unknown")</f>
        <v>Woman</v>
      </c>
      <c r="AG141" s="96" t="str">
        <f>IFERROR(VLOOKUP(Table1[[#This Row],[RespondentID]],'All Data'!$A:$CO,88,FALSE),"unknown")</f>
        <v>65+ years</v>
      </c>
      <c r="AH141" s="96" t="str">
        <f>IFERROR(VLOOKUP(Table1[[#This Row],[RespondentID]],'All Data'!$A:$CO,89,FALSE),"unknown")</f>
        <v>Nassau</v>
      </c>
      <c r="AI141" s="96" t="str">
        <f>IFERROR(VLOOKUP(Table1[[#This Row],[RespondentID]],'All Data'!$A:$CO,90,FALSE),"unknown")</f>
        <v>Hicksville, 11801</v>
      </c>
      <c r="AJ141" s="96" t="str">
        <f>IFERROR(VLOOKUP(Table1[[#This Row],[RespondentID]],'All Data'!$A:$CO,91,FALSE),"unknown")</f>
        <v>White</v>
      </c>
      <c r="AK141" s="96">
        <f>IFERROR(VLOOKUP(Table1[[#This Row],[RespondentID]],'All Data'!$A:$CO,92,FALSE),"unknown")</f>
        <v>0</v>
      </c>
      <c r="AL141" s="96" t="str">
        <f>IFERROR(VLOOKUP(Table1[[#This Row],[RespondentID]],'All Data'!$A:$CO,93,FALSE),"unknown")</f>
        <v>English</v>
      </c>
      <c r="AM141" s="96" t="str">
        <f>IFERROR(VLOOKUP(Table1[[#This Row],[RespondentID]],'All Data'!$A:$CW,94,FALSE),"unknown")</f>
        <v>$0-$19,999</v>
      </c>
      <c r="AN141" s="96" t="str">
        <f>IFERROR(VLOOKUP(Table1[[#This Row],[RespondentID]],'All Data'!$A:$CW,95,FALSE),"unknown")</f>
        <v>High school graduate</v>
      </c>
      <c r="AO141" s="96" t="str">
        <f>IFERROR(VLOOKUP(Table1[[#This Row],[RespondentID]],'All Data'!$A:$CW,96,FALSE),"unknown")</f>
        <v>Retired</v>
      </c>
      <c r="AP141" s="96" t="str">
        <f>IFERROR(VLOOKUP(Table1[[#This Row],[RespondentID]],'All Data'!$A:$CW,97,FALSE),"unknown")</f>
        <v>Yes</v>
      </c>
      <c r="AQ141" s="96" t="str">
        <f>IFERROR(VLOOKUP(Table1[[#This Row],[RespondentID]],'All Data'!$A:$CW,98,FALSE),"unknown")</f>
        <v>Medicare</v>
      </c>
      <c r="AR141" s="96" t="str">
        <f>IFERROR(VLOOKUP(Table1[[#This Row],[RespondentID]],'All Data'!$A:$CW,99,FALSE),"unknown")</f>
        <v>Yes</v>
      </c>
    </row>
    <row r="142" spans="1:44">
      <c r="A142">
        <v>114380227312</v>
      </c>
      <c r="G142" t="s">
        <v>34</v>
      </c>
      <c r="M142" s="6">
        <f t="shared" si="30"/>
        <v>1</v>
      </c>
      <c r="N142" s="6">
        <f t="shared" si="31"/>
        <v>3</v>
      </c>
      <c r="O142" s="6"/>
      <c r="P142" s="6">
        <f t="shared" si="32"/>
        <v>0</v>
      </c>
      <c r="Q142" s="6">
        <f t="shared" si="33"/>
        <v>0</v>
      </c>
      <c r="R142" s="6">
        <f t="shared" si="34"/>
        <v>0</v>
      </c>
      <c r="S142" s="6">
        <f t="shared" si="35"/>
        <v>0</v>
      </c>
      <c r="T142" s="6">
        <f t="shared" si="36"/>
        <v>0</v>
      </c>
      <c r="U142" s="6">
        <f t="shared" si="37"/>
        <v>1</v>
      </c>
      <c r="V142" s="110">
        <f t="shared" si="38"/>
        <v>0</v>
      </c>
      <c r="W142" s="6">
        <f t="shared" si="39"/>
        <v>0</v>
      </c>
      <c r="X142" s="6">
        <f t="shared" si="40"/>
        <v>0</v>
      </c>
      <c r="Y142" s="6">
        <f t="shared" si="41"/>
        <v>0</v>
      </c>
      <c r="Z142" s="6"/>
      <c r="AA142" s="6"/>
      <c r="AB142" s="6">
        <f t="shared" si="44"/>
        <v>1</v>
      </c>
      <c r="AC142" s="6">
        <f t="shared" si="42"/>
        <v>1</v>
      </c>
      <c r="AD142" s="6" t="str">
        <f t="shared" si="43"/>
        <v>Correct</v>
      </c>
      <c r="AE142" s="6"/>
      <c r="AF142" s="96" t="str">
        <f>IFERROR(VLOOKUP(Table1[[#This Row],[RespondentID]],'All Data'!$A:$CO,87,FALSE),"unknown")</f>
        <v>Man</v>
      </c>
      <c r="AG142" s="96" t="str">
        <f>IFERROR(VLOOKUP(Table1[[#This Row],[RespondentID]],'All Data'!$A:$CO,88,FALSE),"unknown")</f>
        <v>65+ years</v>
      </c>
      <c r="AH142" s="96" t="str">
        <f>IFERROR(VLOOKUP(Table1[[#This Row],[RespondentID]],'All Data'!$A:$CO,89,FALSE),"unknown")</f>
        <v>Nassau</v>
      </c>
      <c r="AI142" s="96" t="str">
        <f>IFERROR(VLOOKUP(Table1[[#This Row],[RespondentID]],'All Data'!$A:$CO,90,FALSE),"unknown")</f>
        <v>Hicksville, 11801</v>
      </c>
      <c r="AJ142" s="96" t="str">
        <f>IFERROR(VLOOKUP(Table1[[#This Row],[RespondentID]],'All Data'!$A:$CO,91,FALSE),"unknown")</f>
        <v>White</v>
      </c>
      <c r="AK142" s="96">
        <f>IFERROR(VLOOKUP(Table1[[#This Row],[RespondentID]],'All Data'!$A:$CO,92,FALSE),"unknown")</f>
        <v>0</v>
      </c>
      <c r="AL142" s="96" t="str">
        <f>IFERROR(VLOOKUP(Table1[[#This Row],[RespondentID]],'All Data'!$A:$CO,93,FALSE),"unknown")</f>
        <v>English</v>
      </c>
      <c r="AM142" s="96" t="str">
        <f>IFERROR(VLOOKUP(Table1[[#This Row],[RespondentID]],'All Data'!$A:$CW,94,FALSE),"unknown")</f>
        <v>$75,000 to $125,000</v>
      </c>
      <c r="AN142" s="96" t="str">
        <f>IFERROR(VLOOKUP(Table1[[#This Row],[RespondentID]],'All Data'!$A:$CW,95,FALSE),"unknown")</f>
        <v>Some college</v>
      </c>
      <c r="AO142" s="96" t="str">
        <f>IFERROR(VLOOKUP(Table1[[#This Row],[RespondentID]],'All Data'!$A:$CW,96,FALSE),"unknown")</f>
        <v>Retired</v>
      </c>
      <c r="AP142" s="96" t="str">
        <f>IFERROR(VLOOKUP(Table1[[#This Row],[RespondentID]],'All Data'!$A:$CW,97,FALSE),"unknown")</f>
        <v>Yes</v>
      </c>
      <c r="AQ142" s="96" t="str">
        <f>IFERROR(VLOOKUP(Table1[[#This Row],[RespondentID]],'All Data'!$A:$CW,98,FALSE),"unknown")</f>
        <v>Medicare</v>
      </c>
      <c r="AR142" s="96" t="str">
        <f>IFERROR(VLOOKUP(Table1[[#This Row],[RespondentID]],'All Data'!$A:$CW,99,FALSE),"unknown")</f>
        <v>Yes</v>
      </c>
    </row>
    <row r="143" spans="1:44">
      <c r="A143">
        <v>114380225935</v>
      </c>
      <c r="G143" t="s">
        <v>34</v>
      </c>
      <c r="M143" s="7">
        <f t="shared" si="30"/>
        <v>1</v>
      </c>
      <c r="N143" s="7">
        <f t="shared" si="31"/>
        <v>3</v>
      </c>
      <c r="O143" s="7"/>
      <c r="P143" s="7">
        <f t="shared" si="32"/>
        <v>0</v>
      </c>
      <c r="Q143" s="7">
        <f t="shared" si="33"/>
        <v>0</v>
      </c>
      <c r="R143" s="7">
        <f t="shared" si="34"/>
        <v>0</v>
      </c>
      <c r="S143" s="7">
        <f t="shared" si="35"/>
        <v>0</v>
      </c>
      <c r="T143" s="7">
        <f t="shared" si="36"/>
        <v>0</v>
      </c>
      <c r="U143" s="7">
        <f t="shared" si="37"/>
        <v>1</v>
      </c>
      <c r="V143" s="110">
        <f t="shared" si="38"/>
        <v>0</v>
      </c>
      <c r="W143" s="7">
        <f t="shared" si="39"/>
        <v>0</v>
      </c>
      <c r="X143" s="7">
        <f t="shared" si="40"/>
        <v>0</v>
      </c>
      <c r="Y143" s="7">
        <f t="shared" si="41"/>
        <v>0</v>
      </c>
      <c r="Z143" s="7"/>
      <c r="AA143" s="7"/>
      <c r="AB143" s="7">
        <f t="shared" si="44"/>
        <v>1</v>
      </c>
      <c r="AC143" s="7">
        <f t="shared" si="42"/>
        <v>1</v>
      </c>
      <c r="AD143" s="7" t="str">
        <f t="shared" si="43"/>
        <v>Correct</v>
      </c>
      <c r="AE143" s="7"/>
      <c r="AF143" s="96" t="str">
        <f>IFERROR(VLOOKUP(Table1[[#This Row],[RespondentID]],'All Data'!$A:$CO,87,FALSE),"unknown")</f>
        <v>Woman</v>
      </c>
      <c r="AG143" s="96" t="str">
        <f>IFERROR(VLOOKUP(Table1[[#This Row],[RespondentID]],'All Data'!$A:$CO,88,FALSE),"unknown")</f>
        <v>65+ years</v>
      </c>
      <c r="AH143" s="96" t="str">
        <f>IFERROR(VLOOKUP(Table1[[#This Row],[RespondentID]],'All Data'!$A:$CO,89,FALSE),"unknown")</f>
        <v>Nassau</v>
      </c>
      <c r="AI143" s="96" t="str">
        <f>IFERROR(VLOOKUP(Table1[[#This Row],[RespondentID]],'All Data'!$A:$CO,90,FALSE),"unknown")</f>
        <v>Port Washington, 11050</v>
      </c>
      <c r="AJ143" s="96" t="str">
        <f>IFERROR(VLOOKUP(Table1[[#This Row],[RespondentID]],'All Data'!$A:$CO,91,FALSE),"unknown")</f>
        <v>White</v>
      </c>
      <c r="AK143" s="96">
        <f>IFERROR(VLOOKUP(Table1[[#This Row],[RespondentID]],'All Data'!$A:$CO,92,FALSE),"unknown")</f>
        <v>0</v>
      </c>
      <c r="AL143" s="96" t="str">
        <f>IFERROR(VLOOKUP(Table1[[#This Row],[RespondentID]],'All Data'!$A:$CO,93,FALSE),"unknown")</f>
        <v>English</v>
      </c>
      <c r="AM143" s="96" t="str">
        <f>IFERROR(VLOOKUP(Table1[[#This Row],[RespondentID]],'All Data'!$A:$CW,94,FALSE),"unknown")</f>
        <v>$75,000 to $125,000</v>
      </c>
      <c r="AN143" s="96" t="str">
        <f>IFERROR(VLOOKUP(Table1[[#This Row],[RespondentID]],'All Data'!$A:$CW,95,FALSE),"unknown")</f>
        <v>Some college</v>
      </c>
      <c r="AO143" s="96" t="str">
        <f>IFERROR(VLOOKUP(Table1[[#This Row],[RespondentID]],'All Data'!$A:$CW,96,FALSE),"unknown")</f>
        <v>Retired</v>
      </c>
      <c r="AP143" s="96" t="str">
        <f>IFERROR(VLOOKUP(Table1[[#This Row],[RespondentID]],'All Data'!$A:$CW,97,FALSE),"unknown")</f>
        <v>Yes</v>
      </c>
      <c r="AQ143" s="96">
        <f>IFERROR(VLOOKUP(Table1[[#This Row],[RespondentID]],'All Data'!$A:$CW,98,FALSE),"unknown")</f>
        <v>0</v>
      </c>
      <c r="AR143" s="96" t="str">
        <f>IFERROR(VLOOKUP(Table1[[#This Row],[RespondentID]],'All Data'!$A:$CW,99,FALSE),"unknown")</f>
        <v>Yes</v>
      </c>
    </row>
    <row r="144" spans="1:44">
      <c r="A144">
        <v>114380224868</v>
      </c>
      <c r="D144" t="s">
        <v>31</v>
      </c>
      <c r="M144" s="6">
        <f t="shared" si="30"/>
        <v>1</v>
      </c>
      <c r="N144" s="6">
        <f t="shared" si="31"/>
        <v>3</v>
      </c>
      <c r="O144" s="6"/>
      <c r="P144" s="6">
        <f t="shared" si="32"/>
        <v>0</v>
      </c>
      <c r="Q144" s="6">
        <f t="shared" si="33"/>
        <v>0</v>
      </c>
      <c r="R144" s="6">
        <f t="shared" si="34"/>
        <v>1</v>
      </c>
      <c r="S144" s="6">
        <f t="shared" si="35"/>
        <v>0</v>
      </c>
      <c r="T144" s="6">
        <f t="shared" si="36"/>
        <v>0</v>
      </c>
      <c r="U144" s="6">
        <f t="shared" si="37"/>
        <v>0</v>
      </c>
      <c r="V144" s="110">
        <f t="shared" si="38"/>
        <v>0</v>
      </c>
      <c r="W144" s="6">
        <f t="shared" si="39"/>
        <v>0</v>
      </c>
      <c r="X144" s="6">
        <f t="shared" si="40"/>
        <v>0</v>
      </c>
      <c r="Y144" s="6">
        <f t="shared" si="41"/>
        <v>0</v>
      </c>
      <c r="Z144" s="6"/>
      <c r="AA144" s="6"/>
      <c r="AB144" s="6">
        <f t="shared" si="44"/>
        <v>1</v>
      </c>
      <c r="AC144" s="6">
        <f t="shared" si="42"/>
        <v>1</v>
      </c>
      <c r="AD144" s="6" t="str">
        <f t="shared" si="43"/>
        <v>Correct</v>
      </c>
      <c r="AE144" s="6"/>
      <c r="AF144" s="96" t="str">
        <f>IFERROR(VLOOKUP(Table1[[#This Row],[RespondentID]],'All Data'!$A:$CO,87,FALSE),"unknown")</f>
        <v>Woman</v>
      </c>
      <c r="AG144" s="96" t="str">
        <f>IFERROR(VLOOKUP(Table1[[#This Row],[RespondentID]],'All Data'!$A:$CO,88,FALSE),"unknown")</f>
        <v>45-54 years</v>
      </c>
      <c r="AH144" s="96" t="str">
        <f>IFERROR(VLOOKUP(Table1[[#This Row],[RespondentID]],'All Data'!$A:$CO,89,FALSE),"unknown")</f>
        <v>Nassau</v>
      </c>
      <c r="AI144" s="96" t="str">
        <f>IFERROR(VLOOKUP(Table1[[#This Row],[RespondentID]],'All Data'!$A:$CO,90,FALSE),"unknown")</f>
        <v>New Hyde Park, 11040</v>
      </c>
      <c r="AJ144" s="96">
        <f>IFERROR(VLOOKUP(Table1[[#This Row],[RespondentID]],'All Data'!$A:$CO,91,FALSE),"unknown")</f>
        <v>0</v>
      </c>
      <c r="AK144" s="96">
        <f>IFERROR(VLOOKUP(Table1[[#This Row],[RespondentID]],'All Data'!$A:$CO,92,FALSE),"unknown")</f>
        <v>0</v>
      </c>
      <c r="AL144" s="96" t="str">
        <f>IFERROR(VLOOKUP(Table1[[#This Row],[RespondentID]],'All Data'!$A:$CO,93,FALSE),"unknown")</f>
        <v>English</v>
      </c>
      <c r="AM144" s="96" t="str">
        <f>IFERROR(VLOOKUP(Table1[[#This Row],[RespondentID]],'All Data'!$A:$CW,94,FALSE),"unknown")</f>
        <v>$20,000 to $34,999</v>
      </c>
      <c r="AN144" s="96" t="str">
        <f>IFERROR(VLOOKUP(Table1[[#This Row],[RespondentID]],'All Data'!$A:$CW,95,FALSE),"unknown")</f>
        <v>High school graduate</v>
      </c>
      <c r="AO144" s="96" t="str">
        <f>IFERROR(VLOOKUP(Table1[[#This Row],[RespondentID]],'All Data'!$A:$CW,96,FALSE),"unknown")</f>
        <v>Employed for wages</v>
      </c>
      <c r="AP144" s="96" t="str">
        <f>IFERROR(VLOOKUP(Table1[[#This Row],[RespondentID]],'All Data'!$A:$CW,97,FALSE),"unknown")</f>
        <v>Yes</v>
      </c>
      <c r="AQ144" s="96" t="str">
        <f>IFERROR(VLOOKUP(Table1[[#This Row],[RespondentID]],'All Data'!$A:$CW,98,FALSE),"unknown")</f>
        <v>Private/Commercial</v>
      </c>
      <c r="AR144" s="96" t="str">
        <f>IFERROR(VLOOKUP(Table1[[#This Row],[RespondentID]],'All Data'!$A:$CW,99,FALSE),"unknown")</f>
        <v>Yes</v>
      </c>
    </row>
    <row r="145" spans="1:44">
      <c r="A145">
        <v>114380223103</v>
      </c>
      <c r="B145" t="s">
        <v>29</v>
      </c>
      <c r="E145" t="s">
        <v>32</v>
      </c>
      <c r="F145" t="s">
        <v>33</v>
      </c>
      <c r="M145" s="7">
        <f t="shared" si="30"/>
        <v>3</v>
      </c>
      <c r="N145" s="7">
        <f t="shared" si="31"/>
        <v>1</v>
      </c>
      <c r="O145" s="7"/>
      <c r="P145" s="7">
        <f t="shared" si="32"/>
        <v>1</v>
      </c>
      <c r="Q145" s="7">
        <f t="shared" si="33"/>
        <v>0</v>
      </c>
      <c r="R145" s="7">
        <f t="shared" si="34"/>
        <v>0</v>
      </c>
      <c r="S145" s="7">
        <f t="shared" si="35"/>
        <v>1</v>
      </c>
      <c r="T145" s="7">
        <f t="shared" si="36"/>
        <v>1</v>
      </c>
      <c r="U145" s="7">
        <f t="shared" si="37"/>
        <v>0</v>
      </c>
      <c r="V145" s="110">
        <f t="shared" si="38"/>
        <v>0</v>
      </c>
      <c r="W145" s="7">
        <f t="shared" si="39"/>
        <v>0</v>
      </c>
      <c r="X145" s="7">
        <f t="shared" si="40"/>
        <v>0</v>
      </c>
      <c r="Y145" s="7">
        <f t="shared" si="41"/>
        <v>0</v>
      </c>
      <c r="Z145" s="7"/>
      <c r="AA145" s="7"/>
      <c r="AB145" s="7">
        <f t="shared" si="44"/>
        <v>3</v>
      </c>
      <c r="AC145" s="7">
        <f t="shared" si="42"/>
        <v>3</v>
      </c>
      <c r="AD145" s="7" t="str">
        <f t="shared" si="43"/>
        <v>Correct</v>
      </c>
      <c r="AE145" s="7"/>
      <c r="AF145" s="96" t="str">
        <f>IFERROR(VLOOKUP(Table1[[#This Row],[RespondentID]],'All Data'!$A:$CO,87,FALSE),"unknown")</f>
        <v>Man</v>
      </c>
      <c r="AG145" s="96" t="str">
        <f>IFERROR(VLOOKUP(Table1[[#This Row],[RespondentID]],'All Data'!$A:$CO,88,FALSE),"unknown")</f>
        <v>65+ years</v>
      </c>
      <c r="AH145" s="96" t="str">
        <f>IFERROR(VLOOKUP(Table1[[#This Row],[RespondentID]],'All Data'!$A:$CO,89,FALSE),"unknown")</f>
        <v>Nassau</v>
      </c>
      <c r="AI145" s="96" t="str">
        <f>IFERROR(VLOOKUP(Table1[[#This Row],[RespondentID]],'All Data'!$A:$CO,90,FALSE),"unknown")</f>
        <v>New Hyde Park, 11040</v>
      </c>
      <c r="AJ145" s="96" t="str">
        <f>IFERROR(VLOOKUP(Table1[[#This Row],[RespondentID]],'All Data'!$A:$CO,91,FALSE),"unknown")</f>
        <v>Asian</v>
      </c>
      <c r="AK145" s="96">
        <f>IFERROR(VLOOKUP(Table1[[#This Row],[RespondentID]],'All Data'!$A:$CO,92,FALSE),"unknown")</f>
        <v>0</v>
      </c>
      <c r="AL145" s="96" t="str">
        <f>IFERROR(VLOOKUP(Table1[[#This Row],[RespondentID]],'All Data'!$A:$CO,93,FALSE),"unknown")</f>
        <v>English, Hindi</v>
      </c>
      <c r="AM145" s="96" t="str">
        <f>IFERROR(VLOOKUP(Table1[[#This Row],[RespondentID]],'All Data'!$A:$CW,94,FALSE),"unknown")</f>
        <v>Over $125,000</v>
      </c>
      <c r="AN145" s="96" t="str">
        <f>IFERROR(VLOOKUP(Table1[[#This Row],[RespondentID]],'All Data'!$A:$CW,95,FALSE),"unknown")</f>
        <v>Graduate school</v>
      </c>
      <c r="AO145" s="96" t="str">
        <f>IFERROR(VLOOKUP(Table1[[#This Row],[RespondentID]],'All Data'!$A:$CW,96,FALSE),"unknown")</f>
        <v>Retired</v>
      </c>
      <c r="AP145" s="96" t="str">
        <f>IFERROR(VLOOKUP(Table1[[#This Row],[RespondentID]],'All Data'!$A:$CW,97,FALSE),"unknown")</f>
        <v>Yes</v>
      </c>
      <c r="AQ145" s="96" t="str">
        <f>IFERROR(VLOOKUP(Table1[[#This Row],[RespondentID]],'All Data'!$A:$CW,98,FALSE),"unknown")</f>
        <v>Medicare</v>
      </c>
      <c r="AR145" s="96" t="str">
        <f>IFERROR(VLOOKUP(Table1[[#This Row],[RespondentID]],'All Data'!$A:$CW,99,FALSE),"unknown")</f>
        <v>Yes</v>
      </c>
    </row>
    <row r="146" spans="1:44">
      <c r="A146">
        <v>114380221416</v>
      </c>
      <c r="D146" t="s">
        <v>31</v>
      </c>
      <c r="E146" t="s">
        <v>32</v>
      </c>
      <c r="M146" s="6">
        <f t="shared" si="30"/>
        <v>2</v>
      </c>
      <c r="N146" s="6">
        <f t="shared" si="31"/>
        <v>1.5</v>
      </c>
      <c r="O146" s="6"/>
      <c r="P146" s="6">
        <f t="shared" si="32"/>
        <v>0</v>
      </c>
      <c r="Q146" s="6">
        <f t="shared" si="33"/>
        <v>0</v>
      </c>
      <c r="R146" s="6">
        <f t="shared" si="34"/>
        <v>1</v>
      </c>
      <c r="S146" s="6">
        <f t="shared" si="35"/>
        <v>1</v>
      </c>
      <c r="T146" s="6">
        <f t="shared" si="36"/>
        <v>0</v>
      </c>
      <c r="U146" s="6">
        <f t="shared" si="37"/>
        <v>0</v>
      </c>
      <c r="V146" s="110">
        <f t="shared" si="38"/>
        <v>0</v>
      </c>
      <c r="W146" s="6">
        <f t="shared" si="39"/>
        <v>0</v>
      </c>
      <c r="X146" s="6">
        <f t="shared" si="40"/>
        <v>0</v>
      </c>
      <c r="Y146" s="6">
        <f t="shared" si="41"/>
        <v>0</v>
      </c>
      <c r="Z146" s="6"/>
      <c r="AA146" s="6"/>
      <c r="AB146" s="6">
        <f t="shared" si="44"/>
        <v>2</v>
      </c>
      <c r="AC146" s="6">
        <f t="shared" si="42"/>
        <v>2</v>
      </c>
      <c r="AD146" s="6" t="str">
        <f t="shared" si="43"/>
        <v>Correct</v>
      </c>
      <c r="AE146" s="6"/>
      <c r="AF146" s="96" t="str">
        <f>IFERROR(VLOOKUP(Table1[[#This Row],[RespondentID]],'All Data'!$A:$CO,87,FALSE),"unknown")</f>
        <v>Woman</v>
      </c>
      <c r="AG146" s="96">
        <f>IFERROR(VLOOKUP(Table1[[#This Row],[RespondentID]],'All Data'!$A:$CO,88,FALSE),"unknown")</f>
        <v>0</v>
      </c>
      <c r="AH146" s="96" t="str">
        <f>IFERROR(VLOOKUP(Table1[[#This Row],[RespondentID]],'All Data'!$A:$CO,89,FALSE),"unknown")</f>
        <v>Nassau</v>
      </c>
      <c r="AI146" s="96" t="str">
        <f>IFERROR(VLOOKUP(Table1[[#This Row],[RespondentID]],'All Data'!$A:$CO,90,FALSE),"unknown")</f>
        <v>Floral Park, 11001</v>
      </c>
      <c r="AJ146" s="96">
        <f>IFERROR(VLOOKUP(Table1[[#This Row],[RespondentID]],'All Data'!$A:$CO,91,FALSE),"unknown")</f>
        <v>0</v>
      </c>
      <c r="AK146" s="96">
        <f>IFERROR(VLOOKUP(Table1[[#This Row],[RespondentID]],'All Data'!$A:$CO,92,FALSE),"unknown")</f>
        <v>0</v>
      </c>
      <c r="AL146" s="96" t="str">
        <f>IFERROR(VLOOKUP(Table1[[#This Row],[RespondentID]],'All Data'!$A:$CO,93,FALSE),"unknown")</f>
        <v>English</v>
      </c>
      <c r="AM146" s="96">
        <f>IFERROR(VLOOKUP(Table1[[#This Row],[RespondentID]],'All Data'!$A:$CW,94,FALSE),"unknown")</f>
        <v>0</v>
      </c>
      <c r="AN146" s="96" t="str">
        <f>IFERROR(VLOOKUP(Table1[[#This Row],[RespondentID]],'All Data'!$A:$CW,95,FALSE),"unknown")</f>
        <v>College graduate</v>
      </c>
      <c r="AO146" s="96" t="str">
        <f>IFERROR(VLOOKUP(Table1[[#This Row],[RespondentID]],'All Data'!$A:$CW,96,FALSE),"unknown")</f>
        <v>Retired</v>
      </c>
      <c r="AP146" s="96" t="str">
        <f>IFERROR(VLOOKUP(Table1[[#This Row],[RespondentID]],'All Data'!$A:$CW,97,FALSE),"unknown")</f>
        <v>Yes</v>
      </c>
      <c r="AQ146" s="96" t="str">
        <f>IFERROR(VLOOKUP(Table1[[#This Row],[RespondentID]],'All Data'!$A:$CW,98,FALSE),"unknown")</f>
        <v>Medicare</v>
      </c>
      <c r="AR146" s="96" t="str">
        <f>IFERROR(VLOOKUP(Table1[[#This Row],[RespondentID]],'All Data'!$A:$CW,99,FALSE),"unknown")</f>
        <v>Yes</v>
      </c>
    </row>
    <row r="147" spans="1:44">
      <c r="A147">
        <v>114380219900</v>
      </c>
      <c r="M147" s="7">
        <f t="shared" si="30"/>
        <v>0</v>
      </c>
      <c r="N147" s="7" t="e">
        <f t="shared" si="31"/>
        <v>#DIV/0!</v>
      </c>
      <c r="O147" s="7"/>
      <c r="P147" s="7">
        <f t="shared" si="32"/>
        <v>0</v>
      </c>
      <c r="Q147" s="7">
        <f t="shared" si="33"/>
        <v>0</v>
      </c>
      <c r="R147" s="7">
        <f t="shared" si="34"/>
        <v>0</v>
      </c>
      <c r="S147" s="7">
        <f t="shared" si="35"/>
        <v>0</v>
      </c>
      <c r="T147" s="7">
        <f t="shared" si="36"/>
        <v>0</v>
      </c>
      <c r="U147" s="7">
        <f t="shared" si="37"/>
        <v>0</v>
      </c>
      <c r="V147" s="110">
        <f t="shared" si="38"/>
        <v>0</v>
      </c>
      <c r="W147" s="7">
        <f t="shared" si="39"/>
        <v>0</v>
      </c>
      <c r="X147" s="7">
        <f t="shared" si="40"/>
        <v>0</v>
      </c>
      <c r="Y147" s="7">
        <f t="shared" si="41"/>
        <v>0</v>
      </c>
      <c r="Z147" s="7"/>
      <c r="AA147" s="7"/>
      <c r="AB147" s="7">
        <f t="shared" si="44"/>
        <v>0</v>
      </c>
      <c r="AC147" s="7">
        <f t="shared" si="42"/>
        <v>0</v>
      </c>
      <c r="AD147" s="7" t="str">
        <f t="shared" si="43"/>
        <v>Correct</v>
      </c>
      <c r="AE147" s="7"/>
      <c r="AF147" s="96" t="str">
        <f>IFERROR(VLOOKUP(Table1[[#This Row],[RespondentID]],'All Data'!$A:$CO,87,FALSE),"unknown")</f>
        <v>Man</v>
      </c>
      <c r="AG147" s="96" t="str">
        <f>IFERROR(VLOOKUP(Table1[[#This Row],[RespondentID]],'All Data'!$A:$CO,88,FALSE),"unknown")</f>
        <v>55-64 years</v>
      </c>
      <c r="AH147" s="96" t="str">
        <f>IFERROR(VLOOKUP(Table1[[#This Row],[RespondentID]],'All Data'!$A:$CO,89,FALSE),"unknown")</f>
        <v>Nassau</v>
      </c>
      <c r="AI147" s="96" t="str">
        <f>IFERROR(VLOOKUP(Table1[[#This Row],[RespondentID]],'All Data'!$A:$CO,90,FALSE),"unknown")</f>
        <v>Floral Park, 11001</v>
      </c>
      <c r="AJ147" s="96" t="str">
        <f>IFERROR(VLOOKUP(Table1[[#This Row],[RespondentID]],'All Data'!$A:$CO,91,FALSE),"unknown")</f>
        <v>White</v>
      </c>
      <c r="AK147" s="96">
        <f>IFERROR(VLOOKUP(Table1[[#This Row],[RespondentID]],'All Data'!$A:$CO,92,FALSE),"unknown")</f>
        <v>0</v>
      </c>
      <c r="AL147" s="96" t="str">
        <f>IFERROR(VLOOKUP(Table1[[#This Row],[RespondentID]],'All Data'!$A:$CO,93,FALSE),"unknown")</f>
        <v>English</v>
      </c>
      <c r="AM147" s="96" t="str">
        <f>IFERROR(VLOOKUP(Table1[[#This Row],[RespondentID]],'All Data'!$A:$CW,94,FALSE),"unknown")</f>
        <v>$50,000 to $74,999</v>
      </c>
      <c r="AN147" s="96" t="str">
        <f>IFERROR(VLOOKUP(Table1[[#This Row],[RespondentID]],'All Data'!$A:$CW,95,FALSE),"unknown")</f>
        <v>College graduate</v>
      </c>
      <c r="AO147" s="96" t="str">
        <f>IFERROR(VLOOKUP(Table1[[#This Row],[RespondentID]],'All Data'!$A:$CW,96,FALSE),"unknown")</f>
        <v>Employed for wages</v>
      </c>
      <c r="AP147" s="96" t="str">
        <f>IFERROR(VLOOKUP(Table1[[#This Row],[RespondentID]],'All Data'!$A:$CW,97,FALSE),"unknown")</f>
        <v>Yes</v>
      </c>
      <c r="AQ147" s="96" t="str">
        <f>IFERROR(VLOOKUP(Table1[[#This Row],[RespondentID]],'All Data'!$A:$CW,98,FALSE),"unknown")</f>
        <v>Private/Commercial</v>
      </c>
      <c r="AR147" s="96" t="str">
        <f>IFERROR(VLOOKUP(Table1[[#This Row],[RespondentID]],'All Data'!$A:$CW,99,FALSE),"unknown")</f>
        <v>No</v>
      </c>
    </row>
    <row r="148" spans="1:44">
      <c r="A148">
        <v>114380218533</v>
      </c>
      <c r="M148" s="6">
        <f t="shared" si="30"/>
        <v>0</v>
      </c>
      <c r="N148" s="6" t="e">
        <f t="shared" si="31"/>
        <v>#DIV/0!</v>
      </c>
      <c r="O148" s="6"/>
      <c r="P148" s="6">
        <f t="shared" si="32"/>
        <v>0</v>
      </c>
      <c r="Q148" s="6">
        <f t="shared" si="33"/>
        <v>0</v>
      </c>
      <c r="R148" s="6">
        <f t="shared" si="34"/>
        <v>0</v>
      </c>
      <c r="S148" s="6">
        <f t="shared" si="35"/>
        <v>0</v>
      </c>
      <c r="T148" s="6">
        <f t="shared" si="36"/>
        <v>0</v>
      </c>
      <c r="U148" s="6">
        <f t="shared" si="37"/>
        <v>0</v>
      </c>
      <c r="V148" s="110">
        <f t="shared" si="38"/>
        <v>0</v>
      </c>
      <c r="W148" s="6">
        <f t="shared" si="39"/>
        <v>0</v>
      </c>
      <c r="X148" s="6">
        <f t="shared" si="40"/>
        <v>0</v>
      </c>
      <c r="Y148" s="6">
        <f t="shared" si="41"/>
        <v>0</v>
      </c>
      <c r="Z148" s="6"/>
      <c r="AA148" s="6"/>
      <c r="AB148" s="6">
        <f t="shared" si="44"/>
        <v>0</v>
      </c>
      <c r="AC148" s="6">
        <f t="shared" si="42"/>
        <v>0</v>
      </c>
      <c r="AD148" s="6" t="str">
        <f t="shared" si="43"/>
        <v>Correct</v>
      </c>
      <c r="AE148" s="6"/>
      <c r="AF148" s="96" t="str">
        <f>IFERROR(VLOOKUP(Table1[[#This Row],[RespondentID]],'All Data'!$A:$CO,87,FALSE),"unknown")</f>
        <v>Man</v>
      </c>
      <c r="AG148" s="96" t="str">
        <f>IFERROR(VLOOKUP(Table1[[#This Row],[RespondentID]],'All Data'!$A:$CO,88,FALSE),"unknown")</f>
        <v>65+ years</v>
      </c>
      <c r="AH148" s="96" t="str">
        <f>IFERROR(VLOOKUP(Table1[[#This Row],[RespondentID]],'All Data'!$A:$CO,89,FALSE),"unknown")</f>
        <v>Nassau</v>
      </c>
      <c r="AI148" s="96" t="str">
        <f>IFERROR(VLOOKUP(Table1[[#This Row],[RespondentID]],'All Data'!$A:$CO,90,FALSE),"unknown")</f>
        <v>New Hyde Park, 11040</v>
      </c>
      <c r="AJ148" s="96" t="str">
        <f>IFERROR(VLOOKUP(Table1[[#This Row],[RespondentID]],'All Data'!$A:$CO,91,FALSE),"unknown")</f>
        <v>White</v>
      </c>
      <c r="AK148" s="96">
        <f>IFERROR(VLOOKUP(Table1[[#This Row],[RespondentID]],'All Data'!$A:$CO,92,FALSE),"unknown")</f>
        <v>0</v>
      </c>
      <c r="AL148" s="96" t="str">
        <f>IFERROR(VLOOKUP(Table1[[#This Row],[RespondentID]],'All Data'!$A:$CO,93,FALSE),"unknown")</f>
        <v>English</v>
      </c>
      <c r="AM148" s="96" t="str">
        <f>IFERROR(VLOOKUP(Table1[[#This Row],[RespondentID]],'All Data'!$A:$CW,94,FALSE),"unknown")</f>
        <v>Over $125,000</v>
      </c>
      <c r="AN148" s="96" t="str">
        <f>IFERROR(VLOOKUP(Table1[[#This Row],[RespondentID]],'All Data'!$A:$CW,95,FALSE),"unknown")</f>
        <v>College graduate</v>
      </c>
      <c r="AO148" s="96" t="str">
        <f>IFERROR(VLOOKUP(Table1[[#This Row],[RespondentID]],'All Data'!$A:$CW,96,FALSE),"unknown")</f>
        <v>Retired</v>
      </c>
      <c r="AP148" s="96" t="str">
        <f>IFERROR(VLOOKUP(Table1[[#This Row],[RespondentID]],'All Data'!$A:$CW,97,FALSE),"unknown")</f>
        <v>Yes</v>
      </c>
      <c r="AQ148" s="96" t="str">
        <f>IFERROR(VLOOKUP(Table1[[#This Row],[RespondentID]],'All Data'!$A:$CW,98,FALSE),"unknown")</f>
        <v>Medicare, Private/Commercial</v>
      </c>
      <c r="AR148" s="96" t="str">
        <f>IFERROR(VLOOKUP(Table1[[#This Row],[RespondentID]],'All Data'!$A:$CW,99,FALSE),"unknown")</f>
        <v>Yes</v>
      </c>
    </row>
    <row r="149" spans="1:44">
      <c r="A149">
        <v>114380217232</v>
      </c>
      <c r="G149" t="s">
        <v>34</v>
      </c>
      <c r="M149" s="7">
        <f t="shared" si="30"/>
        <v>1</v>
      </c>
      <c r="N149" s="7">
        <f t="shared" si="31"/>
        <v>3</v>
      </c>
      <c r="O149" s="7"/>
      <c r="P149" s="7">
        <f t="shared" si="32"/>
        <v>0</v>
      </c>
      <c r="Q149" s="7">
        <f t="shared" si="33"/>
        <v>0</v>
      </c>
      <c r="R149" s="7">
        <f t="shared" si="34"/>
        <v>0</v>
      </c>
      <c r="S149" s="7">
        <f t="shared" si="35"/>
        <v>0</v>
      </c>
      <c r="T149" s="7">
        <f t="shared" si="36"/>
        <v>0</v>
      </c>
      <c r="U149" s="7">
        <f t="shared" si="37"/>
        <v>1</v>
      </c>
      <c r="V149" s="110">
        <f t="shared" si="38"/>
        <v>0</v>
      </c>
      <c r="W149" s="7">
        <f t="shared" si="39"/>
        <v>0</v>
      </c>
      <c r="X149" s="7">
        <f t="shared" si="40"/>
        <v>0</v>
      </c>
      <c r="Y149" s="7">
        <f t="shared" si="41"/>
        <v>0</v>
      </c>
      <c r="Z149" s="7"/>
      <c r="AA149" s="7"/>
      <c r="AB149" s="7">
        <f t="shared" si="44"/>
        <v>1</v>
      </c>
      <c r="AC149" s="7">
        <f t="shared" si="42"/>
        <v>1</v>
      </c>
      <c r="AD149" s="7" t="str">
        <f t="shared" si="43"/>
        <v>Correct</v>
      </c>
      <c r="AE149" s="7"/>
      <c r="AF149" s="96" t="str">
        <f>IFERROR(VLOOKUP(Table1[[#This Row],[RespondentID]],'All Data'!$A:$CO,87,FALSE),"unknown")</f>
        <v>Woman</v>
      </c>
      <c r="AG149" s="96" t="str">
        <f>IFERROR(VLOOKUP(Table1[[#This Row],[RespondentID]],'All Data'!$A:$CO,88,FALSE),"unknown")</f>
        <v>55-64 years</v>
      </c>
      <c r="AH149" s="96" t="str">
        <f>IFERROR(VLOOKUP(Table1[[#This Row],[RespondentID]],'All Data'!$A:$CO,89,FALSE),"unknown")</f>
        <v>Nassau</v>
      </c>
      <c r="AI149" s="96" t="str">
        <f>IFERROR(VLOOKUP(Table1[[#This Row],[RespondentID]],'All Data'!$A:$CO,90,FALSE),"unknown")</f>
        <v>Mineola, 11501</v>
      </c>
      <c r="AJ149" s="96" t="str">
        <f>IFERROR(VLOOKUP(Table1[[#This Row],[RespondentID]],'All Data'!$A:$CO,91,FALSE),"unknown")</f>
        <v>White</v>
      </c>
      <c r="AK149" s="96">
        <f>IFERROR(VLOOKUP(Table1[[#This Row],[RespondentID]],'All Data'!$A:$CO,92,FALSE),"unknown")</f>
        <v>0</v>
      </c>
      <c r="AL149" s="96" t="str">
        <f>IFERROR(VLOOKUP(Table1[[#This Row],[RespondentID]],'All Data'!$A:$CO,93,FALSE),"unknown")</f>
        <v>English</v>
      </c>
      <c r="AM149" s="96">
        <f>IFERROR(VLOOKUP(Table1[[#This Row],[RespondentID]],'All Data'!$A:$CW,94,FALSE),"unknown")</f>
        <v>0</v>
      </c>
      <c r="AN149" s="96">
        <f>IFERROR(VLOOKUP(Table1[[#This Row],[RespondentID]],'All Data'!$A:$CW,95,FALSE),"unknown")</f>
        <v>0</v>
      </c>
      <c r="AO149" s="96">
        <f>IFERROR(VLOOKUP(Table1[[#This Row],[RespondentID]],'All Data'!$A:$CW,96,FALSE),"unknown")</f>
        <v>0</v>
      </c>
      <c r="AP149" s="96">
        <f>IFERROR(VLOOKUP(Table1[[#This Row],[RespondentID]],'All Data'!$A:$CW,97,FALSE),"unknown")</f>
        <v>0</v>
      </c>
      <c r="AQ149" s="96">
        <f>IFERROR(VLOOKUP(Table1[[#This Row],[RespondentID]],'All Data'!$A:$CW,98,FALSE),"unknown")</f>
        <v>0</v>
      </c>
      <c r="AR149" s="96">
        <f>IFERROR(VLOOKUP(Table1[[#This Row],[RespondentID]],'All Data'!$A:$CW,99,FALSE),"unknown")</f>
        <v>0</v>
      </c>
    </row>
    <row r="150" spans="1:44">
      <c r="A150">
        <v>114380214867</v>
      </c>
      <c r="G150" t="s">
        <v>34</v>
      </c>
      <c r="M150" s="6">
        <f t="shared" si="30"/>
        <v>1</v>
      </c>
      <c r="N150" s="6">
        <f t="shared" si="31"/>
        <v>3</v>
      </c>
      <c r="O150" s="6"/>
      <c r="P150" s="6">
        <f t="shared" si="32"/>
        <v>0</v>
      </c>
      <c r="Q150" s="6">
        <f t="shared" si="33"/>
        <v>0</v>
      </c>
      <c r="R150" s="6">
        <f t="shared" si="34"/>
        <v>0</v>
      </c>
      <c r="S150" s="6">
        <f t="shared" si="35"/>
        <v>0</v>
      </c>
      <c r="T150" s="6">
        <f t="shared" si="36"/>
        <v>0</v>
      </c>
      <c r="U150" s="6">
        <f t="shared" si="37"/>
        <v>1</v>
      </c>
      <c r="V150" s="110">
        <f t="shared" si="38"/>
        <v>0</v>
      </c>
      <c r="W150" s="6">
        <f t="shared" si="39"/>
        <v>0</v>
      </c>
      <c r="X150" s="6">
        <f t="shared" si="40"/>
        <v>0</v>
      </c>
      <c r="Y150" s="6">
        <f t="shared" si="41"/>
        <v>0</v>
      </c>
      <c r="Z150" s="6"/>
      <c r="AA150" s="6"/>
      <c r="AB150" s="6">
        <f t="shared" si="44"/>
        <v>1</v>
      </c>
      <c r="AC150" s="6">
        <f t="shared" si="42"/>
        <v>1</v>
      </c>
      <c r="AD150" s="6" t="str">
        <f t="shared" si="43"/>
        <v>Correct</v>
      </c>
      <c r="AE150" s="6"/>
      <c r="AF150" s="96" t="str">
        <f>IFERROR(VLOOKUP(Table1[[#This Row],[RespondentID]],'All Data'!$A:$CO,87,FALSE),"unknown")</f>
        <v>Woman</v>
      </c>
      <c r="AG150" s="96" t="str">
        <f>IFERROR(VLOOKUP(Table1[[#This Row],[RespondentID]],'All Data'!$A:$CO,88,FALSE),"unknown")</f>
        <v>45-54 years</v>
      </c>
      <c r="AH150" s="96" t="str">
        <f>IFERROR(VLOOKUP(Table1[[#This Row],[RespondentID]],'All Data'!$A:$CO,89,FALSE),"unknown")</f>
        <v>Nassau</v>
      </c>
      <c r="AI150" s="96" t="str">
        <f>IFERROR(VLOOKUP(Table1[[#This Row],[RespondentID]],'All Data'!$A:$CO,90,FALSE),"unknown")</f>
        <v>New Hyde Park, 11040</v>
      </c>
      <c r="AJ150" s="96" t="str">
        <f>IFERROR(VLOOKUP(Table1[[#This Row],[RespondentID]],'All Data'!$A:$CO,91,FALSE),"unknown")</f>
        <v>White</v>
      </c>
      <c r="AK150" s="96">
        <f>IFERROR(VLOOKUP(Table1[[#This Row],[RespondentID]],'All Data'!$A:$CO,92,FALSE),"unknown")</f>
        <v>0</v>
      </c>
      <c r="AL150" s="96" t="str">
        <f>IFERROR(VLOOKUP(Table1[[#This Row],[RespondentID]],'All Data'!$A:$CO,93,FALSE),"unknown")</f>
        <v>English</v>
      </c>
      <c r="AM150" s="96">
        <f>IFERROR(VLOOKUP(Table1[[#This Row],[RespondentID]],'All Data'!$A:$CW,94,FALSE),"unknown")</f>
        <v>0</v>
      </c>
      <c r="AN150" s="96" t="str">
        <f>IFERROR(VLOOKUP(Table1[[#This Row],[RespondentID]],'All Data'!$A:$CW,95,FALSE),"unknown")</f>
        <v>High school graduate</v>
      </c>
      <c r="AO150" s="96" t="str">
        <f>IFERROR(VLOOKUP(Table1[[#This Row],[RespondentID]],'All Data'!$A:$CW,96,FALSE),"unknown")</f>
        <v>Employed for wages</v>
      </c>
      <c r="AP150" s="96" t="str">
        <f>IFERROR(VLOOKUP(Table1[[#This Row],[RespondentID]],'All Data'!$A:$CW,97,FALSE),"unknown")</f>
        <v>Yes</v>
      </c>
      <c r="AQ150" s="96">
        <f>IFERROR(VLOOKUP(Table1[[#This Row],[RespondentID]],'All Data'!$A:$CW,98,FALSE),"unknown")</f>
        <v>0</v>
      </c>
      <c r="AR150" s="96" t="str">
        <f>IFERROR(VLOOKUP(Table1[[#This Row],[RespondentID]],'All Data'!$A:$CW,99,FALSE),"unknown")</f>
        <v>Yes</v>
      </c>
    </row>
    <row r="151" spans="1:44">
      <c r="A151">
        <v>114380140054</v>
      </c>
      <c r="G151" t="s">
        <v>34</v>
      </c>
      <c r="M151" s="7">
        <f t="shared" si="30"/>
        <v>1</v>
      </c>
      <c r="N151" s="7">
        <f t="shared" si="31"/>
        <v>3</v>
      </c>
      <c r="O151" s="7"/>
      <c r="P151" s="7">
        <f t="shared" si="32"/>
        <v>0</v>
      </c>
      <c r="Q151" s="7">
        <f t="shared" si="33"/>
        <v>0</v>
      </c>
      <c r="R151" s="7">
        <f t="shared" si="34"/>
        <v>0</v>
      </c>
      <c r="S151" s="7">
        <f t="shared" si="35"/>
        <v>0</v>
      </c>
      <c r="T151" s="7">
        <f t="shared" si="36"/>
        <v>0</v>
      </c>
      <c r="U151" s="7">
        <f t="shared" si="37"/>
        <v>1</v>
      </c>
      <c r="V151" s="110">
        <f t="shared" si="38"/>
        <v>0</v>
      </c>
      <c r="W151" s="7">
        <f t="shared" si="39"/>
        <v>0</v>
      </c>
      <c r="X151" s="7">
        <f t="shared" si="40"/>
        <v>0</v>
      </c>
      <c r="Y151" s="7">
        <f t="shared" si="41"/>
        <v>0</v>
      </c>
      <c r="Z151" s="7"/>
      <c r="AA151" s="7"/>
      <c r="AB151" s="7">
        <f t="shared" si="44"/>
        <v>1</v>
      </c>
      <c r="AC151" s="7">
        <f t="shared" si="42"/>
        <v>1</v>
      </c>
      <c r="AD151" s="7" t="str">
        <f t="shared" si="43"/>
        <v>Correct</v>
      </c>
      <c r="AE151" s="7"/>
      <c r="AF151" s="96" t="str">
        <f>IFERROR(VLOOKUP(Table1[[#This Row],[RespondentID]],'All Data'!$A:$CO,87,FALSE),"unknown")</f>
        <v>Woman</v>
      </c>
      <c r="AG151" s="96" t="str">
        <f>IFERROR(VLOOKUP(Table1[[#This Row],[RespondentID]],'All Data'!$A:$CO,88,FALSE),"unknown")</f>
        <v>45-54 years</v>
      </c>
      <c r="AH151" s="96" t="str">
        <f>IFERROR(VLOOKUP(Table1[[#This Row],[RespondentID]],'All Data'!$A:$CO,89,FALSE),"unknown")</f>
        <v>Nassau</v>
      </c>
      <c r="AI151" s="96">
        <f>IFERROR(VLOOKUP(Table1[[#This Row],[RespondentID]],'All Data'!$A:$CO,90,FALSE),"unknown")</f>
        <v>0</v>
      </c>
      <c r="AJ151" s="96">
        <f>IFERROR(VLOOKUP(Table1[[#This Row],[RespondentID]],'All Data'!$A:$CO,91,FALSE),"unknown")</f>
        <v>0</v>
      </c>
      <c r="AK151" s="96">
        <f>IFERROR(VLOOKUP(Table1[[#This Row],[RespondentID]],'All Data'!$A:$CO,92,FALSE),"unknown")</f>
        <v>0</v>
      </c>
      <c r="AL151" s="96">
        <f>IFERROR(VLOOKUP(Table1[[#This Row],[RespondentID]],'All Data'!$A:$CO,93,FALSE),"unknown")</f>
        <v>0</v>
      </c>
      <c r="AM151" s="96">
        <f>IFERROR(VLOOKUP(Table1[[#This Row],[RespondentID]],'All Data'!$A:$CW,94,FALSE),"unknown")</f>
        <v>0</v>
      </c>
      <c r="AN151" s="96">
        <f>IFERROR(VLOOKUP(Table1[[#This Row],[RespondentID]],'All Data'!$A:$CW,95,FALSE),"unknown")</f>
        <v>0</v>
      </c>
      <c r="AO151" s="96">
        <f>IFERROR(VLOOKUP(Table1[[#This Row],[RespondentID]],'All Data'!$A:$CW,96,FALSE),"unknown")</f>
        <v>0</v>
      </c>
      <c r="AP151" s="96">
        <f>IFERROR(VLOOKUP(Table1[[#This Row],[RespondentID]],'All Data'!$A:$CW,97,FALSE),"unknown")</f>
        <v>0</v>
      </c>
      <c r="AQ151" s="96">
        <f>IFERROR(VLOOKUP(Table1[[#This Row],[RespondentID]],'All Data'!$A:$CW,98,FALSE),"unknown")</f>
        <v>0</v>
      </c>
      <c r="AR151" s="96">
        <f>IFERROR(VLOOKUP(Table1[[#This Row],[RespondentID]],'All Data'!$A:$CW,99,FALSE),"unknown")</f>
        <v>0</v>
      </c>
    </row>
    <row r="152" spans="1:44">
      <c r="A152">
        <v>114380137890</v>
      </c>
      <c r="G152" t="s">
        <v>34</v>
      </c>
      <c r="M152" s="6">
        <f t="shared" si="30"/>
        <v>1</v>
      </c>
      <c r="N152" s="6">
        <f t="shared" si="31"/>
        <v>3</v>
      </c>
      <c r="O152" s="6"/>
      <c r="P152" s="6">
        <f t="shared" si="32"/>
        <v>0</v>
      </c>
      <c r="Q152" s="6">
        <f t="shared" si="33"/>
        <v>0</v>
      </c>
      <c r="R152" s="6">
        <f t="shared" si="34"/>
        <v>0</v>
      </c>
      <c r="S152" s="6">
        <f t="shared" si="35"/>
        <v>0</v>
      </c>
      <c r="T152" s="6">
        <f t="shared" si="36"/>
        <v>0</v>
      </c>
      <c r="U152" s="6">
        <f t="shared" si="37"/>
        <v>1</v>
      </c>
      <c r="V152" s="110">
        <f t="shared" si="38"/>
        <v>0</v>
      </c>
      <c r="W152" s="6">
        <f t="shared" si="39"/>
        <v>0</v>
      </c>
      <c r="X152" s="6">
        <f t="shared" si="40"/>
        <v>0</v>
      </c>
      <c r="Y152" s="6">
        <f t="shared" si="41"/>
        <v>0</v>
      </c>
      <c r="Z152" s="6"/>
      <c r="AA152" s="6"/>
      <c r="AB152" s="6">
        <f t="shared" si="44"/>
        <v>1</v>
      </c>
      <c r="AC152" s="6">
        <f t="shared" si="42"/>
        <v>1</v>
      </c>
      <c r="AD152" s="6" t="str">
        <f t="shared" si="43"/>
        <v>Correct</v>
      </c>
      <c r="AE152" s="6"/>
      <c r="AF152" s="96">
        <f>IFERROR(VLOOKUP(Table1[[#This Row],[RespondentID]],'All Data'!$A:$CO,87,FALSE),"unknown")</f>
        <v>0</v>
      </c>
      <c r="AG152" s="96">
        <f>IFERROR(VLOOKUP(Table1[[#This Row],[RespondentID]],'All Data'!$A:$CO,88,FALSE),"unknown")</f>
        <v>0</v>
      </c>
      <c r="AH152" s="96" t="str">
        <f>IFERROR(VLOOKUP(Table1[[#This Row],[RespondentID]],'All Data'!$A:$CO,89,FALSE),"unknown")</f>
        <v>Nassau</v>
      </c>
      <c r="AI152" s="96" t="str">
        <f>IFERROR(VLOOKUP(Table1[[#This Row],[RespondentID]],'All Data'!$A:$CO,90,FALSE),"unknown")</f>
        <v>Baldwin, 11510</v>
      </c>
      <c r="AJ152" s="96">
        <f>IFERROR(VLOOKUP(Table1[[#This Row],[RespondentID]],'All Data'!$A:$CO,91,FALSE),"unknown")</f>
        <v>0</v>
      </c>
      <c r="AK152" s="96">
        <f>IFERROR(VLOOKUP(Table1[[#This Row],[RespondentID]],'All Data'!$A:$CO,92,FALSE),"unknown")</f>
        <v>0</v>
      </c>
      <c r="AL152" s="96">
        <f>IFERROR(VLOOKUP(Table1[[#This Row],[RespondentID]],'All Data'!$A:$CO,93,FALSE),"unknown")</f>
        <v>0</v>
      </c>
      <c r="AM152" s="96">
        <f>IFERROR(VLOOKUP(Table1[[#This Row],[RespondentID]],'All Data'!$A:$CW,94,FALSE),"unknown")</f>
        <v>0</v>
      </c>
      <c r="AN152" s="96">
        <f>IFERROR(VLOOKUP(Table1[[#This Row],[RespondentID]],'All Data'!$A:$CW,95,FALSE),"unknown")</f>
        <v>0</v>
      </c>
      <c r="AO152" s="96">
        <f>IFERROR(VLOOKUP(Table1[[#This Row],[RespondentID]],'All Data'!$A:$CW,96,FALSE),"unknown")</f>
        <v>0</v>
      </c>
      <c r="AP152" s="96">
        <f>IFERROR(VLOOKUP(Table1[[#This Row],[RespondentID]],'All Data'!$A:$CW,97,FALSE),"unknown")</f>
        <v>0</v>
      </c>
      <c r="AQ152" s="96">
        <f>IFERROR(VLOOKUP(Table1[[#This Row],[RespondentID]],'All Data'!$A:$CW,98,FALSE),"unknown")</f>
        <v>0</v>
      </c>
      <c r="AR152" s="96">
        <f>IFERROR(VLOOKUP(Table1[[#This Row],[RespondentID]],'All Data'!$A:$CW,99,FALSE),"unknown")</f>
        <v>0</v>
      </c>
    </row>
    <row r="153" spans="1:44">
      <c r="A153">
        <v>114380136015</v>
      </c>
      <c r="G153" t="s">
        <v>34</v>
      </c>
      <c r="M153" s="7">
        <f t="shared" si="30"/>
        <v>1</v>
      </c>
      <c r="N153" s="7">
        <f t="shared" si="31"/>
        <v>3</v>
      </c>
      <c r="O153" s="7"/>
      <c r="P153" s="7">
        <f t="shared" si="32"/>
        <v>0</v>
      </c>
      <c r="Q153" s="7">
        <f t="shared" si="33"/>
        <v>0</v>
      </c>
      <c r="R153" s="7">
        <f t="shared" si="34"/>
        <v>0</v>
      </c>
      <c r="S153" s="7">
        <f t="shared" si="35"/>
        <v>0</v>
      </c>
      <c r="T153" s="7">
        <f t="shared" si="36"/>
        <v>0</v>
      </c>
      <c r="U153" s="7">
        <f t="shared" si="37"/>
        <v>1</v>
      </c>
      <c r="V153" s="110">
        <f t="shared" si="38"/>
        <v>0</v>
      </c>
      <c r="W153" s="7">
        <f t="shared" si="39"/>
        <v>0</v>
      </c>
      <c r="X153" s="7">
        <f t="shared" si="40"/>
        <v>0</v>
      </c>
      <c r="Y153" s="7">
        <f t="shared" si="41"/>
        <v>0</v>
      </c>
      <c r="Z153" s="7"/>
      <c r="AA153" s="7"/>
      <c r="AB153" s="7">
        <f t="shared" si="44"/>
        <v>1</v>
      </c>
      <c r="AC153" s="7">
        <f t="shared" si="42"/>
        <v>1</v>
      </c>
      <c r="AD153" s="7" t="str">
        <f t="shared" si="43"/>
        <v>Correct</v>
      </c>
      <c r="AE153" s="7"/>
      <c r="AF153" s="96" t="str">
        <f>IFERROR(VLOOKUP(Table1[[#This Row],[RespondentID]],'All Data'!$A:$CO,87,FALSE),"unknown")</f>
        <v>Woman</v>
      </c>
      <c r="AG153" s="96" t="str">
        <f>IFERROR(VLOOKUP(Table1[[#This Row],[RespondentID]],'All Data'!$A:$CO,88,FALSE),"unknown")</f>
        <v>65+ years</v>
      </c>
      <c r="AH153" s="96" t="str">
        <f>IFERROR(VLOOKUP(Table1[[#This Row],[RespondentID]],'All Data'!$A:$CO,89,FALSE),"unknown")</f>
        <v>Nassau</v>
      </c>
      <c r="AI153" s="96" t="str">
        <f>IFERROR(VLOOKUP(Table1[[#This Row],[RespondentID]],'All Data'!$A:$CO,90,FALSE),"unknown")</f>
        <v>Baldwin, 11510</v>
      </c>
      <c r="AJ153" s="96" t="str">
        <f>IFERROR(VLOOKUP(Table1[[#This Row],[RespondentID]],'All Data'!$A:$CO,91,FALSE),"unknown")</f>
        <v>White</v>
      </c>
      <c r="AK153" s="96">
        <f>IFERROR(VLOOKUP(Table1[[#This Row],[RespondentID]],'All Data'!$A:$CO,92,FALSE),"unknown")</f>
        <v>0</v>
      </c>
      <c r="AL153" s="96" t="str">
        <f>IFERROR(VLOOKUP(Table1[[#This Row],[RespondentID]],'All Data'!$A:$CO,93,FALSE),"unknown")</f>
        <v>English</v>
      </c>
      <c r="AM153" s="96" t="str">
        <f>IFERROR(VLOOKUP(Table1[[#This Row],[RespondentID]],'All Data'!$A:$CW,94,FALSE),"unknown")</f>
        <v>$75,000 to $125,000</v>
      </c>
      <c r="AN153" s="96" t="str">
        <f>IFERROR(VLOOKUP(Table1[[#This Row],[RespondentID]],'All Data'!$A:$CW,95,FALSE),"unknown")</f>
        <v>College graduate</v>
      </c>
      <c r="AO153" s="96" t="str">
        <f>IFERROR(VLOOKUP(Table1[[#This Row],[RespondentID]],'All Data'!$A:$CW,96,FALSE),"unknown")</f>
        <v>Employed for wages</v>
      </c>
      <c r="AP153" s="96" t="str">
        <f>IFERROR(VLOOKUP(Table1[[#This Row],[RespondentID]],'All Data'!$A:$CW,97,FALSE),"unknown")</f>
        <v>Yes</v>
      </c>
      <c r="AQ153" s="96" t="str">
        <f>IFERROR(VLOOKUP(Table1[[#This Row],[RespondentID]],'All Data'!$A:$CW,98,FALSE),"unknown")</f>
        <v>Private/Commercial</v>
      </c>
      <c r="AR153" s="96" t="str">
        <f>IFERROR(VLOOKUP(Table1[[#This Row],[RespondentID]],'All Data'!$A:$CW,99,FALSE),"unknown")</f>
        <v>Yes</v>
      </c>
    </row>
    <row r="154" spans="1:44">
      <c r="A154">
        <v>114380134389</v>
      </c>
      <c r="G154" t="s">
        <v>34</v>
      </c>
      <c r="M154" s="6">
        <f t="shared" si="30"/>
        <v>1</v>
      </c>
      <c r="N154" s="6">
        <f t="shared" si="31"/>
        <v>3</v>
      </c>
      <c r="O154" s="6"/>
      <c r="P154" s="6">
        <f t="shared" si="32"/>
        <v>0</v>
      </c>
      <c r="Q154" s="6">
        <f t="shared" si="33"/>
        <v>0</v>
      </c>
      <c r="R154" s="6">
        <f t="shared" si="34"/>
        <v>0</v>
      </c>
      <c r="S154" s="6">
        <f t="shared" si="35"/>
        <v>0</v>
      </c>
      <c r="T154" s="6">
        <f t="shared" si="36"/>
        <v>0</v>
      </c>
      <c r="U154" s="6">
        <f t="shared" si="37"/>
        <v>1</v>
      </c>
      <c r="V154" s="110">
        <f t="shared" si="38"/>
        <v>0</v>
      </c>
      <c r="W154" s="6">
        <f t="shared" si="39"/>
        <v>0</v>
      </c>
      <c r="X154" s="6">
        <f t="shared" si="40"/>
        <v>0</v>
      </c>
      <c r="Y154" s="6">
        <f t="shared" si="41"/>
        <v>0</v>
      </c>
      <c r="Z154" s="6"/>
      <c r="AA154" s="6"/>
      <c r="AB154" s="6">
        <f t="shared" si="44"/>
        <v>1</v>
      </c>
      <c r="AC154" s="6">
        <f t="shared" si="42"/>
        <v>1</v>
      </c>
      <c r="AD154" s="6" t="str">
        <f t="shared" si="43"/>
        <v>Correct</v>
      </c>
      <c r="AE154" s="6"/>
      <c r="AF154" s="96" t="str">
        <f>IFERROR(VLOOKUP(Table1[[#This Row],[RespondentID]],'All Data'!$A:$CO,87,FALSE),"unknown")</f>
        <v>Man</v>
      </c>
      <c r="AG154" s="96" t="str">
        <f>IFERROR(VLOOKUP(Table1[[#This Row],[RespondentID]],'All Data'!$A:$CO,88,FALSE),"unknown")</f>
        <v>65+ years</v>
      </c>
      <c r="AH154" s="96" t="str">
        <f>IFERROR(VLOOKUP(Table1[[#This Row],[RespondentID]],'All Data'!$A:$CO,89,FALSE),"unknown")</f>
        <v>Nassau</v>
      </c>
      <c r="AI154" s="96" t="str">
        <f>IFERROR(VLOOKUP(Table1[[#This Row],[RespondentID]],'All Data'!$A:$CO,90,FALSE),"unknown")</f>
        <v>Baldwin, 11510</v>
      </c>
      <c r="AJ154" s="96" t="str">
        <f>IFERROR(VLOOKUP(Table1[[#This Row],[RespondentID]],'All Data'!$A:$CO,91,FALSE),"unknown")</f>
        <v>White</v>
      </c>
      <c r="AK154" s="96">
        <f>IFERROR(VLOOKUP(Table1[[#This Row],[RespondentID]],'All Data'!$A:$CO,92,FALSE),"unknown")</f>
        <v>0</v>
      </c>
      <c r="AL154" s="96" t="str">
        <f>IFERROR(VLOOKUP(Table1[[#This Row],[RespondentID]],'All Data'!$A:$CO,93,FALSE),"unknown")</f>
        <v>English</v>
      </c>
      <c r="AM154" s="96" t="str">
        <f>IFERROR(VLOOKUP(Table1[[#This Row],[RespondentID]],'All Data'!$A:$CW,94,FALSE),"unknown")</f>
        <v>$75,000 to $125,000</v>
      </c>
      <c r="AN154" s="96" t="str">
        <f>IFERROR(VLOOKUP(Table1[[#This Row],[RespondentID]],'All Data'!$A:$CW,95,FALSE),"unknown")</f>
        <v>College graduate</v>
      </c>
      <c r="AO154" s="96" t="str">
        <f>IFERROR(VLOOKUP(Table1[[#This Row],[RespondentID]],'All Data'!$A:$CW,96,FALSE),"unknown")</f>
        <v>Retired</v>
      </c>
      <c r="AP154" s="96" t="str">
        <f>IFERROR(VLOOKUP(Table1[[#This Row],[RespondentID]],'All Data'!$A:$CW,97,FALSE),"unknown")</f>
        <v>Yes</v>
      </c>
      <c r="AQ154" s="96" t="str">
        <f>IFERROR(VLOOKUP(Table1[[#This Row],[RespondentID]],'All Data'!$A:$CW,98,FALSE),"unknown")</f>
        <v>Medicare</v>
      </c>
      <c r="AR154" s="96" t="str">
        <f>IFERROR(VLOOKUP(Table1[[#This Row],[RespondentID]],'All Data'!$A:$CW,99,FALSE),"unknown")</f>
        <v>Yes</v>
      </c>
    </row>
    <row r="155" spans="1:44">
      <c r="A155">
        <v>114380131809</v>
      </c>
      <c r="E155" t="s">
        <v>32</v>
      </c>
      <c r="M155" s="7">
        <f t="shared" si="30"/>
        <v>1</v>
      </c>
      <c r="N155" s="7">
        <f t="shared" si="31"/>
        <v>3</v>
      </c>
      <c r="O155" s="7"/>
      <c r="P155" s="7">
        <f t="shared" si="32"/>
        <v>0</v>
      </c>
      <c r="Q155" s="7">
        <f t="shared" si="33"/>
        <v>0</v>
      </c>
      <c r="R155" s="7">
        <f t="shared" si="34"/>
        <v>0</v>
      </c>
      <c r="S155" s="7">
        <f t="shared" si="35"/>
        <v>1</v>
      </c>
      <c r="T155" s="7">
        <f t="shared" si="36"/>
        <v>0</v>
      </c>
      <c r="U155" s="7">
        <f t="shared" si="37"/>
        <v>0</v>
      </c>
      <c r="V155" s="110">
        <f t="shared" si="38"/>
        <v>0</v>
      </c>
      <c r="W155" s="7">
        <f t="shared" si="39"/>
        <v>0</v>
      </c>
      <c r="X155" s="7">
        <f t="shared" si="40"/>
        <v>0</v>
      </c>
      <c r="Y155" s="7">
        <f t="shared" si="41"/>
        <v>0</v>
      </c>
      <c r="Z155" s="7"/>
      <c r="AA155" s="7"/>
      <c r="AB155" s="7">
        <f t="shared" si="44"/>
        <v>1</v>
      </c>
      <c r="AC155" s="7">
        <f t="shared" si="42"/>
        <v>1</v>
      </c>
      <c r="AD155" s="7" t="str">
        <f t="shared" si="43"/>
        <v>Correct</v>
      </c>
      <c r="AE155" s="7"/>
      <c r="AF155" s="96" t="str">
        <f>IFERROR(VLOOKUP(Table1[[#This Row],[RespondentID]],'All Data'!$A:$CO,87,FALSE),"unknown")</f>
        <v>Woman</v>
      </c>
      <c r="AG155" s="96" t="str">
        <f>IFERROR(VLOOKUP(Table1[[#This Row],[RespondentID]],'All Data'!$A:$CO,88,FALSE),"unknown")</f>
        <v>65+ years</v>
      </c>
      <c r="AH155" s="96" t="str">
        <f>IFERROR(VLOOKUP(Table1[[#This Row],[RespondentID]],'All Data'!$A:$CO,89,FALSE),"unknown")</f>
        <v>Nassau</v>
      </c>
      <c r="AI155" s="96" t="str">
        <f>IFERROR(VLOOKUP(Table1[[#This Row],[RespondentID]],'All Data'!$A:$CO,90,FALSE),"unknown")</f>
        <v>Baldwin, 11510</v>
      </c>
      <c r="AJ155" s="96" t="str">
        <f>IFERROR(VLOOKUP(Table1[[#This Row],[RespondentID]],'All Data'!$A:$CO,91,FALSE),"unknown")</f>
        <v>White</v>
      </c>
      <c r="AK155" s="96">
        <f>IFERROR(VLOOKUP(Table1[[#This Row],[RespondentID]],'All Data'!$A:$CO,92,FALSE),"unknown")</f>
        <v>0</v>
      </c>
      <c r="AL155" s="96" t="str">
        <f>IFERROR(VLOOKUP(Table1[[#This Row],[RespondentID]],'All Data'!$A:$CO,93,FALSE),"unknown")</f>
        <v>English</v>
      </c>
      <c r="AM155" s="96">
        <f>IFERROR(VLOOKUP(Table1[[#This Row],[RespondentID]],'All Data'!$A:$CW,94,FALSE),"unknown")</f>
        <v>0</v>
      </c>
      <c r="AN155" s="96" t="str">
        <f>IFERROR(VLOOKUP(Table1[[#This Row],[RespondentID]],'All Data'!$A:$CW,95,FALSE),"unknown")</f>
        <v>College graduate</v>
      </c>
      <c r="AO155" s="96" t="str">
        <f>IFERROR(VLOOKUP(Table1[[#This Row],[RespondentID]],'All Data'!$A:$CW,96,FALSE),"unknown")</f>
        <v>Retired</v>
      </c>
      <c r="AP155" s="96" t="str">
        <f>IFERROR(VLOOKUP(Table1[[#This Row],[RespondentID]],'All Data'!$A:$CW,97,FALSE),"unknown")</f>
        <v>Yes</v>
      </c>
      <c r="AQ155" s="96">
        <f>IFERROR(VLOOKUP(Table1[[#This Row],[RespondentID]],'All Data'!$A:$CW,98,FALSE),"unknown")</f>
        <v>0</v>
      </c>
      <c r="AR155" s="96">
        <f>IFERROR(VLOOKUP(Table1[[#This Row],[RespondentID]],'All Data'!$A:$CW,99,FALSE),"unknown")</f>
        <v>0</v>
      </c>
    </row>
    <row r="156" spans="1:44">
      <c r="A156">
        <v>114380130303</v>
      </c>
      <c r="G156" t="s">
        <v>34</v>
      </c>
      <c r="M156" s="6">
        <f t="shared" si="30"/>
        <v>1</v>
      </c>
      <c r="N156" s="6">
        <f t="shared" si="31"/>
        <v>3</v>
      </c>
      <c r="O156" s="6"/>
      <c r="P156" s="6">
        <f t="shared" si="32"/>
        <v>0</v>
      </c>
      <c r="Q156" s="6">
        <f t="shared" si="33"/>
        <v>0</v>
      </c>
      <c r="R156" s="6">
        <f t="shared" si="34"/>
        <v>0</v>
      </c>
      <c r="S156" s="6">
        <f t="shared" si="35"/>
        <v>0</v>
      </c>
      <c r="T156" s="6">
        <f t="shared" si="36"/>
        <v>0</v>
      </c>
      <c r="U156" s="6">
        <f t="shared" si="37"/>
        <v>1</v>
      </c>
      <c r="V156" s="110">
        <f t="shared" si="38"/>
        <v>0</v>
      </c>
      <c r="W156" s="6">
        <f t="shared" si="39"/>
        <v>0</v>
      </c>
      <c r="X156" s="6">
        <f t="shared" si="40"/>
        <v>0</v>
      </c>
      <c r="Y156" s="6">
        <f t="shared" si="41"/>
        <v>0</v>
      </c>
      <c r="Z156" s="6"/>
      <c r="AA156" s="6"/>
      <c r="AB156" s="6">
        <f t="shared" si="44"/>
        <v>1</v>
      </c>
      <c r="AC156" s="6">
        <f t="shared" si="42"/>
        <v>1</v>
      </c>
      <c r="AD156" s="6" t="str">
        <f t="shared" si="43"/>
        <v>Correct</v>
      </c>
      <c r="AE156" s="6"/>
      <c r="AF156" s="96" t="str">
        <f>IFERROR(VLOOKUP(Table1[[#This Row],[RespondentID]],'All Data'!$A:$CO,87,FALSE),"unknown")</f>
        <v>Man</v>
      </c>
      <c r="AG156" s="96" t="str">
        <f>IFERROR(VLOOKUP(Table1[[#This Row],[RespondentID]],'All Data'!$A:$CO,88,FALSE),"unknown")</f>
        <v>55-64 years</v>
      </c>
      <c r="AH156" s="96" t="str">
        <f>IFERROR(VLOOKUP(Table1[[#This Row],[RespondentID]],'All Data'!$A:$CO,89,FALSE),"unknown")</f>
        <v>Nassau</v>
      </c>
      <c r="AI156" s="96" t="str">
        <f>IFERROR(VLOOKUP(Table1[[#This Row],[RespondentID]],'All Data'!$A:$CO,90,FALSE),"unknown")</f>
        <v>Baldwin, 11510</v>
      </c>
      <c r="AJ156" s="96" t="str">
        <f>IFERROR(VLOOKUP(Table1[[#This Row],[RespondentID]],'All Data'!$A:$CO,91,FALSE),"unknown")</f>
        <v>Black or African American</v>
      </c>
      <c r="AK156" s="96">
        <f>IFERROR(VLOOKUP(Table1[[#This Row],[RespondentID]],'All Data'!$A:$CO,92,FALSE),"unknown")</f>
        <v>0</v>
      </c>
      <c r="AL156" s="96" t="str">
        <f>IFERROR(VLOOKUP(Table1[[#This Row],[RespondentID]],'All Data'!$A:$CO,93,FALSE),"unknown")</f>
        <v>English</v>
      </c>
      <c r="AM156" s="96">
        <f>IFERROR(VLOOKUP(Table1[[#This Row],[RespondentID]],'All Data'!$A:$CW,94,FALSE),"unknown")</f>
        <v>0</v>
      </c>
      <c r="AN156" s="96">
        <f>IFERROR(VLOOKUP(Table1[[#This Row],[RespondentID]],'All Data'!$A:$CW,95,FALSE),"unknown")</f>
        <v>0</v>
      </c>
      <c r="AO156" s="96" t="str">
        <f>IFERROR(VLOOKUP(Table1[[#This Row],[RespondentID]],'All Data'!$A:$CW,96,FALSE),"unknown")</f>
        <v>Employed for wages</v>
      </c>
      <c r="AP156" s="96" t="str">
        <f>IFERROR(VLOOKUP(Table1[[#This Row],[RespondentID]],'All Data'!$A:$CW,97,FALSE),"unknown")</f>
        <v>Yes</v>
      </c>
      <c r="AQ156" s="96">
        <f>IFERROR(VLOOKUP(Table1[[#This Row],[RespondentID]],'All Data'!$A:$CW,98,FALSE),"unknown")</f>
        <v>0</v>
      </c>
      <c r="AR156" s="96" t="str">
        <f>IFERROR(VLOOKUP(Table1[[#This Row],[RespondentID]],'All Data'!$A:$CW,99,FALSE),"unknown")</f>
        <v>Yes</v>
      </c>
    </row>
    <row r="157" spans="1:44">
      <c r="A157">
        <v>114380128308</v>
      </c>
      <c r="G157" t="s">
        <v>34</v>
      </c>
      <c r="M157" s="7">
        <f t="shared" si="30"/>
        <v>1</v>
      </c>
      <c r="N157" s="7">
        <f t="shared" si="31"/>
        <v>3</v>
      </c>
      <c r="O157" s="7"/>
      <c r="P157" s="7">
        <f t="shared" si="32"/>
        <v>0</v>
      </c>
      <c r="Q157" s="7">
        <f t="shared" si="33"/>
        <v>0</v>
      </c>
      <c r="R157" s="7">
        <f t="shared" si="34"/>
        <v>0</v>
      </c>
      <c r="S157" s="7">
        <f t="shared" si="35"/>
        <v>0</v>
      </c>
      <c r="T157" s="7">
        <f t="shared" si="36"/>
        <v>0</v>
      </c>
      <c r="U157" s="7">
        <f t="shared" si="37"/>
        <v>1</v>
      </c>
      <c r="V157" s="110">
        <f t="shared" si="38"/>
        <v>0</v>
      </c>
      <c r="W157" s="7">
        <f t="shared" si="39"/>
        <v>0</v>
      </c>
      <c r="X157" s="7">
        <f t="shared" si="40"/>
        <v>0</v>
      </c>
      <c r="Y157" s="7">
        <f t="shared" si="41"/>
        <v>0</v>
      </c>
      <c r="Z157" s="7"/>
      <c r="AA157" s="7"/>
      <c r="AB157" s="7">
        <f t="shared" si="44"/>
        <v>1</v>
      </c>
      <c r="AC157" s="7">
        <f t="shared" si="42"/>
        <v>1</v>
      </c>
      <c r="AD157" s="7" t="str">
        <f t="shared" si="43"/>
        <v>Correct</v>
      </c>
      <c r="AE157" s="7"/>
      <c r="AF157" s="96" t="str">
        <f>IFERROR(VLOOKUP(Table1[[#This Row],[RespondentID]],'All Data'!$A:$CO,87,FALSE),"unknown")</f>
        <v>Woman</v>
      </c>
      <c r="AG157" s="96" t="str">
        <f>IFERROR(VLOOKUP(Table1[[#This Row],[RespondentID]],'All Data'!$A:$CO,88,FALSE),"unknown")</f>
        <v>65+ years</v>
      </c>
      <c r="AH157" s="96" t="str">
        <f>IFERROR(VLOOKUP(Table1[[#This Row],[RespondentID]],'All Data'!$A:$CO,89,FALSE),"unknown")</f>
        <v>Nassau</v>
      </c>
      <c r="AI157" s="96" t="str">
        <f>IFERROR(VLOOKUP(Table1[[#This Row],[RespondentID]],'All Data'!$A:$CO,90,FALSE),"unknown")</f>
        <v>Baldwin, 11510</v>
      </c>
      <c r="AJ157" s="96" t="str">
        <f>IFERROR(VLOOKUP(Table1[[#This Row],[RespondentID]],'All Data'!$A:$CO,91,FALSE),"unknown")</f>
        <v>White</v>
      </c>
      <c r="AK157" s="96">
        <f>IFERROR(VLOOKUP(Table1[[#This Row],[RespondentID]],'All Data'!$A:$CO,92,FALSE),"unknown")</f>
        <v>0</v>
      </c>
      <c r="AL157" s="96" t="str">
        <f>IFERROR(VLOOKUP(Table1[[#This Row],[RespondentID]],'All Data'!$A:$CO,93,FALSE),"unknown")</f>
        <v>English</v>
      </c>
      <c r="AM157" s="96" t="str">
        <f>IFERROR(VLOOKUP(Table1[[#This Row],[RespondentID]],'All Data'!$A:$CW,94,FALSE),"unknown")</f>
        <v>$0-$19,999</v>
      </c>
      <c r="AN157" s="96" t="str">
        <f>IFERROR(VLOOKUP(Table1[[#This Row],[RespondentID]],'All Data'!$A:$CW,95,FALSE),"unknown")</f>
        <v>College graduate</v>
      </c>
      <c r="AO157" s="96" t="str">
        <f>IFERROR(VLOOKUP(Table1[[#This Row],[RespondentID]],'All Data'!$A:$CW,96,FALSE),"unknown")</f>
        <v>Retired</v>
      </c>
      <c r="AP157" s="96" t="str">
        <f>IFERROR(VLOOKUP(Table1[[#This Row],[RespondentID]],'All Data'!$A:$CW,97,FALSE),"unknown")</f>
        <v>Yes</v>
      </c>
      <c r="AQ157" s="96" t="str">
        <f>IFERROR(VLOOKUP(Table1[[#This Row],[RespondentID]],'All Data'!$A:$CW,98,FALSE),"unknown")</f>
        <v>Medicare</v>
      </c>
      <c r="AR157" s="96" t="str">
        <f>IFERROR(VLOOKUP(Table1[[#This Row],[RespondentID]],'All Data'!$A:$CW,99,FALSE),"unknown")</f>
        <v>Yes</v>
      </c>
    </row>
    <row r="158" spans="1:44">
      <c r="A158">
        <v>114380126908</v>
      </c>
      <c r="D158" t="s">
        <v>31</v>
      </c>
      <c r="M158" s="6">
        <f t="shared" si="30"/>
        <v>1</v>
      </c>
      <c r="N158" s="6">
        <f t="shared" si="31"/>
        <v>3</v>
      </c>
      <c r="O158" s="6"/>
      <c r="P158" s="6">
        <f t="shared" si="32"/>
        <v>0</v>
      </c>
      <c r="Q158" s="6">
        <f t="shared" si="33"/>
        <v>0</v>
      </c>
      <c r="R158" s="6">
        <f t="shared" si="34"/>
        <v>1</v>
      </c>
      <c r="S158" s="6">
        <f t="shared" si="35"/>
        <v>0</v>
      </c>
      <c r="T158" s="6">
        <f t="shared" si="36"/>
        <v>0</v>
      </c>
      <c r="U158" s="6">
        <f t="shared" si="37"/>
        <v>0</v>
      </c>
      <c r="V158" s="110">
        <f t="shared" si="38"/>
        <v>0</v>
      </c>
      <c r="W158" s="6">
        <f t="shared" si="39"/>
        <v>0</v>
      </c>
      <c r="X158" s="6">
        <f t="shared" si="40"/>
        <v>0</v>
      </c>
      <c r="Y158" s="6">
        <f t="shared" si="41"/>
        <v>0</v>
      </c>
      <c r="Z158" s="6"/>
      <c r="AA158" s="6"/>
      <c r="AB158" s="6">
        <f t="shared" si="44"/>
        <v>1</v>
      </c>
      <c r="AC158" s="6">
        <f t="shared" si="42"/>
        <v>1</v>
      </c>
      <c r="AD158" s="6" t="str">
        <f t="shared" si="43"/>
        <v>Correct</v>
      </c>
      <c r="AE158" s="6"/>
      <c r="AF158" s="96" t="str">
        <f>IFERROR(VLOOKUP(Table1[[#This Row],[RespondentID]],'All Data'!$A:$CO,87,FALSE),"unknown")</f>
        <v>Man</v>
      </c>
      <c r="AG158" s="96" t="str">
        <f>IFERROR(VLOOKUP(Table1[[#This Row],[RespondentID]],'All Data'!$A:$CO,88,FALSE),"unknown")</f>
        <v>65+ years</v>
      </c>
      <c r="AH158" s="96" t="str">
        <f>IFERROR(VLOOKUP(Table1[[#This Row],[RespondentID]],'All Data'!$A:$CO,89,FALSE),"unknown")</f>
        <v>Nassau</v>
      </c>
      <c r="AI158" s="96" t="str">
        <f>IFERROR(VLOOKUP(Table1[[#This Row],[RespondentID]],'All Data'!$A:$CO,90,FALSE),"unknown")</f>
        <v>Baldwin Harbor, 11510</v>
      </c>
      <c r="AJ158" s="96" t="str">
        <f>IFERROR(VLOOKUP(Table1[[#This Row],[RespondentID]],'All Data'!$A:$CO,91,FALSE),"unknown")</f>
        <v>White</v>
      </c>
      <c r="AK158" s="96">
        <f>IFERROR(VLOOKUP(Table1[[#This Row],[RespondentID]],'All Data'!$A:$CO,92,FALSE),"unknown")</f>
        <v>0</v>
      </c>
      <c r="AL158" s="96" t="str">
        <f>IFERROR(VLOOKUP(Table1[[#This Row],[RespondentID]],'All Data'!$A:$CO,93,FALSE),"unknown")</f>
        <v>English</v>
      </c>
      <c r="AM158" s="96" t="str">
        <f>IFERROR(VLOOKUP(Table1[[#This Row],[RespondentID]],'All Data'!$A:$CW,94,FALSE),"unknown")</f>
        <v>$20,000 to $34,999</v>
      </c>
      <c r="AN158" s="96" t="str">
        <f>IFERROR(VLOOKUP(Table1[[#This Row],[RespondentID]],'All Data'!$A:$CW,95,FALSE),"unknown")</f>
        <v>College graduate</v>
      </c>
      <c r="AO158" s="96" t="str">
        <f>IFERROR(VLOOKUP(Table1[[#This Row],[RespondentID]],'All Data'!$A:$CW,96,FALSE),"unknown")</f>
        <v>Retired</v>
      </c>
      <c r="AP158" s="96" t="str">
        <f>IFERROR(VLOOKUP(Table1[[#This Row],[RespondentID]],'All Data'!$A:$CW,97,FALSE),"unknown")</f>
        <v>Yes</v>
      </c>
      <c r="AQ158" s="96" t="str">
        <f>IFERROR(VLOOKUP(Table1[[#This Row],[RespondentID]],'All Data'!$A:$CW,98,FALSE),"unknown")</f>
        <v>Medicare</v>
      </c>
      <c r="AR158" s="96" t="str">
        <f>IFERROR(VLOOKUP(Table1[[#This Row],[RespondentID]],'All Data'!$A:$CW,99,FALSE),"unknown")</f>
        <v>No</v>
      </c>
    </row>
    <row r="159" spans="1:44">
      <c r="A159">
        <v>114380125527</v>
      </c>
      <c r="M159" s="7">
        <f t="shared" si="30"/>
        <v>0</v>
      </c>
      <c r="N159" s="7" t="e">
        <f t="shared" si="31"/>
        <v>#DIV/0!</v>
      </c>
      <c r="O159" s="7"/>
      <c r="P159" s="7">
        <f t="shared" si="32"/>
        <v>0</v>
      </c>
      <c r="Q159" s="7">
        <f t="shared" si="33"/>
        <v>0</v>
      </c>
      <c r="R159" s="7">
        <f t="shared" si="34"/>
        <v>0</v>
      </c>
      <c r="S159" s="7">
        <f t="shared" si="35"/>
        <v>0</v>
      </c>
      <c r="T159" s="7">
        <f t="shared" si="36"/>
        <v>0</v>
      </c>
      <c r="U159" s="7">
        <f t="shared" si="37"/>
        <v>0</v>
      </c>
      <c r="V159" s="110">
        <f t="shared" si="38"/>
        <v>0</v>
      </c>
      <c r="W159" s="7">
        <f t="shared" si="39"/>
        <v>0</v>
      </c>
      <c r="X159" s="7">
        <f t="shared" si="40"/>
        <v>0</v>
      </c>
      <c r="Y159" s="7">
        <f t="shared" si="41"/>
        <v>0</v>
      </c>
      <c r="Z159" s="7"/>
      <c r="AA159" s="7"/>
      <c r="AB159" s="7">
        <f t="shared" si="44"/>
        <v>0</v>
      </c>
      <c r="AC159" s="7">
        <f t="shared" si="42"/>
        <v>0</v>
      </c>
      <c r="AD159" s="7" t="str">
        <f t="shared" si="43"/>
        <v>Correct</v>
      </c>
      <c r="AE159" s="7"/>
      <c r="AF159" s="96" t="str">
        <f>IFERROR(VLOOKUP(Table1[[#This Row],[RespondentID]],'All Data'!$A:$CO,87,FALSE),"unknown")</f>
        <v>Man</v>
      </c>
      <c r="AG159" s="96" t="str">
        <f>IFERROR(VLOOKUP(Table1[[#This Row],[RespondentID]],'All Data'!$A:$CO,88,FALSE),"unknown")</f>
        <v>65+ years</v>
      </c>
      <c r="AH159" s="96" t="str">
        <f>IFERROR(VLOOKUP(Table1[[#This Row],[RespondentID]],'All Data'!$A:$CO,89,FALSE),"unknown")</f>
        <v>Nassau</v>
      </c>
      <c r="AI159" s="96" t="str">
        <f>IFERROR(VLOOKUP(Table1[[#This Row],[RespondentID]],'All Data'!$A:$CO,90,FALSE),"unknown")</f>
        <v>Sea Cliff, 11579</v>
      </c>
      <c r="AJ159" s="96" t="str">
        <f>IFERROR(VLOOKUP(Table1[[#This Row],[RespondentID]],'All Data'!$A:$CO,91,FALSE),"unknown")</f>
        <v>White</v>
      </c>
      <c r="AK159" s="96">
        <f>IFERROR(VLOOKUP(Table1[[#This Row],[RespondentID]],'All Data'!$A:$CO,92,FALSE),"unknown")</f>
        <v>0</v>
      </c>
      <c r="AL159" s="96" t="str">
        <f>IFERROR(VLOOKUP(Table1[[#This Row],[RespondentID]],'All Data'!$A:$CO,93,FALSE),"unknown")</f>
        <v>English</v>
      </c>
      <c r="AM159" s="96" t="str">
        <f>IFERROR(VLOOKUP(Table1[[#This Row],[RespondentID]],'All Data'!$A:$CW,94,FALSE),"unknown")</f>
        <v>Over $125,000</v>
      </c>
      <c r="AN159" s="96" t="str">
        <f>IFERROR(VLOOKUP(Table1[[#This Row],[RespondentID]],'All Data'!$A:$CW,95,FALSE),"unknown")</f>
        <v>College graduate</v>
      </c>
      <c r="AO159" s="96" t="str">
        <f>IFERROR(VLOOKUP(Table1[[#This Row],[RespondentID]],'All Data'!$A:$CW,96,FALSE),"unknown")</f>
        <v>Retired</v>
      </c>
      <c r="AP159" s="96" t="str">
        <f>IFERROR(VLOOKUP(Table1[[#This Row],[RespondentID]],'All Data'!$A:$CW,97,FALSE),"unknown")</f>
        <v>Yes</v>
      </c>
      <c r="AQ159" s="96" t="str">
        <f>IFERROR(VLOOKUP(Table1[[#This Row],[RespondentID]],'All Data'!$A:$CW,98,FALSE),"unknown")</f>
        <v>Medicare</v>
      </c>
      <c r="AR159" s="96">
        <f>IFERROR(VLOOKUP(Table1[[#This Row],[RespondentID]],'All Data'!$A:$CW,99,FALSE),"unknown")</f>
        <v>0</v>
      </c>
    </row>
    <row r="160" spans="1:44">
      <c r="A160">
        <v>114380124069</v>
      </c>
      <c r="G160" t="s">
        <v>34</v>
      </c>
      <c r="M160" s="6">
        <f t="shared" si="30"/>
        <v>1</v>
      </c>
      <c r="N160" s="6">
        <f t="shared" si="31"/>
        <v>3</v>
      </c>
      <c r="O160" s="6"/>
      <c r="P160" s="6">
        <f t="shared" si="32"/>
        <v>0</v>
      </c>
      <c r="Q160" s="6">
        <f t="shared" si="33"/>
        <v>0</v>
      </c>
      <c r="R160" s="6">
        <f t="shared" si="34"/>
        <v>0</v>
      </c>
      <c r="S160" s="6">
        <f t="shared" si="35"/>
        <v>0</v>
      </c>
      <c r="T160" s="6">
        <f t="shared" si="36"/>
        <v>0</v>
      </c>
      <c r="U160" s="6">
        <f t="shared" si="37"/>
        <v>1</v>
      </c>
      <c r="V160" s="110">
        <f t="shared" si="38"/>
        <v>0</v>
      </c>
      <c r="W160" s="6">
        <f t="shared" si="39"/>
        <v>0</v>
      </c>
      <c r="X160" s="6">
        <f t="shared" si="40"/>
        <v>0</v>
      </c>
      <c r="Y160" s="6">
        <f t="shared" si="41"/>
        <v>0</v>
      </c>
      <c r="Z160" s="6"/>
      <c r="AA160" s="6"/>
      <c r="AB160" s="6">
        <f t="shared" si="44"/>
        <v>1</v>
      </c>
      <c r="AC160" s="6">
        <f t="shared" si="42"/>
        <v>1</v>
      </c>
      <c r="AD160" s="6" t="str">
        <f t="shared" si="43"/>
        <v>Correct</v>
      </c>
      <c r="AE160" s="6"/>
      <c r="AF160" s="96" t="str">
        <f>IFERROR(VLOOKUP(Table1[[#This Row],[RespondentID]],'All Data'!$A:$CO,87,FALSE),"unknown")</f>
        <v>Man</v>
      </c>
      <c r="AG160" s="96" t="str">
        <f>IFERROR(VLOOKUP(Table1[[#This Row],[RespondentID]],'All Data'!$A:$CO,88,FALSE),"unknown")</f>
        <v>65+ years</v>
      </c>
      <c r="AH160" s="96" t="str">
        <f>IFERROR(VLOOKUP(Table1[[#This Row],[RespondentID]],'All Data'!$A:$CO,89,FALSE),"unknown")</f>
        <v>Nassau</v>
      </c>
      <c r="AI160" s="96" t="str">
        <f>IFERROR(VLOOKUP(Table1[[#This Row],[RespondentID]],'All Data'!$A:$CO,90,FALSE),"unknown")</f>
        <v>Rockville Centre, 11570</v>
      </c>
      <c r="AJ160" s="96" t="str">
        <f>IFERROR(VLOOKUP(Table1[[#This Row],[RespondentID]],'All Data'!$A:$CO,91,FALSE),"unknown")</f>
        <v>White</v>
      </c>
      <c r="AK160" s="96">
        <f>IFERROR(VLOOKUP(Table1[[#This Row],[RespondentID]],'All Data'!$A:$CO,92,FALSE),"unknown")</f>
        <v>0</v>
      </c>
      <c r="AL160" s="96" t="str">
        <f>IFERROR(VLOOKUP(Table1[[#This Row],[RespondentID]],'All Data'!$A:$CO,93,FALSE),"unknown")</f>
        <v>English</v>
      </c>
      <c r="AM160" s="96" t="str">
        <f>IFERROR(VLOOKUP(Table1[[#This Row],[RespondentID]],'All Data'!$A:$CW,94,FALSE),"unknown")</f>
        <v>Over $125,000</v>
      </c>
      <c r="AN160" s="96" t="str">
        <f>IFERROR(VLOOKUP(Table1[[#This Row],[RespondentID]],'All Data'!$A:$CW,95,FALSE),"unknown")</f>
        <v>College graduate</v>
      </c>
      <c r="AO160" s="96" t="str">
        <f>IFERROR(VLOOKUP(Table1[[#This Row],[RespondentID]],'All Data'!$A:$CW,96,FALSE),"unknown")</f>
        <v>Retired</v>
      </c>
      <c r="AP160" s="96" t="str">
        <f>IFERROR(VLOOKUP(Table1[[#This Row],[RespondentID]],'All Data'!$A:$CW,97,FALSE),"unknown")</f>
        <v>Yes</v>
      </c>
      <c r="AQ160" s="96" t="str">
        <f>IFERROR(VLOOKUP(Table1[[#This Row],[RespondentID]],'All Data'!$A:$CW,98,FALSE),"unknown")</f>
        <v>Medicare</v>
      </c>
      <c r="AR160" s="96" t="str">
        <f>IFERROR(VLOOKUP(Table1[[#This Row],[RespondentID]],'All Data'!$A:$CW,99,FALSE),"unknown")</f>
        <v>Yes</v>
      </c>
    </row>
    <row r="161" spans="1:44">
      <c r="A161">
        <v>114380122424</v>
      </c>
      <c r="K161" t="s">
        <v>353</v>
      </c>
      <c r="M161" s="7">
        <f t="shared" si="30"/>
        <v>1</v>
      </c>
      <c r="N161" s="7">
        <f t="shared" si="31"/>
        <v>3</v>
      </c>
      <c r="O161" s="7"/>
      <c r="P161" s="7">
        <f t="shared" si="32"/>
        <v>0</v>
      </c>
      <c r="Q161" s="7">
        <f t="shared" si="33"/>
        <v>0</v>
      </c>
      <c r="R161" s="7">
        <f t="shared" si="34"/>
        <v>0</v>
      </c>
      <c r="S161" s="7">
        <f t="shared" si="35"/>
        <v>0</v>
      </c>
      <c r="T161" s="7">
        <f t="shared" si="36"/>
        <v>0</v>
      </c>
      <c r="U161" s="7">
        <f t="shared" si="37"/>
        <v>0</v>
      </c>
      <c r="V161" s="110">
        <f t="shared" si="38"/>
        <v>0</v>
      </c>
      <c r="W161" s="7">
        <f t="shared" si="39"/>
        <v>0</v>
      </c>
      <c r="X161" s="7">
        <f t="shared" si="40"/>
        <v>0</v>
      </c>
      <c r="Y161" s="7">
        <f t="shared" si="41"/>
        <v>1</v>
      </c>
      <c r="Z161" s="7"/>
      <c r="AA161" s="7"/>
      <c r="AB161" s="7">
        <f t="shared" si="44"/>
        <v>1</v>
      </c>
      <c r="AC161" s="7">
        <f t="shared" si="42"/>
        <v>1</v>
      </c>
      <c r="AD161" s="7" t="str">
        <f t="shared" si="43"/>
        <v>Correct</v>
      </c>
      <c r="AE161" s="7"/>
      <c r="AF161" s="96" t="str">
        <f>IFERROR(VLOOKUP(Table1[[#This Row],[RespondentID]],'All Data'!$A:$CO,87,FALSE),"unknown")</f>
        <v>Woman</v>
      </c>
      <c r="AG161" s="96" t="str">
        <f>IFERROR(VLOOKUP(Table1[[#This Row],[RespondentID]],'All Data'!$A:$CO,88,FALSE),"unknown")</f>
        <v>65+ years</v>
      </c>
      <c r="AH161" s="96" t="str">
        <f>IFERROR(VLOOKUP(Table1[[#This Row],[RespondentID]],'All Data'!$A:$CO,89,FALSE),"unknown")</f>
        <v>Nassau</v>
      </c>
      <c r="AI161" s="96" t="str">
        <f>IFERROR(VLOOKUP(Table1[[#This Row],[RespondentID]],'All Data'!$A:$CO,90,FALSE),"unknown")</f>
        <v>Garden City South, 11530</v>
      </c>
      <c r="AJ161" s="96" t="str">
        <f>IFERROR(VLOOKUP(Table1[[#This Row],[RespondentID]],'All Data'!$A:$CO,91,FALSE),"unknown")</f>
        <v>White</v>
      </c>
      <c r="AK161" s="96">
        <f>IFERROR(VLOOKUP(Table1[[#This Row],[RespondentID]],'All Data'!$A:$CO,92,FALSE),"unknown")</f>
        <v>0</v>
      </c>
      <c r="AL161" s="96" t="str">
        <f>IFERROR(VLOOKUP(Table1[[#This Row],[RespondentID]],'All Data'!$A:$CO,93,FALSE),"unknown")</f>
        <v>English</v>
      </c>
      <c r="AM161" s="96">
        <f>IFERROR(VLOOKUP(Table1[[#This Row],[RespondentID]],'All Data'!$A:$CW,94,FALSE),"unknown")</f>
        <v>0</v>
      </c>
      <c r="AN161" s="96" t="str">
        <f>IFERROR(VLOOKUP(Table1[[#This Row],[RespondentID]],'All Data'!$A:$CW,95,FALSE),"unknown")</f>
        <v>Graduate school</v>
      </c>
      <c r="AO161" s="96" t="str">
        <f>IFERROR(VLOOKUP(Table1[[#This Row],[RespondentID]],'All Data'!$A:$CW,96,FALSE),"unknown")</f>
        <v>Retired</v>
      </c>
      <c r="AP161" s="96" t="str">
        <f>IFERROR(VLOOKUP(Table1[[#This Row],[RespondentID]],'All Data'!$A:$CW,97,FALSE),"unknown")</f>
        <v>Yes</v>
      </c>
      <c r="AQ161" s="96" t="str">
        <f>IFERROR(VLOOKUP(Table1[[#This Row],[RespondentID]],'All Data'!$A:$CW,98,FALSE),"unknown")</f>
        <v>Medicare</v>
      </c>
      <c r="AR161" s="96" t="str">
        <f>IFERROR(VLOOKUP(Table1[[#This Row],[RespondentID]],'All Data'!$A:$CW,99,FALSE),"unknown")</f>
        <v>Yes</v>
      </c>
    </row>
    <row r="162" spans="1:44">
      <c r="A162">
        <v>114376158862</v>
      </c>
      <c r="C162" t="s">
        <v>30</v>
      </c>
      <c r="K162" t="s">
        <v>353</v>
      </c>
      <c r="M162" s="6">
        <f t="shared" si="30"/>
        <v>2</v>
      </c>
      <c r="N162" s="6">
        <f t="shared" si="31"/>
        <v>1.5</v>
      </c>
      <c r="O162" s="6"/>
      <c r="P162" s="6">
        <f t="shared" si="32"/>
        <v>0</v>
      </c>
      <c r="Q162" s="6">
        <f t="shared" si="33"/>
        <v>1</v>
      </c>
      <c r="R162" s="6">
        <f t="shared" si="34"/>
        <v>0</v>
      </c>
      <c r="S162" s="6">
        <f t="shared" si="35"/>
        <v>0</v>
      </c>
      <c r="T162" s="6">
        <f t="shared" si="36"/>
        <v>0</v>
      </c>
      <c r="U162" s="6">
        <f t="shared" si="37"/>
        <v>0</v>
      </c>
      <c r="V162" s="110">
        <f t="shared" si="38"/>
        <v>0</v>
      </c>
      <c r="W162" s="6">
        <f t="shared" si="39"/>
        <v>0</v>
      </c>
      <c r="X162" s="6">
        <f t="shared" si="40"/>
        <v>0</v>
      </c>
      <c r="Y162" s="6">
        <f t="shared" si="41"/>
        <v>1</v>
      </c>
      <c r="Z162" s="6"/>
      <c r="AA162" s="6"/>
      <c r="AB162" s="6">
        <f t="shared" si="44"/>
        <v>2</v>
      </c>
      <c r="AC162" s="6">
        <f t="shared" si="42"/>
        <v>2</v>
      </c>
      <c r="AD162" s="6" t="str">
        <f t="shared" si="43"/>
        <v>Correct</v>
      </c>
      <c r="AE162" s="6"/>
      <c r="AF162" s="96" t="str">
        <f>IFERROR(VLOOKUP(Table1[[#This Row],[RespondentID]],'All Data'!$A:$CO,87,FALSE),"unknown")</f>
        <v>Woman</v>
      </c>
      <c r="AG162" s="96" t="str">
        <f>IFERROR(VLOOKUP(Table1[[#This Row],[RespondentID]],'All Data'!$A:$CO,88,FALSE),"unknown")</f>
        <v>25-34 years</v>
      </c>
      <c r="AH162" s="96" t="str">
        <f>IFERROR(VLOOKUP(Table1[[#This Row],[RespondentID]],'All Data'!$A:$CO,89,FALSE),"unknown")</f>
        <v>Suffolk</v>
      </c>
      <c r="AI162" s="96" t="str">
        <f>IFERROR(VLOOKUP(Table1[[#This Row],[RespondentID]],'All Data'!$A:$CO,90,FALSE),"unknown")</f>
        <v>Dix Hills, 11746</v>
      </c>
      <c r="AJ162" s="96" t="str">
        <f>IFERROR(VLOOKUP(Table1[[#This Row],[RespondentID]],'All Data'!$A:$CO,91,FALSE),"unknown")</f>
        <v>White</v>
      </c>
      <c r="AK162" s="96" t="str">
        <f>IFERROR(VLOOKUP(Table1[[#This Row],[RespondentID]],'All Data'!$A:$CO,92,FALSE),"unknown")</f>
        <v>Not Hispanic or Latino</v>
      </c>
      <c r="AL162" s="96" t="str">
        <f>IFERROR(VLOOKUP(Table1[[#This Row],[RespondentID]],'All Data'!$A:$CO,93,FALSE),"unknown")</f>
        <v>English</v>
      </c>
      <c r="AM162" s="96" t="str">
        <f>IFERROR(VLOOKUP(Table1[[#This Row],[RespondentID]],'All Data'!$A:$CW,94,FALSE),"unknown")</f>
        <v>$50,000 to $74,999</v>
      </c>
      <c r="AN162" s="96" t="str">
        <f>IFERROR(VLOOKUP(Table1[[#This Row],[RespondentID]],'All Data'!$A:$CW,95,FALSE),"unknown")</f>
        <v>Doctorate</v>
      </c>
      <c r="AO162" s="96" t="str">
        <f>IFERROR(VLOOKUP(Table1[[#This Row],[RespondentID]],'All Data'!$A:$CW,96,FALSE),"unknown")</f>
        <v>Employed for wages</v>
      </c>
      <c r="AP162" s="96" t="str">
        <f>IFERROR(VLOOKUP(Table1[[#This Row],[RespondentID]],'All Data'!$A:$CW,97,FALSE),"unknown")</f>
        <v>Yes</v>
      </c>
      <c r="AQ162" s="96" t="str">
        <f>IFERROR(VLOOKUP(Table1[[#This Row],[RespondentID]],'All Data'!$A:$CW,98,FALSE),"unknown")</f>
        <v>Private/Commercial</v>
      </c>
      <c r="AR162" s="96" t="str">
        <f>IFERROR(VLOOKUP(Table1[[#This Row],[RespondentID]],'All Data'!$A:$CW,99,FALSE),"unknown")</f>
        <v>Yes</v>
      </c>
    </row>
    <row r="163" spans="1:44">
      <c r="A163">
        <v>114376080626</v>
      </c>
      <c r="G163" t="s">
        <v>34</v>
      </c>
      <c r="M163" s="7">
        <f t="shared" si="30"/>
        <v>1</v>
      </c>
      <c r="N163" s="7">
        <f t="shared" si="31"/>
        <v>3</v>
      </c>
      <c r="O163" s="7"/>
      <c r="P163" s="7">
        <f t="shared" si="32"/>
        <v>0</v>
      </c>
      <c r="Q163" s="7">
        <f t="shared" si="33"/>
        <v>0</v>
      </c>
      <c r="R163" s="7">
        <f t="shared" si="34"/>
        <v>0</v>
      </c>
      <c r="S163" s="7">
        <f t="shared" si="35"/>
        <v>0</v>
      </c>
      <c r="T163" s="7">
        <f t="shared" si="36"/>
        <v>0</v>
      </c>
      <c r="U163" s="7">
        <f t="shared" si="37"/>
        <v>1</v>
      </c>
      <c r="V163" s="110">
        <f t="shared" si="38"/>
        <v>0</v>
      </c>
      <c r="W163" s="7">
        <f t="shared" si="39"/>
        <v>0</v>
      </c>
      <c r="X163" s="7">
        <f t="shared" si="40"/>
        <v>0</v>
      </c>
      <c r="Y163" s="7">
        <f t="shared" si="41"/>
        <v>0</v>
      </c>
      <c r="Z163" s="7"/>
      <c r="AA163" s="7"/>
      <c r="AB163" s="7">
        <f t="shared" si="44"/>
        <v>1</v>
      </c>
      <c r="AC163" s="7">
        <f t="shared" si="42"/>
        <v>1</v>
      </c>
      <c r="AD163" s="7" t="str">
        <f t="shared" si="43"/>
        <v>Correct</v>
      </c>
      <c r="AE163" s="7"/>
      <c r="AF163" s="96" t="str">
        <f>IFERROR(VLOOKUP(Table1[[#This Row],[RespondentID]],'All Data'!$A:$CO,87,FALSE),"unknown")</f>
        <v>Man</v>
      </c>
      <c r="AG163" s="96" t="str">
        <f>IFERROR(VLOOKUP(Table1[[#This Row],[RespondentID]],'All Data'!$A:$CO,88,FALSE),"unknown")</f>
        <v>25-34 years</v>
      </c>
      <c r="AH163" s="96" t="str">
        <f>IFERROR(VLOOKUP(Table1[[#This Row],[RespondentID]],'All Data'!$A:$CO,89,FALSE),"unknown")</f>
        <v>Nassau</v>
      </c>
      <c r="AI163" s="96" t="str">
        <f>IFERROR(VLOOKUP(Table1[[#This Row],[RespondentID]],'All Data'!$A:$CO,90,FALSE),"unknown")</f>
        <v>Syosset, 11791</v>
      </c>
      <c r="AJ163" s="96" t="str">
        <f>IFERROR(VLOOKUP(Table1[[#This Row],[RespondentID]],'All Data'!$A:$CO,91,FALSE),"unknown")</f>
        <v>White</v>
      </c>
      <c r="AK163" s="96">
        <f>IFERROR(VLOOKUP(Table1[[#This Row],[RespondentID]],'All Data'!$A:$CO,92,FALSE),"unknown")</f>
        <v>0</v>
      </c>
      <c r="AL163" s="96" t="str">
        <f>IFERROR(VLOOKUP(Table1[[#This Row],[RespondentID]],'All Data'!$A:$CO,93,FALSE),"unknown")</f>
        <v>English</v>
      </c>
      <c r="AM163" s="96">
        <f>IFERROR(VLOOKUP(Table1[[#This Row],[RespondentID]],'All Data'!$A:$CW,94,FALSE),"unknown")</f>
        <v>0</v>
      </c>
      <c r="AN163" s="96" t="str">
        <f>IFERROR(VLOOKUP(Table1[[#This Row],[RespondentID]],'All Data'!$A:$CW,95,FALSE),"unknown")</f>
        <v>College graduate</v>
      </c>
      <c r="AO163" s="96" t="str">
        <f>IFERROR(VLOOKUP(Table1[[#This Row],[RespondentID]],'All Data'!$A:$CW,96,FALSE),"unknown")</f>
        <v>Employed for wages</v>
      </c>
      <c r="AP163" s="96" t="str">
        <f>IFERROR(VLOOKUP(Table1[[#This Row],[RespondentID]],'All Data'!$A:$CW,97,FALSE),"unknown")</f>
        <v>Yes</v>
      </c>
      <c r="AQ163" s="96" t="str">
        <f>IFERROR(VLOOKUP(Table1[[#This Row],[RespondentID]],'All Data'!$A:$CW,98,FALSE),"unknown")</f>
        <v>Private/Commercial</v>
      </c>
      <c r="AR163" s="96" t="str">
        <f>IFERROR(VLOOKUP(Table1[[#This Row],[RespondentID]],'All Data'!$A:$CW,99,FALSE),"unknown")</f>
        <v>Yes</v>
      </c>
    </row>
    <row r="164" spans="1:44">
      <c r="A164">
        <v>114376075102</v>
      </c>
      <c r="G164" t="s">
        <v>34</v>
      </c>
      <c r="M164" s="6">
        <f t="shared" si="30"/>
        <v>1</v>
      </c>
      <c r="N164" s="6">
        <f t="shared" si="31"/>
        <v>3</v>
      </c>
      <c r="O164" s="6"/>
      <c r="P164" s="6">
        <f t="shared" si="32"/>
        <v>0</v>
      </c>
      <c r="Q164" s="6">
        <f t="shared" si="33"/>
        <v>0</v>
      </c>
      <c r="R164" s="6">
        <f t="shared" si="34"/>
        <v>0</v>
      </c>
      <c r="S164" s="6">
        <f t="shared" si="35"/>
        <v>0</v>
      </c>
      <c r="T164" s="6">
        <f t="shared" si="36"/>
        <v>0</v>
      </c>
      <c r="U164" s="6">
        <f t="shared" si="37"/>
        <v>1</v>
      </c>
      <c r="V164" s="110">
        <f t="shared" si="38"/>
        <v>0</v>
      </c>
      <c r="W164" s="6">
        <f t="shared" si="39"/>
        <v>0</v>
      </c>
      <c r="X164" s="6">
        <f t="shared" si="40"/>
        <v>0</v>
      </c>
      <c r="Y164" s="6">
        <f t="shared" si="41"/>
        <v>0</v>
      </c>
      <c r="Z164" s="6"/>
      <c r="AA164" s="6"/>
      <c r="AB164" s="6">
        <f t="shared" si="44"/>
        <v>1</v>
      </c>
      <c r="AC164" s="6">
        <f t="shared" si="42"/>
        <v>1</v>
      </c>
      <c r="AD164" s="6" t="str">
        <f t="shared" si="43"/>
        <v>Correct</v>
      </c>
      <c r="AE164" s="6"/>
      <c r="AF164" s="96" t="str">
        <f>IFERROR(VLOOKUP(Table1[[#This Row],[RespondentID]],'All Data'!$A:$CO,87,FALSE),"unknown")</f>
        <v>Man</v>
      </c>
      <c r="AG164" s="96" t="str">
        <f>IFERROR(VLOOKUP(Table1[[#This Row],[RespondentID]],'All Data'!$A:$CO,88,FALSE),"unknown")</f>
        <v>65+ years</v>
      </c>
      <c r="AH164" s="96" t="str">
        <f>IFERROR(VLOOKUP(Table1[[#This Row],[RespondentID]],'All Data'!$A:$CO,89,FALSE),"unknown")</f>
        <v>Suffolk</v>
      </c>
      <c r="AI164" s="96" t="str">
        <f>IFERROR(VLOOKUP(Table1[[#This Row],[RespondentID]],'All Data'!$A:$CO,90,FALSE),"unknown")</f>
        <v>East Northport, 11731</v>
      </c>
      <c r="AJ164" s="96" t="str">
        <f>IFERROR(VLOOKUP(Table1[[#This Row],[RespondentID]],'All Data'!$A:$CO,91,FALSE),"unknown")</f>
        <v>White</v>
      </c>
      <c r="AK164" s="96">
        <f>IFERROR(VLOOKUP(Table1[[#This Row],[RespondentID]],'All Data'!$A:$CO,92,FALSE),"unknown")</f>
        <v>0</v>
      </c>
      <c r="AL164" s="96" t="str">
        <f>IFERROR(VLOOKUP(Table1[[#This Row],[RespondentID]],'All Data'!$A:$CO,93,FALSE),"unknown")</f>
        <v>English</v>
      </c>
      <c r="AM164" s="96" t="str">
        <f>IFERROR(VLOOKUP(Table1[[#This Row],[RespondentID]],'All Data'!$A:$CW,94,FALSE),"unknown")</f>
        <v>$75,000 to $125,000</v>
      </c>
      <c r="AN164" s="96" t="str">
        <f>IFERROR(VLOOKUP(Table1[[#This Row],[RespondentID]],'All Data'!$A:$CW,95,FALSE),"unknown")</f>
        <v>Graduate school</v>
      </c>
      <c r="AO164" s="96" t="str">
        <f>IFERROR(VLOOKUP(Table1[[#This Row],[RespondentID]],'All Data'!$A:$CW,96,FALSE),"unknown")</f>
        <v>Retired</v>
      </c>
      <c r="AP164" s="96" t="str">
        <f>IFERROR(VLOOKUP(Table1[[#This Row],[RespondentID]],'All Data'!$A:$CW,97,FALSE),"unknown")</f>
        <v>Yes</v>
      </c>
      <c r="AQ164" s="96" t="str">
        <f>IFERROR(VLOOKUP(Table1[[#This Row],[RespondentID]],'All Data'!$A:$CW,98,FALSE),"unknown")</f>
        <v>Medicare, Private/Commercial</v>
      </c>
      <c r="AR164" s="96" t="str">
        <f>IFERROR(VLOOKUP(Table1[[#This Row],[RespondentID]],'All Data'!$A:$CW,99,FALSE),"unknown")</f>
        <v>Yes</v>
      </c>
    </row>
    <row r="165" spans="1:44">
      <c r="A165">
        <v>114376072291</v>
      </c>
      <c r="G165" t="s">
        <v>34</v>
      </c>
      <c r="M165" s="7">
        <f t="shared" si="30"/>
        <v>1</v>
      </c>
      <c r="N165" s="7">
        <f t="shared" si="31"/>
        <v>3</v>
      </c>
      <c r="O165" s="7"/>
      <c r="P165" s="7">
        <f t="shared" si="32"/>
        <v>0</v>
      </c>
      <c r="Q165" s="7">
        <f t="shared" si="33"/>
        <v>0</v>
      </c>
      <c r="R165" s="7">
        <f t="shared" si="34"/>
        <v>0</v>
      </c>
      <c r="S165" s="7">
        <f t="shared" si="35"/>
        <v>0</v>
      </c>
      <c r="T165" s="7">
        <f t="shared" si="36"/>
        <v>0</v>
      </c>
      <c r="U165" s="7">
        <f t="shared" si="37"/>
        <v>1</v>
      </c>
      <c r="V165" s="110">
        <f t="shared" si="38"/>
        <v>0</v>
      </c>
      <c r="W165" s="7">
        <f t="shared" si="39"/>
        <v>0</v>
      </c>
      <c r="X165" s="7">
        <f t="shared" si="40"/>
        <v>0</v>
      </c>
      <c r="Y165" s="7">
        <f t="shared" si="41"/>
        <v>0</v>
      </c>
      <c r="Z165" s="7"/>
      <c r="AA165" s="7"/>
      <c r="AB165" s="7">
        <f t="shared" si="44"/>
        <v>1</v>
      </c>
      <c r="AC165" s="7">
        <f t="shared" si="42"/>
        <v>1</v>
      </c>
      <c r="AD165" s="7" t="str">
        <f t="shared" si="43"/>
        <v>Correct</v>
      </c>
      <c r="AE165" s="7"/>
      <c r="AF165" s="96" t="str">
        <f>IFERROR(VLOOKUP(Table1[[#This Row],[RespondentID]],'All Data'!$A:$CO,87,FALSE),"unknown")</f>
        <v>Woman</v>
      </c>
      <c r="AG165" s="96" t="str">
        <f>IFERROR(VLOOKUP(Table1[[#This Row],[RespondentID]],'All Data'!$A:$CO,88,FALSE),"unknown")</f>
        <v>65+ years</v>
      </c>
      <c r="AH165" s="96" t="str">
        <f>IFERROR(VLOOKUP(Table1[[#This Row],[RespondentID]],'All Data'!$A:$CO,89,FALSE),"unknown")</f>
        <v>Suffolk</v>
      </c>
      <c r="AI165" s="96" t="str">
        <f>IFERROR(VLOOKUP(Table1[[#This Row],[RespondentID]],'All Data'!$A:$CO,90,FALSE),"unknown")</f>
        <v>Northport, 11768</v>
      </c>
      <c r="AJ165" s="96" t="str">
        <f>IFERROR(VLOOKUP(Table1[[#This Row],[RespondentID]],'All Data'!$A:$CO,91,FALSE),"unknown")</f>
        <v>White</v>
      </c>
      <c r="AK165" s="96" t="str">
        <f>IFERROR(VLOOKUP(Table1[[#This Row],[RespondentID]],'All Data'!$A:$CO,92,FALSE),"unknown")</f>
        <v>Hispanic or Latino</v>
      </c>
      <c r="AL165" s="96" t="str">
        <f>IFERROR(VLOOKUP(Table1[[#This Row],[RespondentID]],'All Data'!$A:$CO,93,FALSE),"unknown")</f>
        <v>English</v>
      </c>
      <c r="AM165" s="96" t="str">
        <f>IFERROR(VLOOKUP(Table1[[#This Row],[RespondentID]],'All Data'!$A:$CW,94,FALSE),"unknown")</f>
        <v>$75,000 to $125,000</v>
      </c>
      <c r="AN165" s="96" t="str">
        <f>IFERROR(VLOOKUP(Table1[[#This Row],[RespondentID]],'All Data'!$A:$CW,95,FALSE),"unknown")</f>
        <v>Some college</v>
      </c>
      <c r="AO165" s="96" t="str">
        <f>IFERROR(VLOOKUP(Table1[[#This Row],[RespondentID]],'All Data'!$A:$CW,96,FALSE),"unknown")</f>
        <v>Retired</v>
      </c>
      <c r="AP165" s="96" t="str">
        <f>IFERROR(VLOOKUP(Table1[[#This Row],[RespondentID]],'All Data'!$A:$CW,97,FALSE),"unknown")</f>
        <v>Yes</v>
      </c>
      <c r="AQ165" s="96" t="str">
        <f>IFERROR(VLOOKUP(Table1[[#This Row],[RespondentID]],'All Data'!$A:$CW,98,FALSE),"unknown")</f>
        <v>Medicare, Private/Commercial</v>
      </c>
      <c r="AR165" s="96" t="str">
        <f>IFERROR(VLOOKUP(Table1[[#This Row],[RespondentID]],'All Data'!$A:$CW,99,FALSE),"unknown")</f>
        <v>Yes</v>
      </c>
    </row>
    <row r="166" spans="1:44">
      <c r="A166">
        <v>114376063692</v>
      </c>
      <c r="G166" t="s">
        <v>34</v>
      </c>
      <c r="M166" s="6">
        <f t="shared" si="30"/>
        <v>1</v>
      </c>
      <c r="N166" s="6">
        <f t="shared" si="31"/>
        <v>3</v>
      </c>
      <c r="O166" s="6"/>
      <c r="P166" s="6">
        <f t="shared" si="32"/>
        <v>0</v>
      </c>
      <c r="Q166" s="6">
        <f t="shared" si="33"/>
        <v>0</v>
      </c>
      <c r="R166" s="6">
        <f t="shared" si="34"/>
        <v>0</v>
      </c>
      <c r="S166" s="6">
        <f t="shared" si="35"/>
        <v>0</v>
      </c>
      <c r="T166" s="6">
        <f t="shared" si="36"/>
        <v>0</v>
      </c>
      <c r="U166" s="6">
        <f t="shared" si="37"/>
        <v>1</v>
      </c>
      <c r="V166" s="110">
        <f t="shared" si="38"/>
        <v>0</v>
      </c>
      <c r="W166" s="6">
        <f t="shared" si="39"/>
        <v>0</v>
      </c>
      <c r="X166" s="6">
        <f t="shared" si="40"/>
        <v>0</v>
      </c>
      <c r="Y166" s="6">
        <f t="shared" si="41"/>
        <v>0</v>
      </c>
      <c r="Z166" s="6"/>
      <c r="AA166" s="6"/>
      <c r="AB166" s="6">
        <f t="shared" si="44"/>
        <v>1</v>
      </c>
      <c r="AC166" s="6">
        <f t="shared" si="42"/>
        <v>1</v>
      </c>
      <c r="AD166" s="6" t="str">
        <f t="shared" si="43"/>
        <v>Correct</v>
      </c>
      <c r="AE166" s="6"/>
      <c r="AF166" s="96" t="str">
        <f>IFERROR(VLOOKUP(Table1[[#This Row],[RespondentID]],'All Data'!$A:$CO,87,FALSE),"unknown")</f>
        <v>Woman</v>
      </c>
      <c r="AG166" s="96" t="str">
        <f>IFERROR(VLOOKUP(Table1[[#This Row],[RespondentID]],'All Data'!$A:$CO,88,FALSE),"unknown")</f>
        <v>55-64 years</v>
      </c>
      <c r="AH166" s="96" t="str">
        <f>IFERROR(VLOOKUP(Table1[[#This Row],[RespondentID]],'All Data'!$A:$CO,89,FALSE),"unknown")</f>
        <v>Suffolk</v>
      </c>
      <c r="AI166" s="96" t="str">
        <f>IFERROR(VLOOKUP(Table1[[#This Row],[RespondentID]],'All Data'!$A:$CO,90,FALSE),"unknown")</f>
        <v>Huntington, 11743</v>
      </c>
      <c r="AJ166" s="96" t="str">
        <f>IFERROR(VLOOKUP(Table1[[#This Row],[RespondentID]],'All Data'!$A:$CO,91,FALSE),"unknown")</f>
        <v>White</v>
      </c>
      <c r="AK166" s="96">
        <f>IFERROR(VLOOKUP(Table1[[#This Row],[RespondentID]],'All Data'!$A:$CO,92,FALSE),"unknown")</f>
        <v>0</v>
      </c>
      <c r="AL166" s="96" t="str">
        <f>IFERROR(VLOOKUP(Table1[[#This Row],[RespondentID]],'All Data'!$A:$CO,93,FALSE),"unknown")</f>
        <v>English</v>
      </c>
      <c r="AM166" s="96" t="str">
        <f>IFERROR(VLOOKUP(Table1[[#This Row],[RespondentID]],'All Data'!$A:$CW,94,FALSE),"unknown")</f>
        <v>$75,000 to $125,000</v>
      </c>
      <c r="AN166" s="96" t="str">
        <f>IFERROR(VLOOKUP(Table1[[#This Row],[RespondentID]],'All Data'!$A:$CW,95,FALSE),"unknown")</f>
        <v>High school graduate</v>
      </c>
      <c r="AO166" s="96" t="str">
        <f>IFERROR(VLOOKUP(Table1[[#This Row],[RespondentID]],'All Data'!$A:$CW,96,FALSE),"unknown")</f>
        <v>Employed for wages</v>
      </c>
      <c r="AP166" s="96" t="str">
        <f>IFERROR(VLOOKUP(Table1[[#This Row],[RespondentID]],'All Data'!$A:$CW,97,FALSE),"unknown")</f>
        <v>Yes</v>
      </c>
      <c r="AQ166" s="96" t="str">
        <f>IFERROR(VLOOKUP(Table1[[#This Row],[RespondentID]],'All Data'!$A:$CW,98,FALSE),"unknown")</f>
        <v>Private/Commercial</v>
      </c>
      <c r="AR166" s="96" t="str">
        <f>IFERROR(VLOOKUP(Table1[[#This Row],[RespondentID]],'All Data'!$A:$CW,99,FALSE),"unknown")</f>
        <v>Yes</v>
      </c>
    </row>
    <row r="167" spans="1:44">
      <c r="A167">
        <v>114376061706</v>
      </c>
      <c r="C167" t="s">
        <v>30</v>
      </c>
      <c r="M167" s="7">
        <f t="shared" si="30"/>
        <v>1</v>
      </c>
      <c r="N167" s="7">
        <f t="shared" si="31"/>
        <v>3</v>
      </c>
      <c r="O167" s="7"/>
      <c r="P167" s="7">
        <f t="shared" si="32"/>
        <v>0</v>
      </c>
      <c r="Q167" s="7">
        <f t="shared" si="33"/>
        <v>1</v>
      </c>
      <c r="R167" s="7">
        <f t="shared" si="34"/>
        <v>0</v>
      </c>
      <c r="S167" s="7">
        <f t="shared" si="35"/>
        <v>0</v>
      </c>
      <c r="T167" s="7">
        <f t="shared" si="36"/>
        <v>0</v>
      </c>
      <c r="U167" s="7">
        <f t="shared" si="37"/>
        <v>0</v>
      </c>
      <c r="V167" s="110">
        <f t="shared" si="38"/>
        <v>0</v>
      </c>
      <c r="W167" s="7">
        <f t="shared" si="39"/>
        <v>0</v>
      </c>
      <c r="X167" s="7">
        <f t="shared" si="40"/>
        <v>0</v>
      </c>
      <c r="Y167" s="7">
        <f t="shared" si="41"/>
        <v>0</v>
      </c>
      <c r="Z167" s="7"/>
      <c r="AA167" s="7"/>
      <c r="AB167" s="7">
        <f t="shared" si="44"/>
        <v>1</v>
      </c>
      <c r="AC167" s="7">
        <f t="shared" si="42"/>
        <v>1</v>
      </c>
      <c r="AD167" s="7" t="str">
        <f t="shared" si="43"/>
        <v>Correct</v>
      </c>
      <c r="AE167" s="7"/>
      <c r="AF167" s="96" t="str">
        <f>IFERROR(VLOOKUP(Table1[[#This Row],[RespondentID]],'All Data'!$A:$CO,87,FALSE),"unknown")</f>
        <v>Woman</v>
      </c>
      <c r="AG167" s="96" t="str">
        <f>IFERROR(VLOOKUP(Table1[[#This Row],[RespondentID]],'All Data'!$A:$CO,88,FALSE),"unknown")</f>
        <v>65+ years</v>
      </c>
      <c r="AH167" s="96" t="str">
        <f>IFERROR(VLOOKUP(Table1[[#This Row],[RespondentID]],'All Data'!$A:$CO,89,FALSE),"unknown")</f>
        <v>Suffolk</v>
      </c>
      <c r="AI167" s="96" t="str">
        <f>IFERROR(VLOOKUP(Table1[[#This Row],[RespondentID]],'All Data'!$A:$CO,90,FALSE),"unknown")</f>
        <v>Northport, 11768</v>
      </c>
      <c r="AJ167" s="96" t="str">
        <f>IFERROR(VLOOKUP(Table1[[#This Row],[RespondentID]],'All Data'!$A:$CO,91,FALSE),"unknown")</f>
        <v>White</v>
      </c>
      <c r="AK167" s="96">
        <f>IFERROR(VLOOKUP(Table1[[#This Row],[RespondentID]],'All Data'!$A:$CO,92,FALSE),"unknown")</f>
        <v>0</v>
      </c>
      <c r="AL167" s="96" t="str">
        <f>IFERROR(VLOOKUP(Table1[[#This Row],[RespondentID]],'All Data'!$A:$CO,93,FALSE),"unknown")</f>
        <v>English</v>
      </c>
      <c r="AM167" s="96" t="str">
        <f>IFERROR(VLOOKUP(Table1[[#This Row],[RespondentID]],'All Data'!$A:$CW,94,FALSE),"unknown")</f>
        <v>$35,000 to $49,999</v>
      </c>
      <c r="AN167" s="96" t="str">
        <f>IFERROR(VLOOKUP(Table1[[#This Row],[RespondentID]],'All Data'!$A:$CW,95,FALSE),"unknown")</f>
        <v>College graduate</v>
      </c>
      <c r="AO167" s="96" t="str">
        <f>IFERROR(VLOOKUP(Table1[[#This Row],[RespondentID]],'All Data'!$A:$CW,96,FALSE),"unknown")</f>
        <v>Retired</v>
      </c>
      <c r="AP167" s="96" t="str">
        <f>IFERROR(VLOOKUP(Table1[[#This Row],[RespondentID]],'All Data'!$A:$CW,97,FALSE),"unknown")</f>
        <v>Yes</v>
      </c>
      <c r="AQ167" s="96" t="str">
        <f>IFERROR(VLOOKUP(Table1[[#This Row],[RespondentID]],'All Data'!$A:$CW,98,FALSE),"unknown")</f>
        <v>Medicare</v>
      </c>
      <c r="AR167" s="96" t="str">
        <f>IFERROR(VLOOKUP(Table1[[#This Row],[RespondentID]],'All Data'!$A:$CW,99,FALSE),"unknown")</f>
        <v>Yes</v>
      </c>
    </row>
    <row r="168" spans="1:44">
      <c r="A168">
        <v>114376059558</v>
      </c>
      <c r="G168" t="s">
        <v>34</v>
      </c>
      <c r="M168" s="6">
        <f t="shared" si="30"/>
        <v>1</v>
      </c>
      <c r="N168" s="6">
        <f t="shared" si="31"/>
        <v>3</v>
      </c>
      <c r="O168" s="6"/>
      <c r="P168" s="6">
        <f t="shared" si="32"/>
        <v>0</v>
      </c>
      <c r="Q168" s="6">
        <f t="shared" si="33"/>
        <v>0</v>
      </c>
      <c r="R168" s="6">
        <f t="shared" si="34"/>
        <v>0</v>
      </c>
      <c r="S168" s="6">
        <f t="shared" si="35"/>
        <v>0</v>
      </c>
      <c r="T168" s="6">
        <f t="shared" si="36"/>
        <v>0</v>
      </c>
      <c r="U168" s="6">
        <f t="shared" si="37"/>
        <v>1</v>
      </c>
      <c r="V168" s="110">
        <f t="shared" si="38"/>
        <v>0</v>
      </c>
      <c r="W168" s="6">
        <f t="shared" si="39"/>
        <v>0</v>
      </c>
      <c r="X168" s="6">
        <f t="shared" si="40"/>
        <v>0</v>
      </c>
      <c r="Y168" s="6">
        <f t="shared" si="41"/>
        <v>0</v>
      </c>
      <c r="Z168" s="6"/>
      <c r="AA168" s="6"/>
      <c r="AB168" s="6">
        <f t="shared" si="44"/>
        <v>1</v>
      </c>
      <c r="AC168" s="6">
        <f t="shared" si="42"/>
        <v>1</v>
      </c>
      <c r="AD168" s="6" t="str">
        <f t="shared" si="43"/>
        <v>Correct</v>
      </c>
      <c r="AE168" s="6"/>
      <c r="AF168" s="96" t="str">
        <f>IFERROR(VLOOKUP(Table1[[#This Row],[RespondentID]],'All Data'!$A:$CO,87,FALSE),"unknown")</f>
        <v>Man</v>
      </c>
      <c r="AG168" s="96" t="str">
        <f>IFERROR(VLOOKUP(Table1[[#This Row],[RespondentID]],'All Data'!$A:$CO,88,FALSE),"unknown")</f>
        <v>65+ years</v>
      </c>
      <c r="AH168" s="96" t="str">
        <f>IFERROR(VLOOKUP(Table1[[#This Row],[RespondentID]],'All Data'!$A:$CO,89,FALSE),"unknown")</f>
        <v>Suffolk</v>
      </c>
      <c r="AI168" s="96" t="str">
        <f>IFERROR(VLOOKUP(Table1[[#This Row],[RespondentID]],'All Data'!$A:$CO,90,FALSE),"unknown")</f>
        <v>East Northport, 11731</v>
      </c>
      <c r="AJ168" s="96" t="str">
        <f>IFERROR(VLOOKUP(Table1[[#This Row],[RespondentID]],'All Data'!$A:$CO,91,FALSE),"unknown")</f>
        <v>White</v>
      </c>
      <c r="AK168" s="96">
        <f>IFERROR(VLOOKUP(Table1[[#This Row],[RespondentID]],'All Data'!$A:$CO,92,FALSE),"unknown")</f>
        <v>0</v>
      </c>
      <c r="AL168" s="96" t="str">
        <f>IFERROR(VLOOKUP(Table1[[#This Row],[RespondentID]],'All Data'!$A:$CO,93,FALSE),"unknown")</f>
        <v>English</v>
      </c>
      <c r="AM168" s="96" t="str">
        <f>IFERROR(VLOOKUP(Table1[[#This Row],[RespondentID]],'All Data'!$A:$CW,94,FALSE),"unknown")</f>
        <v>Over $125,000</v>
      </c>
      <c r="AN168" s="96" t="str">
        <f>IFERROR(VLOOKUP(Table1[[#This Row],[RespondentID]],'All Data'!$A:$CW,95,FALSE),"unknown")</f>
        <v>Graduate school</v>
      </c>
      <c r="AO168" s="96" t="str">
        <f>IFERROR(VLOOKUP(Table1[[#This Row],[RespondentID]],'All Data'!$A:$CW,96,FALSE),"unknown")</f>
        <v>Retired</v>
      </c>
      <c r="AP168" s="96" t="str">
        <f>IFERROR(VLOOKUP(Table1[[#This Row],[RespondentID]],'All Data'!$A:$CW,97,FALSE),"unknown")</f>
        <v>Yes</v>
      </c>
      <c r="AQ168" s="96" t="str">
        <f>IFERROR(VLOOKUP(Table1[[#This Row],[RespondentID]],'All Data'!$A:$CW,98,FALSE),"unknown")</f>
        <v>Medicare, Private/Commercial</v>
      </c>
      <c r="AR168" s="96" t="str">
        <f>IFERROR(VLOOKUP(Table1[[#This Row],[RespondentID]],'All Data'!$A:$CW,99,FALSE),"unknown")</f>
        <v>Yes</v>
      </c>
    </row>
    <row r="169" spans="1:44">
      <c r="A169">
        <v>114376025881</v>
      </c>
      <c r="M169" s="7">
        <f t="shared" si="30"/>
        <v>0</v>
      </c>
      <c r="N169" s="7" t="e">
        <f t="shared" si="31"/>
        <v>#DIV/0!</v>
      </c>
      <c r="O169" s="7"/>
      <c r="P169" s="7">
        <f t="shared" si="32"/>
        <v>0</v>
      </c>
      <c r="Q169" s="7">
        <f t="shared" si="33"/>
        <v>0</v>
      </c>
      <c r="R169" s="7">
        <f t="shared" si="34"/>
        <v>0</v>
      </c>
      <c r="S169" s="7">
        <f t="shared" si="35"/>
        <v>0</v>
      </c>
      <c r="T169" s="7">
        <f t="shared" si="36"/>
        <v>0</v>
      </c>
      <c r="U169" s="7">
        <f t="shared" si="37"/>
        <v>0</v>
      </c>
      <c r="V169" s="110">
        <f t="shared" si="38"/>
        <v>0</v>
      </c>
      <c r="W169" s="7">
        <f t="shared" si="39"/>
        <v>0</v>
      </c>
      <c r="X169" s="7">
        <f t="shared" si="40"/>
        <v>0</v>
      </c>
      <c r="Y169" s="7">
        <f t="shared" si="41"/>
        <v>0</v>
      </c>
      <c r="Z169" s="7"/>
      <c r="AA169" s="7"/>
      <c r="AB169" s="7">
        <f t="shared" si="44"/>
        <v>0</v>
      </c>
      <c r="AC169" s="7">
        <f t="shared" si="42"/>
        <v>0</v>
      </c>
      <c r="AD169" s="7" t="str">
        <f t="shared" si="43"/>
        <v>Correct</v>
      </c>
      <c r="AE169" s="7"/>
      <c r="AF169" s="96" t="str">
        <f>IFERROR(VLOOKUP(Table1[[#This Row],[RespondentID]],'All Data'!$A:$CO,87,FALSE),"unknown")</f>
        <v>Man</v>
      </c>
      <c r="AG169" s="96" t="str">
        <f>IFERROR(VLOOKUP(Table1[[#This Row],[RespondentID]],'All Data'!$A:$CO,88,FALSE),"unknown")</f>
        <v>55-64 years</v>
      </c>
      <c r="AH169" s="96" t="str">
        <f>IFERROR(VLOOKUP(Table1[[#This Row],[RespondentID]],'All Data'!$A:$CO,89,FALSE),"unknown")</f>
        <v>Suffolk</v>
      </c>
      <c r="AI169" s="96" t="str">
        <f>IFERROR(VLOOKUP(Table1[[#This Row],[RespondentID]],'All Data'!$A:$CO,90,FALSE),"unknown")</f>
        <v>Northport, 11768</v>
      </c>
      <c r="AJ169" s="96" t="str">
        <f>IFERROR(VLOOKUP(Table1[[#This Row],[RespondentID]],'All Data'!$A:$CO,91,FALSE),"unknown")</f>
        <v>White</v>
      </c>
      <c r="AK169" s="96">
        <f>IFERROR(VLOOKUP(Table1[[#This Row],[RespondentID]],'All Data'!$A:$CO,92,FALSE),"unknown")</f>
        <v>0</v>
      </c>
      <c r="AL169" s="96" t="str">
        <f>IFERROR(VLOOKUP(Table1[[#This Row],[RespondentID]],'All Data'!$A:$CO,93,FALSE),"unknown")</f>
        <v>English</v>
      </c>
      <c r="AM169" s="96" t="str">
        <f>IFERROR(VLOOKUP(Table1[[#This Row],[RespondentID]],'All Data'!$A:$CW,94,FALSE),"unknown")</f>
        <v>Over $125,000</v>
      </c>
      <c r="AN169" s="96" t="str">
        <f>IFERROR(VLOOKUP(Table1[[#This Row],[RespondentID]],'All Data'!$A:$CW,95,FALSE),"unknown")</f>
        <v>Graduate school</v>
      </c>
      <c r="AO169" s="96" t="str">
        <f>IFERROR(VLOOKUP(Table1[[#This Row],[RespondentID]],'All Data'!$A:$CW,96,FALSE),"unknown")</f>
        <v>Retired</v>
      </c>
      <c r="AP169" s="96" t="str">
        <f>IFERROR(VLOOKUP(Table1[[#This Row],[RespondentID]],'All Data'!$A:$CW,97,FALSE),"unknown")</f>
        <v>Yes</v>
      </c>
      <c r="AQ169" s="96" t="str">
        <f>IFERROR(VLOOKUP(Table1[[#This Row],[RespondentID]],'All Data'!$A:$CW,98,FALSE),"unknown")</f>
        <v>Medicare</v>
      </c>
      <c r="AR169" s="96" t="str">
        <f>IFERROR(VLOOKUP(Table1[[#This Row],[RespondentID]],'All Data'!$A:$CW,99,FALSE),"unknown")</f>
        <v>Yes</v>
      </c>
    </row>
    <row r="170" spans="1:44">
      <c r="A170">
        <v>114376019328</v>
      </c>
      <c r="G170" t="s">
        <v>34</v>
      </c>
      <c r="M170" s="6">
        <f t="shared" si="30"/>
        <v>1</v>
      </c>
      <c r="N170" s="6">
        <f t="shared" si="31"/>
        <v>3</v>
      </c>
      <c r="O170" s="6"/>
      <c r="P170" s="6">
        <f t="shared" si="32"/>
        <v>0</v>
      </c>
      <c r="Q170" s="6">
        <f t="shared" si="33"/>
        <v>0</v>
      </c>
      <c r="R170" s="6">
        <f t="shared" si="34"/>
        <v>0</v>
      </c>
      <c r="S170" s="6">
        <f t="shared" si="35"/>
        <v>0</v>
      </c>
      <c r="T170" s="6">
        <f t="shared" si="36"/>
        <v>0</v>
      </c>
      <c r="U170" s="6">
        <f t="shared" si="37"/>
        <v>1</v>
      </c>
      <c r="V170" s="110">
        <f t="shared" si="38"/>
        <v>0</v>
      </c>
      <c r="W170" s="6">
        <f t="shared" si="39"/>
        <v>0</v>
      </c>
      <c r="X170" s="6">
        <f t="shared" si="40"/>
        <v>0</v>
      </c>
      <c r="Y170" s="6">
        <f t="shared" si="41"/>
        <v>0</v>
      </c>
      <c r="Z170" s="6"/>
      <c r="AA170" s="6"/>
      <c r="AB170" s="6">
        <f t="shared" si="44"/>
        <v>1</v>
      </c>
      <c r="AC170" s="6">
        <f t="shared" si="42"/>
        <v>1</v>
      </c>
      <c r="AD170" s="6" t="str">
        <f t="shared" si="43"/>
        <v>Correct</v>
      </c>
      <c r="AE170" s="6"/>
      <c r="AF170" s="96" t="str">
        <f>IFERROR(VLOOKUP(Table1[[#This Row],[RespondentID]],'All Data'!$A:$CO,87,FALSE),"unknown")</f>
        <v>Woman</v>
      </c>
      <c r="AG170" s="96" t="str">
        <f>IFERROR(VLOOKUP(Table1[[#This Row],[RespondentID]],'All Data'!$A:$CO,88,FALSE),"unknown")</f>
        <v>65+ years</v>
      </c>
      <c r="AH170" s="96" t="str">
        <f>IFERROR(VLOOKUP(Table1[[#This Row],[RespondentID]],'All Data'!$A:$CO,89,FALSE),"unknown")</f>
        <v>Suffolk</v>
      </c>
      <c r="AI170" s="96" t="str">
        <f>IFERROR(VLOOKUP(Table1[[#This Row],[RespondentID]],'All Data'!$A:$CO,90,FALSE),"unknown")</f>
        <v>Huntington, 11743</v>
      </c>
      <c r="AJ170" s="96" t="str">
        <f>IFERROR(VLOOKUP(Table1[[#This Row],[RespondentID]],'All Data'!$A:$CO,91,FALSE),"unknown")</f>
        <v>White</v>
      </c>
      <c r="AK170" s="96">
        <f>IFERROR(VLOOKUP(Table1[[#This Row],[RespondentID]],'All Data'!$A:$CO,92,FALSE),"unknown")</f>
        <v>0</v>
      </c>
      <c r="AL170" s="96" t="str">
        <f>IFERROR(VLOOKUP(Table1[[#This Row],[RespondentID]],'All Data'!$A:$CO,93,FALSE),"unknown")</f>
        <v>English</v>
      </c>
      <c r="AM170" s="96" t="str">
        <f>IFERROR(VLOOKUP(Table1[[#This Row],[RespondentID]],'All Data'!$A:$CW,94,FALSE),"unknown")</f>
        <v>Over $125,000</v>
      </c>
      <c r="AN170" s="96" t="str">
        <f>IFERROR(VLOOKUP(Table1[[#This Row],[RespondentID]],'All Data'!$A:$CW,95,FALSE),"unknown")</f>
        <v>Graduate school</v>
      </c>
      <c r="AO170" s="96" t="str">
        <f>IFERROR(VLOOKUP(Table1[[#This Row],[RespondentID]],'All Data'!$A:$CW,96,FALSE),"unknown")</f>
        <v>Retired</v>
      </c>
      <c r="AP170" s="96" t="str">
        <f>IFERROR(VLOOKUP(Table1[[#This Row],[RespondentID]],'All Data'!$A:$CW,97,FALSE),"unknown")</f>
        <v>Yes</v>
      </c>
      <c r="AQ170" s="96" t="str">
        <f>IFERROR(VLOOKUP(Table1[[#This Row],[RespondentID]],'All Data'!$A:$CW,98,FALSE),"unknown")</f>
        <v>Medicare, Private/Commercial</v>
      </c>
      <c r="AR170" s="96" t="str">
        <f>IFERROR(VLOOKUP(Table1[[#This Row],[RespondentID]],'All Data'!$A:$CW,99,FALSE),"unknown")</f>
        <v>Yes</v>
      </c>
    </row>
    <row r="171" spans="1:44">
      <c r="A171">
        <v>114376011078</v>
      </c>
      <c r="G171" t="s">
        <v>34</v>
      </c>
      <c r="M171" s="7">
        <f t="shared" si="30"/>
        <v>1</v>
      </c>
      <c r="N171" s="7">
        <f t="shared" si="31"/>
        <v>3</v>
      </c>
      <c r="O171" s="7"/>
      <c r="P171" s="7">
        <f t="shared" si="32"/>
        <v>0</v>
      </c>
      <c r="Q171" s="7">
        <f t="shared" si="33"/>
        <v>0</v>
      </c>
      <c r="R171" s="7">
        <f t="shared" si="34"/>
        <v>0</v>
      </c>
      <c r="S171" s="7">
        <f t="shared" si="35"/>
        <v>0</v>
      </c>
      <c r="T171" s="7">
        <f t="shared" si="36"/>
        <v>0</v>
      </c>
      <c r="U171" s="7">
        <f t="shared" si="37"/>
        <v>1</v>
      </c>
      <c r="V171" s="110">
        <f t="shared" si="38"/>
        <v>0</v>
      </c>
      <c r="W171" s="7">
        <f t="shared" si="39"/>
        <v>0</v>
      </c>
      <c r="X171" s="7">
        <f t="shared" si="40"/>
        <v>0</v>
      </c>
      <c r="Y171" s="7">
        <f t="shared" si="41"/>
        <v>0</v>
      </c>
      <c r="Z171" s="7"/>
      <c r="AA171" s="7"/>
      <c r="AB171" s="7">
        <f t="shared" si="44"/>
        <v>1</v>
      </c>
      <c r="AC171" s="7">
        <f t="shared" si="42"/>
        <v>1</v>
      </c>
      <c r="AD171" s="7" t="str">
        <f t="shared" si="43"/>
        <v>Correct</v>
      </c>
      <c r="AE171" s="7"/>
      <c r="AF171" s="96" t="str">
        <f>IFERROR(VLOOKUP(Table1[[#This Row],[RespondentID]],'All Data'!$A:$CO,87,FALSE),"unknown")</f>
        <v>Woman</v>
      </c>
      <c r="AG171" s="96" t="str">
        <f>IFERROR(VLOOKUP(Table1[[#This Row],[RespondentID]],'All Data'!$A:$CO,88,FALSE),"unknown")</f>
        <v>65+ years</v>
      </c>
      <c r="AH171" s="96" t="str">
        <f>IFERROR(VLOOKUP(Table1[[#This Row],[RespondentID]],'All Data'!$A:$CO,89,FALSE),"unknown")</f>
        <v>Nassau</v>
      </c>
      <c r="AI171" s="96" t="str">
        <f>IFERROR(VLOOKUP(Table1[[#This Row],[RespondentID]],'All Data'!$A:$CO,90,FALSE),"unknown")</f>
        <v>Glen Head, 11545</v>
      </c>
      <c r="AJ171" s="96" t="str">
        <f>IFERROR(VLOOKUP(Table1[[#This Row],[RespondentID]],'All Data'!$A:$CO,91,FALSE),"unknown")</f>
        <v>White</v>
      </c>
      <c r="AK171" s="96">
        <f>IFERROR(VLOOKUP(Table1[[#This Row],[RespondentID]],'All Data'!$A:$CO,92,FALSE),"unknown")</f>
        <v>0</v>
      </c>
      <c r="AL171" s="96" t="str">
        <f>IFERROR(VLOOKUP(Table1[[#This Row],[RespondentID]],'All Data'!$A:$CO,93,FALSE),"unknown")</f>
        <v>English</v>
      </c>
      <c r="AM171" s="96" t="str">
        <f>IFERROR(VLOOKUP(Table1[[#This Row],[RespondentID]],'All Data'!$A:$CW,94,FALSE),"unknown")</f>
        <v>Over $125,000</v>
      </c>
      <c r="AN171" s="96" t="str">
        <f>IFERROR(VLOOKUP(Table1[[#This Row],[RespondentID]],'All Data'!$A:$CW,95,FALSE),"unknown")</f>
        <v>College graduate</v>
      </c>
      <c r="AO171" s="96" t="str">
        <f>IFERROR(VLOOKUP(Table1[[#This Row],[RespondentID]],'All Data'!$A:$CW,96,FALSE),"unknown")</f>
        <v>Employed for wages</v>
      </c>
      <c r="AP171" s="96" t="str">
        <f>IFERROR(VLOOKUP(Table1[[#This Row],[RespondentID]],'All Data'!$A:$CW,97,FALSE),"unknown")</f>
        <v>Yes</v>
      </c>
      <c r="AQ171" s="96" t="str">
        <f>IFERROR(VLOOKUP(Table1[[#This Row],[RespondentID]],'All Data'!$A:$CW,98,FALSE),"unknown")</f>
        <v>Medicare</v>
      </c>
      <c r="AR171" s="96">
        <f>IFERROR(VLOOKUP(Table1[[#This Row],[RespondentID]],'All Data'!$A:$CW,99,FALSE),"unknown")</f>
        <v>0</v>
      </c>
    </row>
    <row r="172" spans="1:44">
      <c r="A172">
        <v>114375994651</v>
      </c>
      <c r="G172" t="s">
        <v>34</v>
      </c>
      <c r="M172" s="6">
        <f t="shared" si="30"/>
        <v>1</v>
      </c>
      <c r="N172" s="6">
        <f t="shared" si="31"/>
        <v>3</v>
      </c>
      <c r="O172" s="6"/>
      <c r="P172" s="6">
        <f t="shared" si="32"/>
        <v>0</v>
      </c>
      <c r="Q172" s="6">
        <f t="shared" si="33"/>
        <v>0</v>
      </c>
      <c r="R172" s="6">
        <f t="shared" si="34"/>
        <v>0</v>
      </c>
      <c r="S172" s="6">
        <f t="shared" si="35"/>
        <v>0</v>
      </c>
      <c r="T172" s="6">
        <f t="shared" si="36"/>
        <v>0</v>
      </c>
      <c r="U172" s="6">
        <f t="shared" si="37"/>
        <v>1</v>
      </c>
      <c r="V172" s="110">
        <f t="shared" si="38"/>
        <v>0</v>
      </c>
      <c r="W172" s="6">
        <f t="shared" si="39"/>
        <v>0</v>
      </c>
      <c r="X172" s="6">
        <f t="shared" si="40"/>
        <v>0</v>
      </c>
      <c r="Y172" s="6">
        <f t="shared" si="41"/>
        <v>0</v>
      </c>
      <c r="Z172" s="6"/>
      <c r="AA172" s="6"/>
      <c r="AB172" s="6">
        <f t="shared" si="44"/>
        <v>1</v>
      </c>
      <c r="AC172" s="6">
        <f t="shared" si="42"/>
        <v>1</v>
      </c>
      <c r="AD172" s="6" t="str">
        <f t="shared" si="43"/>
        <v>Correct</v>
      </c>
      <c r="AE172" s="6"/>
      <c r="AF172" s="96" t="str">
        <f>IFERROR(VLOOKUP(Table1[[#This Row],[RespondentID]],'All Data'!$A:$CO,87,FALSE),"unknown")</f>
        <v>Man</v>
      </c>
      <c r="AG172" s="96" t="str">
        <f>IFERROR(VLOOKUP(Table1[[#This Row],[RespondentID]],'All Data'!$A:$CO,88,FALSE),"unknown")</f>
        <v>65+ years</v>
      </c>
      <c r="AH172" s="96" t="str">
        <f>IFERROR(VLOOKUP(Table1[[#This Row],[RespondentID]],'All Data'!$A:$CO,89,FALSE),"unknown")</f>
        <v>Nassau</v>
      </c>
      <c r="AI172" s="96" t="str">
        <f>IFERROR(VLOOKUP(Table1[[#This Row],[RespondentID]],'All Data'!$A:$CO,90,FALSE),"unknown")</f>
        <v>Great Neck, 11021</v>
      </c>
      <c r="AJ172" s="96" t="str">
        <f>IFERROR(VLOOKUP(Table1[[#This Row],[RespondentID]],'All Data'!$A:$CO,91,FALSE),"unknown")</f>
        <v>White</v>
      </c>
      <c r="AK172" s="96">
        <f>IFERROR(VLOOKUP(Table1[[#This Row],[RespondentID]],'All Data'!$A:$CO,92,FALSE),"unknown")</f>
        <v>0</v>
      </c>
      <c r="AL172" s="96" t="str">
        <f>IFERROR(VLOOKUP(Table1[[#This Row],[RespondentID]],'All Data'!$A:$CO,93,FALSE),"unknown")</f>
        <v>English</v>
      </c>
      <c r="AM172" s="96" t="str">
        <f>IFERROR(VLOOKUP(Table1[[#This Row],[RespondentID]],'All Data'!$A:$CW,94,FALSE),"unknown")</f>
        <v>$50,000 to $74,999</v>
      </c>
      <c r="AN172" s="96" t="str">
        <f>IFERROR(VLOOKUP(Table1[[#This Row],[RespondentID]],'All Data'!$A:$CW,95,FALSE),"unknown")</f>
        <v>College graduate</v>
      </c>
      <c r="AO172" s="96" t="str">
        <f>IFERROR(VLOOKUP(Table1[[#This Row],[RespondentID]],'All Data'!$A:$CW,96,FALSE),"unknown")</f>
        <v>Retired</v>
      </c>
      <c r="AP172" s="96" t="str">
        <f>IFERROR(VLOOKUP(Table1[[#This Row],[RespondentID]],'All Data'!$A:$CW,97,FALSE),"unknown")</f>
        <v>No, but I did in the past</v>
      </c>
      <c r="AQ172" s="96" t="str">
        <f>IFERROR(VLOOKUP(Table1[[#This Row],[RespondentID]],'All Data'!$A:$CW,98,FALSE),"unknown")</f>
        <v>No Insurance</v>
      </c>
      <c r="AR172" s="96" t="str">
        <f>IFERROR(VLOOKUP(Table1[[#This Row],[RespondentID]],'All Data'!$A:$CW,99,FALSE),"unknown")</f>
        <v>Yes</v>
      </c>
    </row>
    <row r="173" spans="1:44">
      <c r="A173">
        <v>114375992704</v>
      </c>
      <c r="G173" t="s">
        <v>34</v>
      </c>
      <c r="M173" s="7">
        <f t="shared" si="30"/>
        <v>1</v>
      </c>
      <c r="N173" s="7">
        <f t="shared" si="31"/>
        <v>3</v>
      </c>
      <c r="O173" s="7"/>
      <c r="P173" s="7">
        <f t="shared" si="32"/>
        <v>0</v>
      </c>
      <c r="Q173" s="7">
        <f t="shared" si="33"/>
        <v>0</v>
      </c>
      <c r="R173" s="7">
        <f t="shared" si="34"/>
        <v>0</v>
      </c>
      <c r="S173" s="7">
        <f t="shared" si="35"/>
        <v>0</v>
      </c>
      <c r="T173" s="7">
        <f t="shared" si="36"/>
        <v>0</v>
      </c>
      <c r="U173" s="7">
        <f t="shared" si="37"/>
        <v>1</v>
      </c>
      <c r="V173" s="110">
        <f t="shared" si="38"/>
        <v>0</v>
      </c>
      <c r="W173" s="7">
        <f t="shared" si="39"/>
        <v>0</v>
      </c>
      <c r="X173" s="7">
        <f t="shared" si="40"/>
        <v>0</v>
      </c>
      <c r="Y173" s="7">
        <f t="shared" si="41"/>
        <v>0</v>
      </c>
      <c r="Z173" s="7"/>
      <c r="AA173" s="7"/>
      <c r="AB173" s="7">
        <f t="shared" si="44"/>
        <v>1</v>
      </c>
      <c r="AC173" s="7">
        <f t="shared" si="42"/>
        <v>1</v>
      </c>
      <c r="AD173" s="7" t="str">
        <f t="shared" si="43"/>
        <v>Correct</v>
      </c>
      <c r="AE173" s="7"/>
      <c r="AF173" s="96" t="str">
        <f>IFERROR(VLOOKUP(Table1[[#This Row],[RespondentID]],'All Data'!$A:$CO,87,FALSE),"unknown")</f>
        <v>Man</v>
      </c>
      <c r="AG173" s="96" t="str">
        <f>IFERROR(VLOOKUP(Table1[[#This Row],[RespondentID]],'All Data'!$A:$CO,88,FALSE),"unknown")</f>
        <v>55-64 years</v>
      </c>
      <c r="AH173" s="96" t="str">
        <f>IFERROR(VLOOKUP(Table1[[#This Row],[RespondentID]],'All Data'!$A:$CO,89,FALSE),"unknown")</f>
        <v>Nassau</v>
      </c>
      <c r="AI173" s="96" t="str">
        <f>IFERROR(VLOOKUP(Table1[[#This Row],[RespondentID]],'All Data'!$A:$CO,90,FALSE),"unknown")</f>
        <v>Floral Park, 11001</v>
      </c>
      <c r="AJ173" s="96" t="str">
        <f>IFERROR(VLOOKUP(Table1[[#This Row],[RespondentID]],'All Data'!$A:$CO,91,FALSE),"unknown")</f>
        <v>White</v>
      </c>
      <c r="AK173" s="96">
        <f>IFERROR(VLOOKUP(Table1[[#This Row],[RespondentID]],'All Data'!$A:$CO,92,FALSE),"unknown")</f>
        <v>0</v>
      </c>
      <c r="AL173" s="96" t="str">
        <f>IFERROR(VLOOKUP(Table1[[#This Row],[RespondentID]],'All Data'!$A:$CO,93,FALSE),"unknown")</f>
        <v>English</v>
      </c>
      <c r="AM173" s="96" t="str">
        <f>IFERROR(VLOOKUP(Table1[[#This Row],[RespondentID]],'All Data'!$A:$CW,94,FALSE),"unknown")</f>
        <v>$50,000 to $74,999</v>
      </c>
      <c r="AN173" s="96" t="str">
        <f>IFERROR(VLOOKUP(Table1[[#This Row],[RespondentID]],'All Data'!$A:$CW,95,FALSE),"unknown")</f>
        <v>College graduate</v>
      </c>
      <c r="AO173" s="96" t="str">
        <f>IFERROR(VLOOKUP(Table1[[#This Row],[RespondentID]],'All Data'!$A:$CW,96,FALSE),"unknown")</f>
        <v>Employed for wages</v>
      </c>
      <c r="AP173" s="96" t="str">
        <f>IFERROR(VLOOKUP(Table1[[#This Row],[RespondentID]],'All Data'!$A:$CW,97,FALSE),"unknown")</f>
        <v>Yes</v>
      </c>
      <c r="AQ173" s="96" t="str">
        <f>IFERROR(VLOOKUP(Table1[[#This Row],[RespondentID]],'All Data'!$A:$CW,98,FALSE),"unknown")</f>
        <v>Private/Commercial</v>
      </c>
      <c r="AR173" s="96" t="str">
        <f>IFERROR(VLOOKUP(Table1[[#This Row],[RespondentID]],'All Data'!$A:$CW,99,FALSE),"unknown")</f>
        <v>No</v>
      </c>
    </row>
    <row r="174" spans="1:44">
      <c r="A174">
        <v>114375989911</v>
      </c>
      <c r="M174" s="6">
        <f t="shared" si="30"/>
        <v>0</v>
      </c>
      <c r="N174" s="6" t="e">
        <f t="shared" si="31"/>
        <v>#DIV/0!</v>
      </c>
      <c r="O174" s="6"/>
      <c r="P174" s="6">
        <f t="shared" si="32"/>
        <v>0</v>
      </c>
      <c r="Q174" s="6">
        <f t="shared" si="33"/>
        <v>0</v>
      </c>
      <c r="R174" s="6">
        <f t="shared" si="34"/>
        <v>0</v>
      </c>
      <c r="S174" s="6">
        <f t="shared" si="35"/>
        <v>0</v>
      </c>
      <c r="T174" s="6">
        <f t="shared" si="36"/>
        <v>0</v>
      </c>
      <c r="U174" s="6">
        <f t="shared" si="37"/>
        <v>0</v>
      </c>
      <c r="V174" s="110">
        <f t="shared" si="38"/>
        <v>0</v>
      </c>
      <c r="W174" s="6">
        <f t="shared" si="39"/>
        <v>0</v>
      </c>
      <c r="X174" s="6">
        <f t="shared" si="40"/>
        <v>0</v>
      </c>
      <c r="Y174" s="6">
        <f t="shared" si="41"/>
        <v>0</v>
      </c>
      <c r="Z174" s="6"/>
      <c r="AA174" s="6"/>
      <c r="AB174" s="6">
        <f t="shared" si="44"/>
        <v>0</v>
      </c>
      <c r="AC174" s="6">
        <f t="shared" si="42"/>
        <v>0</v>
      </c>
      <c r="AD174" s="6" t="str">
        <f t="shared" si="43"/>
        <v>Correct</v>
      </c>
      <c r="AE174" s="6"/>
      <c r="AF174" s="96" t="str">
        <f>IFERROR(VLOOKUP(Table1[[#This Row],[RespondentID]],'All Data'!$A:$CO,87,FALSE),"unknown")</f>
        <v>Woman</v>
      </c>
      <c r="AG174" s="96" t="str">
        <f>IFERROR(VLOOKUP(Table1[[#This Row],[RespondentID]],'All Data'!$A:$CO,88,FALSE),"unknown")</f>
        <v>65+ years</v>
      </c>
      <c r="AH174" s="96">
        <f>IFERROR(VLOOKUP(Table1[[#This Row],[RespondentID]],'All Data'!$A:$CO,89,FALSE),"unknown")</f>
        <v>0</v>
      </c>
      <c r="AI174" s="96" t="str">
        <f>IFERROR(VLOOKUP(Table1[[#This Row],[RespondentID]],'All Data'!$A:$CO,90,FALSE),"unknown")</f>
        <v>Roslyn, 11576</v>
      </c>
      <c r="AJ174" s="96" t="str">
        <f>IFERROR(VLOOKUP(Table1[[#This Row],[RespondentID]],'All Data'!$A:$CO,91,FALSE),"unknown")</f>
        <v>White</v>
      </c>
      <c r="AK174" s="96">
        <f>IFERROR(VLOOKUP(Table1[[#This Row],[RespondentID]],'All Data'!$A:$CO,92,FALSE),"unknown")</f>
        <v>0</v>
      </c>
      <c r="AL174" s="96" t="str">
        <f>IFERROR(VLOOKUP(Table1[[#This Row],[RespondentID]],'All Data'!$A:$CO,93,FALSE),"unknown")</f>
        <v>English</v>
      </c>
      <c r="AM174" s="96" t="str">
        <f>IFERROR(VLOOKUP(Table1[[#This Row],[RespondentID]],'All Data'!$A:$CW,94,FALSE),"unknown")</f>
        <v>$50,000 to $74,999</v>
      </c>
      <c r="AN174" s="96" t="str">
        <f>IFERROR(VLOOKUP(Table1[[#This Row],[RespondentID]],'All Data'!$A:$CW,95,FALSE),"unknown")</f>
        <v>High school graduate</v>
      </c>
      <c r="AO174" s="96" t="str">
        <f>IFERROR(VLOOKUP(Table1[[#This Row],[RespondentID]],'All Data'!$A:$CW,96,FALSE),"unknown")</f>
        <v>Retired</v>
      </c>
      <c r="AP174" s="96" t="str">
        <f>IFERROR(VLOOKUP(Table1[[#This Row],[RespondentID]],'All Data'!$A:$CW,97,FALSE),"unknown")</f>
        <v>Yes</v>
      </c>
      <c r="AQ174" s="96" t="str">
        <f>IFERROR(VLOOKUP(Table1[[#This Row],[RespondentID]],'All Data'!$A:$CW,98,FALSE),"unknown")</f>
        <v>Medicare</v>
      </c>
      <c r="AR174" s="96" t="str">
        <f>IFERROR(VLOOKUP(Table1[[#This Row],[RespondentID]],'All Data'!$A:$CW,99,FALSE),"unknown")</f>
        <v>Yes</v>
      </c>
    </row>
    <row r="175" spans="1:44">
      <c r="A175">
        <v>114375186275</v>
      </c>
      <c r="G175" t="s">
        <v>34</v>
      </c>
      <c r="M175" s="7">
        <f t="shared" si="30"/>
        <v>1</v>
      </c>
      <c r="N175" s="7">
        <f t="shared" si="31"/>
        <v>3</v>
      </c>
      <c r="O175" s="7"/>
      <c r="P175" s="7">
        <f t="shared" si="32"/>
        <v>0</v>
      </c>
      <c r="Q175" s="7">
        <f t="shared" si="33"/>
        <v>0</v>
      </c>
      <c r="R175" s="7">
        <f t="shared" si="34"/>
        <v>0</v>
      </c>
      <c r="S175" s="7">
        <f t="shared" si="35"/>
        <v>0</v>
      </c>
      <c r="T175" s="7">
        <f t="shared" si="36"/>
        <v>0</v>
      </c>
      <c r="U175" s="7">
        <f t="shared" si="37"/>
        <v>1</v>
      </c>
      <c r="V175" s="110">
        <f t="shared" si="38"/>
        <v>0</v>
      </c>
      <c r="W175" s="7">
        <f t="shared" si="39"/>
        <v>0</v>
      </c>
      <c r="X175" s="7">
        <f t="shared" si="40"/>
        <v>0</v>
      </c>
      <c r="Y175" s="7">
        <f t="shared" si="41"/>
        <v>0</v>
      </c>
      <c r="Z175" s="7"/>
      <c r="AA175" s="7"/>
      <c r="AB175" s="7">
        <f t="shared" si="44"/>
        <v>1</v>
      </c>
      <c r="AC175" s="7">
        <f t="shared" si="42"/>
        <v>1</v>
      </c>
      <c r="AD175" s="7" t="str">
        <f t="shared" si="43"/>
        <v>Correct</v>
      </c>
      <c r="AE175" s="7"/>
      <c r="AF175" s="96">
        <f>IFERROR(VLOOKUP(Table1[[#This Row],[RespondentID]],'All Data'!$A:$CO,87,FALSE),"unknown")</f>
        <v>0</v>
      </c>
      <c r="AG175" s="96" t="str">
        <f>IFERROR(VLOOKUP(Table1[[#This Row],[RespondentID]],'All Data'!$A:$CO,88,FALSE),"unknown")</f>
        <v>65+ years</v>
      </c>
      <c r="AH175" s="96" t="str">
        <f>IFERROR(VLOOKUP(Table1[[#This Row],[RespondentID]],'All Data'!$A:$CO,89,FALSE),"unknown")</f>
        <v>Nassau</v>
      </c>
      <c r="AI175" s="96" t="str">
        <f>IFERROR(VLOOKUP(Table1[[#This Row],[RespondentID]],'All Data'!$A:$CO,90,FALSE),"unknown")</f>
        <v>Bethpage, 11714</v>
      </c>
      <c r="AJ175" s="96" t="str">
        <f>IFERROR(VLOOKUP(Table1[[#This Row],[RespondentID]],'All Data'!$A:$CO,91,FALSE),"unknown")</f>
        <v>White</v>
      </c>
      <c r="AK175" s="96">
        <f>IFERROR(VLOOKUP(Table1[[#This Row],[RespondentID]],'All Data'!$A:$CO,92,FALSE),"unknown")</f>
        <v>0</v>
      </c>
      <c r="AL175" s="96">
        <f>IFERROR(VLOOKUP(Table1[[#This Row],[RespondentID]],'All Data'!$A:$CO,93,FALSE),"unknown")</f>
        <v>0</v>
      </c>
      <c r="AM175" s="96" t="str">
        <f>IFERROR(VLOOKUP(Table1[[#This Row],[RespondentID]],'All Data'!$A:$CW,94,FALSE),"unknown")</f>
        <v>$35,000 to $49,999</v>
      </c>
      <c r="AN175" s="96" t="str">
        <f>IFERROR(VLOOKUP(Table1[[#This Row],[RespondentID]],'All Data'!$A:$CW,95,FALSE),"unknown")</f>
        <v>High school graduate</v>
      </c>
      <c r="AO175" s="96">
        <f>IFERROR(VLOOKUP(Table1[[#This Row],[RespondentID]],'All Data'!$A:$CW,96,FALSE),"unknown")</f>
        <v>0</v>
      </c>
      <c r="AP175" s="96" t="str">
        <f>IFERROR(VLOOKUP(Table1[[#This Row],[RespondentID]],'All Data'!$A:$CW,97,FALSE),"unknown")</f>
        <v>Yes</v>
      </c>
      <c r="AQ175" s="96" t="str">
        <f>IFERROR(VLOOKUP(Table1[[#This Row],[RespondentID]],'All Data'!$A:$CW,98,FALSE),"unknown")</f>
        <v>Medicare, Private/Commercial</v>
      </c>
      <c r="AR175" s="96" t="str">
        <f>IFERROR(VLOOKUP(Table1[[#This Row],[RespondentID]],'All Data'!$A:$CW,99,FALSE),"unknown")</f>
        <v>No</v>
      </c>
    </row>
    <row r="176" spans="1:44">
      <c r="A176">
        <v>114375184418</v>
      </c>
      <c r="I176" t="s">
        <v>36</v>
      </c>
      <c r="M176" s="6">
        <f t="shared" si="30"/>
        <v>1</v>
      </c>
      <c r="N176" s="6">
        <f t="shared" si="31"/>
        <v>3</v>
      </c>
      <c r="O176" s="6"/>
      <c r="P176" s="6">
        <f t="shared" si="32"/>
        <v>0</v>
      </c>
      <c r="Q176" s="6">
        <f t="shared" si="33"/>
        <v>0</v>
      </c>
      <c r="R176" s="6">
        <f t="shared" si="34"/>
        <v>0</v>
      </c>
      <c r="S176" s="6">
        <f t="shared" si="35"/>
        <v>0</v>
      </c>
      <c r="T176" s="6">
        <f t="shared" si="36"/>
        <v>0</v>
      </c>
      <c r="U176" s="6">
        <f t="shared" si="37"/>
        <v>0</v>
      </c>
      <c r="V176" s="110">
        <f t="shared" si="38"/>
        <v>0</v>
      </c>
      <c r="W176" s="6">
        <f t="shared" si="39"/>
        <v>1</v>
      </c>
      <c r="X176" s="6">
        <f t="shared" si="40"/>
        <v>0</v>
      </c>
      <c r="Y176" s="6">
        <f t="shared" si="41"/>
        <v>0</v>
      </c>
      <c r="Z176" s="6"/>
      <c r="AA176" s="6"/>
      <c r="AB176" s="6">
        <f t="shared" si="44"/>
        <v>1</v>
      </c>
      <c r="AC176" s="6">
        <f t="shared" si="42"/>
        <v>1</v>
      </c>
      <c r="AD176" s="6" t="str">
        <f t="shared" si="43"/>
        <v>Correct</v>
      </c>
      <c r="AE176" s="6"/>
      <c r="AF176" s="96" t="str">
        <f>IFERROR(VLOOKUP(Table1[[#This Row],[RespondentID]],'All Data'!$A:$CO,87,FALSE),"unknown")</f>
        <v>Man</v>
      </c>
      <c r="AG176" s="96" t="str">
        <f>IFERROR(VLOOKUP(Table1[[#This Row],[RespondentID]],'All Data'!$A:$CO,88,FALSE),"unknown")</f>
        <v>35-44 years</v>
      </c>
      <c r="AH176" s="96" t="str">
        <f>IFERROR(VLOOKUP(Table1[[#This Row],[RespondentID]],'All Data'!$A:$CO,89,FALSE),"unknown")</f>
        <v>Nassau</v>
      </c>
      <c r="AI176" s="96" t="str">
        <f>IFERROR(VLOOKUP(Table1[[#This Row],[RespondentID]],'All Data'!$A:$CO,90,FALSE),"unknown")</f>
        <v>West Hempstead, 11552</v>
      </c>
      <c r="AJ176" s="96">
        <f>IFERROR(VLOOKUP(Table1[[#This Row],[RespondentID]],'All Data'!$A:$CO,91,FALSE),"unknown")</f>
        <v>0</v>
      </c>
      <c r="AK176" s="96" t="str">
        <f>IFERROR(VLOOKUP(Table1[[#This Row],[RespondentID]],'All Data'!$A:$CO,92,FALSE),"unknown")</f>
        <v>Hispanic or Latino</v>
      </c>
      <c r="AL176" s="96" t="str">
        <f>IFERROR(VLOOKUP(Table1[[#This Row],[RespondentID]],'All Data'!$A:$CO,93,FALSE),"unknown")</f>
        <v>Spanish</v>
      </c>
      <c r="AM176" s="96" t="str">
        <f>IFERROR(VLOOKUP(Table1[[#This Row],[RespondentID]],'All Data'!$A:$CW,94,FALSE),"unknown")</f>
        <v>$0-$19,999</v>
      </c>
      <c r="AN176" s="96" t="str">
        <f>IFERROR(VLOOKUP(Table1[[#This Row],[RespondentID]],'All Data'!$A:$CW,95,FALSE),"unknown")</f>
        <v>Some college</v>
      </c>
      <c r="AO176" s="96" t="str">
        <f>IFERROR(VLOOKUP(Table1[[#This Row],[RespondentID]],'All Data'!$A:$CW,96,FALSE),"unknown")</f>
        <v>Out of work and looking for work</v>
      </c>
      <c r="AP176" s="96" t="str">
        <f>IFERROR(VLOOKUP(Table1[[#This Row],[RespondentID]],'All Data'!$A:$CW,97,FALSE),"unknown")</f>
        <v>No</v>
      </c>
      <c r="AQ176" s="96" t="str">
        <f>IFERROR(VLOOKUP(Table1[[#This Row],[RespondentID]],'All Data'!$A:$CW,98,FALSE),"unknown")</f>
        <v>No Insurance</v>
      </c>
      <c r="AR176" s="96" t="str">
        <f>IFERROR(VLOOKUP(Table1[[#This Row],[RespondentID]],'All Data'!$A:$CW,99,FALSE),"unknown")</f>
        <v>Yes</v>
      </c>
    </row>
    <row r="177" spans="1:44">
      <c r="A177">
        <v>114375182352</v>
      </c>
      <c r="M177" s="7">
        <f t="shared" si="30"/>
        <v>0</v>
      </c>
      <c r="N177" s="7" t="e">
        <f t="shared" si="31"/>
        <v>#DIV/0!</v>
      </c>
      <c r="O177" s="7"/>
      <c r="P177" s="7">
        <f t="shared" si="32"/>
        <v>0</v>
      </c>
      <c r="Q177" s="7">
        <f t="shared" si="33"/>
        <v>0</v>
      </c>
      <c r="R177" s="7">
        <f t="shared" si="34"/>
        <v>0</v>
      </c>
      <c r="S177" s="7">
        <f t="shared" si="35"/>
        <v>0</v>
      </c>
      <c r="T177" s="7">
        <f t="shared" si="36"/>
        <v>0</v>
      </c>
      <c r="U177" s="7">
        <f t="shared" si="37"/>
        <v>0</v>
      </c>
      <c r="V177" s="110">
        <f t="shared" si="38"/>
        <v>0</v>
      </c>
      <c r="W177" s="7">
        <f t="shared" si="39"/>
        <v>0</v>
      </c>
      <c r="X177" s="7">
        <f t="shared" si="40"/>
        <v>0</v>
      </c>
      <c r="Y177" s="7">
        <f t="shared" si="41"/>
        <v>0</v>
      </c>
      <c r="Z177" s="7"/>
      <c r="AA177" s="7"/>
      <c r="AB177" s="7">
        <f t="shared" si="44"/>
        <v>0</v>
      </c>
      <c r="AC177" s="7">
        <f t="shared" si="42"/>
        <v>0</v>
      </c>
      <c r="AD177" s="7" t="str">
        <f t="shared" si="43"/>
        <v>Correct</v>
      </c>
      <c r="AE177" s="7"/>
      <c r="AF177" s="96" t="str">
        <f>IFERROR(VLOOKUP(Table1[[#This Row],[RespondentID]],'All Data'!$A:$CO,87,FALSE),"unknown")</f>
        <v>Woman</v>
      </c>
      <c r="AG177" s="96" t="str">
        <f>IFERROR(VLOOKUP(Table1[[#This Row],[RespondentID]],'All Data'!$A:$CO,88,FALSE),"unknown")</f>
        <v>65+ years</v>
      </c>
      <c r="AH177" s="96">
        <f>IFERROR(VLOOKUP(Table1[[#This Row],[RespondentID]],'All Data'!$A:$CO,89,FALSE),"unknown")</f>
        <v>0</v>
      </c>
      <c r="AI177" s="96" t="str">
        <f>IFERROR(VLOOKUP(Table1[[#This Row],[RespondentID]],'All Data'!$A:$CO,90,FALSE),"unknown")</f>
        <v>Roslyn Heights, 11577</v>
      </c>
      <c r="AJ177" s="96" t="str">
        <f>IFERROR(VLOOKUP(Table1[[#This Row],[RespondentID]],'All Data'!$A:$CO,91,FALSE),"unknown")</f>
        <v>White</v>
      </c>
      <c r="AK177" s="96">
        <f>IFERROR(VLOOKUP(Table1[[#This Row],[RespondentID]],'All Data'!$A:$CO,92,FALSE),"unknown")</f>
        <v>0</v>
      </c>
      <c r="AL177" s="96" t="str">
        <f>IFERROR(VLOOKUP(Table1[[#This Row],[RespondentID]],'All Data'!$A:$CO,93,FALSE),"unknown")</f>
        <v>English</v>
      </c>
      <c r="AM177" s="96">
        <f>IFERROR(VLOOKUP(Table1[[#This Row],[RespondentID]],'All Data'!$A:$CW,94,FALSE),"unknown")</f>
        <v>0</v>
      </c>
      <c r="AN177" s="96" t="str">
        <f>IFERROR(VLOOKUP(Table1[[#This Row],[RespondentID]],'All Data'!$A:$CW,95,FALSE),"unknown")</f>
        <v>Some college</v>
      </c>
      <c r="AO177" s="96" t="str">
        <f>IFERROR(VLOOKUP(Table1[[#This Row],[RespondentID]],'All Data'!$A:$CW,96,FALSE),"unknown")</f>
        <v>Retired</v>
      </c>
      <c r="AP177" s="96" t="str">
        <f>IFERROR(VLOOKUP(Table1[[#This Row],[RespondentID]],'All Data'!$A:$CW,97,FALSE),"unknown")</f>
        <v>Yes</v>
      </c>
      <c r="AQ177" s="96" t="str">
        <f>IFERROR(VLOOKUP(Table1[[#This Row],[RespondentID]],'All Data'!$A:$CW,98,FALSE),"unknown")</f>
        <v>Medicare</v>
      </c>
      <c r="AR177" s="96" t="str">
        <f>IFERROR(VLOOKUP(Table1[[#This Row],[RespondentID]],'All Data'!$A:$CW,99,FALSE),"unknown")</f>
        <v>Yes</v>
      </c>
    </row>
    <row r="178" spans="1:44">
      <c r="A178">
        <v>114375179838</v>
      </c>
      <c r="C178" t="s">
        <v>30</v>
      </c>
      <c r="D178" t="s">
        <v>31</v>
      </c>
      <c r="M178" s="6">
        <f t="shared" si="30"/>
        <v>2</v>
      </c>
      <c r="N178" s="6">
        <f t="shared" si="31"/>
        <v>1.5</v>
      </c>
      <c r="O178" s="6"/>
      <c r="P178" s="6">
        <f t="shared" si="32"/>
        <v>0</v>
      </c>
      <c r="Q178" s="6">
        <f t="shared" si="33"/>
        <v>1</v>
      </c>
      <c r="R178" s="6">
        <f t="shared" si="34"/>
        <v>1</v>
      </c>
      <c r="S178" s="6">
        <f t="shared" si="35"/>
        <v>0</v>
      </c>
      <c r="T178" s="6">
        <f t="shared" si="36"/>
        <v>0</v>
      </c>
      <c r="U178" s="6">
        <f t="shared" si="37"/>
        <v>0</v>
      </c>
      <c r="V178" s="110">
        <f t="shared" si="38"/>
        <v>0</v>
      </c>
      <c r="W178" s="6">
        <f t="shared" si="39"/>
        <v>0</v>
      </c>
      <c r="X178" s="6">
        <f t="shared" si="40"/>
        <v>0</v>
      </c>
      <c r="Y178" s="6">
        <f t="shared" si="41"/>
        <v>0</v>
      </c>
      <c r="Z178" s="6"/>
      <c r="AA178" s="6"/>
      <c r="AB178" s="6">
        <f t="shared" si="44"/>
        <v>2</v>
      </c>
      <c r="AC178" s="6">
        <f t="shared" si="42"/>
        <v>2</v>
      </c>
      <c r="AD178" s="6" t="str">
        <f t="shared" si="43"/>
        <v>Correct</v>
      </c>
      <c r="AE178" s="6"/>
      <c r="AF178" s="96" t="str">
        <f>IFERROR(VLOOKUP(Table1[[#This Row],[RespondentID]],'All Data'!$A:$CO,87,FALSE),"unknown")</f>
        <v>Woman</v>
      </c>
      <c r="AG178" s="96" t="str">
        <f>IFERROR(VLOOKUP(Table1[[#This Row],[RespondentID]],'All Data'!$A:$CO,88,FALSE),"unknown")</f>
        <v>65+ years</v>
      </c>
      <c r="AH178" s="96" t="str">
        <f>IFERROR(VLOOKUP(Table1[[#This Row],[RespondentID]],'All Data'!$A:$CO,89,FALSE),"unknown")</f>
        <v>Suffolk</v>
      </c>
      <c r="AI178" s="96" t="str">
        <f>IFERROR(VLOOKUP(Table1[[#This Row],[RespondentID]],'All Data'!$A:$CO,90,FALSE),"unknown")</f>
        <v>Greenlawn, 11740</v>
      </c>
      <c r="AJ178" s="96" t="str">
        <f>IFERROR(VLOOKUP(Table1[[#This Row],[RespondentID]],'All Data'!$A:$CO,91,FALSE),"unknown")</f>
        <v>White</v>
      </c>
      <c r="AK178" s="96">
        <f>IFERROR(VLOOKUP(Table1[[#This Row],[RespondentID]],'All Data'!$A:$CO,92,FALSE),"unknown")</f>
        <v>0</v>
      </c>
      <c r="AL178" s="96">
        <f>IFERROR(VLOOKUP(Table1[[#This Row],[RespondentID]],'All Data'!$A:$CO,93,FALSE),"unknown")</f>
        <v>0</v>
      </c>
      <c r="AM178" s="96" t="str">
        <f>IFERROR(VLOOKUP(Table1[[#This Row],[RespondentID]],'All Data'!$A:$CW,94,FALSE),"unknown")</f>
        <v>$0-$19,999</v>
      </c>
      <c r="AN178" s="96" t="str">
        <f>IFERROR(VLOOKUP(Table1[[#This Row],[RespondentID]],'All Data'!$A:$CW,95,FALSE),"unknown")</f>
        <v>Some college</v>
      </c>
      <c r="AO178" s="96" t="str">
        <f>IFERROR(VLOOKUP(Table1[[#This Row],[RespondentID]],'All Data'!$A:$CW,96,FALSE),"unknown")</f>
        <v>Retired</v>
      </c>
      <c r="AP178" s="96" t="str">
        <f>IFERROR(VLOOKUP(Table1[[#This Row],[RespondentID]],'All Data'!$A:$CW,97,FALSE),"unknown")</f>
        <v>Yes</v>
      </c>
      <c r="AQ178" s="96" t="str">
        <f>IFERROR(VLOOKUP(Table1[[#This Row],[RespondentID]],'All Data'!$A:$CW,98,FALSE),"unknown")</f>
        <v>Medicare</v>
      </c>
      <c r="AR178" s="96" t="str">
        <f>IFERROR(VLOOKUP(Table1[[#This Row],[RespondentID]],'All Data'!$A:$CW,99,FALSE),"unknown")</f>
        <v>Yes</v>
      </c>
    </row>
    <row r="179" spans="1:44">
      <c r="A179">
        <v>114375159561</v>
      </c>
      <c r="M179" s="7">
        <f t="shared" si="30"/>
        <v>0</v>
      </c>
      <c r="N179" s="7" t="e">
        <f t="shared" si="31"/>
        <v>#DIV/0!</v>
      </c>
      <c r="O179" s="7"/>
      <c r="P179" s="7">
        <f t="shared" si="32"/>
        <v>0</v>
      </c>
      <c r="Q179" s="7">
        <f t="shared" si="33"/>
        <v>0</v>
      </c>
      <c r="R179" s="7">
        <f t="shared" si="34"/>
        <v>0</v>
      </c>
      <c r="S179" s="7">
        <f t="shared" si="35"/>
        <v>0</v>
      </c>
      <c r="T179" s="7">
        <f t="shared" si="36"/>
        <v>0</v>
      </c>
      <c r="U179" s="7">
        <f t="shared" si="37"/>
        <v>0</v>
      </c>
      <c r="V179" s="110">
        <f t="shared" si="38"/>
        <v>0</v>
      </c>
      <c r="W179" s="7">
        <f t="shared" si="39"/>
        <v>0</v>
      </c>
      <c r="X179" s="7">
        <f t="shared" si="40"/>
        <v>0</v>
      </c>
      <c r="Y179" s="7">
        <f t="shared" si="41"/>
        <v>0</v>
      </c>
      <c r="Z179" s="7"/>
      <c r="AA179" s="7"/>
      <c r="AB179" s="7">
        <f t="shared" si="44"/>
        <v>0</v>
      </c>
      <c r="AC179" s="7">
        <f t="shared" si="42"/>
        <v>0</v>
      </c>
      <c r="AD179" s="7" t="str">
        <f t="shared" si="43"/>
        <v>Correct</v>
      </c>
      <c r="AE179" s="7"/>
      <c r="AF179" s="96" t="str">
        <f>IFERROR(VLOOKUP(Table1[[#This Row],[RespondentID]],'All Data'!$A:$CO,87,FALSE),"unknown")</f>
        <v>Woman</v>
      </c>
      <c r="AG179" s="96" t="str">
        <f>IFERROR(VLOOKUP(Table1[[#This Row],[RespondentID]],'All Data'!$A:$CO,88,FALSE),"unknown")</f>
        <v>65+ years</v>
      </c>
      <c r="AH179" s="96">
        <f>IFERROR(VLOOKUP(Table1[[#This Row],[RespondentID]],'All Data'!$A:$CO,89,FALSE),"unknown")</f>
        <v>0</v>
      </c>
      <c r="AI179" s="96" t="str">
        <f>IFERROR(VLOOKUP(Table1[[#This Row],[RespondentID]],'All Data'!$A:$CO,90,FALSE),"unknown")</f>
        <v>Roslyn, 11576</v>
      </c>
      <c r="AJ179" s="96" t="str">
        <f>IFERROR(VLOOKUP(Table1[[#This Row],[RespondentID]],'All Data'!$A:$CO,91,FALSE),"unknown")</f>
        <v>White</v>
      </c>
      <c r="AK179" s="96">
        <f>IFERROR(VLOOKUP(Table1[[#This Row],[RespondentID]],'All Data'!$A:$CO,92,FALSE),"unknown")</f>
        <v>0</v>
      </c>
      <c r="AL179" s="96" t="str">
        <f>IFERROR(VLOOKUP(Table1[[#This Row],[RespondentID]],'All Data'!$A:$CO,93,FALSE),"unknown")</f>
        <v>English</v>
      </c>
      <c r="AM179" s="96" t="str">
        <f>IFERROR(VLOOKUP(Table1[[#This Row],[RespondentID]],'All Data'!$A:$CW,94,FALSE),"unknown")</f>
        <v>$20,000 to $34,999</v>
      </c>
      <c r="AN179" s="96" t="str">
        <f>IFERROR(VLOOKUP(Table1[[#This Row],[RespondentID]],'All Data'!$A:$CW,95,FALSE),"unknown")</f>
        <v>College graduate</v>
      </c>
      <c r="AO179" s="96" t="str">
        <f>IFERROR(VLOOKUP(Table1[[#This Row],[RespondentID]],'All Data'!$A:$CW,96,FALSE),"unknown")</f>
        <v>Retired</v>
      </c>
      <c r="AP179" s="96" t="str">
        <f>IFERROR(VLOOKUP(Table1[[#This Row],[RespondentID]],'All Data'!$A:$CW,97,FALSE),"unknown")</f>
        <v>Yes</v>
      </c>
      <c r="AQ179" s="96" t="str">
        <f>IFERROR(VLOOKUP(Table1[[#This Row],[RespondentID]],'All Data'!$A:$CW,98,FALSE),"unknown")</f>
        <v>Medicare, Private/Commercial</v>
      </c>
      <c r="AR179" s="96">
        <f>IFERROR(VLOOKUP(Table1[[#This Row],[RespondentID]],'All Data'!$A:$CW,99,FALSE),"unknown")</f>
        <v>0</v>
      </c>
    </row>
    <row r="180" spans="1:44">
      <c r="A180">
        <v>114344402322</v>
      </c>
      <c r="C180" t="s">
        <v>30</v>
      </c>
      <c r="E180" t="s">
        <v>32</v>
      </c>
      <c r="K180" t="s">
        <v>353</v>
      </c>
      <c r="M180" s="6">
        <f t="shared" si="30"/>
        <v>3</v>
      </c>
      <c r="N180" s="6">
        <f t="shared" si="31"/>
        <v>1</v>
      </c>
      <c r="O180" s="6"/>
      <c r="P180" s="6">
        <f t="shared" si="32"/>
        <v>0</v>
      </c>
      <c r="Q180" s="6">
        <f t="shared" si="33"/>
        <v>1</v>
      </c>
      <c r="R180" s="6">
        <f t="shared" si="34"/>
        <v>0</v>
      </c>
      <c r="S180" s="6">
        <f t="shared" si="35"/>
        <v>1</v>
      </c>
      <c r="T180" s="6">
        <f t="shared" si="36"/>
        <v>0</v>
      </c>
      <c r="U180" s="6">
        <f t="shared" si="37"/>
        <v>0</v>
      </c>
      <c r="V180" s="110">
        <f t="shared" si="38"/>
        <v>0</v>
      </c>
      <c r="W180" s="6">
        <f t="shared" si="39"/>
        <v>0</v>
      </c>
      <c r="X180" s="6">
        <f t="shared" si="40"/>
        <v>0</v>
      </c>
      <c r="Y180" s="6">
        <f t="shared" si="41"/>
        <v>1</v>
      </c>
      <c r="Z180" s="6"/>
      <c r="AA180" s="6"/>
      <c r="AB180" s="6">
        <f t="shared" si="44"/>
        <v>3</v>
      </c>
      <c r="AC180" s="6">
        <f t="shared" si="42"/>
        <v>3</v>
      </c>
      <c r="AD180" s="6" t="str">
        <f t="shared" si="43"/>
        <v>Correct</v>
      </c>
      <c r="AE180" s="6"/>
      <c r="AF180" s="96" t="str">
        <f>IFERROR(VLOOKUP(Table1[[#This Row],[RespondentID]],'All Data'!$A:$CO,87,FALSE),"unknown")</f>
        <v>Man</v>
      </c>
      <c r="AG180" s="96" t="str">
        <f>IFERROR(VLOOKUP(Table1[[#This Row],[RespondentID]],'All Data'!$A:$CO,88,FALSE),"unknown")</f>
        <v>65+ years</v>
      </c>
      <c r="AH180" s="96" t="str">
        <f>IFERROR(VLOOKUP(Table1[[#This Row],[RespondentID]],'All Data'!$A:$CO,89,FALSE),"unknown")</f>
        <v>Suffolk</v>
      </c>
      <c r="AI180" s="96" t="str">
        <f>IFERROR(VLOOKUP(Table1[[#This Row],[RespondentID]],'All Data'!$A:$CO,90,FALSE),"unknown")</f>
        <v>Babylon, 11703</v>
      </c>
      <c r="AJ180" s="96" t="str">
        <f>IFERROR(VLOOKUP(Table1[[#This Row],[RespondentID]],'All Data'!$A:$CO,91,FALSE),"unknown")</f>
        <v>White</v>
      </c>
      <c r="AK180" s="96" t="str">
        <f>IFERROR(VLOOKUP(Table1[[#This Row],[RespondentID]],'All Data'!$A:$CO,92,FALSE),"unknown")</f>
        <v>Not Hispanic or Latino</v>
      </c>
      <c r="AL180" s="96" t="str">
        <f>IFERROR(VLOOKUP(Table1[[#This Row],[RespondentID]],'All Data'!$A:$CO,93,FALSE),"unknown")</f>
        <v>English</v>
      </c>
      <c r="AM180" s="96" t="str">
        <f>IFERROR(VLOOKUP(Table1[[#This Row],[RespondentID]],'All Data'!$A:$CW,94,FALSE),"unknown")</f>
        <v>$75,000 to $125,000</v>
      </c>
      <c r="AN180" s="96" t="str">
        <f>IFERROR(VLOOKUP(Table1[[#This Row],[RespondentID]],'All Data'!$A:$CW,95,FALSE),"unknown")</f>
        <v>College graduate</v>
      </c>
      <c r="AO180" s="96" t="str">
        <f>IFERROR(VLOOKUP(Table1[[#This Row],[RespondentID]],'All Data'!$A:$CW,96,FALSE),"unknown")</f>
        <v>Retired</v>
      </c>
      <c r="AP180" s="96" t="str">
        <f>IFERROR(VLOOKUP(Table1[[#This Row],[RespondentID]],'All Data'!$A:$CW,97,FALSE),"unknown")</f>
        <v>Yes</v>
      </c>
      <c r="AQ180" s="96" t="str">
        <f>IFERROR(VLOOKUP(Table1[[#This Row],[RespondentID]],'All Data'!$A:$CW,98,FALSE),"unknown")</f>
        <v>Medicare</v>
      </c>
      <c r="AR180" s="96" t="str">
        <f>IFERROR(VLOOKUP(Table1[[#This Row],[RespondentID]],'All Data'!$A:$CW,99,FALSE),"unknown")</f>
        <v>Yes</v>
      </c>
    </row>
    <row r="181" spans="1:44">
      <c r="A181">
        <v>114331020690</v>
      </c>
      <c r="G181" t="s">
        <v>34</v>
      </c>
      <c r="M181" s="7">
        <f t="shared" si="30"/>
        <v>1</v>
      </c>
      <c r="N181" s="7">
        <f t="shared" si="31"/>
        <v>3</v>
      </c>
      <c r="O181" s="7"/>
      <c r="P181" s="7">
        <f t="shared" si="32"/>
        <v>0</v>
      </c>
      <c r="Q181" s="7">
        <f t="shared" si="33"/>
        <v>0</v>
      </c>
      <c r="R181" s="7">
        <f t="shared" si="34"/>
        <v>0</v>
      </c>
      <c r="S181" s="7">
        <f t="shared" si="35"/>
        <v>0</v>
      </c>
      <c r="T181" s="7">
        <f t="shared" si="36"/>
        <v>0</v>
      </c>
      <c r="U181" s="7">
        <f t="shared" si="37"/>
        <v>1</v>
      </c>
      <c r="V181" s="110">
        <f t="shared" si="38"/>
        <v>0</v>
      </c>
      <c r="W181" s="7">
        <f t="shared" si="39"/>
        <v>0</v>
      </c>
      <c r="X181" s="7">
        <f t="shared" si="40"/>
        <v>0</v>
      </c>
      <c r="Y181" s="7">
        <f t="shared" si="41"/>
        <v>0</v>
      </c>
      <c r="Z181" s="7"/>
      <c r="AA181" s="7"/>
      <c r="AB181" s="7">
        <f t="shared" si="44"/>
        <v>1</v>
      </c>
      <c r="AC181" s="7">
        <f t="shared" si="42"/>
        <v>1</v>
      </c>
      <c r="AD181" s="7" t="str">
        <f t="shared" si="43"/>
        <v>Correct</v>
      </c>
      <c r="AE181" s="7"/>
      <c r="AF181" s="96">
        <f>IFERROR(VLOOKUP(Table1[[#This Row],[RespondentID]],'All Data'!$A:$CO,87,FALSE),"unknown")</f>
        <v>0</v>
      </c>
      <c r="AG181" s="96">
        <f>IFERROR(VLOOKUP(Table1[[#This Row],[RespondentID]],'All Data'!$A:$CO,88,FALSE),"unknown")</f>
        <v>0</v>
      </c>
      <c r="AH181" s="96">
        <f>IFERROR(VLOOKUP(Table1[[#This Row],[RespondentID]],'All Data'!$A:$CO,89,FALSE),"unknown")</f>
        <v>0</v>
      </c>
      <c r="AI181" s="96">
        <f>IFERROR(VLOOKUP(Table1[[#This Row],[RespondentID]],'All Data'!$A:$CO,90,FALSE),"unknown")</f>
        <v>0</v>
      </c>
      <c r="AJ181" s="96">
        <f>IFERROR(VLOOKUP(Table1[[#This Row],[RespondentID]],'All Data'!$A:$CO,91,FALSE),"unknown")</f>
        <v>0</v>
      </c>
      <c r="AK181" s="96">
        <f>IFERROR(VLOOKUP(Table1[[#This Row],[RespondentID]],'All Data'!$A:$CO,92,FALSE),"unknown")</f>
        <v>0</v>
      </c>
      <c r="AL181" s="96">
        <f>IFERROR(VLOOKUP(Table1[[#This Row],[RespondentID]],'All Data'!$A:$CO,93,FALSE),"unknown")</f>
        <v>0</v>
      </c>
      <c r="AM181" s="96">
        <f>IFERROR(VLOOKUP(Table1[[#This Row],[RespondentID]],'All Data'!$A:$CW,94,FALSE),"unknown")</f>
        <v>0</v>
      </c>
      <c r="AN181" s="96">
        <f>IFERROR(VLOOKUP(Table1[[#This Row],[RespondentID]],'All Data'!$A:$CW,95,FALSE),"unknown")</f>
        <v>0</v>
      </c>
      <c r="AO181" s="96">
        <f>IFERROR(VLOOKUP(Table1[[#This Row],[RespondentID]],'All Data'!$A:$CW,96,FALSE),"unknown")</f>
        <v>0</v>
      </c>
      <c r="AP181" s="96">
        <f>IFERROR(VLOOKUP(Table1[[#This Row],[RespondentID]],'All Data'!$A:$CW,97,FALSE),"unknown")</f>
        <v>0</v>
      </c>
      <c r="AQ181" s="96">
        <f>IFERROR(VLOOKUP(Table1[[#This Row],[RespondentID]],'All Data'!$A:$CW,98,FALSE),"unknown")</f>
        <v>0</v>
      </c>
      <c r="AR181" s="96">
        <f>IFERROR(VLOOKUP(Table1[[#This Row],[RespondentID]],'All Data'!$A:$CW,99,FALSE),"unknown")</f>
        <v>0</v>
      </c>
    </row>
    <row r="182" spans="1:44">
      <c r="A182">
        <v>114315094253</v>
      </c>
      <c r="E182" t="s">
        <v>32</v>
      </c>
      <c r="J182" t="s">
        <v>37</v>
      </c>
      <c r="M182" s="6">
        <f t="shared" si="30"/>
        <v>2</v>
      </c>
      <c r="N182" s="6">
        <f t="shared" si="31"/>
        <v>1.5</v>
      </c>
      <c r="O182" s="6"/>
      <c r="P182" s="6">
        <f t="shared" si="32"/>
        <v>0</v>
      </c>
      <c r="Q182" s="6">
        <f t="shared" si="33"/>
        <v>0</v>
      </c>
      <c r="R182" s="6">
        <f t="shared" si="34"/>
        <v>0</v>
      </c>
      <c r="S182" s="6">
        <f t="shared" si="35"/>
        <v>1</v>
      </c>
      <c r="T182" s="6">
        <f t="shared" si="36"/>
        <v>0</v>
      </c>
      <c r="U182" s="6">
        <f t="shared" si="37"/>
        <v>0</v>
      </c>
      <c r="V182" s="110">
        <f t="shared" si="38"/>
        <v>0</v>
      </c>
      <c r="W182" s="6">
        <f t="shared" si="39"/>
        <v>0</v>
      </c>
      <c r="X182" s="6">
        <f t="shared" si="40"/>
        <v>1</v>
      </c>
      <c r="Y182" s="6">
        <f t="shared" si="41"/>
        <v>0</v>
      </c>
      <c r="Z182" s="6"/>
      <c r="AA182" s="6"/>
      <c r="AB182" s="6">
        <f t="shared" si="44"/>
        <v>2</v>
      </c>
      <c r="AC182" s="6">
        <f t="shared" si="42"/>
        <v>2</v>
      </c>
      <c r="AD182" s="6" t="str">
        <f t="shared" si="43"/>
        <v>Correct</v>
      </c>
      <c r="AE182" s="6"/>
      <c r="AF182" s="96" t="str">
        <f>IFERROR(VLOOKUP(Table1[[#This Row],[RespondentID]],'All Data'!$A:$CO,87,FALSE),"unknown")</f>
        <v>Woman</v>
      </c>
      <c r="AG182" s="96" t="str">
        <f>IFERROR(VLOOKUP(Table1[[#This Row],[RespondentID]],'All Data'!$A:$CO,88,FALSE),"unknown")</f>
        <v>25-34 years</v>
      </c>
      <c r="AH182" s="96" t="str">
        <f>IFERROR(VLOOKUP(Table1[[#This Row],[RespondentID]],'All Data'!$A:$CO,89,FALSE),"unknown")</f>
        <v>Suffolk</v>
      </c>
      <c r="AI182" s="96" t="str">
        <f>IFERROR(VLOOKUP(Table1[[#This Row],[RespondentID]],'All Data'!$A:$CO,90,FALSE),"unknown")</f>
        <v>Amityville, 11701</v>
      </c>
      <c r="AJ182" s="96" t="str">
        <f>IFERROR(VLOOKUP(Table1[[#This Row],[RespondentID]],'All Data'!$A:$CO,91,FALSE),"unknown")</f>
        <v>Two or more races</v>
      </c>
      <c r="AK182" s="96" t="str">
        <f>IFERROR(VLOOKUP(Table1[[#This Row],[RespondentID]],'All Data'!$A:$CO,92,FALSE),"unknown")</f>
        <v>Hispanic or Latino</v>
      </c>
      <c r="AL182" s="96" t="str">
        <f>IFERROR(VLOOKUP(Table1[[#This Row],[RespondentID]],'All Data'!$A:$CO,93,FALSE),"unknown")</f>
        <v>English</v>
      </c>
      <c r="AM182" s="96" t="str">
        <f>IFERROR(VLOOKUP(Table1[[#This Row],[RespondentID]],'All Data'!$A:$CW,94,FALSE),"unknown")</f>
        <v>$0-$19,999</v>
      </c>
      <c r="AN182" s="96" t="str">
        <f>IFERROR(VLOOKUP(Table1[[#This Row],[RespondentID]],'All Data'!$A:$CW,95,FALSE),"unknown")</f>
        <v>High school graduate</v>
      </c>
      <c r="AO182" s="96" t="str">
        <f>IFERROR(VLOOKUP(Table1[[#This Row],[RespondentID]],'All Data'!$A:$CW,96,FALSE),"unknown")</f>
        <v>Out of work, but not currently looking</v>
      </c>
      <c r="AP182" s="96" t="str">
        <f>IFERROR(VLOOKUP(Table1[[#This Row],[RespondentID]],'All Data'!$A:$CW,97,FALSE),"unknown")</f>
        <v>Yes</v>
      </c>
      <c r="AQ182" s="96" t="str">
        <f>IFERROR(VLOOKUP(Table1[[#This Row],[RespondentID]],'All Data'!$A:$CW,98,FALSE),"unknown")</f>
        <v>Medicaid</v>
      </c>
      <c r="AR182" s="96" t="str">
        <f>IFERROR(VLOOKUP(Table1[[#This Row],[RespondentID]],'All Data'!$A:$CW,99,FALSE),"unknown")</f>
        <v>No</v>
      </c>
    </row>
    <row r="183" spans="1:44">
      <c r="A183">
        <v>114307930477</v>
      </c>
      <c r="G183" t="s">
        <v>34</v>
      </c>
      <c r="M183" s="7">
        <f t="shared" si="30"/>
        <v>1</v>
      </c>
      <c r="N183" s="7">
        <f t="shared" si="31"/>
        <v>3</v>
      </c>
      <c r="O183" s="7"/>
      <c r="P183" s="7">
        <f t="shared" si="32"/>
        <v>0</v>
      </c>
      <c r="Q183" s="7">
        <f t="shared" si="33"/>
        <v>0</v>
      </c>
      <c r="R183" s="7">
        <f t="shared" si="34"/>
        <v>0</v>
      </c>
      <c r="S183" s="7">
        <f t="shared" si="35"/>
        <v>0</v>
      </c>
      <c r="T183" s="7">
        <f t="shared" si="36"/>
        <v>0</v>
      </c>
      <c r="U183" s="7">
        <f t="shared" si="37"/>
        <v>1</v>
      </c>
      <c r="V183" s="110">
        <f t="shared" si="38"/>
        <v>0</v>
      </c>
      <c r="W183" s="7">
        <f t="shared" si="39"/>
        <v>0</v>
      </c>
      <c r="X183" s="7">
        <f t="shared" si="40"/>
        <v>0</v>
      </c>
      <c r="Y183" s="7">
        <f t="shared" si="41"/>
        <v>0</v>
      </c>
      <c r="Z183" s="7"/>
      <c r="AA183" s="7"/>
      <c r="AB183" s="7">
        <f t="shared" si="44"/>
        <v>1</v>
      </c>
      <c r="AC183" s="7">
        <f t="shared" si="42"/>
        <v>1</v>
      </c>
      <c r="AD183" s="7" t="str">
        <f t="shared" si="43"/>
        <v>Correct</v>
      </c>
      <c r="AE183" s="7"/>
      <c r="AF183" s="96" t="str">
        <f>IFERROR(VLOOKUP(Table1[[#This Row],[RespondentID]],'All Data'!$A:$CO,87,FALSE),"unknown")</f>
        <v>Woman</v>
      </c>
      <c r="AG183" s="96" t="str">
        <f>IFERROR(VLOOKUP(Table1[[#This Row],[RespondentID]],'All Data'!$A:$CO,88,FALSE),"unknown")</f>
        <v>55-64 years</v>
      </c>
      <c r="AH183" s="96" t="str">
        <f>IFERROR(VLOOKUP(Table1[[#This Row],[RespondentID]],'All Data'!$A:$CO,89,FALSE),"unknown")</f>
        <v>Suffolk</v>
      </c>
      <c r="AI183" s="96" t="str">
        <f>IFERROR(VLOOKUP(Table1[[#This Row],[RespondentID]],'All Data'!$A:$CO,90,FALSE),"unknown")</f>
        <v>Setauket, 11733</v>
      </c>
      <c r="AJ183" s="96" t="str">
        <f>IFERROR(VLOOKUP(Table1[[#This Row],[RespondentID]],'All Data'!$A:$CO,91,FALSE),"unknown")</f>
        <v>White</v>
      </c>
      <c r="AK183" s="96" t="str">
        <f>IFERROR(VLOOKUP(Table1[[#This Row],[RespondentID]],'All Data'!$A:$CO,92,FALSE),"unknown")</f>
        <v>Not Hispanic or Latino</v>
      </c>
      <c r="AL183" s="96" t="str">
        <f>IFERROR(VLOOKUP(Table1[[#This Row],[RespondentID]],'All Data'!$A:$CO,93,FALSE),"unknown")</f>
        <v>English</v>
      </c>
      <c r="AM183" s="96" t="str">
        <f>IFERROR(VLOOKUP(Table1[[#This Row],[RespondentID]],'All Data'!$A:$CW,94,FALSE),"unknown")</f>
        <v>Over $125,000</v>
      </c>
      <c r="AN183" s="96" t="str">
        <f>IFERROR(VLOOKUP(Table1[[#This Row],[RespondentID]],'All Data'!$A:$CW,95,FALSE),"unknown")</f>
        <v>Graduate school</v>
      </c>
      <c r="AO183" s="96" t="str">
        <f>IFERROR(VLOOKUP(Table1[[#This Row],[RespondentID]],'All Data'!$A:$CW,96,FALSE),"unknown")</f>
        <v>Employed for wages</v>
      </c>
      <c r="AP183" s="96" t="str">
        <f>IFERROR(VLOOKUP(Table1[[#This Row],[RespondentID]],'All Data'!$A:$CW,97,FALSE),"unknown")</f>
        <v>Yes</v>
      </c>
      <c r="AQ183" s="96" t="str">
        <f>IFERROR(VLOOKUP(Table1[[#This Row],[RespondentID]],'All Data'!$A:$CW,98,FALSE),"unknown")</f>
        <v>Private/Commercial</v>
      </c>
      <c r="AR183" s="96" t="str">
        <f>IFERROR(VLOOKUP(Table1[[#This Row],[RespondentID]],'All Data'!$A:$CW,99,FALSE),"unknown")</f>
        <v>Yes</v>
      </c>
    </row>
    <row r="184" spans="1:44">
      <c r="A184">
        <v>114289970204</v>
      </c>
      <c r="G184" t="s">
        <v>34</v>
      </c>
      <c r="M184" s="6">
        <f t="shared" si="30"/>
        <v>1</v>
      </c>
      <c r="N184" s="6">
        <f t="shared" si="31"/>
        <v>3</v>
      </c>
      <c r="O184" s="6"/>
      <c r="P184" s="6">
        <f t="shared" si="32"/>
        <v>0</v>
      </c>
      <c r="Q184" s="6">
        <f t="shared" si="33"/>
        <v>0</v>
      </c>
      <c r="R184" s="6">
        <f t="shared" si="34"/>
        <v>0</v>
      </c>
      <c r="S184" s="6">
        <f t="shared" si="35"/>
        <v>0</v>
      </c>
      <c r="T184" s="6">
        <f t="shared" si="36"/>
        <v>0</v>
      </c>
      <c r="U184" s="6">
        <f t="shared" si="37"/>
        <v>1</v>
      </c>
      <c r="V184" s="110">
        <f t="shared" si="38"/>
        <v>0</v>
      </c>
      <c r="W184" s="6">
        <f t="shared" si="39"/>
        <v>0</v>
      </c>
      <c r="X184" s="6">
        <f t="shared" si="40"/>
        <v>0</v>
      </c>
      <c r="Y184" s="6">
        <f t="shared" si="41"/>
        <v>0</v>
      </c>
      <c r="Z184" s="6"/>
      <c r="AA184" s="6"/>
      <c r="AB184" s="6">
        <f t="shared" si="44"/>
        <v>1</v>
      </c>
      <c r="AC184" s="6">
        <f t="shared" si="42"/>
        <v>1</v>
      </c>
      <c r="AD184" s="6" t="str">
        <f t="shared" si="43"/>
        <v>Correct</v>
      </c>
      <c r="AE184" s="6"/>
      <c r="AF184" s="96" t="str">
        <f>IFERROR(VLOOKUP(Table1[[#This Row],[RespondentID]],'All Data'!$A:$CO,87,FALSE),"unknown")</f>
        <v>Woman</v>
      </c>
      <c r="AG184" s="96" t="str">
        <f>IFERROR(VLOOKUP(Table1[[#This Row],[RespondentID]],'All Data'!$A:$CO,88,FALSE),"unknown")</f>
        <v>55-64 years</v>
      </c>
      <c r="AH184" s="96" t="str">
        <f>IFERROR(VLOOKUP(Table1[[#This Row],[RespondentID]],'All Data'!$A:$CO,89,FALSE),"unknown")</f>
        <v>Suffolk</v>
      </c>
      <c r="AI184" s="96" t="str">
        <f>IFERROR(VLOOKUP(Table1[[#This Row],[RespondentID]],'All Data'!$A:$CO,90,FALSE),"unknown")</f>
        <v>Farmingville, 11738</v>
      </c>
      <c r="AJ184" s="96" t="str">
        <f>IFERROR(VLOOKUP(Table1[[#This Row],[RespondentID]],'All Data'!$A:$CO,91,FALSE),"unknown")</f>
        <v>White</v>
      </c>
      <c r="AK184" s="96" t="str">
        <f>IFERROR(VLOOKUP(Table1[[#This Row],[RespondentID]],'All Data'!$A:$CO,92,FALSE),"unknown")</f>
        <v>Not Hispanic or Latino</v>
      </c>
      <c r="AL184" s="96" t="str">
        <f>IFERROR(VLOOKUP(Table1[[#This Row],[RespondentID]],'All Data'!$A:$CO,93,FALSE),"unknown")</f>
        <v>English</v>
      </c>
      <c r="AM184" s="96" t="str">
        <f>IFERROR(VLOOKUP(Table1[[#This Row],[RespondentID]],'All Data'!$A:$CW,94,FALSE),"unknown")</f>
        <v>Over $125,000</v>
      </c>
      <c r="AN184" s="96" t="str">
        <f>IFERROR(VLOOKUP(Table1[[#This Row],[RespondentID]],'All Data'!$A:$CW,95,FALSE),"unknown")</f>
        <v>Graduate school</v>
      </c>
      <c r="AO184" s="96" t="str">
        <f>IFERROR(VLOOKUP(Table1[[#This Row],[RespondentID]],'All Data'!$A:$CW,96,FALSE),"unknown")</f>
        <v>Employed for wages</v>
      </c>
      <c r="AP184" s="96" t="str">
        <f>IFERROR(VLOOKUP(Table1[[#This Row],[RespondentID]],'All Data'!$A:$CW,97,FALSE),"unknown")</f>
        <v>Yes</v>
      </c>
      <c r="AQ184" s="96" t="str">
        <f>IFERROR(VLOOKUP(Table1[[#This Row],[RespondentID]],'All Data'!$A:$CW,98,FALSE),"unknown")</f>
        <v>Private/Commercial</v>
      </c>
      <c r="AR184" s="96" t="str">
        <f>IFERROR(VLOOKUP(Table1[[#This Row],[RespondentID]],'All Data'!$A:$CW,99,FALSE),"unknown")</f>
        <v>Yes</v>
      </c>
    </row>
    <row r="185" spans="1:44">
      <c r="A185">
        <v>114287067291</v>
      </c>
      <c r="L185" t="s">
        <v>562</v>
      </c>
      <c r="M185" s="7">
        <f t="shared" si="30"/>
        <v>1</v>
      </c>
      <c r="N185" s="7">
        <f t="shared" si="31"/>
        <v>3</v>
      </c>
      <c r="O185" s="7"/>
      <c r="P185" s="7">
        <f t="shared" si="32"/>
        <v>0</v>
      </c>
      <c r="Q185" s="7">
        <f t="shared" si="33"/>
        <v>0</v>
      </c>
      <c r="R185" s="7">
        <f t="shared" si="34"/>
        <v>0</v>
      </c>
      <c r="S185" s="7">
        <f t="shared" si="35"/>
        <v>0</v>
      </c>
      <c r="T185" s="7">
        <f t="shared" si="36"/>
        <v>0</v>
      </c>
      <c r="U185" s="7">
        <f t="shared" si="37"/>
        <v>0</v>
      </c>
      <c r="V185" s="110">
        <f t="shared" si="38"/>
        <v>0</v>
      </c>
      <c r="W185" s="7">
        <f t="shared" si="39"/>
        <v>0</v>
      </c>
      <c r="X185" s="7">
        <f t="shared" si="40"/>
        <v>0</v>
      </c>
      <c r="Y185" s="7">
        <f t="shared" si="41"/>
        <v>0</v>
      </c>
      <c r="Z185" s="7"/>
      <c r="AA185" s="7"/>
      <c r="AB185" s="7">
        <f t="shared" si="44"/>
        <v>0</v>
      </c>
      <c r="AC185" s="7">
        <f t="shared" si="42"/>
        <v>1</v>
      </c>
      <c r="AD185" s="7" t="str">
        <f t="shared" si="43"/>
        <v>Wrong</v>
      </c>
      <c r="AE185" s="7"/>
      <c r="AF185" s="96" t="str">
        <f>IFERROR(VLOOKUP(Table1[[#This Row],[RespondentID]],'All Data'!$A:$CO,87,FALSE),"unknown")</f>
        <v>Woman</v>
      </c>
      <c r="AG185" s="96" t="str">
        <f>IFERROR(VLOOKUP(Table1[[#This Row],[RespondentID]],'All Data'!$A:$CO,88,FALSE),"unknown")</f>
        <v>35-44 years</v>
      </c>
      <c r="AH185" s="96" t="str">
        <f>IFERROR(VLOOKUP(Table1[[#This Row],[RespondentID]],'All Data'!$A:$CO,89,FALSE),"unknown")</f>
        <v>Suffolk</v>
      </c>
      <c r="AI185" s="96" t="str">
        <f>IFERROR(VLOOKUP(Table1[[#This Row],[RespondentID]],'All Data'!$A:$CO,90,FALSE),"unknown")</f>
        <v>Wyandanch, 11798</v>
      </c>
      <c r="AJ185" s="96" t="str">
        <f>IFERROR(VLOOKUP(Table1[[#This Row],[RespondentID]],'All Data'!$A:$CO,91,FALSE),"unknown")</f>
        <v>Black or African American</v>
      </c>
      <c r="AK185" s="96" t="str">
        <f>IFERROR(VLOOKUP(Table1[[#This Row],[RespondentID]],'All Data'!$A:$CO,92,FALSE),"unknown")</f>
        <v>Not Hispanic or Latino</v>
      </c>
      <c r="AL185" s="96" t="str">
        <f>IFERROR(VLOOKUP(Table1[[#This Row],[RespondentID]],'All Data'!$A:$CO,93,FALSE),"unknown")</f>
        <v>English</v>
      </c>
      <c r="AM185" s="96" t="str">
        <f>IFERROR(VLOOKUP(Table1[[#This Row],[RespondentID]],'All Data'!$A:$CW,94,FALSE),"unknown")</f>
        <v>$0-$19,999</v>
      </c>
      <c r="AN185" s="96" t="str">
        <f>IFERROR(VLOOKUP(Table1[[#This Row],[RespondentID]],'All Data'!$A:$CW,95,FALSE),"unknown")</f>
        <v>High school graduate</v>
      </c>
      <c r="AO185" s="96" t="str">
        <f>IFERROR(VLOOKUP(Table1[[#This Row],[RespondentID]],'All Data'!$A:$CW,96,FALSE),"unknown")</f>
        <v>Out of work and looking for work</v>
      </c>
      <c r="AP185" s="96" t="str">
        <f>IFERROR(VLOOKUP(Table1[[#This Row],[RespondentID]],'All Data'!$A:$CW,97,FALSE),"unknown")</f>
        <v>Yes</v>
      </c>
      <c r="AQ185" s="96" t="str">
        <f>IFERROR(VLOOKUP(Table1[[#This Row],[RespondentID]],'All Data'!$A:$CW,98,FALSE),"unknown")</f>
        <v>Medicaid</v>
      </c>
      <c r="AR185" s="96" t="str">
        <f>IFERROR(VLOOKUP(Table1[[#This Row],[RespondentID]],'All Data'!$A:$CW,99,FALSE),"unknown")</f>
        <v>Yes</v>
      </c>
    </row>
    <row r="186" spans="1:44">
      <c r="A186">
        <v>114262270228</v>
      </c>
      <c r="G186" t="s">
        <v>34</v>
      </c>
      <c r="M186" s="6">
        <f t="shared" si="30"/>
        <v>1</v>
      </c>
      <c r="N186" s="6">
        <f t="shared" si="31"/>
        <v>3</v>
      </c>
      <c r="O186" s="6"/>
      <c r="P186" s="6">
        <f t="shared" si="32"/>
        <v>0</v>
      </c>
      <c r="Q186" s="6">
        <f t="shared" si="33"/>
        <v>0</v>
      </c>
      <c r="R186" s="6">
        <f t="shared" si="34"/>
        <v>0</v>
      </c>
      <c r="S186" s="6">
        <f t="shared" si="35"/>
        <v>0</v>
      </c>
      <c r="T186" s="6">
        <f t="shared" si="36"/>
        <v>0</v>
      </c>
      <c r="U186" s="6">
        <f t="shared" si="37"/>
        <v>1</v>
      </c>
      <c r="V186" s="110">
        <f t="shared" si="38"/>
        <v>0</v>
      </c>
      <c r="W186" s="6">
        <f t="shared" si="39"/>
        <v>0</v>
      </c>
      <c r="X186" s="6">
        <f t="shared" si="40"/>
        <v>0</v>
      </c>
      <c r="Y186" s="6">
        <f t="shared" si="41"/>
        <v>0</v>
      </c>
      <c r="Z186" s="6"/>
      <c r="AA186" s="6"/>
      <c r="AB186" s="6">
        <f t="shared" si="44"/>
        <v>1</v>
      </c>
      <c r="AC186" s="6">
        <f t="shared" si="42"/>
        <v>1</v>
      </c>
      <c r="AD186" s="6" t="str">
        <f t="shared" si="43"/>
        <v>Correct</v>
      </c>
      <c r="AE186" s="6"/>
      <c r="AF186" s="96" t="str">
        <f>IFERROR(VLOOKUP(Table1[[#This Row],[RespondentID]],'All Data'!$A:$CO,87,FALSE),"unknown")</f>
        <v>Man</v>
      </c>
      <c r="AG186" s="96" t="str">
        <f>IFERROR(VLOOKUP(Table1[[#This Row],[RespondentID]],'All Data'!$A:$CO,88,FALSE),"unknown")</f>
        <v>65+ years</v>
      </c>
      <c r="AH186" s="96" t="str">
        <f>IFERROR(VLOOKUP(Table1[[#This Row],[RespondentID]],'All Data'!$A:$CO,89,FALSE),"unknown")</f>
        <v>Suffolk</v>
      </c>
      <c r="AI186" s="96" t="str">
        <f>IFERROR(VLOOKUP(Table1[[#This Row],[RespondentID]],'All Data'!$A:$CO,90,FALSE),"unknown")</f>
        <v>Kings Park, 11754</v>
      </c>
      <c r="AJ186" s="96" t="str">
        <f>IFERROR(VLOOKUP(Table1[[#This Row],[RespondentID]],'All Data'!$A:$CO,91,FALSE),"unknown")</f>
        <v>White</v>
      </c>
      <c r="AK186" s="96" t="str">
        <f>IFERROR(VLOOKUP(Table1[[#This Row],[RespondentID]],'All Data'!$A:$CO,92,FALSE),"unknown")</f>
        <v>Not Hispanic or Latino</v>
      </c>
      <c r="AL186" s="96" t="str">
        <f>IFERROR(VLOOKUP(Table1[[#This Row],[RespondentID]],'All Data'!$A:$CO,93,FALSE),"unknown")</f>
        <v>English</v>
      </c>
      <c r="AM186" s="96" t="str">
        <f>IFERROR(VLOOKUP(Table1[[#This Row],[RespondentID]],'All Data'!$A:$CW,94,FALSE),"unknown")</f>
        <v>$50,000 to $74,999</v>
      </c>
      <c r="AN186" s="96" t="str">
        <f>IFERROR(VLOOKUP(Table1[[#This Row],[RespondentID]],'All Data'!$A:$CW,95,FALSE),"unknown")</f>
        <v>Graduate school</v>
      </c>
      <c r="AO186" s="96" t="str">
        <f>IFERROR(VLOOKUP(Table1[[#This Row],[RespondentID]],'All Data'!$A:$CW,96,FALSE),"unknown")</f>
        <v>Retired</v>
      </c>
      <c r="AP186" s="96" t="str">
        <f>IFERROR(VLOOKUP(Table1[[#This Row],[RespondentID]],'All Data'!$A:$CW,97,FALSE),"unknown")</f>
        <v>Yes</v>
      </c>
      <c r="AQ186" s="96" t="str">
        <f>IFERROR(VLOOKUP(Table1[[#This Row],[RespondentID]],'All Data'!$A:$CW,98,FALSE),"unknown")</f>
        <v>Medicare</v>
      </c>
      <c r="AR186" s="96" t="str">
        <f>IFERROR(VLOOKUP(Table1[[#This Row],[RespondentID]],'All Data'!$A:$CW,99,FALSE),"unknown")</f>
        <v>Yes</v>
      </c>
    </row>
    <row r="187" spans="1:44">
      <c r="A187">
        <v>114255394156</v>
      </c>
      <c r="C187" t="s">
        <v>30</v>
      </c>
      <c r="D187" t="s">
        <v>31</v>
      </c>
      <c r="I187" t="s">
        <v>36</v>
      </c>
      <c r="L187" t="s">
        <v>567</v>
      </c>
      <c r="M187" s="7">
        <f t="shared" si="30"/>
        <v>4</v>
      </c>
      <c r="N187" s="7">
        <f t="shared" si="31"/>
        <v>0.75</v>
      </c>
      <c r="O187" s="7"/>
      <c r="P187" s="7">
        <f t="shared" si="32"/>
        <v>0</v>
      </c>
      <c r="Q187" s="7">
        <f t="shared" si="33"/>
        <v>0.75</v>
      </c>
      <c r="R187" s="7">
        <f t="shared" si="34"/>
        <v>0.75</v>
      </c>
      <c r="S187" s="7">
        <f t="shared" si="35"/>
        <v>0</v>
      </c>
      <c r="T187" s="7">
        <f t="shared" si="36"/>
        <v>0</v>
      </c>
      <c r="U187" s="7">
        <f t="shared" si="37"/>
        <v>0</v>
      </c>
      <c r="V187" s="110">
        <f t="shared" si="38"/>
        <v>0</v>
      </c>
      <c r="W187" s="7">
        <f t="shared" si="39"/>
        <v>0.75</v>
      </c>
      <c r="X187" s="7">
        <f t="shared" si="40"/>
        <v>0</v>
      </c>
      <c r="Y187" s="7">
        <f t="shared" si="41"/>
        <v>0</v>
      </c>
      <c r="Z187" s="7"/>
      <c r="AA187" s="7"/>
      <c r="AB187" s="7">
        <f t="shared" si="44"/>
        <v>2.25</v>
      </c>
      <c r="AC187" s="7">
        <f t="shared" si="42"/>
        <v>4</v>
      </c>
      <c r="AD187" s="7" t="str">
        <f t="shared" si="43"/>
        <v>Wrong</v>
      </c>
      <c r="AE187" s="7"/>
      <c r="AF187" s="96" t="str">
        <f>IFERROR(VLOOKUP(Table1[[#This Row],[RespondentID]],'All Data'!$A:$CO,87,FALSE),"unknown")</f>
        <v>Woman</v>
      </c>
      <c r="AG187" s="96" t="str">
        <f>IFERROR(VLOOKUP(Table1[[#This Row],[RespondentID]],'All Data'!$A:$CO,88,FALSE),"unknown")</f>
        <v>55-64 years</v>
      </c>
      <c r="AH187" s="96" t="str">
        <f>IFERROR(VLOOKUP(Table1[[#This Row],[RespondentID]],'All Data'!$A:$CO,89,FALSE),"unknown")</f>
        <v>Suffolk</v>
      </c>
      <c r="AI187" s="96" t="str">
        <f>IFERROR(VLOOKUP(Table1[[#This Row],[RespondentID]],'All Data'!$A:$CO,90,FALSE),"unknown")</f>
        <v>Deer Park, 11729</v>
      </c>
      <c r="AJ187" s="96" t="str">
        <f>IFERROR(VLOOKUP(Table1[[#This Row],[RespondentID]],'All Data'!$A:$CO,91,FALSE),"unknown")</f>
        <v>White</v>
      </c>
      <c r="AK187" s="96" t="str">
        <f>IFERROR(VLOOKUP(Table1[[#This Row],[RespondentID]],'All Data'!$A:$CO,92,FALSE),"unknown")</f>
        <v>Not Hispanic or Latino</v>
      </c>
      <c r="AL187" s="96" t="str">
        <f>IFERROR(VLOOKUP(Table1[[#This Row],[RespondentID]],'All Data'!$A:$CO,93,FALSE),"unknown")</f>
        <v>English</v>
      </c>
      <c r="AM187" s="96" t="str">
        <f>IFERROR(VLOOKUP(Table1[[#This Row],[RespondentID]],'All Data'!$A:$CW,94,FALSE),"unknown")</f>
        <v>$0-$19,999</v>
      </c>
      <c r="AN187" s="96" t="str">
        <f>IFERROR(VLOOKUP(Table1[[#This Row],[RespondentID]],'All Data'!$A:$CW,95,FALSE),"unknown")</f>
        <v>College graduate</v>
      </c>
      <c r="AO187" s="96">
        <f>IFERROR(VLOOKUP(Table1[[#This Row],[RespondentID]],'All Data'!$A:$CW,96,FALSE),"unknown")</f>
        <v>0</v>
      </c>
      <c r="AP187" s="96" t="str">
        <f>IFERROR(VLOOKUP(Table1[[#This Row],[RespondentID]],'All Data'!$A:$CW,97,FALSE),"unknown")</f>
        <v>Yes</v>
      </c>
      <c r="AQ187" s="96" t="str">
        <f>IFERROR(VLOOKUP(Table1[[#This Row],[RespondentID]],'All Data'!$A:$CW,98,FALSE),"unknown")</f>
        <v>Medicaid</v>
      </c>
      <c r="AR187" s="96" t="str">
        <f>IFERROR(VLOOKUP(Table1[[#This Row],[RespondentID]],'All Data'!$A:$CW,99,FALSE),"unknown")</f>
        <v>No</v>
      </c>
    </row>
    <row r="188" spans="1:44">
      <c r="A188">
        <v>114226504124</v>
      </c>
      <c r="C188" t="s">
        <v>30</v>
      </c>
      <c r="E188" t="s">
        <v>32</v>
      </c>
      <c r="M188" s="6">
        <f t="shared" si="30"/>
        <v>2</v>
      </c>
      <c r="N188" s="6">
        <f t="shared" si="31"/>
        <v>1.5</v>
      </c>
      <c r="O188" s="6"/>
      <c r="P188" s="6">
        <f t="shared" si="32"/>
        <v>0</v>
      </c>
      <c r="Q188" s="6">
        <f t="shared" si="33"/>
        <v>1</v>
      </c>
      <c r="R188" s="6">
        <f t="shared" si="34"/>
        <v>0</v>
      </c>
      <c r="S188" s="6">
        <f t="shared" si="35"/>
        <v>1</v>
      </c>
      <c r="T188" s="6">
        <f t="shared" si="36"/>
        <v>0</v>
      </c>
      <c r="U188" s="6">
        <f t="shared" si="37"/>
        <v>0</v>
      </c>
      <c r="V188" s="110">
        <f t="shared" si="38"/>
        <v>0</v>
      </c>
      <c r="W188" s="6">
        <f t="shared" si="39"/>
        <v>0</v>
      </c>
      <c r="X188" s="6">
        <f t="shared" si="40"/>
        <v>0</v>
      </c>
      <c r="Y188" s="6">
        <f t="shared" si="41"/>
        <v>0</v>
      </c>
      <c r="Z188" s="6"/>
      <c r="AA188" s="6"/>
      <c r="AB188" s="6">
        <f t="shared" si="44"/>
        <v>2</v>
      </c>
      <c r="AC188" s="6">
        <f t="shared" si="42"/>
        <v>2</v>
      </c>
      <c r="AD188" s="6" t="str">
        <f t="shared" si="43"/>
        <v>Correct</v>
      </c>
      <c r="AE188" s="6"/>
      <c r="AF188" s="96" t="str">
        <f>IFERROR(VLOOKUP(Table1[[#This Row],[RespondentID]],'All Data'!$A:$CO,87,FALSE),"unknown")</f>
        <v>Prefer not to respond</v>
      </c>
      <c r="AG188" s="96" t="str">
        <f>IFERROR(VLOOKUP(Table1[[#This Row],[RespondentID]],'All Data'!$A:$CO,88,FALSE),"unknown")</f>
        <v>65+ years</v>
      </c>
      <c r="AH188" s="96" t="str">
        <f>IFERROR(VLOOKUP(Table1[[#This Row],[RespondentID]],'All Data'!$A:$CO,89,FALSE),"unknown")</f>
        <v>Suffolk</v>
      </c>
      <c r="AI188" s="96">
        <f>IFERROR(VLOOKUP(Table1[[#This Row],[RespondentID]],'All Data'!$A:$CO,90,FALSE),"unknown")</f>
        <v>0</v>
      </c>
      <c r="AJ188" s="96">
        <f>IFERROR(VLOOKUP(Table1[[#This Row],[RespondentID]],'All Data'!$A:$CO,91,FALSE),"unknown")</f>
        <v>0</v>
      </c>
      <c r="AK188" s="96">
        <f>IFERROR(VLOOKUP(Table1[[#This Row],[RespondentID]],'All Data'!$A:$CO,92,FALSE),"unknown")</f>
        <v>0</v>
      </c>
      <c r="AL188" s="96">
        <f>IFERROR(VLOOKUP(Table1[[#This Row],[RespondentID]],'All Data'!$A:$CO,93,FALSE),"unknown")</f>
        <v>0</v>
      </c>
      <c r="AM188" s="96">
        <f>IFERROR(VLOOKUP(Table1[[#This Row],[RespondentID]],'All Data'!$A:$CW,94,FALSE),"unknown")</f>
        <v>0</v>
      </c>
      <c r="AN188" s="96">
        <f>IFERROR(VLOOKUP(Table1[[#This Row],[RespondentID]],'All Data'!$A:$CW,95,FALSE),"unknown")</f>
        <v>0</v>
      </c>
      <c r="AO188" s="96">
        <f>IFERROR(VLOOKUP(Table1[[#This Row],[RespondentID]],'All Data'!$A:$CW,96,FALSE),"unknown")</f>
        <v>0</v>
      </c>
      <c r="AP188" s="96">
        <f>IFERROR(VLOOKUP(Table1[[#This Row],[RespondentID]],'All Data'!$A:$CW,97,FALSE),"unknown")</f>
        <v>0</v>
      </c>
      <c r="AQ188" s="96">
        <f>IFERROR(VLOOKUP(Table1[[#This Row],[RespondentID]],'All Data'!$A:$CW,98,FALSE),"unknown")</f>
        <v>0</v>
      </c>
      <c r="AR188" s="96">
        <f>IFERROR(VLOOKUP(Table1[[#This Row],[RespondentID]],'All Data'!$A:$CW,99,FALSE),"unknown")</f>
        <v>0</v>
      </c>
    </row>
    <row r="189" spans="1:44">
      <c r="A189">
        <v>114223774890</v>
      </c>
      <c r="L189" t="s">
        <v>571</v>
      </c>
      <c r="M189" s="7">
        <f t="shared" si="30"/>
        <v>1</v>
      </c>
      <c r="N189" s="7">
        <f t="shared" si="31"/>
        <v>3</v>
      </c>
      <c r="O189" s="7"/>
      <c r="P189" s="7">
        <f t="shared" si="32"/>
        <v>0</v>
      </c>
      <c r="Q189" s="7">
        <f t="shared" si="33"/>
        <v>0</v>
      </c>
      <c r="R189" s="7">
        <f t="shared" si="34"/>
        <v>0</v>
      </c>
      <c r="S189" s="7">
        <f t="shared" si="35"/>
        <v>0</v>
      </c>
      <c r="T189" s="7">
        <f t="shared" si="36"/>
        <v>0</v>
      </c>
      <c r="U189" s="7">
        <f t="shared" si="37"/>
        <v>0</v>
      </c>
      <c r="V189" s="110">
        <f t="shared" si="38"/>
        <v>0</v>
      </c>
      <c r="W189" s="7">
        <f t="shared" si="39"/>
        <v>0</v>
      </c>
      <c r="X189" s="7">
        <f t="shared" si="40"/>
        <v>0</v>
      </c>
      <c r="Y189" s="7">
        <f t="shared" si="41"/>
        <v>0</v>
      </c>
      <c r="Z189" s="7"/>
      <c r="AA189" s="7"/>
      <c r="AB189" s="7">
        <f t="shared" si="44"/>
        <v>0</v>
      </c>
      <c r="AC189" s="7">
        <f t="shared" si="42"/>
        <v>1</v>
      </c>
      <c r="AD189" s="7" t="str">
        <f t="shared" si="43"/>
        <v>Wrong</v>
      </c>
      <c r="AE189" s="7"/>
      <c r="AF189" s="96" t="str">
        <f>IFERROR(VLOOKUP(Table1[[#This Row],[RespondentID]],'All Data'!$A:$CO,87,FALSE),"unknown")</f>
        <v>Woman</v>
      </c>
      <c r="AG189" s="96" t="str">
        <f>IFERROR(VLOOKUP(Table1[[#This Row],[RespondentID]],'All Data'!$A:$CO,88,FALSE),"unknown")</f>
        <v>35-44 years</v>
      </c>
      <c r="AH189" s="96" t="str">
        <f>IFERROR(VLOOKUP(Table1[[#This Row],[RespondentID]],'All Data'!$A:$CO,89,FALSE),"unknown")</f>
        <v>Suffolk</v>
      </c>
      <c r="AI189" s="96" t="str">
        <f>IFERROR(VLOOKUP(Table1[[#This Row],[RespondentID]],'All Data'!$A:$CO,90,FALSE),"unknown")</f>
        <v>Port Jefferson, 11777</v>
      </c>
      <c r="AJ189" s="96" t="str">
        <f>IFERROR(VLOOKUP(Table1[[#This Row],[RespondentID]],'All Data'!$A:$CO,91,FALSE),"unknown")</f>
        <v>White</v>
      </c>
      <c r="AK189" s="96" t="str">
        <f>IFERROR(VLOOKUP(Table1[[#This Row],[RespondentID]],'All Data'!$A:$CO,92,FALSE),"unknown")</f>
        <v>Not Hispanic or Latino</v>
      </c>
      <c r="AL189" s="96" t="str">
        <f>IFERROR(VLOOKUP(Table1[[#This Row],[RespondentID]],'All Data'!$A:$CO,93,FALSE),"unknown")</f>
        <v>English</v>
      </c>
      <c r="AM189" s="96" t="str">
        <f>IFERROR(VLOOKUP(Table1[[#This Row],[RespondentID]],'All Data'!$A:$CW,94,FALSE),"unknown")</f>
        <v>Over $125,000</v>
      </c>
      <c r="AN189" s="96" t="str">
        <f>IFERROR(VLOOKUP(Table1[[#This Row],[RespondentID]],'All Data'!$A:$CW,95,FALSE),"unknown")</f>
        <v>Doctorate</v>
      </c>
      <c r="AO189" s="96" t="str">
        <f>IFERROR(VLOOKUP(Table1[[#This Row],[RespondentID]],'All Data'!$A:$CW,96,FALSE),"unknown")</f>
        <v>Self-employed</v>
      </c>
      <c r="AP189" s="96" t="str">
        <f>IFERROR(VLOOKUP(Table1[[#This Row],[RespondentID]],'All Data'!$A:$CW,97,FALSE),"unknown")</f>
        <v>Yes</v>
      </c>
      <c r="AQ189" s="96" t="str">
        <f>IFERROR(VLOOKUP(Table1[[#This Row],[RespondentID]],'All Data'!$A:$CW,98,FALSE),"unknown")</f>
        <v>Private/Commercial</v>
      </c>
      <c r="AR189" s="96" t="str">
        <f>IFERROR(VLOOKUP(Table1[[#This Row],[RespondentID]],'All Data'!$A:$CW,99,FALSE),"unknown")</f>
        <v>Yes</v>
      </c>
    </row>
    <row r="190" spans="1:44">
      <c r="A190">
        <v>114223630554</v>
      </c>
      <c r="K190" t="s">
        <v>353</v>
      </c>
      <c r="M190" s="6">
        <f t="shared" si="30"/>
        <v>1</v>
      </c>
      <c r="N190" s="6">
        <f t="shared" si="31"/>
        <v>3</v>
      </c>
      <c r="O190" s="6"/>
      <c r="P190" s="6">
        <f t="shared" si="32"/>
        <v>0</v>
      </c>
      <c r="Q190" s="6">
        <f t="shared" si="33"/>
        <v>0</v>
      </c>
      <c r="R190" s="6">
        <f t="shared" si="34"/>
        <v>0</v>
      </c>
      <c r="S190" s="6">
        <f t="shared" si="35"/>
        <v>0</v>
      </c>
      <c r="T190" s="6">
        <f t="shared" si="36"/>
        <v>0</v>
      </c>
      <c r="U190" s="6">
        <f t="shared" si="37"/>
        <v>0</v>
      </c>
      <c r="V190" s="110">
        <f t="shared" si="38"/>
        <v>0</v>
      </c>
      <c r="W190" s="6">
        <f t="shared" si="39"/>
        <v>0</v>
      </c>
      <c r="X190" s="6">
        <f t="shared" si="40"/>
        <v>0</v>
      </c>
      <c r="Y190" s="6">
        <f t="shared" si="41"/>
        <v>1</v>
      </c>
      <c r="Z190" s="6"/>
      <c r="AA190" s="6"/>
      <c r="AB190" s="6">
        <f t="shared" si="44"/>
        <v>1</v>
      </c>
      <c r="AC190" s="6">
        <f t="shared" si="42"/>
        <v>1</v>
      </c>
      <c r="AD190" s="6" t="str">
        <f t="shared" si="43"/>
        <v>Correct</v>
      </c>
      <c r="AE190" s="6"/>
      <c r="AF190" s="96" t="str">
        <f>IFERROR(VLOOKUP(Table1[[#This Row],[RespondentID]],'All Data'!$A:$CO,87,FALSE),"unknown")</f>
        <v>Woman</v>
      </c>
      <c r="AG190" s="96" t="str">
        <f>IFERROR(VLOOKUP(Table1[[#This Row],[RespondentID]],'All Data'!$A:$CO,88,FALSE),"unknown")</f>
        <v>55-64 years</v>
      </c>
      <c r="AH190" s="96" t="str">
        <f>IFERROR(VLOOKUP(Table1[[#This Row],[RespondentID]],'All Data'!$A:$CO,89,FALSE),"unknown")</f>
        <v>Suffolk</v>
      </c>
      <c r="AI190" s="96" t="str">
        <f>IFERROR(VLOOKUP(Table1[[#This Row],[RespondentID]],'All Data'!$A:$CO,90,FALSE),"unknown")</f>
        <v>Islip Terrace, 11752</v>
      </c>
      <c r="AJ190" s="96" t="str">
        <f>IFERROR(VLOOKUP(Table1[[#This Row],[RespondentID]],'All Data'!$A:$CO,91,FALSE),"unknown")</f>
        <v>White</v>
      </c>
      <c r="AK190" s="96" t="str">
        <f>IFERROR(VLOOKUP(Table1[[#This Row],[RespondentID]],'All Data'!$A:$CO,92,FALSE),"unknown")</f>
        <v>Not Hispanic or Latino</v>
      </c>
      <c r="AL190" s="96" t="str">
        <f>IFERROR(VLOOKUP(Table1[[#This Row],[RespondentID]],'All Data'!$A:$CO,93,FALSE),"unknown")</f>
        <v>English</v>
      </c>
      <c r="AM190" s="96" t="str">
        <f>IFERROR(VLOOKUP(Table1[[#This Row],[RespondentID]],'All Data'!$A:$CW,94,FALSE),"unknown")</f>
        <v>$50,000 to $74,999</v>
      </c>
      <c r="AN190" s="96" t="str">
        <f>IFERROR(VLOOKUP(Table1[[#This Row],[RespondentID]],'All Data'!$A:$CW,95,FALSE),"unknown")</f>
        <v>College graduate</v>
      </c>
      <c r="AO190" s="96" t="str">
        <f>IFERROR(VLOOKUP(Table1[[#This Row],[RespondentID]],'All Data'!$A:$CW,96,FALSE),"unknown")</f>
        <v>Out of work and looking for work</v>
      </c>
      <c r="AP190" s="96" t="str">
        <f>IFERROR(VLOOKUP(Table1[[#This Row],[RespondentID]],'All Data'!$A:$CW,97,FALSE),"unknown")</f>
        <v>Yes</v>
      </c>
      <c r="AQ190" s="96" t="str">
        <f>IFERROR(VLOOKUP(Table1[[#This Row],[RespondentID]],'All Data'!$A:$CW,98,FALSE),"unknown")</f>
        <v>Private/Commercial</v>
      </c>
      <c r="AR190" s="96" t="str">
        <f>IFERROR(VLOOKUP(Table1[[#This Row],[RespondentID]],'All Data'!$A:$CW,99,FALSE),"unknown")</f>
        <v>Yes</v>
      </c>
    </row>
    <row r="191" spans="1:44">
      <c r="A191">
        <v>114223595922</v>
      </c>
      <c r="C191" t="s">
        <v>30</v>
      </c>
      <c r="M191" s="7">
        <f t="shared" si="30"/>
        <v>1</v>
      </c>
      <c r="N191" s="7">
        <f t="shared" si="31"/>
        <v>3</v>
      </c>
      <c r="O191" s="7"/>
      <c r="P191" s="7">
        <f t="shared" si="32"/>
        <v>0</v>
      </c>
      <c r="Q191" s="7">
        <f t="shared" si="33"/>
        <v>1</v>
      </c>
      <c r="R191" s="7">
        <f t="shared" si="34"/>
        <v>0</v>
      </c>
      <c r="S191" s="7">
        <f t="shared" si="35"/>
        <v>0</v>
      </c>
      <c r="T191" s="7">
        <f t="shared" si="36"/>
        <v>0</v>
      </c>
      <c r="U191" s="7">
        <f t="shared" si="37"/>
        <v>0</v>
      </c>
      <c r="V191" s="110">
        <f t="shared" si="38"/>
        <v>0</v>
      </c>
      <c r="W191" s="7">
        <f t="shared" si="39"/>
        <v>0</v>
      </c>
      <c r="X191" s="7">
        <f t="shared" si="40"/>
        <v>0</v>
      </c>
      <c r="Y191" s="7">
        <f t="shared" si="41"/>
        <v>0</v>
      </c>
      <c r="Z191" s="7"/>
      <c r="AA191" s="7"/>
      <c r="AB191" s="7">
        <f t="shared" si="44"/>
        <v>1</v>
      </c>
      <c r="AC191" s="7">
        <f t="shared" si="42"/>
        <v>1</v>
      </c>
      <c r="AD191" s="7" t="str">
        <f t="shared" si="43"/>
        <v>Correct</v>
      </c>
      <c r="AE191" s="7"/>
      <c r="AF191" s="96" t="str">
        <f>IFERROR(VLOOKUP(Table1[[#This Row],[RespondentID]],'All Data'!$A:$CO,87,FALSE),"unknown")</f>
        <v>Woman</v>
      </c>
      <c r="AG191" s="96" t="str">
        <f>IFERROR(VLOOKUP(Table1[[#This Row],[RespondentID]],'All Data'!$A:$CO,88,FALSE),"unknown")</f>
        <v>65+ years</v>
      </c>
      <c r="AH191" s="96" t="str">
        <f>IFERROR(VLOOKUP(Table1[[#This Row],[RespondentID]],'All Data'!$A:$CO,89,FALSE),"unknown")</f>
        <v>Suffolk</v>
      </c>
      <c r="AI191" s="96" t="str">
        <f>IFERROR(VLOOKUP(Table1[[#This Row],[RespondentID]],'All Data'!$A:$CO,90,FALSE),"unknown")</f>
        <v>Kings Park, 11754</v>
      </c>
      <c r="AJ191" s="96" t="str">
        <f>IFERROR(VLOOKUP(Table1[[#This Row],[RespondentID]],'All Data'!$A:$CO,91,FALSE),"unknown")</f>
        <v>White</v>
      </c>
      <c r="AK191" s="96" t="str">
        <f>IFERROR(VLOOKUP(Table1[[#This Row],[RespondentID]],'All Data'!$A:$CO,92,FALSE),"unknown")</f>
        <v>Not Hispanic or Latino</v>
      </c>
      <c r="AL191" s="96" t="str">
        <f>IFERROR(VLOOKUP(Table1[[#This Row],[RespondentID]],'All Data'!$A:$CO,93,FALSE),"unknown")</f>
        <v>English</v>
      </c>
      <c r="AM191" s="96" t="str">
        <f>IFERROR(VLOOKUP(Table1[[#This Row],[RespondentID]],'All Data'!$A:$CW,94,FALSE),"unknown")</f>
        <v>Over $125,000</v>
      </c>
      <c r="AN191" s="96" t="str">
        <f>IFERROR(VLOOKUP(Table1[[#This Row],[RespondentID]],'All Data'!$A:$CW,95,FALSE),"unknown")</f>
        <v>Graduate school</v>
      </c>
      <c r="AO191" s="96" t="str">
        <f>IFERROR(VLOOKUP(Table1[[#This Row],[RespondentID]],'All Data'!$A:$CW,96,FALSE),"unknown")</f>
        <v>Employed for wages</v>
      </c>
      <c r="AP191" s="96" t="str">
        <f>IFERROR(VLOOKUP(Table1[[#This Row],[RespondentID]],'All Data'!$A:$CW,97,FALSE),"unknown")</f>
        <v>Yes</v>
      </c>
      <c r="AQ191" s="96" t="str">
        <f>IFERROR(VLOOKUP(Table1[[#This Row],[RespondentID]],'All Data'!$A:$CW,98,FALSE),"unknown")</f>
        <v>Private/Commercial</v>
      </c>
      <c r="AR191" s="96" t="str">
        <f>IFERROR(VLOOKUP(Table1[[#This Row],[RespondentID]],'All Data'!$A:$CW,99,FALSE),"unknown")</f>
        <v>Yes</v>
      </c>
    </row>
    <row r="192" spans="1:44">
      <c r="A192">
        <v>114223595109</v>
      </c>
      <c r="D192" t="s">
        <v>31</v>
      </c>
      <c r="M192" s="6">
        <f t="shared" si="30"/>
        <v>1</v>
      </c>
      <c r="N192" s="6">
        <f t="shared" si="31"/>
        <v>3</v>
      </c>
      <c r="O192" s="6"/>
      <c r="P192" s="6">
        <f t="shared" si="32"/>
        <v>0</v>
      </c>
      <c r="Q192" s="6">
        <f t="shared" si="33"/>
        <v>0</v>
      </c>
      <c r="R192" s="6">
        <f t="shared" si="34"/>
        <v>1</v>
      </c>
      <c r="S192" s="6">
        <f t="shared" si="35"/>
        <v>0</v>
      </c>
      <c r="T192" s="6">
        <f t="shared" si="36"/>
        <v>0</v>
      </c>
      <c r="U192" s="6">
        <f t="shared" si="37"/>
        <v>0</v>
      </c>
      <c r="V192" s="110">
        <f t="shared" si="38"/>
        <v>0</v>
      </c>
      <c r="W192" s="6">
        <f t="shared" si="39"/>
        <v>0</v>
      </c>
      <c r="X192" s="6">
        <f t="shared" si="40"/>
        <v>0</v>
      </c>
      <c r="Y192" s="6">
        <f t="shared" si="41"/>
        <v>0</v>
      </c>
      <c r="Z192" s="6"/>
      <c r="AA192" s="6"/>
      <c r="AB192" s="6">
        <f t="shared" si="44"/>
        <v>1</v>
      </c>
      <c r="AC192" s="6">
        <f t="shared" si="42"/>
        <v>1</v>
      </c>
      <c r="AD192" s="6" t="str">
        <f t="shared" si="43"/>
        <v>Correct</v>
      </c>
      <c r="AE192" s="6"/>
      <c r="AF192" s="96" t="str">
        <f>IFERROR(VLOOKUP(Table1[[#This Row],[RespondentID]],'All Data'!$A:$CO,87,FALSE),"unknown")</f>
        <v>Woman</v>
      </c>
      <c r="AG192" s="96" t="str">
        <f>IFERROR(VLOOKUP(Table1[[#This Row],[RespondentID]],'All Data'!$A:$CO,88,FALSE),"unknown")</f>
        <v>65+ years</v>
      </c>
      <c r="AH192" s="96" t="str">
        <f>IFERROR(VLOOKUP(Table1[[#This Row],[RespondentID]],'All Data'!$A:$CO,89,FALSE),"unknown")</f>
        <v>Suffolk</v>
      </c>
      <c r="AI192" s="96" t="str">
        <f>IFERROR(VLOOKUP(Table1[[#This Row],[RespondentID]],'All Data'!$A:$CO,90,FALSE),"unknown")</f>
        <v>Centereach, 11720</v>
      </c>
      <c r="AJ192" s="96" t="str">
        <f>IFERROR(VLOOKUP(Table1[[#This Row],[RespondentID]],'All Data'!$A:$CO,91,FALSE),"unknown")</f>
        <v>White</v>
      </c>
      <c r="AK192" s="96" t="str">
        <f>IFERROR(VLOOKUP(Table1[[#This Row],[RespondentID]],'All Data'!$A:$CO,92,FALSE),"unknown")</f>
        <v>Not Hispanic or Latino</v>
      </c>
      <c r="AL192" s="96" t="str">
        <f>IFERROR(VLOOKUP(Table1[[#This Row],[RespondentID]],'All Data'!$A:$CO,93,FALSE),"unknown")</f>
        <v>English</v>
      </c>
      <c r="AM192" s="96" t="str">
        <f>IFERROR(VLOOKUP(Table1[[#This Row],[RespondentID]],'All Data'!$A:$CW,94,FALSE),"unknown")</f>
        <v>$50,000 to $74,999</v>
      </c>
      <c r="AN192" s="96" t="str">
        <f>IFERROR(VLOOKUP(Table1[[#This Row],[RespondentID]],'All Data'!$A:$CW,95,FALSE),"unknown")</f>
        <v>Some college</v>
      </c>
      <c r="AO192" s="96" t="str">
        <f>IFERROR(VLOOKUP(Table1[[#This Row],[RespondentID]],'All Data'!$A:$CW,96,FALSE),"unknown")</f>
        <v>Retired</v>
      </c>
      <c r="AP192" s="96" t="str">
        <f>IFERROR(VLOOKUP(Table1[[#This Row],[RespondentID]],'All Data'!$A:$CW,97,FALSE),"unknown")</f>
        <v>Yes</v>
      </c>
      <c r="AQ192" s="96" t="str">
        <f>IFERROR(VLOOKUP(Table1[[#This Row],[RespondentID]],'All Data'!$A:$CW,98,FALSE),"unknown")</f>
        <v>Medicare, Private/Commercial</v>
      </c>
      <c r="AR192" s="96" t="str">
        <f>IFERROR(VLOOKUP(Table1[[#This Row],[RespondentID]],'All Data'!$A:$CW,99,FALSE),"unknown")</f>
        <v>Yes</v>
      </c>
    </row>
    <row r="193" spans="1:44">
      <c r="A193">
        <v>114223580292</v>
      </c>
      <c r="G193" t="s">
        <v>34</v>
      </c>
      <c r="M193" s="7">
        <f t="shared" si="30"/>
        <v>1</v>
      </c>
      <c r="N193" s="7">
        <f t="shared" si="31"/>
        <v>3</v>
      </c>
      <c r="O193" s="7"/>
      <c r="P193" s="7">
        <f t="shared" si="32"/>
        <v>0</v>
      </c>
      <c r="Q193" s="7">
        <f t="shared" si="33"/>
        <v>0</v>
      </c>
      <c r="R193" s="7">
        <f t="shared" si="34"/>
        <v>0</v>
      </c>
      <c r="S193" s="7">
        <f t="shared" si="35"/>
        <v>0</v>
      </c>
      <c r="T193" s="7">
        <f t="shared" si="36"/>
        <v>0</v>
      </c>
      <c r="U193" s="7">
        <f t="shared" si="37"/>
        <v>1</v>
      </c>
      <c r="V193" s="110">
        <f t="shared" si="38"/>
        <v>0</v>
      </c>
      <c r="W193" s="7">
        <f t="shared" si="39"/>
        <v>0</v>
      </c>
      <c r="X193" s="7">
        <f t="shared" si="40"/>
        <v>0</v>
      </c>
      <c r="Y193" s="7">
        <f t="shared" si="41"/>
        <v>0</v>
      </c>
      <c r="Z193" s="7"/>
      <c r="AA193" s="7"/>
      <c r="AB193" s="7">
        <f t="shared" si="44"/>
        <v>1</v>
      </c>
      <c r="AC193" s="7">
        <f t="shared" si="42"/>
        <v>1</v>
      </c>
      <c r="AD193" s="7" t="str">
        <f t="shared" si="43"/>
        <v>Correct</v>
      </c>
      <c r="AE193" s="7"/>
      <c r="AF193" s="96" t="str">
        <f>IFERROR(VLOOKUP(Table1[[#This Row],[RespondentID]],'All Data'!$A:$CO,87,FALSE),"unknown")</f>
        <v>Man</v>
      </c>
      <c r="AG193" s="96" t="str">
        <f>IFERROR(VLOOKUP(Table1[[#This Row],[RespondentID]],'All Data'!$A:$CO,88,FALSE),"unknown")</f>
        <v>55-64 years</v>
      </c>
      <c r="AH193" s="96" t="str">
        <f>IFERROR(VLOOKUP(Table1[[#This Row],[RespondentID]],'All Data'!$A:$CO,89,FALSE),"unknown")</f>
        <v>Suffolk</v>
      </c>
      <c r="AI193" s="96" t="str">
        <f>IFERROR(VLOOKUP(Table1[[#This Row],[RespondentID]],'All Data'!$A:$CO,90,FALSE),"unknown")</f>
        <v>Coram, 11727</v>
      </c>
      <c r="AJ193" s="96" t="str">
        <f>IFERROR(VLOOKUP(Table1[[#This Row],[RespondentID]],'All Data'!$A:$CO,91,FALSE),"unknown")</f>
        <v>White</v>
      </c>
      <c r="AK193" s="96" t="str">
        <f>IFERROR(VLOOKUP(Table1[[#This Row],[RespondentID]],'All Data'!$A:$CO,92,FALSE),"unknown")</f>
        <v>Not Hispanic or Latino</v>
      </c>
      <c r="AL193" s="96" t="str">
        <f>IFERROR(VLOOKUP(Table1[[#This Row],[RespondentID]],'All Data'!$A:$CO,93,FALSE),"unknown")</f>
        <v>English</v>
      </c>
      <c r="AM193" s="96" t="str">
        <f>IFERROR(VLOOKUP(Table1[[#This Row],[RespondentID]],'All Data'!$A:$CW,94,FALSE),"unknown")</f>
        <v>Over $125,000</v>
      </c>
      <c r="AN193" s="96" t="str">
        <f>IFERROR(VLOOKUP(Table1[[#This Row],[RespondentID]],'All Data'!$A:$CW,95,FALSE),"unknown")</f>
        <v>Some college</v>
      </c>
      <c r="AO193" s="96" t="str">
        <f>IFERROR(VLOOKUP(Table1[[#This Row],[RespondentID]],'All Data'!$A:$CW,96,FALSE),"unknown")</f>
        <v>Employed for wages</v>
      </c>
      <c r="AP193" s="96" t="str">
        <f>IFERROR(VLOOKUP(Table1[[#This Row],[RespondentID]],'All Data'!$A:$CW,97,FALSE),"unknown")</f>
        <v>Yes</v>
      </c>
      <c r="AQ193" s="96" t="str">
        <f>IFERROR(VLOOKUP(Table1[[#This Row],[RespondentID]],'All Data'!$A:$CW,98,FALSE),"unknown")</f>
        <v>Private/Commercial</v>
      </c>
      <c r="AR193" s="96" t="str">
        <f>IFERROR(VLOOKUP(Table1[[#This Row],[RespondentID]],'All Data'!$A:$CW,99,FALSE),"unknown")</f>
        <v>Yes</v>
      </c>
    </row>
    <row r="194" spans="1:44">
      <c r="A194">
        <v>114217401057</v>
      </c>
      <c r="G194" t="s">
        <v>34</v>
      </c>
      <c r="M194" s="6">
        <f t="shared" ref="M194:M257" si="45">COUNTA(B194:L194)</f>
        <v>1</v>
      </c>
      <c r="N194" s="6">
        <f t="shared" ref="N194:N257" si="46">3/M194</f>
        <v>3</v>
      </c>
      <c r="O194" s="6"/>
      <c r="P194" s="6">
        <f t="shared" ref="P194:P257" si="47">IF($M194&lt;3,IF($B194=$B$1,1,0),IF($B194=$B$1,$N194,0))</f>
        <v>0</v>
      </c>
      <c r="Q194" s="6">
        <f t="shared" ref="Q194:Q257" si="48">IF($M194&lt;3,IF($C194=$C$1,1,0),IF($C194=$C$1,$N194,0))</f>
        <v>0</v>
      </c>
      <c r="R194" s="6">
        <f t="shared" ref="R194:R257" si="49">IF($M194&lt;3,IF($D194=$D$1,1,0),IF($D194=$D$1,$N194,0))</f>
        <v>0</v>
      </c>
      <c r="S194" s="6">
        <f t="shared" ref="S194:S257" si="50">IF($M194&lt;3,IF($E194=$E$1,1,0),IF($E194=$E$1,$N194,0))</f>
        <v>0</v>
      </c>
      <c r="T194" s="6">
        <f t="shared" ref="T194:T257" si="51">IF($M194&lt;3,IF($F194=$F$1,1,0),IF($F194=$F$1,$N194,0))</f>
        <v>0</v>
      </c>
      <c r="U194" s="6">
        <f t="shared" ref="U194:U257" si="52">IF($M194&lt;3,IF($G194=$G$1,1,0),IF($G194=$G$1,$N194,0))</f>
        <v>1</v>
      </c>
      <c r="V194" s="110">
        <f t="shared" ref="V194:V257" si="53">IF($M194&lt;3,IF($H194=$H$1,1,0),IF($H194=$H$1,$N194,0))</f>
        <v>0</v>
      </c>
      <c r="W194" s="6">
        <f t="shared" ref="W194:W257" si="54">IF($M194&lt;3,IF($I194=$I$1,1,0),IF($I194=$I$1,$N194,0))</f>
        <v>0</v>
      </c>
      <c r="X194" s="6">
        <f t="shared" ref="X194:X257" si="55">IF($M194&lt;3,IF($J194=$J$1,1,0),IF($J194=$J$1,$N194,0))</f>
        <v>0</v>
      </c>
      <c r="Y194" s="6">
        <f t="shared" ref="Y194:Y257" si="56">IF($M194&lt;3,IF($K194=$K$1,1,0),IF($K194=$K$1,$N194,0))</f>
        <v>0</v>
      </c>
      <c r="Z194" s="6"/>
      <c r="AA194" s="6"/>
      <c r="AB194" s="6">
        <f t="shared" si="44"/>
        <v>1</v>
      </c>
      <c r="AC194" s="6">
        <f t="shared" ref="AC194:AC257" si="57">M194</f>
        <v>1</v>
      </c>
      <c r="AD194" s="6" t="str">
        <f t="shared" ref="AD194:AD257" si="58">IF(AB194=AC194,"Correct",IF(AB194=3,"Correct","Wrong"))</f>
        <v>Correct</v>
      </c>
      <c r="AE194" s="6"/>
      <c r="AF194" s="96" t="str">
        <f>IFERROR(VLOOKUP(Table1[[#This Row],[RespondentID]],'All Data'!$A:$CO,87,FALSE),"unknown")</f>
        <v>Woman</v>
      </c>
      <c r="AG194" s="96" t="str">
        <f>IFERROR(VLOOKUP(Table1[[#This Row],[RespondentID]],'All Data'!$A:$CO,88,FALSE),"unknown")</f>
        <v>55-64 years</v>
      </c>
      <c r="AH194" s="96" t="str">
        <f>IFERROR(VLOOKUP(Table1[[#This Row],[RespondentID]],'All Data'!$A:$CO,89,FALSE),"unknown")</f>
        <v>Nassau</v>
      </c>
      <c r="AI194" s="96" t="str">
        <f>IFERROR(VLOOKUP(Table1[[#This Row],[RespondentID]],'All Data'!$A:$CO,90,FALSE),"unknown")</f>
        <v>Lynbrook, 11563</v>
      </c>
      <c r="AJ194" s="96" t="str">
        <f>IFERROR(VLOOKUP(Table1[[#This Row],[RespondentID]],'All Data'!$A:$CO,91,FALSE),"unknown")</f>
        <v>White</v>
      </c>
      <c r="AK194" s="96" t="str">
        <f>IFERROR(VLOOKUP(Table1[[#This Row],[RespondentID]],'All Data'!$A:$CO,92,FALSE),"unknown")</f>
        <v>Not Hispanic or Latino</v>
      </c>
      <c r="AL194" s="96" t="str">
        <f>IFERROR(VLOOKUP(Table1[[#This Row],[RespondentID]],'All Data'!$A:$CO,93,FALSE),"unknown")</f>
        <v>English</v>
      </c>
      <c r="AM194" s="96" t="str">
        <f>IFERROR(VLOOKUP(Table1[[#This Row],[RespondentID]],'All Data'!$A:$CW,94,FALSE),"unknown")</f>
        <v>Over $125,000</v>
      </c>
      <c r="AN194" s="96" t="str">
        <f>IFERROR(VLOOKUP(Table1[[#This Row],[RespondentID]],'All Data'!$A:$CW,95,FALSE),"unknown")</f>
        <v>Graduate school</v>
      </c>
      <c r="AO194" s="96" t="str">
        <f>IFERROR(VLOOKUP(Table1[[#This Row],[RespondentID]],'All Data'!$A:$CW,96,FALSE),"unknown")</f>
        <v>Employed for wages</v>
      </c>
      <c r="AP194" s="96" t="str">
        <f>IFERROR(VLOOKUP(Table1[[#This Row],[RespondentID]],'All Data'!$A:$CW,97,FALSE),"unknown")</f>
        <v>Yes</v>
      </c>
      <c r="AQ194" s="96" t="str">
        <f>IFERROR(VLOOKUP(Table1[[#This Row],[RespondentID]],'All Data'!$A:$CW,98,FALSE),"unknown")</f>
        <v>Private/Commercial</v>
      </c>
      <c r="AR194" s="96" t="str">
        <f>IFERROR(VLOOKUP(Table1[[#This Row],[RespondentID]],'All Data'!$A:$CW,99,FALSE),"unknown")</f>
        <v>Yes</v>
      </c>
    </row>
    <row r="195" spans="1:44">
      <c r="A195">
        <v>18046518188</v>
      </c>
      <c r="D195" t="s">
        <v>31</v>
      </c>
      <c r="H195" t="s">
        <v>35</v>
      </c>
      <c r="I195" t="s">
        <v>36</v>
      </c>
      <c r="M195" s="7">
        <f t="shared" si="45"/>
        <v>3</v>
      </c>
      <c r="N195" s="7">
        <f t="shared" si="46"/>
        <v>1</v>
      </c>
      <c r="O195" s="7"/>
      <c r="P195" s="7">
        <f t="shared" si="47"/>
        <v>0</v>
      </c>
      <c r="Q195" s="7">
        <f t="shared" si="48"/>
        <v>0</v>
      </c>
      <c r="R195" s="7">
        <f t="shared" si="49"/>
        <v>1</v>
      </c>
      <c r="S195" s="7">
        <f t="shared" si="50"/>
        <v>0</v>
      </c>
      <c r="T195" s="7">
        <f t="shared" si="51"/>
        <v>0</v>
      </c>
      <c r="U195" s="7">
        <f t="shared" si="52"/>
        <v>0</v>
      </c>
      <c r="V195" s="110">
        <f t="shared" si="53"/>
        <v>1</v>
      </c>
      <c r="W195" s="7">
        <f t="shared" si="54"/>
        <v>1</v>
      </c>
      <c r="X195" s="7">
        <f t="shared" si="55"/>
        <v>0</v>
      </c>
      <c r="Y195" s="7">
        <f t="shared" si="56"/>
        <v>0</v>
      </c>
      <c r="Z195" s="7"/>
      <c r="AA195" s="7"/>
      <c r="AB195" s="7">
        <f t="shared" ref="AB195:AB258" si="59">SUM(P195:Z195)</f>
        <v>3</v>
      </c>
      <c r="AC195" s="7">
        <f t="shared" si="57"/>
        <v>3</v>
      </c>
      <c r="AD195" s="7" t="str">
        <f t="shared" si="58"/>
        <v>Correct</v>
      </c>
      <c r="AE195" s="7"/>
      <c r="AF195" s="96" t="str">
        <f>IFERROR(VLOOKUP(Table1[[#This Row],[RespondentID]],'All Data'!$A:$CO,87,FALSE),"unknown")</f>
        <v>Man</v>
      </c>
      <c r="AG195" s="96" t="str">
        <f>IFERROR(VLOOKUP(Table1[[#This Row],[RespondentID]],'All Data'!$A:$CO,88,FALSE),"unknown")</f>
        <v>Under 18</v>
      </c>
      <c r="AH195" s="96" t="str">
        <f>IFERROR(VLOOKUP(Table1[[#This Row],[RespondentID]],'All Data'!$A:$CO,89,FALSE),"unknown")</f>
        <v>Queens</v>
      </c>
      <c r="AI195" s="96">
        <f>IFERROR(VLOOKUP(Table1[[#This Row],[RespondentID]],'All Data'!$A:$CO,90,FALSE),"unknown")</f>
        <v>11356</v>
      </c>
      <c r="AJ195" s="96" t="str">
        <f>IFERROR(VLOOKUP(Table1[[#This Row],[RespondentID]],'All Data'!$A:$CO,91,FALSE),"unknown")</f>
        <v>Two or more races</v>
      </c>
      <c r="AK195" s="96" t="str">
        <f>IFERROR(VLOOKUP(Table1[[#This Row],[RespondentID]],'All Data'!$A:$CO,92,FALSE),"unknown")</f>
        <v>Hispanic or Latino</v>
      </c>
      <c r="AL195" s="96" t="str">
        <f>IFERROR(VLOOKUP(Table1[[#This Row],[RespondentID]],'All Data'!$A:$CO,93,FALSE),"unknown")</f>
        <v>Spanish</v>
      </c>
      <c r="AM195" s="96" t="str">
        <f>IFERROR(VLOOKUP(Table1[[#This Row],[RespondentID]],'All Data'!$A:$CW,94,FALSE),"unknown")</f>
        <v>$75,000 to $125,000</v>
      </c>
      <c r="AN195" s="96" t="str">
        <f>IFERROR(VLOOKUP(Table1[[#This Row],[RespondentID]],'All Data'!$A:$CW,95,FALSE),"unknown")</f>
        <v>Some high school</v>
      </c>
      <c r="AO195" s="96" t="str">
        <f>IFERROR(VLOOKUP(Table1[[#This Row],[RespondentID]],'All Data'!$A:$CW,96,FALSE),"unknown")</f>
        <v>Student</v>
      </c>
      <c r="AP195" s="96" t="str">
        <f>IFERROR(VLOOKUP(Table1[[#This Row],[RespondentID]],'All Data'!$A:$CW,97,FALSE),"unknown")</f>
        <v>Yes</v>
      </c>
      <c r="AQ195" s="96" t="str">
        <f>IFERROR(VLOOKUP(Table1[[#This Row],[RespondentID]],'All Data'!$A:$CW,98,FALSE),"unknown")</f>
        <v>Private/Commercial</v>
      </c>
      <c r="AR195" s="96" t="str">
        <f>IFERROR(VLOOKUP(Table1[[#This Row],[RespondentID]],'All Data'!$A:$CW,99,FALSE),"unknown")</f>
        <v>Yes</v>
      </c>
    </row>
    <row r="196" spans="1:44">
      <c r="A196">
        <v>18046514858</v>
      </c>
      <c r="C196" t="s">
        <v>30</v>
      </c>
      <c r="D196" t="s">
        <v>31</v>
      </c>
      <c r="E196" t="s">
        <v>32</v>
      </c>
      <c r="K196" t="s">
        <v>353</v>
      </c>
      <c r="M196" s="6">
        <f t="shared" si="45"/>
        <v>4</v>
      </c>
      <c r="N196" s="6">
        <f t="shared" si="46"/>
        <v>0.75</v>
      </c>
      <c r="O196" s="6"/>
      <c r="P196" s="6">
        <f t="shared" si="47"/>
        <v>0</v>
      </c>
      <c r="Q196" s="6">
        <f t="shared" si="48"/>
        <v>0.75</v>
      </c>
      <c r="R196" s="6">
        <f t="shared" si="49"/>
        <v>0.75</v>
      </c>
      <c r="S196" s="6">
        <f t="shared" si="50"/>
        <v>0.75</v>
      </c>
      <c r="T196" s="6">
        <f t="shared" si="51"/>
        <v>0</v>
      </c>
      <c r="U196" s="6">
        <f t="shared" si="52"/>
        <v>0</v>
      </c>
      <c r="V196" s="110">
        <f t="shared" si="53"/>
        <v>0</v>
      </c>
      <c r="W196" s="6">
        <f t="shared" si="54"/>
        <v>0</v>
      </c>
      <c r="X196" s="6">
        <f t="shared" si="55"/>
        <v>0</v>
      </c>
      <c r="Y196" s="6">
        <f t="shared" si="56"/>
        <v>0.75</v>
      </c>
      <c r="Z196" s="6"/>
      <c r="AA196" s="6"/>
      <c r="AB196" s="6">
        <f t="shared" si="59"/>
        <v>3</v>
      </c>
      <c r="AC196" s="6">
        <f t="shared" si="57"/>
        <v>4</v>
      </c>
      <c r="AD196" s="6" t="str">
        <f t="shared" si="58"/>
        <v>Correct</v>
      </c>
      <c r="AE196" s="6"/>
      <c r="AF196" s="96" t="str">
        <f>IFERROR(VLOOKUP(Table1[[#This Row],[RespondentID]],'All Data'!$A:$CO,87,FALSE),"unknown")</f>
        <v>Woman</v>
      </c>
      <c r="AG196" s="96" t="str">
        <f>IFERROR(VLOOKUP(Table1[[#This Row],[RespondentID]],'All Data'!$A:$CO,88,FALSE),"unknown")</f>
        <v>35-44 years</v>
      </c>
      <c r="AH196" s="96" t="str">
        <f>IFERROR(VLOOKUP(Table1[[#This Row],[RespondentID]],'All Data'!$A:$CO,89,FALSE),"unknown")</f>
        <v>Suffolk</v>
      </c>
      <c r="AI196" s="96" t="str">
        <f>IFERROR(VLOOKUP(Table1[[#This Row],[RespondentID]],'All Data'!$A:$CO,90,FALSE),"unknown")</f>
        <v>Commack, 11725</v>
      </c>
      <c r="AJ196" s="96" t="str">
        <f>IFERROR(VLOOKUP(Table1[[#This Row],[RespondentID]],'All Data'!$A:$CO,91,FALSE),"unknown")</f>
        <v>Black or African American</v>
      </c>
      <c r="AK196" s="96" t="str">
        <f>IFERROR(VLOOKUP(Table1[[#This Row],[RespondentID]],'All Data'!$A:$CO,92,FALSE),"unknown")</f>
        <v>Not Hispanic or Latino</v>
      </c>
      <c r="AL196" s="96" t="str">
        <f>IFERROR(VLOOKUP(Table1[[#This Row],[RespondentID]],'All Data'!$A:$CO,93,FALSE),"unknown")</f>
        <v>English</v>
      </c>
      <c r="AM196" s="96" t="str">
        <f>IFERROR(VLOOKUP(Table1[[#This Row],[RespondentID]],'All Data'!$A:$CW,94,FALSE),"unknown")</f>
        <v>$75,000 to $125,000</v>
      </c>
      <c r="AN196" s="96" t="str">
        <f>IFERROR(VLOOKUP(Table1[[#This Row],[RespondentID]],'All Data'!$A:$CW,95,FALSE),"unknown")</f>
        <v>College graduate</v>
      </c>
      <c r="AO196" s="96" t="str">
        <f>IFERROR(VLOOKUP(Table1[[#This Row],[RespondentID]],'All Data'!$A:$CW,96,FALSE),"unknown")</f>
        <v>Employed for wages</v>
      </c>
      <c r="AP196" s="96">
        <f>IFERROR(VLOOKUP(Table1[[#This Row],[RespondentID]],'All Data'!$A:$CW,97,FALSE),"unknown")</f>
        <v>0</v>
      </c>
      <c r="AQ196" s="96" t="str">
        <f>IFERROR(VLOOKUP(Table1[[#This Row],[RespondentID]],'All Data'!$A:$CW,98,FALSE),"unknown")</f>
        <v>Private/Commercial</v>
      </c>
      <c r="AR196" s="96" t="str">
        <f>IFERROR(VLOOKUP(Table1[[#This Row],[RespondentID]],'All Data'!$A:$CW,99,FALSE),"unknown")</f>
        <v>Yes</v>
      </c>
    </row>
    <row r="197" spans="1:44">
      <c r="A197">
        <v>18046505263</v>
      </c>
      <c r="C197" t="s">
        <v>30</v>
      </c>
      <c r="E197" t="s">
        <v>32</v>
      </c>
      <c r="J197" t="s">
        <v>37</v>
      </c>
      <c r="M197" s="7">
        <f t="shared" si="45"/>
        <v>3</v>
      </c>
      <c r="N197" s="7">
        <f t="shared" si="46"/>
        <v>1</v>
      </c>
      <c r="O197" s="7"/>
      <c r="P197" s="7">
        <f t="shared" si="47"/>
        <v>0</v>
      </c>
      <c r="Q197" s="7">
        <f t="shared" si="48"/>
        <v>1</v>
      </c>
      <c r="R197" s="7">
        <f t="shared" si="49"/>
        <v>0</v>
      </c>
      <c r="S197" s="7">
        <f t="shared" si="50"/>
        <v>1</v>
      </c>
      <c r="T197" s="7">
        <f t="shared" si="51"/>
        <v>0</v>
      </c>
      <c r="U197" s="7">
        <f t="shared" si="52"/>
        <v>0</v>
      </c>
      <c r="V197" s="110">
        <f t="shared" si="53"/>
        <v>0</v>
      </c>
      <c r="W197" s="7">
        <f t="shared" si="54"/>
        <v>0</v>
      </c>
      <c r="X197" s="7">
        <f t="shared" si="55"/>
        <v>1</v>
      </c>
      <c r="Y197" s="7">
        <f t="shared" si="56"/>
        <v>0</v>
      </c>
      <c r="Z197" s="7"/>
      <c r="AA197" s="7"/>
      <c r="AB197" s="7">
        <f t="shared" si="59"/>
        <v>3</v>
      </c>
      <c r="AC197" s="7">
        <f t="shared" si="57"/>
        <v>3</v>
      </c>
      <c r="AD197" s="7" t="str">
        <f t="shared" si="58"/>
        <v>Correct</v>
      </c>
      <c r="AE197" s="7"/>
      <c r="AF197" s="96" t="str">
        <f>IFERROR(VLOOKUP(Table1[[#This Row],[RespondentID]],'All Data'!$A:$CO,87,FALSE),"unknown")</f>
        <v>Woman</v>
      </c>
      <c r="AG197" s="96" t="str">
        <f>IFERROR(VLOOKUP(Table1[[#This Row],[RespondentID]],'All Data'!$A:$CO,88,FALSE),"unknown")</f>
        <v>Under 18</v>
      </c>
      <c r="AH197" s="96" t="str">
        <f>IFERROR(VLOOKUP(Table1[[#This Row],[RespondentID]],'All Data'!$A:$CO,89,FALSE),"unknown")</f>
        <v>Suffolk</v>
      </c>
      <c r="AI197" s="96" t="str">
        <f>IFERROR(VLOOKUP(Table1[[#This Row],[RespondentID]],'All Data'!$A:$CO,90,FALSE),"unknown")</f>
        <v>Medford, 11763</v>
      </c>
      <c r="AJ197" s="96" t="str">
        <f>IFERROR(VLOOKUP(Table1[[#This Row],[RespondentID]],'All Data'!$A:$CO,91,FALSE),"unknown")</f>
        <v>Black or African American</v>
      </c>
      <c r="AK197" s="96" t="str">
        <f>IFERROR(VLOOKUP(Table1[[#This Row],[RespondentID]],'All Data'!$A:$CO,92,FALSE),"unknown")</f>
        <v>Not Hispanic or Latino</v>
      </c>
      <c r="AL197" s="96" t="str">
        <f>IFERROR(VLOOKUP(Table1[[#This Row],[RespondentID]],'All Data'!$A:$CO,93,FALSE),"unknown")</f>
        <v>English</v>
      </c>
      <c r="AM197" s="96" t="str">
        <f>IFERROR(VLOOKUP(Table1[[#This Row],[RespondentID]],'All Data'!$A:$CW,94,FALSE),"unknown")</f>
        <v>$0-$19,999</v>
      </c>
      <c r="AN197" s="96" t="str">
        <f>IFERROR(VLOOKUP(Table1[[#This Row],[RespondentID]],'All Data'!$A:$CW,95,FALSE),"unknown")</f>
        <v>Some high school</v>
      </c>
      <c r="AO197" s="96" t="str">
        <f>IFERROR(VLOOKUP(Table1[[#This Row],[RespondentID]],'All Data'!$A:$CW,96,FALSE),"unknown")</f>
        <v>Student</v>
      </c>
      <c r="AP197" s="96" t="str">
        <f>IFERROR(VLOOKUP(Table1[[#This Row],[RespondentID]],'All Data'!$A:$CW,97,FALSE),"unknown")</f>
        <v>Yes</v>
      </c>
      <c r="AQ197" s="96" t="str">
        <f>IFERROR(VLOOKUP(Table1[[#This Row],[RespondentID]],'All Data'!$A:$CW,98,FALSE),"unknown")</f>
        <v>Medicaid</v>
      </c>
      <c r="AR197" s="96" t="str">
        <f>IFERROR(VLOOKUP(Table1[[#This Row],[RespondentID]],'All Data'!$A:$CW,99,FALSE),"unknown")</f>
        <v>Yes</v>
      </c>
    </row>
    <row r="198" spans="1:44">
      <c r="A198">
        <v>18046505228</v>
      </c>
      <c r="G198" t="s">
        <v>34</v>
      </c>
      <c r="M198" s="6">
        <f t="shared" si="45"/>
        <v>1</v>
      </c>
      <c r="N198" s="6">
        <f t="shared" si="46"/>
        <v>3</v>
      </c>
      <c r="O198" s="6"/>
      <c r="P198" s="6">
        <f t="shared" si="47"/>
        <v>0</v>
      </c>
      <c r="Q198" s="6">
        <f t="shared" si="48"/>
        <v>0</v>
      </c>
      <c r="R198" s="6">
        <f t="shared" si="49"/>
        <v>0</v>
      </c>
      <c r="S198" s="6">
        <f t="shared" si="50"/>
        <v>0</v>
      </c>
      <c r="T198" s="6">
        <f t="shared" si="51"/>
        <v>0</v>
      </c>
      <c r="U198" s="6">
        <f t="shared" si="52"/>
        <v>1</v>
      </c>
      <c r="V198" s="110">
        <f t="shared" si="53"/>
        <v>0</v>
      </c>
      <c r="W198" s="6">
        <f t="shared" si="54"/>
        <v>0</v>
      </c>
      <c r="X198" s="6">
        <f t="shared" si="55"/>
        <v>0</v>
      </c>
      <c r="Y198" s="6">
        <f t="shared" si="56"/>
        <v>0</v>
      </c>
      <c r="Z198" s="6"/>
      <c r="AA198" s="6"/>
      <c r="AB198" s="6">
        <f t="shared" si="59"/>
        <v>1</v>
      </c>
      <c r="AC198" s="6">
        <f t="shared" si="57"/>
        <v>1</v>
      </c>
      <c r="AD198" s="6" t="str">
        <f t="shared" si="58"/>
        <v>Correct</v>
      </c>
      <c r="AE198" s="6"/>
      <c r="AF198" s="96" t="str">
        <f>IFERROR(VLOOKUP(Table1[[#This Row],[RespondentID]],'All Data'!$A:$CO,87,FALSE),"unknown")</f>
        <v>Woman</v>
      </c>
      <c r="AG198" s="96" t="str">
        <f>IFERROR(VLOOKUP(Table1[[#This Row],[RespondentID]],'All Data'!$A:$CO,88,FALSE),"unknown")</f>
        <v>18-24 years</v>
      </c>
      <c r="AH198" s="96" t="str">
        <f>IFERROR(VLOOKUP(Table1[[#This Row],[RespondentID]],'All Data'!$A:$CO,89,FALSE),"unknown")</f>
        <v>Suffolk</v>
      </c>
      <c r="AI198" s="96" t="str">
        <f>IFERROR(VLOOKUP(Table1[[#This Row],[RespondentID]],'All Data'!$A:$CO,90,FALSE),"unknown")</f>
        <v>Coram, 11727</v>
      </c>
      <c r="AJ198" s="96" t="str">
        <f>IFERROR(VLOOKUP(Table1[[#This Row],[RespondentID]],'All Data'!$A:$CO,91,FALSE),"unknown")</f>
        <v>White</v>
      </c>
      <c r="AK198" s="96" t="str">
        <f>IFERROR(VLOOKUP(Table1[[#This Row],[RespondentID]],'All Data'!$A:$CO,92,FALSE),"unknown")</f>
        <v>Hispanic or Latino</v>
      </c>
      <c r="AL198" s="96" t="str">
        <f>IFERROR(VLOOKUP(Table1[[#This Row],[RespondentID]],'All Data'!$A:$CO,93,FALSE),"unknown")</f>
        <v>English</v>
      </c>
      <c r="AM198" s="96" t="str">
        <f>IFERROR(VLOOKUP(Table1[[#This Row],[RespondentID]],'All Data'!$A:$CW,94,FALSE),"unknown")</f>
        <v>$35,000 to $49,999</v>
      </c>
      <c r="AN198" s="96" t="str">
        <f>IFERROR(VLOOKUP(Table1[[#This Row],[RespondentID]],'All Data'!$A:$CW,95,FALSE),"unknown")</f>
        <v>Some high school</v>
      </c>
      <c r="AO198" s="96" t="str">
        <f>IFERROR(VLOOKUP(Table1[[#This Row],[RespondentID]],'All Data'!$A:$CW,96,FALSE),"unknown")</f>
        <v>Out of work and looking for work</v>
      </c>
      <c r="AP198" s="96" t="str">
        <f>IFERROR(VLOOKUP(Table1[[#This Row],[RespondentID]],'All Data'!$A:$CW,97,FALSE),"unknown")</f>
        <v>Yes</v>
      </c>
      <c r="AQ198" s="96" t="str">
        <f>IFERROR(VLOOKUP(Table1[[#This Row],[RespondentID]],'All Data'!$A:$CW,98,FALSE),"unknown")</f>
        <v>Private/Commercial</v>
      </c>
      <c r="AR198" s="96" t="str">
        <f>IFERROR(VLOOKUP(Table1[[#This Row],[RespondentID]],'All Data'!$A:$CW,99,FALSE),"unknown")</f>
        <v>Yes</v>
      </c>
    </row>
    <row r="199" spans="1:44">
      <c r="A199">
        <v>18046504769</v>
      </c>
      <c r="G199" t="s">
        <v>34</v>
      </c>
      <c r="M199" s="7">
        <f t="shared" si="45"/>
        <v>1</v>
      </c>
      <c r="N199" s="7">
        <f t="shared" si="46"/>
        <v>3</v>
      </c>
      <c r="O199" s="7"/>
      <c r="P199" s="7">
        <f t="shared" si="47"/>
        <v>0</v>
      </c>
      <c r="Q199" s="7">
        <f t="shared" si="48"/>
        <v>0</v>
      </c>
      <c r="R199" s="7">
        <f t="shared" si="49"/>
        <v>0</v>
      </c>
      <c r="S199" s="7">
        <f t="shared" si="50"/>
        <v>0</v>
      </c>
      <c r="T199" s="7">
        <f t="shared" si="51"/>
        <v>0</v>
      </c>
      <c r="U199" s="7">
        <f t="shared" si="52"/>
        <v>1</v>
      </c>
      <c r="V199" s="110">
        <f t="shared" si="53"/>
        <v>0</v>
      </c>
      <c r="W199" s="7">
        <f t="shared" si="54"/>
        <v>0</v>
      </c>
      <c r="X199" s="7">
        <f t="shared" si="55"/>
        <v>0</v>
      </c>
      <c r="Y199" s="7">
        <f t="shared" si="56"/>
        <v>0</v>
      </c>
      <c r="Z199" s="7"/>
      <c r="AA199" s="7"/>
      <c r="AB199" s="7">
        <f t="shared" si="59"/>
        <v>1</v>
      </c>
      <c r="AC199" s="7">
        <f t="shared" si="57"/>
        <v>1</v>
      </c>
      <c r="AD199" s="7" t="str">
        <f t="shared" si="58"/>
        <v>Correct</v>
      </c>
      <c r="AE199" s="7"/>
      <c r="AF199" s="96" t="str">
        <f>IFERROR(VLOOKUP(Table1[[#This Row],[RespondentID]],'All Data'!$A:$CO,87,FALSE),"unknown")</f>
        <v>Man</v>
      </c>
      <c r="AG199" s="96" t="str">
        <f>IFERROR(VLOOKUP(Table1[[#This Row],[RespondentID]],'All Data'!$A:$CO,88,FALSE),"unknown")</f>
        <v>35-44 years</v>
      </c>
      <c r="AH199" s="96" t="str">
        <f>IFERROR(VLOOKUP(Table1[[#This Row],[RespondentID]],'All Data'!$A:$CO,89,FALSE),"unknown")</f>
        <v>Suffolk</v>
      </c>
      <c r="AI199" s="96" t="str">
        <f>IFERROR(VLOOKUP(Table1[[#This Row],[RespondentID]],'All Data'!$A:$CO,90,FALSE),"unknown")</f>
        <v>Coram, 11727</v>
      </c>
      <c r="AJ199" s="96" t="str">
        <f>IFERROR(VLOOKUP(Table1[[#This Row],[RespondentID]],'All Data'!$A:$CO,91,FALSE),"unknown")</f>
        <v>Black or African American</v>
      </c>
      <c r="AK199" s="96" t="str">
        <f>IFERROR(VLOOKUP(Table1[[#This Row],[RespondentID]],'All Data'!$A:$CO,92,FALSE),"unknown")</f>
        <v>Hispanic or Latino</v>
      </c>
      <c r="AL199" s="96" t="str">
        <f>IFERROR(VLOOKUP(Table1[[#This Row],[RespondentID]],'All Data'!$A:$CO,93,FALSE),"unknown")</f>
        <v>English, Spanish</v>
      </c>
      <c r="AM199" s="96" t="str">
        <f>IFERROR(VLOOKUP(Table1[[#This Row],[RespondentID]],'All Data'!$A:$CW,94,FALSE),"unknown")</f>
        <v>$75,000 to $125,000</v>
      </c>
      <c r="AN199" s="96" t="str">
        <f>IFERROR(VLOOKUP(Table1[[#This Row],[RespondentID]],'All Data'!$A:$CW,95,FALSE),"unknown")</f>
        <v>College graduate</v>
      </c>
      <c r="AO199" s="96" t="str">
        <f>IFERROR(VLOOKUP(Table1[[#This Row],[RespondentID]],'All Data'!$A:$CW,96,FALSE),"unknown")</f>
        <v>Employed for wages</v>
      </c>
      <c r="AP199" s="96" t="str">
        <f>IFERROR(VLOOKUP(Table1[[#This Row],[RespondentID]],'All Data'!$A:$CW,97,FALSE),"unknown")</f>
        <v>Yes</v>
      </c>
      <c r="AQ199" s="96" t="str">
        <f>IFERROR(VLOOKUP(Table1[[#This Row],[RespondentID]],'All Data'!$A:$CW,98,FALSE),"unknown")</f>
        <v>Medicaid</v>
      </c>
      <c r="AR199" s="96" t="str">
        <f>IFERROR(VLOOKUP(Table1[[#This Row],[RespondentID]],'All Data'!$A:$CW,99,FALSE),"unknown")</f>
        <v>Yes</v>
      </c>
    </row>
    <row r="200" spans="1:44">
      <c r="A200">
        <v>18046504650</v>
      </c>
      <c r="D200" t="s">
        <v>31</v>
      </c>
      <c r="M200" s="6">
        <f t="shared" si="45"/>
        <v>1</v>
      </c>
      <c r="N200" s="6">
        <f t="shared" si="46"/>
        <v>3</v>
      </c>
      <c r="O200" s="6"/>
      <c r="P200" s="6">
        <f t="shared" si="47"/>
        <v>0</v>
      </c>
      <c r="Q200" s="6">
        <f t="shared" si="48"/>
        <v>0</v>
      </c>
      <c r="R200" s="6">
        <f t="shared" si="49"/>
        <v>1</v>
      </c>
      <c r="S200" s="6">
        <f t="shared" si="50"/>
        <v>0</v>
      </c>
      <c r="T200" s="6">
        <f t="shared" si="51"/>
        <v>0</v>
      </c>
      <c r="U200" s="6">
        <f t="shared" si="52"/>
        <v>0</v>
      </c>
      <c r="V200" s="110">
        <f t="shared" si="53"/>
        <v>0</v>
      </c>
      <c r="W200" s="6">
        <f t="shared" si="54"/>
        <v>0</v>
      </c>
      <c r="X200" s="6">
        <f t="shared" si="55"/>
        <v>0</v>
      </c>
      <c r="Y200" s="6">
        <f t="shared" si="56"/>
        <v>0</v>
      </c>
      <c r="Z200" s="6"/>
      <c r="AA200" s="6"/>
      <c r="AB200" s="6">
        <f t="shared" si="59"/>
        <v>1</v>
      </c>
      <c r="AC200" s="6">
        <f t="shared" si="57"/>
        <v>1</v>
      </c>
      <c r="AD200" s="6" t="str">
        <f t="shared" si="58"/>
        <v>Correct</v>
      </c>
      <c r="AE200" s="6"/>
      <c r="AF200" s="96" t="str">
        <f>IFERROR(VLOOKUP(Table1[[#This Row],[RespondentID]],'All Data'!$A:$CO,87,FALSE),"unknown")</f>
        <v>Woman</v>
      </c>
      <c r="AG200" s="96" t="str">
        <f>IFERROR(VLOOKUP(Table1[[#This Row],[RespondentID]],'All Data'!$A:$CO,88,FALSE),"unknown")</f>
        <v>18-24 years</v>
      </c>
      <c r="AH200" s="96" t="str">
        <f>IFERROR(VLOOKUP(Table1[[#This Row],[RespondentID]],'All Data'!$A:$CO,89,FALSE),"unknown")</f>
        <v>Suffolk</v>
      </c>
      <c r="AI200" s="96" t="str">
        <f>IFERROR(VLOOKUP(Table1[[#This Row],[RespondentID]],'All Data'!$A:$CO,90,FALSE),"unknown")</f>
        <v>Coram, 11727</v>
      </c>
      <c r="AJ200" s="96" t="str">
        <f>IFERROR(VLOOKUP(Table1[[#This Row],[RespondentID]],'All Data'!$A:$CO,91,FALSE),"unknown")</f>
        <v>Two or more races</v>
      </c>
      <c r="AK200" s="96" t="str">
        <f>IFERROR(VLOOKUP(Table1[[#This Row],[RespondentID]],'All Data'!$A:$CO,92,FALSE),"unknown")</f>
        <v>Hispanic or Latino</v>
      </c>
      <c r="AL200" s="96" t="str">
        <f>IFERROR(VLOOKUP(Table1[[#This Row],[RespondentID]],'All Data'!$A:$CO,93,FALSE),"unknown")</f>
        <v>English</v>
      </c>
      <c r="AM200" s="96" t="str">
        <f>IFERROR(VLOOKUP(Table1[[#This Row],[RespondentID]],'All Data'!$A:$CW,94,FALSE),"unknown")</f>
        <v>$75,000 to $125,000</v>
      </c>
      <c r="AN200" s="96" t="str">
        <f>IFERROR(VLOOKUP(Table1[[#This Row],[RespondentID]],'All Data'!$A:$CW,95,FALSE),"unknown")</f>
        <v>Some college</v>
      </c>
      <c r="AO200" s="96" t="str">
        <f>IFERROR(VLOOKUP(Table1[[#This Row],[RespondentID]],'All Data'!$A:$CW,96,FALSE),"unknown")</f>
        <v>Student</v>
      </c>
      <c r="AP200" s="96" t="str">
        <f>IFERROR(VLOOKUP(Table1[[#This Row],[RespondentID]],'All Data'!$A:$CW,97,FALSE),"unknown")</f>
        <v>Yes</v>
      </c>
      <c r="AQ200" s="96" t="str">
        <f>IFERROR(VLOOKUP(Table1[[#This Row],[RespondentID]],'All Data'!$A:$CW,98,FALSE),"unknown")</f>
        <v>Medicaid</v>
      </c>
      <c r="AR200" s="96" t="str">
        <f>IFERROR(VLOOKUP(Table1[[#This Row],[RespondentID]],'All Data'!$A:$CW,99,FALSE),"unknown")</f>
        <v>Yes</v>
      </c>
    </row>
    <row r="201" spans="1:44">
      <c r="A201">
        <v>18046504377</v>
      </c>
      <c r="K201" t="s">
        <v>353</v>
      </c>
      <c r="M201" s="7">
        <f t="shared" si="45"/>
        <v>1</v>
      </c>
      <c r="N201" s="7">
        <f t="shared" si="46"/>
        <v>3</v>
      </c>
      <c r="O201" s="7"/>
      <c r="P201" s="7">
        <f t="shared" si="47"/>
        <v>0</v>
      </c>
      <c r="Q201" s="7">
        <f t="shared" si="48"/>
        <v>0</v>
      </c>
      <c r="R201" s="7">
        <f t="shared" si="49"/>
        <v>0</v>
      </c>
      <c r="S201" s="7">
        <f t="shared" si="50"/>
        <v>0</v>
      </c>
      <c r="T201" s="7">
        <f t="shared" si="51"/>
        <v>0</v>
      </c>
      <c r="U201" s="7">
        <f t="shared" si="52"/>
        <v>0</v>
      </c>
      <c r="V201" s="110">
        <f t="shared" si="53"/>
        <v>0</v>
      </c>
      <c r="W201" s="7">
        <f t="shared" si="54"/>
        <v>0</v>
      </c>
      <c r="X201" s="7">
        <f t="shared" si="55"/>
        <v>0</v>
      </c>
      <c r="Y201" s="7">
        <f t="shared" si="56"/>
        <v>1</v>
      </c>
      <c r="Z201" s="7"/>
      <c r="AA201" s="7"/>
      <c r="AB201" s="7">
        <f t="shared" si="59"/>
        <v>1</v>
      </c>
      <c r="AC201" s="7">
        <f t="shared" si="57"/>
        <v>1</v>
      </c>
      <c r="AD201" s="7" t="str">
        <f t="shared" si="58"/>
        <v>Correct</v>
      </c>
      <c r="AE201" s="7"/>
      <c r="AF201" s="96" t="str">
        <f>IFERROR(VLOOKUP(Table1[[#This Row],[RespondentID]],'All Data'!$A:$CO,87,FALSE),"unknown")</f>
        <v>Woman</v>
      </c>
      <c r="AG201" s="96" t="str">
        <f>IFERROR(VLOOKUP(Table1[[#This Row],[RespondentID]],'All Data'!$A:$CO,88,FALSE),"unknown")</f>
        <v>Under 18</v>
      </c>
      <c r="AH201" s="96" t="str">
        <f>IFERROR(VLOOKUP(Table1[[#This Row],[RespondentID]],'All Data'!$A:$CO,89,FALSE),"unknown")</f>
        <v>Suffolk</v>
      </c>
      <c r="AI201" s="96" t="str">
        <f>IFERROR(VLOOKUP(Table1[[#This Row],[RespondentID]],'All Data'!$A:$CO,90,FALSE),"unknown")</f>
        <v>Coram, 11727</v>
      </c>
      <c r="AJ201" s="96" t="str">
        <f>IFERROR(VLOOKUP(Table1[[#This Row],[RespondentID]],'All Data'!$A:$CO,91,FALSE),"unknown")</f>
        <v>Two or more races</v>
      </c>
      <c r="AK201" s="96" t="str">
        <f>IFERROR(VLOOKUP(Table1[[#This Row],[RespondentID]],'All Data'!$A:$CO,92,FALSE),"unknown")</f>
        <v>Not Hispanic or Latino</v>
      </c>
      <c r="AL201" s="96" t="str">
        <f>IFERROR(VLOOKUP(Table1[[#This Row],[RespondentID]],'All Data'!$A:$CO,93,FALSE),"unknown")</f>
        <v>English</v>
      </c>
      <c r="AM201" s="96" t="str">
        <f>IFERROR(VLOOKUP(Table1[[#This Row],[RespondentID]],'All Data'!$A:$CW,94,FALSE),"unknown")</f>
        <v>$50,000 to $74,999</v>
      </c>
      <c r="AN201" s="96" t="str">
        <f>IFERROR(VLOOKUP(Table1[[#This Row],[RespondentID]],'All Data'!$A:$CW,95,FALSE),"unknown")</f>
        <v>Some high school</v>
      </c>
      <c r="AO201" s="96" t="str">
        <f>IFERROR(VLOOKUP(Table1[[#This Row],[RespondentID]],'All Data'!$A:$CW,96,FALSE),"unknown")</f>
        <v>Student</v>
      </c>
      <c r="AP201" s="96" t="str">
        <f>IFERROR(VLOOKUP(Table1[[#This Row],[RespondentID]],'All Data'!$A:$CW,97,FALSE),"unknown")</f>
        <v>Yes</v>
      </c>
      <c r="AQ201" s="96" t="str">
        <f>IFERROR(VLOOKUP(Table1[[#This Row],[RespondentID]],'All Data'!$A:$CW,98,FALSE),"unknown")</f>
        <v>Medicaid</v>
      </c>
      <c r="AR201" s="96" t="str">
        <f>IFERROR(VLOOKUP(Table1[[#This Row],[RespondentID]],'All Data'!$A:$CW,99,FALSE),"unknown")</f>
        <v>Yes</v>
      </c>
    </row>
    <row r="202" spans="1:44">
      <c r="A202">
        <v>18046504251</v>
      </c>
      <c r="K202" t="s">
        <v>353</v>
      </c>
      <c r="M202" s="6">
        <f t="shared" si="45"/>
        <v>1</v>
      </c>
      <c r="N202" s="6">
        <f t="shared" si="46"/>
        <v>3</v>
      </c>
      <c r="O202" s="6"/>
      <c r="P202" s="6">
        <f t="shared" si="47"/>
        <v>0</v>
      </c>
      <c r="Q202" s="6">
        <f t="shared" si="48"/>
        <v>0</v>
      </c>
      <c r="R202" s="6">
        <f t="shared" si="49"/>
        <v>0</v>
      </c>
      <c r="S202" s="6">
        <f t="shared" si="50"/>
        <v>0</v>
      </c>
      <c r="T202" s="6">
        <f t="shared" si="51"/>
        <v>0</v>
      </c>
      <c r="U202" s="6">
        <f t="shared" si="52"/>
        <v>0</v>
      </c>
      <c r="V202" s="110">
        <f t="shared" si="53"/>
        <v>0</v>
      </c>
      <c r="W202" s="6">
        <f t="shared" si="54"/>
        <v>0</v>
      </c>
      <c r="X202" s="6">
        <f t="shared" si="55"/>
        <v>0</v>
      </c>
      <c r="Y202" s="6">
        <f t="shared" si="56"/>
        <v>1</v>
      </c>
      <c r="Z202" s="6"/>
      <c r="AA202" s="6"/>
      <c r="AB202" s="6">
        <f t="shared" si="59"/>
        <v>1</v>
      </c>
      <c r="AC202" s="6">
        <f t="shared" si="57"/>
        <v>1</v>
      </c>
      <c r="AD202" s="6" t="str">
        <f t="shared" si="58"/>
        <v>Correct</v>
      </c>
      <c r="AE202" s="6"/>
      <c r="AF202" s="96">
        <f>IFERROR(VLOOKUP(Table1[[#This Row],[RespondentID]],'All Data'!$A:$CO,87,FALSE),"unknown")</f>
        <v>0</v>
      </c>
      <c r="AG202" s="96">
        <f>IFERROR(VLOOKUP(Table1[[#This Row],[RespondentID]],'All Data'!$A:$CO,88,FALSE),"unknown")</f>
        <v>0</v>
      </c>
      <c r="AH202" s="96">
        <f>IFERROR(VLOOKUP(Table1[[#This Row],[RespondentID]],'All Data'!$A:$CO,89,FALSE),"unknown")</f>
        <v>0</v>
      </c>
      <c r="AI202" s="96">
        <f>IFERROR(VLOOKUP(Table1[[#This Row],[RespondentID]],'All Data'!$A:$CO,90,FALSE),"unknown")</f>
        <v>0</v>
      </c>
      <c r="AJ202" s="96">
        <f>IFERROR(VLOOKUP(Table1[[#This Row],[RespondentID]],'All Data'!$A:$CO,91,FALSE),"unknown")</f>
        <v>0</v>
      </c>
      <c r="AK202" s="96">
        <f>IFERROR(VLOOKUP(Table1[[#This Row],[RespondentID]],'All Data'!$A:$CO,92,FALSE),"unknown")</f>
        <v>0</v>
      </c>
      <c r="AL202" s="96">
        <f>IFERROR(VLOOKUP(Table1[[#This Row],[RespondentID]],'All Data'!$A:$CO,93,FALSE),"unknown")</f>
        <v>0</v>
      </c>
      <c r="AM202" s="96">
        <f>IFERROR(VLOOKUP(Table1[[#This Row],[RespondentID]],'All Data'!$A:$CW,94,FALSE),"unknown")</f>
        <v>0</v>
      </c>
      <c r="AN202" s="96">
        <f>IFERROR(VLOOKUP(Table1[[#This Row],[RespondentID]],'All Data'!$A:$CW,95,FALSE),"unknown")</f>
        <v>0</v>
      </c>
      <c r="AO202" s="96">
        <f>IFERROR(VLOOKUP(Table1[[#This Row],[RespondentID]],'All Data'!$A:$CW,96,FALSE),"unknown")</f>
        <v>0</v>
      </c>
      <c r="AP202" s="96">
        <f>IFERROR(VLOOKUP(Table1[[#This Row],[RespondentID]],'All Data'!$A:$CW,97,FALSE),"unknown")</f>
        <v>0</v>
      </c>
      <c r="AQ202" s="96">
        <f>IFERROR(VLOOKUP(Table1[[#This Row],[RespondentID]],'All Data'!$A:$CW,98,FALSE),"unknown")</f>
        <v>0</v>
      </c>
      <c r="AR202" s="96">
        <f>IFERROR(VLOOKUP(Table1[[#This Row],[RespondentID]],'All Data'!$A:$CW,99,FALSE),"unknown")</f>
        <v>0</v>
      </c>
    </row>
    <row r="203" spans="1:44">
      <c r="A203">
        <v>18046504079</v>
      </c>
      <c r="B203" t="s">
        <v>29</v>
      </c>
      <c r="D203" t="s">
        <v>31</v>
      </c>
      <c r="I203" t="s">
        <v>36</v>
      </c>
      <c r="J203" t="s">
        <v>37</v>
      </c>
      <c r="M203" s="7">
        <f t="shared" si="45"/>
        <v>4</v>
      </c>
      <c r="N203" s="7">
        <f t="shared" si="46"/>
        <v>0.75</v>
      </c>
      <c r="O203" s="7"/>
      <c r="P203" s="7">
        <f t="shared" si="47"/>
        <v>0.75</v>
      </c>
      <c r="Q203" s="7">
        <f t="shared" si="48"/>
        <v>0</v>
      </c>
      <c r="R203" s="7">
        <f t="shared" si="49"/>
        <v>0.75</v>
      </c>
      <c r="S203" s="7">
        <f t="shared" si="50"/>
        <v>0</v>
      </c>
      <c r="T203" s="7">
        <f t="shared" si="51"/>
        <v>0</v>
      </c>
      <c r="U203" s="7">
        <f t="shared" si="52"/>
        <v>0</v>
      </c>
      <c r="V203" s="110">
        <f t="shared" si="53"/>
        <v>0</v>
      </c>
      <c r="W203" s="7">
        <f t="shared" si="54"/>
        <v>0.75</v>
      </c>
      <c r="X203" s="7">
        <f t="shared" si="55"/>
        <v>0.75</v>
      </c>
      <c r="Y203" s="7">
        <f t="shared" si="56"/>
        <v>0</v>
      </c>
      <c r="Z203" s="7"/>
      <c r="AA203" s="7"/>
      <c r="AB203" s="7">
        <f t="shared" si="59"/>
        <v>3</v>
      </c>
      <c r="AC203" s="7">
        <f t="shared" si="57"/>
        <v>4</v>
      </c>
      <c r="AD203" s="7" t="str">
        <f t="shared" si="58"/>
        <v>Correct</v>
      </c>
      <c r="AE203" s="7"/>
      <c r="AF203" s="96" t="str">
        <f>IFERROR(VLOOKUP(Table1[[#This Row],[RespondentID]],'All Data'!$A:$CO,87,FALSE),"unknown")</f>
        <v>Woman</v>
      </c>
      <c r="AG203" s="96" t="str">
        <f>IFERROR(VLOOKUP(Table1[[#This Row],[RespondentID]],'All Data'!$A:$CO,88,FALSE),"unknown")</f>
        <v>Under 18</v>
      </c>
      <c r="AH203" s="96" t="str">
        <f>IFERROR(VLOOKUP(Table1[[#This Row],[RespondentID]],'All Data'!$A:$CO,89,FALSE),"unknown")</f>
        <v>Suffolk</v>
      </c>
      <c r="AI203" s="96" t="str">
        <f>IFERROR(VLOOKUP(Table1[[#This Row],[RespondentID]],'All Data'!$A:$CO,90,FALSE),"unknown")</f>
        <v>Middle Island, 11953</v>
      </c>
      <c r="AJ203" s="96" t="str">
        <f>IFERROR(VLOOKUP(Table1[[#This Row],[RespondentID]],'All Data'!$A:$CO,91,FALSE),"unknown")</f>
        <v>Other (please specify)</v>
      </c>
      <c r="AK203" s="96" t="str">
        <f>IFERROR(VLOOKUP(Table1[[#This Row],[RespondentID]],'All Data'!$A:$CO,92,FALSE),"unknown")</f>
        <v>Not Hispanic or Latino</v>
      </c>
      <c r="AL203" s="96" t="str">
        <f>IFERROR(VLOOKUP(Table1[[#This Row],[RespondentID]],'All Data'!$A:$CO,93,FALSE),"unknown")</f>
        <v>English, Other</v>
      </c>
      <c r="AM203" s="96" t="str">
        <f>IFERROR(VLOOKUP(Table1[[#This Row],[RespondentID]],'All Data'!$A:$CW,94,FALSE),"unknown")</f>
        <v>Over $125,000</v>
      </c>
      <c r="AN203" s="96" t="str">
        <f>IFERROR(VLOOKUP(Table1[[#This Row],[RespondentID]],'All Data'!$A:$CW,95,FALSE),"unknown")</f>
        <v>Some high school</v>
      </c>
      <c r="AO203" s="96" t="str">
        <f>IFERROR(VLOOKUP(Table1[[#This Row],[RespondentID]],'All Data'!$A:$CW,96,FALSE),"unknown")</f>
        <v>Employed for wages</v>
      </c>
      <c r="AP203" s="96" t="str">
        <f>IFERROR(VLOOKUP(Table1[[#This Row],[RespondentID]],'All Data'!$A:$CW,97,FALSE),"unknown")</f>
        <v>Yes</v>
      </c>
      <c r="AQ203" s="96" t="str">
        <f>IFERROR(VLOOKUP(Table1[[#This Row],[RespondentID]],'All Data'!$A:$CW,98,FALSE),"unknown")</f>
        <v>Medicare</v>
      </c>
      <c r="AR203" s="96" t="str">
        <f>IFERROR(VLOOKUP(Table1[[#This Row],[RespondentID]],'All Data'!$A:$CW,99,FALSE),"unknown")</f>
        <v>Yes</v>
      </c>
    </row>
    <row r="204" spans="1:44">
      <c r="A204">
        <v>18046503917</v>
      </c>
      <c r="G204" t="s">
        <v>34</v>
      </c>
      <c r="M204" s="6">
        <f t="shared" si="45"/>
        <v>1</v>
      </c>
      <c r="N204" s="6">
        <f t="shared" si="46"/>
        <v>3</v>
      </c>
      <c r="O204" s="6"/>
      <c r="P204" s="6">
        <f t="shared" si="47"/>
        <v>0</v>
      </c>
      <c r="Q204" s="6">
        <f t="shared" si="48"/>
        <v>0</v>
      </c>
      <c r="R204" s="6">
        <f t="shared" si="49"/>
        <v>0</v>
      </c>
      <c r="S204" s="6">
        <f t="shared" si="50"/>
        <v>0</v>
      </c>
      <c r="T204" s="6">
        <f t="shared" si="51"/>
        <v>0</v>
      </c>
      <c r="U204" s="6">
        <f t="shared" si="52"/>
        <v>1</v>
      </c>
      <c r="V204" s="110">
        <f t="shared" si="53"/>
        <v>0</v>
      </c>
      <c r="W204" s="6">
        <f t="shared" si="54"/>
        <v>0</v>
      </c>
      <c r="X204" s="6">
        <f t="shared" si="55"/>
        <v>0</v>
      </c>
      <c r="Y204" s="6">
        <f t="shared" si="56"/>
        <v>0</v>
      </c>
      <c r="Z204" s="6"/>
      <c r="AA204" s="6"/>
      <c r="AB204" s="6">
        <f t="shared" si="59"/>
        <v>1</v>
      </c>
      <c r="AC204" s="6">
        <f t="shared" si="57"/>
        <v>1</v>
      </c>
      <c r="AD204" s="6" t="str">
        <f t="shared" si="58"/>
        <v>Correct</v>
      </c>
      <c r="AE204" s="6"/>
      <c r="AF204" s="96" t="str">
        <f>IFERROR(VLOOKUP(Table1[[#This Row],[RespondentID]],'All Data'!$A:$CO,87,FALSE),"unknown")</f>
        <v>Woman</v>
      </c>
      <c r="AG204" s="96" t="str">
        <f>IFERROR(VLOOKUP(Table1[[#This Row],[RespondentID]],'All Data'!$A:$CO,88,FALSE),"unknown")</f>
        <v>Under 18</v>
      </c>
      <c r="AH204" s="96" t="str">
        <f>IFERROR(VLOOKUP(Table1[[#This Row],[RespondentID]],'All Data'!$A:$CO,89,FALSE),"unknown")</f>
        <v>Suffolk</v>
      </c>
      <c r="AI204" s="96" t="str">
        <f>IFERROR(VLOOKUP(Table1[[#This Row],[RespondentID]],'All Data'!$A:$CO,90,FALSE),"unknown")</f>
        <v>Coram, 11727</v>
      </c>
      <c r="AJ204" s="96" t="str">
        <f>IFERROR(VLOOKUP(Table1[[#This Row],[RespondentID]],'All Data'!$A:$CO,91,FALSE),"unknown")</f>
        <v>Black or African American</v>
      </c>
      <c r="AK204" s="96" t="str">
        <f>IFERROR(VLOOKUP(Table1[[#This Row],[RespondentID]],'All Data'!$A:$CO,92,FALSE),"unknown")</f>
        <v>Hispanic or Latino</v>
      </c>
      <c r="AL204" s="96" t="str">
        <f>IFERROR(VLOOKUP(Table1[[#This Row],[RespondentID]],'All Data'!$A:$CO,93,FALSE),"unknown")</f>
        <v>English, Spanish</v>
      </c>
      <c r="AM204" s="96" t="str">
        <f>IFERROR(VLOOKUP(Table1[[#This Row],[RespondentID]],'All Data'!$A:$CW,94,FALSE),"unknown")</f>
        <v>$75,000 to $125,000</v>
      </c>
      <c r="AN204" s="96" t="str">
        <f>IFERROR(VLOOKUP(Table1[[#This Row],[RespondentID]],'All Data'!$A:$CW,95,FALSE),"unknown")</f>
        <v>Other (please specify)</v>
      </c>
      <c r="AO204" s="96" t="str">
        <f>IFERROR(VLOOKUP(Table1[[#This Row],[RespondentID]],'All Data'!$A:$CW,96,FALSE),"unknown")</f>
        <v>Student</v>
      </c>
      <c r="AP204" s="96" t="str">
        <f>IFERROR(VLOOKUP(Table1[[#This Row],[RespondentID]],'All Data'!$A:$CW,97,FALSE),"unknown")</f>
        <v>Yes</v>
      </c>
      <c r="AQ204" s="96" t="str">
        <f>IFERROR(VLOOKUP(Table1[[#This Row],[RespondentID]],'All Data'!$A:$CW,98,FALSE),"unknown")</f>
        <v>Medicare</v>
      </c>
      <c r="AR204" s="96" t="str">
        <f>IFERROR(VLOOKUP(Table1[[#This Row],[RespondentID]],'All Data'!$A:$CW,99,FALSE),"unknown")</f>
        <v>Yes</v>
      </c>
    </row>
    <row r="205" spans="1:44">
      <c r="A205">
        <v>18046503790</v>
      </c>
      <c r="B205" t="s">
        <v>29</v>
      </c>
      <c r="M205" s="7">
        <f t="shared" si="45"/>
        <v>1</v>
      </c>
      <c r="N205" s="7">
        <f t="shared" si="46"/>
        <v>3</v>
      </c>
      <c r="O205" s="7"/>
      <c r="P205" s="7">
        <f t="shared" si="47"/>
        <v>1</v>
      </c>
      <c r="Q205" s="7">
        <f t="shared" si="48"/>
        <v>0</v>
      </c>
      <c r="R205" s="7">
        <f t="shared" si="49"/>
        <v>0</v>
      </c>
      <c r="S205" s="7">
        <f t="shared" si="50"/>
        <v>0</v>
      </c>
      <c r="T205" s="7">
        <f t="shared" si="51"/>
        <v>0</v>
      </c>
      <c r="U205" s="7">
        <f t="shared" si="52"/>
        <v>0</v>
      </c>
      <c r="V205" s="110">
        <f t="shared" si="53"/>
        <v>0</v>
      </c>
      <c r="W205" s="7">
        <f t="shared" si="54"/>
        <v>0</v>
      </c>
      <c r="X205" s="7">
        <f t="shared" si="55"/>
        <v>0</v>
      </c>
      <c r="Y205" s="7">
        <f t="shared" si="56"/>
        <v>0</v>
      </c>
      <c r="Z205" s="7"/>
      <c r="AA205" s="7"/>
      <c r="AB205" s="7">
        <f t="shared" si="59"/>
        <v>1</v>
      </c>
      <c r="AC205" s="7">
        <f t="shared" si="57"/>
        <v>1</v>
      </c>
      <c r="AD205" s="7" t="str">
        <f t="shared" si="58"/>
        <v>Correct</v>
      </c>
      <c r="AE205" s="7"/>
      <c r="AF205" s="96" t="str">
        <f>IFERROR(VLOOKUP(Table1[[#This Row],[RespondentID]],'All Data'!$A:$CO,87,FALSE),"unknown")</f>
        <v>Woman</v>
      </c>
      <c r="AG205" s="96" t="str">
        <f>IFERROR(VLOOKUP(Table1[[#This Row],[RespondentID]],'All Data'!$A:$CO,88,FALSE),"unknown")</f>
        <v>Under 18</v>
      </c>
      <c r="AH205" s="96" t="str">
        <f>IFERROR(VLOOKUP(Table1[[#This Row],[RespondentID]],'All Data'!$A:$CO,89,FALSE),"unknown")</f>
        <v>Suffolk</v>
      </c>
      <c r="AI205" s="96" t="str">
        <f>IFERROR(VLOOKUP(Table1[[#This Row],[RespondentID]],'All Data'!$A:$CO,90,FALSE),"unknown")</f>
        <v>Babylon, 11707</v>
      </c>
      <c r="AJ205" s="96" t="str">
        <f>IFERROR(VLOOKUP(Table1[[#This Row],[RespondentID]],'All Data'!$A:$CO,91,FALSE),"unknown")</f>
        <v>Black or African American</v>
      </c>
      <c r="AK205" s="96" t="str">
        <f>IFERROR(VLOOKUP(Table1[[#This Row],[RespondentID]],'All Data'!$A:$CO,92,FALSE),"unknown")</f>
        <v>Hispanic or Latino</v>
      </c>
      <c r="AL205" s="96" t="str">
        <f>IFERROR(VLOOKUP(Table1[[#This Row],[RespondentID]],'All Data'!$A:$CO,93,FALSE),"unknown")</f>
        <v>Spanish</v>
      </c>
      <c r="AM205" s="96" t="str">
        <f>IFERROR(VLOOKUP(Table1[[#This Row],[RespondentID]],'All Data'!$A:$CW,94,FALSE),"unknown")</f>
        <v>$50,000 to $74,999</v>
      </c>
      <c r="AN205" s="96" t="str">
        <f>IFERROR(VLOOKUP(Table1[[#This Row],[RespondentID]],'All Data'!$A:$CW,95,FALSE),"unknown")</f>
        <v>Some high school</v>
      </c>
      <c r="AO205" s="96" t="str">
        <f>IFERROR(VLOOKUP(Table1[[#This Row],[RespondentID]],'All Data'!$A:$CW,96,FALSE),"unknown")</f>
        <v>Student</v>
      </c>
      <c r="AP205" s="96" t="str">
        <f>IFERROR(VLOOKUP(Table1[[#This Row],[RespondentID]],'All Data'!$A:$CW,97,FALSE),"unknown")</f>
        <v>Yes</v>
      </c>
      <c r="AQ205" s="96" t="str">
        <f>IFERROR(VLOOKUP(Table1[[#This Row],[RespondentID]],'All Data'!$A:$CW,98,FALSE),"unknown")</f>
        <v>Medicaid, Medicare, Private/Commercial</v>
      </c>
      <c r="AR205" s="96" t="str">
        <f>IFERROR(VLOOKUP(Table1[[#This Row],[RespondentID]],'All Data'!$A:$CW,99,FALSE),"unknown")</f>
        <v>Yes</v>
      </c>
    </row>
    <row r="206" spans="1:44">
      <c r="A206">
        <v>18046272070</v>
      </c>
      <c r="G206" t="s">
        <v>34</v>
      </c>
      <c r="M206" s="6">
        <f t="shared" si="45"/>
        <v>1</v>
      </c>
      <c r="N206" s="6">
        <f t="shared" si="46"/>
        <v>3</v>
      </c>
      <c r="O206" s="6"/>
      <c r="P206" s="6">
        <f t="shared" si="47"/>
        <v>0</v>
      </c>
      <c r="Q206" s="6">
        <f t="shared" si="48"/>
        <v>0</v>
      </c>
      <c r="R206" s="6">
        <f t="shared" si="49"/>
        <v>0</v>
      </c>
      <c r="S206" s="6">
        <f t="shared" si="50"/>
        <v>0</v>
      </c>
      <c r="T206" s="6">
        <f t="shared" si="51"/>
        <v>0</v>
      </c>
      <c r="U206" s="6">
        <f t="shared" si="52"/>
        <v>1</v>
      </c>
      <c r="V206" s="110">
        <f t="shared" si="53"/>
        <v>0</v>
      </c>
      <c r="W206" s="6">
        <f t="shared" si="54"/>
        <v>0</v>
      </c>
      <c r="X206" s="6">
        <f t="shared" si="55"/>
        <v>0</v>
      </c>
      <c r="Y206" s="6">
        <f t="shared" si="56"/>
        <v>0</v>
      </c>
      <c r="Z206" s="6"/>
      <c r="AA206" s="6"/>
      <c r="AB206" s="6">
        <f t="shared" si="59"/>
        <v>1</v>
      </c>
      <c r="AC206" s="6">
        <f t="shared" si="57"/>
        <v>1</v>
      </c>
      <c r="AD206" s="6" t="str">
        <f t="shared" si="58"/>
        <v>Correct</v>
      </c>
      <c r="AE206" s="6"/>
      <c r="AF206" s="96" t="str">
        <f>IFERROR(VLOOKUP(Table1[[#This Row],[RespondentID]],'All Data'!$A:$CO,87,FALSE),"unknown")</f>
        <v>Woman</v>
      </c>
      <c r="AG206" s="96" t="str">
        <f>IFERROR(VLOOKUP(Table1[[#This Row],[RespondentID]],'All Data'!$A:$CO,88,FALSE),"unknown")</f>
        <v>Under 18</v>
      </c>
      <c r="AH206" s="96" t="str">
        <f>IFERROR(VLOOKUP(Table1[[#This Row],[RespondentID]],'All Data'!$A:$CO,89,FALSE),"unknown")</f>
        <v>Suffolk</v>
      </c>
      <c r="AI206" s="96" t="str">
        <f>IFERROR(VLOOKUP(Table1[[#This Row],[RespondentID]],'All Data'!$A:$CO,90,FALSE),"unknown")</f>
        <v>Centerport, 11721</v>
      </c>
      <c r="AJ206" s="96" t="str">
        <f>IFERROR(VLOOKUP(Table1[[#This Row],[RespondentID]],'All Data'!$A:$CO,91,FALSE),"unknown")</f>
        <v>White</v>
      </c>
      <c r="AK206" s="96" t="str">
        <f>IFERROR(VLOOKUP(Table1[[#This Row],[RespondentID]],'All Data'!$A:$CO,92,FALSE),"unknown")</f>
        <v>Not Hispanic or Latino</v>
      </c>
      <c r="AL206" s="96" t="str">
        <f>IFERROR(VLOOKUP(Table1[[#This Row],[RespondentID]],'All Data'!$A:$CO,93,FALSE),"unknown")</f>
        <v>English</v>
      </c>
      <c r="AM206" s="96" t="str">
        <f>IFERROR(VLOOKUP(Table1[[#This Row],[RespondentID]],'All Data'!$A:$CW,94,FALSE),"unknown")</f>
        <v>Over $125,000</v>
      </c>
      <c r="AN206" s="96" t="str">
        <f>IFERROR(VLOOKUP(Table1[[#This Row],[RespondentID]],'All Data'!$A:$CW,95,FALSE),"unknown")</f>
        <v>Some high school</v>
      </c>
      <c r="AO206" s="96" t="str">
        <f>IFERROR(VLOOKUP(Table1[[#This Row],[RespondentID]],'All Data'!$A:$CW,96,FALSE),"unknown")</f>
        <v>Student</v>
      </c>
      <c r="AP206" s="96" t="str">
        <f>IFERROR(VLOOKUP(Table1[[#This Row],[RespondentID]],'All Data'!$A:$CW,97,FALSE),"unknown")</f>
        <v>Yes</v>
      </c>
      <c r="AQ206" s="96" t="str">
        <f>IFERROR(VLOOKUP(Table1[[#This Row],[RespondentID]],'All Data'!$A:$CW,98,FALSE),"unknown")</f>
        <v>Medicaid</v>
      </c>
      <c r="AR206" s="96" t="str">
        <f>IFERROR(VLOOKUP(Table1[[#This Row],[RespondentID]],'All Data'!$A:$CW,99,FALSE),"unknown")</f>
        <v>Yes</v>
      </c>
    </row>
    <row r="207" spans="1:44">
      <c r="A207">
        <v>18046222463</v>
      </c>
      <c r="D207" t="s">
        <v>31</v>
      </c>
      <c r="J207" t="s">
        <v>37</v>
      </c>
      <c r="K207" t="s">
        <v>353</v>
      </c>
      <c r="M207" s="7">
        <f t="shared" si="45"/>
        <v>3</v>
      </c>
      <c r="N207" s="7">
        <f t="shared" si="46"/>
        <v>1</v>
      </c>
      <c r="O207" s="7"/>
      <c r="P207" s="7">
        <f t="shared" si="47"/>
        <v>0</v>
      </c>
      <c r="Q207" s="7">
        <f t="shared" si="48"/>
        <v>0</v>
      </c>
      <c r="R207" s="7">
        <f t="shared" si="49"/>
        <v>1</v>
      </c>
      <c r="S207" s="7">
        <f t="shared" si="50"/>
        <v>0</v>
      </c>
      <c r="T207" s="7">
        <f t="shared" si="51"/>
        <v>0</v>
      </c>
      <c r="U207" s="7">
        <f t="shared" si="52"/>
        <v>0</v>
      </c>
      <c r="V207" s="110">
        <f t="shared" si="53"/>
        <v>0</v>
      </c>
      <c r="W207" s="7">
        <f t="shared" si="54"/>
        <v>0</v>
      </c>
      <c r="X207" s="7">
        <f t="shared" si="55"/>
        <v>1</v>
      </c>
      <c r="Y207" s="7">
        <f t="shared" si="56"/>
        <v>1</v>
      </c>
      <c r="Z207" s="7"/>
      <c r="AA207" s="7"/>
      <c r="AB207" s="7">
        <f t="shared" si="59"/>
        <v>3</v>
      </c>
      <c r="AC207" s="7">
        <f t="shared" si="57"/>
        <v>3</v>
      </c>
      <c r="AD207" s="7" t="str">
        <f t="shared" si="58"/>
        <v>Correct</v>
      </c>
      <c r="AE207" s="7"/>
      <c r="AF207" s="96" t="str">
        <f>IFERROR(VLOOKUP(Table1[[#This Row],[RespondentID]],'All Data'!$A:$CO,87,FALSE),"unknown")</f>
        <v>Woman</v>
      </c>
      <c r="AG207" s="96" t="str">
        <f>IFERROR(VLOOKUP(Table1[[#This Row],[RespondentID]],'All Data'!$A:$CO,88,FALSE),"unknown")</f>
        <v>Under 18</v>
      </c>
      <c r="AH207" s="96" t="str">
        <f>IFERROR(VLOOKUP(Table1[[#This Row],[RespondentID]],'All Data'!$A:$CO,89,FALSE),"unknown")</f>
        <v>Suffolk</v>
      </c>
      <c r="AI207" s="96" t="str">
        <f>IFERROR(VLOOKUP(Table1[[#This Row],[RespondentID]],'All Data'!$A:$CO,90,FALSE),"unknown")</f>
        <v>Middle Island, 11953</v>
      </c>
      <c r="AJ207" s="96" t="str">
        <f>IFERROR(VLOOKUP(Table1[[#This Row],[RespondentID]],'All Data'!$A:$CO,91,FALSE),"unknown")</f>
        <v>White</v>
      </c>
      <c r="AK207" s="96" t="str">
        <f>IFERROR(VLOOKUP(Table1[[#This Row],[RespondentID]],'All Data'!$A:$CO,92,FALSE),"unknown")</f>
        <v>Hispanic or Latino</v>
      </c>
      <c r="AL207" s="96" t="str">
        <f>IFERROR(VLOOKUP(Table1[[#This Row],[RespondentID]],'All Data'!$A:$CO,93,FALSE),"unknown")</f>
        <v>Spanish</v>
      </c>
      <c r="AM207" s="96" t="str">
        <f>IFERROR(VLOOKUP(Table1[[#This Row],[RespondentID]],'All Data'!$A:$CW,94,FALSE),"unknown")</f>
        <v>$35,000 to $49,999</v>
      </c>
      <c r="AN207" s="96" t="str">
        <f>IFERROR(VLOOKUP(Table1[[#This Row],[RespondentID]],'All Data'!$A:$CW,95,FALSE),"unknown")</f>
        <v>Some high school</v>
      </c>
      <c r="AO207" s="96" t="str">
        <f>IFERROR(VLOOKUP(Table1[[#This Row],[RespondentID]],'All Data'!$A:$CW,96,FALSE),"unknown")</f>
        <v>Student</v>
      </c>
      <c r="AP207" s="96" t="str">
        <f>IFERROR(VLOOKUP(Table1[[#This Row],[RespondentID]],'All Data'!$A:$CW,97,FALSE),"unknown")</f>
        <v>Yes</v>
      </c>
      <c r="AQ207" s="96" t="str">
        <f>IFERROR(VLOOKUP(Table1[[#This Row],[RespondentID]],'All Data'!$A:$CW,98,FALSE),"unknown")</f>
        <v>Medicare</v>
      </c>
      <c r="AR207" s="96" t="str">
        <f>IFERROR(VLOOKUP(Table1[[#This Row],[RespondentID]],'All Data'!$A:$CW,99,FALSE),"unknown")</f>
        <v>Yes</v>
      </c>
    </row>
    <row r="208" spans="1:44">
      <c r="A208">
        <v>18046203171</v>
      </c>
      <c r="G208" t="s">
        <v>34</v>
      </c>
      <c r="H208" t="s">
        <v>35</v>
      </c>
      <c r="J208" t="s">
        <v>37</v>
      </c>
      <c r="M208" s="6">
        <f t="shared" si="45"/>
        <v>3</v>
      </c>
      <c r="N208" s="6">
        <f t="shared" si="46"/>
        <v>1</v>
      </c>
      <c r="O208" s="6"/>
      <c r="P208" s="6">
        <f t="shared" si="47"/>
        <v>0</v>
      </c>
      <c r="Q208" s="6">
        <f t="shared" si="48"/>
        <v>0</v>
      </c>
      <c r="R208" s="6">
        <f t="shared" si="49"/>
        <v>0</v>
      </c>
      <c r="S208" s="6">
        <f t="shared" si="50"/>
        <v>0</v>
      </c>
      <c r="T208" s="6">
        <f t="shared" si="51"/>
        <v>0</v>
      </c>
      <c r="U208" s="6">
        <f t="shared" si="52"/>
        <v>1</v>
      </c>
      <c r="V208" s="110">
        <f t="shared" si="53"/>
        <v>1</v>
      </c>
      <c r="W208" s="6">
        <f t="shared" si="54"/>
        <v>0</v>
      </c>
      <c r="X208" s="6">
        <f t="shared" si="55"/>
        <v>1</v>
      </c>
      <c r="Y208" s="6">
        <f t="shared" si="56"/>
        <v>0</v>
      </c>
      <c r="Z208" s="6"/>
      <c r="AA208" s="6"/>
      <c r="AB208" s="6">
        <f t="shared" si="59"/>
        <v>3</v>
      </c>
      <c r="AC208" s="6">
        <f t="shared" si="57"/>
        <v>3</v>
      </c>
      <c r="AD208" s="6" t="str">
        <f t="shared" si="58"/>
        <v>Correct</v>
      </c>
      <c r="AE208" s="6"/>
      <c r="AF208" s="96" t="str">
        <f>IFERROR(VLOOKUP(Table1[[#This Row],[RespondentID]],'All Data'!$A:$CO,87,FALSE),"unknown")</f>
        <v>Woman</v>
      </c>
      <c r="AG208" s="96" t="str">
        <f>IFERROR(VLOOKUP(Table1[[#This Row],[RespondentID]],'All Data'!$A:$CO,88,FALSE),"unknown")</f>
        <v>Under 18</v>
      </c>
      <c r="AH208" s="96" t="str">
        <f>IFERROR(VLOOKUP(Table1[[#This Row],[RespondentID]],'All Data'!$A:$CO,89,FALSE),"unknown")</f>
        <v>Suffolk</v>
      </c>
      <c r="AI208" s="96" t="str">
        <f>IFERROR(VLOOKUP(Table1[[#This Row],[RespondentID]],'All Data'!$A:$CO,90,FALSE),"unknown")</f>
        <v>Greenlawn, 11740</v>
      </c>
      <c r="AJ208" s="96" t="str">
        <f>IFERROR(VLOOKUP(Table1[[#This Row],[RespondentID]],'All Data'!$A:$CO,91,FALSE),"unknown")</f>
        <v>White</v>
      </c>
      <c r="AK208" s="96" t="str">
        <f>IFERROR(VLOOKUP(Table1[[#This Row],[RespondentID]],'All Data'!$A:$CO,92,FALSE),"unknown")</f>
        <v>Not Hispanic or Latino</v>
      </c>
      <c r="AL208" s="96" t="str">
        <f>IFERROR(VLOOKUP(Table1[[#This Row],[RespondentID]],'All Data'!$A:$CO,93,FALSE),"unknown")</f>
        <v>English</v>
      </c>
      <c r="AM208" s="96" t="str">
        <f>IFERROR(VLOOKUP(Table1[[#This Row],[RespondentID]],'All Data'!$A:$CW,94,FALSE),"unknown")</f>
        <v>Over $125,000</v>
      </c>
      <c r="AN208" s="96" t="str">
        <f>IFERROR(VLOOKUP(Table1[[#This Row],[RespondentID]],'All Data'!$A:$CW,95,FALSE),"unknown")</f>
        <v>Some high school</v>
      </c>
      <c r="AO208" s="96" t="str">
        <f>IFERROR(VLOOKUP(Table1[[#This Row],[RespondentID]],'All Data'!$A:$CW,96,FALSE),"unknown")</f>
        <v>Student</v>
      </c>
      <c r="AP208" s="96" t="str">
        <f>IFERROR(VLOOKUP(Table1[[#This Row],[RespondentID]],'All Data'!$A:$CW,97,FALSE),"unknown")</f>
        <v>Yes</v>
      </c>
      <c r="AQ208" s="96" t="str">
        <f>IFERROR(VLOOKUP(Table1[[#This Row],[RespondentID]],'All Data'!$A:$CW,98,FALSE),"unknown")</f>
        <v>Private/Commercial</v>
      </c>
      <c r="AR208" s="96" t="str">
        <f>IFERROR(VLOOKUP(Table1[[#This Row],[RespondentID]],'All Data'!$A:$CW,99,FALSE),"unknown")</f>
        <v>Yes</v>
      </c>
    </row>
    <row r="209" spans="1:44">
      <c r="A209">
        <v>18046125067</v>
      </c>
      <c r="M209" s="7">
        <f t="shared" si="45"/>
        <v>0</v>
      </c>
      <c r="N209" s="7" t="e">
        <f t="shared" si="46"/>
        <v>#DIV/0!</v>
      </c>
      <c r="O209" s="7"/>
      <c r="P209" s="7">
        <f t="shared" si="47"/>
        <v>0</v>
      </c>
      <c r="Q209" s="7">
        <f t="shared" si="48"/>
        <v>0</v>
      </c>
      <c r="R209" s="7">
        <f t="shared" si="49"/>
        <v>0</v>
      </c>
      <c r="S209" s="7">
        <f t="shared" si="50"/>
        <v>0</v>
      </c>
      <c r="T209" s="7">
        <f t="shared" si="51"/>
        <v>0</v>
      </c>
      <c r="U209" s="7">
        <f t="shared" si="52"/>
        <v>0</v>
      </c>
      <c r="V209" s="110">
        <f t="shared" si="53"/>
        <v>0</v>
      </c>
      <c r="W209" s="7">
        <f t="shared" si="54"/>
        <v>0</v>
      </c>
      <c r="X209" s="7">
        <f t="shared" si="55"/>
        <v>0</v>
      </c>
      <c r="Y209" s="7">
        <f t="shared" si="56"/>
        <v>0</v>
      </c>
      <c r="Z209" s="7"/>
      <c r="AA209" s="7"/>
      <c r="AB209" s="7">
        <f t="shared" si="59"/>
        <v>0</v>
      </c>
      <c r="AC209" s="7">
        <f t="shared" si="57"/>
        <v>0</v>
      </c>
      <c r="AD209" s="7" t="str">
        <f t="shared" si="58"/>
        <v>Correct</v>
      </c>
      <c r="AE209" s="7"/>
      <c r="AF209" s="96" t="str">
        <f>IFERROR(VLOOKUP(Table1[[#This Row],[RespondentID]],'All Data'!$A:$CO,87,FALSE),"unknown")</f>
        <v>Woman</v>
      </c>
      <c r="AG209" s="96" t="str">
        <f>IFERROR(VLOOKUP(Table1[[#This Row],[RespondentID]],'All Data'!$A:$CO,88,FALSE),"unknown")</f>
        <v>Under 18</v>
      </c>
      <c r="AH209" s="96" t="str">
        <f>IFERROR(VLOOKUP(Table1[[#This Row],[RespondentID]],'All Data'!$A:$CO,89,FALSE),"unknown")</f>
        <v>Suffolk</v>
      </c>
      <c r="AI209" s="96" t="str">
        <f>IFERROR(VLOOKUP(Table1[[#This Row],[RespondentID]],'All Data'!$A:$CO,90,FALSE),"unknown")</f>
        <v>Huntington Station, 11746</v>
      </c>
      <c r="AJ209" s="96">
        <f>IFERROR(VLOOKUP(Table1[[#This Row],[RespondentID]],'All Data'!$A:$CO,91,FALSE),"unknown")</f>
        <v>0</v>
      </c>
      <c r="AK209" s="96" t="str">
        <f>IFERROR(VLOOKUP(Table1[[#This Row],[RespondentID]],'All Data'!$A:$CO,92,FALSE),"unknown")</f>
        <v>Hispanic or Latino</v>
      </c>
      <c r="AL209" s="96" t="str">
        <f>IFERROR(VLOOKUP(Table1[[#This Row],[RespondentID]],'All Data'!$A:$CO,93,FALSE),"unknown")</f>
        <v>English, Spanish</v>
      </c>
      <c r="AM209" s="96" t="str">
        <f>IFERROR(VLOOKUP(Table1[[#This Row],[RespondentID]],'All Data'!$A:$CW,94,FALSE),"unknown")</f>
        <v>$35,000 to $49,999</v>
      </c>
      <c r="AN209" s="96" t="str">
        <f>IFERROR(VLOOKUP(Table1[[#This Row],[RespondentID]],'All Data'!$A:$CW,95,FALSE),"unknown")</f>
        <v>Some high school</v>
      </c>
      <c r="AO209" s="96" t="str">
        <f>IFERROR(VLOOKUP(Table1[[#This Row],[RespondentID]],'All Data'!$A:$CW,96,FALSE),"unknown")</f>
        <v>Student</v>
      </c>
      <c r="AP209" s="96" t="str">
        <f>IFERROR(VLOOKUP(Table1[[#This Row],[RespondentID]],'All Data'!$A:$CW,97,FALSE),"unknown")</f>
        <v>Yes</v>
      </c>
      <c r="AQ209" s="96" t="str">
        <f>IFERROR(VLOOKUP(Table1[[#This Row],[RespondentID]],'All Data'!$A:$CW,98,FALSE),"unknown")</f>
        <v>Private/Commercial</v>
      </c>
      <c r="AR209" s="96" t="str">
        <f>IFERROR(VLOOKUP(Table1[[#This Row],[RespondentID]],'All Data'!$A:$CW,99,FALSE),"unknown")</f>
        <v>Yes</v>
      </c>
    </row>
    <row r="210" spans="1:44">
      <c r="A210">
        <v>18045028971</v>
      </c>
      <c r="M210" s="6">
        <f t="shared" si="45"/>
        <v>0</v>
      </c>
      <c r="N210" s="6" t="e">
        <f t="shared" si="46"/>
        <v>#DIV/0!</v>
      </c>
      <c r="O210" s="6"/>
      <c r="P210" s="6">
        <f t="shared" si="47"/>
        <v>0</v>
      </c>
      <c r="Q210" s="6">
        <f t="shared" si="48"/>
        <v>0</v>
      </c>
      <c r="R210" s="6">
        <f t="shared" si="49"/>
        <v>0</v>
      </c>
      <c r="S210" s="6">
        <f t="shared" si="50"/>
        <v>0</v>
      </c>
      <c r="T210" s="6">
        <f t="shared" si="51"/>
        <v>0</v>
      </c>
      <c r="U210" s="6">
        <f t="shared" si="52"/>
        <v>0</v>
      </c>
      <c r="V210" s="110">
        <f t="shared" si="53"/>
        <v>0</v>
      </c>
      <c r="W210" s="6">
        <f t="shared" si="54"/>
        <v>0</v>
      </c>
      <c r="X210" s="6">
        <f t="shared" si="55"/>
        <v>0</v>
      </c>
      <c r="Y210" s="6">
        <f t="shared" si="56"/>
        <v>0</v>
      </c>
      <c r="Z210" s="6"/>
      <c r="AA210" s="6"/>
      <c r="AB210" s="6">
        <f t="shared" si="59"/>
        <v>0</v>
      </c>
      <c r="AC210" s="6">
        <f t="shared" si="57"/>
        <v>0</v>
      </c>
      <c r="AD210" s="6" t="str">
        <f t="shared" si="58"/>
        <v>Correct</v>
      </c>
      <c r="AE210" s="6"/>
      <c r="AF210" s="96" t="str">
        <f>IFERROR(VLOOKUP(Table1[[#This Row],[RespondentID]],'All Data'!$A:$CO,87,FALSE),"unknown")</f>
        <v>Woman</v>
      </c>
      <c r="AG210" s="96" t="str">
        <f>IFERROR(VLOOKUP(Table1[[#This Row],[RespondentID]],'All Data'!$A:$CO,88,FALSE),"unknown")</f>
        <v>45-54 years</v>
      </c>
      <c r="AH210" s="96" t="str">
        <f>IFERROR(VLOOKUP(Table1[[#This Row],[RespondentID]],'All Data'!$A:$CO,89,FALSE),"unknown")</f>
        <v>Nassau</v>
      </c>
      <c r="AI210" s="96" t="str">
        <f>IFERROR(VLOOKUP(Table1[[#This Row],[RespondentID]],'All Data'!$A:$CO,90,FALSE),"unknown")</f>
        <v>Wantagh, 11793</v>
      </c>
      <c r="AJ210" s="96" t="str">
        <f>IFERROR(VLOOKUP(Table1[[#This Row],[RespondentID]],'All Data'!$A:$CO,91,FALSE),"unknown")</f>
        <v>White</v>
      </c>
      <c r="AK210" s="96" t="str">
        <f>IFERROR(VLOOKUP(Table1[[#This Row],[RespondentID]],'All Data'!$A:$CO,92,FALSE),"unknown")</f>
        <v>Not Hispanic or Latino</v>
      </c>
      <c r="AL210" s="96" t="str">
        <f>IFERROR(VLOOKUP(Table1[[#This Row],[RespondentID]],'All Data'!$A:$CO,93,FALSE),"unknown")</f>
        <v>English</v>
      </c>
      <c r="AM210" s="96" t="str">
        <f>IFERROR(VLOOKUP(Table1[[#This Row],[RespondentID]],'All Data'!$A:$CW,94,FALSE),"unknown")</f>
        <v>Over $125,000</v>
      </c>
      <c r="AN210" s="96" t="str">
        <f>IFERROR(VLOOKUP(Table1[[#This Row],[RespondentID]],'All Data'!$A:$CW,95,FALSE),"unknown")</f>
        <v>Graduate school</v>
      </c>
      <c r="AO210" s="96" t="str">
        <f>IFERROR(VLOOKUP(Table1[[#This Row],[RespondentID]],'All Data'!$A:$CW,96,FALSE),"unknown")</f>
        <v>Employed for wages</v>
      </c>
      <c r="AP210" s="96" t="str">
        <f>IFERROR(VLOOKUP(Table1[[#This Row],[RespondentID]],'All Data'!$A:$CW,97,FALSE),"unknown")</f>
        <v>Yes</v>
      </c>
      <c r="AQ210" s="96" t="str">
        <f>IFERROR(VLOOKUP(Table1[[#This Row],[RespondentID]],'All Data'!$A:$CW,98,FALSE),"unknown")</f>
        <v>Private/Commercial</v>
      </c>
      <c r="AR210" s="96" t="str">
        <f>IFERROR(VLOOKUP(Table1[[#This Row],[RespondentID]],'All Data'!$A:$CW,99,FALSE),"unknown")</f>
        <v>Yes</v>
      </c>
    </row>
    <row r="211" spans="1:44">
      <c r="A211">
        <v>18045028754</v>
      </c>
      <c r="M211" s="7">
        <f t="shared" si="45"/>
        <v>0</v>
      </c>
      <c r="N211" s="7" t="e">
        <f t="shared" si="46"/>
        <v>#DIV/0!</v>
      </c>
      <c r="O211" s="7"/>
      <c r="P211" s="7">
        <f t="shared" si="47"/>
        <v>0</v>
      </c>
      <c r="Q211" s="7">
        <f t="shared" si="48"/>
        <v>0</v>
      </c>
      <c r="R211" s="7">
        <f t="shared" si="49"/>
        <v>0</v>
      </c>
      <c r="S211" s="7">
        <f t="shared" si="50"/>
        <v>0</v>
      </c>
      <c r="T211" s="7">
        <f t="shared" si="51"/>
        <v>0</v>
      </c>
      <c r="U211" s="7">
        <f t="shared" si="52"/>
        <v>0</v>
      </c>
      <c r="V211" s="110">
        <f t="shared" si="53"/>
        <v>0</v>
      </c>
      <c r="W211" s="7">
        <f t="shared" si="54"/>
        <v>0</v>
      </c>
      <c r="X211" s="7">
        <f t="shared" si="55"/>
        <v>0</v>
      </c>
      <c r="Y211" s="7">
        <f t="shared" si="56"/>
        <v>0</v>
      </c>
      <c r="Z211" s="7"/>
      <c r="AA211" s="7"/>
      <c r="AB211" s="7">
        <f t="shared" si="59"/>
        <v>0</v>
      </c>
      <c r="AC211" s="7">
        <f t="shared" si="57"/>
        <v>0</v>
      </c>
      <c r="AD211" s="7" t="str">
        <f t="shared" si="58"/>
        <v>Correct</v>
      </c>
      <c r="AE211" s="7"/>
      <c r="AF211" s="96" t="str">
        <f>IFERROR(VLOOKUP(Table1[[#This Row],[RespondentID]],'All Data'!$A:$CO,87,FALSE),"unknown")</f>
        <v>Woman</v>
      </c>
      <c r="AG211" s="96" t="str">
        <f>IFERROR(VLOOKUP(Table1[[#This Row],[RespondentID]],'All Data'!$A:$CO,88,FALSE),"unknown")</f>
        <v>55-64 years</v>
      </c>
      <c r="AH211" s="96" t="str">
        <f>IFERROR(VLOOKUP(Table1[[#This Row],[RespondentID]],'All Data'!$A:$CO,89,FALSE),"unknown")</f>
        <v>Nassau</v>
      </c>
      <c r="AI211" s="96" t="str">
        <f>IFERROR(VLOOKUP(Table1[[#This Row],[RespondentID]],'All Data'!$A:$CO,90,FALSE),"unknown")</f>
        <v>Hicksville, 11801</v>
      </c>
      <c r="AJ211" s="96" t="str">
        <f>IFERROR(VLOOKUP(Table1[[#This Row],[RespondentID]],'All Data'!$A:$CO,91,FALSE),"unknown")</f>
        <v>White</v>
      </c>
      <c r="AK211" s="96" t="str">
        <f>IFERROR(VLOOKUP(Table1[[#This Row],[RespondentID]],'All Data'!$A:$CO,92,FALSE),"unknown")</f>
        <v>Not Hispanic or Latino</v>
      </c>
      <c r="AL211" s="96" t="str">
        <f>IFERROR(VLOOKUP(Table1[[#This Row],[RespondentID]],'All Data'!$A:$CO,93,FALSE),"unknown")</f>
        <v>English</v>
      </c>
      <c r="AM211" s="96" t="str">
        <f>IFERROR(VLOOKUP(Table1[[#This Row],[RespondentID]],'All Data'!$A:$CW,94,FALSE),"unknown")</f>
        <v>$75,000 to $125,000</v>
      </c>
      <c r="AN211" s="96" t="str">
        <f>IFERROR(VLOOKUP(Table1[[#This Row],[RespondentID]],'All Data'!$A:$CW,95,FALSE),"unknown")</f>
        <v>Graduate school</v>
      </c>
      <c r="AO211" s="96" t="str">
        <f>IFERROR(VLOOKUP(Table1[[#This Row],[RespondentID]],'All Data'!$A:$CW,96,FALSE),"unknown")</f>
        <v>Employed for wages</v>
      </c>
      <c r="AP211" s="96" t="str">
        <f>IFERROR(VLOOKUP(Table1[[#This Row],[RespondentID]],'All Data'!$A:$CW,97,FALSE),"unknown")</f>
        <v>Yes</v>
      </c>
      <c r="AQ211" s="96" t="str">
        <f>IFERROR(VLOOKUP(Table1[[#This Row],[RespondentID]],'All Data'!$A:$CW,98,FALSE),"unknown")</f>
        <v>Private/Commercial</v>
      </c>
      <c r="AR211" s="96" t="str">
        <f>IFERROR(VLOOKUP(Table1[[#This Row],[RespondentID]],'All Data'!$A:$CW,99,FALSE),"unknown")</f>
        <v>Yes</v>
      </c>
    </row>
    <row r="212" spans="1:44">
      <c r="A212">
        <v>18045028639</v>
      </c>
      <c r="M212" s="6">
        <f t="shared" si="45"/>
        <v>0</v>
      </c>
      <c r="N212" s="6" t="e">
        <f t="shared" si="46"/>
        <v>#DIV/0!</v>
      </c>
      <c r="O212" s="6"/>
      <c r="P212" s="6">
        <f t="shared" si="47"/>
        <v>0</v>
      </c>
      <c r="Q212" s="6">
        <f t="shared" si="48"/>
        <v>0</v>
      </c>
      <c r="R212" s="6">
        <f t="shared" si="49"/>
        <v>0</v>
      </c>
      <c r="S212" s="6">
        <f t="shared" si="50"/>
        <v>0</v>
      </c>
      <c r="T212" s="6">
        <f t="shared" si="51"/>
        <v>0</v>
      </c>
      <c r="U212" s="6">
        <f t="shared" si="52"/>
        <v>0</v>
      </c>
      <c r="V212" s="110">
        <f t="shared" si="53"/>
        <v>0</v>
      </c>
      <c r="W212" s="6">
        <f t="shared" si="54"/>
        <v>0</v>
      </c>
      <c r="X212" s="6">
        <f t="shared" si="55"/>
        <v>0</v>
      </c>
      <c r="Y212" s="6">
        <f t="shared" si="56"/>
        <v>0</v>
      </c>
      <c r="Z212" s="6"/>
      <c r="AA212" s="6"/>
      <c r="AB212" s="6">
        <f t="shared" si="59"/>
        <v>0</v>
      </c>
      <c r="AC212" s="6">
        <f t="shared" si="57"/>
        <v>0</v>
      </c>
      <c r="AD212" s="6" t="str">
        <f t="shared" si="58"/>
        <v>Correct</v>
      </c>
      <c r="AE212" s="6"/>
      <c r="AF212" s="96" t="str">
        <f>IFERROR(VLOOKUP(Table1[[#This Row],[RespondentID]],'All Data'!$A:$CO,87,FALSE),"unknown")</f>
        <v>Woman</v>
      </c>
      <c r="AG212" s="96" t="str">
        <f>IFERROR(VLOOKUP(Table1[[#This Row],[RespondentID]],'All Data'!$A:$CO,88,FALSE),"unknown")</f>
        <v>45-54 years</v>
      </c>
      <c r="AH212" s="96" t="str">
        <f>IFERROR(VLOOKUP(Table1[[#This Row],[RespondentID]],'All Data'!$A:$CO,89,FALSE),"unknown")</f>
        <v>Nassau</v>
      </c>
      <c r="AI212" s="96" t="str">
        <f>IFERROR(VLOOKUP(Table1[[#This Row],[RespondentID]],'All Data'!$A:$CO,90,FALSE),"unknown")</f>
        <v>Hicksville, 11801</v>
      </c>
      <c r="AJ212" s="96" t="str">
        <f>IFERROR(VLOOKUP(Table1[[#This Row],[RespondentID]],'All Data'!$A:$CO,91,FALSE),"unknown")</f>
        <v>White</v>
      </c>
      <c r="AK212" s="96" t="str">
        <f>IFERROR(VLOOKUP(Table1[[#This Row],[RespondentID]],'All Data'!$A:$CO,92,FALSE),"unknown")</f>
        <v>Not Hispanic or Latino</v>
      </c>
      <c r="AL212" s="96" t="str">
        <f>IFERROR(VLOOKUP(Table1[[#This Row],[RespondentID]],'All Data'!$A:$CO,93,FALSE),"unknown")</f>
        <v>English</v>
      </c>
      <c r="AM212" s="96">
        <f>IFERROR(VLOOKUP(Table1[[#This Row],[RespondentID]],'All Data'!$A:$CW,94,FALSE),"unknown")</f>
        <v>0</v>
      </c>
      <c r="AN212" s="96" t="str">
        <f>IFERROR(VLOOKUP(Table1[[#This Row],[RespondentID]],'All Data'!$A:$CW,95,FALSE),"unknown")</f>
        <v>College graduate</v>
      </c>
      <c r="AO212" s="96" t="str">
        <f>IFERROR(VLOOKUP(Table1[[#This Row],[RespondentID]],'All Data'!$A:$CW,96,FALSE),"unknown")</f>
        <v>Employed for wages</v>
      </c>
      <c r="AP212" s="96" t="str">
        <f>IFERROR(VLOOKUP(Table1[[#This Row],[RespondentID]],'All Data'!$A:$CW,97,FALSE),"unknown")</f>
        <v>Yes</v>
      </c>
      <c r="AQ212" s="96" t="str">
        <f>IFERROR(VLOOKUP(Table1[[#This Row],[RespondentID]],'All Data'!$A:$CW,98,FALSE),"unknown")</f>
        <v>Private/Commercial</v>
      </c>
      <c r="AR212" s="96" t="str">
        <f>IFERROR(VLOOKUP(Table1[[#This Row],[RespondentID]],'All Data'!$A:$CW,99,FALSE),"unknown")</f>
        <v>Yes</v>
      </c>
    </row>
    <row r="213" spans="1:44">
      <c r="A213">
        <v>18045028557</v>
      </c>
      <c r="M213" s="7">
        <f t="shared" si="45"/>
        <v>0</v>
      </c>
      <c r="N213" s="7" t="e">
        <f t="shared" si="46"/>
        <v>#DIV/0!</v>
      </c>
      <c r="O213" s="7"/>
      <c r="P213" s="7">
        <f t="shared" si="47"/>
        <v>0</v>
      </c>
      <c r="Q213" s="7">
        <f t="shared" si="48"/>
        <v>0</v>
      </c>
      <c r="R213" s="7">
        <f t="shared" si="49"/>
        <v>0</v>
      </c>
      <c r="S213" s="7">
        <f t="shared" si="50"/>
        <v>0</v>
      </c>
      <c r="T213" s="7">
        <f t="shared" si="51"/>
        <v>0</v>
      </c>
      <c r="U213" s="7">
        <f t="shared" si="52"/>
        <v>0</v>
      </c>
      <c r="V213" s="110">
        <f t="shared" si="53"/>
        <v>0</v>
      </c>
      <c r="W213" s="7">
        <f t="shared" si="54"/>
        <v>0</v>
      </c>
      <c r="X213" s="7">
        <f t="shared" si="55"/>
        <v>0</v>
      </c>
      <c r="Y213" s="7">
        <f t="shared" si="56"/>
        <v>0</v>
      </c>
      <c r="Z213" s="7"/>
      <c r="AA213" s="7"/>
      <c r="AB213" s="7">
        <f t="shared" si="59"/>
        <v>0</v>
      </c>
      <c r="AC213" s="7">
        <f t="shared" si="57"/>
        <v>0</v>
      </c>
      <c r="AD213" s="7" t="str">
        <f t="shared" si="58"/>
        <v>Correct</v>
      </c>
      <c r="AE213" s="7"/>
      <c r="AF213" s="96" t="str">
        <f>IFERROR(VLOOKUP(Table1[[#This Row],[RespondentID]],'All Data'!$A:$CO,87,FALSE),"unknown")</f>
        <v>Woman</v>
      </c>
      <c r="AG213" s="96" t="str">
        <f>IFERROR(VLOOKUP(Table1[[#This Row],[RespondentID]],'All Data'!$A:$CO,88,FALSE),"unknown")</f>
        <v>45-54 years</v>
      </c>
      <c r="AH213" s="96" t="str">
        <f>IFERROR(VLOOKUP(Table1[[#This Row],[RespondentID]],'All Data'!$A:$CO,89,FALSE),"unknown")</f>
        <v>Nassau</v>
      </c>
      <c r="AI213" s="96" t="str">
        <f>IFERROR(VLOOKUP(Table1[[#This Row],[RespondentID]],'All Data'!$A:$CO,90,FALSE),"unknown")</f>
        <v>Hicksville, 11801</v>
      </c>
      <c r="AJ213" s="96" t="str">
        <f>IFERROR(VLOOKUP(Table1[[#This Row],[RespondentID]],'All Data'!$A:$CO,91,FALSE),"unknown")</f>
        <v>White</v>
      </c>
      <c r="AK213" s="96" t="str">
        <f>IFERROR(VLOOKUP(Table1[[#This Row],[RespondentID]],'All Data'!$A:$CO,92,FALSE),"unknown")</f>
        <v>Not Hispanic or Latino</v>
      </c>
      <c r="AL213" s="96" t="str">
        <f>IFERROR(VLOOKUP(Table1[[#This Row],[RespondentID]],'All Data'!$A:$CO,93,FALSE),"unknown")</f>
        <v>English</v>
      </c>
      <c r="AM213" s="96">
        <f>IFERROR(VLOOKUP(Table1[[#This Row],[RespondentID]],'All Data'!$A:$CW,94,FALSE),"unknown")</f>
        <v>0</v>
      </c>
      <c r="AN213" s="96" t="str">
        <f>IFERROR(VLOOKUP(Table1[[#This Row],[RespondentID]],'All Data'!$A:$CW,95,FALSE),"unknown")</f>
        <v>Graduate school</v>
      </c>
      <c r="AO213" s="96" t="str">
        <f>IFERROR(VLOOKUP(Table1[[#This Row],[RespondentID]],'All Data'!$A:$CW,96,FALSE),"unknown")</f>
        <v>Employed for wages</v>
      </c>
      <c r="AP213" s="96" t="str">
        <f>IFERROR(VLOOKUP(Table1[[#This Row],[RespondentID]],'All Data'!$A:$CW,97,FALSE),"unknown")</f>
        <v>Yes</v>
      </c>
      <c r="AQ213" s="96" t="str">
        <f>IFERROR(VLOOKUP(Table1[[#This Row],[RespondentID]],'All Data'!$A:$CW,98,FALSE),"unknown")</f>
        <v>Private/Commercial</v>
      </c>
      <c r="AR213" s="96" t="str">
        <f>IFERROR(VLOOKUP(Table1[[#This Row],[RespondentID]],'All Data'!$A:$CW,99,FALSE),"unknown")</f>
        <v>Yes</v>
      </c>
    </row>
    <row r="214" spans="1:44">
      <c r="A214">
        <v>18045028484</v>
      </c>
      <c r="M214" s="6">
        <f t="shared" si="45"/>
        <v>0</v>
      </c>
      <c r="N214" s="6" t="e">
        <f t="shared" si="46"/>
        <v>#DIV/0!</v>
      </c>
      <c r="O214" s="6"/>
      <c r="P214" s="6">
        <f t="shared" si="47"/>
        <v>0</v>
      </c>
      <c r="Q214" s="6">
        <f t="shared" si="48"/>
        <v>0</v>
      </c>
      <c r="R214" s="6">
        <f t="shared" si="49"/>
        <v>0</v>
      </c>
      <c r="S214" s="6">
        <f t="shared" si="50"/>
        <v>0</v>
      </c>
      <c r="T214" s="6">
        <f t="shared" si="51"/>
        <v>0</v>
      </c>
      <c r="U214" s="6">
        <f t="shared" si="52"/>
        <v>0</v>
      </c>
      <c r="V214" s="110">
        <f t="shared" si="53"/>
        <v>0</v>
      </c>
      <c r="W214" s="6">
        <f t="shared" si="54"/>
        <v>0</v>
      </c>
      <c r="X214" s="6">
        <f t="shared" si="55"/>
        <v>0</v>
      </c>
      <c r="Y214" s="6">
        <f t="shared" si="56"/>
        <v>0</v>
      </c>
      <c r="Z214" s="6"/>
      <c r="AA214" s="6"/>
      <c r="AB214" s="6">
        <f t="shared" si="59"/>
        <v>0</v>
      </c>
      <c r="AC214" s="6">
        <f t="shared" si="57"/>
        <v>0</v>
      </c>
      <c r="AD214" s="6" t="str">
        <f t="shared" si="58"/>
        <v>Correct</v>
      </c>
      <c r="AE214" s="6"/>
      <c r="AF214" s="96" t="str">
        <f>IFERROR(VLOOKUP(Table1[[#This Row],[RespondentID]],'All Data'!$A:$CO,87,FALSE),"unknown")</f>
        <v>Woman</v>
      </c>
      <c r="AG214" s="96" t="str">
        <f>IFERROR(VLOOKUP(Table1[[#This Row],[RespondentID]],'All Data'!$A:$CO,88,FALSE),"unknown")</f>
        <v>35-44 years</v>
      </c>
      <c r="AH214" s="96" t="str">
        <f>IFERROR(VLOOKUP(Table1[[#This Row],[RespondentID]],'All Data'!$A:$CO,89,FALSE),"unknown")</f>
        <v>Nassau</v>
      </c>
      <c r="AI214" s="96" t="str">
        <f>IFERROR(VLOOKUP(Table1[[#This Row],[RespondentID]],'All Data'!$A:$CO,90,FALSE),"unknown")</f>
        <v>Plainview, 11803</v>
      </c>
      <c r="AJ214" s="96" t="str">
        <f>IFERROR(VLOOKUP(Table1[[#This Row],[RespondentID]],'All Data'!$A:$CO,91,FALSE),"unknown")</f>
        <v>White</v>
      </c>
      <c r="AK214" s="96" t="str">
        <f>IFERROR(VLOOKUP(Table1[[#This Row],[RespondentID]],'All Data'!$A:$CO,92,FALSE),"unknown")</f>
        <v>Not Hispanic or Latino</v>
      </c>
      <c r="AL214" s="96" t="str">
        <f>IFERROR(VLOOKUP(Table1[[#This Row],[RespondentID]],'All Data'!$A:$CO,93,FALSE),"unknown")</f>
        <v>English</v>
      </c>
      <c r="AM214" s="96" t="str">
        <f>IFERROR(VLOOKUP(Table1[[#This Row],[RespondentID]],'All Data'!$A:$CW,94,FALSE),"unknown")</f>
        <v>Over $125,000</v>
      </c>
      <c r="AN214" s="96" t="str">
        <f>IFERROR(VLOOKUP(Table1[[#This Row],[RespondentID]],'All Data'!$A:$CW,95,FALSE),"unknown")</f>
        <v>Graduate school</v>
      </c>
      <c r="AO214" s="96" t="str">
        <f>IFERROR(VLOOKUP(Table1[[#This Row],[RespondentID]],'All Data'!$A:$CW,96,FALSE),"unknown")</f>
        <v>Employed for wages</v>
      </c>
      <c r="AP214" s="96" t="str">
        <f>IFERROR(VLOOKUP(Table1[[#This Row],[RespondentID]],'All Data'!$A:$CW,97,FALSE),"unknown")</f>
        <v>Yes</v>
      </c>
      <c r="AQ214" s="96" t="str">
        <f>IFERROR(VLOOKUP(Table1[[#This Row],[RespondentID]],'All Data'!$A:$CW,98,FALSE),"unknown")</f>
        <v>Private/Commercial</v>
      </c>
      <c r="AR214" s="96" t="str">
        <f>IFERROR(VLOOKUP(Table1[[#This Row],[RespondentID]],'All Data'!$A:$CW,99,FALSE),"unknown")</f>
        <v>Yes</v>
      </c>
    </row>
    <row r="215" spans="1:44">
      <c r="A215">
        <v>18045028396</v>
      </c>
      <c r="M215" s="7">
        <f t="shared" si="45"/>
        <v>0</v>
      </c>
      <c r="N215" s="7" t="e">
        <f t="shared" si="46"/>
        <v>#DIV/0!</v>
      </c>
      <c r="O215" s="7"/>
      <c r="P215" s="7">
        <f t="shared" si="47"/>
        <v>0</v>
      </c>
      <c r="Q215" s="7">
        <f t="shared" si="48"/>
        <v>0</v>
      </c>
      <c r="R215" s="7">
        <f t="shared" si="49"/>
        <v>0</v>
      </c>
      <c r="S215" s="7">
        <f t="shared" si="50"/>
        <v>0</v>
      </c>
      <c r="T215" s="7">
        <f t="shared" si="51"/>
        <v>0</v>
      </c>
      <c r="U215" s="7">
        <f t="shared" si="52"/>
        <v>0</v>
      </c>
      <c r="V215" s="110">
        <f t="shared" si="53"/>
        <v>0</v>
      </c>
      <c r="W215" s="7">
        <f t="shared" si="54"/>
        <v>0</v>
      </c>
      <c r="X215" s="7">
        <f t="shared" si="55"/>
        <v>0</v>
      </c>
      <c r="Y215" s="7">
        <f t="shared" si="56"/>
        <v>0</v>
      </c>
      <c r="Z215" s="7"/>
      <c r="AA215" s="7"/>
      <c r="AB215" s="7">
        <f t="shared" si="59"/>
        <v>0</v>
      </c>
      <c r="AC215" s="7">
        <f t="shared" si="57"/>
        <v>0</v>
      </c>
      <c r="AD215" s="7" t="str">
        <f t="shared" si="58"/>
        <v>Correct</v>
      </c>
      <c r="AE215" s="7"/>
      <c r="AF215" s="96" t="str">
        <f>IFERROR(VLOOKUP(Table1[[#This Row],[RespondentID]],'All Data'!$A:$CO,87,FALSE),"unknown")</f>
        <v>Woman</v>
      </c>
      <c r="AG215" s="96" t="str">
        <f>IFERROR(VLOOKUP(Table1[[#This Row],[RespondentID]],'All Data'!$A:$CO,88,FALSE),"unknown")</f>
        <v>45-54 years</v>
      </c>
      <c r="AH215" s="96" t="str">
        <f>IFERROR(VLOOKUP(Table1[[#This Row],[RespondentID]],'All Data'!$A:$CO,89,FALSE),"unknown")</f>
        <v>Nassau</v>
      </c>
      <c r="AI215" s="96" t="str">
        <f>IFERROR(VLOOKUP(Table1[[#This Row],[RespondentID]],'All Data'!$A:$CO,90,FALSE),"unknown")</f>
        <v>Plainview, 11803</v>
      </c>
      <c r="AJ215" s="96" t="str">
        <f>IFERROR(VLOOKUP(Table1[[#This Row],[RespondentID]],'All Data'!$A:$CO,91,FALSE),"unknown")</f>
        <v>White</v>
      </c>
      <c r="AK215" s="96" t="str">
        <f>IFERROR(VLOOKUP(Table1[[#This Row],[RespondentID]],'All Data'!$A:$CO,92,FALSE),"unknown")</f>
        <v>Not Hispanic or Latino</v>
      </c>
      <c r="AL215" s="96" t="str">
        <f>IFERROR(VLOOKUP(Table1[[#This Row],[RespondentID]],'All Data'!$A:$CO,93,FALSE),"unknown")</f>
        <v>English</v>
      </c>
      <c r="AM215" s="96" t="str">
        <f>IFERROR(VLOOKUP(Table1[[#This Row],[RespondentID]],'All Data'!$A:$CW,94,FALSE),"unknown")</f>
        <v>Over $125,000</v>
      </c>
      <c r="AN215" s="96" t="str">
        <f>IFERROR(VLOOKUP(Table1[[#This Row],[RespondentID]],'All Data'!$A:$CW,95,FALSE),"unknown")</f>
        <v>Graduate school</v>
      </c>
      <c r="AO215" s="96" t="str">
        <f>IFERROR(VLOOKUP(Table1[[#This Row],[RespondentID]],'All Data'!$A:$CW,96,FALSE),"unknown")</f>
        <v>Employed for wages</v>
      </c>
      <c r="AP215" s="96" t="str">
        <f>IFERROR(VLOOKUP(Table1[[#This Row],[RespondentID]],'All Data'!$A:$CW,97,FALSE),"unknown")</f>
        <v>Yes</v>
      </c>
      <c r="AQ215" s="96" t="str">
        <f>IFERROR(VLOOKUP(Table1[[#This Row],[RespondentID]],'All Data'!$A:$CW,98,FALSE),"unknown")</f>
        <v>Private/Commercial</v>
      </c>
      <c r="AR215" s="96" t="str">
        <f>IFERROR(VLOOKUP(Table1[[#This Row],[RespondentID]],'All Data'!$A:$CW,99,FALSE),"unknown")</f>
        <v>Yes</v>
      </c>
    </row>
    <row r="216" spans="1:44">
      <c r="A216">
        <v>18045028286</v>
      </c>
      <c r="M216" s="6">
        <f t="shared" si="45"/>
        <v>0</v>
      </c>
      <c r="N216" s="6" t="e">
        <f t="shared" si="46"/>
        <v>#DIV/0!</v>
      </c>
      <c r="O216" s="6"/>
      <c r="P216" s="6">
        <f t="shared" si="47"/>
        <v>0</v>
      </c>
      <c r="Q216" s="6">
        <f t="shared" si="48"/>
        <v>0</v>
      </c>
      <c r="R216" s="6">
        <f t="shared" si="49"/>
        <v>0</v>
      </c>
      <c r="S216" s="6">
        <f t="shared" si="50"/>
        <v>0</v>
      </c>
      <c r="T216" s="6">
        <f t="shared" si="51"/>
        <v>0</v>
      </c>
      <c r="U216" s="6">
        <f t="shared" si="52"/>
        <v>0</v>
      </c>
      <c r="V216" s="110">
        <f t="shared" si="53"/>
        <v>0</v>
      </c>
      <c r="W216" s="6">
        <f t="shared" si="54"/>
        <v>0</v>
      </c>
      <c r="X216" s="6">
        <f t="shared" si="55"/>
        <v>0</v>
      </c>
      <c r="Y216" s="6">
        <f t="shared" si="56"/>
        <v>0</v>
      </c>
      <c r="Z216" s="6"/>
      <c r="AA216" s="6"/>
      <c r="AB216" s="6">
        <f t="shared" si="59"/>
        <v>0</v>
      </c>
      <c r="AC216" s="6">
        <f t="shared" si="57"/>
        <v>0</v>
      </c>
      <c r="AD216" s="6" t="str">
        <f t="shared" si="58"/>
        <v>Correct</v>
      </c>
      <c r="AE216" s="6"/>
      <c r="AF216" s="96" t="str">
        <f>IFERROR(VLOOKUP(Table1[[#This Row],[RespondentID]],'All Data'!$A:$CO,87,FALSE),"unknown")</f>
        <v>Woman</v>
      </c>
      <c r="AG216" s="96" t="str">
        <f>IFERROR(VLOOKUP(Table1[[#This Row],[RespondentID]],'All Data'!$A:$CO,88,FALSE),"unknown")</f>
        <v>45-54 years</v>
      </c>
      <c r="AH216" s="96" t="str">
        <f>IFERROR(VLOOKUP(Table1[[#This Row],[RespondentID]],'All Data'!$A:$CO,89,FALSE),"unknown")</f>
        <v>Suffolk</v>
      </c>
      <c r="AI216" s="96" t="str">
        <f>IFERROR(VLOOKUP(Table1[[#This Row],[RespondentID]],'All Data'!$A:$CO,90,FALSE),"unknown")</f>
        <v>Setauket, 11733</v>
      </c>
      <c r="AJ216" s="96" t="str">
        <f>IFERROR(VLOOKUP(Table1[[#This Row],[RespondentID]],'All Data'!$A:$CO,91,FALSE),"unknown")</f>
        <v>White</v>
      </c>
      <c r="AK216" s="96" t="str">
        <f>IFERROR(VLOOKUP(Table1[[#This Row],[RespondentID]],'All Data'!$A:$CO,92,FALSE),"unknown")</f>
        <v>Hispanic or Latino</v>
      </c>
      <c r="AL216" s="96" t="str">
        <f>IFERROR(VLOOKUP(Table1[[#This Row],[RespondentID]],'All Data'!$A:$CO,93,FALSE),"unknown")</f>
        <v>English</v>
      </c>
      <c r="AM216" s="96" t="str">
        <f>IFERROR(VLOOKUP(Table1[[#This Row],[RespondentID]],'All Data'!$A:$CW,94,FALSE),"unknown")</f>
        <v>Over $125,000</v>
      </c>
      <c r="AN216" s="96" t="str">
        <f>IFERROR(VLOOKUP(Table1[[#This Row],[RespondentID]],'All Data'!$A:$CW,95,FALSE),"unknown")</f>
        <v>Graduate school</v>
      </c>
      <c r="AO216" s="96" t="str">
        <f>IFERROR(VLOOKUP(Table1[[#This Row],[RespondentID]],'All Data'!$A:$CW,96,FALSE),"unknown")</f>
        <v>Employed for wages</v>
      </c>
      <c r="AP216" s="96" t="str">
        <f>IFERROR(VLOOKUP(Table1[[#This Row],[RespondentID]],'All Data'!$A:$CW,97,FALSE),"unknown")</f>
        <v>Yes</v>
      </c>
      <c r="AQ216" s="96" t="str">
        <f>IFERROR(VLOOKUP(Table1[[#This Row],[RespondentID]],'All Data'!$A:$CW,98,FALSE),"unknown")</f>
        <v>Private/Commercial</v>
      </c>
      <c r="AR216" s="96" t="str">
        <f>IFERROR(VLOOKUP(Table1[[#This Row],[RespondentID]],'All Data'!$A:$CW,99,FALSE),"unknown")</f>
        <v>Yes</v>
      </c>
    </row>
    <row r="217" spans="1:44">
      <c r="A217">
        <v>18045028186</v>
      </c>
      <c r="M217" s="7">
        <f t="shared" si="45"/>
        <v>0</v>
      </c>
      <c r="N217" s="7" t="e">
        <f t="shared" si="46"/>
        <v>#DIV/0!</v>
      </c>
      <c r="O217" s="7"/>
      <c r="P217" s="7">
        <f t="shared" si="47"/>
        <v>0</v>
      </c>
      <c r="Q217" s="7">
        <f t="shared" si="48"/>
        <v>0</v>
      </c>
      <c r="R217" s="7">
        <f t="shared" si="49"/>
        <v>0</v>
      </c>
      <c r="S217" s="7">
        <f t="shared" si="50"/>
        <v>0</v>
      </c>
      <c r="T217" s="7">
        <f t="shared" si="51"/>
        <v>0</v>
      </c>
      <c r="U217" s="7">
        <f t="shared" si="52"/>
        <v>0</v>
      </c>
      <c r="V217" s="110">
        <f t="shared" si="53"/>
        <v>0</v>
      </c>
      <c r="W217" s="7">
        <f t="shared" si="54"/>
        <v>0</v>
      </c>
      <c r="X217" s="7">
        <f t="shared" si="55"/>
        <v>0</v>
      </c>
      <c r="Y217" s="7">
        <f t="shared" si="56"/>
        <v>0</v>
      </c>
      <c r="Z217" s="7"/>
      <c r="AA217" s="7"/>
      <c r="AB217" s="7">
        <f t="shared" si="59"/>
        <v>0</v>
      </c>
      <c r="AC217" s="7">
        <f t="shared" si="57"/>
        <v>0</v>
      </c>
      <c r="AD217" s="7" t="str">
        <f t="shared" si="58"/>
        <v>Correct</v>
      </c>
      <c r="AE217" s="7"/>
      <c r="AF217" s="96" t="str">
        <f>IFERROR(VLOOKUP(Table1[[#This Row],[RespondentID]],'All Data'!$A:$CO,87,FALSE),"unknown")</f>
        <v>Woman</v>
      </c>
      <c r="AG217" s="96" t="str">
        <f>IFERROR(VLOOKUP(Table1[[#This Row],[RespondentID]],'All Data'!$A:$CO,88,FALSE),"unknown")</f>
        <v>55-64 years</v>
      </c>
      <c r="AH217" s="96" t="str">
        <f>IFERROR(VLOOKUP(Table1[[#This Row],[RespondentID]],'All Data'!$A:$CO,89,FALSE),"unknown")</f>
        <v>Nassau</v>
      </c>
      <c r="AI217" s="96" t="str">
        <f>IFERROR(VLOOKUP(Table1[[#This Row],[RespondentID]],'All Data'!$A:$CO,90,FALSE),"unknown")</f>
        <v>Massapequa, 11758</v>
      </c>
      <c r="AJ217" s="96" t="str">
        <f>IFERROR(VLOOKUP(Table1[[#This Row],[RespondentID]],'All Data'!$A:$CO,91,FALSE),"unknown")</f>
        <v>White</v>
      </c>
      <c r="AK217" s="96" t="str">
        <f>IFERROR(VLOOKUP(Table1[[#This Row],[RespondentID]],'All Data'!$A:$CO,92,FALSE),"unknown")</f>
        <v>Not Hispanic or Latino</v>
      </c>
      <c r="AL217" s="96" t="str">
        <f>IFERROR(VLOOKUP(Table1[[#This Row],[RespondentID]],'All Data'!$A:$CO,93,FALSE),"unknown")</f>
        <v>English</v>
      </c>
      <c r="AM217" s="96" t="str">
        <f>IFERROR(VLOOKUP(Table1[[#This Row],[RespondentID]],'All Data'!$A:$CW,94,FALSE),"unknown")</f>
        <v>Over $125,000</v>
      </c>
      <c r="AN217" s="96" t="str">
        <f>IFERROR(VLOOKUP(Table1[[#This Row],[RespondentID]],'All Data'!$A:$CW,95,FALSE),"unknown")</f>
        <v>Graduate school</v>
      </c>
      <c r="AO217" s="96" t="str">
        <f>IFERROR(VLOOKUP(Table1[[#This Row],[RespondentID]],'All Data'!$A:$CW,96,FALSE),"unknown")</f>
        <v>Employed for wages</v>
      </c>
      <c r="AP217" s="96" t="str">
        <f>IFERROR(VLOOKUP(Table1[[#This Row],[RespondentID]],'All Data'!$A:$CW,97,FALSE),"unknown")</f>
        <v>Yes</v>
      </c>
      <c r="AQ217" s="96" t="str">
        <f>IFERROR(VLOOKUP(Table1[[#This Row],[RespondentID]],'All Data'!$A:$CW,98,FALSE),"unknown")</f>
        <v>Private/Commercial</v>
      </c>
      <c r="AR217" s="96" t="str">
        <f>IFERROR(VLOOKUP(Table1[[#This Row],[RespondentID]],'All Data'!$A:$CW,99,FALSE),"unknown")</f>
        <v>Yes</v>
      </c>
    </row>
    <row r="218" spans="1:44">
      <c r="A218">
        <v>18045028094</v>
      </c>
      <c r="H218" t="s">
        <v>35</v>
      </c>
      <c r="K218" t="s">
        <v>353</v>
      </c>
      <c r="M218" s="6">
        <f t="shared" si="45"/>
        <v>2</v>
      </c>
      <c r="N218" s="6">
        <f t="shared" si="46"/>
        <v>1.5</v>
      </c>
      <c r="O218" s="6"/>
      <c r="P218" s="6">
        <f t="shared" si="47"/>
        <v>0</v>
      </c>
      <c r="Q218" s="6">
        <f t="shared" si="48"/>
        <v>0</v>
      </c>
      <c r="R218" s="6">
        <f t="shared" si="49"/>
        <v>0</v>
      </c>
      <c r="S218" s="6">
        <f t="shared" si="50"/>
        <v>0</v>
      </c>
      <c r="T218" s="6">
        <f t="shared" si="51"/>
        <v>0</v>
      </c>
      <c r="U218" s="6">
        <f t="shared" si="52"/>
        <v>0</v>
      </c>
      <c r="V218" s="110">
        <f t="shared" si="53"/>
        <v>1</v>
      </c>
      <c r="W218" s="6">
        <f t="shared" si="54"/>
        <v>0</v>
      </c>
      <c r="X218" s="6">
        <f t="shared" si="55"/>
        <v>0</v>
      </c>
      <c r="Y218" s="6">
        <f t="shared" si="56"/>
        <v>1</v>
      </c>
      <c r="Z218" s="6"/>
      <c r="AA218" s="6"/>
      <c r="AB218" s="6">
        <f t="shared" si="59"/>
        <v>2</v>
      </c>
      <c r="AC218" s="6">
        <f t="shared" si="57"/>
        <v>2</v>
      </c>
      <c r="AD218" s="6" t="str">
        <f t="shared" si="58"/>
        <v>Correct</v>
      </c>
      <c r="AE218" s="6"/>
      <c r="AF218" s="96" t="str">
        <f>IFERROR(VLOOKUP(Table1[[#This Row],[RespondentID]],'All Data'!$A:$CO,87,FALSE),"unknown")</f>
        <v>Woman</v>
      </c>
      <c r="AG218" s="96" t="str">
        <f>IFERROR(VLOOKUP(Table1[[#This Row],[RespondentID]],'All Data'!$A:$CO,88,FALSE),"unknown")</f>
        <v>45-54 years</v>
      </c>
      <c r="AH218" s="96" t="str">
        <f>IFERROR(VLOOKUP(Table1[[#This Row],[RespondentID]],'All Data'!$A:$CO,89,FALSE),"unknown")</f>
        <v>Suffolk</v>
      </c>
      <c r="AI218" s="96" t="str">
        <f>IFERROR(VLOOKUP(Table1[[#This Row],[RespondentID]],'All Data'!$A:$CO,90,FALSE),"unknown")</f>
        <v>Huntington Station, 11746</v>
      </c>
      <c r="AJ218" s="96" t="str">
        <f>IFERROR(VLOOKUP(Table1[[#This Row],[RespondentID]],'All Data'!$A:$CO,91,FALSE),"unknown")</f>
        <v>White</v>
      </c>
      <c r="AK218" s="96" t="str">
        <f>IFERROR(VLOOKUP(Table1[[#This Row],[RespondentID]],'All Data'!$A:$CO,92,FALSE),"unknown")</f>
        <v>Not Hispanic or Latino</v>
      </c>
      <c r="AL218" s="96" t="str">
        <f>IFERROR(VLOOKUP(Table1[[#This Row],[RespondentID]],'All Data'!$A:$CO,93,FALSE),"unknown")</f>
        <v>English</v>
      </c>
      <c r="AM218" s="96" t="str">
        <f>IFERROR(VLOOKUP(Table1[[#This Row],[RespondentID]],'All Data'!$A:$CW,94,FALSE),"unknown")</f>
        <v>Over $125,000</v>
      </c>
      <c r="AN218" s="96" t="str">
        <f>IFERROR(VLOOKUP(Table1[[#This Row],[RespondentID]],'All Data'!$A:$CW,95,FALSE),"unknown")</f>
        <v>Graduate school</v>
      </c>
      <c r="AO218" s="96" t="str">
        <f>IFERROR(VLOOKUP(Table1[[#This Row],[RespondentID]],'All Data'!$A:$CW,96,FALSE),"unknown")</f>
        <v>Employed for wages</v>
      </c>
      <c r="AP218" s="96" t="str">
        <f>IFERROR(VLOOKUP(Table1[[#This Row],[RespondentID]],'All Data'!$A:$CW,97,FALSE),"unknown")</f>
        <v>Yes</v>
      </c>
      <c r="AQ218" s="96" t="str">
        <f>IFERROR(VLOOKUP(Table1[[#This Row],[RespondentID]],'All Data'!$A:$CW,98,FALSE),"unknown")</f>
        <v>Private/Commercial</v>
      </c>
      <c r="AR218" s="96" t="str">
        <f>IFERROR(VLOOKUP(Table1[[#This Row],[RespondentID]],'All Data'!$A:$CW,99,FALSE),"unknown")</f>
        <v>Yes</v>
      </c>
    </row>
    <row r="219" spans="1:44">
      <c r="A219">
        <v>18045028016</v>
      </c>
      <c r="M219" s="7">
        <f t="shared" si="45"/>
        <v>0</v>
      </c>
      <c r="N219" s="7" t="e">
        <f t="shared" si="46"/>
        <v>#DIV/0!</v>
      </c>
      <c r="O219" s="7"/>
      <c r="P219" s="7">
        <f t="shared" si="47"/>
        <v>0</v>
      </c>
      <c r="Q219" s="7">
        <f t="shared" si="48"/>
        <v>0</v>
      </c>
      <c r="R219" s="7">
        <f t="shared" si="49"/>
        <v>0</v>
      </c>
      <c r="S219" s="7">
        <f t="shared" si="50"/>
        <v>0</v>
      </c>
      <c r="T219" s="7">
        <f t="shared" si="51"/>
        <v>0</v>
      </c>
      <c r="U219" s="7">
        <f t="shared" si="52"/>
        <v>0</v>
      </c>
      <c r="V219" s="110">
        <f t="shared" si="53"/>
        <v>0</v>
      </c>
      <c r="W219" s="7">
        <f t="shared" si="54"/>
        <v>0</v>
      </c>
      <c r="X219" s="7">
        <f t="shared" si="55"/>
        <v>0</v>
      </c>
      <c r="Y219" s="7">
        <f t="shared" si="56"/>
        <v>0</v>
      </c>
      <c r="Z219" s="7"/>
      <c r="AA219" s="7"/>
      <c r="AB219" s="7">
        <f t="shared" si="59"/>
        <v>0</v>
      </c>
      <c r="AC219" s="7">
        <f t="shared" si="57"/>
        <v>0</v>
      </c>
      <c r="AD219" s="7" t="str">
        <f t="shared" si="58"/>
        <v>Correct</v>
      </c>
      <c r="AE219" s="7"/>
      <c r="AF219" s="96" t="str">
        <f>IFERROR(VLOOKUP(Table1[[#This Row],[RespondentID]],'All Data'!$A:$CO,87,FALSE),"unknown")</f>
        <v>Woman</v>
      </c>
      <c r="AG219" s="96" t="str">
        <f>IFERROR(VLOOKUP(Table1[[#This Row],[RespondentID]],'All Data'!$A:$CO,88,FALSE),"unknown")</f>
        <v>65+ years</v>
      </c>
      <c r="AH219" s="96" t="str">
        <f>IFERROR(VLOOKUP(Table1[[#This Row],[RespondentID]],'All Data'!$A:$CO,89,FALSE),"unknown")</f>
        <v>Nassau</v>
      </c>
      <c r="AI219" s="96" t="str">
        <f>IFERROR(VLOOKUP(Table1[[#This Row],[RespondentID]],'All Data'!$A:$CO,90,FALSE),"unknown")</f>
        <v>Hicksville, 11801</v>
      </c>
      <c r="AJ219" s="96" t="str">
        <f>IFERROR(VLOOKUP(Table1[[#This Row],[RespondentID]],'All Data'!$A:$CO,91,FALSE),"unknown")</f>
        <v>White</v>
      </c>
      <c r="AK219" s="96" t="str">
        <f>IFERROR(VLOOKUP(Table1[[#This Row],[RespondentID]],'All Data'!$A:$CO,92,FALSE),"unknown")</f>
        <v>Not Hispanic or Latino</v>
      </c>
      <c r="AL219" s="96" t="str">
        <f>IFERROR(VLOOKUP(Table1[[#This Row],[RespondentID]],'All Data'!$A:$CO,93,FALSE),"unknown")</f>
        <v>English</v>
      </c>
      <c r="AM219" s="96" t="str">
        <f>IFERROR(VLOOKUP(Table1[[#This Row],[RespondentID]],'All Data'!$A:$CW,94,FALSE),"unknown")</f>
        <v>$75,000 to $125,000</v>
      </c>
      <c r="AN219" s="96" t="str">
        <f>IFERROR(VLOOKUP(Table1[[#This Row],[RespondentID]],'All Data'!$A:$CW,95,FALSE),"unknown")</f>
        <v>High school graduate</v>
      </c>
      <c r="AO219" s="96" t="str">
        <f>IFERROR(VLOOKUP(Table1[[#This Row],[RespondentID]],'All Data'!$A:$CW,96,FALSE),"unknown")</f>
        <v>Employed for wages</v>
      </c>
      <c r="AP219" s="96" t="str">
        <f>IFERROR(VLOOKUP(Table1[[#This Row],[RespondentID]],'All Data'!$A:$CW,97,FALSE),"unknown")</f>
        <v>Yes</v>
      </c>
      <c r="AQ219" s="96" t="str">
        <f>IFERROR(VLOOKUP(Table1[[#This Row],[RespondentID]],'All Data'!$A:$CW,98,FALSE),"unknown")</f>
        <v>Private/Commercial</v>
      </c>
      <c r="AR219" s="96" t="str">
        <f>IFERROR(VLOOKUP(Table1[[#This Row],[RespondentID]],'All Data'!$A:$CW,99,FALSE),"unknown")</f>
        <v>Yes</v>
      </c>
    </row>
    <row r="220" spans="1:44">
      <c r="A220">
        <v>18045027912</v>
      </c>
      <c r="D220" t="s">
        <v>31</v>
      </c>
      <c r="I220" t="s">
        <v>36</v>
      </c>
      <c r="K220" t="s">
        <v>353</v>
      </c>
      <c r="M220" s="6">
        <f t="shared" si="45"/>
        <v>3</v>
      </c>
      <c r="N220" s="6">
        <f t="shared" si="46"/>
        <v>1</v>
      </c>
      <c r="O220" s="6"/>
      <c r="P220" s="6">
        <f t="shared" si="47"/>
        <v>0</v>
      </c>
      <c r="Q220" s="6">
        <f t="shared" si="48"/>
        <v>0</v>
      </c>
      <c r="R220" s="6">
        <f t="shared" si="49"/>
        <v>1</v>
      </c>
      <c r="S220" s="6">
        <f t="shared" si="50"/>
        <v>0</v>
      </c>
      <c r="T220" s="6">
        <f t="shared" si="51"/>
        <v>0</v>
      </c>
      <c r="U220" s="6">
        <f t="shared" si="52"/>
        <v>0</v>
      </c>
      <c r="V220" s="110">
        <f t="shared" si="53"/>
        <v>0</v>
      </c>
      <c r="W220" s="6">
        <f t="shared" si="54"/>
        <v>1</v>
      </c>
      <c r="X220" s="6">
        <f t="shared" si="55"/>
        <v>0</v>
      </c>
      <c r="Y220" s="6">
        <f t="shared" si="56"/>
        <v>1</v>
      </c>
      <c r="Z220" s="6"/>
      <c r="AA220" s="6"/>
      <c r="AB220" s="6">
        <f t="shared" si="59"/>
        <v>3</v>
      </c>
      <c r="AC220" s="6">
        <f t="shared" si="57"/>
        <v>3</v>
      </c>
      <c r="AD220" s="6" t="str">
        <f t="shared" si="58"/>
        <v>Correct</v>
      </c>
      <c r="AE220" s="6"/>
      <c r="AF220" s="96" t="str">
        <f>IFERROR(VLOOKUP(Table1[[#This Row],[RespondentID]],'All Data'!$A:$CO,87,FALSE),"unknown")</f>
        <v>Woman</v>
      </c>
      <c r="AG220" s="96" t="str">
        <f>IFERROR(VLOOKUP(Table1[[#This Row],[RespondentID]],'All Data'!$A:$CO,88,FALSE),"unknown")</f>
        <v>65+ years</v>
      </c>
      <c r="AH220" s="96" t="str">
        <f>IFERROR(VLOOKUP(Table1[[#This Row],[RespondentID]],'All Data'!$A:$CO,89,FALSE),"unknown")</f>
        <v>Nassau</v>
      </c>
      <c r="AI220" s="96" t="str">
        <f>IFERROR(VLOOKUP(Table1[[#This Row],[RespondentID]],'All Data'!$A:$CO,90,FALSE),"unknown")</f>
        <v>Plainview, 11803</v>
      </c>
      <c r="AJ220" s="96" t="str">
        <f>IFERROR(VLOOKUP(Table1[[#This Row],[RespondentID]],'All Data'!$A:$CO,91,FALSE),"unknown")</f>
        <v>White</v>
      </c>
      <c r="AK220" s="96" t="str">
        <f>IFERROR(VLOOKUP(Table1[[#This Row],[RespondentID]],'All Data'!$A:$CO,92,FALSE),"unknown")</f>
        <v>Not Hispanic or Latino</v>
      </c>
      <c r="AL220" s="96" t="str">
        <f>IFERROR(VLOOKUP(Table1[[#This Row],[RespondentID]],'All Data'!$A:$CO,93,FALSE),"unknown")</f>
        <v>English</v>
      </c>
      <c r="AM220" s="96" t="str">
        <f>IFERROR(VLOOKUP(Table1[[#This Row],[RespondentID]],'All Data'!$A:$CW,94,FALSE),"unknown")</f>
        <v>$50,000 to $74,999</v>
      </c>
      <c r="AN220" s="96" t="str">
        <f>IFERROR(VLOOKUP(Table1[[#This Row],[RespondentID]],'All Data'!$A:$CW,95,FALSE),"unknown")</f>
        <v>College graduate</v>
      </c>
      <c r="AO220" s="96" t="str">
        <f>IFERROR(VLOOKUP(Table1[[#This Row],[RespondentID]],'All Data'!$A:$CW,96,FALSE),"unknown")</f>
        <v>Employed for wages</v>
      </c>
      <c r="AP220" s="96" t="str">
        <f>IFERROR(VLOOKUP(Table1[[#This Row],[RespondentID]],'All Data'!$A:$CW,97,FALSE),"unknown")</f>
        <v>Yes</v>
      </c>
      <c r="AQ220" s="96" t="str">
        <f>IFERROR(VLOOKUP(Table1[[#This Row],[RespondentID]],'All Data'!$A:$CW,98,FALSE),"unknown")</f>
        <v>Medicare, Private/Commercial</v>
      </c>
      <c r="AR220" s="96" t="str">
        <f>IFERROR(VLOOKUP(Table1[[#This Row],[RespondentID]],'All Data'!$A:$CW,99,FALSE),"unknown")</f>
        <v>Yes</v>
      </c>
    </row>
    <row r="221" spans="1:44">
      <c r="A221">
        <v>18045027813</v>
      </c>
      <c r="E221" t="s">
        <v>32</v>
      </c>
      <c r="M221" s="7">
        <f t="shared" si="45"/>
        <v>1</v>
      </c>
      <c r="N221" s="7">
        <f t="shared" si="46"/>
        <v>3</v>
      </c>
      <c r="O221" s="7"/>
      <c r="P221" s="7">
        <f t="shared" si="47"/>
        <v>0</v>
      </c>
      <c r="Q221" s="7">
        <f t="shared" si="48"/>
        <v>0</v>
      </c>
      <c r="R221" s="7">
        <f t="shared" si="49"/>
        <v>0</v>
      </c>
      <c r="S221" s="7">
        <f t="shared" si="50"/>
        <v>1</v>
      </c>
      <c r="T221" s="7">
        <f t="shared" si="51"/>
        <v>0</v>
      </c>
      <c r="U221" s="7">
        <f t="shared" si="52"/>
        <v>0</v>
      </c>
      <c r="V221" s="110">
        <f t="shared" si="53"/>
        <v>0</v>
      </c>
      <c r="W221" s="7">
        <f t="shared" si="54"/>
        <v>0</v>
      </c>
      <c r="X221" s="7">
        <f t="shared" si="55"/>
        <v>0</v>
      </c>
      <c r="Y221" s="7">
        <f t="shared" si="56"/>
        <v>0</v>
      </c>
      <c r="Z221" s="7"/>
      <c r="AA221" s="7"/>
      <c r="AB221" s="7">
        <f t="shared" si="59"/>
        <v>1</v>
      </c>
      <c r="AC221" s="7">
        <f t="shared" si="57"/>
        <v>1</v>
      </c>
      <c r="AD221" s="7" t="str">
        <f t="shared" si="58"/>
        <v>Correct</v>
      </c>
      <c r="AE221" s="7"/>
      <c r="AF221" s="96" t="str">
        <f>IFERROR(VLOOKUP(Table1[[#This Row],[RespondentID]],'All Data'!$A:$CO,87,FALSE),"unknown")</f>
        <v>Woman</v>
      </c>
      <c r="AG221" s="96" t="str">
        <f>IFERROR(VLOOKUP(Table1[[#This Row],[RespondentID]],'All Data'!$A:$CO,88,FALSE),"unknown")</f>
        <v>55-64 years</v>
      </c>
      <c r="AH221" s="96" t="str">
        <f>IFERROR(VLOOKUP(Table1[[#This Row],[RespondentID]],'All Data'!$A:$CO,89,FALSE),"unknown")</f>
        <v>Nassau</v>
      </c>
      <c r="AI221" s="96" t="str">
        <f>IFERROR(VLOOKUP(Table1[[#This Row],[RespondentID]],'All Data'!$A:$CO,90,FALSE),"unknown")</f>
        <v>Hicksville, 11801</v>
      </c>
      <c r="AJ221" s="96">
        <f>IFERROR(VLOOKUP(Table1[[#This Row],[RespondentID]],'All Data'!$A:$CO,91,FALSE),"unknown")</f>
        <v>0</v>
      </c>
      <c r="AK221" s="96" t="str">
        <f>IFERROR(VLOOKUP(Table1[[#This Row],[RespondentID]],'All Data'!$A:$CO,92,FALSE),"unknown")</f>
        <v>Not Hispanic or Latino</v>
      </c>
      <c r="AL221" s="96" t="str">
        <f>IFERROR(VLOOKUP(Table1[[#This Row],[RespondentID]],'All Data'!$A:$CO,93,FALSE),"unknown")</f>
        <v>English</v>
      </c>
      <c r="AM221" s="96">
        <f>IFERROR(VLOOKUP(Table1[[#This Row],[RespondentID]],'All Data'!$A:$CW,94,FALSE),"unknown")</f>
        <v>0</v>
      </c>
      <c r="AN221" s="96">
        <f>IFERROR(VLOOKUP(Table1[[#This Row],[RespondentID]],'All Data'!$A:$CW,95,FALSE),"unknown")</f>
        <v>0</v>
      </c>
      <c r="AO221" s="96" t="str">
        <f>IFERROR(VLOOKUP(Table1[[#This Row],[RespondentID]],'All Data'!$A:$CW,96,FALSE),"unknown")</f>
        <v>Employed for wages</v>
      </c>
      <c r="AP221" s="96" t="str">
        <f>IFERROR(VLOOKUP(Table1[[#This Row],[RespondentID]],'All Data'!$A:$CW,97,FALSE),"unknown")</f>
        <v>Yes</v>
      </c>
      <c r="AQ221" s="96" t="str">
        <f>IFERROR(VLOOKUP(Table1[[#This Row],[RespondentID]],'All Data'!$A:$CW,98,FALSE),"unknown")</f>
        <v>Private/Commercial</v>
      </c>
      <c r="AR221" s="96" t="str">
        <f>IFERROR(VLOOKUP(Table1[[#This Row],[RespondentID]],'All Data'!$A:$CW,99,FALSE),"unknown")</f>
        <v>Yes</v>
      </c>
    </row>
    <row r="222" spans="1:44">
      <c r="A222">
        <v>18045027595</v>
      </c>
      <c r="B222" t="s">
        <v>29</v>
      </c>
      <c r="D222" t="s">
        <v>31</v>
      </c>
      <c r="F222" t="s">
        <v>33</v>
      </c>
      <c r="I222" t="s">
        <v>36</v>
      </c>
      <c r="J222" t="s">
        <v>37</v>
      </c>
      <c r="M222" s="6">
        <f t="shared" si="45"/>
        <v>5</v>
      </c>
      <c r="N222" s="6">
        <f t="shared" si="46"/>
        <v>0.6</v>
      </c>
      <c r="O222" s="6"/>
      <c r="P222" s="6">
        <f t="shared" si="47"/>
        <v>0.6</v>
      </c>
      <c r="Q222" s="6">
        <f t="shared" si="48"/>
        <v>0</v>
      </c>
      <c r="R222" s="6">
        <f t="shared" si="49"/>
        <v>0.6</v>
      </c>
      <c r="S222" s="6">
        <f t="shared" si="50"/>
        <v>0</v>
      </c>
      <c r="T222" s="6">
        <f t="shared" si="51"/>
        <v>0.6</v>
      </c>
      <c r="U222" s="6">
        <f t="shared" si="52"/>
        <v>0</v>
      </c>
      <c r="V222" s="110">
        <f t="shared" si="53"/>
        <v>0</v>
      </c>
      <c r="W222" s="6">
        <f t="shared" si="54"/>
        <v>0.6</v>
      </c>
      <c r="X222" s="6">
        <f t="shared" si="55"/>
        <v>0.6</v>
      </c>
      <c r="Y222" s="6">
        <f t="shared" si="56"/>
        <v>0</v>
      </c>
      <c r="Z222" s="6"/>
      <c r="AA222" s="6"/>
      <c r="AB222" s="6">
        <f t="shared" si="59"/>
        <v>3</v>
      </c>
      <c r="AC222" s="6">
        <f t="shared" si="57"/>
        <v>5</v>
      </c>
      <c r="AD222" s="6" t="str">
        <f t="shared" si="58"/>
        <v>Correct</v>
      </c>
      <c r="AE222" s="6"/>
      <c r="AF222" s="96" t="str">
        <f>IFERROR(VLOOKUP(Table1[[#This Row],[RespondentID]],'All Data'!$A:$CO,87,FALSE),"unknown")</f>
        <v>Woman</v>
      </c>
      <c r="AG222" s="96" t="str">
        <f>IFERROR(VLOOKUP(Table1[[#This Row],[RespondentID]],'All Data'!$A:$CO,88,FALSE),"unknown")</f>
        <v>55-64 years</v>
      </c>
      <c r="AH222" s="96" t="str">
        <f>IFERROR(VLOOKUP(Table1[[#This Row],[RespondentID]],'All Data'!$A:$CO,89,FALSE),"unknown")</f>
        <v>Suffolk</v>
      </c>
      <c r="AI222" s="96" t="str">
        <f>IFERROR(VLOOKUP(Table1[[#This Row],[RespondentID]],'All Data'!$A:$CO,90,FALSE),"unknown")</f>
        <v>Islip, 11751</v>
      </c>
      <c r="AJ222" s="96" t="str">
        <f>IFERROR(VLOOKUP(Table1[[#This Row],[RespondentID]],'All Data'!$A:$CO,91,FALSE),"unknown")</f>
        <v>White</v>
      </c>
      <c r="AK222" s="96" t="str">
        <f>IFERROR(VLOOKUP(Table1[[#This Row],[RespondentID]],'All Data'!$A:$CO,92,FALSE),"unknown")</f>
        <v>Not Hispanic or Latino</v>
      </c>
      <c r="AL222" s="96" t="str">
        <f>IFERROR(VLOOKUP(Table1[[#This Row],[RespondentID]],'All Data'!$A:$CO,93,FALSE),"unknown")</f>
        <v>English</v>
      </c>
      <c r="AM222" s="96" t="str">
        <f>IFERROR(VLOOKUP(Table1[[#This Row],[RespondentID]],'All Data'!$A:$CW,94,FALSE),"unknown")</f>
        <v>$50,000 to $74,999</v>
      </c>
      <c r="AN222" s="96" t="str">
        <f>IFERROR(VLOOKUP(Table1[[#This Row],[RespondentID]],'All Data'!$A:$CW,95,FALSE),"unknown")</f>
        <v>College graduate</v>
      </c>
      <c r="AO222" s="96" t="str">
        <f>IFERROR(VLOOKUP(Table1[[#This Row],[RespondentID]],'All Data'!$A:$CW,96,FALSE),"unknown")</f>
        <v>Employed for wages</v>
      </c>
      <c r="AP222" s="96" t="str">
        <f>IFERROR(VLOOKUP(Table1[[#This Row],[RespondentID]],'All Data'!$A:$CW,97,FALSE),"unknown")</f>
        <v>No</v>
      </c>
      <c r="AQ222" s="96" t="str">
        <f>IFERROR(VLOOKUP(Table1[[#This Row],[RespondentID]],'All Data'!$A:$CW,98,FALSE),"unknown")</f>
        <v>Medicare</v>
      </c>
      <c r="AR222" s="96" t="str">
        <f>IFERROR(VLOOKUP(Table1[[#This Row],[RespondentID]],'All Data'!$A:$CW,99,FALSE),"unknown")</f>
        <v>Yes</v>
      </c>
    </row>
    <row r="223" spans="1:44">
      <c r="A223">
        <v>18044787096</v>
      </c>
      <c r="G223" t="s">
        <v>34</v>
      </c>
      <c r="K223" t="s">
        <v>353</v>
      </c>
      <c r="M223" s="7">
        <f t="shared" si="45"/>
        <v>2</v>
      </c>
      <c r="N223" s="7">
        <f t="shared" si="46"/>
        <v>1.5</v>
      </c>
      <c r="O223" s="7"/>
      <c r="P223" s="7">
        <f t="shared" si="47"/>
        <v>0</v>
      </c>
      <c r="Q223" s="7">
        <f t="shared" si="48"/>
        <v>0</v>
      </c>
      <c r="R223" s="7">
        <f t="shared" si="49"/>
        <v>0</v>
      </c>
      <c r="S223" s="7">
        <f t="shared" si="50"/>
        <v>0</v>
      </c>
      <c r="T223" s="7">
        <f t="shared" si="51"/>
        <v>0</v>
      </c>
      <c r="U223" s="7">
        <f t="shared" si="52"/>
        <v>1</v>
      </c>
      <c r="V223" s="110">
        <f t="shared" si="53"/>
        <v>0</v>
      </c>
      <c r="W223" s="7">
        <f t="shared" si="54"/>
        <v>0</v>
      </c>
      <c r="X223" s="7">
        <f t="shared" si="55"/>
        <v>0</v>
      </c>
      <c r="Y223" s="7">
        <f t="shared" si="56"/>
        <v>1</v>
      </c>
      <c r="Z223" s="7"/>
      <c r="AA223" s="7"/>
      <c r="AB223" s="7">
        <f t="shared" si="59"/>
        <v>2</v>
      </c>
      <c r="AC223" s="7">
        <f t="shared" si="57"/>
        <v>2</v>
      </c>
      <c r="AD223" s="7" t="str">
        <f t="shared" si="58"/>
        <v>Correct</v>
      </c>
      <c r="AE223" s="7"/>
      <c r="AF223" s="96" t="str">
        <f>IFERROR(VLOOKUP(Table1[[#This Row],[RespondentID]],'All Data'!$A:$CO,87,FALSE),"unknown")</f>
        <v>Woman</v>
      </c>
      <c r="AG223" s="96" t="str">
        <f>IFERROR(VLOOKUP(Table1[[#This Row],[RespondentID]],'All Data'!$A:$CO,88,FALSE),"unknown")</f>
        <v>45-54 years</v>
      </c>
      <c r="AH223" s="96" t="str">
        <f>IFERROR(VLOOKUP(Table1[[#This Row],[RespondentID]],'All Data'!$A:$CO,89,FALSE),"unknown")</f>
        <v>Nassau</v>
      </c>
      <c r="AI223" s="96" t="str">
        <f>IFERROR(VLOOKUP(Table1[[#This Row],[RespondentID]],'All Data'!$A:$CO,90,FALSE),"unknown")</f>
        <v>Massapequa Park, 11762</v>
      </c>
      <c r="AJ223" s="96" t="str">
        <f>IFERROR(VLOOKUP(Table1[[#This Row],[RespondentID]],'All Data'!$A:$CO,91,FALSE),"unknown")</f>
        <v>White</v>
      </c>
      <c r="AK223" s="96" t="str">
        <f>IFERROR(VLOOKUP(Table1[[#This Row],[RespondentID]],'All Data'!$A:$CO,92,FALSE),"unknown")</f>
        <v>Not Hispanic or Latino</v>
      </c>
      <c r="AL223" s="96" t="str">
        <f>IFERROR(VLOOKUP(Table1[[#This Row],[RespondentID]],'All Data'!$A:$CO,93,FALSE),"unknown")</f>
        <v>English</v>
      </c>
      <c r="AM223" s="96" t="str">
        <f>IFERROR(VLOOKUP(Table1[[#This Row],[RespondentID]],'All Data'!$A:$CW,94,FALSE),"unknown")</f>
        <v>Over $125,000</v>
      </c>
      <c r="AN223" s="96" t="str">
        <f>IFERROR(VLOOKUP(Table1[[#This Row],[RespondentID]],'All Data'!$A:$CW,95,FALSE),"unknown")</f>
        <v>Graduate school</v>
      </c>
      <c r="AO223" s="96" t="str">
        <f>IFERROR(VLOOKUP(Table1[[#This Row],[RespondentID]],'All Data'!$A:$CW,96,FALSE),"unknown")</f>
        <v>Employed for wages</v>
      </c>
      <c r="AP223" s="96" t="str">
        <f>IFERROR(VLOOKUP(Table1[[#This Row],[RespondentID]],'All Data'!$A:$CW,97,FALSE),"unknown")</f>
        <v>Yes</v>
      </c>
      <c r="AQ223" s="96" t="str">
        <f>IFERROR(VLOOKUP(Table1[[#This Row],[RespondentID]],'All Data'!$A:$CW,98,FALSE),"unknown")</f>
        <v>Private/Commercial</v>
      </c>
      <c r="AR223" s="96" t="str">
        <f>IFERROR(VLOOKUP(Table1[[#This Row],[RespondentID]],'All Data'!$A:$CW,99,FALSE),"unknown")</f>
        <v>Yes</v>
      </c>
    </row>
    <row r="224" spans="1:44">
      <c r="A224">
        <v>18044786958</v>
      </c>
      <c r="H224" t="s">
        <v>35</v>
      </c>
      <c r="I224" t="s">
        <v>36</v>
      </c>
      <c r="M224" s="6">
        <f t="shared" si="45"/>
        <v>2</v>
      </c>
      <c r="N224" s="6">
        <f t="shared" si="46"/>
        <v>1.5</v>
      </c>
      <c r="O224" s="6"/>
      <c r="P224" s="6">
        <f t="shared" si="47"/>
        <v>0</v>
      </c>
      <c r="Q224" s="6">
        <f t="shared" si="48"/>
        <v>0</v>
      </c>
      <c r="R224" s="6">
        <f t="shared" si="49"/>
        <v>0</v>
      </c>
      <c r="S224" s="6">
        <f t="shared" si="50"/>
        <v>0</v>
      </c>
      <c r="T224" s="6">
        <f t="shared" si="51"/>
        <v>0</v>
      </c>
      <c r="U224" s="6">
        <f t="shared" si="52"/>
        <v>0</v>
      </c>
      <c r="V224" s="110">
        <f t="shared" si="53"/>
        <v>1</v>
      </c>
      <c r="W224" s="6">
        <f t="shared" si="54"/>
        <v>1</v>
      </c>
      <c r="X224" s="6">
        <f t="shared" si="55"/>
        <v>0</v>
      </c>
      <c r="Y224" s="6">
        <f t="shared" si="56"/>
        <v>0</v>
      </c>
      <c r="Z224" s="6"/>
      <c r="AA224" s="6"/>
      <c r="AB224" s="6">
        <f t="shared" si="59"/>
        <v>2</v>
      </c>
      <c r="AC224" s="6">
        <f t="shared" si="57"/>
        <v>2</v>
      </c>
      <c r="AD224" s="6" t="str">
        <f t="shared" si="58"/>
        <v>Correct</v>
      </c>
      <c r="AE224" s="6"/>
      <c r="AF224" s="96" t="str">
        <f>IFERROR(VLOOKUP(Table1[[#This Row],[RespondentID]],'All Data'!$A:$CO,87,FALSE),"unknown")</f>
        <v>Woman</v>
      </c>
      <c r="AG224" s="96" t="str">
        <f>IFERROR(VLOOKUP(Table1[[#This Row],[RespondentID]],'All Data'!$A:$CO,88,FALSE),"unknown")</f>
        <v>45-54 years</v>
      </c>
      <c r="AH224" s="96" t="str">
        <f>IFERROR(VLOOKUP(Table1[[#This Row],[RespondentID]],'All Data'!$A:$CO,89,FALSE),"unknown")</f>
        <v>Nassau</v>
      </c>
      <c r="AI224" s="96" t="str">
        <f>IFERROR(VLOOKUP(Table1[[#This Row],[RespondentID]],'All Data'!$A:$CO,90,FALSE),"unknown")</f>
        <v>Hicksville, 11801</v>
      </c>
      <c r="AJ224" s="96" t="str">
        <f>IFERROR(VLOOKUP(Table1[[#This Row],[RespondentID]],'All Data'!$A:$CO,91,FALSE),"unknown")</f>
        <v>White</v>
      </c>
      <c r="AK224" s="96" t="str">
        <f>IFERROR(VLOOKUP(Table1[[#This Row],[RespondentID]],'All Data'!$A:$CO,92,FALSE),"unknown")</f>
        <v>Not Hispanic or Latino</v>
      </c>
      <c r="AL224" s="96" t="str">
        <f>IFERROR(VLOOKUP(Table1[[#This Row],[RespondentID]],'All Data'!$A:$CO,93,FALSE),"unknown")</f>
        <v>English</v>
      </c>
      <c r="AM224" s="96" t="str">
        <f>IFERROR(VLOOKUP(Table1[[#This Row],[RespondentID]],'All Data'!$A:$CW,94,FALSE),"unknown")</f>
        <v>Over $125,000</v>
      </c>
      <c r="AN224" s="96" t="str">
        <f>IFERROR(VLOOKUP(Table1[[#This Row],[RespondentID]],'All Data'!$A:$CW,95,FALSE),"unknown")</f>
        <v>College graduate</v>
      </c>
      <c r="AO224" s="96" t="str">
        <f>IFERROR(VLOOKUP(Table1[[#This Row],[RespondentID]],'All Data'!$A:$CW,96,FALSE),"unknown")</f>
        <v>Employed for wages</v>
      </c>
      <c r="AP224" s="96" t="str">
        <f>IFERROR(VLOOKUP(Table1[[#This Row],[RespondentID]],'All Data'!$A:$CW,97,FALSE),"unknown")</f>
        <v>Yes</v>
      </c>
      <c r="AQ224" s="96" t="str">
        <f>IFERROR(VLOOKUP(Table1[[#This Row],[RespondentID]],'All Data'!$A:$CW,98,FALSE),"unknown")</f>
        <v>Private/Commercial</v>
      </c>
      <c r="AR224" s="96" t="str">
        <f>IFERROR(VLOOKUP(Table1[[#This Row],[RespondentID]],'All Data'!$A:$CW,99,FALSE),"unknown")</f>
        <v>Yes</v>
      </c>
    </row>
    <row r="225" spans="1:44">
      <c r="A225">
        <v>18044786837</v>
      </c>
      <c r="G225" t="s">
        <v>34</v>
      </c>
      <c r="M225" s="7">
        <f t="shared" si="45"/>
        <v>1</v>
      </c>
      <c r="N225" s="7">
        <f t="shared" si="46"/>
        <v>3</v>
      </c>
      <c r="O225" s="7"/>
      <c r="P225" s="7">
        <f t="shared" si="47"/>
        <v>0</v>
      </c>
      <c r="Q225" s="7">
        <f t="shared" si="48"/>
        <v>0</v>
      </c>
      <c r="R225" s="7">
        <f t="shared" si="49"/>
        <v>0</v>
      </c>
      <c r="S225" s="7">
        <f t="shared" si="50"/>
        <v>0</v>
      </c>
      <c r="T225" s="7">
        <f t="shared" si="51"/>
        <v>0</v>
      </c>
      <c r="U225" s="7">
        <f t="shared" si="52"/>
        <v>1</v>
      </c>
      <c r="V225" s="110">
        <f t="shared" si="53"/>
        <v>0</v>
      </c>
      <c r="W225" s="7">
        <f t="shared" si="54"/>
        <v>0</v>
      </c>
      <c r="X225" s="7">
        <f t="shared" si="55"/>
        <v>0</v>
      </c>
      <c r="Y225" s="7">
        <f t="shared" si="56"/>
        <v>0</v>
      </c>
      <c r="Z225" s="7"/>
      <c r="AA225" s="7"/>
      <c r="AB225" s="7">
        <f t="shared" si="59"/>
        <v>1</v>
      </c>
      <c r="AC225" s="7">
        <f t="shared" si="57"/>
        <v>1</v>
      </c>
      <c r="AD225" s="7" t="str">
        <f t="shared" si="58"/>
        <v>Correct</v>
      </c>
      <c r="AE225" s="7"/>
      <c r="AF225" s="96" t="str">
        <f>IFERROR(VLOOKUP(Table1[[#This Row],[RespondentID]],'All Data'!$A:$CO,87,FALSE),"unknown")</f>
        <v>Woman</v>
      </c>
      <c r="AG225" s="96" t="str">
        <f>IFERROR(VLOOKUP(Table1[[#This Row],[RespondentID]],'All Data'!$A:$CO,88,FALSE),"unknown")</f>
        <v>45-54 years</v>
      </c>
      <c r="AH225" s="96" t="str">
        <f>IFERROR(VLOOKUP(Table1[[#This Row],[RespondentID]],'All Data'!$A:$CO,89,FALSE),"unknown")</f>
        <v>Nassau</v>
      </c>
      <c r="AI225" s="96" t="str">
        <f>IFERROR(VLOOKUP(Table1[[#This Row],[RespondentID]],'All Data'!$A:$CO,90,FALSE),"unknown")</f>
        <v>Old Bethpage, 11804</v>
      </c>
      <c r="AJ225" s="96" t="str">
        <f>IFERROR(VLOOKUP(Table1[[#This Row],[RespondentID]],'All Data'!$A:$CO,91,FALSE),"unknown")</f>
        <v>White</v>
      </c>
      <c r="AK225" s="96" t="str">
        <f>IFERROR(VLOOKUP(Table1[[#This Row],[RespondentID]],'All Data'!$A:$CO,92,FALSE),"unknown")</f>
        <v>Not Hispanic or Latino</v>
      </c>
      <c r="AL225" s="96" t="str">
        <f>IFERROR(VLOOKUP(Table1[[#This Row],[RespondentID]],'All Data'!$A:$CO,93,FALSE),"unknown")</f>
        <v>English</v>
      </c>
      <c r="AM225" s="96" t="str">
        <f>IFERROR(VLOOKUP(Table1[[#This Row],[RespondentID]],'All Data'!$A:$CW,94,FALSE),"unknown")</f>
        <v>Over $125,000</v>
      </c>
      <c r="AN225" s="96" t="str">
        <f>IFERROR(VLOOKUP(Table1[[#This Row],[RespondentID]],'All Data'!$A:$CW,95,FALSE),"unknown")</f>
        <v>Other (please specify)</v>
      </c>
      <c r="AO225" s="96" t="str">
        <f>IFERROR(VLOOKUP(Table1[[#This Row],[RespondentID]],'All Data'!$A:$CW,96,FALSE),"unknown")</f>
        <v>Employed for wages</v>
      </c>
      <c r="AP225" s="96" t="str">
        <f>IFERROR(VLOOKUP(Table1[[#This Row],[RespondentID]],'All Data'!$A:$CW,97,FALSE),"unknown")</f>
        <v>Yes</v>
      </c>
      <c r="AQ225" s="96" t="str">
        <f>IFERROR(VLOOKUP(Table1[[#This Row],[RespondentID]],'All Data'!$A:$CW,98,FALSE),"unknown")</f>
        <v>Private/Commercial</v>
      </c>
      <c r="AR225" s="96" t="str">
        <f>IFERROR(VLOOKUP(Table1[[#This Row],[RespondentID]],'All Data'!$A:$CW,99,FALSE),"unknown")</f>
        <v>Yes</v>
      </c>
    </row>
    <row r="226" spans="1:44">
      <c r="A226">
        <v>18044784626</v>
      </c>
      <c r="G226" t="s">
        <v>34</v>
      </c>
      <c r="M226" s="6">
        <f t="shared" si="45"/>
        <v>1</v>
      </c>
      <c r="N226" s="6">
        <f t="shared" si="46"/>
        <v>3</v>
      </c>
      <c r="O226" s="6"/>
      <c r="P226" s="6">
        <f t="shared" si="47"/>
        <v>0</v>
      </c>
      <c r="Q226" s="6">
        <f t="shared" si="48"/>
        <v>0</v>
      </c>
      <c r="R226" s="6">
        <f t="shared" si="49"/>
        <v>0</v>
      </c>
      <c r="S226" s="6">
        <f t="shared" si="50"/>
        <v>0</v>
      </c>
      <c r="T226" s="6">
        <f t="shared" si="51"/>
        <v>0</v>
      </c>
      <c r="U226" s="6">
        <f t="shared" si="52"/>
        <v>1</v>
      </c>
      <c r="V226" s="110">
        <f t="shared" si="53"/>
        <v>0</v>
      </c>
      <c r="W226" s="6">
        <f t="shared" si="54"/>
        <v>0</v>
      </c>
      <c r="X226" s="6">
        <f t="shared" si="55"/>
        <v>0</v>
      </c>
      <c r="Y226" s="6">
        <f t="shared" si="56"/>
        <v>0</v>
      </c>
      <c r="Z226" s="6"/>
      <c r="AA226" s="6"/>
      <c r="AB226" s="6">
        <f t="shared" si="59"/>
        <v>1</v>
      </c>
      <c r="AC226" s="6">
        <f t="shared" si="57"/>
        <v>1</v>
      </c>
      <c r="AD226" s="6" t="str">
        <f t="shared" si="58"/>
        <v>Correct</v>
      </c>
      <c r="AE226" s="6"/>
      <c r="AF226" s="96" t="str">
        <f>IFERROR(VLOOKUP(Table1[[#This Row],[RespondentID]],'All Data'!$A:$CO,87,FALSE),"unknown")</f>
        <v>Woman</v>
      </c>
      <c r="AG226" s="96" t="str">
        <f>IFERROR(VLOOKUP(Table1[[#This Row],[RespondentID]],'All Data'!$A:$CO,88,FALSE),"unknown")</f>
        <v>18-24 years</v>
      </c>
      <c r="AH226" s="96" t="str">
        <f>IFERROR(VLOOKUP(Table1[[#This Row],[RespondentID]],'All Data'!$A:$CO,89,FALSE),"unknown")</f>
        <v>Suffolk</v>
      </c>
      <c r="AI226" s="96" t="str">
        <f>IFERROR(VLOOKUP(Table1[[#This Row],[RespondentID]],'All Data'!$A:$CO,90,FALSE),"unknown")</f>
        <v>Melville, 11747</v>
      </c>
      <c r="AJ226" s="96" t="str">
        <f>IFERROR(VLOOKUP(Table1[[#This Row],[RespondentID]],'All Data'!$A:$CO,91,FALSE),"unknown")</f>
        <v>White</v>
      </c>
      <c r="AK226" s="96" t="str">
        <f>IFERROR(VLOOKUP(Table1[[#This Row],[RespondentID]],'All Data'!$A:$CO,92,FALSE),"unknown")</f>
        <v>Not Hispanic or Latino</v>
      </c>
      <c r="AL226" s="96" t="str">
        <f>IFERROR(VLOOKUP(Table1[[#This Row],[RespondentID]],'All Data'!$A:$CO,93,FALSE),"unknown")</f>
        <v>English</v>
      </c>
      <c r="AM226" s="96" t="str">
        <f>IFERROR(VLOOKUP(Table1[[#This Row],[RespondentID]],'All Data'!$A:$CW,94,FALSE),"unknown")</f>
        <v>$50,000 to $74,999</v>
      </c>
      <c r="AN226" s="96" t="str">
        <f>IFERROR(VLOOKUP(Table1[[#This Row],[RespondentID]],'All Data'!$A:$CW,95,FALSE),"unknown")</f>
        <v>High school graduate</v>
      </c>
      <c r="AO226" s="96" t="str">
        <f>IFERROR(VLOOKUP(Table1[[#This Row],[RespondentID]],'All Data'!$A:$CW,96,FALSE),"unknown")</f>
        <v>Employed for wages</v>
      </c>
      <c r="AP226" s="96" t="str">
        <f>IFERROR(VLOOKUP(Table1[[#This Row],[RespondentID]],'All Data'!$A:$CW,97,FALSE),"unknown")</f>
        <v>Yes</v>
      </c>
      <c r="AQ226" s="96" t="str">
        <f>IFERROR(VLOOKUP(Table1[[#This Row],[RespondentID]],'All Data'!$A:$CW,98,FALSE),"unknown")</f>
        <v>Private/Commercial</v>
      </c>
      <c r="AR226" s="96">
        <f>IFERROR(VLOOKUP(Table1[[#This Row],[RespondentID]],'All Data'!$A:$CW,99,FALSE),"unknown")</f>
        <v>0</v>
      </c>
    </row>
    <row r="227" spans="1:44">
      <c r="A227">
        <v>18044784492</v>
      </c>
      <c r="G227" t="s">
        <v>34</v>
      </c>
      <c r="M227" s="7">
        <f t="shared" si="45"/>
        <v>1</v>
      </c>
      <c r="N227" s="7">
        <f t="shared" si="46"/>
        <v>3</v>
      </c>
      <c r="O227" s="7"/>
      <c r="P227" s="7">
        <f t="shared" si="47"/>
        <v>0</v>
      </c>
      <c r="Q227" s="7">
        <f t="shared" si="48"/>
        <v>0</v>
      </c>
      <c r="R227" s="7">
        <f t="shared" si="49"/>
        <v>0</v>
      </c>
      <c r="S227" s="7">
        <f t="shared" si="50"/>
        <v>0</v>
      </c>
      <c r="T227" s="7">
        <f t="shared" si="51"/>
        <v>0</v>
      </c>
      <c r="U227" s="7">
        <f t="shared" si="52"/>
        <v>1</v>
      </c>
      <c r="V227" s="110">
        <f t="shared" si="53"/>
        <v>0</v>
      </c>
      <c r="W227" s="7">
        <f t="shared" si="54"/>
        <v>0</v>
      </c>
      <c r="X227" s="7">
        <f t="shared" si="55"/>
        <v>0</v>
      </c>
      <c r="Y227" s="7">
        <f t="shared" si="56"/>
        <v>0</v>
      </c>
      <c r="Z227" s="7"/>
      <c r="AA227" s="7"/>
      <c r="AB227" s="7">
        <f t="shared" si="59"/>
        <v>1</v>
      </c>
      <c r="AC227" s="7">
        <f t="shared" si="57"/>
        <v>1</v>
      </c>
      <c r="AD227" s="7" t="str">
        <f t="shared" si="58"/>
        <v>Correct</v>
      </c>
      <c r="AE227" s="7"/>
      <c r="AF227" s="96" t="str">
        <f>IFERROR(VLOOKUP(Table1[[#This Row],[RespondentID]],'All Data'!$A:$CO,87,FALSE),"unknown")</f>
        <v>Woman</v>
      </c>
      <c r="AG227" s="96" t="str">
        <f>IFERROR(VLOOKUP(Table1[[#This Row],[RespondentID]],'All Data'!$A:$CO,88,FALSE),"unknown")</f>
        <v>25-34 years</v>
      </c>
      <c r="AH227" s="96" t="str">
        <f>IFERROR(VLOOKUP(Table1[[#This Row],[RespondentID]],'All Data'!$A:$CO,89,FALSE),"unknown")</f>
        <v>Nassau</v>
      </c>
      <c r="AI227" s="96" t="str">
        <f>IFERROR(VLOOKUP(Table1[[#This Row],[RespondentID]],'All Data'!$A:$CO,90,FALSE),"unknown")</f>
        <v>Bethpage, 11714</v>
      </c>
      <c r="AJ227" s="96" t="str">
        <f>IFERROR(VLOOKUP(Table1[[#This Row],[RespondentID]],'All Data'!$A:$CO,91,FALSE),"unknown")</f>
        <v>White</v>
      </c>
      <c r="AK227" s="96" t="str">
        <f>IFERROR(VLOOKUP(Table1[[#This Row],[RespondentID]],'All Data'!$A:$CO,92,FALSE),"unknown")</f>
        <v>Hispanic or Latino</v>
      </c>
      <c r="AL227" s="96" t="str">
        <f>IFERROR(VLOOKUP(Table1[[#This Row],[RespondentID]],'All Data'!$A:$CO,93,FALSE),"unknown")</f>
        <v>English, Spanish</v>
      </c>
      <c r="AM227" s="96" t="str">
        <f>IFERROR(VLOOKUP(Table1[[#This Row],[RespondentID]],'All Data'!$A:$CW,94,FALSE),"unknown")</f>
        <v>$50,000 to $74,999</v>
      </c>
      <c r="AN227" s="96" t="str">
        <f>IFERROR(VLOOKUP(Table1[[#This Row],[RespondentID]],'All Data'!$A:$CW,95,FALSE),"unknown")</f>
        <v>High school graduate</v>
      </c>
      <c r="AO227" s="96" t="str">
        <f>IFERROR(VLOOKUP(Table1[[#This Row],[RespondentID]],'All Data'!$A:$CW,96,FALSE),"unknown")</f>
        <v>Employed for wages</v>
      </c>
      <c r="AP227" s="96" t="str">
        <f>IFERROR(VLOOKUP(Table1[[#This Row],[RespondentID]],'All Data'!$A:$CW,97,FALSE),"unknown")</f>
        <v>Yes</v>
      </c>
      <c r="AQ227" s="96" t="str">
        <f>IFERROR(VLOOKUP(Table1[[#This Row],[RespondentID]],'All Data'!$A:$CW,98,FALSE),"unknown")</f>
        <v>Private/Commercial</v>
      </c>
      <c r="AR227" s="96">
        <f>IFERROR(VLOOKUP(Table1[[#This Row],[RespondentID]],'All Data'!$A:$CW,99,FALSE),"unknown")</f>
        <v>0</v>
      </c>
    </row>
    <row r="228" spans="1:44">
      <c r="A228">
        <v>18044784303</v>
      </c>
      <c r="G228" t="s">
        <v>34</v>
      </c>
      <c r="M228" s="6">
        <f t="shared" si="45"/>
        <v>1</v>
      </c>
      <c r="N228" s="6">
        <f t="shared" si="46"/>
        <v>3</v>
      </c>
      <c r="O228" s="6"/>
      <c r="P228" s="6">
        <f t="shared" si="47"/>
        <v>0</v>
      </c>
      <c r="Q228" s="6">
        <f t="shared" si="48"/>
        <v>0</v>
      </c>
      <c r="R228" s="6">
        <f t="shared" si="49"/>
        <v>0</v>
      </c>
      <c r="S228" s="6">
        <f t="shared" si="50"/>
        <v>0</v>
      </c>
      <c r="T228" s="6">
        <f t="shared" si="51"/>
        <v>0</v>
      </c>
      <c r="U228" s="6">
        <f t="shared" si="52"/>
        <v>1</v>
      </c>
      <c r="V228" s="110">
        <f t="shared" si="53"/>
        <v>0</v>
      </c>
      <c r="W228" s="6">
        <f t="shared" si="54"/>
        <v>0</v>
      </c>
      <c r="X228" s="6">
        <f t="shared" si="55"/>
        <v>0</v>
      </c>
      <c r="Y228" s="6">
        <f t="shared" si="56"/>
        <v>0</v>
      </c>
      <c r="Z228" s="6"/>
      <c r="AA228" s="6"/>
      <c r="AB228" s="6">
        <f t="shared" si="59"/>
        <v>1</v>
      </c>
      <c r="AC228" s="6">
        <f t="shared" si="57"/>
        <v>1</v>
      </c>
      <c r="AD228" s="6" t="str">
        <f t="shared" si="58"/>
        <v>Correct</v>
      </c>
      <c r="AE228" s="6"/>
      <c r="AF228" s="96" t="str">
        <f>IFERROR(VLOOKUP(Table1[[#This Row],[RespondentID]],'All Data'!$A:$CO,87,FALSE),"unknown")</f>
        <v>Man</v>
      </c>
      <c r="AG228" s="96" t="str">
        <f>IFERROR(VLOOKUP(Table1[[#This Row],[RespondentID]],'All Data'!$A:$CO,88,FALSE),"unknown")</f>
        <v>35-44 years</v>
      </c>
      <c r="AH228" s="96" t="str">
        <f>IFERROR(VLOOKUP(Table1[[#This Row],[RespondentID]],'All Data'!$A:$CO,89,FALSE),"unknown")</f>
        <v>Suffolk</v>
      </c>
      <c r="AI228" s="96" t="str">
        <f>IFERROR(VLOOKUP(Table1[[#This Row],[RespondentID]],'All Data'!$A:$CO,90,FALSE),"unknown")</f>
        <v>Huntington, 11743</v>
      </c>
      <c r="AJ228" s="96" t="str">
        <f>IFERROR(VLOOKUP(Table1[[#This Row],[RespondentID]],'All Data'!$A:$CO,91,FALSE),"unknown")</f>
        <v>White</v>
      </c>
      <c r="AK228" s="96" t="str">
        <f>IFERROR(VLOOKUP(Table1[[#This Row],[RespondentID]],'All Data'!$A:$CO,92,FALSE),"unknown")</f>
        <v>Hispanic or Latino</v>
      </c>
      <c r="AL228" s="96" t="str">
        <f>IFERROR(VLOOKUP(Table1[[#This Row],[RespondentID]],'All Data'!$A:$CO,93,FALSE),"unknown")</f>
        <v>English, Spanish</v>
      </c>
      <c r="AM228" s="96" t="str">
        <f>IFERROR(VLOOKUP(Table1[[#This Row],[RespondentID]],'All Data'!$A:$CW,94,FALSE),"unknown")</f>
        <v>$75,000 to $125,000</v>
      </c>
      <c r="AN228" s="96" t="str">
        <f>IFERROR(VLOOKUP(Table1[[#This Row],[RespondentID]],'All Data'!$A:$CW,95,FALSE),"unknown")</f>
        <v>High school graduate</v>
      </c>
      <c r="AO228" s="96" t="str">
        <f>IFERROR(VLOOKUP(Table1[[#This Row],[RespondentID]],'All Data'!$A:$CW,96,FALSE),"unknown")</f>
        <v>Employed for wages</v>
      </c>
      <c r="AP228" s="96" t="str">
        <f>IFERROR(VLOOKUP(Table1[[#This Row],[RespondentID]],'All Data'!$A:$CW,97,FALSE),"unknown")</f>
        <v>Yes</v>
      </c>
      <c r="AQ228" s="96" t="str">
        <f>IFERROR(VLOOKUP(Table1[[#This Row],[RespondentID]],'All Data'!$A:$CW,98,FALSE),"unknown")</f>
        <v>Private/Commercial</v>
      </c>
      <c r="AR228" s="96">
        <f>IFERROR(VLOOKUP(Table1[[#This Row],[RespondentID]],'All Data'!$A:$CW,99,FALSE),"unknown")</f>
        <v>0</v>
      </c>
    </row>
    <row r="229" spans="1:44">
      <c r="A229">
        <v>18044784158</v>
      </c>
      <c r="G229" t="s">
        <v>34</v>
      </c>
      <c r="M229" s="7">
        <f t="shared" si="45"/>
        <v>1</v>
      </c>
      <c r="N229" s="7">
        <f t="shared" si="46"/>
        <v>3</v>
      </c>
      <c r="O229" s="7"/>
      <c r="P229" s="7">
        <f t="shared" si="47"/>
        <v>0</v>
      </c>
      <c r="Q229" s="7">
        <f t="shared" si="48"/>
        <v>0</v>
      </c>
      <c r="R229" s="7">
        <f t="shared" si="49"/>
        <v>0</v>
      </c>
      <c r="S229" s="7">
        <f t="shared" si="50"/>
        <v>0</v>
      </c>
      <c r="T229" s="7">
        <f t="shared" si="51"/>
        <v>0</v>
      </c>
      <c r="U229" s="7">
        <f t="shared" si="52"/>
        <v>1</v>
      </c>
      <c r="V229" s="110">
        <f t="shared" si="53"/>
        <v>0</v>
      </c>
      <c r="W229" s="7">
        <f t="shared" si="54"/>
        <v>0</v>
      </c>
      <c r="X229" s="7">
        <f t="shared" si="55"/>
        <v>0</v>
      </c>
      <c r="Y229" s="7">
        <f t="shared" si="56"/>
        <v>0</v>
      </c>
      <c r="Z229" s="7"/>
      <c r="AA229" s="7"/>
      <c r="AB229" s="7">
        <f t="shared" si="59"/>
        <v>1</v>
      </c>
      <c r="AC229" s="7">
        <f t="shared" si="57"/>
        <v>1</v>
      </c>
      <c r="AD229" s="7" t="str">
        <f t="shared" si="58"/>
        <v>Correct</v>
      </c>
      <c r="AE229" s="7"/>
      <c r="AF229" s="96" t="str">
        <f>IFERROR(VLOOKUP(Table1[[#This Row],[RespondentID]],'All Data'!$A:$CO,87,FALSE),"unknown")</f>
        <v>Woman</v>
      </c>
      <c r="AG229" s="96" t="str">
        <f>IFERROR(VLOOKUP(Table1[[#This Row],[RespondentID]],'All Data'!$A:$CO,88,FALSE),"unknown")</f>
        <v>35-44 years</v>
      </c>
      <c r="AH229" s="96" t="str">
        <f>IFERROR(VLOOKUP(Table1[[#This Row],[RespondentID]],'All Data'!$A:$CO,89,FALSE),"unknown")</f>
        <v>Suffolk</v>
      </c>
      <c r="AI229" s="96" t="str">
        <f>IFERROR(VLOOKUP(Table1[[#This Row],[RespondentID]],'All Data'!$A:$CO,90,FALSE),"unknown")</f>
        <v>Huntington Station, 11746</v>
      </c>
      <c r="AJ229" s="96" t="str">
        <f>IFERROR(VLOOKUP(Table1[[#This Row],[RespondentID]],'All Data'!$A:$CO,91,FALSE),"unknown")</f>
        <v>White</v>
      </c>
      <c r="AK229" s="96" t="str">
        <f>IFERROR(VLOOKUP(Table1[[#This Row],[RespondentID]],'All Data'!$A:$CO,92,FALSE),"unknown")</f>
        <v>Hispanic or Latino</v>
      </c>
      <c r="AL229" s="96" t="str">
        <f>IFERROR(VLOOKUP(Table1[[#This Row],[RespondentID]],'All Data'!$A:$CO,93,FALSE),"unknown")</f>
        <v>English, Spanish</v>
      </c>
      <c r="AM229" s="96" t="str">
        <f>IFERROR(VLOOKUP(Table1[[#This Row],[RespondentID]],'All Data'!$A:$CW,94,FALSE),"unknown")</f>
        <v>$75,000 to $125,000</v>
      </c>
      <c r="AN229" s="96" t="str">
        <f>IFERROR(VLOOKUP(Table1[[#This Row],[RespondentID]],'All Data'!$A:$CW,95,FALSE),"unknown")</f>
        <v>High school graduate</v>
      </c>
      <c r="AO229" s="96" t="str">
        <f>IFERROR(VLOOKUP(Table1[[#This Row],[RespondentID]],'All Data'!$A:$CW,96,FALSE),"unknown")</f>
        <v>Employed for wages</v>
      </c>
      <c r="AP229" s="96" t="str">
        <f>IFERROR(VLOOKUP(Table1[[#This Row],[RespondentID]],'All Data'!$A:$CW,97,FALSE),"unknown")</f>
        <v>Yes</v>
      </c>
      <c r="AQ229" s="96" t="str">
        <f>IFERROR(VLOOKUP(Table1[[#This Row],[RespondentID]],'All Data'!$A:$CW,98,FALSE),"unknown")</f>
        <v>Private/Commercial</v>
      </c>
      <c r="AR229" s="96">
        <f>IFERROR(VLOOKUP(Table1[[#This Row],[RespondentID]],'All Data'!$A:$CW,99,FALSE),"unknown")</f>
        <v>0</v>
      </c>
    </row>
    <row r="230" spans="1:44">
      <c r="A230">
        <v>18044784034</v>
      </c>
      <c r="G230" t="s">
        <v>34</v>
      </c>
      <c r="M230" s="6">
        <f t="shared" si="45"/>
        <v>1</v>
      </c>
      <c r="N230" s="6">
        <f t="shared" si="46"/>
        <v>3</v>
      </c>
      <c r="O230" s="6"/>
      <c r="P230" s="6">
        <f t="shared" si="47"/>
        <v>0</v>
      </c>
      <c r="Q230" s="6">
        <f t="shared" si="48"/>
        <v>0</v>
      </c>
      <c r="R230" s="6">
        <f t="shared" si="49"/>
        <v>0</v>
      </c>
      <c r="S230" s="6">
        <f t="shared" si="50"/>
        <v>0</v>
      </c>
      <c r="T230" s="6">
        <f t="shared" si="51"/>
        <v>0</v>
      </c>
      <c r="U230" s="6">
        <f t="shared" si="52"/>
        <v>1</v>
      </c>
      <c r="V230" s="110">
        <f t="shared" si="53"/>
        <v>0</v>
      </c>
      <c r="W230" s="6">
        <f t="shared" si="54"/>
        <v>0</v>
      </c>
      <c r="X230" s="6">
        <f t="shared" si="55"/>
        <v>0</v>
      </c>
      <c r="Y230" s="6">
        <f t="shared" si="56"/>
        <v>0</v>
      </c>
      <c r="Z230" s="6"/>
      <c r="AA230" s="6"/>
      <c r="AB230" s="6">
        <f t="shared" si="59"/>
        <v>1</v>
      </c>
      <c r="AC230" s="6">
        <f t="shared" si="57"/>
        <v>1</v>
      </c>
      <c r="AD230" s="6" t="str">
        <f t="shared" si="58"/>
        <v>Correct</v>
      </c>
      <c r="AE230" s="6"/>
      <c r="AF230" s="96" t="str">
        <f>IFERROR(VLOOKUP(Table1[[#This Row],[RespondentID]],'All Data'!$A:$CO,87,FALSE),"unknown")</f>
        <v>Man</v>
      </c>
      <c r="AG230" s="96" t="str">
        <f>IFERROR(VLOOKUP(Table1[[#This Row],[RespondentID]],'All Data'!$A:$CO,88,FALSE),"unknown")</f>
        <v>18-24 years</v>
      </c>
      <c r="AH230" s="96" t="str">
        <f>IFERROR(VLOOKUP(Table1[[#This Row],[RespondentID]],'All Data'!$A:$CO,89,FALSE),"unknown")</f>
        <v>Suffolk</v>
      </c>
      <c r="AI230" s="96" t="str">
        <f>IFERROR(VLOOKUP(Table1[[#This Row],[RespondentID]],'All Data'!$A:$CO,90,FALSE),"unknown")</f>
        <v>Brentwood, 11717</v>
      </c>
      <c r="AJ230" s="96" t="str">
        <f>IFERROR(VLOOKUP(Table1[[#This Row],[RespondentID]],'All Data'!$A:$CO,91,FALSE),"unknown")</f>
        <v>White</v>
      </c>
      <c r="AK230" s="96" t="str">
        <f>IFERROR(VLOOKUP(Table1[[#This Row],[RespondentID]],'All Data'!$A:$CO,92,FALSE),"unknown")</f>
        <v>Hispanic or Latino</v>
      </c>
      <c r="AL230" s="96" t="str">
        <f>IFERROR(VLOOKUP(Table1[[#This Row],[RespondentID]],'All Data'!$A:$CO,93,FALSE),"unknown")</f>
        <v>English, Spanish</v>
      </c>
      <c r="AM230" s="96" t="str">
        <f>IFERROR(VLOOKUP(Table1[[#This Row],[RespondentID]],'All Data'!$A:$CW,94,FALSE),"unknown")</f>
        <v>$35,000 to $49,999</v>
      </c>
      <c r="AN230" s="96" t="str">
        <f>IFERROR(VLOOKUP(Table1[[#This Row],[RespondentID]],'All Data'!$A:$CW,95,FALSE),"unknown")</f>
        <v>High school graduate</v>
      </c>
      <c r="AO230" s="96" t="str">
        <f>IFERROR(VLOOKUP(Table1[[#This Row],[RespondentID]],'All Data'!$A:$CW,96,FALSE),"unknown")</f>
        <v>Employed for wages</v>
      </c>
      <c r="AP230" s="96" t="str">
        <f>IFERROR(VLOOKUP(Table1[[#This Row],[RespondentID]],'All Data'!$A:$CW,97,FALSE),"unknown")</f>
        <v>Yes</v>
      </c>
      <c r="AQ230" s="96" t="str">
        <f>IFERROR(VLOOKUP(Table1[[#This Row],[RespondentID]],'All Data'!$A:$CW,98,FALSE),"unknown")</f>
        <v>Private/Commercial</v>
      </c>
      <c r="AR230" s="96">
        <f>IFERROR(VLOOKUP(Table1[[#This Row],[RespondentID]],'All Data'!$A:$CW,99,FALSE),"unknown")</f>
        <v>0</v>
      </c>
    </row>
    <row r="231" spans="1:44">
      <c r="A231">
        <v>18044783875</v>
      </c>
      <c r="G231" t="s">
        <v>34</v>
      </c>
      <c r="M231" s="7">
        <f t="shared" si="45"/>
        <v>1</v>
      </c>
      <c r="N231" s="7">
        <f t="shared" si="46"/>
        <v>3</v>
      </c>
      <c r="O231" s="7"/>
      <c r="P231" s="7">
        <f t="shared" si="47"/>
        <v>0</v>
      </c>
      <c r="Q231" s="7">
        <f t="shared" si="48"/>
        <v>0</v>
      </c>
      <c r="R231" s="7">
        <f t="shared" si="49"/>
        <v>0</v>
      </c>
      <c r="S231" s="7">
        <f t="shared" si="50"/>
        <v>0</v>
      </c>
      <c r="T231" s="7">
        <f t="shared" si="51"/>
        <v>0</v>
      </c>
      <c r="U231" s="7">
        <f t="shared" si="52"/>
        <v>1</v>
      </c>
      <c r="V231" s="110">
        <f t="shared" si="53"/>
        <v>0</v>
      </c>
      <c r="W231" s="7">
        <f t="shared" si="54"/>
        <v>0</v>
      </c>
      <c r="X231" s="7">
        <f t="shared" si="55"/>
        <v>0</v>
      </c>
      <c r="Y231" s="7">
        <f t="shared" si="56"/>
        <v>0</v>
      </c>
      <c r="Z231" s="7"/>
      <c r="AA231" s="7"/>
      <c r="AB231" s="7">
        <f t="shared" si="59"/>
        <v>1</v>
      </c>
      <c r="AC231" s="7">
        <f t="shared" si="57"/>
        <v>1</v>
      </c>
      <c r="AD231" s="7" t="str">
        <f t="shared" si="58"/>
        <v>Correct</v>
      </c>
      <c r="AE231" s="7"/>
      <c r="AF231" s="96" t="str">
        <f>IFERROR(VLOOKUP(Table1[[#This Row],[RespondentID]],'All Data'!$A:$CO,87,FALSE),"unknown")</f>
        <v>Woman</v>
      </c>
      <c r="AG231" s="96" t="str">
        <f>IFERROR(VLOOKUP(Table1[[#This Row],[RespondentID]],'All Data'!$A:$CO,88,FALSE),"unknown")</f>
        <v>55-64 years</v>
      </c>
      <c r="AH231" s="96" t="str">
        <f>IFERROR(VLOOKUP(Table1[[#This Row],[RespondentID]],'All Data'!$A:$CO,89,FALSE),"unknown")</f>
        <v>Suffolk</v>
      </c>
      <c r="AI231" s="96" t="str">
        <f>IFERROR(VLOOKUP(Table1[[#This Row],[RespondentID]],'All Data'!$A:$CO,90,FALSE),"unknown")</f>
        <v>Greenlawn, 11740</v>
      </c>
      <c r="AJ231" s="96" t="str">
        <f>IFERROR(VLOOKUP(Table1[[#This Row],[RespondentID]],'All Data'!$A:$CO,91,FALSE),"unknown")</f>
        <v>White</v>
      </c>
      <c r="AK231" s="96" t="str">
        <f>IFERROR(VLOOKUP(Table1[[#This Row],[RespondentID]],'All Data'!$A:$CO,92,FALSE),"unknown")</f>
        <v>Hispanic or Latino</v>
      </c>
      <c r="AL231" s="96" t="str">
        <f>IFERROR(VLOOKUP(Table1[[#This Row],[RespondentID]],'All Data'!$A:$CO,93,FALSE),"unknown")</f>
        <v>English, Spanish</v>
      </c>
      <c r="AM231" s="96" t="str">
        <f>IFERROR(VLOOKUP(Table1[[#This Row],[RespondentID]],'All Data'!$A:$CW,94,FALSE),"unknown")</f>
        <v>$50,000 to $74,999</v>
      </c>
      <c r="AN231" s="96" t="str">
        <f>IFERROR(VLOOKUP(Table1[[#This Row],[RespondentID]],'All Data'!$A:$CW,95,FALSE),"unknown")</f>
        <v>Some high school</v>
      </c>
      <c r="AO231" s="96" t="str">
        <f>IFERROR(VLOOKUP(Table1[[#This Row],[RespondentID]],'All Data'!$A:$CW,96,FALSE),"unknown")</f>
        <v>Employed for wages</v>
      </c>
      <c r="AP231" s="96" t="str">
        <f>IFERROR(VLOOKUP(Table1[[#This Row],[RespondentID]],'All Data'!$A:$CW,97,FALSE),"unknown")</f>
        <v>Yes</v>
      </c>
      <c r="AQ231" s="96" t="str">
        <f>IFERROR(VLOOKUP(Table1[[#This Row],[RespondentID]],'All Data'!$A:$CW,98,FALSE),"unknown")</f>
        <v>Private/Commercial</v>
      </c>
      <c r="AR231" s="96">
        <f>IFERROR(VLOOKUP(Table1[[#This Row],[RespondentID]],'All Data'!$A:$CW,99,FALSE),"unknown")</f>
        <v>0</v>
      </c>
    </row>
    <row r="232" spans="1:44">
      <c r="A232">
        <v>18044783693</v>
      </c>
      <c r="G232" t="s">
        <v>34</v>
      </c>
      <c r="M232" s="6">
        <f t="shared" si="45"/>
        <v>1</v>
      </c>
      <c r="N232" s="6">
        <f t="shared" si="46"/>
        <v>3</v>
      </c>
      <c r="O232" s="6"/>
      <c r="P232" s="6">
        <f t="shared" si="47"/>
        <v>0</v>
      </c>
      <c r="Q232" s="6">
        <f t="shared" si="48"/>
        <v>0</v>
      </c>
      <c r="R232" s="6">
        <f t="shared" si="49"/>
        <v>0</v>
      </c>
      <c r="S232" s="6">
        <f t="shared" si="50"/>
        <v>0</v>
      </c>
      <c r="T232" s="6">
        <f t="shared" si="51"/>
        <v>0</v>
      </c>
      <c r="U232" s="6">
        <f t="shared" si="52"/>
        <v>1</v>
      </c>
      <c r="V232" s="110">
        <f t="shared" si="53"/>
        <v>0</v>
      </c>
      <c r="W232" s="6">
        <f t="shared" si="54"/>
        <v>0</v>
      </c>
      <c r="X232" s="6">
        <f t="shared" si="55"/>
        <v>0</v>
      </c>
      <c r="Y232" s="6">
        <f t="shared" si="56"/>
        <v>0</v>
      </c>
      <c r="Z232" s="6"/>
      <c r="AA232" s="6"/>
      <c r="AB232" s="6">
        <f t="shared" si="59"/>
        <v>1</v>
      </c>
      <c r="AC232" s="6">
        <f t="shared" si="57"/>
        <v>1</v>
      </c>
      <c r="AD232" s="6" t="str">
        <f t="shared" si="58"/>
        <v>Correct</v>
      </c>
      <c r="AE232" s="6"/>
      <c r="AF232" s="96" t="str">
        <f>IFERROR(VLOOKUP(Table1[[#This Row],[RespondentID]],'All Data'!$A:$CO,87,FALSE),"unknown")</f>
        <v>Man</v>
      </c>
      <c r="AG232" s="96" t="str">
        <f>IFERROR(VLOOKUP(Table1[[#This Row],[RespondentID]],'All Data'!$A:$CO,88,FALSE),"unknown")</f>
        <v>65+ years</v>
      </c>
      <c r="AH232" s="96" t="str">
        <f>IFERROR(VLOOKUP(Table1[[#This Row],[RespondentID]],'All Data'!$A:$CO,89,FALSE),"unknown")</f>
        <v>Suffolk</v>
      </c>
      <c r="AI232" s="96" t="str">
        <f>IFERROR(VLOOKUP(Table1[[#This Row],[RespondentID]],'All Data'!$A:$CO,90,FALSE),"unknown")</f>
        <v>East Northport, 11731</v>
      </c>
      <c r="AJ232" s="96" t="str">
        <f>IFERROR(VLOOKUP(Table1[[#This Row],[RespondentID]],'All Data'!$A:$CO,91,FALSE),"unknown")</f>
        <v>White</v>
      </c>
      <c r="AK232" s="96" t="str">
        <f>IFERROR(VLOOKUP(Table1[[#This Row],[RespondentID]],'All Data'!$A:$CO,92,FALSE),"unknown")</f>
        <v>Hispanic or Latino</v>
      </c>
      <c r="AL232" s="96" t="str">
        <f>IFERROR(VLOOKUP(Table1[[#This Row],[RespondentID]],'All Data'!$A:$CO,93,FALSE),"unknown")</f>
        <v>English, Spanish</v>
      </c>
      <c r="AM232" s="96" t="str">
        <f>IFERROR(VLOOKUP(Table1[[#This Row],[RespondentID]],'All Data'!$A:$CW,94,FALSE),"unknown")</f>
        <v>$50,000 to $74,999</v>
      </c>
      <c r="AN232" s="96" t="str">
        <f>IFERROR(VLOOKUP(Table1[[#This Row],[RespondentID]],'All Data'!$A:$CW,95,FALSE),"unknown")</f>
        <v>Some high school</v>
      </c>
      <c r="AO232" s="96" t="str">
        <f>IFERROR(VLOOKUP(Table1[[#This Row],[RespondentID]],'All Data'!$A:$CW,96,FALSE),"unknown")</f>
        <v>Employed for wages</v>
      </c>
      <c r="AP232" s="96" t="str">
        <f>IFERROR(VLOOKUP(Table1[[#This Row],[RespondentID]],'All Data'!$A:$CW,97,FALSE),"unknown")</f>
        <v>Yes</v>
      </c>
      <c r="AQ232" s="96" t="str">
        <f>IFERROR(VLOOKUP(Table1[[#This Row],[RespondentID]],'All Data'!$A:$CW,98,FALSE),"unknown")</f>
        <v>Private/Commercial</v>
      </c>
      <c r="AR232" s="96">
        <f>IFERROR(VLOOKUP(Table1[[#This Row],[RespondentID]],'All Data'!$A:$CW,99,FALSE),"unknown")</f>
        <v>0</v>
      </c>
    </row>
    <row r="233" spans="1:44">
      <c r="A233">
        <v>18044783574</v>
      </c>
      <c r="G233" t="s">
        <v>34</v>
      </c>
      <c r="M233" s="7">
        <f t="shared" si="45"/>
        <v>1</v>
      </c>
      <c r="N233" s="7">
        <f t="shared" si="46"/>
        <v>3</v>
      </c>
      <c r="O233" s="7"/>
      <c r="P233" s="7">
        <f t="shared" si="47"/>
        <v>0</v>
      </c>
      <c r="Q233" s="7">
        <f t="shared" si="48"/>
        <v>0</v>
      </c>
      <c r="R233" s="7">
        <f t="shared" si="49"/>
        <v>0</v>
      </c>
      <c r="S233" s="7">
        <f t="shared" si="50"/>
        <v>0</v>
      </c>
      <c r="T233" s="7">
        <f t="shared" si="51"/>
        <v>0</v>
      </c>
      <c r="U233" s="7">
        <f t="shared" si="52"/>
        <v>1</v>
      </c>
      <c r="V233" s="110">
        <f t="shared" si="53"/>
        <v>0</v>
      </c>
      <c r="W233" s="7">
        <f t="shared" si="54"/>
        <v>0</v>
      </c>
      <c r="X233" s="7">
        <f t="shared" si="55"/>
        <v>0</v>
      </c>
      <c r="Y233" s="7">
        <f t="shared" si="56"/>
        <v>0</v>
      </c>
      <c r="Z233" s="7"/>
      <c r="AA233" s="7"/>
      <c r="AB233" s="7">
        <f t="shared" si="59"/>
        <v>1</v>
      </c>
      <c r="AC233" s="7">
        <f t="shared" si="57"/>
        <v>1</v>
      </c>
      <c r="AD233" s="7" t="str">
        <f t="shared" si="58"/>
        <v>Correct</v>
      </c>
      <c r="AE233" s="7"/>
      <c r="AF233" s="96" t="str">
        <f>IFERROR(VLOOKUP(Table1[[#This Row],[RespondentID]],'All Data'!$A:$CO,87,FALSE),"unknown")</f>
        <v>Woman</v>
      </c>
      <c r="AG233" s="96" t="str">
        <f>IFERROR(VLOOKUP(Table1[[#This Row],[RespondentID]],'All Data'!$A:$CO,88,FALSE),"unknown")</f>
        <v>55-64 years</v>
      </c>
      <c r="AH233" s="96" t="str">
        <f>IFERROR(VLOOKUP(Table1[[#This Row],[RespondentID]],'All Data'!$A:$CO,89,FALSE),"unknown")</f>
        <v>Suffolk</v>
      </c>
      <c r="AI233" s="96" t="str">
        <f>IFERROR(VLOOKUP(Table1[[#This Row],[RespondentID]],'All Data'!$A:$CO,90,FALSE),"unknown")</f>
        <v>East Northport, 11731</v>
      </c>
      <c r="AJ233" s="96" t="str">
        <f>IFERROR(VLOOKUP(Table1[[#This Row],[RespondentID]],'All Data'!$A:$CO,91,FALSE),"unknown")</f>
        <v>White</v>
      </c>
      <c r="AK233" s="96">
        <f>IFERROR(VLOOKUP(Table1[[#This Row],[RespondentID]],'All Data'!$A:$CO,92,FALSE),"unknown")</f>
        <v>0</v>
      </c>
      <c r="AL233" s="96" t="str">
        <f>IFERROR(VLOOKUP(Table1[[#This Row],[RespondentID]],'All Data'!$A:$CO,93,FALSE),"unknown")</f>
        <v>English, Spanish</v>
      </c>
      <c r="AM233" s="96" t="str">
        <f>IFERROR(VLOOKUP(Table1[[#This Row],[RespondentID]],'All Data'!$A:$CW,94,FALSE),"unknown")</f>
        <v>$50,000 to $74,999</v>
      </c>
      <c r="AN233" s="96" t="str">
        <f>IFERROR(VLOOKUP(Table1[[#This Row],[RespondentID]],'All Data'!$A:$CW,95,FALSE),"unknown")</f>
        <v>Some high school</v>
      </c>
      <c r="AO233" s="96" t="str">
        <f>IFERROR(VLOOKUP(Table1[[#This Row],[RespondentID]],'All Data'!$A:$CW,96,FALSE),"unknown")</f>
        <v>Retired</v>
      </c>
      <c r="AP233" s="96" t="str">
        <f>IFERROR(VLOOKUP(Table1[[#This Row],[RespondentID]],'All Data'!$A:$CW,97,FALSE),"unknown")</f>
        <v>Yes</v>
      </c>
      <c r="AQ233" s="96" t="str">
        <f>IFERROR(VLOOKUP(Table1[[#This Row],[RespondentID]],'All Data'!$A:$CW,98,FALSE),"unknown")</f>
        <v>Private/Commercial</v>
      </c>
      <c r="AR233" s="96">
        <f>IFERROR(VLOOKUP(Table1[[#This Row],[RespondentID]],'All Data'!$A:$CW,99,FALSE),"unknown")</f>
        <v>0</v>
      </c>
    </row>
    <row r="234" spans="1:44">
      <c r="A234">
        <v>18044783425</v>
      </c>
      <c r="G234" t="s">
        <v>34</v>
      </c>
      <c r="M234" s="6">
        <f t="shared" si="45"/>
        <v>1</v>
      </c>
      <c r="N234" s="6">
        <f t="shared" si="46"/>
        <v>3</v>
      </c>
      <c r="O234" s="6"/>
      <c r="P234" s="6">
        <f t="shared" si="47"/>
        <v>0</v>
      </c>
      <c r="Q234" s="6">
        <f t="shared" si="48"/>
        <v>0</v>
      </c>
      <c r="R234" s="6">
        <f t="shared" si="49"/>
        <v>0</v>
      </c>
      <c r="S234" s="6">
        <f t="shared" si="50"/>
        <v>0</v>
      </c>
      <c r="T234" s="6">
        <f t="shared" si="51"/>
        <v>0</v>
      </c>
      <c r="U234" s="6">
        <f t="shared" si="52"/>
        <v>1</v>
      </c>
      <c r="V234" s="110">
        <f t="shared" si="53"/>
        <v>0</v>
      </c>
      <c r="W234" s="6">
        <f t="shared" si="54"/>
        <v>0</v>
      </c>
      <c r="X234" s="6">
        <f t="shared" si="55"/>
        <v>0</v>
      </c>
      <c r="Y234" s="6">
        <f t="shared" si="56"/>
        <v>0</v>
      </c>
      <c r="Z234" s="6"/>
      <c r="AA234" s="6"/>
      <c r="AB234" s="6">
        <f t="shared" si="59"/>
        <v>1</v>
      </c>
      <c r="AC234" s="6">
        <f t="shared" si="57"/>
        <v>1</v>
      </c>
      <c r="AD234" s="6" t="str">
        <f t="shared" si="58"/>
        <v>Correct</v>
      </c>
      <c r="AE234" s="6"/>
      <c r="AF234" s="96" t="str">
        <f>IFERROR(VLOOKUP(Table1[[#This Row],[RespondentID]],'All Data'!$A:$CO,87,FALSE),"unknown")</f>
        <v>Man</v>
      </c>
      <c r="AG234" s="96" t="str">
        <f>IFERROR(VLOOKUP(Table1[[#This Row],[RespondentID]],'All Data'!$A:$CO,88,FALSE),"unknown")</f>
        <v>35-44 years</v>
      </c>
      <c r="AH234" s="96" t="str">
        <f>IFERROR(VLOOKUP(Table1[[#This Row],[RespondentID]],'All Data'!$A:$CO,89,FALSE),"unknown")</f>
        <v>Suffolk</v>
      </c>
      <c r="AI234" s="96" t="str">
        <f>IFERROR(VLOOKUP(Table1[[#This Row],[RespondentID]],'All Data'!$A:$CO,90,FALSE),"unknown")</f>
        <v>Commack, 11725</v>
      </c>
      <c r="AJ234" s="96" t="str">
        <f>IFERROR(VLOOKUP(Table1[[#This Row],[RespondentID]],'All Data'!$A:$CO,91,FALSE),"unknown")</f>
        <v>White</v>
      </c>
      <c r="AK234" s="96" t="str">
        <f>IFERROR(VLOOKUP(Table1[[#This Row],[RespondentID]],'All Data'!$A:$CO,92,FALSE),"unknown")</f>
        <v>Hispanic or Latino</v>
      </c>
      <c r="AL234" s="96" t="str">
        <f>IFERROR(VLOOKUP(Table1[[#This Row],[RespondentID]],'All Data'!$A:$CO,93,FALSE),"unknown")</f>
        <v>English, Spanish</v>
      </c>
      <c r="AM234" s="96" t="str">
        <f>IFERROR(VLOOKUP(Table1[[#This Row],[RespondentID]],'All Data'!$A:$CW,94,FALSE),"unknown")</f>
        <v>Over $125,000</v>
      </c>
      <c r="AN234" s="96" t="str">
        <f>IFERROR(VLOOKUP(Table1[[#This Row],[RespondentID]],'All Data'!$A:$CW,95,FALSE),"unknown")</f>
        <v>Some high school</v>
      </c>
      <c r="AO234" s="96" t="str">
        <f>IFERROR(VLOOKUP(Table1[[#This Row],[RespondentID]],'All Data'!$A:$CW,96,FALSE),"unknown")</f>
        <v>Employed for wages</v>
      </c>
      <c r="AP234" s="96" t="str">
        <f>IFERROR(VLOOKUP(Table1[[#This Row],[RespondentID]],'All Data'!$A:$CW,97,FALSE),"unknown")</f>
        <v>Yes</v>
      </c>
      <c r="AQ234" s="96" t="str">
        <f>IFERROR(VLOOKUP(Table1[[#This Row],[RespondentID]],'All Data'!$A:$CW,98,FALSE),"unknown")</f>
        <v>Private/Commercial</v>
      </c>
      <c r="AR234" s="96">
        <f>IFERROR(VLOOKUP(Table1[[#This Row],[RespondentID]],'All Data'!$A:$CW,99,FALSE),"unknown")</f>
        <v>0</v>
      </c>
    </row>
    <row r="235" spans="1:44">
      <c r="A235">
        <v>18044783297</v>
      </c>
      <c r="G235" t="s">
        <v>34</v>
      </c>
      <c r="M235" s="7">
        <f t="shared" si="45"/>
        <v>1</v>
      </c>
      <c r="N235" s="7">
        <f t="shared" si="46"/>
        <v>3</v>
      </c>
      <c r="O235" s="7"/>
      <c r="P235" s="7">
        <f t="shared" si="47"/>
        <v>0</v>
      </c>
      <c r="Q235" s="7">
        <f t="shared" si="48"/>
        <v>0</v>
      </c>
      <c r="R235" s="7">
        <f t="shared" si="49"/>
        <v>0</v>
      </c>
      <c r="S235" s="7">
        <f t="shared" si="50"/>
        <v>0</v>
      </c>
      <c r="T235" s="7">
        <f t="shared" si="51"/>
        <v>0</v>
      </c>
      <c r="U235" s="7">
        <f t="shared" si="52"/>
        <v>1</v>
      </c>
      <c r="V235" s="110">
        <f t="shared" si="53"/>
        <v>0</v>
      </c>
      <c r="W235" s="7">
        <f t="shared" si="54"/>
        <v>0</v>
      </c>
      <c r="X235" s="7">
        <f t="shared" si="55"/>
        <v>0</v>
      </c>
      <c r="Y235" s="7">
        <f t="shared" si="56"/>
        <v>0</v>
      </c>
      <c r="Z235" s="7"/>
      <c r="AA235" s="7"/>
      <c r="AB235" s="7">
        <f t="shared" si="59"/>
        <v>1</v>
      </c>
      <c r="AC235" s="7">
        <f t="shared" si="57"/>
        <v>1</v>
      </c>
      <c r="AD235" s="7" t="str">
        <f t="shared" si="58"/>
        <v>Correct</v>
      </c>
      <c r="AE235" s="7"/>
      <c r="AF235" s="96" t="str">
        <f>IFERROR(VLOOKUP(Table1[[#This Row],[RespondentID]],'All Data'!$A:$CO,87,FALSE),"unknown")</f>
        <v>Woman</v>
      </c>
      <c r="AG235" s="96" t="str">
        <f>IFERROR(VLOOKUP(Table1[[#This Row],[RespondentID]],'All Data'!$A:$CO,88,FALSE),"unknown")</f>
        <v>35-44 years</v>
      </c>
      <c r="AH235" s="96" t="str">
        <f>IFERROR(VLOOKUP(Table1[[#This Row],[RespondentID]],'All Data'!$A:$CO,89,FALSE),"unknown")</f>
        <v>Suffolk</v>
      </c>
      <c r="AI235" s="96" t="str">
        <f>IFERROR(VLOOKUP(Table1[[#This Row],[RespondentID]],'All Data'!$A:$CO,90,FALSE),"unknown")</f>
        <v>Commack, 11725</v>
      </c>
      <c r="AJ235" s="96" t="str">
        <f>IFERROR(VLOOKUP(Table1[[#This Row],[RespondentID]],'All Data'!$A:$CO,91,FALSE),"unknown")</f>
        <v>White</v>
      </c>
      <c r="AK235" s="96" t="str">
        <f>IFERROR(VLOOKUP(Table1[[#This Row],[RespondentID]],'All Data'!$A:$CO,92,FALSE),"unknown")</f>
        <v>Hispanic or Latino</v>
      </c>
      <c r="AL235" s="96" t="str">
        <f>IFERROR(VLOOKUP(Table1[[#This Row],[RespondentID]],'All Data'!$A:$CO,93,FALSE),"unknown")</f>
        <v>English, Spanish</v>
      </c>
      <c r="AM235" s="96" t="str">
        <f>IFERROR(VLOOKUP(Table1[[#This Row],[RespondentID]],'All Data'!$A:$CW,94,FALSE),"unknown")</f>
        <v>$50,000 to $74,999</v>
      </c>
      <c r="AN235" s="96" t="str">
        <f>IFERROR(VLOOKUP(Table1[[#This Row],[RespondentID]],'All Data'!$A:$CW,95,FALSE),"unknown")</f>
        <v>High school graduate</v>
      </c>
      <c r="AO235" s="96" t="str">
        <f>IFERROR(VLOOKUP(Table1[[#This Row],[RespondentID]],'All Data'!$A:$CW,96,FALSE),"unknown")</f>
        <v>Employed for wages</v>
      </c>
      <c r="AP235" s="96" t="str">
        <f>IFERROR(VLOOKUP(Table1[[#This Row],[RespondentID]],'All Data'!$A:$CW,97,FALSE),"unknown")</f>
        <v>Yes</v>
      </c>
      <c r="AQ235" s="96" t="str">
        <f>IFERROR(VLOOKUP(Table1[[#This Row],[RespondentID]],'All Data'!$A:$CW,98,FALSE),"unknown")</f>
        <v>Medicaid</v>
      </c>
      <c r="AR235" s="96">
        <f>IFERROR(VLOOKUP(Table1[[#This Row],[RespondentID]],'All Data'!$A:$CW,99,FALSE),"unknown")</f>
        <v>0</v>
      </c>
    </row>
    <row r="236" spans="1:44">
      <c r="A236">
        <v>18044783080</v>
      </c>
      <c r="G236" t="s">
        <v>34</v>
      </c>
      <c r="M236" s="6">
        <f t="shared" si="45"/>
        <v>1</v>
      </c>
      <c r="N236" s="6">
        <f t="shared" si="46"/>
        <v>3</v>
      </c>
      <c r="O236" s="6"/>
      <c r="P236" s="6">
        <f t="shared" si="47"/>
        <v>0</v>
      </c>
      <c r="Q236" s="6">
        <f t="shared" si="48"/>
        <v>0</v>
      </c>
      <c r="R236" s="6">
        <f t="shared" si="49"/>
        <v>0</v>
      </c>
      <c r="S236" s="6">
        <f t="shared" si="50"/>
        <v>0</v>
      </c>
      <c r="T236" s="6">
        <f t="shared" si="51"/>
        <v>0</v>
      </c>
      <c r="U236" s="6">
        <f t="shared" si="52"/>
        <v>1</v>
      </c>
      <c r="V236" s="110">
        <f t="shared" si="53"/>
        <v>0</v>
      </c>
      <c r="W236" s="6">
        <f t="shared" si="54"/>
        <v>0</v>
      </c>
      <c r="X236" s="6">
        <f t="shared" si="55"/>
        <v>0</v>
      </c>
      <c r="Y236" s="6">
        <f t="shared" si="56"/>
        <v>0</v>
      </c>
      <c r="Z236" s="6"/>
      <c r="AA236" s="6"/>
      <c r="AB236" s="6">
        <f t="shared" si="59"/>
        <v>1</v>
      </c>
      <c r="AC236" s="6">
        <f t="shared" si="57"/>
        <v>1</v>
      </c>
      <c r="AD236" s="6" t="str">
        <f t="shared" si="58"/>
        <v>Correct</v>
      </c>
      <c r="AE236" s="6"/>
      <c r="AF236" s="96" t="str">
        <f>IFERROR(VLOOKUP(Table1[[#This Row],[RespondentID]],'All Data'!$A:$CO,87,FALSE),"unknown")</f>
        <v>Woman</v>
      </c>
      <c r="AG236" s="96" t="str">
        <f>IFERROR(VLOOKUP(Table1[[#This Row],[RespondentID]],'All Data'!$A:$CO,88,FALSE),"unknown")</f>
        <v>35-44 years</v>
      </c>
      <c r="AH236" s="96" t="str">
        <f>IFERROR(VLOOKUP(Table1[[#This Row],[RespondentID]],'All Data'!$A:$CO,89,FALSE),"unknown")</f>
        <v>Nassau</v>
      </c>
      <c r="AI236" s="96" t="str">
        <f>IFERROR(VLOOKUP(Table1[[#This Row],[RespondentID]],'All Data'!$A:$CO,90,FALSE),"unknown")</f>
        <v>Westbury, 11590</v>
      </c>
      <c r="AJ236" s="96" t="str">
        <f>IFERROR(VLOOKUP(Table1[[#This Row],[RespondentID]],'All Data'!$A:$CO,91,FALSE),"unknown")</f>
        <v>White</v>
      </c>
      <c r="AK236" s="96" t="str">
        <f>IFERROR(VLOOKUP(Table1[[#This Row],[RespondentID]],'All Data'!$A:$CO,92,FALSE),"unknown")</f>
        <v>Not Hispanic or Latino</v>
      </c>
      <c r="AL236" s="96" t="str">
        <f>IFERROR(VLOOKUP(Table1[[#This Row],[RespondentID]],'All Data'!$A:$CO,93,FALSE),"unknown")</f>
        <v>English</v>
      </c>
      <c r="AM236" s="96">
        <f>IFERROR(VLOOKUP(Table1[[#This Row],[RespondentID]],'All Data'!$A:$CW,94,FALSE),"unknown")</f>
        <v>0</v>
      </c>
      <c r="AN236" s="96" t="str">
        <f>IFERROR(VLOOKUP(Table1[[#This Row],[RespondentID]],'All Data'!$A:$CW,95,FALSE),"unknown")</f>
        <v>Technical school</v>
      </c>
      <c r="AO236" s="96" t="str">
        <f>IFERROR(VLOOKUP(Table1[[#This Row],[RespondentID]],'All Data'!$A:$CW,96,FALSE),"unknown")</f>
        <v>Employed for wages</v>
      </c>
      <c r="AP236" s="96" t="str">
        <f>IFERROR(VLOOKUP(Table1[[#This Row],[RespondentID]],'All Data'!$A:$CW,97,FALSE),"unknown")</f>
        <v>Yes</v>
      </c>
      <c r="AQ236" s="96" t="str">
        <f>IFERROR(VLOOKUP(Table1[[#This Row],[RespondentID]],'All Data'!$A:$CW,98,FALSE),"unknown")</f>
        <v>Private/Commercial</v>
      </c>
      <c r="AR236" s="96">
        <f>IFERROR(VLOOKUP(Table1[[#This Row],[RespondentID]],'All Data'!$A:$CW,99,FALSE),"unknown")</f>
        <v>0</v>
      </c>
    </row>
    <row r="237" spans="1:44">
      <c r="A237">
        <v>18044782981</v>
      </c>
      <c r="G237" t="s">
        <v>34</v>
      </c>
      <c r="M237" s="7">
        <f t="shared" si="45"/>
        <v>1</v>
      </c>
      <c r="N237" s="7">
        <f t="shared" si="46"/>
        <v>3</v>
      </c>
      <c r="O237" s="7"/>
      <c r="P237" s="7">
        <f t="shared" si="47"/>
        <v>0</v>
      </c>
      <c r="Q237" s="7">
        <f t="shared" si="48"/>
        <v>0</v>
      </c>
      <c r="R237" s="7">
        <f t="shared" si="49"/>
        <v>0</v>
      </c>
      <c r="S237" s="7">
        <f t="shared" si="50"/>
        <v>0</v>
      </c>
      <c r="T237" s="7">
        <f t="shared" si="51"/>
        <v>0</v>
      </c>
      <c r="U237" s="7">
        <f t="shared" si="52"/>
        <v>1</v>
      </c>
      <c r="V237" s="110">
        <f t="shared" si="53"/>
        <v>0</v>
      </c>
      <c r="W237" s="7">
        <f t="shared" si="54"/>
        <v>0</v>
      </c>
      <c r="X237" s="7">
        <f t="shared" si="55"/>
        <v>0</v>
      </c>
      <c r="Y237" s="7">
        <f t="shared" si="56"/>
        <v>0</v>
      </c>
      <c r="Z237" s="7"/>
      <c r="AA237" s="7"/>
      <c r="AB237" s="7">
        <f t="shared" si="59"/>
        <v>1</v>
      </c>
      <c r="AC237" s="7">
        <f t="shared" si="57"/>
        <v>1</v>
      </c>
      <c r="AD237" s="7" t="str">
        <f t="shared" si="58"/>
        <v>Correct</v>
      </c>
      <c r="AE237" s="7"/>
      <c r="AF237" s="96" t="str">
        <f>IFERROR(VLOOKUP(Table1[[#This Row],[RespondentID]],'All Data'!$A:$CO,87,FALSE),"unknown")</f>
        <v>Man</v>
      </c>
      <c r="AG237" s="96" t="str">
        <f>IFERROR(VLOOKUP(Table1[[#This Row],[RespondentID]],'All Data'!$A:$CO,88,FALSE),"unknown")</f>
        <v>45-54 years</v>
      </c>
      <c r="AH237" s="96" t="str">
        <f>IFERROR(VLOOKUP(Table1[[#This Row],[RespondentID]],'All Data'!$A:$CO,89,FALSE),"unknown")</f>
        <v>Suffolk</v>
      </c>
      <c r="AI237" s="96" t="str">
        <f>IFERROR(VLOOKUP(Table1[[#This Row],[RespondentID]],'All Data'!$A:$CO,90,FALSE),"unknown")</f>
        <v>Saint James, 11780</v>
      </c>
      <c r="AJ237" s="96" t="str">
        <f>IFERROR(VLOOKUP(Table1[[#This Row],[RespondentID]],'All Data'!$A:$CO,91,FALSE),"unknown")</f>
        <v>White</v>
      </c>
      <c r="AK237" s="96" t="str">
        <f>IFERROR(VLOOKUP(Table1[[#This Row],[RespondentID]],'All Data'!$A:$CO,92,FALSE),"unknown")</f>
        <v>Unknown</v>
      </c>
      <c r="AL237" s="96" t="str">
        <f>IFERROR(VLOOKUP(Table1[[#This Row],[RespondentID]],'All Data'!$A:$CO,93,FALSE),"unknown")</f>
        <v>English</v>
      </c>
      <c r="AM237" s="96">
        <f>IFERROR(VLOOKUP(Table1[[#This Row],[RespondentID]],'All Data'!$A:$CW,94,FALSE),"unknown")</f>
        <v>0</v>
      </c>
      <c r="AN237" s="96" t="str">
        <f>IFERROR(VLOOKUP(Table1[[#This Row],[RespondentID]],'All Data'!$A:$CW,95,FALSE),"unknown")</f>
        <v>College graduate</v>
      </c>
      <c r="AO237" s="96" t="str">
        <f>IFERROR(VLOOKUP(Table1[[#This Row],[RespondentID]],'All Data'!$A:$CW,96,FALSE),"unknown")</f>
        <v>Employed for wages</v>
      </c>
      <c r="AP237" s="96" t="str">
        <f>IFERROR(VLOOKUP(Table1[[#This Row],[RespondentID]],'All Data'!$A:$CW,97,FALSE),"unknown")</f>
        <v>No, but I did in the past</v>
      </c>
      <c r="AQ237" s="96" t="str">
        <f>IFERROR(VLOOKUP(Table1[[#This Row],[RespondentID]],'All Data'!$A:$CW,98,FALSE),"unknown")</f>
        <v>No Insurance</v>
      </c>
      <c r="AR237" s="96">
        <f>IFERROR(VLOOKUP(Table1[[#This Row],[RespondentID]],'All Data'!$A:$CW,99,FALSE),"unknown")</f>
        <v>0</v>
      </c>
    </row>
    <row r="238" spans="1:44">
      <c r="A238">
        <v>18044782921</v>
      </c>
      <c r="G238" t="s">
        <v>34</v>
      </c>
      <c r="M238" s="6">
        <f t="shared" si="45"/>
        <v>1</v>
      </c>
      <c r="N238" s="6">
        <f t="shared" si="46"/>
        <v>3</v>
      </c>
      <c r="O238" s="6"/>
      <c r="P238" s="6">
        <f t="shared" si="47"/>
        <v>0</v>
      </c>
      <c r="Q238" s="6">
        <f t="shared" si="48"/>
        <v>0</v>
      </c>
      <c r="R238" s="6">
        <f t="shared" si="49"/>
        <v>0</v>
      </c>
      <c r="S238" s="6">
        <f t="shared" si="50"/>
        <v>0</v>
      </c>
      <c r="T238" s="6">
        <f t="shared" si="51"/>
        <v>0</v>
      </c>
      <c r="U238" s="6">
        <f t="shared" si="52"/>
        <v>1</v>
      </c>
      <c r="V238" s="110">
        <f t="shared" si="53"/>
        <v>0</v>
      </c>
      <c r="W238" s="6">
        <f t="shared" si="54"/>
        <v>0</v>
      </c>
      <c r="X238" s="6">
        <f t="shared" si="55"/>
        <v>0</v>
      </c>
      <c r="Y238" s="6">
        <f t="shared" si="56"/>
        <v>0</v>
      </c>
      <c r="Z238" s="6"/>
      <c r="AA238" s="6"/>
      <c r="AB238" s="6">
        <f t="shared" si="59"/>
        <v>1</v>
      </c>
      <c r="AC238" s="6">
        <f t="shared" si="57"/>
        <v>1</v>
      </c>
      <c r="AD238" s="6" t="str">
        <f t="shared" si="58"/>
        <v>Correct</v>
      </c>
      <c r="AE238" s="6"/>
      <c r="AF238" s="96">
        <f>IFERROR(VLOOKUP(Table1[[#This Row],[RespondentID]],'All Data'!$A:$CO,87,FALSE),"unknown")</f>
        <v>0</v>
      </c>
      <c r="AG238" s="96">
        <f>IFERROR(VLOOKUP(Table1[[#This Row],[RespondentID]],'All Data'!$A:$CO,88,FALSE),"unknown")</f>
        <v>0</v>
      </c>
      <c r="AH238" s="96">
        <f>IFERROR(VLOOKUP(Table1[[#This Row],[RespondentID]],'All Data'!$A:$CO,89,FALSE),"unknown")</f>
        <v>0</v>
      </c>
      <c r="AI238" s="96">
        <f>IFERROR(VLOOKUP(Table1[[#This Row],[RespondentID]],'All Data'!$A:$CO,90,FALSE),"unknown")</f>
        <v>0</v>
      </c>
      <c r="AJ238" s="96">
        <f>IFERROR(VLOOKUP(Table1[[#This Row],[RespondentID]],'All Data'!$A:$CO,91,FALSE),"unknown")</f>
        <v>0</v>
      </c>
      <c r="AK238" s="96">
        <f>IFERROR(VLOOKUP(Table1[[#This Row],[RespondentID]],'All Data'!$A:$CO,92,FALSE),"unknown")</f>
        <v>0</v>
      </c>
      <c r="AL238" s="96">
        <f>IFERROR(VLOOKUP(Table1[[#This Row],[RespondentID]],'All Data'!$A:$CO,93,FALSE),"unknown")</f>
        <v>0</v>
      </c>
      <c r="AM238" s="96">
        <f>IFERROR(VLOOKUP(Table1[[#This Row],[RespondentID]],'All Data'!$A:$CW,94,FALSE),"unknown")</f>
        <v>0</v>
      </c>
      <c r="AN238" s="96">
        <f>IFERROR(VLOOKUP(Table1[[#This Row],[RespondentID]],'All Data'!$A:$CW,95,FALSE),"unknown")</f>
        <v>0</v>
      </c>
      <c r="AO238" s="96">
        <f>IFERROR(VLOOKUP(Table1[[#This Row],[RespondentID]],'All Data'!$A:$CW,96,FALSE),"unknown")</f>
        <v>0</v>
      </c>
      <c r="AP238" s="96">
        <f>IFERROR(VLOOKUP(Table1[[#This Row],[RespondentID]],'All Data'!$A:$CW,97,FALSE),"unknown")</f>
        <v>0</v>
      </c>
      <c r="AQ238" s="96">
        <f>IFERROR(VLOOKUP(Table1[[#This Row],[RespondentID]],'All Data'!$A:$CW,98,FALSE),"unknown")</f>
        <v>0</v>
      </c>
      <c r="AR238" s="96">
        <f>IFERROR(VLOOKUP(Table1[[#This Row],[RespondentID]],'All Data'!$A:$CW,99,FALSE),"unknown")</f>
        <v>0</v>
      </c>
    </row>
    <row r="239" spans="1:44">
      <c r="A239">
        <v>18044782827</v>
      </c>
      <c r="G239" t="s">
        <v>34</v>
      </c>
      <c r="M239" s="7">
        <f t="shared" si="45"/>
        <v>1</v>
      </c>
      <c r="N239" s="7">
        <f t="shared" si="46"/>
        <v>3</v>
      </c>
      <c r="O239" s="7"/>
      <c r="P239" s="7">
        <f t="shared" si="47"/>
        <v>0</v>
      </c>
      <c r="Q239" s="7">
        <f t="shared" si="48"/>
        <v>0</v>
      </c>
      <c r="R239" s="7">
        <f t="shared" si="49"/>
        <v>0</v>
      </c>
      <c r="S239" s="7">
        <f t="shared" si="50"/>
        <v>0</v>
      </c>
      <c r="T239" s="7">
        <f t="shared" si="51"/>
        <v>0</v>
      </c>
      <c r="U239" s="7">
        <f t="shared" si="52"/>
        <v>1</v>
      </c>
      <c r="V239" s="110">
        <f t="shared" si="53"/>
        <v>0</v>
      </c>
      <c r="W239" s="7">
        <f t="shared" si="54"/>
        <v>0</v>
      </c>
      <c r="X239" s="7">
        <f t="shared" si="55"/>
        <v>0</v>
      </c>
      <c r="Y239" s="7">
        <f t="shared" si="56"/>
        <v>0</v>
      </c>
      <c r="Z239" s="7"/>
      <c r="AA239" s="7"/>
      <c r="AB239" s="7">
        <f t="shared" si="59"/>
        <v>1</v>
      </c>
      <c r="AC239" s="7">
        <f t="shared" si="57"/>
        <v>1</v>
      </c>
      <c r="AD239" s="7" t="str">
        <f t="shared" si="58"/>
        <v>Correct</v>
      </c>
      <c r="AE239" s="7"/>
      <c r="AF239" s="96" t="str">
        <f>IFERROR(VLOOKUP(Table1[[#This Row],[RespondentID]],'All Data'!$A:$CO,87,FALSE),"unknown")</f>
        <v>Woman</v>
      </c>
      <c r="AG239" s="96" t="str">
        <f>IFERROR(VLOOKUP(Table1[[#This Row],[RespondentID]],'All Data'!$A:$CO,88,FALSE),"unknown")</f>
        <v>45-54 years</v>
      </c>
      <c r="AH239" s="96" t="str">
        <f>IFERROR(VLOOKUP(Table1[[#This Row],[RespondentID]],'All Data'!$A:$CO,89,FALSE),"unknown")</f>
        <v>Suffolk</v>
      </c>
      <c r="AI239" s="96" t="str">
        <f>IFERROR(VLOOKUP(Table1[[#This Row],[RespondentID]],'All Data'!$A:$CO,90,FALSE),"unknown")</f>
        <v>Coram, 11727</v>
      </c>
      <c r="AJ239" s="96">
        <f>IFERROR(VLOOKUP(Table1[[#This Row],[RespondentID]],'All Data'!$A:$CO,91,FALSE),"unknown")</f>
        <v>0</v>
      </c>
      <c r="AK239" s="96" t="str">
        <f>IFERROR(VLOOKUP(Table1[[#This Row],[RespondentID]],'All Data'!$A:$CO,92,FALSE),"unknown")</f>
        <v>Hispanic or Latino</v>
      </c>
      <c r="AL239" s="96" t="str">
        <f>IFERROR(VLOOKUP(Table1[[#This Row],[RespondentID]],'All Data'!$A:$CO,93,FALSE),"unknown")</f>
        <v>English</v>
      </c>
      <c r="AM239" s="96" t="str">
        <f>IFERROR(VLOOKUP(Table1[[#This Row],[RespondentID]],'All Data'!$A:$CW,94,FALSE),"unknown")</f>
        <v>$75,000 to $125,000</v>
      </c>
      <c r="AN239" s="96" t="str">
        <f>IFERROR(VLOOKUP(Table1[[#This Row],[RespondentID]],'All Data'!$A:$CW,95,FALSE),"unknown")</f>
        <v>Graduate school</v>
      </c>
      <c r="AO239" s="96" t="str">
        <f>IFERROR(VLOOKUP(Table1[[#This Row],[RespondentID]],'All Data'!$A:$CW,96,FALSE),"unknown")</f>
        <v>Employed for wages</v>
      </c>
      <c r="AP239" s="96" t="str">
        <f>IFERROR(VLOOKUP(Table1[[#This Row],[RespondentID]],'All Data'!$A:$CW,97,FALSE),"unknown")</f>
        <v>Yes</v>
      </c>
      <c r="AQ239" s="96" t="str">
        <f>IFERROR(VLOOKUP(Table1[[#This Row],[RespondentID]],'All Data'!$A:$CW,98,FALSE),"unknown")</f>
        <v>Medicare</v>
      </c>
      <c r="AR239" s="96">
        <f>IFERROR(VLOOKUP(Table1[[#This Row],[RespondentID]],'All Data'!$A:$CW,99,FALSE),"unknown")</f>
        <v>0</v>
      </c>
    </row>
    <row r="240" spans="1:44">
      <c r="A240">
        <v>18044782739</v>
      </c>
      <c r="D240" t="s">
        <v>31</v>
      </c>
      <c r="I240" t="s">
        <v>36</v>
      </c>
      <c r="J240" t="s">
        <v>37</v>
      </c>
      <c r="M240" s="6">
        <f t="shared" si="45"/>
        <v>3</v>
      </c>
      <c r="N240" s="6">
        <f t="shared" si="46"/>
        <v>1</v>
      </c>
      <c r="O240" s="6"/>
      <c r="P240" s="6">
        <f t="shared" si="47"/>
        <v>0</v>
      </c>
      <c r="Q240" s="6">
        <f t="shared" si="48"/>
        <v>0</v>
      </c>
      <c r="R240" s="6">
        <f t="shared" si="49"/>
        <v>1</v>
      </c>
      <c r="S240" s="6">
        <f t="shared" si="50"/>
        <v>0</v>
      </c>
      <c r="T240" s="6">
        <f t="shared" si="51"/>
        <v>0</v>
      </c>
      <c r="U240" s="6">
        <f t="shared" si="52"/>
        <v>0</v>
      </c>
      <c r="V240" s="110">
        <f t="shared" si="53"/>
        <v>0</v>
      </c>
      <c r="W240" s="6">
        <f t="shared" si="54"/>
        <v>1</v>
      </c>
      <c r="X240" s="6">
        <f t="shared" si="55"/>
        <v>1</v>
      </c>
      <c r="Y240" s="6">
        <f t="shared" si="56"/>
        <v>0</v>
      </c>
      <c r="Z240" s="6"/>
      <c r="AA240" s="6"/>
      <c r="AB240" s="6">
        <f t="shared" si="59"/>
        <v>3</v>
      </c>
      <c r="AC240" s="6">
        <f t="shared" si="57"/>
        <v>3</v>
      </c>
      <c r="AD240" s="6" t="str">
        <f t="shared" si="58"/>
        <v>Correct</v>
      </c>
      <c r="AE240" s="6"/>
      <c r="AF240" s="96" t="str">
        <f>IFERROR(VLOOKUP(Table1[[#This Row],[RespondentID]],'All Data'!$A:$CO,87,FALSE),"unknown")</f>
        <v>Woman</v>
      </c>
      <c r="AG240" s="96" t="str">
        <f>IFERROR(VLOOKUP(Table1[[#This Row],[RespondentID]],'All Data'!$A:$CO,88,FALSE),"unknown")</f>
        <v>45-54 years</v>
      </c>
      <c r="AH240" s="96" t="str">
        <f>IFERROR(VLOOKUP(Table1[[#This Row],[RespondentID]],'All Data'!$A:$CO,89,FALSE),"unknown")</f>
        <v>Suffolk</v>
      </c>
      <c r="AI240" s="96" t="str">
        <f>IFERROR(VLOOKUP(Table1[[#This Row],[RespondentID]],'All Data'!$A:$CO,90,FALSE),"unknown")</f>
        <v>Brentwood, 11717</v>
      </c>
      <c r="AJ240" s="96" t="str">
        <f>IFERROR(VLOOKUP(Table1[[#This Row],[RespondentID]],'All Data'!$A:$CO,91,FALSE),"unknown")</f>
        <v>Two or more races</v>
      </c>
      <c r="AK240" s="96" t="str">
        <f>IFERROR(VLOOKUP(Table1[[#This Row],[RespondentID]],'All Data'!$A:$CO,92,FALSE),"unknown")</f>
        <v>Hispanic or Latino</v>
      </c>
      <c r="AL240" s="96" t="str">
        <f>IFERROR(VLOOKUP(Table1[[#This Row],[RespondentID]],'All Data'!$A:$CO,93,FALSE),"unknown")</f>
        <v>English</v>
      </c>
      <c r="AM240" s="96" t="str">
        <f>IFERROR(VLOOKUP(Table1[[#This Row],[RespondentID]],'All Data'!$A:$CW,94,FALSE),"unknown")</f>
        <v>$50,000 to $74,999</v>
      </c>
      <c r="AN240" s="96" t="str">
        <f>IFERROR(VLOOKUP(Table1[[#This Row],[RespondentID]],'All Data'!$A:$CW,95,FALSE),"unknown")</f>
        <v>College graduate</v>
      </c>
      <c r="AO240" s="96" t="str">
        <f>IFERROR(VLOOKUP(Table1[[#This Row],[RespondentID]],'All Data'!$A:$CW,96,FALSE),"unknown")</f>
        <v>Employed for wages</v>
      </c>
      <c r="AP240" s="96" t="str">
        <f>IFERROR(VLOOKUP(Table1[[#This Row],[RespondentID]],'All Data'!$A:$CW,97,FALSE),"unknown")</f>
        <v>No</v>
      </c>
      <c r="AQ240" s="96" t="str">
        <f>IFERROR(VLOOKUP(Table1[[#This Row],[RespondentID]],'All Data'!$A:$CW,98,FALSE),"unknown")</f>
        <v>No Insurance</v>
      </c>
      <c r="AR240" s="96">
        <f>IFERROR(VLOOKUP(Table1[[#This Row],[RespondentID]],'All Data'!$A:$CW,99,FALSE),"unknown")</f>
        <v>0</v>
      </c>
    </row>
    <row r="241" spans="1:44">
      <c r="A241">
        <v>18044782617</v>
      </c>
      <c r="D241" t="s">
        <v>31</v>
      </c>
      <c r="I241" t="s">
        <v>36</v>
      </c>
      <c r="M241" s="7">
        <f t="shared" si="45"/>
        <v>2</v>
      </c>
      <c r="N241" s="7">
        <f t="shared" si="46"/>
        <v>1.5</v>
      </c>
      <c r="O241" s="7"/>
      <c r="P241" s="7">
        <f t="shared" si="47"/>
        <v>0</v>
      </c>
      <c r="Q241" s="7">
        <f t="shared" si="48"/>
        <v>0</v>
      </c>
      <c r="R241" s="7">
        <f t="shared" si="49"/>
        <v>1</v>
      </c>
      <c r="S241" s="7">
        <f t="shared" si="50"/>
        <v>0</v>
      </c>
      <c r="T241" s="7">
        <f t="shared" si="51"/>
        <v>0</v>
      </c>
      <c r="U241" s="7">
        <f t="shared" si="52"/>
        <v>0</v>
      </c>
      <c r="V241" s="110">
        <f t="shared" si="53"/>
        <v>0</v>
      </c>
      <c r="W241" s="7">
        <f t="shared" si="54"/>
        <v>1</v>
      </c>
      <c r="X241" s="7">
        <f t="shared" si="55"/>
        <v>0</v>
      </c>
      <c r="Y241" s="7">
        <f t="shared" si="56"/>
        <v>0</v>
      </c>
      <c r="Z241" s="7"/>
      <c r="AA241" s="7"/>
      <c r="AB241" s="7">
        <f t="shared" si="59"/>
        <v>2</v>
      </c>
      <c r="AC241" s="7">
        <f t="shared" si="57"/>
        <v>2</v>
      </c>
      <c r="AD241" s="7" t="str">
        <f t="shared" si="58"/>
        <v>Correct</v>
      </c>
      <c r="AE241" s="7"/>
      <c r="AF241" s="96" t="str">
        <f>IFERROR(VLOOKUP(Table1[[#This Row],[RespondentID]],'All Data'!$A:$CO,87,FALSE),"unknown")</f>
        <v>Man</v>
      </c>
      <c r="AG241" s="96" t="str">
        <f>IFERROR(VLOOKUP(Table1[[#This Row],[RespondentID]],'All Data'!$A:$CO,88,FALSE),"unknown")</f>
        <v>45-54 years</v>
      </c>
      <c r="AH241" s="96" t="str">
        <f>IFERROR(VLOOKUP(Table1[[#This Row],[RespondentID]],'All Data'!$A:$CO,89,FALSE),"unknown")</f>
        <v>Suffolk</v>
      </c>
      <c r="AI241" s="96" t="str">
        <f>IFERROR(VLOOKUP(Table1[[#This Row],[RespondentID]],'All Data'!$A:$CO,90,FALSE),"unknown")</f>
        <v>Brentwood, 11717</v>
      </c>
      <c r="AJ241" s="96">
        <f>IFERROR(VLOOKUP(Table1[[#This Row],[RespondentID]],'All Data'!$A:$CO,91,FALSE),"unknown")</f>
        <v>0</v>
      </c>
      <c r="AK241" s="96" t="str">
        <f>IFERROR(VLOOKUP(Table1[[#This Row],[RespondentID]],'All Data'!$A:$CO,92,FALSE),"unknown")</f>
        <v>Hispanic or Latino</v>
      </c>
      <c r="AL241" s="96" t="str">
        <f>IFERROR(VLOOKUP(Table1[[#This Row],[RespondentID]],'All Data'!$A:$CO,93,FALSE),"unknown")</f>
        <v>English, Spanish</v>
      </c>
      <c r="AM241" s="96" t="str">
        <f>IFERROR(VLOOKUP(Table1[[#This Row],[RespondentID]],'All Data'!$A:$CW,94,FALSE),"unknown")</f>
        <v>$75,000 to $125,000</v>
      </c>
      <c r="AN241" s="96" t="str">
        <f>IFERROR(VLOOKUP(Table1[[#This Row],[RespondentID]],'All Data'!$A:$CW,95,FALSE),"unknown")</f>
        <v>Some college</v>
      </c>
      <c r="AO241" s="96" t="str">
        <f>IFERROR(VLOOKUP(Table1[[#This Row],[RespondentID]],'All Data'!$A:$CW,96,FALSE),"unknown")</f>
        <v>Employed for wages</v>
      </c>
      <c r="AP241" s="96" t="str">
        <f>IFERROR(VLOOKUP(Table1[[#This Row],[RespondentID]],'All Data'!$A:$CW,97,FALSE),"unknown")</f>
        <v>No, but I did in the past</v>
      </c>
      <c r="AQ241" s="96">
        <f>IFERROR(VLOOKUP(Table1[[#This Row],[RespondentID]],'All Data'!$A:$CW,98,FALSE),"unknown")</f>
        <v>0</v>
      </c>
      <c r="AR241" s="96">
        <f>IFERROR(VLOOKUP(Table1[[#This Row],[RespondentID]],'All Data'!$A:$CW,99,FALSE),"unknown")</f>
        <v>0</v>
      </c>
    </row>
    <row r="242" spans="1:44">
      <c r="A242">
        <v>18044782517</v>
      </c>
      <c r="G242" t="s">
        <v>34</v>
      </c>
      <c r="M242" s="6">
        <f t="shared" si="45"/>
        <v>1</v>
      </c>
      <c r="N242" s="6">
        <f t="shared" si="46"/>
        <v>3</v>
      </c>
      <c r="O242" s="6"/>
      <c r="P242" s="6">
        <f t="shared" si="47"/>
        <v>0</v>
      </c>
      <c r="Q242" s="6">
        <f t="shared" si="48"/>
        <v>0</v>
      </c>
      <c r="R242" s="6">
        <f t="shared" si="49"/>
        <v>0</v>
      </c>
      <c r="S242" s="6">
        <f t="shared" si="50"/>
        <v>0</v>
      </c>
      <c r="T242" s="6">
        <f t="shared" si="51"/>
        <v>0</v>
      </c>
      <c r="U242" s="6">
        <f t="shared" si="52"/>
        <v>1</v>
      </c>
      <c r="V242" s="110">
        <f t="shared" si="53"/>
        <v>0</v>
      </c>
      <c r="W242" s="6">
        <f t="shared" si="54"/>
        <v>0</v>
      </c>
      <c r="X242" s="6">
        <f t="shared" si="55"/>
        <v>0</v>
      </c>
      <c r="Y242" s="6">
        <f t="shared" si="56"/>
        <v>0</v>
      </c>
      <c r="Z242" s="6"/>
      <c r="AA242" s="6"/>
      <c r="AB242" s="6">
        <f t="shared" si="59"/>
        <v>1</v>
      </c>
      <c r="AC242" s="6">
        <f t="shared" si="57"/>
        <v>1</v>
      </c>
      <c r="AD242" s="6" t="str">
        <f t="shared" si="58"/>
        <v>Correct</v>
      </c>
      <c r="AE242" s="6"/>
      <c r="AF242" s="96" t="str">
        <f>IFERROR(VLOOKUP(Table1[[#This Row],[RespondentID]],'All Data'!$A:$CO,87,FALSE),"unknown")</f>
        <v>Woman</v>
      </c>
      <c r="AG242" s="96" t="str">
        <f>IFERROR(VLOOKUP(Table1[[#This Row],[RespondentID]],'All Data'!$A:$CO,88,FALSE),"unknown")</f>
        <v>45-54 years</v>
      </c>
      <c r="AH242" s="96" t="str">
        <f>IFERROR(VLOOKUP(Table1[[#This Row],[RespondentID]],'All Data'!$A:$CO,89,FALSE),"unknown")</f>
        <v>Suffolk</v>
      </c>
      <c r="AI242" s="96" t="str">
        <f>IFERROR(VLOOKUP(Table1[[#This Row],[RespondentID]],'All Data'!$A:$CO,90,FALSE),"unknown")</f>
        <v>Port Jefferson, 11777</v>
      </c>
      <c r="AJ242" s="96" t="str">
        <f>IFERROR(VLOOKUP(Table1[[#This Row],[RespondentID]],'All Data'!$A:$CO,91,FALSE),"unknown")</f>
        <v>White</v>
      </c>
      <c r="AK242" s="96" t="str">
        <f>IFERROR(VLOOKUP(Table1[[#This Row],[RespondentID]],'All Data'!$A:$CO,92,FALSE),"unknown")</f>
        <v>Not Hispanic or Latino</v>
      </c>
      <c r="AL242" s="96" t="str">
        <f>IFERROR(VLOOKUP(Table1[[#This Row],[RespondentID]],'All Data'!$A:$CO,93,FALSE),"unknown")</f>
        <v>English</v>
      </c>
      <c r="AM242" s="96" t="str">
        <f>IFERROR(VLOOKUP(Table1[[#This Row],[RespondentID]],'All Data'!$A:$CW,94,FALSE),"unknown")</f>
        <v>$75,000 to $125,000</v>
      </c>
      <c r="AN242" s="96" t="str">
        <f>IFERROR(VLOOKUP(Table1[[#This Row],[RespondentID]],'All Data'!$A:$CW,95,FALSE),"unknown")</f>
        <v>Other (please specify)</v>
      </c>
      <c r="AO242" s="96" t="str">
        <f>IFERROR(VLOOKUP(Table1[[#This Row],[RespondentID]],'All Data'!$A:$CW,96,FALSE),"unknown")</f>
        <v>Employed for wages</v>
      </c>
      <c r="AP242" s="96" t="str">
        <f>IFERROR(VLOOKUP(Table1[[#This Row],[RespondentID]],'All Data'!$A:$CW,97,FALSE),"unknown")</f>
        <v>Yes</v>
      </c>
      <c r="AQ242" s="96" t="str">
        <f>IFERROR(VLOOKUP(Table1[[#This Row],[RespondentID]],'All Data'!$A:$CW,98,FALSE),"unknown")</f>
        <v>Private/Commercial</v>
      </c>
      <c r="AR242" s="96">
        <f>IFERROR(VLOOKUP(Table1[[#This Row],[RespondentID]],'All Data'!$A:$CW,99,FALSE),"unknown")</f>
        <v>0</v>
      </c>
    </row>
    <row r="243" spans="1:44">
      <c r="A243">
        <v>18044782358</v>
      </c>
      <c r="G243" t="s">
        <v>34</v>
      </c>
      <c r="M243" s="7">
        <f t="shared" si="45"/>
        <v>1</v>
      </c>
      <c r="N243" s="7">
        <f t="shared" si="46"/>
        <v>3</v>
      </c>
      <c r="O243" s="7"/>
      <c r="P243" s="7">
        <f t="shared" si="47"/>
        <v>0</v>
      </c>
      <c r="Q243" s="7">
        <f t="shared" si="48"/>
        <v>0</v>
      </c>
      <c r="R243" s="7">
        <f t="shared" si="49"/>
        <v>0</v>
      </c>
      <c r="S243" s="7">
        <f t="shared" si="50"/>
        <v>0</v>
      </c>
      <c r="T243" s="7">
        <f t="shared" si="51"/>
        <v>0</v>
      </c>
      <c r="U243" s="7">
        <f t="shared" si="52"/>
        <v>1</v>
      </c>
      <c r="V243" s="110">
        <f t="shared" si="53"/>
        <v>0</v>
      </c>
      <c r="W243" s="7">
        <f t="shared" si="54"/>
        <v>0</v>
      </c>
      <c r="X243" s="7">
        <f t="shared" si="55"/>
        <v>0</v>
      </c>
      <c r="Y243" s="7">
        <f t="shared" si="56"/>
        <v>0</v>
      </c>
      <c r="Z243" s="7"/>
      <c r="AA243" s="7"/>
      <c r="AB243" s="7">
        <f t="shared" si="59"/>
        <v>1</v>
      </c>
      <c r="AC243" s="7">
        <f t="shared" si="57"/>
        <v>1</v>
      </c>
      <c r="AD243" s="7" t="str">
        <f t="shared" si="58"/>
        <v>Correct</v>
      </c>
      <c r="AE243" s="7"/>
      <c r="AF243" s="96" t="str">
        <f>IFERROR(VLOOKUP(Table1[[#This Row],[RespondentID]],'All Data'!$A:$CO,87,FALSE),"unknown")</f>
        <v>Woman</v>
      </c>
      <c r="AG243" s="96" t="str">
        <f>IFERROR(VLOOKUP(Table1[[#This Row],[RespondentID]],'All Data'!$A:$CO,88,FALSE),"unknown")</f>
        <v>45-54 years</v>
      </c>
      <c r="AH243" s="96" t="str">
        <f>IFERROR(VLOOKUP(Table1[[#This Row],[RespondentID]],'All Data'!$A:$CO,89,FALSE),"unknown")</f>
        <v>Suffolk</v>
      </c>
      <c r="AI243" s="96" t="str">
        <f>IFERROR(VLOOKUP(Table1[[#This Row],[RespondentID]],'All Data'!$A:$CO,90,FALSE),"unknown")</f>
        <v>Port Jefferson, 11777</v>
      </c>
      <c r="AJ243" s="96" t="str">
        <f>IFERROR(VLOOKUP(Table1[[#This Row],[RespondentID]],'All Data'!$A:$CO,91,FALSE),"unknown")</f>
        <v>White</v>
      </c>
      <c r="AK243" s="96" t="str">
        <f>IFERROR(VLOOKUP(Table1[[#This Row],[RespondentID]],'All Data'!$A:$CO,92,FALSE),"unknown")</f>
        <v>Not Hispanic or Latino</v>
      </c>
      <c r="AL243" s="96" t="str">
        <f>IFERROR(VLOOKUP(Table1[[#This Row],[RespondentID]],'All Data'!$A:$CO,93,FALSE),"unknown")</f>
        <v>English</v>
      </c>
      <c r="AM243" s="96" t="str">
        <f>IFERROR(VLOOKUP(Table1[[#This Row],[RespondentID]],'All Data'!$A:$CW,94,FALSE),"unknown")</f>
        <v>Over $125,000</v>
      </c>
      <c r="AN243" s="96" t="str">
        <f>IFERROR(VLOOKUP(Table1[[#This Row],[RespondentID]],'All Data'!$A:$CW,95,FALSE),"unknown")</f>
        <v>Doctorate</v>
      </c>
      <c r="AO243" s="96" t="str">
        <f>IFERROR(VLOOKUP(Table1[[#This Row],[RespondentID]],'All Data'!$A:$CW,96,FALSE),"unknown")</f>
        <v>Self-employed</v>
      </c>
      <c r="AP243" s="96" t="str">
        <f>IFERROR(VLOOKUP(Table1[[#This Row],[RespondentID]],'All Data'!$A:$CW,97,FALSE),"unknown")</f>
        <v>Yes</v>
      </c>
      <c r="AQ243" s="96" t="str">
        <f>IFERROR(VLOOKUP(Table1[[#This Row],[RespondentID]],'All Data'!$A:$CW,98,FALSE),"unknown")</f>
        <v>Private/Commercial</v>
      </c>
      <c r="AR243" s="96">
        <f>IFERROR(VLOOKUP(Table1[[#This Row],[RespondentID]],'All Data'!$A:$CW,99,FALSE),"unknown")</f>
        <v>0</v>
      </c>
    </row>
    <row r="244" spans="1:44">
      <c r="A244">
        <v>18044782196</v>
      </c>
      <c r="G244" t="s">
        <v>34</v>
      </c>
      <c r="M244" s="6">
        <f t="shared" si="45"/>
        <v>1</v>
      </c>
      <c r="N244" s="6">
        <f t="shared" si="46"/>
        <v>3</v>
      </c>
      <c r="O244" s="6"/>
      <c r="P244" s="6">
        <f t="shared" si="47"/>
        <v>0</v>
      </c>
      <c r="Q244" s="6">
        <f t="shared" si="48"/>
        <v>0</v>
      </c>
      <c r="R244" s="6">
        <f t="shared" si="49"/>
        <v>0</v>
      </c>
      <c r="S244" s="6">
        <f t="shared" si="50"/>
        <v>0</v>
      </c>
      <c r="T244" s="6">
        <f t="shared" si="51"/>
        <v>0</v>
      </c>
      <c r="U244" s="6">
        <f t="shared" si="52"/>
        <v>1</v>
      </c>
      <c r="V244" s="110">
        <f t="shared" si="53"/>
        <v>0</v>
      </c>
      <c r="W244" s="6">
        <f t="shared" si="54"/>
        <v>0</v>
      </c>
      <c r="X244" s="6">
        <f t="shared" si="55"/>
        <v>0</v>
      </c>
      <c r="Y244" s="6">
        <f t="shared" si="56"/>
        <v>0</v>
      </c>
      <c r="Z244" s="6"/>
      <c r="AA244" s="6"/>
      <c r="AB244" s="6">
        <f t="shared" si="59"/>
        <v>1</v>
      </c>
      <c r="AC244" s="6">
        <f t="shared" si="57"/>
        <v>1</v>
      </c>
      <c r="AD244" s="6" t="str">
        <f t="shared" si="58"/>
        <v>Correct</v>
      </c>
      <c r="AE244" s="6"/>
      <c r="AF244" s="96" t="str">
        <f>IFERROR(VLOOKUP(Table1[[#This Row],[RespondentID]],'All Data'!$A:$CO,87,FALSE),"unknown")</f>
        <v>Man</v>
      </c>
      <c r="AG244" s="96" t="str">
        <f>IFERROR(VLOOKUP(Table1[[#This Row],[RespondentID]],'All Data'!$A:$CO,88,FALSE),"unknown")</f>
        <v>45-54 years</v>
      </c>
      <c r="AH244" s="96" t="str">
        <f>IFERROR(VLOOKUP(Table1[[#This Row],[RespondentID]],'All Data'!$A:$CO,89,FALSE),"unknown")</f>
        <v>Suffolk</v>
      </c>
      <c r="AI244" s="96" t="str">
        <f>IFERROR(VLOOKUP(Table1[[#This Row],[RespondentID]],'All Data'!$A:$CO,90,FALSE),"unknown")</f>
        <v>Setauket, 11733</v>
      </c>
      <c r="AJ244" s="96" t="str">
        <f>IFERROR(VLOOKUP(Table1[[#This Row],[RespondentID]],'All Data'!$A:$CO,91,FALSE),"unknown")</f>
        <v>Black or African American</v>
      </c>
      <c r="AK244" s="96">
        <f>IFERROR(VLOOKUP(Table1[[#This Row],[RespondentID]],'All Data'!$A:$CO,92,FALSE),"unknown")</f>
        <v>0</v>
      </c>
      <c r="AL244" s="96" t="str">
        <f>IFERROR(VLOOKUP(Table1[[#This Row],[RespondentID]],'All Data'!$A:$CO,93,FALSE),"unknown")</f>
        <v>English</v>
      </c>
      <c r="AM244" s="96" t="str">
        <f>IFERROR(VLOOKUP(Table1[[#This Row],[RespondentID]],'All Data'!$A:$CW,94,FALSE),"unknown")</f>
        <v>$75,000 to $125,000</v>
      </c>
      <c r="AN244" s="96" t="str">
        <f>IFERROR(VLOOKUP(Table1[[#This Row],[RespondentID]],'All Data'!$A:$CW,95,FALSE),"unknown")</f>
        <v>Other (please specify)</v>
      </c>
      <c r="AO244" s="96" t="str">
        <f>IFERROR(VLOOKUP(Table1[[#This Row],[RespondentID]],'All Data'!$A:$CW,96,FALSE),"unknown")</f>
        <v>Employed for wages</v>
      </c>
      <c r="AP244" s="96" t="str">
        <f>IFERROR(VLOOKUP(Table1[[#This Row],[RespondentID]],'All Data'!$A:$CW,97,FALSE),"unknown")</f>
        <v>Yes</v>
      </c>
      <c r="AQ244" s="96" t="str">
        <f>IFERROR(VLOOKUP(Table1[[#This Row],[RespondentID]],'All Data'!$A:$CW,98,FALSE),"unknown")</f>
        <v>Private/Commercial</v>
      </c>
      <c r="AR244" s="96">
        <f>IFERROR(VLOOKUP(Table1[[#This Row],[RespondentID]],'All Data'!$A:$CW,99,FALSE),"unknown")</f>
        <v>0</v>
      </c>
    </row>
    <row r="245" spans="1:44">
      <c r="A245">
        <v>18044782084</v>
      </c>
      <c r="G245" t="s">
        <v>34</v>
      </c>
      <c r="M245" s="7">
        <f t="shared" si="45"/>
        <v>1</v>
      </c>
      <c r="N245" s="7">
        <f t="shared" si="46"/>
        <v>3</v>
      </c>
      <c r="O245" s="7"/>
      <c r="P245" s="7">
        <f t="shared" si="47"/>
        <v>0</v>
      </c>
      <c r="Q245" s="7">
        <f t="shared" si="48"/>
        <v>0</v>
      </c>
      <c r="R245" s="7">
        <f t="shared" si="49"/>
        <v>0</v>
      </c>
      <c r="S245" s="7">
        <f t="shared" si="50"/>
        <v>0</v>
      </c>
      <c r="T245" s="7">
        <f t="shared" si="51"/>
        <v>0</v>
      </c>
      <c r="U245" s="7">
        <f t="shared" si="52"/>
        <v>1</v>
      </c>
      <c r="V245" s="110">
        <f t="shared" si="53"/>
        <v>0</v>
      </c>
      <c r="W245" s="7">
        <f t="shared" si="54"/>
        <v>0</v>
      </c>
      <c r="X245" s="7">
        <f t="shared" si="55"/>
        <v>0</v>
      </c>
      <c r="Y245" s="7">
        <f t="shared" si="56"/>
        <v>0</v>
      </c>
      <c r="Z245" s="7"/>
      <c r="AA245" s="7"/>
      <c r="AB245" s="7">
        <f t="shared" si="59"/>
        <v>1</v>
      </c>
      <c r="AC245" s="7">
        <f t="shared" si="57"/>
        <v>1</v>
      </c>
      <c r="AD245" s="7" t="str">
        <f t="shared" si="58"/>
        <v>Correct</v>
      </c>
      <c r="AE245" s="7"/>
      <c r="AF245" s="96" t="str">
        <f>IFERROR(VLOOKUP(Table1[[#This Row],[RespondentID]],'All Data'!$A:$CO,87,FALSE),"unknown")</f>
        <v>Man</v>
      </c>
      <c r="AG245" s="96" t="str">
        <f>IFERROR(VLOOKUP(Table1[[#This Row],[RespondentID]],'All Data'!$A:$CO,88,FALSE),"unknown")</f>
        <v>35-44 years</v>
      </c>
      <c r="AH245" s="96" t="str">
        <f>IFERROR(VLOOKUP(Table1[[#This Row],[RespondentID]],'All Data'!$A:$CO,89,FALSE),"unknown")</f>
        <v>Suffolk</v>
      </c>
      <c r="AI245" s="96" t="str">
        <f>IFERROR(VLOOKUP(Table1[[#This Row],[RespondentID]],'All Data'!$A:$CO,90,FALSE),"unknown")</f>
        <v>Coram, 11727</v>
      </c>
      <c r="AJ245" s="96" t="str">
        <f>IFERROR(VLOOKUP(Table1[[#This Row],[RespondentID]],'All Data'!$A:$CO,91,FALSE),"unknown")</f>
        <v>Other (please specify)</v>
      </c>
      <c r="AK245" s="96" t="str">
        <f>IFERROR(VLOOKUP(Table1[[#This Row],[RespondentID]],'All Data'!$A:$CO,92,FALSE),"unknown")</f>
        <v>Hispanic or Latino</v>
      </c>
      <c r="AL245" s="96" t="str">
        <f>IFERROR(VLOOKUP(Table1[[#This Row],[RespondentID]],'All Data'!$A:$CO,93,FALSE),"unknown")</f>
        <v>English</v>
      </c>
      <c r="AM245" s="96" t="str">
        <f>IFERROR(VLOOKUP(Table1[[#This Row],[RespondentID]],'All Data'!$A:$CW,94,FALSE),"unknown")</f>
        <v>Over $125,000</v>
      </c>
      <c r="AN245" s="96" t="str">
        <f>IFERROR(VLOOKUP(Table1[[#This Row],[RespondentID]],'All Data'!$A:$CW,95,FALSE),"unknown")</f>
        <v>Graduate school</v>
      </c>
      <c r="AO245" s="96" t="str">
        <f>IFERROR(VLOOKUP(Table1[[#This Row],[RespondentID]],'All Data'!$A:$CW,96,FALSE),"unknown")</f>
        <v>Employed for wages</v>
      </c>
      <c r="AP245" s="96" t="str">
        <f>IFERROR(VLOOKUP(Table1[[#This Row],[RespondentID]],'All Data'!$A:$CW,97,FALSE),"unknown")</f>
        <v>Yes</v>
      </c>
      <c r="AQ245" s="96" t="str">
        <f>IFERROR(VLOOKUP(Table1[[#This Row],[RespondentID]],'All Data'!$A:$CW,98,FALSE),"unknown")</f>
        <v>Private/Commercial</v>
      </c>
      <c r="AR245" s="96">
        <f>IFERROR(VLOOKUP(Table1[[#This Row],[RespondentID]],'All Data'!$A:$CW,99,FALSE),"unknown")</f>
        <v>0</v>
      </c>
    </row>
    <row r="246" spans="1:44">
      <c r="A246">
        <v>18044781968</v>
      </c>
      <c r="G246" t="s">
        <v>34</v>
      </c>
      <c r="M246" s="6">
        <f t="shared" si="45"/>
        <v>1</v>
      </c>
      <c r="N246" s="6">
        <f t="shared" si="46"/>
        <v>3</v>
      </c>
      <c r="O246" s="6"/>
      <c r="P246" s="6">
        <f t="shared" si="47"/>
        <v>0</v>
      </c>
      <c r="Q246" s="6">
        <f t="shared" si="48"/>
        <v>0</v>
      </c>
      <c r="R246" s="6">
        <f t="shared" si="49"/>
        <v>0</v>
      </c>
      <c r="S246" s="6">
        <f t="shared" si="50"/>
        <v>0</v>
      </c>
      <c r="T246" s="6">
        <f t="shared" si="51"/>
        <v>0</v>
      </c>
      <c r="U246" s="6">
        <f t="shared" si="52"/>
        <v>1</v>
      </c>
      <c r="V246" s="110">
        <f t="shared" si="53"/>
        <v>0</v>
      </c>
      <c r="W246" s="6">
        <f t="shared" si="54"/>
        <v>0</v>
      </c>
      <c r="X246" s="6">
        <f t="shared" si="55"/>
        <v>0</v>
      </c>
      <c r="Y246" s="6">
        <f t="shared" si="56"/>
        <v>0</v>
      </c>
      <c r="Z246" s="6"/>
      <c r="AA246" s="6"/>
      <c r="AB246" s="6">
        <f t="shared" si="59"/>
        <v>1</v>
      </c>
      <c r="AC246" s="6">
        <f t="shared" si="57"/>
        <v>1</v>
      </c>
      <c r="AD246" s="6" t="str">
        <f t="shared" si="58"/>
        <v>Correct</v>
      </c>
      <c r="AE246" s="6"/>
      <c r="AF246" s="96" t="str">
        <f>IFERROR(VLOOKUP(Table1[[#This Row],[RespondentID]],'All Data'!$A:$CO,87,FALSE),"unknown")</f>
        <v>Woman</v>
      </c>
      <c r="AG246" s="96" t="str">
        <f>IFERROR(VLOOKUP(Table1[[#This Row],[RespondentID]],'All Data'!$A:$CO,88,FALSE),"unknown")</f>
        <v>35-44 years</v>
      </c>
      <c r="AH246" s="96" t="str">
        <f>IFERROR(VLOOKUP(Table1[[#This Row],[RespondentID]],'All Data'!$A:$CO,89,FALSE),"unknown")</f>
        <v>Suffolk</v>
      </c>
      <c r="AI246" s="96" t="str">
        <f>IFERROR(VLOOKUP(Table1[[#This Row],[RespondentID]],'All Data'!$A:$CO,90,FALSE),"unknown")</f>
        <v>Coram, 11727</v>
      </c>
      <c r="AJ246" s="96" t="str">
        <f>IFERROR(VLOOKUP(Table1[[#This Row],[RespondentID]],'All Data'!$A:$CO,91,FALSE),"unknown")</f>
        <v>Other (please specify)</v>
      </c>
      <c r="AK246" s="96" t="str">
        <f>IFERROR(VLOOKUP(Table1[[#This Row],[RespondentID]],'All Data'!$A:$CO,92,FALSE),"unknown")</f>
        <v>Hispanic or Latino</v>
      </c>
      <c r="AL246" s="96" t="str">
        <f>IFERROR(VLOOKUP(Table1[[#This Row],[RespondentID]],'All Data'!$A:$CO,93,FALSE),"unknown")</f>
        <v>English</v>
      </c>
      <c r="AM246" s="96" t="str">
        <f>IFERROR(VLOOKUP(Table1[[#This Row],[RespondentID]],'All Data'!$A:$CW,94,FALSE),"unknown")</f>
        <v>Over $125,000</v>
      </c>
      <c r="AN246" s="96" t="str">
        <f>IFERROR(VLOOKUP(Table1[[#This Row],[RespondentID]],'All Data'!$A:$CW,95,FALSE),"unknown")</f>
        <v>Graduate school</v>
      </c>
      <c r="AO246" s="96" t="str">
        <f>IFERROR(VLOOKUP(Table1[[#This Row],[RespondentID]],'All Data'!$A:$CW,96,FALSE),"unknown")</f>
        <v>Employed for wages</v>
      </c>
      <c r="AP246" s="96" t="str">
        <f>IFERROR(VLOOKUP(Table1[[#This Row],[RespondentID]],'All Data'!$A:$CW,97,FALSE),"unknown")</f>
        <v>Yes</v>
      </c>
      <c r="AQ246" s="96" t="str">
        <f>IFERROR(VLOOKUP(Table1[[#This Row],[RespondentID]],'All Data'!$A:$CW,98,FALSE),"unknown")</f>
        <v>Private/Commercial</v>
      </c>
      <c r="AR246" s="96">
        <f>IFERROR(VLOOKUP(Table1[[#This Row],[RespondentID]],'All Data'!$A:$CW,99,FALSE),"unknown")</f>
        <v>0</v>
      </c>
    </row>
    <row r="247" spans="1:44">
      <c r="A247">
        <v>18044781759</v>
      </c>
      <c r="G247" t="s">
        <v>34</v>
      </c>
      <c r="M247" s="7">
        <f t="shared" si="45"/>
        <v>1</v>
      </c>
      <c r="N247" s="7">
        <f t="shared" si="46"/>
        <v>3</v>
      </c>
      <c r="O247" s="7"/>
      <c r="P247" s="7">
        <f t="shared" si="47"/>
        <v>0</v>
      </c>
      <c r="Q247" s="7">
        <f t="shared" si="48"/>
        <v>0</v>
      </c>
      <c r="R247" s="7">
        <f t="shared" si="49"/>
        <v>0</v>
      </c>
      <c r="S247" s="7">
        <f t="shared" si="50"/>
        <v>0</v>
      </c>
      <c r="T247" s="7">
        <f t="shared" si="51"/>
        <v>0</v>
      </c>
      <c r="U247" s="7">
        <f t="shared" si="52"/>
        <v>1</v>
      </c>
      <c r="V247" s="110">
        <f t="shared" si="53"/>
        <v>0</v>
      </c>
      <c r="W247" s="7">
        <f t="shared" si="54"/>
        <v>0</v>
      </c>
      <c r="X247" s="7">
        <f t="shared" si="55"/>
        <v>0</v>
      </c>
      <c r="Y247" s="7">
        <f t="shared" si="56"/>
        <v>0</v>
      </c>
      <c r="Z247" s="7"/>
      <c r="AA247" s="7"/>
      <c r="AB247" s="7">
        <f t="shared" si="59"/>
        <v>1</v>
      </c>
      <c r="AC247" s="7">
        <f t="shared" si="57"/>
        <v>1</v>
      </c>
      <c r="AD247" s="7" t="str">
        <f t="shared" si="58"/>
        <v>Correct</v>
      </c>
      <c r="AE247" s="7"/>
      <c r="AF247" s="96" t="str">
        <f>IFERROR(VLOOKUP(Table1[[#This Row],[RespondentID]],'All Data'!$A:$CO,87,FALSE),"unknown")</f>
        <v>Woman</v>
      </c>
      <c r="AG247" s="96" t="str">
        <f>IFERROR(VLOOKUP(Table1[[#This Row],[RespondentID]],'All Data'!$A:$CO,88,FALSE),"unknown")</f>
        <v>65+ years</v>
      </c>
      <c r="AH247" s="96" t="str">
        <f>IFERROR(VLOOKUP(Table1[[#This Row],[RespondentID]],'All Data'!$A:$CO,89,FALSE),"unknown")</f>
        <v>Suffolk</v>
      </c>
      <c r="AI247" s="96" t="str">
        <f>IFERROR(VLOOKUP(Table1[[#This Row],[RespondentID]],'All Data'!$A:$CO,90,FALSE),"unknown")</f>
        <v>Coram, 11727</v>
      </c>
      <c r="AJ247" s="96" t="str">
        <f>IFERROR(VLOOKUP(Table1[[#This Row],[RespondentID]],'All Data'!$A:$CO,91,FALSE),"unknown")</f>
        <v>Other (please specify)</v>
      </c>
      <c r="AK247" s="96" t="str">
        <f>IFERROR(VLOOKUP(Table1[[#This Row],[RespondentID]],'All Data'!$A:$CO,92,FALSE),"unknown")</f>
        <v>Hispanic or Latino</v>
      </c>
      <c r="AL247" s="96" t="str">
        <f>IFERROR(VLOOKUP(Table1[[#This Row],[RespondentID]],'All Data'!$A:$CO,93,FALSE),"unknown")</f>
        <v>English, Spanish</v>
      </c>
      <c r="AM247" s="96" t="str">
        <f>IFERROR(VLOOKUP(Table1[[#This Row],[RespondentID]],'All Data'!$A:$CW,94,FALSE),"unknown")</f>
        <v>$75,000 to $125,000</v>
      </c>
      <c r="AN247" s="96" t="str">
        <f>IFERROR(VLOOKUP(Table1[[#This Row],[RespondentID]],'All Data'!$A:$CW,95,FALSE),"unknown")</f>
        <v>Graduate school</v>
      </c>
      <c r="AO247" s="96" t="str">
        <f>IFERROR(VLOOKUP(Table1[[#This Row],[RespondentID]],'All Data'!$A:$CW,96,FALSE),"unknown")</f>
        <v>Employed for wages</v>
      </c>
      <c r="AP247" s="96" t="str">
        <f>IFERROR(VLOOKUP(Table1[[#This Row],[RespondentID]],'All Data'!$A:$CW,97,FALSE),"unknown")</f>
        <v>Yes</v>
      </c>
      <c r="AQ247" s="96" t="str">
        <f>IFERROR(VLOOKUP(Table1[[#This Row],[RespondentID]],'All Data'!$A:$CW,98,FALSE),"unknown")</f>
        <v>Private/Commercial</v>
      </c>
      <c r="AR247" s="96">
        <f>IFERROR(VLOOKUP(Table1[[#This Row],[RespondentID]],'All Data'!$A:$CW,99,FALSE),"unknown")</f>
        <v>0</v>
      </c>
    </row>
    <row r="248" spans="1:44">
      <c r="A248">
        <v>18044089086</v>
      </c>
      <c r="D248" t="s">
        <v>31</v>
      </c>
      <c r="I248" t="s">
        <v>36</v>
      </c>
      <c r="L248" t="s">
        <v>588</v>
      </c>
      <c r="M248" s="6">
        <f t="shared" si="45"/>
        <v>3</v>
      </c>
      <c r="N248" s="6">
        <f t="shared" si="46"/>
        <v>1</v>
      </c>
      <c r="O248" s="6"/>
      <c r="P248" s="6">
        <f t="shared" si="47"/>
        <v>0</v>
      </c>
      <c r="Q248" s="6">
        <f t="shared" si="48"/>
        <v>0</v>
      </c>
      <c r="R248" s="6">
        <f t="shared" si="49"/>
        <v>1</v>
      </c>
      <c r="S248" s="6">
        <f t="shared" si="50"/>
        <v>0</v>
      </c>
      <c r="T248" s="6">
        <f t="shared" si="51"/>
        <v>0</v>
      </c>
      <c r="U248" s="6">
        <f t="shared" si="52"/>
        <v>0</v>
      </c>
      <c r="V248" s="110">
        <f t="shared" si="53"/>
        <v>0</v>
      </c>
      <c r="W248" s="6">
        <f t="shared" si="54"/>
        <v>1</v>
      </c>
      <c r="X248" s="6">
        <f t="shared" si="55"/>
        <v>0</v>
      </c>
      <c r="Y248" s="6">
        <f t="shared" si="56"/>
        <v>0</v>
      </c>
      <c r="Z248" s="6"/>
      <c r="AA248" s="6"/>
      <c r="AB248" s="6">
        <f t="shared" si="59"/>
        <v>2</v>
      </c>
      <c r="AC248" s="6">
        <f t="shared" si="57"/>
        <v>3</v>
      </c>
      <c r="AD248" s="6" t="str">
        <f t="shared" si="58"/>
        <v>Wrong</v>
      </c>
      <c r="AE248" s="6"/>
      <c r="AF248" s="96" t="str">
        <f>IFERROR(VLOOKUP(Table1[[#This Row],[RespondentID]],'All Data'!$A:$CO,87,FALSE),"unknown")</f>
        <v>Woman</v>
      </c>
      <c r="AG248" s="96" t="str">
        <f>IFERROR(VLOOKUP(Table1[[#This Row],[RespondentID]],'All Data'!$A:$CO,88,FALSE),"unknown")</f>
        <v>55-64 years</v>
      </c>
      <c r="AH248" s="96" t="str">
        <f>IFERROR(VLOOKUP(Table1[[#This Row],[RespondentID]],'All Data'!$A:$CO,89,FALSE),"unknown")</f>
        <v>Nassau</v>
      </c>
      <c r="AI248" s="96" t="str">
        <f>IFERROR(VLOOKUP(Table1[[#This Row],[RespondentID]],'All Data'!$A:$CO,90,FALSE),"unknown")</f>
        <v>Port Washington, 11050</v>
      </c>
      <c r="AJ248" s="96" t="str">
        <f>IFERROR(VLOOKUP(Table1[[#This Row],[RespondentID]],'All Data'!$A:$CO,91,FALSE),"unknown")</f>
        <v>White</v>
      </c>
      <c r="AK248" s="96" t="str">
        <f>IFERROR(VLOOKUP(Table1[[#This Row],[RespondentID]],'All Data'!$A:$CO,92,FALSE),"unknown")</f>
        <v>Not Hispanic or Latino</v>
      </c>
      <c r="AL248" s="96" t="str">
        <f>IFERROR(VLOOKUP(Table1[[#This Row],[RespondentID]],'All Data'!$A:$CO,93,FALSE),"unknown")</f>
        <v>English</v>
      </c>
      <c r="AM248" s="96" t="str">
        <f>IFERROR(VLOOKUP(Table1[[#This Row],[RespondentID]],'All Data'!$A:$CW,94,FALSE),"unknown")</f>
        <v>$35,000 to $49,999</v>
      </c>
      <c r="AN248" s="96" t="str">
        <f>IFERROR(VLOOKUP(Table1[[#This Row],[RespondentID]],'All Data'!$A:$CW,95,FALSE),"unknown")</f>
        <v>College graduate</v>
      </c>
      <c r="AO248" s="96" t="str">
        <f>IFERROR(VLOOKUP(Table1[[#This Row],[RespondentID]],'All Data'!$A:$CW,96,FALSE),"unknown")</f>
        <v>Employed for wages</v>
      </c>
      <c r="AP248" s="96" t="str">
        <f>IFERROR(VLOOKUP(Table1[[#This Row],[RespondentID]],'All Data'!$A:$CW,97,FALSE),"unknown")</f>
        <v>Yes</v>
      </c>
      <c r="AQ248" s="96" t="str">
        <f>IFERROR(VLOOKUP(Table1[[#This Row],[RespondentID]],'All Data'!$A:$CW,98,FALSE),"unknown")</f>
        <v>Medicare</v>
      </c>
      <c r="AR248" s="96" t="str">
        <f>IFERROR(VLOOKUP(Table1[[#This Row],[RespondentID]],'All Data'!$A:$CW,99,FALSE),"unknown")</f>
        <v>Yes</v>
      </c>
    </row>
    <row r="249" spans="1:44">
      <c r="A249">
        <v>18044088854</v>
      </c>
      <c r="G249" t="s">
        <v>34</v>
      </c>
      <c r="I249" t="s">
        <v>36</v>
      </c>
      <c r="M249" s="7">
        <f t="shared" si="45"/>
        <v>2</v>
      </c>
      <c r="N249" s="7">
        <f t="shared" si="46"/>
        <v>1.5</v>
      </c>
      <c r="O249" s="7"/>
      <c r="P249" s="7">
        <f t="shared" si="47"/>
        <v>0</v>
      </c>
      <c r="Q249" s="7">
        <f t="shared" si="48"/>
        <v>0</v>
      </c>
      <c r="R249" s="7">
        <f t="shared" si="49"/>
        <v>0</v>
      </c>
      <c r="S249" s="7">
        <f t="shared" si="50"/>
        <v>0</v>
      </c>
      <c r="T249" s="7">
        <f t="shared" si="51"/>
        <v>0</v>
      </c>
      <c r="U249" s="7">
        <f t="shared" si="52"/>
        <v>1</v>
      </c>
      <c r="V249" s="110">
        <f t="shared" si="53"/>
        <v>0</v>
      </c>
      <c r="W249" s="7">
        <f t="shared" si="54"/>
        <v>1</v>
      </c>
      <c r="X249" s="7">
        <f t="shared" si="55"/>
        <v>0</v>
      </c>
      <c r="Y249" s="7">
        <f t="shared" si="56"/>
        <v>0</v>
      </c>
      <c r="Z249" s="7"/>
      <c r="AA249" s="7"/>
      <c r="AB249" s="7">
        <f t="shared" si="59"/>
        <v>2</v>
      </c>
      <c r="AC249" s="7">
        <f t="shared" si="57"/>
        <v>2</v>
      </c>
      <c r="AD249" s="7" t="str">
        <f t="shared" si="58"/>
        <v>Correct</v>
      </c>
      <c r="AE249" s="7"/>
      <c r="AF249" s="96" t="str">
        <f>IFERROR(VLOOKUP(Table1[[#This Row],[RespondentID]],'All Data'!$A:$CO,87,FALSE),"unknown")</f>
        <v>Woman</v>
      </c>
      <c r="AG249" s="96" t="str">
        <f>IFERROR(VLOOKUP(Table1[[#This Row],[RespondentID]],'All Data'!$A:$CO,88,FALSE),"unknown")</f>
        <v>65+ years</v>
      </c>
      <c r="AH249" s="96" t="str">
        <f>IFERROR(VLOOKUP(Table1[[#This Row],[RespondentID]],'All Data'!$A:$CO,89,FALSE),"unknown")</f>
        <v>Nassau</v>
      </c>
      <c r="AI249" s="96" t="str">
        <f>IFERROR(VLOOKUP(Table1[[#This Row],[RespondentID]],'All Data'!$A:$CO,90,FALSE),"unknown")</f>
        <v>Port Washington, 11050</v>
      </c>
      <c r="AJ249" s="96" t="str">
        <f>IFERROR(VLOOKUP(Table1[[#This Row],[RespondentID]],'All Data'!$A:$CO,91,FALSE),"unknown")</f>
        <v>White</v>
      </c>
      <c r="AK249" s="96" t="str">
        <f>IFERROR(VLOOKUP(Table1[[#This Row],[RespondentID]],'All Data'!$A:$CO,92,FALSE),"unknown")</f>
        <v>Not Hispanic or Latino</v>
      </c>
      <c r="AL249" s="96" t="str">
        <f>IFERROR(VLOOKUP(Table1[[#This Row],[RespondentID]],'All Data'!$A:$CO,93,FALSE),"unknown")</f>
        <v>English</v>
      </c>
      <c r="AM249" s="96" t="str">
        <f>IFERROR(VLOOKUP(Table1[[#This Row],[RespondentID]],'All Data'!$A:$CW,94,FALSE),"unknown")</f>
        <v>$75,000 to $125,000</v>
      </c>
      <c r="AN249" s="96" t="str">
        <f>IFERROR(VLOOKUP(Table1[[#This Row],[RespondentID]],'All Data'!$A:$CW,95,FALSE),"unknown")</f>
        <v>Graduate school</v>
      </c>
      <c r="AO249" s="96" t="str">
        <f>IFERROR(VLOOKUP(Table1[[#This Row],[RespondentID]],'All Data'!$A:$CW,96,FALSE),"unknown")</f>
        <v>Retired</v>
      </c>
      <c r="AP249" s="96" t="str">
        <f>IFERROR(VLOOKUP(Table1[[#This Row],[RespondentID]],'All Data'!$A:$CW,97,FALSE),"unknown")</f>
        <v>Yes</v>
      </c>
      <c r="AQ249" s="96" t="str">
        <f>IFERROR(VLOOKUP(Table1[[#This Row],[RespondentID]],'All Data'!$A:$CW,98,FALSE),"unknown")</f>
        <v>Medicare</v>
      </c>
      <c r="AR249" s="96" t="str">
        <f>IFERROR(VLOOKUP(Table1[[#This Row],[RespondentID]],'All Data'!$A:$CW,99,FALSE),"unknown")</f>
        <v>Yes</v>
      </c>
    </row>
    <row r="250" spans="1:44">
      <c r="A250">
        <v>18044088698</v>
      </c>
      <c r="D250" t="s">
        <v>31</v>
      </c>
      <c r="F250" t="s">
        <v>33</v>
      </c>
      <c r="I250" t="s">
        <v>36</v>
      </c>
      <c r="M250" s="6">
        <f t="shared" si="45"/>
        <v>3</v>
      </c>
      <c r="N250" s="6">
        <f t="shared" si="46"/>
        <v>1</v>
      </c>
      <c r="O250" s="6"/>
      <c r="P250" s="6">
        <f t="shared" si="47"/>
        <v>0</v>
      </c>
      <c r="Q250" s="6">
        <f t="shared" si="48"/>
        <v>0</v>
      </c>
      <c r="R250" s="6">
        <f t="shared" si="49"/>
        <v>1</v>
      </c>
      <c r="S250" s="6">
        <f t="shared" si="50"/>
        <v>0</v>
      </c>
      <c r="T250" s="6">
        <f t="shared" si="51"/>
        <v>1</v>
      </c>
      <c r="U250" s="6">
        <f t="shared" si="52"/>
        <v>0</v>
      </c>
      <c r="V250" s="110">
        <f t="shared" si="53"/>
        <v>0</v>
      </c>
      <c r="W250" s="6">
        <f t="shared" si="54"/>
        <v>1</v>
      </c>
      <c r="X250" s="6">
        <f t="shared" si="55"/>
        <v>0</v>
      </c>
      <c r="Y250" s="6">
        <f t="shared" si="56"/>
        <v>0</v>
      </c>
      <c r="Z250" s="6"/>
      <c r="AA250" s="6"/>
      <c r="AB250" s="6">
        <f t="shared" si="59"/>
        <v>3</v>
      </c>
      <c r="AC250" s="6">
        <f t="shared" si="57"/>
        <v>3</v>
      </c>
      <c r="AD250" s="6" t="str">
        <f t="shared" si="58"/>
        <v>Correct</v>
      </c>
      <c r="AE250" s="6"/>
      <c r="AF250" s="96" t="str">
        <f>IFERROR(VLOOKUP(Table1[[#This Row],[RespondentID]],'All Data'!$A:$CO,87,FALSE),"unknown")</f>
        <v>Woman</v>
      </c>
      <c r="AG250" s="96" t="str">
        <f>IFERROR(VLOOKUP(Table1[[#This Row],[RespondentID]],'All Data'!$A:$CO,88,FALSE),"unknown")</f>
        <v>65+ years</v>
      </c>
      <c r="AH250" s="96" t="str">
        <f>IFERROR(VLOOKUP(Table1[[#This Row],[RespondentID]],'All Data'!$A:$CO,89,FALSE),"unknown")</f>
        <v>Nassau</v>
      </c>
      <c r="AI250" s="96" t="str">
        <f>IFERROR(VLOOKUP(Table1[[#This Row],[RespondentID]],'All Data'!$A:$CO,90,FALSE),"unknown")</f>
        <v>Port Washington, 11050</v>
      </c>
      <c r="AJ250" s="96" t="str">
        <f>IFERROR(VLOOKUP(Table1[[#This Row],[RespondentID]],'All Data'!$A:$CO,91,FALSE),"unknown")</f>
        <v>White</v>
      </c>
      <c r="AK250" s="96" t="str">
        <f>IFERROR(VLOOKUP(Table1[[#This Row],[RespondentID]],'All Data'!$A:$CO,92,FALSE),"unknown")</f>
        <v>Not Hispanic or Latino</v>
      </c>
      <c r="AL250" s="96" t="str">
        <f>IFERROR(VLOOKUP(Table1[[#This Row],[RespondentID]],'All Data'!$A:$CO,93,FALSE),"unknown")</f>
        <v>English</v>
      </c>
      <c r="AM250" s="96" t="str">
        <f>IFERROR(VLOOKUP(Table1[[#This Row],[RespondentID]],'All Data'!$A:$CW,94,FALSE),"unknown")</f>
        <v>$75,000 to $125,000</v>
      </c>
      <c r="AN250" s="96" t="str">
        <f>IFERROR(VLOOKUP(Table1[[#This Row],[RespondentID]],'All Data'!$A:$CW,95,FALSE),"unknown")</f>
        <v>College graduate</v>
      </c>
      <c r="AO250" s="96" t="str">
        <f>IFERROR(VLOOKUP(Table1[[#This Row],[RespondentID]],'All Data'!$A:$CW,96,FALSE),"unknown")</f>
        <v>Retired</v>
      </c>
      <c r="AP250" s="96" t="str">
        <f>IFERROR(VLOOKUP(Table1[[#This Row],[RespondentID]],'All Data'!$A:$CW,97,FALSE),"unknown")</f>
        <v>Yes</v>
      </c>
      <c r="AQ250" s="96" t="str">
        <f>IFERROR(VLOOKUP(Table1[[#This Row],[RespondentID]],'All Data'!$A:$CW,98,FALSE),"unknown")</f>
        <v>Medicare</v>
      </c>
      <c r="AR250" s="96" t="str">
        <f>IFERROR(VLOOKUP(Table1[[#This Row],[RespondentID]],'All Data'!$A:$CW,99,FALSE),"unknown")</f>
        <v>Yes</v>
      </c>
    </row>
    <row r="251" spans="1:44">
      <c r="A251">
        <v>18044088556</v>
      </c>
      <c r="I251" t="s">
        <v>36</v>
      </c>
      <c r="M251" s="7">
        <f t="shared" si="45"/>
        <v>1</v>
      </c>
      <c r="N251" s="7">
        <f t="shared" si="46"/>
        <v>3</v>
      </c>
      <c r="O251" s="7"/>
      <c r="P251" s="7">
        <f t="shared" si="47"/>
        <v>0</v>
      </c>
      <c r="Q251" s="7">
        <f t="shared" si="48"/>
        <v>0</v>
      </c>
      <c r="R251" s="7">
        <f t="shared" si="49"/>
        <v>0</v>
      </c>
      <c r="S251" s="7">
        <f t="shared" si="50"/>
        <v>0</v>
      </c>
      <c r="T251" s="7">
        <f t="shared" si="51"/>
        <v>0</v>
      </c>
      <c r="U251" s="7">
        <f t="shared" si="52"/>
        <v>0</v>
      </c>
      <c r="V251" s="110">
        <f t="shared" si="53"/>
        <v>0</v>
      </c>
      <c r="W251" s="7">
        <f t="shared" si="54"/>
        <v>1</v>
      </c>
      <c r="X251" s="7">
        <f t="shared" si="55"/>
        <v>0</v>
      </c>
      <c r="Y251" s="7">
        <f t="shared" si="56"/>
        <v>0</v>
      </c>
      <c r="Z251" s="7"/>
      <c r="AA251" s="7"/>
      <c r="AB251" s="7">
        <f t="shared" si="59"/>
        <v>1</v>
      </c>
      <c r="AC251" s="7">
        <f t="shared" si="57"/>
        <v>1</v>
      </c>
      <c r="AD251" s="7" t="str">
        <f t="shared" si="58"/>
        <v>Correct</v>
      </c>
      <c r="AE251" s="7"/>
      <c r="AF251" s="96" t="str">
        <f>IFERROR(VLOOKUP(Table1[[#This Row],[RespondentID]],'All Data'!$A:$CO,87,FALSE),"unknown")</f>
        <v>Woman</v>
      </c>
      <c r="AG251" s="96" t="str">
        <f>IFERROR(VLOOKUP(Table1[[#This Row],[RespondentID]],'All Data'!$A:$CO,88,FALSE),"unknown")</f>
        <v>65+ years</v>
      </c>
      <c r="AH251" s="96" t="str">
        <f>IFERROR(VLOOKUP(Table1[[#This Row],[RespondentID]],'All Data'!$A:$CO,89,FALSE),"unknown")</f>
        <v>Nassau</v>
      </c>
      <c r="AI251" s="96" t="str">
        <f>IFERROR(VLOOKUP(Table1[[#This Row],[RespondentID]],'All Data'!$A:$CO,90,FALSE),"unknown")</f>
        <v>Elmont, 11003</v>
      </c>
      <c r="AJ251" s="96" t="str">
        <f>IFERROR(VLOOKUP(Table1[[#This Row],[RespondentID]],'All Data'!$A:$CO,91,FALSE),"unknown")</f>
        <v>Black or African American</v>
      </c>
      <c r="AK251" s="96" t="str">
        <f>IFERROR(VLOOKUP(Table1[[#This Row],[RespondentID]],'All Data'!$A:$CO,92,FALSE),"unknown")</f>
        <v>Not Hispanic or Latino</v>
      </c>
      <c r="AL251" s="96" t="str">
        <f>IFERROR(VLOOKUP(Table1[[#This Row],[RespondentID]],'All Data'!$A:$CO,93,FALSE),"unknown")</f>
        <v>English</v>
      </c>
      <c r="AM251" s="96" t="str">
        <f>IFERROR(VLOOKUP(Table1[[#This Row],[RespondentID]],'All Data'!$A:$CW,94,FALSE),"unknown")</f>
        <v>$50,000 to $74,999</v>
      </c>
      <c r="AN251" s="96" t="str">
        <f>IFERROR(VLOOKUP(Table1[[#This Row],[RespondentID]],'All Data'!$A:$CW,95,FALSE),"unknown")</f>
        <v>Some college</v>
      </c>
      <c r="AO251" s="96" t="str">
        <f>IFERROR(VLOOKUP(Table1[[#This Row],[RespondentID]],'All Data'!$A:$CW,96,FALSE),"unknown")</f>
        <v>Retired</v>
      </c>
      <c r="AP251" s="96" t="str">
        <f>IFERROR(VLOOKUP(Table1[[#This Row],[RespondentID]],'All Data'!$A:$CW,97,FALSE),"unknown")</f>
        <v>Yes</v>
      </c>
      <c r="AQ251" s="96" t="str">
        <f>IFERROR(VLOOKUP(Table1[[#This Row],[RespondentID]],'All Data'!$A:$CW,98,FALSE),"unknown")</f>
        <v>Medicare</v>
      </c>
      <c r="AR251" s="96" t="str">
        <f>IFERROR(VLOOKUP(Table1[[#This Row],[RespondentID]],'All Data'!$A:$CW,99,FALSE),"unknown")</f>
        <v>Yes</v>
      </c>
    </row>
    <row r="252" spans="1:44">
      <c r="A252">
        <v>18044088368</v>
      </c>
      <c r="D252" t="s">
        <v>31</v>
      </c>
      <c r="F252" t="s">
        <v>33</v>
      </c>
      <c r="I252" t="s">
        <v>36</v>
      </c>
      <c r="M252" s="6">
        <f t="shared" si="45"/>
        <v>3</v>
      </c>
      <c r="N252" s="6">
        <f t="shared" si="46"/>
        <v>1</v>
      </c>
      <c r="O252" s="6"/>
      <c r="P252" s="6">
        <f t="shared" si="47"/>
        <v>0</v>
      </c>
      <c r="Q252" s="6">
        <f t="shared" si="48"/>
        <v>0</v>
      </c>
      <c r="R252" s="6">
        <f t="shared" si="49"/>
        <v>1</v>
      </c>
      <c r="S252" s="6">
        <f t="shared" si="50"/>
        <v>0</v>
      </c>
      <c r="T252" s="6">
        <f t="shared" si="51"/>
        <v>1</v>
      </c>
      <c r="U252" s="6">
        <f t="shared" si="52"/>
        <v>0</v>
      </c>
      <c r="V252" s="110">
        <f t="shared" si="53"/>
        <v>0</v>
      </c>
      <c r="W252" s="6">
        <f t="shared" si="54"/>
        <v>1</v>
      </c>
      <c r="X252" s="6">
        <f t="shared" si="55"/>
        <v>0</v>
      </c>
      <c r="Y252" s="6">
        <f t="shared" si="56"/>
        <v>0</v>
      </c>
      <c r="Z252" s="6"/>
      <c r="AA252" s="6"/>
      <c r="AB252" s="6">
        <f t="shared" si="59"/>
        <v>3</v>
      </c>
      <c r="AC252" s="6">
        <f t="shared" si="57"/>
        <v>3</v>
      </c>
      <c r="AD252" s="6" t="str">
        <f t="shared" si="58"/>
        <v>Correct</v>
      </c>
      <c r="AE252" s="6"/>
      <c r="AF252" s="96" t="str">
        <f>IFERROR(VLOOKUP(Table1[[#This Row],[RespondentID]],'All Data'!$A:$CO,87,FALSE),"unknown")</f>
        <v>Woman</v>
      </c>
      <c r="AG252" s="96" t="str">
        <f>IFERROR(VLOOKUP(Table1[[#This Row],[RespondentID]],'All Data'!$A:$CO,88,FALSE),"unknown")</f>
        <v>Under 18</v>
      </c>
      <c r="AH252" s="96" t="str">
        <f>IFERROR(VLOOKUP(Table1[[#This Row],[RespondentID]],'All Data'!$A:$CO,89,FALSE),"unknown")</f>
        <v>Nassau</v>
      </c>
      <c r="AI252" s="96" t="str">
        <f>IFERROR(VLOOKUP(Table1[[#This Row],[RespondentID]],'All Data'!$A:$CO,90,FALSE),"unknown")</f>
        <v>Elmont, 11003</v>
      </c>
      <c r="AJ252" s="96" t="str">
        <f>IFERROR(VLOOKUP(Table1[[#This Row],[RespondentID]],'All Data'!$A:$CO,91,FALSE),"unknown")</f>
        <v>Other (please specify)</v>
      </c>
      <c r="AK252" s="96" t="str">
        <f>IFERROR(VLOOKUP(Table1[[#This Row],[RespondentID]],'All Data'!$A:$CO,92,FALSE),"unknown")</f>
        <v>Hispanic or Latino</v>
      </c>
      <c r="AL252" s="96" t="str">
        <f>IFERROR(VLOOKUP(Table1[[#This Row],[RespondentID]],'All Data'!$A:$CO,93,FALSE),"unknown")</f>
        <v>English, Spanish</v>
      </c>
      <c r="AM252" s="96">
        <f>IFERROR(VLOOKUP(Table1[[#This Row],[RespondentID]],'All Data'!$A:$CW,94,FALSE),"unknown")</f>
        <v>0</v>
      </c>
      <c r="AN252" s="96" t="str">
        <f>IFERROR(VLOOKUP(Table1[[#This Row],[RespondentID]],'All Data'!$A:$CW,95,FALSE),"unknown")</f>
        <v>High school graduate</v>
      </c>
      <c r="AO252" s="96" t="str">
        <f>IFERROR(VLOOKUP(Table1[[#This Row],[RespondentID]],'All Data'!$A:$CW,96,FALSE),"unknown")</f>
        <v>Student</v>
      </c>
      <c r="AP252" s="96" t="str">
        <f>IFERROR(VLOOKUP(Table1[[#This Row],[RespondentID]],'All Data'!$A:$CW,97,FALSE),"unknown")</f>
        <v>Yes</v>
      </c>
      <c r="AQ252" s="96" t="str">
        <f>IFERROR(VLOOKUP(Table1[[#This Row],[RespondentID]],'All Data'!$A:$CW,98,FALSE),"unknown")</f>
        <v>Medicaid</v>
      </c>
      <c r="AR252" s="96" t="str">
        <f>IFERROR(VLOOKUP(Table1[[#This Row],[RespondentID]],'All Data'!$A:$CW,99,FALSE),"unknown")</f>
        <v>Yes</v>
      </c>
    </row>
    <row r="253" spans="1:44">
      <c r="A253">
        <v>18044088229</v>
      </c>
      <c r="G253" t="s">
        <v>34</v>
      </c>
      <c r="M253" s="7">
        <f t="shared" si="45"/>
        <v>1</v>
      </c>
      <c r="N253" s="7">
        <f t="shared" si="46"/>
        <v>3</v>
      </c>
      <c r="O253" s="7"/>
      <c r="P253" s="7">
        <f t="shared" si="47"/>
        <v>0</v>
      </c>
      <c r="Q253" s="7">
        <f t="shared" si="48"/>
        <v>0</v>
      </c>
      <c r="R253" s="7">
        <f t="shared" si="49"/>
        <v>0</v>
      </c>
      <c r="S253" s="7">
        <f t="shared" si="50"/>
        <v>0</v>
      </c>
      <c r="T253" s="7">
        <f t="shared" si="51"/>
        <v>0</v>
      </c>
      <c r="U253" s="7">
        <f t="shared" si="52"/>
        <v>1</v>
      </c>
      <c r="V253" s="110">
        <f t="shared" si="53"/>
        <v>0</v>
      </c>
      <c r="W253" s="7">
        <f t="shared" si="54"/>
        <v>0</v>
      </c>
      <c r="X253" s="7">
        <f t="shared" si="55"/>
        <v>0</v>
      </c>
      <c r="Y253" s="7">
        <f t="shared" si="56"/>
        <v>0</v>
      </c>
      <c r="Z253" s="7"/>
      <c r="AA253" s="7"/>
      <c r="AB253" s="7">
        <f t="shared" si="59"/>
        <v>1</v>
      </c>
      <c r="AC253" s="7">
        <f t="shared" si="57"/>
        <v>1</v>
      </c>
      <c r="AD253" s="7" t="str">
        <f t="shared" si="58"/>
        <v>Correct</v>
      </c>
      <c r="AE253" s="7"/>
      <c r="AF253" s="96" t="str">
        <f>IFERROR(VLOOKUP(Table1[[#This Row],[RespondentID]],'All Data'!$A:$CO,87,FALSE),"unknown")</f>
        <v>Man</v>
      </c>
      <c r="AG253" s="96" t="str">
        <f>IFERROR(VLOOKUP(Table1[[#This Row],[RespondentID]],'All Data'!$A:$CO,88,FALSE),"unknown")</f>
        <v>65+ years</v>
      </c>
      <c r="AH253" s="96" t="str">
        <f>IFERROR(VLOOKUP(Table1[[#This Row],[RespondentID]],'All Data'!$A:$CO,89,FALSE),"unknown")</f>
        <v>Nassau</v>
      </c>
      <c r="AI253" s="96" t="str">
        <f>IFERROR(VLOOKUP(Table1[[#This Row],[RespondentID]],'All Data'!$A:$CO,90,FALSE),"unknown")</f>
        <v>Rockville Centre, 11570</v>
      </c>
      <c r="AJ253" s="96" t="str">
        <f>IFERROR(VLOOKUP(Table1[[#This Row],[RespondentID]],'All Data'!$A:$CO,91,FALSE),"unknown")</f>
        <v>White</v>
      </c>
      <c r="AK253" s="96" t="str">
        <f>IFERROR(VLOOKUP(Table1[[#This Row],[RespondentID]],'All Data'!$A:$CO,92,FALSE),"unknown")</f>
        <v>Not Hispanic or Latino</v>
      </c>
      <c r="AL253" s="96">
        <f>IFERROR(VLOOKUP(Table1[[#This Row],[RespondentID]],'All Data'!$A:$CO,93,FALSE),"unknown")</f>
        <v>0</v>
      </c>
      <c r="AM253" s="96" t="str">
        <f>IFERROR(VLOOKUP(Table1[[#This Row],[RespondentID]],'All Data'!$A:$CW,94,FALSE),"unknown")</f>
        <v>Over $125,000</v>
      </c>
      <c r="AN253" s="96" t="str">
        <f>IFERROR(VLOOKUP(Table1[[#This Row],[RespondentID]],'All Data'!$A:$CW,95,FALSE),"unknown")</f>
        <v>College graduate</v>
      </c>
      <c r="AO253" s="96" t="str">
        <f>IFERROR(VLOOKUP(Table1[[#This Row],[RespondentID]],'All Data'!$A:$CW,96,FALSE),"unknown")</f>
        <v>Retired</v>
      </c>
      <c r="AP253" s="96" t="str">
        <f>IFERROR(VLOOKUP(Table1[[#This Row],[RespondentID]],'All Data'!$A:$CW,97,FALSE),"unknown")</f>
        <v>Yes</v>
      </c>
      <c r="AQ253" s="96" t="str">
        <f>IFERROR(VLOOKUP(Table1[[#This Row],[RespondentID]],'All Data'!$A:$CW,98,FALSE),"unknown")</f>
        <v>Medicare</v>
      </c>
      <c r="AR253" s="96" t="str">
        <f>IFERROR(VLOOKUP(Table1[[#This Row],[RespondentID]],'All Data'!$A:$CW,99,FALSE),"unknown")</f>
        <v>Yes</v>
      </c>
    </row>
    <row r="254" spans="1:44">
      <c r="A254">
        <v>18044088060</v>
      </c>
      <c r="F254" t="s">
        <v>33</v>
      </c>
      <c r="H254" t="s">
        <v>35</v>
      </c>
      <c r="I254" t="s">
        <v>36</v>
      </c>
      <c r="M254" s="6">
        <f t="shared" si="45"/>
        <v>3</v>
      </c>
      <c r="N254" s="6">
        <f t="shared" si="46"/>
        <v>1</v>
      </c>
      <c r="O254" s="6"/>
      <c r="P254" s="6">
        <f t="shared" si="47"/>
        <v>0</v>
      </c>
      <c r="Q254" s="6">
        <f t="shared" si="48"/>
        <v>0</v>
      </c>
      <c r="R254" s="6">
        <f t="shared" si="49"/>
        <v>0</v>
      </c>
      <c r="S254" s="6">
        <f t="shared" si="50"/>
        <v>0</v>
      </c>
      <c r="T254" s="6">
        <f t="shared" si="51"/>
        <v>1</v>
      </c>
      <c r="U254" s="6">
        <f t="shared" si="52"/>
        <v>0</v>
      </c>
      <c r="V254" s="110">
        <f t="shared" si="53"/>
        <v>1</v>
      </c>
      <c r="W254" s="6">
        <f t="shared" si="54"/>
        <v>1</v>
      </c>
      <c r="X254" s="6">
        <f t="shared" si="55"/>
        <v>0</v>
      </c>
      <c r="Y254" s="6">
        <f t="shared" si="56"/>
        <v>0</v>
      </c>
      <c r="Z254" s="6"/>
      <c r="AA254" s="6"/>
      <c r="AB254" s="6">
        <f t="shared" si="59"/>
        <v>3</v>
      </c>
      <c r="AC254" s="6">
        <f t="shared" si="57"/>
        <v>3</v>
      </c>
      <c r="AD254" s="6" t="str">
        <f t="shared" si="58"/>
        <v>Correct</v>
      </c>
      <c r="AE254" s="6"/>
      <c r="AF254" s="96" t="str">
        <f>IFERROR(VLOOKUP(Table1[[#This Row],[RespondentID]],'All Data'!$A:$CO,87,FALSE),"unknown")</f>
        <v>Woman</v>
      </c>
      <c r="AG254" s="96" t="str">
        <f>IFERROR(VLOOKUP(Table1[[#This Row],[RespondentID]],'All Data'!$A:$CO,88,FALSE),"unknown")</f>
        <v>65+ years</v>
      </c>
      <c r="AH254" s="96" t="str">
        <f>IFERROR(VLOOKUP(Table1[[#This Row],[RespondentID]],'All Data'!$A:$CO,89,FALSE),"unknown")</f>
        <v>Suffolk</v>
      </c>
      <c r="AI254" s="96" t="str">
        <f>IFERROR(VLOOKUP(Table1[[#This Row],[RespondentID]],'All Data'!$A:$CO,90,FALSE),"unknown")</f>
        <v>Huntington Station, 11746</v>
      </c>
      <c r="AJ254" s="96" t="str">
        <f>IFERROR(VLOOKUP(Table1[[#This Row],[RespondentID]],'All Data'!$A:$CO,91,FALSE),"unknown")</f>
        <v>White</v>
      </c>
      <c r="AK254" s="96" t="str">
        <f>IFERROR(VLOOKUP(Table1[[#This Row],[RespondentID]],'All Data'!$A:$CO,92,FALSE),"unknown")</f>
        <v>Not Hispanic or Latino</v>
      </c>
      <c r="AL254" s="96" t="str">
        <f>IFERROR(VLOOKUP(Table1[[#This Row],[RespondentID]],'All Data'!$A:$CO,93,FALSE),"unknown")</f>
        <v>English</v>
      </c>
      <c r="AM254" s="96" t="str">
        <f>IFERROR(VLOOKUP(Table1[[#This Row],[RespondentID]],'All Data'!$A:$CW,94,FALSE),"unknown")</f>
        <v>$75,000 to $125,000</v>
      </c>
      <c r="AN254" s="96" t="str">
        <f>IFERROR(VLOOKUP(Table1[[#This Row],[RespondentID]],'All Data'!$A:$CW,95,FALSE),"unknown")</f>
        <v>Graduate school</v>
      </c>
      <c r="AO254" s="96" t="str">
        <f>IFERROR(VLOOKUP(Table1[[#This Row],[RespondentID]],'All Data'!$A:$CW,96,FALSE),"unknown")</f>
        <v>Retired</v>
      </c>
      <c r="AP254" s="96" t="str">
        <f>IFERROR(VLOOKUP(Table1[[#This Row],[RespondentID]],'All Data'!$A:$CW,97,FALSE),"unknown")</f>
        <v>Yes</v>
      </c>
      <c r="AQ254" s="96" t="str">
        <f>IFERROR(VLOOKUP(Table1[[#This Row],[RespondentID]],'All Data'!$A:$CW,98,FALSE),"unknown")</f>
        <v>Medicare</v>
      </c>
      <c r="AR254" s="96" t="str">
        <f>IFERROR(VLOOKUP(Table1[[#This Row],[RespondentID]],'All Data'!$A:$CW,99,FALSE),"unknown")</f>
        <v>Yes</v>
      </c>
    </row>
    <row r="255" spans="1:44">
      <c r="A255">
        <v>18044087845</v>
      </c>
      <c r="D255" t="s">
        <v>31</v>
      </c>
      <c r="J255" t="s">
        <v>37</v>
      </c>
      <c r="M255" s="7">
        <f t="shared" si="45"/>
        <v>2</v>
      </c>
      <c r="N255" s="7">
        <f t="shared" si="46"/>
        <v>1.5</v>
      </c>
      <c r="O255" s="7"/>
      <c r="P255" s="7">
        <f t="shared" si="47"/>
        <v>0</v>
      </c>
      <c r="Q255" s="7">
        <f t="shared" si="48"/>
        <v>0</v>
      </c>
      <c r="R255" s="7">
        <f t="shared" si="49"/>
        <v>1</v>
      </c>
      <c r="S255" s="7">
        <f t="shared" si="50"/>
        <v>0</v>
      </c>
      <c r="T255" s="7">
        <f t="shared" si="51"/>
        <v>0</v>
      </c>
      <c r="U255" s="7">
        <f t="shared" si="52"/>
        <v>0</v>
      </c>
      <c r="V255" s="110">
        <f t="shared" si="53"/>
        <v>0</v>
      </c>
      <c r="W255" s="7">
        <f t="shared" si="54"/>
        <v>0</v>
      </c>
      <c r="X255" s="7">
        <f t="shared" si="55"/>
        <v>1</v>
      </c>
      <c r="Y255" s="7">
        <f t="shared" si="56"/>
        <v>0</v>
      </c>
      <c r="Z255" s="7"/>
      <c r="AA255" s="7"/>
      <c r="AB255" s="7">
        <f t="shared" si="59"/>
        <v>2</v>
      </c>
      <c r="AC255" s="7">
        <f t="shared" si="57"/>
        <v>2</v>
      </c>
      <c r="AD255" s="7" t="str">
        <f t="shared" si="58"/>
        <v>Correct</v>
      </c>
      <c r="AE255" s="7"/>
      <c r="AF255" s="96" t="str">
        <f>IFERROR(VLOOKUP(Table1[[#This Row],[RespondentID]],'All Data'!$A:$CO,87,FALSE),"unknown")</f>
        <v>Woman</v>
      </c>
      <c r="AG255" s="96" t="str">
        <f>IFERROR(VLOOKUP(Table1[[#This Row],[RespondentID]],'All Data'!$A:$CO,88,FALSE),"unknown")</f>
        <v>25-34 years</v>
      </c>
      <c r="AH255" s="96" t="str">
        <f>IFERROR(VLOOKUP(Table1[[#This Row],[RespondentID]],'All Data'!$A:$CO,89,FALSE),"unknown")</f>
        <v>Suffolk</v>
      </c>
      <c r="AI255" s="96" t="str">
        <f>IFERROR(VLOOKUP(Table1[[#This Row],[RespondentID]],'All Data'!$A:$CO,90,FALSE),"unknown")</f>
        <v>Greenlawn, 11740</v>
      </c>
      <c r="AJ255" s="96" t="str">
        <f>IFERROR(VLOOKUP(Table1[[#This Row],[RespondentID]],'All Data'!$A:$CO,91,FALSE),"unknown")</f>
        <v>White</v>
      </c>
      <c r="AK255" s="96" t="str">
        <f>IFERROR(VLOOKUP(Table1[[#This Row],[RespondentID]],'All Data'!$A:$CO,92,FALSE),"unknown")</f>
        <v>Hispanic or Latino</v>
      </c>
      <c r="AL255" s="96" t="str">
        <f>IFERROR(VLOOKUP(Table1[[#This Row],[RespondentID]],'All Data'!$A:$CO,93,FALSE),"unknown")</f>
        <v>English, Spanish</v>
      </c>
      <c r="AM255" s="96" t="str">
        <f>IFERROR(VLOOKUP(Table1[[#This Row],[RespondentID]],'All Data'!$A:$CW,94,FALSE),"unknown")</f>
        <v>$0-$19,999</v>
      </c>
      <c r="AN255" s="96" t="str">
        <f>IFERROR(VLOOKUP(Table1[[#This Row],[RespondentID]],'All Data'!$A:$CW,95,FALSE),"unknown")</f>
        <v>Some college</v>
      </c>
      <c r="AO255" s="96" t="str">
        <f>IFERROR(VLOOKUP(Table1[[#This Row],[RespondentID]],'All Data'!$A:$CW,96,FALSE),"unknown")</f>
        <v>Out of work, but not currently looking</v>
      </c>
      <c r="AP255" s="96" t="str">
        <f>IFERROR(VLOOKUP(Table1[[#This Row],[RespondentID]],'All Data'!$A:$CW,97,FALSE),"unknown")</f>
        <v>No</v>
      </c>
      <c r="AQ255" s="96" t="str">
        <f>IFERROR(VLOOKUP(Table1[[#This Row],[RespondentID]],'All Data'!$A:$CW,98,FALSE),"unknown")</f>
        <v>No Insurance</v>
      </c>
      <c r="AR255" s="96" t="str">
        <f>IFERROR(VLOOKUP(Table1[[#This Row],[RespondentID]],'All Data'!$A:$CW,99,FALSE),"unknown")</f>
        <v>Yes</v>
      </c>
    </row>
    <row r="256" spans="1:44">
      <c r="A256">
        <v>18044087698</v>
      </c>
      <c r="L256" t="s">
        <v>591</v>
      </c>
      <c r="M256" s="6">
        <f t="shared" si="45"/>
        <v>1</v>
      </c>
      <c r="N256" s="6">
        <f t="shared" si="46"/>
        <v>3</v>
      </c>
      <c r="O256" s="6"/>
      <c r="P256" s="6">
        <f t="shared" si="47"/>
        <v>0</v>
      </c>
      <c r="Q256" s="6">
        <f t="shared" si="48"/>
        <v>0</v>
      </c>
      <c r="R256" s="6">
        <f t="shared" si="49"/>
        <v>0</v>
      </c>
      <c r="S256" s="6">
        <f t="shared" si="50"/>
        <v>0</v>
      </c>
      <c r="T256" s="6">
        <f t="shared" si="51"/>
        <v>0</v>
      </c>
      <c r="U256" s="6">
        <f t="shared" si="52"/>
        <v>0</v>
      </c>
      <c r="V256" s="110">
        <f t="shared" si="53"/>
        <v>0</v>
      </c>
      <c r="W256" s="6">
        <f t="shared" si="54"/>
        <v>0</v>
      </c>
      <c r="X256" s="6">
        <f t="shared" si="55"/>
        <v>0</v>
      </c>
      <c r="Y256" s="6">
        <f t="shared" si="56"/>
        <v>0</v>
      </c>
      <c r="Z256" s="6"/>
      <c r="AA256" s="6"/>
      <c r="AB256" s="6">
        <f t="shared" si="59"/>
        <v>0</v>
      </c>
      <c r="AC256" s="6">
        <f t="shared" si="57"/>
        <v>1</v>
      </c>
      <c r="AD256" s="6" t="str">
        <f t="shared" si="58"/>
        <v>Wrong</v>
      </c>
      <c r="AE256" s="6"/>
      <c r="AF256" s="96" t="str">
        <f>IFERROR(VLOOKUP(Table1[[#This Row],[RespondentID]],'All Data'!$A:$CO,87,FALSE),"unknown")</f>
        <v>Woman</v>
      </c>
      <c r="AG256" s="96" t="str">
        <f>IFERROR(VLOOKUP(Table1[[#This Row],[RespondentID]],'All Data'!$A:$CO,88,FALSE),"unknown")</f>
        <v>45-54 years</v>
      </c>
      <c r="AH256" s="96" t="str">
        <f>IFERROR(VLOOKUP(Table1[[#This Row],[RespondentID]],'All Data'!$A:$CO,89,FALSE),"unknown")</f>
        <v>Suffolk</v>
      </c>
      <c r="AI256" s="96" t="str">
        <f>IFERROR(VLOOKUP(Table1[[#This Row],[RespondentID]],'All Data'!$A:$CO,90,FALSE),"unknown")</f>
        <v>Centerport, 11721</v>
      </c>
      <c r="AJ256" s="96" t="str">
        <f>IFERROR(VLOOKUP(Table1[[#This Row],[RespondentID]],'All Data'!$A:$CO,91,FALSE),"unknown")</f>
        <v>White</v>
      </c>
      <c r="AK256" s="96" t="str">
        <f>IFERROR(VLOOKUP(Table1[[#This Row],[RespondentID]],'All Data'!$A:$CO,92,FALSE),"unknown")</f>
        <v>Not Hispanic or Latino</v>
      </c>
      <c r="AL256" s="96" t="str">
        <f>IFERROR(VLOOKUP(Table1[[#This Row],[RespondentID]],'All Data'!$A:$CO,93,FALSE),"unknown")</f>
        <v>English</v>
      </c>
      <c r="AM256" s="96" t="str">
        <f>IFERROR(VLOOKUP(Table1[[#This Row],[RespondentID]],'All Data'!$A:$CW,94,FALSE),"unknown")</f>
        <v>Over $125,000</v>
      </c>
      <c r="AN256" s="96" t="str">
        <f>IFERROR(VLOOKUP(Table1[[#This Row],[RespondentID]],'All Data'!$A:$CW,95,FALSE),"unknown")</f>
        <v>College graduate</v>
      </c>
      <c r="AO256" s="96" t="str">
        <f>IFERROR(VLOOKUP(Table1[[#This Row],[RespondentID]],'All Data'!$A:$CW,96,FALSE),"unknown")</f>
        <v>Self-employed</v>
      </c>
      <c r="AP256" s="96" t="str">
        <f>IFERROR(VLOOKUP(Table1[[#This Row],[RespondentID]],'All Data'!$A:$CW,97,FALSE),"unknown")</f>
        <v>Yes</v>
      </c>
      <c r="AQ256" s="96" t="str">
        <f>IFERROR(VLOOKUP(Table1[[#This Row],[RespondentID]],'All Data'!$A:$CW,98,FALSE),"unknown")</f>
        <v>Private/Commercial</v>
      </c>
      <c r="AR256" s="96" t="str">
        <f>IFERROR(VLOOKUP(Table1[[#This Row],[RespondentID]],'All Data'!$A:$CW,99,FALSE),"unknown")</f>
        <v>Yes</v>
      </c>
    </row>
    <row r="257" spans="1:44">
      <c r="A257">
        <v>18044087333</v>
      </c>
      <c r="H257" t="s">
        <v>35</v>
      </c>
      <c r="M257" s="7">
        <f t="shared" si="45"/>
        <v>1</v>
      </c>
      <c r="N257" s="7">
        <f t="shared" si="46"/>
        <v>3</v>
      </c>
      <c r="O257" s="7"/>
      <c r="P257" s="7">
        <f t="shared" si="47"/>
        <v>0</v>
      </c>
      <c r="Q257" s="7">
        <f t="shared" si="48"/>
        <v>0</v>
      </c>
      <c r="R257" s="7">
        <f t="shared" si="49"/>
        <v>0</v>
      </c>
      <c r="S257" s="7">
        <f t="shared" si="50"/>
        <v>0</v>
      </c>
      <c r="T257" s="7">
        <f t="shared" si="51"/>
        <v>0</v>
      </c>
      <c r="U257" s="7">
        <f t="shared" si="52"/>
        <v>0</v>
      </c>
      <c r="V257" s="110">
        <f t="shared" si="53"/>
        <v>1</v>
      </c>
      <c r="W257" s="7">
        <f t="shared" si="54"/>
        <v>0</v>
      </c>
      <c r="X257" s="7">
        <f t="shared" si="55"/>
        <v>0</v>
      </c>
      <c r="Y257" s="7">
        <f t="shared" si="56"/>
        <v>0</v>
      </c>
      <c r="Z257" s="7"/>
      <c r="AA257" s="7"/>
      <c r="AB257" s="7">
        <f t="shared" si="59"/>
        <v>1</v>
      </c>
      <c r="AC257" s="7">
        <f t="shared" si="57"/>
        <v>1</v>
      </c>
      <c r="AD257" s="7" t="str">
        <f t="shared" si="58"/>
        <v>Correct</v>
      </c>
      <c r="AE257" s="7"/>
      <c r="AF257" s="96" t="str">
        <f>IFERROR(VLOOKUP(Table1[[#This Row],[RespondentID]],'All Data'!$A:$CO,87,FALSE),"unknown")</f>
        <v>Woman</v>
      </c>
      <c r="AG257" s="96" t="str">
        <f>IFERROR(VLOOKUP(Table1[[#This Row],[RespondentID]],'All Data'!$A:$CO,88,FALSE),"unknown")</f>
        <v>65+ years</v>
      </c>
      <c r="AH257" s="96" t="str">
        <f>IFERROR(VLOOKUP(Table1[[#This Row],[RespondentID]],'All Data'!$A:$CO,89,FALSE),"unknown")</f>
        <v>Queens</v>
      </c>
      <c r="AI257" s="96" t="str">
        <f>IFERROR(VLOOKUP(Table1[[#This Row],[RespondentID]],'All Data'!$A:$CO,90,FALSE),"unknown")</f>
        <v>Bethpage, 11714</v>
      </c>
      <c r="AJ257" s="96" t="str">
        <f>IFERROR(VLOOKUP(Table1[[#This Row],[RespondentID]],'All Data'!$A:$CO,91,FALSE),"unknown")</f>
        <v>White</v>
      </c>
      <c r="AK257" s="96">
        <f>IFERROR(VLOOKUP(Table1[[#This Row],[RespondentID]],'All Data'!$A:$CO,92,FALSE),"unknown")</f>
        <v>0</v>
      </c>
      <c r="AL257" s="96" t="str">
        <f>IFERROR(VLOOKUP(Table1[[#This Row],[RespondentID]],'All Data'!$A:$CO,93,FALSE),"unknown")</f>
        <v>English</v>
      </c>
      <c r="AM257" s="96" t="str">
        <f>IFERROR(VLOOKUP(Table1[[#This Row],[RespondentID]],'All Data'!$A:$CW,94,FALSE),"unknown")</f>
        <v>Over $125,000</v>
      </c>
      <c r="AN257" s="96" t="str">
        <f>IFERROR(VLOOKUP(Table1[[#This Row],[RespondentID]],'All Data'!$A:$CW,95,FALSE),"unknown")</f>
        <v>Graduate school</v>
      </c>
      <c r="AO257" s="96" t="str">
        <f>IFERROR(VLOOKUP(Table1[[#This Row],[RespondentID]],'All Data'!$A:$CW,96,FALSE),"unknown")</f>
        <v>Retired</v>
      </c>
      <c r="AP257" s="96" t="str">
        <f>IFERROR(VLOOKUP(Table1[[#This Row],[RespondentID]],'All Data'!$A:$CW,97,FALSE),"unknown")</f>
        <v>Yes</v>
      </c>
      <c r="AQ257" s="96" t="str">
        <f>IFERROR(VLOOKUP(Table1[[#This Row],[RespondentID]],'All Data'!$A:$CW,98,FALSE),"unknown")</f>
        <v>Medicare</v>
      </c>
      <c r="AR257" s="96" t="str">
        <f>IFERROR(VLOOKUP(Table1[[#This Row],[RespondentID]],'All Data'!$A:$CW,99,FALSE),"unknown")</f>
        <v>Yes</v>
      </c>
    </row>
    <row r="258" spans="1:44">
      <c r="A258">
        <v>18044087118</v>
      </c>
      <c r="D258" t="s">
        <v>31</v>
      </c>
      <c r="I258" t="s">
        <v>36</v>
      </c>
      <c r="J258" t="s">
        <v>37</v>
      </c>
      <c r="M258" s="6">
        <f t="shared" ref="M258:M321" si="60">COUNTA(B258:L258)</f>
        <v>3</v>
      </c>
      <c r="N258" s="6">
        <f t="shared" ref="N258:N321" si="61">3/M258</f>
        <v>1</v>
      </c>
      <c r="O258" s="6"/>
      <c r="P258" s="6">
        <f t="shared" ref="P258:P321" si="62">IF($M258&lt;3,IF($B258=$B$1,1,0),IF($B258=$B$1,$N258,0))</f>
        <v>0</v>
      </c>
      <c r="Q258" s="6">
        <f t="shared" ref="Q258:Q321" si="63">IF($M258&lt;3,IF($C258=$C$1,1,0),IF($C258=$C$1,$N258,0))</f>
        <v>0</v>
      </c>
      <c r="R258" s="6">
        <f t="shared" ref="R258:R321" si="64">IF($M258&lt;3,IF($D258=$D$1,1,0),IF($D258=$D$1,$N258,0))</f>
        <v>1</v>
      </c>
      <c r="S258" s="6">
        <f t="shared" ref="S258:S321" si="65">IF($M258&lt;3,IF($E258=$E$1,1,0),IF($E258=$E$1,$N258,0))</f>
        <v>0</v>
      </c>
      <c r="T258" s="6">
        <f t="shared" ref="T258:T321" si="66">IF($M258&lt;3,IF($F258=$F$1,1,0),IF($F258=$F$1,$N258,0))</f>
        <v>0</v>
      </c>
      <c r="U258" s="6">
        <f t="shared" ref="U258:U321" si="67">IF($M258&lt;3,IF($G258=$G$1,1,0),IF($G258=$G$1,$N258,0))</f>
        <v>0</v>
      </c>
      <c r="V258" s="110">
        <f t="shared" ref="V258:V321" si="68">IF($M258&lt;3,IF($H258=$H$1,1,0),IF($H258=$H$1,$N258,0))</f>
        <v>0</v>
      </c>
      <c r="W258" s="6">
        <f t="shared" ref="W258:W321" si="69">IF($M258&lt;3,IF($I258=$I$1,1,0),IF($I258=$I$1,$N258,0))</f>
        <v>1</v>
      </c>
      <c r="X258" s="6">
        <f t="shared" ref="X258:X321" si="70">IF($M258&lt;3,IF($J258=$J$1,1,0),IF($J258=$J$1,$N258,0))</f>
        <v>1</v>
      </c>
      <c r="Y258" s="6">
        <f t="shared" ref="Y258:Y321" si="71">IF($M258&lt;3,IF($K258=$K$1,1,0),IF($K258=$K$1,$N258,0))</f>
        <v>0</v>
      </c>
      <c r="Z258" s="6"/>
      <c r="AA258" s="6"/>
      <c r="AB258" s="6">
        <f t="shared" si="59"/>
        <v>3</v>
      </c>
      <c r="AC258" s="6">
        <f t="shared" ref="AC258:AC321" si="72">M258</f>
        <v>3</v>
      </c>
      <c r="AD258" s="6" t="str">
        <f t="shared" ref="AD258:AD321" si="73">IF(AB258=AC258,"Correct",IF(AB258=3,"Correct","Wrong"))</f>
        <v>Correct</v>
      </c>
      <c r="AE258" s="6"/>
      <c r="AF258" s="96" t="str">
        <f>IFERROR(VLOOKUP(Table1[[#This Row],[RespondentID]],'All Data'!$A:$CO,87,FALSE),"unknown")</f>
        <v>Woman</v>
      </c>
      <c r="AG258" s="96" t="str">
        <f>IFERROR(VLOOKUP(Table1[[#This Row],[RespondentID]],'All Data'!$A:$CO,88,FALSE),"unknown")</f>
        <v>65+ years</v>
      </c>
      <c r="AH258" s="96" t="str">
        <f>IFERROR(VLOOKUP(Table1[[#This Row],[RespondentID]],'All Data'!$A:$CO,89,FALSE),"unknown")</f>
        <v>Suffolk</v>
      </c>
      <c r="AI258" s="96" t="str">
        <f>IFERROR(VLOOKUP(Table1[[#This Row],[RespondentID]],'All Data'!$A:$CO,90,FALSE),"unknown")</f>
        <v>Northport, 11768</v>
      </c>
      <c r="AJ258" s="96" t="str">
        <f>IFERROR(VLOOKUP(Table1[[#This Row],[RespondentID]],'All Data'!$A:$CO,91,FALSE),"unknown")</f>
        <v>White</v>
      </c>
      <c r="AK258" s="96" t="str">
        <f>IFERROR(VLOOKUP(Table1[[#This Row],[RespondentID]],'All Data'!$A:$CO,92,FALSE),"unknown")</f>
        <v>Not Hispanic or Latino</v>
      </c>
      <c r="AL258" s="96" t="str">
        <f>IFERROR(VLOOKUP(Table1[[#This Row],[RespondentID]],'All Data'!$A:$CO,93,FALSE),"unknown")</f>
        <v>English</v>
      </c>
      <c r="AM258" s="96" t="str">
        <f>IFERROR(VLOOKUP(Table1[[#This Row],[RespondentID]],'All Data'!$A:$CW,94,FALSE),"unknown")</f>
        <v>$0-$19,999</v>
      </c>
      <c r="AN258" s="96" t="str">
        <f>IFERROR(VLOOKUP(Table1[[#This Row],[RespondentID]],'All Data'!$A:$CW,95,FALSE),"unknown")</f>
        <v>Some college</v>
      </c>
      <c r="AO258" s="96" t="str">
        <f>IFERROR(VLOOKUP(Table1[[#This Row],[RespondentID]],'All Data'!$A:$CW,96,FALSE),"unknown")</f>
        <v>Retired</v>
      </c>
      <c r="AP258" s="96" t="str">
        <f>IFERROR(VLOOKUP(Table1[[#This Row],[RespondentID]],'All Data'!$A:$CW,97,FALSE),"unknown")</f>
        <v>Yes</v>
      </c>
      <c r="AQ258" s="96" t="str">
        <f>IFERROR(VLOOKUP(Table1[[#This Row],[RespondentID]],'All Data'!$A:$CW,98,FALSE),"unknown")</f>
        <v>Medicare, Private/Commercial</v>
      </c>
      <c r="AR258" s="96" t="str">
        <f>IFERROR(VLOOKUP(Table1[[#This Row],[RespondentID]],'All Data'!$A:$CW,99,FALSE),"unknown")</f>
        <v>No</v>
      </c>
    </row>
    <row r="259" spans="1:44">
      <c r="A259">
        <v>18044087007</v>
      </c>
      <c r="L259" t="s">
        <v>592</v>
      </c>
      <c r="M259" s="7">
        <f t="shared" si="60"/>
        <v>1</v>
      </c>
      <c r="N259" s="7">
        <f t="shared" si="61"/>
        <v>3</v>
      </c>
      <c r="O259" s="7"/>
      <c r="P259" s="7">
        <f t="shared" si="62"/>
        <v>0</v>
      </c>
      <c r="Q259" s="7">
        <f t="shared" si="63"/>
        <v>0</v>
      </c>
      <c r="R259" s="7">
        <f t="shared" si="64"/>
        <v>0</v>
      </c>
      <c r="S259" s="7">
        <f t="shared" si="65"/>
        <v>0</v>
      </c>
      <c r="T259" s="7">
        <f t="shared" si="66"/>
        <v>0</v>
      </c>
      <c r="U259" s="7">
        <f t="shared" si="67"/>
        <v>0</v>
      </c>
      <c r="V259" s="110">
        <f t="shared" si="68"/>
        <v>0</v>
      </c>
      <c r="W259" s="7">
        <f t="shared" si="69"/>
        <v>0</v>
      </c>
      <c r="X259" s="7">
        <f t="shared" si="70"/>
        <v>0</v>
      </c>
      <c r="Y259" s="7">
        <f t="shared" si="71"/>
        <v>0</v>
      </c>
      <c r="Z259" s="7"/>
      <c r="AA259" s="7"/>
      <c r="AB259" s="7">
        <f t="shared" ref="AB259:AB322" si="74">SUM(P259:Z259)</f>
        <v>0</v>
      </c>
      <c r="AC259" s="7">
        <f t="shared" si="72"/>
        <v>1</v>
      </c>
      <c r="AD259" s="7" t="str">
        <f t="shared" si="73"/>
        <v>Wrong</v>
      </c>
      <c r="AE259" s="7"/>
      <c r="AF259" s="96" t="str">
        <f>IFERROR(VLOOKUP(Table1[[#This Row],[RespondentID]],'All Data'!$A:$CO,87,FALSE),"unknown")</f>
        <v>Woman</v>
      </c>
      <c r="AG259" s="96" t="str">
        <f>IFERROR(VLOOKUP(Table1[[#This Row],[RespondentID]],'All Data'!$A:$CO,88,FALSE),"unknown")</f>
        <v>65+ years</v>
      </c>
      <c r="AH259" s="96" t="str">
        <f>IFERROR(VLOOKUP(Table1[[#This Row],[RespondentID]],'All Data'!$A:$CO,89,FALSE),"unknown")</f>
        <v>Queens</v>
      </c>
      <c r="AI259" s="96">
        <f>IFERROR(VLOOKUP(Table1[[#This Row],[RespondentID]],'All Data'!$A:$CO,90,FALSE),"unknown")</f>
        <v>11361</v>
      </c>
      <c r="AJ259" s="96" t="str">
        <f>IFERROR(VLOOKUP(Table1[[#This Row],[RespondentID]],'All Data'!$A:$CO,91,FALSE),"unknown")</f>
        <v>White</v>
      </c>
      <c r="AK259" s="96" t="str">
        <f>IFERROR(VLOOKUP(Table1[[#This Row],[RespondentID]],'All Data'!$A:$CO,92,FALSE),"unknown")</f>
        <v>Not Hispanic or Latino</v>
      </c>
      <c r="AL259" s="96" t="str">
        <f>IFERROR(VLOOKUP(Table1[[#This Row],[RespondentID]],'All Data'!$A:$CO,93,FALSE),"unknown")</f>
        <v>English</v>
      </c>
      <c r="AM259" s="96">
        <f>IFERROR(VLOOKUP(Table1[[#This Row],[RespondentID]],'All Data'!$A:$CW,94,FALSE),"unknown")</f>
        <v>0</v>
      </c>
      <c r="AN259" s="96" t="str">
        <f>IFERROR(VLOOKUP(Table1[[#This Row],[RespondentID]],'All Data'!$A:$CW,95,FALSE),"unknown")</f>
        <v>Graduate school</v>
      </c>
      <c r="AO259" s="96" t="str">
        <f>IFERROR(VLOOKUP(Table1[[#This Row],[RespondentID]],'All Data'!$A:$CW,96,FALSE),"unknown")</f>
        <v>Retired</v>
      </c>
      <c r="AP259" s="96" t="str">
        <f>IFERROR(VLOOKUP(Table1[[#This Row],[RespondentID]],'All Data'!$A:$CW,97,FALSE),"unknown")</f>
        <v>No</v>
      </c>
      <c r="AQ259" s="96" t="str">
        <f>IFERROR(VLOOKUP(Table1[[#This Row],[RespondentID]],'All Data'!$A:$CW,98,FALSE),"unknown")</f>
        <v>Medicare</v>
      </c>
      <c r="AR259" s="96" t="str">
        <f>IFERROR(VLOOKUP(Table1[[#This Row],[RespondentID]],'All Data'!$A:$CW,99,FALSE),"unknown")</f>
        <v>Yes</v>
      </c>
    </row>
    <row r="260" spans="1:44">
      <c r="A260">
        <v>18044086703</v>
      </c>
      <c r="K260" t="s">
        <v>353</v>
      </c>
      <c r="M260" s="6">
        <f t="shared" si="60"/>
        <v>1</v>
      </c>
      <c r="N260" s="6">
        <f t="shared" si="61"/>
        <v>3</v>
      </c>
      <c r="O260" s="6"/>
      <c r="P260" s="6">
        <f t="shared" si="62"/>
        <v>0</v>
      </c>
      <c r="Q260" s="6">
        <f t="shared" si="63"/>
        <v>0</v>
      </c>
      <c r="R260" s="6">
        <f t="shared" si="64"/>
        <v>0</v>
      </c>
      <c r="S260" s="6">
        <f t="shared" si="65"/>
        <v>0</v>
      </c>
      <c r="T260" s="6">
        <f t="shared" si="66"/>
        <v>0</v>
      </c>
      <c r="U260" s="6">
        <f t="shared" si="67"/>
        <v>0</v>
      </c>
      <c r="V260" s="110">
        <f t="shared" si="68"/>
        <v>0</v>
      </c>
      <c r="W260" s="6">
        <f t="shared" si="69"/>
        <v>0</v>
      </c>
      <c r="X260" s="6">
        <f t="shared" si="70"/>
        <v>0</v>
      </c>
      <c r="Y260" s="6">
        <f t="shared" si="71"/>
        <v>1</v>
      </c>
      <c r="Z260" s="6"/>
      <c r="AA260" s="6"/>
      <c r="AB260" s="6">
        <f t="shared" si="74"/>
        <v>1</v>
      </c>
      <c r="AC260" s="6">
        <f t="shared" si="72"/>
        <v>1</v>
      </c>
      <c r="AD260" s="6" t="str">
        <f t="shared" si="73"/>
        <v>Correct</v>
      </c>
      <c r="AE260" s="6"/>
      <c r="AF260" s="96" t="str">
        <f>IFERROR(VLOOKUP(Table1[[#This Row],[RespondentID]],'All Data'!$A:$CO,87,FALSE),"unknown")</f>
        <v>Man</v>
      </c>
      <c r="AG260" s="96" t="str">
        <f>IFERROR(VLOOKUP(Table1[[#This Row],[RespondentID]],'All Data'!$A:$CO,88,FALSE),"unknown")</f>
        <v>65+ years</v>
      </c>
      <c r="AH260" s="96" t="str">
        <f>IFERROR(VLOOKUP(Table1[[#This Row],[RespondentID]],'All Data'!$A:$CO,89,FALSE),"unknown")</f>
        <v>Queens</v>
      </c>
      <c r="AI260" s="96" t="str">
        <f>IFERROR(VLOOKUP(Table1[[#This Row],[RespondentID]],'All Data'!$A:$CO,90,FALSE),"unknown")</f>
        <v>Massapequa, 11758</v>
      </c>
      <c r="AJ260" s="96" t="str">
        <f>IFERROR(VLOOKUP(Table1[[#This Row],[RespondentID]],'All Data'!$A:$CO,91,FALSE),"unknown")</f>
        <v>White</v>
      </c>
      <c r="AK260" s="96" t="str">
        <f>IFERROR(VLOOKUP(Table1[[#This Row],[RespondentID]],'All Data'!$A:$CO,92,FALSE),"unknown")</f>
        <v>Not Hispanic or Latino</v>
      </c>
      <c r="AL260" s="96" t="str">
        <f>IFERROR(VLOOKUP(Table1[[#This Row],[RespondentID]],'All Data'!$A:$CO,93,FALSE),"unknown")</f>
        <v>English</v>
      </c>
      <c r="AM260" s="96" t="str">
        <f>IFERROR(VLOOKUP(Table1[[#This Row],[RespondentID]],'All Data'!$A:$CW,94,FALSE),"unknown")</f>
        <v>Over $125,000</v>
      </c>
      <c r="AN260" s="96" t="str">
        <f>IFERROR(VLOOKUP(Table1[[#This Row],[RespondentID]],'All Data'!$A:$CW,95,FALSE),"unknown")</f>
        <v>Graduate school</v>
      </c>
      <c r="AO260" s="96" t="str">
        <f>IFERROR(VLOOKUP(Table1[[#This Row],[RespondentID]],'All Data'!$A:$CW,96,FALSE),"unknown")</f>
        <v>Retired</v>
      </c>
      <c r="AP260" s="96" t="str">
        <f>IFERROR(VLOOKUP(Table1[[#This Row],[RespondentID]],'All Data'!$A:$CW,97,FALSE),"unknown")</f>
        <v>Yes</v>
      </c>
      <c r="AQ260" s="96">
        <f>IFERROR(VLOOKUP(Table1[[#This Row],[RespondentID]],'All Data'!$A:$CW,98,FALSE),"unknown")</f>
        <v>0</v>
      </c>
      <c r="AR260" s="96" t="str">
        <f>IFERROR(VLOOKUP(Table1[[#This Row],[RespondentID]],'All Data'!$A:$CW,99,FALSE),"unknown")</f>
        <v>Yes</v>
      </c>
    </row>
    <row r="261" spans="1:44">
      <c r="A261">
        <v>18044086617</v>
      </c>
      <c r="K261" t="s">
        <v>353</v>
      </c>
      <c r="M261" s="7">
        <f t="shared" si="60"/>
        <v>1</v>
      </c>
      <c r="N261" s="7">
        <f t="shared" si="61"/>
        <v>3</v>
      </c>
      <c r="O261" s="7"/>
      <c r="P261" s="7">
        <f t="shared" si="62"/>
        <v>0</v>
      </c>
      <c r="Q261" s="7">
        <f t="shared" si="63"/>
        <v>0</v>
      </c>
      <c r="R261" s="7">
        <f t="shared" si="64"/>
        <v>0</v>
      </c>
      <c r="S261" s="7">
        <f t="shared" si="65"/>
        <v>0</v>
      </c>
      <c r="T261" s="7">
        <f t="shared" si="66"/>
        <v>0</v>
      </c>
      <c r="U261" s="7">
        <f t="shared" si="67"/>
        <v>0</v>
      </c>
      <c r="V261" s="110">
        <f t="shared" si="68"/>
        <v>0</v>
      </c>
      <c r="W261" s="7">
        <f t="shared" si="69"/>
        <v>0</v>
      </c>
      <c r="X261" s="7">
        <f t="shared" si="70"/>
        <v>0</v>
      </c>
      <c r="Y261" s="7">
        <f t="shared" si="71"/>
        <v>1</v>
      </c>
      <c r="Z261" s="7"/>
      <c r="AA261" s="7"/>
      <c r="AB261" s="7">
        <f t="shared" si="74"/>
        <v>1</v>
      </c>
      <c r="AC261" s="7">
        <f t="shared" si="72"/>
        <v>1</v>
      </c>
      <c r="AD261" s="7" t="str">
        <f t="shared" si="73"/>
        <v>Correct</v>
      </c>
      <c r="AE261" s="7"/>
      <c r="AF261" s="96" t="str">
        <f>IFERROR(VLOOKUP(Table1[[#This Row],[RespondentID]],'All Data'!$A:$CO,87,FALSE),"unknown")</f>
        <v>Man</v>
      </c>
      <c r="AG261" s="96" t="str">
        <f>IFERROR(VLOOKUP(Table1[[#This Row],[RespondentID]],'All Data'!$A:$CO,88,FALSE),"unknown")</f>
        <v>55-64 years</v>
      </c>
      <c r="AH261" s="96" t="str">
        <f>IFERROR(VLOOKUP(Table1[[#This Row],[RespondentID]],'All Data'!$A:$CO,89,FALSE),"unknown")</f>
        <v>Nassau</v>
      </c>
      <c r="AI261" s="96" t="str">
        <f>IFERROR(VLOOKUP(Table1[[#This Row],[RespondentID]],'All Data'!$A:$CO,90,FALSE),"unknown")</f>
        <v>Garden City, 11530</v>
      </c>
      <c r="AJ261" s="96" t="str">
        <f>IFERROR(VLOOKUP(Table1[[#This Row],[RespondentID]],'All Data'!$A:$CO,91,FALSE),"unknown")</f>
        <v>White</v>
      </c>
      <c r="AK261" s="96" t="str">
        <f>IFERROR(VLOOKUP(Table1[[#This Row],[RespondentID]],'All Data'!$A:$CO,92,FALSE),"unknown")</f>
        <v>Not Hispanic or Latino</v>
      </c>
      <c r="AL261" s="96" t="str">
        <f>IFERROR(VLOOKUP(Table1[[#This Row],[RespondentID]],'All Data'!$A:$CO,93,FALSE),"unknown")</f>
        <v>English</v>
      </c>
      <c r="AM261" s="96" t="str">
        <f>IFERROR(VLOOKUP(Table1[[#This Row],[RespondentID]],'All Data'!$A:$CW,94,FALSE),"unknown")</f>
        <v>$75,000 to $125,000</v>
      </c>
      <c r="AN261" s="96" t="str">
        <f>IFERROR(VLOOKUP(Table1[[#This Row],[RespondentID]],'All Data'!$A:$CW,95,FALSE),"unknown")</f>
        <v>College graduate</v>
      </c>
      <c r="AO261" s="96" t="str">
        <f>IFERROR(VLOOKUP(Table1[[#This Row],[RespondentID]],'All Data'!$A:$CW,96,FALSE),"unknown")</f>
        <v>Retired</v>
      </c>
      <c r="AP261" s="96" t="str">
        <f>IFERROR(VLOOKUP(Table1[[#This Row],[RespondentID]],'All Data'!$A:$CW,97,FALSE),"unknown")</f>
        <v>Yes</v>
      </c>
      <c r="AQ261" s="96" t="str">
        <f>IFERROR(VLOOKUP(Table1[[#This Row],[RespondentID]],'All Data'!$A:$CW,98,FALSE),"unknown")</f>
        <v>Private/Commercial</v>
      </c>
      <c r="AR261" s="96" t="str">
        <f>IFERROR(VLOOKUP(Table1[[#This Row],[RespondentID]],'All Data'!$A:$CW,99,FALSE),"unknown")</f>
        <v>Yes</v>
      </c>
    </row>
    <row r="262" spans="1:44">
      <c r="A262">
        <v>18044086532</v>
      </c>
      <c r="I262" t="s">
        <v>36</v>
      </c>
      <c r="K262" t="s">
        <v>353</v>
      </c>
      <c r="M262" s="6">
        <f t="shared" si="60"/>
        <v>2</v>
      </c>
      <c r="N262" s="6">
        <f t="shared" si="61"/>
        <v>1.5</v>
      </c>
      <c r="O262" s="6"/>
      <c r="P262" s="6">
        <f t="shared" si="62"/>
        <v>0</v>
      </c>
      <c r="Q262" s="6">
        <f t="shared" si="63"/>
        <v>0</v>
      </c>
      <c r="R262" s="6">
        <f t="shared" si="64"/>
        <v>0</v>
      </c>
      <c r="S262" s="6">
        <f t="shared" si="65"/>
        <v>0</v>
      </c>
      <c r="T262" s="6">
        <f t="shared" si="66"/>
        <v>0</v>
      </c>
      <c r="U262" s="6">
        <f t="shared" si="67"/>
        <v>0</v>
      </c>
      <c r="V262" s="110">
        <f t="shared" si="68"/>
        <v>0</v>
      </c>
      <c r="W262" s="6">
        <f t="shared" si="69"/>
        <v>1</v>
      </c>
      <c r="X262" s="6">
        <f t="shared" si="70"/>
        <v>0</v>
      </c>
      <c r="Y262" s="6">
        <f t="shared" si="71"/>
        <v>1</v>
      </c>
      <c r="Z262" s="6"/>
      <c r="AA262" s="6"/>
      <c r="AB262" s="6">
        <f t="shared" si="74"/>
        <v>2</v>
      </c>
      <c r="AC262" s="6">
        <f t="shared" si="72"/>
        <v>2</v>
      </c>
      <c r="AD262" s="6" t="str">
        <f t="shared" si="73"/>
        <v>Correct</v>
      </c>
      <c r="AE262" s="6"/>
      <c r="AF262" s="96" t="str">
        <f>IFERROR(VLOOKUP(Table1[[#This Row],[RespondentID]],'All Data'!$A:$CO,87,FALSE),"unknown")</f>
        <v>Woman</v>
      </c>
      <c r="AG262" s="96" t="str">
        <f>IFERROR(VLOOKUP(Table1[[#This Row],[RespondentID]],'All Data'!$A:$CO,88,FALSE),"unknown")</f>
        <v>65+ years</v>
      </c>
      <c r="AH262" s="96" t="str">
        <f>IFERROR(VLOOKUP(Table1[[#This Row],[RespondentID]],'All Data'!$A:$CO,89,FALSE),"unknown")</f>
        <v>Nassau</v>
      </c>
      <c r="AI262" s="96" t="str">
        <f>IFERROR(VLOOKUP(Table1[[#This Row],[RespondentID]],'All Data'!$A:$CO,90,FALSE),"unknown")</f>
        <v>Port Washington, 11050</v>
      </c>
      <c r="AJ262" s="96" t="str">
        <f>IFERROR(VLOOKUP(Table1[[#This Row],[RespondentID]],'All Data'!$A:$CO,91,FALSE),"unknown")</f>
        <v>White</v>
      </c>
      <c r="AK262" s="96" t="str">
        <f>IFERROR(VLOOKUP(Table1[[#This Row],[RespondentID]],'All Data'!$A:$CO,92,FALSE),"unknown")</f>
        <v>Not Hispanic or Latino</v>
      </c>
      <c r="AL262" s="96" t="str">
        <f>IFERROR(VLOOKUP(Table1[[#This Row],[RespondentID]],'All Data'!$A:$CO,93,FALSE),"unknown")</f>
        <v>English</v>
      </c>
      <c r="AM262" s="96">
        <f>IFERROR(VLOOKUP(Table1[[#This Row],[RespondentID]],'All Data'!$A:$CW,94,FALSE),"unknown")</f>
        <v>0</v>
      </c>
      <c r="AN262" s="96" t="str">
        <f>IFERROR(VLOOKUP(Table1[[#This Row],[RespondentID]],'All Data'!$A:$CW,95,FALSE),"unknown")</f>
        <v>College graduate</v>
      </c>
      <c r="AO262" s="96" t="str">
        <f>IFERROR(VLOOKUP(Table1[[#This Row],[RespondentID]],'All Data'!$A:$CW,96,FALSE),"unknown")</f>
        <v>Retired</v>
      </c>
      <c r="AP262" s="96" t="str">
        <f>IFERROR(VLOOKUP(Table1[[#This Row],[RespondentID]],'All Data'!$A:$CW,97,FALSE),"unknown")</f>
        <v>Yes</v>
      </c>
      <c r="AQ262" s="96" t="str">
        <f>IFERROR(VLOOKUP(Table1[[#This Row],[RespondentID]],'All Data'!$A:$CW,98,FALSE),"unknown")</f>
        <v>Medicare</v>
      </c>
      <c r="AR262" s="96" t="str">
        <f>IFERROR(VLOOKUP(Table1[[#This Row],[RespondentID]],'All Data'!$A:$CW,99,FALSE),"unknown")</f>
        <v>No</v>
      </c>
    </row>
    <row r="263" spans="1:44">
      <c r="A263">
        <v>18044086334</v>
      </c>
      <c r="L263" t="s">
        <v>492</v>
      </c>
      <c r="M263" s="7">
        <f t="shared" si="60"/>
        <v>1</v>
      </c>
      <c r="N263" s="7">
        <f t="shared" si="61"/>
        <v>3</v>
      </c>
      <c r="O263" s="7"/>
      <c r="P263" s="7">
        <f t="shared" si="62"/>
        <v>0</v>
      </c>
      <c r="Q263" s="7">
        <f t="shared" si="63"/>
        <v>0</v>
      </c>
      <c r="R263" s="7">
        <f t="shared" si="64"/>
        <v>0</v>
      </c>
      <c r="S263" s="7">
        <f t="shared" si="65"/>
        <v>0</v>
      </c>
      <c r="T263" s="7">
        <f t="shared" si="66"/>
        <v>0</v>
      </c>
      <c r="U263" s="7">
        <f t="shared" si="67"/>
        <v>0</v>
      </c>
      <c r="V263" s="110">
        <f t="shared" si="68"/>
        <v>0</v>
      </c>
      <c r="W263" s="7">
        <f t="shared" si="69"/>
        <v>0</v>
      </c>
      <c r="X263" s="7">
        <f t="shared" si="70"/>
        <v>0</v>
      </c>
      <c r="Y263" s="7">
        <f t="shared" si="71"/>
        <v>0</v>
      </c>
      <c r="Z263" s="7"/>
      <c r="AA263" s="7"/>
      <c r="AB263" s="7">
        <f t="shared" si="74"/>
        <v>0</v>
      </c>
      <c r="AC263" s="7">
        <f t="shared" si="72"/>
        <v>1</v>
      </c>
      <c r="AD263" s="7" t="str">
        <f t="shared" si="73"/>
        <v>Wrong</v>
      </c>
      <c r="AE263" s="7"/>
      <c r="AF263" s="96" t="str">
        <f>IFERROR(VLOOKUP(Table1[[#This Row],[RespondentID]],'All Data'!$A:$CO,87,FALSE),"unknown")</f>
        <v>Woman</v>
      </c>
      <c r="AG263" s="96" t="str">
        <f>IFERROR(VLOOKUP(Table1[[#This Row],[RespondentID]],'All Data'!$A:$CO,88,FALSE),"unknown")</f>
        <v>65+ years</v>
      </c>
      <c r="AH263" s="96" t="str">
        <f>IFERROR(VLOOKUP(Table1[[#This Row],[RespondentID]],'All Data'!$A:$CO,89,FALSE),"unknown")</f>
        <v>Nassau</v>
      </c>
      <c r="AI263" s="96" t="str">
        <f>IFERROR(VLOOKUP(Table1[[#This Row],[RespondentID]],'All Data'!$A:$CO,90,FALSE),"unknown")</f>
        <v>Port Washington, 11050</v>
      </c>
      <c r="AJ263" s="96" t="str">
        <f>IFERROR(VLOOKUP(Table1[[#This Row],[RespondentID]],'All Data'!$A:$CO,91,FALSE),"unknown")</f>
        <v>Asian</v>
      </c>
      <c r="AK263" s="96" t="str">
        <f>IFERROR(VLOOKUP(Table1[[#This Row],[RespondentID]],'All Data'!$A:$CO,92,FALSE),"unknown")</f>
        <v>Not Hispanic or Latino</v>
      </c>
      <c r="AL263" s="96" t="str">
        <f>IFERROR(VLOOKUP(Table1[[#This Row],[RespondentID]],'All Data'!$A:$CO,93,FALSE),"unknown")</f>
        <v>English, Chinese</v>
      </c>
      <c r="AM263" s="96" t="str">
        <f>IFERROR(VLOOKUP(Table1[[#This Row],[RespondentID]],'All Data'!$A:$CW,94,FALSE),"unknown")</f>
        <v>Over $125,000</v>
      </c>
      <c r="AN263" s="96" t="str">
        <f>IFERROR(VLOOKUP(Table1[[#This Row],[RespondentID]],'All Data'!$A:$CW,95,FALSE),"unknown")</f>
        <v>Graduate school</v>
      </c>
      <c r="AO263" s="96">
        <f>IFERROR(VLOOKUP(Table1[[#This Row],[RespondentID]],'All Data'!$A:$CW,96,FALSE),"unknown")</f>
        <v>0</v>
      </c>
      <c r="AP263" s="96" t="str">
        <f>IFERROR(VLOOKUP(Table1[[#This Row],[RespondentID]],'All Data'!$A:$CW,97,FALSE),"unknown")</f>
        <v>Yes</v>
      </c>
      <c r="AQ263" s="96" t="str">
        <f>IFERROR(VLOOKUP(Table1[[#This Row],[RespondentID]],'All Data'!$A:$CW,98,FALSE),"unknown")</f>
        <v>Medicare, Private/Commercial</v>
      </c>
      <c r="AR263" s="96" t="str">
        <f>IFERROR(VLOOKUP(Table1[[#This Row],[RespondentID]],'All Data'!$A:$CW,99,FALSE),"unknown")</f>
        <v>Yes</v>
      </c>
    </row>
    <row r="264" spans="1:44">
      <c r="A264">
        <v>18044086220</v>
      </c>
      <c r="F264" t="s">
        <v>33</v>
      </c>
      <c r="H264" t="s">
        <v>35</v>
      </c>
      <c r="I264" t="s">
        <v>36</v>
      </c>
      <c r="M264" s="6">
        <f t="shared" si="60"/>
        <v>3</v>
      </c>
      <c r="N264" s="6">
        <f t="shared" si="61"/>
        <v>1</v>
      </c>
      <c r="O264" s="6"/>
      <c r="P264" s="6">
        <f t="shared" si="62"/>
        <v>0</v>
      </c>
      <c r="Q264" s="6">
        <f t="shared" si="63"/>
        <v>0</v>
      </c>
      <c r="R264" s="6">
        <f t="shared" si="64"/>
        <v>0</v>
      </c>
      <c r="S264" s="6">
        <f t="shared" si="65"/>
        <v>0</v>
      </c>
      <c r="T264" s="6">
        <f t="shared" si="66"/>
        <v>1</v>
      </c>
      <c r="U264" s="6">
        <f t="shared" si="67"/>
        <v>0</v>
      </c>
      <c r="V264" s="110">
        <f t="shared" si="68"/>
        <v>1</v>
      </c>
      <c r="W264" s="6">
        <f t="shared" si="69"/>
        <v>1</v>
      </c>
      <c r="X264" s="6">
        <f t="shared" si="70"/>
        <v>0</v>
      </c>
      <c r="Y264" s="6">
        <f t="shared" si="71"/>
        <v>0</v>
      </c>
      <c r="Z264" s="6"/>
      <c r="AA264" s="6"/>
      <c r="AB264" s="6">
        <f t="shared" si="74"/>
        <v>3</v>
      </c>
      <c r="AC264" s="6">
        <f t="shared" si="72"/>
        <v>3</v>
      </c>
      <c r="AD264" s="6" t="str">
        <f t="shared" si="73"/>
        <v>Correct</v>
      </c>
      <c r="AE264" s="6"/>
      <c r="AF264" s="96" t="str">
        <f>IFERROR(VLOOKUP(Table1[[#This Row],[RespondentID]],'All Data'!$A:$CO,87,FALSE),"unknown")</f>
        <v>Woman</v>
      </c>
      <c r="AG264" s="96" t="str">
        <f>IFERROR(VLOOKUP(Table1[[#This Row],[RespondentID]],'All Data'!$A:$CO,88,FALSE),"unknown")</f>
        <v>18-24 years</v>
      </c>
      <c r="AH264" s="96" t="str">
        <f>IFERROR(VLOOKUP(Table1[[#This Row],[RespondentID]],'All Data'!$A:$CO,89,FALSE),"unknown")</f>
        <v>Nassau</v>
      </c>
      <c r="AI264" s="96" t="str">
        <f>IFERROR(VLOOKUP(Table1[[#This Row],[RespondentID]],'All Data'!$A:$CO,90,FALSE),"unknown")</f>
        <v>Massapequa Park, 11762</v>
      </c>
      <c r="AJ264" s="96" t="str">
        <f>IFERROR(VLOOKUP(Table1[[#This Row],[RespondentID]],'All Data'!$A:$CO,91,FALSE),"unknown")</f>
        <v>White</v>
      </c>
      <c r="AK264" s="96" t="str">
        <f>IFERROR(VLOOKUP(Table1[[#This Row],[RespondentID]],'All Data'!$A:$CO,92,FALSE),"unknown")</f>
        <v>Not Hispanic or Latino</v>
      </c>
      <c r="AL264" s="96" t="str">
        <f>IFERROR(VLOOKUP(Table1[[#This Row],[RespondentID]],'All Data'!$A:$CO,93,FALSE),"unknown")</f>
        <v>English</v>
      </c>
      <c r="AM264" s="96" t="str">
        <f>IFERROR(VLOOKUP(Table1[[#This Row],[RespondentID]],'All Data'!$A:$CW,94,FALSE),"unknown")</f>
        <v>$0-$19,999</v>
      </c>
      <c r="AN264" s="96" t="str">
        <f>IFERROR(VLOOKUP(Table1[[#This Row],[RespondentID]],'All Data'!$A:$CW,95,FALSE),"unknown")</f>
        <v>High school graduate</v>
      </c>
      <c r="AO264" s="96" t="str">
        <f>IFERROR(VLOOKUP(Table1[[#This Row],[RespondentID]],'All Data'!$A:$CW,96,FALSE),"unknown")</f>
        <v>Student</v>
      </c>
      <c r="AP264" s="96" t="str">
        <f>IFERROR(VLOOKUP(Table1[[#This Row],[RespondentID]],'All Data'!$A:$CW,97,FALSE),"unknown")</f>
        <v>Yes</v>
      </c>
      <c r="AQ264" s="96" t="str">
        <f>IFERROR(VLOOKUP(Table1[[#This Row],[RespondentID]],'All Data'!$A:$CW,98,FALSE),"unknown")</f>
        <v>Private/Commercial</v>
      </c>
      <c r="AR264" s="96" t="str">
        <f>IFERROR(VLOOKUP(Table1[[#This Row],[RespondentID]],'All Data'!$A:$CW,99,FALSE),"unknown")</f>
        <v>Yes</v>
      </c>
    </row>
    <row r="265" spans="1:44">
      <c r="A265">
        <v>18044086068</v>
      </c>
      <c r="B265" t="s">
        <v>29</v>
      </c>
      <c r="K265" t="s">
        <v>353</v>
      </c>
      <c r="M265" s="7">
        <f t="shared" si="60"/>
        <v>2</v>
      </c>
      <c r="N265" s="7">
        <f t="shared" si="61"/>
        <v>1.5</v>
      </c>
      <c r="O265" s="7"/>
      <c r="P265" s="7">
        <f t="shared" si="62"/>
        <v>1</v>
      </c>
      <c r="Q265" s="7">
        <f t="shared" si="63"/>
        <v>0</v>
      </c>
      <c r="R265" s="7">
        <f t="shared" si="64"/>
        <v>0</v>
      </c>
      <c r="S265" s="7">
        <f t="shared" si="65"/>
        <v>0</v>
      </c>
      <c r="T265" s="7">
        <f t="shared" si="66"/>
        <v>0</v>
      </c>
      <c r="U265" s="7">
        <f t="shared" si="67"/>
        <v>0</v>
      </c>
      <c r="V265" s="110">
        <f t="shared" si="68"/>
        <v>0</v>
      </c>
      <c r="W265" s="7">
        <f t="shared" si="69"/>
        <v>0</v>
      </c>
      <c r="X265" s="7">
        <f t="shared" si="70"/>
        <v>0</v>
      </c>
      <c r="Y265" s="7">
        <f t="shared" si="71"/>
        <v>1</v>
      </c>
      <c r="Z265" s="7"/>
      <c r="AA265" s="7"/>
      <c r="AB265" s="7">
        <f t="shared" si="74"/>
        <v>2</v>
      </c>
      <c r="AC265" s="7">
        <f t="shared" si="72"/>
        <v>2</v>
      </c>
      <c r="AD265" s="7" t="str">
        <f t="shared" si="73"/>
        <v>Correct</v>
      </c>
      <c r="AE265" s="7"/>
      <c r="AF265" s="96" t="str">
        <f>IFERROR(VLOOKUP(Table1[[#This Row],[RespondentID]],'All Data'!$A:$CO,87,FALSE),"unknown")</f>
        <v>Woman</v>
      </c>
      <c r="AG265" s="96" t="str">
        <f>IFERROR(VLOOKUP(Table1[[#This Row],[RespondentID]],'All Data'!$A:$CO,88,FALSE),"unknown")</f>
        <v>65+ years</v>
      </c>
      <c r="AH265" s="96" t="str">
        <f>IFERROR(VLOOKUP(Table1[[#This Row],[RespondentID]],'All Data'!$A:$CO,89,FALSE),"unknown")</f>
        <v>Nassau</v>
      </c>
      <c r="AI265" s="96" t="str">
        <f>IFERROR(VLOOKUP(Table1[[#This Row],[RespondentID]],'All Data'!$A:$CO,90,FALSE),"unknown")</f>
        <v>Farmingdale, 11735</v>
      </c>
      <c r="AJ265" s="96" t="str">
        <f>IFERROR(VLOOKUP(Table1[[#This Row],[RespondentID]],'All Data'!$A:$CO,91,FALSE),"unknown")</f>
        <v>Native Hawaiian and Other Pacific Islander</v>
      </c>
      <c r="AK265" s="96">
        <f>IFERROR(VLOOKUP(Table1[[#This Row],[RespondentID]],'All Data'!$A:$CO,92,FALSE),"unknown")</f>
        <v>0</v>
      </c>
      <c r="AL265" s="96" t="str">
        <f>IFERROR(VLOOKUP(Table1[[#This Row],[RespondentID]],'All Data'!$A:$CO,93,FALSE),"unknown")</f>
        <v>English</v>
      </c>
      <c r="AM265" s="96">
        <f>IFERROR(VLOOKUP(Table1[[#This Row],[RespondentID]],'All Data'!$A:$CW,94,FALSE),"unknown")</f>
        <v>0</v>
      </c>
      <c r="AN265" s="96" t="str">
        <f>IFERROR(VLOOKUP(Table1[[#This Row],[RespondentID]],'All Data'!$A:$CW,95,FALSE),"unknown")</f>
        <v>College graduate</v>
      </c>
      <c r="AO265" s="96" t="str">
        <f>IFERROR(VLOOKUP(Table1[[#This Row],[RespondentID]],'All Data'!$A:$CW,96,FALSE),"unknown")</f>
        <v>Retired</v>
      </c>
      <c r="AP265" s="96" t="str">
        <f>IFERROR(VLOOKUP(Table1[[#This Row],[RespondentID]],'All Data'!$A:$CW,97,FALSE),"unknown")</f>
        <v>Yes</v>
      </c>
      <c r="AQ265" s="96" t="str">
        <f>IFERROR(VLOOKUP(Table1[[#This Row],[RespondentID]],'All Data'!$A:$CW,98,FALSE),"unknown")</f>
        <v>Medicare</v>
      </c>
      <c r="AR265" s="96" t="str">
        <f>IFERROR(VLOOKUP(Table1[[#This Row],[RespondentID]],'All Data'!$A:$CW,99,FALSE),"unknown")</f>
        <v>Yes</v>
      </c>
    </row>
    <row r="266" spans="1:44">
      <c r="A266">
        <v>18044085939</v>
      </c>
      <c r="C266" t="s">
        <v>30</v>
      </c>
      <c r="D266" t="s">
        <v>31</v>
      </c>
      <c r="K266" t="s">
        <v>353</v>
      </c>
      <c r="M266" s="6">
        <f t="shared" si="60"/>
        <v>3</v>
      </c>
      <c r="N266" s="6">
        <f t="shared" si="61"/>
        <v>1</v>
      </c>
      <c r="O266" s="6"/>
      <c r="P266" s="6">
        <f t="shared" si="62"/>
        <v>0</v>
      </c>
      <c r="Q266" s="6">
        <f t="shared" si="63"/>
        <v>1</v>
      </c>
      <c r="R266" s="6">
        <f t="shared" si="64"/>
        <v>1</v>
      </c>
      <c r="S266" s="6">
        <f t="shared" si="65"/>
        <v>0</v>
      </c>
      <c r="T266" s="6">
        <f t="shared" si="66"/>
        <v>0</v>
      </c>
      <c r="U266" s="6">
        <f t="shared" si="67"/>
        <v>0</v>
      </c>
      <c r="V266" s="110">
        <f t="shared" si="68"/>
        <v>0</v>
      </c>
      <c r="W266" s="6">
        <f t="shared" si="69"/>
        <v>0</v>
      </c>
      <c r="X266" s="6">
        <f t="shared" si="70"/>
        <v>0</v>
      </c>
      <c r="Y266" s="6">
        <f t="shared" si="71"/>
        <v>1</v>
      </c>
      <c r="Z266" s="6"/>
      <c r="AA266" s="6"/>
      <c r="AB266" s="6">
        <f t="shared" si="74"/>
        <v>3</v>
      </c>
      <c r="AC266" s="6">
        <f t="shared" si="72"/>
        <v>3</v>
      </c>
      <c r="AD266" s="6" t="str">
        <f t="shared" si="73"/>
        <v>Correct</v>
      </c>
      <c r="AE266" s="6"/>
      <c r="AF266" s="96" t="str">
        <f>IFERROR(VLOOKUP(Table1[[#This Row],[RespondentID]],'All Data'!$A:$CO,87,FALSE),"unknown")</f>
        <v>Woman</v>
      </c>
      <c r="AG266" s="96" t="str">
        <f>IFERROR(VLOOKUP(Table1[[#This Row],[RespondentID]],'All Data'!$A:$CO,88,FALSE),"unknown")</f>
        <v>55-64 years</v>
      </c>
      <c r="AH266" s="96" t="str">
        <f>IFERROR(VLOOKUP(Table1[[#This Row],[RespondentID]],'All Data'!$A:$CO,89,FALSE),"unknown")</f>
        <v>Nassau</v>
      </c>
      <c r="AI266" s="96" t="str">
        <f>IFERROR(VLOOKUP(Table1[[#This Row],[RespondentID]],'All Data'!$A:$CO,90,FALSE),"unknown")</f>
        <v>Massapequa Park, 11762</v>
      </c>
      <c r="AJ266" s="96" t="str">
        <f>IFERROR(VLOOKUP(Table1[[#This Row],[RespondentID]],'All Data'!$A:$CO,91,FALSE),"unknown")</f>
        <v>White</v>
      </c>
      <c r="AK266" s="96" t="str">
        <f>IFERROR(VLOOKUP(Table1[[#This Row],[RespondentID]],'All Data'!$A:$CO,92,FALSE),"unknown")</f>
        <v>Not Hispanic or Latino</v>
      </c>
      <c r="AL266" s="96" t="str">
        <f>IFERROR(VLOOKUP(Table1[[#This Row],[RespondentID]],'All Data'!$A:$CO,93,FALSE),"unknown")</f>
        <v>English</v>
      </c>
      <c r="AM266" s="96" t="str">
        <f>IFERROR(VLOOKUP(Table1[[#This Row],[RespondentID]],'All Data'!$A:$CW,94,FALSE),"unknown")</f>
        <v>Over $125,000</v>
      </c>
      <c r="AN266" s="96" t="str">
        <f>IFERROR(VLOOKUP(Table1[[#This Row],[RespondentID]],'All Data'!$A:$CW,95,FALSE),"unknown")</f>
        <v>Some college</v>
      </c>
      <c r="AO266" s="96" t="str">
        <f>IFERROR(VLOOKUP(Table1[[#This Row],[RespondentID]],'All Data'!$A:$CW,96,FALSE),"unknown")</f>
        <v>Out of work, but not currently looking</v>
      </c>
      <c r="AP266" s="96" t="str">
        <f>IFERROR(VLOOKUP(Table1[[#This Row],[RespondentID]],'All Data'!$A:$CW,97,FALSE),"unknown")</f>
        <v>Yes</v>
      </c>
      <c r="AQ266" s="96" t="str">
        <f>IFERROR(VLOOKUP(Table1[[#This Row],[RespondentID]],'All Data'!$A:$CW,98,FALSE),"unknown")</f>
        <v>Medicare, Private/Commercial</v>
      </c>
      <c r="AR266" s="96" t="str">
        <f>IFERROR(VLOOKUP(Table1[[#This Row],[RespondentID]],'All Data'!$A:$CW,99,FALSE),"unknown")</f>
        <v>Yes</v>
      </c>
    </row>
    <row r="267" spans="1:44">
      <c r="A267">
        <v>18044085776</v>
      </c>
      <c r="I267" t="s">
        <v>36</v>
      </c>
      <c r="K267" t="s">
        <v>353</v>
      </c>
      <c r="L267" t="s">
        <v>595</v>
      </c>
      <c r="M267" s="7">
        <f t="shared" si="60"/>
        <v>3</v>
      </c>
      <c r="N267" s="7">
        <f t="shared" si="61"/>
        <v>1</v>
      </c>
      <c r="O267" s="7"/>
      <c r="P267" s="7">
        <f t="shared" si="62"/>
        <v>0</v>
      </c>
      <c r="Q267" s="7">
        <f t="shared" si="63"/>
        <v>0</v>
      </c>
      <c r="R267" s="7">
        <f t="shared" si="64"/>
        <v>0</v>
      </c>
      <c r="S267" s="7">
        <f t="shared" si="65"/>
        <v>0</v>
      </c>
      <c r="T267" s="7">
        <f t="shared" si="66"/>
        <v>0</v>
      </c>
      <c r="U267" s="7">
        <f t="shared" si="67"/>
        <v>0</v>
      </c>
      <c r="V267" s="110">
        <f t="shared" si="68"/>
        <v>0</v>
      </c>
      <c r="W267" s="7">
        <f t="shared" si="69"/>
        <v>1</v>
      </c>
      <c r="X267" s="7">
        <f t="shared" si="70"/>
        <v>0</v>
      </c>
      <c r="Y267" s="7">
        <f t="shared" si="71"/>
        <v>1</v>
      </c>
      <c r="Z267" s="7"/>
      <c r="AA267" s="7"/>
      <c r="AB267" s="7">
        <f t="shared" si="74"/>
        <v>2</v>
      </c>
      <c r="AC267" s="7">
        <f t="shared" si="72"/>
        <v>3</v>
      </c>
      <c r="AD267" s="7" t="str">
        <f t="shared" si="73"/>
        <v>Wrong</v>
      </c>
      <c r="AE267" s="7"/>
      <c r="AF267" s="96" t="str">
        <f>IFERROR(VLOOKUP(Table1[[#This Row],[RespondentID]],'All Data'!$A:$CO,87,FALSE),"unknown")</f>
        <v>Man</v>
      </c>
      <c r="AG267" s="96" t="str">
        <f>IFERROR(VLOOKUP(Table1[[#This Row],[RespondentID]],'All Data'!$A:$CO,88,FALSE),"unknown")</f>
        <v>65+ years</v>
      </c>
      <c r="AH267" s="96" t="str">
        <f>IFERROR(VLOOKUP(Table1[[#This Row],[RespondentID]],'All Data'!$A:$CO,89,FALSE),"unknown")</f>
        <v>Nassau</v>
      </c>
      <c r="AI267" s="96" t="str">
        <f>IFERROR(VLOOKUP(Table1[[#This Row],[RespondentID]],'All Data'!$A:$CO,90,FALSE),"unknown")</f>
        <v>Massapequa, 11758</v>
      </c>
      <c r="AJ267" s="96" t="str">
        <f>IFERROR(VLOOKUP(Table1[[#This Row],[RespondentID]],'All Data'!$A:$CO,91,FALSE),"unknown")</f>
        <v>White</v>
      </c>
      <c r="AK267" s="96" t="str">
        <f>IFERROR(VLOOKUP(Table1[[#This Row],[RespondentID]],'All Data'!$A:$CO,92,FALSE),"unknown")</f>
        <v>Not Hispanic or Latino</v>
      </c>
      <c r="AL267" s="96" t="str">
        <f>IFERROR(VLOOKUP(Table1[[#This Row],[RespondentID]],'All Data'!$A:$CO,93,FALSE),"unknown")</f>
        <v>English</v>
      </c>
      <c r="AM267" s="96" t="str">
        <f>IFERROR(VLOOKUP(Table1[[#This Row],[RespondentID]],'All Data'!$A:$CW,94,FALSE),"unknown")</f>
        <v>$75,000 to $125,000</v>
      </c>
      <c r="AN267" s="96" t="str">
        <f>IFERROR(VLOOKUP(Table1[[#This Row],[RespondentID]],'All Data'!$A:$CW,95,FALSE),"unknown")</f>
        <v>Graduate school</v>
      </c>
      <c r="AO267" s="96" t="str">
        <f>IFERROR(VLOOKUP(Table1[[#This Row],[RespondentID]],'All Data'!$A:$CW,96,FALSE),"unknown")</f>
        <v>Retired</v>
      </c>
      <c r="AP267" s="96" t="str">
        <f>IFERROR(VLOOKUP(Table1[[#This Row],[RespondentID]],'All Data'!$A:$CW,97,FALSE),"unknown")</f>
        <v>Yes</v>
      </c>
      <c r="AQ267" s="96" t="str">
        <f>IFERROR(VLOOKUP(Table1[[#This Row],[RespondentID]],'All Data'!$A:$CW,98,FALSE),"unknown")</f>
        <v>Medicare</v>
      </c>
      <c r="AR267" s="96" t="str">
        <f>IFERROR(VLOOKUP(Table1[[#This Row],[RespondentID]],'All Data'!$A:$CW,99,FALSE),"unknown")</f>
        <v>Yes</v>
      </c>
    </row>
    <row r="268" spans="1:44">
      <c r="A268">
        <v>18044085414</v>
      </c>
      <c r="H268" t="s">
        <v>35</v>
      </c>
      <c r="I268" t="s">
        <v>36</v>
      </c>
      <c r="K268" t="s">
        <v>353</v>
      </c>
      <c r="M268" s="6">
        <f t="shared" si="60"/>
        <v>3</v>
      </c>
      <c r="N268" s="6">
        <f t="shared" si="61"/>
        <v>1</v>
      </c>
      <c r="O268" s="6"/>
      <c r="P268" s="6">
        <f t="shared" si="62"/>
        <v>0</v>
      </c>
      <c r="Q268" s="6">
        <f t="shared" si="63"/>
        <v>0</v>
      </c>
      <c r="R268" s="6">
        <f t="shared" si="64"/>
        <v>0</v>
      </c>
      <c r="S268" s="6">
        <f t="shared" si="65"/>
        <v>0</v>
      </c>
      <c r="T268" s="6">
        <f t="shared" si="66"/>
        <v>0</v>
      </c>
      <c r="U268" s="6">
        <f t="shared" si="67"/>
        <v>0</v>
      </c>
      <c r="V268" s="110">
        <f t="shared" si="68"/>
        <v>1</v>
      </c>
      <c r="W268" s="6">
        <f t="shared" si="69"/>
        <v>1</v>
      </c>
      <c r="X268" s="6">
        <f t="shared" si="70"/>
        <v>0</v>
      </c>
      <c r="Y268" s="6">
        <f t="shared" si="71"/>
        <v>1</v>
      </c>
      <c r="Z268" s="6"/>
      <c r="AA268" s="6"/>
      <c r="AB268" s="6">
        <f t="shared" si="74"/>
        <v>3</v>
      </c>
      <c r="AC268" s="6">
        <f t="shared" si="72"/>
        <v>3</v>
      </c>
      <c r="AD268" s="6" t="str">
        <f t="shared" si="73"/>
        <v>Correct</v>
      </c>
      <c r="AE268" s="6"/>
      <c r="AF268" s="96" t="str">
        <f>IFERROR(VLOOKUP(Table1[[#This Row],[RespondentID]],'All Data'!$A:$CO,87,FALSE),"unknown")</f>
        <v>Woman</v>
      </c>
      <c r="AG268" s="96" t="str">
        <f>IFERROR(VLOOKUP(Table1[[#This Row],[RespondentID]],'All Data'!$A:$CO,88,FALSE),"unknown")</f>
        <v>45-54 years</v>
      </c>
      <c r="AH268" s="96" t="str">
        <f>IFERROR(VLOOKUP(Table1[[#This Row],[RespondentID]],'All Data'!$A:$CO,89,FALSE),"unknown")</f>
        <v>Queens</v>
      </c>
      <c r="AI268" s="96">
        <f>IFERROR(VLOOKUP(Table1[[#This Row],[RespondentID]],'All Data'!$A:$CO,90,FALSE),"unknown")</f>
        <v>0</v>
      </c>
      <c r="AJ268" s="96" t="str">
        <f>IFERROR(VLOOKUP(Table1[[#This Row],[RespondentID]],'All Data'!$A:$CO,91,FALSE),"unknown")</f>
        <v>Asian</v>
      </c>
      <c r="AK268" s="96" t="str">
        <f>IFERROR(VLOOKUP(Table1[[#This Row],[RespondentID]],'All Data'!$A:$CO,92,FALSE),"unknown")</f>
        <v>Not Hispanic or Latino</v>
      </c>
      <c r="AL268" s="96" t="str">
        <f>IFERROR(VLOOKUP(Table1[[#This Row],[RespondentID]],'All Data'!$A:$CO,93,FALSE),"unknown")</f>
        <v>Other</v>
      </c>
      <c r="AM268" s="96" t="str">
        <f>IFERROR(VLOOKUP(Table1[[#This Row],[RespondentID]],'All Data'!$A:$CW,94,FALSE),"unknown")</f>
        <v>$50,000 to $74,999</v>
      </c>
      <c r="AN268" s="96" t="str">
        <f>IFERROR(VLOOKUP(Table1[[#This Row],[RespondentID]],'All Data'!$A:$CW,95,FALSE),"unknown")</f>
        <v>College graduate</v>
      </c>
      <c r="AO268" s="96" t="str">
        <f>IFERROR(VLOOKUP(Table1[[#This Row],[RespondentID]],'All Data'!$A:$CW,96,FALSE),"unknown")</f>
        <v>Employed for wages</v>
      </c>
      <c r="AP268" s="96" t="str">
        <f>IFERROR(VLOOKUP(Table1[[#This Row],[RespondentID]],'All Data'!$A:$CW,97,FALSE),"unknown")</f>
        <v>No</v>
      </c>
      <c r="AQ268" s="96" t="str">
        <f>IFERROR(VLOOKUP(Table1[[#This Row],[RespondentID]],'All Data'!$A:$CW,98,FALSE),"unknown")</f>
        <v>No Insurance</v>
      </c>
      <c r="AR268" s="96" t="str">
        <f>IFERROR(VLOOKUP(Table1[[#This Row],[RespondentID]],'All Data'!$A:$CW,99,FALSE),"unknown")</f>
        <v>Yes</v>
      </c>
    </row>
    <row r="269" spans="1:44">
      <c r="A269">
        <v>18044085314</v>
      </c>
      <c r="F269" t="s">
        <v>33</v>
      </c>
      <c r="M269" s="7">
        <f t="shared" si="60"/>
        <v>1</v>
      </c>
      <c r="N269" s="7">
        <f t="shared" si="61"/>
        <v>3</v>
      </c>
      <c r="O269" s="7"/>
      <c r="P269" s="7">
        <f t="shared" si="62"/>
        <v>0</v>
      </c>
      <c r="Q269" s="7">
        <f t="shared" si="63"/>
        <v>0</v>
      </c>
      <c r="R269" s="7">
        <f t="shared" si="64"/>
        <v>0</v>
      </c>
      <c r="S269" s="7">
        <f t="shared" si="65"/>
        <v>0</v>
      </c>
      <c r="T269" s="7">
        <f t="shared" si="66"/>
        <v>1</v>
      </c>
      <c r="U269" s="7">
        <f t="shared" si="67"/>
        <v>0</v>
      </c>
      <c r="V269" s="110">
        <f t="shared" si="68"/>
        <v>0</v>
      </c>
      <c r="W269" s="7">
        <f t="shared" si="69"/>
        <v>0</v>
      </c>
      <c r="X269" s="7">
        <f t="shared" si="70"/>
        <v>0</v>
      </c>
      <c r="Y269" s="7">
        <f t="shared" si="71"/>
        <v>0</v>
      </c>
      <c r="Z269" s="7"/>
      <c r="AA269" s="7"/>
      <c r="AB269" s="7">
        <f t="shared" si="74"/>
        <v>1</v>
      </c>
      <c r="AC269" s="7">
        <f t="shared" si="72"/>
        <v>1</v>
      </c>
      <c r="AD269" s="7" t="str">
        <f t="shared" si="73"/>
        <v>Correct</v>
      </c>
      <c r="AE269" s="7"/>
      <c r="AF269" s="96" t="str">
        <f>IFERROR(VLOOKUP(Table1[[#This Row],[RespondentID]],'All Data'!$A:$CO,87,FALSE),"unknown")</f>
        <v>Woman</v>
      </c>
      <c r="AG269" s="96" t="str">
        <f>IFERROR(VLOOKUP(Table1[[#This Row],[RespondentID]],'All Data'!$A:$CO,88,FALSE),"unknown")</f>
        <v>65+ years</v>
      </c>
      <c r="AH269" s="96" t="str">
        <f>IFERROR(VLOOKUP(Table1[[#This Row],[RespondentID]],'All Data'!$A:$CO,89,FALSE),"unknown")</f>
        <v>Suffolk</v>
      </c>
      <c r="AI269" s="96" t="str">
        <f>IFERROR(VLOOKUP(Table1[[#This Row],[RespondentID]],'All Data'!$A:$CO,90,FALSE),"unknown")</f>
        <v>Amityville, 11701</v>
      </c>
      <c r="AJ269" s="96" t="str">
        <f>IFERROR(VLOOKUP(Table1[[#This Row],[RespondentID]],'All Data'!$A:$CO,91,FALSE),"unknown")</f>
        <v>White</v>
      </c>
      <c r="AK269" s="96" t="str">
        <f>IFERROR(VLOOKUP(Table1[[#This Row],[RespondentID]],'All Data'!$A:$CO,92,FALSE),"unknown")</f>
        <v>Not Hispanic or Latino</v>
      </c>
      <c r="AL269" s="96" t="str">
        <f>IFERROR(VLOOKUP(Table1[[#This Row],[RespondentID]],'All Data'!$A:$CO,93,FALSE),"unknown")</f>
        <v>English</v>
      </c>
      <c r="AM269" s="96">
        <f>IFERROR(VLOOKUP(Table1[[#This Row],[RespondentID]],'All Data'!$A:$CW,94,FALSE),"unknown")</f>
        <v>0</v>
      </c>
      <c r="AN269" s="96" t="str">
        <f>IFERROR(VLOOKUP(Table1[[#This Row],[RespondentID]],'All Data'!$A:$CW,95,FALSE),"unknown")</f>
        <v>High school graduate</v>
      </c>
      <c r="AO269" s="96" t="str">
        <f>IFERROR(VLOOKUP(Table1[[#This Row],[RespondentID]],'All Data'!$A:$CW,96,FALSE),"unknown")</f>
        <v>Retired</v>
      </c>
      <c r="AP269" s="96" t="str">
        <f>IFERROR(VLOOKUP(Table1[[#This Row],[RespondentID]],'All Data'!$A:$CW,97,FALSE),"unknown")</f>
        <v>No</v>
      </c>
      <c r="AQ269" s="96" t="str">
        <f>IFERROR(VLOOKUP(Table1[[#This Row],[RespondentID]],'All Data'!$A:$CW,98,FALSE),"unknown")</f>
        <v>Medicare</v>
      </c>
      <c r="AR269" s="96" t="str">
        <f>IFERROR(VLOOKUP(Table1[[#This Row],[RespondentID]],'All Data'!$A:$CW,99,FALSE),"unknown")</f>
        <v>Yes</v>
      </c>
    </row>
    <row r="270" spans="1:44">
      <c r="A270">
        <v>18044085208</v>
      </c>
      <c r="E270" t="s">
        <v>32</v>
      </c>
      <c r="M270" s="6">
        <f t="shared" si="60"/>
        <v>1</v>
      </c>
      <c r="N270" s="6">
        <f t="shared" si="61"/>
        <v>3</v>
      </c>
      <c r="O270" s="6"/>
      <c r="P270" s="6">
        <f t="shared" si="62"/>
        <v>0</v>
      </c>
      <c r="Q270" s="6">
        <f t="shared" si="63"/>
        <v>0</v>
      </c>
      <c r="R270" s="6">
        <f t="shared" si="64"/>
        <v>0</v>
      </c>
      <c r="S270" s="6">
        <f t="shared" si="65"/>
        <v>1</v>
      </c>
      <c r="T270" s="6">
        <f t="shared" si="66"/>
        <v>0</v>
      </c>
      <c r="U270" s="6">
        <f t="shared" si="67"/>
        <v>0</v>
      </c>
      <c r="V270" s="110">
        <f t="shared" si="68"/>
        <v>0</v>
      </c>
      <c r="W270" s="6">
        <f t="shared" si="69"/>
        <v>0</v>
      </c>
      <c r="X270" s="6">
        <f t="shared" si="70"/>
        <v>0</v>
      </c>
      <c r="Y270" s="6">
        <f t="shared" si="71"/>
        <v>0</v>
      </c>
      <c r="Z270" s="6"/>
      <c r="AA270" s="6"/>
      <c r="AB270" s="6">
        <f t="shared" si="74"/>
        <v>1</v>
      </c>
      <c r="AC270" s="6">
        <f t="shared" si="72"/>
        <v>1</v>
      </c>
      <c r="AD270" s="6" t="str">
        <f t="shared" si="73"/>
        <v>Correct</v>
      </c>
      <c r="AE270" s="6"/>
      <c r="AF270" s="96" t="str">
        <f>IFERROR(VLOOKUP(Table1[[#This Row],[RespondentID]],'All Data'!$A:$CO,87,FALSE),"unknown")</f>
        <v>Woman</v>
      </c>
      <c r="AG270" s="96" t="str">
        <f>IFERROR(VLOOKUP(Table1[[#This Row],[RespondentID]],'All Data'!$A:$CO,88,FALSE),"unknown")</f>
        <v>65+ years</v>
      </c>
      <c r="AH270" s="96" t="str">
        <f>IFERROR(VLOOKUP(Table1[[#This Row],[RespondentID]],'All Data'!$A:$CO,89,FALSE),"unknown")</f>
        <v>Nassau</v>
      </c>
      <c r="AI270" s="96" t="str">
        <f>IFERROR(VLOOKUP(Table1[[#This Row],[RespondentID]],'All Data'!$A:$CO,90,FALSE),"unknown")</f>
        <v>Valley Stream, 11580</v>
      </c>
      <c r="AJ270" s="96" t="str">
        <f>IFERROR(VLOOKUP(Table1[[#This Row],[RespondentID]],'All Data'!$A:$CO,91,FALSE),"unknown")</f>
        <v>White</v>
      </c>
      <c r="AK270" s="96" t="str">
        <f>IFERROR(VLOOKUP(Table1[[#This Row],[RespondentID]],'All Data'!$A:$CO,92,FALSE),"unknown")</f>
        <v>Not Hispanic or Latino</v>
      </c>
      <c r="AL270" s="96">
        <f>IFERROR(VLOOKUP(Table1[[#This Row],[RespondentID]],'All Data'!$A:$CO,93,FALSE),"unknown")</f>
        <v>0</v>
      </c>
      <c r="AM270" s="96" t="str">
        <f>IFERROR(VLOOKUP(Table1[[#This Row],[RespondentID]],'All Data'!$A:$CW,94,FALSE),"unknown")</f>
        <v>$75,000 to $125,000</v>
      </c>
      <c r="AN270" s="96" t="str">
        <f>IFERROR(VLOOKUP(Table1[[#This Row],[RespondentID]],'All Data'!$A:$CW,95,FALSE),"unknown")</f>
        <v>College graduate</v>
      </c>
      <c r="AO270" s="96" t="str">
        <f>IFERROR(VLOOKUP(Table1[[#This Row],[RespondentID]],'All Data'!$A:$CW,96,FALSE),"unknown")</f>
        <v>Retired</v>
      </c>
      <c r="AP270" s="96" t="str">
        <f>IFERROR(VLOOKUP(Table1[[#This Row],[RespondentID]],'All Data'!$A:$CW,97,FALSE),"unknown")</f>
        <v>Yes</v>
      </c>
      <c r="AQ270" s="96" t="str">
        <f>IFERROR(VLOOKUP(Table1[[#This Row],[RespondentID]],'All Data'!$A:$CW,98,FALSE),"unknown")</f>
        <v>Medicare, Private/Commercial</v>
      </c>
      <c r="AR270" s="96" t="str">
        <f>IFERROR(VLOOKUP(Table1[[#This Row],[RespondentID]],'All Data'!$A:$CW,99,FALSE),"unknown")</f>
        <v>Yes</v>
      </c>
    </row>
    <row r="271" spans="1:44">
      <c r="A271">
        <v>18044085085</v>
      </c>
      <c r="F271" t="s">
        <v>33</v>
      </c>
      <c r="I271" t="s">
        <v>36</v>
      </c>
      <c r="M271" s="7">
        <f t="shared" si="60"/>
        <v>2</v>
      </c>
      <c r="N271" s="7">
        <f t="shared" si="61"/>
        <v>1.5</v>
      </c>
      <c r="O271" s="7"/>
      <c r="P271" s="7">
        <f t="shared" si="62"/>
        <v>0</v>
      </c>
      <c r="Q271" s="7">
        <f t="shared" si="63"/>
        <v>0</v>
      </c>
      <c r="R271" s="7">
        <f t="shared" si="64"/>
        <v>0</v>
      </c>
      <c r="S271" s="7">
        <f t="shared" si="65"/>
        <v>0</v>
      </c>
      <c r="T271" s="7">
        <f t="shared" si="66"/>
        <v>1</v>
      </c>
      <c r="U271" s="7">
        <f t="shared" si="67"/>
        <v>0</v>
      </c>
      <c r="V271" s="110">
        <f t="shared" si="68"/>
        <v>0</v>
      </c>
      <c r="W271" s="7">
        <f t="shared" si="69"/>
        <v>1</v>
      </c>
      <c r="X271" s="7">
        <f t="shared" si="70"/>
        <v>0</v>
      </c>
      <c r="Y271" s="7">
        <f t="shared" si="71"/>
        <v>0</v>
      </c>
      <c r="Z271" s="7"/>
      <c r="AA271" s="7"/>
      <c r="AB271" s="7">
        <f t="shared" si="74"/>
        <v>2</v>
      </c>
      <c r="AC271" s="7">
        <f t="shared" si="72"/>
        <v>2</v>
      </c>
      <c r="AD271" s="7" t="str">
        <f t="shared" si="73"/>
        <v>Correct</v>
      </c>
      <c r="AE271" s="7"/>
      <c r="AF271" s="96" t="str">
        <f>IFERROR(VLOOKUP(Table1[[#This Row],[RespondentID]],'All Data'!$A:$CO,87,FALSE),"unknown")</f>
        <v>Woman</v>
      </c>
      <c r="AG271" s="96" t="str">
        <f>IFERROR(VLOOKUP(Table1[[#This Row],[RespondentID]],'All Data'!$A:$CO,88,FALSE),"unknown")</f>
        <v>65+ years</v>
      </c>
      <c r="AH271" s="96" t="str">
        <f>IFERROR(VLOOKUP(Table1[[#This Row],[RespondentID]],'All Data'!$A:$CO,89,FALSE),"unknown")</f>
        <v>Nassau</v>
      </c>
      <c r="AI271" s="96" t="str">
        <f>IFERROR(VLOOKUP(Table1[[#This Row],[RespondentID]],'All Data'!$A:$CO,90,FALSE),"unknown")</f>
        <v>Valley Stream, 11580</v>
      </c>
      <c r="AJ271" s="96" t="str">
        <f>IFERROR(VLOOKUP(Table1[[#This Row],[RespondentID]],'All Data'!$A:$CO,91,FALSE),"unknown")</f>
        <v>White</v>
      </c>
      <c r="AK271" s="96" t="str">
        <f>IFERROR(VLOOKUP(Table1[[#This Row],[RespondentID]],'All Data'!$A:$CO,92,FALSE),"unknown")</f>
        <v>Not Hispanic or Latino</v>
      </c>
      <c r="AL271" s="96" t="str">
        <f>IFERROR(VLOOKUP(Table1[[#This Row],[RespondentID]],'All Data'!$A:$CO,93,FALSE),"unknown")</f>
        <v>English</v>
      </c>
      <c r="AM271" s="96" t="str">
        <f>IFERROR(VLOOKUP(Table1[[#This Row],[RespondentID]],'All Data'!$A:$CW,94,FALSE),"unknown")</f>
        <v>$50,000 to $74,999</v>
      </c>
      <c r="AN271" s="96" t="str">
        <f>IFERROR(VLOOKUP(Table1[[#This Row],[RespondentID]],'All Data'!$A:$CW,95,FALSE),"unknown")</f>
        <v>Some college</v>
      </c>
      <c r="AO271" s="96" t="str">
        <f>IFERROR(VLOOKUP(Table1[[#This Row],[RespondentID]],'All Data'!$A:$CW,96,FALSE),"unknown")</f>
        <v>Retired</v>
      </c>
      <c r="AP271" s="96" t="str">
        <f>IFERROR(VLOOKUP(Table1[[#This Row],[RespondentID]],'All Data'!$A:$CW,97,FALSE),"unknown")</f>
        <v>Yes</v>
      </c>
      <c r="AQ271" s="96" t="str">
        <f>IFERROR(VLOOKUP(Table1[[#This Row],[RespondentID]],'All Data'!$A:$CW,98,FALSE),"unknown")</f>
        <v>Medicare</v>
      </c>
      <c r="AR271" s="96" t="str">
        <f>IFERROR(VLOOKUP(Table1[[#This Row],[RespondentID]],'All Data'!$A:$CW,99,FALSE),"unknown")</f>
        <v>No</v>
      </c>
    </row>
    <row r="272" spans="1:44">
      <c r="A272">
        <v>18044084898</v>
      </c>
      <c r="D272" t="s">
        <v>31</v>
      </c>
      <c r="M272" s="6">
        <f t="shared" si="60"/>
        <v>1</v>
      </c>
      <c r="N272" s="6">
        <f t="shared" si="61"/>
        <v>3</v>
      </c>
      <c r="O272" s="6"/>
      <c r="P272" s="6">
        <f t="shared" si="62"/>
        <v>0</v>
      </c>
      <c r="Q272" s="6">
        <f t="shared" si="63"/>
        <v>0</v>
      </c>
      <c r="R272" s="6">
        <f t="shared" si="64"/>
        <v>1</v>
      </c>
      <c r="S272" s="6">
        <f t="shared" si="65"/>
        <v>0</v>
      </c>
      <c r="T272" s="6">
        <f t="shared" si="66"/>
        <v>0</v>
      </c>
      <c r="U272" s="6">
        <f t="shared" si="67"/>
        <v>0</v>
      </c>
      <c r="V272" s="110">
        <f t="shared" si="68"/>
        <v>0</v>
      </c>
      <c r="W272" s="6">
        <f t="shared" si="69"/>
        <v>0</v>
      </c>
      <c r="X272" s="6">
        <f t="shared" si="70"/>
        <v>0</v>
      </c>
      <c r="Y272" s="6">
        <f t="shared" si="71"/>
        <v>0</v>
      </c>
      <c r="Z272" s="6"/>
      <c r="AA272" s="6"/>
      <c r="AB272" s="6">
        <f t="shared" si="74"/>
        <v>1</v>
      </c>
      <c r="AC272" s="6">
        <f t="shared" si="72"/>
        <v>1</v>
      </c>
      <c r="AD272" s="6" t="str">
        <f t="shared" si="73"/>
        <v>Correct</v>
      </c>
      <c r="AE272" s="6"/>
      <c r="AF272" s="96" t="str">
        <f>IFERROR(VLOOKUP(Table1[[#This Row],[RespondentID]],'All Data'!$A:$CO,87,FALSE),"unknown")</f>
        <v>Woman</v>
      </c>
      <c r="AG272" s="96" t="str">
        <f>IFERROR(VLOOKUP(Table1[[#This Row],[RespondentID]],'All Data'!$A:$CO,88,FALSE),"unknown")</f>
        <v>65+ years</v>
      </c>
      <c r="AH272" s="96" t="str">
        <f>IFERROR(VLOOKUP(Table1[[#This Row],[RespondentID]],'All Data'!$A:$CO,89,FALSE),"unknown")</f>
        <v>Nassau</v>
      </c>
      <c r="AI272" s="96" t="str">
        <f>IFERROR(VLOOKUP(Table1[[#This Row],[RespondentID]],'All Data'!$A:$CO,90,FALSE),"unknown")</f>
        <v>Valley Stream, 11580</v>
      </c>
      <c r="AJ272" s="96" t="str">
        <f>IFERROR(VLOOKUP(Table1[[#This Row],[RespondentID]],'All Data'!$A:$CO,91,FALSE),"unknown")</f>
        <v>White</v>
      </c>
      <c r="AK272" s="96">
        <f>IFERROR(VLOOKUP(Table1[[#This Row],[RespondentID]],'All Data'!$A:$CO,92,FALSE),"unknown")</f>
        <v>0</v>
      </c>
      <c r="AL272" s="96" t="str">
        <f>IFERROR(VLOOKUP(Table1[[#This Row],[RespondentID]],'All Data'!$A:$CO,93,FALSE),"unknown")</f>
        <v>English</v>
      </c>
      <c r="AM272" s="96" t="str">
        <f>IFERROR(VLOOKUP(Table1[[#This Row],[RespondentID]],'All Data'!$A:$CW,94,FALSE),"unknown")</f>
        <v>$75,000 to $125,000</v>
      </c>
      <c r="AN272" s="96" t="str">
        <f>IFERROR(VLOOKUP(Table1[[#This Row],[RespondentID]],'All Data'!$A:$CW,95,FALSE),"unknown")</f>
        <v>High school graduate</v>
      </c>
      <c r="AO272" s="96" t="str">
        <f>IFERROR(VLOOKUP(Table1[[#This Row],[RespondentID]],'All Data'!$A:$CW,96,FALSE),"unknown")</f>
        <v>Retired</v>
      </c>
      <c r="AP272" s="96" t="str">
        <f>IFERROR(VLOOKUP(Table1[[#This Row],[RespondentID]],'All Data'!$A:$CW,97,FALSE),"unknown")</f>
        <v>Yes</v>
      </c>
      <c r="AQ272" s="96" t="str">
        <f>IFERROR(VLOOKUP(Table1[[#This Row],[RespondentID]],'All Data'!$A:$CW,98,FALSE),"unknown")</f>
        <v>Medicare</v>
      </c>
      <c r="AR272" s="96" t="str">
        <f>IFERROR(VLOOKUP(Table1[[#This Row],[RespondentID]],'All Data'!$A:$CW,99,FALSE),"unknown")</f>
        <v>Yes</v>
      </c>
    </row>
    <row r="273" spans="1:44">
      <c r="A273">
        <v>18044084706</v>
      </c>
      <c r="I273" t="s">
        <v>36</v>
      </c>
      <c r="K273" t="s">
        <v>353</v>
      </c>
      <c r="M273" s="7">
        <f t="shared" si="60"/>
        <v>2</v>
      </c>
      <c r="N273" s="7">
        <f t="shared" si="61"/>
        <v>1.5</v>
      </c>
      <c r="O273" s="7"/>
      <c r="P273" s="7">
        <f t="shared" si="62"/>
        <v>0</v>
      </c>
      <c r="Q273" s="7">
        <f t="shared" si="63"/>
        <v>0</v>
      </c>
      <c r="R273" s="7">
        <f t="shared" si="64"/>
        <v>0</v>
      </c>
      <c r="S273" s="7">
        <f t="shared" si="65"/>
        <v>0</v>
      </c>
      <c r="T273" s="7">
        <f t="shared" si="66"/>
        <v>0</v>
      </c>
      <c r="U273" s="7">
        <f t="shared" si="67"/>
        <v>0</v>
      </c>
      <c r="V273" s="110">
        <f t="shared" si="68"/>
        <v>0</v>
      </c>
      <c r="W273" s="7">
        <f t="shared" si="69"/>
        <v>1</v>
      </c>
      <c r="X273" s="7">
        <f t="shared" si="70"/>
        <v>0</v>
      </c>
      <c r="Y273" s="7">
        <f t="shared" si="71"/>
        <v>1</v>
      </c>
      <c r="Z273" s="7"/>
      <c r="AA273" s="7"/>
      <c r="AB273" s="7">
        <f t="shared" si="74"/>
        <v>2</v>
      </c>
      <c r="AC273" s="7">
        <f t="shared" si="72"/>
        <v>2</v>
      </c>
      <c r="AD273" s="7" t="str">
        <f t="shared" si="73"/>
        <v>Correct</v>
      </c>
      <c r="AE273" s="7"/>
      <c r="AF273" s="96" t="str">
        <f>IFERROR(VLOOKUP(Table1[[#This Row],[RespondentID]],'All Data'!$A:$CO,87,FALSE),"unknown")</f>
        <v>Woman</v>
      </c>
      <c r="AG273" s="96" t="str">
        <f>IFERROR(VLOOKUP(Table1[[#This Row],[RespondentID]],'All Data'!$A:$CO,88,FALSE),"unknown")</f>
        <v>35-44 years</v>
      </c>
      <c r="AH273" s="96" t="str">
        <f>IFERROR(VLOOKUP(Table1[[#This Row],[RespondentID]],'All Data'!$A:$CO,89,FALSE),"unknown")</f>
        <v>Nassau</v>
      </c>
      <c r="AI273" s="96" t="str">
        <f>IFERROR(VLOOKUP(Table1[[#This Row],[RespondentID]],'All Data'!$A:$CO,90,FALSE),"unknown")</f>
        <v>Valley Stream, 11580</v>
      </c>
      <c r="AJ273" s="96" t="str">
        <f>IFERROR(VLOOKUP(Table1[[#This Row],[RespondentID]],'All Data'!$A:$CO,91,FALSE),"unknown")</f>
        <v>Black or African American</v>
      </c>
      <c r="AK273" s="96" t="str">
        <f>IFERROR(VLOOKUP(Table1[[#This Row],[RespondentID]],'All Data'!$A:$CO,92,FALSE),"unknown")</f>
        <v>Not Hispanic or Latino</v>
      </c>
      <c r="AL273" s="96" t="str">
        <f>IFERROR(VLOOKUP(Table1[[#This Row],[RespondentID]],'All Data'!$A:$CO,93,FALSE),"unknown")</f>
        <v>English, Haitian Creole, French Creole</v>
      </c>
      <c r="AM273" s="96" t="str">
        <f>IFERROR(VLOOKUP(Table1[[#This Row],[RespondentID]],'All Data'!$A:$CW,94,FALSE),"unknown")</f>
        <v>$50,000 to $74,999</v>
      </c>
      <c r="AN273" s="96" t="str">
        <f>IFERROR(VLOOKUP(Table1[[#This Row],[RespondentID]],'All Data'!$A:$CW,95,FALSE),"unknown")</f>
        <v>Graduate school</v>
      </c>
      <c r="AO273" s="96" t="str">
        <f>IFERROR(VLOOKUP(Table1[[#This Row],[RespondentID]],'All Data'!$A:$CW,96,FALSE),"unknown")</f>
        <v>Self-employed</v>
      </c>
      <c r="AP273" s="96" t="str">
        <f>IFERROR(VLOOKUP(Table1[[#This Row],[RespondentID]],'All Data'!$A:$CW,97,FALSE),"unknown")</f>
        <v>No</v>
      </c>
      <c r="AQ273" s="96" t="str">
        <f>IFERROR(VLOOKUP(Table1[[#This Row],[RespondentID]],'All Data'!$A:$CW,98,FALSE),"unknown")</f>
        <v>No Insurance</v>
      </c>
      <c r="AR273" s="96">
        <f>IFERROR(VLOOKUP(Table1[[#This Row],[RespondentID]],'All Data'!$A:$CW,99,FALSE),"unknown")</f>
        <v>0</v>
      </c>
    </row>
    <row r="274" spans="1:44">
      <c r="A274">
        <v>18044084187</v>
      </c>
      <c r="C274" t="s">
        <v>30</v>
      </c>
      <c r="D274" t="s">
        <v>31</v>
      </c>
      <c r="K274" t="s">
        <v>353</v>
      </c>
      <c r="M274" s="6">
        <f t="shared" si="60"/>
        <v>3</v>
      </c>
      <c r="N274" s="6">
        <f t="shared" si="61"/>
        <v>1</v>
      </c>
      <c r="O274" s="6"/>
      <c r="P274" s="6">
        <f t="shared" si="62"/>
        <v>0</v>
      </c>
      <c r="Q274" s="6">
        <f t="shared" si="63"/>
        <v>1</v>
      </c>
      <c r="R274" s="6">
        <f t="shared" si="64"/>
        <v>1</v>
      </c>
      <c r="S274" s="6">
        <f t="shared" si="65"/>
        <v>0</v>
      </c>
      <c r="T274" s="6">
        <f t="shared" si="66"/>
        <v>0</v>
      </c>
      <c r="U274" s="6">
        <f t="shared" si="67"/>
        <v>0</v>
      </c>
      <c r="V274" s="110">
        <f t="shared" si="68"/>
        <v>0</v>
      </c>
      <c r="W274" s="6">
        <f t="shared" si="69"/>
        <v>0</v>
      </c>
      <c r="X274" s="6">
        <f t="shared" si="70"/>
        <v>0</v>
      </c>
      <c r="Y274" s="6">
        <f t="shared" si="71"/>
        <v>1</v>
      </c>
      <c r="Z274" s="6"/>
      <c r="AA274" s="6"/>
      <c r="AB274" s="6">
        <f t="shared" si="74"/>
        <v>3</v>
      </c>
      <c r="AC274" s="6">
        <f t="shared" si="72"/>
        <v>3</v>
      </c>
      <c r="AD274" s="6" t="str">
        <f t="shared" si="73"/>
        <v>Correct</v>
      </c>
      <c r="AE274" s="6"/>
      <c r="AF274" s="96" t="str">
        <f>IFERROR(VLOOKUP(Table1[[#This Row],[RespondentID]],'All Data'!$A:$CO,87,FALSE),"unknown")</f>
        <v>Woman</v>
      </c>
      <c r="AG274" s="96" t="str">
        <f>IFERROR(VLOOKUP(Table1[[#This Row],[RespondentID]],'All Data'!$A:$CO,88,FALSE),"unknown")</f>
        <v>55-64 years</v>
      </c>
      <c r="AH274" s="96" t="str">
        <f>IFERROR(VLOOKUP(Table1[[#This Row],[RespondentID]],'All Data'!$A:$CO,89,FALSE),"unknown")</f>
        <v>Nassau</v>
      </c>
      <c r="AI274" s="96" t="str">
        <f>IFERROR(VLOOKUP(Table1[[#This Row],[RespondentID]],'All Data'!$A:$CO,90,FALSE),"unknown")</f>
        <v>Valley Stream, 11580</v>
      </c>
      <c r="AJ274" s="96" t="str">
        <f>IFERROR(VLOOKUP(Table1[[#This Row],[RespondentID]],'All Data'!$A:$CO,91,FALSE),"unknown")</f>
        <v>Two or more races</v>
      </c>
      <c r="AK274" s="96" t="str">
        <f>IFERROR(VLOOKUP(Table1[[#This Row],[RespondentID]],'All Data'!$A:$CO,92,FALSE),"unknown")</f>
        <v>Not Hispanic or Latino</v>
      </c>
      <c r="AL274" s="96" t="str">
        <f>IFERROR(VLOOKUP(Table1[[#This Row],[RespondentID]],'All Data'!$A:$CO,93,FALSE),"unknown")</f>
        <v>English</v>
      </c>
      <c r="AM274" s="96" t="str">
        <f>IFERROR(VLOOKUP(Table1[[#This Row],[RespondentID]],'All Data'!$A:$CW,94,FALSE),"unknown")</f>
        <v>$35,000 to $49,999</v>
      </c>
      <c r="AN274" s="96" t="str">
        <f>IFERROR(VLOOKUP(Table1[[#This Row],[RespondentID]],'All Data'!$A:$CW,95,FALSE),"unknown")</f>
        <v>Some college</v>
      </c>
      <c r="AO274" s="96" t="str">
        <f>IFERROR(VLOOKUP(Table1[[#This Row],[RespondentID]],'All Data'!$A:$CW,96,FALSE),"unknown")</f>
        <v>Retired</v>
      </c>
      <c r="AP274" s="96" t="str">
        <f>IFERROR(VLOOKUP(Table1[[#This Row],[RespondentID]],'All Data'!$A:$CW,97,FALSE),"unknown")</f>
        <v>No</v>
      </c>
      <c r="AQ274" s="96" t="str">
        <f>IFERROR(VLOOKUP(Table1[[#This Row],[RespondentID]],'All Data'!$A:$CW,98,FALSE),"unknown")</f>
        <v>Private/Commercial</v>
      </c>
      <c r="AR274" s="96" t="str">
        <f>IFERROR(VLOOKUP(Table1[[#This Row],[RespondentID]],'All Data'!$A:$CW,99,FALSE),"unknown")</f>
        <v>Yes</v>
      </c>
    </row>
    <row r="275" spans="1:44">
      <c r="A275">
        <v>18043867479</v>
      </c>
      <c r="B275" t="s">
        <v>29</v>
      </c>
      <c r="E275" t="s">
        <v>32</v>
      </c>
      <c r="F275" t="s">
        <v>33</v>
      </c>
      <c r="H275" t="s">
        <v>35</v>
      </c>
      <c r="I275" t="s">
        <v>36</v>
      </c>
      <c r="K275" t="s">
        <v>353</v>
      </c>
      <c r="M275" s="7">
        <f t="shared" si="60"/>
        <v>6</v>
      </c>
      <c r="N275" s="7">
        <f t="shared" si="61"/>
        <v>0.5</v>
      </c>
      <c r="O275" s="7"/>
      <c r="P275" s="7">
        <f t="shared" si="62"/>
        <v>0.5</v>
      </c>
      <c r="Q275" s="7">
        <f t="shared" si="63"/>
        <v>0</v>
      </c>
      <c r="R275" s="7">
        <f t="shared" si="64"/>
        <v>0</v>
      </c>
      <c r="S275" s="7">
        <f t="shared" si="65"/>
        <v>0.5</v>
      </c>
      <c r="T275" s="7">
        <f t="shared" si="66"/>
        <v>0.5</v>
      </c>
      <c r="U275" s="7">
        <f t="shared" si="67"/>
        <v>0</v>
      </c>
      <c r="V275" s="110">
        <f t="shared" si="68"/>
        <v>0.5</v>
      </c>
      <c r="W275" s="7">
        <f t="shared" si="69"/>
        <v>0.5</v>
      </c>
      <c r="X275" s="7">
        <f t="shared" si="70"/>
        <v>0</v>
      </c>
      <c r="Y275" s="7">
        <f t="shared" si="71"/>
        <v>0.5</v>
      </c>
      <c r="Z275" s="7"/>
      <c r="AA275" s="7"/>
      <c r="AB275" s="7">
        <f t="shared" si="74"/>
        <v>3</v>
      </c>
      <c r="AC275" s="7">
        <f t="shared" si="72"/>
        <v>6</v>
      </c>
      <c r="AD275" s="7" t="str">
        <f t="shared" si="73"/>
        <v>Correct</v>
      </c>
      <c r="AE275" s="7"/>
      <c r="AF275" s="96" t="str">
        <f>IFERROR(VLOOKUP(Table1[[#This Row],[RespondentID]],'All Data'!$A:$CO,87,FALSE),"unknown")</f>
        <v>Prefer not to respond</v>
      </c>
      <c r="AG275" s="96" t="str">
        <f>IFERROR(VLOOKUP(Table1[[#This Row],[RespondentID]],'All Data'!$A:$CO,88,FALSE),"unknown")</f>
        <v>65+ years</v>
      </c>
      <c r="AH275" s="96" t="str">
        <f>IFERROR(VLOOKUP(Table1[[#This Row],[RespondentID]],'All Data'!$A:$CO,89,FALSE),"unknown")</f>
        <v>Nassau</v>
      </c>
      <c r="AI275" s="96" t="str">
        <f>IFERROR(VLOOKUP(Table1[[#This Row],[RespondentID]],'All Data'!$A:$CO,90,FALSE),"unknown")</f>
        <v>Freeport, 11520</v>
      </c>
      <c r="AJ275" s="96">
        <f>IFERROR(VLOOKUP(Table1[[#This Row],[RespondentID]],'All Data'!$A:$CO,91,FALSE),"unknown")</f>
        <v>0</v>
      </c>
      <c r="AK275" s="96">
        <f>IFERROR(VLOOKUP(Table1[[#This Row],[RespondentID]],'All Data'!$A:$CO,92,FALSE),"unknown")</f>
        <v>0</v>
      </c>
      <c r="AL275" s="96">
        <f>IFERROR(VLOOKUP(Table1[[#This Row],[RespondentID]],'All Data'!$A:$CO,93,FALSE),"unknown")</f>
        <v>0</v>
      </c>
      <c r="AM275" s="96">
        <f>IFERROR(VLOOKUP(Table1[[#This Row],[RespondentID]],'All Data'!$A:$CW,94,FALSE),"unknown")</f>
        <v>0</v>
      </c>
      <c r="AN275" s="96">
        <f>IFERROR(VLOOKUP(Table1[[#This Row],[RespondentID]],'All Data'!$A:$CW,95,FALSE),"unknown")</f>
        <v>0</v>
      </c>
      <c r="AO275" s="96">
        <f>IFERROR(VLOOKUP(Table1[[#This Row],[RespondentID]],'All Data'!$A:$CW,96,FALSE),"unknown")</f>
        <v>0</v>
      </c>
      <c r="AP275" s="96">
        <f>IFERROR(VLOOKUP(Table1[[#This Row],[RespondentID]],'All Data'!$A:$CW,97,FALSE),"unknown")</f>
        <v>0</v>
      </c>
      <c r="AQ275" s="96">
        <f>IFERROR(VLOOKUP(Table1[[#This Row],[RespondentID]],'All Data'!$A:$CW,98,FALSE),"unknown")</f>
        <v>0</v>
      </c>
      <c r="AR275" s="96">
        <f>IFERROR(VLOOKUP(Table1[[#This Row],[RespondentID]],'All Data'!$A:$CW,99,FALSE),"unknown")</f>
        <v>0</v>
      </c>
    </row>
    <row r="276" spans="1:44">
      <c r="A276">
        <v>18043798310</v>
      </c>
      <c r="G276" t="s">
        <v>34</v>
      </c>
      <c r="M276" s="6">
        <f t="shared" si="60"/>
        <v>1</v>
      </c>
      <c r="N276" s="6">
        <f t="shared" si="61"/>
        <v>3</v>
      </c>
      <c r="O276" s="6"/>
      <c r="P276" s="6">
        <f t="shared" si="62"/>
        <v>0</v>
      </c>
      <c r="Q276" s="6">
        <f t="shared" si="63"/>
        <v>0</v>
      </c>
      <c r="R276" s="6">
        <f t="shared" si="64"/>
        <v>0</v>
      </c>
      <c r="S276" s="6">
        <f t="shared" si="65"/>
        <v>0</v>
      </c>
      <c r="T276" s="6">
        <f t="shared" si="66"/>
        <v>0</v>
      </c>
      <c r="U276" s="6">
        <f t="shared" si="67"/>
        <v>1</v>
      </c>
      <c r="V276" s="110">
        <f t="shared" si="68"/>
        <v>0</v>
      </c>
      <c r="W276" s="6">
        <f t="shared" si="69"/>
        <v>0</v>
      </c>
      <c r="X276" s="6">
        <f t="shared" si="70"/>
        <v>0</v>
      </c>
      <c r="Y276" s="6">
        <f t="shared" si="71"/>
        <v>0</v>
      </c>
      <c r="Z276" s="6"/>
      <c r="AA276" s="6"/>
      <c r="AB276" s="6">
        <f t="shared" si="74"/>
        <v>1</v>
      </c>
      <c r="AC276" s="6">
        <f t="shared" si="72"/>
        <v>1</v>
      </c>
      <c r="AD276" s="6" t="str">
        <f t="shared" si="73"/>
        <v>Correct</v>
      </c>
      <c r="AE276" s="6"/>
      <c r="AF276" s="96" t="str">
        <f>IFERROR(VLOOKUP(Table1[[#This Row],[RespondentID]],'All Data'!$A:$CO,87,FALSE),"unknown")</f>
        <v>Woman</v>
      </c>
      <c r="AG276" s="96">
        <f>IFERROR(VLOOKUP(Table1[[#This Row],[RespondentID]],'All Data'!$A:$CO,88,FALSE),"unknown")</f>
        <v>0</v>
      </c>
      <c r="AH276" s="96">
        <f>IFERROR(VLOOKUP(Table1[[#This Row],[RespondentID]],'All Data'!$A:$CO,89,FALSE),"unknown")</f>
        <v>0</v>
      </c>
      <c r="AI276" s="96">
        <f>IFERROR(VLOOKUP(Table1[[#This Row],[RespondentID]],'All Data'!$A:$CO,90,FALSE),"unknown")</f>
        <v>0</v>
      </c>
      <c r="AJ276" s="96">
        <f>IFERROR(VLOOKUP(Table1[[#This Row],[RespondentID]],'All Data'!$A:$CO,91,FALSE),"unknown")</f>
        <v>0</v>
      </c>
      <c r="AK276" s="96">
        <f>IFERROR(VLOOKUP(Table1[[#This Row],[RespondentID]],'All Data'!$A:$CO,92,FALSE),"unknown")</f>
        <v>0</v>
      </c>
      <c r="AL276" s="96">
        <f>IFERROR(VLOOKUP(Table1[[#This Row],[RespondentID]],'All Data'!$A:$CO,93,FALSE),"unknown")</f>
        <v>0</v>
      </c>
      <c r="AM276" s="96">
        <f>IFERROR(VLOOKUP(Table1[[#This Row],[RespondentID]],'All Data'!$A:$CW,94,FALSE),"unknown")</f>
        <v>0</v>
      </c>
      <c r="AN276" s="96">
        <f>IFERROR(VLOOKUP(Table1[[#This Row],[RespondentID]],'All Data'!$A:$CW,95,FALSE),"unknown")</f>
        <v>0</v>
      </c>
      <c r="AO276" s="96">
        <f>IFERROR(VLOOKUP(Table1[[#This Row],[RespondentID]],'All Data'!$A:$CW,96,FALSE),"unknown")</f>
        <v>0</v>
      </c>
      <c r="AP276" s="96">
        <f>IFERROR(VLOOKUP(Table1[[#This Row],[RespondentID]],'All Data'!$A:$CW,97,FALSE),"unknown")</f>
        <v>0</v>
      </c>
      <c r="AQ276" s="96">
        <f>IFERROR(VLOOKUP(Table1[[#This Row],[RespondentID]],'All Data'!$A:$CW,98,FALSE),"unknown")</f>
        <v>0</v>
      </c>
      <c r="AR276" s="96">
        <f>IFERROR(VLOOKUP(Table1[[#This Row],[RespondentID]],'All Data'!$A:$CW,99,FALSE),"unknown")</f>
        <v>0</v>
      </c>
    </row>
    <row r="277" spans="1:44">
      <c r="A277">
        <v>18042897395</v>
      </c>
      <c r="I277" t="s">
        <v>36</v>
      </c>
      <c r="K277" t="s">
        <v>353</v>
      </c>
      <c r="M277" s="7">
        <f t="shared" si="60"/>
        <v>2</v>
      </c>
      <c r="N277" s="7">
        <f t="shared" si="61"/>
        <v>1.5</v>
      </c>
      <c r="O277" s="7"/>
      <c r="P277" s="7">
        <f t="shared" si="62"/>
        <v>0</v>
      </c>
      <c r="Q277" s="7">
        <f t="shared" si="63"/>
        <v>0</v>
      </c>
      <c r="R277" s="7">
        <f t="shared" si="64"/>
        <v>0</v>
      </c>
      <c r="S277" s="7">
        <f t="shared" si="65"/>
        <v>0</v>
      </c>
      <c r="T277" s="7">
        <f t="shared" si="66"/>
        <v>0</v>
      </c>
      <c r="U277" s="7">
        <f t="shared" si="67"/>
        <v>0</v>
      </c>
      <c r="V277" s="110">
        <f t="shared" si="68"/>
        <v>0</v>
      </c>
      <c r="W277" s="7">
        <f t="shared" si="69"/>
        <v>1</v>
      </c>
      <c r="X277" s="7">
        <f t="shared" si="70"/>
        <v>0</v>
      </c>
      <c r="Y277" s="7">
        <f t="shared" si="71"/>
        <v>1</v>
      </c>
      <c r="Z277" s="7"/>
      <c r="AA277" s="7"/>
      <c r="AB277" s="7">
        <f t="shared" si="74"/>
        <v>2</v>
      </c>
      <c r="AC277" s="7">
        <f t="shared" si="72"/>
        <v>2</v>
      </c>
      <c r="AD277" s="7" t="str">
        <f t="shared" si="73"/>
        <v>Correct</v>
      </c>
      <c r="AE277" s="7"/>
      <c r="AF277" s="96" t="str">
        <f>IFERROR(VLOOKUP(Table1[[#This Row],[RespondentID]],'All Data'!$A:$CO,87,FALSE),"unknown")</f>
        <v>Man</v>
      </c>
      <c r="AG277" s="96" t="str">
        <f>IFERROR(VLOOKUP(Table1[[#This Row],[RespondentID]],'All Data'!$A:$CO,88,FALSE),"unknown")</f>
        <v>65+ years</v>
      </c>
      <c r="AH277" s="96" t="str">
        <f>IFERROR(VLOOKUP(Table1[[#This Row],[RespondentID]],'All Data'!$A:$CO,89,FALSE),"unknown")</f>
        <v>Suffolk</v>
      </c>
      <c r="AI277" s="96" t="str">
        <f>IFERROR(VLOOKUP(Table1[[#This Row],[RespondentID]],'All Data'!$A:$CO,90,FALSE),"unknown")</f>
        <v>Lindenhurst, 11757</v>
      </c>
      <c r="AJ277" s="96" t="str">
        <f>IFERROR(VLOOKUP(Table1[[#This Row],[RespondentID]],'All Data'!$A:$CO,91,FALSE),"unknown")</f>
        <v>Black or African American</v>
      </c>
      <c r="AK277" s="96" t="str">
        <f>IFERROR(VLOOKUP(Table1[[#This Row],[RespondentID]],'All Data'!$A:$CO,92,FALSE),"unknown")</f>
        <v>Not Hispanic or Latino</v>
      </c>
      <c r="AL277" s="96" t="str">
        <f>IFERROR(VLOOKUP(Table1[[#This Row],[RespondentID]],'All Data'!$A:$CO,93,FALSE),"unknown")</f>
        <v>English</v>
      </c>
      <c r="AM277" s="96" t="str">
        <f>IFERROR(VLOOKUP(Table1[[#This Row],[RespondentID]],'All Data'!$A:$CW,94,FALSE),"unknown")</f>
        <v>$20,000 to $34,999</v>
      </c>
      <c r="AN277" s="96" t="str">
        <f>IFERROR(VLOOKUP(Table1[[#This Row],[RespondentID]],'All Data'!$A:$CW,95,FALSE),"unknown")</f>
        <v>Some college</v>
      </c>
      <c r="AO277" s="96" t="str">
        <f>IFERROR(VLOOKUP(Table1[[#This Row],[RespondentID]],'All Data'!$A:$CW,96,FALSE),"unknown")</f>
        <v>Out of work, but not currently looking</v>
      </c>
      <c r="AP277" s="96" t="str">
        <f>IFERROR(VLOOKUP(Table1[[#This Row],[RespondentID]],'All Data'!$A:$CW,97,FALSE),"unknown")</f>
        <v>Yes</v>
      </c>
      <c r="AQ277" s="96" t="str">
        <f>IFERROR(VLOOKUP(Table1[[#This Row],[RespondentID]],'All Data'!$A:$CW,98,FALSE),"unknown")</f>
        <v>Medicaid, Medicare</v>
      </c>
      <c r="AR277" s="96" t="str">
        <f>IFERROR(VLOOKUP(Table1[[#This Row],[RespondentID]],'All Data'!$A:$CW,99,FALSE),"unknown")</f>
        <v>Yes</v>
      </c>
    </row>
    <row r="278" spans="1:44">
      <c r="A278">
        <v>18042697482</v>
      </c>
      <c r="B278" t="s">
        <v>29</v>
      </c>
      <c r="C278" t="s">
        <v>30</v>
      </c>
      <c r="G278" t="s">
        <v>34</v>
      </c>
      <c r="M278" s="6">
        <f t="shared" si="60"/>
        <v>3</v>
      </c>
      <c r="N278" s="6">
        <f t="shared" si="61"/>
        <v>1</v>
      </c>
      <c r="O278" s="6"/>
      <c r="P278" s="6">
        <f t="shared" si="62"/>
        <v>1</v>
      </c>
      <c r="Q278" s="6">
        <f t="shared" si="63"/>
        <v>1</v>
      </c>
      <c r="R278" s="6">
        <f t="shared" si="64"/>
        <v>0</v>
      </c>
      <c r="S278" s="6">
        <f t="shared" si="65"/>
        <v>0</v>
      </c>
      <c r="T278" s="6">
        <f t="shared" si="66"/>
        <v>0</v>
      </c>
      <c r="U278" s="6">
        <f t="shared" si="67"/>
        <v>1</v>
      </c>
      <c r="V278" s="110">
        <f t="shared" si="68"/>
        <v>0</v>
      </c>
      <c r="W278" s="6">
        <f t="shared" si="69"/>
        <v>0</v>
      </c>
      <c r="X278" s="6">
        <f t="shared" si="70"/>
        <v>0</v>
      </c>
      <c r="Y278" s="6">
        <f t="shared" si="71"/>
        <v>0</v>
      </c>
      <c r="Z278" s="6"/>
      <c r="AA278" s="6"/>
      <c r="AB278" s="6">
        <f t="shared" si="74"/>
        <v>3</v>
      </c>
      <c r="AC278" s="6">
        <f t="shared" si="72"/>
        <v>3</v>
      </c>
      <c r="AD278" s="6" t="str">
        <f t="shared" si="73"/>
        <v>Correct</v>
      </c>
      <c r="AE278" s="6"/>
      <c r="AF278" s="96" t="str">
        <f>IFERROR(VLOOKUP(Table1[[#This Row],[RespondentID]],'All Data'!$A:$CO,87,FALSE),"unknown")</f>
        <v>Woman</v>
      </c>
      <c r="AG278" s="96" t="str">
        <f>IFERROR(VLOOKUP(Table1[[#This Row],[RespondentID]],'All Data'!$A:$CO,88,FALSE),"unknown")</f>
        <v>35-44 years</v>
      </c>
      <c r="AH278" s="96" t="str">
        <f>IFERROR(VLOOKUP(Table1[[#This Row],[RespondentID]],'All Data'!$A:$CO,89,FALSE),"unknown")</f>
        <v>Nassau</v>
      </c>
      <c r="AI278" s="96" t="str">
        <f>IFERROR(VLOOKUP(Table1[[#This Row],[RespondentID]],'All Data'!$A:$CO,90,FALSE),"unknown")</f>
        <v>Valley Stream, 11580</v>
      </c>
      <c r="AJ278" s="96" t="str">
        <f>IFERROR(VLOOKUP(Table1[[#This Row],[RespondentID]],'All Data'!$A:$CO,91,FALSE),"unknown")</f>
        <v>Other (please specify)</v>
      </c>
      <c r="AK278" s="96" t="str">
        <f>IFERROR(VLOOKUP(Table1[[#This Row],[RespondentID]],'All Data'!$A:$CO,92,FALSE),"unknown")</f>
        <v>Not Hispanic or Latino</v>
      </c>
      <c r="AL278" s="96" t="str">
        <f>IFERROR(VLOOKUP(Table1[[#This Row],[RespondentID]],'All Data'!$A:$CO,93,FALSE),"unknown")</f>
        <v>English</v>
      </c>
      <c r="AM278" s="96" t="str">
        <f>IFERROR(VLOOKUP(Table1[[#This Row],[RespondentID]],'All Data'!$A:$CW,94,FALSE),"unknown")</f>
        <v>Over $125,000</v>
      </c>
      <c r="AN278" s="96" t="str">
        <f>IFERROR(VLOOKUP(Table1[[#This Row],[RespondentID]],'All Data'!$A:$CW,95,FALSE),"unknown")</f>
        <v>Graduate school</v>
      </c>
      <c r="AO278" s="96" t="str">
        <f>IFERROR(VLOOKUP(Table1[[#This Row],[RespondentID]],'All Data'!$A:$CW,96,FALSE),"unknown")</f>
        <v>Out of work and looking for work</v>
      </c>
      <c r="AP278" s="96" t="str">
        <f>IFERROR(VLOOKUP(Table1[[#This Row],[RespondentID]],'All Data'!$A:$CW,97,FALSE),"unknown")</f>
        <v>Yes</v>
      </c>
      <c r="AQ278" s="96" t="str">
        <f>IFERROR(VLOOKUP(Table1[[#This Row],[RespondentID]],'All Data'!$A:$CW,98,FALSE),"unknown")</f>
        <v>Private/Commercial</v>
      </c>
      <c r="AR278" s="96" t="str">
        <f>IFERROR(VLOOKUP(Table1[[#This Row],[RespondentID]],'All Data'!$A:$CW,99,FALSE),"unknown")</f>
        <v>Yes</v>
      </c>
    </row>
    <row r="279" spans="1:44">
      <c r="A279">
        <v>18039710589</v>
      </c>
      <c r="G279" t="s">
        <v>34</v>
      </c>
      <c r="M279" s="7">
        <f t="shared" si="60"/>
        <v>1</v>
      </c>
      <c r="N279" s="7">
        <f t="shared" si="61"/>
        <v>3</v>
      </c>
      <c r="O279" s="7"/>
      <c r="P279" s="7">
        <f t="shared" si="62"/>
        <v>0</v>
      </c>
      <c r="Q279" s="7">
        <f t="shared" si="63"/>
        <v>0</v>
      </c>
      <c r="R279" s="7">
        <f t="shared" si="64"/>
        <v>0</v>
      </c>
      <c r="S279" s="7">
        <f t="shared" si="65"/>
        <v>0</v>
      </c>
      <c r="T279" s="7">
        <f t="shared" si="66"/>
        <v>0</v>
      </c>
      <c r="U279" s="7">
        <f t="shared" si="67"/>
        <v>1</v>
      </c>
      <c r="V279" s="110">
        <f t="shared" si="68"/>
        <v>0</v>
      </c>
      <c r="W279" s="7">
        <f t="shared" si="69"/>
        <v>0</v>
      </c>
      <c r="X279" s="7">
        <f t="shared" si="70"/>
        <v>0</v>
      </c>
      <c r="Y279" s="7">
        <f t="shared" si="71"/>
        <v>0</v>
      </c>
      <c r="Z279" s="7"/>
      <c r="AA279" s="7"/>
      <c r="AB279" s="7">
        <f t="shared" si="74"/>
        <v>1</v>
      </c>
      <c r="AC279" s="7">
        <f t="shared" si="72"/>
        <v>1</v>
      </c>
      <c r="AD279" s="7" t="str">
        <f t="shared" si="73"/>
        <v>Correct</v>
      </c>
      <c r="AE279" s="7"/>
      <c r="AF279" s="96" t="str">
        <f>IFERROR(VLOOKUP(Table1[[#This Row],[RespondentID]],'All Data'!$A:$CO,87,FALSE),"unknown")</f>
        <v>Woman</v>
      </c>
      <c r="AG279" s="96" t="str">
        <f>IFERROR(VLOOKUP(Table1[[#This Row],[RespondentID]],'All Data'!$A:$CO,88,FALSE),"unknown")</f>
        <v>25-34 years</v>
      </c>
      <c r="AH279" s="96" t="str">
        <f>IFERROR(VLOOKUP(Table1[[#This Row],[RespondentID]],'All Data'!$A:$CO,89,FALSE),"unknown")</f>
        <v>Queens</v>
      </c>
      <c r="AI279" s="96">
        <f>IFERROR(VLOOKUP(Table1[[#This Row],[RespondentID]],'All Data'!$A:$CO,90,FALSE),"unknown")</f>
        <v>0</v>
      </c>
      <c r="AJ279" s="96" t="str">
        <f>IFERROR(VLOOKUP(Table1[[#This Row],[RespondentID]],'All Data'!$A:$CO,91,FALSE),"unknown")</f>
        <v>White</v>
      </c>
      <c r="AK279" s="96" t="str">
        <f>IFERROR(VLOOKUP(Table1[[#This Row],[RespondentID]],'All Data'!$A:$CO,92,FALSE),"unknown")</f>
        <v>Not Hispanic or Latino</v>
      </c>
      <c r="AL279" s="96" t="str">
        <f>IFERROR(VLOOKUP(Table1[[#This Row],[RespondentID]],'All Data'!$A:$CO,93,FALSE),"unknown")</f>
        <v>English</v>
      </c>
      <c r="AM279" s="96" t="str">
        <f>IFERROR(VLOOKUP(Table1[[#This Row],[RespondentID]],'All Data'!$A:$CW,94,FALSE),"unknown")</f>
        <v>Over $125,000</v>
      </c>
      <c r="AN279" s="96" t="str">
        <f>IFERROR(VLOOKUP(Table1[[#This Row],[RespondentID]],'All Data'!$A:$CW,95,FALSE),"unknown")</f>
        <v>Some high school</v>
      </c>
      <c r="AO279" s="96" t="str">
        <f>IFERROR(VLOOKUP(Table1[[#This Row],[RespondentID]],'All Data'!$A:$CW,96,FALSE),"unknown")</f>
        <v>Employed for wages</v>
      </c>
      <c r="AP279" s="96" t="str">
        <f>IFERROR(VLOOKUP(Table1[[#This Row],[RespondentID]],'All Data'!$A:$CW,97,FALSE),"unknown")</f>
        <v>Yes</v>
      </c>
      <c r="AQ279" s="96" t="str">
        <f>IFERROR(VLOOKUP(Table1[[#This Row],[RespondentID]],'All Data'!$A:$CW,98,FALSE),"unknown")</f>
        <v>Medicaid</v>
      </c>
      <c r="AR279" s="96" t="str">
        <f>IFERROR(VLOOKUP(Table1[[#This Row],[RespondentID]],'All Data'!$A:$CW,99,FALSE),"unknown")</f>
        <v>Yes</v>
      </c>
    </row>
    <row r="280" spans="1:44">
      <c r="A280">
        <v>18039483149</v>
      </c>
      <c r="D280" t="s">
        <v>31</v>
      </c>
      <c r="H280" t="s">
        <v>35</v>
      </c>
      <c r="I280" t="s">
        <v>36</v>
      </c>
      <c r="M280" s="6">
        <f t="shared" si="60"/>
        <v>3</v>
      </c>
      <c r="N280" s="6">
        <f t="shared" si="61"/>
        <v>1</v>
      </c>
      <c r="O280" s="6"/>
      <c r="P280" s="6">
        <f t="shared" si="62"/>
        <v>0</v>
      </c>
      <c r="Q280" s="6">
        <f t="shared" si="63"/>
        <v>0</v>
      </c>
      <c r="R280" s="6">
        <f t="shared" si="64"/>
        <v>1</v>
      </c>
      <c r="S280" s="6">
        <f t="shared" si="65"/>
        <v>0</v>
      </c>
      <c r="T280" s="6">
        <f t="shared" si="66"/>
        <v>0</v>
      </c>
      <c r="U280" s="6">
        <f t="shared" si="67"/>
        <v>0</v>
      </c>
      <c r="V280" s="110">
        <f t="shared" si="68"/>
        <v>1</v>
      </c>
      <c r="W280" s="6">
        <f t="shared" si="69"/>
        <v>1</v>
      </c>
      <c r="X280" s="6">
        <f t="shared" si="70"/>
        <v>0</v>
      </c>
      <c r="Y280" s="6">
        <f t="shared" si="71"/>
        <v>0</v>
      </c>
      <c r="Z280" s="6"/>
      <c r="AA280" s="6"/>
      <c r="AB280" s="6">
        <f t="shared" si="74"/>
        <v>3</v>
      </c>
      <c r="AC280" s="6">
        <f t="shared" si="72"/>
        <v>3</v>
      </c>
      <c r="AD280" s="6" t="str">
        <f t="shared" si="73"/>
        <v>Correct</v>
      </c>
      <c r="AE280" s="6"/>
      <c r="AF280" s="96" t="str">
        <f>IFERROR(VLOOKUP(Table1[[#This Row],[RespondentID]],'All Data'!$A:$CO,87,FALSE),"unknown")</f>
        <v>Woman</v>
      </c>
      <c r="AG280" s="96" t="str">
        <f>IFERROR(VLOOKUP(Table1[[#This Row],[RespondentID]],'All Data'!$A:$CO,88,FALSE),"unknown")</f>
        <v>35-44 years</v>
      </c>
      <c r="AH280" s="96" t="str">
        <f>IFERROR(VLOOKUP(Table1[[#This Row],[RespondentID]],'All Data'!$A:$CO,89,FALSE),"unknown")</f>
        <v>Suffolk</v>
      </c>
      <c r="AI280" s="96" t="str">
        <f>IFERROR(VLOOKUP(Table1[[#This Row],[RespondentID]],'All Data'!$A:$CO,90,FALSE),"unknown")</f>
        <v>Shirley, 11967</v>
      </c>
      <c r="AJ280" s="96" t="str">
        <f>IFERROR(VLOOKUP(Table1[[#This Row],[RespondentID]],'All Data'!$A:$CO,91,FALSE),"unknown")</f>
        <v>White</v>
      </c>
      <c r="AK280" s="96" t="str">
        <f>IFERROR(VLOOKUP(Table1[[#This Row],[RespondentID]],'All Data'!$A:$CO,92,FALSE),"unknown")</f>
        <v>Not Hispanic or Latino</v>
      </c>
      <c r="AL280" s="96" t="str">
        <f>IFERROR(VLOOKUP(Table1[[#This Row],[RespondentID]],'All Data'!$A:$CO,93,FALSE),"unknown")</f>
        <v>English</v>
      </c>
      <c r="AM280" s="96" t="str">
        <f>IFERROR(VLOOKUP(Table1[[#This Row],[RespondentID]],'All Data'!$A:$CW,94,FALSE),"unknown")</f>
        <v>$50,000 to $74,999</v>
      </c>
      <c r="AN280" s="96" t="str">
        <f>IFERROR(VLOOKUP(Table1[[#This Row],[RespondentID]],'All Data'!$A:$CW,95,FALSE),"unknown")</f>
        <v>High school graduate</v>
      </c>
      <c r="AO280" s="96" t="str">
        <f>IFERROR(VLOOKUP(Table1[[#This Row],[RespondentID]],'All Data'!$A:$CW,96,FALSE),"unknown")</f>
        <v>Employed for wages</v>
      </c>
      <c r="AP280" s="96" t="str">
        <f>IFERROR(VLOOKUP(Table1[[#This Row],[RespondentID]],'All Data'!$A:$CW,97,FALSE),"unknown")</f>
        <v>No</v>
      </c>
      <c r="AQ280" s="96" t="str">
        <f>IFERROR(VLOOKUP(Table1[[#This Row],[RespondentID]],'All Data'!$A:$CW,98,FALSE),"unknown")</f>
        <v>No Insurance</v>
      </c>
      <c r="AR280" s="96">
        <f>IFERROR(VLOOKUP(Table1[[#This Row],[RespondentID]],'All Data'!$A:$CW,99,FALSE),"unknown")</f>
        <v>0</v>
      </c>
    </row>
    <row r="281" spans="1:44">
      <c r="A281">
        <v>18039483008</v>
      </c>
      <c r="G281" t="s">
        <v>34</v>
      </c>
      <c r="M281" s="7">
        <f t="shared" si="60"/>
        <v>1</v>
      </c>
      <c r="N281" s="7">
        <f t="shared" si="61"/>
        <v>3</v>
      </c>
      <c r="O281" s="7"/>
      <c r="P281" s="7">
        <f t="shared" si="62"/>
        <v>0</v>
      </c>
      <c r="Q281" s="7">
        <f t="shared" si="63"/>
        <v>0</v>
      </c>
      <c r="R281" s="7">
        <f t="shared" si="64"/>
        <v>0</v>
      </c>
      <c r="S281" s="7">
        <f t="shared" si="65"/>
        <v>0</v>
      </c>
      <c r="T281" s="7">
        <f t="shared" si="66"/>
        <v>0</v>
      </c>
      <c r="U281" s="7">
        <f t="shared" si="67"/>
        <v>1</v>
      </c>
      <c r="V281" s="110">
        <f t="shared" si="68"/>
        <v>0</v>
      </c>
      <c r="W281" s="7">
        <f t="shared" si="69"/>
        <v>0</v>
      </c>
      <c r="X281" s="7">
        <f t="shared" si="70"/>
        <v>0</v>
      </c>
      <c r="Y281" s="7">
        <f t="shared" si="71"/>
        <v>0</v>
      </c>
      <c r="Z281" s="7"/>
      <c r="AA281" s="7"/>
      <c r="AB281" s="7">
        <f t="shared" si="74"/>
        <v>1</v>
      </c>
      <c r="AC281" s="7">
        <f t="shared" si="72"/>
        <v>1</v>
      </c>
      <c r="AD281" s="7" t="str">
        <f t="shared" si="73"/>
        <v>Correct</v>
      </c>
      <c r="AE281" s="7"/>
      <c r="AF281" s="96" t="str">
        <f>IFERROR(VLOOKUP(Table1[[#This Row],[RespondentID]],'All Data'!$A:$CO,87,FALSE),"unknown")</f>
        <v>Woman</v>
      </c>
      <c r="AG281" s="96" t="str">
        <f>IFERROR(VLOOKUP(Table1[[#This Row],[RespondentID]],'All Data'!$A:$CO,88,FALSE),"unknown")</f>
        <v>45-54 years</v>
      </c>
      <c r="AH281" s="96" t="str">
        <f>IFERROR(VLOOKUP(Table1[[#This Row],[RespondentID]],'All Data'!$A:$CO,89,FALSE),"unknown")</f>
        <v>Suffolk</v>
      </c>
      <c r="AI281" s="96" t="str">
        <f>IFERROR(VLOOKUP(Table1[[#This Row],[RespondentID]],'All Data'!$A:$CO,90,FALSE),"unknown")</f>
        <v>Middle Island, 11953</v>
      </c>
      <c r="AJ281" s="96" t="str">
        <f>IFERROR(VLOOKUP(Table1[[#This Row],[RespondentID]],'All Data'!$A:$CO,91,FALSE),"unknown")</f>
        <v>White</v>
      </c>
      <c r="AK281" s="96" t="str">
        <f>IFERROR(VLOOKUP(Table1[[#This Row],[RespondentID]],'All Data'!$A:$CO,92,FALSE),"unknown")</f>
        <v>Not Hispanic or Latino</v>
      </c>
      <c r="AL281" s="96" t="str">
        <f>IFERROR(VLOOKUP(Table1[[#This Row],[RespondentID]],'All Data'!$A:$CO,93,FALSE),"unknown")</f>
        <v>English</v>
      </c>
      <c r="AM281" s="96" t="str">
        <f>IFERROR(VLOOKUP(Table1[[#This Row],[RespondentID]],'All Data'!$A:$CW,94,FALSE),"unknown")</f>
        <v>$50,000 to $74,999</v>
      </c>
      <c r="AN281" s="96" t="str">
        <f>IFERROR(VLOOKUP(Table1[[#This Row],[RespondentID]],'All Data'!$A:$CW,95,FALSE),"unknown")</f>
        <v>High school graduate</v>
      </c>
      <c r="AO281" s="96" t="str">
        <f>IFERROR(VLOOKUP(Table1[[#This Row],[RespondentID]],'All Data'!$A:$CW,96,FALSE),"unknown")</f>
        <v>Employed for wages</v>
      </c>
      <c r="AP281" s="96" t="str">
        <f>IFERROR(VLOOKUP(Table1[[#This Row],[RespondentID]],'All Data'!$A:$CW,97,FALSE),"unknown")</f>
        <v>Yes</v>
      </c>
      <c r="AQ281" s="96" t="str">
        <f>IFERROR(VLOOKUP(Table1[[#This Row],[RespondentID]],'All Data'!$A:$CW,98,FALSE),"unknown")</f>
        <v>Medicaid</v>
      </c>
      <c r="AR281" s="96">
        <f>IFERROR(VLOOKUP(Table1[[#This Row],[RespondentID]],'All Data'!$A:$CW,99,FALSE),"unknown")</f>
        <v>0</v>
      </c>
    </row>
    <row r="282" spans="1:44">
      <c r="A282">
        <v>18039482873</v>
      </c>
      <c r="G282" t="s">
        <v>34</v>
      </c>
      <c r="M282" s="6">
        <f t="shared" si="60"/>
        <v>1</v>
      </c>
      <c r="N282" s="6">
        <f t="shared" si="61"/>
        <v>3</v>
      </c>
      <c r="O282" s="6"/>
      <c r="P282" s="6">
        <f t="shared" si="62"/>
        <v>0</v>
      </c>
      <c r="Q282" s="6">
        <f t="shared" si="63"/>
        <v>0</v>
      </c>
      <c r="R282" s="6">
        <f t="shared" si="64"/>
        <v>0</v>
      </c>
      <c r="S282" s="6">
        <f t="shared" si="65"/>
        <v>0</v>
      </c>
      <c r="T282" s="6">
        <f t="shared" si="66"/>
        <v>0</v>
      </c>
      <c r="U282" s="6">
        <f t="shared" si="67"/>
        <v>1</v>
      </c>
      <c r="V282" s="110">
        <f t="shared" si="68"/>
        <v>0</v>
      </c>
      <c r="W282" s="6">
        <f t="shared" si="69"/>
        <v>0</v>
      </c>
      <c r="X282" s="6">
        <f t="shared" si="70"/>
        <v>0</v>
      </c>
      <c r="Y282" s="6">
        <f t="shared" si="71"/>
        <v>0</v>
      </c>
      <c r="Z282" s="6"/>
      <c r="AA282" s="6"/>
      <c r="AB282" s="6">
        <f t="shared" si="74"/>
        <v>1</v>
      </c>
      <c r="AC282" s="6">
        <f t="shared" si="72"/>
        <v>1</v>
      </c>
      <c r="AD282" s="6" t="str">
        <f t="shared" si="73"/>
        <v>Correct</v>
      </c>
      <c r="AE282" s="6"/>
      <c r="AF282" s="96" t="str">
        <f>IFERROR(VLOOKUP(Table1[[#This Row],[RespondentID]],'All Data'!$A:$CO,87,FALSE),"unknown")</f>
        <v>Man</v>
      </c>
      <c r="AG282" s="96" t="str">
        <f>IFERROR(VLOOKUP(Table1[[#This Row],[RespondentID]],'All Data'!$A:$CO,88,FALSE),"unknown")</f>
        <v>55-64 years</v>
      </c>
      <c r="AH282" s="96" t="str">
        <f>IFERROR(VLOOKUP(Table1[[#This Row],[RespondentID]],'All Data'!$A:$CO,89,FALSE),"unknown")</f>
        <v>Suffolk</v>
      </c>
      <c r="AI282" s="96" t="str">
        <f>IFERROR(VLOOKUP(Table1[[#This Row],[RespondentID]],'All Data'!$A:$CO,90,FALSE),"unknown")</f>
        <v>Shirley, 11967</v>
      </c>
      <c r="AJ282" s="96" t="str">
        <f>IFERROR(VLOOKUP(Table1[[#This Row],[RespondentID]],'All Data'!$A:$CO,91,FALSE),"unknown")</f>
        <v>White</v>
      </c>
      <c r="AK282" s="96" t="str">
        <f>IFERROR(VLOOKUP(Table1[[#This Row],[RespondentID]],'All Data'!$A:$CO,92,FALSE),"unknown")</f>
        <v>Not Hispanic or Latino</v>
      </c>
      <c r="AL282" s="96" t="str">
        <f>IFERROR(VLOOKUP(Table1[[#This Row],[RespondentID]],'All Data'!$A:$CO,93,FALSE),"unknown")</f>
        <v>English</v>
      </c>
      <c r="AM282" s="96" t="str">
        <f>IFERROR(VLOOKUP(Table1[[#This Row],[RespondentID]],'All Data'!$A:$CW,94,FALSE),"unknown")</f>
        <v>$50,000 to $74,999</v>
      </c>
      <c r="AN282" s="96" t="str">
        <f>IFERROR(VLOOKUP(Table1[[#This Row],[RespondentID]],'All Data'!$A:$CW,95,FALSE),"unknown")</f>
        <v>Some high school</v>
      </c>
      <c r="AO282" s="96" t="str">
        <f>IFERROR(VLOOKUP(Table1[[#This Row],[RespondentID]],'All Data'!$A:$CW,96,FALSE),"unknown")</f>
        <v>Retired</v>
      </c>
      <c r="AP282" s="96" t="str">
        <f>IFERROR(VLOOKUP(Table1[[#This Row],[RespondentID]],'All Data'!$A:$CW,97,FALSE),"unknown")</f>
        <v>Yes</v>
      </c>
      <c r="AQ282" s="96" t="str">
        <f>IFERROR(VLOOKUP(Table1[[#This Row],[RespondentID]],'All Data'!$A:$CW,98,FALSE),"unknown")</f>
        <v>Medicare</v>
      </c>
      <c r="AR282" s="96">
        <f>IFERROR(VLOOKUP(Table1[[#This Row],[RespondentID]],'All Data'!$A:$CW,99,FALSE),"unknown")</f>
        <v>0</v>
      </c>
    </row>
    <row r="283" spans="1:44">
      <c r="A283">
        <v>18039482692</v>
      </c>
      <c r="G283" t="s">
        <v>34</v>
      </c>
      <c r="M283" s="7">
        <f t="shared" si="60"/>
        <v>1</v>
      </c>
      <c r="N283" s="7">
        <f t="shared" si="61"/>
        <v>3</v>
      </c>
      <c r="O283" s="7"/>
      <c r="P283" s="7">
        <f t="shared" si="62"/>
        <v>0</v>
      </c>
      <c r="Q283" s="7">
        <f t="shared" si="63"/>
        <v>0</v>
      </c>
      <c r="R283" s="7">
        <f t="shared" si="64"/>
        <v>0</v>
      </c>
      <c r="S283" s="7">
        <f t="shared" si="65"/>
        <v>0</v>
      </c>
      <c r="T283" s="7">
        <f t="shared" si="66"/>
        <v>0</v>
      </c>
      <c r="U283" s="7">
        <f t="shared" si="67"/>
        <v>1</v>
      </c>
      <c r="V283" s="110">
        <f t="shared" si="68"/>
        <v>0</v>
      </c>
      <c r="W283" s="7">
        <f t="shared" si="69"/>
        <v>0</v>
      </c>
      <c r="X283" s="7">
        <f t="shared" si="70"/>
        <v>0</v>
      </c>
      <c r="Y283" s="7">
        <f t="shared" si="71"/>
        <v>0</v>
      </c>
      <c r="Z283" s="7"/>
      <c r="AA283" s="7"/>
      <c r="AB283" s="7">
        <f t="shared" si="74"/>
        <v>1</v>
      </c>
      <c r="AC283" s="7">
        <f t="shared" si="72"/>
        <v>1</v>
      </c>
      <c r="AD283" s="7" t="str">
        <f t="shared" si="73"/>
        <v>Correct</v>
      </c>
      <c r="AE283" s="7"/>
      <c r="AF283" s="96" t="str">
        <f>IFERROR(VLOOKUP(Table1[[#This Row],[RespondentID]],'All Data'!$A:$CO,87,FALSE),"unknown")</f>
        <v>Man</v>
      </c>
      <c r="AG283" s="96" t="str">
        <f>IFERROR(VLOOKUP(Table1[[#This Row],[RespondentID]],'All Data'!$A:$CO,88,FALSE),"unknown")</f>
        <v>55-64 years</v>
      </c>
      <c r="AH283" s="96" t="str">
        <f>IFERROR(VLOOKUP(Table1[[#This Row],[RespondentID]],'All Data'!$A:$CO,89,FALSE),"unknown")</f>
        <v>Suffolk</v>
      </c>
      <c r="AI283" s="96" t="str">
        <f>IFERROR(VLOOKUP(Table1[[#This Row],[RespondentID]],'All Data'!$A:$CO,90,FALSE),"unknown")</f>
        <v>Shirley, 11967</v>
      </c>
      <c r="AJ283" s="96" t="str">
        <f>IFERROR(VLOOKUP(Table1[[#This Row],[RespondentID]],'All Data'!$A:$CO,91,FALSE),"unknown")</f>
        <v>White</v>
      </c>
      <c r="AK283" s="96" t="str">
        <f>IFERROR(VLOOKUP(Table1[[#This Row],[RespondentID]],'All Data'!$A:$CO,92,FALSE),"unknown")</f>
        <v>Hispanic or Latino</v>
      </c>
      <c r="AL283" s="96" t="str">
        <f>IFERROR(VLOOKUP(Table1[[#This Row],[RespondentID]],'All Data'!$A:$CO,93,FALSE),"unknown")</f>
        <v>English</v>
      </c>
      <c r="AM283" s="96" t="str">
        <f>IFERROR(VLOOKUP(Table1[[#This Row],[RespondentID]],'All Data'!$A:$CW,94,FALSE),"unknown")</f>
        <v>$35,000 to $49,999</v>
      </c>
      <c r="AN283" s="96" t="str">
        <f>IFERROR(VLOOKUP(Table1[[#This Row],[RespondentID]],'All Data'!$A:$CW,95,FALSE),"unknown")</f>
        <v>High school graduate</v>
      </c>
      <c r="AO283" s="96" t="str">
        <f>IFERROR(VLOOKUP(Table1[[#This Row],[RespondentID]],'All Data'!$A:$CW,96,FALSE),"unknown")</f>
        <v>Retired</v>
      </c>
      <c r="AP283" s="96" t="str">
        <f>IFERROR(VLOOKUP(Table1[[#This Row],[RespondentID]],'All Data'!$A:$CW,97,FALSE),"unknown")</f>
        <v>Yes</v>
      </c>
      <c r="AQ283" s="96" t="str">
        <f>IFERROR(VLOOKUP(Table1[[#This Row],[RespondentID]],'All Data'!$A:$CW,98,FALSE),"unknown")</f>
        <v>Medicaid</v>
      </c>
      <c r="AR283" s="96">
        <f>IFERROR(VLOOKUP(Table1[[#This Row],[RespondentID]],'All Data'!$A:$CW,99,FALSE),"unknown")</f>
        <v>0</v>
      </c>
    </row>
    <row r="284" spans="1:44">
      <c r="A284">
        <v>18039482585</v>
      </c>
      <c r="K284" t="s">
        <v>353</v>
      </c>
      <c r="M284" s="6">
        <f t="shared" si="60"/>
        <v>1</v>
      </c>
      <c r="N284" s="6">
        <f t="shared" si="61"/>
        <v>3</v>
      </c>
      <c r="O284" s="6"/>
      <c r="P284" s="6">
        <f t="shared" si="62"/>
        <v>0</v>
      </c>
      <c r="Q284" s="6">
        <f t="shared" si="63"/>
        <v>0</v>
      </c>
      <c r="R284" s="6">
        <f t="shared" si="64"/>
        <v>0</v>
      </c>
      <c r="S284" s="6">
        <f t="shared" si="65"/>
        <v>0</v>
      </c>
      <c r="T284" s="6">
        <f t="shared" si="66"/>
        <v>0</v>
      </c>
      <c r="U284" s="6">
        <f t="shared" si="67"/>
        <v>0</v>
      </c>
      <c r="V284" s="110">
        <f t="shared" si="68"/>
        <v>0</v>
      </c>
      <c r="W284" s="6">
        <f t="shared" si="69"/>
        <v>0</v>
      </c>
      <c r="X284" s="6">
        <f t="shared" si="70"/>
        <v>0</v>
      </c>
      <c r="Y284" s="6">
        <f t="shared" si="71"/>
        <v>1</v>
      </c>
      <c r="Z284" s="6"/>
      <c r="AA284" s="6"/>
      <c r="AB284" s="6">
        <f t="shared" si="74"/>
        <v>1</v>
      </c>
      <c r="AC284" s="6">
        <f t="shared" si="72"/>
        <v>1</v>
      </c>
      <c r="AD284" s="6" t="str">
        <f t="shared" si="73"/>
        <v>Correct</v>
      </c>
      <c r="AE284" s="6"/>
      <c r="AF284" s="96" t="str">
        <f>IFERROR(VLOOKUP(Table1[[#This Row],[RespondentID]],'All Data'!$A:$CO,87,FALSE),"unknown")</f>
        <v>Man</v>
      </c>
      <c r="AG284" s="96" t="str">
        <f>IFERROR(VLOOKUP(Table1[[#This Row],[RespondentID]],'All Data'!$A:$CO,88,FALSE),"unknown")</f>
        <v>45-54 years</v>
      </c>
      <c r="AH284" s="96" t="str">
        <f>IFERROR(VLOOKUP(Table1[[#This Row],[RespondentID]],'All Data'!$A:$CO,89,FALSE),"unknown")</f>
        <v>Suffolk</v>
      </c>
      <c r="AI284" s="96" t="str">
        <f>IFERROR(VLOOKUP(Table1[[#This Row],[RespondentID]],'All Data'!$A:$CO,90,FALSE),"unknown")</f>
        <v>Yaphank, 11980</v>
      </c>
      <c r="AJ284" s="96" t="str">
        <f>IFERROR(VLOOKUP(Table1[[#This Row],[RespondentID]],'All Data'!$A:$CO,91,FALSE),"unknown")</f>
        <v>White</v>
      </c>
      <c r="AK284" s="96" t="str">
        <f>IFERROR(VLOOKUP(Table1[[#This Row],[RespondentID]],'All Data'!$A:$CO,92,FALSE),"unknown")</f>
        <v>Hispanic or Latino</v>
      </c>
      <c r="AL284" s="96" t="str">
        <f>IFERROR(VLOOKUP(Table1[[#This Row],[RespondentID]],'All Data'!$A:$CO,93,FALSE),"unknown")</f>
        <v>English, Spanish</v>
      </c>
      <c r="AM284" s="96" t="str">
        <f>IFERROR(VLOOKUP(Table1[[#This Row],[RespondentID]],'All Data'!$A:$CW,94,FALSE),"unknown")</f>
        <v>$35,000 to $49,999</v>
      </c>
      <c r="AN284" s="96" t="str">
        <f>IFERROR(VLOOKUP(Table1[[#This Row],[RespondentID]],'All Data'!$A:$CW,95,FALSE),"unknown")</f>
        <v>College graduate</v>
      </c>
      <c r="AO284" s="96" t="str">
        <f>IFERROR(VLOOKUP(Table1[[#This Row],[RespondentID]],'All Data'!$A:$CW,96,FALSE),"unknown")</f>
        <v>Employed for wages</v>
      </c>
      <c r="AP284" s="96" t="str">
        <f>IFERROR(VLOOKUP(Table1[[#This Row],[RespondentID]],'All Data'!$A:$CW,97,FALSE),"unknown")</f>
        <v>Yes</v>
      </c>
      <c r="AQ284" s="96" t="str">
        <f>IFERROR(VLOOKUP(Table1[[#This Row],[RespondentID]],'All Data'!$A:$CW,98,FALSE),"unknown")</f>
        <v>Medicare</v>
      </c>
      <c r="AR284" s="96">
        <f>IFERROR(VLOOKUP(Table1[[#This Row],[RespondentID]],'All Data'!$A:$CW,99,FALSE),"unknown")</f>
        <v>0</v>
      </c>
    </row>
    <row r="285" spans="1:44">
      <c r="A285">
        <v>18039482478</v>
      </c>
      <c r="G285" t="s">
        <v>34</v>
      </c>
      <c r="M285" s="7">
        <f t="shared" si="60"/>
        <v>1</v>
      </c>
      <c r="N285" s="7">
        <f t="shared" si="61"/>
        <v>3</v>
      </c>
      <c r="O285" s="7"/>
      <c r="P285" s="7">
        <f t="shared" si="62"/>
        <v>0</v>
      </c>
      <c r="Q285" s="7">
        <f t="shared" si="63"/>
        <v>0</v>
      </c>
      <c r="R285" s="7">
        <f t="shared" si="64"/>
        <v>0</v>
      </c>
      <c r="S285" s="7">
        <f t="shared" si="65"/>
        <v>0</v>
      </c>
      <c r="T285" s="7">
        <f t="shared" si="66"/>
        <v>0</v>
      </c>
      <c r="U285" s="7">
        <f t="shared" si="67"/>
        <v>1</v>
      </c>
      <c r="V285" s="110">
        <f t="shared" si="68"/>
        <v>0</v>
      </c>
      <c r="W285" s="7">
        <f t="shared" si="69"/>
        <v>0</v>
      </c>
      <c r="X285" s="7">
        <f t="shared" si="70"/>
        <v>0</v>
      </c>
      <c r="Y285" s="7">
        <f t="shared" si="71"/>
        <v>0</v>
      </c>
      <c r="Z285" s="7"/>
      <c r="AA285" s="7"/>
      <c r="AB285" s="7">
        <f t="shared" si="74"/>
        <v>1</v>
      </c>
      <c r="AC285" s="7">
        <f t="shared" si="72"/>
        <v>1</v>
      </c>
      <c r="AD285" s="7" t="str">
        <f t="shared" si="73"/>
        <v>Correct</v>
      </c>
      <c r="AE285" s="7"/>
      <c r="AF285" s="96" t="str">
        <f>IFERROR(VLOOKUP(Table1[[#This Row],[RespondentID]],'All Data'!$A:$CO,87,FALSE),"unknown")</f>
        <v>Woman</v>
      </c>
      <c r="AG285" s="96" t="str">
        <f>IFERROR(VLOOKUP(Table1[[#This Row],[RespondentID]],'All Data'!$A:$CO,88,FALSE),"unknown")</f>
        <v>18-24 years</v>
      </c>
      <c r="AH285" s="96" t="str">
        <f>IFERROR(VLOOKUP(Table1[[#This Row],[RespondentID]],'All Data'!$A:$CO,89,FALSE),"unknown")</f>
        <v>Suffolk</v>
      </c>
      <c r="AI285" s="96" t="str">
        <f>IFERROR(VLOOKUP(Table1[[#This Row],[RespondentID]],'All Data'!$A:$CO,90,FALSE),"unknown")</f>
        <v>Shirley, 11967</v>
      </c>
      <c r="AJ285" s="96" t="str">
        <f>IFERROR(VLOOKUP(Table1[[#This Row],[RespondentID]],'All Data'!$A:$CO,91,FALSE),"unknown")</f>
        <v>White</v>
      </c>
      <c r="AK285" s="96" t="str">
        <f>IFERROR(VLOOKUP(Table1[[#This Row],[RespondentID]],'All Data'!$A:$CO,92,FALSE),"unknown")</f>
        <v>Not Hispanic or Latino</v>
      </c>
      <c r="AL285" s="96" t="str">
        <f>IFERROR(VLOOKUP(Table1[[#This Row],[RespondentID]],'All Data'!$A:$CO,93,FALSE),"unknown")</f>
        <v>English</v>
      </c>
      <c r="AM285" s="96" t="str">
        <f>IFERROR(VLOOKUP(Table1[[#This Row],[RespondentID]],'All Data'!$A:$CW,94,FALSE),"unknown")</f>
        <v>$20,000 to $34,999</v>
      </c>
      <c r="AN285" s="96" t="str">
        <f>IFERROR(VLOOKUP(Table1[[#This Row],[RespondentID]],'All Data'!$A:$CW,95,FALSE),"unknown")</f>
        <v>High school graduate</v>
      </c>
      <c r="AO285" s="96" t="str">
        <f>IFERROR(VLOOKUP(Table1[[#This Row],[RespondentID]],'All Data'!$A:$CW,96,FALSE),"unknown")</f>
        <v>Employed for wages</v>
      </c>
      <c r="AP285" s="96" t="str">
        <f>IFERROR(VLOOKUP(Table1[[#This Row],[RespondentID]],'All Data'!$A:$CW,97,FALSE),"unknown")</f>
        <v>Yes</v>
      </c>
      <c r="AQ285" s="96" t="str">
        <f>IFERROR(VLOOKUP(Table1[[#This Row],[RespondentID]],'All Data'!$A:$CW,98,FALSE),"unknown")</f>
        <v>Medicare</v>
      </c>
      <c r="AR285" s="96">
        <f>IFERROR(VLOOKUP(Table1[[#This Row],[RespondentID]],'All Data'!$A:$CW,99,FALSE),"unknown")</f>
        <v>0</v>
      </c>
    </row>
    <row r="286" spans="1:44">
      <c r="A286">
        <v>18039482360</v>
      </c>
      <c r="G286" t="s">
        <v>34</v>
      </c>
      <c r="M286" s="6">
        <f t="shared" si="60"/>
        <v>1</v>
      </c>
      <c r="N286" s="6">
        <f t="shared" si="61"/>
        <v>3</v>
      </c>
      <c r="O286" s="6"/>
      <c r="P286" s="6">
        <f t="shared" si="62"/>
        <v>0</v>
      </c>
      <c r="Q286" s="6">
        <f t="shared" si="63"/>
        <v>0</v>
      </c>
      <c r="R286" s="6">
        <f t="shared" si="64"/>
        <v>0</v>
      </c>
      <c r="S286" s="6">
        <f t="shared" si="65"/>
        <v>0</v>
      </c>
      <c r="T286" s="6">
        <f t="shared" si="66"/>
        <v>0</v>
      </c>
      <c r="U286" s="6">
        <f t="shared" si="67"/>
        <v>1</v>
      </c>
      <c r="V286" s="110">
        <f t="shared" si="68"/>
        <v>0</v>
      </c>
      <c r="W286" s="6">
        <f t="shared" si="69"/>
        <v>0</v>
      </c>
      <c r="X286" s="6">
        <f t="shared" si="70"/>
        <v>0</v>
      </c>
      <c r="Y286" s="6">
        <f t="shared" si="71"/>
        <v>0</v>
      </c>
      <c r="Z286" s="6"/>
      <c r="AA286" s="6"/>
      <c r="AB286" s="6">
        <f t="shared" si="74"/>
        <v>1</v>
      </c>
      <c r="AC286" s="6">
        <f t="shared" si="72"/>
        <v>1</v>
      </c>
      <c r="AD286" s="6" t="str">
        <f t="shared" si="73"/>
        <v>Correct</v>
      </c>
      <c r="AE286" s="6"/>
      <c r="AF286" s="96" t="str">
        <f>IFERROR(VLOOKUP(Table1[[#This Row],[RespondentID]],'All Data'!$A:$CO,87,FALSE),"unknown")</f>
        <v>Woman</v>
      </c>
      <c r="AG286" s="96" t="str">
        <f>IFERROR(VLOOKUP(Table1[[#This Row],[RespondentID]],'All Data'!$A:$CO,88,FALSE),"unknown")</f>
        <v>18-24 years</v>
      </c>
      <c r="AH286" s="96" t="str">
        <f>IFERROR(VLOOKUP(Table1[[#This Row],[RespondentID]],'All Data'!$A:$CO,89,FALSE),"unknown")</f>
        <v>Suffolk</v>
      </c>
      <c r="AI286" s="96" t="str">
        <f>IFERROR(VLOOKUP(Table1[[#This Row],[RespondentID]],'All Data'!$A:$CO,90,FALSE),"unknown")</f>
        <v>Middle Island, 11953</v>
      </c>
      <c r="AJ286" s="96" t="str">
        <f>IFERROR(VLOOKUP(Table1[[#This Row],[RespondentID]],'All Data'!$A:$CO,91,FALSE),"unknown")</f>
        <v>White</v>
      </c>
      <c r="AK286" s="96" t="str">
        <f>IFERROR(VLOOKUP(Table1[[#This Row],[RespondentID]],'All Data'!$A:$CO,92,FALSE),"unknown")</f>
        <v>Not Hispanic or Latino</v>
      </c>
      <c r="AL286" s="96" t="str">
        <f>IFERROR(VLOOKUP(Table1[[#This Row],[RespondentID]],'All Data'!$A:$CO,93,FALSE),"unknown")</f>
        <v>English</v>
      </c>
      <c r="AM286" s="96" t="str">
        <f>IFERROR(VLOOKUP(Table1[[#This Row],[RespondentID]],'All Data'!$A:$CW,94,FALSE),"unknown")</f>
        <v>$50,000 to $74,999</v>
      </c>
      <c r="AN286" s="96" t="str">
        <f>IFERROR(VLOOKUP(Table1[[#This Row],[RespondentID]],'All Data'!$A:$CW,95,FALSE),"unknown")</f>
        <v>Some college</v>
      </c>
      <c r="AO286" s="96" t="str">
        <f>IFERROR(VLOOKUP(Table1[[#This Row],[RespondentID]],'All Data'!$A:$CW,96,FALSE),"unknown")</f>
        <v>Employed for wages</v>
      </c>
      <c r="AP286" s="96" t="str">
        <f>IFERROR(VLOOKUP(Table1[[#This Row],[RespondentID]],'All Data'!$A:$CW,97,FALSE),"unknown")</f>
        <v>No</v>
      </c>
      <c r="AQ286" s="96" t="str">
        <f>IFERROR(VLOOKUP(Table1[[#This Row],[RespondentID]],'All Data'!$A:$CW,98,FALSE),"unknown")</f>
        <v>No Insurance</v>
      </c>
      <c r="AR286" s="96">
        <f>IFERROR(VLOOKUP(Table1[[#This Row],[RespondentID]],'All Data'!$A:$CW,99,FALSE),"unknown")</f>
        <v>0</v>
      </c>
    </row>
    <row r="287" spans="1:44">
      <c r="A287">
        <v>18039482257</v>
      </c>
      <c r="G287" t="s">
        <v>34</v>
      </c>
      <c r="M287" s="7">
        <f t="shared" si="60"/>
        <v>1</v>
      </c>
      <c r="N287" s="7">
        <f t="shared" si="61"/>
        <v>3</v>
      </c>
      <c r="O287" s="7"/>
      <c r="P287" s="7">
        <f t="shared" si="62"/>
        <v>0</v>
      </c>
      <c r="Q287" s="7">
        <f t="shared" si="63"/>
        <v>0</v>
      </c>
      <c r="R287" s="7">
        <f t="shared" si="64"/>
        <v>0</v>
      </c>
      <c r="S287" s="7">
        <f t="shared" si="65"/>
        <v>0</v>
      </c>
      <c r="T287" s="7">
        <f t="shared" si="66"/>
        <v>0</v>
      </c>
      <c r="U287" s="7">
        <f t="shared" si="67"/>
        <v>1</v>
      </c>
      <c r="V287" s="110">
        <f t="shared" si="68"/>
        <v>0</v>
      </c>
      <c r="W287" s="7">
        <f t="shared" si="69"/>
        <v>0</v>
      </c>
      <c r="X287" s="7">
        <f t="shared" si="70"/>
        <v>0</v>
      </c>
      <c r="Y287" s="7">
        <f t="shared" si="71"/>
        <v>0</v>
      </c>
      <c r="Z287" s="7"/>
      <c r="AA287" s="7"/>
      <c r="AB287" s="7">
        <f t="shared" si="74"/>
        <v>1</v>
      </c>
      <c r="AC287" s="7">
        <f t="shared" si="72"/>
        <v>1</v>
      </c>
      <c r="AD287" s="7" t="str">
        <f t="shared" si="73"/>
        <v>Correct</v>
      </c>
      <c r="AE287" s="7"/>
      <c r="AF287" s="96" t="str">
        <f>IFERROR(VLOOKUP(Table1[[#This Row],[RespondentID]],'All Data'!$A:$CO,87,FALSE),"unknown")</f>
        <v>Woman</v>
      </c>
      <c r="AG287" s="96" t="str">
        <f>IFERROR(VLOOKUP(Table1[[#This Row],[RespondentID]],'All Data'!$A:$CO,88,FALSE),"unknown")</f>
        <v>55-64 years</v>
      </c>
      <c r="AH287" s="96" t="str">
        <f>IFERROR(VLOOKUP(Table1[[#This Row],[RespondentID]],'All Data'!$A:$CO,89,FALSE),"unknown")</f>
        <v>Suffolk</v>
      </c>
      <c r="AI287" s="96" t="str">
        <f>IFERROR(VLOOKUP(Table1[[#This Row],[RespondentID]],'All Data'!$A:$CO,90,FALSE),"unknown")</f>
        <v>Yaphank, 11980</v>
      </c>
      <c r="AJ287" s="96" t="str">
        <f>IFERROR(VLOOKUP(Table1[[#This Row],[RespondentID]],'All Data'!$A:$CO,91,FALSE),"unknown")</f>
        <v>White</v>
      </c>
      <c r="AK287" s="96" t="str">
        <f>IFERROR(VLOOKUP(Table1[[#This Row],[RespondentID]],'All Data'!$A:$CO,92,FALSE),"unknown")</f>
        <v>Not Hispanic or Latino</v>
      </c>
      <c r="AL287" s="96" t="str">
        <f>IFERROR(VLOOKUP(Table1[[#This Row],[RespondentID]],'All Data'!$A:$CO,93,FALSE),"unknown")</f>
        <v>English</v>
      </c>
      <c r="AM287" s="96" t="str">
        <f>IFERROR(VLOOKUP(Table1[[#This Row],[RespondentID]],'All Data'!$A:$CW,94,FALSE),"unknown")</f>
        <v>$75,000 to $125,000</v>
      </c>
      <c r="AN287" s="96" t="str">
        <f>IFERROR(VLOOKUP(Table1[[#This Row],[RespondentID]],'All Data'!$A:$CW,95,FALSE),"unknown")</f>
        <v>High school graduate</v>
      </c>
      <c r="AO287" s="96">
        <f>IFERROR(VLOOKUP(Table1[[#This Row],[RespondentID]],'All Data'!$A:$CW,96,FALSE),"unknown")</f>
        <v>0</v>
      </c>
      <c r="AP287" s="96" t="str">
        <f>IFERROR(VLOOKUP(Table1[[#This Row],[RespondentID]],'All Data'!$A:$CW,97,FALSE),"unknown")</f>
        <v>Yes</v>
      </c>
      <c r="AQ287" s="96" t="str">
        <f>IFERROR(VLOOKUP(Table1[[#This Row],[RespondentID]],'All Data'!$A:$CW,98,FALSE),"unknown")</f>
        <v>Medicare</v>
      </c>
      <c r="AR287" s="96">
        <f>IFERROR(VLOOKUP(Table1[[#This Row],[RespondentID]],'All Data'!$A:$CW,99,FALSE),"unknown")</f>
        <v>0</v>
      </c>
    </row>
    <row r="288" spans="1:44">
      <c r="A288">
        <v>18039482140</v>
      </c>
      <c r="G288" t="s">
        <v>34</v>
      </c>
      <c r="M288" s="6">
        <f t="shared" si="60"/>
        <v>1</v>
      </c>
      <c r="N288" s="6">
        <f t="shared" si="61"/>
        <v>3</v>
      </c>
      <c r="O288" s="6"/>
      <c r="P288" s="6">
        <f t="shared" si="62"/>
        <v>0</v>
      </c>
      <c r="Q288" s="6">
        <f t="shared" si="63"/>
        <v>0</v>
      </c>
      <c r="R288" s="6">
        <f t="shared" si="64"/>
        <v>0</v>
      </c>
      <c r="S288" s="6">
        <f t="shared" si="65"/>
        <v>0</v>
      </c>
      <c r="T288" s="6">
        <f t="shared" si="66"/>
        <v>0</v>
      </c>
      <c r="U288" s="6">
        <f t="shared" si="67"/>
        <v>1</v>
      </c>
      <c r="V288" s="110">
        <f t="shared" si="68"/>
        <v>0</v>
      </c>
      <c r="W288" s="6">
        <f t="shared" si="69"/>
        <v>0</v>
      </c>
      <c r="X288" s="6">
        <f t="shared" si="70"/>
        <v>0</v>
      </c>
      <c r="Y288" s="6">
        <f t="shared" si="71"/>
        <v>0</v>
      </c>
      <c r="Z288" s="6"/>
      <c r="AA288" s="6"/>
      <c r="AB288" s="6">
        <f t="shared" si="74"/>
        <v>1</v>
      </c>
      <c r="AC288" s="6">
        <f t="shared" si="72"/>
        <v>1</v>
      </c>
      <c r="AD288" s="6" t="str">
        <f t="shared" si="73"/>
        <v>Correct</v>
      </c>
      <c r="AE288" s="6"/>
      <c r="AF288" s="96" t="str">
        <f>IFERROR(VLOOKUP(Table1[[#This Row],[RespondentID]],'All Data'!$A:$CO,87,FALSE),"unknown")</f>
        <v>Man</v>
      </c>
      <c r="AG288" s="96" t="str">
        <f>IFERROR(VLOOKUP(Table1[[#This Row],[RespondentID]],'All Data'!$A:$CO,88,FALSE),"unknown")</f>
        <v>35-44 years</v>
      </c>
      <c r="AH288" s="96" t="str">
        <f>IFERROR(VLOOKUP(Table1[[#This Row],[RespondentID]],'All Data'!$A:$CO,89,FALSE),"unknown")</f>
        <v>Suffolk</v>
      </c>
      <c r="AI288" s="96" t="str">
        <f>IFERROR(VLOOKUP(Table1[[#This Row],[RespondentID]],'All Data'!$A:$CO,90,FALSE),"unknown")</f>
        <v>Middle Island, 11953</v>
      </c>
      <c r="AJ288" s="96" t="str">
        <f>IFERROR(VLOOKUP(Table1[[#This Row],[RespondentID]],'All Data'!$A:$CO,91,FALSE),"unknown")</f>
        <v>White</v>
      </c>
      <c r="AK288" s="96" t="str">
        <f>IFERROR(VLOOKUP(Table1[[#This Row],[RespondentID]],'All Data'!$A:$CO,92,FALSE),"unknown")</f>
        <v>Hispanic or Latino</v>
      </c>
      <c r="AL288" s="96" t="str">
        <f>IFERROR(VLOOKUP(Table1[[#This Row],[RespondentID]],'All Data'!$A:$CO,93,FALSE),"unknown")</f>
        <v>English, Spanish</v>
      </c>
      <c r="AM288" s="96" t="str">
        <f>IFERROR(VLOOKUP(Table1[[#This Row],[RespondentID]],'All Data'!$A:$CW,94,FALSE),"unknown")</f>
        <v>$75,000 to $125,000</v>
      </c>
      <c r="AN288" s="96" t="str">
        <f>IFERROR(VLOOKUP(Table1[[#This Row],[RespondentID]],'All Data'!$A:$CW,95,FALSE),"unknown")</f>
        <v>Graduate school</v>
      </c>
      <c r="AO288" s="96" t="str">
        <f>IFERROR(VLOOKUP(Table1[[#This Row],[RespondentID]],'All Data'!$A:$CW,96,FALSE),"unknown")</f>
        <v>Employed for wages</v>
      </c>
      <c r="AP288" s="96" t="str">
        <f>IFERROR(VLOOKUP(Table1[[#This Row],[RespondentID]],'All Data'!$A:$CW,97,FALSE),"unknown")</f>
        <v>Yes</v>
      </c>
      <c r="AQ288" s="96" t="str">
        <f>IFERROR(VLOOKUP(Table1[[#This Row],[RespondentID]],'All Data'!$A:$CW,98,FALSE),"unknown")</f>
        <v>Medicare</v>
      </c>
      <c r="AR288" s="96">
        <f>IFERROR(VLOOKUP(Table1[[#This Row],[RespondentID]],'All Data'!$A:$CW,99,FALSE),"unknown")</f>
        <v>0</v>
      </c>
    </row>
    <row r="289" spans="1:44">
      <c r="A289">
        <v>18039482022</v>
      </c>
      <c r="D289" t="s">
        <v>31</v>
      </c>
      <c r="M289" s="7">
        <f t="shared" si="60"/>
        <v>1</v>
      </c>
      <c r="N289" s="7">
        <f t="shared" si="61"/>
        <v>3</v>
      </c>
      <c r="O289" s="7"/>
      <c r="P289" s="7">
        <f t="shared" si="62"/>
        <v>0</v>
      </c>
      <c r="Q289" s="7">
        <f t="shared" si="63"/>
        <v>0</v>
      </c>
      <c r="R289" s="7">
        <f t="shared" si="64"/>
        <v>1</v>
      </c>
      <c r="S289" s="7">
        <f t="shared" si="65"/>
        <v>0</v>
      </c>
      <c r="T289" s="7">
        <f t="shared" si="66"/>
        <v>0</v>
      </c>
      <c r="U289" s="7">
        <f t="shared" si="67"/>
        <v>0</v>
      </c>
      <c r="V289" s="110">
        <f t="shared" si="68"/>
        <v>0</v>
      </c>
      <c r="W289" s="7">
        <f t="shared" si="69"/>
        <v>0</v>
      </c>
      <c r="X289" s="7">
        <f t="shared" si="70"/>
        <v>0</v>
      </c>
      <c r="Y289" s="7">
        <f t="shared" si="71"/>
        <v>0</v>
      </c>
      <c r="Z289" s="7"/>
      <c r="AA289" s="7"/>
      <c r="AB289" s="7">
        <f t="shared" si="74"/>
        <v>1</v>
      </c>
      <c r="AC289" s="7">
        <f t="shared" si="72"/>
        <v>1</v>
      </c>
      <c r="AD289" s="7" t="str">
        <f t="shared" si="73"/>
        <v>Correct</v>
      </c>
      <c r="AE289" s="7"/>
      <c r="AF289" s="96" t="str">
        <f>IFERROR(VLOOKUP(Table1[[#This Row],[RespondentID]],'All Data'!$A:$CO,87,FALSE),"unknown")</f>
        <v>Man</v>
      </c>
      <c r="AG289" s="96" t="str">
        <f>IFERROR(VLOOKUP(Table1[[#This Row],[RespondentID]],'All Data'!$A:$CO,88,FALSE),"unknown")</f>
        <v>45-54 years</v>
      </c>
      <c r="AH289" s="96" t="str">
        <f>IFERROR(VLOOKUP(Table1[[#This Row],[RespondentID]],'All Data'!$A:$CO,89,FALSE),"unknown")</f>
        <v>Suffolk</v>
      </c>
      <c r="AI289" s="96" t="str">
        <f>IFERROR(VLOOKUP(Table1[[#This Row],[RespondentID]],'All Data'!$A:$CO,90,FALSE),"unknown")</f>
        <v>Shirley, 11967</v>
      </c>
      <c r="AJ289" s="96" t="str">
        <f>IFERROR(VLOOKUP(Table1[[#This Row],[RespondentID]],'All Data'!$A:$CO,91,FALSE),"unknown")</f>
        <v>White</v>
      </c>
      <c r="AK289" s="96" t="str">
        <f>IFERROR(VLOOKUP(Table1[[#This Row],[RespondentID]],'All Data'!$A:$CO,92,FALSE),"unknown")</f>
        <v>Not Hispanic or Latino</v>
      </c>
      <c r="AL289" s="96" t="str">
        <f>IFERROR(VLOOKUP(Table1[[#This Row],[RespondentID]],'All Data'!$A:$CO,93,FALSE),"unknown")</f>
        <v>English</v>
      </c>
      <c r="AM289" s="96" t="str">
        <f>IFERROR(VLOOKUP(Table1[[#This Row],[RespondentID]],'All Data'!$A:$CW,94,FALSE),"unknown")</f>
        <v>$50,000 to $74,999</v>
      </c>
      <c r="AN289" s="96" t="str">
        <f>IFERROR(VLOOKUP(Table1[[#This Row],[RespondentID]],'All Data'!$A:$CW,95,FALSE),"unknown")</f>
        <v>High school graduate</v>
      </c>
      <c r="AO289" s="96" t="str">
        <f>IFERROR(VLOOKUP(Table1[[#This Row],[RespondentID]],'All Data'!$A:$CW,96,FALSE),"unknown")</f>
        <v>Employed for wages</v>
      </c>
      <c r="AP289" s="96" t="str">
        <f>IFERROR(VLOOKUP(Table1[[#This Row],[RespondentID]],'All Data'!$A:$CW,97,FALSE),"unknown")</f>
        <v>Yes</v>
      </c>
      <c r="AQ289" s="96" t="str">
        <f>IFERROR(VLOOKUP(Table1[[#This Row],[RespondentID]],'All Data'!$A:$CW,98,FALSE),"unknown")</f>
        <v>Medicare</v>
      </c>
      <c r="AR289" s="96">
        <f>IFERROR(VLOOKUP(Table1[[#This Row],[RespondentID]],'All Data'!$A:$CW,99,FALSE),"unknown")</f>
        <v>0</v>
      </c>
    </row>
    <row r="290" spans="1:44">
      <c r="A290">
        <v>18039481853</v>
      </c>
      <c r="G290" t="s">
        <v>34</v>
      </c>
      <c r="M290" s="6">
        <f t="shared" si="60"/>
        <v>1</v>
      </c>
      <c r="N290" s="6">
        <f t="shared" si="61"/>
        <v>3</v>
      </c>
      <c r="O290" s="6"/>
      <c r="P290" s="6">
        <f t="shared" si="62"/>
        <v>0</v>
      </c>
      <c r="Q290" s="6">
        <f t="shared" si="63"/>
        <v>0</v>
      </c>
      <c r="R290" s="6">
        <f t="shared" si="64"/>
        <v>0</v>
      </c>
      <c r="S290" s="6">
        <f t="shared" si="65"/>
        <v>0</v>
      </c>
      <c r="T290" s="6">
        <f t="shared" si="66"/>
        <v>0</v>
      </c>
      <c r="U290" s="6">
        <f t="shared" si="67"/>
        <v>1</v>
      </c>
      <c r="V290" s="110">
        <f t="shared" si="68"/>
        <v>0</v>
      </c>
      <c r="W290" s="6">
        <f t="shared" si="69"/>
        <v>0</v>
      </c>
      <c r="X290" s="6">
        <f t="shared" si="70"/>
        <v>0</v>
      </c>
      <c r="Y290" s="6">
        <f t="shared" si="71"/>
        <v>0</v>
      </c>
      <c r="Z290" s="6"/>
      <c r="AA290" s="6"/>
      <c r="AB290" s="6">
        <f t="shared" si="74"/>
        <v>1</v>
      </c>
      <c r="AC290" s="6">
        <f t="shared" si="72"/>
        <v>1</v>
      </c>
      <c r="AD290" s="6" t="str">
        <f t="shared" si="73"/>
        <v>Correct</v>
      </c>
      <c r="AE290" s="6"/>
      <c r="AF290" s="96" t="str">
        <f>IFERROR(VLOOKUP(Table1[[#This Row],[RespondentID]],'All Data'!$A:$CO,87,FALSE),"unknown")</f>
        <v>Woman</v>
      </c>
      <c r="AG290" s="96" t="str">
        <f>IFERROR(VLOOKUP(Table1[[#This Row],[RespondentID]],'All Data'!$A:$CO,88,FALSE),"unknown")</f>
        <v>18-24 years</v>
      </c>
      <c r="AH290" s="96" t="str">
        <f>IFERROR(VLOOKUP(Table1[[#This Row],[RespondentID]],'All Data'!$A:$CO,89,FALSE),"unknown")</f>
        <v>Suffolk</v>
      </c>
      <c r="AI290" s="96" t="str">
        <f>IFERROR(VLOOKUP(Table1[[#This Row],[RespondentID]],'All Data'!$A:$CO,90,FALSE),"unknown")</f>
        <v>Coram, 11727</v>
      </c>
      <c r="AJ290" s="96" t="str">
        <f>IFERROR(VLOOKUP(Table1[[#This Row],[RespondentID]],'All Data'!$A:$CO,91,FALSE),"unknown")</f>
        <v>White</v>
      </c>
      <c r="AK290" s="96" t="str">
        <f>IFERROR(VLOOKUP(Table1[[#This Row],[RespondentID]],'All Data'!$A:$CO,92,FALSE),"unknown")</f>
        <v>Not Hispanic or Latino</v>
      </c>
      <c r="AL290" s="96" t="str">
        <f>IFERROR(VLOOKUP(Table1[[#This Row],[RespondentID]],'All Data'!$A:$CO,93,FALSE),"unknown")</f>
        <v>English</v>
      </c>
      <c r="AM290" s="96">
        <f>IFERROR(VLOOKUP(Table1[[#This Row],[RespondentID]],'All Data'!$A:$CW,94,FALSE),"unknown")</f>
        <v>0</v>
      </c>
      <c r="AN290" s="96" t="str">
        <f>IFERROR(VLOOKUP(Table1[[#This Row],[RespondentID]],'All Data'!$A:$CW,95,FALSE),"unknown")</f>
        <v>College graduate</v>
      </c>
      <c r="AO290" s="96" t="str">
        <f>IFERROR(VLOOKUP(Table1[[#This Row],[RespondentID]],'All Data'!$A:$CW,96,FALSE),"unknown")</f>
        <v>Employed for wages</v>
      </c>
      <c r="AP290" s="96" t="str">
        <f>IFERROR(VLOOKUP(Table1[[#This Row],[RespondentID]],'All Data'!$A:$CW,97,FALSE),"unknown")</f>
        <v>Yes</v>
      </c>
      <c r="AQ290" s="96" t="str">
        <f>IFERROR(VLOOKUP(Table1[[#This Row],[RespondentID]],'All Data'!$A:$CW,98,FALSE),"unknown")</f>
        <v>Private/Commercial</v>
      </c>
      <c r="AR290" s="96">
        <f>IFERROR(VLOOKUP(Table1[[#This Row],[RespondentID]],'All Data'!$A:$CW,99,FALSE),"unknown")</f>
        <v>0</v>
      </c>
    </row>
    <row r="291" spans="1:44">
      <c r="A291">
        <v>18039481753</v>
      </c>
      <c r="H291" t="s">
        <v>35</v>
      </c>
      <c r="J291" t="s">
        <v>37</v>
      </c>
      <c r="M291" s="7">
        <f t="shared" si="60"/>
        <v>2</v>
      </c>
      <c r="N291" s="7">
        <f t="shared" si="61"/>
        <v>1.5</v>
      </c>
      <c r="O291" s="7"/>
      <c r="P291" s="7">
        <f t="shared" si="62"/>
        <v>0</v>
      </c>
      <c r="Q291" s="7">
        <f t="shared" si="63"/>
        <v>0</v>
      </c>
      <c r="R291" s="7">
        <f t="shared" si="64"/>
        <v>0</v>
      </c>
      <c r="S291" s="7">
        <f t="shared" si="65"/>
        <v>0</v>
      </c>
      <c r="T291" s="7">
        <f t="shared" si="66"/>
        <v>0</v>
      </c>
      <c r="U291" s="7">
        <f t="shared" si="67"/>
        <v>0</v>
      </c>
      <c r="V291" s="110">
        <f t="shared" si="68"/>
        <v>1</v>
      </c>
      <c r="W291" s="7">
        <f t="shared" si="69"/>
        <v>0</v>
      </c>
      <c r="X291" s="7">
        <f t="shared" si="70"/>
        <v>1</v>
      </c>
      <c r="Y291" s="7">
        <f t="shared" si="71"/>
        <v>0</v>
      </c>
      <c r="Z291" s="7"/>
      <c r="AA291" s="7"/>
      <c r="AB291" s="7">
        <f t="shared" si="74"/>
        <v>2</v>
      </c>
      <c r="AC291" s="7">
        <f t="shared" si="72"/>
        <v>2</v>
      </c>
      <c r="AD291" s="7" t="str">
        <f t="shared" si="73"/>
        <v>Correct</v>
      </c>
      <c r="AE291" s="7"/>
      <c r="AF291" s="96" t="str">
        <f>IFERROR(VLOOKUP(Table1[[#This Row],[RespondentID]],'All Data'!$A:$CO,87,FALSE),"unknown")</f>
        <v>Man</v>
      </c>
      <c r="AG291" s="96" t="str">
        <f>IFERROR(VLOOKUP(Table1[[#This Row],[RespondentID]],'All Data'!$A:$CO,88,FALSE),"unknown")</f>
        <v>18-24 years</v>
      </c>
      <c r="AH291" s="96" t="str">
        <f>IFERROR(VLOOKUP(Table1[[#This Row],[RespondentID]],'All Data'!$A:$CO,89,FALSE),"unknown")</f>
        <v>Suffolk</v>
      </c>
      <c r="AI291" s="96" t="str">
        <f>IFERROR(VLOOKUP(Table1[[#This Row],[RespondentID]],'All Data'!$A:$CO,90,FALSE),"unknown")</f>
        <v>Coram, 11727</v>
      </c>
      <c r="AJ291" s="96" t="str">
        <f>IFERROR(VLOOKUP(Table1[[#This Row],[RespondentID]],'All Data'!$A:$CO,91,FALSE),"unknown")</f>
        <v>Two or more races</v>
      </c>
      <c r="AK291" s="96" t="str">
        <f>IFERROR(VLOOKUP(Table1[[#This Row],[RespondentID]],'All Data'!$A:$CO,92,FALSE),"unknown")</f>
        <v>Not Hispanic or Latino</v>
      </c>
      <c r="AL291" s="96" t="str">
        <f>IFERROR(VLOOKUP(Table1[[#This Row],[RespondentID]],'All Data'!$A:$CO,93,FALSE),"unknown")</f>
        <v>English</v>
      </c>
      <c r="AM291" s="96">
        <f>IFERROR(VLOOKUP(Table1[[#This Row],[RespondentID]],'All Data'!$A:$CW,94,FALSE),"unknown")</f>
        <v>0</v>
      </c>
      <c r="AN291" s="96" t="str">
        <f>IFERROR(VLOOKUP(Table1[[#This Row],[RespondentID]],'All Data'!$A:$CW,95,FALSE),"unknown")</f>
        <v>High school graduate</v>
      </c>
      <c r="AO291" s="96" t="str">
        <f>IFERROR(VLOOKUP(Table1[[#This Row],[RespondentID]],'All Data'!$A:$CW,96,FALSE),"unknown")</f>
        <v>Employed for wages</v>
      </c>
      <c r="AP291" s="96" t="str">
        <f>IFERROR(VLOOKUP(Table1[[#This Row],[RespondentID]],'All Data'!$A:$CW,97,FALSE),"unknown")</f>
        <v>Yes</v>
      </c>
      <c r="AQ291" s="96" t="str">
        <f>IFERROR(VLOOKUP(Table1[[#This Row],[RespondentID]],'All Data'!$A:$CW,98,FALSE),"unknown")</f>
        <v>Private/Commercial</v>
      </c>
      <c r="AR291" s="96">
        <f>IFERROR(VLOOKUP(Table1[[#This Row],[RespondentID]],'All Data'!$A:$CW,99,FALSE),"unknown")</f>
        <v>0</v>
      </c>
    </row>
    <row r="292" spans="1:44">
      <c r="A292">
        <v>18039481588</v>
      </c>
      <c r="G292" t="s">
        <v>34</v>
      </c>
      <c r="M292" s="6">
        <f t="shared" si="60"/>
        <v>1</v>
      </c>
      <c r="N292" s="6">
        <f t="shared" si="61"/>
        <v>3</v>
      </c>
      <c r="O292" s="6"/>
      <c r="P292" s="6">
        <f t="shared" si="62"/>
        <v>0</v>
      </c>
      <c r="Q292" s="6">
        <f t="shared" si="63"/>
        <v>0</v>
      </c>
      <c r="R292" s="6">
        <f t="shared" si="64"/>
        <v>0</v>
      </c>
      <c r="S292" s="6">
        <f t="shared" si="65"/>
        <v>0</v>
      </c>
      <c r="T292" s="6">
        <f t="shared" si="66"/>
        <v>0</v>
      </c>
      <c r="U292" s="6">
        <f t="shared" si="67"/>
        <v>1</v>
      </c>
      <c r="V292" s="110">
        <f t="shared" si="68"/>
        <v>0</v>
      </c>
      <c r="W292" s="6">
        <f t="shared" si="69"/>
        <v>0</v>
      </c>
      <c r="X292" s="6">
        <f t="shared" si="70"/>
        <v>0</v>
      </c>
      <c r="Y292" s="6">
        <f t="shared" si="71"/>
        <v>0</v>
      </c>
      <c r="Z292" s="6"/>
      <c r="AA292" s="6"/>
      <c r="AB292" s="6">
        <f t="shared" si="74"/>
        <v>1</v>
      </c>
      <c r="AC292" s="6">
        <f t="shared" si="72"/>
        <v>1</v>
      </c>
      <c r="AD292" s="6" t="str">
        <f t="shared" si="73"/>
        <v>Correct</v>
      </c>
      <c r="AE292" s="6"/>
      <c r="AF292" s="96" t="str">
        <f>IFERROR(VLOOKUP(Table1[[#This Row],[RespondentID]],'All Data'!$A:$CO,87,FALSE),"unknown")</f>
        <v>Man</v>
      </c>
      <c r="AG292" s="96" t="str">
        <f>IFERROR(VLOOKUP(Table1[[#This Row],[RespondentID]],'All Data'!$A:$CO,88,FALSE),"unknown")</f>
        <v>35-44 years</v>
      </c>
      <c r="AH292" s="96" t="str">
        <f>IFERROR(VLOOKUP(Table1[[#This Row],[RespondentID]],'All Data'!$A:$CO,89,FALSE),"unknown")</f>
        <v>Suffolk</v>
      </c>
      <c r="AI292" s="96" t="str">
        <f>IFERROR(VLOOKUP(Table1[[#This Row],[RespondentID]],'All Data'!$A:$CO,90,FALSE),"unknown")</f>
        <v>Brookhaven, 11719</v>
      </c>
      <c r="AJ292" s="96" t="str">
        <f>IFERROR(VLOOKUP(Table1[[#This Row],[RespondentID]],'All Data'!$A:$CO,91,FALSE),"unknown")</f>
        <v>White</v>
      </c>
      <c r="AK292" s="96" t="str">
        <f>IFERROR(VLOOKUP(Table1[[#This Row],[RespondentID]],'All Data'!$A:$CO,92,FALSE),"unknown")</f>
        <v>Not Hispanic or Latino</v>
      </c>
      <c r="AL292" s="96" t="str">
        <f>IFERROR(VLOOKUP(Table1[[#This Row],[RespondentID]],'All Data'!$A:$CO,93,FALSE),"unknown")</f>
        <v>English</v>
      </c>
      <c r="AM292" s="96">
        <f>IFERROR(VLOOKUP(Table1[[#This Row],[RespondentID]],'All Data'!$A:$CW,94,FALSE),"unknown")</f>
        <v>0</v>
      </c>
      <c r="AN292" s="96" t="str">
        <f>IFERROR(VLOOKUP(Table1[[#This Row],[RespondentID]],'All Data'!$A:$CW,95,FALSE),"unknown")</f>
        <v>Graduate school</v>
      </c>
      <c r="AO292" s="96" t="str">
        <f>IFERROR(VLOOKUP(Table1[[#This Row],[RespondentID]],'All Data'!$A:$CW,96,FALSE),"unknown")</f>
        <v>Employed for wages</v>
      </c>
      <c r="AP292" s="96" t="str">
        <f>IFERROR(VLOOKUP(Table1[[#This Row],[RespondentID]],'All Data'!$A:$CW,97,FALSE),"unknown")</f>
        <v>Yes</v>
      </c>
      <c r="AQ292" s="96" t="str">
        <f>IFERROR(VLOOKUP(Table1[[#This Row],[RespondentID]],'All Data'!$A:$CW,98,FALSE),"unknown")</f>
        <v>Private/Commercial</v>
      </c>
      <c r="AR292" s="96">
        <f>IFERROR(VLOOKUP(Table1[[#This Row],[RespondentID]],'All Data'!$A:$CW,99,FALSE),"unknown")</f>
        <v>0</v>
      </c>
    </row>
    <row r="293" spans="1:44">
      <c r="A293">
        <v>18039481470</v>
      </c>
      <c r="G293" t="s">
        <v>34</v>
      </c>
      <c r="M293" s="7">
        <f t="shared" si="60"/>
        <v>1</v>
      </c>
      <c r="N293" s="7">
        <f t="shared" si="61"/>
        <v>3</v>
      </c>
      <c r="O293" s="7"/>
      <c r="P293" s="7">
        <f t="shared" si="62"/>
        <v>0</v>
      </c>
      <c r="Q293" s="7">
        <f t="shared" si="63"/>
        <v>0</v>
      </c>
      <c r="R293" s="7">
        <f t="shared" si="64"/>
        <v>0</v>
      </c>
      <c r="S293" s="7">
        <f t="shared" si="65"/>
        <v>0</v>
      </c>
      <c r="T293" s="7">
        <f t="shared" si="66"/>
        <v>0</v>
      </c>
      <c r="U293" s="7">
        <f t="shared" si="67"/>
        <v>1</v>
      </c>
      <c r="V293" s="110">
        <f t="shared" si="68"/>
        <v>0</v>
      </c>
      <c r="W293" s="7">
        <f t="shared" si="69"/>
        <v>0</v>
      </c>
      <c r="X293" s="7">
        <f t="shared" si="70"/>
        <v>0</v>
      </c>
      <c r="Y293" s="7">
        <f t="shared" si="71"/>
        <v>0</v>
      </c>
      <c r="Z293" s="7"/>
      <c r="AA293" s="7"/>
      <c r="AB293" s="7">
        <f t="shared" si="74"/>
        <v>1</v>
      </c>
      <c r="AC293" s="7">
        <f t="shared" si="72"/>
        <v>1</v>
      </c>
      <c r="AD293" s="7" t="str">
        <f t="shared" si="73"/>
        <v>Correct</v>
      </c>
      <c r="AE293" s="7"/>
      <c r="AF293" s="96" t="str">
        <f>IFERROR(VLOOKUP(Table1[[#This Row],[RespondentID]],'All Data'!$A:$CO,87,FALSE),"unknown")</f>
        <v>Prefer not to respond</v>
      </c>
      <c r="AG293" s="96" t="str">
        <f>IFERROR(VLOOKUP(Table1[[#This Row],[RespondentID]],'All Data'!$A:$CO,88,FALSE),"unknown")</f>
        <v>18-24 years</v>
      </c>
      <c r="AH293" s="96" t="str">
        <f>IFERROR(VLOOKUP(Table1[[#This Row],[RespondentID]],'All Data'!$A:$CO,89,FALSE),"unknown")</f>
        <v>Suffolk</v>
      </c>
      <c r="AI293" s="96" t="str">
        <f>IFERROR(VLOOKUP(Table1[[#This Row],[RespondentID]],'All Data'!$A:$CO,90,FALSE),"unknown")</f>
        <v>Coram, 11727</v>
      </c>
      <c r="AJ293" s="96" t="str">
        <f>IFERROR(VLOOKUP(Table1[[#This Row],[RespondentID]],'All Data'!$A:$CO,91,FALSE),"unknown")</f>
        <v>White</v>
      </c>
      <c r="AK293" s="96" t="str">
        <f>IFERROR(VLOOKUP(Table1[[#This Row],[RespondentID]],'All Data'!$A:$CO,92,FALSE),"unknown")</f>
        <v>Hispanic or Latino</v>
      </c>
      <c r="AL293" s="96" t="str">
        <f>IFERROR(VLOOKUP(Table1[[#This Row],[RespondentID]],'All Data'!$A:$CO,93,FALSE),"unknown")</f>
        <v>English</v>
      </c>
      <c r="AM293" s="96">
        <f>IFERROR(VLOOKUP(Table1[[#This Row],[RespondentID]],'All Data'!$A:$CW,94,FALSE),"unknown")</f>
        <v>0</v>
      </c>
      <c r="AN293" s="96" t="str">
        <f>IFERROR(VLOOKUP(Table1[[#This Row],[RespondentID]],'All Data'!$A:$CW,95,FALSE),"unknown")</f>
        <v>Some college</v>
      </c>
      <c r="AO293" s="96" t="str">
        <f>IFERROR(VLOOKUP(Table1[[#This Row],[RespondentID]],'All Data'!$A:$CW,96,FALSE),"unknown")</f>
        <v>Student</v>
      </c>
      <c r="AP293" s="96" t="str">
        <f>IFERROR(VLOOKUP(Table1[[#This Row],[RespondentID]],'All Data'!$A:$CW,97,FALSE),"unknown")</f>
        <v>Yes</v>
      </c>
      <c r="AQ293" s="96" t="str">
        <f>IFERROR(VLOOKUP(Table1[[#This Row],[RespondentID]],'All Data'!$A:$CW,98,FALSE),"unknown")</f>
        <v>Private/Commercial</v>
      </c>
      <c r="AR293" s="96">
        <f>IFERROR(VLOOKUP(Table1[[#This Row],[RespondentID]],'All Data'!$A:$CW,99,FALSE),"unknown")</f>
        <v>0</v>
      </c>
    </row>
    <row r="294" spans="1:44">
      <c r="A294">
        <v>18039481338</v>
      </c>
      <c r="G294" t="s">
        <v>34</v>
      </c>
      <c r="M294" s="6">
        <f t="shared" si="60"/>
        <v>1</v>
      </c>
      <c r="N294" s="6">
        <f t="shared" si="61"/>
        <v>3</v>
      </c>
      <c r="O294" s="6"/>
      <c r="P294" s="6">
        <f t="shared" si="62"/>
        <v>0</v>
      </c>
      <c r="Q294" s="6">
        <f t="shared" si="63"/>
        <v>0</v>
      </c>
      <c r="R294" s="6">
        <f t="shared" si="64"/>
        <v>0</v>
      </c>
      <c r="S294" s="6">
        <f t="shared" si="65"/>
        <v>0</v>
      </c>
      <c r="T294" s="6">
        <f t="shared" si="66"/>
        <v>0</v>
      </c>
      <c r="U294" s="6">
        <f t="shared" si="67"/>
        <v>1</v>
      </c>
      <c r="V294" s="110">
        <f t="shared" si="68"/>
        <v>0</v>
      </c>
      <c r="W294" s="6">
        <f t="shared" si="69"/>
        <v>0</v>
      </c>
      <c r="X294" s="6">
        <f t="shared" si="70"/>
        <v>0</v>
      </c>
      <c r="Y294" s="6">
        <f t="shared" si="71"/>
        <v>0</v>
      </c>
      <c r="Z294" s="6"/>
      <c r="AA294" s="6"/>
      <c r="AB294" s="6">
        <f t="shared" si="74"/>
        <v>1</v>
      </c>
      <c r="AC294" s="6">
        <f t="shared" si="72"/>
        <v>1</v>
      </c>
      <c r="AD294" s="6" t="str">
        <f t="shared" si="73"/>
        <v>Correct</v>
      </c>
      <c r="AE294" s="6"/>
      <c r="AF294" s="96">
        <f>IFERROR(VLOOKUP(Table1[[#This Row],[RespondentID]],'All Data'!$A:$CO,87,FALSE),"unknown")</f>
        <v>0</v>
      </c>
      <c r="AG294" s="96" t="str">
        <f>IFERROR(VLOOKUP(Table1[[#This Row],[RespondentID]],'All Data'!$A:$CO,88,FALSE),"unknown")</f>
        <v>65+ years</v>
      </c>
      <c r="AH294" s="96" t="str">
        <f>IFERROR(VLOOKUP(Table1[[#This Row],[RespondentID]],'All Data'!$A:$CO,89,FALSE),"unknown")</f>
        <v>Suffolk</v>
      </c>
      <c r="AI294" s="96" t="str">
        <f>IFERROR(VLOOKUP(Table1[[#This Row],[RespondentID]],'All Data'!$A:$CO,90,FALSE),"unknown")</f>
        <v>Coram, 11727</v>
      </c>
      <c r="AJ294" s="96" t="str">
        <f>IFERROR(VLOOKUP(Table1[[#This Row],[RespondentID]],'All Data'!$A:$CO,91,FALSE),"unknown")</f>
        <v>White</v>
      </c>
      <c r="AK294" s="96" t="str">
        <f>IFERROR(VLOOKUP(Table1[[#This Row],[RespondentID]],'All Data'!$A:$CO,92,FALSE),"unknown")</f>
        <v>Not Hispanic or Latino</v>
      </c>
      <c r="AL294" s="96" t="str">
        <f>IFERROR(VLOOKUP(Table1[[#This Row],[RespondentID]],'All Data'!$A:$CO,93,FALSE),"unknown")</f>
        <v>English</v>
      </c>
      <c r="AM294" s="96">
        <f>IFERROR(VLOOKUP(Table1[[#This Row],[RespondentID]],'All Data'!$A:$CW,94,FALSE),"unknown")</f>
        <v>0</v>
      </c>
      <c r="AN294" s="96" t="str">
        <f>IFERROR(VLOOKUP(Table1[[#This Row],[RespondentID]],'All Data'!$A:$CW,95,FALSE),"unknown")</f>
        <v>Some college</v>
      </c>
      <c r="AO294" s="96" t="str">
        <f>IFERROR(VLOOKUP(Table1[[#This Row],[RespondentID]],'All Data'!$A:$CW,96,FALSE),"unknown")</f>
        <v>Retired</v>
      </c>
      <c r="AP294" s="96" t="str">
        <f>IFERROR(VLOOKUP(Table1[[#This Row],[RespondentID]],'All Data'!$A:$CW,97,FALSE),"unknown")</f>
        <v>Yes</v>
      </c>
      <c r="AQ294" s="96" t="str">
        <f>IFERROR(VLOOKUP(Table1[[#This Row],[RespondentID]],'All Data'!$A:$CW,98,FALSE),"unknown")</f>
        <v>Medicare, Private/Commercial</v>
      </c>
      <c r="AR294" s="96">
        <f>IFERROR(VLOOKUP(Table1[[#This Row],[RespondentID]],'All Data'!$A:$CW,99,FALSE),"unknown")</f>
        <v>0</v>
      </c>
    </row>
    <row r="295" spans="1:44">
      <c r="A295">
        <v>18039481241</v>
      </c>
      <c r="G295" t="s">
        <v>34</v>
      </c>
      <c r="M295" s="7">
        <f t="shared" si="60"/>
        <v>1</v>
      </c>
      <c r="N295" s="7">
        <f t="shared" si="61"/>
        <v>3</v>
      </c>
      <c r="O295" s="7"/>
      <c r="P295" s="7">
        <f t="shared" si="62"/>
        <v>0</v>
      </c>
      <c r="Q295" s="7">
        <f t="shared" si="63"/>
        <v>0</v>
      </c>
      <c r="R295" s="7">
        <f t="shared" si="64"/>
        <v>0</v>
      </c>
      <c r="S295" s="7">
        <f t="shared" si="65"/>
        <v>0</v>
      </c>
      <c r="T295" s="7">
        <f t="shared" si="66"/>
        <v>0</v>
      </c>
      <c r="U295" s="7">
        <f t="shared" si="67"/>
        <v>1</v>
      </c>
      <c r="V295" s="110">
        <f t="shared" si="68"/>
        <v>0</v>
      </c>
      <c r="W295" s="7">
        <f t="shared" si="69"/>
        <v>0</v>
      </c>
      <c r="X295" s="7">
        <f t="shared" si="70"/>
        <v>0</v>
      </c>
      <c r="Y295" s="7">
        <f t="shared" si="71"/>
        <v>0</v>
      </c>
      <c r="Z295" s="7"/>
      <c r="AA295" s="7"/>
      <c r="AB295" s="7">
        <f t="shared" si="74"/>
        <v>1</v>
      </c>
      <c r="AC295" s="7">
        <f t="shared" si="72"/>
        <v>1</v>
      </c>
      <c r="AD295" s="7" t="str">
        <f t="shared" si="73"/>
        <v>Correct</v>
      </c>
      <c r="AE295" s="7"/>
      <c r="AF295" s="96" t="str">
        <f>IFERROR(VLOOKUP(Table1[[#This Row],[RespondentID]],'All Data'!$A:$CO,87,FALSE),"unknown")</f>
        <v>Man</v>
      </c>
      <c r="AG295" s="96" t="str">
        <f>IFERROR(VLOOKUP(Table1[[#This Row],[RespondentID]],'All Data'!$A:$CO,88,FALSE),"unknown")</f>
        <v>45-54 years</v>
      </c>
      <c r="AH295" s="96" t="str">
        <f>IFERROR(VLOOKUP(Table1[[#This Row],[RespondentID]],'All Data'!$A:$CO,89,FALSE),"unknown")</f>
        <v>Suffolk</v>
      </c>
      <c r="AI295" s="96" t="str">
        <f>IFERROR(VLOOKUP(Table1[[#This Row],[RespondentID]],'All Data'!$A:$CO,90,FALSE),"unknown")</f>
        <v>Coram, 11727</v>
      </c>
      <c r="AJ295" s="96" t="str">
        <f>IFERROR(VLOOKUP(Table1[[#This Row],[RespondentID]],'All Data'!$A:$CO,91,FALSE),"unknown")</f>
        <v>White</v>
      </c>
      <c r="AK295" s="96" t="str">
        <f>IFERROR(VLOOKUP(Table1[[#This Row],[RespondentID]],'All Data'!$A:$CO,92,FALSE),"unknown")</f>
        <v>Not Hispanic or Latino</v>
      </c>
      <c r="AL295" s="96" t="str">
        <f>IFERROR(VLOOKUP(Table1[[#This Row],[RespondentID]],'All Data'!$A:$CO,93,FALSE),"unknown")</f>
        <v>English</v>
      </c>
      <c r="AM295" s="96">
        <f>IFERROR(VLOOKUP(Table1[[#This Row],[RespondentID]],'All Data'!$A:$CW,94,FALSE),"unknown")</f>
        <v>0</v>
      </c>
      <c r="AN295" s="96" t="str">
        <f>IFERROR(VLOOKUP(Table1[[#This Row],[RespondentID]],'All Data'!$A:$CW,95,FALSE),"unknown")</f>
        <v>High school graduate</v>
      </c>
      <c r="AO295" s="96">
        <f>IFERROR(VLOOKUP(Table1[[#This Row],[RespondentID]],'All Data'!$A:$CW,96,FALSE),"unknown")</f>
        <v>0</v>
      </c>
      <c r="AP295" s="96" t="str">
        <f>IFERROR(VLOOKUP(Table1[[#This Row],[RespondentID]],'All Data'!$A:$CW,97,FALSE),"unknown")</f>
        <v>Yes</v>
      </c>
      <c r="AQ295" s="96" t="str">
        <f>IFERROR(VLOOKUP(Table1[[#This Row],[RespondentID]],'All Data'!$A:$CW,98,FALSE),"unknown")</f>
        <v>Medicaid</v>
      </c>
      <c r="AR295" s="96">
        <f>IFERROR(VLOOKUP(Table1[[#This Row],[RespondentID]],'All Data'!$A:$CW,99,FALSE),"unknown")</f>
        <v>0</v>
      </c>
    </row>
    <row r="296" spans="1:44">
      <c r="A296">
        <v>18039481118</v>
      </c>
      <c r="G296" t="s">
        <v>34</v>
      </c>
      <c r="M296" s="6">
        <f t="shared" si="60"/>
        <v>1</v>
      </c>
      <c r="N296" s="6">
        <f t="shared" si="61"/>
        <v>3</v>
      </c>
      <c r="O296" s="6"/>
      <c r="P296" s="6">
        <f t="shared" si="62"/>
        <v>0</v>
      </c>
      <c r="Q296" s="6">
        <f t="shared" si="63"/>
        <v>0</v>
      </c>
      <c r="R296" s="6">
        <f t="shared" si="64"/>
        <v>0</v>
      </c>
      <c r="S296" s="6">
        <f t="shared" si="65"/>
        <v>0</v>
      </c>
      <c r="T296" s="6">
        <f t="shared" si="66"/>
        <v>0</v>
      </c>
      <c r="U296" s="6">
        <f t="shared" si="67"/>
        <v>1</v>
      </c>
      <c r="V296" s="110">
        <f t="shared" si="68"/>
        <v>0</v>
      </c>
      <c r="W296" s="6">
        <f t="shared" si="69"/>
        <v>0</v>
      </c>
      <c r="X296" s="6">
        <f t="shared" si="70"/>
        <v>0</v>
      </c>
      <c r="Y296" s="6">
        <f t="shared" si="71"/>
        <v>0</v>
      </c>
      <c r="Z296" s="6"/>
      <c r="AA296" s="6"/>
      <c r="AB296" s="6">
        <f t="shared" si="74"/>
        <v>1</v>
      </c>
      <c r="AC296" s="6">
        <f t="shared" si="72"/>
        <v>1</v>
      </c>
      <c r="AD296" s="6" t="str">
        <f t="shared" si="73"/>
        <v>Correct</v>
      </c>
      <c r="AE296" s="6"/>
      <c r="AF296" s="96" t="str">
        <f>IFERROR(VLOOKUP(Table1[[#This Row],[RespondentID]],'All Data'!$A:$CO,87,FALSE),"unknown")</f>
        <v>Woman</v>
      </c>
      <c r="AG296" s="96" t="str">
        <f>IFERROR(VLOOKUP(Table1[[#This Row],[RespondentID]],'All Data'!$A:$CO,88,FALSE),"unknown")</f>
        <v>45-54 years</v>
      </c>
      <c r="AH296" s="96" t="str">
        <f>IFERROR(VLOOKUP(Table1[[#This Row],[RespondentID]],'All Data'!$A:$CO,89,FALSE),"unknown")</f>
        <v>Suffolk</v>
      </c>
      <c r="AI296" s="96" t="str">
        <f>IFERROR(VLOOKUP(Table1[[#This Row],[RespondentID]],'All Data'!$A:$CO,90,FALSE),"unknown")</f>
        <v>Coram, 11727</v>
      </c>
      <c r="AJ296" s="96" t="str">
        <f>IFERROR(VLOOKUP(Table1[[#This Row],[RespondentID]],'All Data'!$A:$CO,91,FALSE),"unknown")</f>
        <v>White</v>
      </c>
      <c r="AK296" s="96" t="str">
        <f>IFERROR(VLOOKUP(Table1[[#This Row],[RespondentID]],'All Data'!$A:$CO,92,FALSE),"unknown")</f>
        <v>Not Hispanic or Latino</v>
      </c>
      <c r="AL296" s="96" t="str">
        <f>IFERROR(VLOOKUP(Table1[[#This Row],[RespondentID]],'All Data'!$A:$CO,93,FALSE),"unknown")</f>
        <v>English</v>
      </c>
      <c r="AM296" s="96">
        <f>IFERROR(VLOOKUP(Table1[[#This Row],[RespondentID]],'All Data'!$A:$CW,94,FALSE),"unknown")</f>
        <v>0</v>
      </c>
      <c r="AN296" s="96" t="str">
        <f>IFERROR(VLOOKUP(Table1[[#This Row],[RespondentID]],'All Data'!$A:$CW,95,FALSE),"unknown")</f>
        <v>College graduate</v>
      </c>
      <c r="AO296" s="96" t="str">
        <f>IFERROR(VLOOKUP(Table1[[#This Row],[RespondentID]],'All Data'!$A:$CW,96,FALSE),"unknown")</f>
        <v>Employed for wages</v>
      </c>
      <c r="AP296" s="96" t="str">
        <f>IFERROR(VLOOKUP(Table1[[#This Row],[RespondentID]],'All Data'!$A:$CW,97,FALSE),"unknown")</f>
        <v>Yes</v>
      </c>
      <c r="AQ296" s="96" t="str">
        <f>IFERROR(VLOOKUP(Table1[[#This Row],[RespondentID]],'All Data'!$A:$CW,98,FALSE),"unknown")</f>
        <v>Medicaid</v>
      </c>
      <c r="AR296" s="96">
        <f>IFERROR(VLOOKUP(Table1[[#This Row],[RespondentID]],'All Data'!$A:$CW,99,FALSE),"unknown")</f>
        <v>0</v>
      </c>
    </row>
    <row r="297" spans="1:44">
      <c r="A297">
        <v>18039480992</v>
      </c>
      <c r="G297" t="s">
        <v>34</v>
      </c>
      <c r="M297" s="7">
        <f t="shared" si="60"/>
        <v>1</v>
      </c>
      <c r="N297" s="7">
        <f t="shared" si="61"/>
        <v>3</v>
      </c>
      <c r="O297" s="7"/>
      <c r="P297" s="7">
        <f t="shared" si="62"/>
        <v>0</v>
      </c>
      <c r="Q297" s="7">
        <f t="shared" si="63"/>
        <v>0</v>
      </c>
      <c r="R297" s="7">
        <f t="shared" si="64"/>
        <v>0</v>
      </c>
      <c r="S297" s="7">
        <f t="shared" si="65"/>
        <v>0</v>
      </c>
      <c r="T297" s="7">
        <f t="shared" si="66"/>
        <v>0</v>
      </c>
      <c r="U297" s="7">
        <f t="shared" si="67"/>
        <v>1</v>
      </c>
      <c r="V297" s="110">
        <f t="shared" si="68"/>
        <v>0</v>
      </c>
      <c r="W297" s="7">
        <f t="shared" si="69"/>
        <v>0</v>
      </c>
      <c r="X297" s="7">
        <f t="shared" si="70"/>
        <v>0</v>
      </c>
      <c r="Y297" s="7">
        <f t="shared" si="71"/>
        <v>0</v>
      </c>
      <c r="Z297" s="7"/>
      <c r="AA297" s="7"/>
      <c r="AB297" s="7">
        <f t="shared" si="74"/>
        <v>1</v>
      </c>
      <c r="AC297" s="7">
        <f t="shared" si="72"/>
        <v>1</v>
      </c>
      <c r="AD297" s="7" t="str">
        <f t="shared" si="73"/>
        <v>Correct</v>
      </c>
      <c r="AE297" s="7"/>
      <c r="AF297" s="96" t="str">
        <f>IFERROR(VLOOKUP(Table1[[#This Row],[RespondentID]],'All Data'!$A:$CO,87,FALSE),"unknown")</f>
        <v>Woman</v>
      </c>
      <c r="AG297" s="96" t="str">
        <f>IFERROR(VLOOKUP(Table1[[#This Row],[RespondentID]],'All Data'!$A:$CO,88,FALSE),"unknown")</f>
        <v>45-54 years</v>
      </c>
      <c r="AH297" s="96" t="str">
        <f>IFERROR(VLOOKUP(Table1[[#This Row],[RespondentID]],'All Data'!$A:$CO,89,FALSE),"unknown")</f>
        <v>Suffolk</v>
      </c>
      <c r="AI297" s="96" t="str">
        <f>IFERROR(VLOOKUP(Table1[[#This Row],[RespondentID]],'All Data'!$A:$CO,90,FALSE),"unknown")</f>
        <v>East Setauket, 11733</v>
      </c>
      <c r="AJ297" s="96" t="str">
        <f>IFERROR(VLOOKUP(Table1[[#This Row],[RespondentID]],'All Data'!$A:$CO,91,FALSE),"unknown")</f>
        <v>White</v>
      </c>
      <c r="AK297" s="96" t="str">
        <f>IFERROR(VLOOKUP(Table1[[#This Row],[RespondentID]],'All Data'!$A:$CO,92,FALSE),"unknown")</f>
        <v>Not Hispanic or Latino</v>
      </c>
      <c r="AL297" s="96" t="str">
        <f>IFERROR(VLOOKUP(Table1[[#This Row],[RespondentID]],'All Data'!$A:$CO,93,FALSE),"unknown")</f>
        <v>English, Italian</v>
      </c>
      <c r="AM297" s="96">
        <f>IFERROR(VLOOKUP(Table1[[#This Row],[RespondentID]],'All Data'!$A:$CW,94,FALSE),"unknown")</f>
        <v>0</v>
      </c>
      <c r="AN297" s="96" t="str">
        <f>IFERROR(VLOOKUP(Table1[[#This Row],[RespondentID]],'All Data'!$A:$CW,95,FALSE),"unknown")</f>
        <v>Graduate school</v>
      </c>
      <c r="AO297" s="96" t="str">
        <f>IFERROR(VLOOKUP(Table1[[#This Row],[RespondentID]],'All Data'!$A:$CW,96,FALSE),"unknown")</f>
        <v>Employed for wages</v>
      </c>
      <c r="AP297" s="96" t="str">
        <f>IFERROR(VLOOKUP(Table1[[#This Row],[RespondentID]],'All Data'!$A:$CW,97,FALSE),"unknown")</f>
        <v>Yes</v>
      </c>
      <c r="AQ297" s="96" t="str">
        <f>IFERROR(VLOOKUP(Table1[[#This Row],[RespondentID]],'All Data'!$A:$CW,98,FALSE),"unknown")</f>
        <v>Private/Commercial</v>
      </c>
      <c r="AR297" s="96">
        <f>IFERROR(VLOOKUP(Table1[[#This Row],[RespondentID]],'All Data'!$A:$CW,99,FALSE),"unknown")</f>
        <v>0</v>
      </c>
    </row>
    <row r="298" spans="1:44">
      <c r="A298">
        <v>18039478596</v>
      </c>
      <c r="G298" t="s">
        <v>34</v>
      </c>
      <c r="M298" s="6">
        <f t="shared" si="60"/>
        <v>1</v>
      </c>
      <c r="N298" s="6">
        <f t="shared" si="61"/>
        <v>3</v>
      </c>
      <c r="O298" s="6"/>
      <c r="P298" s="6">
        <f t="shared" si="62"/>
        <v>0</v>
      </c>
      <c r="Q298" s="6">
        <f t="shared" si="63"/>
        <v>0</v>
      </c>
      <c r="R298" s="6">
        <f t="shared" si="64"/>
        <v>0</v>
      </c>
      <c r="S298" s="6">
        <f t="shared" si="65"/>
        <v>0</v>
      </c>
      <c r="T298" s="6">
        <f t="shared" si="66"/>
        <v>0</v>
      </c>
      <c r="U298" s="6">
        <f t="shared" si="67"/>
        <v>1</v>
      </c>
      <c r="V298" s="110">
        <f t="shared" si="68"/>
        <v>0</v>
      </c>
      <c r="W298" s="6">
        <f t="shared" si="69"/>
        <v>0</v>
      </c>
      <c r="X298" s="6">
        <f t="shared" si="70"/>
        <v>0</v>
      </c>
      <c r="Y298" s="6">
        <f t="shared" si="71"/>
        <v>0</v>
      </c>
      <c r="Z298" s="6"/>
      <c r="AA298" s="6"/>
      <c r="AB298" s="6">
        <f t="shared" si="74"/>
        <v>1</v>
      </c>
      <c r="AC298" s="6">
        <f t="shared" si="72"/>
        <v>1</v>
      </c>
      <c r="AD298" s="6" t="str">
        <f t="shared" si="73"/>
        <v>Correct</v>
      </c>
      <c r="AE298" s="6"/>
      <c r="AF298" s="96" t="str">
        <f>IFERROR(VLOOKUP(Table1[[#This Row],[RespondentID]],'All Data'!$A:$CO,87,FALSE),"unknown")</f>
        <v>Woman</v>
      </c>
      <c r="AG298" s="96" t="str">
        <f>IFERROR(VLOOKUP(Table1[[#This Row],[RespondentID]],'All Data'!$A:$CO,88,FALSE),"unknown")</f>
        <v>45-54 years</v>
      </c>
      <c r="AH298" s="96" t="str">
        <f>IFERROR(VLOOKUP(Table1[[#This Row],[RespondentID]],'All Data'!$A:$CO,89,FALSE),"unknown")</f>
        <v>Suffolk</v>
      </c>
      <c r="AI298" s="96" t="str">
        <f>IFERROR(VLOOKUP(Table1[[#This Row],[RespondentID]],'All Data'!$A:$CO,90,FALSE),"unknown")</f>
        <v>Saint James, 11780</v>
      </c>
      <c r="AJ298" s="96" t="str">
        <f>IFERROR(VLOOKUP(Table1[[#This Row],[RespondentID]],'All Data'!$A:$CO,91,FALSE),"unknown")</f>
        <v>White</v>
      </c>
      <c r="AK298" s="96" t="str">
        <f>IFERROR(VLOOKUP(Table1[[#This Row],[RespondentID]],'All Data'!$A:$CO,92,FALSE),"unknown")</f>
        <v>Not Hispanic or Latino</v>
      </c>
      <c r="AL298" s="96" t="str">
        <f>IFERROR(VLOOKUP(Table1[[#This Row],[RespondentID]],'All Data'!$A:$CO,93,FALSE),"unknown")</f>
        <v>English</v>
      </c>
      <c r="AM298" s="96" t="str">
        <f>IFERROR(VLOOKUP(Table1[[#This Row],[RespondentID]],'All Data'!$A:$CW,94,FALSE),"unknown")</f>
        <v>Over $125,000</v>
      </c>
      <c r="AN298" s="96" t="str">
        <f>IFERROR(VLOOKUP(Table1[[#This Row],[RespondentID]],'All Data'!$A:$CW,95,FALSE),"unknown")</f>
        <v>College graduate</v>
      </c>
      <c r="AO298" s="96" t="str">
        <f>IFERROR(VLOOKUP(Table1[[#This Row],[RespondentID]],'All Data'!$A:$CW,96,FALSE),"unknown")</f>
        <v>Employed for wages</v>
      </c>
      <c r="AP298" s="96" t="str">
        <f>IFERROR(VLOOKUP(Table1[[#This Row],[RespondentID]],'All Data'!$A:$CW,97,FALSE),"unknown")</f>
        <v>Yes</v>
      </c>
      <c r="AQ298" s="96" t="str">
        <f>IFERROR(VLOOKUP(Table1[[#This Row],[RespondentID]],'All Data'!$A:$CW,98,FALSE),"unknown")</f>
        <v>Private/Commercial</v>
      </c>
      <c r="AR298" s="96">
        <f>IFERROR(VLOOKUP(Table1[[#This Row],[RespondentID]],'All Data'!$A:$CW,99,FALSE),"unknown")</f>
        <v>0</v>
      </c>
    </row>
    <row r="299" spans="1:44">
      <c r="A299">
        <v>18039478474</v>
      </c>
      <c r="G299" t="s">
        <v>34</v>
      </c>
      <c r="M299" s="7">
        <f t="shared" si="60"/>
        <v>1</v>
      </c>
      <c r="N299" s="7">
        <f t="shared" si="61"/>
        <v>3</v>
      </c>
      <c r="O299" s="7"/>
      <c r="P299" s="7">
        <f t="shared" si="62"/>
        <v>0</v>
      </c>
      <c r="Q299" s="7">
        <f t="shared" si="63"/>
        <v>0</v>
      </c>
      <c r="R299" s="7">
        <f t="shared" si="64"/>
        <v>0</v>
      </c>
      <c r="S299" s="7">
        <f t="shared" si="65"/>
        <v>0</v>
      </c>
      <c r="T299" s="7">
        <f t="shared" si="66"/>
        <v>0</v>
      </c>
      <c r="U299" s="7">
        <f t="shared" si="67"/>
        <v>1</v>
      </c>
      <c r="V299" s="110">
        <f t="shared" si="68"/>
        <v>0</v>
      </c>
      <c r="W299" s="7">
        <f t="shared" si="69"/>
        <v>0</v>
      </c>
      <c r="X299" s="7">
        <f t="shared" si="70"/>
        <v>0</v>
      </c>
      <c r="Y299" s="7">
        <f t="shared" si="71"/>
        <v>0</v>
      </c>
      <c r="Z299" s="7"/>
      <c r="AA299" s="7"/>
      <c r="AB299" s="7">
        <f t="shared" si="74"/>
        <v>1</v>
      </c>
      <c r="AC299" s="7">
        <f t="shared" si="72"/>
        <v>1</v>
      </c>
      <c r="AD299" s="7" t="str">
        <f t="shared" si="73"/>
        <v>Correct</v>
      </c>
      <c r="AE299" s="7"/>
      <c r="AF299" s="96" t="str">
        <f>IFERROR(VLOOKUP(Table1[[#This Row],[RespondentID]],'All Data'!$A:$CO,87,FALSE),"unknown")</f>
        <v>Woman</v>
      </c>
      <c r="AG299" s="96" t="str">
        <f>IFERROR(VLOOKUP(Table1[[#This Row],[RespondentID]],'All Data'!$A:$CO,88,FALSE),"unknown")</f>
        <v>35-44 years</v>
      </c>
      <c r="AH299" s="96" t="str">
        <f>IFERROR(VLOOKUP(Table1[[#This Row],[RespondentID]],'All Data'!$A:$CO,89,FALSE),"unknown")</f>
        <v>Suffolk</v>
      </c>
      <c r="AI299" s="96" t="str">
        <f>IFERROR(VLOOKUP(Table1[[#This Row],[RespondentID]],'All Data'!$A:$CO,90,FALSE),"unknown")</f>
        <v>Nesconset, 11767</v>
      </c>
      <c r="AJ299" s="96" t="str">
        <f>IFERROR(VLOOKUP(Table1[[#This Row],[RespondentID]],'All Data'!$A:$CO,91,FALSE),"unknown")</f>
        <v>Black or African American</v>
      </c>
      <c r="AK299" s="96" t="str">
        <f>IFERROR(VLOOKUP(Table1[[#This Row],[RespondentID]],'All Data'!$A:$CO,92,FALSE),"unknown")</f>
        <v>Not Hispanic or Latino</v>
      </c>
      <c r="AL299" s="96" t="str">
        <f>IFERROR(VLOOKUP(Table1[[#This Row],[RespondentID]],'All Data'!$A:$CO,93,FALSE),"unknown")</f>
        <v>English</v>
      </c>
      <c r="AM299" s="96" t="str">
        <f>IFERROR(VLOOKUP(Table1[[#This Row],[RespondentID]],'All Data'!$A:$CW,94,FALSE),"unknown")</f>
        <v>Over $125,000</v>
      </c>
      <c r="AN299" s="96" t="str">
        <f>IFERROR(VLOOKUP(Table1[[#This Row],[RespondentID]],'All Data'!$A:$CW,95,FALSE),"unknown")</f>
        <v>College graduate</v>
      </c>
      <c r="AO299" s="96" t="str">
        <f>IFERROR(VLOOKUP(Table1[[#This Row],[RespondentID]],'All Data'!$A:$CW,96,FALSE),"unknown")</f>
        <v>Employed for wages</v>
      </c>
      <c r="AP299" s="96" t="str">
        <f>IFERROR(VLOOKUP(Table1[[#This Row],[RespondentID]],'All Data'!$A:$CW,97,FALSE),"unknown")</f>
        <v>Yes</v>
      </c>
      <c r="AQ299" s="96" t="str">
        <f>IFERROR(VLOOKUP(Table1[[#This Row],[RespondentID]],'All Data'!$A:$CW,98,FALSE),"unknown")</f>
        <v>Private/Commercial</v>
      </c>
      <c r="AR299" s="96">
        <f>IFERROR(VLOOKUP(Table1[[#This Row],[RespondentID]],'All Data'!$A:$CW,99,FALSE),"unknown")</f>
        <v>0</v>
      </c>
    </row>
    <row r="300" spans="1:44">
      <c r="A300">
        <v>18039478322</v>
      </c>
      <c r="G300" t="s">
        <v>34</v>
      </c>
      <c r="M300" s="6">
        <f t="shared" si="60"/>
        <v>1</v>
      </c>
      <c r="N300" s="6">
        <f t="shared" si="61"/>
        <v>3</v>
      </c>
      <c r="O300" s="6"/>
      <c r="P300" s="6">
        <f t="shared" si="62"/>
        <v>0</v>
      </c>
      <c r="Q300" s="6">
        <f t="shared" si="63"/>
        <v>0</v>
      </c>
      <c r="R300" s="6">
        <f t="shared" si="64"/>
        <v>0</v>
      </c>
      <c r="S300" s="6">
        <f t="shared" si="65"/>
        <v>0</v>
      </c>
      <c r="T300" s="6">
        <f t="shared" si="66"/>
        <v>0</v>
      </c>
      <c r="U300" s="6">
        <f t="shared" si="67"/>
        <v>1</v>
      </c>
      <c r="V300" s="110">
        <f t="shared" si="68"/>
        <v>0</v>
      </c>
      <c r="W300" s="6">
        <f t="shared" si="69"/>
        <v>0</v>
      </c>
      <c r="X300" s="6">
        <f t="shared" si="70"/>
        <v>0</v>
      </c>
      <c r="Y300" s="6">
        <f t="shared" si="71"/>
        <v>0</v>
      </c>
      <c r="Z300" s="6"/>
      <c r="AA300" s="6"/>
      <c r="AB300" s="6">
        <f t="shared" si="74"/>
        <v>1</v>
      </c>
      <c r="AC300" s="6">
        <f t="shared" si="72"/>
        <v>1</v>
      </c>
      <c r="AD300" s="6" t="str">
        <f t="shared" si="73"/>
        <v>Correct</v>
      </c>
      <c r="AE300" s="6"/>
      <c r="AF300" s="96" t="str">
        <f>IFERROR(VLOOKUP(Table1[[#This Row],[RespondentID]],'All Data'!$A:$CO,87,FALSE),"unknown")</f>
        <v>Man</v>
      </c>
      <c r="AG300" s="96" t="str">
        <f>IFERROR(VLOOKUP(Table1[[#This Row],[RespondentID]],'All Data'!$A:$CO,88,FALSE),"unknown")</f>
        <v>55-64 years</v>
      </c>
      <c r="AH300" s="96" t="str">
        <f>IFERROR(VLOOKUP(Table1[[#This Row],[RespondentID]],'All Data'!$A:$CO,89,FALSE),"unknown")</f>
        <v>Suffolk</v>
      </c>
      <c r="AI300" s="96" t="str">
        <f>IFERROR(VLOOKUP(Table1[[#This Row],[RespondentID]],'All Data'!$A:$CO,90,FALSE),"unknown")</f>
        <v>Smithtown, 11787</v>
      </c>
      <c r="AJ300" s="96" t="str">
        <f>IFERROR(VLOOKUP(Table1[[#This Row],[RespondentID]],'All Data'!$A:$CO,91,FALSE),"unknown")</f>
        <v>White</v>
      </c>
      <c r="AK300" s="96" t="str">
        <f>IFERROR(VLOOKUP(Table1[[#This Row],[RespondentID]],'All Data'!$A:$CO,92,FALSE),"unknown")</f>
        <v>Not Hispanic or Latino</v>
      </c>
      <c r="AL300" s="96" t="str">
        <f>IFERROR(VLOOKUP(Table1[[#This Row],[RespondentID]],'All Data'!$A:$CO,93,FALSE),"unknown")</f>
        <v>English</v>
      </c>
      <c r="AM300" s="96" t="str">
        <f>IFERROR(VLOOKUP(Table1[[#This Row],[RespondentID]],'All Data'!$A:$CW,94,FALSE),"unknown")</f>
        <v>Over $125,000</v>
      </c>
      <c r="AN300" s="96" t="str">
        <f>IFERROR(VLOOKUP(Table1[[#This Row],[RespondentID]],'All Data'!$A:$CW,95,FALSE),"unknown")</f>
        <v>Some college</v>
      </c>
      <c r="AO300" s="96" t="str">
        <f>IFERROR(VLOOKUP(Table1[[#This Row],[RespondentID]],'All Data'!$A:$CW,96,FALSE),"unknown")</f>
        <v>Employed for wages</v>
      </c>
      <c r="AP300" s="96" t="str">
        <f>IFERROR(VLOOKUP(Table1[[#This Row],[RespondentID]],'All Data'!$A:$CW,97,FALSE),"unknown")</f>
        <v>Yes</v>
      </c>
      <c r="AQ300" s="96" t="str">
        <f>IFERROR(VLOOKUP(Table1[[#This Row],[RespondentID]],'All Data'!$A:$CW,98,FALSE),"unknown")</f>
        <v>Private/Commercial</v>
      </c>
      <c r="AR300" s="96">
        <f>IFERROR(VLOOKUP(Table1[[#This Row],[RespondentID]],'All Data'!$A:$CW,99,FALSE),"unknown")</f>
        <v>0</v>
      </c>
    </row>
    <row r="301" spans="1:44">
      <c r="A301">
        <v>18039478024</v>
      </c>
      <c r="I301" t="s">
        <v>36</v>
      </c>
      <c r="J301" t="s">
        <v>37</v>
      </c>
      <c r="M301" s="7">
        <f t="shared" si="60"/>
        <v>2</v>
      </c>
      <c r="N301" s="7">
        <f t="shared" si="61"/>
        <v>1.5</v>
      </c>
      <c r="O301" s="7"/>
      <c r="P301" s="7">
        <f t="shared" si="62"/>
        <v>0</v>
      </c>
      <c r="Q301" s="7">
        <f t="shared" si="63"/>
        <v>0</v>
      </c>
      <c r="R301" s="7">
        <f t="shared" si="64"/>
        <v>0</v>
      </c>
      <c r="S301" s="7">
        <f t="shared" si="65"/>
        <v>0</v>
      </c>
      <c r="T301" s="7">
        <f t="shared" si="66"/>
        <v>0</v>
      </c>
      <c r="U301" s="7">
        <f t="shared" si="67"/>
        <v>0</v>
      </c>
      <c r="V301" s="110">
        <f t="shared" si="68"/>
        <v>0</v>
      </c>
      <c r="W301" s="7">
        <f t="shared" si="69"/>
        <v>1</v>
      </c>
      <c r="X301" s="7">
        <f t="shared" si="70"/>
        <v>1</v>
      </c>
      <c r="Y301" s="7">
        <f t="shared" si="71"/>
        <v>0</v>
      </c>
      <c r="Z301" s="7"/>
      <c r="AA301" s="7"/>
      <c r="AB301" s="7">
        <f t="shared" si="74"/>
        <v>2</v>
      </c>
      <c r="AC301" s="7">
        <f t="shared" si="72"/>
        <v>2</v>
      </c>
      <c r="AD301" s="7" t="str">
        <f t="shared" si="73"/>
        <v>Correct</v>
      </c>
      <c r="AE301" s="7"/>
      <c r="AF301" s="96" t="str">
        <f>IFERROR(VLOOKUP(Table1[[#This Row],[RespondentID]],'All Data'!$A:$CO,87,FALSE),"unknown")</f>
        <v>Prefer not to respond</v>
      </c>
      <c r="AG301" s="96" t="str">
        <f>IFERROR(VLOOKUP(Table1[[#This Row],[RespondentID]],'All Data'!$A:$CO,88,FALSE),"unknown")</f>
        <v>35-44 years</v>
      </c>
      <c r="AH301" s="96" t="str">
        <f>IFERROR(VLOOKUP(Table1[[#This Row],[RespondentID]],'All Data'!$A:$CO,89,FALSE),"unknown")</f>
        <v>Suffolk</v>
      </c>
      <c r="AI301" s="96" t="str">
        <f>IFERROR(VLOOKUP(Table1[[#This Row],[RespondentID]],'All Data'!$A:$CO,90,FALSE),"unknown")</f>
        <v>Coram, 11727</v>
      </c>
      <c r="AJ301" s="96">
        <f>IFERROR(VLOOKUP(Table1[[#This Row],[RespondentID]],'All Data'!$A:$CO,91,FALSE),"unknown")</f>
        <v>0</v>
      </c>
      <c r="AK301" s="96" t="str">
        <f>IFERROR(VLOOKUP(Table1[[#This Row],[RespondentID]],'All Data'!$A:$CO,92,FALSE),"unknown")</f>
        <v>Hispanic or Latino</v>
      </c>
      <c r="AL301" s="96" t="str">
        <f>IFERROR(VLOOKUP(Table1[[#This Row],[RespondentID]],'All Data'!$A:$CO,93,FALSE),"unknown")</f>
        <v>Spanish</v>
      </c>
      <c r="AM301" s="96" t="str">
        <f>IFERROR(VLOOKUP(Table1[[#This Row],[RespondentID]],'All Data'!$A:$CW,94,FALSE),"unknown")</f>
        <v>$75,000 to $125,000</v>
      </c>
      <c r="AN301" s="96" t="str">
        <f>IFERROR(VLOOKUP(Table1[[#This Row],[RespondentID]],'All Data'!$A:$CW,95,FALSE),"unknown")</f>
        <v>Other (please specify)</v>
      </c>
      <c r="AO301" s="96" t="str">
        <f>IFERROR(VLOOKUP(Table1[[#This Row],[RespondentID]],'All Data'!$A:$CW,96,FALSE),"unknown")</f>
        <v>Employed for wages</v>
      </c>
      <c r="AP301" s="96" t="str">
        <f>IFERROR(VLOOKUP(Table1[[#This Row],[RespondentID]],'All Data'!$A:$CW,97,FALSE),"unknown")</f>
        <v>Yes</v>
      </c>
      <c r="AQ301" s="96">
        <f>IFERROR(VLOOKUP(Table1[[#This Row],[RespondentID]],'All Data'!$A:$CW,98,FALSE),"unknown")</f>
        <v>0</v>
      </c>
      <c r="AR301" s="96">
        <f>IFERROR(VLOOKUP(Table1[[#This Row],[RespondentID]],'All Data'!$A:$CW,99,FALSE),"unknown")</f>
        <v>0</v>
      </c>
    </row>
    <row r="302" spans="1:44">
      <c r="A302">
        <v>18039477736</v>
      </c>
      <c r="G302" t="s">
        <v>34</v>
      </c>
      <c r="M302" s="6">
        <f t="shared" si="60"/>
        <v>1</v>
      </c>
      <c r="N302" s="6">
        <f t="shared" si="61"/>
        <v>3</v>
      </c>
      <c r="O302" s="6"/>
      <c r="P302" s="6">
        <f t="shared" si="62"/>
        <v>0</v>
      </c>
      <c r="Q302" s="6">
        <f t="shared" si="63"/>
        <v>0</v>
      </c>
      <c r="R302" s="6">
        <f t="shared" si="64"/>
        <v>0</v>
      </c>
      <c r="S302" s="6">
        <f t="shared" si="65"/>
        <v>0</v>
      </c>
      <c r="T302" s="6">
        <f t="shared" si="66"/>
        <v>0</v>
      </c>
      <c r="U302" s="6">
        <f t="shared" si="67"/>
        <v>1</v>
      </c>
      <c r="V302" s="110">
        <f t="shared" si="68"/>
        <v>0</v>
      </c>
      <c r="W302" s="6">
        <f t="shared" si="69"/>
        <v>0</v>
      </c>
      <c r="X302" s="6">
        <f t="shared" si="70"/>
        <v>0</v>
      </c>
      <c r="Y302" s="6">
        <f t="shared" si="71"/>
        <v>0</v>
      </c>
      <c r="Z302" s="6"/>
      <c r="AA302" s="6"/>
      <c r="AB302" s="6">
        <f t="shared" si="74"/>
        <v>1</v>
      </c>
      <c r="AC302" s="6">
        <f t="shared" si="72"/>
        <v>1</v>
      </c>
      <c r="AD302" s="6" t="str">
        <f t="shared" si="73"/>
        <v>Correct</v>
      </c>
      <c r="AE302" s="6"/>
      <c r="AF302" s="96" t="str">
        <f>IFERROR(VLOOKUP(Table1[[#This Row],[RespondentID]],'All Data'!$A:$CO,87,FALSE),"unknown")</f>
        <v>Man</v>
      </c>
      <c r="AG302" s="96" t="str">
        <f>IFERROR(VLOOKUP(Table1[[#This Row],[RespondentID]],'All Data'!$A:$CO,88,FALSE),"unknown")</f>
        <v>35-44 years</v>
      </c>
      <c r="AH302" s="96" t="str">
        <f>IFERROR(VLOOKUP(Table1[[#This Row],[RespondentID]],'All Data'!$A:$CO,89,FALSE),"unknown")</f>
        <v>Suffolk</v>
      </c>
      <c r="AI302" s="96" t="str">
        <f>IFERROR(VLOOKUP(Table1[[#This Row],[RespondentID]],'All Data'!$A:$CO,90,FALSE),"unknown")</f>
        <v>Manorville, 11949</v>
      </c>
      <c r="AJ302" s="96" t="str">
        <f>IFERROR(VLOOKUP(Table1[[#This Row],[RespondentID]],'All Data'!$A:$CO,91,FALSE),"unknown")</f>
        <v>White</v>
      </c>
      <c r="AK302" s="96" t="str">
        <f>IFERROR(VLOOKUP(Table1[[#This Row],[RespondentID]],'All Data'!$A:$CO,92,FALSE),"unknown")</f>
        <v>Not Hispanic or Latino</v>
      </c>
      <c r="AL302" s="96" t="str">
        <f>IFERROR(VLOOKUP(Table1[[#This Row],[RespondentID]],'All Data'!$A:$CO,93,FALSE),"unknown")</f>
        <v>English</v>
      </c>
      <c r="AM302" s="96" t="str">
        <f>IFERROR(VLOOKUP(Table1[[#This Row],[RespondentID]],'All Data'!$A:$CW,94,FALSE),"unknown")</f>
        <v>Over $125,000</v>
      </c>
      <c r="AN302" s="96" t="str">
        <f>IFERROR(VLOOKUP(Table1[[#This Row],[RespondentID]],'All Data'!$A:$CW,95,FALSE),"unknown")</f>
        <v>Graduate school</v>
      </c>
      <c r="AO302" s="96" t="str">
        <f>IFERROR(VLOOKUP(Table1[[#This Row],[RespondentID]],'All Data'!$A:$CW,96,FALSE),"unknown")</f>
        <v>Employed for wages</v>
      </c>
      <c r="AP302" s="96" t="str">
        <f>IFERROR(VLOOKUP(Table1[[#This Row],[RespondentID]],'All Data'!$A:$CW,97,FALSE),"unknown")</f>
        <v>Yes</v>
      </c>
      <c r="AQ302" s="96" t="str">
        <f>IFERROR(VLOOKUP(Table1[[#This Row],[RespondentID]],'All Data'!$A:$CW,98,FALSE),"unknown")</f>
        <v>Private/Commercial</v>
      </c>
      <c r="AR302" s="96">
        <f>IFERROR(VLOOKUP(Table1[[#This Row],[RespondentID]],'All Data'!$A:$CW,99,FALSE),"unknown")</f>
        <v>0</v>
      </c>
    </row>
    <row r="303" spans="1:44">
      <c r="A303">
        <v>18039477582</v>
      </c>
      <c r="G303" t="s">
        <v>34</v>
      </c>
      <c r="M303" s="7">
        <f t="shared" si="60"/>
        <v>1</v>
      </c>
      <c r="N303" s="7">
        <f t="shared" si="61"/>
        <v>3</v>
      </c>
      <c r="O303" s="7"/>
      <c r="P303" s="7">
        <f t="shared" si="62"/>
        <v>0</v>
      </c>
      <c r="Q303" s="7">
        <f t="shared" si="63"/>
        <v>0</v>
      </c>
      <c r="R303" s="7">
        <f t="shared" si="64"/>
        <v>0</v>
      </c>
      <c r="S303" s="7">
        <f t="shared" si="65"/>
        <v>0</v>
      </c>
      <c r="T303" s="7">
        <f t="shared" si="66"/>
        <v>0</v>
      </c>
      <c r="U303" s="7">
        <f t="shared" si="67"/>
        <v>1</v>
      </c>
      <c r="V303" s="110">
        <f t="shared" si="68"/>
        <v>0</v>
      </c>
      <c r="W303" s="7">
        <f t="shared" si="69"/>
        <v>0</v>
      </c>
      <c r="X303" s="7">
        <f t="shared" si="70"/>
        <v>0</v>
      </c>
      <c r="Y303" s="7">
        <f t="shared" si="71"/>
        <v>0</v>
      </c>
      <c r="Z303" s="7"/>
      <c r="AA303" s="7"/>
      <c r="AB303" s="7">
        <f t="shared" si="74"/>
        <v>1</v>
      </c>
      <c r="AC303" s="7">
        <f t="shared" si="72"/>
        <v>1</v>
      </c>
      <c r="AD303" s="7" t="str">
        <f t="shared" si="73"/>
        <v>Correct</v>
      </c>
      <c r="AE303" s="7"/>
      <c r="AF303" s="96" t="str">
        <f>IFERROR(VLOOKUP(Table1[[#This Row],[RespondentID]],'All Data'!$A:$CO,87,FALSE),"unknown")</f>
        <v>Man</v>
      </c>
      <c r="AG303" s="96" t="str">
        <f>IFERROR(VLOOKUP(Table1[[#This Row],[RespondentID]],'All Data'!$A:$CO,88,FALSE),"unknown")</f>
        <v>35-44 years</v>
      </c>
      <c r="AH303" s="96" t="str">
        <f>IFERROR(VLOOKUP(Table1[[#This Row],[RespondentID]],'All Data'!$A:$CO,89,FALSE),"unknown")</f>
        <v>Suffolk</v>
      </c>
      <c r="AI303" s="96" t="str">
        <f>IFERROR(VLOOKUP(Table1[[#This Row],[RespondentID]],'All Data'!$A:$CO,90,FALSE),"unknown")</f>
        <v>Moriches, 11955</v>
      </c>
      <c r="AJ303" s="96" t="str">
        <f>IFERROR(VLOOKUP(Table1[[#This Row],[RespondentID]],'All Data'!$A:$CO,91,FALSE),"unknown")</f>
        <v>White</v>
      </c>
      <c r="AK303" s="96" t="str">
        <f>IFERROR(VLOOKUP(Table1[[#This Row],[RespondentID]],'All Data'!$A:$CO,92,FALSE),"unknown")</f>
        <v>Not Hispanic or Latino</v>
      </c>
      <c r="AL303" s="96" t="str">
        <f>IFERROR(VLOOKUP(Table1[[#This Row],[RespondentID]],'All Data'!$A:$CO,93,FALSE),"unknown")</f>
        <v>English, Italian</v>
      </c>
      <c r="AM303" s="96" t="str">
        <f>IFERROR(VLOOKUP(Table1[[#This Row],[RespondentID]],'All Data'!$A:$CW,94,FALSE),"unknown")</f>
        <v>Over $125,000</v>
      </c>
      <c r="AN303" s="96" t="str">
        <f>IFERROR(VLOOKUP(Table1[[#This Row],[RespondentID]],'All Data'!$A:$CW,95,FALSE),"unknown")</f>
        <v>Graduate school</v>
      </c>
      <c r="AO303" s="96" t="str">
        <f>IFERROR(VLOOKUP(Table1[[#This Row],[RespondentID]],'All Data'!$A:$CW,96,FALSE),"unknown")</f>
        <v>Employed for wages</v>
      </c>
      <c r="AP303" s="96" t="str">
        <f>IFERROR(VLOOKUP(Table1[[#This Row],[RespondentID]],'All Data'!$A:$CW,97,FALSE),"unknown")</f>
        <v>Yes</v>
      </c>
      <c r="AQ303" s="96" t="str">
        <f>IFERROR(VLOOKUP(Table1[[#This Row],[RespondentID]],'All Data'!$A:$CW,98,FALSE),"unknown")</f>
        <v>Private/Commercial</v>
      </c>
      <c r="AR303" s="96">
        <f>IFERROR(VLOOKUP(Table1[[#This Row],[RespondentID]],'All Data'!$A:$CW,99,FALSE),"unknown")</f>
        <v>0</v>
      </c>
    </row>
    <row r="304" spans="1:44">
      <c r="A304">
        <v>18039477461</v>
      </c>
      <c r="L304" t="s">
        <v>598</v>
      </c>
      <c r="M304" s="6">
        <f t="shared" si="60"/>
        <v>1</v>
      </c>
      <c r="N304" s="6">
        <f t="shared" si="61"/>
        <v>3</v>
      </c>
      <c r="O304" s="6"/>
      <c r="P304" s="6">
        <f t="shared" si="62"/>
        <v>0</v>
      </c>
      <c r="Q304" s="6">
        <f t="shared" si="63"/>
        <v>0</v>
      </c>
      <c r="R304" s="6">
        <f t="shared" si="64"/>
        <v>0</v>
      </c>
      <c r="S304" s="6">
        <f t="shared" si="65"/>
        <v>0</v>
      </c>
      <c r="T304" s="6">
        <f t="shared" si="66"/>
        <v>0</v>
      </c>
      <c r="U304" s="6">
        <f t="shared" si="67"/>
        <v>0</v>
      </c>
      <c r="V304" s="110">
        <f t="shared" si="68"/>
        <v>0</v>
      </c>
      <c r="W304" s="6">
        <f t="shared" si="69"/>
        <v>0</v>
      </c>
      <c r="X304" s="6">
        <f t="shared" si="70"/>
        <v>0</v>
      </c>
      <c r="Y304" s="6">
        <f t="shared" si="71"/>
        <v>0</v>
      </c>
      <c r="Z304" s="6"/>
      <c r="AA304" s="6"/>
      <c r="AB304" s="6">
        <f t="shared" si="74"/>
        <v>0</v>
      </c>
      <c r="AC304" s="6">
        <f t="shared" si="72"/>
        <v>1</v>
      </c>
      <c r="AD304" s="6" t="str">
        <f t="shared" si="73"/>
        <v>Wrong</v>
      </c>
      <c r="AE304" s="6"/>
      <c r="AF304" s="96" t="str">
        <f>IFERROR(VLOOKUP(Table1[[#This Row],[RespondentID]],'All Data'!$A:$CO,87,FALSE),"unknown")</f>
        <v>Woman</v>
      </c>
      <c r="AG304" s="96" t="str">
        <f>IFERROR(VLOOKUP(Table1[[#This Row],[RespondentID]],'All Data'!$A:$CO,88,FALSE),"unknown")</f>
        <v>35-44 years</v>
      </c>
      <c r="AH304" s="96" t="str">
        <f>IFERROR(VLOOKUP(Table1[[#This Row],[RespondentID]],'All Data'!$A:$CO,89,FALSE),"unknown")</f>
        <v>Suffolk</v>
      </c>
      <c r="AI304" s="96" t="str">
        <f>IFERROR(VLOOKUP(Table1[[#This Row],[RespondentID]],'All Data'!$A:$CO,90,FALSE),"unknown")</f>
        <v>Wading River, 11792</v>
      </c>
      <c r="AJ304" s="96" t="str">
        <f>IFERROR(VLOOKUP(Table1[[#This Row],[RespondentID]],'All Data'!$A:$CO,91,FALSE),"unknown")</f>
        <v>White</v>
      </c>
      <c r="AK304" s="96" t="str">
        <f>IFERROR(VLOOKUP(Table1[[#This Row],[RespondentID]],'All Data'!$A:$CO,92,FALSE),"unknown")</f>
        <v>Not Hispanic or Latino</v>
      </c>
      <c r="AL304" s="96" t="str">
        <f>IFERROR(VLOOKUP(Table1[[#This Row],[RespondentID]],'All Data'!$A:$CO,93,FALSE),"unknown")</f>
        <v>English</v>
      </c>
      <c r="AM304" s="96">
        <f>IFERROR(VLOOKUP(Table1[[#This Row],[RespondentID]],'All Data'!$A:$CW,94,FALSE),"unknown")</f>
        <v>0</v>
      </c>
      <c r="AN304" s="96" t="str">
        <f>IFERROR(VLOOKUP(Table1[[#This Row],[RespondentID]],'All Data'!$A:$CW,95,FALSE),"unknown")</f>
        <v>Doctorate</v>
      </c>
      <c r="AO304" s="96" t="str">
        <f>IFERROR(VLOOKUP(Table1[[#This Row],[RespondentID]],'All Data'!$A:$CW,96,FALSE),"unknown")</f>
        <v>Employed for wages</v>
      </c>
      <c r="AP304" s="96" t="str">
        <f>IFERROR(VLOOKUP(Table1[[#This Row],[RespondentID]],'All Data'!$A:$CW,97,FALSE),"unknown")</f>
        <v>Yes</v>
      </c>
      <c r="AQ304" s="96" t="str">
        <f>IFERROR(VLOOKUP(Table1[[#This Row],[RespondentID]],'All Data'!$A:$CW,98,FALSE),"unknown")</f>
        <v>Private/Commercial</v>
      </c>
      <c r="AR304" s="96">
        <f>IFERROR(VLOOKUP(Table1[[#This Row],[RespondentID]],'All Data'!$A:$CW,99,FALSE),"unknown")</f>
        <v>0</v>
      </c>
    </row>
    <row r="305" spans="1:44">
      <c r="A305">
        <v>18039477297</v>
      </c>
      <c r="G305" t="s">
        <v>34</v>
      </c>
      <c r="M305" s="7">
        <f t="shared" si="60"/>
        <v>1</v>
      </c>
      <c r="N305" s="7">
        <f t="shared" si="61"/>
        <v>3</v>
      </c>
      <c r="O305" s="7"/>
      <c r="P305" s="7">
        <f t="shared" si="62"/>
        <v>0</v>
      </c>
      <c r="Q305" s="7">
        <f t="shared" si="63"/>
        <v>0</v>
      </c>
      <c r="R305" s="7">
        <f t="shared" si="64"/>
        <v>0</v>
      </c>
      <c r="S305" s="7">
        <f t="shared" si="65"/>
        <v>0</v>
      </c>
      <c r="T305" s="7">
        <f t="shared" si="66"/>
        <v>0</v>
      </c>
      <c r="U305" s="7">
        <f t="shared" si="67"/>
        <v>1</v>
      </c>
      <c r="V305" s="110">
        <f t="shared" si="68"/>
        <v>0</v>
      </c>
      <c r="W305" s="7">
        <f t="shared" si="69"/>
        <v>0</v>
      </c>
      <c r="X305" s="7">
        <f t="shared" si="70"/>
        <v>0</v>
      </c>
      <c r="Y305" s="7">
        <f t="shared" si="71"/>
        <v>0</v>
      </c>
      <c r="Z305" s="7"/>
      <c r="AA305" s="7"/>
      <c r="AB305" s="7">
        <f t="shared" si="74"/>
        <v>1</v>
      </c>
      <c r="AC305" s="7">
        <f t="shared" si="72"/>
        <v>1</v>
      </c>
      <c r="AD305" s="7" t="str">
        <f t="shared" si="73"/>
        <v>Correct</v>
      </c>
      <c r="AE305" s="7"/>
      <c r="AF305" s="96" t="str">
        <f>IFERROR(VLOOKUP(Table1[[#This Row],[RespondentID]],'All Data'!$A:$CO,87,FALSE),"unknown")</f>
        <v>Man</v>
      </c>
      <c r="AG305" s="96" t="str">
        <f>IFERROR(VLOOKUP(Table1[[#This Row],[RespondentID]],'All Data'!$A:$CO,88,FALSE),"unknown")</f>
        <v>35-44 years</v>
      </c>
      <c r="AH305" s="96">
        <f>IFERROR(VLOOKUP(Table1[[#This Row],[RespondentID]],'All Data'!$A:$CO,89,FALSE),"unknown")</f>
        <v>0</v>
      </c>
      <c r="AI305" s="96">
        <f>IFERROR(VLOOKUP(Table1[[#This Row],[RespondentID]],'All Data'!$A:$CO,90,FALSE),"unknown")</f>
        <v>0</v>
      </c>
      <c r="AJ305" s="96" t="str">
        <f>IFERROR(VLOOKUP(Table1[[#This Row],[RespondentID]],'All Data'!$A:$CO,91,FALSE),"unknown")</f>
        <v>Other (please specify)</v>
      </c>
      <c r="AK305" s="96" t="str">
        <f>IFERROR(VLOOKUP(Table1[[#This Row],[RespondentID]],'All Data'!$A:$CO,92,FALSE),"unknown")</f>
        <v>Hispanic or Latino</v>
      </c>
      <c r="AL305" s="96" t="str">
        <f>IFERROR(VLOOKUP(Table1[[#This Row],[RespondentID]],'All Data'!$A:$CO,93,FALSE),"unknown")</f>
        <v>Spanish</v>
      </c>
      <c r="AM305" s="96">
        <f>IFERROR(VLOOKUP(Table1[[#This Row],[RespondentID]],'All Data'!$A:$CW,94,FALSE),"unknown")</f>
        <v>0</v>
      </c>
      <c r="AN305" s="96" t="str">
        <f>IFERROR(VLOOKUP(Table1[[#This Row],[RespondentID]],'All Data'!$A:$CW,95,FALSE),"unknown")</f>
        <v>Graduate school</v>
      </c>
      <c r="AO305" s="96" t="str">
        <f>IFERROR(VLOOKUP(Table1[[#This Row],[RespondentID]],'All Data'!$A:$CW,96,FALSE),"unknown")</f>
        <v>Employed for wages</v>
      </c>
      <c r="AP305" s="96" t="str">
        <f>IFERROR(VLOOKUP(Table1[[#This Row],[RespondentID]],'All Data'!$A:$CW,97,FALSE),"unknown")</f>
        <v>Yes</v>
      </c>
      <c r="AQ305" s="96" t="str">
        <f>IFERROR(VLOOKUP(Table1[[#This Row],[RespondentID]],'All Data'!$A:$CW,98,FALSE),"unknown")</f>
        <v>Private/Commercial</v>
      </c>
      <c r="AR305" s="96">
        <f>IFERROR(VLOOKUP(Table1[[#This Row],[RespondentID]],'All Data'!$A:$CW,99,FALSE),"unknown")</f>
        <v>0</v>
      </c>
    </row>
    <row r="306" spans="1:44">
      <c r="A306">
        <v>18039477169</v>
      </c>
      <c r="D306" t="s">
        <v>31</v>
      </c>
      <c r="M306" s="6">
        <f t="shared" si="60"/>
        <v>1</v>
      </c>
      <c r="N306" s="6">
        <f t="shared" si="61"/>
        <v>3</v>
      </c>
      <c r="O306" s="6"/>
      <c r="P306" s="6">
        <f t="shared" si="62"/>
        <v>0</v>
      </c>
      <c r="Q306" s="6">
        <f t="shared" si="63"/>
        <v>0</v>
      </c>
      <c r="R306" s="6">
        <f t="shared" si="64"/>
        <v>1</v>
      </c>
      <c r="S306" s="6">
        <f t="shared" si="65"/>
        <v>0</v>
      </c>
      <c r="T306" s="6">
        <f t="shared" si="66"/>
        <v>0</v>
      </c>
      <c r="U306" s="6">
        <f t="shared" si="67"/>
        <v>0</v>
      </c>
      <c r="V306" s="110">
        <f t="shared" si="68"/>
        <v>0</v>
      </c>
      <c r="W306" s="6">
        <f t="shared" si="69"/>
        <v>0</v>
      </c>
      <c r="X306" s="6">
        <f t="shared" si="70"/>
        <v>0</v>
      </c>
      <c r="Y306" s="6">
        <f t="shared" si="71"/>
        <v>0</v>
      </c>
      <c r="Z306" s="6"/>
      <c r="AA306" s="6"/>
      <c r="AB306" s="6">
        <f t="shared" si="74"/>
        <v>1</v>
      </c>
      <c r="AC306" s="6">
        <f t="shared" si="72"/>
        <v>1</v>
      </c>
      <c r="AD306" s="6" t="str">
        <f t="shared" si="73"/>
        <v>Correct</v>
      </c>
      <c r="AE306" s="6"/>
      <c r="AF306" s="96" t="str">
        <f>IFERROR(VLOOKUP(Table1[[#This Row],[RespondentID]],'All Data'!$A:$CO,87,FALSE),"unknown")</f>
        <v>Prefer not to respond</v>
      </c>
      <c r="AG306" s="96" t="str">
        <f>IFERROR(VLOOKUP(Table1[[#This Row],[RespondentID]],'All Data'!$A:$CO,88,FALSE),"unknown")</f>
        <v>35-44 years</v>
      </c>
      <c r="AH306" s="96" t="str">
        <f>IFERROR(VLOOKUP(Table1[[#This Row],[RespondentID]],'All Data'!$A:$CO,89,FALSE),"unknown")</f>
        <v>Suffolk</v>
      </c>
      <c r="AI306" s="96" t="str">
        <f>IFERROR(VLOOKUP(Table1[[#This Row],[RespondentID]],'All Data'!$A:$CO,90,FALSE),"unknown")</f>
        <v>Coram, 11727</v>
      </c>
      <c r="AJ306" s="96">
        <f>IFERROR(VLOOKUP(Table1[[#This Row],[RespondentID]],'All Data'!$A:$CO,91,FALSE),"unknown")</f>
        <v>0</v>
      </c>
      <c r="AK306" s="96" t="str">
        <f>IFERROR(VLOOKUP(Table1[[#This Row],[RespondentID]],'All Data'!$A:$CO,92,FALSE),"unknown")</f>
        <v>Hispanic or Latino</v>
      </c>
      <c r="AL306" s="96" t="str">
        <f>IFERROR(VLOOKUP(Table1[[#This Row],[RespondentID]],'All Data'!$A:$CO,93,FALSE),"unknown")</f>
        <v>Spanish</v>
      </c>
      <c r="AM306" s="96" t="str">
        <f>IFERROR(VLOOKUP(Table1[[#This Row],[RespondentID]],'All Data'!$A:$CW,94,FALSE),"unknown")</f>
        <v>$75,000 to $125,000</v>
      </c>
      <c r="AN306" s="96" t="str">
        <f>IFERROR(VLOOKUP(Table1[[#This Row],[RespondentID]],'All Data'!$A:$CW,95,FALSE),"unknown")</f>
        <v>Other (please specify)</v>
      </c>
      <c r="AO306" s="96" t="str">
        <f>IFERROR(VLOOKUP(Table1[[#This Row],[RespondentID]],'All Data'!$A:$CW,96,FALSE),"unknown")</f>
        <v>Employed for wages</v>
      </c>
      <c r="AP306" s="96" t="str">
        <f>IFERROR(VLOOKUP(Table1[[#This Row],[RespondentID]],'All Data'!$A:$CW,97,FALSE),"unknown")</f>
        <v>Yes</v>
      </c>
      <c r="AQ306" s="96">
        <f>IFERROR(VLOOKUP(Table1[[#This Row],[RespondentID]],'All Data'!$A:$CW,98,FALSE),"unknown")</f>
        <v>0</v>
      </c>
      <c r="AR306" s="96">
        <f>IFERROR(VLOOKUP(Table1[[#This Row],[RespondentID]],'All Data'!$A:$CW,99,FALSE),"unknown")</f>
        <v>0</v>
      </c>
    </row>
    <row r="307" spans="1:44">
      <c r="A307">
        <v>18039476989</v>
      </c>
      <c r="I307" t="s">
        <v>36</v>
      </c>
      <c r="J307" t="s">
        <v>37</v>
      </c>
      <c r="M307" s="7">
        <f t="shared" si="60"/>
        <v>2</v>
      </c>
      <c r="N307" s="7">
        <f t="shared" si="61"/>
        <v>1.5</v>
      </c>
      <c r="O307" s="7"/>
      <c r="P307" s="7">
        <f t="shared" si="62"/>
        <v>0</v>
      </c>
      <c r="Q307" s="7">
        <f t="shared" si="63"/>
        <v>0</v>
      </c>
      <c r="R307" s="7">
        <f t="shared" si="64"/>
        <v>0</v>
      </c>
      <c r="S307" s="7">
        <f t="shared" si="65"/>
        <v>0</v>
      </c>
      <c r="T307" s="7">
        <f t="shared" si="66"/>
        <v>0</v>
      </c>
      <c r="U307" s="7">
        <f t="shared" si="67"/>
        <v>0</v>
      </c>
      <c r="V307" s="110">
        <f t="shared" si="68"/>
        <v>0</v>
      </c>
      <c r="W307" s="7">
        <f t="shared" si="69"/>
        <v>1</v>
      </c>
      <c r="X307" s="7">
        <f t="shared" si="70"/>
        <v>1</v>
      </c>
      <c r="Y307" s="7">
        <f t="shared" si="71"/>
        <v>0</v>
      </c>
      <c r="Z307" s="7"/>
      <c r="AA307" s="7"/>
      <c r="AB307" s="7">
        <f t="shared" si="74"/>
        <v>2</v>
      </c>
      <c r="AC307" s="7">
        <f t="shared" si="72"/>
        <v>2</v>
      </c>
      <c r="AD307" s="7" t="str">
        <f t="shared" si="73"/>
        <v>Correct</v>
      </c>
      <c r="AE307" s="7"/>
      <c r="AF307" s="96" t="str">
        <f>IFERROR(VLOOKUP(Table1[[#This Row],[RespondentID]],'All Data'!$A:$CO,87,FALSE),"unknown")</f>
        <v>Man</v>
      </c>
      <c r="AG307" s="96" t="str">
        <f>IFERROR(VLOOKUP(Table1[[#This Row],[RespondentID]],'All Data'!$A:$CO,88,FALSE),"unknown")</f>
        <v>35-44 years</v>
      </c>
      <c r="AH307" s="96">
        <f>IFERROR(VLOOKUP(Table1[[#This Row],[RespondentID]],'All Data'!$A:$CO,89,FALSE),"unknown")</f>
        <v>0</v>
      </c>
      <c r="AI307" s="96">
        <f>IFERROR(VLOOKUP(Table1[[#This Row],[RespondentID]],'All Data'!$A:$CO,90,FALSE),"unknown")</f>
        <v>0</v>
      </c>
      <c r="AJ307" s="96" t="str">
        <f>IFERROR(VLOOKUP(Table1[[#This Row],[RespondentID]],'All Data'!$A:$CO,91,FALSE),"unknown")</f>
        <v>Other (please specify)</v>
      </c>
      <c r="AK307" s="96" t="str">
        <f>IFERROR(VLOOKUP(Table1[[#This Row],[RespondentID]],'All Data'!$A:$CO,92,FALSE),"unknown")</f>
        <v>Hispanic or Latino</v>
      </c>
      <c r="AL307" s="96" t="str">
        <f>IFERROR(VLOOKUP(Table1[[#This Row],[RespondentID]],'All Data'!$A:$CO,93,FALSE),"unknown")</f>
        <v>Spanish</v>
      </c>
      <c r="AM307" s="96">
        <f>IFERROR(VLOOKUP(Table1[[#This Row],[RespondentID]],'All Data'!$A:$CW,94,FALSE),"unknown")</f>
        <v>0</v>
      </c>
      <c r="AN307" s="96" t="str">
        <f>IFERROR(VLOOKUP(Table1[[#This Row],[RespondentID]],'All Data'!$A:$CW,95,FALSE),"unknown")</f>
        <v>Graduate school</v>
      </c>
      <c r="AO307" s="96" t="str">
        <f>IFERROR(VLOOKUP(Table1[[#This Row],[RespondentID]],'All Data'!$A:$CW,96,FALSE),"unknown")</f>
        <v>Employed for wages</v>
      </c>
      <c r="AP307" s="96" t="str">
        <f>IFERROR(VLOOKUP(Table1[[#This Row],[RespondentID]],'All Data'!$A:$CW,97,FALSE),"unknown")</f>
        <v>Yes</v>
      </c>
      <c r="AQ307" s="96" t="str">
        <f>IFERROR(VLOOKUP(Table1[[#This Row],[RespondentID]],'All Data'!$A:$CW,98,FALSE),"unknown")</f>
        <v>Private/Commercial</v>
      </c>
      <c r="AR307" s="96">
        <f>IFERROR(VLOOKUP(Table1[[#This Row],[RespondentID]],'All Data'!$A:$CW,99,FALSE),"unknown")</f>
        <v>0</v>
      </c>
    </row>
    <row r="308" spans="1:44">
      <c r="A308">
        <v>18039476749</v>
      </c>
      <c r="B308" t="s">
        <v>29</v>
      </c>
      <c r="K308" t="s">
        <v>353</v>
      </c>
      <c r="M308" s="6">
        <f t="shared" si="60"/>
        <v>2</v>
      </c>
      <c r="N308" s="6">
        <f t="shared" si="61"/>
        <v>1.5</v>
      </c>
      <c r="O308" s="6"/>
      <c r="P308" s="6">
        <f t="shared" si="62"/>
        <v>1</v>
      </c>
      <c r="Q308" s="6">
        <f t="shared" si="63"/>
        <v>0</v>
      </c>
      <c r="R308" s="6">
        <f t="shared" si="64"/>
        <v>0</v>
      </c>
      <c r="S308" s="6">
        <f t="shared" si="65"/>
        <v>0</v>
      </c>
      <c r="T308" s="6">
        <f t="shared" si="66"/>
        <v>0</v>
      </c>
      <c r="U308" s="6">
        <f t="shared" si="67"/>
        <v>0</v>
      </c>
      <c r="V308" s="110">
        <f t="shared" si="68"/>
        <v>0</v>
      </c>
      <c r="W308" s="6">
        <f t="shared" si="69"/>
        <v>0</v>
      </c>
      <c r="X308" s="6">
        <f t="shared" si="70"/>
        <v>0</v>
      </c>
      <c r="Y308" s="6">
        <f t="shared" si="71"/>
        <v>1</v>
      </c>
      <c r="Z308" s="6"/>
      <c r="AA308" s="6"/>
      <c r="AB308" s="6">
        <f t="shared" si="74"/>
        <v>2</v>
      </c>
      <c r="AC308" s="6">
        <f t="shared" si="72"/>
        <v>2</v>
      </c>
      <c r="AD308" s="6" t="str">
        <f t="shared" si="73"/>
        <v>Correct</v>
      </c>
      <c r="AE308" s="6"/>
      <c r="AF308" s="96" t="str">
        <f>IFERROR(VLOOKUP(Table1[[#This Row],[RespondentID]],'All Data'!$A:$CO,87,FALSE),"unknown")</f>
        <v>Woman</v>
      </c>
      <c r="AG308" s="96" t="str">
        <f>IFERROR(VLOOKUP(Table1[[#This Row],[RespondentID]],'All Data'!$A:$CO,88,FALSE),"unknown")</f>
        <v>45-54 years</v>
      </c>
      <c r="AH308" s="96" t="str">
        <f>IFERROR(VLOOKUP(Table1[[#This Row],[RespondentID]],'All Data'!$A:$CO,89,FALSE),"unknown")</f>
        <v>Suffolk</v>
      </c>
      <c r="AI308" s="96" t="str">
        <f>IFERROR(VLOOKUP(Table1[[#This Row],[RespondentID]],'All Data'!$A:$CO,90,FALSE),"unknown")</f>
        <v>Huntington Station, 11746</v>
      </c>
      <c r="AJ308" s="96">
        <f>IFERROR(VLOOKUP(Table1[[#This Row],[RespondentID]],'All Data'!$A:$CO,91,FALSE),"unknown")</f>
        <v>0</v>
      </c>
      <c r="AK308" s="96" t="str">
        <f>IFERROR(VLOOKUP(Table1[[#This Row],[RespondentID]],'All Data'!$A:$CO,92,FALSE),"unknown")</f>
        <v>Hispanic or Latino</v>
      </c>
      <c r="AL308" s="96" t="str">
        <f>IFERROR(VLOOKUP(Table1[[#This Row],[RespondentID]],'All Data'!$A:$CO,93,FALSE),"unknown")</f>
        <v>English</v>
      </c>
      <c r="AM308" s="96" t="str">
        <f>IFERROR(VLOOKUP(Table1[[#This Row],[RespondentID]],'All Data'!$A:$CW,94,FALSE),"unknown")</f>
        <v>$0-$19,999</v>
      </c>
      <c r="AN308" s="96" t="str">
        <f>IFERROR(VLOOKUP(Table1[[#This Row],[RespondentID]],'All Data'!$A:$CW,95,FALSE),"unknown")</f>
        <v>Some high school</v>
      </c>
      <c r="AO308" s="96" t="str">
        <f>IFERROR(VLOOKUP(Table1[[#This Row],[RespondentID]],'All Data'!$A:$CW,96,FALSE),"unknown")</f>
        <v>Employed for wages</v>
      </c>
      <c r="AP308" s="96" t="str">
        <f>IFERROR(VLOOKUP(Table1[[#This Row],[RespondentID]],'All Data'!$A:$CW,97,FALSE),"unknown")</f>
        <v>Yes</v>
      </c>
      <c r="AQ308" s="96" t="str">
        <f>IFERROR(VLOOKUP(Table1[[#This Row],[RespondentID]],'All Data'!$A:$CW,98,FALSE),"unknown")</f>
        <v>Medicare</v>
      </c>
      <c r="AR308" s="96">
        <f>IFERROR(VLOOKUP(Table1[[#This Row],[RespondentID]],'All Data'!$A:$CW,99,FALSE),"unknown")</f>
        <v>0</v>
      </c>
    </row>
    <row r="309" spans="1:44">
      <c r="A309">
        <v>18039476641</v>
      </c>
      <c r="B309" t="s">
        <v>29</v>
      </c>
      <c r="M309" s="7">
        <f t="shared" si="60"/>
        <v>1</v>
      </c>
      <c r="N309" s="7">
        <f t="shared" si="61"/>
        <v>3</v>
      </c>
      <c r="O309" s="7"/>
      <c r="P309" s="7">
        <f t="shared" si="62"/>
        <v>1</v>
      </c>
      <c r="Q309" s="7">
        <f t="shared" si="63"/>
        <v>0</v>
      </c>
      <c r="R309" s="7">
        <f t="shared" si="64"/>
        <v>0</v>
      </c>
      <c r="S309" s="7">
        <f t="shared" si="65"/>
        <v>0</v>
      </c>
      <c r="T309" s="7">
        <f t="shared" si="66"/>
        <v>0</v>
      </c>
      <c r="U309" s="7">
        <f t="shared" si="67"/>
        <v>0</v>
      </c>
      <c r="V309" s="110">
        <f t="shared" si="68"/>
        <v>0</v>
      </c>
      <c r="W309" s="7">
        <f t="shared" si="69"/>
        <v>0</v>
      </c>
      <c r="X309" s="7">
        <f t="shared" si="70"/>
        <v>0</v>
      </c>
      <c r="Y309" s="7">
        <f t="shared" si="71"/>
        <v>0</v>
      </c>
      <c r="Z309" s="7"/>
      <c r="AA309" s="7"/>
      <c r="AB309" s="7">
        <f t="shared" si="74"/>
        <v>1</v>
      </c>
      <c r="AC309" s="7">
        <f t="shared" si="72"/>
        <v>1</v>
      </c>
      <c r="AD309" s="7" t="str">
        <f t="shared" si="73"/>
        <v>Correct</v>
      </c>
      <c r="AE309" s="7"/>
      <c r="AF309" s="96" t="str">
        <f>IFERROR(VLOOKUP(Table1[[#This Row],[RespondentID]],'All Data'!$A:$CO,87,FALSE),"unknown")</f>
        <v>Man</v>
      </c>
      <c r="AG309" s="96" t="str">
        <f>IFERROR(VLOOKUP(Table1[[#This Row],[RespondentID]],'All Data'!$A:$CO,88,FALSE),"unknown")</f>
        <v>35-44 years</v>
      </c>
      <c r="AH309" s="96" t="str">
        <f>IFERROR(VLOOKUP(Table1[[#This Row],[RespondentID]],'All Data'!$A:$CO,89,FALSE),"unknown")</f>
        <v>Queens</v>
      </c>
      <c r="AI309" s="96">
        <f>IFERROR(VLOOKUP(Table1[[#This Row],[RespondentID]],'All Data'!$A:$CO,90,FALSE),"unknown")</f>
        <v>11365</v>
      </c>
      <c r="AJ309" s="96">
        <f>IFERROR(VLOOKUP(Table1[[#This Row],[RespondentID]],'All Data'!$A:$CO,91,FALSE),"unknown")</f>
        <v>0</v>
      </c>
      <c r="AK309" s="96" t="str">
        <f>IFERROR(VLOOKUP(Table1[[#This Row],[RespondentID]],'All Data'!$A:$CO,92,FALSE),"unknown")</f>
        <v>Hispanic or Latino</v>
      </c>
      <c r="AL309" s="96" t="str">
        <f>IFERROR(VLOOKUP(Table1[[#This Row],[RespondentID]],'All Data'!$A:$CO,93,FALSE),"unknown")</f>
        <v>English, Spanish</v>
      </c>
      <c r="AM309" s="96" t="str">
        <f>IFERROR(VLOOKUP(Table1[[#This Row],[RespondentID]],'All Data'!$A:$CW,94,FALSE),"unknown")</f>
        <v>$0-$19,999</v>
      </c>
      <c r="AN309" s="96" t="str">
        <f>IFERROR(VLOOKUP(Table1[[#This Row],[RespondentID]],'All Data'!$A:$CW,95,FALSE),"unknown")</f>
        <v>Some high school</v>
      </c>
      <c r="AO309" s="96" t="str">
        <f>IFERROR(VLOOKUP(Table1[[#This Row],[RespondentID]],'All Data'!$A:$CW,96,FALSE),"unknown")</f>
        <v>Employed for wages</v>
      </c>
      <c r="AP309" s="96" t="str">
        <f>IFERROR(VLOOKUP(Table1[[#This Row],[RespondentID]],'All Data'!$A:$CW,97,FALSE),"unknown")</f>
        <v>Yes</v>
      </c>
      <c r="AQ309" s="96" t="str">
        <f>IFERROR(VLOOKUP(Table1[[#This Row],[RespondentID]],'All Data'!$A:$CW,98,FALSE),"unknown")</f>
        <v>Medicare</v>
      </c>
      <c r="AR309" s="96">
        <f>IFERROR(VLOOKUP(Table1[[#This Row],[RespondentID]],'All Data'!$A:$CW,99,FALSE),"unknown")</f>
        <v>0</v>
      </c>
    </row>
    <row r="310" spans="1:44">
      <c r="A310">
        <v>18039476530</v>
      </c>
      <c r="C310" t="s">
        <v>30</v>
      </c>
      <c r="M310" s="6">
        <f t="shared" si="60"/>
        <v>1</v>
      </c>
      <c r="N310" s="6">
        <f t="shared" si="61"/>
        <v>3</v>
      </c>
      <c r="O310" s="6"/>
      <c r="P310" s="6">
        <f t="shared" si="62"/>
        <v>0</v>
      </c>
      <c r="Q310" s="6">
        <f t="shared" si="63"/>
        <v>1</v>
      </c>
      <c r="R310" s="6">
        <f t="shared" si="64"/>
        <v>0</v>
      </c>
      <c r="S310" s="6">
        <f t="shared" si="65"/>
        <v>0</v>
      </c>
      <c r="T310" s="6">
        <f t="shared" si="66"/>
        <v>0</v>
      </c>
      <c r="U310" s="6">
        <f t="shared" si="67"/>
        <v>0</v>
      </c>
      <c r="V310" s="110">
        <f t="shared" si="68"/>
        <v>0</v>
      </c>
      <c r="W310" s="6">
        <f t="shared" si="69"/>
        <v>0</v>
      </c>
      <c r="X310" s="6">
        <f t="shared" si="70"/>
        <v>0</v>
      </c>
      <c r="Y310" s="6">
        <f t="shared" si="71"/>
        <v>0</v>
      </c>
      <c r="Z310" s="6"/>
      <c r="AA310" s="6"/>
      <c r="AB310" s="6">
        <f t="shared" si="74"/>
        <v>1</v>
      </c>
      <c r="AC310" s="6">
        <f t="shared" si="72"/>
        <v>1</v>
      </c>
      <c r="AD310" s="6" t="str">
        <f t="shared" si="73"/>
        <v>Correct</v>
      </c>
      <c r="AE310" s="6"/>
      <c r="AF310" s="96" t="str">
        <f>IFERROR(VLOOKUP(Table1[[#This Row],[RespondentID]],'All Data'!$A:$CO,87,FALSE),"unknown")</f>
        <v>Man</v>
      </c>
      <c r="AG310" s="96" t="str">
        <f>IFERROR(VLOOKUP(Table1[[#This Row],[RespondentID]],'All Data'!$A:$CO,88,FALSE),"unknown")</f>
        <v>45-54 years</v>
      </c>
      <c r="AH310" s="96" t="str">
        <f>IFERROR(VLOOKUP(Table1[[#This Row],[RespondentID]],'All Data'!$A:$CO,89,FALSE),"unknown")</f>
        <v>Suffolk</v>
      </c>
      <c r="AI310" s="96" t="str">
        <f>IFERROR(VLOOKUP(Table1[[#This Row],[RespondentID]],'All Data'!$A:$CO,90,FALSE),"unknown")</f>
        <v>Huntington Station, 11746</v>
      </c>
      <c r="AJ310" s="96">
        <f>IFERROR(VLOOKUP(Table1[[#This Row],[RespondentID]],'All Data'!$A:$CO,91,FALSE),"unknown")</f>
        <v>0</v>
      </c>
      <c r="AK310" s="96" t="str">
        <f>IFERROR(VLOOKUP(Table1[[#This Row],[RespondentID]],'All Data'!$A:$CO,92,FALSE),"unknown")</f>
        <v>Hispanic or Latino</v>
      </c>
      <c r="AL310" s="96" t="str">
        <f>IFERROR(VLOOKUP(Table1[[#This Row],[RespondentID]],'All Data'!$A:$CO,93,FALSE),"unknown")</f>
        <v>English, Spanish</v>
      </c>
      <c r="AM310" s="96" t="str">
        <f>IFERROR(VLOOKUP(Table1[[#This Row],[RespondentID]],'All Data'!$A:$CW,94,FALSE),"unknown")</f>
        <v>$0-$19,999</v>
      </c>
      <c r="AN310" s="96" t="str">
        <f>IFERROR(VLOOKUP(Table1[[#This Row],[RespondentID]],'All Data'!$A:$CW,95,FALSE),"unknown")</f>
        <v>Some high school</v>
      </c>
      <c r="AO310" s="96">
        <f>IFERROR(VLOOKUP(Table1[[#This Row],[RespondentID]],'All Data'!$A:$CW,96,FALSE),"unknown")</f>
        <v>0</v>
      </c>
      <c r="AP310" s="96">
        <f>IFERROR(VLOOKUP(Table1[[#This Row],[RespondentID]],'All Data'!$A:$CW,97,FALSE),"unknown")</f>
        <v>0</v>
      </c>
      <c r="AQ310" s="96" t="str">
        <f>IFERROR(VLOOKUP(Table1[[#This Row],[RespondentID]],'All Data'!$A:$CW,98,FALSE),"unknown")</f>
        <v>Medicare</v>
      </c>
      <c r="AR310" s="96">
        <f>IFERROR(VLOOKUP(Table1[[#This Row],[RespondentID]],'All Data'!$A:$CW,99,FALSE),"unknown")</f>
        <v>0</v>
      </c>
    </row>
    <row r="311" spans="1:44">
      <c r="A311">
        <v>18039476423</v>
      </c>
      <c r="K311" t="s">
        <v>353</v>
      </c>
      <c r="M311" s="7">
        <f t="shared" si="60"/>
        <v>1</v>
      </c>
      <c r="N311" s="7">
        <f t="shared" si="61"/>
        <v>3</v>
      </c>
      <c r="O311" s="7"/>
      <c r="P311" s="7">
        <f t="shared" si="62"/>
        <v>0</v>
      </c>
      <c r="Q311" s="7">
        <f t="shared" si="63"/>
        <v>0</v>
      </c>
      <c r="R311" s="7">
        <f t="shared" si="64"/>
        <v>0</v>
      </c>
      <c r="S311" s="7">
        <f t="shared" si="65"/>
        <v>0</v>
      </c>
      <c r="T311" s="7">
        <f t="shared" si="66"/>
        <v>0</v>
      </c>
      <c r="U311" s="7">
        <f t="shared" si="67"/>
        <v>0</v>
      </c>
      <c r="V311" s="110">
        <f t="shared" si="68"/>
        <v>0</v>
      </c>
      <c r="W311" s="7">
        <f t="shared" si="69"/>
        <v>0</v>
      </c>
      <c r="X311" s="7">
        <f t="shared" si="70"/>
        <v>0</v>
      </c>
      <c r="Y311" s="7">
        <f t="shared" si="71"/>
        <v>1</v>
      </c>
      <c r="Z311" s="7"/>
      <c r="AA311" s="7"/>
      <c r="AB311" s="7">
        <f t="shared" si="74"/>
        <v>1</v>
      </c>
      <c r="AC311" s="7">
        <f t="shared" si="72"/>
        <v>1</v>
      </c>
      <c r="AD311" s="7" t="str">
        <f t="shared" si="73"/>
        <v>Correct</v>
      </c>
      <c r="AE311" s="7"/>
      <c r="AF311" s="96" t="str">
        <f>IFERROR(VLOOKUP(Table1[[#This Row],[RespondentID]],'All Data'!$A:$CO,87,FALSE),"unknown")</f>
        <v>Man</v>
      </c>
      <c r="AG311" s="96" t="str">
        <f>IFERROR(VLOOKUP(Table1[[#This Row],[RespondentID]],'All Data'!$A:$CO,88,FALSE),"unknown")</f>
        <v>18-24 years</v>
      </c>
      <c r="AH311" s="96" t="str">
        <f>IFERROR(VLOOKUP(Table1[[#This Row],[RespondentID]],'All Data'!$A:$CO,89,FALSE),"unknown")</f>
        <v>Suffolk</v>
      </c>
      <c r="AI311" s="96" t="str">
        <f>IFERROR(VLOOKUP(Table1[[#This Row],[RespondentID]],'All Data'!$A:$CO,90,FALSE),"unknown")</f>
        <v>Deer Park, 11729</v>
      </c>
      <c r="AJ311" s="96" t="str">
        <f>IFERROR(VLOOKUP(Table1[[#This Row],[RespondentID]],'All Data'!$A:$CO,91,FALSE),"unknown")</f>
        <v>White</v>
      </c>
      <c r="AK311" s="96" t="str">
        <f>IFERROR(VLOOKUP(Table1[[#This Row],[RespondentID]],'All Data'!$A:$CO,92,FALSE),"unknown")</f>
        <v>Not Hispanic or Latino</v>
      </c>
      <c r="AL311" s="96" t="str">
        <f>IFERROR(VLOOKUP(Table1[[#This Row],[RespondentID]],'All Data'!$A:$CO,93,FALSE),"unknown")</f>
        <v>English</v>
      </c>
      <c r="AM311" s="96" t="str">
        <f>IFERROR(VLOOKUP(Table1[[#This Row],[RespondentID]],'All Data'!$A:$CW,94,FALSE),"unknown")</f>
        <v>$0-$19,999</v>
      </c>
      <c r="AN311" s="96" t="str">
        <f>IFERROR(VLOOKUP(Table1[[#This Row],[RespondentID]],'All Data'!$A:$CW,95,FALSE),"unknown")</f>
        <v>Some high school</v>
      </c>
      <c r="AO311" s="96" t="str">
        <f>IFERROR(VLOOKUP(Table1[[#This Row],[RespondentID]],'All Data'!$A:$CW,96,FALSE),"unknown")</f>
        <v>Student</v>
      </c>
      <c r="AP311" s="96" t="str">
        <f>IFERROR(VLOOKUP(Table1[[#This Row],[RespondentID]],'All Data'!$A:$CW,97,FALSE),"unknown")</f>
        <v>Yes</v>
      </c>
      <c r="AQ311" s="96" t="str">
        <f>IFERROR(VLOOKUP(Table1[[#This Row],[RespondentID]],'All Data'!$A:$CW,98,FALSE),"unknown")</f>
        <v>Medicare</v>
      </c>
      <c r="AR311" s="96">
        <f>IFERROR(VLOOKUP(Table1[[#This Row],[RespondentID]],'All Data'!$A:$CW,99,FALSE),"unknown")</f>
        <v>0</v>
      </c>
    </row>
    <row r="312" spans="1:44">
      <c r="A312">
        <v>18039476306</v>
      </c>
      <c r="K312" t="s">
        <v>353</v>
      </c>
      <c r="M312" s="6">
        <f t="shared" si="60"/>
        <v>1</v>
      </c>
      <c r="N312" s="6">
        <f t="shared" si="61"/>
        <v>3</v>
      </c>
      <c r="O312" s="6"/>
      <c r="P312" s="6">
        <f t="shared" si="62"/>
        <v>0</v>
      </c>
      <c r="Q312" s="6">
        <f t="shared" si="63"/>
        <v>0</v>
      </c>
      <c r="R312" s="6">
        <f t="shared" si="64"/>
        <v>0</v>
      </c>
      <c r="S312" s="6">
        <f t="shared" si="65"/>
        <v>0</v>
      </c>
      <c r="T312" s="6">
        <f t="shared" si="66"/>
        <v>0</v>
      </c>
      <c r="U312" s="6">
        <f t="shared" si="67"/>
        <v>0</v>
      </c>
      <c r="V312" s="110">
        <f t="shared" si="68"/>
        <v>0</v>
      </c>
      <c r="W312" s="6">
        <f t="shared" si="69"/>
        <v>0</v>
      </c>
      <c r="X312" s="6">
        <f t="shared" si="70"/>
        <v>0</v>
      </c>
      <c r="Y312" s="6">
        <f t="shared" si="71"/>
        <v>1</v>
      </c>
      <c r="Z312" s="6"/>
      <c r="AA312" s="6"/>
      <c r="AB312" s="6">
        <f t="shared" si="74"/>
        <v>1</v>
      </c>
      <c r="AC312" s="6">
        <f t="shared" si="72"/>
        <v>1</v>
      </c>
      <c r="AD312" s="6" t="str">
        <f t="shared" si="73"/>
        <v>Correct</v>
      </c>
      <c r="AE312" s="6"/>
      <c r="AF312" s="96" t="str">
        <f>IFERROR(VLOOKUP(Table1[[#This Row],[RespondentID]],'All Data'!$A:$CO,87,FALSE),"unknown")</f>
        <v>Woman</v>
      </c>
      <c r="AG312" s="96" t="str">
        <f>IFERROR(VLOOKUP(Table1[[#This Row],[RespondentID]],'All Data'!$A:$CO,88,FALSE),"unknown")</f>
        <v>25-34 years</v>
      </c>
      <c r="AH312" s="96" t="str">
        <f>IFERROR(VLOOKUP(Table1[[#This Row],[RespondentID]],'All Data'!$A:$CO,89,FALSE),"unknown")</f>
        <v>Queens</v>
      </c>
      <c r="AI312" s="96">
        <f>IFERROR(VLOOKUP(Table1[[#This Row],[RespondentID]],'All Data'!$A:$CO,90,FALSE),"unknown")</f>
        <v>11365</v>
      </c>
      <c r="AJ312" s="96">
        <f>IFERROR(VLOOKUP(Table1[[#This Row],[RespondentID]],'All Data'!$A:$CO,91,FALSE),"unknown")</f>
        <v>0</v>
      </c>
      <c r="AK312" s="96" t="str">
        <f>IFERROR(VLOOKUP(Table1[[#This Row],[RespondentID]],'All Data'!$A:$CO,92,FALSE),"unknown")</f>
        <v>Hispanic or Latino</v>
      </c>
      <c r="AL312" s="96" t="str">
        <f>IFERROR(VLOOKUP(Table1[[#This Row],[RespondentID]],'All Data'!$A:$CO,93,FALSE),"unknown")</f>
        <v>English, Spanish</v>
      </c>
      <c r="AM312" s="96" t="str">
        <f>IFERROR(VLOOKUP(Table1[[#This Row],[RespondentID]],'All Data'!$A:$CW,94,FALSE),"unknown")</f>
        <v>$20,000 to $34,999</v>
      </c>
      <c r="AN312" s="96" t="str">
        <f>IFERROR(VLOOKUP(Table1[[#This Row],[RespondentID]],'All Data'!$A:$CW,95,FALSE),"unknown")</f>
        <v>Some college</v>
      </c>
      <c r="AO312" s="96">
        <f>IFERROR(VLOOKUP(Table1[[#This Row],[RespondentID]],'All Data'!$A:$CW,96,FALSE),"unknown")</f>
        <v>0</v>
      </c>
      <c r="AP312" s="96" t="str">
        <f>IFERROR(VLOOKUP(Table1[[#This Row],[RespondentID]],'All Data'!$A:$CW,97,FALSE),"unknown")</f>
        <v>Yes</v>
      </c>
      <c r="AQ312" s="96" t="str">
        <f>IFERROR(VLOOKUP(Table1[[#This Row],[RespondentID]],'All Data'!$A:$CW,98,FALSE),"unknown")</f>
        <v>Medicare</v>
      </c>
      <c r="AR312" s="96">
        <f>IFERROR(VLOOKUP(Table1[[#This Row],[RespondentID]],'All Data'!$A:$CW,99,FALSE),"unknown")</f>
        <v>0</v>
      </c>
    </row>
    <row r="313" spans="1:44">
      <c r="A313">
        <v>18039394151</v>
      </c>
      <c r="J313" t="s">
        <v>37</v>
      </c>
      <c r="M313" s="7">
        <f t="shared" si="60"/>
        <v>1</v>
      </c>
      <c r="N313" s="7">
        <f t="shared" si="61"/>
        <v>3</v>
      </c>
      <c r="O313" s="7"/>
      <c r="P313" s="7">
        <f t="shared" si="62"/>
        <v>0</v>
      </c>
      <c r="Q313" s="7">
        <f t="shared" si="63"/>
        <v>0</v>
      </c>
      <c r="R313" s="7">
        <f t="shared" si="64"/>
        <v>0</v>
      </c>
      <c r="S313" s="7">
        <f t="shared" si="65"/>
        <v>0</v>
      </c>
      <c r="T313" s="7">
        <f t="shared" si="66"/>
        <v>0</v>
      </c>
      <c r="U313" s="7">
        <f t="shared" si="67"/>
        <v>0</v>
      </c>
      <c r="V313" s="110">
        <f t="shared" si="68"/>
        <v>0</v>
      </c>
      <c r="W313" s="7">
        <f t="shared" si="69"/>
        <v>0</v>
      </c>
      <c r="X313" s="7">
        <f t="shared" si="70"/>
        <v>1</v>
      </c>
      <c r="Y313" s="7">
        <f t="shared" si="71"/>
        <v>0</v>
      </c>
      <c r="Z313" s="7"/>
      <c r="AA313" s="7"/>
      <c r="AB313" s="7">
        <f t="shared" si="74"/>
        <v>1</v>
      </c>
      <c r="AC313" s="7">
        <f t="shared" si="72"/>
        <v>1</v>
      </c>
      <c r="AD313" s="7" t="str">
        <f t="shared" si="73"/>
        <v>Correct</v>
      </c>
      <c r="AE313" s="7"/>
      <c r="AF313" s="96" t="str">
        <f>IFERROR(VLOOKUP(Table1[[#This Row],[RespondentID]],'All Data'!$A:$CO,87,FALSE),"unknown")</f>
        <v>Man</v>
      </c>
      <c r="AG313" s="96" t="str">
        <f>IFERROR(VLOOKUP(Table1[[#This Row],[RespondentID]],'All Data'!$A:$CO,88,FALSE),"unknown")</f>
        <v>55-64 years</v>
      </c>
      <c r="AH313" s="96" t="str">
        <f>IFERROR(VLOOKUP(Table1[[#This Row],[RespondentID]],'All Data'!$A:$CO,89,FALSE),"unknown")</f>
        <v>Nassau</v>
      </c>
      <c r="AI313" s="96" t="str">
        <f>IFERROR(VLOOKUP(Table1[[#This Row],[RespondentID]],'All Data'!$A:$CO,90,FALSE),"unknown")</f>
        <v>Glen Cove, 11542</v>
      </c>
      <c r="AJ313" s="96" t="str">
        <f>IFERROR(VLOOKUP(Table1[[#This Row],[RespondentID]],'All Data'!$A:$CO,91,FALSE),"unknown")</f>
        <v>White</v>
      </c>
      <c r="AK313" s="96" t="str">
        <f>IFERROR(VLOOKUP(Table1[[#This Row],[RespondentID]],'All Data'!$A:$CO,92,FALSE),"unknown")</f>
        <v>Not Hispanic or Latino</v>
      </c>
      <c r="AL313" s="96" t="str">
        <f>IFERROR(VLOOKUP(Table1[[#This Row],[RespondentID]],'All Data'!$A:$CO,93,FALSE),"unknown")</f>
        <v>English</v>
      </c>
      <c r="AM313" s="96" t="str">
        <f>IFERROR(VLOOKUP(Table1[[#This Row],[RespondentID]],'All Data'!$A:$CW,94,FALSE),"unknown")</f>
        <v>$20,000 to $34,999</v>
      </c>
      <c r="AN313" s="96" t="str">
        <f>IFERROR(VLOOKUP(Table1[[#This Row],[RespondentID]],'All Data'!$A:$CW,95,FALSE),"unknown")</f>
        <v>High school graduate</v>
      </c>
      <c r="AO313" s="96" t="str">
        <f>IFERROR(VLOOKUP(Table1[[#This Row],[RespondentID]],'All Data'!$A:$CW,96,FALSE),"unknown")</f>
        <v>Out of work, but not currently looking</v>
      </c>
      <c r="AP313" s="96" t="str">
        <f>IFERROR(VLOOKUP(Table1[[#This Row],[RespondentID]],'All Data'!$A:$CW,97,FALSE),"unknown")</f>
        <v>Yes</v>
      </c>
      <c r="AQ313" s="96" t="str">
        <f>IFERROR(VLOOKUP(Table1[[#This Row],[RespondentID]],'All Data'!$A:$CW,98,FALSE),"unknown")</f>
        <v>Medicaid, Medicare</v>
      </c>
      <c r="AR313" s="96" t="str">
        <f>IFERROR(VLOOKUP(Table1[[#This Row],[RespondentID]],'All Data'!$A:$CW,99,FALSE),"unknown")</f>
        <v>Yes</v>
      </c>
    </row>
    <row r="314" spans="1:44">
      <c r="A314">
        <v>18039217999</v>
      </c>
      <c r="C314" t="s">
        <v>30</v>
      </c>
      <c r="D314" t="s">
        <v>31</v>
      </c>
      <c r="M314" s="6">
        <f t="shared" si="60"/>
        <v>2</v>
      </c>
      <c r="N314" s="6">
        <f t="shared" si="61"/>
        <v>1.5</v>
      </c>
      <c r="O314" s="6"/>
      <c r="P314" s="6">
        <f t="shared" si="62"/>
        <v>0</v>
      </c>
      <c r="Q314" s="6">
        <f t="shared" si="63"/>
        <v>1</v>
      </c>
      <c r="R314" s="6">
        <f t="shared" si="64"/>
        <v>1</v>
      </c>
      <c r="S314" s="6">
        <f t="shared" si="65"/>
        <v>0</v>
      </c>
      <c r="T314" s="6">
        <f t="shared" si="66"/>
        <v>0</v>
      </c>
      <c r="U314" s="6">
        <f t="shared" si="67"/>
        <v>0</v>
      </c>
      <c r="V314" s="110">
        <f t="shared" si="68"/>
        <v>0</v>
      </c>
      <c r="W314" s="6">
        <f t="shared" si="69"/>
        <v>0</v>
      </c>
      <c r="X314" s="6">
        <f t="shared" si="70"/>
        <v>0</v>
      </c>
      <c r="Y314" s="6">
        <f t="shared" si="71"/>
        <v>0</v>
      </c>
      <c r="Z314" s="6"/>
      <c r="AA314" s="6"/>
      <c r="AB314" s="6">
        <f t="shared" si="74"/>
        <v>2</v>
      </c>
      <c r="AC314" s="6">
        <f t="shared" si="72"/>
        <v>2</v>
      </c>
      <c r="AD314" s="6" t="str">
        <f t="shared" si="73"/>
        <v>Correct</v>
      </c>
      <c r="AE314" s="6"/>
      <c r="AF314" s="96" t="str">
        <f>IFERROR(VLOOKUP(Table1[[#This Row],[RespondentID]],'All Data'!$A:$CO,87,FALSE),"unknown")</f>
        <v>Woman</v>
      </c>
      <c r="AG314" s="96" t="str">
        <f>IFERROR(VLOOKUP(Table1[[#This Row],[RespondentID]],'All Data'!$A:$CO,88,FALSE),"unknown")</f>
        <v>45-54 years</v>
      </c>
      <c r="AH314" s="96" t="str">
        <f>IFERROR(VLOOKUP(Table1[[#This Row],[RespondentID]],'All Data'!$A:$CO,89,FALSE),"unknown")</f>
        <v>Suffolk</v>
      </c>
      <c r="AI314" s="96" t="str">
        <f>IFERROR(VLOOKUP(Table1[[#This Row],[RespondentID]],'All Data'!$A:$CO,90,FALSE),"unknown")</f>
        <v>Old Field, 11733</v>
      </c>
      <c r="AJ314" s="96" t="str">
        <f>IFERROR(VLOOKUP(Table1[[#This Row],[RespondentID]],'All Data'!$A:$CO,91,FALSE),"unknown")</f>
        <v>White</v>
      </c>
      <c r="AK314" s="96" t="str">
        <f>IFERROR(VLOOKUP(Table1[[#This Row],[RespondentID]],'All Data'!$A:$CO,92,FALSE),"unknown")</f>
        <v>Not Hispanic or Latino</v>
      </c>
      <c r="AL314" s="96" t="str">
        <f>IFERROR(VLOOKUP(Table1[[#This Row],[RespondentID]],'All Data'!$A:$CO,93,FALSE),"unknown")</f>
        <v>English</v>
      </c>
      <c r="AM314" s="96" t="str">
        <f>IFERROR(VLOOKUP(Table1[[#This Row],[RespondentID]],'All Data'!$A:$CW,94,FALSE),"unknown")</f>
        <v>Over $125,000</v>
      </c>
      <c r="AN314" s="96" t="str">
        <f>IFERROR(VLOOKUP(Table1[[#This Row],[RespondentID]],'All Data'!$A:$CW,95,FALSE),"unknown")</f>
        <v>Graduate school</v>
      </c>
      <c r="AO314" s="96" t="str">
        <f>IFERROR(VLOOKUP(Table1[[#This Row],[RespondentID]],'All Data'!$A:$CW,96,FALSE),"unknown")</f>
        <v>Employed for wages</v>
      </c>
      <c r="AP314" s="96" t="str">
        <f>IFERROR(VLOOKUP(Table1[[#This Row],[RespondentID]],'All Data'!$A:$CW,97,FALSE),"unknown")</f>
        <v>Yes</v>
      </c>
      <c r="AQ314" s="96" t="str">
        <f>IFERROR(VLOOKUP(Table1[[#This Row],[RespondentID]],'All Data'!$A:$CW,98,FALSE),"unknown")</f>
        <v>Private/Commercial</v>
      </c>
      <c r="AR314" s="96" t="str">
        <f>IFERROR(VLOOKUP(Table1[[#This Row],[RespondentID]],'All Data'!$A:$CW,99,FALSE),"unknown")</f>
        <v>Yes</v>
      </c>
    </row>
    <row r="315" spans="1:44">
      <c r="A315">
        <v>18039200587</v>
      </c>
      <c r="M315" s="7">
        <f t="shared" si="60"/>
        <v>0</v>
      </c>
      <c r="N315" s="7" t="e">
        <f t="shared" si="61"/>
        <v>#DIV/0!</v>
      </c>
      <c r="O315" s="7"/>
      <c r="P315" s="7">
        <f t="shared" si="62"/>
        <v>0</v>
      </c>
      <c r="Q315" s="7">
        <f t="shared" si="63"/>
        <v>0</v>
      </c>
      <c r="R315" s="7">
        <f t="shared" si="64"/>
        <v>0</v>
      </c>
      <c r="S315" s="7">
        <f t="shared" si="65"/>
        <v>0</v>
      </c>
      <c r="T315" s="7">
        <f t="shared" si="66"/>
        <v>0</v>
      </c>
      <c r="U315" s="7">
        <f t="shared" si="67"/>
        <v>0</v>
      </c>
      <c r="V315" s="110">
        <f t="shared" si="68"/>
        <v>0</v>
      </c>
      <c r="W315" s="7">
        <f t="shared" si="69"/>
        <v>0</v>
      </c>
      <c r="X315" s="7">
        <f t="shared" si="70"/>
        <v>0</v>
      </c>
      <c r="Y315" s="7">
        <f t="shared" si="71"/>
        <v>0</v>
      </c>
      <c r="Z315" s="7"/>
      <c r="AA315" s="7"/>
      <c r="AB315" s="7">
        <f t="shared" si="74"/>
        <v>0</v>
      </c>
      <c r="AC315" s="7">
        <f t="shared" si="72"/>
        <v>0</v>
      </c>
      <c r="AD315" s="7" t="str">
        <f t="shared" si="73"/>
        <v>Correct</v>
      </c>
      <c r="AE315" s="7"/>
      <c r="AF315" s="96">
        <f>IFERROR(VLOOKUP(Table1[[#This Row],[RespondentID]],'All Data'!$A:$CO,87,FALSE),"unknown")</f>
        <v>0</v>
      </c>
      <c r="AG315" s="96" t="str">
        <f>IFERROR(VLOOKUP(Table1[[#This Row],[RespondentID]],'All Data'!$A:$CO,88,FALSE),"unknown")</f>
        <v>25-34 years</v>
      </c>
      <c r="AH315" s="96">
        <f>IFERROR(VLOOKUP(Table1[[#This Row],[RespondentID]],'All Data'!$A:$CO,89,FALSE),"unknown")</f>
        <v>0</v>
      </c>
      <c r="AI315" s="96">
        <f>IFERROR(VLOOKUP(Table1[[#This Row],[RespondentID]],'All Data'!$A:$CO,90,FALSE),"unknown")</f>
        <v>0</v>
      </c>
      <c r="AJ315" s="96" t="str">
        <f>IFERROR(VLOOKUP(Table1[[#This Row],[RespondentID]],'All Data'!$A:$CO,91,FALSE),"unknown")</f>
        <v>White</v>
      </c>
      <c r="AK315" s="96">
        <f>IFERROR(VLOOKUP(Table1[[#This Row],[RespondentID]],'All Data'!$A:$CO,92,FALSE),"unknown")</f>
        <v>0</v>
      </c>
      <c r="AL315" s="96" t="str">
        <f>IFERROR(VLOOKUP(Table1[[#This Row],[RespondentID]],'All Data'!$A:$CO,93,FALSE),"unknown")</f>
        <v>English</v>
      </c>
      <c r="AM315" s="96" t="str">
        <f>IFERROR(VLOOKUP(Table1[[#This Row],[RespondentID]],'All Data'!$A:$CW,94,FALSE),"unknown")</f>
        <v>$75,000 to $125,000</v>
      </c>
      <c r="AN315" s="96" t="str">
        <f>IFERROR(VLOOKUP(Table1[[#This Row],[RespondentID]],'All Data'!$A:$CW,95,FALSE),"unknown")</f>
        <v>Graduate school</v>
      </c>
      <c r="AO315" s="96" t="str">
        <f>IFERROR(VLOOKUP(Table1[[#This Row],[RespondentID]],'All Data'!$A:$CW,96,FALSE),"unknown")</f>
        <v>Student</v>
      </c>
      <c r="AP315" s="96" t="str">
        <f>IFERROR(VLOOKUP(Table1[[#This Row],[RespondentID]],'All Data'!$A:$CW,97,FALSE),"unknown")</f>
        <v>Yes</v>
      </c>
      <c r="AQ315" s="96" t="str">
        <f>IFERROR(VLOOKUP(Table1[[#This Row],[RespondentID]],'All Data'!$A:$CW,98,FALSE),"unknown")</f>
        <v>Medicaid</v>
      </c>
      <c r="AR315" s="96" t="str">
        <f>IFERROR(VLOOKUP(Table1[[#This Row],[RespondentID]],'All Data'!$A:$CW,99,FALSE),"unknown")</f>
        <v>Yes</v>
      </c>
    </row>
    <row r="316" spans="1:44">
      <c r="A316">
        <v>18039200470</v>
      </c>
      <c r="M316" s="6">
        <f t="shared" si="60"/>
        <v>0</v>
      </c>
      <c r="N316" s="6" t="e">
        <f t="shared" si="61"/>
        <v>#DIV/0!</v>
      </c>
      <c r="O316" s="6"/>
      <c r="P316" s="6">
        <f t="shared" si="62"/>
        <v>0</v>
      </c>
      <c r="Q316" s="6">
        <f t="shared" si="63"/>
        <v>0</v>
      </c>
      <c r="R316" s="6">
        <f t="shared" si="64"/>
        <v>0</v>
      </c>
      <c r="S316" s="6">
        <f t="shared" si="65"/>
        <v>0</v>
      </c>
      <c r="T316" s="6">
        <f t="shared" si="66"/>
        <v>0</v>
      </c>
      <c r="U316" s="6">
        <f t="shared" si="67"/>
        <v>0</v>
      </c>
      <c r="V316" s="110">
        <f t="shared" si="68"/>
        <v>0</v>
      </c>
      <c r="W316" s="6">
        <f t="shared" si="69"/>
        <v>0</v>
      </c>
      <c r="X316" s="6">
        <f t="shared" si="70"/>
        <v>0</v>
      </c>
      <c r="Y316" s="6">
        <f t="shared" si="71"/>
        <v>0</v>
      </c>
      <c r="Z316" s="6"/>
      <c r="AA316" s="6"/>
      <c r="AB316" s="6">
        <f t="shared" si="74"/>
        <v>0</v>
      </c>
      <c r="AC316" s="6">
        <f t="shared" si="72"/>
        <v>0</v>
      </c>
      <c r="AD316" s="6" t="str">
        <f t="shared" si="73"/>
        <v>Correct</v>
      </c>
      <c r="AE316" s="6"/>
      <c r="AF316" s="96" t="str">
        <f>IFERROR(VLOOKUP(Table1[[#This Row],[RespondentID]],'All Data'!$A:$CO,87,FALSE),"unknown")</f>
        <v>Woman</v>
      </c>
      <c r="AG316" s="96" t="str">
        <f>IFERROR(VLOOKUP(Table1[[#This Row],[RespondentID]],'All Data'!$A:$CO,88,FALSE),"unknown")</f>
        <v>65+ years</v>
      </c>
      <c r="AH316" s="96" t="str">
        <f>IFERROR(VLOOKUP(Table1[[#This Row],[RespondentID]],'All Data'!$A:$CO,89,FALSE),"unknown")</f>
        <v>Nassau</v>
      </c>
      <c r="AI316" s="96" t="str">
        <f>IFERROR(VLOOKUP(Table1[[#This Row],[RespondentID]],'All Data'!$A:$CO,90,FALSE),"unknown")</f>
        <v>New Hyde Park, 11040</v>
      </c>
      <c r="AJ316" s="96" t="str">
        <f>IFERROR(VLOOKUP(Table1[[#This Row],[RespondentID]],'All Data'!$A:$CO,91,FALSE),"unknown")</f>
        <v>White</v>
      </c>
      <c r="AK316" s="96" t="str">
        <f>IFERROR(VLOOKUP(Table1[[#This Row],[RespondentID]],'All Data'!$A:$CO,92,FALSE),"unknown")</f>
        <v>Not Hispanic or Latino</v>
      </c>
      <c r="AL316" s="96" t="str">
        <f>IFERROR(VLOOKUP(Table1[[#This Row],[RespondentID]],'All Data'!$A:$CO,93,FALSE),"unknown")</f>
        <v>English, Portuguese</v>
      </c>
      <c r="AM316" s="96" t="str">
        <f>IFERROR(VLOOKUP(Table1[[#This Row],[RespondentID]],'All Data'!$A:$CW,94,FALSE),"unknown")</f>
        <v>$20,000 to $34,999</v>
      </c>
      <c r="AN316" s="96" t="str">
        <f>IFERROR(VLOOKUP(Table1[[#This Row],[RespondentID]],'All Data'!$A:$CW,95,FALSE),"unknown")</f>
        <v>K-8 grade</v>
      </c>
      <c r="AO316" s="96" t="str">
        <f>IFERROR(VLOOKUP(Table1[[#This Row],[RespondentID]],'All Data'!$A:$CW,96,FALSE),"unknown")</f>
        <v>Retired</v>
      </c>
      <c r="AP316" s="96" t="str">
        <f>IFERROR(VLOOKUP(Table1[[#This Row],[RespondentID]],'All Data'!$A:$CW,97,FALSE),"unknown")</f>
        <v>Yes</v>
      </c>
      <c r="AQ316" s="96" t="str">
        <f>IFERROR(VLOOKUP(Table1[[#This Row],[RespondentID]],'All Data'!$A:$CW,98,FALSE),"unknown")</f>
        <v>Private/Commercial</v>
      </c>
      <c r="AR316" s="96" t="str">
        <f>IFERROR(VLOOKUP(Table1[[#This Row],[RespondentID]],'All Data'!$A:$CW,99,FALSE),"unknown")</f>
        <v>No</v>
      </c>
    </row>
    <row r="317" spans="1:44">
      <c r="A317">
        <v>18039200356</v>
      </c>
      <c r="M317" s="7">
        <f t="shared" si="60"/>
        <v>0</v>
      </c>
      <c r="N317" s="7" t="e">
        <f t="shared" si="61"/>
        <v>#DIV/0!</v>
      </c>
      <c r="O317" s="7"/>
      <c r="P317" s="7">
        <f t="shared" si="62"/>
        <v>0</v>
      </c>
      <c r="Q317" s="7">
        <f t="shared" si="63"/>
        <v>0</v>
      </c>
      <c r="R317" s="7">
        <f t="shared" si="64"/>
        <v>0</v>
      </c>
      <c r="S317" s="7">
        <f t="shared" si="65"/>
        <v>0</v>
      </c>
      <c r="T317" s="7">
        <f t="shared" si="66"/>
        <v>0</v>
      </c>
      <c r="U317" s="7">
        <f t="shared" si="67"/>
        <v>0</v>
      </c>
      <c r="V317" s="110">
        <f t="shared" si="68"/>
        <v>0</v>
      </c>
      <c r="W317" s="7">
        <f t="shared" si="69"/>
        <v>0</v>
      </c>
      <c r="X317" s="7">
        <f t="shared" si="70"/>
        <v>0</v>
      </c>
      <c r="Y317" s="7">
        <f t="shared" si="71"/>
        <v>0</v>
      </c>
      <c r="Z317" s="7"/>
      <c r="AA317" s="7"/>
      <c r="AB317" s="7">
        <f t="shared" si="74"/>
        <v>0</v>
      </c>
      <c r="AC317" s="7">
        <f t="shared" si="72"/>
        <v>0</v>
      </c>
      <c r="AD317" s="7" t="str">
        <f t="shared" si="73"/>
        <v>Correct</v>
      </c>
      <c r="AE317" s="7"/>
      <c r="AF317" s="96">
        <f>IFERROR(VLOOKUP(Table1[[#This Row],[RespondentID]],'All Data'!$A:$CO,87,FALSE),"unknown")</f>
        <v>0</v>
      </c>
      <c r="AG317" s="96" t="str">
        <f>IFERROR(VLOOKUP(Table1[[#This Row],[RespondentID]],'All Data'!$A:$CO,88,FALSE),"unknown")</f>
        <v>55-64 years</v>
      </c>
      <c r="AH317" s="96" t="str">
        <f>IFERROR(VLOOKUP(Table1[[#This Row],[RespondentID]],'All Data'!$A:$CO,89,FALSE),"unknown")</f>
        <v>Suffolk</v>
      </c>
      <c r="AI317" s="96" t="str">
        <f>IFERROR(VLOOKUP(Table1[[#This Row],[RespondentID]],'All Data'!$A:$CO,90,FALSE),"unknown")</f>
        <v>Smithtown, 11787</v>
      </c>
      <c r="AJ317" s="96" t="str">
        <f>IFERROR(VLOOKUP(Table1[[#This Row],[RespondentID]],'All Data'!$A:$CO,91,FALSE),"unknown")</f>
        <v>White</v>
      </c>
      <c r="AK317" s="96" t="str">
        <f>IFERROR(VLOOKUP(Table1[[#This Row],[RespondentID]],'All Data'!$A:$CO,92,FALSE),"unknown")</f>
        <v>Hispanic or Latino</v>
      </c>
      <c r="AL317" s="96" t="str">
        <f>IFERROR(VLOOKUP(Table1[[#This Row],[RespondentID]],'All Data'!$A:$CO,93,FALSE),"unknown")</f>
        <v>English, Portuguese</v>
      </c>
      <c r="AM317" s="96" t="str">
        <f>IFERROR(VLOOKUP(Table1[[#This Row],[RespondentID]],'All Data'!$A:$CW,94,FALSE),"unknown")</f>
        <v>$75,000 to $125,000</v>
      </c>
      <c r="AN317" s="96" t="str">
        <f>IFERROR(VLOOKUP(Table1[[#This Row],[RespondentID]],'All Data'!$A:$CW,95,FALSE),"unknown")</f>
        <v>College graduate</v>
      </c>
      <c r="AO317" s="96" t="str">
        <f>IFERROR(VLOOKUP(Table1[[#This Row],[RespondentID]],'All Data'!$A:$CW,96,FALSE),"unknown")</f>
        <v>Retired</v>
      </c>
      <c r="AP317" s="96" t="str">
        <f>IFERROR(VLOOKUP(Table1[[#This Row],[RespondentID]],'All Data'!$A:$CW,97,FALSE),"unknown")</f>
        <v>Yes</v>
      </c>
      <c r="AQ317" s="96" t="str">
        <f>IFERROR(VLOOKUP(Table1[[#This Row],[RespondentID]],'All Data'!$A:$CW,98,FALSE),"unknown")</f>
        <v>Private/Commercial</v>
      </c>
      <c r="AR317" s="96" t="str">
        <f>IFERROR(VLOOKUP(Table1[[#This Row],[RespondentID]],'All Data'!$A:$CW,99,FALSE),"unknown")</f>
        <v>Yes</v>
      </c>
    </row>
    <row r="318" spans="1:44">
      <c r="A318">
        <v>18039200248</v>
      </c>
      <c r="M318" s="6">
        <f t="shared" si="60"/>
        <v>0</v>
      </c>
      <c r="N318" s="6" t="e">
        <f t="shared" si="61"/>
        <v>#DIV/0!</v>
      </c>
      <c r="O318" s="6"/>
      <c r="P318" s="6">
        <f t="shared" si="62"/>
        <v>0</v>
      </c>
      <c r="Q318" s="6">
        <f t="shared" si="63"/>
        <v>0</v>
      </c>
      <c r="R318" s="6">
        <f t="shared" si="64"/>
        <v>0</v>
      </c>
      <c r="S318" s="6">
        <f t="shared" si="65"/>
        <v>0</v>
      </c>
      <c r="T318" s="6">
        <f t="shared" si="66"/>
        <v>0</v>
      </c>
      <c r="U318" s="6">
        <f t="shared" si="67"/>
        <v>0</v>
      </c>
      <c r="V318" s="110">
        <f t="shared" si="68"/>
        <v>0</v>
      </c>
      <c r="W318" s="6">
        <f t="shared" si="69"/>
        <v>0</v>
      </c>
      <c r="X318" s="6">
        <f t="shared" si="70"/>
        <v>0</v>
      </c>
      <c r="Y318" s="6">
        <f t="shared" si="71"/>
        <v>0</v>
      </c>
      <c r="Z318" s="6"/>
      <c r="AA318" s="6"/>
      <c r="AB318" s="6">
        <f t="shared" si="74"/>
        <v>0</v>
      </c>
      <c r="AC318" s="6">
        <f t="shared" si="72"/>
        <v>0</v>
      </c>
      <c r="AD318" s="6" t="str">
        <f t="shared" si="73"/>
        <v>Correct</v>
      </c>
      <c r="AE318" s="6"/>
      <c r="AF318" s="96" t="str">
        <f>IFERROR(VLOOKUP(Table1[[#This Row],[RespondentID]],'All Data'!$A:$CO,87,FALSE),"unknown")</f>
        <v>Woman</v>
      </c>
      <c r="AG318" s="96" t="str">
        <f>IFERROR(VLOOKUP(Table1[[#This Row],[RespondentID]],'All Data'!$A:$CO,88,FALSE),"unknown")</f>
        <v>25-34 years</v>
      </c>
      <c r="AH318" s="96" t="str">
        <f>IFERROR(VLOOKUP(Table1[[#This Row],[RespondentID]],'All Data'!$A:$CO,89,FALSE),"unknown")</f>
        <v>Suffolk</v>
      </c>
      <c r="AI318" s="96" t="str">
        <f>IFERROR(VLOOKUP(Table1[[#This Row],[RespondentID]],'All Data'!$A:$CO,90,FALSE),"unknown")</f>
        <v>Centerport, 11721</v>
      </c>
      <c r="AJ318" s="96" t="str">
        <f>IFERROR(VLOOKUP(Table1[[#This Row],[RespondentID]],'All Data'!$A:$CO,91,FALSE),"unknown")</f>
        <v>White</v>
      </c>
      <c r="AK318" s="96" t="str">
        <f>IFERROR(VLOOKUP(Table1[[#This Row],[RespondentID]],'All Data'!$A:$CO,92,FALSE),"unknown")</f>
        <v>Not Hispanic or Latino</v>
      </c>
      <c r="AL318" s="96" t="str">
        <f>IFERROR(VLOOKUP(Table1[[#This Row],[RespondentID]],'All Data'!$A:$CO,93,FALSE),"unknown")</f>
        <v>English</v>
      </c>
      <c r="AM318" s="96" t="str">
        <f>IFERROR(VLOOKUP(Table1[[#This Row],[RespondentID]],'All Data'!$A:$CW,94,FALSE),"unknown")</f>
        <v>$75,000 to $125,000</v>
      </c>
      <c r="AN318" s="96" t="str">
        <f>IFERROR(VLOOKUP(Table1[[#This Row],[RespondentID]],'All Data'!$A:$CW,95,FALSE),"unknown")</f>
        <v>Graduate school</v>
      </c>
      <c r="AO318" s="96" t="str">
        <f>IFERROR(VLOOKUP(Table1[[#This Row],[RespondentID]],'All Data'!$A:$CW,96,FALSE),"unknown")</f>
        <v>Employed for wages</v>
      </c>
      <c r="AP318" s="96" t="str">
        <f>IFERROR(VLOOKUP(Table1[[#This Row],[RespondentID]],'All Data'!$A:$CW,97,FALSE),"unknown")</f>
        <v>Yes</v>
      </c>
      <c r="AQ318" s="96" t="str">
        <f>IFERROR(VLOOKUP(Table1[[#This Row],[RespondentID]],'All Data'!$A:$CW,98,FALSE),"unknown")</f>
        <v>Private/Commercial</v>
      </c>
      <c r="AR318" s="96" t="str">
        <f>IFERROR(VLOOKUP(Table1[[#This Row],[RespondentID]],'All Data'!$A:$CW,99,FALSE),"unknown")</f>
        <v>Yes</v>
      </c>
    </row>
    <row r="319" spans="1:44">
      <c r="A319">
        <v>18039200123</v>
      </c>
      <c r="M319" s="7">
        <f t="shared" si="60"/>
        <v>0</v>
      </c>
      <c r="N319" s="7" t="e">
        <f t="shared" si="61"/>
        <v>#DIV/0!</v>
      </c>
      <c r="O319" s="7"/>
      <c r="P319" s="7">
        <f t="shared" si="62"/>
        <v>0</v>
      </c>
      <c r="Q319" s="7">
        <f t="shared" si="63"/>
        <v>0</v>
      </c>
      <c r="R319" s="7">
        <f t="shared" si="64"/>
        <v>0</v>
      </c>
      <c r="S319" s="7">
        <f t="shared" si="65"/>
        <v>0</v>
      </c>
      <c r="T319" s="7">
        <f t="shared" si="66"/>
        <v>0</v>
      </c>
      <c r="U319" s="7">
        <f t="shared" si="67"/>
        <v>0</v>
      </c>
      <c r="V319" s="110">
        <f t="shared" si="68"/>
        <v>0</v>
      </c>
      <c r="W319" s="7">
        <f t="shared" si="69"/>
        <v>0</v>
      </c>
      <c r="X319" s="7">
        <f t="shared" si="70"/>
        <v>0</v>
      </c>
      <c r="Y319" s="7">
        <f t="shared" si="71"/>
        <v>0</v>
      </c>
      <c r="Z319" s="7"/>
      <c r="AA319" s="7"/>
      <c r="AB319" s="7">
        <f t="shared" si="74"/>
        <v>0</v>
      </c>
      <c r="AC319" s="7">
        <f t="shared" si="72"/>
        <v>0</v>
      </c>
      <c r="AD319" s="7" t="str">
        <f t="shared" si="73"/>
        <v>Correct</v>
      </c>
      <c r="AE319" s="7"/>
      <c r="AF319" s="96" t="str">
        <f>IFERROR(VLOOKUP(Table1[[#This Row],[RespondentID]],'All Data'!$A:$CO,87,FALSE),"unknown")</f>
        <v>Woman</v>
      </c>
      <c r="AG319" s="96" t="str">
        <f>IFERROR(VLOOKUP(Table1[[#This Row],[RespondentID]],'All Data'!$A:$CO,88,FALSE),"unknown")</f>
        <v>55-64 years</v>
      </c>
      <c r="AH319" s="96" t="str">
        <f>IFERROR(VLOOKUP(Table1[[#This Row],[RespondentID]],'All Data'!$A:$CO,89,FALSE),"unknown")</f>
        <v>Queens</v>
      </c>
      <c r="AI319" s="96" t="str">
        <f>IFERROR(VLOOKUP(Table1[[#This Row],[RespondentID]],'All Data'!$A:$CO,90,FALSE),"unknown")</f>
        <v>08750</v>
      </c>
      <c r="AJ319" s="96" t="str">
        <f>IFERROR(VLOOKUP(Table1[[#This Row],[RespondentID]],'All Data'!$A:$CO,91,FALSE),"unknown")</f>
        <v>White</v>
      </c>
      <c r="AK319" s="96" t="str">
        <f>IFERROR(VLOOKUP(Table1[[#This Row],[RespondentID]],'All Data'!$A:$CO,92,FALSE),"unknown")</f>
        <v>Not Hispanic or Latino</v>
      </c>
      <c r="AL319" s="96" t="str">
        <f>IFERROR(VLOOKUP(Table1[[#This Row],[RespondentID]],'All Data'!$A:$CO,93,FALSE),"unknown")</f>
        <v>English, Portuguese</v>
      </c>
      <c r="AM319" s="96" t="str">
        <f>IFERROR(VLOOKUP(Table1[[#This Row],[RespondentID]],'All Data'!$A:$CW,94,FALSE),"unknown")</f>
        <v>Over $125,000</v>
      </c>
      <c r="AN319" s="96" t="str">
        <f>IFERROR(VLOOKUP(Table1[[#This Row],[RespondentID]],'All Data'!$A:$CW,95,FALSE),"unknown")</f>
        <v>College graduate</v>
      </c>
      <c r="AO319" s="96" t="str">
        <f>IFERROR(VLOOKUP(Table1[[#This Row],[RespondentID]],'All Data'!$A:$CW,96,FALSE),"unknown")</f>
        <v>Out of work, but not currently looking</v>
      </c>
      <c r="AP319" s="96" t="str">
        <f>IFERROR(VLOOKUP(Table1[[#This Row],[RespondentID]],'All Data'!$A:$CW,97,FALSE),"unknown")</f>
        <v>Yes</v>
      </c>
      <c r="AQ319" s="96">
        <f>IFERROR(VLOOKUP(Table1[[#This Row],[RespondentID]],'All Data'!$A:$CW,98,FALSE),"unknown")</f>
        <v>0</v>
      </c>
      <c r="AR319" s="96" t="str">
        <f>IFERROR(VLOOKUP(Table1[[#This Row],[RespondentID]],'All Data'!$A:$CW,99,FALSE),"unknown")</f>
        <v>Yes</v>
      </c>
    </row>
    <row r="320" spans="1:44">
      <c r="A320">
        <v>18039200011</v>
      </c>
      <c r="M320" s="6">
        <f t="shared" si="60"/>
        <v>0</v>
      </c>
      <c r="N320" s="6" t="e">
        <f t="shared" si="61"/>
        <v>#DIV/0!</v>
      </c>
      <c r="O320" s="6"/>
      <c r="P320" s="6">
        <f t="shared" si="62"/>
        <v>0</v>
      </c>
      <c r="Q320" s="6">
        <f t="shared" si="63"/>
        <v>0</v>
      </c>
      <c r="R320" s="6">
        <f t="shared" si="64"/>
        <v>0</v>
      </c>
      <c r="S320" s="6">
        <f t="shared" si="65"/>
        <v>0</v>
      </c>
      <c r="T320" s="6">
        <f t="shared" si="66"/>
        <v>0</v>
      </c>
      <c r="U320" s="6">
        <f t="shared" si="67"/>
        <v>0</v>
      </c>
      <c r="V320" s="110">
        <f t="shared" si="68"/>
        <v>0</v>
      </c>
      <c r="W320" s="6">
        <f t="shared" si="69"/>
        <v>0</v>
      </c>
      <c r="X320" s="6">
        <f t="shared" si="70"/>
        <v>0</v>
      </c>
      <c r="Y320" s="6">
        <f t="shared" si="71"/>
        <v>0</v>
      </c>
      <c r="Z320" s="6"/>
      <c r="AA320" s="6"/>
      <c r="AB320" s="6">
        <f t="shared" si="74"/>
        <v>0</v>
      </c>
      <c r="AC320" s="6">
        <f t="shared" si="72"/>
        <v>0</v>
      </c>
      <c r="AD320" s="6" t="str">
        <f t="shared" si="73"/>
        <v>Correct</v>
      </c>
      <c r="AE320" s="6"/>
      <c r="AF320" s="96" t="str">
        <f>IFERROR(VLOOKUP(Table1[[#This Row],[RespondentID]],'All Data'!$A:$CO,87,FALSE),"unknown")</f>
        <v>Man</v>
      </c>
      <c r="AG320" s="96" t="str">
        <f>IFERROR(VLOOKUP(Table1[[#This Row],[RespondentID]],'All Data'!$A:$CO,88,FALSE),"unknown")</f>
        <v>55-64 years</v>
      </c>
      <c r="AH320" s="96" t="str">
        <f>IFERROR(VLOOKUP(Table1[[#This Row],[RespondentID]],'All Data'!$A:$CO,89,FALSE),"unknown")</f>
        <v>Suffolk</v>
      </c>
      <c r="AI320" s="96" t="str">
        <f>IFERROR(VLOOKUP(Table1[[#This Row],[RespondentID]],'All Data'!$A:$CO,90,FALSE),"unknown")</f>
        <v>Smithtown, 11787</v>
      </c>
      <c r="AJ320" s="96" t="str">
        <f>IFERROR(VLOOKUP(Table1[[#This Row],[RespondentID]],'All Data'!$A:$CO,91,FALSE),"unknown")</f>
        <v>White</v>
      </c>
      <c r="AK320" s="96" t="str">
        <f>IFERROR(VLOOKUP(Table1[[#This Row],[RespondentID]],'All Data'!$A:$CO,92,FALSE),"unknown")</f>
        <v>Not Hispanic or Latino</v>
      </c>
      <c r="AL320" s="96" t="str">
        <f>IFERROR(VLOOKUP(Table1[[#This Row],[RespondentID]],'All Data'!$A:$CO,93,FALSE),"unknown")</f>
        <v>English</v>
      </c>
      <c r="AM320" s="96" t="str">
        <f>IFERROR(VLOOKUP(Table1[[#This Row],[RespondentID]],'All Data'!$A:$CW,94,FALSE),"unknown")</f>
        <v>Over $125,000</v>
      </c>
      <c r="AN320" s="96" t="str">
        <f>IFERROR(VLOOKUP(Table1[[#This Row],[RespondentID]],'All Data'!$A:$CW,95,FALSE),"unknown")</f>
        <v>Doctorate</v>
      </c>
      <c r="AO320" s="96" t="str">
        <f>IFERROR(VLOOKUP(Table1[[#This Row],[RespondentID]],'All Data'!$A:$CW,96,FALSE),"unknown")</f>
        <v>Self-employed</v>
      </c>
      <c r="AP320" s="96" t="str">
        <f>IFERROR(VLOOKUP(Table1[[#This Row],[RespondentID]],'All Data'!$A:$CW,97,FALSE),"unknown")</f>
        <v>Yes</v>
      </c>
      <c r="AQ320" s="96" t="str">
        <f>IFERROR(VLOOKUP(Table1[[#This Row],[RespondentID]],'All Data'!$A:$CW,98,FALSE),"unknown")</f>
        <v>Private/Commercial</v>
      </c>
      <c r="AR320" s="96" t="str">
        <f>IFERROR(VLOOKUP(Table1[[#This Row],[RespondentID]],'All Data'!$A:$CW,99,FALSE),"unknown")</f>
        <v>Yes</v>
      </c>
    </row>
    <row r="321" spans="1:44">
      <c r="A321">
        <v>18039199902</v>
      </c>
      <c r="M321" s="7">
        <f t="shared" si="60"/>
        <v>0</v>
      </c>
      <c r="N321" s="7" t="e">
        <f t="shared" si="61"/>
        <v>#DIV/0!</v>
      </c>
      <c r="O321" s="7"/>
      <c r="P321" s="7">
        <f t="shared" si="62"/>
        <v>0</v>
      </c>
      <c r="Q321" s="7">
        <f t="shared" si="63"/>
        <v>0</v>
      </c>
      <c r="R321" s="7">
        <f t="shared" si="64"/>
        <v>0</v>
      </c>
      <c r="S321" s="7">
        <f t="shared" si="65"/>
        <v>0</v>
      </c>
      <c r="T321" s="7">
        <f t="shared" si="66"/>
        <v>0</v>
      </c>
      <c r="U321" s="7">
        <f t="shared" si="67"/>
        <v>0</v>
      </c>
      <c r="V321" s="110">
        <f t="shared" si="68"/>
        <v>0</v>
      </c>
      <c r="W321" s="7">
        <f t="shared" si="69"/>
        <v>0</v>
      </c>
      <c r="X321" s="7">
        <f t="shared" si="70"/>
        <v>0</v>
      </c>
      <c r="Y321" s="7">
        <f t="shared" si="71"/>
        <v>0</v>
      </c>
      <c r="Z321" s="7"/>
      <c r="AA321" s="7"/>
      <c r="AB321" s="7">
        <f t="shared" si="74"/>
        <v>0</v>
      </c>
      <c r="AC321" s="7">
        <f t="shared" si="72"/>
        <v>0</v>
      </c>
      <c r="AD321" s="7" t="str">
        <f t="shared" si="73"/>
        <v>Correct</v>
      </c>
      <c r="AE321" s="7"/>
      <c r="AF321" s="96" t="str">
        <f>IFERROR(VLOOKUP(Table1[[#This Row],[RespondentID]],'All Data'!$A:$CO,87,FALSE),"unknown")</f>
        <v>Woman</v>
      </c>
      <c r="AG321" s="96" t="str">
        <f>IFERROR(VLOOKUP(Table1[[#This Row],[RespondentID]],'All Data'!$A:$CO,88,FALSE),"unknown")</f>
        <v>25-34 years</v>
      </c>
      <c r="AH321" s="96" t="str">
        <f>IFERROR(VLOOKUP(Table1[[#This Row],[RespondentID]],'All Data'!$A:$CO,89,FALSE),"unknown")</f>
        <v>Suffolk</v>
      </c>
      <c r="AI321" s="96" t="str">
        <f>IFERROR(VLOOKUP(Table1[[#This Row],[RespondentID]],'All Data'!$A:$CO,90,FALSE),"unknown")</f>
        <v>Smithtown, 11787</v>
      </c>
      <c r="AJ321" s="96" t="str">
        <f>IFERROR(VLOOKUP(Table1[[#This Row],[RespondentID]],'All Data'!$A:$CO,91,FALSE),"unknown")</f>
        <v>White</v>
      </c>
      <c r="AK321" s="96" t="str">
        <f>IFERROR(VLOOKUP(Table1[[#This Row],[RespondentID]],'All Data'!$A:$CO,92,FALSE),"unknown")</f>
        <v>Not Hispanic or Latino</v>
      </c>
      <c r="AL321" s="96" t="str">
        <f>IFERROR(VLOOKUP(Table1[[#This Row],[RespondentID]],'All Data'!$A:$CO,93,FALSE),"unknown")</f>
        <v>English</v>
      </c>
      <c r="AM321" s="96" t="str">
        <f>IFERROR(VLOOKUP(Table1[[#This Row],[RespondentID]],'All Data'!$A:$CW,94,FALSE),"unknown")</f>
        <v>$50,000 to $74,999</v>
      </c>
      <c r="AN321" s="96" t="str">
        <f>IFERROR(VLOOKUP(Table1[[#This Row],[RespondentID]],'All Data'!$A:$CW,95,FALSE),"unknown")</f>
        <v>Graduate school</v>
      </c>
      <c r="AO321" s="96" t="str">
        <f>IFERROR(VLOOKUP(Table1[[#This Row],[RespondentID]],'All Data'!$A:$CW,96,FALSE),"unknown")</f>
        <v>Employed for wages</v>
      </c>
      <c r="AP321" s="96" t="str">
        <f>IFERROR(VLOOKUP(Table1[[#This Row],[RespondentID]],'All Data'!$A:$CW,97,FALSE),"unknown")</f>
        <v>Yes</v>
      </c>
      <c r="AQ321" s="96" t="str">
        <f>IFERROR(VLOOKUP(Table1[[#This Row],[RespondentID]],'All Data'!$A:$CW,98,FALSE),"unknown")</f>
        <v>Private/Commercial</v>
      </c>
      <c r="AR321" s="96" t="str">
        <f>IFERROR(VLOOKUP(Table1[[#This Row],[RespondentID]],'All Data'!$A:$CW,99,FALSE),"unknown")</f>
        <v>Yes</v>
      </c>
    </row>
    <row r="322" spans="1:44">
      <c r="A322">
        <v>18039199782</v>
      </c>
      <c r="M322" s="6">
        <f t="shared" ref="M322:M385" si="75">COUNTA(B322:L322)</f>
        <v>0</v>
      </c>
      <c r="N322" s="6" t="e">
        <f t="shared" ref="N322:N385" si="76">3/M322</f>
        <v>#DIV/0!</v>
      </c>
      <c r="O322" s="6"/>
      <c r="P322" s="6">
        <f t="shared" ref="P322:P385" si="77">IF($M322&lt;3,IF($B322=$B$1,1,0),IF($B322=$B$1,$N322,0))</f>
        <v>0</v>
      </c>
      <c r="Q322" s="6">
        <f t="shared" ref="Q322:Q385" si="78">IF($M322&lt;3,IF($C322=$C$1,1,0),IF($C322=$C$1,$N322,0))</f>
        <v>0</v>
      </c>
      <c r="R322" s="6">
        <f t="shared" ref="R322:R385" si="79">IF($M322&lt;3,IF($D322=$D$1,1,0),IF($D322=$D$1,$N322,0))</f>
        <v>0</v>
      </c>
      <c r="S322" s="6">
        <f t="shared" ref="S322:S385" si="80">IF($M322&lt;3,IF($E322=$E$1,1,0),IF($E322=$E$1,$N322,0))</f>
        <v>0</v>
      </c>
      <c r="T322" s="6">
        <f t="shared" ref="T322:T385" si="81">IF($M322&lt;3,IF($F322=$F$1,1,0),IF($F322=$F$1,$N322,0))</f>
        <v>0</v>
      </c>
      <c r="U322" s="6">
        <f t="shared" ref="U322:U385" si="82">IF($M322&lt;3,IF($G322=$G$1,1,0),IF($G322=$G$1,$N322,0))</f>
        <v>0</v>
      </c>
      <c r="V322" s="110">
        <f t="shared" ref="V322:V385" si="83">IF($M322&lt;3,IF($H322=$H$1,1,0),IF($H322=$H$1,$N322,0))</f>
        <v>0</v>
      </c>
      <c r="W322" s="6">
        <f t="shared" ref="W322:W385" si="84">IF($M322&lt;3,IF($I322=$I$1,1,0),IF($I322=$I$1,$N322,0))</f>
        <v>0</v>
      </c>
      <c r="X322" s="6">
        <f t="shared" ref="X322:X385" si="85">IF($M322&lt;3,IF($J322=$J$1,1,0),IF($J322=$J$1,$N322,0))</f>
        <v>0</v>
      </c>
      <c r="Y322" s="6">
        <f t="shared" ref="Y322:Y385" si="86">IF($M322&lt;3,IF($K322=$K$1,1,0),IF($K322=$K$1,$N322,0))</f>
        <v>0</v>
      </c>
      <c r="Z322" s="6"/>
      <c r="AA322" s="6"/>
      <c r="AB322" s="6">
        <f t="shared" si="74"/>
        <v>0</v>
      </c>
      <c r="AC322" s="6">
        <f t="shared" ref="AC322:AC385" si="87">M322</f>
        <v>0</v>
      </c>
      <c r="AD322" s="6" t="str">
        <f t="shared" ref="AD322:AD385" si="88">IF(AB322=AC322,"Correct",IF(AB322=3,"Correct","Wrong"))</f>
        <v>Correct</v>
      </c>
      <c r="AE322" s="6"/>
      <c r="AF322" s="96" t="str">
        <f>IFERROR(VLOOKUP(Table1[[#This Row],[RespondentID]],'All Data'!$A:$CO,87,FALSE),"unknown")</f>
        <v>Man</v>
      </c>
      <c r="AG322" s="96" t="str">
        <f>IFERROR(VLOOKUP(Table1[[#This Row],[RespondentID]],'All Data'!$A:$CO,88,FALSE),"unknown")</f>
        <v>45-54 years</v>
      </c>
      <c r="AH322" s="96" t="str">
        <f>IFERROR(VLOOKUP(Table1[[#This Row],[RespondentID]],'All Data'!$A:$CO,89,FALSE),"unknown")</f>
        <v>Suffolk</v>
      </c>
      <c r="AI322" s="96" t="str">
        <f>IFERROR(VLOOKUP(Table1[[#This Row],[RespondentID]],'All Data'!$A:$CO,90,FALSE),"unknown")</f>
        <v>Bohemia, 11716</v>
      </c>
      <c r="AJ322" s="96" t="str">
        <f>IFERROR(VLOOKUP(Table1[[#This Row],[RespondentID]],'All Data'!$A:$CO,91,FALSE),"unknown")</f>
        <v>White</v>
      </c>
      <c r="AK322" s="96" t="str">
        <f>IFERROR(VLOOKUP(Table1[[#This Row],[RespondentID]],'All Data'!$A:$CO,92,FALSE),"unknown")</f>
        <v>Not Hispanic or Latino</v>
      </c>
      <c r="AL322" s="96" t="str">
        <f>IFERROR(VLOOKUP(Table1[[#This Row],[RespondentID]],'All Data'!$A:$CO,93,FALSE),"unknown")</f>
        <v>English</v>
      </c>
      <c r="AM322" s="96" t="str">
        <f>IFERROR(VLOOKUP(Table1[[#This Row],[RespondentID]],'All Data'!$A:$CW,94,FALSE),"unknown")</f>
        <v>Over $125,000</v>
      </c>
      <c r="AN322" s="96" t="str">
        <f>IFERROR(VLOOKUP(Table1[[#This Row],[RespondentID]],'All Data'!$A:$CW,95,FALSE),"unknown")</f>
        <v>Graduate school</v>
      </c>
      <c r="AO322" s="96" t="str">
        <f>IFERROR(VLOOKUP(Table1[[#This Row],[RespondentID]],'All Data'!$A:$CW,96,FALSE),"unknown")</f>
        <v>Employed for wages</v>
      </c>
      <c r="AP322" s="96" t="str">
        <f>IFERROR(VLOOKUP(Table1[[#This Row],[RespondentID]],'All Data'!$A:$CW,97,FALSE),"unknown")</f>
        <v>Yes</v>
      </c>
      <c r="AQ322" s="96" t="str">
        <f>IFERROR(VLOOKUP(Table1[[#This Row],[RespondentID]],'All Data'!$A:$CW,98,FALSE),"unknown")</f>
        <v>Private/Commercial</v>
      </c>
      <c r="AR322" s="96" t="str">
        <f>IFERROR(VLOOKUP(Table1[[#This Row],[RespondentID]],'All Data'!$A:$CW,99,FALSE),"unknown")</f>
        <v>Yes</v>
      </c>
    </row>
    <row r="323" spans="1:44">
      <c r="A323">
        <v>18039199383</v>
      </c>
      <c r="M323" s="7">
        <f t="shared" si="75"/>
        <v>0</v>
      </c>
      <c r="N323" s="7" t="e">
        <f t="shared" si="76"/>
        <v>#DIV/0!</v>
      </c>
      <c r="O323" s="7"/>
      <c r="P323" s="7">
        <f t="shared" si="77"/>
        <v>0</v>
      </c>
      <c r="Q323" s="7">
        <f t="shared" si="78"/>
        <v>0</v>
      </c>
      <c r="R323" s="7">
        <f t="shared" si="79"/>
        <v>0</v>
      </c>
      <c r="S323" s="7">
        <f t="shared" si="80"/>
        <v>0</v>
      </c>
      <c r="T323" s="7">
        <f t="shared" si="81"/>
        <v>0</v>
      </c>
      <c r="U323" s="7">
        <f t="shared" si="82"/>
        <v>0</v>
      </c>
      <c r="V323" s="110">
        <f t="shared" si="83"/>
        <v>0</v>
      </c>
      <c r="W323" s="7">
        <f t="shared" si="84"/>
        <v>0</v>
      </c>
      <c r="X323" s="7">
        <f t="shared" si="85"/>
        <v>0</v>
      </c>
      <c r="Y323" s="7">
        <f t="shared" si="86"/>
        <v>0</v>
      </c>
      <c r="Z323" s="7"/>
      <c r="AA323" s="7"/>
      <c r="AB323" s="7">
        <f t="shared" ref="AB323:AB346" si="89">SUM(P323:Z323)</f>
        <v>0</v>
      </c>
      <c r="AC323" s="7">
        <f t="shared" si="87"/>
        <v>0</v>
      </c>
      <c r="AD323" s="7" t="str">
        <f t="shared" si="88"/>
        <v>Correct</v>
      </c>
      <c r="AE323" s="7"/>
      <c r="AF323" s="96" t="str">
        <f>IFERROR(VLOOKUP(Table1[[#This Row],[RespondentID]],'All Data'!$A:$CO,87,FALSE),"unknown")</f>
        <v>Man</v>
      </c>
      <c r="AG323" s="96" t="str">
        <f>IFERROR(VLOOKUP(Table1[[#This Row],[RespondentID]],'All Data'!$A:$CO,88,FALSE),"unknown")</f>
        <v>45-54 years</v>
      </c>
      <c r="AH323" s="96" t="str">
        <f>IFERROR(VLOOKUP(Table1[[#This Row],[RespondentID]],'All Data'!$A:$CO,89,FALSE),"unknown")</f>
        <v>Suffolk</v>
      </c>
      <c r="AI323" s="96" t="str">
        <f>IFERROR(VLOOKUP(Table1[[#This Row],[RespondentID]],'All Data'!$A:$CO,90,FALSE),"unknown")</f>
        <v>East Setauket, 11733</v>
      </c>
      <c r="AJ323" s="96" t="str">
        <f>IFERROR(VLOOKUP(Table1[[#This Row],[RespondentID]],'All Data'!$A:$CO,91,FALSE),"unknown")</f>
        <v>White</v>
      </c>
      <c r="AK323" s="96" t="str">
        <f>IFERROR(VLOOKUP(Table1[[#This Row],[RespondentID]],'All Data'!$A:$CO,92,FALSE),"unknown")</f>
        <v>Not Hispanic or Latino</v>
      </c>
      <c r="AL323" s="96" t="str">
        <f>IFERROR(VLOOKUP(Table1[[#This Row],[RespondentID]],'All Data'!$A:$CO,93,FALSE),"unknown")</f>
        <v>English</v>
      </c>
      <c r="AM323" s="96" t="str">
        <f>IFERROR(VLOOKUP(Table1[[#This Row],[RespondentID]],'All Data'!$A:$CW,94,FALSE),"unknown")</f>
        <v>Over $125,000</v>
      </c>
      <c r="AN323" s="96" t="str">
        <f>IFERROR(VLOOKUP(Table1[[#This Row],[RespondentID]],'All Data'!$A:$CW,95,FALSE),"unknown")</f>
        <v>Graduate school</v>
      </c>
      <c r="AO323" s="96" t="str">
        <f>IFERROR(VLOOKUP(Table1[[#This Row],[RespondentID]],'All Data'!$A:$CW,96,FALSE),"unknown")</f>
        <v>Employed for wages</v>
      </c>
      <c r="AP323" s="96" t="str">
        <f>IFERROR(VLOOKUP(Table1[[#This Row],[RespondentID]],'All Data'!$A:$CW,97,FALSE),"unknown")</f>
        <v>Yes</v>
      </c>
      <c r="AQ323" s="96">
        <f>IFERROR(VLOOKUP(Table1[[#This Row],[RespondentID]],'All Data'!$A:$CW,98,FALSE),"unknown")</f>
        <v>0</v>
      </c>
      <c r="AR323" s="96" t="str">
        <f>IFERROR(VLOOKUP(Table1[[#This Row],[RespondentID]],'All Data'!$A:$CW,99,FALSE),"unknown")</f>
        <v>Yes</v>
      </c>
    </row>
    <row r="324" spans="1:44">
      <c r="A324">
        <v>18039199232</v>
      </c>
      <c r="B324" t="s">
        <v>29</v>
      </c>
      <c r="I324" t="s">
        <v>36</v>
      </c>
      <c r="M324" s="6">
        <f t="shared" si="75"/>
        <v>2</v>
      </c>
      <c r="N324" s="6">
        <f t="shared" si="76"/>
        <v>1.5</v>
      </c>
      <c r="O324" s="6"/>
      <c r="P324" s="6">
        <f t="shared" si="77"/>
        <v>1</v>
      </c>
      <c r="Q324" s="6">
        <f t="shared" si="78"/>
        <v>0</v>
      </c>
      <c r="R324" s="6">
        <f t="shared" si="79"/>
        <v>0</v>
      </c>
      <c r="S324" s="6">
        <f t="shared" si="80"/>
        <v>0</v>
      </c>
      <c r="T324" s="6">
        <f t="shared" si="81"/>
        <v>0</v>
      </c>
      <c r="U324" s="6">
        <f t="shared" si="82"/>
        <v>0</v>
      </c>
      <c r="V324" s="110">
        <f t="shared" si="83"/>
        <v>0</v>
      </c>
      <c r="W324" s="6">
        <f t="shared" si="84"/>
        <v>1</v>
      </c>
      <c r="X324" s="6">
        <f t="shared" si="85"/>
        <v>0</v>
      </c>
      <c r="Y324" s="6">
        <f t="shared" si="86"/>
        <v>0</v>
      </c>
      <c r="Z324" s="6"/>
      <c r="AA324" s="6"/>
      <c r="AB324" s="6">
        <f t="shared" si="89"/>
        <v>2</v>
      </c>
      <c r="AC324" s="6">
        <f t="shared" si="87"/>
        <v>2</v>
      </c>
      <c r="AD324" s="6" t="str">
        <f t="shared" si="88"/>
        <v>Correct</v>
      </c>
      <c r="AE324" s="6"/>
      <c r="AF324" s="96" t="str">
        <f>IFERROR(VLOOKUP(Table1[[#This Row],[RespondentID]],'All Data'!$A:$CO,87,FALSE),"unknown")</f>
        <v>Man</v>
      </c>
      <c r="AG324" s="96" t="str">
        <f>IFERROR(VLOOKUP(Table1[[#This Row],[RespondentID]],'All Data'!$A:$CO,88,FALSE),"unknown")</f>
        <v>25-34 years</v>
      </c>
      <c r="AH324" s="96">
        <f>IFERROR(VLOOKUP(Table1[[#This Row],[RespondentID]],'All Data'!$A:$CO,89,FALSE),"unknown")</f>
        <v>0</v>
      </c>
      <c r="AI324" s="96">
        <f>IFERROR(VLOOKUP(Table1[[#This Row],[RespondentID]],'All Data'!$A:$CO,90,FALSE),"unknown")</f>
        <v>0</v>
      </c>
      <c r="AJ324" s="96" t="str">
        <f>IFERROR(VLOOKUP(Table1[[#This Row],[RespondentID]],'All Data'!$A:$CO,91,FALSE),"unknown")</f>
        <v>Asian</v>
      </c>
      <c r="AK324" s="96" t="str">
        <f>IFERROR(VLOOKUP(Table1[[#This Row],[RespondentID]],'All Data'!$A:$CO,92,FALSE),"unknown")</f>
        <v>Not Hispanic or Latino</v>
      </c>
      <c r="AL324" s="96" t="str">
        <f>IFERROR(VLOOKUP(Table1[[#This Row],[RespondentID]],'All Data'!$A:$CO,93,FALSE),"unknown")</f>
        <v>English</v>
      </c>
      <c r="AM324" s="96" t="str">
        <f>IFERROR(VLOOKUP(Table1[[#This Row],[RespondentID]],'All Data'!$A:$CW,94,FALSE),"unknown")</f>
        <v>$75,000 to $125,000</v>
      </c>
      <c r="AN324" s="96" t="str">
        <f>IFERROR(VLOOKUP(Table1[[#This Row],[RespondentID]],'All Data'!$A:$CW,95,FALSE),"unknown")</f>
        <v>College graduate</v>
      </c>
      <c r="AO324" s="96" t="str">
        <f>IFERROR(VLOOKUP(Table1[[#This Row],[RespondentID]],'All Data'!$A:$CW,96,FALSE),"unknown")</f>
        <v>Employed for wages</v>
      </c>
      <c r="AP324" s="96" t="str">
        <f>IFERROR(VLOOKUP(Table1[[#This Row],[RespondentID]],'All Data'!$A:$CW,97,FALSE),"unknown")</f>
        <v>Yes</v>
      </c>
      <c r="AQ324" s="96" t="str">
        <f>IFERROR(VLOOKUP(Table1[[#This Row],[RespondentID]],'All Data'!$A:$CW,98,FALSE),"unknown")</f>
        <v>Private/Commercial</v>
      </c>
      <c r="AR324" s="96" t="str">
        <f>IFERROR(VLOOKUP(Table1[[#This Row],[RespondentID]],'All Data'!$A:$CW,99,FALSE),"unknown")</f>
        <v>Yes</v>
      </c>
    </row>
    <row r="325" spans="1:44">
      <c r="A325">
        <v>18039199015</v>
      </c>
      <c r="M325" s="7">
        <f t="shared" si="75"/>
        <v>0</v>
      </c>
      <c r="N325" s="7" t="e">
        <f t="shared" si="76"/>
        <v>#DIV/0!</v>
      </c>
      <c r="O325" s="7"/>
      <c r="P325" s="7">
        <f t="shared" si="77"/>
        <v>0</v>
      </c>
      <c r="Q325" s="7">
        <f t="shared" si="78"/>
        <v>0</v>
      </c>
      <c r="R325" s="7">
        <f t="shared" si="79"/>
        <v>0</v>
      </c>
      <c r="S325" s="7">
        <f t="shared" si="80"/>
        <v>0</v>
      </c>
      <c r="T325" s="7">
        <f t="shared" si="81"/>
        <v>0</v>
      </c>
      <c r="U325" s="7">
        <f t="shared" si="82"/>
        <v>0</v>
      </c>
      <c r="V325" s="110">
        <f t="shared" si="83"/>
        <v>0</v>
      </c>
      <c r="W325" s="7">
        <f t="shared" si="84"/>
        <v>0</v>
      </c>
      <c r="X325" s="7">
        <f t="shared" si="85"/>
        <v>0</v>
      </c>
      <c r="Y325" s="7">
        <f t="shared" si="86"/>
        <v>0</v>
      </c>
      <c r="Z325" s="7"/>
      <c r="AA325" s="7"/>
      <c r="AB325" s="7">
        <f t="shared" si="89"/>
        <v>0</v>
      </c>
      <c r="AC325" s="7">
        <f t="shared" si="87"/>
        <v>0</v>
      </c>
      <c r="AD325" s="7" t="str">
        <f t="shared" si="88"/>
        <v>Correct</v>
      </c>
      <c r="AE325" s="7"/>
      <c r="AF325" s="96" t="str">
        <f>IFERROR(VLOOKUP(Table1[[#This Row],[RespondentID]],'All Data'!$A:$CO,87,FALSE),"unknown")</f>
        <v>Man</v>
      </c>
      <c r="AG325" s="96" t="str">
        <f>IFERROR(VLOOKUP(Table1[[#This Row],[RespondentID]],'All Data'!$A:$CO,88,FALSE),"unknown")</f>
        <v>65+ years</v>
      </c>
      <c r="AH325" s="96" t="str">
        <f>IFERROR(VLOOKUP(Table1[[#This Row],[RespondentID]],'All Data'!$A:$CO,89,FALSE),"unknown")</f>
        <v>Nassau</v>
      </c>
      <c r="AI325" s="96" t="str">
        <f>IFERROR(VLOOKUP(Table1[[#This Row],[RespondentID]],'All Data'!$A:$CO,90,FALSE),"unknown")</f>
        <v>Mineola, 11501</v>
      </c>
      <c r="AJ325" s="96" t="str">
        <f>IFERROR(VLOOKUP(Table1[[#This Row],[RespondentID]],'All Data'!$A:$CO,91,FALSE),"unknown")</f>
        <v>White</v>
      </c>
      <c r="AK325" s="96" t="str">
        <f>IFERROR(VLOOKUP(Table1[[#This Row],[RespondentID]],'All Data'!$A:$CO,92,FALSE),"unknown")</f>
        <v>Not Hispanic or Latino</v>
      </c>
      <c r="AL325" s="96" t="str">
        <f>IFERROR(VLOOKUP(Table1[[#This Row],[RespondentID]],'All Data'!$A:$CO,93,FALSE),"unknown")</f>
        <v>English</v>
      </c>
      <c r="AM325" s="96" t="str">
        <f>IFERROR(VLOOKUP(Table1[[#This Row],[RespondentID]],'All Data'!$A:$CW,94,FALSE),"unknown")</f>
        <v>$75,000 to $125,000</v>
      </c>
      <c r="AN325" s="96" t="str">
        <f>IFERROR(VLOOKUP(Table1[[#This Row],[RespondentID]],'All Data'!$A:$CW,95,FALSE),"unknown")</f>
        <v>College graduate</v>
      </c>
      <c r="AO325" s="96" t="str">
        <f>IFERROR(VLOOKUP(Table1[[#This Row],[RespondentID]],'All Data'!$A:$CW,96,FALSE),"unknown")</f>
        <v>Retired</v>
      </c>
      <c r="AP325" s="96" t="str">
        <f>IFERROR(VLOOKUP(Table1[[#This Row],[RespondentID]],'All Data'!$A:$CW,97,FALSE),"unknown")</f>
        <v>Yes</v>
      </c>
      <c r="AQ325" s="96" t="str">
        <f>IFERROR(VLOOKUP(Table1[[#This Row],[RespondentID]],'All Data'!$A:$CW,98,FALSE),"unknown")</f>
        <v>Medicare, Private/Commercial</v>
      </c>
      <c r="AR325" s="96" t="str">
        <f>IFERROR(VLOOKUP(Table1[[#This Row],[RespondentID]],'All Data'!$A:$CW,99,FALSE),"unknown")</f>
        <v>Yes</v>
      </c>
    </row>
    <row r="326" spans="1:44">
      <c r="A326">
        <v>18038929189</v>
      </c>
      <c r="M326" s="6">
        <f t="shared" si="75"/>
        <v>0</v>
      </c>
      <c r="N326" s="6" t="e">
        <f t="shared" si="76"/>
        <v>#DIV/0!</v>
      </c>
      <c r="O326" s="6"/>
      <c r="P326" s="6">
        <f t="shared" si="77"/>
        <v>0</v>
      </c>
      <c r="Q326" s="6">
        <f t="shared" si="78"/>
        <v>0</v>
      </c>
      <c r="R326" s="6">
        <f t="shared" si="79"/>
        <v>0</v>
      </c>
      <c r="S326" s="6">
        <f t="shared" si="80"/>
        <v>0</v>
      </c>
      <c r="T326" s="6">
        <f t="shared" si="81"/>
        <v>0</v>
      </c>
      <c r="U326" s="6">
        <f t="shared" si="82"/>
        <v>0</v>
      </c>
      <c r="V326" s="110">
        <f t="shared" si="83"/>
        <v>0</v>
      </c>
      <c r="W326" s="6">
        <f t="shared" si="84"/>
        <v>0</v>
      </c>
      <c r="X326" s="6">
        <f t="shared" si="85"/>
        <v>0</v>
      </c>
      <c r="Y326" s="6">
        <f t="shared" si="86"/>
        <v>0</v>
      </c>
      <c r="Z326" s="6"/>
      <c r="AA326" s="6"/>
      <c r="AB326" s="6">
        <f t="shared" si="89"/>
        <v>0</v>
      </c>
      <c r="AC326" s="6">
        <f t="shared" si="87"/>
        <v>0</v>
      </c>
      <c r="AD326" s="6" t="str">
        <f t="shared" si="88"/>
        <v>Correct</v>
      </c>
      <c r="AE326" s="6"/>
      <c r="AF326" s="96" t="str">
        <f>IFERROR(VLOOKUP(Table1[[#This Row],[RespondentID]],'All Data'!$A:$CO,87,FALSE),"unknown")</f>
        <v>Woman</v>
      </c>
      <c r="AG326" s="96" t="str">
        <f>IFERROR(VLOOKUP(Table1[[#This Row],[RespondentID]],'All Data'!$A:$CO,88,FALSE),"unknown")</f>
        <v>55-64 years</v>
      </c>
      <c r="AH326" s="96" t="str">
        <f>IFERROR(VLOOKUP(Table1[[#This Row],[RespondentID]],'All Data'!$A:$CO,89,FALSE),"unknown")</f>
        <v>Queens</v>
      </c>
      <c r="AI326" s="96">
        <f>IFERROR(VLOOKUP(Table1[[#This Row],[RespondentID]],'All Data'!$A:$CO,90,FALSE),"unknown")</f>
        <v>0</v>
      </c>
      <c r="AJ326" s="96" t="str">
        <f>IFERROR(VLOOKUP(Table1[[#This Row],[RespondentID]],'All Data'!$A:$CO,91,FALSE),"unknown")</f>
        <v>Two or more races</v>
      </c>
      <c r="AK326" s="96" t="str">
        <f>IFERROR(VLOOKUP(Table1[[#This Row],[RespondentID]],'All Data'!$A:$CO,92,FALSE),"unknown")</f>
        <v>Not Hispanic or Latino</v>
      </c>
      <c r="AL326" s="96" t="str">
        <f>IFERROR(VLOOKUP(Table1[[#This Row],[RespondentID]],'All Data'!$A:$CO,93,FALSE),"unknown")</f>
        <v>Italian</v>
      </c>
      <c r="AM326" s="96" t="str">
        <f>IFERROR(VLOOKUP(Table1[[#This Row],[RespondentID]],'All Data'!$A:$CW,94,FALSE),"unknown")</f>
        <v>$50,000 to $74,999</v>
      </c>
      <c r="AN326" s="96" t="str">
        <f>IFERROR(VLOOKUP(Table1[[#This Row],[RespondentID]],'All Data'!$A:$CW,95,FALSE),"unknown")</f>
        <v>College graduate</v>
      </c>
      <c r="AO326" s="96" t="str">
        <f>IFERROR(VLOOKUP(Table1[[#This Row],[RespondentID]],'All Data'!$A:$CW,96,FALSE),"unknown")</f>
        <v>Retired</v>
      </c>
      <c r="AP326" s="96" t="str">
        <f>IFERROR(VLOOKUP(Table1[[#This Row],[RespondentID]],'All Data'!$A:$CW,97,FALSE),"unknown")</f>
        <v>Yes</v>
      </c>
      <c r="AQ326" s="96" t="str">
        <f>IFERROR(VLOOKUP(Table1[[#This Row],[RespondentID]],'All Data'!$A:$CW,98,FALSE),"unknown")</f>
        <v>Medicare</v>
      </c>
      <c r="AR326" s="96" t="str">
        <f>IFERROR(VLOOKUP(Table1[[#This Row],[RespondentID]],'All Data'!$A:$CW,99,FALSE),"unknown")</f>
        <v>Yes</v>
      </c>
    </row>
    <row r="327" spans="1:44">
      <c r="A327">
        <v>18038929011</v>
      </c>
      <c r="M327" s="7">
        <f t="shared" si="75"/>
        <v>0</v>
      </c>
      <c r="N327" s="7" t="e">
        <f t="shared" si="76"/>
        <v>#DIV/0!</v>
      </c>
      <c r="O327" s="7"/>
      <c r="P327" s="7">
        <f t="shared" si="77"/>
        <v>0</v>
      </c>
      <c r="Q327" s="7">
        <f t="shared" si="78"/>
        <v>0</v>
      </c>
      <c r="R327" s="7">
        <f t="shared" si="79"/>
        <v>0</v>
      </c>
      <c r="S327" s="7">
        <f t="shared" si="80"/>
        <v>0</v>
      </c>
      <c r="T327" s="7">
        <f t="shared" si="81"/>
        <v>0</v>
      </c>
      <c r="U327" s="7">
        <f t="shared" si="82"/>
        <v>0</v>
      </c>
      <c r="V327" s="110">
        <f t="shared" si="83"/>
        <v>0</v>
      </c>
      <c r="W327" s="7">
        <f t="shared" si="84"/>
        <v>0</v>
      </c>
      <c r="X327" s="7">
        <f t="shared" si="85"/>
        <v>0</v>
      </c>
      <c r="Y327" s="7">
        <f t="shared" si="86"/>
        <v>0</v>
      </c>
      <c r="Z327" s="7"/>
      <c r="AA327" s="7"/>
      <c r="AB327" s="7">
        <f t="shared" si="89"/>
        <v>0</v>
      </c>
      <c r="AC327" s="7">
        <f t="shared" si="87"/>
        <v>0</v>
      </c>
      <c r="AD327" s="7" t="str">
        <f t="shared" si="88"/>
        <v>Correct</v>
      </c>
      <c r="AE327" s="7"/>
      <c r="AF327" s="96" t="str">
        <f>IFERROR(VLOOKUP(Table1[[#This Row],[RespondentID]],'All Data'!$A:$CO,87,FALSE),"unknown")</f>
        <v>Man</v>
      </c>
      <c r="AG327" s="96" t="str">
        <f>IFERROR(VLOOKUP(Table1[[#This Row],[RespondentID]],'All Data'!$A:$CO,88,FALSE),"unknown")</f>
        <v>18-24 years</v>
      </c>
      <c r="AH327" s="96" t="str">
        <f>IFERROR(VLOOKUP(Table1[[#This Row],[RespondentID]],'All Data'!$A:$CO,89,FALSE),"unknown")</f>
        <v>Suffolk</v>
      </c>
      <c r="AI327" s="96" t="str">
        <f>IFERROR(VLOOKUP(Table1[[#This Row],[RespondentID]],'All Data'!$A:$CO,90,FALSE),"unknown")</f>
        <v>Smithtown, 11787</v>
      </c>
      <c r="AJ327" s="96" t="str">
        <f>IFERROR(VLOOKUP(Table1[[#This Row],[RespondentID]],'All Data'!$A:$CO,91,FALSE),"unknown")</f>
        <v>Asian</v>
      </c>
      <c r="AK327" s="96" t="str">
        <f>IFERROR(VLOOKUP(Table1[[#This Row],[RespondentID]],'All Data'!$A:$CO,92,FALSE),"unknown")</f>
        <v>Not Hispanic or Latino</v>
      </c>
      <c r="AL327" s="96" t="str">
        <f>IFERROR(VLOOKUP(Table1[[#This Row],[RespondentID]],'All Data'!$A:$CO,93,FALSE),"unknown")</f>
        <v>English, Korean</v>
      </c>
      <c r="AM327" s="96" t="str">
        <f>IFERROR(VLOOKUP(Table1[[#This Row],[RespondentID]],'All Data'!$A:$CW,94,FALSE),"unknown")</f>
        <v>$75,000 to $125,000</v>
      </c>
      <c r="AN327" s="96" t="str">
        <f>IFERROR(VLOOKUP(Table1[[#This Row],[RespondentID]],'All Data'!$A:$CW,95,FALSE),"unknown")</f>
        <v>Some high school</v>
      </c>
      <c r="AO327" s="96" t="str">
        <f>IFERROR(VLOOKUP(Table1[[#This Row],[RespondentID]],'All Data'!$A:$CW,96,FALSE),"unknown")</f>
        <v>Student</v>
      </c>
      <c r="AP327" s="96" t="str">
        <f>IFERROR(VLOOKUP(Table1[[#This Row],[RespondentID]],'All Data'!$A:$CW,97,FALSE),"unknown")</f>
        <v>Yes</v>
      </c>
      <c r="AQ327" s="96" t="str">
        <f>IFERROR(VLOOKUP(Table1[[#This Row],[RespondentID]],'All Data'!$A:$CW,98,FALSE),"unknown")</f>
        <v>Private/Commercial</v>
      </c>
      <c r="AR327" s="96" t="str">
        <f>IFERROR(VLOOKUP(Table1[[#This Row],[RespondentID]],'All Data'!$A:$CW,99,FALSE),"unknown")</f>
        <v>Yes</v>
      </c>
    </row>
    <row r="328" spans="1:44">
      <c r="A328">
        <v>18038928894</v>
      </c>
      <c r="M328" s="6">
        <f t="shared" si="75"/>
        <v>0</v>
      </c>
      <c r="N328" s="6" t="e">
        <f t="shared" si="76"/>
        <v>#DIV/0!</v>
      </c>
      <c r="O328" s="6"/>
      <c r="P328" s="6">
        <f t="shared" si="77"/>
        <v>0</v>
      </c>
      <c r="Q328" s="6">
        <f t="shared" si="78"/>
        <v>0</v>
      </c>
      <c r="R328" s="6">
        <f t="shared" si="79"/>
        <v>0</v>
      </c>
      <c r="S328" s="6">
        <f t="shared" si="80"/>
        <v>0</v>
      </c>
      <c r="T328" s="6">
        <f t="shared" si="81"/>
        <v>0</v>
      </c>
      <c r="U328" s="6">
        <f t="shared" si="82"/>
        <v>0</v>
      </c>
      <c r="V328" s="110">
        <f t="shared" si="83"/>
        <v>0</v>
      </c>
      <c r="W328" s="6">
        <f t="shared" si="84"/>
        <v>0</v>
      </c>
      <c r="X328" s="6">
        <f t="shared" si="85"/>
        <v>0</v>
      </c>
      <c r="Y328" s="6">
        <f t="shared" si="86"/>
        <v>0</v>
      </c>
      <c r="Z328" s="6"/>
      <c r="AA328" s="6"/>
      <c r="AB328" s="6">
        <f t="shared" si="89"/>
        <v>0</v>
      </c>
      <c r="AC328" s="6">
        <f t="shared" si="87"/>
        <v>0</v>
      </c>
      <c r="AD328" s="6" t="str">
        <f t="shared" si="88"/>
        <v>Correct</v>
      </c>
      <c r="AE328" s="6"/>
      <c r="AF328" s="96">
        <f>IFERROR(VLOOKUP(Table1[[#This Row],[RespondentID]],'All Data'!$A:$CO,87,FALSE),"unknown")</f>
        <v>0</v>
      </c>
      <c r="AG328" s="96" t="str">
        <f>IFERROR(VLOOKUP(Table1[[#This Row],[RespondentID]],'All Data'!$A:$CO,88,FALSE),"unknown")</f>
        <v>25-34 years</v>
      </c>
      <c r="AH328" s="96" t="str">
        <f>IFERROR(VLOOKUP(Table1[[#This Row],[RespondentID]],'All Data'!$A:$CO,89,FALSE),"unknown")</f>
        <v>Suffolk</v>
      </c>
      <c r="AI328" s="96" t="str">
        <f>IFERROR(VLOOKUP(Table1[[#This Row],[RespondentID]],'All Data'!$A:$CO,90,FALSE),"unknown")</f>
        <v>Smithtown, 11787</v>
      </c>
      <c r="AJ328" s="96" t="str">
        <f>IFERROR(VLOOKUP(Table1[[#This Row],[RespondentID]],'All Data'!$A:$CO,91,FALSE),"unknown")</f>
        <v>Two or more races</v>
      </c>
      <c r="AK328" s="96" t="str">
        <f>IFERROR(VLOOKUP(Table1[[#This Row],[RespondentID]],'All Data'!$A:$CO,92,FALSE),"unknown")</f>
        <v>Hispanic or Latino</v>
      </c>
      <c r="AL328" s="96" t="str">
        <f>IFERROR(VLOOKUP(Table1[[#This Row],[RespondentID]],'All Data'!$A:$CO,93,FALSE),"unknown")</f>
        <v>Spanish</v>
      </c>
      <c r="AM328" s="96" t="str">
        <f>IFERROR(VLOOKUP(Table1[[#This Row],[RespondentID]],'All Data'!$A:$CW,94,FALSE),"unknown")</f>
        <v>Over $125,000</v>
      </c>
      <c r="AN328" s="96" t="str">
        <f>IFERROR(VLOOKUP(Table1[[#This Row],[RespondentID]],'All Data'!$A:$CW,95,FALSE),"unknown")</f>
        <v>Doctorate</v>
      </c>
      <c r="AO328" s="96" t="str">
        <f>IFERROR(VLOOKUP(Table1[[#This Row],[RespondentID]],'All Data'!$A:$CW,96,FALSE),"unknown")</f>
        <v>Employed for wages</v>
      </c>
      <c r="AP328" s="96">
        <f>IFERROR(VLOOKUP(Table1[[#This Row],[RespondentID]],'All Data'!$A:$CW,97,FALSE),"unknown")</f>
        <v>0</v>
      </c>
      <c r="AQ328" s="96" t="str">
        <f>IFERROR(VLOOKUP(Table1[[#This Row],[RespondentID]],'All Data'!$A:$CW,98,FALSE),"unknown")</f>
        <v>Private/Commercial</v>
      </c>
      <c r="AR328" s="96" t="str">
        <f>IFERROR(VLOOKUP(Table1[[#This Row],[RespondentID]],'All Data'!$A:$CW,99,FALSE),"unknown")</f>
        <v>Yes</v>
      </c>
    </row>
    <row r="329" spans="1:44">
      <c r="A329">
        <v>18038928727</v>
      </c>
      <c r="D329" t="s">
        <v>31</v>
      </c>
      <c r="E329" t="s">
        <v>32</v>
      </c>
      <c r="F329" t="s">
        <v>33</v>
      </c>
      <c r="K329" t="s">
        <v>353</v>
      </c>
      <c r="M329" s="7">
        <f t="shared" si="75"/>
        <v>4</v>
      </c>
      <c r="N329" s="7">
        <f t="shared" si="76"/>
        <v>0.75</v>
      </c>
      <c r="O329" s="7"/>
      <c r="P329" s="7">
        <f t="shared" si="77"/>
        <v>0</v>
      </c>
      <c r="Q329" s="7">
        <f t="shared" si="78"/>
        <v>0</v>
      </c>
      <c r="R329" s="7">
        <f t="shared" si="79"/>
        <v>0.75</v>
      </c>
      <c r="S329" s="7">
        <f t="shared" si="80"/>
        <v>0.75</v>
      </c>
      <c r="T329" s="7">
        <f t="shared" si="81"/>
        <v>0.75</v>
      </c>
      <c r="U329" s="7">
        <f t="shared" si="82"/>
        <v>0</v>
      </c>
      <c r="V329" s="110">
        <f t="shared" si="83"/>
        <v>0</v>
      </c>
      <c r="W329" s="7">
        <f t="shared" si="84"/>
        <v>0</v>
      </c>
      <c r="X329" s="7">
        <f t="shared" si="85"/>
        <v>0</v>
      </c>
      <c r="Y329" s="7">
        <f t="shared" si="86"/>
        <v>0.75</v>
      </c>
      <c r="Z329" s="7"/>
      <c r="AA329" s="7"/>
      <c r="AB329" s="7">
        <f t="shared" si="89"/>
        <v>3</v>
      </c>
      <c r="AC329" s="7">
        <f t="shared" si="87"/>
        <v>4</v>
      </c>
      <c r="AD329" s="7" t="str">
        <f t="shared" si="88"/>
        <v>Correct</v>
      </c>
      <c r="AE329" s="7"/>
      <c r="AF329" s="96" t="str">
        <f>IFERROR(VLOOKUP(Table1[[#This Row],[RespondentID]],'All Data'!$A:$CO,87,FALSE),"unknown")</f>
        <v>Man</v>
      </c>
      <c r="AG329" s="96">
        <f>IFERROR(VLOOKUP(Table1[[#This Row],[RespondentID]],'All Data'!$A:$CO,88,FALSE),"unknown")</f>
        <v>0</v>
      </c>
      <c r="AH329" s="96" t="str">
        <f>IFERROR(VLOOKUP(Table1[[#This Row],[RespondentID]],'All Data'!$A:$CO,89,FALSE),"unknown")</f>
        <v>Suffolk</v>
      </c>
      <c r="AI329" s="96" t="str">
        <f>IFERROR(VLOOKUP(Table1[[#This Row],[RespondentID]],'All Data'!$A:$CO,90,FALSE),"unknown")</f>
        <v>Smithtown, 11787</v>
      </c>
      <c r="AJ329" s="96" t="str">
        <f>IFERROR(VLOOKUP(Table1[[#This Row],[RespondentID]],'All Data'!$A:$CO,91,FALSE),"unknown")</f>
        <v>White</v>
      </c>
      <c r="AK329" s="96">
        <f>IFERROR(VLOOKUP(Table1[[#This Row],[RespondentID]],'All Data'!$A:$CO,92,FALSE),"unknown")</f>
        <v>0</v>
      </c>
      <c r="AL329" s="96" t="str">
        <f>IFERROR(VLOOKUP(Table1[[#This Row],[RespondentID]],'All Data'!$A:$CO,93,FALSE),"unknown")</f>
        <v>English</v>
      </c>
      <c r="AM329" s="96" t="str">
        <f>IFERROR(VLOOKUP(Table1[[#This Row],[RespondentID]],'All Data'!$A:$CW,94,FALSE),"unknown")</f>
        <v>$75,000 to $125,000</v>
      </c>
      <c r="AN329" s="96" t="str">
        <f>IFERROR(VLOOKUP(Table1[[#This Row],[RespondentID]],'All Data'!$A:$CW,95,FALSE),"unknown")</f>
        <v>College graduate</v>
      </c>
      <c r="AO329" s="96" t="str">
        <f>IFERROR(VLOOKUP(Table1[[#This Row],[RespondentID]],'All Data'!$A:$CW,96,FALSE),"unknown")</f>
        <v>Retired</v>
      </c>
      <c r="AP329" s="96" t="str">
        <f>IFERROR(VLOOKUP(Table1[[#This Row],[RespondentID]],'All Data'!$A:$CW,97,FALSE),"unknown")</f>
        <v>Yes</v>
      </c>
      <c r="AQ329" s="96" t="str">
        <f>IFERROR(VLOOKUP(Table1[[#This Row],[RespondentID]],'All Data'!$A:$CW,98,FALSE),"unknown")</f>
        <v>Private/Commercial</v>
      </c>
      <c r="AR329" s="96" t="str">
        <f>IFERROR(VLOOKUP(Table1[[#This Row],[RespondentID]],'All Data'!$A:$CW,99,FALSE),"unknown")</f>
        <v>Yes</v>
      </c>
    </row>
    <row r="330" spans="1:44">
      <c r="A330">
        <v>18038807907</v>
      </c>
      <c r="M330" s="6">
        <f t="shared" si="75"/>
        <v>0</v>
      </c>
      <c r="N330" s="6" t="e">
        <f t="shared" si="76"/>
        <v>#DIV/0!</v>
      </c>
      <c r="O330" s="6"/>
      <c r="P330" s="6">
        <f t="shared" si="77"/>
        <v>0</v>
      </c>
      <c r="Q330" s="6">
        <f t="shared" si="78"/>
        <v>0</v>
      </c>
      <c r="R330" s="6">
        <f t="shared" si="79"/>
        <v>0</v>
      </c>
      <c r="S330" s="6">
        <f t="shared" si="80"/>
        <v>0</v>
      </c>
      <c r="T330" s="6">
        <f t="shared" si="81"/>
        <v>0</v>
      </c>
      <c r="U330" s="6">
        <f t="shared" si="82"/>
        <v>0</v>
      </c>
      <c r="V330" s="110">
        <f t="shared" si="83"/>
        <v>0</v>
      </c>
      <c r="W330" s="6">
        <f t="shared" si="84"/>
        <v>0</v>
      </c>
      <c r="X330" s="6">
        <f t="shared" si="85"/>
        <v>0</v>
      </c>
      <c r="Y330" s="6">
        <f t="shared" si="86"/>
        <v>0</v>
      </c>
      <c r="Z330" s="6"/>
      <c r="AA330" s="6"/>
      <c r="AB330" s="6">
        <f t="shared" si="89"/>
        <v>0</v>
      </c>
      <c r="AC330" s="6">
        <f t="shared" si="87"/>
        <v>0</v>
      </c>
      <c r="AD330" s="6" t="str">
        <f t="shared" si="88"/>
        <v>Correct</v>
      </c>
      <c r="AE330" s="6"/>
      <c r="AF330" s="96" t="str">
        <f>IFERROR(VLOOKUP(Table1[[#This Row],[RespondentID]],'All Data'!$A:$CO,87,FALSE),"unknown")</f>
        <v>Man</v>
      </c>
      <c r="AG330" s="96" t="str">
        <f>IFERROR(VLOOKUP(Table1[[#This Row],[RespondentID]],'All Data'!$A:$CO,88,FALSE),"unknown")</f>
        <v>25-34 years</v>
      </c>
      <c r="AH330" s="96" t="str">
        <f>IFERROR(VLOOKUP(Table1[[#This Row],[RespondentID]],'All Data'!$A:$CO,89,FALSE),"unknown")</f>
        <v>Nassau</v>
      </c>
      <c r="AI330" s="96" t="str">
        <f>IFERROR(VLOOKUP(Table1[[#This Row],[RespondentID]],'All Data'!$A:$CO,90,FALSE),"unknown")</f>
        <v>Hempstead, 11550</v>
      </c>
      <c r="AJ330" s="96" t="str">
        <f>IFERROR(VLOOKUP(Table1[[#This Row],[RespondentID]],'All Data'!$A:$CO,91,FALSE),"unknown")</f>
        <v>Other (please specify)</v>
      </c>
      <c r="AK330" s="96" t="str">
        <f>IFERROR(VLOOKUP(Table1[[#This Row],[RespondentID]],'All Data'!$A:$CO,92,FALSE),"unknown")</f>
        <v>Hispanic or Latino</v>
      </c>
      <c r="AL330" s="96" t="str">
        <f>IFERROR(VLOOKUP(Table1[[#This Row],[RespondentID]],'All Data'!$A:$CO,93,FALSE),"unknown")</f>
        <v>Spanish</v>
      </c>
      <c r="AM330" s="96" t="str">
        <f>IFERROR(VLOOKUP(Table1[[#This Row],[RespondentID]],'All Data'!$A:$CW,94,FALSE),"unknown")</f>
        <v>$50,000 to $74,999</v>
      </c>
      <c r="AN330" s="96" t="str">
        <f>IFERROR(VLOOKUP(Table1[[#This Row],[RespondentID]],'All Data'!$A:$CW,95,FALSE),"unknown")</f>
        <v>High school graduate</v>
      </c>
      <c r="AO330" s="96" t="str">
        <f>IFERROR(VLOOKUP(Table1[[#This Row],[RespondentID]],'All Data'!$A:$CW,96,FALSE),"unknown")</f>
        <v>Out of work and looking for work</v>
      </c>
      <c r="AP330" s="96" t="str">
        <f>IFERROR(VLOOKUP(Table1[[#This Row],[RespondentID]],'All Data'!$A:$CW,97,FALSE),"unknown")</f>
        <v>Yes</v>
      </c>
      <c r="AQ330" s="96" t="str">
        <f>IFERROR(VLOOKUP(Table1[[#This Row],[RespondentID]],'All Data'!$A:$CW,98,FALSE),"unknown")</f>
        <v>Private/Commercial</v>
      </c>
      <c r="AR330" s="96" t="str">
        <f>IFERROR(VLOOKUP(Table1[[#This Row],[RespondentID]],'All Data'!$A:$CW,99,FALSE),"unknown")</f>
        <v>Yes</v>
      </c>
    </row>
    <row r="331" spans="1:44">
      <c r="A331">
        <v>18038103927</v>
      </c>
      <c r="M331" s="7">
        <f t="shared" si="75"/>
        <v>0</v>
      </c>
      <c r="N331" s="7" t="e">
        <f t="shared" si="76"/>
        <v>#DIV/0!</v>
      </c>
      <c r="O331" s="7"/>
      <c r="P331" s="7">
        <f t="shared" si="77"/>
        <v>0</v>
      </c>
      <c r="Q331" s="7">
        <f t="shared" si="78"/>
        <v>0</v>
      </c>
      <c r="R331" s="7">
        <f t="shared" si="79"/>
        <v>0</v>
      </c>
      <c r="S331" s="7">
        <f t="shared" si="80"/>
        <v>0</v>
      </c>
      <c r="T331" s="7">
        <f t="shared" si="81"/>
        <v>0</v>
      </c>
      <c r="U331" s="7">
        <f t="shared" si="82"/>
        <v>0</v>
      </c>
      <c r="V331" s="110">
        <f t="shared" si="83"/>
        <v>0</v>
      </c>
      <c r="W331" s="7">
        <f t="shared" si="84"/>
        <v>0</v>
      </c>
      <c r="X331" s="7">
        <f t="shared" si="85"/>
        <v>0</v>
      </c>
      <c r="Y331" s="7">
        <f t="shared" si="86"/>
        <v>0</v>
      </c>
      <c r="Z331" s="7"/>
      <c r="AA331" s="7"/>
      <c r="AB331" s="7">
        <f t="shared" si="89"/>
        <v>0</v>
      </c>
      <c r="AC331" s="7">
        <f t="shared" si="87"/>
        <v>0</v>
      </c>
      <c r="AD331" s="7" t="str">
        <f t="shared" si="88"/>
        <v>Correct</v>
      </c>
      <c r="AE331" s="7"/>
      <c r="AF331" s="96" t="str">
        <f>IFERROR(VLOOKUP(Table1[[#This Row],[RespondentID]],'All Data'!$A:$CO,87,FALSE),"unknown")</f>
        <v>Woman</v>
      </c>
      <c r="AG331" s="96" t="str">
        <f>IFERROR(VLOOKUP(Table1[[#This Row],[RespondentID]],'All Data'!$A:$CO,88,FALSE),"unknown")</f>
        <v>55-64 years</v>
      </c>
      <c r="AH331" s="96" t="str">
        <f>IFERROR(VLOOKUP(Table1[[#This Row],[RespondentID]],'All Data'!$A:$CO,89,FALSE),"unknown")</f>
        <v>Queens</v>
      </c>
      <c r="AI331" s="96">
        <f>IFERROR(VLOOKUP(Table1[[#This Row],[RespondentID]],'All Data'!$A:$CO,90,FALSE),"unknown")</f>
        <v>0</v>
      </c>
      <c r="AJ331" s="96" t="str">
        <f>IFERROR(VLOOKUP(Table1[[#This Row],[RespondentID]],'All Data'!$A:$CO,91,FALSE),"unknown")</f>
        <v>Two or more races</v>
      </c>
      <c r="AK331" s="96" t="str">
        <f>IFERROR(VLOOKUP(Table1[[#This Row],[RespondentID]],'All Data'!$A:$CO,92,FALSE),"unknown")</f>
        <v>Not Hispanic or Latino</v>
      </c>
      <c r="AL331" s="96" t="str">
        <f>IFERROR(VLOOKUP(Table1[[#This Row],[RespondentID]],'All Data'!$A:$CO,93,FALSE),"unknown")</f>
        <v>Italian</v>
      </c>
      <c r="AM331" s="96" t="str">
        <f>IFERROR(VLOOKUP(Table1[[#This Row],[RespondentID]],'All Data'!$A:$CW,94,FALSE),"unknown")</f>
        <v>$50,000 to $74,999</v>
      </c>
      <c r="AN331" s="96" t="str">
        <f>IFERROR(VLOOKUP(Table1[[#This Row],[RespondentID]],'All Data'!$A:$CW,95,FALSE),"unknown")</f>
        <v>College graduate</v>
      </c>
      <c r="AO331" s="96" t="str">
        <f>IFERROR(VLOOKUP(Table1[[#This Row],[RespondentID]],'All Data'!$A:$CW,96,FALSE),"unknown")</f>
        <v>Retired</v>
      </c>
      <c r="AP331" s="96" t="str">
        <f>IFERROR(VLOOKUP(Table1[[#This Row],[RespondentID]],'All Data'!$A:$CW,97,FALSE),"unknown")</f>
        <v>Yes</v>
      </c>
      <c r="AQ331" s="96" t="str">
        <f>IFERROR(VLOOKUP(Table1[[#This Row],[RespondentID]],'All Data'!$A:$CW,98,FALSE),"unknown")</f>
        <v>Medicare</v>
      </c>
      <c r="AR331" s="96" t="str">
        <f>IFERROR(VLOOKUP(Table1[[#This Row],[RespondentID]],'All Data'!$A:$CW,99,FALSE),"unknown")</f>
        <v>Yes</v>
      </c>
    </row>
    <row r="332" spans="1:44">
      <c r="A332">
        <v>18038103791</v>
      </c>
      <c r="M332" s="6">
        <f t="shared" si="75"/>
        <v>0</v>
      </c>
      <c r="N332" s="6" t="e">
        <f t="shared" si="76"/>
        <v>#DIV/0!</v>
      </c>
      <c r="O332" s="6"/>
      <c r="P332" s="6">
        <f t="shared" si="77"/>
        <v>0</v>
      </c>
      <c r="Q332" s="6">
        <f t="shared" si="78"/>
        <v>0</v>
      </c>
      <c r="R332" s="6">
        <f t="shared" si="79"/>
        <v>0</v>
      </c>
      <c r="S332" s="6">
        <f t="shared" si="80"/>
        <v>0</v>
      </c>
      <c r="T332" s="6">
        <f t="shared" si="81"/>
        <v>0</v>
      </c>
      <c r="U332" s="6">
        <f t="shared" si="82"/>
        <v>0</v>
      </c>
      <c r="V332" s="110">
        <f t="shared" si="83"/>
        <v>0</v>
      </c>
      <c r="W332" s="6">
        <f t="shared" si="84"/>
        <v>0</v>
      </c>
      <c r="X332" s="6">
        <f t="shared" si="85"/>
        <v>0</v>
      </c>
      <c r="Y332" s="6">
        <f t="shared" si="86"/>
        <v>0</v>
      </c>
      <c r="Z332" s="6"/>
      <c r="AA332" s="6"/>
      <c r="AB332" s="6">
        <f t="shared" si="89"/>
        <v>0</v>
      </c>
      <c r="AC332" s="6">
        <f t="shared" si="87"/>
        <v>0</v>
      </c>
      <c r="AD332" s="6" t="str">
        <f t="shared" si="88"/>
        <v>Correct</v>
      </c>
      <c r="AE332" s="6"/>
      <c r="AF332" s="96" t="str">
        <f>IFERROR(VLOOKUP(Table1[[#This Row],[RespondentID]],'All Data'!$A:$CO,87,FALSE),"unknown")</f>
        <v>Woman</v>
      </c>
      <c r="AG332" s="96" t="str">
        <f>IFERROR(VLOOKUP(Table1[[#This Row],[RespondentID]],'All Data'!$A:$CO,88,FALSE),"unknown")</f>
        <v>18-24 years</v>
      </c>
      <c r="AH332" s="96" t="str">
        <f>IFERROR(VLOOKUP(Table1[[#This Row],[RespondentID]],'All Data'!$A:$CO,89,FALSE),"unknown")</f>
        <v>Suffolk</v>
      </c>
      <c r="AI332" s="96" t="str">
        <f>IFERROR(VLOOKUP(Table1[[#This Row],[RespondentID]],'All Data'!$A:$CO,90,FALSE),"unknown")</f>
        <v>Hauppauge, 11788</v>
      </c>
      <c r="AJ332" s="96" t="str">
        <f>IFERROR(VLOOKUP(Table1[[#This Row],[RespondentID]],'All Data'!$A:$CO,91,FALSE),"unknown")</f>
        <v>Asian</v>
      </c>
      <c r="AK332" s="96" t="str">
        <f>IFERROR(VLOOKUP(Table1[[#This Row],[RespondentID]],'All Data'!$A:$CO,92,FALSE),"unknown")</f>
        <v>Not Hispanic or Latino</v>
      </c>
      <c r="AL332" s="96" t="str">
        <f>IFERROR(VLOOKUP(Table1[[#This Row],[RespondentID]],'All Data'!$A:$CO,93,FALSE),"unknown")</f>
        <v>English, Chinese</v>
      </c>
      <c r="AM332" s="96" t="str">
        <f>IFERROR(VLOOKUP(Table1[[#This Row],[RespondentID]],'All Data'!$A:$CW,94,FALSE),"unknown")</f>
        <v>$75,000 to $125,000</v>
      </c>
      <c r="AN332" s="96" t="str">
        <f>IFERROR(VLOOKUP(Table1[[#This Row],[RespondentID]],'All Data'!$A:$CW,95,FALSE),"unknown")</f>
        <v>College graduate</v>
      </c>
      <c r="AO332" s="96" t="str">
        <f>IFERROR(VLOOKUP(Table1[[#This Row],[RespondentID]],'All Data'!$A:$CW,96,FALSE),"unknown")</f>
        <v>Employed for wages</v>
      </c>
      <c r="AP332" s="96" t="str">
        <f>IFERROR(VLOOKUP(Table1[[#This Row],[RespondentID]],'All Data'!$A:$CW,97,FALSE),"unknown")</f>
        <v>Yes</v>
      </c>
      <c r="AQ332" s="96" t="str">
        <f>IFERROR(VLOOKUP(Table1[[#This Row],[RespondentID]],'All Data'!$A:$CW,98,FALSE),"unknown")</f>
        <v>Private/Commercial</v>
      </c>
      <c r="AR332" s="96" t="str">
        <f>IFERROR(VLOOKUP(Table1[[#This Row],[RespondentID]],'All Data'!$A:$CW,99,FALSE),"unknown")</f>
        <v>Yes</v>
      </c>
    </row>
    <row r="333" spans="1:44">
      <c r="A333">
        <v>18038103666</v>
      </c>
      <c r="M333" s="7">
        <f t="shared" si="75"/>
        <v>0</v>
      </c>
      <c r="N333" s="7" t="e">
        <f t="shared" si="76"/>
        <v>#DIV/0!</v>
      </c>
      <c r="O333" s="7"/>
      <c r="P333" s="7">
        <f t="shared" si="77"/>
        <v>0</v>
      </c>
      <c r="Q333" s="7">
        <f t="shared" si="78"/>
        <v>0</v>
      </c>
      <c r="R333" s="7">
        <f t="shared" si="79"/>
        <v>0</v>
      </c>
      <c r="S333" s="7">
        <f t="shared" si="80"/>
        <v>0</v>
      </c>
      <c r="T333" s="7">
        <f t="shared" si="81"/>
        <v>0</v>
      </c>
      <c r="U333" s="7">
        <f t="shared" si="82"/>
        <v>0</v>
      </c>
      <c r="V333" s="110">
        <f t="shared" si="83"/>
        <v>0</v>
      </c>
      <c r="W333" s="7">
        <f t="shared" si="84"/>
        <v>0</v>
      </c>
      <c r="X333" s="7">
        <f t="shared" si="85"/>
        <v>0</v>
      </c>
      <c r="Y333" s="7">
        <f t="shared" si="86"/>
        <v>0</v>
      </c>
      <c r="Z333" s="7"/>
      <c r="AA333" s="7"/>
      <c r="AB333" s="7">
        <f t="shared" si="89"/>
        <v>0</v>
      </c>
      <c r="AC333" s="7">
        <f t="shared" si="87"/>
        <v>0</v>
      </c>
      <c r="AD333" s="7" t="str">
        <f t="shared" si="88"/>
        <v>Correct</v>
      </c>
      <c r="AE333" s="7"/>
      <c r="AF333" s="96" t="str">
        <f>IFERROR(VLOOKUP(Table1[[#This Row],[RespondentID]],'All Data'!$A:$CO,87,FALSE),"unknown")</f>
        <v>Woman</v>
      </c>
      <c r="AG333" s="96" t="str">
        <f>IFERROR(VLOOKUP(Table1[[#This Row],[RespondentID]],'All Data'!$A:$CO,88,FALSE),"unknown")</f>
        <v>45-54 years</v>
      </c>
      <c r="AH333" s="96" t="str">
        <f>IFERROR(VLOOKUP(Table1[[#This Row],[RespondentID]],'All Data'!$A:$CO,89,FALSE),"unknown")</f>
        <v>Suffolk</v>
      </c>
      <c r="AI333" s="96" t="str">
        <f>IFERROR(VLOOKUP(Table1[[#This Row],[RespondentID]],'All Data'!$A:$CO,90,FALSE),"unknown")</f>
        <v>Smithtown, 11787</v>
      </c>
      <c r="AJ333" s="96" t="str">
        <f>IFERROR(VLOOKUP(Table1[[#This Row],[RespondentID]],'All Data'!$A:$CO,91,FALSE),"unknown")</f>
        <v>White</v>
      </c>
      <c r="AK333" s="96" t="str">
        <f>IFERROR(VLOOKUP(Table1[[#This Row],[RespondentID]],'All Data'!$A:$CO,92,FALSE),"unknown")</f>
        <v>Not Hispanic or Latino</v>
      </c>
      <c r="AL333" s="96" t="str">
        <f>IFERROR(VLOOKUP(Table1[[#This Row],[RespondentID]],'All Data'!$A:$CO,93,FALSE),"unknown")</f>
        <v>English</v>
      </c>
      <c r="AM333" s="96" t="str">
        <f>IFERROR(VLOOKUP(Table1[[#This Row],[RespondentID]],'All Data'!$A:$CW,94,FALSE),"unknown")</f>
        <v>$75,000 to $125,000</v>
      </c>
      <c r="AN333" s="96" t="str">
        <f>IFERROR(VLOOKUP(Table1[[#This Row],[RespondentID]],'All Data'!$A:$CW,95,FALSE),"unknown")</f>
        <v>College graduate</v>
      </c>
      <c r="AO333" s="96" t="str">
        <f>IFERROR(VLOOKUP(Table1[[#This Row],[RespondentID]],'All Data'!$A:$CW,96,FALSE),"unknown")</f>
        <v>Employed for wages</v>
      </c>
      <c r="AP333" s="96" t="str">
        <f>IFERROR(VLOOKUP(Table1[[#This Row],[RespondentID]],'All Data'!$A:$CW,97,FALSE),"unknown")</f>
        <v>Yes</v>
      </c>
      <c r="AQ333" s="96" t="str">
        <f>IFERROR(VLOOKUP(Table1[[#This Row],[RespondentID]],'All Data'!$A:$CW,98,FALSE),"unknown")</f>
        <v>Private/Commercial</v>
      </c>
      <c r="AR333" s="96" t="str">
        <f>IFERROR(VLOOKUP(Table1[[#This Row],[RespondentID]],'All Data'!$A:$CW,99,FALSE),"unknown")</f>
        <v>Yes</v>
      </c>
    </row>
    <row r="334" spans="1:44">
      <c r="A334">
        <v>18038103510</v>
      </c>
      <c r="G334" t="s">
        <v>34</v>
      </c>
      <c r="M334" s="6">
        <f t="shared" si="75"/>
        <v>1</v>
      </c>
      <c r="N334" s="6">
        <f t="shared" si="76"/>
        <v>3</v>
      </c>
      <c r="O334" s="6"/>
      <c r="P334" s="6">
        <f t="shared" si="77"/>
        <v>0</v>
      </c>
      <c r="Q334" s="6">
        <f t="shared" si="78"/>
        <v>0</v>
      </c>
      <c r="R334" s="6">
        <f t="shared" si="79"/>
        <v>0</v>
      </c>
      <c r="S334" s="6">
        <f t="shared" si="80"/>
        <v>0</v>
      </c>
      <c r="T334" s="6">
        <f t="shared" si="81"/>
        <v>0</v>
      </c>
      <c r="U334" s="6">
        <f t="shared" si="82"/>
        <v>1</v>
      </c>
      <c r="V334" s="110">
        <f t="shared" si="83"/>
        <v>0</v>
      </c>
      <c r="W334" s="6">
        <f t="shared" si="84"/>
        <v>0</v>
      </c>
      <c r="X334" s="6">
        <f t="shared" si="85"/>
        <v>0</v>
      </c>
      <c r="Y334" s="6">
        <f t="shared" si="86"/>
        <v>0</v>
      </c>
      <c r="Z334" s="6"/>
      <c r="AA334" s="6"/>
      <c r="AB334" s="6">
        <f t="shared" si="89"/>
        <v>1</v>
      </c>
      <c r="AC334" s="6">
        <f t="shared" si="87"/>
        <v>1</v>
      </c>
      <c r="AD334" s="6" t="str">
        <f t="shared" si="88"/>
        <v>Correct</v>
      </c>
      <c r="AE334" s="6"/>
      <c r="AF334" s="96" t="str">
        <f>IFERROR(VLOOKUP(Table1[[#This Row],[RespondentID]],'All Data'!$A:$CO,87,FALSE),"unknown")</f>
        <v>Woman</v>
      </c>
      <c r="AG334" s="96" t="str">
        <f>IFERROR(VLOOKUP(Table1[[#This Row],[RespondentID]],'All Data'!$A:$CO,88,FALSE),"unknown")</f>
        <v>25-34 years</v>
      </c>
      <c r="AH334" s="96" t="str">
        <f>IFERROR(VLOOKUP(Table1[[#This Row],[RespondentID]],'All Data'!$A:$CO,89,FALSE),"unknown")</f>
        <v>Suffolk</v>
      </c>
      <c r="AI334" s="96" t="str">
        <f>IFERROR(VLOOKUP(Table1[[#This Row],[RespondentID]],'All Data'!$A:$CO,90,FALSE),"unknown")</f>
        <v>Saint James, 11780</v>
      </c>
      <c r="AJ334" s="96" t="str">
        <f>IFERROR(VLOOKUP(Table1[[#This Row],[RespondentID]],'All Data'!$A:$CO,91,FALSE),"unknown")</f>
        <v>White</v>
      </c>
      <c r="AK334" s="96" t="str">
        <f>IFERROR(VLOOKUP(Table1[[#This Row],[RespondentID]],'All Data'!$A:$CO,92,FALSE),"unknown")</f>
        <v>Not Hispanic or Latino</v>
      </c>
      <c r="AL334" s="96" t="str">
        <f>IFERROR(VLOOKUP(Table1[[#This Row],[RespondentID]],'All Data'!$A:$CO,93,FALSE),"unknown")</f>
        <v>English</v>
      </c>
      <c r="AM334" s="96" t="str">
        <f>IFERROR(VLOOKUP(Table1[[#This Row],[RespondentID]],'All Data'!$A:$CW,94,FALSE),"unknown")</f>
        <v>$75,000 to $125,000</v>
      </c>
      <c r="AN334" s="96" t="str">
        <f>IFERROR(VLOOKUP(Table1[[#This Row],[RespondentID]],'All Data'!$A:$CW,95,FALSE),"unknown")</f>
        <v>College graduate</v>
      </c>
      <c r="AO334" s="96" t="str">
        <f>IFERROR(VLOOKUP(Table1[[#This Row],[RespondentID]],'All Data'!$A:$CW,96,FALSE),"unknown")</f>
        <v>Self-employed</v>
      </c>
      <c r="AP334" s="96" t="str">
        <f>IFERROR(VLOOKUP(Table1[[#This Row],[RespondentID]],'All Data'!$A:$CW,97,FALSE),"unknown")</f>
        <v>Yes</v>
      </c>
      <c r="AQ334" s="96" t="str">
        <f>IFERROR(VLOOKUP(Table1[[#This Row],[RespondentID]],'All Data'!$A:$CW,98,FALSE),"unknown")</f>
        <v>Private/Commercial</v>
      </c>
      <c r="AR334" s="96">
        <f>IFERROR(VLOOKUP(Table1[[#This Row],[RespondentID]],'All Data'!$A:$CW,99,FALSE),"unknown")</f>
        <v>0</v>
      </c>
    </row>
    <row r="335" spans="1:44">
      <c r="A335">
        <v>18038103413</v>
      </c>
      <c r="C335" t="s">
        <v>30</v>
      </c>
      <c r="E335" t="s">
        <v>32</v>
      </c>
      <c r="M335" s="7">
        <f t="shared" si="75"/>
        <v>2</v>
      </c>
      <c r="N335" s="7">
        <f t="shared" si="76"/>
        <v>1.5</v>
      </c>
      <c r="O335" s="7"/>
      <c r="P335" s="7">
        <f t="shared" si="77"/>
        <v>0</v>
      </c>
      <c r="Q335" s="7">
        <f t="shared" si="78"/>
        <v>1</v>
      </c>
      <c r="R335" s="7">
        <f t="shared" si="79"/>
        <v>0</v>
      </c>
      <c r="S335" s="7">
        <f t="shared" si="80"/>
        <v>1</v>
      </c>
      <c r="T335" s="7">
        <f t="shared" si="81"/>
        <v>0</v>
      </c>
      <c r="U335" s="7">
        <f t="shared" si="82"/>
        <v>0</v>
      </c>
      <c r="V335" s="110">
        <f t="shared" si="83"/>
        <v>0</v>
      </c>
      <c r="W335" s="7">
        <f t="shared" si="84"/>
        <v>0</v>
      </c>
      <c r="X335" s="7">
        <f t="shared" si="85"/>
        <v>0</v>
      </c>
      <c r="Y335" s="7">
        <f t="shared" si="86"/>
        <v>0</v>
      </c>
      <c r="Z335" s="7"/>
      <c r="AA335" s="7"/>
      <c r="AB335" s="7">
        <f t="shared" si="89"/>
        <v>2</v>
      </c>
      <c r="AC335" s="7">
        <f t="shared" si="87"/>
        <v>2</v>
      </c>
      <c r="AD335" s="7" t="str">
        <f t="shared" si="88"/>
        <v>Correct</v>
      </c>
      <c r="AE335" s="7"/>
      <c r="AF335" s="96" t="str">
        <f>IFERROR(VLOOKUP(Table1[[#This Row],[RespondentID]],'All Data'!$A:$CO,87,FALSE),"unknown")</f>
        <v>Woman</v>
      </c>
      <c r="AG335" s="96" t="str">
        <f>IFERROR(VLOOKUP(Table1[[#This Row],[RespondentID]],'All Data'!$A:$CO,88,FALSE),"unknown")</f>
        <v>55-64 years</v>
      </c>
      <c r="AH335" s="96" t="str">
        <f>IFERROR(VLOOKUP(Table1[[#This Row],[RespondentID]],'All Data'!$A:$CO,89,FALSE),"unknown")</f>
        <v>Suffolk</v>
      </c>
      <c r="AI335" s="96" t="str">
        <f>IFERROR(VLOOKUP(Table1[[#This Row],[RespondentID]],'All Data'!$A:$CO,90,FALSE),"unknown")</f>
        <v>Port Jefferson, 11777</v>
      </c>
      <c r="AJ335" s="96" t="str">
        <f>IFERROR(VLOOKUP(Table1[[#This Row],[RespondentID]],'All Data'!$A:$CO,91,FALSE),"unknown")</f>
        <v>White</v>
      </c>
      <c r="AK335" s="96" t="str">
        <f>IFERROR(VLOOKUP(Table1[[#This Row],[RespondentID]],'All Data'!$A:$CO,92,FALSE),"unknown")</f>
        <v>Not Hispanic or Latino</v>
      </c>
      <c r="AL335" s="96" t="str">
        <f>IFERROR(VLOOKUP(Table1[[#This Row],[RespondentID]],'All Data'!$A:$CO,93,FALSE),"unknown")</f>
        <v>English</v>
      </c>
      <c r="AM335" s="96" t="str">
        <f>IFERROR(VLOOKUP(Table1[[#This Row],[RespondentID]],'All Data'!$A:$CW,94,FALSE),"unknown")</f>
        <v>Over $125,000</v>
      </c>
      <c r="AN335" s="96" t="str">
        <f>IFERROR(VLOOKUP(Table1[[#This Row],[RespondentID]],'All Data'!$A:$CW,95,FALSE),"unknown")</f>
        <v>Doctorate</v>
      </c>
      <c r="AO335" s="96" t="str">
        <f>IFERROR(VLOOKUP(Table1[[#This Row],[RespondentID]],'All Data'!$A:$CW,96,FALSE),"unknown")</f>
        <v>Employed for wages</v>
      </c>
      <c r="AP335" s="96" t="str">
        <f>IFERROR(VLOOKUP(Table1[[#This Row],[RespondentID]],'All Data'!$A:$CW,97,FALSE),"unknown")</f>
        <v>Yes</v>
      </c>
      <c r="AQ335" s="96" t="str">
        <f>IFERROR(VLOOKUP(Table1[[#This Row],[RespondentID]],'All Data'!$A:$CW,98,FALSE),"unknown")</f>
        <v>Private/Commercial</v>
      </c>
      <c r="AR335" s="96">
        <f>IFERROR(VLOOKUP(Table1[[#This Row],[RespondentID]],'All Data'!$A:$CW,99,FALSE),"unknown")</f>
        <v>0</v>
      </c>
    </row>
    <row r="336" spans="1:44">
      <c r="A336">
        <v>18038103287</v>
      </c>
      <c r="G336" t="s">
        <v>34</v>
      </c>
      <c r="M336" s="6">
        <f t="shared" si="75"/>
        <v>1</v>
      </c>
      <c r="N336" s="6">
        <f t="shared" si="76"/>
        <v>3</v>
      </c>
      <c r="O336" s="6"/>
      <c r="P336" s="6">
        <f t="shared" si="77"/>
        <v>0</v>
      </c>
      <c r="Q336" s="6">
        <f t="shared" si="78"/>
        <v>0</v>
      </c>
      <c r="R336" s="6">
        <f t="shared" si="79"/>
        <v>0</v>
      </c>
      <c r="S336" s="6">
        <f t="shared" si="80"/>
        <v>0</v>
      </c>
      <c r="T336" s="6">
        <f t="shared" si="81"/>
        <v>0</v>
      </c>
      <c r="U336" s="6">
        <f t="shared" si="82"/>
        <v>1</v>
      </c>
      <c r="V336" s="110">
        <f t="shared" si="83"/>
        <v>0</v>
      </c>
      <c r="W336" s="6">
        <f t="shared" si="84"/>
        <v>0</v>
      </c>
      <c r="X336" s="6">
        <f t="shared" si="85"/>
        <v>0</v>
      </c>
      <c r="Y336" s="6">
        <f t="shared" si="86"/>
        <v>0</v>
      </c>
      <c r="Z336" s="6"/>
      <c r="AA336" s="6"/>
      <c r="AB336" s="6">
        <f t="shared" si="89"/>
        <v>1</v>
      </c>
      <c r="AC336" s="6">
        <f t="shared" si="87"/>
        <v>1</v>
      </c>
      <c r="AD336" s="6" t="str">
        <f t="shared" si="88"/>
        <v>Correct</v>
      </c>
      <c r="AE336" s="6"/>
      <c r="AF336" s="96" t="str">
        <f>IFERROR(VLOOKUP(Table1[[#This Row],[RespondentID]],'All Data'!$A:$CO,87,FALSE),"unknown")</f>
        <v>Woman</v>
      </c>
      <c r="AG336" s="96" t="str">
        <f>IFERROR(VLOOKUP(Table1[[#This Row],[RespondentID]],'All Data'!$A:$CO,88,FALSE),"unknown")</f>
        <v>18-24 years</v>
      </c>
      <c r="AH336" s="96" t="str">
        <f>IFERROR(VLOOKUP(Table1[[#This Row],[RespondentID]],'All Data'!$A:$CO,89,FALSE),"unknown")</f>
        <v>Suffolk</v>
      </c>
      <c r="AI336" s="96" t="str">
        <f>IFERROR(VLOOKUP(Table1[[#This Row],[RespondentID]],'All Data'!$A:$CO,90,FALSE),"unknown")</f>
        <v>Nesconset, 11767</v>
      </c>
      <c r="AJ336" s="96" t="str">
        <f>IFERROR(VLOOKUP(Table1[[#This Row],[RespondentID]],'All Data'!$A:$CO,91,FALSE),"unknown")</f>
        <v>White</v>
      </c>
      <c r="AK336" s="96" t="str">
        <f>IFERROR(VLOOKUP(Table1[[#This Row],[RespondentID]],'All Data'!$A:$CO,92,FALSE),"unknown")</f>
        <v>Not Hispanic or Latino</v>
      </c>
      <c r="AL336" s="96" t="str">
        <f>IFERROR(VLOOKUP(Table1[[#This Row],[RespondentID]],'All Data'!$A:$CO,93,FALSE),"unknown")</f>
        <v>English, Other</v>
      </c>
      <c r="AM336" s="96" t="str">
        <f>IFERROR(VLOOKUP(Table1[[#This Row],[RespondentID]],'All Data'!$A:$CW,94,FALSE),"unknown")</f>
        <v>$75,000 to $125,000</v>
      </c>
      <c r="AN336" s="96" t="str">
        <f>IFERROR(VLOOKUP(Table1[[#This Row],[RespondentID]],'All Data'!$A:$CW,95,FALSE),"unknown")</f>
        <v>High school graduate</v>
      </c>
      <c r="AO336" s="96" t="str">
        <f>IFERROR(VLOOKUP(Table1[[#This Row],[RespondentID]],'All Data'!$A:$CW,96,FALSE),"unknown")</f>
        <v>Student</v>
      </c>
      <c r="AP336" s="96" t="str">
        <f>IFERROR(VLOOKUP(Table1[[#This Row],[RespondentID]],'All Data'!$A:$CW,97,FALSE),"unknown")</f>
        <v>Yes</v>
      </c>
      <c r="AQ336" s="96" t="str">
        <f>IFERROR(VLOOKUP(Table1[[#This Row],[RespondentID]],'All Data'!$A:$CW,98,FALSE),"unknown")</f>
        <v>Private/Commercial</v>
      </c>
      <c r="AR336" s="96">
        <f>IFERROR(VLOOKUP(Table1[[#This Row],[RespondentID]],'All Data'!$A:$CW,99,FALSE),"unknown")</f>
        <v>0</v>
      </c>
    </row>
    <row r="337" spans="1:44">
      <c r="A337">
        <v>18038103180</v>
      </c>
      <c r="G337" t="s">
        <v>34</v>
      </c>
      <c r="M337" s="7">
        <f t="shared" si="75"/>
        <v>1</v>
      </c>
      <c r="N337" s="7">
        <f t="shared" si="76"/>
        <v>3</v>
      </c>
      <c r="O337" s="7"/>
      <c r="P337" s="7">
        <f t="shared" si="77"/>
        <v>0</v>
      </c>
      <c r="Q337" s="7">
        <f t="shared" si="78"/>
        <v>0</v>
      </c>
      <c r="R337" s="7">
        <f t="shared" si="79"/>
        <v>0</v>
      </c>
      <c r="S337" s="7">
        <f t="shared" si="80"/>
        <v>0</v>
      </c>
      <c r="T337" s="7">
        <f t="shared" si="81"/>
        <v>0</v>
      </c>
      <c r="U337" s="7">
        <f t="shared" si="82"/>
        <v>1</v>
      </c>
      <c r="V337" s="110">
        <f t="shared" si="83"/>
        <v>0</v>
      </c>
      <c r="W337" s="7">
        <f t="shared" si="84"/>
        <v>0</v>
      </c>
      <c r="X337" s="7">
        <f t="shared" si="85"/>
        <v>0</v>
      </c>
      <c r="Y337" s="7">
        <f t="shared" si="86"/>
        <v>0</v>
      </c>
      <c r="Z337" s="7"/>
      <c r="AA337" s="7"/>
      <c r="AB337" s="7">
        <f t="shared" si="89"/>
        <v>1</v>
      </c>
      <c r="AC337" s="7">
        <f t="shared" si="87"/>
        <v>1</v>
      </c>
      <c r="AD337" s="7" t="str">
        <f t="shared" si="88"/>
        <v>Correct</v>
      </c>
      <c r="AE337" s="7"/>
      <c r="AF337" s="96" t="str">
        <f>IFERROR(VLOOKUP(Table1[[#This Row],[RespondentID]],'All Data'!$A:$CO,87,FALSE),"unknown")</f>
        <v>Woman</v>
      </c>
      <c r="AG337" s="96" t="str">
        <f>IFERROR(VLOOKUP(Table1[[#This Row],[RespondentID]],'All Data'!$A:$CO,88,FALSE),"unknown")</f>
        <v>45-54 years</v>
      </c>
      <c r="AH337" s="96" t="str">
        <f>IFERROR(VLOOKUP(Table1[[#This Row],[RespondentID]],'All Data'!$A:$CO,89,FALSE),"unknown")</f>
        <v>Suffolk</v>
      </c>
      <c r="AI337" s="96" t="str">
        <f>IFERROR(VLOOKUP(Table1[[#This Row],[RespondentID]],'All Data'!$A:$CO,90,FALSE),"unknown")</f>
        <v>Wading River, 11792</v>
      </c>
      <c r="AJ337" s="96" t="str">
        <f>IFERROR(VLOOKUP(Table1[[#This Row],[RespondentID]],'All Data'!$A:$CO,91,FALSE),"unknown")</f>
        <v>White</v>
      </c>
      <c r="AK337" s="96" t="str">
        <f>IFERROR(VLOOKUP(Table1[[#This Row],[RespondentID]],'All Data'!$A:$CO,92,FALSE),"unknown")</f>
        <v>Not Hispanic or Latino</v>
      </c>
      <c r="AL337" s="96" t="str">
        <f>IFERROR(VLOOKUP(Table1[[#This Row],[RespondentID]],'All Data'!$A:$CO,93,FALSE),"unknown")</f>
        <v>English</v>
      </c>
      <c r="AM337" s="96" t="str">
        <f>IFERROR(VLOOKUP(Table1[[#This Row],[RespondentID]],'All Data'!$A:$CW,94,FALSE),"unknown")</f>
        <v>Over $125,000</v>
      </c>
      <c r="AN337" s="96" t="str">
        <f>IFERROR(VLOOKUP(Table1[[#This Row],[RespondentID]],'All Data'!$A:$CW,95,FALSE),"unknown")</f>
        <v>Graduate school</v>
      </c>
      <c r="AO337" s="96" t="str">
        <f>IFERROR(VLOOKUP(Table1[[#This Row],[RespondentID]],'All Data'!$A:$CW,96,FALSE),"unknown")</f>
        <v>Employed for wages</v>
      </c>
      <c r="AP337" s="96" t="str">
        <f>IFERROR(VLOOKUP(Table1[[#This Row],[RespondentID]],'All Data'!$A:$CW,97,FALSE),"unknown")</f>
        <v>Yes</v>
      </c>
      <c r="AQ337" s="96" t="str">
        <f>IFERROR(VLOOKUP(Table1[[#This Row],[RespondentID]],'All Data'!$A:$CW,98,FALSE),"unknown")</f>
        <v>Private/Commercial</v>
      </c>
      <c r="AR337" s="96">
        <f>IFERROR(VLOOKUP(Table1[[#This Row],[RespondentID]],'All Data'!$A:$CW,99,FALSE),"unknown")</f>
        <v>0</v>
      </c>
    </row>
    <row r="338" spans="1:44">
      <c r="A338">
        <v>18038103065</v>
      </c>
      <c r="G338" t="s">
        <v>34</v>
      </c>
      <c r="M338" s="6">
        <f t="shared" si="75"/>
        <v>1</v>
      </c>
      <c r="N338" s="6">
        <f t="shared" si="76"/>
        <v>3</v>
      </c>
      <c r="O338" s="6"/>
      <c r="P338" s="6">
        <f t="shared" si="77"/>
        <v>0</v>
      </c>
      <c r="Q338" s="6">
        <f t="shared" si="78"/>
        <v>0</v>
      </c>
      <c r="R338" s="6">
        <f t="shared" si="79"/>
        <v>0</v>
      </c>
      <c r="S338" s="6">
        <f t="shared" si="80"/>
        <v>0</v>
      </c>
      <c r="T338" s="6">
        <f t="shared" si="81"/>
        <v>0</v>
      </c>
      <c r="U338" s="6">
        <f t="shared" si="82"/>
        <v>1</v>
      </c>
      <c r="V338" s="110">
        <f t="shared" si="83"/>
        <v>0</v>
      </c>
      <c r="W338" s="6">
        <f t="shared" si="84"/>
        <v>0</v>
      </c>
      <c r="X338" s="6">
        <f t="shared" si="85"/>
        <v>0</v>
      </c>
      <c r="Y338" s="6">
        <f t="shared" si="86"/>
        <v>0</v>
      </c>
      <c r="Z338" s="6"/>
      <c r="AA338" s="6"/>
      <c r="AB338" s="6">
        <f t="shared" si="89"/>
        <v>1</v>
      </c>
      <c r="AC338" s="6">
        <f t="shared" si="87"/>
        <v>1</v>
      </c>
      <c r="AD338" s="6" t="str">
        <f t="shared" si="88"/>
        <v>Correct</v>
      </c>
      <c r="AE338" s="6"/>
      <c r="AF338" s="96" t="str">
        <f>IFERROR(VLOOKUP(Table1[[#This Row],[RespondentID]],'All Data'!$A:$CO,87,FALSE),"unknown")</f>
        <v>Man</v>
      </c>
      <c r="AG338" s="96" t="str">
        <f>IFERROR(VLOOKUP(Table1[[#This Row],[RespondentID]],'All Data'!$A:$CO,88,FALSE),"unknown")</f>
        <v>35-44 years</v>
      </c>
      <c r="AH338" s="96" t="str">
        <f>IFERROR(VLOOKUP(Table1[[#This Row],[RespondentID]],'All Data'!$A:$CO,89,FALSE),"unknown")</f>
        <v>Suffolk</v>
      </c>
      <c r="AI338" s="96" t="str">
        <f>IFERROR(VLOOKUP(Table1[[#This Row],[RespondentID]],'All Data'!$A:$CO,90,FALSE),"unknown")</f>
        <v>Kings Park, 11754</v>
      </c>
      <c r="AJ338" s="96" t="str">
        <f>IFERROR(VLOOKUP(Table1[[#This Row],[RespondentID]],'All Data'!$A:$CO,91,FALSE),"unknown")</f>
        <v>White</v>
      </c>
      <c r="AK338" s="96" t="str">
        <f>IFERROR(VLOOKUP(Table1[[#This Row],[RespondentID]],'All Data'!$A:$CO,92,FALSE),"unknown")</f>
        <v>Not Hispanic or Latino</v>
      </c>
      <c r="AL338" s="96" t="str">
        <f>IFERROR(VLOOKUP(Table1[[#This Row],[RespondentID]],'All Data'!$A:$CO,93,FALSE),"unknown")</f>
        <v>English</v>
      </c>
      <c r="AM338" s="96" t="str">
        <f>IFERROR(VLOOKUP(Table1[[#This Row],[RespondentID]],'All Data'!$A:$CW,94,FALSE),"unknown")</f>
        <v>Over $125,000</v>
      </c>
      <c r="AN338" s="96" t="str">
        <f>IFERROR(VLOOKUP(Table1[[#This Row],[RespondentID]],'All Data'!$A:$CW,95,FALSE),"unknown")</f>
        <v>Graduate school</v>
      </c>
      <c r="AO338" s="96" t="str">
        <f>IFERROR(VLOOKUP(Table1[[#This Row],[RespondentID]],'All Data'!$A:$CW,96,FALSE),"unknown")</f>
        <v>Employed for wages</v>
      </c>
      <c r="AP338" s="96" t="str">
        <f>IFERROR(VLOOKUP(Table1[[#This Row],[RespondentID]],'All Data'!$A:$CW,97,FALSE),"unknown")</f>
        <v>Yes</v>
      </c>
      <c r="AQ338" s="96" t="str">
        <f>IFERROR(VLOOKUP(Table1[[#This Row],[RespondentID]],'All Data'!$A:$CW,98,FALSE),"unknown")</f>
        <v>Private/Commercial</v>
      </c>
      <c r="AR338" s="96">
        <f>IFERROR(VLOOKUP(Table1[[#This Row],[RespondentID]],'All Data'!$A:$CW,99,FALSE),"unknown")</f>
        <v>0</v>
      </c>
    </row>
    <row r="339" spans="1:44">
      <c r="A339">
        <v>18038102920</v>
      </c>
      <c r="C339" t="s">
        <v>30</v>
      </c>
      <c r="E339" t="s">
        <v>32</v>
      </c>
      <c r="H339" t="s">
        <v>35</v>
      </c>
      <c r="M339" s="7">
        <f t="shared" si="75"/>
        <v>3</v>
      </c>
      <c r="N339" s="7">
        <f t="shared" si="76"/>
        <v>1</v>
      </c>
      <c r="O339" s="7"/>
      <c r="P339" s="7">
        <f t="shared" si="77"/>
        <v>0</v>
      </c>
      <c r="Q339" s="7">
        <f t="shared" si="78"/>
        <v>1</v>
      </c>
      <c r="R339" s="7">
        <f t="shared" si="79"/>
        <v>0</v>
      </c>
      <c r="S339" s="7">
        <f t="shared" si="80"/>
        <v>1</v>
      </c>
      <c r="T339" s="7">
        <f t="shared" si="81"/>
        <v>0</v>
      </c>
      <c r="U339" s="7">
        <f t="shared" si="82"/>
        <v>0</v>
      </c>
      <c r="V339" s="110">
        <f t="shared" si="83"/>
        <v>1</v>
      </c>
      <c r="W339" s="7">
        <f t="shared" si="84"/>
        <v>0</v>
      </c>
      <c r="X339" s="7">
        <f t="shared" si="85"/>
        <v>0</v>
      </c>
      <c r="Y339" s="7">
        <f t="shared" si="86"/>
        <v>0</v>
      </c>
      <c r="Z339" s="7"/>
      <c r="AA339" s="7"/>
      <c r="AB339" s="7">
        <f t="shared" si="89"/>
        <v>3</v>
      </c>
      <c r="AC339" s="7">
        <f t="shared" si="87"/>
        <v>3</v>
      </c>
      <c r="AD339" s="7" t="str">
        <f t="shared" si="88"/>
        <v>Correct</v>
      </c>
      <c r="AE339" s="7"/>
      <c r="AF339" s="96" t="str">
        <f>IFERROR(VLOOKUP(Table1[[#This Row],[RespondentID]],'All Data'!$A:$CO,87,FALSE),"unknown")</f>
        <v>Woman</v>
      </c>
      <c r="AG339" s="96" t="str">
        <f>IFERROR(VLOOKUP(Table1[[#This Row],[RespondentID]],'All Data'!$A:$CO,88,FALSE),"unknown")</f>
        <v>18-24 years</v>
      </c>
      <c r="AH339" s="96" t="str">
        <f>IFERROR(VLOOKUP(Table1[[#This Row],[RespondentID]],'All Data'!$A:$CO,89,FALSE),"unknown")</f>
        <v>Suffolk</v>
      </c>
      <c r="AI339" s="96" t="str">
        <f>IFERROR(VLOOKUP(Table1[[#This Row],[RespondentID]],'All Data'!$A:$CO,90,FALSE),"unknown")</f>
        <v>Smithtown, 11787</v>
      </c>
      <c r="AJ339" s="96" t="str">
        <f>IFERROR(VLOOKUP(Table1[[#This Row],[RespondentID]],'All Data'!$A:$CO,91,FALSE),"unknown")</f>
        <v>Asian</v>
      </c>
      <c r="AK339" s="96" t="str">
        <f>IFERROR(VLOOKUP(Table1[[#This Row],[RespondentID]],'All Data'!$A:$CO,92,FALSE),"unknown")</f>
        <v>Not Hispanic or Latino</v>
      </c>
      <c r="AL339" s="96" t="str">
        <f>IFERROR(VLOOKUP(Table1[[#This Row],[RespondentID]],'All Data'!$A:$CO,93,FALSE),"unknown")</f>
        <v>Other</v>
      </c>
      <c r="AM339" s="96" t="str">
        <f>IFERROR(VLOOKUP(Table1[[#This Row],[RespondentID]],'All Data'!$A:$CW,94,FALSE),"unknown")</f>
        <v>$75,000 to $125,000</v>
      </c>
      <c r="AN339" s="96" t="str">
        <f>IFERROR(VLOOKUP(Table1[[#This Row],[RespondentID]],'All Data'!$A:$CW,95,FALSE),"unknown")</f>
        <v>High school graduate</v>
      </c>
      <c r="AO339" s="96" t="str">
        <f>IFERROR(VLOOKUP(Table1[[#This Row],[RespondentID]],'All Data'!$A:$CW,96,FALSE),"unknown")</f>
        <v>Student</v>
      </c>
      <c r="AP339" s="96" t="str">
        <f>IFERROR(VLOOKUP(Table1[[#This Row],[RespondentID]],'All Data'!$A:$CW,97,FALSE),"unknown")</f>
        <v>Yes</v>
      </c>
      <c r="AQ339" s="96" t="str">
        <f>IFERROR(VLOOKUP(Table1[[#This Row],[RespondentID]],'All Data'!$A:$CW,98,FALSE),"unknown")</f>
        <v>Medicaid</v>
      </c>
      <c r="AR339" s="96">
        <f>IFERROR(VLOOKUP(Table1[[#This Row],[RespondentID]],'All Data'!$A:$CW,99,FALSE),"unknown")</f>
        <v>0</v>
      </c>
    </row>
    <row r="340" spans="1:44">
      <c r="A340">
        <v>18038102799</v>
      </c>
      <c r="G340" t="s">
        <v>34</v>
      </c>
      <c r="M340" s="6">
        <f t="shared" si="75"/>
        <v>1</v>
      </c>
      <c r="N340" s="6">
        <f t="shared" si="76"/>
        <v>3</v>
      </c>
      <c r="O340" s="6"/>
      <c r="P340" s="6">
        <f t="shared" si="77"/>
        <v>0</v>
      </c>
      <c r="Q340" s="6">
        <f t="shared" si="78"/>
        <v>0</v>
      </c>
      <c r="R340" s="6">
        <f t="shared" si="79"/>
        <v>0</v>
      </c>
      <c r="S340" s="6">
        <f t="shared" si="80"/>
        <v>0</v>
      </c>
      <c r="T340" s="6">
        <f t="shared" si="81"/>
        <v>0</v>
      </c>
      <c r="U340" s="6">
        <f t="shared" si="82"/>
        <v>1</v>
      </c>
      <c r="V340" s="110">
        <f t="shared" si="83"/>
        <v>0</v>
      </c>
      <c r="W340" s="6">
        <f t="shared" si="84"/>
        <v>0</v>
      </c>
      <c r="X340" s="6">
        <f t="shared" si="85"/>
        <v>0</v>
      </c>
      <c r="Y340" s="6">
        <f t="shared" si="86"/>
        <v>0</v>
      </c>
      <c r="Z340" s="6"/>
      <c r="AA340" s="6"/>
      <c r="AB340" s="6">
        <f t="shared" si="89"/>
        <v>1</v>
      </c>
      <c r="AC340" s="6">
        <f t="shared" si="87"/>
        <v>1</v>
      </c>
      <c r="AD340" s="6" t="str">
        <f t="shared" si="88"/>
        <v>Correct</v>
      </c>
      <c r="AE340" s="6"/>
      <c r="AF340" s="96" t="str">
        <f>IFERROR(VLOOKUP(Table1[[#This Row],[RespondentID]],'All Data'!$A:$CO,87,FALSE),"unknown")</f>
        <v>Man</v>
      </c>
      <c r="AG340" s="96" t="str">
        <f>IFERROR(VLOOKUP(Table1[[#This Row],[RespondentID]],'All Data'!$A:$CO,88,FALSE),"unknown")</f>
        <v>35-44 years</v>
      </c>
      <c r="AH340" s="96" t="str">
        <f>IFERROR(VLOOKUP(Table1[[#This Row],[RespondentID]],'All Data'!$A:$CO,89,FALSE),"unknown")</f>
        <v>Suffolk</v>
      </c>
      <c r="AI340" s="96" t="str">
        <f>IFERROR(VLOOKUP(Table1[[#This Row],[RespondentID]],'All Data'!$A:$CO,90,FALSE),"unknown")</f>
        <v>Port Jefferson, 11777</v>
      </c>
      <c r="AJ340" s="96" t="str">
        <f>IFERROR(VLOOKUP(Table1[[#This Row],[RespondentID]],'All Data'!$A:$CO,91,FALSE),"unknown")</f>
        <v>White</v>
      </c>
      <c r="AK340" s="96" t="str">
        <f>IFERROR(VLOOKUP(Table1[[#This Row],[RespondentID]],'All Data'!$A:$CO,92,FALSE),"unknown")</f>
        <v>Not Hispanic or Latino</v>
      </c>
      <c r="AL340" s="96" t="str">
        <f>IFERROR(VLOOKUP(Table1[[#This Row],[RespondentID]],'All Data'!$A:$CO,93,FALSE),"unknown")</f>
        <v>English</v>
      </c>
      <c r="AM340" s="96" t="str">
        <f>IFERROR(VLOOKUP(Table1[[#This Row],[RespondentID]],'All Data'!$A:$CW,94,FALSE),"unknown")</f>
        <v>$50,000 to $74,999</v>
      </c>
      <c r="AN340" s="96" t="str">
        <f>IFERROR(VLOOKUP(Table1[[#This Row],[RespondentID]],'All Data'!$A:$CW,95,FALSE),"unknown")</f>
        <v>College graduate</v>
      </c>
      <c r="AO340" s="96" t="str">
        <f>IFERROR(VLOOKUP(Table1[[#This Row],[RespondentID]],'All Data'!$A:$CW,96,FALSE),"unknown")</f>
        <v>Employed for wages</v>
      </c>
      <c r="AP340" s="96" t="str">
        <f>IFERROR(VLOOKUP(Table1[[#This Row],[RespondentID]],'All Data'!$A:$CW,97,FALSE),"unknown")</f>
        <v>Yes</v>
      </c>
      <c r="AQ340" s="96" t="str">
        <f>IFERROR(VLOOKUP(Table1[[#This Row],[RespondentID]],'All Data'!$A:$CW,98,FALSE),"unknown")</f>
        <v>Private/Commercial</v>
      </c>
      <c r="AR340" s="96">
        <f>IFERROR(VLOOKUP(Table1[[#This Row],[RespondentID]],'All Data'!$A:$CW,99,FALSE),"unknown")</f>
        <v>0</v>
      </c>
    </row>
    <row r="341" spans="1:44">
      <c r="A341">
        <v>18038102680</v>
      </c>
      <c r="G341" t="s">
        <v>34</v>
      </c>
      <c r="M341" s="7">
        <f t="shared" si="75"/>
        <v>1</v>
      </c>
      <c r="N341" s="7">
        <f t="shared" si="76"/>
        <v>3</v>
      </c>
      <c r="O341" s="7"/>
      <c r="P341" s="7">
        <f t="shared" si="77"/>
        <v>0</v>
      </c>
      <c r="Q341" s="7">
        <f t="shared" si="78"/>
        <v>0</v>
      </c>
      <c r="R341" s="7">
        <f t="shared" si="79"/>
        <v>0</v>
      </c>
      <c r="S341" s="7">
        <f t="shared" si="80"/>
        <v>0</v>
      </c>
      <c r="T341" s="7">
        <f t="shared" si="81"/>
        <v>0</v>
      </c>
      <c r="U341" s="7">
        <f t="shared" si="82"/>
        <v>1</v>
      </c>
      <c r="V341" s="110">
        <f t="shared" si="83"/>
        <v>0</v>
      </c>
      <c r="W341" s="7">
        <f t="shared" si="84"/>
        <v>0</v>
      </c>
      <c r="X341" s="7">
        <f t="shared" si="85"/>
        <v>0</v>
      </c>
      <c r="Y341" s="7">
        <f t="shared" si="86"/>
        <v>0</v>
      </c>
      <c r="Z341" s="7"/>
      <c r="AA341" s="7"/>
      <c r="AB341" s="7">
        <f t="shared" si="89"/>
        <v>1</v>
      </c>
      <c r="AC341" s="7">
        <f t="shared" si="87"/>
        <v>1</v>
      </c>
      <c r="AD341" s="7" t="str">
        <f t="shared" si="88"/>
        <v>Correct</v>
      </c>
      <c r="AE341" s="7"/>
      <c r="AF341" s="96" t="str">
        <f>IFERROR(VLOOKUP(Table1[[#This Row],[RespondentID]],'All Data'!$A:$CO,87,FALSE),"unknown")</f>
        <v>Man</v>
      </c>
      <c r="AG341" s="96" t="str">
        <f>IFERROR(VLOOKUP(Table1[[#This Row],[RespondentID]],'All Data'!$A:$CO,88,FALSE),"unknown")</f>
        <v>35-44 years</v>
      </c>
      <c r="AH341" s="96" t="str">
        <f>IFERROR(VLOOKUP(Table1[[#This Row],[RespondentID]],'All Data'!$A:$CO,89,FALSE),"unknown")</f>
        <v>Suffolk</v>
      </c>
      <c r="AI341" s="96" t="str">
        <f>IFERROR(VLOOKUP(Table1[[#This Row],[RespondentID]],'All Data'!$A:$CO,90,FALSE),"unknown")</f>
        <v>Coram, 11727</v>
      </c>
      <c r="AJ341" s="96" t="str">
        <f>IFERROR(VLOOKUP(Table1[[#This Row],[RespondentID]],'All Data'!$A:$CO,91,FALSE),"unknown")</f>
        <v>Two or more races</v>
      </c>
      <c r="AK341" s="96" t="str">
        <f>IFERROR(VLOOKUP(Table1[[#This Row],[RespondentID]],'All Data'!$A:$CO,92,FALSE),"unknown")</f>
        <v>Not Hispanic or Latino</v>
      </c>
      <c r="AL341" s="96" t="str">
        <f>IFERROR(VLOOKUP(Table1[[#This Row],[RespondentID]],'All Data'!$A:$CO,93,FALSE),"unknown")</f>
        <v>English</v>
      </c>
      <c r="AM341" s="96" t="str">
        <f>IFERROR(VLOOKUP(Table1[[#This Row],[RespondentID]],'All Data'!$A:$CW,94,FALSE),"unknown")</f>
        <v>Over $125,000</v>
      </c>
      <c r="AN341" s="96" t="str">
        <f>IFERROR(VLOOKUP(Table1[[#This Row],[RespondentID]],'All Data'!$A:$CW,95,FALSE),"unknown")</f>
        <v>College graduate</v>
      </c>
      <c r="AO341" s="96" t="str">
        <f>IFERROR(VLOOKUP(Table1[[#This Row],[RespondentID]],'All Data'!$A:$CW,96,FALSE),"unknown")</f>
        <v>Employed for wages</v>
      </c>
      <c r="AP341" s="96" t="str">
        <f>IFERROR(VLOOKUP(Table1[[#This Row],[RespondentID]],'All Data'!$A:$CW,97,FALSE),"unknown")</f>
        <v>Yes</v>
      </c>
      <c r="AQ341" s="96" t="str">
        <f>IFERROR(VLOOKUP(Table1[[#This Row],[RespondentID]],'All Data'!$A:$CW,98,FALSE),"unknown")</f>
        <v>Medicare</v>
      </c>
      <c r="AR341" s="96">
        <f>IFERROR(VLOOKUP(Table1[[#This Row],[RespondentID]],'All Data'!$A:$CW,99,FALSE),"unknown")</f>
        <v>0</v>
      </c>
    </row>
    <row r="342" spans="1:44">
      <c r="A342">
        <v>18038102385</v>
      </c>
      <c r="G342" t="s">
        <v>34</v>
      </c>
      <c r="M342" s="6">
        <f t="shared" si="75"/>
        <v>1</v>
      </c>
      <c r="N342" s="6">
        <f t="shared" si="76"/>
        <v>3</v>
      </c>
      <c r="O342" s="6"/>
      <c r="P342" s="6">
        <f t="shared" si="77"/>
        <v>0</v>
      </c>
      <c r="Q342" s="6">
        <f t="shared" si="78"/>
        <v>0</v>
      </c>
      <c r="R342" s="6">
        <f t="shared" si="79"/>
        <v>0</v>
      </c>
      <c r="S342" s="6">
        <f t="shared" si="80"/>
        <v>0</v>
      </c>
      <c r="T342" s="6">
        <f t="shared" si="81"/>
        <v>0</v>
      </c>
      <c r="U342" s="6">
        <f t="shared" si="82"/>
        <v>1</v>
      </c>
      <c r="V342" s="110">
        <f t="shared" si="83"/>
        <v>0</v>
      </c>
      <c r="W342" s="6">
        <f t="shared" si="84"/>
        <v>0</v>
      </c>
      <c r="X342" s="6">
        <f t="shared" si="85"/>
        <v>0</v>
      </c>
      <c r="Y342" s="6">
        <f t="shared" si="86"/>
        <v>0</v>
      </c>
      <c r="Z342" s="6"/>
      <c r="AA342" s="6"/>
      <c r="AB342" s="6">
        <f t="shared" si="89"/>
        <v>1</v>
      </c>
      <c r="AC342" s="6">
        <f t="shared" si="87"/>
        <v>1</v>
      </c>
      <c r="AD342" s="6" t="str">
        <f t="shared" si="88"/>
        <v>Correct</v>
      </c>
      <c r="AE342" s="6"/>
      <c r="AF342" s="96" t="str">
        <f>IFERROR(VLOOKUP(Table1[[#This Row],[RespondentID]],'All Data'!$A:$CO,87,FALSE),"unknown")</f>
        <v>Woman</v>
      </c>
      <c r="AG342" s="96" t="str">
        <f>IFERROR(VLOOKUP(Table1[[#This Row],[RespondentID]],'All Data'!$A:$CO,88,FALSE),"unknown")</f>
        <v>35-44 years</v>
      </c>
      <c r="AH342" s="96" t="str">
        <f>IFERROR(VLOOKUP(Table1[[#This Row],[RespondentID]],'All Data'!$A:$CO,89,FALSE),"unknown")</f>
        <v>Suffolk</v>
      </c>
      <c r="AI342" s="96" t="str">
        <f>IFERROR(VLOOKUP(Table1[[#This Row],[RespondentID]],'All Data'!$A:$CO,90,FALSE),"unknown")</f>
        <v>Middle Island, 11953</v>
      </c>
      <c r="AJ342" s="96" t="str">
        <f>IFERROR(VLOOKUP(Table1[[#This Row],[RespondentID]],'All Data'!$A:$CO,91,FALSE),"unknown")</f>
        <v>White</v>
      </c>
      <c r="AK342" s="96" t="str">
        <f>IFERROR(VLOOKUP(Table1[[#This Row],[RespondentID]],'All Data'!$A:$CO,92,FALSE),"unknown")</f>
        <v>Not Hispanic or Latino</v>
      </c>
      <c r="AL342" s="96" t="str">
        <f>IFERROR(VLOOKUP(Table1[[#This Row],[RespondentID]],'All Data'!$A:$CO,93,FALSE),"unknown")</f>
        <v>English</v>
      </c>
      <c r="AM342" s="96" t="str">
        <f>IFERROR(VLOOKUP(Table1[[#This Row],[RespondentID]],'All Data'!$A:$CW,94,FALSE),"unknown")</f>
        <v>Over $125,000</v>
      </c>
      <c r="AN342" s="96" t="str">
        <f>IFERROR(VLOOKUP(Table1[[#This Row],[RespondentID]],'All Data'!$A:$CW,95,FALSE),"unknown")</f>
        <v>Graduate school</v>
      </c>
      <c r="AO342" s="96" t="str">
        <f>IFERROR(VLOOKUP(Table1[[#This Row],[RespondentID]],'All Data'!$A:$CW,96,FALSE),"unknown")</f>
        <v>Employed for wages</v>
      </c>
      <c r="AP342" s="96" t="str">
        <f>IFERROR(VLOOKUP(Table1[[#This Row],[RespondentID]],'All Data'!$A:$CW,97,FALSE),"unknown")</f>
        <v>Yes</v>
      </c>
      <c r="AQ342" s="96" t="str">
        <f>IFERROR(VLOOKUP(Table1[[#This Row],[RespondentID]],'All Data'!$A:$CW,98,FALSE),"unknown")</f>
        <v>Private/Commercial</v>
      </c>
      <c r="AR342" s="96">
        <f>IFERROR(VLOOKUP(Table1[[#This Row],[RespondentID]],'All Data'!$A:$CW,99,FALSE),"unknown")</f>
        <v>0</v>
      </c>
    </row>
    <row r="343" spans="1:44">
      <c r="A343">
        <v>18038101886</v>
      </c>
      <c r="J343" t="s">
        <v>37</v>
      </c>
      <c r="M343" s="7">
        <f t="shared" si="75"/>
        <v>1</v>
      </c>
      <c r="N343" s="7">
        <f t="shared" si="76"/>
        <v>3</v>
      </c>
      <c r="O343" s="7"/>
      <c r="P343" s="7">
        <f t="shared" si="77"/>
        <v>0</v>
      </c>
      <c r="Q343" s="7">
        <f t="shared" si="78"/>
        <v>0</v>
      </c>
      <c r="R343" s="7">
        <f t="shared" si="79"/>
        <v>0</v>
      </c>
      <c r="S343" s="7">
        <f t="shared" si="80"/>
        <v>0</v>
      </c>
      <c r="T343" s="7">
        <f t="shared" si="81"/>
        <v>0</v>
      </c>
      <c r="U343" s="7">
        <f t="shared" si="82"/>
        <v>0</v>
      </c>
      <c r="V343" s="110">
        <f t="shared" si="83"/>
        <v>0</v>
      </c>
      <c r="W343" s="7">
        <f t="shared" si="84"/>
        <v>0</v>
      </c>
      <c r="X343" s="7">
        <f t="shared" si="85"/>
        <v>1</v>
      </c>
      <c r="Y343" s="7">
        <f t="shared" si="86"/>
        <v>0</v>
      </c>
      <c r="Z343" s="7"/>
      <c r="AA343" s="7"/>
      <c r="AB343" s="7">
        <f t="shared" si="89"/>
        <v>1</v>
      </c>
      <c r="AC343" s="7">
        <f t="shared" si="87"/>
        <v>1</v>
      </c>
      <c r="AD343" s="7" t="str">
        <f t="shared" si="88"/>
        <v>Correct</v>
      </c>
      <c r="AE343" s="7"/>
      <c r="AF343" s="96" t="str">
        <f>IFERROR(VLOOKUP(Table1[[#This Row],[RespondentID]],'All Data'!$A:$CO,87,FALSE),"unknown")</f>
        <v>Woman</v>
      </c>
      <c r="AG343" s="96">
        <f>IFERROR(VLOOKUP(Table1[[#This Row],[RespondentID]],'All Data'!$A:$CO,88,FALSE),"unknown")</f>
        <v>0</v>
      </c>
      <c r="AH343" s="96">
        <f>IFERROR(VLOOKUP(Table1[[#This Row],[RespondentID]],'All Data'!$A:$CO,89,FALSE),"unknown")</f>
        <v>0</v>
      </c>
      <c r="AI343" s="96">
        <f>IFERROR(VLOOKUP(Table1[[#This Row],[RespondentID]],'All Data'!$A:$CO,90,FALSE),"unknown")</f>
        <v>0</v>
      </c>
      <c r="AJ343" s="96" t="str">
        <f>IFERROR(VLOOKUP(Table1[[#This Row],[RespondentID]],'All Data'!$A:$CO,91,FALSE),"unknown")</f>
        <v>White</v>
      </c>
      <c r="AK343" s="96" t="str">
        <f>IFERROR(VLOOKUP(Table1[[#This Row],[RespondentID]],'All Data'!$A:$CO,92,FALSE),"unknown")</f>
        <v>Not Hispanic or Latino</v>
      </c>
      <c r="AL343" s="96" t="str">
        <f>IFERROR(VLOOKUP(Table1[[#This Row],[RespondentID]],'All Data'!$A:$CO,93,FALSE),"unknown")</f>
        <v>English</v>
      </c>
      <c r="AM343" s="96" t="str">
        <f>IFERROR(VLOOKUP(Table1[[#This Row],[RespondentID]],'All Data'!$A:$CW,94,FALSE),"unknown")</f>
        <v>Over $125,000</v>
      </c>
      <c r="AN343" s="96" t="str">
        <f>IFERROR(VLOOKUP(Table1[[#This Row],[RespondentID]],'All Data'!$A:$CW,95,FALSE),"unknown")</f>
        <v>Some high school</v>
      </c>
      <c r="AO343" s="96" t="str">
        <f>IFERROR(VLOOKUP(Table1[[#This Row],[RespondentID]],'All Data'!$A:$CW,96,FALSE),"unknown")</f>
        <v>Student</v>
      </c>
      <c r="AP343" s="96">
        <f>IFERROR(VLOOKUP(Table1[[#This Row],[RespondentID]],'All Data'!$A:$CW,97,FALSE),"unknown")</f>
        <v>0</v>
      </c>
      <c r="AQ343" s="96">
        <f>IFERROR(VLOOKUP(Table1[[#This Row],[RespondentID]],'All Data'!$A:$CW,98,FALSE),"unknown")</f>
        <v>0</v>
      </c>
      <c r="AR343" s="96">
        <f>IFERROR(VLOOKUP(Table1[[#This Row],[RespondentID]],'All Data'!$A:$CW,99,FALSE),"unknown")</f>
        <v>0</v>
      </c>
    </row>
    <row r="344" spans="1:44">
      <c r="A344">
        <v>18038101808</v>
      </c>
      <c r="E344" t="s">
        <v>32</v>
      </c>
      <c r="M344" s="6">
        <f t="shared" si="75"/>
        <v>1</v>
      </c>
      <c r="N344" s="6">
        <f t="shared" si="76"/>
        <v>3</v>
      </c>
      <c r="O344" s="6"/>
      <c r="P344" s="6">
        <f t="shared" si="77"/>
        <v>0</v>
      </c>
      <c r="Q344" s="6">
        <f t="shared" si="78"/>
        <v>0</v>
      </c>
      <c r="R344" s="6">
        <f t="shared" si="79"/>
        <v>0</v>
      </c>
      <c r="S344" s="6">
        <f t="shared" si="80"/>
        <v>1</v>
      </c>
      <c r="T344" s="6">
        <f t="shared" si="81"/>
        <v>0</v>
      </c>
      <c r="U344" s="6">
        <f t="shared" si="82"/>
        <v>0</v>
      </c>
      <c r="V344" s="110">
        <f t="shared" si="83"/>
        <v>0</v>
      </c>
      <c r="W344" s="6">
        <f t="shared" si="84"/>
        <v>0</v>
      </c>
      <c r="X344" s="6">
        <f t="shared" si="85"/>
        <v>0</v>
      </c>
      <c r="Y344" s="6">
        <f t="shared" si="86"/>
        <v>0</v>
      </c>
      <c r="Z344" s="6"/>
      <c r="AA344" s="6"/>
      <c r="AB344" s="6">
        <f t="shared" si="89"/>
        <v>1</v>
      </c>
      <c r="AC344" s="6">
        <f t="shared" si="87"/>
        <v>1</v>
      </c>
      <c r="AD344" s="6" t="str">
        <f t="shared" si="88"/>
        <v>Correct</v>
      </c>
      <c r="AE344" s="6"/>
      <c r="AF344" s="96" t="str">
        <f>IFERROR(VLOOKUP(Table1[[#This Row],[RespondentID]],'All Data'!$A:$CO,87,FALSE),"unknown")</f>
        <v>Woman</v>
      </c>
      <c r="AG344" s="96" t="str">
        <f>IFERROR(VLOOKUP(Table1[[#This Row],[RespondentID]],'All Data'!$A:$CO,88,FALSE),"unknown")</f>
        <v>18-24 years</v>
      </c>
      <c r="AH344" s="96">
        <f>IFERROR(VLOOKUP(Table1[[#This Row],[RespondentID]],'All Data'!$A:$CO,89,FALSE),"unknown")</f>
        <v>0</v>
      </c>
      <c r="AI344" s="96">
        <f>IFERROR(VLOOKUP(Table1[[#This Row],[RespondentID]],'All Data'!$A:$CO,90,FALSE),"unknown")</f>
        <v>0</v>
      </c>
      <c r="AJ344" s="96" t="str">
        <f>IFERROR(VLOOKUP(Table1[[#This Row],[RespondentID]],'All Data'!$A:$CO,91,FALSE),"unknown")</f>
        <v>Asian</v>
      </c>
      <c r="AK344" s="96" t="str">
        <f>IFERROR(VLOOKUP(Table1[[#This Row],[RespondentID]],'All Data'!$A:$CO,92,FALSE),"unknown")</f>
        <v>Not Hispanic or Latino</v>
      </c>
      <c r="AL344" s="96" t="str">
        <f>IFERROR(VLOOKUP(Table1[[#This Row],[RespondentID]],'All Data'!$A:$CO,93,FALSE),"unknown")</f>
        <v>English, Korean</v>
      </c>
      <c r="AM344" s="96" t="str">
        <f>IFERROR(VLOOKUP(Table1[[#This Row],[RespondentID]],'All Data'!$A:$CW,94,FALSE),"unknown")</f>
        <v>Over $125,000</v>
      </c>
      <c r="AN344" s="96" t="str">
        <f>IFERROR(VLOOKUP(Table1[[#This Row],[RespondentID]],'All Data'!$A:$CW,95,FALSE),"unknown")</f>
        <v>Some high school</v>
      </c>
      <c r="AO344" s="96" t="str">
        <f>IFERROR(VLOOKUP(Table1[[#This Row],[RespondentID]],'All Data'!$A:$CW,96,FALSE),"unknown")</f>
        <v>Student</v>
      </c>
      <c r="AP344" s="96">
        <f>IFERROR(VLOOKUP(Table1[[#This Row],[RespondentID]],'All Data'!$A:$CW,97,FALSE),"unknown")</f>
        <v>0</v>
      </c>
      <c r="AQ344" s="96">
        <f>IFERROR(VLOOKUP(Table1[[#This Row],[RespondentID]],'All Data'!$A:$CW,98,FALSE),"unknown")</f>
        <v>0</v>
      </c>
      <c r="AR344" s="96">
        <f>IFERROR(VLOOKUP(Table1[[#This Row],[RespondentID]],'All Data'!$A:$CW,99,FALSE),"unknown")</f>
        <v>0</v>
      </c>
    </row>
    <row r="345" spans="1:44">
      <c r="A345">
        <v>18038101645</v>
      </c>
      <c r="G345" t="s">
        <v>34</v>
      </c>
      <c r="M345" s="7">
        <f t="shared" si="75"/>
        <v>1</v>
      </c>
      <c r="N345" s="7">
        <f t="shared" si="76"/>
        <v>3</v>
      </c>
      <c r="O345" s="7"/>
      <c r="P345" s="7">
        <f t="shared" si="77"/>
        <v>0</v>
      </c>
      <c r="Q345" s="7">
        <f t="shared" si="78"/>
        <v>0</v>
      </c>
      <c r="R345" s="7">
        <f t="shared" si="79"/>
        <v>0</v>
      </c>
      <c r="S345" s="7">
        <f t="shared" si="80"/>
        <v>0</v>
      </c>
      <c r="T345" s="7">
        <f t="shared" si="81"/>
        <v>0</v>
      </c>
      <c r="U345" s="7">
        <f t="shared" si="82"/>
        <v>1</v>
      </c>
      <c r="V345" s="110">
        <f t="shared" si="83"/>
        <v>0</v>
      </c>
      <c r="W345" s="7">
        <f t="shared" si="84"/>
        <v>0</v>
      </c>
      <c r="X345" s="7">
        <f t="shared" si="85"/>
        <v>0</v>
      </c>
      <c r="Y345" s="7">
        <f t="shared" si="86"/>
        <v>0</v>
      </c>
      <c r="Z345" s="7"/>
      <c r="AA345" s="7"/>
      <c r="AB345" s="7">
        <f t="shared" si="89"/>
        <v>1</v>
      </c>
      <c r="AC345" s="7">
        <f t="shared" si="87"/>
        <v>1</v>
      </c>
      <c r="AD345" s="7" t="str">
        <f t="shared" si="88"/>
        <v>Correct</v>
      </c>
      <c r="AE345" s="7"/>
      <c r="AF345" s="96" t="str">
        <f>IFERROR(VLOOKUP(Table1[[#This Row],[RespondentID]],'All Data'!$A:$CO,87,FALSE),"unknown")</f>
        <v>Woman</v>
      </c>
      <c r="AG345" s="96">
        <f>IFERROR(VLOOKUP(Table1[[#This Row],[RespondentID]],'All Data'!$A:$CO,88,FALSE),"unknown")</f>
        <v>0</v>
      </c>
      <c r="AH345" s="96">
        <f>IFERROR(VLOOKUP(Table1[[#This Row],[RespondentID]],'All Data'!$A:$CO,89,FALSE),"unknown")</f>
        <v>0</v>
      </c>
      <c r="AI345" s="96">
        <f>IFERROR(VLOOKUP(Table1[[#This Row],[RespondentID]],'All Data'!$A:$CO,90,FALSE),"unknown")</f>
        <v>0</v>
      </c>
      <c r="AJ345" s="96" t="str">
        <f>IFERROR(VLOOKUP(Table1[[#This Row],[RespondentID]],'All Data'!$A:$CO,91,FALSE),"unknown")</f>
        <v>Asian</v>
      </c>
      <c r="AK345" s="96">
        <f>IFERROR(VLOOKUP(Table1[[#This Row],[RespondentID]],'All Data'!$A:$CO,92,FALSE),"unknown")</f>
        <v>0</v>
      </c>
      <c r="AL345" s="96" t="str">
        <f>IFERROR(VLOOKUP(Table1[[#This Row],[RespondentID]],'All Data'!$A:$CO,93,FALSE),"unknown")</f>
        <v>English, Chinese</v>
      </c>
      <c r="AM345" s="96" t="str">
        <f>IFERROR(VLOOKUP(Table1[[#This Row],[RespondentID]],'All Data'!$A:$CW,94,FALSE),"unknown")</f>
        <v>Over $125,000</v>
      </c>
      <c r="AN345" s="96" t="str">
        <f>IFERROR(VLOOKUP(Table1[[#This Row],[RespondentID]],'All Data'!$A:$CW,95,FALSE),"unknown")</f>
        <v>Some high school</v>
      </c>
      <c r="AO345" s="96" t="str">
        <f>IFERROR(VLOOKUP(Table1[[#This Row],[RespondentID]],'All Data'!$A:$CW,96,FALSE),"unknown")</f>
        <v>Student</v>
      </c>
      <c r="AP345" s="96">
        <f>IFERROR(VLOOKUP(Table1[[#This Row],[RespondentID]],'All Data'!$A:$CW,97,FALSE),"unknown")</f>
        <v>0</v>
      </c>
      <c r="AQ345" s="96">
        <f>IFERROR(VLOOKUP(Table1[[#This Row],[RespondentID]],'All Data'!$A:$CW,98,FALSE),"unknown")</f>
        <v>0</v>
      </c>
      <c r="AR345" s="96">
        <f>IFERROR(VLOOKUP(Table1[[#This Row],[RespondentID]],'All Data'!$A:$CW,99,FALSE),"unknown")</f>
        <v>0</v>
      </c>
    </row>
    <row r="346" spans="1:44">
      <c r="A346">
        <v>18038101422</v>
      </c>
      <c r="E346" t="s">
        <v>32</v>
      </c>
      <c r="M346" s="6">
        <f t="shared" si="75"/>
        <v>1</v>
      </c>
      <c r="N346" s="6">
        <f t="shared" si="76"/>
        <v>3</v>
      </c>
      <c r="O346" s="6"/>
      <c r="P346" s="6">
        <f t="shared" si="77"/>
        <v>0</v>
      </c>
      <c r="Q346" s="6">
        <f t="shared" si="78"/>
        <v>0</v>
      </c>
      <c r="R346" s="6">
        <f t="shared" si="79"/>
        <v>0</v>
      </c>
      <c r="S346" s="6">
        <f t="shared" si="80"/>
        <v>1</v>
      </c>
      <c r="T346" s="6">
        <f t="shared" si="81"/>
        <v>0</v>
      </c>
      <c r="U346" s="6">
        <f t="shared" si="82"/>
        <v>0</v>
      </c>
      <c r="V346" s="110">
        <f t="shared" si="83"/>
        <v>0</v>
      </c>
      <c r="W346" s="6">
        <f t="shared" si="84"/>
        <v>0</v>
      </c>
      <c r="X346" s="6">
        <f t="shared" si="85"/>
        <v>0</v>
      </c>
      <c r="Y346" s="6">
        <f t="shared" si="86"/>
        <v>0</v>
      </c>
      <c r="Z346" s="6"/>
      <c r="AA346" s="6"/>
      <c r="AB346" s="6">
        <f t="shared" si="89"/>
        <v>1</v>
      </c>
      <c r="AC346" s="6">
        <f t="shared" si="87"/>
        <v>1</v>
      </c>
      <c r="AD346" s="6" t="str">
        <f t="shared" si="88"/>
        <v>Correct</v>
      </c>
      <c r="AE346" s="6"/>
      <c r="AF346" s="96" t="str">
        <f>IFERROR(VLOOKUP(Table1[[#This Row],[RespondentID]],'All Data'!$A:$CO,87,FALSE),"unknown")</f>
        <v>Woman</v>
      </c>
      <c r="AG346" s="96">
        <f>IFERROR(VLOOKUP(Table1[[#This Row],[RespondentID]],'All Data'!$A:$CO,88,FALSE),"unknown")</f>
        <v>0</v>
      </c>
      <c r="AH346" s="96">
        <f>IFERROR(VLOOKUP(Table1[[#This Row],[RespondentID]],'All Data'!$A:$CO,89,FALSE),"unknown")</f>
        <v>0</v>
      </c>
      <c r="AI346" s="96">
        <f>IFERROR(VLOOKUP(Table1[[#This Row],[RespondentID]],'All Data'!$A:$CO,90,FALSE),"unknown")</f>
        <v>0</v>
      </c>
      <c r="AJ346" s="96" t="str">
        <f>IFERROR(VLOOKUP(Table1[[#This Row],[RespondentID]],'All Data'!$A:$CO,91,FALSE),"unknown")</f>
        <v>Asian</v>
      </c>
      <c r="AK346" s="96">
        <f>IFERROR(VLOOKUP(Table1[[#This Row],[RespondentID]],'All Data'!$A:$CO,92,FALSE),"unknown")</f>
        <v>0</v>
      </c>
      <c r="AL346" s="96" t="str">
        <f>IFERROR(VLOOKUP(Table1[[#This Row],[RespondentID]],'All Data'!$A:$CO,93,FALSE),"unknown")</f>
        <v>English</v>
      </c>
      <c r="AM346" s="96">
        <f>IFERROR(VLOOKUP(Table1[[#This Row],[RespondentID]],'All Data'!$A:$CW,94,FALSE),"unknown")</f>
        <v>0</v>
      </c>
      <c r="AN346" s="96" t="str">
        <f>IFERROR(VLOOKUP(Table1[[#This Row],[RespondentID]],'All Data'!$A:$CW,95,FALSE),"unknown")</f>
        <v>Some high school</v>
      </c>
      <c r="AO346" s="96" t="str">
        <f>IFERROR(VLOOKUP(Table1[[#This Row],[RespondentID]],'All Data'!$A:$CW,96,FALSE),"unknown")</f>
        <v>Student</v>
      </c>
      <c r="AP346" s="96">
        <f>IFERROR(VLOOKUP(Table1[[#This Row],[RespondentID]],'All Data'!$A:$CW,97,FALSE),"unknown")</f>
        <v>0</v>
      </c>
      <c r="AQ346" s="96">
        <f>IFERROR(VLOOKUP(Table1[[#This Row],[RespondentID]],'All Data'!$A:$CW,98,FALSE),"unknown")</f>
        <v>0</v>
      </c>
      <c r="AR346" s="96">
        <f>IFERROR(VLOOKUP(Table1[[#This Row],[RespondentID]],'All Data'!$A:$CW,99,FALSE),"unknown")</f>
        <v>0</v>
      </c>
    </row>
    <row r="347" spans="1:44">
      <c r="A347">
        <v>18038101272</v>
      </c>
      <c r="E347" t="s">
        <v>32</v>
      </c>
      <c r="J347" t="s">
        <v>37</v>
      </c>
      <c r="M347" s="100">
        <f t="shared" si="75"/>
        <v>2</v>
      </c>
      <c r="N347" s="100">
        <f t="shared" si="76"/>
        <v>1.5</v>
      </c>
      <c r="O347" s="100"/>
      <c r="P347" s="100">
        <f t="shared" si="77"/>
        <v>0</v>
      </c>
      <c r="Q347" s="100">
        <f t="shared" si="78"/>
        <v>0</v>
      </c>
      <c r="R347" s="100">
        <f t="shared" si="79"/>
        <v>0</v>
      </c>
      <c r="S347" s="100">
        <f t="shared" si="80"/>
        <v>1</v>
      </c>
      <c r="T347" s="100">
        <f t="shared" si="81"/>
        <v>0</v>
      </c>
      <c r="U347" s="100">
        <f t="shared" si="82"/>
        <v>0</v>
      </c>
      <c r="V347" s="111">
        <f t="shared" si="83"/>
        <v>0</v>
      </c>
      <c r="W347" s="100">
        <f t="shared" si="84"/>
        <v>0</v>
      </c>
      <c r="X347" s="100">
        <f t="shared" si="85"/>
        <v>1</v>
      </c>
      <c r="Y347" s="100">
        <f t="shared" si="86"/>
        <v>0</v>
      </c>
      <c r="Z347" s="100"/>
      <c r="AA347" s="100"/>
      <c r="AB347" s="100"/>
      <c r="AC347" s="100">
        <f t="shared" si="87"/>
        <v>2</v>
      </c>
      <c r="AD347" s="100" t="str">
        <f t="shared" si="88"/>
        <v>Wrong</v>
      </c>
      <c r="AE347" s="100"/>
      <c r="AF347" s="96" t="str">
        <f>IFERROR(VLOOKUP(Table1[[#This Row],[RespondentID]],'All Data'!$A:$CO,87,FALSE),"unknown")</f>
        <v>Man</v>
      </c>
      <c r="AG347" s="96">
        <f>IFERROR(VLOOKUP(Table1[[#This Row],[RespondentID]],'All Data'!$A:$CO,88,FALSE),"unknown")</f>
        <v>0</v>
      </c>
      <c r="AH347" s="96">
        <f>IFERROR(VLOOKUP(Table1[[#This Row],[RespondentID]],'All Data'!$A:$CO,89,FALSE),"unknown")</f>
        <v>0</v>
      </c>
      <c r="AI347" s="96">
        <f>IFERROR(VLOOKUP(Table1[[#This Row],[RespondentID]],'All Data'!$A:$CO,90,FALSE),"unknown")</f>
        <v>0</v>
      </c>
      <c r="AJ347" s="96" t="str">
        <f>IFERROR(VLOOKUP(Table1[[#This Row],[RespondentID]],'All Data'!$A:$CO,91,FALSE),"unknown")</f>
        <v>Asian</v>
      </c>
      <c r="AK347" s="96">
        <f>IFERROR(VLOOKUP(Table1[[#This Row],[RespondentID]],'All Data'!$A:$CO,92,FALSE),"unknown")</f>
        <v>0</v>
      </c>
      <c r="AL347" s="96" t="str">
        <f>IFERROR(VLOOKUP(Table1[[#This Row],[RespondentID]],'All Data'!$A:$CO,93,FALSE),"unknown")</f>
        <v>English, Chinese</v>
      </c>
      <c r="AM347" s="96">
        <f>IFERROR(VLOOKUP(Table1[[#This Row],[RespondentID]],'All Data'!$A:$CW,94,FALSE),"unknown")</f>
        <v>0</v>
      </c>
      <c r="AN347" s="96" t="str">
        <f>IFERROR(VLOOKUP(Table1[[#This Row],[RespondentID]],'All Data'!$A:$CW,95,FALSE),"unknown")</f>
        <v>Some high school</v>
      </c>
      <c r="AO347" s="96" t="str">
        <f>IFERROR(VLOOKUP(Table1[[#This Row],[RespondentID]],'All Data'!$A:$CW,96,FALSE),"unknown")</f>
        <v>Student</v>
      </c>
      <c r="AP347" s="96">
        <f>IFERROR(VLOOKUP(Table1[[#This Row],[RespondentID]],'All Data'!$A:$CW,97,FALSE),"unknown")</f>
        <v>0</v>
      </c>
      <c r="AQ347" s="96">
        <f>IFERROR(VLOOKUP(Table1[[#This Row],[RespondentID]],'All Data'!$A:$CW,98,FALSE),"unknown")</f>
        <v>0</v>
      </c>
      <c r="AR347" s="96">
        <f>IFERROR(VLOOKUP(Table1[[#This Row],[RespondentID]],'All Data'!$A:$CW,99,FALSE),"unknown")</f>
        <v>0</v>
      </c>
    </row>
    <row r="348" spans="1:44">
      <c r="A348">
        <v>18038101095</v>
      </c>
      <c r="J348" t="s">
        <v>37</v>
      </c>
      <c r="M348" s="100">
        <f t="shared" si="75"/>
        <v>1</v>
      </c>
      <c r="N348" s="100">
        <f t="shared" si="76"/>
        <v>3</v>
      </c>
      <c r="O348" s="100"/>
      <c r="P348" s="100">
        <f t="shared" si="77"/>
        <v>0</v>
      </c>
      <c r="Q348" s="100">
        <f t="shared" si="78"/>
        <v>0</v>
      </c>
      <c r="R348" s="100">
        <f t="shared" si="79"/>
        <v>0</v>
      </c>
      <c r="S348" s="100">
        <f t="shared" si="80"/>
        <v>0</v>
      </c>
      <c r="T348" s="100">
        <f t="shared" si="81"/>
        <v>0</v>
      </c>
      <c r="U348" s="100">
        <f t="shared" si="82"/>
        <v>0</v>
      </c>
      <c r="V348" s="111">
        <f t="shared" si="83"/>
        <v>0</v>
      </c>
      <c r="W348" s="100">
        <f t="shared" si="84"/>
        <v>0</v>
      </c>
      <c r="X348" s="100">
        <f t="shared" si="85"/>
        <v>1</v>
      </c>
      <c r="Y348" s="100">
        <f t="shared" si="86"/>
        <v>0</v>
      </c>
      <c r="Z348" s="100"/>
      <c r="AA348" s="100"/>
      <c r="AB348" s="100"/>
      <c r="AC348" s="100">
        <f t="shared" si="87"/>
        <v>1</v>
      </c>
      <c r="AD348" s="100" t="str">
        <f t="shared" si="88"/>
        <v>Wrong</v>
      </c>
      <c r="AE348" s="100"/>
      <c r="AF348" s="96" t="str">
        <f>IFERROR(VLOOKUP(Table1[[#This Row],[RespondentID]],'All Data'!$A:$CO,87,FALSE),"unknown")</f>
        <v>Woman</v>
      </c>
      <c r="AG348" s="96">
        <f>IFERROR(VLOOKUP(Table1[[#This Row],[RespondentID]],'All Data'!$A:$CO,88,FALSE),"unknown")</f>
        <v>0</v>
      </c>
      <c r="AH348" s="96">
        <f>IFERROR(VLOOKUP(Table1[[#This Row],[RespondentID]],'All Data'!$A:$CO,89,FALSE),"unknown")</f>
        <v>0</v>
      </c>
      <c r="AI348" s="96">
        <f>IFERROR(VLOOKUP(Table1[[#This Row],[RespondentID]],'All Data'!$A:$CO,90,FALSE),"unknown")</f>
        <v>0</v>
      </c>
      <c r="AJ348" s="96" t="str">
        <f>IFERROR(VLOOKUP(Table1[[#This Row],[RespondentID]],'All Data'!$A:$CO,91,FALSE),"unknown")</f>
        <v>Asian</v>
      </c>
      <c r="AK348" s="96">
        <f>IFERROR(VLOOKUP(Table1[[#This Row],[RespondentID]],'All Data'!$A:$CO,92,FALSE),"unknown")</f>
        <v>0</v>
      </c>
      <c r="AL348" s="96" t="str">
        <f>IFERROR(VLOOKUP(Table1[[#This Row],[RespondentID]],'All Data'!$A:$CO,93,FALSE),"unknown")</f>
        <v>English, Korean</v>
      </c>
      <c r="AM348" s="96" t="str">
        <f>IFERROR(VLOOKUP(Table1[[#This Row],[RespondentID]],'All Data'!$A:$CW,94,FALSE),"unknown")</f>
        <v>$75,000 to $125,000</v>
      </c>
      <c r="AN348" s="96" t="str">
        <f>IFERROR(VLOOKUP(Table1[[#This Row],[RespondentID]],'All Data'!$A:$CW,95,FALSE),"unknown")</f>
        <v>Some high school</v>
      </c>
      <c r="AO348" s="96" t="str">
        <f>IFERROR(VLOOKUP(Table1[[#This Row],[RespondentID]],'All Data'!$A:$CW,96,FALSE),"unknown")</f>
        <v>Student</v>
      </c>
      <c r="AP348" s="96">
        <f>IFERROR(VLOOKUP(Table1[[#This Row],[RespondentID]],'All Data'!$A:$CW,97,FALSE),"unknown")</f>
        <v>0</v>
      </c>
      <c r="AQ348" s="96">
        <f>IFERROR(VLOOKUP(Table1[[#This Row],[RespondentID]],'All Data'!$A:$CW,98,FALSE),"unknown")</f>
        <v>0</v>
      </c>
      <c r="AR348" s="96">
        <f>IFERROR(VLOOKUP(Table1[[#This Row],[RespondentID]],'All Data'!$A:$CW,99,FALSE),"unknown")</f>
        <v>0</v>
      </c>
    </row>
    <row r="349" spans="1:44">
      <c r="A349">
        <v>18038100881</v>
      </c>
      <c r="K349" t="s">
        <v>353</v>
      </c>
      <c r="M349" s="100">
        <f t="shared" si="75"/>
        <v>1</v>
      </c>
      <c r="N349" s="100">
        <f t="shared" si="76"/>
        <v>3</v>
      </c>
      <c r="O349" s="100"/>
      <c r="P349" s="100">
        <f t="shared" si="77"/>
        <v>0</v>
      </c>
      <c r="Q349" s="100">
        <f t="shared" si="78"/>
        <v>0</v>
      </c>
      <c r="R349" s="100">
        <f t="shared" si="79"/>
        <v>0</v>
      </c>
      <c r="S349" s="100">
        <f t="shared" si="80"/>
        <v>0</v>
      </c>
      <c r="T349" s="100">
        <f t="shared" si="81"/>
        <v>0</v>
      </c>
      <c r="U349" s="100">
        <f t="shared" si="82"/>
        <v>0</v>
      </c>
      <c r="V349" s="111">
        <f t="shared" si="83"/>
        <v>0</v>
      </c>
      <c r="W349" s="100">
        <f t="shared" si="84"/>
        <v>0</v>
      </c>
      <c r="X349" s="100">
        <f t="shared" si="85"/>
        <v>0</v>
      </c>
      <c r="Y349" s="100">
        <f t="shared" si="86"/>
        <v>1</v>
      </c>
      <c r="Z349" s="100"/>
      <c r="AA349" s="100"/>
      <c r="AB349" s="100"/>
      <c r="AC349" s="100">
        <f t="shared" si="87"/>
        <v>1</v>
      </c>
      <c r="AD349" s="100" t="str">
        <f t="shared" si="88"/>
        <v>Wrong</v>
      </c>
      <c r="AE349" s="100"/>
      <c r="AF349" s="96" t="str">
        <f>IFERROR(VLOOKUP(Table1[[#This Row],[RespondentID]],'All Data'!$A:$CO,87,FALSE),"unknown")</f>
        <v>Woman</v>
      </c>
      <c r="AG349" s="96" t="str">
        <f>IFERROR(VLOOKUP(Table1[[#This Row],[RespondentID]],'All Data'!$A:$CO,88,FALSE),"unknown")</f>
        <v>18-24 years</v>
      </c>
      <c r="AH349" s="96" t="str">
        <f>IFERROR(VLOOKUP(Table1[[#This Row],[RespondentID]],'All Data'!$A:$CO,89,FALSE),"unknown")</f>
        <v>Suffolk</v>
      </c>
      <c r="AI349" s="96" t="str">
        <f>IFERROR(VLOOKUP(Table1[[#This Row],[RespondentID]],'All Data'!$A:$CO,90,FALSE),"unknown")</f>
        <v>Commack, 11725</v>
      </c>
      <c r="AJ349" s="96" t="str">
        <f>IFERROR(VLOOKUP(Table1[[#This Row],[RespondentID]],'All Data'!$A:$CO,91,FALSE),"unknown")</f>
        <v>Two or more races</v>
      </c>
      <c r="AK349" s="96" t="str">
        <f>IFERROR(VLOOKUP(Table1[[#This Row],[RespondentID]],'All Data'!$A:$CO,92,FALSE),"unknown")</f>
        <v>Not Hispanic or Latino</v>
      </c>
      <c r="AL349" s="96" t="str">
        <f>IFERROR(VLOOKUP(Table1[[#This Row],[RespondentID]],'All Data'!$A:$CO,93,FALSE),"unknown")</f>
        <v>English</v>
      </c>
      <c r="AM349" s="96" t="str">
        <f>IFERROR(VLOOKUP(Table1[[#This Row],[RespondentID]],'All Data'!$A:$CW,94,FALSE),"unknown")</f>
        <v>Over $125,000</v>
      </c>
      <c r="AN349" s="96" t="str">
        <f>IFERROR(VLOOKUP(Table1[[#This Row],[RespondentID]],'All Data'!$A:$CW,95,FALSE),"unknown")</f>
        <v>High school graduate</v>
      </c>
      <c r="AO349" s="96" t="str">
        <f>IFERROR(VLOOKUP(Table1[[#This Row],[RespondentID]],'All Data'!$A:$CW,96,FALSE),"unknown")</f>
        <v>Student</v>
      </c>
      <c r="AP349" s="96" t="str">
        <f>IFERROR(VLOOKUP(Table1[[#This Row],[RespondentID]],'All Data'!$A:$CW,97,FALSE),"unknown")</f>
        <v>No</v>
      </c>
      <c r="AQ349" s="96" t="str">
        <f>IFERROR(VLOOKUP(Table1[[#This Row],[RespondentID]],'All Data'!$A:$CW,98,FALSE),"unknown")</f>
        <v>No Insurance</v>
      </c>
      <c r="AR349" s="96">
        <f>IFERROR(VLOOKUP(Table1[[#This Row],[RespondentID]],'All Data'!$A:$CW,99,FALSE),"unknown")</f>
        <v>0</v>
      </c>
    </row>
    <row r="350" spans="1:44">
      <c r="A350">
        <v>18038100468</v>
      </c>
      <c r="G350" t="s">
        <v>34</v>
      </c>
      <c r="M350" s="100">
        <f t="shared" si="75"/>
        <v>1</v>
      </c>
      <c r="N350" s="100">
        <f t="shared" si="76"/>
        <v>3</v>
      </c>
      <c r="O350" s="100"/>
      <c r="P350" s="100">
        <f t="shared" si="77"/>
        <v>0</v>
      </c>
      <c r="Q350" s="100">
        <f t="shared" si="78"/>
        <v>0</v>
      </c>
      <c r="R350" s="100">
        <f t="shared" si="79"/>
        <v>0</v>
      </c>
      <c r="S350" s="100">
        <f t="shared" si="80"/>
        <v>0</v>
      </c>
      <c r="T350" s="100">
        <f t="shared" si="81"/>
        <v>0</v>
      </c>
      <c r="U350" s="100">
        <f t="shared" si="82"/>
        <v>1</v>
      </c>
      <c r="V350" s="111">
        <f t="shared" si="83"/>
        <v>0</v>
      </c>
      <c r="W350" s="100">
        <f t="shared" si="84"/>
        <v>0</v>
      </c>
      <c r="X350" s="100">
        <f t="shared" si="85"/>
        <v>0</v>
      </c>
      <c r="Y350" s="100">
        <f t="shared" si="86"/>
        <v>0</v>
      </c>
      <c r="Z350" s="100"/>
      <c r="AA350" s="100"/>
      <c r="AB350" s="100"/>
      <c r="AC350" s="100">
        <f t="shared" si="87"/>
        <v>1</v>
      </c>
      <c r="AD350" s="100" t="str">
        <f t="shared" si="88"/>
        <v>Wrong</v>
      </c>
      <c r="AE350" s="100"/>
      <c r="AF350" s="96" t="str">
        <f>IFERROR(VLOOKUP(Table1[[#This Row],[RespondentID]],'All Data'!$A:$CO,87,FALSE),"unknown")</f>
        <v>Woman</v>
      </c>
      <c r="AG350" s="96" t="str">
        <f>IFERROR(VLOOKUP(Table1[[#This Row],[RespondentID]],'All Data'!$A:$CO,88,FALSE),"unknown")</f>
        <v>45-54 years</v>
      </c>
      <c r="AH350" s="96" t="str">
        <f>IFERROR(VLOOKUP(Table1[[#This Row],[RespondentID]],'All Data'!$A:$CO,89,FALSE),"unknown")</f>
        <v>Suffolk</v>
      </c>
      <c r="AI350" s="96" t="str">
        <f>IFERROR(VLOOKUP(Table1[[#This Row],[RespondentID]],'All Data'!$A:$CO,90,FALSE),"unknown")</f>
        <v>Dix Hills, 11746</v>
      </c>
      <c r="AJ350" s="96" t="str">
        <f>IFERROR(VLOOKUP(Table1[[#This Row],[RespondentID]],'All Data'!$A:$CO,91,FALSE),"unknown")</f>
        <v>White</v>
      </c>
      <c r="AK350" s="96" t="str">
        <f>IFERROR(VLOOKUP(Table1[[#This Row],[RespondentID]],'All Data'!$A:$CO,92,FALSE),"unknown")</f>
        <v>Not Hispanic or Latino</v>
      </c>
      <c r="AL350" s="96" t="str">
        <f>IFERROR(VLOOKUP(Table1[[#This Row],[RespondentID]],'All Data'!$A:$CO,93,FALSE),"unknown")</f>
        <v>Haitian Creole</v>
      </c>
      <c r="AM350" s="96" t="str">
        <f>IFERROR(VLOOKUP(Table1[[#This Row],[RespondentID]],'All Data'!$A:$CW,94,FALSE),"unknown")</f>
        <v>Over $125,000</v>
      </c>
      <c r="AN350" s="96" t="str">
        <f>IFERROR(VLOOKUP(Table1[[#This Row],[RespondentID]],'All Data'!$A:$CW,95,FALSE),"unknown")</f>
        <v>Graduate school</v>
      </c>
      <c r="AO350" s="96" t="str">
        <f>IFERROR(VLOOKUP(Table1[[#This Row],[RespondentID]],'All Data'!$A:$CW,96,FALSE),"unknown")</f>
        <v>Employed for wages</v>
      </c>
      <c r="AP350" s="96" t="str">
        <f>IFERROR(VLOOKUP(Table1[[#This Row],[RespondentID]],'All Data'!$A:$CW,97,FALSE),"unknown")</f>
        <v>Yes</v>
      </c>
      <c r="AQ350" s="96" t="str">
        <f>IFERROR(VLOOKUP(Table1[[#This Row],[RespondentID]],'All Data'!$A:$CW,98,FALSE),"unknown")</f>
        <v>Private/Commercial</v>
      </c>
      <c r="AR350" s="96">
        <f>IFERROR(VLOOKUP(Table1[[#This Row],[RespondentID]],'All Data'!$A:$CW,99,FALSE),"unknown")</f>
        <v>0</v>
      </c>
    </row>
    <row r="351" spans="1:44">
      <c r="A351">
        <v>18038100341</v>
      </c>
      <c r="G351" t="s">
        <v>34</v>
      </c>
      <c r="M351" s="100">
        <f t="shared" si="75"/>
        <v>1</v>
      </c>
      <c r="N351" s="100">
        <f t="shared" si="76"/>
        <v>3</v>
      </c>
      <c r="O351" s="100"/>
      <c r="P351" s="100">
        <f t="shared" si="77"/>
        <v>0</v>
      </c>
      <c r="Q351" s="100">
        <f t="shared" si="78"/>
        <v>0</v>
      </c>
      <c r="R351" s="100">
        <f t="shared" si="79"/>
        <v>0</v>
      </c>
      <c r="S351" s="100">
        <f t="shared" si="80"/>
        <v>0</v>
      </c>
      <c r="T351" s="100">
        <f t="shared" si="81"/>
        <v>0</v>
      </c>
      <c r="U351" s="100">
        <f t="shared" si="82"/>
        <v>1</v>
      </c>
      <c r="V351" s="111">
        <f t="shared" si="83"/>
        <v>0</v>
      </c>
      <c r="W351" s="100">
        <f t="shared" si="84"/>
        <v>0</v>
      </c>
      <c r="X351" s="100">
        <f t="shared" si="85"/>
        <v>0</v>
      </c>
      <c r="Y351" s="100">
        <f t="shared" si="86"/>
        <v>0</v>
      </c>
      <c r="Z351" s="100"/>
      <c r="AA351" s="100"/>
      <c r="AB351" s="100"/>
      <c r="AC351" s="100">
        <f t="shared" si="87"/>
        <v>1</v>
      </c>
      <c r="AD351" s="100" t="str">
        <f t="shared" si="88"/>
        <v>Wrong</v>
      </c>
      <c r="AE351" s="100"/>
      <c r="AF351" s="96" t="str">
        <f>IFERROR(VLOOKUP(Table1[[#This Row],[RespondentID]],'All Data'!$A:$CO,87,FALSE),"unknown")</f>
        <v>Woman</v>
      </c>
      <c r="AG351" s="96" t="str">
        <f>IFERROR(VLOOKUP(Table1[[#This Row],[RespondentID]],'All Data'!$A:$CO,88,FALSE),"unknown")</f>
        <v>18-24 years</v>
      </c>
      <c r="AH351" s="96" t="str">
        <f>IFERROR(VLOOKUP(Table1[[#This Row],[RespondentID]],'All Data'!$A:$CO,89,FALSE),"unknown")</f>
        <v>Suffolk</v>
      </c>
      <c r="AI351" s="96" t="str">
        <f>IFERROR(VLOOKUP(Table1[[#This Row],[RespondentID]],'All Data'!$A:$CO,90,FALSE),"unknown")</f>
        <v>Commack, 11725</v>
      </c>
      <c r="AJ351" s="96" t="str">
        <f>IFERROR(VLOOKUP(Table1[[#This Row],[RespondentID]],'All Data'!$A:$CO,91,FALSE),"unknown")</f>
        <v>White</v>
      </c>
      <c r="AK351" s="96" t="str">
        <f>IFERROR(VLOOKUP(Table1[[#This Row],[RespondentID]],'All Data'!$A:$CO,92,FALSE),"unknown")</f>
        <v>Not Hispanic or Latino</v>
      </c>
      <c r="AL351" s="96" t="str">
        <f>IFERROR(VLOOKUP(Table1[[#This Row],[RespondentID]],'All Data'!$A:$CO,93,FALSE),"unknown")</f>
        <v>English</v>
      </c>
      <c r="AM351" s="96" t="str">
        <f>IFERROR(VLOOKUP(Table1[[#This Row],[RespondentID]],'All Data'!$A:$CW,94,FALSE),"unknown")</f>
        <v>$75,000 to $125,000</v>
      </c>
      <c r="AN351" s="96" t="str">
        <f>IFERROR(VLOOKUP(Table1[[#This Row],[RespondentID]],'All Data'!$A:$CW,95,FALSE),"unknown")</f>
        <v>High school graduate</v>
      </c>
      <c r="AO351" s="96" t="str">
        <f>IFERROR(VLOOKUP(Table1[[#This Row],[RespondentID]],'All Data'!$A:$CW,96,FALSE),"unknown")</f>
        <v>Employed for wages</v>
      </c>
      <c r="AP351" s="96" t="str">
        <f>IFERROR(VLOOKUP(Table1[[#This Row],[RespondentID]],'All Data'!$A:$CW,97,FALSE),"unknown")</f>
        <v>Yes</v>
      </c>
      <c r="AQ351" s="96" t="str">
        <f>IFERROR(VLOOKUP(Table1[[#This Row],[RespondentID]],'All Data'!$A:$CW,98,FALSE),"unknown")</f>
        <v>Private/Commercial</v>
      </c>
      <c r="AR351" s="96">
        <f>IFERROR(VLOOKUP(Table1[[#This Row],[RespondentID]],'All Data'!$A:$CW,99,FALSE),"unknown")</f>
        <v>0</v>
      </c>
    </row>
    <row r="352" spans="1:44">
      <c r="A352">
        <v>18038100206</v>
      </c>
      <c r="G352" t="s">
        <v>34</v>
      </c>
      <c r="M352" s="100">
        <f t="shared" si="75"/>
        <v>1</v>
      </c>
      <c r="N352" s="100">
        <f t="shared" si="76"/>
        <v>3</v>
      </c>
      <c r="O352" s="100"/>
      <c r="P352" s="100">
        <f t="shared" si="77"/>
        <v>0</v>
      </c>
      <c r="Q352" s="100">
        <f t="shared" si="78"/>
        <v>0</v>
      </c>
      <c r="R352" s="100">
        <f t="shared" si="79"/>
        <v>0</v>
      </c>
      <c r="S352" s="100">
        <f t="shared" si="80"/>
        <v>0</v>
      </c>
      <c r="T352" s="100">
        <f t="shared" si="81"/>
        <v>0</v>
      </c>
      <c r="U352" s="100">
        <f t="shared" si="82"/>
        <v>1</v>
      </c>
      <c r="V352" s="111">
        <f t="shared" si="83"/>
        <v>0</v>
      </c>
      <c r="W352" s="100">
        <f t="shared" si="84"/>
        <v>0</v>
      </c>
      <c r="X352" s="100">
        <f t="shared" si="85"/>
        <v>0</v>
      </c>
      <c r="Y352" s="100">
        <f t="shared" si="86"/>
        <v>0</v>
      </c>
      <c r="Z352" s="100"/>
      <c r="AA352" s="100"/>
      <c r="AB352" s="100"/>
      <c r="AC352" s="100">
        <f t="shared" si="87"/>
        <v>1</v>
      </c>
      <c r="AD352" s="100" t="str">
        <f t="shared" si="88"/>
        <v>Wrong</v>
      </c>
      <c r="AE352" s="100"/>
      <c r="AF352" s="96" t="str">
        <f>IFERROR(VLOOKUP(Table1[[#This Row],[RespondentID]],'All Data'!$A:$CO,87,FALSE),"unknown")</f>
        <v>Man</v>
      </c>
      <c r="AG352" s="96" t="str">
        <f>IFERROR(VLOOKUP(Table1[[#This Row],[RespondentID]],'All Data'!$A:$CO,88,FALSE),"unknown")</f>
        <v>45-54 years</v>
      </c>
      <c r="AH352" s="96" t="str">
        <f>IFERROR(VLOOKUP(Table1[[#This Row],[RespondentID]],'All Data'!$A:$CO,89,FALSE),"unknown")</f>
        <v>Suffolk</v>
      </c>
      <c r="AI352" s="96" t="str">
        <f>IFERROR(VLOOKUP(Table1[[#This Row],[RespondentID]],'All Data'!$A:$CO,90,FALSE),"unknown")</f>
        <v>Smithtown, 11787</v>
      </c>
      <c r="AJ352" s="96" t="str">
        <f>IFERROR(VLOOKUP(Table1[[#This Row],[RespondentID]],'All Data'!$A:$CO,91,FALSE),"unknown")</f>
        <v>White</v>
      </c>
      <c r="AK352" s="96" t="str">
        <f>IFERROR(VLOOKUP(Table1[[#This Row],[RespondentID]],'All Data'!$A:$CO,92,FALSE),"unknown")</f>
        <v>Not Hispanic or Latino</v>
      </c>
      <c r="AL352" s="96" t="str">
        <f>IFERROR(VLOOKUP(Table1[[#This Row],[RespondentID]],'All Data'!$A:$CO,93,FALSE),"unknown")</f>
        <v>English</v>
      </c>
      <c r="AM352" s="96" t="str">
        <f>IFERROR(VLOOKUP(Table1[[#This Row],[RespondentID]],'All Data'!$A:$CW,94,FALSE),"unknown")</f>
        <v>$75,000 to $125,000</v>
      </c>
      <c r="AN352" s="96" t="str">
        <f>IFERROR(VLOOKUP(Table1[[#This Row],[RespondentID]],'All Data'!$A:$CW,95,FALSE),"unknown")</f>
        <v>College graduate</v>
      </c>
      <c r="AO352" s="96" t="str">
        <f>IFERROR(VLOOKUP(Table1[[#This Row],[RespondentID]],'All Data'!$A:$CW,96,FALSE),"unknown")</f>
        <v>Self-employed</v>
      </c>
      <c r="AP352" s="96" t="str">
        <f>IFERROR(VLOOKUP(Table1[[#This Row],[RespondentID]],'All Data'!$A:$CW,97,FALSE),"unknown")</f>
        <v>Yes</v>
      </c>
      <c r="AQ352" s="96" t="str">
        <f>IFERROR(VLOOKUP(Table1[[#This Row],[RespondentID]],'All Data'!$A:$CW,98,FALSE),"unknown")</f>
        <v>Private/Commercial</v>
      </c>
      <c r="AR352" s="96">
        <f>IFERROR(VLOOKUP(Table1[[#This Row],[RespondentID]],'All Data'!$A:$CW,99,FALSE),"unknown")</f>
        <v>0</v>
      </c>
    </row>
    <row r="353" spans="1:44">
      <c r="A353">
        <v>18038100069</v>
      </c>
      <c r="M353" s="100">
        <f t="shared" si="75"/>
        <v>0</v>
      </c>
      <c r="N353" s="100" t="e">
        <f t="shared" si="76"/>
        <v>#DIV/0!</v>
      </c>
      <c r="O353" s="100"/>
      <c r="P353" s="100">
        <f t="shared" si="77"/>
        <v>0</v>
      </c>
      <c r="Q353" s="100">
        <f t="shared" si="78"/>
        <v>0</v>
      </c>
      <c r="R353" s="100">
        <f t="shared" si="79"/>
        <v>0</v>
      </c>
      <c r="S353" s="100">
        <f t="shared" si="80"/>
        <v>0</v>
      </c>
      <c r="T353" s="100">
        <f t="shared" si="81"/>
        <v>0</v>
      </c>
      <c r="U353" s="100">
        <f t="shared" si="82"/>
        <v>0</v>
      </c>
      <c r="V353" s="111">
        <f t="shared" si="83"/>
        <v>0</v>
      </c>
      <c r="W353" s="100">
        <f t="shared" si="84"/>
        <v>0</v>
      </c>
      <c r="X353" s="100">
        <f t="shared" si="85"/>
        <v>0</v>
      </c>
      <c r="Y353" s="100">
        <f t="shared" si="86"/>
        <v>0</v>
      </c>
      <c r="Z353" s="100"/>
      <c r="AA353" s="100"/>
      <c r="AB353" s="100"/>
      <c r="AC353" s="100">
        <f t="shared" si="87"/>
        <v>0</v>
      </c>
      <c r="AD353" s="100" t="str">
        <f t="shared" si="88"/>
        <v>Correct</v>
      </c>
      <c r="AE353" s="100"/>
      <c r="AF353" s="96" t="str">
        <f>IFERROR(VLOOKUP(Table1[[#This Row],[RespondentID]],'All Data'!$A:$CO,87,FALSE),"unknown")</f>
        <v>Woman</v>
      </c>
      <c r="AG353" s="96" t="str">
        <f>IFERROR(VLOOKUP(Table1[[#This Row],[RespondentID]],'All Data'!$A:$CO,88,FALSE),"unknown")</f>
        <v>45-54 years</v>
      </c>
      <c r="AH353" s="96" t="str">
        <f>IFERROR(VLOOKUP(Table1[[#This Row],[RespondentID]],'All Data'!$A:$CO,89,FALSE),"unknown")</f>
        <v>Suffolk</v>
      </c>
      <c r="AI353" s="96" t="str">
        <f>IFERROR(VLOOKUP(Table1[[#This Row],[RespondentID]],'All Data'!$A:$CO,90,FALSE),"unknown")</f>
        <v>Brentwood, 11717</v>
      </c>
      <c r="AJ353" s="96" t="str">
        <f>IFERROR(VLOOKUP(Table1[[#This Row],[RespondentID]],'All Data'!$A:$CO,91,FALSE),"unknown")</f>
        <v>White</v>
      </c>
      <c r="AK353" s="96" t="str">
        <f>IFERROR(VLOOKUP(Table1[[#This Row],[RespondentID]],'All Data'!$A:$CO,92,FALSE),"unknown")</f>
        <v>Hispanic or Latino</v>
      </c>
      <c r="AL353" s="96" t="str">
        <f>IFERROR(VLOOKUP(Table1[[#This Row],[RespondentID]],'All Data'!$A:$CO,93,FALSE),"unknown")</f>
        <v>Spanish</v>
      </c>
      <c r="AM353" s="96" t="str">
        <f>IFERROR(VLOOKUP(Table1[[#This Row],[RespondentID]],'All Data'!$A:$CW,94,FALSE),"unknown")</f>
        <v>$35,000 to $49,999</v>
      </c>
      <c r="AN353" s="96" t="str">
        <f>IFERROR(VLOOKUP(Table1[[#This Row],[RespondentID]],'All Data'!$A:$CW,95,FALSE),"unknown")</f>
        <v>Graduate school</v>
      </c>
      <c r="AO353" s="96" t="str">
        <f>IFERROR(VLOOKUP(Table1[[#This Row],[RespondentID]],'All Data'!$A:$CW,96,FALSE),"unknown")</f>
        <v>Employed for wages</v>
      </c>
      <c r="AP353" s="96" t="str">
        <f>IFERROR(VLOOKUP(Table1[[#This Row],[RespondentID]],'All Data'!$A:$CW,97,FALSE),"unknown")</f>
        <v>Yes</v>
      </c>
      <c r="AQ353" s="96" t="str">
        <f>IFERROR(VLOOKUP(Table1[[#This Row],[RespondentID]],'All Data'!$A:$CW,98,FALSE),"unknown")</f>
        <v>Private/Commercial</v>
      </c>
      <c r="AR353" s="96">
        <f>IFERROR(VLOOKUP(Table1[[#This Row],[RespondentID]],'All Data'!$A:$CW,99,FALSE),"unknown")</f>
        <v>0</v>
      </c>
    </row>
    <row r="354" spans="1:44">
      <c r="A354">
        <v>18038099926</v>
      </c>
      <c r="M354" s="100">
        <f t="shared" si="75"/>
        <v>0</v>
      </c>
      <c r="N354" s="100" t="e">
        <f t="shared" si="76"/>
        <v>#DIV/0!</v>
      </c>
      <c r="O354" s="100"/>
      <c r="P354" s="100">
        <f t="shared" si="77"/>
        <v>0</v>
      </c>
      <c r="Q354" s="100">
        <f t="shared" si="78"/>
        <v>0</v>
      </c>
      <c r="R354" s="100">
        <f t="shared" si="79"/>
        <v>0</v>
      </c>
      <c r="S354" s="100">
        <f t="shared" si="80"/>
        <v>0</v>
      </c>
      <c r="T354" s="100">
        <f t="shared" si="81"/>
        <v>0</v>
      </c>
      <c r="U354" s="100">
        <f t="shared" si="82"/>
        <v>0</v>
      </c>
      <c r="V354" s="111">
        <f t="shared" si="83"/>
        <v>0</v>
      </c>
      <c r="W354" s="100">
        <f t="shared" si="84"/>
        <v>0</v>
      </c>
      <c r="X354" s="100">
        <f t="shared" si="85"/>
        <v>0</v>
      </c>
      <c r="Y354" s="100">
        <f t="shared" si="86"/>
        <v>0</v>
      </c>
      <c r="Z354" s="100"/>
      <c r="AA354" s="100"/>
      <c r="AB354" s="100"/>
      <c r="AC354" s="100">
        <f t="shared" si="87"/>
        <v>0</v>
      </c>
      <c r="AD354" s="100" t="str">
        <f t="shared" si="88"/>
        <v>Correct</v>
      </c>
      <c r="AE354" s="100"/>
      <c r="AF354" s="96" t="str">
        <f>IFERROR(VLOOKUP(Table1[[#This Row],[RespondentID]],'All Data'!$A:$CO,87,FALSE),"unknown")</f>
        <v>Woman</v>
      </c>
      <c r="AG354" s="96" t="str">
        <f>IFERROR(VLOOKUP(Table1[[#This Row],[RespondentID]],'All Data'!$A:$CO,88,FALSE),"unknown")</f>
        <v>45-54 years</v>
      </c>
      <c r="AH354" s="96" t="str">
        <f>IFERROR(VLOOKUP(Table1[[#This Row],[RespondentID]],'All Data'!$A:$CO,89,FALSE),"unknown")</f>
        <v>Suffolk</v>
      </c>
      <c r="AI354" s="96" t="str">
        <f>IFERROR(VLOOKUP(Table1[[#This Row],[RespondentID]],'All Data'!$A:$CO,90,FALSE),"unknown")</f>
        <v>Brentwood, 11717</v>
      </c>
      <c r="AJ354" s="96" t="str">
        <f>IFERROR(VLOOKUP(Table1[[#This Row],[RespondentID]],'All Data'!$A:$CO,91,FALSE),"unknown")</f>
        <v>White</v>
      </c>
      <c r="AK354" s="96" t="str">
        <f>IFERROR(VLOOKUP(Table1[[#This Row],[RespondentID]],'All Data'!$A:$CO,92,FALSE),"unknown")</f>
        <v>Hispanic or Latino</v>
      </c>
      <c r="AL354" s="96" t="str">
        <f>IFERROR(VLOOKUP(Table1[[#This Row],[RespondentID]],'All Data'!$A:$CO,93,FALSE),"unknown")</f>
        <v>Spanish</v>
      </c>
      <c r="AM354" s="96" t="str">
        <f>IFERROR(VLOOKUP(Table1[[#This Row],[RespondentID]],'All Data'!$A:$CW,94,FALSE),"unknown")</f>
        <v>$35,000 to $49,999</v>
      </c>
      <c r="AN354" s="96" t="str">
        <f>IFERROR(VLOOKUP(Table1[[#This Row],[RespondentID]],'All Data'!$A:$CW,95,FALSE),"unknown")</f>
        <v>Some high school</v>
      </c>
      <c r="AO354" s="96" t="str">
        <f>IFERROR(VLOOKUP(Table1[[#This Row],[RespondentID]],'All Data'!$A:$CW,96,FALSE),"unknown")</f>
        <v>Employed for wages</v>
      </c>
      <c r="AP354" s="96" t="str">
        <f>IFERROR(VLOOKUP(Table1[[#This Row],[RespondentID]],'All Data'!$A:$CW,97,FALSE),"unknown")</f>
        <v>Yes</v>
      </c>
      <c r="AQ354" s="96" t="str">
        <f>IFERROR(VLOOKUP(Table1[[#This Row],[RespondentID]],'All Data'!$A:$CW,98,FALSE),"unknown")</f>
        <v>Private/Commercial</v>
      </c>
      <c r="AR354" s="96">
        <f>IFERROR(VLOOKUP(Table1[[#This Row],[RespondentID]],'All Data'!$A:$CW,99,FALSE),"unknown")</f>
        <v>0</v>
      </c>
    </row>
    <row r="355" spans="1:44">
      <c r="A355">
        <v>18038099773</v>
      </c>
      <c r="M355" s="100">
        <f t="shared" si="75"/>
        <v>0</v>
      </c>
      <c r="N355" s="100" t="e">
        <f t="shared" si="76"/>
        <v>#DIV/0!</v>
      </c>
      <c r="O355" s="100"/>
      <c r="P355" s="100">
        <f t="shared" si="77"/>
        <v>0</v>
      </c>
      <c r="Q355" s="100">
        <f t="shared" si="78"/>
        <v>0</v>
      </c>
      <c r="R355" s="100">
        <f t="shared" si="79"/>
        <v>0</v>
      </c>
      <c r="S355" s="100">
        <f t="shared" si="80"/>
        <v>0</v>
      </c>
      <c r="T355" s="100">
        <f t="shared" si="81"/>
        <v>0</v>
      </c>
      <c r="U355" s="100">
        <f t="shared" si="82"/>
        <v>0</v>
      </c>
      <c r="V355" s="111">
        <f t="shared" si="83"/>
        <v>0</v>
      </c>
      <c r="W355" s="100">
        <f t="shared" si="84"/>
        <v>0</v>
      </c>
      <c r="X355" s="100">
        <f t="shared" si="85"/>
        <v>0</v>
      </c>
      <c r="Y355" s="100">
        <f t="shared" si="86"/>
        <v>0</v>
      </c>
      <c r="Z355" s="100"/>
      <c r="AA355" s="100"/>
      <c r="AB355" s="100"/>
      <c r="AC355" s="100">
        <f t="shared" si="87"/>
        <v>0</v>
      </c>
      <c r="AD355" s="100" t="str">
        <f t="shared" si="88"/>
        <v>Correct</v>
      </c>
      <c r="AE355" s="100"/>
      <c r="AF355" s="96" t="str">
        <f>IFERROR(VLOOKUP(Table1[[#This Row],[RespondentID]],'All Data'!$A:$CO,87,FALSE),"unknown")</f>
        <v>Woman</v>
      </c>
      <c r="AG355" s="96" t="str">
        <f>IFERROR(VLOOKUP(Table1[[#This Row],[RespondentID]],'All Data'!$A:$CO,88,FALSE),"unknown")</f>
        <v>45-54 years</v>
      </c>
      <c r="AH355" s="96" t="str">
        <f>IFERROR(VLOOKUP(Table1[[#This Row],[RespondentID]],'All Data'!$A:$CO,89,FALSE),"unknown")</f>
        <v>Suffolk</v>
      </c>
      <c r="AI355" s="96" t="str">
        <f>IFERROR(VLOOKUP(Table1[[#This Row],[RespondentID]],'All Data'!$A:$CO,90,FALSE),"unknown")</f>
        <v>Commack, 11725</v>
      </c>
      <c r="AJ355" s="96" t="str">
        <f>IFERROR(VLOOKUP(Table1[[#This Row],[RespondentID]],'All Data'!$A:$CO,91,FALSE),"unknown")</f>
        <v>White</v>
      </c>
      <c r="AK355" s="96" t="str">
        <f>IFERROR(VLOOKUP(Table1[[#This Row],[RespondentID]],'All Data'!$A:$CO,92,FALSE),"unknown")</f>
        <v>Hispanic or Latino</v>
      </c>
      <c r="AL355" s="96" t="str">
        <f>IFERROR(VLOOKUP(Table1[[#This Row],[RespondentID]],'All Data'!$A:$CO,93,FALSE),"unknown")</f>
        <v>Spanish</v>
      </c>
      <c r="AM355" s="96" t="str">
        <f>IFERROR(VLOOKUP(Table1[[#This Row],[RespondentID]],'All Data'!$A:$CW,94,FALSE),"unknown")</f>
        <v>$35,000 to $49,999</v>
      </c>
      <c r="AN355" s="96" t="str">
        <f>IFERROR(VLOOKUP(Table1[[#This Row],[RespondentID]],'All Data'!$A:$CW,95,FALSE),"unknown")</f>
        <v>College graduate</v>
      </c>
      <c r="AO355" s="96" t="str">
        <f>IFERROR(VLOOKUP(Table1[[#This Row],[RespondentID]],'All Data'!$A:$CW,96,FALSE),"unknown")</f>
        <v>Employed for wages</v>
      </c>
      <c r="AP355" s="96" t="str">
        <f>IFERROR(VLOOKUP(Table1[[#This Row],[RespondentID]],'All Data'!$A:$CW,97,FALSE),"unknown")</f>
        <v>Yes</v>
      </c>
      <c r="AQ355" s="96" t="str">
        <f>IFERROR(VLOOKUP(Table1[[#This Row],[RespondentID]],'All Data'!$A:$CW,98,FALSE),"unknown")</f>
        <v>Private/Commercial</v>
      </c>
      <c r="AR355" s="96">
        <f>IFERROR(VLOOKUP(Table1[[#This Row],[RespondentID]],'All Data'!$A:$CW,99,FALSE),"unknown")</f>
        <v>0</v>
      </c>
    </row>
    <row r="356" spans="1:44">
      <c r="A356">
        <v>18038099639</v>
      </c>
      <c r="G356" t="s">
        <v>34</v>
      </c>
      <c r="M356" s="100">
        <f t="shared" si="75"/>
        <v>1</v>
      </c>
      <c r="N356" s="100">
        <f t="shared" si="76"/>
        <v>3</v>
      </c>
      <c r="O356" s="100"/>
      <c r="P356" s="100">
        <f t="shared" si="77"/>
        <v>0</v>
      </c>
      <c r="Q356" s="100">
        <f t="shared" si="78"/>
        <v>0</v>
      </c>
      <c r="R356" s="100">
        <f t="shared" si="79"/>
        <v>0</v>
      </c>
      <c r="S356" s="100">
        <f t="shared" si="80"/>
        <v>0</v>
      </c>
      <c r="T356" s="100">
        <f t="shared" si="81"/>
        <v>0</v>
      </c>
      <c r="U356" s="100">
        <f t="shared" si="82"/>
        <v>1</v>
      </c>
      <c r="V356" s="111">
        <f t="shared" si="83"/>
        <v>0</v>
      </c>
      <c r="W356" s="100">
        <f t="shared" si="84"/>
        <v>0</v>
      </c>
      <c r="X356" s="100">
        <f t="shared" si="85"/>
        <v>0</v>
      </c>
      <c r="Y356" s="100">
        <f t="shared" si="86"/>
        <v>0</v>
      </c>
      <c r="Z356" s="100"/>
      <c r="AA356" s="100"/>
      <c r="AB356" s="100"/>
      <c r="AC356" s="100">
        <f t="shared" si="87"/>
        <v>1</v>
      </c>
      <c r="AD356" s="100" t="str">
        <f t="shared" si="88"/>
        <v>Wrong</v>
      </c>
      <c r="AE356" s="100"/>
      <c r="AF356" s="96" t="str">
        <f>IFERROR(VLOOKUP(Table1[[#This Row],[RespondentID]],'All Data'!$A:$CO,87,FALSE),"unknown")</f>
        <v>Woman</v>
      </c>
      <c r="AG356" s="96" t="str">
        <f>IFERROR(VLOOKUP(Table1[[#This Row],[RespondentID]],'All Data'!$A:$CO,88,FALSE),"unknown")</f>
        <v>18-24 years</v>
      </c>
      <c r="AH356" s="96" t="str">
        <f>IFERROR(VLOOKUP(Table1[[#This Row],[RespondentID]],'All Data'!$A:$CO,89,FALSE),"unknown")</f>
        <v>Suffolk</v>
      </c>
      <c r="AI356" s="96" t="str">
        <f>IFERROR(VLOOKUP(Table1[[#This Row],[RespondentID]],'All Data'!$A:$CO,90,FALSE),"unknown")</f>
        <v>Commack, 11725</v>
      </c>
      <c r="AJ356" s="96" t="str">
        <f>IFERROR(VLOOKUP(Table1[[#This Row],[RespondentID]],'All Data'!$A:$CO,91,FALSE),"unknown")</f>
        <v>White</v>
      </c>
      <c r="AK356" s="96" t="str">
        <f>IFERROR(VLOOKUP(Table1[[#This Row],[RespondentID]],'All Data'!$A:$CO,92,FALSE),"unknown")</f>
        <v>Hispanic or Latino</v>
      </c>
      <c r="AL356" s="96" t="str">
        <f>IFERROR(VLOOKUP(Table1[[#This Row],[RespondentID]],'All Data'!$A:$CO,93,FALSE),"unknown")</f>
        <v>Spanish</v>
      </c>
      <c r="AM356" s="96" t="str">
        <f>IFERROR(VLOOKUP(Table1[[#This Row],[RespondentID]],'All Data'!$A:$CW,94,FALSE),"unknown")</f>
        <v>$35,000 to $49,999</v>
      </c>
      <c r="AN356" s="96" t="str">
        <f>IFERROR(VLOOKUP(Table1[[#This Row],[RespondentID]],'All Data'!$A:$CW,95,FALSE),"unknown")</f>
        <v>High school graduate</v>
      </c>
      <c r="AO356" s="96" t="str">
        <f>IFERROR(VLOOKUP(Table1[[#This Row],[RespondentID]],'All Data'!$A:$CW,96,FALSE),"unknown")</f>
        <v>Student</v>
      </c>
      <c r="AP356" s="96" t="str">
        <f>IFERROR(VLOOKUP(Table1[[#This Row],[RespondentID]],'All Data'!$A:$CW,97,FALSE),"unknown")</f>
        <v>Yes</v>
      </c>
      <c r="AQ356" s="96" t="str">
        <f>IFERROR(VLOOKUP(Table1[[#This Row],[RespondentID]],'All Data'!$A:$CW,98,FALSE),"unknown")</f>
        <v>Private/Commercial</v>
      </c>
      <c r="AR356" s="96">
        <f>IFERROR(VLOOKUP(Table1[[#This Row],[RespondentID]],'All Data'!$A:$CW,99,FALSE),"unknown")</f>
        <v>0</v>
      </c>
    </row>
    <row r="357" spans="1:44">
      <c r="A357">
        <v>18038099447</v>
      </c>
      <c r="M357" s="100">
        <f t="shared" si="75"/>
        <v>0</v>
      </c>
      <c r="N357" s="100" t="e">
        <f t="shared" si="76"/>
        <v>#DIV/0!</v>
      </c>
      <c r="O357" s="100"/>
      <c r="P357" s="100">
        <f t="shared" si="77"/>
        <v>0</v>
      </c>
      <c r="Q357" s="100">
        <f t="shared" si="78"/>
        <v>0</v>
      </c>
      <c r="R357" s="100">
        <f t="shared" si="79"/>
        <v>0</v>
      </c>
      <c r="S357" s="100">
        <f t="shared" si="80"/>
        <v>0</v>
      </c>
      <c r="T357" s="100">
        <f t="shared" si="81"/>
        <v>0</v>
      </c>
      <c r="U357" s="100">
        <f t="shared" si="82"/>
        <v>0</v>
      </c>
      <c r="V357" s="111">
        <f t="shared" si="83"/>
        <v>0</v>
      </c>
      <c r="W357" s="100">
        <f t="shared" si="84"/>
        <v>0</v>
      </c>
      <c r="X357" s="100">
        <f t="shared" si="85"/>
        <v>0</v>
      </c>
      <c r="Y357" s="100">
        <f t="shared" si="86"/>
        <v>0</v>
      </c>
      <c r="Z357" s="100"/>
      <c r="AA357" s="100"/>
      <c r="AB357" s="100"/>
      <c r="AC357" s="100">
        <f t="shared" si="87"/>
        <v>0</v>
      </c>
      <c r="AD357" s="100" t="str">
        <f t="shared" si="88"/>
        <v>Correct</v>
      </c>
      <c r="AE357" s="100"/>
      <c r="AF357" s="96" t="str">
        <f>IFERROR(VLOOKUP(Table1[[#This Row],[RespondentID]],'All Data'!$A:$CO,87,FALSE),"unknown")</f>
        <v>Woman</v>
      </c>
      <c r="AG357" s="96" t="str">
        <f>IFERROR(VLOOKUP(Table1[[#This Row],[RespondentID]],'All Data'!$A:$CO,88,FALSE),"unknown")</f>
        <v>45-54 years</v>
      </c>
      <c r="AH357" s="96" t="str">
        <f>IFERROR(VLOOKUP(Table1[[#This Row],[RespondentID]],'All Data'!$A:$CO,89,FALSE),"unknown")</f>
        <v>Suffolk</v>
      </c>
      <c r="AI357" s="96" t="str">
        <f>IFERROR(VLOOKUP(Table1[[#This Row],[RespondentID]],'All Data'!$A:$CO,90,FALSE),"unknown")</f>
        <v>Deer Park, 11729</v>
      </c>
      <c r="AJ357" s="96" t="str">
        <f>IFERROR(VLOOKUP(Table1[[#This Row],[RespondentID]],'All Data'!$A:$CO,91,FALSE),"unknown")</f>
        <v>White</v>
      </c>
      <c r="AK357" s="96" t="str">
        <f>IFERROR(VLOOKUP(Table1[[#This Row],[RespondentID]],'All Data'!$A:$CO,92,FALSE),"unknown")</f>
        <v>Hispanic or Latino</v>
      </c>
      <c r="AL357" s="96" t="str">
        <f>IFERROR(VLOOKUP(Table1[[#This Row],[RespondentID]],'All Data'!$A:$CO,93,FALSE),"unknown")</f>
        <v>Spanish</v>
      </c>
      <c r="AM357" s="96" t="str">
        <f>IFERROR(VLOOKUP(Table1[[#This Row],[RespondentID]],'All Data'!$A:$CW,94,FALSE),"unknown")</f>
        <v>$35,000 to $49,999</v>
      </c>
      <c r="AN357" s="96" t="str">
        <f>IFERROR(VLOOKUP(Table1[[#This Row],[RespondentID]],'All Data'!$A:$CW,95,FALSE),"unknown")</f>
        <v>High school graduate</v>
      </c>
      <c r="AO357" s="96" t="str">
        <f>IFERROR(VLOOKUP(Table1[[#This Row],[RespondentID]],'All Data'!$A:$CW,96,FALSE),"unknown")</f>
        <v>Employed for wages</v>
      </c>
      <c r="AP357" s="96" t="str">
        <f>IFERROR(VLOOKUP(Table1[[#This Row],[RespondentID]],'All Data'!$A:$CW,97,FALSE),"unknown")</f>
        <v>Yes</v>
      </c>
      <c r="AQ357" s="96" t="str">
        <f>IFERROR(VLOOKUP(Table1[[#This Row],[RespondentID]],'All Data'!$A:$CW,98,FALSE),"unknown")</f>
        <v>Private/Commercial</v>
      </c>
      <c r="AR357" s="96">
        <f>IFERROR(VLOOKUP(Table1[[#This Row],[RespondentID]],'All Data'!$A:$CW,99,FALSE),"unknown")</f>
        <v>0</v>
      </c>
    </row>
    <row r="358" spans="1:44">
      <c r="A358">
        <v>18038099245</v>
      </c>
      <c r="M358" s="100">
        <f t="shared" si="75"/>
        <v>0</v>
      </c>
      <c r="N358" s="100" t="e">
        <f t="shared" si="76"/>
        <v>#DIV/0!</v>
      </c>
      <c r="O358" s="100"/>
      <c r="P358" s="100">
        <f t="shared" si="77"/>
        <v>0</v>
      </c>
      <c r="Q358" s="100">
        <f t="shared" si="78"/>
        <v>0</v>
      </c>
      <c r="R358" s="100">
        <f t="shared" si="79"/>
        <v>0</v>
      </c>
      <c r="S358" s="100">
        <f t="shared" si="80"/>
        <v>0</v>
      </c>
      <c r="T358" s="100">
        <f t="shared" si="81"/>
        <v>0</v>
      </c>
      <c r="U358" s="100">
        <f t="shared" si="82"/>
        <v>0</v>
      </c>
      <c r="V358" s="111">
        <f t="shared" si="83"/>
        <v>0</v>
      </c>
      <c r="W358" s="100">
        <f t="shared" si="84"/>
        <v>0</v>
      </c>
      <c r="X358" s="100">
        <f t="shared" si="85"/>
        <v>0</v>
      </c>
      <c r="Y358" s="100">
        <f t="shared" si="86"/>
        <v>0</v>
      </c>
      <c r="Z358" s="100"/>
      <c r="AA358" s="100"/>
      <c r="AB358" s="100"/>
      <c r="AC358" s="100">
        <f t="shared" si="87"/>
        <v>0</v>
      </c>
      <c r="AD358" s="100" t="str">
        <f t="shared" si="88"/>
        <v>Correct</v>
      </c>
      <c r="AE358" s="100"/>
      <c r="AF358" s="96" t="str">
        <f>IFERROR(VLOOKUP(Table1[[#This Row],[RespondentID]],'All Data'!$A:$CO,87,FALSE),"unknown")</f>
        <v>Woman</v>
      </c>
      <c r="AG358" s="96" t="str">
        <f>IFERROR(VLOOKUP(Table1[[#This Row],[RespondentID]],'All Data'!$A:$CO,88,FALSE),"unknown")</f>
        <v>18-24 years</v>
      </c>
      <c r="AH358" s="96" t="str">
        <f>IFERROR(VLOOKUP(Table1[[#This Row],[RespondentID]],'All Data'!$A:$CO,89,FALSE),"unknown")</f>
        <v>Suffolk</v>
      </c>
      <c r="AI358" s="96" t="str">
        <f>IFERROR(VLOOKUP(Table1[[#This Row],[RespondentID]],'All Data'!$A:$CO,90,FALSE),"unknown")</f>
        <v>Deer Park, 11729</v>
      </c>
      <c r="AJ358" s="96" t="str">
        <f>IFERROR(VLOOKUP(Table1[[#This Row],[RespondentID]],'All Data'!$A:$CO,91,FALSE),"unknown")</f>
        <v>White</v>
      </c>
      <c r="AK358" s="96" t="str">
        <f>IFERROR(VLOOKUP(Table1[[#This Row],[RespondentID]],'All Data'!$A:$CO,92,FALSE),"unknown")</f>
        <v>Hispanic or Latino</v>
      </c>
      <c r="AL358" s="96" t="str">
        <f>IFERROR(VLOOKUP(Table1[[#This Row],[RespondentID]],'All Data'!$A:$CO,93,FALSE),"unknown")</f>
        <v>Spanish</v>
      </c>
      <c r="AM358" s="96" t="str">
        <f>IFERROR(VLOOKUP(Table1[[#This Row],[RespondentID]],'All Data'!$A:$CW,94,FALSE),"unknown")</f>
        <v>$50,000 to $74,999</v>
      </c>
      <c r="AN358" s="96" t="str">
        <f>IFERROR(VLOOKUP(Table1[[#This Row],[RespondentID]],'All Data'!$A:$CW,95,FALSE),"unknown")</f>
        <v>College graduate</v>
      </c>
      <c r="AO358" s="96" t="str">
        <f>IFERROR(VLOOKUP(Table1[[#This Row],[RespondentID]],'All Data'!$A:$CW,96,FALSE),"unknown")</f>
        <v>Employed for wages</v>
      </c>
      <c r="AP358" s="96" t="str">
        <f>IFERROR(VLOOKUP(Table1[[#This Row],[RespondentID]],'All Data'!$A:$CW,97,FALSE),"unknown")</f>
        <v>Yes</v>
      </c>
      <c r="AQ358" s="96" t="str">
        <f>IFERROR(VLOOKUP(Table1[[#This Row],[RespondentID]],'All Data'!$A:$CW,98,FALSE),"unknown")</f>
        <v>Private/Commercial</v>
      </c>
      <c r="AR358" s="96">
        <f>IFERROR(VLOOKUP(Table1[[#This Row],[RespondentID]],'All Data'!$A:$CW,99,FALSE),"unknown")</f>
        <v>0</v>
      </c>
    </row>
    <row r="359" spans="1:44">
      <c r="A359">
        <v>18038098685</v>
      </c>
      <c r="G359" t="s">
        <v>34</v>
      </c>
      <c r="M359" s="100">
        <f t="shared" si="75"/>
        <v>1</v>
      </c>
      <c r="N359" s="100">
        <f t="shared" si="76"/>
        <v>3</v>
      </c>
      <c r="O359" s="100"/>
      <c r="P359" s="100">
        <f t="shared" si="77"/>
        <v>0</v>
      </c>
      <c r="Q359" s="100">
        <f t="shared" si="78"/>
        <v>0</v>
      </c>
      <c r="R359" s="100">
        <f t="shared" si="79"/>
        <v>0</v>
      </c>
      <c r="S359" s="100">
        <f t="shared" si="80"/>
        <v>0</v>
      </c>
      <c r="T359" s="100">
        <f t="shared" si="81"/>
        <v>0</v>
      </c>
      <c r="U359" s="100">
        <f t="shared" si="82"/>
        <v>1</v>
      </c>
      <c r="V359" s="111">
        <f t="shared" si="83"/>
        <v>0</v>
      </c>
      <c r="W359" s="100">
        <f t="shared" si="84"/>
        <v>0</v>
      </c>
      <c r="X359" s="100">
        <f t="shared" si="85"/>
        <v>0</v>
      </c>
      <c r="Y359" s="100">
        <f t="shared" si="86"/>
        <v>0</v>
      </c>
      <c r="Z359" s="100"/>
      <c r="AA359" s="100"/>
      <c r="AB359" s="100"/>
      <c r="AC359" s="100">
        <f t="shared" si="87"/>
        <v>1</v>
      </c>
      <c r="AD359" s="100" t="str">
        <f t="shared" si="88"/>
        <v>Wrong</v>
      </c>
      <c r="AE359" s="100"/>
      <c r="AF359" s="96" t="str">
        <f>IFERROR(VLOOKUP(Table1[[#This Row],[RespondentID]],'All Data'!$A:$CO,87,FALSE),"unknown")</f>
        <v>Woman</v>
      </c>
      <c r="AG359" s="96" t="str">
        <f>IFERROR(VLOOKUP(Table1[[#This Row],[RespondentID]],'All Data'!$A:$CO,88,FALSE),"unknown")</f>
        <v>25-34 years</v>
      </c>
      <c r="AH359" s="96" t="str">
        <f>IFERROR(VLOOKUP(Table1[[#This Row],[RespondentID]],'All Data'!$A:$CO,89,FALSE),"unknown")</f>
        <v>Suffolk</v>
      </c>
      <c r="AI359" s="96" t="str">
        <f>IFERROR(VLOOKUP(Table1[[#This Row],[RespondentID]],'All Data'!$A:$CO,90,FALSE),"unknown")</f>
        <v>Dix Hills, 11746</v>
      </c>
      <c r="AJ359" s="96" t="str">
        <f>IFERROR(VLOOKUP(Table1[[#This Row],[RespondentID]],'All Data'!$A:$CO,91,FALSE),"unknown")</f>
        <v>White</v>
      </c>
      <c r="AK359" s="96" t="str">
        <f>IFERROR(VLOOKUP(Table1[[#This Row],[RespondentID]],'All Data'!$A:$CO,92,FALSE),"unknown")</f>
        <v>Not Hispanic or Latino</v>
      </c>
      <c r="AL359" s="96" t="str">
        <f>IFERROR(VLOOKUP(Table1[[#This Row],[RespondentID]],'All Data'!$A:$CO,93,FALSE),"unknown")</f>
        <v>English</v>
      </c>
      <c r="AM359" s="96" t="str">
        <f>IFERROR(VLOOKUP(Table1[[#This Row],[RespondentID]],'All Data'!$A:$CW,94,FALSE),"unknown")</f>
        <v>Over $125,000</v>
      </c>
      <c r="AN359" s="96" t="str">
        <f>IFERROR(VLOOKUP(Table1[[#This Row],[RespondentID]],'All Data'!$A:$CW,95,FALSE),"unknown")</f>
        <v>College graduate</v>
      </c>
      <c r="AO359" s="96" t="str">
        <f>IFERROR(VLOOKUP(Table1[[#This Row],[RespondentID]],'All Data'!$A:$CW,96,FALSE),"unknown")</f>
        <v>Employed for wages</v>
      </c>
      <c r="AP359" s="96" t="str">
        <f>IFERROR(VLOOKUP(Table1[[#This Row],[RespondentID]],'All Data'!$A:$CW,97,FALSE),"unknown")</f>
        <v>Yes</v>
      </c>
      <c r="AQ359" s="96" t="str">
        <f>IFERROR(VLOOKUP(Table1[[#This Row],[RespondentID]],'All Data'!$A:$CW,98,FALSE),"unknown")</f>
        <v>Private/Commercial</v>
      </c>
      <c r="AR359" s="96">
        <f>IFERROR(VLOOKUP(Table1[[#This Row],[RespondentID]],'All Data'!$A:$CW,99,FALSE),"unknown")</f>
        <v>0</v>
      </c>
    </row>
    <row r="360" spans="1:44">
      <c r="A360">
        <v>18038098448</v>
      </c>
      <c r="G360" t="s">
        <v>34</v>
      </c>
      <c r="M360" s="100">
        <f t="shared" si="75"/>
        <v>1</v>
      </c>
      <c r="N360" s="100">
        <f t="shared" si="76"/>
        <v>3</v>
      </c>
      <c r="O360" s="100"/>
      <c r="P360" s="100">
        <f t="shared" si="77"/>
        <v>0</v>
      </c>
      <c r="Q360" s="100">
        <f t="shared" si="78"/>
        <v>0</v>
      </c>
      <c r="R360" s="100">
        <f t="shared" si="79"/>
        <v>0</v>
      </c>
      <c r="S360" s="100">
        <f t="shared" si="80"/>
        <v>0</v>
      </c>
      <c r="T360" s="100">
        <f t="shared" si="81"/>
        <v>0</v>
      </c>
      <c r="U360" s="100">
        <f t="shared" si="82"/>
        <v>1</v>
      </c>
      <c r="V360" s="111">
        <f t="shared" si="83"/>
        <v>0</v>
      </c>
      <c r="W360" s="100">
        <f t="shared" si="84"/>
        <v>0</v>
      </c>
      <c r="X360" s="100">
        <f t="shared" si="85"/>
        <v>0</v>
      </c>
      <c r="Y360" s="100">
        <f t="shared" si="86"/>
        <v>0</v>
      </c>
      <c r="Z360" s="100"/>
      <c r="AA360" s="100"/>
      <c r="AB360" s="100"/>
      <c r="AC360" s="100">
        <f t="shared" si="87"/>
        <v>1</v>
      </c>
      <c r="AD360" s="100" t="str">
        <f t="shared" si="88"/>
        <v>Wrong</v>
      </c>
      <c r="AE360" s="100"/>
      <c r="AF360" s="96" t="str">
        <f>IFERROR(VLOOKUP(Table1[[#This Row],[RespondentID]],'All Data'!$A:$CO,87,FALSE),"unknown")</f>
        <v>Man</v>
      </c>
      <c r="AG360" s="96" t="str">
        <f>IFERROR(VLOOKUP(Table1[[#This Row],[RespondentID]],'All Data'!$A:$CO,88,FALSE),"unknown")</f>
        <v>35-44 years</v>
      </c>
      <c r="AH360" s="96" t="str">
        <f>IFERROR(VLOOKUP(Table1[[#This Row],[RespondentID]],'All Data'!$A:$CO,89,FALSE),"unknown")</f>
        <v>Suffolk</v>
      </c>
      <c r="AI360" s="96" t="str">
        <f>IFERROR(VLOOKUP(Table1[[#This Row],[RespondentID]],'All Data'!$A:$CO,90,FALSE),"unknown")</f>
        <v>Ridge, 11961</v>
      </c>
      <c r="AJ360" s="96" t="str">
        <f>IFERROR(VLOOKUP(Table1[[#This Row],[RespondentID]],'All Data'!$A:$CO,91,FALSE),"unknown")</f>
        <v>Other (please specify)</v>
      </c>
      <c r="AK360" s="96" t="str">
        <f>IFERROR(VLOOKUP(Table1[[#This Row],[RespondentID]],'All Data'!$A:$CO,92,FALSE),"unknown")</f>
        <v>Not Hispanic or Latino</v>
      </c>
      <c r="AL360" s="96" t="str">
        <f>IFERROR(VLOOKUP(Table1[[#This Row],[RespondentID]],'All Data'!$A:$CO,93,FALSE),"unknown")</f>
        <v>Other</v>
      </c>
      <c r="AM360" s="96" t="str">
        <f>IFERROR(VLOOKUP(Table1[[#This Row],[RespondentID]],'All Data'!$A:$CW,94,FALSE),"unknown")</f>
        <v>$35,000 to $49,999</v>
      </c>
      <c r="AN360" s="96" t="str">
        <f>IFERROR(VLOOKUP(Table1[[#This Row],[RespondentID]],'All Data'!$A:$CW,95,FALSE),"unknown")</f>
        <v>High school graduate</v>
      </c>
      <c r="AO360" s="96" t="str">
        <f>IFERROR(VLOOKUP(Table1[[#This Row],[RespondentID]],'All Data'!$A:$CW,96,FALSE),"unknown")</f>
        <v>Self-employed</v>
      </c>
      <c r="AP360" s="96" t="str">
        <f>IFERROR(VLOOKUP(Table1[[#This Row],[RespondentID]],'All Data'!$A:$CW,97,FALSE),"unknown")</f>
        <v>Yes</v>
      </c>
      <c r="AQ360" s="96" t="str">
        <f>IFERROR(VLOOKUP(Table1[[#This Row],[RespondentID]],'All Data'!$A:$CW,98,FALSE),"unknown")</f>
        <v>Medicaid</v>
      </c>
      <c r="AR360" s="96">
        <f>IFERROR(VLOOKUP(Table1[[#This Row],[RespondentID]],'All Data'!$A:$CW,99,FALSE),"unknown")</f>
        <v>0</v>
      </c>
    </row>
    <row r="361" spans="1:44">
      <c r="A361">
        <v>18038098312</v>
      </c>
      <c r="G361" t="s">
        <v>34</v>
      </c>
      <c r="M361" s="100">
        <f t="shared" si="75"/>
        <v>1</v>
      </c>
      <c r="N361" s="100">
        <f t="shared" si="76"/>
        <v>3</v>
      </c>
      <c r="O361" s="100"/>
      <c r="P361" s="100">
        <f t="shared" si="77"/>
        <v>0</v>
      </c>
      <c r="Q361" s="100">
        <f t="shared" si="78"/>
        <v>0</v>
      </c>
      <c r="R361" s="100">
        <f t="shared" si="79"/>
        <v>0</v>
      </c>
      <c r="S361" s="100">
        <f t="shared" si="80"/>
        <v>0</v>
      </c>
      <c r="T361" s="100">
        <f t="shared" si="81"/>
        <v>0</v>
      </c>
      <c r="U361" s="100">
        <f t="shared" si="82"/>
        <v>1</v>
      </c>
      <c r="V361" s="111">
        <f t="shared" si="83"/>
        <v>0</v>
      </c>
      <c r="W361" s="100">
        <f t="shared" si="84"/>
        <v>0</v>
      </c>
      <c r="X361" s="100">
        <f t="shared" si="85"/>
        <v>0</v>
      </c>
      <c r="Y361" s="100">
        <f t="shared" si="86"/>
        <v>0</v>
      </c>
      <c r="Z361" s="100"/>
      <c r="AA361" s="100"/>
      <c r="AB361" s="100"/>
      <c r="AC361" s="100">
        <f t="shared" si="87"/>
        <v>1</v>
      </c>
      <c r="AD361" s="100" t="str">
        <f t="shared" si="88"/>
        <v>Wrong</v>
      </c>
      <c r="AE361" s="100"/>
      <c r="AF361" s="96" t="str">
        <f>IFERROR(VLOOKUP(Table1[[#This Row],[RespondentID]],'All Data'!$A:$CO,87,FALSE),"unknown")</f>
        <v>Man</v>
      </c>
      <c r="AG361" s="96" t="str">
        <f>IFERROR(VLOOKUP(Table1[[#This Row],[RespondentID]],'All Data'!$A:$CO,88,FALSE),"unknown")</f>
        <v>45-54 years</v>
      </c>
      <c r="AH361" s="96" t="str">
        <f>IFERROR(VLOOKUP(Table1[[#This Row],[RespondentID]],'All Data'!$A:$CO,89,FALSE),"unknown")</f>
        <v>Nassau</v>
      </c>
      <c r="AI361" s="96" t="str">
        <f>IFERROR(VLOOKUP(Table1[[#This Row],[RespondentID]],'All Data'!$A:$CO,90,FALSE),"unknown")</f>
        <v>Levittown, 11756</v>
      </c>
      <c r="AJ361" s="96" t="str">
        <f>IFERROR(VLOOKUP(Table1[[#This Row],[RespondentID]],'All Data'!$A:$CO,91,FALSE),"unknown")</f>
        <v>White</v>
      </c>
      <c r="AK361" s="96" t="str">
        <f>IFERROR(VLOOKUP(Table1[[#This Row],[RespondentID]],'All Data'!$A:$CO,92,FALSE),"unknown")</f>
        <v>Not Hispanic or Latino</v>
      </c>
      <c r="AL361" s="96" t="str">
        <f>IFERROR(VLOOKUP(Table1[[#This Row],[RespondentID]],'All Data'!$A:$CO,93,FALSE),"unknown")</f>
        <v>English</v>
      </c>
      <c r="AM361" s="96" t="str">
        <f>IFERROR(VLOOKUP(Table1[[#This Row],[RespondentID]],'All Data'!$A:$CW,94,FALSE),"unknown")</f>
        <v>$75,000 to $125,000</v>
      </c>
      <c r="AN361" s="96" t="str">
        <f>IFERROR(VLOOKUP(Table1[[#This Row],[RespondentID]],'All Data'!$A:$CW,95,FALSE),"unknown")</f>
        <v>Graduate school</v>
      </c>
      <c r="AO361" s="96" t="str">
        <f>IFERROR(VLOOKUP(Table1[[#This Row],[RespondentID]],'All Data'!$A:$CW,96,FALSE),"unknown")</f>
        <v>Employed for wages</v>
      </c>
      <c r="AP361" s="96" t="str">
        <f>IFERROR(VLOOKUP(Table1[[#This Row],[RespondentID]],'All Data'!$A:$CW,97,FALSE),"unknown")</f>
        <v>Yes</v>
      </c>
      <c r="AQ361" s="96" t="str">
        <f>IFERROR(VLOOKUP(Table1[[#This Row],[RespondentID]],'All Data'!$A:$CW,98,FALSE),"unknown")</f>
        <v>Private/Commercial</v>
      </c>
      <c r="AR361" s="96">
        <f>IFERROR(VLOOKUP(Table1[[#This Row],[RespondentID]],'All Data'!$A:$CW,99,FALSE),"unknown")</f>
        <v>0</v>
      </c>
    </row>
    <row r="362" spans="1:44">
      <c r="A362">
        <v>18038098181</v>
      </c>
      <c r="K362" t="s">
        <v>353</v>
      </c>
      <c r="L362" t="s">
        <v>603</v>
      </c>
      <c r="M362" s="100">
        <f t="shared" si="75"/>
        <v>2</v>
      </c>
      <c r="N362" s="100">
        <f t="shared" si="76"/>
        <v>1.5</v>
      </c>
      <c r="O362" s="100"/>
      <c r="P362" s="100">
        <f t="shared" si="77"/>
        <v>0</v>
      </c>
      <c r="Q362" s="100">
        <f t="shared" si="78"/>
        <v>0</v>
      </c>
      <c r="R362" s="100">
        <f t="shared" si="79"/>
        <v>0</v>
      </c>
      <c r="S362" s="100">
        <f t="shared" si="80"/>
        <v>0</v>
      </c>
      <c r="T362" s="100">
        <f t="shared" si="81"/>
        <v>0</v>
      </c>
      <c r="U362" s="100">
        <f t="shared" si="82"/>
        <v>0</v>
      </c>
      <c r="V362" s="111">
        <f t="shared" si="83"/>
        <v>0</v>
      </c>
      <c r="W362" s="100">
        <f t="shared" si="84"/>
        <v>0</v>
      </c>
      <c r="X362" s="100">
        <f t="shared" si="85"/>
        <v>0</v>
      </c>
      <c r="Y362" s="100">
        <f t="shared" si="86"/>
        <v>1</v>
      </c>
      <c r="Z362" s="100"/>
      <c r="AA362" s="100"/>
      <c r="AB362" s="100"/>
      <c r="AC362" s="100">
        <f t="shared" si="87"/>
        <v>2</v>
      </c>
      <c r="AD362" s="100" t="str">
        <f t="shared" si="88"/>
        <v>Wrong</v>
      </c>
      <c r="AE362" s="100"/>
      <c r="AF362" s="96" t="str">
        <f>IFERROR(VLOOKUP(Table1[[#This Row],[RespondentID]],'All Data'!$A:$CO,87,FALSE),"unknown")</f>
        <v>Woman</v>
      </c>
      <c r="AG362" s="96" t="str">
        <f>IFERROR(VLOOKUP(Table1[[#This Row],[RespondentID]],'All Data'!$A:$CO,88,FALSE),"unknown")</f>
        <v>45-54 years</v>
      </c>
      <c r="AH362" s="96" t="str">
        <f>IFERROR(VLOOKUP(Table1[[#This Row],[RespondentID]],'All Data'!$A:$CO,89,FALSE),"unknown")</f>
        <v>Suffolk</v>
      </c>
      <c r="AI362" s="96" t="str">
        <f>IFERROR(VLOOKUP(Table1[[#This Row],[RespondentID]],'All Data'!$A:$CO,90,FALSE),"unknown")</f>
        <v>Manorville, 11949</v>
      </c>
      <c r="AJ362" s="96" t="str">
        <f>IFERROR(VLOOKUP(Table1[[#This Row],[RespondentID]],'All Data'!$A:$CO,91,FALSE),"unknown")</f>
        <v>White</v>
      </c>
      <c r="AK362" s="96" t="str">
        <f>IFERROR(VLOOKUP(Table1[[#This Row],[RespondentID]],'All Data'!$A:$CO,92,FALSE),"unknown")</f>
        <v>Not Hispanic or Latino</v>
      </c>
      <c r="AL362" s="96" t="str">
        <f>IFERROR(VLOOKUP(Table1[[#This Row],[RespondentID]],'All Data'!$A:$CO,93,FALSE),"unknown")</f>
        <v>English</v>
      </c>
      <c r="AM362" s="96" t="str">
        <f>IFERROR(VLOOKUP(Table1[[#This Row],[RespondentID]],'All Data'!$A:$CW,94,FALSE),"unknown")</f>
        <v>Over $125,000</v>
      </c>
      <c r="AN362" s="96" t="str">
        <f>IFERROR(VLOOKUP(Table1[[#This Row],[RespondentID]],'All Data'!$A:$CW,95,FALSE),"unknown")</f>
        <v>Graduate school</v>
      </c>
      <c r="AO362" s="96" t="str">
        <f>IFERROR(VLOOKUP(Table1[[#This Row],[RespondentID]],'All Data'!$A:$CW,96,FALSE),"unknown")</f>
        <v>Employed for wages</v>
      </c>
      <c r="AP362" s="96" t="str">
        <f>IFERROR(VLOOKUP(Table1[[#This Row],[RespondentID]],'All Data'!$A:$CW,97,FALSE),"unknown")</f>
        <v>Yes</v>
      </c>
      <c r="AQ362" s="96" t="str">
        <f>IFERROR(VLOOKUP(Table1[[#This Row],[RespondentID]],'All Data'!$A:$CW,98,FALSE),"unknown")</f>
        <v>Private/Commercial</v>
      </c>
      <c r="AR362" s="96">
        <f>IFERROR(VLOOKUP(Table1[[#This Row],[RespondentID]],'All Data'!$A:$CW,99,FALSE),"unknown")</f>
        <v>0</v>
      </c>
    </row>
    <row r="363" spans="1:44">
      <c r="A363">
        <v>18038098027</v>
      </c>
      <c r="G363" t="s">
        <v>34</v>
      </c>
      <c r="M363" s="100">
        <f t="shared" si="75"/>
        <v>1</v>
      </c>
      <c r="N363" s="100">
        <f t="shared" si="76"/>
        <v>3</v>
      </c>
      <c r="O363" s="100"/>
      <c r="P363" s="100">
        <f t="shared" si="77"/>
        <v>0</v>
      </c>
      <c r="Q363" s="100">
        <f t="shared" si="78"/>
        <v>0</v>
      </c>
      <c r="R363" s="100">
        <f t="shared" si="79"/>
        <v>0</v>
      </c>
      <c r="S363" s="100">
        <f t="shared" si="80"/>
        <v>0</v>
      </c>
      <c r="T363" s="100">
        <f t="shared" si="81"/>
        <v>0</v>
      </c>
      <c r="U363" s="100">
        <f t="shared" si="82"/>
        <v>1</v>
      </c>
      <c r="V363" s="111">
        <f t="shared" si="83"/>
        <v>0</v>
      </c>
      <c r="W363" s="100">
        <f t="shared" si="84"/>
        <v>0</v>
      </c>
      <c r="X363" s="100">
        <f t="shared" si="85"/>
        <v>0</v>
      </c>
      <c r="Y363" s="100">
        <f t="shared" si="86"/>
        <v>0</v>
      </c>
      <c r="Z363" s="100"/>
      <c r="AA363" s="100"/>
      <c r="AB363" s="100"/>
      <c r="AC363" s="100">
        <f t="shared" si="87"/>
        <v>1</v>
      </c>
      <c r="AD363" s="100" t="str">
        <f t="shared" si="88"/>
        <v>Wrong</v>
      </c>
      <c r="AE363" s="100"/>
      <c r="AF363" s="96" t="str">
        <f>IFERROR(VLOOKUP(Table1[[#This Row],[RespondentID]],'All Data'!$A:$CO,87,FALSE),"unknown")</f>
        <v>Woman</v>
      </c>
      <c r="AG363" s="96" t="str">
        <f>IFERROR(VLOOKUP(Table1[[#This Row],[RespondentID]],'All Data'!$A:$CO,88,FALSE),"unknown")</f>
        <v>45-54 years</v>
      </c>
      <c r="AH363" s="96" t="str">
        <f>IFERROR(VLOOKUP(Table1[[#This Row],[RespondentID]],'All Data'!$A:$CO,89,FALSE),"unknown")</f>
        <v>Suffolk</v>
      </c>
      <c r="AI363" s="96" t="str">
        <f>IFERROR(VLOOKUP(Table1[[#This Row],[RespondentID]],'All Data'!$A:$CO,90,FALSE),"unknown")</f>
        <v>Eastport, 11941</v>
      </c>
      <c r="AJ363" s="96" t="str">
        <f>IFERROR(VLOOKUP(Table1[[#This Row],[RespondentID]],'All Data'!$A:$CO,91,FALSE),"unknown")</f>
        <v>White</v>
      </c>
      <c r="AK363" s="96" t="str">
        <f>IFERROR(VLOOKUP(Table1[[#This Row],[RespondentID]],'All Data'!$A:$CO,92,FALSE),"unknown")</f>
        <v>Not Hispanic or Latino</v>
      </c>
      <c r="AL363" s="96" t="str">
        <f>IFERROR(VLOOKUP(Table1[[#This Row],[RespondentID]],'All Data'!$A:$CO,93,FALSE),"unknown")</f>
        <v>English</v>
      </c>
      <c r="AM363" s="96" t="str">
        <f>IFERROR(VLOOKUP(Table1[[#This Row],[RespondentID]],'All Data'!$A:$CW,94,FALSE),"unknown")</f>
        <v>Over $125,000</v>
      </c>
      <c r="AN363" s="96" t="str">
        <f>IFERROR(VLOOKUP(Table1[[#This Row],[RespondentID]],'All Data'!$A:$CW,95,FALSE),"unknown")</f>
        <v>Graduate school</v>
      </c>
      <c r="AO363" s="96" t="str">
        <f>IFERROR(VLOOKUP(Table1[[#This Row],[RespondentID]],'All Data'!$A:$CW,96,FALSE),"unknown")</f>
        <v>Employed for wages</v>
      </c>
      <c r="AP363" s="96" t="str">
        <f>IFERROR(VLOOKUP(Table1[[#This Row],[RespondentID]],'All Data'!$A:$CW,97,FALSE),"unknown")</f>
        <v>Yes</v>
      </c>
      <c r="AQ363" s="96" t="str">
        <f>IFERROR(VLOOKUP(Table1[[#This Row],[RespondentID]],'All Data'!$A:$CW,98,FALSE),"unknown")</f>
        <v>Private/Commercial</v>
      </c>
      <c r="AR363" s="96">
        <f>IFERROR(VLOOKUP(Table1[[#This Row],[RespondentID]],'All Data'!$A:$CW,99,FALSE),"unknown")</f>
        <v>0</v>
      </c>
    </row>
    <row r="364" spans="1:44">
      <c r="A364">
        <v>18038097891</v>
      </c>
      <c r="G364" t="s">
        <v>34</v>
      </c>
      <c r="M364" s="100">
        <f t="shared" si="75"/>
        <v>1</v>
      </c>
      <c r="N364" s="100">
        <f t="shared" si="76"/>
        <v>3</v>
      </c>
      <c r="O364" s="100"/>
      <c r="P364" s="100">
        <f t="shared" si="77"/>
        <v>0</v>
      </c>
      <c r="Q364" s="100">
        <f t="shared" si="78"/>
        <v>0</v>
      </c>
      <c r="R364" s="100">
        <f t="shared" si="79"/>
        <v>0</v>
      </c>
      <c r="S364" s="100">
        <f t="shared" si="80"/>
        <v>0</v>
      </c>
      <c r="T364" s="100">
        <f t="shared" si="81"/>
        <v>0</v>
      </c>
      <c r="U364" s="100">
        <f t="shared" si="82"/>
        <v>1</v>
      </c>
      <c r="V364" s="111">
        <f t="shared" si="83"/>
        <v>0</v>
      </c>
      <c r="W364" s="100">
        <f t="shared" si="84"/>
        <v>0</v>
      </c>
      <c r="X364" s="100">
        <f t="shared" si="85"/>
        <v>0</v>
      </c>
      <c r="Y364" s="100">
        <f t="shared" si="86"/>
        <v>0</v>
      </c>
      <c r="Z364" s="100"/>
      <c r="AA364" s="100"/>
      <c r="AB364" s="100"/>
      <c r="AC364" s="100">
        <f t="shared" si="87"/>
        <v>1</v>
      </c>
      <c r="AD364" s="100" t="str">
        <f t="shared" si="88"/>
        <v>Wrong</v>
      </c>
      <c r="AE364" s="100"/>
      <c r="AF364" s="96" t="str">
        <f>IFERROR(VLOOKUP(Table1[[#This Row],[RespondentID]],'All Data'!$A:$CO,87,FALSE),"unknown")</f>
        <v>Woman</v>
      </c>
      <c r="AG364" s="96" t="str">
        <f>IFERROR(VLOOKUP(Table1[[#This Row],[RespondentID]],'All Data'!$A:$CO,88,FALSE),"unknown")</f>
        <v>25-34 years</v>
      </c>
      <c r="AH364" s="96" t="str">
        <f>IFERROR(VLOOKUP(Table1[[#This Row],[RespondentID]],'All Data'!$A:$CO,89,FALSE),"unknown")</f>
        <v>Suffolk</v>
      </c>
      <c r="AI364" s="96" t="str">
        <f>IFERROR(VLOOKUP(Table1[[#This Row],[RespondentID]],'All Data'!$A:$CO,90,FALSE),"unknown")</f>
        <v>Melville, 11747</v>
      </c>
      <c r="AJ364" s="96" t="str">
        <f>IFERROR(VLOOKUP(Table1[[#This Row],[RespondentID]],'All Data'!$A:$CO,91,FALSE),"unknown")</f>
        <v>White</v>
      </c>
      <c r="AK364" s="96" t="str">
        <f>IFERROR(VLOOKUP(Table1[[#This Row],[RespondentID]],'All Data'!$A:$CO,92,FALSE),"unknown")</f>
        <v>Not Hispanic or Latino</v>
      </c>
      <c r="AL364" s="96" t="str">
        <f>IFERROR(VLOOKUP(Table1[[#This Row],[RespondentID]],'All Data'!$A:$CO,93,FALSE),"unknown")</f>
        <v>English</v>
      </c>
      <c r="AM364" s="96" t="str">
        <f>IFERROR(VLOOKUP(Table1[[#This Row],[RespondentID]],'All Data'!$A:$CW,94,FALSE),"unknown")</f>
        <v>Over $125,000</v>
      </c>
      <c r="AN364" s="96" t="str">
        <f>IFERROR(VLOOKUP(Table1[[#This Row],[RespondentID]],'All Data'!$A:$CW,95,FALSE),"unknown")</f>
        <v>Graduate school</v>
      </c>
      <c r="AO364" s="96" t="str">
        <f>IFERROR(VLOOKUP(Table1[[#This Row],[RespondentID]],'All Data'!$A:$CW,96,FALSE),"unknown")</f>
        <v>Employed for wages</v>
      </c>
      <c r="AP364" s="96" t="str">
        <f>IFERROR(VLOOKUP(Table1[[#This Row],[RespondentID]],'All Data'!$A:$CW,97,FALSE),"unknown")</f>
        <v>Yes</v>
      </c>
      <c r="AQ364" s="96" t="str">
        <f>IFERROR(VLOOKUP(Table1[[#This Row],[RespondentID]],'All Data'!$A:$CW,98,FALSE),"unknown")</f>
        <v>Private/Commercial</v>
      </c>
      <c r="AR364" s="96">
        <f>IFERROR(VLOOKUP(Table1[[#This Row],[RespondentID]],'All Data'!$A:$CW,99,FALSE),"unknown")</f>
        <v>0</v>
      </c>
    </row>
    <row r="365" spans="1:44">
      <c r="A365">
        <v>18038097702</v>
      </c>
      <c r="G365" t="s">
        <v>34</v>
      </c>
      <c r="M365" s="100">
        <f t="shared" si="75"/>
        <v>1</v>
      </c>
      <c r="N365" s="100">
        <f t="shared" si="76"/>
        <v>3</v>
      </c>
      <c r="O365" s="100"/>
      <c r="P365" s="100">
        <f t="shared" si="77"/>
        <v>0</v>
      </c>
      <c r="Q365" s="100">
        <f t="shared" si="78"/>
        <v>0</v>
      </c>
      <c r="R365" s="100">
        <f t="shared" si="79"/>
        <v>0</v>
      </c>
      <c r="S365" s="100">
        <f t="shared" si="80"/>
        <v>0</v>
      </c>
      <c r="T365" s="100">
        <f t="shared" si="81"/>
        <v>0</v>
      </c>
      <c r="U365" s="100">
        <f t="shared" si="82"/>
        <v>1</v>
      </c>
      <c r="V365" s="111">
        <f t="shared" si="83"/>
        <v>0</v>
      </c>
      <c r="W365" s="100">
        <f t="shared" si="84"/>
        <v>0</v>
      </c>
      <c r="X365" s="100">
        <f t="shared" si="85"/>
        <v>0</v>
      </c>
      <c r="Y365" s="100">
        <f t="shared" si="86"/>
        <v>0</v>
      </c>
      <c r="Z365" s="100"/>
      <c r="AA365" s="100"/>
      <c r="AB365" s="100"/>
      <c r="AC365" s="100">
        <f t="shared" si="87"/>
        <v>1</v>
      </c>
      <c r="AD365" s="100" t="str">
        <f t="shared" si="88"/>
        <v>Wrong</v>
      </c>
      <c r="AE365" s="100"/>
      <c r="AF365" s="96" t="str">
        <f>IFERROR(VLOOKUP(Table1[[#This Row],[RespondentID]],'All Data'!$A:$CO,87,FALSE),"unknown")</f>
        <v>Man</v>
      </c>
      <c r="AG365" s="96" t="str">
        <f>IFERROR(VLOOKUP(Table1[[#This Row],[RespondentID]],'All Data'!$A:$CO,88,FALSE),"unknown")</f>
        <v>45-54 years</v>
      </c>
      <c r="AH365" s="96" t="str">
        <f>IFERROR(VLOOKUP(Table1[[#This Row],[RespondentID]],'All Data'!$A:$CO,89,FALSE),"unknown")</f>
        <v>Suffolk</v>
      </c>
      <c r="AI365" s="96" t="str">
        <f>IFERROR(VLOOKUP(Table1[[#This Row],[RespondentID]],'All Data'!$A:$CO,90,FALSE),"unknown")</f>
        <v>Hampton Bays, 11946</v>
      </c>
      <c r="AJ365" s="96" t="str">
        <f>IFERROR(VLOOKUP(Table1[[#This Row],[RespondentID]],'All Data'!$A:$CO,91,FALSE),"unknown")</f>
        <v>White</v>
      </c>
      <c r="AK365" s="96" t="str">
        <f>IFERROR(VLOOKUP(Table1[[#This Row],[RespondentID]],'All Data'!$A:$CO,92,FALSE),"unknown")</f>
        <v>Not Hispanic or Latino</v>
      </c>
      <c r="AL365" s="96" t="str">
        <f>IFERROR(VLOOKUP(Table1[[#This Row],[RespondentID]],'All Data'!$A:$CO,93,FALSE),"unknown")</f>
        <v>English</v>
      </c>
      <c r="AM365" s="96" t="str">
        <f>IFERROR(VLOOKUP(Table1[[#This Row],[RespondentID]],'All Data'!$A:$CW,94,FALSE),"unknown")</f>
        <v>Over $125,000</v>
      </c>
      <c r="AN365" s="96" t="str">
        <f>IFERROR(VLOOKUP(Table1[[#This Row],[RespondentID]],'All Data'!$A:$CW,95,FALSE),"unknown")</f>
        <v>Graduate school</v>
      </c>
      <c r="AO365" s="96" t="str">
        <f>IFERROR(VLOOKUP(Table1[[#This Row],[RespondentID]],'All Data'!$A:$CW,96,FALSE),"unknown")</f>
        <v>Employed for wages</v>
      </c>
      <c r="AP365" s="96" t="str">
        <f>IFERROR(VLOOKUP(Table1[[#This Row],[RespondentID]],'All Data'!$A:$CW,97,FALSE),"unknown")</f>
        <v>Yes</v>
      </c>
      <c r="AQ365" s="96" t="str">
        <f>IFERROR(VLOOKUP(Table1[[#This Row],[RespondentID]],'All Data'!$A:$CW,98,FALSE),"unknown")</f>
        <v>Medicare</v>
      </c>
      <c r="AR365" s="96">
        <f>IFERROR(VLOOKUP(Table1[[#This Row],[RespondentID]],'All Data'!$A:$CW,99,FALSE),"unknown")</f>
        <v>0</v>
      </c>
    </row>
    <row r="366" spans="1:44">
      <c r="A366">
        <v>18038097511</v>
      </c>
      <c r="L366" t="s">
        <v>604</v>
      </c>
      <c r="M366" s="100">
        <f t="shared" si="75"/>
        <v>1</v>
      </c>
      <c r="N366" s="100">
        <f t="shared" si="76"/>
        <v>3</v>
      </c>
      <c r="O366" s="100"/>
      <c r="P366" s="100">
        <f t="shared" si="77"/>
        <v>0</v>
      </c>
      <c r="Q366" s="100">
        <f t="shared" si="78"/>
        <v>0</v>
      </c>
      <c r="R366" s="100">
        <f t="shared" si="79"/>
        <v>0</v>
      </c>
      <c r="S366" s="100">
        <f t="shared" si="80"/>
        <v>0</v>
      </c>
      <c r="T366" s="100">
        <f t="shared" si="81"/>
        <v>0</v>
      </c>
      <c r="U366" s="100">
        <f t="shared" si="82"/>
        <v>0</v>
      </c>
      <c r="V366" s="111">
        <f t="shared" si="83"/>
        <v>0</v>
      </c>
      <c r="W366" s="100">
        <f t="shared" si="84"/>
        <v>0</v>
      </c>
      <c r="X366" s="100">
        <f t="shared" si="85"/>
        <v>0</v>
      </c>
      <c r="Y366" s="100">
        <f t="shared" si="86"/>
        <v>0</v>
      </c>
      <c r="Z366" s="100"/>
      <c r="AA366" s="100"/>
      <c r="AB366" s="100"/>
      <c r="AC366" s="100">
        <f t="shared" si="87"/>
        <v>1</v>
      </c>
      <c r="AD366" s="100" t="str">
        <f t="shared" si="88"/>
        <v>Wrong</v>
      </c>
      <c r="AE366" s="100"/>
      <c r="AF366" s="96" t="str">
        <f>IFERROR(VLOOKUP(Table1[[#This Row],[RespondentID]],'All Data'!$A:$CO,87,FALSE),"unknown")</f>
        <v>Woman</v>
      </c>
      <c r="AG366" s="96" t="str">
        <f>IFERROR(VLOOKUP(Table1[[#This Row],[RespondentID]],'All Data'!$A:$CO,88,FALSE),"unknown")</f>
        <v>35-44 years</v>
      </c>
      <c r="AH366" s="96" t="str">
        <f>IFERROR(VLOOKUP(Table1[[#This Row],[RespondentID]],'All Data'!$A:$CO,89,FALSE),"unknown")</f>
        <v>Suffolk</v>
      </c>
      <c r="AI366" s="96" t="str">
        <f>IFERROR(VLOOKUP(Table1[[#This Row],[RespondentID]],'All Data'!$A:$CO,90,FALSE),"unknown")</f>
        <v>Ridge, 11961</v>
      </c>
      <c r="AJ366" s="96" t="str">
        <f>IFERROR(VLOOKUP(Table1[[#This Row],[RespondentID]],'All Data'!$A:$CO,91,FALSE),"unknown")</f>
        <v>Other (please specify)</v>
      </c>
      <c r="AK366" s="96" t="str">
        <f>IFERROR(VLOOKUP(Table1[[#This Row],[RespondentID]],'All Data'!$A:$CO,92,FALSE),"unknown")</f>
        <v>Not Hispanic or Latino</v>
      </c>
      <c r="AL366" s="96" t="str">
        <f>IFERROR(VLOOKUP(Table1[[#This Row],[RespondentID]],'All Data'!$A:$CO,93,FALSE),"unknown")</f>
        <v>Hindi</v>
      </c>
      <c r="AM366" s="96" t="str">
        <f>IFERROR(VLOOKUP(Table1[[#This Row],[RespondentID]],'All Data'!$A:$CW,94,FALSE),"unknown")</f>
        <v>$35,000 to $49,999</v>
      </c>
      <c r="AN366" s="96" t="str">
        <f>IFERROR(VLOOKUP(Table1[[#This Row],[RespondentID]],'All Data'!$A:$CW,95,FALSE),"unknown")</f>
        <v>High school graduate</v>
      </c>
      <c r="AO366" s="96" t="str">
        <f>IFERROR(VLOOKUP(Table1[[#This Row],[RespondentID]],'All Data'!$A:$CW,96,FALSE),"unknown")</f>
        <v>Self-employed</v>
      </c>
      <c r="AP366" s="96" t="str">
        <f>IFERROR(VLOOKUP(Table1[[#This Row],[RespondentID]],'All Data'!$A:$CW,97,FALSE),"unknown")</f>
        <v>Yes</v>
      </c>
      <c r="AQ366" s="96" t="str">
        <f>IFERROR(VLOOKUP(Table1[[#This Row],[RespondentID]],'All Data'!$A:$CW,98,FALSE),"unknown")</f>
        <v>Medicaid</v>
      </c>
      <c r="AR366" s="96">
        <f>IFERROR(VLOOKUP(Table1[[#This Row],[RespondentID]],'All Data'!$A:$CW,99,FALSE),"unknown")</f>
        <v>0</v>
      </c>
    </row>
    <row r="367" spans="1:44">
      <c r="A367">
        <v>18038097244</v>
      </c>
      <c r="M367" s="100">
        <f t="shared" si="75"/>
        <v>0</v>
      </c>
      <c r="N367" s="100" t="e">
        <f t="shared" si="76"/>
        <v>#DIV/0!</v>
      </c>
      <c r="O367" s="100"/>
      <c r="P367" s="100">
        <f t="shared" si="77"/>
        <v>0</v>
      </c>
      <c r="Q367" s="100">
        <f t="shared" si="78"/>
        <v>0</v>
      </c>
      <c r="R367" s="100">
        <f t="shared" si="79"/>
        <v>0</v>
      </c>
      <c r="S367" s="100">
        <f t="shared" si="80"/>
        <v>0</v>
      </c>
      <c r="T367" s="100">
        <f t="shared" si="81"/>
        <v>0</v>
      </c>
      <c r="U367" s="100">
        <f t="shared" si="82"/>
        <v>0</v>
      </c>
      <c r="V367" s="111">
        <f t="shared" si="83"/>
        <v>0</v>
      </c>
      <c r="W367" s="100">
        <f t="shared" si="84"/>
        <v>0</v>
      </c>
      <c r="X367" s="100">
        <f t="shared" si="85"/>
        <v>0</v>
      </c>
      <c r="Y367" s="100">
        <f t="shared" si="86"/>
        <v>0</v>
      </c>
      <c r="Z367" s="100"/>
      <c r="AA367" s="100"/>
      <c r="AB367" s="100"/>
      <c r="AC367" s="100">
        <f t="shared" si="87"/>
        <v>0</v>
      </c>
      <c r="AD367" s="100" t="str">
        <f t="shared" si="88"/>
        <v>Correct</v>
      </c>
      <c r="AE367" s="100"/>
      <c r="AF367" s="96" t="str">
        <f>IFERROR(VLOOKUP(Table1[[#This Row],[RespondentID]],'All Data'!$A:$CO,87,FALSE),"unknown")</f>
        <v>Woman</v>
      </c>
      <c r="AG367" s="96" t="str">
        <f>IFERROR(VLOOKUP(Table1[[#This Row],[RespondentID]],'All Data'!$A:$CO,88,FALSE),"unknown")</f>
        <v>55-64 years</v>
      </c>
      <c r="AH367" s="96" t="str">
        <f>IFERROR(VLOOKUP(Table1[[#This Row],[RespondentID]],'All Data'!$A:$CO,89,FALSE),"unknown")</f>
        <v>Queens</v>
      </c>
      <c r="AI367" s="96">
        <f>IFERROR(VLOOKUP(Table1[[#This Row],[RespondentID]],'All Data'!$A:$CO,90,FALSE),"unknown")</f>
        <v>0</v>
      </c>
      <c r="AJ367" s="96" t="str">
        <f>IFERROR(VLOOKUP(Table1[[#This Row],[RespondentID]],'All Data'!$A:$CO,91,FALSE),"unknown")</f>
        <v>White</v>
      </c>
      <c r="AK367" s="96" t="str">
        <f>IFERROR(VLOOKUP(Table1[[#This Row],[RespondentID]],'All Data'!$A:$CO,92,FALSE),"unknown")</f>
        <v>Not Hispanic or Latino</v>
      </c>
      <c r="AL367" s="96" t="str">
        <f>IFERROR(VLOOKUP(Table1[[#This Row],[RespondentID]],'All Data'!$A:$CO,93,FALSE),"unknown")</f>
        <v>English</v>
      </c>
      <c r="AM367" s="96" t="str">
        <f>IFERROR(VLOOKUP(Table1[[#This Row],[RespondentID]],'All Data'!$A:$CW,94,FALSE),"unknown")</f>
        <v>$75,000 to $125,000</v>
      </c>
      <c r="AN367" s="96" t="str">
        <f>IFERROR(VLOOKUP(Table1[[#This Row],[RespondentID]],'All Data'!$A:$CW,95,FALSE),"unknown")</f>
        <v>College graduate</v>
      </c>
      <c r="AO367" s="96" t="str">
        <f>IFERROR(VLOOKUP(Table1[[#This Row],[RespondentID]],'All Data'!$A:$CW,96,FALSE),"unknown")</f>
        <v>Retired</v>
      </c>
      <c r="AP367" s="96" t="str">
        <f>IFERROR(VLOOKUP(Table1[[#This Row],[RespondentID]],'All Data'!$A:$CW,97,FALSE),"unknown")</f>
        <v>Yes</v>
      </c>
      <c r="AQ367" s="96" t="str">
        <f>IFERROR(VLOOKUP(Table1[[#This Row],[RespondentID]],'All Data'!$A:$CW,98,FALSE),"unknown")</f>
        <v>Private/Commercial</v>
      </c>
      <c r="AR367" s="96" t="str">
        <f>IFERROR(VLOOKUP(Table1[[#This Row],[RespondentID]],'All Data'!$A:$CW,99,FALSE),"unknown")</f>
        <v>Yes</v>
      </c>
    </row>
    <row r="368" spans="1:44">
      <c r="A368">
        <v>18038097067</v>
      </c>
      <c r="M368" s="100">
        <f t="shared" si="75"/>
        <v>0</v>
      </c>
      <c r="N368" s="100" t="e">
        <f t="shared" si="76"/>
        <v>#DIV/0!</v>
      </c>
      <c r="O368" s="100"/>
      <c r="P368" s="100">
        <f t="shared" si="77"/>
        <v>0</v>
      </c>
      <c r="Q368" s="100">
        <f t="shared" si="78"/>
        <v>0</v>
      </c>
      <c r="R368" s="100">
        <f t="shared" si="79"/>
        <v>0</v>
      </c>
      <c r="S368" s="100">
        <f t="shared" si="80"/>
        <v>0</v>
      </c>
      <c r="T368" s="100">
        <f t="shared" si="81"/>
        <v>0</v>
      </c>
      <c r="U368" s="100">
        <f t="shared" si="82"/>
        <v>0</v>
      </c>
      <c r="V368" s="111">
        <f t="shared" si="83"/>
        <v>0</v>
      </c>
      <c r="W368" s="100">
        <f t="shared" si="84"/>
        <v>0</v>
      </c>
      <c r="X368" s="100">
        <f t="shared" si="85"/>
        <v>0</v>
      </c>
      <c r="Y368" s="100">
        <f t="shared" si="86"/>
        <v>0</v>
      </c>
      <c r="Z368" s="100"/>
      <c r="AA368" s="100"/>
      <c r="AB368" s="100"/>
      <c r="AC368" s="100">
        <f t="shared" si="87"/>
        <v>0</v>
      </c>
      <c r="AD368" s="100" t="str">
        <f t="shared" si="88"/>
        <v>Correct</v>
      </c>
      <c r="AE368" s="100"/>
      <c r="AF368" s="96" t="str">
        <f>IFERROR(VLOOKUP(Table1[[#This Row],[RespondentID]],'All Data'!$A:$CO,87,FALSE),"unknown")</f>
        <v>Man</v>
      </c>
      <c r="AG368" s="96" t="str">
        <f>IFERROR(VLOOKUP(Table1[[#This Row],[RespondentID]],'All Data'!$A:$CO,88,FALSE),"unknown")</f>
        <v>45-54 years</v>
      </c>
      <c r="AH368" s="96" t="str">
        <f>IFERROR(VLOOKUP(Table1[[#This Row],[RespondentID]],'All Data'!$A:$CO,89,FALSE),"unknown")</f>
        <v>Suffolk</v>
      </c>
      <c r="AI368" s="96" t="str">
        <f>IFERROR(VLOOKUP(Table1[[#This Row],[RespondentID]],'All Data'!$A:$CO,90,FALSE),"unknown")</f>
        <v>Bohemia, 11716</v>
      </c>
      <c r="AJ368" s="96" t="str">
        <f>IFERROR(VLOOKUP(Table1[[#This Row],[RespondentID]],'All Data'!$A:$CO,91,FALSE),"unknown")</f>
        <v>White</v>
      </c>
      <c r="AK368" s="96" t="str">
        <f>IFERROR(VLOOKUP(Table1[[#This Row],[RespondentID]],'All Data'!$A:$CO,92,FALSE),"unknown")</f>
        <v>Not Hispanic or Latino</v>
      </c>
      <c r="AL368" s="96">
        <f>IFERROR(VLOOKUP(Table1[[#This Row],[RespondentID]],'All Data'!$A:$CO,93,FALSE),"unknown")</f>
        <v>0</v>
      </c>
      <c r="AM368" s="96" t="str">
        <f>IFERROR(VLOOKUP(Table1[[#This Row],[RespondentID]],'All Data'!$A:$CW,94,FALSE),"unknown")</f>
        <v>Over $125,000</v>
      </c>
      <c r="AN368" s="96" t="str">
        <f>IFERROR(VLOOKUP(Table1[[#This Row],[RespondentID]],'All Data'!$A:$CW,95,FALSE),"unknown")</f>
        <v>Graduate school</v>
      </c>
      <c r="AO368" s="96" t="str">
        <f>IFERROR(VLOOKUP(Table1[[#This Row],[RespondentID]],'All Data'!$A:$CW,96,FALSE),"unknown")</f>
        <v>Employed for wages</v>
      </c>
      <c r="AP368" s="96">
        <f>IFERROR(VLOOKUP(Table1[[#This Row],[RespondentID]],'All Data'!$A:$CW,97,FALSE),"unknown")</f>
        <v>0</v>
      </c>
      <c r="AQ368" s="96" t="str">
        <f>IFERROR(VLOOKUP(Table1[[#This Row],[RespondentID]],'All Data'!$A:$CW,98,FALSE),"unknown")</f>
        <v>Private/Commercial</v>
      </c>
      <c r="AR368" s="96" t="str">
        <f>IFERROR(VLOOKUP(Table1[[#This Row],[RespondentID]],'All Data'!$A:$CW,99,FALSE),"unknown")</f>
        <v>Yes</v>
      </c>
    </row>
    <row r="369" spans="1:44">
      <c r="A369">
        <v>18038096764</v>
      </c>
      <c r="M369" s="100">
        <f t="shared" si="75"/>
        <v>0</v>
      </c>
      <c r="N369" s="100" t="e">
        <f t="shared" si="76"/>
        <v>#DIV/0!</v>
      </c>
      <c r="O369" s="100"/>
      <c r="P369" s="100">
        <f t="shared" si="77"/>
        <v>0</v>
      </c>
      <c r="Q369" s="100">
        <f t="shared" si="78"/>
        <v>0</v>
      </c>
      <c r="R369" s="100">
        <f t="shared" si="79"/>
        <v>0</v>
      </c>
      <c r="S369" s="100">
        <f t="shared" si="80"/>
        <v>0</v>
      </c>
      <c r="T369" s="100">
        <f t="shared" si="81"/>
        <v>0</v>
      </c>
      <c r="U369" s="100">
        <f t="shared" si="82"/>
        <v>0</v>
      </c>
      <c r="V369" s="111">
        <f t="shared" si="83"/>
        <v>0</v>
      </c>
      <c r="W369" s="100">
        <f t="shared" si="84"/>
        <v>0</v>
      </c>
      <c r="X369" s="100">
        <f t="shared" si="85"/>
        <v>0</v>
      </c>
      <c r="Y369" s="100">
        <f t="shared" si="86"/>
        <v>0</v>
      </c>
      <c r="Z369" s="100"/>
      <c r="AA369" s="100"/>
      <c r="AB369" s="100"/>
      <c r="AC369" s="100">
        <f t="shared" si="87"/>
        <v>0</v>
      </c>
      <c r="AD369" s="100" t="str">
        <f t="shared" si="88"/>
        <v>Correct</v>
      </c>
      <c r="AE369" s="100"/>
      <c r="AF369" s="96" t="str">
        <f>IFERROR(VLOOKUP(Table1[[#This Row],[RespondentID]],'All Data'!$A:$CO,87,FALSE),"unknown")</f>
        <v>Woman</v>
      </c>
      <c r="AG369" s="96" t="str">
        <f>IFERROR(VLOOKUP(Table1[[#This Row],[RespondentID]],'All Data'!$A:$CO,88,FALSE),"unknown")</f>
        <v>18-24 years</v>
      </c>
      <c r="AH369" s="96" t="str">
        <f>IFERROR(VLOOKUP(Table1[[#This Row],[RespondentID]],'All Data'!$A:$CO,89,FALSE),"unknown")</f>
        <v>Suffolk</v>
      </c>
      <c r="AI369" s="96" t="str">
        <f>IFERROR(VLOOKUP(Table1[[#This Row],[RespondentID]],'All Data'!$A:$CO,90,FALSE),"unknown")</f>
        <v>Smithtown, 11787</v>
      </c>
      <c r="AJ369" s="96" t="str">
        <f>IFERROR(VLOOKUP(Table1[[#This Row],[RespondentID]],'All Data'!$A:$CO,91,FALSE),"unknown")</f>
        <v>Two or more races</v>
      </c>
      <c r="AK369" s="96" t="str">
        <f>IFERROR(VLOOKUP(Table1[[#This Row],[RespondentID]],'All Data'!$A:$CO,92,FALSE),"unknown")</f>
        <v>Hispanic or Latino</v>
      </c>
      <c r="AL369" s="96" t="str">
        <f>IFERROR(VLOOKUP(Table1[[#This Row],[RespondentID]],'All Data'!$A:$CO,93,FALSE),"unknown")</f>
        <v>English</v>
      </c>
      <c r="AM369" s="96" t="str">
        <f>IFERROR(VLOOKUP(Table1[[#This Row],[RespondentID]],'All Data'!$A:$CW,94,FALSE),"unknown")</f>
        <v>Over $125,000</v>
      </c>
      <c r="AN369" s="96" t="str">
        <f>IFERROR(VLOOKUP(Table1[[#This Row],[RespondentID]],'All Data'!$A:$CW,95,FALSE),"unknown")</f>
        <v>Some high school</v>
      </c>
      <c r="AO369" s="96" t="str">
        <f>IFERROR(VLOOKUP(Table1[[#This Row],[RespondentID]],'All Data'!$A:$CW,96,FALSE),"unknown")</f>
        <v>Employed for wages</v>
      </c>
      <c r="AP369" s="96" t="str">
        <f>IFERROR(VLOOKUP(Table1[[#This Row],[RespondentID]],'All Data'!$A:$CW,97,FALSE),"unknown")</f>
        <v>Yes</v>
      </c>
      <c r="AQ369" s="96" t="str">
        <f>IFERROR(VLOOKUP(Table1[[#This Row],[RespondentID]],'All Data'!$A:$CW,98,FALSE),"unknown")</f>
        <v>Private/Commercial</v>
      </c>
      <c r="AR369" s="96" t="str">
        <f>IFERROR(VLOOKUP(Table1[[#This Row],[RespondentID]],'All Data'!$A:$CW,99,FALSE),"unknown")</f>
        <v>Yes</v>
      </c>
    </row>
    <row r="370" spans="1:44">
      <c r="A370">
        <v>18038096609</v>
      </c>
      <c r="B370" t="s">
        <v>29</v>
      </c>
      <c r="I370" t="s">
        <v>36</v>
      </c>
      <c r="M370" s="100">
        <f t="shared" si="75"/>
        <v>2</v>
      </c>
      <c r="N370" s="100">
        <f t="shared" si="76"/>
        <v>1.5</v>
      </c>
      <c r="O370" s="100"/>
      <c r="P370" s="100">
        <f t="shared" si="77"/>
        <v>1</v>
      </c>
      <c r="Q370" s="100">
        <f t="shared" si="78"/>
        <v>0</v>
      </c>
      <c r="R370" s="100">
        <f t="shared" si="79"/>
        <v>0</v>
      </c>
      <c r="S370" s="100">
        <f t="shared" si="80"/>
        <v>0</v>
      </c>
      <c r="T370" s="100">
        <f t="shared" si="81"/>
        <v>0</v>
      </c>
      <c r="U370" s="100">
        <f t="shared" si="82"/>
        <v>0</v>
      </c>
      <c r="V370" s="111">
        <f t="shared" si="83"/>
        <v>0</v>
      </c>
      <c r="W370" s="100">
        <f t="shared" si="84"/>
        <v>1</v>
      </c>
      <c r="X370" s="100">
        <f t="shared" si="85"/>
        <v>0</v>
      </c>
      <c r="Y370" s="100">
        <f t="shared" si="86"/>
        <v>0</v>
      </c>
      <c r="Z370" s="100"/>
      <c r="AA370" s="100"/>
      <c r="AB370" s="100"/>
      <c r="AC370" s="100">
        <f t="shared" si="87"/>
        <v>2</v>
      </c>
      <c r="AD370" s="100" t="str">
        <f t="shared" si="88"/>
        <v>Wrong</v>
      </c>
      <c r="AE370" s="100"/>
      <c r="AF370" s="96" t="str">
        <f>IFERROR(VLOOKUP(Table1[[#This Row],[RespondentID]],'All Data'!$A:$CO,87,FALSE),"unknown")</f>
        <v>Man</v>
      </c>
      <c r="AG370" s="96" t="str">
        <f>IFERROR(VLOOKUP(Table1[[#This Row],[RespondentID]],'All Data'!$A:$CO,88,FALSE),"unknown")</f>
        <v>25-34 years</v>
      </c>
      <c r="AH370" s="96">
        <f>IFERROR(VLOOKUP(Table1[[#This Row],[RespondentID]],'All Data'!$A:$CO,89,FALSE),"unknown")</f>
        <v>0</v>
      </c>
      <c r="AI370" s="96">
        <f>IFERROR(VLOOKUP(Table1[[#This Row],[RespondentID]],'All Data'!$A:$CO,90,FALSE),"unknown")</f>
        <v>0</v>
      </c>
      <c r="AJ370" s="96">
        <f>IFERROR(VLOOKUP(Table1[[#This Row],[RespondentID]],'All Data'!$A:$CO,91,FALSE),"unknown")</f>
        <v>0</v>
      </c>
      <c r="AK370" s="96">
        <f>IFERROR(VLOOKUP(Table1[[#This Row],[RespondentID]],'All Data'!$A:$CO,92,FALSE),"unknown")</f>
        <v>0</v>
      </c>
      <c r="AL370" s="96">
        <f>IFERROR(VLOOKUP(Table1[[#This Row],[RespondentID]],'All Data'!$A:$CO,93,FALSE),"unknown")</f>
        <v>0</v>
      </c>
      <c r="AM370" s="96">
        <f>IFERROR(VLOOKUP(Table1[[#This Row],[RespondentID]],'All Data'!$A:$CW,94,FALSE),"unknown")</f>
        <v>0</v>
      </c>
      <c r="AN370" s="96">
        <f>IFERROR(VLOOKUP(Table1[[#This Row],[RespondentID]],'All Data'!$A:$CW,95,FALSE),"unknown")</f>
        <v>0</v>
      </c>
      <c r="AO370" s="96">
        <f>IFERROR(VLOOKUP(Table1[[#This Row],[RespondentID]],'All Data'!$A:$CW,96,FALSE),"unknown")</f>
        <v>0</v>
      </c>
      <c r="AP370" s="96">
        <f>IFERROR(VLOOKUP(Table1[[#This Row],[RespondentID]],'All Data'!$A:$CW,97,FALSE),"unknown")</f>
        <v>0</v>
      </c>
      <c r="AQ370" s="96">
        <f>IFERROR(VLOOKUP(Table1[[#This Row],[RespondentID]],'All Data'!$A:$CW,98,FALSE),"unknown")</f>
        <v>0</v>
      </c>
      <c r="AR370" s="96">
        <f>IFERROR(VLOOKUP(Table1[[#This Row],[RespondentID]],'All Data'!$A:$CW,99,FALSE),"unknown")</f>
        <v>0</v>
      </c>
    </row>
    <row r="371" spans="1:44">
      <c r="A371">
        <v>18037865850</v>
      </c>
      <c r="G371" t="s">
        <v>34</v>
      </c>
      <c r="M371" s="100">
        <f t="shared" si="75"/>
        <v>1</v>
      </c>
      <c r="N371" s="100">
        <f t="shared" si="76"/>
        <v>3</v>
      </c>
      <c r="O371" s="100"/>
      <c r="P371" s="100">
        <f t="shared" si="77"/>
        <v>0</v>
      </c>
      <c r="Q371" s="100">
        <f t="shared" si="78"/>
        <v>0</v>
      </c>
      <c r="R371" s="100">
        <f t="shared" si="79"/>
        <v>0</v>
      </c>
      <c r="S371" s="100">
        <f t="shared" si="80"/>
        <v>0</v>
      </c>
      <c r="T371" s="100">
        <f t="shared" si="81"/>
        <v>0</v>
      </c>
      <c r="U371" s="100">
        <f t="shared" si="82"/>
        <v>1</v>
      </c>
      <c r="V371" s="111">
        <f t="shared" si="83"/>
        <v>0</v>
      </c>
      <c r="W371" s="100">
        <f t="shared" si="84"/>
        <v>0</v>
      </c>
      <c r="X371" s="100">
        <f t="shared" si="85"/>
        <v>0</v>
      </c>
      <c r="Y371" s="100">
        <f t="shared" si="86"/>
        <v>0</v>
      </c>
      <c r="Z371" s="100"/>
      <c r="AA371" s="100"/>
      <c r="AB371" s="100"/>
      <c r="AC371" s="100">
        <f t="shared" si="87"/>
        <v>1</v>
      </c>
      <c r="AD371" s="100" t="str">
        <f t="shared" si="88"/>
        <v>Wrong</v>
      </c>
      <c r="AE371" s="100"/>
      <c r="AF371" s="96" t="str">
        <f>IFERROR(VLOOKUP(Table1[[#This Row],[RespondentID]],'All Data'!$A:$CO,87,FALSE),"unknown")</f>
        <v>Man</v>
      </c>
      <c r="AG371" s="96" t="str">
        <f>IFERROR(VLOOKUP(Table1[[#This Row],[RespondentID]],'All Data'!$A:$CO,88,FALSE),"unknown")</f>
        <v>55-64 years</v>
      </c>
      <c r="AH371" s="96" t="str">
        <f>IFERROR(VLOOKUP(Table1[[#This Row],[RespondentID]],'All Data'!$A:$CO,89,FALSE),"unknown")</f>
        <v>Suffolk</v>
      </c>
      <c r="AI371" s="96" t="str">
        <f>IFERROR(VLOOKUP(Table1[[#This Row],[RespondentID]],'All Data'!$A:$CO,90,FALSE),"unknown")</f>
        <v>Port Jefferson Station, 11776</v>
      </c>
      <c r="AJ371" s="96" t="str">
        <f>IFERROR(VLOOKUP(Table1[[#This Row],[RespondentID]],'All Data'!$A:$CO,91,FALSE),"unknown")</f>
        <v>White</v>
      </c>
      <c r="AK371" s="96" t="str">
        <f>IFERROR(VLOOKUP(Table1[[#This Row],[RespondentID]],'All Data'!$A:$CO,92,FALSE),"unknown")</f>
        <v>Not Hispanic or Latino</v>
      </c>
      <c r="AL371" s="96" t="str">
        <f>IFERROR(VLOOKUP(Table1[[#This Row],[RespondentID]],'All Data'!$A:$CO,93,FALSE),"unknown")</f>
        <v>English</v>
      </c>
      <c r="AM371" s="96" t="str">
        <f>IFERROR(VLOOKUP(Table1[[#This Row],[RespondentID]],'All Data'!$A:$CW,94,FALSE),"unknown")</f>
        <v>$0-$19,999</v>
      </c>
      <c r="AN371" s="96" t="str">
        <f>IFERROR(VLOOKUP(Table1[[#This Row],[RespondentID]],'All Data'!$A:$CW,95,FALSE),"unknown")</f>
        <v>Graduate school</v>
      </c>
      <c r="AO371" s="96" t="str">
        <f>IFERROR(VLOOKUP(Table1[[#This Row],[RespondentID]],'All Data'!$A:$CW,96,FALSE),"unknown")</f>
        <v>Out of work, but not currently looking</v>
      </c>
      <c r="AP371" s="96" t="str">
        <f>IFERROR(VLOOKUP(Table1[[#This Row],[RespondentID]],'All Data'!$A:$CW,97,FALSE),"unknown")</f>
        <v>Yes</v>
      </c>
      <c r="AQ371" s="96" t="str">
        <f>IFERROR(VLOOKUP(Table1[[#This Row],[RespondentID]],'All Data'!$A:$CW,98,FALSE),"unknown")</f>
        <v>Medicaid</v>
      </c>
      <c r="AR371" s="96">
        <f>IFERROR(VLOOKUP(Table1[[#This Row],[RespondentID]],'All Data'!$A:$CW,99,FALSE),"unknown")</f>
        <v>0</v>
      </c>
    </row>
    <row r="372" spans="1:44">
      <c r="A372">
        <v>18037865699</v>
      </c>
      <c r="G372" t="s">
        <v>34</v>
      </c>
      <c r="M372" s="100">
        <f t="shared" si="75"/>
        <v>1</v>
      </c>
      <c r="N372" s="100">
        <f t="shared" si="76"/>
        <v>3</v>
      </c>
      <c r="O372" s="100"/>
      <c r="P372" s="100">
        <f t="shared" si="77"/>
        <v>0</v>
      </c>
      <c r="Q372" s="100">
        <f t="shared" si="78"/>
        <v>0</v>
      </c>
      <c r="R372" s="100">
        <f t="shared" si="79"/>
        <v>0</v>
      </c>
      <c r="S372" s="100">
        <f t="shared" si="80"/>
        <v>0</v>
      </c>
      <c r="T372" s="100">
        <f t="shared" si="81"/>
        <v>0</v>
      </c>
      <c r="U372" s="100">
        <f t="shared" si="82"/>
        <v>1</v>
      </c>
      <c r="V372" s="111">
        <f t="shared" si="83"/>
        <v>0</v>
      </c>
      <c r="W372" s="100">
        <f t="shared" si="84"/>
        <v>0</v>
      </c>
      <c r="X372" s="100">
        <f t="shared" si="85"/>
        <v>0</v>
      </c>
      <c r="Y372" s="100">
        <f t="shared" si="86"/>
        <v>0</v>
      </c>
      <c r="Z372" s="100"/>
      <c r="AA372" s="100"/>
      <c r="AB372" s="100"/>
      <c r="AC372" s="100">
        <f t="shared" si="87"/>
        <v>1</v>
      </c>
      <c r="AD372" s="100" t="str">
        <f t="shared" si="88"/>
        <v>Wrong</v>
      </c>
      <c r="AE372" s="100"/>
      <c r="AF372" s="96" t="str">
        <f>IFERROR(VLOOKUP(Table1[[#This Row],[RespondentID]],'All Data'!$A:$CO,87,FALSE),"unknown")</f>
        <v>Woman</v>
      </c>
      <c r="AG372" s="96" t="str">
        <f>IFERROR(VLOOKUP(Table1[[#This Row],[RespondentID]],'All Data'!$A:$CO,88,FALSE),"unknown")</f>
        <v>65+ years</v>
      </c>
      <c r="AH372" s="96" t="str">
        <f>IFERROR(VLOOKUP(Table1[[#This Row],[RespondentID]],'All Data'!$A:$CO,89,FALSE),"unknown")</f>
        <v>Suffolk</v>
      </c>
      <c r="AI372" s="96" t="str">
        <f>IFERROR(VLOOKUP(Table1[[#This Row],[RespondentID]],'All Data'!$A:$CO,90,FALSE),"unknown")</f>
        <v>Coram, 11727</v>
      </c>
      <c r="AJ372" s="96" t="str">
        <f>IFERROR(VLOOKUP(Table1[[#This Row],[RespondentID]],'All Data'!$A:$CO,91,FALSE),"unknown")</f>
        <v>White</v>
      </c>
      <c r="AK372" s="96" t="str">
        <f>IFERROR(VLOOKUP(Table1[[#This Row],[RespondentID]],'All Data'!$A:$CO,92,FALSE),"unknown")</f>
        <v>Not Hispanic or Latino</v>
      </c>
      <c r="AL372" s="96" t="str">
        <f>IFERROR(VLOOKUP(Table1[[#This Row],[RespondentID]],'All Data'!$A:$CO,93,FALSE),"unknown")</f>
        <v>English</v>
      </c>
      <c r="AM372" s="96" t="str">
        <f>IFERROR(VLOOKUP(Table1[[#This Row],[RespondentID]],'All Data'!$A:$CW,94,FALSE),"unknown")</f>
        <v>$75,000 to $125,000</v>
      </c>
      <c r="AN372" s="96" t="str">
        <f>IFERROR(VLOOKUP(Table1[[#This Row],[RespondentID]],'All Data'!$A:$CW,95,FALSE),"unknown")</f>
        <v>College graduate</v>
      </c>
      <c r="AO372" s="96" t="str">
        <f>IFERROR(VLOOKUP(Table1[[#This Row],[RespondentID]],'All Data'!$A:$CW,96,FALSE),"unknown")</f>
        <v>Retired</v>
      </c>
      <c r="AP372" s="96" t="str">
        <f>IFERROR(VLOOKUP(Table1[[#This Row],[RespondentID]],'All Data'!$A:$CW,97,FALSE),"unknown")</f>
        <v>Yes</v>
      </c>
      <c r="AQ372" s="96" t="str">
        <f>IFERROR(VLOOKUP(Table1[[#This Row],[RespondentID]],'All Data'!$A:$CW,98,FALSE),"unknown")</f>
        <v>Medicare, Private/Commercial</v>
      </c>
      <c r="AR372" s="96">
        <f>IFERROR(VLOOKUP(Table1[[#This Row],[RespondentID]],'All Data'!$A:$CW,99,FALSE),"unknown")</f>
        <v>0</v>
      </c>
    </row>
    <row r="373" spans="1:44">
      <c r="A373">
        <v>18037865552</v>
      </c>
      <c r="G373" t="s">
        <v>34</v>
      </c>
      <c r="M373" s="100">
        <f t="shared" si="75"/>
        <v>1</v>
      </c>
      <c r="N373" s="100">
        <f t="shared" si="76"/>
        <v>3</v>
      </c>
      <c r="O373" s="100"/>
      <c r="P373" s="100">
        <f t="shared" si="77"/>
        <v>0</v>
      </c>
      <c r="Q373" s="100">
        <f t="shared" si="78"/>
        <v>0</v>
      </c>
      <c r="R373" s="100">
        <f t="shared" si="79"/>
        <v>0</v>
      </c>
      <c r="S373" s="100">
        <f t="shared" si="80"/>
        <v>0</v>
      </c>
      <c r="T373" s="100">
        <f t="shared" si="81"/>
        <v>0</v>
      </c>
      <c r="U373" s="100">
        <f t="shared" si="82"/>
        <v>1</v>
      </c>
      <c r="V373" s="111">
        <f t="shared" si="83"/>
        <v>0</v>
      </c>
      <c r="W373" s="100">
        <f t="shared" si="84"/>
        <v>0</v>
      </c>
      <c r="X373" s="100">
        <f t="shared" si="85"/>
        <v>0</v>
      </c>
      <c r="Y373" s="100">
        <f t="shared" si="86"/>
        <v>0</v>
      </c>
      <c r="Z373" s="100"/>
      <c r="AA373" s="100"/>
      <c r="AB373" s="100"/>
      <c r="AC373" s="100">
        <f t="shared" si="87"/>
        <v>1</v>
      </c>
      <c r="AD373" s="100" t="str">
        <f t="shared" si="88"/>
        <v>Wrong</v>
      </c>
      <c r="AE373" s="100"/>
      <c r="AF373" s="96" t="str">
        <f>IFERROR(VLOOKUP(Table1[[#This Row],[RespondentID]],'All Data'!$A:$CO,87,FALSE),"unknown")</f>
        <v>Man</v>
      </c>
      <c r="AG373" s="96" t="str">
        <f>IFERROR(VLOOKUP(Table1[[#This Row],[RespondentID]],'All Data'!$A:$CO,88,FALSE),"unknown")</f>
        <v>65+ years</v>
      </c>
      <c r="AH373" s="96" t="str">
        <f>IFERROR(VLOOKUP(Table1[[#This Row],[RespondentID]],'All Data'!$A:$CO,89,FALSE),"unknown")</f>
        <v>Suffolk</v>
      </c>
      <c r="AI373" s="96" t="str">
        <f>IFERROR(VLOOKUP(Table1[[#This Row],[RespondentID]],'All Data'!$A:$CO,90,FALSE),"unknown")</f>
        <v>Coram, 11727</v>
      </c>
      <c r="AJ373" s="96" t="str">
        <f>IFERROR(VLOOKUP(Table1[[#This Row],[RespondentID]],'All Data'!$A:$CO,91,FALSE),"unknown")</f>
        <v>White</v>
      </c>
      <c r="AK373" s="96" t="str">
        <f>IFERROR(VLOOKUP(Table1[[#This Row],[RespondentID]],'All Data'!$A:$CO,92,FALSE),"unknown")</f>
        <v>Not Hispanic or Latino</v>
      </c>
      <c r="AL373" s="96" t="str">
        <f>IFERROR(VLOOKUP(Table1[[#This Row],[RespondentID]],'All Data'!$A:$CO,93,FALSE),"unknown")</f>
        <v>English</v>
      </c>
      <c r="AM373" s="96" t="str">
        <f>IFERROR(VLOOKUP(Table1[[#This Row],[RespondentID]],'All Data'!$A:$CW,94,FALSE),"unknown")</f>
        <v>$50,000 to $74,999</v>
      </c>
      <c r="AN373" s="96" t="str">
        <f>IFERROR(VLOOKUP(Table1[[#This Row],[RespondentID]],'All Data'!$A:$CW,95,FALSE),"unknown")</f>
        <v>Graduate school</v>
      </c>
      <c r="AO373" s="96" t="str">
        <f>IFERROR(VLOOKUP(Table1[[#This Row],[RespondentID]],'All Data'!$A:$CW,96,FALSE),"unknown")</f>
        <v>Retired</v>
      </c>
      <c r="AP373" s="96" t="str">
        <f>IFERROR(VLOOKUP(Table1[[#This Row],[RespondentID]],'All Data'!$A:$CW,97,FALSE),"unknown")</f>
        <v>Yes</v>
      </c>
      <c r="AQ373" s="96" t="str">
        <f>IFERROR(VLOOKUP(Table1[[#This Row],[RespondentID]],'All Data'!$A:$CW,98,FALSE),"unknown")</f>
        <v>Medicare</v>
      </c>
      <c r="AR373" s="96">
        <f>IFERROR(VLOOKUP(Table1[[#This Row],[RespondentID]],'All Data'!$A:$CW,99,FALSE),"unknown")</f>
        <v>0</v>
      </c>
    </row>
    <row r="374" spans="1:44">
      <c r="A374">
        <v>18037865360</v>
      </c>
      <c r="G374" t="s">
        <v>34</v>
      </c>
      <c r="M374" s="100">
        <f t="shared" si="75"/>
        <v>1</v>
      </c>
      <c r="N374" s="100">
        <f t="shared" si="76"/>
        <v>3</v>
      </c>
      <c r="O374" s="100"/>
      <c r="P374" s="100">
        <f t="shared" si="77"/>
        <v>0</v>
      </c>
      <c r="Q374" s="100">
        <f t="shared" si="78"/>
        <v>0</v>
      </c>
      <c r="R374" s="100">
        <f t="shared" si="79"/>
        <v>0</v>
      </c>
      <c r="S374" s="100">
        <f t="shared" si="80"/>
        <v>0</v>
      </c>
      <c r="T374" s="100">
        <f t="shared" si="81"/>
        <v>0</v>
      </c>
      <c r="U374" s="100">
        <f t="shared" si="82"/>
        <v>1</v>
      </c>
      <c r="V374" s="111">
        <f t="shared" si="83"/>
        <v>0</v>
      </c>
      <c r="W374" s="100">
        <f t="shared" si="84"/>
        <v>0</v>
      </c>
      <c r="X374" s="100">
        <f t="shared" si="85"/>
        <v>0</v>
      </c>
      <c r="Y374" s="100">
        <f t="shared" si="86"/>
        <v>0</v>
      </c>
      <c r="Z374" s="100"/>
      <c r="AA374" s="100"/>
      <c r="AB374" s="100"/>
      <c r="AC374" s="100">
        <f t="shared" si="87"/>
        <v>1</v>
      </c>
      <c r="AD374" s="100" t="str">
        <f t="shared" si="88"/>
        <v>Wrong</v>
      </c>
      <c r="AE374" s="100"/>
      <c r="AF374" s="96" t="str">
        <f>IFERROR(VLOOKUP(Table1[[#This Row],[RespondentID]],'All Data'!$A:$CO,87,FALSE),"unknown")</f>
        <v>Woman</v>
      </c>
      <c r="AG374" s="96" t="str">
        <f>IFERROR(VLOOKUP(Table1[[#This Row],[RespondentID]],'All Data'!$A:$CO,88,FALSE),"unknown")</f>
        <v>65+ years</v>
      </c>
      <c r="AH374" s="96" t="str">
        <f>IFERROR(VLOOKUP(Table1[[#This Row],[RespondentID]],'All Data'!$A:$CO,89,FALSE),"unknown")</f>
        <v>Suffolk</v>
      </c>
      <c r="AI374" s="96" t="str">
        <f>IFERROR(VLOOKUP(Table1[[#This Row],[RespondentID]],'All Data'!$A:$CO,90,FALSE),"unknown")</f>
        <v>Selden, 11784</v>
      </c>
      <c r="AJ374" s="96" t="str">
        <f>IFERROR(VLOOKUP(Table1[[#This Row],[RespondentID]],'All Data'!$A:$CO,91,FALSE),"unknown")</f>
        <v>White</v>
      </c>
      <c r="AK374" s="96">
        <f>IFERROR(VLOOKUP(Table1[[#This Row],[RespondentID]],'All Data'!$A:$CO,92,FALSE),"unknown")</f>
        <v>0</v>
      </c>
      <c r="AL374" s="96" t="str">
        <f>IFERROR(VLOOKUP(Table1[[#This Row],[RespondentID]],'All Data'!$A:$CO,93,FALSE),"unknown")</f>
        <v>English</v>
      </c>
      <c r="AM374" s="96">
        <f>IFERROR(VLOOKUP(Table1[[#This Row],[RespondentID]],'All Data'!$A:$CW,94,FALSE),"unknown")</f>
        <v>0</v>
      </c>
      <c r="AN374" s="96" t="str">
        <f>IFERROR(VLOOKUP(Table1[[#This Row],[RespondentID]],'All Data'!$A:$CW,95,FALSE),"unknown")</f>
        <v>Graduate school</v>
      </c>
      <c r="AO374" s="96" t="str">
        <f>IFERROR(VLOOKUP(Table1[[#This Row],[RespondentID]],'All Data'!$A:$CW,96,FALSE),"unknown")</f>
        <v>Employed for wages</v>
      </c>
      <c r="AP374" s="96" t="str">
        <f>IFERROR(VLOOKUP(Table1[[#This Row],[RespondentID]],'All Data'!$A:$CW,97,FALSE),"unknown")</f>
        <v>Yes</v>
      </c>
      <c r="AQ374" s="96" t="str">
        <f>IFERROR(VLOOKUP(Table1[[#This Row],[RespondentID]],'All Data'!$A:$CW,98,FALSE),"unknown")</f>
        <v>Medicare, Private/Commercial</v>
      </c>
      <c r="AR374" s="96">
        <f>IFERROR(VLOOKUP(Table1[[#This Row],[RespondentID]],'All Data'!$A:$CW,99,FALSE),"unknown")</f>
        <v>0</v>
      </c>
    </row>
    <row r="375" spans="1:44">
      <c r="A375">
        <v>18037865214</v>
      </c>
      <c r="F375" t="s">
        <v>33</v>
      </c>
      <c r="K375" t="s">
        <v>353</v>
      </c>
      <c r="M375" s="100">
        <f t="shared" si="75"/>
        <v>2</v>
      </c>
      <c r="N375" s="100">
        <f t="shared" si="76"/>
        <v>1.5</v>
      </c>
      <c r="O375" s="100"/>
      <c r="P375" s="100">
        <f t="shared" si="77"/>
        <v>0</v>
      </c>
      <c r="Q375" s="100">
        <f t="shared" si="78"/>
        <v>0</v>
      </c>
      <c r="R375" s="100">
        <f t="shared" si="79"/>
        <v>0</v>
      </c>
      <c r="S375" s="100">
        <f t="shared" si="80"/>
        <v>0</v>
      </c>
      <c r="T375" s="100">
        <f t="shared" si="81"/>
        <v>1</v>
      </c>
      <c r="U375" s="100">
        <f t="shared" si="82"/>
        <v>0</v>
      </c>
      <c r="V375" s="111">
        <f t="shared" si="83"/>
        <v>0</v>
      </c>
      <c r="W375" s="100">
        <f t="shared" si="84"/>
        <v>0</v>
      </c>
      <c r="X375" s="100">
        <f t="shared" si="85"/>
        <v>0</v>
      </c>
      <c r="Y375" s="100">
        <f t="shared" si="86"/>
        <v>1</v>
      </c>
      <c r="Z375" s="100"/>
      <c r="AA375" s="100"/>
      <c r="AB375" s="100"/>
      <c r="AC375" s="100">
        <f t="shared" si="87"/>
        <v>2</v>
      </c>
      <c r="AD375" s="100" t="str">
        <f t="shared" si="88"/>
        <v>Wrong</v>
      </c>
      <c r="AE375" s="100"/>
      <c r="AF375" s="96" t="str">
        <f>IFERROR(VLOOKUP(Table1[[#This Row],[RespondentID]],'All Data'!$A:$CO,87,FALSE),"unknown")</f>
        <v>Woman</v>
      </c>
      <c r="AG375" s="96" t="str">
        <f>IFERROR(VLOOKUP(Table1[[#This Row],[RespondentID]],'All Data'!$A:$CO,88,FALSE),"unknown")</f>
        <v>55-64 years</v>
      </c>
      <c r="AH375" s="96" t="str">
        <f>IFERROR(VLOOKUP(Table1[[#This Row],[RespondentID]],'All Data'!$A:$CO,89,FALSE),"unknown")</f>
        <v>Suffolk</v>
      </c>
      <c r="AI375" s="96" t="str">
        <f>IFERROR(VLOOKUP(Table1[[#This Row],[RespondentID]],'All Data'!$A:$CO,90,FALSE),"unknown")</f>
        <v>Port Jefferson Station, 11776</v>
      </c>
      <c r="AJ375" s="96" t="str">
        <f>IFERROR(VLOOKUP(Table1[[#This Row],[RespondentID]],'All Data'!$A:$CO,91,FALSE),"unknown")</f>
        <v>Other (please specify)</v>
      </c>
      <c r="AK375" s="96" t="str">
        <f>IFERROR(VLOOKUP(Table1[[#This Row],[RespondentID]],'All Data'!$A:$CO,92,FALSE),"unknown")</f>
        <v>Not Hispanic or Latino</v>
      </c>
      <c r="AL375" s="96" t="str">
        <f>IFERROR(VLOOKUP(Table1[[#This Row],[RespondentID]],'All Data'!$A:$CO,93,FALSE),"unknown")</f>
        <v>English, Haitian Creole, French Creole</v>
      </c>
      <c r="AM375" s="96" t="str">
        <f>IFERROR(VLOOKUP(Table1[[#This Row],[RespondentID]],'All Data'!$A:$CW,94,FALSE),"unknown")</f>
        <v>$20,000 to $34,999</v>
      </c>
      <c r="AN375" s="96" t="str">
        <f>IFERROR(VLOOKUP(Table1[[#This Row],[RespondentID]],'All Data'!$A:$CW,95,FALSE),"unknown")</f>
        <v>College graduate</v>
      </c>
      <c r="AO375" s="96" t="str">
        <f>IFERROR(VLOOKUP(Table1[[#This Row],[RespondentID]],'All Data'!$A:$CW,96,FALSE),"unknown")</f>
        <v>Out of work, but not currently looking</v>
      </c>
      <c r="AP375" s="96" t="str">
        <f>IFERROR(VLOOKUP(Table1[[#This Row],[RespondentID]],'All Data'!$A:$CW,97,FALSE),"unknown")</f>
        <v>Yes</v>
      </c>
      <c r="AQ375" s="96" t="str">
        <f>IFERROR(VLOOKUP(Table1[[#This Row],[RespondentID]],'All Data'!$A:$CW,98,FALSE),"unknown")</f>
        <v>Medicaid, Medicare</v>
      </c>
      <c r="AR375" s="96">
        <f>IFERROR(VLOOKUP(Table1[[#This Row],[RespondentID]],'All Data'!$A:$CW,99,FALSE),"unknown")</f>
        <v>0</v>
      </c>
    </row>
    <row r="376" spans="1:44">
      <c r="A376">
        <v>18037865053</v>
      </c>
      <c r="H376" t="s">
        <v>35</v>
      </c>
      <c r="M376" s="100">
        <f t="shared" si="75"/>
        <v>1</v>
      </c>
      <c r="N376" s="100">
        <f t="shared" si="76"/>
        <v>3</v>
      </c>
      <c r="O376" s="100"/>
      <c r="P376" s="100">
        <f t="shared" si="77"/>
        <v>0</v>
      </c>
      <c r="Q376" s="100">
        <f t="shared" si="78"/>
        <v>0</v>
      </c>
      <c r="R376" s="100">
        <f t="shared" si="79"/>
        <v>0</v>
      </c>
      <c r="S376" s="100">
        <f t="shared" si="80"/>
        <v>0</v>
      </c>
      <c r="T376" s="100">
        <f t="shared" si="81"/>
        <v>0</v>
      </c>
      <c r="U376" s="100">
        <f t="shared" si="82"/>
        <v>0</v>
      </c>
      <c r="V376" s="111">
        <f t="shared" si="83"/>
        <v>1</v>
      </c>
      <c r="W376" s="100">
        <f t="shared" si="84"/>
        <v>0</v>
      </c>
      <c r="X376" s="100">
        <f t="shared" si="85"/>
        <v>0</v>
      </c>
      <c r="Y376" s="100">
        <f t="shared" si="86"/>
        <v>0</v>
      </c>
      <c r="Z376" s="100"/>
      <c r="AA376" s="100"/>
      <c r="AB376" s="100"/>
      <c r="AC376" s="100">
        <f t="shared" si="87"/>
        <v>1</v>
      </c>
      <c r="AD376" s="100" t="str">
        <f t="shared" si="88"/>
        <v>Wrong</v>
      </c>
      <c r="AE376" s="100"/>
      <c r="AF376" s="96">
        <f>IFERROR(VLOOKUP(Table1[[#This Row],[RespondentID]],'All Data'!$A:$CO,87,FALSE),"unknown")</f>
        <v>0</v>
      </c>
      <c r="AG376" s="96" t="str">
        <f>IFERROR(VLOOKUP(Table1[[#This Row],[RespondentID]],'All Data'!$A:$CO,88,FALSE),"unknown")</f>
        <v>65+ years</v>
      </c>
      <c r="AH376" s="96" t="str">
        <f>IFERROR(VLOOKUP(Table1[[#This Row],[RespondentID]],'All Data'!$A:$CO,89,FALSE),"unknown")</f>
        <v>Suffolk</v>
      </c>
      <c r="AI376" s="96" t="str">
        <f>IFERROR(VLOOKUP(Table1[[#This Row],[RespondentID]],'All Data'!$A:$CO,90,FALSE),"unknown")</f>
        <v>Port Jefferson Station, 11776</v>
      </c>
      <c r="AJ376" s="96" t="str">
        <f>IFERROR(VLOOKUP(Table1[[#This Row],[RespondentID]],'All Data'!$A:$CO,91,FALSE),"unknown")</f>
        <v>White</v>
      </c>
      <c r="AK376" s="96" t="str">
        <f>IFERROR(VLOOKUP(Table1[[#This Row],[RespondentID]],'All Data'!$A:$CO,92,FALSE),"unknown")</f>
        <v>Not Hispanic or Latino</v>
      </c>
      <c r="AL376" s="96" t="str">
        <f>IFERROR(VLOOKUP(Table1[[#This Row],[RespondentID]],'All Data'!$A:$CO,93,FALSE),"unknown")</f>
        <v>English</v>
      </c>
      <c r="AM376" s="96" t="str">
        <f>IFERROR(VLOOKUP(Table1[[#This Row],[RespondentID]],'All Data'!$A:$CW,94,FALSE),"unknown")</f>
        <v>$0-$19,999</v>
      </c>
      <c r="AN376" s="96" t="str">
        <f>IFERROR(VLOOKUP(Table1[[#This Row],[RespondentID]],'All Data'!$A:$CW,95,FALSE),"unknown")</f>
        <v>Some college</v>
      </c>
      <c r="AO376" s="96" t="str">
        <f>IFERROR(VLOOKUP(Table1[[#This Row],[RespondentID]],'All Data'!$A:$CW,96,FALSE),"unknown")</f>
        <v>Self-employed</v>
      </c>
      <c r="AP376" s="96" t="str">
        <f>IFERROR(VLOOKUP(Table1[[#This Row],[RespondentID]],'All Data'!$A:$CW,97,FALSE),"unknown")</f>
        <v>Yes</v>
      </c>
      <c r="AQ376" s="96" t="str">
        <f>IFERROR(VLOOKUP(Table1[[#This Row],[RespondentID]],'All Data'!$A:$CW,98,FALSE),"unknown")</f>
        <v>Private/Commercial</v>
      </c>
      <c r="AR376" s="96">
        <f>IFERROR(VLOOKUP(Table1[[#This Row],[RespondentID]],'All Data'!$A:$CW,99,FALSE),"unknown")</f>
        <v>0</v>
      </c>
    </row>
    <row r="377" spans="1:44">
      <c r="A377">
        <v>18037864914</v>
      </c>
      <c r="G377" t="s">
        <v>34</v>
      </c>
      <c r="M377" s="100">
        <f t="shared" si="75"/>
        <v>1</v>
      </c>
      <c r="N377" s="100">
        <f t="shared" si="76"/>
        <v>3</v>
      </c>
      <c r="O377" s="100"/>
      <c r="P377" s="100">
        <f t="shared" si="77"/>
        <v>0</v>
      </c>
      <c r="Q377" s="100">
        <f t="shared" si="78"/>
        <v>0</v>
      </c>
      <c r="R377" s="100">
        <f t="shared" si="79"/>
        <v>0</v>
      </c>
      <c r="S377" s="100">
        <f t="shared" si="80"/>
        <v>0</v>
      </c>
      <c r="T377" s="100">
        <f t="shared" si="81"/>
        <v>0</v>
      </c>
      <c r="U377" s="100">
        <f t="shared" si="82"/>
        <v>1</v>
      </c>
      <c r="V377" s="111">
        <f t="shared" si="83"/>
        <v>0</v>
      </c>
      <c r="W377" s="100">
        <f t="shared" si="84"/>
        <v>0</v>
      </c>
      <c r="X377" s="100">
        <f t="shared" si="85"/>
        <v>0</v>
      </c>
      <c r="Y377" s="100">
        <f t="shared" si="86"/>
        <v>0</v>
      </c>
      <c r="Z377" s="100"/>
      <c r="AA377" s="100"/>
      <c r="AB377" s="100"/>
      <c r="AC377" s="100">
        <f t="shared" si="87"/>
        <v>1</v>
      </c>
      <c r="AD377" s="100" t="str">
        <f t="shared" si="88"/>
        <v>Wrong</v>
      </c>
      <c r="AE377" s="100"/>
      <c r="AF377" s="96">
        <f>IFERROR(VLOOKUP(Table1[[#This Row],[RespondentID]],'All Data'!$A:$CO,87,FALSE),"unknown")</f>
        <v>0</v>
      </c>
      <c r="AG377" s="96" t="str">
        <f>IFERROR(VLOOKUP(Table1[[#This Row],[RespondentID]],'All Data'!$A:$CO,88,FALSE),"unknown")</f>
        <v>65+ years</v>
      </c>
      <c r="AH377" s="96" t="str">
        <f>IFERROR(VLOOKUP(Table1[[#This Row],[RespondentID]],'All Data'!$A:$CO,89,FALSE),"unknown")</f>
        <v>Suffolk</v>
      </c>
      <c r="AI377" s="96" t="str">
        <f>IFERROR(VLOOKUP(Table1[[#This Row],[RespondentID]],'All Data'!$A:$CO,90,FALSE),"unknown")</f>
        <v>Port Jefferson Station, 11776</v>
      </c>
      <c r="AJ377" s="96">
        <f>IFERROR(VLOOKUP(Table1[[#This Row],[RespondentID]],'All Data'!$A:$CO,91,FALSE),"unknown")</f>
        <v>0</v>
      </c>
      <c r="AK377" s="96" t="str">
        <f>IFERROR(VLOOKUP(Table1[[#This Row],[RespondentID]],'All Data'!$A:$CO,92,FALSE),"unknown")</f>
        <v>Not Hispanic or Latino</v>
      </c>
      <c r="AL377" s="96" t="str">
        <f>IFERROR(VLOOKUP(Table1[[#This Row],[RespondentID]],'All Data'!$A:$CO,93,FALSE),"unknown")</f>
        <v>English</v>
      </c>
      <c r="AM377" s="96">
        <f>IFERROR(VLOOKUP(Table1[[#This Row],[RespondentID]],'All Data'!$A:$CW,94,FALSE),"unknown")</f>
        <v>0</v>
      </c>
      <c r="AN377" s="96">
        <f>IFERROR(VLOOKUP(Table1[[#This Row],[RespondentID]],'All Data'!$A:$CW,95,FALSE),"unknown")</f>
        <v>0</v>
      </c>
      <c r="AO377" s="96" t="str">
        <f>IFERROR(VLOOKUP(Table1[[#This Row],[RespondentID]],'All Data'!$A:$CW,96,FALSE),"unknown")</f>
        <v>Retired</v>
      </c>
      <c r="AP377" s="96" t="str">
        <f>IFERROR(VLOOKUP(Table1[[#This Row],[RespondentID]],'All Data'!$A:$CW,97,FALSE),"unknown")</f>
        <v>Yes</v>
      </c>
      <c r="AQ377" s="96" t="str">
        <f>IFERROR(VLOOKUP(Table1[[#This Row],[RespondentID]],'All Data'!$A:$CW,98,FALSE),"unknown")</f>
        <v>Medicare, Private/Commercial</v>
      </c>
      <c r="AR377" s="96">
        <f>IFERROR(VLOOKUP(Table1[[#This Row],[RespondentID]],'All Data'!$A:$CW,99,FALSE),"unknown")</f>
        <v>0</v>
      </c>
    </row>
    <row r="378" spans="1:44">
      <c r="A378">
        <v>18037864738</v>
      </c>
      <c r="G378" t="s">
        <v>34</v>
      </c>
      <c r="M378" s="100">
        <f t="shared" si="75"/>
        <v>1</v>
      </c>
      <c r="N378" s="100">
        <f t="shared" si="76"/>
        <v>3</v>
      </c>
      <c r="O378" s="100"/>
      <c r="P378" s="100">
        <f t="shared" si="77"/>
        <v>0</v>
      </c>
      <c r="Q378" s="100">
        <f t="shared" si="78"/>
        <v>0</v>
      </c>
      <c r="R378" s="100">
        <f t="shared" si="79"/>
        <v>0</v>
      </c>
      <c r="S378" s="100">
        <f t="shared" si="80"/>
        <v>0</v>
      </c>
      <c r="T378" s="100">
        <f t="shared" si="81"/>
        <v>0</v>
      </c>
      <c r="U378" s="100">
        <f t="shared" si="82"/>
        <v>1</v>
      </c>
      <c r="V378" s="111">
        <f t="shared" si="83"/>
        <v>0</v>
      </c>
      <c r="W378" s="100">
        <f t="shared" si="84"/>
        <v>0</v>
      </c>
      <c r="X378" s="100">
        <f t="shared" si="85"/>
        <v>0</v>
      </c>
      <c r="Y378" s="100">
        <f t="shared" si="86"/>
        <v>0</v>
      </c>
      <c r="Z378" s="100"/>
      <c r="AA378" s="100"/>
      <c r="AB378" s="100"/>
      <c r="AC378" s="100">
        <f t="shared" si="87"/>
        <v>1</v>
      </c>
      <c r="AD378" s="100" t="str">
        <f t="shared" si="88"/>
        <v>Wrong</v>
      </c>
      <c r="AE378" s="100"/>
      <c r="AF378" s="96" t="str">
        <f>IFERROR(VLOOKUP(Table1[[#This Row],[RespondentID]],'All Data'!$A:$CO,87,FALSE),"unknown")</f>
        <v>Woman</v>
      </c>
      <c r="AG378" s="96" t="str">
        <f>IFERROR(VLOOKUP(Table1[[#This Row],[RespondentID]],'All Data'!$A:$CO,88,FALSE),"unknown")</f>
        <v>65+ years</v>
      </c>
      <c r="AH378" s="96" t="str">
        <f>IFERROR(VLOOKUP(Table1[[#This Row],[RespondentID]],'All Data'!$A:$CO,89,FALSE),"unknown")</f>
        <v>Suffolk</v>
      </c>
      <c r="AI378" s="96" t="str">
        <f>IFERROR(VLOOKUP(Table1[[#This Row],[RespondentID]],'All Data'!$A:$CO,90,FALSE),"unknown")</f>
        <v>Port Jefferson Station, 11776</v>
      </c>
      <c r="AJ378" s="96">
        <f>IFERROR(VLOOKUP(Table1[[#This Row],[RespondentID]],'All Data'!$A:$CO,91,FALSE),"unknown")</f>
        <v>0</v>
      </c>
      <c r="AK378" s="96">
        <f>IFERROR(VLOOKUP(Table1[[#This Row],[RespondentID]],'All Data'!$A:$CO,92,FALSE),"unknown")</f>
        <v>0</v>
      </c>
      <c r="AL378" s="96" t="str">
        <f>IFERROR(VLOOKUP(Table1[[#This Row],[RespondentID]],'All Data'!$A:$CO,93,FALSE),"unknown")</f>
        <v>English</v>
      </c>
      <c r="AM378" s="96" t="str">
        <f>IFERROR(VLOOKUP(Table1[[#This Row],[RespondentID]],'All Data'!$A:$CW,94,FALSE),"unknown")</f>
        <v>$0-$19,999</v>
      </c>
      <c r="AN378" s="96" t="str">
        <f>IFERROR(VLOOKUP(Table1[[#This Row],[RespondentID]],'All Data'!$A:$CW,95,FALSE),"unknown")</f>
        <v>Some college</v>
      </c>
      <c r="AO378" s="96" t="str">
        <f>IFERROR(VLOOKUP(Table1[[#This Row],[RespondentID]],'All Data'!$A:$CW,96,FALSE),"unknown")</f>
        <v>Retired</v>
      </c>
      <c r="AP378" s="96" t="str">
        <f>IFERROR(VLOOKUP(Table1[[#This Row],[RespondentID]],'All Data'!$A:$CW,97,FALSE),"unknown")</f>
        <v>Yes</v>
      </c>
      <c r="AQ378" s="96" t="str">
        <f>IFERROR(VLOOKUP(Table1[[#This Row],[RespondentID]],'All Data'!$A:$CW,98,FALSE),"unknown")</f>
        <v>Medicare, Private/Commercial</v>
      </c>
      <c r="AR378" s="96">
        <f>IFERROR(VLOOKUP(Table1[[#This Row],[RespondentID]],'All Data'!$A:$CW,99,FALSE),"unknown")</f>
        <v>0</v>
      </c>
    </row>
    <row r="379" spans="1:44">
      <c r="A379">
        <v>18037864618</v>
      </c>
      <c r="G379" t="s">
        <v>34</v>
      </c>
      <c r="M379" s="100">
        <f t="shared" si="75"/>
        <v>1</v>
      </c>
      <c r="N379" s="100">
        <f t="shared" si="76"/>
        <v>3</v>
      </c>
      <c r="O379" s="100"/>
      <c r="P379" s="100">
        <f t="shared" si="77"/>
        <v>0</v>
      </c>
      <c r="Q379" s="100">
        <f t="shared" si="78"/>
        <v>0</v>
      </c>
      <c r="R379" s="100">
        <f t="shared" si="79"/>
        <v>0</v>
      </c>
      <c r="S379" s="100">
        <f t="shared" si="80"/>
        <v>0</v>
      </c>
      <c r="T379" s="100">
        <f t="shared" si="81"/>
        <v>0</v>
      </c>
      <c r="U379" s="100">
        <f t="shared" si="82"/>
        <v>1</v>
      </c>
      <c r="V379" s="111">
        <f t="shared" si="83"/>
        <v>0</v>
      </c>
      <c r="W379" s="100">
        <f t="shared" si="84"/>
        <v>0</v>
      </c>
      <c r="X379" s="100">
        <f t="shared" si="85"/>
        <v>0</v>
      </c>
      <c r="Y379" s="100">
        <f t="shared" si="86"/>
        <v>0</v>
      </c>
      <c r="Z379" s="100"/>
      <c r="AA379" s="100"/>
      <c r="AB379" s="100"/>
      <c r="AC379" s="100">
        <f t="shared" si="87"/>
        <v>1</v>
      </c>
      <c r="AD379" s="100" t="str">
        <f t="shared" si="88"/>
        <v>Wrong</v>
      </c>
      <c r="AE379" s="100"/>
      <c r="AF379" s="96" t="str">
        <f>IFERROR(VLOOKUP(Table1[[#This Row],[RespondentID]],'All Data'!$A:$CO,87,FALSE),"unknown")</f>
        <v>Woman</v>
      </c>
      <c r="AG379" s="96" t="str">
        <f>IFERROR(VLOOKUP(Table1[[#This Row],[RespondentID]],'All Data'!$A:$CO,88,FALSE),"unknown")</f>
        <v>65+ years</v>
      </c>
      <c r="AH379" s="96" t="str">
        <f>IFERROR(VLOOKUP(Table1[[#This Row],[RespondentID]],'All Data'!$A:$CO,89,FALSE),"unknown")</f>
        <v>Suffolk</v>
      </c>
      <c r="AI379" s="96" t="str">
        <f>IFERROR(VLOOKUP(Table1[[#This Row],[RespondentID]],'All Data'!$A:$CO,90,FALSE),"unknown")</f>
        <v>Coram, 11727</v>
      </c>
      <c r="AJ379" s="96" t="str">
        <f>IFERROR(VLOOKUP(Table1[[#This Row],[RespondentID]],'All Data'!$A:$CO,91,FALSE),"unknown")</f>
        <v>White</v>
      </c>
      <c r="AK379" s="96" t="str">
        <f>IFERROR(VLOOKUP(Table1[[#This Row],[RespondentID]],'All Data'!$A:$CO,92,FALSE),"unknown")</f>
        <v>Not Hispanic or Latino</v>
      </c>
      <c r="AL379" s="96" t="str">
        <f>IFERROR(VLOOKUP(Table1[[#This Row],[RespondentID]],'All Data'!$A:$CO,93,FALSE),"unknown")</f>
        <v>English</v>
      </c>
      <c r="AM379" s="96">
        <f>IFERROR(VLOOKUP(Table1[[#This Row],[RespondentID]],'All Data'!$A:$CW,94,FALSE),"unknown")</f>
        <v>0</v>
      </c>
      <c r="AN379" s="96" t="str">
        <f>IFERROR(VLOOKUP(Table1[[#This Row],[RespondentID]],'All Data'!$A:$CW,95,FALSE),"unknown")</f>
        <v>Some college</v>
      </c>
      <c r="AO379" s="96" t="str">
        <f>IFERROR(VLOOKUP(Table1[[#This Row],[RespondentID]],'All Data'!$A:$CW,96,FALSE),"unknown")</f>
        <v>Retired</v>
      </c>
      <c r="AP379" s="96" t="str">
        <f>IFERROR(VLOOKUP(Table1[[#This Row],[RespondentID]],'All Data'!$A:$CW,97,FALSE),"unknown")</f>
        <v>Yes</v>
      </c>
      <c r="AQ379" s="96" t="str">
        <f>IFERROR(VLOOKUP(Table1[[#This Row],[RespondentID]],'All Data'!$A:$CW,98,FALSE),"unknown")</f>
        <v>Medicaid, Private/Commercial</v>
      </c>
      <c r="AR379" s="96">
        <f>IFERROR(VLOOKUP(Table1[[#This Row],[RespondentID]],'All Data'!$A:$CW,99,FALSE),"unknown")</f>
        <v>0</v>
      </c>
    </row>
    <row r="380" spans="1:44">
      <c r="A380">
        <v>18037864449</v>
      </c>
      <c r="M380" s="100">
        <f t="shared" si="75"/>
        <v>0</v>
      </c>
      <c r="N380" s="100" t="e">
        <f t="shared" si="76"/>
        <v>#DIV/0!</v>
      </c>
      <c r="O380" s="100"/>
      <c r="P380" s="100">
        <f t="shared" si="77"/>
        <v>0</v>
      </c>
      <c r="Q380" s="100">
        <f t="shared" si="78"/>
        <v>0</v>
      </c>
      <c r="R380" s="100">
        <f t="shared" si="79"/>
        <v>0</v>
      </c>
      <c r="S380" s="100">
        <f t="shared" si="80"/>
        <v>0</v>
      </c>
      <c r="T380" s="100">
        <f t="shared" si="81"/>
        <v>0</v>
      </c>
      <c r="U380" s="100">
        <f t="shared" si="82"/>
        <v>0</v>
      </c>
      <c r="V380" s="111">
        <f t="shared" si="83"/>
        <v>0</v>
      </c>
      <c r="W380" s="100">
        <f t="shared" si="84"/>
        <v>0</v>
      </c>
      <c r="X380" s="100">
        <f t="shared" si="85"/>
        <v>0</v>
      </c>
      <c r="Y380" s="100">
        <f t="shared" si="86"/>
        <v>0</v>
      </c>
      <c r="Z380" s="100"/>
      <c r="AA380" s="100"/>
      <c r="AB380" s="100"/>
      <c r="AC380" s="100">
        <f t="shared" si="87"/>
        <v>0</v>
      </c>
      <c r="AD380" s="100" t="str">
        <f t="shared" si="88"/>
        <v>Correct</v>
      </c>
      <c r="AE380" s="100"/>
      <c r="AF380" s="96" t="str">
        <f>IFERROR(VLOOKUP(Table1[[#This Row],[RespondentID]],'All Data'!$A:$CO,87,FALSE),"unknown")</f>
        <v>Woman</v>
      </c>
      <c r="AG380" s="96" t="str">
        <f>IFERROR(VLOOKUP(Table1[[#This Row],[RespondentID]],'All Data'!$A:$CO,88,FALSE),"unknown")</f>
        <v>65+ years</v>
      </c>
      <c r="AH380" s="96">
        <f>IFERROR(VLOOKUP(Table1[[#This Row],[RespondentID]],'All Data'!$A:$CO,89,FALSE),"unknown")</f>
        <v>0</v>
      </c>
      <c r="AI380" s="96">
        <f>IFERROR(VLOOKUP(Table1[[#This Row],[RespondentID]],'All Data'!$A:$CO,90,FALSE),"unknown")</f>
        <v>0</v>
      </c>
      <c r="AJ380" s="96" t="str">
        <f>IFERROR(VLOOKUP(Table1[[#This Row],[RespondentID]],'All Data'!$A:$CO,91,FALSE),"unknown")</f>
        <v>White</v>
      </c>
      <c r="AK380" s="96">
        <f>IFERROR(VLOOKUP(Table1[[#This Row],[RespondentID]],'All Data'!$A:$CO,92,FALSE),"unknown")</f>
        <v>0</v>
      </c>
      <c r="AL380" s="96" t="str">
        <f>IFERROR(VLOOKUP(Table1[[#This Row],[RespondentID]],'All Data'!$A:$CO,93,FALSE),"unknown")</f>
        <v>English</v>
      </c>
      <c r="AM380" s="96">
        <f>IFERROR(VLOOKUP(Table1[[#This Row],[RespondentID]],'All Data'!$A:$CW,94,FALSE),"unknown")</f>
        <v>0</v>
      </c>
      <c r="AN380" s="96" t="str">
        <f>IFERROR(VLOOKUP(Table1[[#This Row],[RespondentID]],'All Data'!$A:$CW,95,FALSE),"unknown")</f>
        <v>High school graduate</v>
      </c>
      <c r="AO380" s="96" t="str">
        <f>IFERROR(VLOOKUP(Table1[[#This Row],[RespondentID]],'All Data'!$A:$CW,96,FALSE),"unknown")</f>
        <v>Retired</v>
      </c>
      <c r="AP380" s="96" t="str">
        <f>IFERROR(VLOOKUP(Table1[[#This Row],[RespondentID]],'All Data'!$A:$CW,97,FALSE),"unknown")</f>
        <v>Yes</v>
      </c>
      <c r="AQ380" s="96" t="str">
        <f>IFERROR(VLOOKUP(Table1[[#This Row],[RespondentID]],'All Data'!$A:$CW,98,FALSE),"unknown")</f>
        <v>Medicare</v>
      </c>
      <c r="AR380" s="96">
        <f>IFERROR(VLOOKUP(Table1[[#This Row],[RespondentID]],'All Data'!$A:$CW,99,FALSE),"unknown")</f>
        <v>0</v>
      </c>
    </row>
    <row r="381" spans="1:44">
      <c r="A381">
        <v>18037864181</v>
      </c>
      <c r="G381" t="s">
        <v>34</v>
      </c>
      <c r="M381" s="100">
        <f t="shared" si="75"/>
        <v>1</v>
      </c>
      <c r="N381" s="100">
        <f t="shared" si="76"/>
        <v>3</v>
      </c>
      <c r="O381" s="100"/>
      <c r="P381" s="100">
        <f t="shared" si="77"/>
        <v>0</v>
      </c>
      <c r="Q381" s="100">
        <f t="shared" si="78"/>
        <v>0</v>
      </c>
      <c r="R381" s="100">
        <f t="shared" si="79"/>
        <v>0</v>
      </c>
      <c r="S381" s="100">
        <f t="shared" si="80"/>
        <v>0</v>
      </c>
      <c r="T381" s="100">
        <f t="shared" si="81"/>
        <v>0</v>
      </c>
      <c r="U381" s="100">
        <f t="shared" si="82"/>
        <v>1</v>
      </c>
      <c r="V381" s="111">
        <f t="shared" si="83"/>
        <v>0</v>
      </c>
      <c r="W381" s="100">
        <f t="shared" si="84"/>
        <v>0</v>
      </c>
      <c r="X381" s="100">
        <f t="shared" si="85"/>
        <v>0</v>
      </c>
      <c r="Y381" s="100">
        <f t="shared" si="86"/>
        <v>0</v>
      </c>
      <c r="Z381" s="100"/>
      <c r="AA381" s="100"/>
      <c r="AB381" s="100"/>
      <c r="AC381" s="100">
        <f t="shared" si="87"/>
        <v>1</v>
      </c>
      <c r="AD381" s="100" t="str">
        <f t="shared" si="88"/>
        <v>Wrong</v>
      </c>
      <c r="AE381" s="100"/>
      <c r="AF381" s="96" t="str">
        <f>IFERROR(VLOOKUP(Table1[[#This Row],[RespondentID]],'All Data'!$A:$CO,87,FALSE),"unknown")</f>
        <v>Woman</v>
      </c>
      <c r="AG381" s="96" t="str">
        <f>IFERROR(VLOOKUP(Table1[[#This Row],[RespondentID]],'All Data'!$A:$CO,88,FALSE),"unknown")</f>
        <v>65+ years</v>
      </c>
      <c r="AH381" s="96" t="str">
        <f>IFERROR(VLOOKUP(Table1[[#This Row],[RespondentID]],'All Data'!$A:$CO,89,FALSE),"unknown")</f>
        <v>Suffolk</v>
      </c>
      <c r="AI381" s="96" t="str">
        <f>IFERROR(VLOOKUP(Table1[[#This Row],[RespondentID]],'All Data'!$A:$CO,90,FALSE),"unknown")</f>
        <v>Centereach, 11720</v>
      </c>
      <c r="AJ381" s="96" t="str">
        <f>IFERROR(VLOOKUP(Table1[[#This Row],[RespondentID]],'All Data'!$A:$CO,91,FALSE),"unknown")</f>
        <v>Other (please specify)</v>
      </c>
      <c r="AK381" s="96" t="str">
        <f>IFERROR(VLOOKUP(Table1[[#This Row],[RespondentID]],'All Data'!$A:$CO,92,FALSE),"unknown")</f>
        <v>Hispanic or Latino</v>
      </c>
      <c r="AL381" s="96" t="str">
        <f>IFERROR(VLOOKUP(Table1[[#This Row],[RespondentID]],'All Data'!$A:$CO,93,FALSE),"unknown")</f>
        <v>Spanish</v>
      </c>
      <c r="AM381" s="96" t="str">
        <f>IFERROR(VLOOKUP(Table1[[#This Row],[RespondentID]],'All Data'!$A:$CW,94,FALSE),"unknown")</f>
        <v>Over $125,000</v>
      </c>
      <c r="AN381" s="96" t="str">
        <f>IFERROR(VLOOKUP(Table1[[#This Row],[RespondentID]],'All Data'!$A:$CW,95,FALSE),"unknown")</f>
        <v>Graduate school</v>
      </c>
      <c r="AO381" s="96" t="str">
        <f>IFERROR(VLOOKUP(Table1[[#This Row],[RespondentID]],'All Data'!$A:$CW,96,FALSE),"unknown")</f>
        <v>Retired</v>
      </c>
      <c r="AP381" s="96" t="str">
        <f>IFERROR(VLOOKUP(Table1[[#This Row],[RespondentID]],'All Data'!$A:$CW,97,FALSE),"unknown")</f>
        <v>Yes</v>
      </c>
      <c r="AQ381" s="96" t="str">
        <f>IFERROR(VLOOKUP(Table1[[#This Row],[RespondentID]],'All Data'!$A:$CW,98,FALSE),"unknown")</f>
        <v>Medicare</v>
      </c>
      <c r="AR381" s="96">
        <f>IFERROR(VLOOKUP(Table1[[#This Row],[RespondentID]],'All Data'!$A:$CW,99,FALSE),"unknown")</f>
        <v>0</v>
      </c>
    </row>
    <row r="382" spans="1:44">
      <c r="A382">
        <v>18037774562</v>
      </c>
      <c r="E382" t="s">
        <v>32</v>
      </c>
      <c r="K382" t="s">
        <v>353</v>
      </c>
      <c r="M382" s="100">
        <f t="shared" si="75"/>
        <v>2</v>
      </c>
      <c r="N382" s="100">
        <f t="shared" si="76"/>
        <v>1.5</v>
      </c>
      <c r="O382" s="100"/>
      <c r="P382" s="100">
        <f t="shared" si="77"/>
        <v>0</v>
      </c>
      <c r="Q382" s="100">
        <f t="shared" si="78"/>
        <v>0</v>
      </c>
      <c r="R382" s="100">
        <f t="shared" si="79"/>
        <v>0</v>
      </c>
      <c r="S382" s="100">
        <f t="shared" si="80"/>
        <v>1</v>
      </c>
      <c r="T382" s="100">
        <f t="shared" si="81"/>
        <v>0</v>
      </c>
      <c r="U382" s="100">
        <f t="shared" si="82"/>
        <v>0</v>
      </c>
      <c r="V382" s="111">
        <f t="shared" si="83"/>
        <v>0</v>
      </c>
      <c r="W382" s="100">
        <f t="shared" si="84"/>
        <v>0</v>
      </c>
      <c r="X382" s="100">
        <f t="shared" si="85"/>
        <v>0</v>
      </c>
      <c r="Y382" s="100">
        <f t="shared" si="86"/>
        <v>1</v>
      </c>
      <c r="Z382" s="100"/>
      <c r="AA382" s="100"/>
      <c r="AB382" s="100"/>
      <c r="AC382" s="100">
        <f t="shared" si="87"/>
        <v>2</v>
      </c>
      <c r="AD382" s="100" t="str">
        <f t="shared" si="88"/>
        <v>Wrong</v>
      </c>
      <c r="AE382" s="100"/>
      <c r="AF382" s="96" t="str">
        <f>IFERROR(VLOOKUP(Table1[[#This Row],[RespondentID]],'All Data'!$A:$CO,87,FALSE),"unknown")</f>
        <v>Woman</v>
      </c>
      <c r="AG382" s="96" t="str">
        <f>IFERROR(VLOOKUP(Table1[[#This Row],[RespondentID]],'All Data'!$A:$CO,88,FALSE),"unknown")</f>
        <v>25-34 years</v>
      </c>
      <c r="AH382" s="96" t="str">
        <f>IFERROR(VLOOKUP(Table1[[#This Row],[RespondentID]],'All Data'!$A:$CO,89,FALSE),"unknown")</f>
        <v>Suffolk</v>
      </c>
      <c r="AI382" s="96" t="str">
        <f>IFERROR(VLOOKUP(Table1[[#This Row],[RespondentID]],'All Data'!$A:$CO,90,FALSE),"unknown")</f>
        <v>Holbrook, 11741</v>
      </c>
      <c r="AJ382" s="96" t="str">
        <f>IFERROR(VLOOKUP(Table1[[#This Row],[RespondentID]],'All Data'!$A:$CO,91,FALSE),"unknown")</f>
        <v>White</v>
      </c>
      <c r="AK382" s="96" t="str">
        <f>IFERROR(VLOOKUP(Table1[[#This Row],[RespondentID]],'All Data'!$A:$CO,92,FALSE),"unknown")</f>
        <v>Not Hispanic or Latino</v>
      </c>
      <c r="AL382" s="96" t="str">
        <f>IFERROR(VLOOKUP(Table1[[#This Row],[RespondentID]],'All Data'!$A:$CO,93,FALSE),"unknown")</f>
        <v>English</v>
      </c>
      <c r="AM382" s="96" t="str">
        <f>IFERROR(VLOOKUP(Table1[[#This Row],[RespondentID]],'All Data'!$A:$CW,94,FALSE),"unknown")</f>
        <v>Over $125,000</v>
      </c>
      <c r="AN382" s="96" t="str">
        <f>IFERROR(VLOOKUP(Table1[[#This Row],[RespondentID]],'All Data'!$A:$CW,95,FALSE),"unknown")</f>
        <v>Graduate school</v>
      </c>
      <c r="AO382" s="96" t="str">
        <f>IFERROR(VLOOKUP(Table1[[#This Row],[RespondentID]],'All Data'!$A:$CW,96,FALSE),"unknown")</f>
        <v>Employed for wages</v>
      </c>
      <c r="AP382" s="96" t="str">
        <f>IFERROR(VLOOKUP(Table1[[#This Row],[RespondentID]],'All Data'!$A:$CW,97,FALSE),"unknown")</f>
        <v>Yes</v>
      </c>
      <c r="AQ382" s="96" t="str">
        <f>IFERROR(VLOOKUP(Table1[[#This Row],[RespondentID]],'All Data'!$A:$CW,98,FALSE),"unknown")</f>
        <v>Private/Commercial</v>
      </c>
      <c r="AR382" s="96" t="str">
        <f>IFERROR(VLOOKUP(Table1[[#This Row],[RespondentID]],'All Data'!$A:$CW,99,FALSE),"unknown")</f>
        <v>Yes</v>
      </c>
    </row>
    <row r="383" spans="1:44">
      <c r="A383">
        <v>18037686872</v>
      </c>
      <c r="L383" t="s">
        <v>607</v>
      </c>
      <c r="M383" s="100">
        <f t="shared" si="75"/>
        <v>1</v>
      </c>
      <c r="N383" s="100">
        <f t="shared" si="76"/>
        <v>3</v>
      </c>
      <c r="O383" s="100"/>
      <c r="P383" s="100">
        <f t="shared" si="77"/>
        <v>0</v>
      </c>
      <c r="Q383" s="100">
        <f t="shared" si="78"/>
        <v>0</v>
      </c>
      <c r="R383" s="100">
        <f t="shared" si="79"/>
        <v>0</v>
      </c>
      <c r="S383" s="100">
        <f t="shared" si="80"/>
        <v>0</v>
      </c>
      <c r="T383" s="100">
        <f t="shared" si="81"/>
        <v>0</v>
      </c>
      <c r="U383" s="100">
        <f t="shared" si="82"/>
        <v>0</v>
      </c>
      <c r="V383" s="111">
        <f t="shared" si="83"/>
        <v>0</v>
      </c>
      <c r="W383" s="100">
        <f t="shared" si="84"/>
        <v>0</v>
      </c>
      <c r="X383" s="100">
        <f t="shared" si="85"/>
        <v>0</v>
      </c>
      <c r="Y383" s="100">
        <f t="shared" si="86"/>
        <v>0</v>
      </c>
      <c r="Z383" s="100"/>
      <c r="AA383" s="100"/>
      <c r="AB383" s="100"/>
      <c r="AC383" s="100">
        <f t="shared" si="87"/>
        <v>1</v>
      </c>
      <c r="AD383" s="100" t="str">
        <f t="shared" si="88"/>
        <v>Wrong</v>
      </c>
      <c r="AE383" s="100"/>
      <c r="AF383" s="96" t="str">
        <f>IFERROR(VLOOKUP(Table1[[#This Row],[RespondentID]],'All Data'!$A:$CO,87,FALSE),"unknown")</f>
        <v>Woman</v>
      </c>
      <c r="AG383" s="96" t="str">
        <f>IFERROR(VLOOKUP(Table1[[#This Row],[RespondentID]],'All Data'!$A:$CO,88,FALSE),"unknown")</f>
        <v>65+ years</v>
      </c>
      <c r="AH383" s="96" t="str">
        <f>IFERROR(VLOOKUP(Table1[[#This Row],[RespondentID]],'All Data'!$A:$CO,89,FALSE),"unknown")</f>
        <v>Nassau</v>
      </c>
      <c r="AI383" s="96" t="str">
        <f>IFERROR(VLOOKUP(Table1[[#This Row],[RespondentID]],'All Data'!$A:$CO,90,FALSE),"unknown")</f>
        <v>Wantagh, 11793</v>
      </c>
      <c r="AJ383" s="96" t="str">
        <f>IFERROR(VLOOKUP(Table1[[#This Row],[RespondentID]],'All Data'!$A:$CO,91,FALSE),"unknown")</f>
        <v>White</v>
      </c>
      <c r="AK383" s="96" t="str">
        <f>IFERROR(VLOOKUP(Table1[[#This Row],[RespondentID]],'All Data'!$A:$CO,92,FALSE),"unknown")</f>
        <v>Not Hispanic or Latino</v>
      </c>
      <c r="AL383" s="96" t="str">
        <f>IFERROR(VLOOKUP(Table1[[#This Row],[RespondentID]],'All Data'!$A:$CO,93,FALSE),"unknown")</f>
        <v>English</v>
      </c>
      <c r="AM383" s="96" t="str">
        <f>IFERROR(VLOOKUP(Table1[[#This Row],[RespondentID]],'All Data'!$A:$CW,94,FALSE),"unknown")</f>
        <v>$35,000 to $49,999</v>
      </c>
      <c r="AN383" s="96" t="str">
        <f>IFERROR(VLOOKUP(Table1[[#This Row],[RespondentID]],'All Data'!$A:$CW,95,FALSE),"unknown")</f>
        <v>College graduate</v>
      </c>
      <c r="AO383" s="96" t="str">
        <f>IFERROR(VLOOKUP(Table1[[#This Row],[RespondentID]],'All Data'!$A:$CW,96,FALSE),"unknown")</f>
        <v>Retired</v>
      </c>
      <c r="AP383" s="96" t="str">
        <f>IFERROR(VLOOKUP(Table1[[#This Row],[RespondentID]],'All Data'!$A:$CW,97,FALSE),"unknown")</f>
        <v>Yes</v>
      </c>
      <c r="AQ383" s="96" t="str">
        <f>IFERROR(VLOOKUP(Table1[[#This Row],[RespondentID]],'All Data'!$A:$CW,98,FALSE),"unknown")</f>
        <v>Medicare, Private/Commercial</v>
      </c>
      <c r="AR383" s="96" t="str">
        <f>IFERROR(VLOOKUP(Table1[[#This Row],[RespondentID]],'All Data'!$A:$CW,99,FALSE),"unknown")</f>
        <v>Yes</v>
      </c>
    </row>
    <row r="384" spans="1:44">
      <c r="A384">
        <v>18037026489</v>
      </c>
      <c r="M384" s="100">
        <f t="shared" si="75"/>
        <v>0</v>
      </c>
      <c r="N384" s="100" t="e">
        <f t="shared" si="76"/>
        <v>#DIV/0!</v>
      </c>
      <c r="O384" s="100"/>
      <c r="P384" s="100">
        <f t="shared" si="77"/>
        <v>0</v>
      </c>
      <c r="Q384" s="100">
        <f t="shared" si="78"/>
        <v>0</v>
      </c>
      <c r="R384" s="100">
        <f t="shared" si="79"/>
        <v>0</v>
      </c>
      <c r="S384" s="100">
        <f t="shared" si="80"/>
        <v>0</v>
      </c>
      <c r="T384" s="100">
        <f t="shared" si="81"/>
        <v>0</v>
      </c>
      <c r="U384" s="100">
        <f t="shared" si="82"/>
        <v>0</v>
      </c>
      <c r="V384" s="111">
        <f t="shared" si="83"/>
        <v>0</v>
      </c>
      <c r="W384" s="100">
        <f t="shared" si="84"/>
        <v>0</v>
      </c>
      <c r="X384" s="100">
        <f t="shared" si="85"/>
        <v>0</v>
      </c>
      <c r="Y384" s="100">
        <f t="shared" si="86"/>
        <v>0</v>
      </c>
      <c r="Z384" s="100"/>
      <c r="AA384" s="100"/>
      <c r="AB384" s="100"/>
      <c r="AC384" s="100">
        <f t="shared" si="87"/>
        <v>0</v>
      </c>
      <c r="AD384" s="100" t="str">
        <f t="shared" si="88"/>
        <v>Correct</v>
      </c>
      <c r="AE384" s="100"/>
      <c r="AF384" s="96" t="str">
        <f>IFERROR(VLOOKUP(Table1[[#This Row],[RespondentID]],'All Data'!$A:$CO,87,FALSE),"unknown")</f>
        <v>Woman</v>
      </c>
      <c r="AG384" s="96" t="str">
        <f>IFERROR(VLOOKUP(Table1[[#This Row],[RespondentID]],'All Data'!$A:$CO,88,FALSE),"unknown")</f>
        <v>65+ years</v>
      </c>
      <c r="AH384" s="96" t="str">
        <f>IFERROR(VLOOKUP(Table1[[#This Row],[RespondentID]],'All Data'!$A:$CO,89,FALSE),"unknown")</f>
        <v>Nassau</v>
      </c>
      <c r="AI384" s="96" t="str">
        <f>IFERROR(VLOOKUP(Table1[[#This Row],[RespondentID]],'All Data'!$A:$CO,90,FALSE),"unknown")</f>
        <v>East Meadow, 11554</v>
      </c>
      <c r="AJ384" s="96" t="str">
        <f>IFERROR(VLOOKUP(Table1[[#This Row],[RespondentID]],'All Data'!$A:$CO,91,FALSE),"unknown")</f>
        <v>Other (please specify)</v>
      </c>
      <c r="AK384" s="96" t="str">
        <f>IFERROR(VLOOKUP(Table1[[#This Row],[RespondentID]],'All Data'!$A:$CO,92,FALSE),"unknown")</f>
        <v>Hispanic or Latino</v>
      </c>
      <c r="AL384" s="96" t="str">
        <f>IFERROR(VLOOKUP(Table1[[#This Row],[RespondentID]],'All Data'!$A:$CO,93,FALSE),"unknown")</f>
        <v>English, Spanish</v>
      </c>
      <c r="AM384" s="96" t="str">
        <f>IFERROR(VLOOKUP(Table1[[#This Row],[RespondentID]],'All Data'!$A:$CW,94,FALSE),"unknown")</f>
        <v>$35,000 to $49,999</v>
      </c>
      <c r="AN384" s="96" t="str">
        <f>IFERROR(VLOOKUP(Table1[[#This Row],[RespondentID]],'All Data'!$A:$CW,95,FALSE),"unknown")</f>
        <v>College graduate</v>
      </c>
      <c r="AO384" s="96" t="str">
        <f>IFERROR(VLOOKUP(Table1[[#This Row],[RespondentID]],'All Data'!$A:$CW,96,FALSE),"unknown")</f>
        <v>Retired</v>
      </c>
      <c r="AP384" s="96" t="str">
        <f>IFERROR(VLOOKUP(Table1[[#This Row],[RespondentID]],'All Data'!$A:$CW,97,FALSE),"unknown")</f>
        <v>Yes</v>
      </c>
      <c r="AQ384" s="96" t="str">
        <f>IFERROR(VLOOKUP(Table1[[#This Row],[RespondentID]],'All Data'!$A:$CW,98,FALSE),"unknown")</f>
        <v>Medicare</v>
      </c>
      <c r="AR384" s="96" t="str">
        <f>IFERROR(VLOOKUP(Table1[[#This Row],[RespondentID]],'All Data'!$A:$CW,99,FALSE),"unknown")</f>
        <v>Yes</v>
      </c>
    </row>
    <row r="385" spans="1:44">
      <c r="A385">
        <v>18036506426</v>
      </c>
      <c r="G385" t="s">
        <v>34</v>
      </c>
      <c r="M385" s="100">
        <f t="shared" si="75"/>
        <v>1</v>
      </c>
      <c r="N385" s="100">
        <f t="shared" si="76"/>
        <v>3</v>
      </c>
      <c r="O385" s="100"/>
      <c r="P385" s="100">
        <f t="shared" si="77"/>
        <v>0</v>
      </c>
      <c r="Q385" s="100">
        <f t="shared" si="78"/>
        <v>0</v>
      </c>
      <c r="R385" s="100">
        <f t="shared" si="79"/>
        <v>0</v>
      </c>
      <c r="S385" s="100">
        <f t="shared" si="80"/>
        <v>0</v>
      </c>
      <c r="T385" s="100">
        <f t="shared" si="81"/>
        <v>0</v>
      </c>
      <c r="U385" s="100">
        <f t="shared" si="82"/>
        <v>1</v>
      </c>
      <c r="V385" s="111">
        <f t="shared" si="83"/>
        <v>0</v>
      </c>
      <c r="W385" s="100">
        <f t="shared" si="84"/>
        <v>0</v>
      </c>
      <c r="X385" s="100">
        <f t="shared" si="85"/>
        <v>0</v>
      </c>
      <c r="Y385" s="100">
        <f t="shared" si="86"/>
        <v>0</v>
      </c>
      <c r="Z385" s="100"/>
      <c r="AA385" s="100"/>
      <c r="AB385" s="100"/>
      <c r="AC385" s="100">
        <f t="shared" si="87"/>
        <v>1</v>
      </c>
      <c r="AD385" s="100" t="str">
        <f t="shared" si="88"/>
        <v>Wrong</v>
      </c>
      <c r="AE385" s="100"/>
      <c r="AF385" s="96" t="str">
        <f>IFERROR(VLOOKUP(Table1[[#This Row],[RespondentID]],'All Data'!$A:$CO,87,FALSE),"unknown")</f>
        <v>Woman</v>
      </c>
      <c r="AG385" s="96" t="str">
        <f>IFERROR(VLOOKUP(Table1[[#This Row],[RespondentID]],'All Data'!$A:$CO,88,FALSE),"unknown")</f>
        <v>55-64 years</v>
      </c>
      <c r="AH385" s="96" t="str">
        <f>IFERROR(VLOOKUP(Table1[[#This Row],[RespondentID]],'All Data'!$A:$CO,89,FALSE),"unknown")</f>
        <v>Suffolk</v>
      </c>
      <c r="AI385" s="96" t="str">
        <f>IFERROR(VLOOKUP(Table1[[#This Row],[RespondentID]],'All Data'!$A:$CO,90,FALSE),"unknown")</f>
        <v>Babylon, 11702</v>
      </c>
      <c r="AJ385" s="96" t="str">
        <f>IFERROR(VLOOKUP(Table1[[#This Row],[RespondentID]],'All Data'!$A:$CO,91,FALSE),"unknown")</f>
        <v>White</v>
      </c>
      <c r="AK385" s="96" t="str">
        <f>IFERROR(VLOOKUP(Table1[[#This Row],[RespondentID]],'All Data'!$A:$CO,92,FALSE),"unknown")</f>
        <v>Not Hispanic or Latino</v>
      </c>
      <c r="AL385" s="96" t="str">
        <f>IFERROR(VLOOKUP(Table1[[#This Row],[RespondentID]],'All Data'!$A:$CO,93,FALSE),"unknown")</f>
        <v>English</v>
      </c>
      <c r="AM385" s="96" t="str">
        <f>IFERROR(VLOOKUP(Table1[[#This Row],[RespondentID]],'All Data'!$A:$CW,94,FALSE),"unknown")</f>
        <v>Over $125,000</v>
      </c>
      <c r="AN385" s="96" t="str">
        <f>IFERROR(VLOOKUP(Table1[[#This Row],[RespondentID]],'All Data'!$A:$CW,95,FALSE),"unknown")</f>
        <v>College graduate</v>
      </c>
      <c r="AO385" s="96" t="str">
        <f>IFERROR(VLOOKUP(Table1[[#This Row],[RespondentID]],'All Data'!$A:$CW,96,FALSE),"unknown")</f>
        <v>Retired</v>
      </c>
      <c r="AP385" s="96" t="str">
        <f>IFERROR(VLOOKUP(Table1[[#This Row],[RespondentID]],'All Data'!$A:$CW,97,FALSE),"unknown")</f>
        <v>Yes</v>
      </c>
      <c r="AQ385" s="96" t="str">
        <f>IFERROR(VLOOKUP(Table1[[#This Row],[RespondentID]],'All Data'!$A:$CW,98,FALSE),"unknown")</f>
        <v>Private/Commercial</v>
      </c>
      <c r="AR385" s="96" t="str">
        <f>IFERROR(VLOOKUP(Table1[[#This Row],[RespondentID]],'All Data'!$A:$CW,99,FALSE),"unknown")</f>
        <v>Yes</v>
      </c>
    </row>
    <row r="386" spans="1:44">
      <c r="A386">
        <v>18035879682</v>
      </c>
      <c r="G386" t="s">
        <v>34</v>
      </c>
      <c r="M386" s="100">
        <f t="shared" ref="M386:M429" si="90">COUNTA(B386:L386)</f>
        <v>1</v>
      </c>
      <c r="N386" s="100">
        <f t="shared" ref="N386:N429" si="91">3/M386</f>
        <v>3</v>
      </c>
      <c r="O386" s="100"/>
      <c r="P386" s="100">
        <f t="shared" ref="P386:P429" si="92">IF($M386&lt;3,IF($B386=$B$1,1,0),IF($B386=$B$1,$N386,0))</f>
        <v>0</v>
      </c>
      <c r="Q386" s="100">
        <f t="shared" ref="Q386:Q429" si="93">IF($M386&lt;3,IF($C386=$C$1,1,0),IF($C386=$C$1,$N386,0))</f>
        <v>0</v>
      </c>
      <c r="R386" s="100">
        <f t="shared" ref="R386:R429" si="94">IF($M386&lt;3,IF($D386=$D$1,1,0),IF($D386=$D$1,$N386,0))</f>
        <v>0</v>
      </c>
      <c r="S386" s="100">
        <f t="shared" ref="S386:S429" si="95">IF($M386&lt;3,IF($E386=$E$1,1,0),IF($E386=$E$1,$N386,0))</f>
        <v>0</v>
      </c>
      <c r="T386" s="100">
        <f t="shared" ref="T386:T429" si="96">IF($M386&lt;3,IF($F386=$F$1,1,0),IF($F386=$F$1,$N386,0))</f>
        <v>0</v>
      </c>
      <c r="U386" s="100">
        <f t="shared" ref="U386:U429" si="97">IF($M386&lt;3,IF($G386=$G$1,1,0),IF($G386=$G$1,$N386,0))</f>
        <v>1</v>
      </c>
      <c r="V386" s="111">
        <f t="shared" ref="V386:V429" si="98">IF($M386&lt;3,IF($H386=$H$1,1,0),IF($H386=$H$1,$N386,0))</f>
        <v>0</v>
      </c>
      <c r="W386" s="100">
        <f t="shared" ref="W386:W429" si="99">IF($M386&lt;3,IF($I386=$I$1,1,0),IF($I386=$I$1,$N386,0))</f>
        <v>0</v>
      </c>
      <c r="X386" s="100">
        <f t="shared" ref="X386:X429" si="100">IF($M386&lt;3,IF($J386=$J$1,1,0),IF($J386=$J$1,$N386,0))</f>
        <v>0</v>
      </c>
      <c r="Y386" s="100">
        <f t="shared" ref="Y386:Y429" si="101">IF($M386&lt;3,IF($K386=$K$1,1,0),IF($K386=$K$1,$N386,0))</f>
        <v>0</v>
      </c>
      <c r="Z386" s="100"/>
      <c r="AA386" s="100"/>
      <c r="AB386" s="100"/>
      <c r="AC386" s="100">
        <f t="shared" ref="AC386:AC429" si="102">M386</f>
        <v>1</v>
      </c>
      <c r="AD386" s="100" t="str">
        <f t="shared" ref="AD386:AD429" si="103">IF(AB386=AC386,"Correct",IF(AB386=3,"Correct","Wrong"))</f>
        <v>Wrong</v>
      </c>
      <c r="AE386" s="100"/>
      <c r="AF386" s="96" t="str">
        <f>IFERROR(VLOOKUP(Table1[[#This Row],[RespondentID]],'All Data'!$A:$CO,87,FALSE),"unknown")</f>
        <v>Woman</v>
      </c>
      <c r="AG386" s="96" t="str">
        <f>IFERROR(VLOOKUP(Table1[[#This Row],[RespondentID]],'All Data'!$A:$CO,88,FALSE),"unknown")</f>
        <v>45-54 years</v>
      </c>
      <c r="AH386" s="96" t="str">
        <f>IFERROR(VLOOKUP(Table1[[#This Row],[RespondentID]],'All Data'!$A:$CO,89,FALSE),"unknown")</f>
        <v>Nassau</v>
      </c>
      <c r="AI386" s="96" t="str">
        <f>IFERROR(VLOOKUP(Table1[[#This Row],[RespondentID]],'All Data'!$A:$CO,90,FALSE),"unknown")</f>
        <v>Floral Park, 11001</v>
      </c>
      <c r="AJ386" s="96" t="str">
        <f>IFERROR(VLOOKUP(Table1[[#This Row],[RespondentID]],'All Data'!$A:$CO,91,FALSE),"unknown")</f>
        <v>Black or African American</v>
      </c>
      <c r="AK386" s="96" t="str">
        <f>IFERROR(VLOOKUP(Table1[[#This Row],[RespondentID]],'All Data'!$A:$CO,92,FALSE),"unknown")</f>
        <v>Not Hispanic or Latino</v>
      </c>
      <c r="AL386" s="96" t="str">
        <f>IFERROR(VLOOKUP(Table1[[#This Row],[RespondentID]],'All Data'!$A:$CO,93,FALSE),"unknown")</f>
        <v>English</v>
      </c>
      <c r="AM386" s="96" t="str">
        <f>IFERROR(VLOOKUP(Table1[[#This Row],[RespondentID]],'All Data'!$A:$CW,94,FALSE),"unknown")</f>
        <v>$75,000 to $125,000</v>
      </c>
      <c r="AN386" s="96" t="str">
        <f>IFERROR(VLOOKUP(Table1[[#This Row],[RespondentID]],'All Data'!$A:$CW,95,FALSE),"unknown")</f>
        <v>College graduate</v>
      </c>
      <c r="AO386" s="96" t="str">
        <f>IFERROR(VLOOKUP(Table1[[#This Row],[RespondentID]],'All Data'!$A:$CW,96,FALSE),"unknown")</f>
        <v>Employed for wages</v>
      </c>
      <c r="AP386" s="96" t="str">
        <f>IFERROR(VLOOKUP(Table1[[#This Row],[RespondentID]],'All Data'!$A:$CW,97,FALSE),"unknown")</f>
        <v>Yes</v>
      </c>
      <c r="AQ386" s="96" t="str">
        <f>IFERROR(VLOOKUP(Table1[[#This Row],[RespondentID]],'All Data'!$A:$CW,98,FALSE),"unknown")</f>
        <v>Private/Commercial</v>
      </c>
      <c r="AR386" s="96" t="str">
        <f>IFERROR(VLOOKUP(Table1[[#This Row],[RespondentID]],'All Data'!$A:$CW,99,FALSE),"unknown")</f>
        <v>Yes</v>
      </c>
    </row>
    <row r="387" spans="1:44">
      <c r="A387">
        <v>18035234073</v>
      </c>
      <c r="G387" t="s">
        <v>34</v>
      </c>
      <c r="M387" s="100">
        <f t="shared" si="90"/>
        <v>1</v>
      </c>
      <c r="N387" s="100">
        <f t="shared" si="91"/>
        <v>3</v>
      </c>
      <c r="O387" s="100"/>
      <c r="P387" s="100">
        <f t="shared" si="92"/>
        <v>0</v>
      </c>
      <c r="Q387" s="100">
        <f t="shared" si="93"/>
        <v>0</v>
      </c>
      <c r="R387" s="100">
        <f t="shared" si="94"/>
        <v>0</v>
      </c>
      <c r="S387" s="100">
        <f t="shared" si="95"/>
        <v>0</v>
      </c>
      <c r="T387" s="100">
        <f t="shared" si="96"/>
        <v>0</v>
      </c>
      <c r="U387" s="100">
        <f t="shared" si="97"/>
        <v>1</v>
      </c>
      <c r="V387" s="111">
        <f t="shared" si="98"/>
        <v>0</v>
      </c>
      <c r="W387" s="100">
        <f t="shared" si="99"/>
        <v>0</v>
      </c>
      <c r="X387" s="100">
        <f t="shared" si="100"/>
        <v>0</v>
      </c>
      <c r="Y387" s="100">
        <f t="shared" si="101"/>
        <v>0</v>
      </c>
      <c r="Z387" s="100"/>
      <c r="AA387" s="100"/>
      <c r="AB387" s="100"/>
      <c r="AC387" s="100">
        <f t="shared" si="102"/>
        <v>1</v>
      </c>
      <c r="AD387" s="100" t="str">
        <f t="shared" si="103"/>
        <v>Wrong</v>
      </c>
      <c r="AE387" s="100"/>
      <c r="AF387" s="96" t="str">
        <f>IFERROR(VLOOKUP(Table1[[#This Row],[RespondentID]],'All Data'!$A:$CO,87,FALSE),"unknown")</f>
        <v>Woman</v>
      </c>
      <c r="AG387" s="96" t="str">
        <f>IFERROR(VLOOKUP(Table1[[#This Row],[RespondentID]],'All Data'!$A:$CO,88,FALSE),"unknown")</f>
        <v>45-54 years</v>
      </c>
      <c r="AH387" s="96" t="str">
        <f>IFERROR(VLOOKUP(Table1[[#This Row],[RespondentID]],'All Data'!$A:$CO,89,FALSE),"unknown")</f>
        <v>Nassau</v>
      </c>
      <c r="AI387" s="96" t="str">
        <f>IFERROR(VLOOKUP(Table1[[#This Row],[RespondentID]],'All Data'!$A:$CO,90,FALSE),"unknown")</f>
        <v>Garden City, 11530</v>
      </c>
      <c r="AJ387" s="96" t="str">
        <f>IFERROR(VLOOKUP(Table1[[#This Row],[RespondentID]],'All Data'!$A:$CO,91,FALSE),"unknown")</f>
        <v>White</v>
      </c>
      <c r="AK387" s="96" t="str">
        <f>IFERROR(VLOOKUP(Table1[[#This Row],[RespondentID]],'All Data'!$A:$CO,92,FALSE),"unknown")</f>
        <v>Not Hispanic or Latino</v>
      </c>
      <c r="AL387" s="96">
        <f>IFERROR(VLOOKUP(Table1[[#This Row],[RespondentID]],'All Data'!$A:$CO,93,FALSE),"unknown")</f>
        <v>0</v>
      </c>
      <c r="AM387" s="96" t="str">
        <f>IFERROR(VLOOKUP(Table1[[#This Row],[RespondentID]],'All Data'!$A:$CW,94,FALSE),"unknown")</f>
        <v>Over $125,000</v>
      </c>
      <c r="AN387" s="96" t="str">
        <f>IFERROR(VLOOKUP(Table1[[#This Row],[RespondentID]],'All Data'!$A:$CW,95,FALSE),"unknown")</f>
        <v>Graduate school</v>
      </c>
      <c r="AO387" s="96" t="str">
        <f>IFERROR(VLOOKUP(Table1[[#This Row],[RespondentID]],'All Data'!$A:$CW,96,FALSE),"unknown")</f>
        <v>Self-employed</v>
      </c>
      <c r="AP387" s="96" t="str">
        <f>IFERROR(VLOOKUP(Table1[[#This Row],[RespondentID]],'All Data'!$A:$CW,97,FALSE),"unknown")</f>
        <v>Yes</v>
      </c>
      <c r="AQ387" s="96" t="str">
        <f>IFERROR(VLOOKUP(Table1[[#This Row],[RespondentID]],'All Data'!$A:$CW,98,FALSE),"unknown")</f>
        <v>Private/Commercial</v>
      </c>
      <c r="AR387" s="96" t="str">
        <f>IFERROR(VLOOKUP(Table1[[#This Row],[RespondentID]],'All Data'!$A:$CW,99,FALSE),"unknown")</f>
        <v>Yes</v>
      </c>
    </row>
    <row r="388" spans="1:44">
      <c r="A388">
        <v>18035118176</v>
      </c>
      <c r="C388" t="s">
        <v>30</v>
      </c>
      <c r="M388" s="100">
        <f t="shared" si="90"/>
        <v>1</v>
      </c>
      <c r="N388" s="100">
        <f t="shared" si="91"/>
        <v>3</v>
      </c>
      <c r="O388" s="100"/>
      <c r="P388" s="100">
        <f t="shared" si="92"/>
        <v>0</v>
      </c>
      <c r="Q388" s="100">
        <f t="shared" si="93"/>
        <v>1</v>
      </c>
      <c r="R388" s="100">
        <f t="shared" si="94"/>
        <v>0</v>
      </c>
      <c r="S388" s="100">
        <f t="shared" si="95"/>
        <v>0</v>
      </c>
      <c r="T388" s="100">
        <f t="shared" si="96"/>
        <v>0</v>
      </c>
      <c r="U388" s="100">
        <f t="shared" si="97"/>
        <v>0</v>
      </c>
      <c r="V388" s="111">
        <f t="shared" si="98"/>
        <v>0</v>
      </c>
      <c r="W388" s="100">
        <f t="shared" si="99"/>
        <v>0</v>
      </c>
      <c r="X388" s="100">
        <f t="shared" si="100"/>
        <v>0</v>
      </c>
      <c r="Y388" s="100">
        <f t="shared" si="101"/>
        <v>0</v>
      </c>
      <c r="Z388" s="100"/>
      <c r="AA388" s="100"/>
      <c r="AB388" s="100"/>
      <c r="AC388" s="100">
        <f t="shared" si="102"/>
        <v>1</v>
      </c>
      <c r="AD388" s="100" t="str">
        <f t="shared" si="103"/>
        <v>Wrong</v>
      </c>
      <c r="AE388" s="100"/>
      <c r="AF388" s="96" t="str">
        <f>IFERROR(VLOOKUP(Table1[[#This Row],[RespondentID]],'All Data'!$A:$CO,87,FALSE),"unknown")</f>
        <v>Woman</v>
      </c>
      <c r="AG388" s="96" t="str">
        <f>IFERROR(VLOOKUP(Table1[[#This Row],[RespondentID]],'All Data'!$A:$CO,88,FALSE),"unknown")</f>
        <v>25-34 years</v>
      </c>
      <c r="AH388" s="96" t="str">
        <f>IFERROR(VLOOKUP(Table1[[#This Row],[RespondentID]],'All Data'!$A:$CO,89,FALSE),"unknown")</f>
        <v>Nassau</v>
      </c>
      <c r="AI388" s="96" t="str">
        <f>IFERROR(VLOOKUP(Table1[[#This Row],[RespondentID]],'All Data'!$A:$CO,90,FALSE),"unknown")</f>
        <v>Old Bethpage, 11804</v>
      </c>
      <c r="AJ388" s="96" t="str">
        <f>IFERROR(VLOOKUP(Table1[[#This Row],[RespondentID]],'All Data'!$A:$CO,91,FALSE),"unknown")</f>
        <v>Two or more races</v>
      </c>
      <c r="AK388" s="96" t="str">
        <f>IFERROR(VLOOKUP(Table1[[#This Row],[RespondentID]],'All Data'!$A:$CO,92,FALSE),"unknown")</f>
        <v>Not Hispanic or Latino</v>
      </c>
      <c r="AL388" s="96" t="str">
        <f>IFERROR(VLOOKUP(Table1[[#This Row],[RespondentID]],'All Data'!$A:$CO,93,FALSE),"unknown")</f>
        <v>English</v>
      </c>
      <c r="AM388" s="96" t="str">
        <f>IFERROR(VLOOKUP(Table1[[#This Row],[RespondentID]],'All Data'!$A:$CW,94,FALSE),"unknown")</f>
        <v>Over $125,000</v>
      </c>
      <c r="AN388" s="96" t="str">
        <f>IFERROR(VLOOKUP(Table1[[#This Row],[RespondentID]],'All Data'!$A:$CW,95,FALSE),"unknown")</f>
        <v>Graduate school</v>
      </c>
      <c r="AO388" s="96" t="str">
        <f>IFERROR(VLOOKUP(Table1[[#This Row],[RespondentID]],'All Data'!$A:$CW,96,FALSE),"unknown")</f>
        <v>Employed for wages</v>
      </c>
      <c r="AP388" s="96" t="str">
        <f>IFERROR(VLOOKUP(Table1[[#This Row],[RespondentID]],'All Data'!$A:$CW,97,FALSE),"unknown")</f>
        <v>Yes</v>
      </c>
      <c r="AQ388" s="96" t="str">
        <f>IFERROR(VLOOKUP(Table1[[#This Row],[RespondentID]],'All Data'!$A:$CW,98,FALSE),"unknown")</f>
        <v>Private/Commercial</v>
      </c>
      <c r="AR388" s="96" t="str">
        <f>IFERROR(VLOOKUP(Table1[[#This Row],[RespondentID]],'All Data'!$A:$CW,99,FALSE),"unknown")</f>
        <v>Yes</v>
      </c>
    </row>
    <row r="389" spans="1:44">
      <c r="A389">
        <v>18034875612</v>
      </c>
      <c r="K389" t="s">
        <v>353</v>
      </c>
      <c r="M389" s="100">
        <f t="shared" si="90"/>
        <v>1</v>
      </c>
      <c r="N389" s="100">
        <f t="shared" si="91"/>
        <v>3</v>
      </c>
      <c r="O389" s="100"/>
      <c r="P389" s="100">
        <f t="shared" si="92"/>
        <v>0</v>
      </c>
      <c r="Q389" s="100">
        <f t="shared" si="93"/>
        <v>0</v>
      </c>
      <c r="R389" s="100">
        <f t="shared" si="94"/>
        <v>0</v>
      </c>
      <c r="S389" s="100">
        <f t="shared" si="95"/>
        <v>0</v>
      </c>
      <c r="T389" s="100">
        <f t="shared" si="96"/>
        <v>0</v>
      </c>
      <c r="U389" s="100">
        <f t="shared" si="97"/>
        <v>0</v>
      </c>
      <c r="V389" s="111">
        <f t="shared" si="98"/>
        <v>0</v>
      </c>
      <c r="W389" s="100">
        <f t="shared" si="99"/>
        <v>0</v>
      </c>
      <c r="X389" s="100">
        <f t="shared" si="100"/>
        <v>0</v>
      </c>
      <c r="Y389" s="100">
        <f t="shared" si="101"/>
        <v>1</v>
      </c>
      <c r="Z389" s="100"/>
      <c r="AA389" s="100"/>
      <c r="AB389" s="100"/>
      <c r="AC389" s="100">
        <f t="shared" si="102"/>
        <v>1</v>
      </c>
      <c r="AD389" s="100" t="str">
        <f t="shared" si="103"/>
        <v>Wrong</v>
      </c>
      <c r="AE389" s="100"/>
      <c r="AF389" s="96" t="str">
        <f>IFERROR(VLOOKUP(Table1[[#This Row],[RespondentID]],'All Data'!$A:$CO,87,FALSE),"unknown")</f>
        <v>Woman</v>
      </c>
      <c r="AG389" s="96" t="str">
        <f>IFERROR(VLOOKUP(Table1[[#This Row],[RespondentID]],'All Data'!$A:$CO,88,FALSE),"unknown")</f>
        <v>Under 18</v>
      </c>
      <c r="AH389" s="96" t="str">
        <f>IFERROR(VLOOKUP(Table1[[#This Row],[RespondentID]],'All Data'!$A:$CO,89,FALSE),"unknown")</f>
        <v>Suffolk</v>
      </c>
      <c r="AI389" s="96" t="str">
        <f>IFERROR(VLOOKUP(Table1[[#This Row],[RespondentID]],'All Data'!$A:$CO,90,FALSE),"unknown")</f>
        <v>Port Jefferson Station, 11776</v>
      </c>
      <c r="AJ389" s="96" t="str">
        <f>IFERROR(VLOOKUP(Table1[[#This Row],[RespondentID]],'All Data'!$A:$CO,91,FALSE),"unknown")</f>
        <v>Two or more races</v>
      </c>
      <c r="AK389" s="96" t="str">
        <f>IFERROR(VLOOKUP(Table1[[#This Row],[RespondentID]],'All Data'!$A:$CO,92,FALSE),"unknown")</f>
        <v>Hispanic or Latino</v>
      </c>
      <c r="AL389" s="96" t="str">
        <f>IFERROR(VLOOKUP(Table1[[#This Row],[RespondentID]],'All Data'!$A:$CO,93,FALSE),"unknown")</f>
        <v>English, Spanish</v>
      </c>
      <c r="AM389" s="96" t="str">
        <f>IFERROR(VLOOKUP(Table1[[#This Row],[RespondentID]],'All Data'!$A:$CW,94,FALSE),"unknown")</f>
        <v>$0-$19,999</v>
      </c>
      <c r="AN389" s="96" t="str">
        <f>IFERROR(VLOOKUP(Table1[[#This Row],[RespondentID]],'All Data'!$A:$CW,95,FALSE),"unknown")</f>
        <v>Some high school</v>
      </c>
      <c r="AO389" s="96" t="str">
        <f>IFERROR(VLOOKUP(Table1[[#This Row],[RespondentID]],'All Data'!$A:$CW,96,FALSE),"unknown")</f>
        <v>Out of work and looking for work</v>
      </c>
      <c r="AP389" s="96" t="str">
        <f>IFERROR(VLOOKUP(Table1[[#This Row],[RespondentID]],'All Data'!$A:$CW,97,FALSE),"unknown")</f>
        <v>Yes</v>
      </c>
      <c r="AQ389" s="96" t="str">
        <f>IFERROR(VLOOKUP(Table1[[#This Row],[RespondentID]],'All Data'!$A:$CW,98,FALSE),"unknown")</f>
        <v>Medicaid</v>
      </c>
      <c r="AR389" s="96" t="str">
        <f>IFERROR(VLOOKUP(Table1[[#This Row],[RespondentID]],'All Data'!$A:$CW,99,FALSE),"unknown")</f>
        <v>Yes</v>
      </c>
    </row>
    <row r="390" spans="1:44">
      <c r="A390">
        <v>18034506366</v>
      </c>
      <c r="E390" t="s">
        <v>32</v>
      </c>
      <c r="M390" s="100">
        <f t="shared" si="90"/>
        <v>1</v>
      </c>
      <c r="N390" s="100">
        <f t="shared" si="91"/>
        <v>3</v>
      </c>
      <c r="O390" s="100"/>
      <c r="P390" s="100">
        <f t="shared" si="92"/>
        <v>0</v>
      </c>
      <c r="Q390" s="100">
        <f t="shared" si="93"/>
        <v>0</v>
      </c>
      <c r="R390" s="100">
        <f t="shared" si="94"/>
        <v>0</v>
      </c>
      <c r="S390" s="100">
        <f t="shared" si="95"/>
        <v>1</v>
      </c>
      <c r="T390" s="100">
        <f t="shared" si="96"/>
        <v>0</v>
      </c>
      <c r="U390" s="100">
        <f t="shared" si="97"/>
        <v>0</v>
      </c>
      <c r="V390" s="111">
        <f t="shared" si="98"/>
        <v>0</v>
      </c>
      <c r="W390" s="100">
        <f t="shared" si="99"/>
        <v>0</v>
      </c>
      <c r="X390" s="100">
        <f t="shared" si="100"/>
        <v>0</v>
      </c>
      <c r="Y390" s="100">
        <f t="shared" si="101"/>
        <v>0</v>
      </c>
      <c r="Z390" s="100"/>
      <c r="AA390" s="100"/>
      <c r="AB390" s="100"/>
      <c r="AC390" s="100">
        <f t="shared" si="102"/>
        <v>1</v>
      </c>
      <c r="AD390" s="100" t="str">
        <f t="shared" si="103"/>
        <v>Wrong</v>
      </c>
      <c r="AE390" s="100"/>
      <c r="AF390" s="96" t="str">
        <f>IFERROR(VLOOKUP(Table1[[#This Row],[RespondentID]],'All Data'!$A:$CO,87,FALSE),"unknown")</f>
        <v>Woman</v>
      </c>
      <c r="AG390" s="96" t="str">
        <f>IFERROR(VLOOKUP(Table1[[#This Row],[RespondentID]],'All Data'!$A:$CO,88,FALSE),"unknown")</f>
        <v>18-24 years</v>
      </c>
      <c r="AH390" s="96" t="str">
        <f>IFERROR(VLOOKUP(Table1[[#This Row],[RespondentID]],'All Data'!$A:$CO,89,FALSE),"unknown")</f>
        <v>Nassau</v>
      </c>
      <c r="AI390" s="96" t="str">
        <f>IFERROR(VLOOKUP(Table1[[#This Row],[RespondentID]],'All Data'!$A:$CO,90,FALSE),"unknown")</f>
        <v>Glen Cove, 11542</v>
      </c>
      <c r="AJ390" s="96" t="str">
        <f>IFERROR(VLOOKUP(Table1[[#This Row],[RespondentID]],'All Data'!$A:$CO,91,FALSE),"unknown")</f>
        <v>White</v>
      </c>
      <c r="AK390" s="96" t="str">
        <f>IFERROR(VLOOKUP(Table1[[#This Row],[RespondentID]],'All Data'!$A:$CO,92,FALSE),"unknown")</f>
        <v>Not Hispanic or Latino</v>
      </c>
      <c r="AL390" s="96" t="str">
        <f>IFERROR(VLOOKUP(Table1[[#This Row],[RespondentID]],'All Data'!$A:$CO,93,FALSE),"unknown")</f>
        <v>English</v>
      </c>
      <c r="AM390" s="96" t="str">
        <f>IFERROR(VLOOKUP(Table1[[#This Row],[RespondentID]],'All Data'!$A:$CW,94,FALSE),"unknown")</f>
        <v>$75,000 to $125,000</v>
      </c>
      <c r="AN390" s="96" t="str">
        <f>IFERROR(VLOOKUP(Table1[[#This Row],[RespondentID]],'All Data'!$A:$CW,95,FALSE),"unknown")</f>
        <v>College graduate</v>
      </c>
      <c r="AO390" s="96" t="str">
        <f>IFERROR(VLOOKUP(Table1[[#This Row],[RespondentID]],'All Data'!$A:$CW,96,FALSE),"unknown")</f>
        <v>Employed for wages</v>
      </c>
      <c r="AP390" s="96" t="str">
        <f>IFERROR(VLOOKUP(Table1[[#This Row],[RespondentID]],'All Data'!$A:$CW,97,FALSE),"unknown")</f>
        <v>Yes</v>
      </c>
      <c r="AQ390" s="96" t="str">
        <f>IFERROR(VLOOKUP(Table1[[#This Row],[RespondentID]],'All Data'!$A:$CW,98,FALSE),"unknown")</f>
        <v>Private/Commercial</v>
      </c>
      <c r="AR390" s="96" t="str">
        <f>IFERROR(VLOOKUP(Table1[[#This Row],[RespondentID]],'All Data'!$A:$CW,99,FALSE),"unknown")</f>
        <v>Yes</v>
      </c>
    </row>
    <row r="391" spans="1:44">
      <c r="A391">
        <v>18034081487</v>
      </c>
      <c r="L391" t="s">
        <v>613</v>
      </c>
      <c r="M391" s="100">
        <f t="shared" si="90"/>
        <v>1</v>
      </c>
      <c r="N391" s="100">
        <f t="shared" si="91"/>
        <v>3</v>
      </c>
      <c r="O391" s="100"/>
      <c r="P391" s="100">
        <f t="shared" si="92"/>
        <v>0</v>
      </c>
      <c r="Q391" s="100">
        <f t="shared" si="93"/>
        <v>0</v>
      </c>
      <c r="R391" s="100">
        <f t="shared" si="94"/>
        <v>0</v>
      </c>
      <c r="S391" s="100">
        <f t="shared" si="95"/>
        <v>0</v>
      </c>
      <c r="T391" s="100">
        <f t="shared" si="96"/>
        <v>0</v>
      </c>
      <c r="U391" s="100">
        <f t="shared" si="97"/>
        <v>0</v>
      </c>
      <c r="V391" s="111">
        <f t="shared" si="98"/>
        <v>0</v>
      </c>
      <c r="W391" s="100">
        <f t="shared" si="99"/>
        <v>0</v>
      </c>
      <c r="X391" s="100">
        <f t="shared" si="100"/>
        <v>0</v>
      </c>
      <c r="Y391" s="100">
        <f t="shared" si="101"/>
        <v>0</v>
      </c>
      <c r="Z391" s="100"/>
      <c r="AA391" s="100"/>
      <c r="AB391" s="100"/>
      <c r="AC391" s="100">
        <f t="shared" si="102"/>
        <v>1</v>
      </c>
      <c r="AD391" s="100" t="str">
        <f t="shared" si="103"/>
        <v>Wrong</v>
      </c>
      <c r="AE391" s="100"/>
      <c r="AF391" s="96" t="str">
        <f>IFERROR(VLOOKUP(Table1[[#This Row],[RespondentID]],'All Data'!$A:$CO,87,FALSE),"unknown")</f>
        <v>Man</v>
      </c>
      <c r="AG391" s="96" t="str">
        <f>IFERROR(VLOOKUP(Table1[[#This Row],[RespondentID]],'All Data'!$A:$CO,88,FALSE),"unknown")</f>
        <v>Under 18</v>
      </c>
      <c r="AH391" s="96" t="str">
        <f>IFERROR(VLOOKUP(Table1[[#This Row],[RespondentID]],'All Data'!$A:$CO,89,FALSE),"unknown")</f>
        <v>Suffolk</v>
      </c>
      <c r="AI391" s="96" t="str">
        <f>IFERROR(VLOOKUP(Table1[[#This Row],[RespondentID]],'All Data'!$A:$CO,90,FALSE),"unknown")</f>
        <v>East Setauket, 11733</v>
      </c>
      <c r="AJ391" s="96">
        <f>IFERROR(VLOOKUP(Table1[[#This Row],[RespondentID]],'All Data'!$A:$CO,91,FALSE),"unknown")</f>
        <v>0</v>
      </c>
      <c r="AK391" s="96" t="str">
        <f>IFERROR(VLOOKUP(Table1[[#This Row],[RespondentID]],'All Data'!$A:$CO,92,FALSE),"unknown")</f>
        <v>Not Hispanic or Latino</v>
      </c>
      <c r="AL391" s="96" t="str">
        <f>IFERROR(VLOOKUP(Table1[[#This Row],[RespondentID]],'All Data'!$A:$CO,93,FALSE),"unknown")</f>
        <v>English</v>
      </c>
      <c r="AM391" s="96" t="str">
        <f>IFERROR(VLOOKUP(Table1[[#This Row],[RespondentID]],'All Data'!$A:$CW,94,FALSE),"unknown")</f>
        <v>Over $125,000</v>
      </c>
      <c r="AN391" s="96" t="str">
        <f>IFERROR(VLOOKUP(Table1[[#This Row],[RespondentID]],'All Data'!$A:$CW,95,FALSE),"unknown")</f>
        <v>High school graduate</v>
      </c>
      <c r="AO391" s="96" t="str">
        <f>IFERROR(VLOOKUP(Table1[[#This Row],[RespondentID]],'All Data'!$A:$CW,96,FALSE),"unknown")</f>
        <v>Student</v>
      </c>
      <c r="AP391" s="96" t="str">
        <f>IFERROR(VLOOKUP(Table1[[#This Row],[RespondentID]],'All Data'!$A:$CW,97,FALSE),"unknown")</f>
        <v>Yes</v>
      </c>
      <c r="AQ391" s="96" t="str">
        <f>IFERROR(VLOOKUP(Table1[[#This Row],[RespondentID]],'All Data'!$A:$CW,98,FALSE),"unknown")</f>
        <v>Private/Commercial</v>
      </c>
      <c r="AR391" s="96" t="str">
        <f>IFERROR(VLOOKUP(Table1[[#This Row],[RespondentID]],'All Data'!$A:$CW,99,FALSE),"unknown")</f>
        <v>Yes</v>
      </c>
    </row>
    <row r="392" spans="1:44">
      <c r="A392">
        <v>18033987686</v>
      </c>
      <c r="L392" t="s">
        <v>616</v>
      </c>
      <c r="M392" s="100">
        <f t="shared" si="90"/>
        <v>1</v>
      </c>
      <c r="N392" s="100">
        <f t="shared" si="91"/>
        <v>3</v>
      </c>
      <c r="O392" s="100"/>
      <c r="P392" s="100">
        <f t="shared" si="92"/>
        <v>0</v>
      </c>
      <c r="Q392" s="100">
        <f t="shared" si="93"/>
        <v>0</v>
      </c>
      <c r="R392" s="100">
        <f t="shared" si="94"/>
        <v>0</v>
      </c>
      <c r="S392" s="100">
        <f t="shared" si="95"/>
        <v>0</v>
      </c>
      <c r="T392" s="100">
        <f t="shared" si="96"/>
        <v>0</v>
      </c>
      <c r="U392" s="100">
        <f t="shared" si="97"/>
        <v>0</v>
      </c>
      <c r="V392" s="111">
        <f t="shared" si="98"/>
        <v>0</v>
      </c>
      <c r="W392" s="100">
        <f t="shared" si="99"/>
        <v>0</v>
      </c>
      <c r="X392" s="100">
        <f t="shared" si="100"/>
        <v>0</v>
      </c>
      <c r="Y392" s="100">
        <f t="shared" si="101"/>
        <v>0</v>
      </c>
      <c r="Z392" s="100"/>
      <c r="AA392" s="100"/>
      <c r="AB392" s="100"/>
      <c r="AC392" s="100">
        <f t="shared" si="102"/>
        <v>1</v>
      </c>
      <c r="AD392" s="100" t="str">
        <f t="shared" si="103"/>
        <v>Wrong</v>
      </c>
      <c r="AE392" s="100"/>
      <c r="AF392" s="96" t="str">
        <f>IFERROR(VLOOKUP(Table1[[#This Row],[RespondentID]],'All Data'!$A:$CO,87,FALSE),"unknown")</f>
        <v>Woman</v>
      </c>
      <c r="AG392" s="96" t="str">
        <f>IFERROR(VLOOKUP(Table1[[#This Row],[RespondentID]],'All Data'!$A:$CO,88,FALSE),"unknown")</f>
        <v>35-44 years</v>
      </c>
      <c r="AH392" s="96" t="str">
        <f>IFERROR(VLOOKUP(Table1[[#This Row],[RespondentID]],'All Data'!$A:$CO,89,FALSE),"unknown")</f>
        <v>Nassau</v>
      </c>
      <c r="AI392" s="96" t="str">
        <f>IFERROR(VLOOKUP(Table1[[#This Row],[RespondentID]],'All Data'!$A:$CO,90,FALSE),"unknown")</f>
        <v>Syosset, 11791</v>
      </c>
      <c r="AJ392" s="96" t="str">
        <f>IFERROR(VLOOKUP(Table1[[#This Row],[RespondentID]],'All Data'!$A:$CO,91,FALSE),"unknown")</f>
        <v>White</v>
      </c>
      <c r="AK392" s="96" t="str">
        <f>IFERROR(VLOOKUP(Table1[[#This Row],[RespondentID]],'All Data'!$A:$CO,92,FALSE),"unknown")</f>
        <v>Unknown</v>
      </c>
      <c r="AL392" s="96" t="str">
        <f>IFERROR(VLOOKUP(Table1[[#This Row],[RespondentID]],'All Data'!$A:$CO,93,FALSE),"unknown")</f>
        <v>English</v>
      </c>
      <c r="AM392" s="96" t="str">
        <f>IFERROR(VLOOKUP(Table1[[#This Row],[RespondentID]],'All Data'!$A:$CW,94,FALSE),"unknown")</f>
        <v>Over $125,000</v>
      </c>
      <c r="AN392" s="96" t="str">
        <f>IFERROR(VLOOKUP(Table1[[#This Row],[RespondentID]],'All Data'!$A:$CW,95,FALSE),"unknown")</f>
        <v>Other (please specify)</v>
      </c>
      <c r="AO392" s="96" t="str">
        <f>IFERROR(VLOOKUP(Table1[[#This Row],[RespondentID]],'All Data'!$A:$CW,96,FALSE),"unknown")</f>
        <v>Employed for wages</v>
      </c>
      <c r="AP392" s="96" t="str">
        <f>IFERROR(VLOOKUP(Table1[[#This Row],[RespondentID]],'All Data'!$A:$CW,97,FALSE),"unknown")</f>
        <v>Yes</v>
      </c>
      <c r="AQ392" s="96" t="str">
        <f>IFERROR(VLOOKUP(Table1[[#This Row],[RespondentID]],'All Data'!$A:$CW,98,FALSE),"unknown")</f>
        <v>Private/Commercial</v>
      </c>
      <c r="AR392" s="96" t="str">
        <f>IFERROR(VLOOKUP(Table1[[#This Row],[RespondentID]],'All Data'!$A:$CW,99,FALSE),"unknown")</f>
        <v>Yes</v>
      </c>
    </row>
    <row r="393" spans="1:44">
      <c r="A393">
        <v>18033955917</v>
      </c>
      <c r="D393" t="s">
        <v>31</v>
      </c>
      <c r="M393" s="100">
        <f t="shared" si="90"/>
        <v>1</v>
      </c>
      <c r="N393" s="100">
        <f t="shared" si="91"/>
        <v>3</v>
      </c>
      <c r="O393" s="100"/>
      <c r="P393" s="100">
        <f t="shared" si="92"/>
        <v>0</v>
      </c>
      <c r="Q393" s="100">
        <f t="shared" si="93"/>
        <v>0</v>
      </c>
      <c r="R393" s="100">
        <f t="shared" si="94"/>
        <v>1</v>
      </c>
      <c r="S393" s="100">
        <f t="shared" si="95"/>
        <v>0</v>
      </c>
      <c r="T393" s="100">
        <f t="shared" si="96"/>
        <v>0</v>
      </c>
      <c r="U393" s="100">
        <f t="shared" si="97"/>
        <v>0</v>
      </c>
      <c r="V393" s="111">
        <f t="shared" si="98"/>
        <v>0</v>
      </c>
      <c r="W393" s="100">
        <f t="shared" si="99"/>
        <v>0</v>
      </c>
      <c r="X393" s="100">
        <f t="shared" si="100"/>
        <v>0</v>
      </c>
      <c r="Y393" s="100">
        <f t="shared" si="101"/>
        <v>0</v>
      </c>
      <c r="Z393" s="100"/>
      <c r="AA393" s="100"/>
      <c r="AB393" s="100"/>
      <c r="AC393" s="100">
        <f t="shared" si="102"/>
        <v>1</v>
      </c>
      <c r="AD393" s="100" t="str">
        <f t="shared" si="103"/>
        <v>Wrong</v>
      </c>
      <c r="AE393" s="100"/>
      <c r="AF393" s="96" t="str">
        <f>IFERROR(VLOOKUP(Table1[[#This Row],[RespondentID]],'All Data'!$A:$CO,87,FALSE),"unknown")</f>
        <v>Man</v>
      </c>
      <c r="AG393" s="96" t="str">
        <f>IFERROR(VLOOKUP(Table1[[#This Row],[RespondentID]],'All Data'!$A:$CO,88,FALSE),"unknown")</f>
        <v>35-44 years</v>
      </c>
      <c r="AH393" s="96">
        <f>IFERROR(VLOOKUP(Table1[[#This Row],[RespondentID]],'All Data'!$A:$CO,89,FALSE),"unknown")</f>
        <v>0</v>
      </c>
      <c r="AI393" s="96" t="str">
        <f>IFERROR(VLOOKUP(Table1[[#This Row],[RespondentID]],'All Data'!$A:$CO,90,FALSE),"unknown")</f>
        <v>Plainview, 11803</v>
      </c>
      <c r="AJ393" s="96" t="str">
        <f>IFERROR(VLOOKUP(Table1[[#This Row],[RespondentID]],'All Data'!$A:$CO,91,FALSE),"unknown")</f>
        <v>White</v>
      </c>
      <c r="AK393" s="96" t="str">
        <f>IFERROR(VLOOKUP(Table1[[#This Row],[RespondentID]],'All Data'!$A:$CO,92,FALSE),"unknown")</f>
        <v>Not Hispanic or Latino</v>
      </c>
      <c r="AL393" s="96" t="str">
        <f>IFERROR(VLOOKUP(Table1[[#This Row],[RespondentID]],'All Data'!$A:$CO,93,FALSE),"unknown")</f>
        <v>English</v>
      </c>
      <c r="AM393" s="96" t="str">
        <f>IFERROR(VLOOKUP(Table1[[#This Row],[RespondentID]],'All Data'!$A:$CW,94,FALSE),"unknown")</f>
        <v>$75,000 to $125,000</v>
      </c>
      <c r="AN393" s="96" t="str">
        <f>IFERROR(VLOOKUP(Table1[[#This Row],[RespondentID]],'All Data'!$A:$CW,95,FALSE),"unknown")</f>
        <v>Graduate school</v>
      </c>
      <c r="AO393" s="96" t="str">
        <f>IFERROR(VLOOKUP(Table1[[#This Row],[RespondentID]],'All Data'!$A:$CW,96,FALSE),"unknown")</f>
        <v>Employed for wages</v>
      </c>
      <c r="AP393" s="96" t="str">
        <f>IFERROR(VLOOKUP(Table1[[#This Row],[RespondentID]],'All Data'!$A:$CW,97,FALSE),"unknown")</f>
        <v>Yes</v>
      </c>
      <c r="AQ393" s="96" t="str">
        <f>IFERROR(VLOOKUP(Table1[[#This Row],[RespondentID]],'All Data'!$A:$CW,98,FALSE),"unknown")</f>
        <v>Private/Commercial</v>
      </c>
      <c r="AR393" s="96" t="str">
        <f>IFERROR(VLOOKUP(Table1[[#This Row],[RespondentID]],'All Data'!$A:$CW,99,FALSE),"unknown")</f>
        <v>Yes</v>
      </c>
    </row>
    <row r="394" spans="1:44">
      <c r="A394">
        <v>18033501569</v>
      </c>
      <c r="G394" t="s">
        <v>34</v>
      </c>
      <c r="M394" s="100">
        <f t="shared" si="90"/>
        <v>1</v>
      </c>
      <c r="N394" s="100">
        <f t="shared" si="91"/>
        <v>3</v>
      </c>
      <c r="O394" s="100"/>
      <c r="P394" s="100">
        <f t="shared" si="92"/>
        <v>0</v>
      </c>
      <c r="Q394" s="100">
        <f t="shared" si="93"/>
        <v>0</v>
      </c>
      <c r="R394" s="100">
        <f t="shared" si="94"/>
        <v>0</v>
      </c>
      <c r="S394" s="100">
        <f t="shared" si="95"/>
        <v>0</v>
      </c>
      <c r="T394" s="100">
        <f t="shared" si="96"/>
        <v>0</v>
      </c>
      <c r="U394" s="100">
        <f t="shared" si="97"/>
        <v>1</v>
      </c>
      <c r="V394" s="111">
        <f t="shared" si="98"/>
        <v>0</v>
      </c>
      <c r="W394" s="100">
        <f t="shared" si="99"/>
        <v>0</v>
      </c>
      <c r="X394" s="100">
        <f t="shared" si="100"/>
        <v>0</v>
      </c>
      <c r="Y394" s="100">
        <f t="shared" si="101"/>
        <v>0</v>
      </c>
      <c r="Z394" s="100"/>
      <c r="AA394" s="100"/>
      <c r="AB394" s="100"/>
      <c r="AC394" s="100">
        <f t="shared" si="102"/>
        <v>1</v>
      </c>
      <c r="AD394" s="100" t="str">
        <f t="shared" si="103"/>
        <v>Wrong</v>
      </c>
      <c r="AE394" s="100"/>
      <c r="AF394" s="96" t="str">
        <f>IFERROR(VLOOKUP(Table1[[#This Row],[RespondentID]],'All Data'!$A:$CO,87,FALSE),"unknown")</f>
        <v>Man</v>
      </c>
      <c r="AG394" s="96" t="str">
        <f>IFERROR(VLOOKUP(Table1[[#This Row],[RespondentID]],'All Data'!$A:$CO,88,FALSE),"unknown")</f>
        <v>Under 18</v>
      </c>
      <c r="AH394" s="96" t="str">
        <f>IFERROR(VLOOKUP(Table1[[#This Row],[RespondentID]],'All Data'!$A:$CO,89,FALSE),"unknown")</f>
        <v>Suffolk</v>
      </c>
      <c r="AI394" s="96" t="str">
        <f>IFERROR(VLOOKUP(Table1[[#This Row],[RespondentID]],'All Data'!$A:$CO,90,FALSE),"unknown")</f>
        <v>Greenlawn, 11740</v>
      </c>
      <c r="AJ394" s="96" t="str">
        <f>IFERROR(VLOOKUP(Table1[[#This Row],[RespondentID]],'All Data'!$A:$CO,91,FALSE),"unknown")</f>
        <v>Asian</v>
      </c>
      <c r="AK394" s="96" t="str">
        <f>IFERROR(VLOOKUP(Table1[[#This Row],[RespondentID]],'All Data'!$A:$CO,92,FALSE),"unknown")</f>
        <v>Not Hispanic or Latino</v>
      </c>
      <c r="AL394" s="96" t="str">
        <f>IFERROR(VLOOKUP(Table1[[#This Row],[RespondentID]],'All Data'!$A:$CO,93,FALSE),"unknown")</f>
        <v>English, Other</v>
      </c>
      <c r="AM394" s="96" t="str">
        <f>IFERROR(VLOOKUP(Table1[[#This Row],[RespondentID]],'All Data'!$A:$CW,94,FALSE),"unknown")</f>
        <v>Over $125,000</v>
      </c>
      <c r="AN394" s="96" t="str">
        <f>IFERROR(VLOOKUP(Table1[[#This Row],[RespondentID]],'All Data'!$A:$CW,95,FALSE),"unknown")</f>
        <v>Some high school</v>
      </c>
      <c r="AO394" s="96" t="str">
        <f>IFERROR(VLOOKUP(Table1[[#This Row],[RespondentID]],'All Data'!$A:$CW,96,FALSE),"unknown")</f>
        <v>Employed for wages</v>
      </c>
      <c r="AP394" s="96" t="str">
        <f>IFERROR(VLOOKUP(Table1[[#This Row],[RespondentID]],'All Data'!$A:$CW,97,FALSE),"unknown")</f>
        <v>Yes</v>
      </c>
      <c r="AQ394" s="96" t="str">
        <f>IFERROR(VLOOKUP(Table1[[#This Row],[RespondentID]],'All Data'!$A:$CW,98,FALSE),"unknown")</f>
        <v>Private/Commercial</v>
      </c>
      <c r="AR394" s="96" t="str">
        <f>IFERROR(VLOOKUP(Table1[[#This Row],[RespondentID]],'All Data'!$A:$CW,99,FALSE),"unknown")</f>
        <v>Yes</v>
      </c>
    </row>
    <row r="395" spans="1:44">
      <c r="A395">
        <v>18033031202</v>
      </c>
      <c r="G395" t="s">
        <v>34</v>
      </c>
      <c r="M395" s="100">
        <f t="shared" si="90"/>
        <v>1</v>
      </c>
      <c r="N395" s="100">
        <f t="shared" si="91"/>
        <v>3</v>
      </c>
      <c r="O395" s="100"/>
      <c r="P395" s="100">
        <f t="shared" si="92"/>
        <v>0</v>
      </c>
      <c r="Q395" s="100">
        <f t="shared" si="93"/>
        <v>0</v>
      </c>
      <c r="R395" s="100">
        <f t="shared" si="94"/>
        <v>0</v>
      </c>
      <c r="S395" s="100">
        <f t="shared" si="95"/>
        <v>0</v>
      </c>
      <c r="T395" s="100">
        <f t="shared" si="96"/>
        <v>0</v>
      </c>
      <c r="U395" s="100">
        <f t="shared" si="97"/>
        <v>1</v>
      </c>
      <c r="V395" s="111">
        <f t="shared" si="98"/>
        <v>0</v>
      </c>
      <c r="W395" s="100">
        <f t="shared" si="99"/>
        <v>0</v>
      </c>
      <c r="X395" s="100">
        <f t="shared" si="100"/>
        <v>0</v>
      </c>
      <c r="Y395" s="100">
        <f t="shared" si="101"/>
        <v>0</v>
      </c>
      <c r="Z395" s="100"/>
      <c r="AA395" s="100"/>
      <c r="AB395" s="100"/>
      <c r="AC395" s="100">
        <f t="shared" si="102"/>
        <v>1</v>
      </c>
      <c r="AD395" s="100" t="str">
        <f t="shared" si="103"/>
        <v>Wrong</v>
      </c>
      <c r="AE395" s="100"/>
      <c r="AF395" s="96" t="str">
        <f>IFERROR(VLOOKUP(Table1[[#This Row],[RespondentID]],'All Data'!$A:$CO,87,FALSE),"unknown")</f>
        <v>Woman</v>
      </c>
      <c r="AG395" s="96" t="str">
        <f>IFERROR(VLOOKUP(Table1[[#This Row],[RespondentID]],'All Data'!$A:$CO,88,FALSE),"unknown")</f>
        <v>45-54 years</v>
      </c>
      <c r="AH395" s="96" t="str">
        <f>IFERROR(VLOOKUP(Table1[[#This Row],[RespondentID]],'All Data'!$A:$CO,89,FALSE),"unknown")</f>
        <v>Nassau</v>
      </c>
      <c r="AI395" s="96" t="str">
        <f>IFERROR(VLOOKUP(Table1[[#This Row],[RespondentID]],'All Data'!$A:$CO,90,FALSE),"unknown")</f>
        <v>Albertson, 11507</v>
      </c>
      <c r="AJ395" s="96" t="str">
        <f>IFERROR(VLOOKUP(Table1[[#This Row],[RespondentID]],'All Data'!$A:$CO,91,FALSE),"unknown")</f>
        <v>White</v>
      </c>
      <c r="AK395" s="96" t="str">
        <f>IFERROR(VLOOKUP(Table1[[#This Row],[RespondentID]],'All Data'!$A:$CO,92,FALSE),"unknown")</f>
        <v>Not Hispanic or Latino</v>
      </c>
      <c r="AL395" s="96" t="str">
        <f>IFERROR(VLOOKUP(Table1[[#This Row],[RespondentID]],'All Data'!$A:$CO,93,FALSE),"unknown")</f>
        <v>English</v>
      </c>
      <c r="AM395" s="96" t="str">
        <f>IFERROR(VLOOKUP(Table1[[#This Row],[RespondentID]],'All Data'!$A:$CW,94,FALSE),"unknown")</f>
        <v>Over $125,000</v>
      </c>
      <c r="AN395" s="96" t="str">
        <f>IFERROR(VLOOKUP(Table1[[#This Row],[RespondentID]],'All Data'!$A:$CW,95,FALSE),"unknown")</f>
        <v>Graduate school</v>
      </c>
      <c r="AO395" s="96" t="str">
        <f>IFERROR(VLOOKUP(Table1[[#This Row],[RespondentID]],'All Data'!$A:$CW,96,FALSE),"unknown")</f>
        <v>Self-employed</v>
      </c>
      <c r="AP395" s="96" t="str">
        <f>IFERROR(VLOOKUP(Table1[[#This Row],[RespondentID]],'All Data'!$A:$CW,97,FALSE),"unknown")</f>
        <v>Yes</v>
      </c>
      <c r="AQ395" s="96" t="str">
        <f>IFERROR(VLOOKUP(Table1[[#This Row],[RespondentID]],'All Data'!$A:$CW,98,FALSE),"unknown")</f>
        <v>Private/Commercial</v>
      </c>
      <c r="AR395" s="96" t="str">
        <f>IFERROR(VLOOKUP(Table1[[#This Row],[RespondentID]],'All Data'!$A:$CW,99,FALSE),"unknown")</f>
        <v>Yes</v>
      </c>
    </row>
    <row r="396" spans="1:44">
      <c r="A396">
        <v>18032834769</v>
      </c>
      <c r="D396" t="s">
        <v>31</v>
      </c>
      <c r="G396" t="s">
        <v>34</v>
      </c>
      <c r="L396" t="s">
        <v>621</v>
      </c>
      <c r="M396" s="100">
        <f t="shared" si="90"/>
        <v>3</v>
      </c>
      <c r="N396" s="100">
        <f t="shared" si="91"/>
        <v>1</v>
      </c>
      <c r="O396" s="100"/>
      <c r="P396" s="100">
        <f t="shared" si="92"/>
        <v>0</v>
      </c>
      <c r="Q396" s="100">
        <f t="shared" si="93"/>
        <v>0</v>
      </c>
      <c r="R396" s="100">
        <f t="shared" si="94"/>
        <v>1</v>
      </c>
      <c r="S396" s="100">
        <f t="shared" si="95"/>
        <v>0</v>
      </c>
      <c r="T396" s="100">
        <f t="shared" si="96"/>
        <v>0</v>
      </c>
      <c r="U396" s="100">
        <f t="shared" si="97"/>
        <v>1</v>
      </c>
      <c r="V396" s="111">
        <f t="shared" si="98"/>
        <v>0</v>
      </c>
      <c r="W396" s="100">
        <f t="shared" si="99"/>
        <v>0</v>
      </c>
      <c r="X396" s="100">
        <f t="shared" si="100"/>
        <v>0</v>
      </c>
      <c r="Y396" s="100">
        <f t="shared" si="101"/>
        <v>0</v>
      </c>
      <c r="Z396" s="100"/>
      <c r="AA396" s="100"/>
      <c r="AB396" s="100"/>
      <c r="AC396" s="100">
        <f t="shared" si="102"/>
        <v>3</v>
      </c>
      <c r="AD396" s="100" t="str">
        <f t="shared" si="103"/>
        <v>Wrong</v>
      </c>
      <c r="AE396" s="100"/>
      <c r="AF396" s="96" t="str">
        <f>IFERROR(VLOOKUP(Table1[[#This Row],[RespondentID]],'All Data'!$A:$CO,87,FALSE),"unknown")</f>
        <v>Man</v>
      </c>
      <c r="AG396" s="96" t="str">
        <f>IFERROR(VLOOKUP(Table1[[#This Row],[RespondentID]],'All Data'!$A:$CO,88,FALSE),"unknown")</f>
        <v>Under 18</v>
      </c>
      <c r="AH396" s="96" t="str">
        <f>IFERROR(VLOOKUP(Table1[[#This Row],[RespondentID]],'All Data'!$A:$CO,89,FALSE),"unknown")</f>
        <v>Suffolk</v>
      </c>
      <c r="AI396" s="96" t="str">
        <f>IFERROR(VLOOKUP(Table1[[#This Row],[RespondentID]],'All Data'!$A:$CO,90,FALSE),"unknown")</f>
        <v>East Setauket, 11733</v>
      </c>
      <c r="AJ396" s="96" t="str">
        <f>IFERROR(VLOOKUP(Table1[[#This Row],[RespondentID]],'All Data'!$A:$CO,91,FALSE),"unknown")</f>
        <v>White</v>
      </c>
      <c r="AK396" s="96" t="str">
        <f>IFERROR(VLOOKUP(Table1[[#This Row],[RespondentID]],'All Data'!$A:$CO,92,FALSE),"unknown")</f>
        <v>Not Hispanic or Latino</v>
      </c>
      <c r="AL396" s="96" t="str">
        <f>IFERROR(VLOOKUP(Table1[[#This Row],[RespondentID]],'All Data'!$A:$CO,93,FALSE),"unknown")</f>
        <v>English</v>
      </c>
      <c r="AM396" s="96" t="str">
        <f>IFERROR(VLOOKUP(Table1[[#This Row],[RespondentID]],'All Data'!$A:$CW,94,FALSE),"unknown")</f>
        <v>Over $125,000</v>
      </c>
      <c r="AN396" s="96" t="str">
        <f>IFERROR(VLOOKUP(Table1[[#This Row],[RespondentID]],'All Data'!$A:$CW,95,FALSE),"unknown")</f>
        <v>Some high school</v>
      </c>
      <c r="AO396" s="96" t="str">
        <f>IFERROR(VLOOKUP(Table1[[#This Row],[RespondentID]],'All Data'!$A:$CW,96,FALSE),"unknown")</f>
        <v>Student</v>
      </c>
      <c r="AP396" s="96" t="str">
        <f>IFERROR(VLOOKUP(Table1[[#This Row],[RespondentID]],'All Data'!$A:$CW,97,FALSE),"unknown")</f>
        <v>Yes</v>
      </c>
      <c r="AQ396" s="96" t="str">
        <f>IFERROR(VLOOKUP(Table1[[#This Row],[RespondentID]],'All Data'!$A:$CW,98,FALSE),"unknown")</f>
        <v>Medicaid, Medicare</v>
      </c>
      <c r="AR396" s="96" t="str">
        <f>IFERROR(VLOOKUP(Table1[[#This Row],[RespondentID]],'All Data'!$A:$CW,99,FALSE),"unknown")</f>
        <v>Yes</v>
      </c>
    </row>
    <row r="397" spans="1:44">
      <c r="A397">
        <v>18032455999</v>
      </c>
      <c r="G397" t="s">
        <v>34</v>
      </c>
      <c r="M397" s="100">
        <f t="shared" si="90"/>
        <v>1</v>
      </c>
      <c r="N397" s="100">
        <f t="shared" si="91"/>
        <v>3</v>
      </c>
      <c r="O397" s="100"/>
      <c r="P397" s="100">
        <f t="shared" si="92"/>
        <v>0</v>
      </c>
      <c r="Q397" s="100">
        <f t="shared" si="93"/>
        <v>0</v>
      </c>
      <c r="R397" s="100">
        <f t="shared" si="94"/>
        <v>0</v>
      </c>
      <c r="S397" s="100">
        <f t="shared" si="95"/>
        <v>0</v>
      </c>
      <c r="T397" s="100">
        <f t="shared" si="96"/>
        <v>0</v>
      </c>
      <c r="U397" s="100">
        <f t="shared" si="97"/>
        <v>1</v>
      </c>
      <c r="V397" s="111">
        <f t="shared" si="98"/>
        <v>0</v>
      </c>
      <c r="W397" s="100">
        <f t="shared" si="99"/>
        <v>0</v>
      </c>
      <c r="X397" s="100">
        <f t="shared" si="100"/>
        <v>0</v>
      </c>
      <c r="Y397" s="100">
        <f t="shared" si="101"/>
        <v>0</v>
      </c>
      <c r="Z397" s="100"/>
      <c r="AA397" s="100"/>
      <c r="AB397" s="100"/>
      <c r="AC397" s="100">
        <f t="shared" si="102"/>
        <v>1</v>
      </c>
      <c r="AD397" s="100" t="str">
        <f t="shared" si="103"/>
        <v>Wrong</v>
      </c>
      <c r="AE397" s="100"/>
      <c r="AF397" s="96" t="str">
        <f>IFERROR(VLOOKUP(Table1[[#This Row],[RespondentID]],'All Data'!$A:$CO,87,FALSE),"unknown")</f>
        <v>Woman</v>
      </c>
      <c r="AG397" s="96" t="str">
        <f>IFERROR(VLOOKUP(Table1[[#This Row],[RespondentID]],'All Data'!$A:$CO,88,FALSE),"unknown")</f>
        <v>35-44 years</v>
      </c>
      <c r="AH397" s="96" t="str">
        <f>IFERROR(VLOOKUP(Table1[[#This Row],[RespondentID]],'All Data'!$A:$CO,89,FALSE),"unknown")</f>
        <v>Suffolk</v>
      </c>
      <c r="AI397" s="96" t="str">
        <f>IFERROR(VLOOKUP(Table1[[#This Row],[RespondentID]],'All Data'!$A:$CO,90,FALSE),"unknown")</f>
        <v>Port Jefferson Station, 11776</v>
      </c>
      <c r="AJ397" s="96" t="str">
        <f>IFERROR(VLOOKUP(Table1[[#This Row],[RespondentID]],'All Data'!$A:$CO,91,FALSE),"unknown")</f>
        <v>White</v>
      </c>
      <c r="AK397" s="96" t="str">
        <f>IFERROR(VLOOKUP(Table1[[#This Row],[RespondentID]],'All Data'!$A:$CO,92,FALSE),"unknown")</f>
        <v>Not Hispanic or Latino</v>
      </c>
      <c r="AL397" s="96" t="str">
        <f>IFERROR(VLOOKUP(Table1[[#This Row],[RespondentID]],'All Data'!$A:$CO,93,FALSE),"unknown")</f>
        <v>English</v>
      </c>
      <c r="AM397" s="96" t="str">
        <f>IFERROR(VLOOKUP(Table1[[#This Row],[RespondentID]],'All Data'!$A:$CW,94,FALSE),"unknown")</f>
        <v>Over $125,000</v>
      </c>
      <c r="AN397" s="96" t="str">
        <f>IFERROR(VLOOKUP(Table1[[#This Row],[RespondentID]],'All Data'!$A:$CW,95,FALSE),"unknown")</f>
        <v>Doctorate</v>
      </c>
      <c r="AO397" s="96" t="str">
        <f>IFERROR(VLOOKUP(Table1[[#This Row],[RespondentID]],'All Data'!$A:$CW,96,FALSE),"unknown")</f>
        <v>Employed for wages</v>
      </c>
      <c r="AP397" s="96" t="str">
        <f>IFERROR(VLOOKUP(Table1[[#This Row],[RespondentID]],'All Data'!$A:$CW,97,FALSE),"unknown")</f>
        <v>Yes</v>
      </c>
      <c r="AQ397" s="96" t="str">
        <f>IFERROR(VLOOKUP(Table1[[#This Row],[RespondentID]],'All Data'!$A:$CW,98,FALSE),"unknown")</f>
        <v>Private/Commercial</v>
      </c>
      <c r="AR397" s="96" t="str">
        <f>IFERROR(VLOOKUP(Table1[[#This Row],[RespondentID]],'All Data'!$A:$CW,99,FALSE),"unknown")</f>
        <v>Yes</v>
      </c>
    </row>
    <row r="398" spans="1:44">
      <c r="A398">
        <v>18032294840</v>
      </c>
      <c r="G398" t="s">
        <v>34</v>
      </c>
      <c r="M398" s="100">
        <f t="shared" si="90"/>
        <v>1</v>
      </c>
      <c r="N398" s="100">
        <f t="shared" si="91"/>
        <v>3</v>
      </c>
      <c r="O398" s="100"/>
      <c r="P398" s="100">
        <f t="shared" si="92"/>
        <v>0</v>
      </c>
      <c r="Q398" s="100">
        <f t="shared" si="93"/>
        <v>0</v>
      </c>
      <c r="R398" s="100">
        <f t="shared" si="94"/>
        <v>0</v>
      </c>
      <c r="S398" s="100">
        <f t="shared" si="95"/>
        <v>0</v>
      </c>
      <c r="T398" s="100">
        <f t="shared" si="96"/>
        <v>0</v>
      </c>
      <c r="U398" s="100">
        <f t="shared" si="97"/>
        <v>1</v>
      </c>
      <c r="V398" s="111">
        <f t="shared" si="98"/>
        <v>0</v>
      </c>
      <c r="W398" s="100">
        <f t="shared" si="99"/>
        <v>0</v>
      </c>
      <c r="X398" s="100">
        <f t="shared" si="100"/>
        <v>0</v>
      </c>
      <c r="Y398" s="100">
        <f t="shared" si="101"/>
        <v>0</v>
      </c>
      <c r="Z398" s="100"/>
      <c r="AA398" s="100"/>
      <c r="AB398" s="100"/>
      <c r="AC398" s="100">
        <f t="shared" si="102"/>
        <v>1</v>
      </c>
      <c r="AD398" s="100" t="str">
        <f t="shared" si="103"/>
        <v>Wrong</v>
      </c>
      <c r="AE398" s="100"/>
      <c r="AF398" s="96" t="str">
        <f>IFERROR(VLOOKUP(Table1[[#This Row],[RespondentID]],'All Data'!$A:$CO,87,FALSE),"unknown")</f>
        <v>Woman</v>
      </c>
      <c r="AG398" s="96" t="str">
        <f>IFERROR(VLOOKUP(Table1[[#This Row],[RespondentID]],'All Data'!$A:$CO,88,FALSE),"unknown")</f>
        <v>45-54 years</v>
      </c>
      <c r="AH398" s="96" t="str">
        <f>IFERROR(VLOOKUP(Table1[[#This Row],[RespondentID]],'All Data'!$A:$CO,89,FALSE),"unknown")</f>
        <v>Suffolk</v>
      </c>
      <c r="AI398" s="96" t="str">
        <f>IFERROR(VLOOKUP(Table1[[#This Row],[RespondentID]],'All Data'!$A:$CO,90,FALSE),"unknown")</f>
        <v>Selden, 11784</v>
      </c>
      <c r="AJ398" s="96" t="str">
        <f>IFERROR(VLOOKUP(Table1[[#This Row],[RespondentID]],'All Data'!$A:$CO,91,FALSE),"unknown")</f>
        <v>White</v>
      </c>
      <c r="AK398" s="96" t="str">
        <f>IFERROR(VLOOKUP(Table1[[#This Row],[RespondentID]],'All Data'!$A:$CO,92,FALSE),"unknown")</f>
        <v>Not Hispanic or Latino</v>
      </c>
      <c r="AL398" s="96" t="str">
        <f>IFERROR(VLOOKUP(Table1[[#This Row],[RespondentID]],'All Data'!$A:$CO,93,FALSE),"unknown")</f>
        <v>English</v>
      </c>
      <c r="AM398" s="96" t="str">
        <f>IFERROR(VLOOKUP(Table1[[#This Row],[RespondentID]],'All Data'!$A:$CW,94,FALSE),"unknown")</f>
        <v>Over $125,000</v>
      </c>
      <c r="AN398" s="96" t="str">
        <f>IFERROR(VLOOKUP(Table1[[#This Row],[RespondentID]],'All Data'!$A:$CW,95,FALSE),"unknown")</f>
        <v>College graduate</v>
      </c>
      <c r="AO398" s="96" t="str">
        <f>IFERROR(VLOOKUP(Table1[[#This Row],[RespondentID]],'All Data'!$A:$CW,96,FALSE),"unknown")</f>
        <v>Employed for wages</v>
      </c>
      <c r="AP398" s="96" t="str">
        <f>IFERROR(VLOOKUP(Table1[[#This Row],[RespondentID]],'All Data'!$A:$CW,97,FALSE),"unknown")</f>
        <v>Yes</v>
      </c>
      <c r="AQ398" s="96" t="str">
        <f>IFERROR(VLOOKUP(Table1[[#This Row],[RespondentID]],'All Data'!$A:$CW,98,FALSE),"unknown")</f>
        <v>Private/Commercial</v>
      </c>
      <c r="AR398" s="96" t="str">
        <f>IFERROR(VLOOKUP(Table1[[#This Row],[RespondentID]],'All Data'!$A:$CW,99,FALSE),"unknown")</f>
        <v>Yes</v>
      </c>
    </row>
    <row r="399" spans="1:44">
      <c r="A399">
        <v>18032096622</v>
      </c>
      <c r="M399" s="100">
        <f t="shared" si="90"/>
        <v>0</v>
      </c>
      <c r="N399" s="100" t="e">
        <f t="shared" si="91"/>
        <v>#DIV/0!</v>
      </c>
      <c r="O399" s="100"/>
      <c r="P399" s="100">
        <f t="shared" si="92"/>
        <v>0</v>
      </c>
      <c r="Q399" s="100">
        <f t="shared" si="93"/>
        <v>0</v>
      </c>
      <c r="R399" s="100">
        <f t="shared" si="94"/>
        <v>0</v>
      </c>
      <c r="S399" s="100">
        <f t="shared" si="95"/>
        <v>0</v>
      </c>
      <c r="T399" s="100">
        <f t="shared" si="96"/>
        <v>0</v>
      </c>
      <c r="U399" s="100">
        <f t="shared" si="97"/>
        <v>0</v>
      </c>
      <c r="V399" s="111">
        <f t="shared" si="98"/>
        <v>0</v>
      </c>
      <c r="W399" s="100">
        <f t="shared" si="99"/>
        <v>0</v>
      </c>
      <c r="X399" s="100">
        <f t="shared" si="100"/>
        <v>0</v>
      </c>
      <c r="Y399" s="100">
        <f t="shared" si="101"/>
        <v>0</v>
      </c>
      <c r="Z399" s="100"/>
      <c r="AA399" s="100"/>
      <c r="AB399" s="100"/>
      <c r="AC399" s="100">
        <f t="shared" si="102"/>
        <v>0</v>
      </c>
      <c r="AD399" s="100" t="str">
        <f t="shared" si="103"/>
        <v>Correct</v>
      </c>
      <c r="AE399" s="100"/>
      <c r="AF399" s="96" t="str">
        <f>IFERROR(VLOOKUP(Table1[[#This Row],[RespondentID]],'All Data'!$A:$CO,87,FALSE),"unknown")</f>
        <v>Woman</v>
      </c>
      <c r="AG399" s="96" t="str">
        <f>IFERROR(VLOOKUP(Table1[[#This Row],[RespondentID]],'All Data'!$A:$CO,88,FALSE),"unknown")</f>
        <v>55-64 years</v>
      </c>
      <c r="AH399" s="96" t="str">
        <f>IFERROR(VLOOKUP(Table1[[#This Row],[RespondentID]],'All Data'!$A:$CO,89,FALSE),"unknown")</f>
        <v>Nassau</v>
      </c>
      <c r="AI399" s="96" t="str">
        <f>IFERROR(VLOOKUP(Table1[[#This Row],[RespondentID]],'All Data'!$A:$CO,90,FALSE),"unknown")</f>
        <v>Great Neck, 11021</v>
      </c>
      <c r="AJ399" s="96">
        <f>IFERROR(VLOOKUP(Table1[[#This Row],[RespondentID]],'All Data'!$A:$CO,91,FALSE),"unknown")</f>
        <v>0</v>
      </c>
      <c r="AK399" s="96">
        <f>IFERROR(VLOOKUP(Table1[[#This Row],[RespondentID]],'All Data'!$A:$CO,92,FALSE),"unknown")</f>
        <v>0</v>
      </c>
      <c r="AL399" s="96">
        <f>IFERROR(VLOOKUP(Table1[[#This Row],[RespondentID]],'All Data'!$A:$CO,93,FALSE),"unknown")</f>
        <v>0</v>
      </c>
      <c r="AM399" s="96">
        <f>IFERROR(VLOOKUP(Table1[[#This Row],[RespondentID]],'All Data'!$A:$CW,94,FALSE),"unknown")</f>
        <v>0</v>
      </c>
      <c r="AN399" s="96">
        <f>IFERROR(VLOOKUP(Table1[[#This Row],[RespondentID]],'All Data'!$A:$CW,95,FALSE),"unknown")</f>
        <v>0</v>
      </c>
      <c r="AO399" s="96">
        <f>IFERROR(VLOOKUP(Table1[[#This Row],[RespondentID]],'All Data'!$A:$CW,96,FALSE),"unknown")</f>
        <v>0</v>
      </c>
      <c r="AP399" s="96">
        <f>IFERROR(VLOOKUP(Table1[[#This Row],[RespondentID]],'All Data'!$A:$CW,97,FALSE),"unknown")</f>
        <v>0</v>
      </c>
      <c r="AQ399" s="96">
        <f>IFERROR(VLOOKUP(Table1[[#This Row],[RespondentID]],'All Data'!$A:$CW,98,FALSE),"unknown")</f>
        <v>0</v>
      </c>
      <c r="AR399" s="96">
        <f>IFERROR(VLOOKUP(Table1[[#This Row],[RespondentID]],'All Data'!$A:$CW,99,FALSE),"unknown")</f>
        <v>0</v>
      </c>
    </row>
    <row r="400" spans="1:44">
      <c r="A400">
        <v>114462311070</v>
      </c>
      <c r="B400" s="103"/>
      <c r="C400" s="104"/>
      <c r="D400" s="104"/>
      <c r="E400" s="104"/>
      <c r="F400" s="104"/>
      <c r="G400" s="104"/>
      <c r="H400" s="104"/>
      <c r="I400" s="104"/>
      <c r="J400" s="104"/>
      <c r="K400" s="104"/>
      <c r="L400" s="100"/>
      <c r="M400" s="100">
        <f t="shared" si="90"/>
        <v>0</v>
      </c>
      <c r="N400" s="100" t="e">
        <f t="shared" si="91"/>
        <v>#DIV/0!</v>
      </c>
      <c r="O400" s="100"/>
      <c r="P400" s="100">
        <f t="shared" si="92"/>
        <v>0</v>
      </c>
      <c r="Q400" s="100">
        <f t="shared" si="93"/>
        <v>0</v>
      </c>
      <c r="R400" s="100">
        <f t="shared" si="94"/>
        <v>0</v>
      </c>
      <c r="S400" s="100">
        <f t="shared" si="95"/>
        <v>0</v>
      </c>
      <c r="T400" s="100">
        <f t="shared" si="96"/>
        <v>0</v>
      </c>
      <c r="U400" s="100">
        <f t="shared" si="97"/>
        <v>0</v>
      </c>
      <c r="V400" s="111">
        <f t="shared" si="98"/>
        <v>0</v>
      </c>
      <c r="W400" s="100">
        <f t="shared" si="99"/>
        <v>0</v>
      </c>
      <c r="X400" s="100">
        <f t="shared" si="100"/>
        <v>0</v>
      </c>
      <c r="Y400" s="100">
        <f t="shared" si="101"/>
        <v>0</v>
      </c>
      <c r="Z400" s="100"/>
      <c r="AA400" s="100"/>
      <c r="AB400" s="100"/>
      <c r="AC400" s="100">
        <f t="shared" si="102"/>
        <v>0</v>
      </c>
      <c r="AD400" s="100" t="str">
        <f t="shared" si="103"/>
        <v>Correct</v>
      </c>
      <c r="AE400" s="100"/>
      <c r="AF400" s="96">
        <f>IFERROR(VLOOKUP(Table1[[#This Row],[RespondentID]],'All Data'!$A:$CO,87,FALSE),"unknown")</f>
        <v>0</v>
      </c>
      <c r="AG400" s="96">
        <f>IFERROR(VLOOKUP(Table1[[#This Row],[RespondentID]],'All Data'!$A:$CO,88,FALSE),"unknown")</f>
        <v>0</v>
      </c>
      <c r="AH400" s="96">
        <f>IFERROR(VLOOKUP(Table1[[#This Row],[RespondentID]],'All Data'!$A:$CO,89,FALSE),"unknown")</f>
        <v>0</v>
      </c>
      <c r="AI400" s="96" t="str">
        <f>IFERROR(VLOOKUP(Table1[[#This Row],[RespondentID]],'All Data'!$A:$CO,90,FALSE),"unknown")</f>
        <v>Baldwin Harbor, 11510</v>
      </c>
      <c r="AJ400" s="96">
        <f>IFERROR(VLOOKUP(Table1[[#This Row],[RespondentID]],'All Data'!$A:$CO,91,FALSE),"unknown")</f>
        <v>0</v>
      </c>
      <c r="AK400" s="96">
        <f>IFERROR(VLOOKUP(Table1[[#This Row],[RespondentID]],'All Data'!$A:$CO,92,FALSE),"unknown")</f>
        <v>0</v>
      </c>
      <c r="AL400" s="96">
        <f>IFERROR(VLOOKUP(Table1[[#This Row],[RespondentID]],'All Data'!$A:$CO,93,FALSE),"unknown")</f>
        <v>0</v>
      </c>
      <c r="AM400" s="96">
        <f>IFERROR(VLOOKUP(Table1[[#This Row],[RespondentID]],'All Data'!$A:$CW,94,FALSE),"unknown")</f>
        <v>0</v>
      </c>
      <c r="AN400" s="96">
        <f>IFERROR(VLOOKUP(Table1[[#This Row],[RespondentID]],'All Data'!$A:$CW,95,FALSE),"unknown")</f>
        <v>0</v>
      </c>
      <c r="AO400" s="96">
        <f>IFERROR(VLOOKUP(Table1[[#This Row],[RespondentID]],'All Data'!$A:$CW,96,FALSE),"unknown")</f>
        <v>0</v>
      </c>
      <c r="AP400" s="96">
        <f>IFERROR(VLOOKUP(Table1[[#This Row],[RespondentID]],'All Data'!$A:$CW,97,FALSE),"unknown")</f>
        <v>0</v>
      </c>
      <c r="AQ400" s="96">
        <f>IFERROR(VLOOKUP(Table1[[#This Row],[RespondentID]],'All Data'!$A:$CW,98,FALSE),"unknown")</f>
        <v>0</v>
      </c>
      <c r="AR400" s="96">
        <f>IFERROR(VLOOKUP(Table1[[#This Row],[RespondentID]],'All Data'!$A:$CW,99,FALSE),"unknown")</f>
        <v>0</v>
      </c>
    </row>
    <row r="401" spans="1:44">
      <c r="A401">
        <v>114416368418</v>
      </c>
      <c r="B401" s="103"/>
      <c r="C401" s="104"/>
      <c r="D401" s="104"/>
      <c r="E401" s="104"/>
      <c r="F401" s="104"/>
      <c r="G401" s="104"/>
      <c r="H401" s="104"/>
      <c r="I401" s="104"/>
      <c r="J401" s="104"/>
      <c r="K401" s="104"/>
      <c r="L401" s="100"/>
      <c r="M401" s="100">
        <f t="shared" si="90"/>
        <v>0</v>
      </c>
      <c r="N401" s="100" t="e">
        <f t="shared" si="91"/>
        <v>#DIV/0!</v>
      </c>
      <c r="O401" s="100"/>
      <c r="P401" s="100">
        <f t="shared" si="92"/>
        <v>0</v>
      </c>
      <c r="Q401" s="100">
        <f t="shared" si="93"/>
        <v>0</v>
      </c>
      <c r="R401" s="100">
        <f t="shared" si="94"/>
        <v>0</v>
      </c>
      <c r="S401" s="100">
        <f t="shared" si="95"/>
        <v>0</v>
      </c>
      <c r="T401" s="100">
        <f t="shared" si="96"/>
        <v>0</v>
      </c>
      <c r="U401" s="100">
        <f t="shared" si="97"/>
        <v>0</v>
      </c>
      <c r="V401" s="111">
        <f t="shared" si="98"/>
        <v>0</v>
      </c>
      <c r="W401" s="100">
        <f t="shared" si="99"/>
        <v>0</v>
      </c>
      <c r="X401" s="100">
        <f t="shared" si="100"/>
        <v>0</v>
      </c>
      <c r="Y401" s="100">
        <f t="shared" si="101"/>
        <v>0</v>
      </c>
      <c r="Z401" s="100"/>
      <c r="AA401" s="100"/>
      <c r="AB401" s="100"/>
      <c r="AC401" s="100">
        <f t="shared" si="102"/>
        <v>0</v>
      </c>
      <c r="AD401" s="100" t="str">
        <f t="shared" si="103"/>
        <v>Correct</v>
      </c>
      <c r="AE401" s="100"/>
      <c r="AF401" s="96" t="str">
        <f>IFERROR(VLOOKUP(Table1[[#This Row],[RespondentID]],'All Data'!$A:$CO,87,FALSE),"unknown")</f>
        <v>Woman</v>
      </c>
      <c r="AG401" s="96" t="str">
        <f>IFERROR(VLOOKUP(Table1[[#This Row],[RespondentID]],'All Data'!$A:$CO,88,FALSE),"unknown")</f>
        <v>25-34 years</v>
      </c>
      <c r="AH401" s="96" t="str">
        <f>IFERROR(VLOOKUP(Table1[[#This Row],[RespondentID]],'All Data'!$A:$CO,89,FALSE),"unknown")</f>
        <v>Suffolk</v>
      </c>
      <c r="AI401" s="96" t="str">
        <f>IFERROR(VLOOKUP(Table1[[#This Row],[RespondentID]],'All Data'!$A:$CO,90,FALSE),"unknown")</f>
        <v>Islip, 11751</v>
      </c>
      <c r="AJ401" s="96" t="str">
        <f>IFERROR(VLOOKUP(Table1[[#This Row],[RespondentID]],'All Data'!$A:$CO,91,FALSE),"unknown")</f>
        <v>White</v>
      </c>
      <c r="AK401" s="96" t="str">
        <f>IFERROR(VLOOKUP(Table1[[#This Row],[RespondentID]],'All Data'!$A:$CO,92,FALSE),"unknown")</f>
        <v>Hispanic or Latino</v>
      </c>
      <c r="AL401" s="96" t="str">
        <f>IFERROR(VLOOKUP(Table1[[#This Row],[RespondentID]],'All Data'!$A:$CO,93,FALSE),"unknown")</f>
        <v>Spanish</v>
      </c>
      <c r="AM401" s="96" t="str">
        <f>IFERROR(VLOOKUP(Table1[[#This Row],[RespondentID]],'All Data'!$A:$CW,94,FALSE),"unknown")</f>
        <v>$0-$19,999</v>
      </c>
      <c r="AN401" s="96" t="str">
        <f>IFERROR(VLOOKUP(Table1[[#This Row],[RespondentID]],'All Data'!$A:$CW,95,FALSE),"unknown")</f>
        <v>K-8 grade</v>
      </c>
      <c r="AO401" s="96" t="str">
        <f>IFERROR(VLOOKUP(Table1[[#This Row],[RespondentID]],'All Data'!$A:$CW,96,FALSE),"unknown")</f>
        <v>Self-employed</v>
      </c>
      <c r="AP401" s="96" t="str">
        <f>IFERROR(VLOOKUP(Table1[[#This Row],[RespondentID]],'All Data'!$A:$CW,97,FALSE),"unknown")</f>
        <v>No</v>
      </c>
      <c r="AQ401" s="96">
        <f>IFERROR(VLOOKUP(Table1[[#This Row],[RespondentID]],'All Data'!$A:$CW,98,FALSE),"unknown")</f>
        <v>0</v>
      </c>
      <c r="AR401" s="96" t="str">
        <f>IFERROR(VLOOKUP(Table1[[#This Row],[RespondentID]],'All Data'!$A:$CW,99,FALSE),"unknown")</f>
        <v>Yes</v>
      </c>
    </row>
    <row r="402" spans="1:44">
      <c r="A402">
        <v>18046504361</v>
      </c>
      <c r="G402" t="s">
        <v>34</v>
      </c>
      <c r="M402" s="100">
        <f t="shared" si="90"/>
        <v>1</v>
      </c>
      <c r="N402" s="100">
        <f t="shared" si="91"/>
        <v>3</v>
      </c>
      <c r="O402" s="100"/>
      <c r="P402" s="100">
        <f t="shared" si="92"/>
        <v>0</v>
      </c>
      <c r="Q402" s="100">
        <f t="shared" si="93"/>
        <v>0</v>
      </c>
      <c r="R402" s="100">
        <f t="shared" si="94"/>
        <v>0</v>
      </c>
      <c r="S402" s="100">
        <f t="shared" si="95"/>
        <v>0</v>
      </c>
      <c r="T402" s="100">
        <f t="shared" si="96"/>
        <v>0</v>
      </c>
      <c r="U402" s="100">
        <f t="shared" si="97"/>
        <v>1</v>
      </c>
      <c r="V402" s="111">
        <f t="shared" si="98"/>
        <v>0</v>
      </c>
      <c r="W402" s="100">
        <f t="shared" si="99"/>
        <v>0</v>
      </c>
      <c r="X402" s="100">
        <f t="shared" si="100"/>
        <v>0</v>
      </c>
      <c r="Y402" s="100">
        <f t="shared" si="101"/>
        <v>0</v>
      </c>
      <c r="Z402" s="100"/>
      <c r="AA402" s="100"/>
      <c r="AB402" s="100"/>
      <c r="AC402" s="100">
        <f t="shared" si="102"/>
        <v>1</v>
      </c>
      <c r="AD402" s="100" t="str">
        <f t="shared" si="103"/>
        <v>Wrong</v>
      </c>
      <c r="AE402" s="100"/>
      <c r="AF402" s="96" t="str">
        <f>IFERROR(VLOOKUP(Table1[[#This Row],[RespondentID]],'All Data'!$A:$CO,87,FALSE),"unknown")</f>
        <v>Woman</v>
      </c>
      <c r="AG402" s="96" t="str">
        <f>IFERROR(VLOOKUP(Table1[[#This Row],[RespondentID]],'All Data'!$A:$CO,88,FALSE),"unknown")</f>
        <v>25-34 years</v>
      </c>
      <c r="AH402" s="96" t="str">
        <f>IFERROR(VLOOKUP(Table1[[#This Row],[RespondentID]],'All Data'!$A:$CO,89,FALSE),"unknown")</f>
        <v>Suffolk</v>
      </c>
      <c r="AI402" s="96" t="str">
        <f>IFERROR(VLOOKUP(Table1[[#This Row],[RespondentID]],'All Data'!$A:$CO,90,FALSE),"unknown")</f>
        <v>Coram, 11727</v>
      </c>
      <c r="AJ402" s="96" t="str">
        <f>IFERROR(VLOOKUP(Table1[[#This Row],[RespondentID]],'All Data'!$A:$CO,91,FALSE),"unknown")</f>
        <v>Other (please specify)</v>
      </c>
      <c r="AK402" s="96" t="str">
        <f>IFERROR(VLOOKUP(Table1[[#This Row],[RespondentID]],'All Data'!$A:$CO,92,FALSE),"unknown")</f>
        <v>Hispanic or Latino</v>
      </c>
      <c r="AL402" s="96" t="str">
        <f>IFERROR(VLOOKUP(Table1[[#This Row],[RespondentID]],'All Data'!$A:$CO,93,FALSE),"unknown")</f>
        <v>English, Spanish</v>
      </c>
      <c r="AM402" s="96" t="str">
        <f>IFERROR(VLOOKUP(Table1[[#This Row],[RespondentID]],'All Data'!$A:$CW,94,FALSE),"unknown")</f>
        <v>$75,000 to $125,000</v>
      </c>
      <c r="AN402" s="96" t="str">
        <f>IFERROR(VLOOKUP(Table1[[#This Row],[RespondentID]],'All Data'!$A:$CW,95,FALSE),"unknown")</f>
        <v>College graduate</v>
      </c>
      <c r="AO402" s="96" t="str">
        <f>IFERROR(VLOOKUP(Table1[[#This Row],[RespondentID]],'All Data'!$A:$CW,96,FALSE),"unknown")</f>
        <v>Self-employed</v>
      </c>
      <c r="AP402" s="96" t="str">
        <f>IFERROR(VLOOKUP(Table1[[#This Row],[RespondentID]],'All Data'!$A:$CW,97,FALSE),"unknown")</f>
        <v>Yes</v>
      </c>
      <c r="AQ402" s="96" t="str">
        <f>IFERROR(VLOOKUP(Table1[[#This Row],[RespondentID]],'All Data'!$A:$CW,98,FALSE),"unknown")</f>
        <v>Medicaid</v>
      </c>
      <c r="AR402" s="96" t="str">
        <f>IFERROR(VLOOKUP(Table1[[#This Row],[RespondentID]],'All Data'!$A:$CW,99,FALSE),"unknown")</f>
        <v>Yes</v>
      </c>
    </row>
    <row r="403" spans="1:44">
      <c r="A403">
        <v>18046504101</v>
      </c>
      <c r="B403" t="s">
        <v>29</v>
      </c>
      <c r="E403" t="s">
        <v>32</v>
      </c>
      <c r="F403" t="s">
        <v>33</v>
      </c>
      <c r="M403" s="100">
        <f t="shared" si="90"/>
        <v>3</v>
      </c>
      <c r="N403" s="100">
        <f t="shared" si="91"/>
        <v>1</v>
      </c>
      <c r="O403" s="100"/>
      <c r="P403" s="100">
        <f t="shared" si="92"/>
        <v>1</v>
      </c>
      <c r="Q403" s="100">
        <f t="shared" si="93"/>
        <v>0</v>
      </c>
      <c r="R403" s="100">
        <f t="shared" si="94"/>
        <v>0</v>
      </c>
      <c r="S403" s="100">
        <f t="shared" si="95"/>
        <v>1</v>
      </c>
      <c r="T403" s="100">
        <f t="shared" si="96"/>
        <v>1</v>
      </c>
      <c r="U403" s="100">
        <f t="shared" si="97"/>
        <v>0</v>
      </c>
      <c r="V403" s="111">
        <f t="shared" si="98"/>
        <v>0</v>
      </c>
      <c r="W403" s="100">
        <f t="shared" si="99"/>
        <v>0</v>
      </c>
      <c r="X403" s="100">
        <f t="shared" si="100"/>
        <v>0</v>
      </c>
      <c r="Y403" s="100">
        <f t="shared" si="101"/>
        <v>0</v>
      </c>
      <c r="Z403" s="100"/>
      <c r="AA403" s="100"/>
      <c r="AB403" s="100"/>
      <c r="AC403" s="100">
        <f t="shared" si="102"/>
        <v>3</v>
      </c>
      <c r="AD403" s="100" t="str">
        <f t="shared" si="103"/>
        <v>Wrong</v>
      </c>
      <c r="AE403" s="100"/>
      <c r="AF403" s="96" t="str">
        <f>IFERROR(VLOOKUP(Table1[[#This Row],[RespondentID]],'All Data'!$A:$CO,87,FALSE),"unknown")</f>
        <v>Woman</v>
      </c>
      <c r="AG403" s="96" t="str">
        <f>IFERROR(VLOOKUP(Table1[[#This Row],[RespondentID]],'All Data'!$A:$CO,88,FALSE),"unknown")</f>
        <v>34-44 years</v>
      </c>
      <c r="AH403" s="96" t="str">
        <f>IFERROR(VLOOKUP(Table1[[#This Row],[RespondentID]],'All Data'!$A:$CO,89,FALSE),"unknown")</f>
        <v>Suffolk</v>
      </c>
      <c r="AI403" s="96" t="str">
        <f>IFERROR(VLOOKUP(Table1[[#This Row],[RespondentID]],'All Data'!$A:$CO,90,FALSE),"unknown")</f>
        <v>Coram, 11727</v>
      </c>
      <c r="AJ403" s="96" t="str">
        <f>IFERROR(VLOOKUP(Table1[[#This Row],[RespondentID]],'All Data'!$A:$CO,91,FALSE),"unknown")</f>
        <v>White</v>
      </c>
      <c r="AK403" s="96" t="str">
        <f>IFERROR(VLOOKUP(Table1[[#This Row],[RespondentID]],'All Data'!$A:$CO,92,FALSE),"unknown")</f>
        <v>Hispanic or Latino</v>
      </c>
      <c r="AL403" s="96" t="str">
        <f>IFERROR(VLOOKUP(Table1[[#This Row],[RespondentID]],'All Data'!$A:$CO,93,FALSE),"unknown")</f>
        <v>English, Spanish</v>
      </c>
      <c r="AM403" s="96" t="str">
        <f>IFERROR(VLOOKUP(Table1[[#This Row],[RespondentID]],'All Data'!$A:$CW,94,FALSE),"unknown")</f>
        <v>$75,000 to $125,000</v>
      </c>
      <c r="AN403" s="96" t="str">
        <f>IFERROR(VLOOKUP(Table1[[#This Row],[RespondentID]],'All Data'!$A:$CW,95,FALSE),"unknown")</f>
        <v>College graduate</v>
      </c>
      <c r="AO403" s="96" t="str">
        <f>IFERROR(VLOOKUP(Table1[[#This Row],[RespondentID]],'All Data'!$A:$CW,96,FALSE),"unknown")</f>
        <v>Self-employed</v>
      </c>
      <c r="AP403" s="96" t="str">
        <f>IFERROR(VLOOKUP(Table1[[#This Row],[RespondentID]],'All Data'!$A:$CW,97,FALSE),"unknown")</f>
        <v>Yes</v>
      </c>
      <c r="AQ403" s="96" t="str">
        <f>IFERROR(VLOOKUP(Table1[[#This Row],[RespondentID]],'All Data'!$A:$CW,98,FALSE),"unknown")</f>
        <v>Medicaid</v>
      </c>
      <c r="AR403" s="96" t="str">
        <f>IFERROR(VLOOKUP(Table1[[#This Row],[RespondentID]],'All Data'!$A:$CW,99,FALSE),"unknown")</f>
        <v>Yes</v>
      </c>
    </row>
    <row r="404" spans="1:44">
      <c r="A404">
        <v>18038331097</v>
      </c>
      <c r="B404" s="83"/>
      <c r="C404" s="82"/>
      <c r="D404" s="82"/>
      <c r="E404" s="82"/>
      <c r="F404" s="82"/>
      <c r="G404" s="82"/>
      <c r="H404" s="82"/>
      <c r="I404" s="82"/>
      <c r="J404" s="82"/>
      <c r="K404" s="82"/>
      <c r="L404" s="82"/>
      <c r="M404" s="100">
        <f t="shared" si="90"/>
        <v>0</v>
      </c>
      <c r="N404" s="100" t="e">
        <f t="shared" si="91"/>
        <v>#DIV/0!</v>
      </c>
      <c r="O404" s="100"/>
      <c r="P404" s="100">
        <f t="shared" si="92"/>
        <v>0</v>
      </c>
      <c r="Q404" s="100">
        <f t="shared" si="93"/>
        <v>0</v>
      </c>
      <c r="R404" s="100">
        <f t="shared" si="94"/>
        <v>0</v>
      </c>
      <c r="S404" s="100">
        <f t="shared" si="95"/>
        <v>0</v>
      </c>
      <c r="T404" s="100">
        <f t="shared" si="96"/>
        <v>0</v>
      </c>
      <c r="U404" s="100">
        <f t="shared" si="97"/>
        <v>0</v>
      </c>
      <c r="V404" s="111">
        <f t="shared" si="98"/>
        <v>0</v>
      </c>
      <c r="W404" s="100">
        <f t="shared" si="99"/>
        <v>0</v>
      </c>
      <c r="X404" s="100">
        <f t="shared" si="100"/>
        <v>0</v>
      </c>
      <c r="Y404" s="100">
        <f t="shared" si="101"/>
        <v>0</v>
      </c>
      <c r="Z404" s="100"/>
      <c r="AA404" s="100"/>
      <c r="AB404" s="100"/>
      <c r="AC404" s="100">
        <f t="shared" si="102"/>
        <v>0</v>
      </c>
      <c r="AD404" s="100" t="str">
        <f t="shared" si="103"/>
        <v>Correct</v>
      </c>
      <c r="AE404" s="100"/>
      <c r="AF404" s="96" t="str">
        <f>IFERROR(VLOOKUP(Table1[[#This Row],[RespondentID]],'All Data'!$A:$CO,87,FALSE),"unknown")</f>
        <v>Man</v>
      </c>
      <c r="AG404" s="96" t="str">
        <f>IFERROR(VLOOKUP(Table1[[#This Row],[RespondentID]],'All Data'!$A:$CO,88,FALSE),"unknown")</f>
        <v>34-44 years</v>
      </c>
      <c r="AH404" s="96" t="str">
        <f>IFERROR(VLOOKUP(Table1[[#This Row],[RespondentID]],'All Data'!$A:$CO,89,FALSE),"unknown")</f>
        <v>Queens</v>
      </c>
      <c r="AI404" s="96">
        <f>IFERROR(VLOOKUP(Table1[[#This Row],[RespondentID]],'All Data'!$A:$CO,90,FALSE),"unknown")</f>
        <v>11358</v>
      </c>
      <c r="AJ404" s="96" t="str">
        <f>IFERROR(VLOOKUP(Table1[[#This Row],[RespondentID]],'All Data'!$A:$CO,91,FALSE),"unknown")</f>
        <v>Other (please specify)</v>
      </c>
      <c r="AK404" s="96" t="str">
        <f>IFERROR(VLOOKUP(Table1[[#This Row],[RespondentID]],'All Data'!$A:$CO,92,FALSE),"unknown")</f>
        <v>Hispanic or Latino</v>
      </c>
      <c r="AL404" s="96" t="str">
        <f>IFERROR(VLOOKUP(Table1[[#This Row],[RespondentID]],'All Data'!$A:$CO,93,FALSE),"unknown")</f>
        <v>Spanish</v>
      </c>
      <c r="AM404" s="96" t="str">
        <f>IFERROR(VLOOKUP(Table1[[#This Row],[RespondentID]],'All Data'!$A:$CW,94,FALSE),"unknown")</f>
        <v>$50,000 to $74,999</v>
      </c>
      <c r="AN404" s="96">
        <f>IFERROR(VLOOKUP(Table1[[#This Row],[RespondentID]],'All Data'!$A:$CW,95,FALSE),"unknown")</f>
        <v>0</v>
      </c>
      <c r="AO404" s="96">
        <f>IFERROR(VLOOKUP(Table1[[#This Row],[RespondentID]],'All Data'!$A:$CW,96,FALSE),"unknown")</f>
        <v>0</v>
      </c>
      <c r="AP404" s="96">
        <f>IFERROR(VLOOKUP(Table1[[#This Row],[RespondentID]],'All Data'!$A:$CW,97,FALSE),"unknown")</f>
        <v>0</v>
      </c>
      <c r="AQ404" s="96">
        <f>IFERROR(VLOOKUP(Table1[[#This Row],[RespondentID]],'All Data'!$A:$CW,98,FALSE),"unknown")</f>
        <v>0</v>
      </c>
      <c r="AR404" s="96">
        <f>IFERROR(VLOOKUP(Table1[[#This Row],[RespondentID]],'All Data'!$A:$CW,99,FALSE),"unknown")</f>
        <v>0</v>
      </c>
    </row>
    <row r="405" spans="1:44">
      <c r="A405" s="100"/>
      <c r="B405" s="103"/>
      <c r="C405" s="104"/>
      <c r="D405" s="104"/>
      <c r="E405" s="104"/>
      <c r="F405" s="104"/>
      <c r="G405" s="104"/>
      <c r="H405" s="104"/>
      <c r="I405" s="104"/>
      <c r="J405" s="104"/>
      <c r="K405" s="104"/>
      <c r="L405" s="100"/>
      <c r="M405" s="100">
        <f t="shared" si="90"/>
        <v>0</v>
      </c>
      <c r="N405" s="100" t="e">
        <f t="shared" si="91"/>
        <v>#DIV/0!</v>
      </c>
      <c r="O405" s="100"/>
      <c r="P405" s="100">
        <f t="shared" si="92"/>
        <v>0</v>
      </c>
      <c r="Q405" s="100">
        <f t="shared" si="93"/>
        <v>0</v>
      </c>
      <c r="R405" s="100">
        <f t="shared" si="94"/>
        <v>0</v>
      </c>
      <c r="S405" s="100">
        <f t="shared" si="95"/>
        <v>0</v>
      </c>
      <c r="T405" s="100">
        <f t="shared" si="96"/>
        <v>0</v>
      </c>
      <c r="U405" s="100">
        <f t="shared" si="97"/>
        <v>0</v>
      </c>
      <c r="V405" s="111">
        <f t="shared" si="98"/>
        <v>0</v>
      </c>
      <c r="W405" s="100">
        <f t="shared" si="99"/>
        <v>0</v>
      </c>
      <c r="X405" s="100">
        <f t="shared" si="100"/>
        <v>0</v>
      </c>
      <c r="Y405" s="100">
        <f t="shared" si="101"/>
        <v>0</v>
      </c>
      <c r="Z405" s="100"/>
      <c r="AA405" s="100"/>
      <c r="AB405" s="100"/>
      <c r="AC405" s="100">
        <f t="shared" si="102"/>
        <v>0</v>
      </c>
      <c r="AD405" s="100" t="str">
        <f t="shared" si="103"/>
        <v>Correct</v>
      </c>
      <c r="AE405" s="100"/>
      <c r="AF405" s="96" t="str">
        <f>IFERROR(VLOOKUP(Table1[[#This Row],[RespondentID]],'All Data'!$A:$CO,87,FALSE),"unknown")</f>
        <v>unknown</v>
      </c>
      <c r="AG405" s="96" t="str">
        <f>IFERROR(VLOOKUP(Table1[[#This Row],[RespondentID]],'All Data'!$A:$CO,88,FALSE),"unknown")</f>
        <v>unknown</v>
      </c>
      <c r="AH405" s="96" t="str">
        <f>IFERROR(VLOOKUP(Table1[[#This Row],[RespondentID]],'All Data'!$A:$CO,89,FALSE),"unknown")</f>
        <v>unknown</v>
      </c>
      <c r="AI405" s="96" t="str">
        <f>IFERROR(VLOOKUP(Table1[[#This Row],[RespondentID]],'All Data'!$A:$CO,90,FALSE),"unknown")</f>
        <v>unknown</v>
      </c>
      <c r="AJ405" s="96" t="str">
        <f>IFERROR(VLOOKUP(Table1[[#This Row],[RespondentID]],'All Data'!$A:$CO,91,FALSE),"unknown")</f>
        <v>unknown</v>
      </c>
      <c r="AK405" s="96" t="str">
        <f>IFERROR(VLOOKUP(Table1[[#This Row],[RespondentID]],'All Data'!$A:$CO,92,FALSE),"unknown")</f>
        <v>unknown</v>
      </c>
      <c r="AL405" s="96" t="str">
        <f>IFERROR(VLOOKUP(Table1[[#This Row],[RespondentID]],'All Data'!$A:$CO,93,FALSE),"unknown")</f>
        <v>unknown</v>
      </c>
      <c r="AM405" s="96" t="str">
        <f>IFERROR(VLOOKUP(Table1[[#This Row],[RespondentID]],'All Data'!$A:$CW,94,FALSE),"unknown")</f>
        <v>unknown</v>
      </c>
      <c r="AN405" s="96" t="str">
        <f>IFERROR(VLOOKUP(Table1[[#This Row],[RespondentID]],'All Data'!$A:$CW,95,FALSE),"unknown")</f>
        <v>unknown</v>
      </c>
      <c r="AO405" s="96" t="str">
        <f>IFERROR(VLOOKUP(Table1[[#This Row],[RespondentID]],'All Data'!$A:$CW,96,FALSE),"unknown")</f>
        <v>unknown</v>
      </c>
      <c r="AP405" s="96" t="str">
        <f>IFERROR(VLOOKUP(Table1[[#This Row],[RespondentID]],'All Data'!$A:$CW,97,FALSE),"unknown")</f>
        <v>unknown</v>
      </c>
      <c r="AQ405" s="96" t="str">
        <f>IFERROR(VLOOKUP(Table1[[#This Row],[RespondentID]],'All Data'!$A:$CW,98,FALSE),"unknown")</f>
        <v>unknown</v>
      </c>
      <c r="AR405" s="96" t="str">
        <f>IFERROR(VLOOKUP(Table1[[#This Row],[RespondentID]],'All Data'!$A:$CW,99,FALSE),"unknown")</f>
        <v>unknown</v>
      </c>
    </row>
    <row r="406" spans="1:44">
      <c r="A406" s="100"/>
      <c r="B406" s="103"/>
      <c r="C406" s="104"/>
      <c r="D406" s="104"/>
      <c r="E406" s="104"/>
      <c r="F406" s="104"/>
      <c r="G406" s="104"/>
      <c r="H406" s="104"/>
      <c r="I406" s="104"/>
      <c r="J406" s="104"/>
      <c r="K406" s="104"/>
      <c r="L406" s="100"/>
      <c r="M406" s="100">
        <f t="shared" si="90"/>
        <v>0</v>
      </c>
      <c r="N406" s="100" t="e">
        <f t="shared" si="91"/>
        <v>#DIV/0!</v>
      </c>
      <c r="O406" s="100"/>
      <c r="P406" s="100">
        <f t="shared" si="92"/>
        <v>0</v>
      </c>
      <c r="Q406" s="100">
        <f t="shared" si="93"/>
        <v>0</v>
      </c>
      <c r="R406" s="100">
        <f t="shared" si="94"/>
        <v>0</v>
      </c>
      <c r="S406" s="100">
        <f t="shared" si="95"/>
        <v>0</v>
      </c>
      <c r="T406" s="100">
        <f t="shared" si="96"/>
        <v>0</v>
      </c>
      <c r="U406" s="100">
        <f t="shared" si="97"/>
        <v>0</v>
      </c>
      <c r="V406" s="111">
        <f t="shared" si="98"/>
        <v>0</v>
      </c>
      <c r="W406" s="100">
        <f t="shared" si="99"/>
        <v>0</v>
      </c>
      <c r="X406" s="100">
        <f t="shared" si="100"/>
        <v>0</v>
      </c>
      <c r="Y406" s="100">
        <f t="shared" si="101"/>
        <v>0</v>
      </c>
      <c r="Z406" s="100"/>
      <c r="AA406" s="100"/>
      <c r="AB406" s="100"/>
      <c r="AC406" s="100">
        <f t="shared" si="102"/>
        <v>0</v>
      </c>
      <c r="AD406" s="100" t="str">
        <f t="shared" si="103"/>
        <v>Correct</v>
      </c>
      <c r="AE406" s="100"/>
      <c r="AF406" s="96" t="str">
        <f>IFERROR(VLOOKUP(Table1[[#This Row],[RespondentID]],'All Data'!$A:$CO,87,FALSE),"unknown")</f>
        <v>unknown</v>
      </c>
      <c r="AG406" s="96" t="str">
        <f>IFERROR(VLOOKUP(Table1[[#This Row],[RespondentID]],'All Data'!$A:$CO,88,FALSE),"unknown")</f>
        <v>unknown</v>
      </c>
      <c r="AH406" s="96" t="str">
        <f>IFERROR(VLOOKUP(Table1[[#This Row],[RespondentID]],'All Data'!$A:$CO,89,FALSE),"unknown")</f>
        <v>unknown</v>
      </c>
      <c r="AI406" s="96" t="str">
        <f>IFERROR(VLOOKUP(Table1[[#This Row],[RespondentID]],'All Data'!$A:$CO,90,FALSE),"unknown")</f>
        <v>unknown</v>
      </c>
      <c r="AJ406" s="96" t="str">
        <f>IFERROR(VLOOKUP(Table1[[#This Row],[RespondentID]],'All Data'!$A:$CO,91,FALSE),"unknown")</f>
        <v>unknown</v>
      </c>
      <c r="AK406" s="96" t="str">
        <f>IFERROR(VLOOKUP(Table1[[#This Row],[RespondentID]],'All Data'!$A:$CO,92,FALSE),"unknown")</f>
        <v>unknown</v>
      </c>
      <c r="AL406" s="96" t="str">
        <f>IFERROR(VLOOKUP(Table1[[#This Row],[RespondentID]],'All Data'!$A:$CO,93,FALSE),"unknown")</f>
        <v>unknown</v>
      </c>
      <c r="AM406" s="96" t="str">
        <f>IFERROR(VLOOKUP(Table1[[#This Row],[RespondentID]],'All Data'!$A:$CW,94,FALSE),"unknown")</f>
        <v>unknown</v>
      </c>
      <c r="AN406" s="96" t="str">
        <f>IFERROR(VLOOKUP(Table1[[#This Row],[RespondentID]],'All Data'!$A:$CW,95,FALSE),"unknown")</f>
        <v>unknown</v>
      </c>
      <c r="AO406" s="96" t="str">
        <f>IFERROR(VLOOKUP(Table1[[#This Row],[RespondentID]],'All Data'!$A:$CW,96,FALSE),"unknown")</f>
        <v>unknown</v>
      </c>
      <c r="AP406" s="96" t="str">
        <f>IFERROR(VLOOKUP(Table1[[#This Row],[RespondentID]],'All Data'!$A:$CW,97,FALSE),"unknown")</f>
        <v>unknown</v>
      </c>
      <c r="AQ406" s="96" t="str">
        <f>IFERROR(VLOOKUP(Table1[[#This Row],[RespondentID]],'All Data'!$A:$CW,98,FALSE),"unknown")</f>
        <v>unknown</v>
      </c>
      <c r="AR406" s="96" t="str">
        <f>IFERROR(VLOOKUP(Table1[[#This Row],[RespondentID]],'All Data'!$A:$CW,99,FALSE),"unknown")</f>
        <v>unknown</v>
      </c>
    </row>
    <row r="407" spans="1:44">
      <c r="A407" s="100"/>
      <c r="B407" s="103"/>
      <c r="C407" s="104"/>
      <c r="D407" s="104"/>
      <c r="E407" s="104"/>
      <c r="F407" s="104"/>
      <c r="G407" s="104"/>
      <c r="H407" s="104"/>
      <c r="I407" s="104"/>
      <c r="J407" s="104"/>
      <c r="K407" s="104"/>
      <c r="L407" s="100"/>
      <c r="M407" s="100">
        <f t="shared" si="90"/>
        <v>0</v>
      </c>
      <c r="N407" s="100" t="e">
        <f t="shared" si="91"/>
        <v>#DIV/0!</v>
      </c>
      <c r="O407" s="100"/>
      <c r="P407" s="100">
        <f t="shared" si="92"/>
        <v>0</v>
      </c>
      <c r="Q407" s="100">
        <f t="shared" si="93"/>
        <v>0</v>
      </c>
      <c r="R407" s="100">
        <f t="shared" si="94"/>
        <v>0</v>
      </c>
      <c r="S407" s="100">
        <f t="shared" si="95"/>
        <v>0</v>
      </c>
      <c r="T407" s="100">
        <f t="shared" si="96"/>
        <v>0</v>
      </c>
      <c r="U407" s="100">
        <f t="shared" si="97"/>
        <v>0</v>
      </c>
      <c r="V407" s="111">
        <f t="shared" si="98"/>
        <v>0</v>
      </c>
      <c r="W407" s="100">
        <f t="shared" si="99"/>
        <v>0</v>
      </c>
      <c r="X407" s="100">
        <f t="shared" si="100"/>
        <v>0</v>
      </c>
      <c r="Y407" s="100">
        <f t="shared" si="101"/>
        <v>0</v>
      </c>
      <c r="Z407" s="100"/>
      <c r="AA407" s="100"/>
      <c r="AB407" s="100"/>
      <c r="AC407" s="100">
        <f t="shared" si="102"/>
        <v>0</v>
      </c>
      <c r="AD407" s="100" t="str">
        <f t="shared" si="103"/>
        <v>Correct</v>
      </c>
      <c r="AE407" s="100"/>
      <c r="AF407" s="96" t="str">
        <f>IFERROR(VLOOKUP(Table1[[#This Row],[RespondentID]],'All Data'!$A:$CO,87,FALSE),"unknown")</f>
        <v>unknown</v>
      </c>
      <c r="AG407" s="96" t="str">
        <f>IFERROR(VLOOKUP(Table1[[#This Row],[RespondentID]],'All Data'!$A:$CO,88,FALSE),"unknown")</f>
        <v>unknown</v>
      </c>
      <c r="AH407" s="96" t="str">
        <f>IFERROR(VLOOKUP(Table1[[#This Row],[RespondentID]],'All Data'!$A:$CO,89,FALSE),"unknown")</f>
        <v>unknown</v>
      </c>
      <c r="AI407" s="96" t="str">
        <f>IFERROR(VLOOKUP(Table1[[#This Row],[RespondentID]],'All Data'!$A:$CO,90,FALSE),"unknown")</f>
        <v>unknown</v>
      </c>
      <c r="AJ407" s="96" t="str">
        <f>IFERROR(VLOOKUP(Table1[[#This Row],[RespondentID]],'All Data'!$A:$CO,91,FALSE),"unknown")</f>
        <v>unknown</v>
      </c>
      <c r="AK407" s="96" t="str">
        <f>IFERROR(VLOOKUP(Table1[[#This Row],[RespondentID]],'All Data'!$A:$CO,92,FALSE),"unknown")</f>
        <v>unknown</v>
      </c>
      <c r="AL407" s="96" t="str">
        <f>IFERROR(VLOOKUP(Table1[[#This Row],[RespondentID]],'All Data'!$A:$CO,93,FALSE),"unknown")</f>
        <v>unknown</v>
      </c>
      <c r="AM407" s="96" t="str">
        <f>IFERROR(VLOOKUP(Table1[[#This Row],[RespondentID]],'All Data'!$A:$CW,94,FALSE),"unknown")</f>
        <v>unknown</v>
      </c>
      <c r="AN407" s="96" t="str">
        <f>IFERROR(VLOOKUP(Table1[[#This Row],[RespondentID]],'All Data'!$A:$CW,95,FALSE),"unknown")</f>
        <v>unknown</v>
      </c>
      <c r="AO407" s="96" t="str">
        <f>IFERROR(VLOOKUP(Table1[[#This Row],[RespondentID]],'All Data'!$A:$CW,96,FALSE),"unknown")</f>
        <v>unknown</v>
      </c>
      <c r="AP407" s="96" t="str">
        <f>IFERROR(VLOOKUP(Table1[[#This Row],[RespondentID]],'All Data'!$A:$CW,97,FALSE),"unknown")</f>
        <v>unknown</v>
      </c>
      <c r="AQ407" s="96" t="str">
        <f>IFERROR(VLOOKUP(Table1[[#This Row],[RespondentID]],'All Data'!$A:$CW,98,FALSE),"unknown")</f>
        <v>unknown</v>
      </c>
      <c r="AR407" s="96" t="str">
        <f>IFERROR(VLOOKUP(Table1[[#This Row],[RespondentID]],'All Data'!$A:$CW,99,FALSE),"unknown")</f>
        <v>unknown</v>
      </c>
    </row>
    <row r="408" spans="1:44">
      <c r="A408" s="100"/>
      <c r="B408" s="103"/>
      <c r="C408" s="104"/>
      <c r="D408" s="104"/>
      <c r="E408" s="104"/>
      <c r="F408" s="104"/>
      <c r="G408" s="104"/>
      <c r="H408" s="104"/>
      <c r="I408" s="104"/>
      <c r="J408" s="104"/>
      <c r="K408" s="104"/>
      <c r="L408" s="100"/>
      <c r="M408" s="100">
        <f t="shared" si="90"/>
        <v>0</v>
      </c>
      <c r="N408" s="100" t="e">
        <f t="shared" si="91"/>
        <v>#DIV/0!</v>
      </c>
      <c r="O408" s="100"/>
      <c r="P408" s="100">
        <f t="shared" si="92"/>
        <v>0</v>
      </c>
      <c r="Q408" s="100">
        <f t="shared" si="93"/>
        <v>0</v>
      </c>
      <c r="R408" s="100">
        <f t="shared" si="94"/>
        <v>0</v>
      </c>
      <c r="S408" s="100">
        <f t="shared" si="95"/>
        <v>0</v>
      </c>
      <c r="T408" s="100">
        <f t="shared" si="96"/>
        <v>0</v>
      </c>
      <c r="U408" s="100">
        <f t="shared" si="97"/>
        <v>0</v>
      </c>
      <c r="V408" s="111">
        <f t="shared" si="98"/>
        <v>0</v>
      </c>
      <c r="W408" s="100">
        <f t="shared" si="99"/>
        <v>0</v>
      </c>
      <c r="X408" s="100">
        <f t="shared" si="100"/>
        <v>0</v>
      </c>
      <c r="Y408" s="100">
        <f t="shared" si="101"/>
        <v>0</v>
      </c>
      <c r="Z408" s="100"/>
      <c r="AA408" s="100"/>
      <c r="AB408" s="100"/>
      <c r="AC408" s="100">
        <f t="shared" si="102"/>
        <v>0</v>
      </c>
      <c r="AD408" s="100" t="str">
        <f t="shared" si="103"/>
        <v>Correct</v>
      </c>
      <c r="AE408" s="100"/>
      <c r="AF408" s="96" t="str">
        <f>IFERROR(VLOOKUP(Table1[[#This Row],[RespondentID]],'All Data'!$A:$CO,87,FALSE),"unknown")</f>
        <v>unknown</v>
      </c>
      <c r="AG408" s="96" t="str">
        <f>IFERROR(VLOOKUP(Table1[[#This Row],[RespondentID]],'All Data'!$A:$CO,88,FALSE),"unknown")</f>
        <v>unknown</v>
      </c>
      <c r="AH408" s="96" t="str">
        <f>IFERROR(VLOOKUP(Table1[[#This Row],[RespondentID]],'All Data'!$A:$CO,89,FALSE),"unknown")</f>
        <v>unknown</v>
      </c>
      <c r="AI408" s="96" t="str">
        <f>IFERROR(VLOOKUP(Table1[[#This Row],[RespondentID]],'All Data'!$A:$CO,90,FALSE),"unknown")</f>
        <v>unknown</v>
      </c>
      <c r="AJ408" s="96" t="str">
        <f>IFERROR(VLOOKUP(Table1[[#This Row],[RespondentID]],'All Data'!$A:$CO,91,FALSE),"unknown")</f>
        <v>unknown</v>
      </c>
      <c r="AK408" s="96" t="str">
        <f>IFERROR(VLOOKUP(Table1[[#This Row],[RespondentID]],'All Data'!$A:$CO,92,FALSE),"unknown")</f>
        <v>unknown</v>
      </c>
      <c r="AL408" s="96" t="str">
        <f>IFERROR(VLOOKUP(Table1[[#This Row],[RespondentID]],'All Data'!$A:$CO,93,FALSE),"unknown")</f>
        <v>unknown</v>
      </c>
      <c r="AM408" s="96" t="str">
        <f>IFERROR(VLOOKUP(Table1[[#This Row],[RespondentID]],'All Data'!$A:$CW,94,FALSE),"unknown")</f>
        <v>unknown</v>
      </c>
      <c r="AN408" s="96" t="str">
        <f>IFERROR(VLOOKUP(Table1[[#This Row],[RespondentID]],'All Data'!$A:$CW,95,FALSE),"unknown")</f>
        <v>unknown</v>
      </c>
      <c r="AO408" s="96" t="str">
        <f>IFERROR(VLOOKUP(Table1[[#This Row],[RespondentID]],'All Data'!$A:$CW,96,FALSE),"unknown")</f>
        <v>unknown</v>
      </c>
      <c r="AP408" s="96" t="str">
        <f>IFERROR(VLOOKUP(Table1[[#This Row],[RespondentID]],'All Data'!$A:$CW,97,FALSE),"unknown")</f>
        <v>unknown</v>
      </c>
      <c r="AQ408" s="96" t="str">
        <f>IFERROR(VLOOKUP(Table1[[#This Row],[RespondentID]],'All Data'!$A:$CW,98,FALSE),"unknown")</f>
        <v>unknown</v>
      </c>
      <c r="AR408" s="96" t="str">
        <f>IFERROR(VLOOKUP(Table1[[#This Row],[RespondentID]],'All Data'!$A:$CW,99,FALSE),"unknown")</f>
        <v>unknown</v>
      </c>
    </row>
    <row r="409" spans="1:44">
      <c r="A409" s="100"/>
      <c r="B409" s="103"/>
      <c r="C409" s="104"/>
      <c r="D409" s="104"/>
      <c r="E409" s="104"/>
      <c r="F409" s="104"/>
      <c r="G409" s="104"/>
      <c r="H409" s="104"/>
      <c r="I409" s="104"/>
      <c r="J409" s="104"/>
      <c r="K409" s="104"/>
      <c r="L409" s="100"/>
      <c r="M409" s="100">
        <f t="shared" si="90"/>
        <v>0</v>
      </c>
      <c r="N409" s="100" t="e">
        <f t="shared" si="91"/>
        <v>#DIV/0!</v>
      </c>
      <c r="O409" s="100"/>
      <c r="P409" s="100">
        <f t="shared" si="92"/>
        <v>0</v>
      </c>
      <c r="Q409" s="100">
        <f t="shared" si="93"/>
        <v>0</v>
      </c>
      <c r="R409" s="100">
        <f t="shared" si="94"/>
        <v>0</v>
      </c>
      <c r="S409" s="100">
        <f t="shared" si="95"/>
        <v>0</v>
      </c>
      <c r="T409" s="100">
        <f t="shared" si="96"/>
        <v>0</v>
      </c>
      <c r="U409" s="100">
        <f t="shared" si="97"/>
        <v>0</v>
      </c>
      <c r="V409" s="111">
        <f t="shared" si="98"/>
        <v>0</v>
      </c>
      <c r="W409" s="100">
        <f t="shared" si="99"/>
        <v>0</v>
      </c>
      <c r="X409" s="100">
        <f t="shared" si="100"/>
        <v>0</v>
      </c>
      <c r="Y409" s="100">
        <f t="shared" si="101"/>
        <v>0</v>
      </c>
      <c r="Z409" s="100"/>
      <c r="AA409" s="100"/>
      <c r="AB409" s="100"/>
      <c r="AC409" s="100">
        <f t="shared" si="102"/>
        <v>0</v>
      </c>
      <c r="AD409" s="100" t="str">
        <f t="shared" si="103"/>
        <v>Correct</v>
      </c>
      <c r="AE409" s="100"/>
      <c r="AF409" s="96" t="str">
        <f>IFERROR(VLOOKUP(Table1[[#This Row],[RespondentID]],'All Data'!$A:$CO,87,FALSE),"unknown")</f>
        <v>unknown</v>
      </c>
      <c r="AG409" s="96" t="str">
        <f>IFERROR(VLOOKUP(Table1[[#This Row],[RespondentID]],'All Data'!$A:$CO,88,FALSE),"unknown")</f>
        <v>unknown</v>
      </c>
      <c r="AH409" s="96" t="str">
        <f>IFERROR(VLOOKUP(Table1[[#This Row],[RespondentID]],'All Data'!$A:$CO,89,FALSE),"unknown")</f>
        <v>unknown</v>
      </c>
      <c r="AI409" s="96" t="str">
        <f>IFERROR(VLOOKUP(Table1[[#This Row],[RespondentID]],'All Data'!$A:$CO,90,FALSE),"unknown")</f>
        <v>unknown</v>
      </c>
      <c r="AJ409" s="96" t="str">
        <f>IFERROR(VLOOKUP(Table1[[#This Row],[RespondentID]],'All Data'!$A:$CO,91,FALSE),"unknown")</f>
        <v>unknown</v>
      </c>
      <c r="AK409" s="96" t="str">
        <f>IFERROR(VLOOKUP(Table1[[#This Row],[RespondentID]],'All Data'!$A:$CO,92,FALSE),"unknown")</f>
        <v>unknown</v>
      </c>
      <c r="AL409" s="96" t="str">
        <f>IFERROR(VLOOKUP(Table1[[#This Row],[RespondentID]],'All Data'!$A:$CO,93,FALSE),"unknown")</f>
        <v>unknown</v>
      </c>
      <c r="AM409" s="96" t="str">
        <f>IFERROR(VLOOKUP(Table1[[#This Row],[RespondentID]],'All Data'!$A:$CW,94,FALSE),"unknown")</f>
        <v>unknown</v>
      </c>
      <c r="AN409" s="96" t="str">
        <f>IFERROR(VLOOKUP(Table1[[#This Row],[RespondentID]],'All Data'!$A:$CW,95,FALSE),"unknown")</f>
        <v>unknown</v>
      </c>
      <c r="AO409" s="96" t="str">
        <f>IFERROR(VLOOKUP(Table1[[#This Row],[RespondentID]],'All Data'!$A:$CW,96,FALSE),"unknown")</f>
        <v>unknown</v>
      </c>
      <c r="AP409" s="96" t="str">
        <f>IFERROR(VLOOKUP(Table1[[#This Row],[RespondentID]],'All Data'!$A:$CW,97,FALSE),"unknown")</f>
        <v>unknown</v>
      </c>
      <c r="AQ409" s="96" t="str">
        <f>IFERROR(VLOOKUP(Table1[[#This Row],[RespondentID]],'All Data'!$A:$CW,98,FALSE),"unknown")</f>
        <v>unknown</v>
      </c>
      <c r="AR409" s="96" t="str">
        <f>IFERROR(VLOOKUP(Table1[[#This Row],[RespondentID]],'All Data'!$A:$CW,99,FALSE),"unknown")</f>
        <v>unknown</v>
      </c>
    </row>
    <row r="410" spans="1:44">
      <c r="A410" s="100"/>
      <c r="B410" s="103"/>
      <c r="C410" s="104"/>
      <c r="D410" s="104"/>
      <c r="E410" s="104"/>
      <c r="F410" s="104"/>
      <c r="G410" s="104"/>
      <c r="H410" s="104"/>
      <c r="I410" s="104"/>
      <c r="J410" s="104"/>
      <c r="K410" s="104"/>
      <c r="L410" s="100"/>
      <c r="M410" s="100">
        <f t="shared" si="90"/>
        <v>0</v>
      </c>
      <c r="N410" s="100" t="e">
        <f t="shared" si="91"/>
        <v>#DIV/0!</v>
      </c>
      <c r="O410" s="100"/>
      <c r="P410" s="100">
        <f t="shared" si="92"/>
        <v>0</v>
      </c>
      <c r="Q410" s="100">
        <f t="shared" si="93"/>
        <v>0</v>
      </c>
      <c r="R410" s="100">
        <f t="shared" si="94"/>
        <v>0</v>
      </c>
      <c r="S410" s="100">
        <f t="shared" si="95"/>
        <v>0</v>
      </c>
      <c r="T410" s="100">
        <f t="shared" si="96"/>
        <v>0</v>
      </c>
      <c r="U410" s="100">
        <f t="shared" si="97"/>
        <v>0</v>
      </c>
      <c r="V410" s="111">
        <f t="shared" si="98"/>
        <v>0</v>
      </c>
      <c r="W410" s="100">
        <f t="shared" si="99"/>
        <v>0</v>
      </c>
      <c r="X410" s="100">
        <f t="shared" si="100"/>
        <v>0</v>
      </c>
      <c r="Y410" s="100">
        <f t="shared" si="101"/>
        <v>0</v>
      </c>
      <c r="Z410" s="100"/>
      <c r="AA410" s="100"/>
      <c r="AB410" s="100"/>
      <c r="AC410" s="100">
        <f t="shared" si="102"/>
        <v>0</v>
      </c>
      <c r="AD410" s="100" t="str">
        <f t="shared" si="103"/>
        <v>Correct</v>
      </c>
      <c r="AE410" s="100"/>
      <c r="AF410" s="96" t="str">
        <f>IFERROR(VLOOKUP(Table1[[#This Row],[RespondentID]],'All Data'!$A:$CO,87,FALSE),"unknown")</f>
        <v>unknown</v>
      </c>
      <c r="AG410" s="96" t="str">
        <f>IFERROR(VLOOKUP(Table1[[#This Row],[RespondentID]],'All Data'!$A:$CO,88,FALSE),"unknown")</f>
        <v>unknown</v>
      </c>
      <c r="AH410" s="96" t="str">
        <f>IFERROR(VLOOKUP(Table1[[#This Row],[RespondentID]],'All Data'!$A:$CO,89,FALSE),"unknown")</f>
        <v>unknown</v>
      </c>
      <c r="AI410" s="96" t="str">
        <f>IFERROR(VLOOKUP(Table1[[#This Row],[RespondentID]],'All Data'!$A:$CO,90,FALSE),"unknown")</f>
        <v>unknown</v>
      </c>
      <c r="AJ410" s="96" t="str">
        <f>IFERROR(VLOOKUP(Table1[[#This Row],[RespondentID]],'All Data'!$A:$CO,91,FALSE),"unknown")</f>
        <v>unknown</v>
      </c>
      <c r="AK410" s="96" t="str">
        <f>IFERROR(VLOOKUP(Table1[[#This Row],[RespondentID]],'All Data'!$A:$CO,92,FALSE),"unknown")</f>
        <v>unknown</v>
      </c>
      <c r="AL410" s="96" t="str">
        <f>IFERROR(VLOOKUP(Table1[[#This Row],[RespondentID]],'All Data'!$A:$CO,93,FALSE),"unknown")</f>
        <v>unknown</v>
      </c>
      <c r="AM410" s="96" t="str">
        <f>IFERROR(VLOOKUP(Table1[[#This Row],[RespondentID]],'All Data'!$A:$CW,94,FALSE),"unknown")</f>
        <v>unknown</v>
      </c>
      <c r="AN410" s="96" t="str">
        <f>IFERROR(VLOOKUP(Table1[[#This Row],[RespondentID]],'All Data'!$A:$CW,95,FALSE),"unknown")</f>
        <v>unknown</v>
      </c>
      <c r="AO410" s="96" t="str">
        <f>IFERROR(VLOOKUP(Table1[[#This Row],[RespondentID]],'All Data'!$A:$CW,96,FALSE),"unknown")</f>
        <v>unknown</v>
      </c>
      <c r="AP410" s="96" t="str">
        <f>IFERROR(VLOOKUP(Table1[[#This Row],[RespondentID]],'All Data'!$A:$CW,97,FALSE),"unknown")</f>
        <v>unknown</v>
      </c>
      <c r="AQ410" s="96" t="str">
        <f>IFERROR(VLOOKUP(Table1[[#This Row],[RespondentID]],'All Data'!$A:$CW,98,FALSE),"unknown")</f>
        <v>unknown</v>
      </c>
      <c r="AR410" s="96" t="str">
        <f>IFERROR(VLOOKUP(Table1[[#This Row],[RespondentID]],'All Data'!$A:$CW,99,FALSE),"unknown")</f>
        <v>unknown</v>
      </c>
    </row>
    <row r="411" spans="1:44">
      <c r="A411" s="100"/>
      <c r="B411" s="103"/>
      <c r="C411" s="104"/>
      <c r="D411" s="104"/>
      <c r="E411" s="104"/>
      <c r="F411" s="104"/>
      <c r="G411" s="104"/>
      <c r="H411" s="104"/>
      <c r="I411" s="104"/>
      <c r="J411" s="104"/>
      <c r="K411" s="104"/>
      <c r="L411" s="100"/>
      <c r="M411" s="100">
        <f t="shared" si="90"/>
        <v>0</v>
      </c>
      <c r="N411" s="100" t="e">
        <f t="shared" si="91"/>
        <v>#DIV/0!</v>
      </c>
      <c r="O411" s="100"/>
      <c r="P411" s="100">
        <f t="shared" si="92"/>
        <v>0</v>
      </c>
      <c r="Q411" s="100">
        <f t="shared" si="93"/>
        <v>0</v>
      </c>
      <c r="R411" s="100">
        <f t="shared" si="94"/>
        <v>0</v>
      </c>
      <c r="S411" s="100">
        <f t="shared" si="95"/>
        <v>0</v>
      </c>
      <c r="T411" s="100">
        <f t="shared" si="96"/>
        <v>0</v>
      </c>
      <c r="U411" s="100">
        <f t="shared" si="97"/>
        <v>0</v>
      </c>
      <c r="V411" s="111">
        <f t="shared" si="98"/>
        <v>0</v>
      </c>
      <c r="W411" s="100">
        <f t="shared" si="99"/>
        <v>0</v>
      </c>
      <c r="X411" s="100">
        <f t="shared" si="100"/>
        <v>0</v>
      </c>
      <c r="Y411" s="100">
        <f t="shared" si="101"/>
        <v>0</v>
      </c>
      <c r="Z411" s="100"/>
      <c r="AA411" s="100"/>
      <c r="AB411" s="100"/>
      <c r="AC411" s="100">
        <f t="shared" si="102"/>
        <v>0</v>
      </c>
      <c r="AD411" s="100" t="str">
        <f t="shared" si="103"/>
        <v>Correct</v>
      </c>
      <c r="AE411" s="100"/>
      <c r="AF411" s="96" t="str">
        <f>IFERROR(VLOOKUP(Table1[[#This Row],[RespondentID]],'All Data'!$A:$CO,87,FALSE),"unknown")</f>
        <v>unknown</v>
      </c>
      <c r="AG411" s="96" t="str">
        <f>IFERROR(VLOOKUP(Table1[[#This Row],[RespondentID]],'All Data'!$A:$CO,88,FALSE),"unknown")</f>
        <v>unknown</v>
      </c>
      <c r="AH411" s="96" t="str">
        <f>IFERROR(VLOOKUP(Table1[[#This Row],[RespondentID]],'All Data'!$A:$CO,89,FALSE),"unknown")</f>
        <v>unknown</v>
      </c>
      <c r="AI411" s="96" t="str">
        <f>IFERROR(VLOOKUP(Table1[[#This Row],[RespondentID]],'All Data'!$A:$CO,90,FALSE),"unknown")</f>
        <v>unknown</v>
      </c>
      <c r="AJ411" s="96" t="str">
        <f>IFERROR(VLOOKUP(Table1[[#This Row],[RespondentID]],'All Data'!$A:$CO,91,FALSE),"unknown")</f>
        <v>unknown</v>
      </c>
      <c r="AK411" s="96" t="str">
        <f>IFERROR(VLOOKUP(Table1[[#This Row],[RespondentID]],'All Data'!$A:$CO,92,FALSE),"unknown")</f>
        <v>unknown</v>
      </c>
      <c r="AL411" s="96" t="str">
        <f>IFERROR(VLOOKUP(Table1[[#This Row],[RespondentID]],'All Data'!$A:$CO,93,FALSE),"unknown")</f>
        <v>unknown</v>
      </c>
      <c r="AM411" s="96" t="str">
        <f>IFERROR(VLOOKUP(Table1[[#This Row],[RespondentID]],'All Data'!$A:$CW,94,FALSE),"unknown")</f>
        <v>unknown</v>
      </c>
      <c r="AN411" s="96" t="str">
        <f>IFERROR(VLOOKUP(Table1[[#This Row],[RespondentID]],'All Data'!$A:$CW,95,FALSE),"unknown")</f>
        <v>unknown</v>
      </c>
      <c r="AO411" s="96" t="str">
        <f>IFERROR(VLOOKUP(Table1[[#This Row],[RespondentID]],'All Data'!$A:$CW,96,FALSE),"unknown")</f>
        <v>unknown</v>
      </c>
      <c r="AP411" s="96" t="str">
        <f>IFERROR(VLOOKUP(Table1[[#This Row],[RespondentID]],'All Data'!$A:$CW,97,FALSE),"unknown")</f>
        <v>unknown</v>
      </c>
      <c r="AQ411" s="96" t="str">
        <f>IFERROR(VLOOKUP(Table1[[#This Row],[RespondentID]],'All Data'!$A:$CW,98,FALSE),"unknown")</f>
        <v>unknown</v>
      </c>
      <c r="AR411" s="96" t="str">
        <f>IFERROR(VLOOKUP(Table1[[#This Row],[RespondentID]],'All Data'!$A:$CW,99,FALSE),"unknown")</f>
        <v>unknown</v>
      </c>
    </row>
    <row r="412" spans="1:44">
      <c r="A412" s="100"/>
      <c r="B412" s="103"/>
      <c r="C412" s="104"/>
      <c r="D412" s="104"/>
      <c r="E412" s="104"/>
      <c r="F412" s="104"/>
      <c r="G412" s="104"/>
      <c r="H412" s="104"/>
      <c r="I412" s="104"/>
      <c r="J412" s="104"/>
      <c r="K412" s="104"/>
      <c r="L412" s="100"/>
      <c r="M412" s="100">
        <f t="shared" si="90"/>
        <v>0</v>
      </c>
      <c r="N412" s="100" t="e">
        <f t="shared" si="91"/>
        <v>#DIV/0!</v>
      </c>
      <c r="O412" s="100"/>
      <c r="P412" s="100">
        <f t="shared" si="92"/>
        <v>0</v>
      </c>
      <c r="Q412" s="100">
        <f t="shared" si="93"/>
        <v>0</v>
      </c>
      <c r="R412" s="100">
        <f t="shared" si="94"/>
        <v>0</v>
      </c>
      <c r="S412" s="100">
        <f t="shared" si="95"/>
        <v>0</v>
      </c>
      <c r="T412" s="100">
        <f t="shared" si="96"/>
        <v>0</v>
      </c>
      <c r="U412" s="100">
        <f t="shared" si="97"/>
        <v>0</v>
      </c>
      <c r="V412" s="111">
        <f t="shared" si="98"/>
        <v>0</v>
      </c>
      <c r="W412" s="100">
        <f t="shared" si="99"/>
        <v>0</v>
      </c>
      <c r="X412" s="100">
        <f t="shared" si="100"/>
        <v>0</v>
      </c>
      <c r="Y412" s="100">
        <f t="shared" si="101"/>
        <v>0</v>
      </c>
      <c r="Z412" s="100"/>
      <c r="AA412" s="100"/>
      <c r="AB412" s="100"/>
      <c r="AC412" s="100">
        <f t="shared" si="102"/>
        <v>0</v>
      </c>
      <c r="AD412" s="100" t="str">
        <f t="shared" si="103"/>
        <v>Correct</v>
      </c>
      <c r="AE412" s="100"/>
      <c r="AF412" s="96" t="str">
        <f>IFERROR(VLOOKUP(Table1[[#This Row],[RespondentID]],'All Data'!$A:$CO,87,FALSE),"unknown")</f>
        <v>unknown</v>
      </c>
      <c r="AG412" s="96" t="str">
        <f>IFERROR(VLOOKUP(Table1[[#This Row],[RespondentID]],'All Data'!$A:$CO,88,FALSE),"unknown")</f>
        <v>unknown</v>
      </c>
      <c r="AH412" s="96" t="str">
        <f>IFERROR(VLOOKUP(Table1[[#This Row],[RespondentID]],'All Data'!$A:$CO,89,FALSE),"unknown")</f>
        <v>unknown</v>
      </c>
      <c r="AI412" s="96" t="str">
        <f>IFERROR(VLOOKUP(Table1[[#This Row],[RespondentID]],'All Data'!$A:$CO,90,FALSE),"unknown")</f>
        <v>unknown</v>
      </c>
      <c r="AJ412" s="96" t="str">
        <f>IFERROR(VLOOKUP(Table1[[#This Row],[RespondentID]],'All Data'!$A:$CO,91,FALSE),"unknown")</f>
        <v>unknown</v>
      </c>
      <c r="AK412" s="96" t="str">
        <f>IFERROR(VLOOKUP(Table1[[#This Row],[RespondentID]],'All Data'!$A:$CO,92,FALSE),"unknown")</f>
        <v>unknown</v>
      </c>
      <c r="AL412" s="96" t="str">
        <f>IFERROR(VLOOKUP(Table1[[#This Row],[RespondentID]],'All Data'!$A:$CO,93,FALSE),"unknown")</f>
        <v>unknown</v>
      </c>
      <c r="AM412" s="96" t="str">
        <f>IFERROR(VLOOKUP(Table1[[#This Row],[RespondentID]],'All Data'!$A:$CW,94,FALSE),"unknown")</f>
        <v>unknown</v>
      </c>
      <c r="AN412" s="96" t="str">
        <f>IFERROR(VLOOKUP(Table1[[#This Row],[RespondentID]],'All Data'!$A:$CW,95,FALSE),"unknown")</f>
        <v>unknown</v>
      </c>
      <c r="AO412" s="96" t="str">
        <f>IFERROR(VLOOKUP(Table1[[#This Row],[RespondentID]],'All Data'!$A:$CW,96,FALSE),"unknown")</f>
        <v>unknown</v>
      </c>
      <c r="AP412" s="96" t="str">
        <f>IFERROR(VLOOKUP(Table1[[#This Row],[RespondentID]],'All Data'!$A:$CW,97,FALSE),"unknown")</f>
        <v>unknown</v>
      </c>
      <c r="AQ412" s="96" t="str">
        <f>IFERROR(VLOOKUP(Table1[[#This Row],[RespondentID]],'All Data'!$A:$CW,98,FALSE),"unknown")</f>
        <v>unknown</v>
      </c>
      <c r="AR412" s="96" t="str">
        <f>IFERROR(VLOOKUP(Table1[[#This Row],[RespondentID]],'All Data'!$A:$CW,99,FALSE),"unknown")</f>
        <v>unknown</v>
      </c>
    </row>
    <row r="413" spans="1:44">
      <c r="A413" s="100"/>
      <c r="B413" s="103"/>
      <c r="C413" s="104"/>
      <c r="D413" s="104"/>
      <c r="E413" s="104"/>
      <c r="F413" s="104"/>
      <c r="G413" s="104"/>
      <c r="H413" s="104"/>
      <c r="I413" s="104"/>
      <c r="J413" s="104"/>
      <c r="K413" s="104"/>
      <c r="L413" s="100"/>
      <c r="M413" s="100">
        <f t="shared" si="90"/>
        <v>0</v>
      </c>
      <c r="N413" s="100" t="e">
        <f t="shared" si="91"/>
        <v>#DIV/0!</v>
      </c>
      <c r="O413" s="100"/>
      <c r="P413" s="100">
        <f t="shared" si="92"/>
        <v>0</v>
      </c>
      <c r="Q413" s="100">
        <f t="shared" si="93"/>
        <v>0</v>
      </c>
      <c r="R413" s="100">
        <f t="shared" si="94"/>
        <v>0</v>
      </c>
      <c r="S413" s="100">
        <f t="shared" si="95"/>
        <v>0</v>
      </c>
      <c r="T413" s="100">
        <f t="shared" si="96"/>
        <v>0</v>
      </c>
      <c r="U413" s="100">
        <f t="shared" si="97"/>
        <v>0</v>
      </c>
      <c r="V413" s="111">
        <f t="shared" si="98"/>
        <v>0</v>
      </c>
      <c r="W413" s="100">
        <f t="shared" si="99"/>
        <v>0</v>
      </c>
      <c r="X413" s="100">
        <f t="shared" si="100"/>
        <v>0</v>
      </c>
      <c r="Y413" s="100">
        <f t="shared" si="101"/>
        <v>0</v>
      </c>
      <c r="Z413" s="100"/>
      <c r="AA413" s="100"/>
      <c r="AB413" s="100"/>
      <c r="AC413" s="100">
        <f t="shared" si="102"/>
        <v>0</v>
      </c>
      <c r="AD413" s="100" t="str">
        <f t="shared" si="103"/>
        <v>Correct</v>
      </c>
      <c r="AE413" s="100"/>
      <c r="AF413" s="96" t="str">
        <f>IFERROR(VLOOKUP(Table1[[#This Row],[RespondentID]],'All Data'!$A:$CO,87,FALSE),"unknown")</f>
        <v>unknown</v>
      </c>
      <c r="AG413" s="96" t="str">
        <f>IFERROR(VLOOKUP(Table1[[#This Row],[RespondentID]],'All Data'!$A:$CO,88,FALSE),"unknown")</f>
        <v>unknown</v>
      </c>
      <c r="AH413" s="96" t="str">
        <f>IFERROR(VLOOKUP(Table1[[#This Row],[RespondentID]],'All Data'!$A:$CO,89,FALSE),"unknown")</f>
        <v>unknown</v>
      </c>
      <c r="AI413" s="96" t="str">
        <f>IFERROR(VLOOKUP(Table1[[#This Row],[RespondentID]],'All Data'!$A:$CO,90,FALSE),"unknown")</f>
        <v>unknown</v>
      </c>
      <c r="AJ413" s="96" t="str">
        <f>IFERROR(VLOOKUP(Table1[[#This Row],[RespondentID]],'All Data'!$A:$CO,91,FALSE),"unknown")</f>
        <v>unknown</v>
      </c>
      <c r="AK413" s="96" t="str">
        <f>IFERROR(VLOOKUP(Table1[[#This Row],[RespondentID]],'All Data'!$A:$CO,92,FALSE),"unknown")</f>
        <v>unknown</v>
      </c>
      <c r="AL413" s="96" t="str">
        <f>IFERROR(VLOOKUP(Table1[[#This Row],[RespondentID]],'All Data'!$A:$CO,93,FALSE),"unknown")</f>
        <v>unknown</v>
      </c>
      <c r="AM413" s="96" t="str">
        <f>IFERROR(VLOOKUP(Table1[[#This Row],[RespondentID]],'All Data'!$A:$CW,94,FALSE),"unknown")</f>
        <v>unknown</v>
      </c>
      <c r="AN413" s="96" t="str">
        <f>IFERROR(VLOOKUP(Table1[[#This Row],[RespondentID]],'All Data'!$A:$CW,95,FALSE),"unknown")</f>
        <v>unknown</v>
      </c>
      <c r="AO413" s="96" t="str">
        <f>IFERROR(VLOOKUP(Table1[[#This Row],[RespondentID]],'All Data'!$A:$CW,96,FALSE),"unknown")</f>
        <v>unknown</v>
      </c>
      <c r="AP413" s="96" t="str">
        <f>IFERROR(VLOOKUP(Table1[[#This Row],[RespondentID]],'All Data'!$A:$CW,97,FALSE),"unknown")</f>
        <v>unknown</v>
      </c>
      <c r="AQ413" s="96" t="str">
        <f>IFERROR(VLOOKUP(Table1[[#This Row],[RespondentID]],'All Data'!$A:$CW,98,FALSE),"unknown")</f>
        <v>unknown</v>
      </c>
      <c r="AR413" s="96" t="str">
        <f>IFERROR(VLOOKUP(Table1[[#This Row],[RespondentID]],'All Data'!$A:$CW,99,FALSE),"unknown")</f>
        <v>unknown</v>
      </c>
    </row>
    <row r="414" spans="1:44">
      <c r="A414" s="100"/>
      <c r="B414" s="103"/>
      <c r="C414" s="104"/>
      <c r="D414" s="104"/>
      <c r="E414" s="104"/>
      <c r="F414" s="104"/>
      <c r="G414" s="104"/>
      <c r="H414" s="104"/>
      <c r="I414" s="104"/>
      <c r="J414" s="104"/>
      <c r="K414" s="104"/>
      <c r="L414" s="100"/>
      <c r="M414" s="100">
        <f t="shared" si="90"/>
        <v>0</v>
      </c>
      <c r="N414" s="100" t="e">
        <f t="shared" si="91"/>
        <v>#DIV/0!</v>
      </c>
      <c r="O414" s="100"/>
      <c r="P414" s="100">
        <f t="shared" si="92"/>
        <v>0</v>
      </c>
      <c r="Q414" s="100">
        <f t="shared" si="93"/>
        <v>0</v>
      </c>
      <c r="R414" s="100">
        <f t="shared" si="94"/>
        <v>0</v>
      </c>
      <c r="S414" s="100">
        <f t="shared" si="95"/>
        <v>0</v>
      </c>
      <c r="T414" s="100">
        <f t="shared" si="96"/>
        <v>0</v>
      </c>
      <c r="U414" s="100">
        <f t="shared" si="97"/>
        <v>0</v>
      </c>
      <c r="V414" s="111">
        <f t="shared" si="98"/>
        <v>0</v>
      </c>
      <c r="W414" s="100">
        <f t="shared" si="99"/>
        <v>0</v>
      </c>
      <c r="X414" s="100">
        <f t="shared" si="100"/>
        <v>0</v>
      </c>
      <c r="Y414" s="100">
        <f t="shared" si="101"/>
        <v>0</v>
      </c>
      <c r="Z414" s="100"/>
      <c r="AA414" s="100"/>
      <c r="AB414" s="100"/>
      <c r="AC414" s="100">
        <f t="shared" si="102"/>
        <v>0</v>
      </c>
      <c r="AD414" s="100" t="str">
        <f t="shared" si="103"/>
        <v>Correct</v>
      </c>
      <c r="AE414" s="100"/>
      <c r="AF414" s="96" t="str">
        <f>IFERROR(VLOOKUP(Table1[[#This Row],[RespondentID]],'All Data'!$A:$CO,87,FALSE),"unknown")</f>
        <v>unknown</v>
      </c>
      <c r="AG414" s="96" t="str">
        <f>IFERROR(VLOOKUP(Table1[[#This Row],[RespondentID]],'All Data'!$A:$CO,88,FALSE),"unknown")</f>
        <v>unknown</v>
      </c>
      <c r="AH414" s="96" t="str">
        <f>IFERROR(VLOOKUP(Table1[[#This Row],[RespondentID]],'All Data'!$A:$CO,89,FALSE),"unknown")</f>
        <v>unknown</v>
      </c>
      <c r="AI414" s="96" t="str">
        <f>IFERROR(VLOOKUP(Table1[[#This Row],[RespondentID]],'All Data'!$A:$CO,90,FALSE),"unknown")</f>
        <v>unknown</v>
      </c>
      <c r="AJ414" s="96" t="str">
        <f>IFERROR(VLOOKUP(Table1[[#This Row],[RespondentID]],'All Data'!$A:$CO,91,FALSE),"unknown")</f>
        <v>unknown</v>
      </c>
      <c r="AK414" s="96" t="str">
        <f>IFERROR(VLOOKUP(Table1[[#This Row],[RespondentID]],'All Data'!$A:$CO,92,FALSE),"unknown")</f>
        <v>unknown</v>
      </c>
      <c r="AL414" s="96" t="str">
        <f>IFERROR(VLOOKUP(Table1[[#This Row],[RespondentID]],'All Data'!$A:$CO,93,FALSE),"unknown")</f>
        <v>unknown</v>
      </c>
      <c r="AM414" s="96" t="str">
        <f>IFERROR(VLOOKUP(Table1[[#This Row],[RespondentID]],'All Data'!$A:$CW,94,FALSE),"unknown")</f>
        <v>unknown</v>
      </c>
      <c r="AN414" s="96" t="str">
        <f>IFERROR(VLOOKUP(Table1[[#This Row],[RespondentID]],'All Data'!$A:$CW,95,FALSE),"unknown")</f>
        <v>unknown</v>
      </c>
      <c r="AO414" s="96" t="str">
        <f>IFERROR(VLOOKUP(Table1[[#This Row],[RespondentID]],'All Data'!$A:$CW,96,FALSE),"unknown")</f>
        <v>unknown</v>
      </c>
      <c r="AP414" s="96" t="str">
        <f>IFERROR(VLOOKUP(Table1[[#This Row],[RespondentID]],'All Data'!$A:$CW,97,FALSE),"unknown")</f>
        <v>unknown</v>
      </c>
      <c r="AQ414" s="96" t="str">
        <f>IFERROR(VLOOKUP(Table1[[#This Row],[RespondentID]],'All Data'!$A:$CW,98,FALSE),"unknown")</f>
        <v>unknown</v>
      </c>
      <c r="AR414" s="96" t="str">
        <f>IFERROR(VLOOKUP(Table1[[#This Row],[RespondentID]],'All Data'!$A:$CW,99,FALSE),"unknown")</f>
        <v>unknown</v>
      </c>
    </row>
    <row r="415" spans="1:44">
      <c r="A415" s="100"/>
      <c r="B415" s="103"/>
      <c r="C415" s="104"/>
      <c r="D415" s="104"/>
      <c r="E415" s="104"/>
      <c r="F415" s="104"/>
      <c r="G415" s="104"/>
      <c r="H415" s="104"/>
      <c r="I415" s="104"/>
      <c r="J415" s="104"/>
      <c r="K415" s="104"/>
      <c r="L415" s="100"/>
      <c r="M415" s="100">
        <f t="shared" si="90"/>
        <v>0</v>
      </c>
      <c r="N415" s="100" t="e">
        <f t="shared" si="91"/>
        <v>#DIV/0!</v>
      </c>
      <c r="O415" s="100"/>
      <c r="P415" s="100">
        <f t="shared" si="92"/>
        <v>0</v>
      </c>
      <c r="Q415" s="100">
        <f t="shared" si="93"/>
        <v>0</v>
      </c>
      <c r="R415" s="100">
        <f t="shared" si="94"/>
        <v>0</v>
      </c>
      <c r="S415" s="100">
        <f t="shared" si="95"/>
        <v>0</v>
      </c>
      <c r="T415" s="100">
        <f t="shared" si="96"/>
        <v>0</v>
      </c>
      <c r="U415" s="100">
        <f t="shared" si="97"/>
        <v>0</v>
      </c>
      <c r="V415" s="111">
        <f t="shared" si="98"/>
        <v>0</v>
      </c>
      <c r="W415" s="100">
        <f t="shared" si="99"/>
        <v>0</v>
      </c>
      <c r="X415" s="100">
        <f t="shared" si="100"/>
        <v>0</v>
      </c>
      <c r="Y415" s="100">
        <f t="shared" si="101"/>
        <v>0</v>
      </c>
      <c r="Z415" s="100"/>
      <c r="AA415" s="100"/>
      <c r="AB415" s="100"/>
      <c r="AC415" s="100">
        <f t="shared" si="102"/>
        <v>0</v>
      </c>
      <c r="AD415" s="100" t="str">
        <f t="shared" si="103"/>
        <v>Correct</v>
      </c>
      <c r="AE415" s="100"/>
      <c r="AF415" s="96" t="str">
        <f>IFERROR(VLOOKUP(Table1[[#This Row],[RespondentID]],'All Data'!$A:$CO,87,FALSE),"unknown")</f>
        <v>unknown</v>
      </c>
      <c r="AG415" s="96" t="str">
        <f>IFERROR(VLOOKUP(Table1[[#This Row],[RespondentID]],'All Data'!$A:$CO,88,FALSE),"unknown")</f>
        <v>unknown</v>
      </c>
      <c r="AH415" s="96" t="str">
        <f>IFERROR(VLOOKUP(Table1[[#This Row],[RespondentID]],'All Data'!$A:$CO,89,FALSE),"unknown")</f>
        <v>unknown</v>
      </c>
      <c r="AI415" s="96" t="str">
        <f>IFERROR(VLOOKUP(Table1[[#This Row],[RespondentID]],'All Data'!$A:$CO,90,FALSE),"unknown")</f>
        <v>unknown</v>
      </c>
      <c r="AJ415" s="96" t="str">
        <f>IFERROR(VLOOKUP(Table1[[#This Row],[RespondentID]],'All Data'!$A:$CO,91,FALSE),"unknown")</f>
        <v>unknown</v>
      </c>
      <c r="AK415" s="96" t="str">
        <f>IFERROR(VLOOKUP(Table1[[#This Row],[RespondentID]],'All Data'!$A:$CO,92,FALSE),"unknown")</f>
        <v>unknown</v>
      </c>
      <c r="AL415" s="96" t="str">
        <f>IFERROR(VLOOKUP(Table1[[#This Row],[RespondentID]],'All Data'!$A:$CO,93,FALSE),"unknown")</f>
        <v>unknown</v>
      </c>
      <c r="AM415" s="96" t="str">
        <f>IFERROR(VLOOKUP(Table1[[#This Row],[RespondentID]],'All Data'!$A:$CW,94,FALSE),"unknown")</f>
        <v>unknown</v>
      </c>
      <c r="AN415" s="96" t="str">
        <f>IFERROR(VLOOKUP(Table1[[#This Row],[RespondentID]],'All Data'!$A:$CW,95,FALSE),"unknown")</f>
        <v>unknown</v>
      </c>
      <c r="AO415" s="96" t="str">
        <f>IFERROR(VLOOKUP(Table1[[#This Row],[RespondentID]],'All Data'!$A:$CW,96,FALSE),"unknown")</f>
        <v>unknown</v>
      </c>
      <c r="AP415" s="96" t="str">
        <f>IFERROR(VLOOKUP(Table1[[#This Row],[RespondentID]],'All Data'!$A:$CW,97,FALSE),"unknown")</f>
        <v>unknown</v>
      </c>
      <c r="AQ415" s="96" t="str">
        <f>IFERROR(VLOOKUP(Table1[[#This Row],[RespondentID]],'All Data'!$A:$CW,98,FALSE),"unknown")</f>
        <v>unknown</v>
      </c>
      <c r="AR415" s="96" t="str">
        <f>IFERROR(VLOOKUP(Table1[[#This Row],[RespondentID]],'All Data'!$A:$CW,99,FALSE),"unknown")</f>
        <v>unknown</v>
      </c>
    </row>
    <row r="416" spans="1:44">
      <c r="A416" s="100"/>
      <c r="B416" s="103"/>
      <c r="C416" s="104"/>
      <c r="D416" s="104"/>
      <c r="E416" s="104"/>
      <c r="F416" s="104"/>
      <c r="G416" s="104"/>
      <c r="H416" s="104"/>
      <c r="I416" s="104"/>
      <c r="J416" s="104"/>
      <c r="K416" s="104"/>
      <c r="L416" s="100"/>
      <c r="M416" s="100">
        <f t="shared" si="90"/>
        <v>0</v>
      </c>
      <c r="N416" s="100" t="e">
        <f t="shared" si="91"/>
        <v>#DIV/0!</v>
      </c>
      <c r="O416" s="100"/>
      <c r="P416" s="100">
        <f t="shared" si="92"/>
        <v>0</v>
      </c>
      <c r="Q416" s="100">
        <f t="shared" si="93"/>
        <v>0</v>
      </c>
      <c r="R416" s="100">
        <f t="shared" si="94"/>
        <v>0</v>
      </c>
      <c r="S416" s="100">
        <f t="shared" si="95"/>
        <v>0</v>
      </c>
      <c r="T416" s="100">
        <f t="shared" si="96"/>
        <v>0</v>
      </c>
      <c r="U416" s="100">
        <f t="shared" si="97"/>
        <v>0</v>
      </c>
      <c r="V416" s="111">
        <f t="shared" si="98"/>
        <v>0</v>
      </c>
      <c r="W416" s="100">
        <f t="shared" si="99"/>
        <v>0</v>
      </c>
      <c r="X416" s="100">
        <f t="shared" si="100"/>
        <v>0</v>
      </c>
      <c r="Y416" s="100">
        <f t="shared" si="101"/>
        <v>0</v>
      </c>
      <c r="Z416" s="100"/>
      <c r="AA416" s="100"/>
      <c r="AB416" s="100"/>
      <c r="AC416" s="100">
        <f t="shared" si="102"/>
        <v>0</v>
      </c>
      <c r="AD416" s="100" t="str">
        <f t="shared" si="103"/>
        <v>Correct</v>
      </c>
      <c r="AE416" s="100"/>
      <c r="AF416" s="96" t="str">
        <f>IFERROR(VLOOKUP(Table1[[#This Row],[RespondentID]],'All Data'!$A:$CO,87,FALSE),"unknown")</f>
        <v>unknown</v>
      </c>
      <c r="AG416" s="96" t="str">
        <f>IFERROR(VLOOKUP(Table1[[#This Row],[RespondentID]],'All Data'!$A:$CO,88,FALSE),"unknown")</f>
        <v>unknown</v>
      </c>
      <c r="AH416" s="96" t="str">
        <f>IFERROR(VLOOKUP(Table1[[#This Row],[RespondentID]],'All Data'!$A:$CO,89,FALSE),"unknown")</f>
        <v>unknown</v>
      </c>
      <c r="AI416" s="96" t="str">
        <f>IFERROR(VLOOKUP(Table1[[#This Row],[RespondentID]],'All Data'!$A:$CO,90,FALSE),"unknown")</f>
        <v>unknown</v>
      </c>
      <c r="AJ416" s="96" t="str">
        <f>IFERROR(VLOOKUP(Table1[[#This Row],[RespondentID]],'All Data'!$A:$CO,91,FALSE),"unknown")</f>
        <v>unknown</v>
      </c>
      <c r="AK416" s="96" t="str">
        <f>IFERROR(VLOOKUP(Table1[[#This Row],[RespondentID]],'All Data'!$A:$CO,92,FALSE),"unknown")</f>
        <v>unknown</v>
      </c>
      <c r="AL416" s="96" t="str">
        <f>IFERROR(VLOOKUP(Table1[[#This Row],[RespondentID]],'All Data'!$A:$CO,93,FALSE),"unknown")</f>
        <v>unknown</v>
      </c>
      <c r="AM416" s="96" t="str">
        <f>IFERROR(VLOOKUP(Table1[[#This Row],[RespondentID]],'All Data'!$A:$CW,94,FALSE),"unknown")</f>
        <v>unknown</v>
      </c>
      <c r="AN416" s="96" t="str">
        <f>IFERROR(VLOOKUP(Table1[[#This Row],[RespondentID]],'All Data'!$A:$CW,95,FALSE),"unknown")</f>
        <v>unknown</v>
      </c>
      <c r="AO416" s="96" t="str">
        <f>IFERROR(VLOOKUP(Table1[[#This Row],[RespondentID]],'All Data'!$A:$CW,96,FALSE),"unknown")</f>
        <v>unknown</v>
      </c>
      <c r="AP416" s="96" t="str">
        <f>IFERROR(VLOOKUP(Table1[[#This Row],[RespondentID]],'All Data'!$A:$CW,97,FALSE),"unknown")</f>
        <v>unknown</v>
      </c>
      <c r="AQ416" s="96" t="str">
        <f>IFERROR(VLOOKUP(Table1[[#This Row],[RespondentID]],'All Data'!$A:$CW,98,FALSE),"unknown")</f>
        <v>unknown</v>
      </c>
      <c r="AR416" s="96" t="str">
        <f>IFERROR(VLOOKUP(Table1[[#This Row],[RespondentID]],'All Data'!$A:$CW,99,FALSE),"unknown")</f>
        <v>unknown</v>
      </c>
    </row>
    <row r="417" spans="1:44">
      <c r="A417" s="100"/>
      <c r="B417" s="103"/>
      <c r="C417" s="104"/>
      <c r="D417" s="104"/>
      <c r="E417" s="104"/>
      <c r="F417" s="104"/>
      <c r="G417" s="104"/>
      <c r="H417" s="104"/>
      <c r="I417" s="104"/>
      <c r="J417" s="104"/>
      <c r="K417" s="104"/>
      <c r="L417" s="100"/>
      <c r="M417" s="100">
        <f t="shared" si="90"/>
        <v>0</v>
      </c>
      <c r="N417" s="100" t="e">
        <f t="shared" si="91"/>
        <v>#DIV/0!</v>
      </c>
      <c r="O417" s="100"/>
      <c r="P417" s="100">
        <f t="shared" si="92"/>
        <v>0</v>
      </c>
      <c r="Q417" s="100">
        <f t="shared" si="93"/>
        <v>0</v>
      </c>
      <c r="R417" s="100">
        <f t="shared" si="94"/>
        <v>0</v>
      </c>
      <c r="S417" s="100">
        <f t="shared" si="95"/>
        <v>0</v>
      </c>
      <c r="T417" s="100">
        <f t="shared" si="96"/>
        <v>0</v>
      </c>
      <c r="U417" s="100">
        <f t="shared" si="97"/>
        <v>0</v>
      </c>
      <c r="V417" s="111">
        <f t="shared" si="98"/>
        <v>0</v>
      </c>
      <c r="W417" s="100">
        <f t="shared" si="99"/>
        <v>0</v>
      </c>
      <c r="X417" s="100">
        <f t="shared" si="100"/>
        <v>0</v>
      </c>
      <c r="Y417" s="100">
        <f t="shared" si="101"/>
        <v>0</v>
      </c>
      <c r="Z417" s="100"/>
      <c r="AA417" s="100"/>
      <c r="AB417" s="100"/>
      <c r="AC417" s="100">
        <f t="shared" si="102"/>
        <v>0</v>
      </c>
      <c r="AD417" s="100" t="str">
        <f t="shared" si="103"/>
        <v>Correct</v>
      </c>
      <c r="AE417" s="100"/>
      <c r="AF417" s="96" t="str">
        <f>IFERROR(VLOOKUP(Table1[[#This Row],[RespondentID]],'All Data'!$A:$CO,87,FALSE),"unknown")</f>
        <v>unknown</v>
      </c>
      <c r="AG417" s="96" t="str">
        <f>IFERROR(VLOOKUP(Table1[[#This Row],[RespondentID]],'All Data'!$A:$CO,88,FALSE),"unknown")</f>
        <v>unknown</v>
      </c>
      <c r="AH417" s="96" t="str">
        <f>IFERROR(VLOOKUP(Table1[[#This Row],[RespondentID]],'All Data'!$A:$CO,89,FALSE),"unknown")</f>
        <v>unknown</v>
      </c>
      <c r="AI417" s="96" t="str">
        <f>IFERROR(VLOOKUP(Table1[[#This Row],[RespondentID]],'All Data'!$A:$CO,90,FALSE),"unknown")</f>
        <v>unknown</v>
      </c>
      <c r="AJ417" s="96" t="str">
        <f>IFERROR(VLOOKUP(Table1[[#This Row],[RespondentID]],'All Data'!$A:$CO,91,FALSE),"unknown")</f>
        <v>unknown</v>
      </c>
      <c r="AK417" s="96" t="str">
        <f>IFERROR(VLOOKUP(Table1[[#This Row],[RespondentID]],'All Data'!$A:$CO,92,FALSE),"unknown")</f>
        <v>unknown</v>
      </c>
      <c r="AL417" s="96" t="str">
        <f>IFERROR(VLOOKUP(Table1[[#This Row],[RespondentID]],'All Data'!$A:$CO,93,FALSE),"unknown")</f>
        <v>unknown</v>
      </c>
      <c r="AM417" s="96" t="str">
        <f>IFERROR(VLOOKUP(Table1[[#This Row],[RespondentID]],'All Data'!$A:$CW,94,FALSE),"unknown")</f>
        <v>unknown</v>
      </c>
      <c r="AN417" s="96" t="str">
        <f>IFERROR(VLOOKUP(Table1[[#This Row],[RespondentID]],'All Data'!$A:$CW,95,FALSE),"unknown")</f>
        <v>unknown</v>
      </c>
      <c r="AO417" s="96" t="str">
        <f>IFERROR(VLOOKUP(Table1[[#This Row],[RespondentID]],'All Data'!$A:$CW,96,FALSE),"unknown")</f>
        <v>unknown</v>
      </c>
      <c r="AP417" s="96" t="str">
        <f>IFERROR(VLOOKUP(Table1[[#This Row],[RespondentID]],'All Data'!$A:$CW,97,FALSE),"unknown")</f>
        <v>unknown</v>
      </c>
      <c r="AQ417" s="96" t="str">
        <f>IFERROR(VLOOKUP(Table1[[#This Row],[RespondentID]],'All Data'!$A:$CW,98,FALSE),"unknown")</f>
        <v>unknown</v>
      </c>
      <c r="AR417" s="96" t="str">
        <f>IFERROR(VLOOKUP(Table1[[#This Row],[RespondentID]],'All Data'!$A:$CW,99,FALSE),"unknown")</f>
        <v>unknown</v>
      </c>
    </row>
    <row r="418" spans="1:44">
      <c r="A418" s="100"/>
      <c r="B418" s="103"/>
      <c r="C418" s="104"/>
      <c r="D418" s="104"/>
      <c r="E418" s="104"/>
      <c r="F418" s="104"/>
      <c r="G418" s="104"/>
      <c r="H418" s="104"/>
      <c r="I418" s="104"/>
      <c r="J418" s="104"/>
      <c r="K418" s="104"/>
      <c r="L418" s="100"/>
      <c r="M418" s="100">
        <f t="shared" si="90"/>
        <v>0</v>
      </c>
      <c r="N418" s="100" t="e">
        <f t="shared" si="91"/>
        <v>#DIV/0!</v>
      </c>
      <c r="O418" s="100"/>
      <c r="P418" s="100">
        <f t="shared" si="92"/>
        <v>0</v>
      </c>
      <c r="Q418" s="100">
        <f t="shared" si="93"/>
        <v>0</v>
      </c>
      <c r="R418" s="100">
        <f t="shared" si="94"/>
        <v>0</v>
      </c>
      <c r="S418" s="100">
        <f t="shared" si="95"/>
        <v>0</v>
      </c>
      <c r="T418" s="100">
        <f t="shared" si="96"/>
        <v>0</v>
      </c>
      <c r="U418" s="100">
        <f t="shared" si="97"/>
        <v>0</v>
      </c>
      <c r="V418" s="111">
        <f t="shared" si="98"/>
        <v>0</v>
      </c>
      <c r="W418" s="100">
        <f t="shared" si="99"/>
        <v>0</v>
      </c>
      <c r="X418" s="100">
        <f t="shared" si="100"/>
        <v>0</v>
      </c>
      <c r="Y418" s="100">
        <f t="shared" si="101"/>
        <v>0</v>
      </c>
      <c r="Z418" s="100"/>
      <c r="AA418" s="100"/>
      <c r="AB418" s="100"/>
      <c r="AC418" s="100">
        <f t="shared" si="102"/>
        <v>0</v>
      </c>
      <c r="AD418" s="100" t="str">
        <f t="shared" si="103"/>
        <v>Correct</v>
      </c>
      <c r="AE418" s="100"/>
      <c r="AF418" s="96" t="str">
        <f>IFERROR(VLOOKUP(Table1[[#This Row],[RespondentID]],'All Data'!$A:$CO,87,FALSE),"unknown")</f>
        <v>unknown</v>
      </c>
      <c r="AG418" s="96" t="str">
        <f>IFERROR(VLOOKUP(Table1[[#This Row],[RespondentID]],'All Data'!$A:$CO,88,FALSE),"unknown")</f>
        <v>unknown</v>
      </c>
      <c r="AH418" s="96" t="str">
        <f>IFERROR(VLOOKUP(Table1[[#This Row],[RespondentID]],'All Data'!$A:$CO,89,FALSE),"unknown")</f>
        <v>unknown</v>
      </c>
      <c r="AI418" s="96" t="str">
        <f>IFERROR(VLOOKUP(Table1[[#This Row],[RespondentID]],'All Data'!$A:$CO,90,FALSE),"unknown")</f>
        <v>unknown</v>
      </c>
      <c r="AJ418" s="96" t="str">
        <f>IFERROR(VLOOKUP(Table1[[#This Row],[RespondentID]],'All Data'!$A:$CO,91,FALSE),"unknown")</f>
        <v>unknown</v>
      </c>
      <c r="AK418" s="96" t="str">
        <f>IFERROR(VLOOKUP(Table1[[#This Row],[RespondentID]],'All Data'!$A:$CO,92,FALSE),"unknown")</f>
        <v>unknown</v>
      </c>
      <c r="AL418" s="96" t="str">
        <f>IFERROR(VLOOKUP(Table1[[#This Row],[RespondentID]],'All Data'!$A:$CO,93,FALSE),"unknown")</f>
        <v>unknown</v>
      </c>
      <c r="AM418" s="96" t="str">
        <f>IFERROR(VLOOKUP(Table1[[#This Row],[RespondentID]],'All Data'!$A:$CW,94,FALSE),"unknown")</f>
        <v>unknown</v>
      </c>
      <c r="AN418" s="96" t="str">
        <f>IFERROR(VLOOKUP(Table1[[#This Row],[RespondentID]],'All Data'!$A:$CW,95,FALSE),"unknown")</f>
        <v>unknown</v>
      </c>
      <c r="AO418" s="96" t="str">
        <f>IFERROR(VLOOKUP(Table1[[#This Row],[RespondentID]],'All Data'!$A:$CW,96,FALSE),"unknown")</f>
        <v>unknown</v>
      </c>
      <c r="AP418" s="96" t="str">
        <f>IFERROR(VLOOKUP(Table1[[#This Row],[RespondentID]],'All Data'!$A:$CW,97,FALSE),"unknown")</f>
        <v>unknown</v>
      </c>
      <c r="AQ418" s="96" t="str">
        <f>IFERROR(VLOOKUP(Table1[[#This Row],[RespondentID]],'All Data'!$A:$CW,98,FALSE),"unknown")</f>
        <v>unknown</v>
      </c>
      <c r="AR418" s="96" t="str">
        <f>IFERROR(VLOOKUP(Table1[[#This Row],[RespondentID]],'All Data'!$A:$CW,99,FALSE),"unknown")</f>
        <v>unknown</v>
      </c>
    </row>
    <row r="419" spans="1:44">
      <c r="A419" s="100"/>
      <c r="B419" s="103"/>
      <c r="C419" s="104"/>
      <c r="D419" s="104"/>
      <c r="E419" s="104"/>
      <c r="F419" s="104"/>
      <c r="G419" s="104"/>
      <c r="H419" s="104"/>
      <c r="I419" s="104"/>
      <c r="J419" s="104"/>
      <c r="K419" s="104"/>
      <c r="L419" s="100"/>
      <c r="M419" s="100">
        <f t="shared" si="90"/>
        <v>0</v>
      </c>
      <c r="N419" s="100" t="e">
        <f t="shared" si="91"/>
        <v>#DIV/0!</v>
      </c>
      <c r="O419" s="100"/>
      <c r="P419" s="100">
        <f t="shared" si="92"/>
        <v>0</v>
      </c>
      <c r="Q419" s="100">
        <f t="shared" si="93"/>
        <v>0</v>
      </c>
      <c r="R419" s="100">
        <f t="shared" si="94"/>
        <v>0</v>
      </c>
      <c r="S419" s="100">
        <f t="shared" si="95"/>
        <v>0</v>
      </c>
      <c r="T419" s="100">
        <f t="shared" si="96"/>
        <v>0</v>
      </c>
      <c r="U419" s="100">
        <f t="shared" si="97"/>
        <v>0</v>
      </c>
      <c r="V419" s="111">
        <f t="shared" si="98"/>
        <v>0</v>
      </c>
      <c r="W419" s="100">
        <f t="shared" si="99"/>
        <v>0</v>
      </c>
      <c r="X419" s="100">
        <f t="shared" si="100"/>
        <v>0</v>
      </c>
      <c r="Y419" s="100">
        <f t="shared" si="101"/>
        <v>0</v>
      </c>
      <c r="Z419" s="100"/>
      <c r="AA419" s="100"/>
      <c r="AB419" s="100"/>
      <c r="AC419" s="100">
        <f t="shared" si="102"/>
        <v>0</v>
      </c>
      <c r="AD419" s="100" t="str">
        <f t="shared" si="103"/>
        <v>Correct</v>
      </c>
      <c r="AE419" s="100"/>
      <c r="AF419" s="96" t="str">
        <f>IFERROR(VLOOKUP(Table1[[#This Row],[RespondentID]],'All Data'!$A:$CO,87,FALSE),"unknown")</f>
        <v>unknown</v>
      </c>
      <c r="AG419" s="96" t="str">
        <f>IFERROR(VLOOKUP(Table1[[#This Row],[RespondentID]],'All Data'!$A:$CO,88,FALSE),"unknown")</f>
        <v>unknown</v>
      </c>
      <c r="AH419" s="96" t="str">
        <f>IFERROR(VLOOKUP(Table1[[#This Row],[RespondentID]],'All Data'!$A:$CO,89,FALSE),"unknown")</f>
        <v>unknown</v>
      </c>
      <c r="AI419" s="96" t="str">
        <f>IFERROR(VLOOKUP(Table1[[#This Row],[RespondentID]],'All Data'!$A:$CO,90,FALSE),"unknown")</f>
        <v>unknown</v>
      </c>
      <c r="AJ419" s="96" t="str">
        <f>IFERROR(VLOOKUP(Table1[[#This Row],[RespondentID]],'All Data'!$A:$CO,91,FALSE),"unknown")</f>
        <v>unknown</v>
      </c>
      <c r="AK419" s="96" t="str">
        <f>IFERROR(VLOOKUP(Table1[[#This Row],[RespondentID]],'All Data'!$A:$CO,92,FALSE),"unknown")</f>
        <v>unknown</v>
      </c>
      <c r="AL419" s="96" t="str">
        <f>IFERROR(VLOOKUP(Table1[[#This Row],[RespondentID]],'All Data'!$A:$CO,93,FALSE),"unknown")</f>
        <v>unknown</v>
      </c>
      <c r="AM419" s="96" t="str">
        <f>IFERROR(VLOOKUP(Table1[[#This Row],[RespondentID]],'All Data'!$A:$CW,94,FALSE),"unknown")</f>
        <v>unknown</v>
      </c>
      <c r="AN419" s="96" t="str">
        <f>IFERROR(VLOOKUP(Table1[[#This Row],[RespondentID]],'All Data'!$A:$CW,95,FALSE),"unknown")</f>
        <v>unknown</v>
      </c>
      <c r="AO419" s="96" t="str">
        <f>IFERROR(VLOOKUP(Table1[[#This Row],[RespondentID]],'All Data'!$A:$CW,96,FALSE),"unknown")</f>
        <v>unknown</v>
      </c>
      <c r="AP419" s="96" t="str">
        <f>IFERROR(VLOOKUP(Table1[[#This Row],[RespondentID]],'All Data'!$A:$CW,97,FALSE),"unknown")</f>
        <v>unknown</v>
      </c>
      <c r="AQ419" s="96" t="str">
        <f>IFERROR(VLOOKUP(Table1[[#This Row],[RespondentID]],'All Data'!$A:$CW,98,FALSE),"unknown")</f>
        <v>unknown</v>
      </c>
      <c r="AR419" s="96" t="str">
        <f>IFERROR(VLOOKUP(Table1[[#This Row],[RespondentID]],'All Data'!$A:$CW,99,FALSE),"unknown")</f>
        <v>unknown</v>
      </c>
    </row>
    <row r="420" spans="1:44">
      <c r="A420" s="100"/>
      <c r="B420" s="103"/>
      <c r="C420" s="104"/>
      <c r="D420" s="104"/>
      <c r="E420" s="104"/>
      <c r="F420" s="104"/>
      <c r="G420" s="104"/>
      <c r="H420" s="104"/>
      <c r="I420" s="104"/>
      <c r="J420" s="104"/>
      <c r="K420" s="104"/>
      <c r="L420" s="100"/>
      <c r="M420" s="100">
        <f t="shared" si="90"/>
        <v>0</v>
      </c>
      <c r="N420" s="100" t="e">
        <f t="shared" si="91"/>
        <v>#DIV/0!</v>
      </c>
      <c r="O420" s="100"/>
      <c r="P420" s="100">
        <f t="shared" si="92"/>
        <v>0</v>
      </c>
      <c r="Q420" s="100">
        <f t="shared" si="93"/>
        <v>0</v>
      </c>
      <c r="R420" s="100">
        <f t="shared" si="94"/>
        <v>0</v>
      </c>
      <c r="S420" s="100">
        <f t="shared" si="95"/>
        <v>0</v>
      </c>
      <c r="T420" s="100">
        <f t="shared" si="96"/>
        <v>0</v>
      </c>
      <c r="U420" s="100">
        <f t="shared" si="97"/>
        <v>0</v>
      </c>
      <c r="V420" s="111">
        <f t="shared" si="98"/>
        <v>0</v>
      </c>
      <c r="W420" s="100">
        <f t="shared" si="99"/>
        <v>0</v>
      </c>
      <c r="X420" s="100">
        <f t="shared" si="100"/>
        <v>0</v>
      </c>
      <c r="Y420" s="100">
        <f t="shared" si="101"/>
        <v>0</v>
      </c>
      <c r="Z420" s="100"/>
      <c r="AA420" s="100"/>
      <c r="AB420" s="100"/>
      <c r="AC420" s="100">
        <f t="shared" si="102"/>
        <v>0</v>
      </c>
      <c r="AD420" s="100" t="str">
        <f t="shared" si="103"/>
        <v>Correct</v>
      </c>
      <c r="AE420" s="100"/>
      <c r="AF420" s="96" t="str">
        <f>IFERROR(VLOOKUP(Table1[[#This Row],[RespondentID]],'All Data'!$A:$CO,87,FALSE),"unknown")</f>
        <v>unknown</v>
      </c>
      <c r="AG420" s="96" t="str">
        <f>IFERROR(VLOOKUP(Table1[[#This Row],[RespondentID]],'All Data'!$A:$CO,88,FALSE),"unknown")</f>
        <v>unknown</v>
      </c>
      <c r="AH420" s="96" t="str">
        <f>IFERROR(VLOOKUP(Table1[[#This Row],[RespondentID]],'All Data'!$A:$CO,89,FALSE),"unknown")</f>
        <v>unknown</v>
      </c>
      <c r="AI420" s="96" t="str">
        <f>IFERROR(VLOOKUP(Table1[[#This Row],[RespondentID]],'All Data'!$A:$CO,90,FALSE),"unknown")</f>
        <v>unknown</v>
      </c>
      <c r="AJ420" s="96" t="str">
        <f>IFERROR(VLOOKUP(Table1[[#This Row],[RespondentID]],'All Data'!$A:$CO,91,FALSE),"unknown")</f>
        <v>unknown</v>
      </c>
      <c r="AK420" s="96" t="str">
        <f>IFERROR(VLOOKUP(Table1[[#This Row],[RespondentID]],'All Data'!$A:$CO,92,FALSE),"unknown")</f>
        <v>unknown</v>
      </c>
      <c r="AL420" s="96" t="str">
        <f>IFERROR(VLOOKUP(Table1[[#This Row],[RespondentID]],'All Data'!$A:$CO,93,FALSE),"unknown")</f>
        <v>unknown</v>
      </c>
      <c r="AM420" s="96" t="str">
        <f>IFERROR(VLOOKUP(Table1[[#This Row],[RespondentID]],'All Data'!$A:$CW,94,FALSE),"unknown")</f>
        <v>unknown</v>
      </c>
      <c r="AN420" s="96" t="str">
        <f>IFERROR(VLOOKUP(Table1[[#This Row],[RespondentID]],'All Data'!$A:$CW,95,FALSE),"unknown")</f>
        <v>unknown</v>
      </c>
      <c r="AO420" s="96" t="str">
        <f>IFERROR(VLOOKUP(Table1[[#This Row],[RespondentID]],'All Data'!$A:$CW,96,FALSE),"unknown")</f>
        <v>unknown</v>
      </c>
      <c r="AP420" s="96" t="str">
        <f>IFERROR(VLOOKUP(Table1[[#This Row],[RespondentID]],'All Data'!$A:$CW,97,FALSE),"unknown")</f>
        <v>unknown</v>
      </c>
      <c r="AQ420" s="96" t="str">
        <f>IFERROR(VLOOKUP(Table1[[#This Row],[RespondentID]],'All Data'!$A:$CW,98,FALSE),"unknown")</f>
        <v>unknown</v>
      </c>
      <c r="AR420" s="96" t="str">
        <f>IFERROR(VLOOKUP(Table1[[#This Row],[RespondentID]],'All Data'!$A:$CW,99,FALSE),"unknown")</f>
        <v>unknown</v>
      </c>
    </row>
    <row r="421" spans="1:44">
      <c r="A421" s="100"/>
      <c r="B421" s="103"/>
      <c r="C421" s="104"/>
      <c r="D421" s="104"/>
      <c r="E421" s="104"/>
      <c r="F421" s="104"/>
      <c r="G421" s="104"/>
      <c r="H421" s="104"/>
      <c r="I421" s="104"/>
      <c r="J421" s="104"/>
      <c r="K421" s="104"/>
      <c r="L421" s="100"/>
      <c r="M421" s="100">
        <f t="shared" si="90"/>
        <v>0</v>
      </c>
      <c r="N421" s="100" t="e">
        <f t="shared" si="91"/>
        <v>#DIV/0!</v>
      </c>
      <c r="O421" s="100"/>
      <c r="P421" s="100">
        <f t="shared" si="92"/>
        <v>0</v>
      </c>
      <c r="Q421" s="100">
        <f t="shared" si="93"/>
        <v>0</v>
      </c>
      <c r="R421" s="100">
        <f t="shared" si="94"/>
        <v>0</v>
      </c>
      <c r="S421" s="100">
        <f t="shared" si="95"/>
        <v>0</v>
      </c>
      <c r="T421" s="100">
        <f t="shared" si="96"/>
        <v>0</v>
      </c>
      <c r="U421" s="100">
        <f t="shared" si="97"/>
        <v>0</v>
      </c>
      <c r="V421" s="111">
        <f t="shared" si="98"/>
        <v>0</v>
      </c>
      <c r="W421" s="100">
        <f t="shared" si="99"/>
        <v>0</v>
      </c>
      <c r="X421" s="100">
        <f t="shared" si="100"/>
        <v>0</v>
      </c>
      <c r="Y421" s="100">
        <f t="shared" si="101"/>
        <v>0</v>
      </c>
      <c r="Z421" s="100"/>
      <c r="AA421" s="100"/>
      <c r="AB421" s="100"/>
      <c r="AC421" s="100">
        <f t="shared" si="102"/>
        <v>0</v>
      </c>
      <c r="AD421" s="100" t="str">
        <f t="shared" si="103"/>
        <v>Correct</v>
      </c>
      <c r="AE421" s="100"/>
      <c r="AF421" s="96" t="str">
        <f>IFERROR(VLOOKUP(Table1[[#This Row],[RespondentID]],'All Data'!$A:$CO,87,FALSE),"unknown")</f>
        <v>unknown</v>
      </c>
      <c r="AG421" s="96" t="str">
        <f>IFERROR(VLOOKUP(Table1[[#This Row],[RespondentID]],'All Data'!$A:$CO,88,FALSE),"unknown")</f>
        <v>unknown</v>
      </c>
      <c r="AH421" s="96" t="str">
        <f>IFERROR(VLOOKUP(Table1[[#This Row],[RespondentID]],'All Data'!$A:$CO,89,FALSE),"unknown")</f>
        <v>unknown</v>
      </c>
      <c r="AI421" s="96" t="str">
        <f>IFERROR(VLOOKUP(Table1[[#This Row],[RespondentID]],'All Data'!$A:$CO,90,FALSE),"unknown")</f>
        <v>unknown</v>
      </c>
      <c r="AJ421" s="96" t="str">
        <f>IFERROR(VLOOKUP(Table1[[#This Row],[RespondentID]],'All Data'!$A:$CO,91,FALSE),"unknown")</f>
        <v>unknown</v>
      </c>
      <c r="AK421" s="96" t="str">
        <f>IFERROR(VLOOKUP(Table1[[#This Row],[RespondentID]],'All Data'!$A:$CO,92,FALSE),"unknown")</f>
        <v>unknown</v>
      </c>
      <c r="AL421" s="96" t="str">
        <f>IFERROR(VLOOKUP(Table1[[#This Row],[RespondentID]],'All Data'!$A:$CO,93,FALSE),"unknown")</f>
        <v>unknown</v>
      </c>
      <c r="AM421" s="96" t="str">
        <f>IFERROR(VLOOKUP(Table1[[#This Row],[RespondentID]],'All Data'!$A:$CW,94,FALSE),"unknown")</f>
        <v>unknown</v>
      </c>
      <c r="AN421" s="96" t="str">
        <f>IFERROR(VLOOKUP(Table1[[#This Row],[RespondentID]],'All Data'!$A:$CW,95,FALSE),"unknown")</f>
        <v>unknown</v>
      </c>
      <c r="AO421" s="96" t="str">
        <f>IFERROR(VLOOKUP(Table1[[#This Row],[RespondentID]],'All Data'!$A:$CW,96,FALSE),"unknown")</f>
        <v>unknown</v>
      </c>
      <c r="AP421" s="96" t="str">
        <f>IFERROR(VLOOKUP(Table1[[#This Row],[RespondentID]],'All Data'!$A:$CW,97,FALSE),"unknown")</f>
        <v>unknown</v>
      </c>
      <c r="AQ421" s="96" t="str">
        <f>IFERROR(VLOOKUP(Table1[[#This Row],[RespondentID]],'All Data'!$A:$CW,98,FALSE),"unknown")</f>
        <v>unknown</v>
      </c>
      <c r="AR421" s="96" t="str">
        <f>IFERROR(VLOOKUP(Table1[[#This Row],[RespondentID]],'All Data'!$A:$CW,99,FALSE),"unknown")</f>
        <v>unknown</v>
      </c>
    </row>
    <row r="422" spans="1:44">
      <c r="A422" s="100"/>
      <c r="B422" s="103"/>
      <c r="C422" s="104"/>
      <c r="D422" s="104"/>
      <c r="E422" s="104"/>
      <c r="F422" s="104"/>
      <c r="G422" s="104"/>
      <c r="H422" s="104"/>
      <c r="I422" s="104"/>
      <c r="J422" s="104"/>
      <c r="K422" s="104"/>
      <c r="L422" s="100"/>
      <c r="M422" s="100">
        <f t="shared" si="90"/>
        <v>0</v>
      </c>
      <c r="N422" s="100" t="e">
        <f t="shared" si="91"/>
        <v>#DIV/0!</v>
      </c>
      <c r="O422" s="100"/>
      <c r="P422" s="100">
        <f t="shared" si="92"/>
        <v>0</v>
      </c>
      <c r="Q422" s="100">
        <f t="shared" si="93"/>
        <v>0</v>
      </c>
      <c r="R422" s="100">
        <f t="shared" si="94"/>
        <v>0</v>
      </c>
      <c r="S422" s="100">
        <f t="shared" si="95"/>
        <v>0</v>
      </c>
      <c r="T422" s="100">
        <f t="shared" si="96"/>
        <v>0</v>
      </c>
      <c r="U422" s="100">
        <f t="shared" si="97"/>
        <v>0</v>
      </c>
      <c r="V422" s="111">
        <f t="shared" si="98"/>
        <v>0</v>
      </c>
      <c r="W422" s="100">
        <f t="shared" si="99"/>
        <v>0</v>
      </c>
      <c r="X422" s="100">
        <f t="shared" si="100"/>
        <v>0</v>
      </c>
      <c r="Y422" s="100">
        <f t="shared" si="101"/>
        <v>0</v>
      </c>
      <c r="Z422" s="100"/>
      <c r="AA422" s="100"/>
      <c r="AB422" s="100"/>
      <c r="AC422" s="100">
        <f t="shared" si="102"/>
        <v>0</v>
      </c>
      <c r="AD422" s="100" t="str">
        <f t="shared" si="103"/>
        <v>Correct</v>
      </c>
      <c r="AE422" s="100"/>
      <c r="AF422" s="96" t="str">
        <f>IFERROR(VLOOKUP(Table1[[#This Row],[RespondentID]],'All Data'!$A:$CO,87,FALSE),"unknown")</f>
        <v>unknown</v>
      </c>
      <c r="AG422" s="96" t="str">
        <f>IFERROR(VLOOKUP(Table1[[#This Row],[RespondentID]],'All Data'!$A:$CO,88,FALSE),"unknown")</f>
        <v>unknown</v>
      </c>
      <c r="AH422" s="96" t="str">
        <f>IFERROR(VLOOKUP(Table1[[#This Row],[RespondentID]],'All Data'!$A:$CO,89,FALSE),"unknown")</f>
        <v>unknown</v>
      </c>
      <c r="AI422" s="96" t="str">
        <f>IFERROR(VLOOKUP(Table1[[#This Row],[RespondentID]],'All Data'!$A:$CO,90,FALSE),"unknown")</f>
        <v>unknown</v>
      </c>
      <c r="AJ422" s="96" t="str">
        <f>IFERROR(VLOOKUP(Table1[[#This Row],[RespondentID]],'All Data'!$A:$CO,91,FALSE),"unknown")</f>
        <v>unknown</v>
      </c>
      <c r="AK422" s="96" t="str">
        <f>IFERROR(VLOOKUP(Table1[[#This Row],[RespondentID]],'All Data'!$A:$CO,92,FALSE),"unknown")</f>
        <v>unknown</v>
      </c>
      <c r="AL422" s="96" t="str">
        <f>IFERROR(VLOOKUP(Table1[[#This Row],[RespondentID]],'All Data'!$A:$CO,93,FALSE),"unknown")</f>
        <v>unknown</v>
      </c>
      <c r="AM422" s="96" t="str">
        <f>IFERROR(VLOOKUP(Table1[[#This Row],[RespondentID]],'All Data'!$A:$CW,94,FALSE),"unknown")</f>
        <v>unknown</v>
      </c>
      <c r="AN422" s="96" t="str">
        <f>IFERROR(VLOOKUP(Table1[[#This Row],[RespondentID]],'All Data'!$A:$CW,95,FALSE),"unknown")</f>
        <v>unknown</v>
      </c>
      <c r="AO422" s="96" t="str">
        <f>IFERROR(VLOOKUP(Table1[[#This Row],[RespondentID]],'All Data'!$A:$CW,96,FALSE),"unknown")</f>
        <v>unknown</v>
      </c>
      <c r="AP422" s="96" t="str">
        <f>IFERROR(VLOOKUP(Table1[[#This Row],[RespondentID]],'All Data'!$A:$CW,97,FALSE),"unknown")</f>
        <v>unknown</v>
      </c>
      <c r="AQ422" s="96" t="str">
        <f>IFERROR(VLOOKUP(Table1[[#This Row],[RespondentID]],'All Data'!$A:$CW,98,FALSE),"unknown")</f>
        <v>unknown</v>
      </c>
      <c r="AR422" s="96" t="str">
        <f>IFERROR(VLOOKUP(Table1[[#This Row],[RespondentID]],'All Data'!$A:$CW,99,FALSE),"unknown")</f>
        <v>unknown</v>
      </c>
    </row>
    <row r="423" spans="1:44">
      <c r="A423" s="100"/>
      <c r="B423" s="103"/>
      <c r="C423" s="104"/>
      <c r="D423" s="104"/>
      <c r="E423" s="104"/>
      <c r="F423" s="104"/>
      <c r="G423" s="104"/>
      <c r="H423" s="104"/>
      <c r="I423" s="104"/>
      <c r="J423" s="104"/>
      <c r="K423" s="104"/>
      <c r="L423" s="100"/>
      <c r="M423" s="100">
        <f t="shared" si="90"/>
        <v>0</v>
      </c>
      <c r="N423" s="100" t="e">
        <f t="shared" si="91"/>
        <v>#DIV/0!</v>
      </c>
      <c r="O423" s="100"/>
      <c r="P423" s="100">
        <f t="shared" si="92"/>
        <v>0</v>
      </c>
      <c r="Q423" s="100">
        <f t="shared" si="93"/>
        <v>0</v>
      </c>
      <c r="R423" s="100">
        <f t="shared" si="94"/>
        <v>0</v>
      </c>
      <c r="S423" s="100">
        <f t="shared" si="95"/>
        <v>0</v>
      </c>
      <c r="T423" s="100">
        <f t="shared" si="96"/>
        <v>0</v>
      </c>
      <c r="U423" s="100">
        <f t="shared" si="97"/>
        <v>0</v>
      </c>
      <c r="V423" s="111">
        <f t="shared" si="98"/>
        <v>0</v>
      </c>
      <c r="W423" s="100">
        <f t="shared" si="99"/>
        <v>0</v>
      </c>
      <c r="X423" s="100">
        <f t="shared" si="100"/>
        <v>0</v>
      </c>
      <c r="Y423" s="100">
        <f t="shared" si="101"/>
        <v>0</v>
      </c>
      <c r="Z423" s="100"/>
      <c r="AA423" s="100"/>
      <c r="AB423" s="100"/>
      <c r="AC423" s="100">
        <f t="shared" si="102"/>
        <v>0</v>
      </c>
      <c r="AD423" s="100" t="str">
        <f t="shared" si="103"/>
        <v>Correct</v>
      </c>
      <c r="AE423" s="100"/>
      <c r="AF423" s="96" t="str">
        <f>IFERROR(VLOOKUP(Table1[[#This Row],[RespondentID]],'All Data'!$A:$CO,87,FALSE),"unknown")</f>
        <v>unknown</v>
      </c>
      <c r="AG423" s="96" t="str">
        <f>IFERROR(VLOOKUP(Table1[[#This Row],[RespondentID]],'All Data'!$A:$CO,88,FALSE),"unknown")</f>
        <v>unknown</v>
      </c>
      <c r="AH423" s="96" t="str">
        <f>IFERROR(VLOOKUP(Table1[[#This Row],[RespondentID]],'All Data'!$A:$CO,89,FALSE),"unknown")</f>
        <v>unknown</v>
      </c>
      <c r="AI423" s="96" t="str">
        <f>IFERROR(VLOOKUP(Table1[[#This Row],[RespondentID]],'All Data'!$A:$CO,90,FALSE),"unknown")</f>
        <v>unknown</v>
      </c>
      <c r="AJ423" s="96" t="str">
        <f>IFERROR(VLOOKUP(Table1[[#This Row],[RespondentID]],'All Data'!$A:$CO,91,FALSE),"unknown")</f>
        <v>unknown</v>
      </c>
      <c r="AK423" s="96" t="str">
        <f>IFERROR(VLOOKUP(Table1[[#This Row],[RespondentID]],'All Data'!$A:$CO,92,FALSE),"unknown")</f>
        <v>unknown</v>
      </c>
      <c r="AL423" s="96" t="str">
        <f>IFERROR(VLOOKUP(Table1[[#This Row],[RespondentID]],'All Data'!$A:$CO,93,FALSE),"unknown")</f>
        <v>unknown</v>
      </c>
      <c r="AM423" s="96" t="str">
        <f>IFERROR(VLOOKUP(Table1[[#This Row],[RespondentID]],'All Data'!$A:$CW,94,FALSE),"unknown")</f>
        <v>unknown</v>
      </c>
      <c r="AN423" s="96" t="str">
        <f>IFERROR(VLOOKUP(Table1[[#This Row],[RespondentID]],'All Data'!$A:$CW,95,FALSE),"unknown")</f>
        <v>unknown</v>
      </c>
      <c r="AO423" s="96" t="str">
        <f>IFERROR(VLOOKUP(Table1[[#This Row],[RespondentID]],'All Data'!$A:$CW,96,FALSE),"unknown")</f>
        <v>unknown</v>
      </c>
      <c r="AP423" s="96" t="str">
        <f>IFERROR(VLOOKUP(Table1[[#This Row],[RespondentID]],'All Data'!$A:$CW,97,FALSE),"unknown")</f>
        <v>unknown</v>
      </c>
      <c r="AQ423" s="96" t="str">
        <f>IFERROR(VLOOKUP(Table1[[#This Row],[RespondentID]],'All Data'!$A:$CW,98,FALSE),"unknown")</f>
        <v>unknown</v>
      </c>
      <c r="AR423" s="96" t="str">
        <f>IFERROR(VLOOKUP(Table1[[#This Row],[RespondentID]],'All Data'!$A:$CW,99,FALSE),"unknown")</f>
        <v>unknown</v>
      </c>
    </row>
    <row r="424" spans="1:44">
      <c r="A424" s="100"/>
      <c r="B424" s="103"/>
      <c r="C424" s="104"/>
      <c r="D424" s="104"/>
      <c r="E424" s="104"/>
      <c r="F424" s="104"/>
      <c r="G424" s="104"/>
      <c r="H424" s="104"/>
      <c r="I424" s="104"/>
      <c r="J424" s="104"/>
      <c r="K424" s="104"/>
      <c r="L424" s="100"/>
      <c r="M424" s="100">
        <f t="shared" si="90"/>
        <v>0</v>
      </c>
      <c r="N424" s="100" t="e">
        <f t="shared" si="91"/>
        <v>#DIV/0!</v>
      </c>
      <c r="O424" s="100"/>
      <c r="P424" s="100">
        <f t="shared" si="92"/>
        <v>0</v>
      </c>
      <c r="Q424" s="100">
        <f t="shared" si="93"/>
        <v>0</v>
      </c>
      <c r="R424" s="100">
        <f t="shared" si="94"/>
        <v>0</v>
      </c>
      <c r="S424" s="100">
        <f t="shared" si="95"/>
        <v>0</v>
      </c>
      <c r="T424" s="100">
        <f t="shared" si="96"/>
        <v>0</v>
      </c>
      <c r="U424" s="100">
        <f t="shared" si="97"/>
        <v>0</v>
      </c>
      <c r="V424" s="111">
        <f t="shared" si="98"/>
        <v>0</v>
      </c>
      <c r="W424" s="100">
        <f t="shared" si="99"/>
        <v>0</v>
      </c>
      <c r="X424" s="100">
        <f t="shared" si="100"/>
        <v>0</v>
      </c>
      <c r="Y424" s="100">
        <f t="shared" si="101"/>
        <v>0</v>
      </c>
      <c r="Z424" s="100"/>
      <c r="AA424" s="100"/>
      <c r="AB424" s="100"/>
      <c r="AC424" s="100">
        <f t="shared" si="102"/>
        <v>0</v>
      </c>
      <c r="AD424" s="100" t="str">
        <f t="shared" si="103"/>
        <v>Correct</v>
      </c>
      <c r="AE424" s="100"/>
      <c r="AF424" s="96" t="str">
        <f>IFERROR(VLOOKUP(Table1[[#This Row],[RespondentID]],'All Data'!$A:$CO,87,FALSE),"unknown")</f>
        <v>unknown</v>
      </c>
      <c r="AG424" s="96" t="str">
        <f>IFERROR(VLOOKUP(Table1[[#This Row],[RespondentID]],'All Data'!$A:$CO,88,FALSE),"unknown")</f>
        <v>unknown</v>
      </c>
      <c r="AH424" s="96" t="str">
        <f>IFERROR(VLOOKUP(Table1[[#This Row],[RespondentID]],'All Data'!$A:$CO,89,FALSE),"unknown")</f>
        <v>unknown</v>
      </c>
      <c r="AI424" s="96" t="str">
        <f>IFERROR(VLOOKUP(Table1[[#This Row],[RespondentID]],'All Data'!$A:$CO,90,FALSE),"unknown")</f>
        <v>unknown</v>
      </c>
      <c r="AJ424" s="96" t="str">
        <f>IFERROR(VLOOKUP(Table1[[#This Row],[RespondentID]],'All Data'!$A:$CO,91,FALSE),"unknown")</f>
        <v>unknown</v>
      </c>
      <c r="AK424" s="96" t="str">
        <f>IFERROR(VLOOKUP(Table1[[#This Row],[RespondentID]],'All Data'!$A:$CO,92,FALSE),"unknown")</f>
        <v>unknown</v>
      </c>
      <c r="AL424" s="96" t="str">
        <f>IFERROR(VLOOKUP(Table1[[#This Row],[RespondentID]],'All Data'!$A:$CO,93,FALSE),"unknown")</f>
        <v>unknown</v>
      </c>
      <c r="AM424" s="96" t="str">
        <f>IFERROR(VLOOKUP(Table1[[#This Row],[RespondentID]],'All Data'!$A:$CW,94,FALSE),"unknown")</f>
        <v>unknown</v>
      </c>
      <c r="AN424" s="96" t="str">
        <f>IFERROR(VLOOKUP(Table1[[#This Row],[RespondentID]],'All Data'!$A:$CW,95,FALSE),"unknown")</f>
        <v>unknown</v>
      </c>
      <c r="AO424" s="96" t="str">
        <f>IFERROR(VLOOKUP(Table1[[#This Row],[RespondentID]],'All Data'!$A:$CW,96,FALSE),"unknown")</f>
        <v>unknown</v>
      </c>
      <c r="AP424" s="96" t="str">
        <f>IFERROR(VLOOKUP(Table1[[#This Row],[RespondentID]],'All Data'!$A:$CW,97,FALSE),"unknown")</f>
        <v>unknown</v>
      </c>
      <c r="AQ424" s="96" t="str">
        <f>IFERROR(VLOOKUP(Table1[[#This Row],[RespondentID]],'All Data'!$A:$CW,98,FALSE),"unknown")</f>
        <v>unknown</v>
      </c>
      <c r="AR424" s="96" t="str">
        <f>IFERROR(VLOOKUP(Table1[[#This Row],[RespondentID]],'All Data'!$A:$CW,99,FALSE),"unknown")</f>
        <v>unknown</v>
      </c>
    </row>
    <row r="425" spans="1:44">
      <c r="A425" s="100"/>
      <c r="B425" s="103"/>
      <c r="C425" s="104"/>
      <c r="D425" s="104"/>
      <c r="E425" s="104"/>
      <c r="F425" s="104"/>
      <c r="G425" s="104"/>
      <c r="H425" s="104"/>
      <c r="I425" s="104"/>
      <c r="J425" s="104"/>
      <c r="K425" s="104"/>
      <c r="L425" s="100"/>
      <c r="M425" s="100">
        <f t="shared" si="90"/>
        <v>0</v>
      </c>
      <c r="N425" s="100" t="e">
        <f t="shared" si="91"/>
        <v>#DIV/0!</v>
      </c>
      <c r="O425" s="100"/>
      <c r="P425" s="100">
        <f t="shared" si="92"/>
        <v>0</v>
      </c>
      <c r="Q425" s="100">
        <f t="shared" si="93"/>
        <v>0</v>
      </c>
      <c r="R425" s="100">
        <f t="shared" si="94"/>
        <v>0</v>
      </c>
      <c r="S425" s="100">
        <f t="shared" si="95"/>
        <v>0</v>
      </c>
      <c r="T425" s="100">
        <f t="shared" si="96"/>
        <v>0</v>
      </c>
      <c r="U425" s="100">
        <f t="shared" si="97"/>
        <v>0</v>
      </c>
      <c r="V425" s="111">
        <f t="shared" si="98"/>
        <v>0</v>
      </c>
      <c r="W425" s="100">
        <f t="shared" si="99"/>
        <v>0</v>
      </c>
      <c r="X425" s="100">
        <f t="shared" si="100"/>
        <v>0</v>
      </c>
      <c r="Y425" s="100">
        <f t="shared" si="101"/>
        <v>0</v>
      </c>
      <c r="Z425" s="100"/>
      <c r="AA425" s="100"/>
      <c r="AB425" s="100"/>
      <c r="AC425" s="100">
        <f t="shared" si="102"/>
        <v>0</v>
      </c>
      <c r="AD425" s="100" t="str">
        <f t="shared" si="103"/>
        <v>Correct</v>
      </c>
      <c r="AE425" s="100"/>
      <c r="AF425" s="96" t="str">
        <f>IFERROR(VLOOKUP(Table1[[#This Row],[RespondentID]],'All Data'!$A:$CO,87,FALSE),"unknown")</f>
        <v>unknown</v>
      </c>
      <c r="AG425" s="96" t="str">
        <f>IFERROR(VLOOKUP(Table1[[#This Row],[RespondentID]],'All Data'!$A:$CO,88,FALSE),"unknown")</f>
        <v>unknown</v>
      </c>
      <c r="AH425" s="96" t="str">
        <f>IFERROR(VLOOKUP(Table1[[#This Row],[RespondentID]],'All Data'!$A:$CO,89,FALSE),"unknown")</f>
        <v>unknown</v>
      </c>
      <c r="AI425" s="96" t="str">
        <f>IFERROR(VLOOKUP(Table1[[#This Row],[RespondentID]],'All Data'!$A:$CO,90,FALSE),"unknown")</f>
        <v>unknown</v>
      </c>
      <c r="AJ425" s="96" t="str">
        <f>IFERROR(VLOOKUP(Table1[[#This Row],[RespondentID]],'All Data'!$A:$CO,91,FALSE),"unknown")</f>
        <v>unknown</v>
      </c>
      <c r="AK425" s="96" t="str">
        <f>IFERROR(VLOOKUP(Table1[[#This Row],[RespondentID]],'All Data'!$A:$CO,92,FALSE),"unknown")</f>
        <v>unknown</v>
      </c>
      <c r="AL425" s="96" t="str">
        <f>IFERROR(VLOOKUP(Table1[[#This Row],[RespondentID]],'All Data'!$A:$CO,93,FALSE),"unknown")</f>
        <v>unknown</v>
      </c>
      <c r="AM425" s="96" t="str">
        <f>IFERROR(VLOOKUP(Table1[[#This Row],[RespondentID]],'All Data'!$A:$CW,94,FALSE),"unknown")</f>
        <v>unknown</v>
      </c>
      <c r="AN425" s="96" t="str">
        <f>IFERROR(VLOOKUP(Table1[[#This Row],[RespondentID]],'All Data'!$A:$CW,95,FALSE),"unknown")</f>
        <v>unknown</v>
      </c>
      <c r="AO425" s="96" t="str">
        <f>IFERROR(VLOOKUP(Table1[[#This Row],[RespondentID]],'All Data'!$A:$CW,96,FALSE),"unknown")</f>
        <v>unknown</v>
      </c>
      <c r="AP425" s="96" t="str">
        <f>IFERROR(VLOOKUP(Table1[[#This Row],[RespondentID]],'All Data'!$A:$CW,97,FALSE),"unknown")</f>
        <v>unknown</v>
      </c>
      <c r="AQ425" s="96" t="str">
        <f>IFERROR(VLOOKUP(Table1[[#This Row],[RespondentID]],'All Data'!$A:$CW,98,FALSE),"unknown")</f>
        <v>unknown</v>
      </c>
      <c r="AR425" s="96" t="str">
        <f>IFERROR(VLOOKUP(Table1[[#This Row],[RespondentID]],'All Data'!$A:$CW,99,FALSE),"unknown")</f>
        <v>unknown</v>
      </c>
    </row>
    <row r="426" spans="1:44">
      <c r="A426" s="100"/>
      <c r="B426" s="103"/>
      <c r="C426" s="104"/>
      <c r="D426" s="104"/>
      <c r="E426" s="104"/>
      <c r="F426" s="104"/>
      <c r="G426" s="104"/>
      <c r="H426" s="104"/>
      <c r="I426" s="104"/>
      <c r="J426" s="104"/>
      <c r="K426" s="104"/>
      <c r="L426" s="100"/>
      <c r="M426" s="100">
        <f t="shared" si="90"/>
        <v>0</v>
      </c>
      <c r="N426" s="100" t="e">
        <f t="shared" si="91"/>
        <v>#DIV/0!</v>
      </c>
      <c r="O426" s="100"/>
      <c r="P426" s="100">
        <f t="shared" si="92"/>
        <v>0</v>
      </c>
      <c r="Q426" s="100">
        <f t="shared" si="93"/>
        <v>0</v>
      </c>
      <c r="R426" s="100">
        <f t="shared" si="94"/>
        <v>0</v>
      </c>
      <c r="S426" s="100">
        <f t="shared" si="95"/>
        <v>0</v>
      </c>
      <c r="T426" s="100">
        <f t="shared" si="96"/>
        <v>0</v>
      </c>
      <c r="U426" s="100">
        <f t="shared" si="97"/>
        <v>0</v>
      </c>
      <c r="V426" s="111">
        <f t="shared" si="98"/>
        <v>0</v>
      </c>
      <c r="W426" s="100">
        <f t="shared" si="99"/>
        <v>0</v>
      </c>
      <c r="X426" s="100">
        <f t="shared" si="100"/>
        <v>0</v>
      </c>
      <c r="Y426" s="100">
        <f t="shared" si="101"/>
        <v>0</v>
      </c>
      <c r="Z426" s="100"/>
      <c r="AA426" s="100"/>
      <c r="AB426" s="100"/>
      <c r="AC426" s="100">
        <f t="shared" si="102"/>
        <v>0</v>
      </c>
      <c r="AD426" s="100" t="str">
        <f t="shared" si="103"/>
        <v>Correct</v>
      </c>
      <c r="AE426" s="100"/>
      <c r="AF426" s="96" t="str">
        <f>IFERROR(VLOOKUP(Table1[[#This Row],[RespondentID]],'All Data'!$A:$CO,87,FALSE),"unknown")</f>
        <v>unknown</v>
      </c>
      <c r="AG426" s="96" t="str">
        <f>IFERROR(VLOOKUP(Table1[[#This Row],[RespondentID]],'All Data'!$A:$CO,88,FALSE),"unknown")</f>
        <v>unknown</v>
      </c>
      <c r="AH426" s="96" t="str">
        <f>IFERROR(VLOOKUP(Table1[[#This Row],[RespondentID]],'All Data'!$A:$CO,89,FALSE),"unknown")</f>
        <v>unknown</v>
      </c>
      <c r="AI426" s="96" t="str">
        <f>IFERROR(VLOOKUP(Table1[[#This Row],[RespondentID]],'All Data'!$A:$CO,90,FALSE),"unknown")</f>
        <v>unknown</v>
      </c>
      <c r="AJ426" s="96" t="str">
        <f>IFERROR(VLOOKUP(Table1[[#This Row],[RespondentID]],'All Data'!$A:$CO,91,FALSE),"unknown")</f>
        <v>unknown</v>
      </c>
      <c r="AK426" s="96" t="str">
        <f>IFERROR(VLOOKUP(Table1[[#This Row],[RespondentID]],'All Data'!$A:$CO,92,FALSE),"unknown")</f>
        <v>unknown</v>
      </c>
      <c r="AL426" s="96" t="str">
        <f>IFERROR(VLOOKUP(Table1[[#This Row],[RespondentID]],'All Data'!$A:$CO,93,FALSE),"unknown")</f>
        <v>unknown</v>
      </c>
      <c r="AM426" s="96" t="str">
        <f>IFERROR(VLOOKUP(Table1[[#This Row],[RespondentID]],'All Data'!$A:$CW,94,FALSE),"unknown")</f>
        <v>unknown</v>
      </c>
      <c r="AN426" s="96" t="str">
        <f>IFERROR(VLOOKUP(Table1[[#This Row],[RespondentID]],'All Data'!$A:$CW,95,FALSE),"unknown")</f>
        <v>unknown</v>
      </c>
      <c r="AO426" s="96" t="str">
        <f>IFERROR(VLOOKUP(Table1[[#This Row],[RespondentID]],'All Data'!$A:$CW,96,FALSE),"unknown")</f>
        <v>unknown</v>
      </c>
      <c r="AP426" s="96" t="str">
        <f>IFERROR(VLOOKUP(Table1[[#This Row],[RespondentID]],'All Data'!$A:$CW,97,FALSE),"unknown")</f>
        <v>unknown</v>
      </c>
      <c r="AQ426" s="96" t="str">
        <f>IFERROR(VLOOKUP(Table1[[#This Row],[RespondentID]],'All Data'!$A:$CW,98,FALSE),"unknown")</f>
        <v>unknown</v>
      </c>
      <c r="AR426" s="96" t="str">
        <f>IFERROR(VLOOKUP(Table1[[#This Row],[RespondentID]],'All Data'!$A:$CW,99,FALSE),"unknown")</f>
        <v>unknown</v>
      </c>
    </row>
    <row r="427" spans="1:44">
      <c r="A427" s="100"/>
      <c r="B427" s="103"/>
      <c r="C427" s="104"/>
      <c r="D427" s="104"/>
      <c r="E427" s="104"/>
      <c r="F427" s="104"/>
      <c r="G427" s="104"/>
      <c r="H427" s="104"/>
      <c r="I427" s="104"/>
      <c r="J427" s="104"/>
      <c r="K427" s="104"/>
      <c r="L427" s="100"/>
      <c r="M427" s="100">
        <f t="shared" si="90"/>
        <v>0</v>
      </c>
      <c r="N427" s="100" t="e">
        <f t="shared" si="91"/>
        <v>#DIV/0!</v>
      </c>
      <c r="O427" s="100"/>
      <c r="P427" s="100">
        <f t="shared" si="92"/>
        <v>0</v>
      </c>
      <c r="Q427" s="100">
        <f t="shared" si="93"/>
        <v>0</v>
      </c>
      <c r="R427" s="100">
        <f t="shared" si="94"/>
        <v>0</v>
      </c>
      <c r="S427" s="100">
        <f t="shared" si="95"/>
        <v>0</v>
      </c>
      <c r="T427" s="100">
        <f t="shared" si="96"/>
        <v>0</v>
      </c>
      <c r="U427" s="100">
        <f t="shared" si="97"/>
        <v>0</v>
      </c>
      <c r="V427" s="111">
        <f t="shared" si="98"/>
        <v>0</v>
      </c>
      <c r="W427" s="100">
        <f t="shared" si="99"/>
        <v>0</v>
      </c>
      <c r="X427" s="100">
        <f t="shared" si="100"/>
        <v>0</v>
      </c>
      <c r="Y427" s="100">
        <f t="shared" si="101"/>
        <v>0</v>
      </c>
      <c r="Z427" s="100"/>
      <c r="AA427" s="100"/>
      <c r="AB427" s="100"/>
      <c r="AC427" s="100">
        <f t="shared" si="102"/>
        <v>0</v>
      </c>
      <c r="AD427" s="100" t="str">
        <f t="shared" si="103"/>
        <v>Correct</v>
      </c>
      <c r="AE427" s="100"/>
      <c r="AF427" s="96" t="str">
        <f>IFERROR(VLOOKUP(Table1[[#This Row],[RespondentID]],'All Data'!$A:$CO,87,FALSE),"unknown")</f>
        <v>unknown</v>
      </c>
      <c r="AG427" s="96" t="str">
        <f>IFERROR(VLOOKUP(Table1[[#This Row],[RespondentID]],'All Data'!$A:$CO,88,FALSE),"unknown")</f>
        <v>unknown</v>
      </c>
      <c r="AH427" s="96" t="str">
        <f>IFERROR(VLOOKUP(Table1[[#This Row],[RespondentID]],'All Data'!$A:$CO,89,FALSE),"unknown")</f>
        <v>unknown</v>
      </c>
      <c r="AI427" s="96" t="str">
        <f>IFERROR(VLOOKUP(Table1[[#This Row],[RespondentID]],'All Data'!$A:$CO,90,FALSE),"unknown")</f>
        <v>unknown</v>
      </c>
      <c r="AJ427" s="96" t="str">
        <f>IFERROR(VLOOKUP(Table1[[#This Row],[RespondentID]],'All Data'!$A:$CO,91,FALSE),"unknown")</f>
        <v>unknown</v>
      </c>
      <c r="AK427" s="96" t="str">
        <f>IFERROR(VLOOKUP(Table1[[#This Row],[RespondentID]],'All Data'!$A:$CO,92,FALSE),"unknown")</f>
        <v>unknown</v>
      </c>
      <c r="AL427" s="96" t="str">
        <f>IFERROR(VLOOKUP(Table1[[#This Row],[RespondentID]],'All Data'!$A:$CO,93,FALSE),"unknown")</f>
        <v>unknown</v>
      </c>
      <c r="AM427" s="96" t="str">
        <f>IFERROR(VLOOKUP(Table1[[#This Row],[RespondentID]],'All Data'!$A:$CW,94,FALSE),"unknown")</f>
        <v>unknown</v>
      </c>
      <c r="AN427" s="96" t="str">
        <f>IFERROR(VLOOKUP(Table1[[#This Row],[RespondentID]],'All Data'!$A:$CW,95,FALSE),"unknown")</f>
        <v>unknown</v>
      </c>
      <c r="AO427" s="96" t="str">
        <f>IFERROR(VLOOKUP(Table1[[#This Row],[RespondentID]],'All Data'!$A:$CW,96,FALSE),"unknown")</f>
        <v>unknown</v>
      </c>
      <c r="AP427" s="96" t="str">
        <f>IFERROR(VLOOKUP(Table1[[#This Row],[RespondentID]],'All Data'!$A:$CW,97,FALSE),"unknown")</f>
        <v>unknown</v>
      </c>
      <c r="AQ427" s="96" t="str">
        <f>IFERROR(VLOOKUP(Table1[[#This Row],[RespondentID]],'All Data'!$A:$CW,98,FALSE),"unknown")</f>
        <v>unknown</v>
      </c>
      <c r="AR427" s="96" t="str">
        <f>IFERROR(VLOOKUP(Table1[[#This Row],[RespondentID]],'All Data'!$A:$CW,99,FALSE),"unknown")</f>
        <v>unknown</v>
      </c>
    </row>
    <row r="428" spans="1:44">
      <c r="A428" s="100"/>
      <c r="B428" s="103"/>
      <c r="C428" s="104"/>
      <c r="D428" s="104"/>
      <c r="E428" s="104"/>
      <c r="F428" s="104"/>
      <c r="G428" s="104"/>
      <c r="H428" s="104"/>
      <c r="I428" s="104"/>
      <c r="J428" s="104"/>
      <c r="K428" s="104"/>
      <c r="L428" s="100"/>
      <c r="M428" s="100">
        <f t="shared" si="90"/>
        <v>0</v>
      </c>
      <c r="N428" s="100" t="e">
        <f t="shared" si="91"/>
        <v>#DIV/0!</v>
      </c>
      <c r="O428" s="100"/>
      <c r="P428" s="100">
        <f t="shared" si="92"/>
        <v>0</v>
      </c>
      <c r="Q428" s="100">
        <f t="shared" si="93"/>
        <v>0</v>
      </c>
      <c r="R428" s="100">
        <f t="shared" si="94"/>
        <v>0</v>
      </c>
      <c r="S428" s="100">
        <f t="shared" si="95"/>
        <v>0</v>
      </c>
      <c r="T428" s="100">
        <f t="shared" si="96"/>
        <v>0</v>
      </c>
      <c r="U428" s="100">
        <f t="shared" si="97"/>
        <v>0</v>
      </c>
      <c r="V428" s="111">
        <f t="shared" si="98"/>
        <v>0</v>
      </c>
      <c r="W428" s="100">
        <f t="shared" si="99"/>
        <v>0</v>
      </c>
      <c r="X428" s="100">
        <f t="shared" si="100"/>
        <v>0</v>
      </c>
      <c r="Y428" s="100">
        <f t="shared" si="101"/>
        <v>0</v>
      </c>
      <c r="Z428" s="100"/>
      <c r="AA428" s="100"/>
      <c r="AB428" s="100"/>
      <c r="AC428" s="100">
        <f t="shared" si="102"/>
        <v>0</v>
      </c>
      <c r="AD428" s="100" t="str">
        <f t="shared" si="103"/>
        <v>Correct</v>
      </c>
      <c r="AE428" s="100"/>
      <c r="AF428" s="96" t="str">
        <f>IFERROR(VLOOKUP(Table1[[#This Row],[RespondentID]],'All Data'!$A:$CO,87,FALSE),"unknown")</f>
        <v>unknown</v>
      </c>
      <c r="AG428" s="96" t="str">
        <f>IFERROR(VLOOKUP(Table1[[#This Row],[RespondentID]],'All Data'!$A:$CO,88,FALSE),"unknown")</f>
        <v>unknown</v>
      </c>
      <c r="AH428" s="96" t="str">
        <f>IFERROR(VLOOKUP(Table1[[#This Row],[RespondentID]],'All Data'!$A:$CO,89,FALSE),"unknown")</f>
        <v>unknown</v>
      </c>
      <c r="AI428" s="96" t="str">
        <f>IFERROR(VLOOKUP(Table1[[#This Row],[RespondentID]],'All Data'!$A:$CO,90,FALSE),"unknown")</f>
        <v>unknown</v>
      </c>
      <c r="AJ428" s="96" t="str">
        <f>IFERROR(VLOOKUP(Table1[[#This Row],[RespondentID]],'All Data'!$A:$CO,91,FALSE),"unknown")</f>
        <v>unknown</v>
      </c>
      <c r="AK428" s="96" t="str">
        <f>IFERROR(VLOOKUP(Table1[[#This Row],[RespondentID]],'All Data'!$A:$CO,92,FALSE),"unknown")</f>
        <v>unknown</v>
      </c>
      <c r="AL428" s="96" t="str">
        <f>IFERROR(VLOOKUP(Table1[[#This Row],[RespondentID]],'All Data'!$A:$CO,93,FALSE),"unknown")</f>
        <v>unknown</v>
      </c>
      <c r="AM428" s="96" t="str">
        <f>IFERROR(VLOOKUP(Table1[[#This Row],[RespondentID]],'All Data'!$A:$CW,94,FALSE),"unknown")</f>
        <v>unknown</v>
      </c>
      <c r="AN428" s="96" t="str">
        <f>IFERROR(VLOOKUP(Table1[[#This Row],[RespondentID]],'All Data'!$A:$CW,95,FALSE),"unknown")</f>
        <v>unknown</v>
      </c>
      <c r="AO428" s="96" t="str">
        <f>IFERROR(VLOOKUP(Table1[[#This Row],[RespondentID]],'All Data'!$A:$CW,96,FALSE),"unknown")</f>
        <v>unknown</v>
      </c>
      <c r="AP428" s="96" t="str">
        <f>IFERROR(VLOOKUP(Table1[[#This Row],[RespondentID]],'All Data'!$A:$CW,97,FALSE),"unknown")</f>
        <v>unknown</v>
      </c>
      <c r="AQ428" s="96" t="str">
        <f>IFERROR(VLOOKUP(Table1[[#This Row],[RespondentID]],'All Data'!$A:$CW,98,FALSE),"unknown")</f>
        <v>unknown</v>
      </c>
      <c r="AR428" s="96" t="str">
        <f>IFERROR(VLOOKUP(Table1[[#This Row],[RespondentID]],'All Data'!$A:$CW,99,FALSE),"unknown")</f>
        <v>unknown</v>
      </c>
    </row>
    <row r="429" spans="1:44">
      <c r="A429" s="102"/>
      <c r="B429" s="105"/>
      <c r="C429" s="106"/>
      <c r="D429" s="106"/>
      <c r="E429" s="106"/>
      <c r="F429" s="106"/>
      <c r="G429" s="106"/>
      <c r="H429" s="106"/>
      <c r="I429" s="106"/>
      <c r="J429" s="106"/>
      <c r="K429" s="106"/>
      <c r="L429" s="102"/>
      <c r="M429" s="102">
        <f t="shared" si="90"/>
        <v>0</v>
      </c>
      <c r="N429" s="102" t="e">
        <f t="shared" si="91"/>
        <v>#DIV/0!</v>
      </c>
      <c r="O429" s="102"/>
      <c r="P429" s="102">
        <f t="shared" si="92"/>
        <v>0</v>
      </c>
      <c r="Q429" s="102">
        <f t="shared" si="93"/>
        <v>0</v>
      </c>
      <c r="R429" s="102">
        <f t="shared" si="94"/>
        <v>0</v>
      </c>
      <c r="S429" s="102">
        <f t="shared" si="95"/>
        <v>0</v>
      </c>
      <c r="T429" s="102">
        <f t="shared" si="96"/>
        <v>0</v>
      </c>
      <c r="U429" s="102">
        <f t="shared" si="97"/>
        <v>0</v>
      </c>
      <c r="V429" s="112">
        <f t="shared" si="98"/>
        <v>0</v>
      </c>
      <c r="W429" s="102">
        <f t="shared" si="99"/>
        <v>0</v>
      </c>
      <c r="X429" s="102">
        <f t="shared" si="100"/>
        <v>0</v>
      </c>
      <c r="Y429" s="102">
        <f t="shared" si="101"/>
        <v>0</v>
      </c>
      <c r="Z429" s="102"/>
      <c r="AA429" s="102"/>
      <c r="AB429" s="102"/>
      <c r="AC429" s="102">
        <f t="shared" si="102"/>
        <v>0</v>
      </c>
      <c r="AD429" s="102" t="str">
        <f t="shared" si="103"/>
        <v>Correct</v>
      </c>
      <c r="AE429" s="102"/>
      <c r="AF429" s="96" t="str">
        <f>IFERROR(VLOOKUP(Table1[[#This Row],[RespondentID]],'All Data'!$A:$CO,87,FALSE),"unknown")</f>
        <v>unknown</v>
      </c>
      <c r="AG429" s="96" t="str">
        <f>IFERROR(VLOOKUP(Table1[[#This Row],[RespondentID]],'All Data'!$A:$CO,88,FALSE),"unknown")</f>
        <v>unknown</v>
      </c>
      <c r="AH429" s="96" t="str">
        <f>IFERROR(VLOOKUP(Table1[[#This Row],[RespondentID]],'All Data'!$A:$CO,89,FALSE),"unknown")</f>
        <v>unknown</v>
      </c>
      <c r="AI429" s="96" t="str">
        <f>IFERROR(VLOOKUP(Table1[[#This Row],[RespondentID]],'All Data'!$A:$CO,90,FALSE),"unknown")</f>
        <v>unknown</v>
      </c>
      <c r="AJ429" s="96" t="str">
        <f>IFERROR(VLOOKUP(Table1[[#This Row],[RespondentID]],'All Data'!$A:$CO,91,FALSE),"unknown")</f>
        <v>unknown</v>
      </c>
      <c r="AK429" s="96" t="str">
        <f>IFERROR(VLOOKUP(Table1[[#This Row],[RespondentID]],'All Data'!$A:$CO,92,FALSE),"unknown")</f>
        <v>unknown</v>
      </c>
      <c r="AL429" s="96" t="str">
        <f>IFERROR(VLOOKUP(Table1[[#This Row],[RespondentID]],'All Data'!$A:$CO,93,FALSE),"unknown")</f>
        <v>unknown</v>
      </c>
      <c r="AM429" s="96" t="str">
        <f>IFERROR(VLOOKUP(Table1[[#This Row],[RespondentID]],'All Data'!$A:$CW,94,FALSE),"unknown")</f>
        <v>unknown</v>
      </c>
      <c r="AN429" s="96" t="str">
        <f>IFERROR(VLOOKUP(Table1[[#This Row],[RespondentID]],'All Data'!$A:$CW,95,FALSE),"unknown")</f>
        <v>unknown</v>
      </c>
      <c r="AO429" s="96" t="str">
        <f>IFERROR(VLOOKUP(Table1[[#This Row],[RespondentID]],'All Data'!$A:$CW,96,FALSE),"unknown")</f>
        <v>unknown</v>
      </c>
      <c r="AP429" s="96" t="str">
        <f>IFERROR(VLOOKUP(Table1[[#This Row],[RespondentID]],'All Data'!$A:$CW,97,FALSE),"unknown")</f>
        <v>unknown</v>
      </c>
      <c r="AQ429" s="96" t="str">
        <f>IFERROR(VLOOKUP(Table1[[#This Row],[RespondentID]],'All Data'!$A:$CW,98,FALSE),"unknown")</f>
        <v>unknown</v>
      </c>
      <c r="AR429" s="96" t="str">
        <f>IFERROR(VLOOKUP(Table1[[#This Row],[RespondentID]],'All Data'!$A:$CW,99,FALSE),"unknown")</f>
        <v>unknown</v>
      </c>
    </row>
    <row r="430" spans="1:44">
      <c r="A430" s="100"/>
      <c r="B430" s="122"/>
      <c r="C430" s="123"/>
      <c r="D430" s="123"/>
      <c r="E430" s="123"/>
      <c r="F430" s="123"/>
      <c r="G430" s="123"/>
      <c r="H430" s="123"/>
      <c r="I430" s="123"/>
      <c r="J430" s="123"/>
      <c r="K430" s="123"/>
      <c r="L430" s="123"/>
      <c r="M430" s="120">
        <f t="shared" ref="M430:M461" si="104">COUNTA(B430:L430)</f>
        <v>0</v>
      </c>
      <c r="N430" s="120" t="e">
        <f t="shared" ref="N430:N461" si="105">3/M430</f>
        <v>#DIV/0!</v>
      </c>
      <c r="O430" s="120"/>
      <c r="P430" s="120">
        <f t="shared" ref="P430:P461" si="106">IF($M430&lt;3,IF($B430=$B$1,1,0),IF($B430=$B$1,$N430,0))</f>
        <v>0</v>
      </c>
      <c r="Q430" s="120">
        <f t="shared" ref="Q430:Q461" si="107">IF($M430&lt;3,IF($C430=$C$1,1,0),IF($C430=$C$1,$N430,0))</f>
        <v>0</v>
      </c>
      <c r="R430" s="120">
        <f t="shared" ref="R430:R461" si="108">IF($M430&lt;3,IF($D430=$D$1,1,0),IF($D430=$D$1,$N430,0))</f>
        <v>0</v>
      </c>
      <c r="S430" s="120">
        <f t="shared" ref="S430:S461" si="109">IF($M430&lt;3,IF($E430=$E$1,1,0),IF($E430=$E$1,$N430,0))</f>
        <v>0</v>
      </c>
      <c r="T430" s="120">
        <f t="shared" ref="T430:T461" si="110">IF($M430&lt;3,IF($F430=$F$1,1,0),IF($F430=$F$1,$N430,0))</f>
        <v>0</v>
      </c>
      <c r="U430" s="120">
        <f t="shared" ref="U430:U461" si="111">IF($M430&lt;3,IF($G430=$G$1,1,0),IF($G430=$G$1,$N430,0))</f>
        <v>0</v>
      </c>
      <c r="V430" s="124">
        <f t="shared" ref="V430:V461" si="112">IF($M430&lt;3,IF($H430=$H$1,1,0),IF($H430=$H$1,$N430,0))</f>
        <v>0</v>
      </c>
      <c r="W430" s="120">
        <f t="shared" ref="W430:W461" si="113">IF($M430&lt;3,IF($I430=$I$1,1,0),IF($I430=$I$1,$N430,0))</f>
        <v>0</v>
      </c>
      <c r="X430" s="120">
        <f t="shared" ref="X430:X461" si="114">IF($M430&lt;3,IF($J430=$J$1,1,0),IF($J430=$J$1,$N430,0))</f>
        <v>0</v>
      </c>
      <c r="Y430" s="120">
        <f t="shared" ref="Y430:Y461" si="115">IF($M430&lt;3,IF($K430=$K$1,1,0),IF($K430=$K$1,$N430,0))</f>
        <v>0</v>
      </c>
      <c r="Z430" s="120"/>
      <c r="AA430" s="120"/>
      <c r="AB430" s="120">
        <f t="shared" ref="AB430:AB461" si="116">SUM(P430:Z430)</f>
        <v>0</v>
      </c>
      <c r="AC430" s="120">
        <f t="shared" ref="AC430:AC461" si="117">M430</f>
        <v>0</v>
      </c>
      <c r="AD430" s="120" t="str">
        <f t="shared" ref="AD430:AD461" si="118">IF(AB430=AC430,"Correct",IF(AB430=3,"Correct","Wrong"))</f>
        <v>Correct</v>
      </c>
      <c r="AE430" s="100"/>
      <c r="AF430" s="96" t="str">
        <f>IFERROR(VLOOKUP(Table1[[#This Row],[RespondentID]],'All Data'!$A:$CO,87,FALSE),"unknown")</f>
        <v>unknown</v>
      </c>
      <c r="AG430" s="96" t="str">
        <f>IFERROR(VLOOKUP(Table1[[#This Row],[RespondentID]],'All Data'!$A:$CO,88,FALSE),"unknown")</f>
        <v>unknown</v>
      </c>
      <c r="AH430" s="96" t="str">
        <f>IFERROR(VLOOKUP(Table1[[#This Row],[RespondentID]],'All Data'!$A:$CO,89,FALSE),"unknown")</f>
        <v>unknown</v>
      </c>
      <c r="AI430" s="96" t="str">
        <f>IFERROR(VLOOKUP(Table1[[#This Row],[RespondentID]],'All Data'!$A:$CO,90,FALSE),"unknown")</f>
        <v>unknown</v>
      </c>
      <c r="AJ430" s="96" t="str">
        <f>IFERROR(VLOOKUP(Table1[[#This Row],[RespondentID]],'All Data'!$A:$CO,91,FALSE),"unknown")</f>
        <v>unknown</v>
      </c>
      <c r="AK430" s="96" t="str">
        <f>IFERROR(VLOOKUP(Table1[[#This Row],[RespondentID]],'All Data'!$A:$CO,92,FALSE),"unknown")</f>
        <v>unknown</v>
      </c>
      <c r="AL430" s="96" t="str">
        <f>IFERROR(VLOOKUP(Table1[[#This Row],[RespondentID]],'All Data'!$A:$CO,93,FALSE),"unknown")</f>
        <v>unknown</v>
      </c>
      <c r="AM430" s="96" t="str">
        <f>IFERROR(VLOOKUP(Table1[[#This Row],[RespondentID]],'All Data'!$A:$CW,94,FALSE),"unknown")</f>
        <v>unknown</v>
      </c>
      <c r="AN430" s="96" t="str">
        <f>IFERROR(VLOOKUP(Table1[[#This Row],[RespondentID]],'All Data'!$A:$CW,95,FALSE),"unknown")</f>
        <v>unknown</v>
      </c>
      <c r="AO430" s="96" t="str">
        <f>IFERROR(VLOOKUP(Table1[[#This Row],[RespondentID]],'All Data'!$A:$CW,96,FALSE),"unknown")</f>
        <v>unknown</v>
      </c>
      <c r="AP430" s="96" t="str">
        <f>IFERROR(VLOOKUP(Table1[[#This Row],[RespondentID]],'All Data'!$A:$CW,97,FALSE),"unknown")</f>
        <v>unknown</v>
      </c>
      <c r="AQ430" s="96" t="str">
        <f>IFERROR(VLOOKUP(Table1[[#This Row],[RespondentID]],'All Data'!$A:$CW,98,FALSE),"unknown")</f>
        <v>unknown</v>
      </c>
      <c r="AR430" s="96" t="str">
        <f>IFERROR(VLOOKUP(Table1[[#This Row],[RespondentID]],'All Data'!$A:$CW,99,FALSE),"unknown")</f>
        <v>unknown</v>
      </c>
    </row>
    <row r="431" spans="1:44">
      <c r="A431" s="100"/>
      <c r="B431" s="122"/>
      <c r="C431" s="123"/>
      <c r="D431" s="123"/>
      <c r="E431" s="123"/>
      <c r="F431" s="123"/>
      <c r="G431" s="123"/>
      <c r="H431" s="123"/>
      <c r="I431" s="123"/>
      <c r="J431" s="123"/>
      <c r="K431" s="123"/>
      <c r="L431" s="123"/>
      <c r="M431" s="120">
        <f t="shared" si="104"/>
        <v>0</v>
      </c>
      <c r="N431" s="120" t="e">
        <f t="shared" si="105"/>
        <v>#DIV/0!</v>
      </c>
      <c r="O431" s="120"/>
      <c r="P431" s="120">
        <f t="shared" si="106"/>
        <v>0</v>
      </c>
      <c r="Q431" s="120">
        <f t="shared" si="107"/>
        <v>0</v>
      </c>
      <c r="R431" s="120">
        <f t="shared" si="108"/>
        <v>0</v>
      </c>
      <c r="S431" s="120">
        <f t="shared" si="109"/>
        <v>0</v>
      </c>
      <c r="T431" s="120">
        <f t="shared" si="110"/>
        <v>0</v>
      </c>
      <c r="U431" s="120">
        <f t="shared" si="111"/>
        <v>0</v>
      </c>
      <c r="V431" s="124">
        <f t="shared" si="112"/>
        <v>0</v>
      </c>
      <c r="W431" s="120">
        <f t="shared" si="113"/>
        <v>0</v>
      </c>
      <c r="X431" s="120">
        <f t="shared" si="114"/>
        <v>0</v>
      </c>
      <c r="Y431" s="120">
        <f t="shared" si="115"/>
        <v>0</v>
      </c>
      <c r="Z431" s="120"/>
      <c r="AA431" s="120"/>
      <c r="AB431" s="120">
        <f t="shared" si="116"/>
        <v>0</v>
      </c>
      <c r="AC431" s="120">
        <f t="shared" si="117"/>
        <v>0</v>
      </c>
      <c r="AD431" s="120" t="str">
        <f t="shared" si="118"/>
        <v>Correct</v>
      </c>
      <c r="AE431" s="100"/>
      <c r="AF431" s="96" t="str">
        <f>IFERROR(VLOOKUP(Table1[[#This Row],[RespondentID]],'All Data'!$A:$CO,87,FALSE),"unknown")</f>
        <v>unknown</v>
      </c>
      <c r="AG431" s="96" t="str">
        <f>IFERROR(VLOOKUP(Table1[[#This Row],[RespondentID]],'All Data'!$A:$CO,88,FALSE),"unknown")</f>
        <v>unknown</v>
      </c>
      <c r="AH431" s="96" t="str">
        <f>IFERROR(VLOOKUP(Table1[[#This Row],[RespondentID]],'All Data'!$A:$CO,89,FALSE),"unknown")</f>
        <v>unknown</v>
      </c>
      <c r="AI431" s="96" t="str">
        <f>IFERROR(VLOOKUP(Table1[[#This Row],[RespondentID]],'All Data'!$A:$CO,90,FALSE),"unknown")</f>
        <v>unknown</v>
      </c>
      <c r="AJ431" s="96" t="str">
        <f>IFERROR(VLOOKUP(Table1[[#This Row],[RespondentID]],'All Data'!$A:$CO,91,FALSE),"unknown")</f>
        <v>unknown</v>
      </c>
      <c r="AK431" s="96" t="str">
        <f>IFERROR(VLOOKUP(Table1[[#This Row],[RespondentID]],'All Data'!$A:$CO,92,FALSE),"unknown")</f>
        <v>unknown</v>
      </c>
      <c r="AL431" s="96" t="str">
        <f>IFERROR(VLOOKUP(Table1[[#This Row],[RespondentID]],'All Data'!$A:$CO,93,FALSE),"unknown")</f>
        <v>unknown</v>
      </c>
      <c r="AM431" s="96" t="str">
        <f>IFERROR(VLOOKUP(Table1[[#This Row],[RespondentID]],'All Data'!$A:$CW,94,FALSE),"unknown")</f>
        <v>unknown</v>
      </c>
      <c r="AN431" s="96" t="str">
        <f>IFERROR(VLOOKUP(Table1[[#This Row],[RespondentID]],'All Data'!$A:$CW,95,FALSE),"unknown")</f>
        <v>unknown</v>
      </c>
      <c r="AO431" s="96" t="str">
        <f>IFERROR(VLOOKUP(Table1[[#This Row],[RespondentID]],'All Data'!$A:$CW,96,FALSE),"unknown")</f>
        <v>unknown</v>
      </c>
      <c r="AP431" s="96" t="str">
        <f>IFERROR(VLOOKUP(Table1[[#This Row],[RespondentID]],'All Data'!$A:$CW,97,FALSE),"unknown")</f>
        <v>unknown</v>
      </c>
      <c r="AQ431" s="96" t="str">
        <f>IFERROR(VLOOKUP(Table1[[#This Row],[RespondentID]],'All Data'!$A:$CW,98,FALSE),"unknown")</f>
        <v>unknown</v>
      </c>
      <c r="AR431" s="96" t="str">
        <f>IFERROR(VLOOKUP(Table1[[#This Row],[RespondentID]],'All Data'!$A:$CW,99,FALSE),"unknown")</f>
        <v>unknown</v>
      </c>
    </row>
    <row r="432" spans="1:44">
      <c r="A432" s="100"/>
      <c r="B432" s="122"/>
      <c r="C432" s="123"/>
      <c r="D432" s="123"/>
      <c r="E432" s="123"/>
      <c r="F432" s="123"/>
      <c r="G432" s="123"/>
      <c r="H432" s="123"/>
      <c r="I432" s="123"/>
      <c r="J432" s="123"/>
      <c r="K432" s="123"/>
      <c r="L432" s="123"/>
      <c r="M432" s="120">
        <f t="shared" si="104"/>
        <v>0</v>
      </c>
      <c r="N432" s="120" t="e">
        <f t="shared" si="105"/>
        <v>#DIV/0!</v>
      </c>
      <c r="O432" s="120"/>
      <c r="P432" s="120">
        <f t="shared" si="106"/>
        <v>0</v>
      </c>
      <c r="Q432" s="120">
        <f t="shared" si="107"/>
        <v>0</v>
      </c>
      <c r="R432" s="120">
        <f t="shared" si="108"/>
        <v>0</v>
      </c>
      <c r="S432" s="120">
        <f t="shared" si="109"/>
        <v>0</v>
      </c>
      <c r="T432" s="120">
        <f t="shared" si="110"/>
        <v>0</v>
      </c>
      <c r="U432" s="120">
        <f t="shared" si="111"/>
        <v>0</v>
      </c>
      <c r="V432" s="124">
        <f t="shared" si="112"/>
        <v>0</v>
      </c>
      <c r="W432" s="120">
        <f t="shared" si="113"/>
        <v>0</v>
      </c>
      <c r="X432" s="120">
        <f t="shared" si="114"/>
        <v>0</v>
      </c>
      <c r="Y432" s="120">
        <f t="shared" si="115"/>
        <v>0</v>
      </c>
      <c r="Z432" s="120"/>
      <c r="AA432" s="120"/>
      <c r="AB432" s="120">
        <f t="shared" si="116"/>
        <v>0</v>
      </c>
      <c r="AC432" s="120">
        <f t="shared" si="117"/>
        <v>0</v>
      </c>
      <c r="AD432" s="120" t="str">
        <f t="shared" si="118"/>
        <v>Correct</v>
      </c>
      <c r="AE432" s="100"/>
      <c r="AF432" s="96" t="str">
        <f>IFERROR(VLOOKUP(Table1[[#This Row],[RespondentID]],'All Data'!$A:$CO,87,FALSE),"unknown")</f>
        <v>unknown</v>
      </c>
      <c r="AG432" s="96" t="str">
        <f>IFERROR(VLOOKUP(Table1[[#This Row],[RespondentID]],'All Data'!$A:$CO,88,FALSE),"unknown")</f>
        <v>unknown</v>
      </c>
      <c r="AH432" s="96" t="str">
        <f>IFERROR(VLOOKUP(Table1[[#This Row],[RespondentID]],'All Data'!$A:$CO,89,FALSE),"unknown")</f>
        <v>unknown</v>
      </c>
      <c r="AI432" s="96" t="str">
        <f>IFERROR(VLOOKUP(Table1[[#This Row],[RespondentID]],'All Data'!$A:$CO,90,FALSE),"unknown")</f>
        <v>unknown</v>
      </c>
      <c r="AJ432" s="96" t="str">
        <f>IFERROR(VLOOKUP(Table1[[#This Row],[RespondentID]],'All Data'!$A:$CO,91,FALSE),"unknown")</f>
        <v>unknown</v>
      </c>
      <c r="AK432" s="96" t="str">
        <f>IFERROR(VLOOKUP(Table1[[#This Row],[RespondentID]],'All Data'!$A:$CO,92,FALSE),"unknown")</f>
        <v>unknown</v>
      </c>
      <c r="AL432" s="96" t="str">
        <f>IFERROR(VLOOKUP(Table1[[#This Row],[RespondentID]],'All Data'!$A:$CO,93,FALSE),"unknown")</f>
        <v>unknown</v>
      </c>
      <c r="AM432" s="96" t="str">
        <f>IFERROR(VLOOKUP(Table1[[#This Row],[RespondentID]],'All Data'!$A:$CW,94,FALSE),"unknown")</f>
        <v>unknown</v>
      </c>
      <c r="AN432" s="96" t="str">
        <f>IFERROR(VLOOKUP(Table1[[#This Row],[RespondentID]],'All Data'!$A:$CW,95,FALSE),"unknown")</f>
        <v>unknown</v>
      </c>
      <c r="AO432" s="96" t="str">
        <f>IFERROR(VLOOKUP(Table1[[#This Row],[RespondentID]],'All Data'!$A:$CW,96,FALSE),"unknown")</f>
        <v>unknown</v>
      </c>
      <c r="AP432" s="96" t="str">
        <f>IFERROR(VLOOKUP(Table1[[#This Row],[RespondentID]],'All Data'!$A:$CW,97,FALSE),"unknown")</f>
        <v>unknown</v>
      </c>
      <c r="AQ432" s="96" t="str">
        <f>IFERROR(VLOOKUP(Table1[[#This Row],[RespondentID]],'All Data'!$A:$CW,98,FALSE),"unknown")</f>
        <v>unknown</v>
      </c>
      <c r="AR432" s="96" t="str">
        <f>IFERROR(VLOOKUP(Table1[[#This Row],[RespondentID]],'All Data'!$A:$CW,99,FALSE),"unknown")</f>
        <v>unknown</v>
      </c>
    </row>
    <row r="433" spans="1:44">
      <c r="A433" s="100"/>
      <c r="B433" s="122"/>
      <c r="C433" s="123"/>
      <c r="D433" s="123"/>
      <c r="E433" s="123"/>
      <c r="F433" s="123"/>
      <c r="G433" s="123"/>
      <c r="H433" s="123"/>
      <c r="I433" s="123"/>
      <c r="J433" s="123"/>
      <c r="K433" s="123"/>
      <c r="L433" s="123"/>
      <c r="M433" s="120">
        <f t="shared" si="104"/>
        <v>0</v>
      </c>
      <c r="N433" s="120" t="e">
        <f t="shared" si="105"/>
        <v>#DIV/0!</v>
      </c>
      <c r="O433" s="120"/>
      <c r="P433" s="120">
        <f t="shared" si="106"/>
        <v>0</v>
      </c>
      <c r="Q433" s="120">
        <f t="shared" si="107"/>
        <v>0</v>
      </c>
      <c r="R433" s="120">
        <f t="shared" si="108"/>
        <v>0</v>
      </c>
      <c r="S433" s="120">
        <f t="shared" si="109"/>
        <v>0</v>
      </c>
      <c r="T433" s="120">
        <f t="shared" si="110"/>
        <v>0</v>
      </c>
      <c r="U433" s="120">
        <f t="shared" si="111"/>
        <v>0</v>
      </c>
      <c r="V433" s="124">
        <f t="shared" si="112"/>
        <v>0</v>
      </c>
      <c r="W433" s="120">
        <f t="shared" si="113"/>
        <v>0</v>
      </c>
      <c r="X433" s="120">
        <f t="shared" si="114"/>
        <v>0</v>
      </c>
      <c r="Y433" s="120">
        <f t="shared" si="115"/>
        <v>0</v>
      </c>
      <c r="Z433" s="120"/>
      <c r="AA433" s="120"/>
      <c r="AB433" s="120">
        <f t="shared" si="116"/>
        <v>0</v>
      </c>
      <c r="AC433" s="120">
        <f t="shared" si="117"/>
        <v>0</v>
      </c>
      <c r="AD433" s="120" t="str">
        <f t="shared" si="118"/>
        <v>Correct</v>
      </c>
      <c r="AE433" s="100"/>
      <c r="AF433" s="96" t="str">
        <f>IFERROR(VLOOKUP(Table1[[#This Row],[RespondentID]],'All Data'!$A:$CO,87,FALSE),"unknown")</f>
        <v>unknown</v>
      </c>
      <c r="AG433" s="96" t="str">
        <f>IFERROR(VLOOKUP(Table1[[#This Row],[RespondentID]],'All Data'!$A:$CO,88,FALSE),"unknown")</f>
        <v>unknown</v>
      </c>
      <c r="AH433" s="96" t="str">
        <f>IFERROR(VLOOKUP(Table1[[#This Row],[RespondentID]],'All Data'!$A:$CO,89,FALSE),"unknown")</f>
        <v>unknown</v>
      </c>
      <c r="AI433" s="96" t="str">
        <f>IFERROR(VLOOKUP(Table1[[#This Row],[RespondentID]],'All Data'!$A:$CO,90,FALSE),"unknown")</f>
        <v>unknown</v>
      </c>
      <c r="AJ433" s="96" t="str">
        <f>IFERROR(VLOOKUP(Table1[[#This Row],[RespondentID]],'All Data'!$A:$CO,91,FALSE),"unknown")</f>
        <v>unknown</v>
      </c>
      <c r="AK433" s="96" t="str">
        <f>IFERROR(VLOOKUP(Table1[[#This Row],[RespondentID]],'All Data'!$A:$CO,92,FALSE),"unknown")</f>
        <v>unknown</v>
      </c>
      <c r="AL433" s="96" t="str">
        <f>IFERROR(VLOOKUP(Table1[[#This Row],[RespondentID]],'All Data'!$A:$CO,93,FALSE),"unknown")</f>
        <v>unknown</v>
      </c>
      <c r="AM433" s="96" t="str">
        <f>IFERROR(VLOOKUP(Table1[[#This Row],[RespondentID]],'All Data'!$A:$CW,94,FALSE),"unknown")</f>
        <v>unknown</v>
      </c>
      <c r="AN433" s="96" t="str">
        <f>IFERROR(VLOOKUP(Table1[[#This Row],[RespondentID]],'All Data'!$A:$CW,95,FALSE),"unknown")</f>
        <v>unknown</v>
      </c>
      <c r="AO433" s="96" t="str">
        <f>IFERROR(VLOOKUP(Table1[[#This Row],[RespondentID]],'All Data'!$A:$CW,96,FALSE),"unknown")</f>
        <v>unknown</v>
      </c>
      <c r="AP433" s="96" t="str">
        <f>IFERROR(VLOOKUP(Table1[[#This Row],[RespondentID]],'All Data'!$A:$CW,97,FALSE),"unknown")</f>
        <v>unknown</v>
      </c>
      <c r="AQ433" s="96" t="str">
        <f>IFERROR(VLOOKUP(Table1[[#This Row],[RespondentID]],'All Data'!$A:$CW,98,FALSE),"unknown")</f>
        <v>unknown</v>
      </c>
      <c r="AR433" s="96" t="str">
        <f>IFERROR(VLOOKUP(Table1[[#This Row],[RespondentID]],'All Data'!$A:$CW,99,FALSE),"unknown")</f>
        <v>unknown</v>
      </c>
    </row>
    <row r="434" spans="1:44">
      <c r="A434" s="100"/>
      <c r="B434" s="122"/>
      <c r="C434" s="123"/>
      <c r="D434" s="123"/>
      <c r="E434" s="123"/>
      <c r="F434" s="123"/>
      <c r="G434" s="123"/>
      <c r="H434" s="123"/>
      <c r="I434" s="123"/>
      <c r="J434" s="123"/>
      <c r="K434" s="123"/>
      <c r="L434" s="123"/>
      <c r="M434" s="120">
        <f t="shared" si="104"/>
        <v>0</v>
      </c>
      <c r="N434" s="120" t="e">
        <f t="shared" si="105"/>
        <v>#DIV/0!</v>
      </c>
      <c r="O434" s="120"/>
      <c r="P434" s="120">
        <f t="shared" si="106"/>
        <v>0</v>
      </c>
      <c r="Q434" s="120">
        <f t="shared" si="107"/>
        <v>0</v>
      </c>
      <c r="R434" s="120">
        <f t="shared" si="108"/>
        <v>0</v>
      </c>
      <c r="S434" s="120">
        <f t="shared" si="109"/>
        <v>0</v>
      </c>
      <c r="T434" s="120">
        <f t="shared" si="110"/>
        <v>0</v>
      </c>
      <c r="U434" s="120">
        <f t="shared" si="111"/>
        <v>0</v>
      </c>
      <c r="V434" s="124">
        <f t="shared" si="112"/>
        <v>0</v>
      </c>
      <c r="W434" s="120">
        <f t="shared" si="113"/>
        <v>0</v>
      </c>
      <c r="X434" s="120">
        <f t="shared" si="114"/>
        <v>0</v>
      </c>
      <c r="Y434" s="120">
        <f t="shared" si="115"/>
        <v>0</v>
      </c>
      <c r="Z434" s="120"/>
      <c r="AA434" s="120"/>
      <c r="AB434" s="120">
        <f t="shared" si="116"/>
        <v>0</v>
      </c>
      <c r="AC434" s="120">
        <f t="shared" si="117"/>
        <v>0</v>
      </c>
      <c r="AD434" s="120" t="str">
        <f t="shared" si="118"/>
        <v>Correct</v>
      </c>
      <c r="AE434" s="100"/>
      <c r="AF434" s="96" t="str">
        <f>IFERROR(VLOOKUP(Table1[[#This Row],[RespondentID]],'All Data'!$A:$CO,87,FALSE),"unknown")</f>
        <v>unknown</v>
      </c>
      <c r="AG434" s="96" t="str">
        <f>IFERROR(VLOOKUP(Table1[[#This Row],[RespondentID]],'All Data'!$A:$CO,88,FALSE),"unknown")</f>
        <v>unknown</v>
      </c>
      <c r="AH434" s="96" t="str">
        <f>IFERROR(VLOOKUP(Table1[[#This Row],[RespondentID]],'All Data'!$A:$CO,89,FALSE),"unknown")</f>
        <v>unknown</v>
      </c>
      <c r="AI434" s="96" t="str">
        <f>IFERROR(VLOOKUP(Table1[[#This Row],[RespondentID]],'All Data'!$A:$CO,90,FALSE),"unknown")</f>
        <v>unknown</v>
      </c>
      <c r="AJ434" s="96" t="str">
        <f>IFERROR(VLOOKUP(Table1[[#This Row],[RespondentID]],'All Data'!$A:$CO,91,FALSE),"unknown")</f>
        <v>unknown</v>
      </c>
      <c r="AK434" s="96" t="str">
        <f>IFERROR(VLOOKUP(Table1[[#This Row],[RespondentID]],'All Data'!$A:$CO,92,FALSE),"unknown")</f>
        <v>unknown</v>
      </c>
      <c r="AL434" s="96" t="str">
        <f>IFERROR(VLOOKUP(Table1[[#This Row],[RespondentID]],'All Data'!$A:$CO,93,FALSE),"unknown")</f>
        <v>unknown</v>
      </c>
      <c r="AM434" s="96" t="str">
        <f>IFERROR(VLOOKUP(Table1[[#This Row],[RespondentID]],'All Data'!$A:$CW,94,FALSE),"unknown")</f>
        <v>unknown</v>
      </c>
      <c r="AN434" s="96" t="str">
        <f>IFERROR(VLOOKUP(Table1[[#This Row],[RespondentID]],'All Data'!$A:$CW,95,FALSE),"unknown")</f>
        <v>unknown</v>
      </c>
      <c r="AO434" s="96" t="str">
        <f>IFERROR(VLOOKUP(Table1[[#This Row],[RespondentID]],'All Data'!$A:$CW,96,FALSE),"unknown")</f>
        <v>unknown</v>
      </c>
      <c r="AP434" s="96" t="str">
        <f>IFERROR(VLOOKUP(Table1[[#This Row],[RespondentID]],'All Data'!$A:$CW,97,FALSE),"unknown")</f>
        <v>unknown</v>
      </c>
      <c r="AQ434" s="96" t="str">
        <f>IFERROR(VLOOKUP(Table1[[#This Row],[RespondentID]],'All Data'!$A:$CW,98,FALSE),"unknown")</f>
        <v>unknown</v>
      </c>
      <c r="AR434" s="96" t="str">
        <f>IFERROR(VLOOKUP(Table1[[#This Row],[RespondentID]],'All Data'!$A:$CW,99,FALSE),"unknown")</f>
        <v>unknown</v>
      </c>
    </row>
    <row r="435" spans="1:44">
      <c r="A435" s="100"/>
      <c r="B435" s="122"/>
      <c r="C435" s="123"/>
      <c r="D435" s="123"/>
      <c r="E435" s="123"/>
      <c r="F435" s="123"/>
      <c r="G435" s="123"/>
      <c r="H435" s="123"/>
      <c r="I435" s="123"/>
      <c r="J435" s="123"/>
      <c r="K435" s="123"/>
      <c r="L435" s="123"/>
      <c r="M435" s="120">
        <f t="shared" si="104"/>
        <v>0</v>
      </c>
      <c r="N435" s="120" t="e">
        <f t="shared" si="105"/>
        <v>#DIV/0!</v>
      </c>
      <c r="O435" s="120"/>
      <c r="P435" s="120">
        <f t="shared" si="106"/>
        <v>0</v>
      </c>
      <c r="Q435" s="120">
        <f t="shared" si="107"/>
        <v>0</v>
      </c>
      <c r="R435" s="120">
        <f t="shared" si="108"/>
        <v>0</v>
      </c>
      <c r="S435" s="120">
        <f t="shared" si="109"/>
        <v>0</v>
      </c>
      <c r="T435" s="120">
        <f t="shared" si="110"/>
        <v>0</v>
      </c>
      <c r="U435" s="120">
        <f t="shared" si="111"/>
        <v>0</v>
      </c>
      <c r="V435" s="124">
        <f t="shared" si="112"/>
        <v>0</v>
      </c>
      <c r="W435" s="120">
        <f t="shared" si="113"/>
        <v>0</v>
      </c>
      <c r="X435" s="120">
        <f t="shared" si="114"/>
        <v>0</v>
      </c>
      <c r="Y435" s="120">
        <f t="shared" si="115"/>
        <v>0</v>
      </c>
      <c r="Z435" s="120"/>
      <c r="AA435" s="120"/>
      <c r="AB435" s="120">
        <f t="shared" si="116"/>
        <v>0</v>
      </c>
      <c r="AC435" s="120">
        <f t="shared" si="117"/>
        <v>0</v>
      </c>
      <c r="AD435" s="120" t="str">
        <f t="shared" si="118"/>
        <v>Correct</v>
      </c>
      <c r="AE435" s="100"/>
      <c r="AF435" s="96" t="str">
        <f>IFERROR(VLOOKUP(Table1[[#This Row],[RespondentID]],'All Data'!$A:$CO,87,FALSE),"unknown")</f>
        <v>unknown</v>
      </c>
      <c r="AG435" s="96" t="str">
        <f>IFERROR(VLOOKUP(Table1[[#This Row],[RespondentID]],'All Data'!$A:$CO,88,FALSE),"unknown")</f>
        <v>unknown</v>
      </c>
      <c r="AH435" s="96" t="str">
        <f>IFERROR(VLOOKUP(Table1[[#This Row],[RespondentID]],'All Data'!$A:$CO,89,FALSE),"unknown")</f>
        <v>unknown</v>
      </c>
      <c r="AI435" s="96" t="str">
        <f>IFERROR(VLOOKUP(Table1[[#This Row],[RespondentID]],'All Data'!$A:$CO,90,FALSE),"unknown")</f>
        <v>unknown</v>
      </c>
      <c r="AJ435" s="96" t="str">
        <f>IFERROR(VLOOKUP(Table1[[#This Row],[RespondentID]],'All Data'!$A:$CO,91,FALSE),"unknown")</f>
        <v>unknown</v>
      </c>
      <c r="AK435" s="96" t="str">
        <f>IFERROR(VLOOKUP(Table1[[#This Row],[RespondentID]],'All Data'!$A:$CO,92,FALSE),"unknown")</f>
        <v>unknown</v>
      </c>
      <c r="AL435" s="96" t="str">
        <f>IFERROR(VLOOKUP(Table1[[#This Row],[RespondentID]],'All Data'!$A:$CO,93,FALSE),"unknown")</f>
        <v>unknown</v>
      </c>
      <c r="AM435" s="96" t="str">
        <f>IFERROR(VLOOKUP(Table1[[#This Row],[RespondentID]],'All Data'!$A:$CW,94,FALSE),"unknown")</f>
        <v>unknown</v>
      </c>
      <c r="AN435" s="96" t="str">
        <f>IFERROR(VLOOKUP(Table1[[#This Row],[RespondentID]],'All Data'!$A:$CW,95,FALSE),"unknown")</f>
        <v>unknown</v>
      </c>
      <c r="AO435" s="96" t="str">
        <f>IFERROR(VLOOKUP(Table1[[#This Row],[RespondentID]],'All Data'!$A:$CW,96,FALSE),"unknown")</f>
        <v>unknown</v>
      </c>
      <c r="AP435" s="96" t="str">
        <f>IFERROR(VLOOKUP(Table1[[#This Row],[RespondentID]],'All Data'!$A:$CW,97,FALSE),"unknown")</f>
        <v>unknown</v>
      </c>
      <c r="AQ435" s="96" t="str">
        <f>IFERROR(VLOOKUP(Table1[[#This Row],[RespondentID]],'All Data'!$A:$CW,98,FALSE),"unknown")</f>
        <v>unknown</v>
      </c>
      <c r="AR435" s="96" t="str">
        <f>IFERROR(VLOOKUP(Table1[[#This Row],[RespondentID]],'All Data'!$A:$CW,99,FALSE),"unknown")</f>
        <v>unknown</v>
      </c>
    </row>
    <row r="436" spans="1:44">
      <c r="A436" s="100"/>
      <c r="B436" s="122"/>
      <c r="C436" s="123"/>
      <c r="D436" s="123"/>
      <c r="E436" s="123"/>
      <c r="F436" s="123"/>
      <c r="G436" s="123"/>
      <c r="H436" s="123"/>
      <c r="I436" s="123"/>
      <c r="J436" s="123"/>
      <c r="K436" s="123"/>
      <c r="L436" s="123"/>
      <c r="M436" s="120">
        <f t="shared" si="104"/>
        <v>0</v>
      </c>
      <c r="N436" s="120" t="e">
        <f t="shared" si="105"/>
        <v>#DIV/0!</v>
      </c>
      <c r="O436" s="120"/>
      <c r="P436" s="120">
        <f t="shared" si="106"/>
        <v>0</v>
      </c>
      <c r="Q436" s="120">
        <f t="shared" si="107"/>
        <v>0</v>
      </c>
      <c r="R436" s="120">
        <f t="shared" si="108"/>
        <v>0</v>
      </c>
      <c r="S436" s="120">
        <f t="shared" si="109"/>
        <v>0</v>
      </c>
      <c r="T436" s="120">
        <f t="shared" si="110"/>
        <v>0</v>
      </c>
      <c r="U436" s="120">
        <f t="shared" si="111"/>
        <v>0</v>
      </c>
      <c r="V436" s="124">
        <f t="shared" si="112"/>
        <v>0</v>
      </c>
      <c r="W436" s="120">
        <f t="shared" si="113"/>
        <v>0</v>
      </c>
      <c r="X436" s="120">
        <f t="shared" si="114"/>
        <v>0</v>
      </c>
      <c r="Y436" s="120">
        <f t="shared" si="115"/>
        <v>0</v>
      </c>
      <c r="Z436" s="120"/>
      <c r="AA436" s="120"/>
      <c r="AB436" s="120">
        <f t="shared" si="116"/>
        <v>0</v>
      </c>
      <c r="AC436" s="120">
        <f t="shared" si="117"/>
        <v>0</v>
      </c>
      <c r="AD436" s="120" t="str">
        <f t="shared" si="118"/>
        <v>Correct</v>
      </c>
      <c r="AE436" s="100"/>
      <c r="AF436" s="96" t="str">
        <f>IFERROR(VLOOKUP(Table1[[#This Row],[RespondentID]],'All Data'!$A:$CO,87,FALSE),"unknown")</f>
        <v>unknown</v>
      </c>
      <c r="AG436" s="96" t="str">
        <f>IFERROR(VLOOKUP(Table1[[#This Row],[RespondentID]],'All Data'!$A:$CO,88,FALSE),"unknown")</f>
        <v>unknown</v>
      </c>
      <c r="AH436" s="96" t="str">
        <f>IFERROR(VLOOKUP(Table1[[#This Row],[RespondentID]],'All Data'!$A:$CO,89,FALSE),"unknown")</f>
        <v>unknown</v>
      </c>
      <c r="AI436" s="96" t="str">
        <f>IFERROR(VLOOKUP(Table1[[#This Row],[RespondentID]],'All Data'!$A:$CO,90,FALSE),"unknown")</f>
        <v>unknown</v>
      </c>
      <c r="AJ436" s="96" t="str">
        <f>IFERROR(VLOOKUP(Table1[[#This Row],[RespondentID]],'All Data'!$A:$CO,91,FALSE),"unknown")</f>
        <v>unknown</v>
      </c>
      <c r="AK436" s="96" t="str">
        <f>IFERROR(VLOOKUP(Table1[[#This Row],[RespondentID]],'All Data'!$A:$CO,92,FALSE),"unknown")</f>
        <v>unknown</v>
      </c>
      <c r="AL436" s="96" t="str">
        <f>IFERROR(VLOOKUP(Table1[[#This Row],[RespondentID]],'All Data'!$A:$CO,93,FALSE),"unknown")</f>
        <v>unknown</v>
      </c>
      <c r="AM436" s="96" t="str">
        <f>IFERROR(VLOOKUP(Table1[[#This Row],[RespondentID]],'All Data'!$A:$CW,94,FALSE),"unknown")</f>
        <v>unknown</v>
      </c>
      <c r="AN436" s="96" t="str">
        <f>IFERROR(VLOOKUP(Table1[[#This Row],[RespondentID]],'All Data'!$A:$CW,95,FALSE),"unknown")</f>
        <v>unknown</v>
      </c>
      <c r="AO436" s="96" t="str">
        <f>IFERROR(VLOOKUP(Table1[[#This Row],[RespondentID]],'All Data'!$A:$CW,96,FALSE),"unknown")</f>
        <v>unknown</v>
      </c>
      <c r="AP436" s="96" t="str">
        <f>IFERROR(VLOOKUP(Table1[[#This Row],[RespondentID]],'All Data'!$A:$CW,97,FALSE),"unknown")</f>
        <v>unknown</v>
      </c>
      <c r="AQ436" s="96" t="str">
        <f>IFERROR(VLOOKUP(Table1[[#This Row],[RespondentID]],'All Data'!$A:$CW,98,FALSE),"unknown")</f>
        <v>unknown</v>
      </c>
      <c r="AR436" s="96" t="str">
        <f>IFERROR(VLOOKUP(Table1[[#This Row],[RespondentID]],'All Data'!$A:$CW,99,FALSE),"unknown")</f>
        <v>unknown</v>
      </c>
    </row>
    <row r="437" spans="1:44">
      <c r="A437" s="100"/>
      <c r="B437" s="122"/>
      <c r="C437" s="123"/>
      <c r="D437" s="123"/>
      <c r="E437" s="123"/>
      <c r="F437" s="123"/>
      <c r="G437" s="123"/>
      <c r="H437" s="123"/>
      <c r="I437" s="123"/>
      <c r="J437" s="123"/>
      <c r="K437" s="123"/>
      <c r="L437" s="123"/>
      <c r="M437" s="120">
        <f t="shared" si="104"/>
        <v>0</v>
      </c>
      <c r="N437" s="120" t="e">
        <f t="shared" si="105"/>
        <v>#DIV/0!</v>
      </c>
      <c r="O437" s="120"/>
      <c r="P437" s="120">
        <f t="shared" si="106"/>
        <v>0</v>
      </c>
      <c r="Q437" s="120">
        <f t="shared" si="107"/>
        <v>0</v>
      </c>
      <c r="R437" s="120">
        <f t="shared" si="108"/>
        <v>0</v>
      </c>
      <c r="S437" s="120">
        <f t="shared" si="109"/>
        <v>0</v>
      </c>
      <c r="T437" s="120">
        <f t="shared" si="110"/>
        <v>0</v>
      </c>
      <c r="U437" s="120">
        <f t="shared" si="111"/>
        <v>0</v>
      </c>
      <c r="V437" s="124">
        <f t="shared" si="112"/>
        <v>0</v>
      </c>
      <c r="W437" s="120">
        <f t="shared" si="113"/>
        <v>0</v>
      </c>
      <c r="X437" s="120">
        <f t="shared" si="114"/>
        <v>0</v>
      </c>
      <c r="Y437" s="120">
        <f t="shared" si="115"/>
        <v>0</v>
      </c>
      <c r="Z437" s="120"/>
      <c r="AA437" s="120"/>
      <c r="AB437" s="120">
        <f t="shared" si="116"/>
        <v>0</v>
      </c>
      <c r="AC437" s="120">
        <f t="shared" si="117"/>
        <v>0</v>
      </c>
      <c r="AD437" s="120" t="str">
        <f t="shared" si="118"/>
        <v>Correct</v>
      </c>
      <c r="AE437" s="100"/>
      <c r="AF437" s="96" t="str">
        <f>IFERROR(VLOOKUP(Table1[[#This Row],[RespondentID]],'All Data'!$A:$CO,87,FALSE),"unknown")</f>
        <v>unknown</v>
      </c>
      <c r="AG437" s="96" t="str">
        <f>IFERROR(VLOOKUP(Table1[[#This Row],[RespondentID]],'All Data'!$A:$CO,88,FALSE),"unknown")</f>
        <v>unknown</v>
      </c>
      <c r="AH437" s="96" t="str">
        <f>IFERROR(VLOOKUP(Table1[[#This Row],[RespondentID]],'All Data'!$A:$CO,89,FALSE),"unknown")</f>
        <v>unknown</v>
      </c>
      <c r="AI437" s="96" t="str">
        <f>IFERROR(VLOOKUP(Table1[[#This Row],[RespondentID]],'All Data'!$A:$CO,90,FALSE),"unknown")</f>
        <v>unknown</v>
      </c>
      <c r="AJ437" s="96" t="str">
        <f>IFERROR(VLOOKUP(Table1[[#This Row],[RespondentID]],'All Data'!$A:$CO,91,FALSE),"unknown")</f>
        <v>unknown</v>
      </c>
      <c r="AK437" s="96" t="str">
        <f>IFERROR(VLOOKUP(Table1[[#This Row],[RespondentID]],'All Data'!$A:$CO,92,FALSE),"unknown")</f>
        <v>unknown</v>
      </c>
      <c r="AL437" s="96" t="str">
        <f>IFERROR(VLOOKUP(Table1[[#This Row],[RespondentID]],'All Data'!$A:$CO,93,FALSE),"unknown")</f>
        <v>unknown</v>
      </c>
      <c r="AM437" s="96" t="str">
        <f>IFERROR(VLOOKUP(Table1[[#This Row],[RespondentID]],'All Data'!$A:$CW,94,FALSE),"unknown")</f>
        <v>unknown</v>
      </c>
      <c r="AN437" s="96" t="str">
        <f>IFERROR(VLOOKUP(Table1[[#This Row],[RespondentID]],'All Data'!$A:$CW,95,FALSE),"unknown")</f>
        <v>unknown</v>
      </c>
      <c r="AO437" s="96" t="str">
        <f>IFERROR(VLOOKUP(Table1[[#This Row],[RespondentID]],'All Data'!$A:$CW,96,FALSE),"unknown")</f>
        <v>unknown</v>
      </c>
      <c r="AP437" s="96" t="str">
        <f>IFERROR(VLOOKUP(Table1[[#This Row],[RespondentID]],'All Data'!$A:$CW,97,FALSE),"unknown")</f>
        <v>unknown</v>
      </c>
      <c r="AQ437" s="96" t="str">
        <f>IFERROR(VLOOKUP(Table1[[#This Row],[RespondentID]],'All Data'!$A:$CW,98,FALSE),"unknown")</f>
        <v>unknown</v>
      </c>
      <c r="AR437" s="96" t="str">
        <f>IFERROR(VLOOKUP(Table1[[#This Row],[RespondentID]],'All Data'!$A:$CW,99,FALSE),"unknown")</f>
        <v>unknown</v>
      </c>
    </row>
    <row r="438" spans="1:44">
      <c r="A438" s="100"/>
      <c r="B438" s="122"/>
      <c r="C438" s="123"/>
      <c r="D438" s="123"/>
      <c r="E438" s="123"/>
      <c r="F438" s="123"/>
      <c r="G438" s="123"/>
      <c r="H438" s="123"/>
      <c r="I438" s="123"/>
      <c r="J438" s="123"/>
      <c r="K438" s="123"/>
      <c r="L438" s="123"/>
      <c r="M438" s="120">
        <f t="shared" si="104"/>
        <v>0</v>
      </c>
      <c r="N438" s="120" t="e">
        <f t="shared" si="105"/>
        <v>#DIV/0!</v>
      </c>
      <c r="O438" s="120"/>
      <c r="P438" s="120">
        <f t="shared" si="106"/>
        <v>0</v>
      </c>
      <c r="Q438" s="120">
        <f t="shared" si="107"/>
        <v>0</v>
      </c>
      <c r="R438" s="120">
        <f t="shared" si="108"/>
        <v>0</v>
      </c>
      <c r="S438" s="120">
        <f t="shared" si="109"/>
        <v>0</v>
      </c>
      <c r="T438" s="120">
        <f t="shared" si="110"/>
        <v>0</v>
      </c>
      <c r="U438" s="120">
        <f t="shared" si="111"/>
        <v>0</v>
      </c>
      <c r="V438" s="124">
        <f t="shared" si="112"/>
        <v>0</v>
      </c>
      <c r="W438" s="120">
        <f t="shared" si="113"/>
        <v>0</v>
      </c>
      <c r="X438" s="120">
        <f t="shared" si="114"/>
        <v>0</v>
      </c>
      <c r="Y438" s="120">
        <f t="shared" si="115"/>
        <v>0</v>
      </c>
      <c r="Z438" s="120"/>
      <c r="AA438" s="120"/>
      <c r="AB438" s="120">
        <f t="shared" si="116"/>
        <v>0</v>
      </c>
      <c r="AC438" s="120">
        <f t="shared" si="117"/>
        <v>0</v>
      </c>
      <c r="AD438" s="120" t="str">
        <f t="shared" si="118"/>
        <v>Correct</v>
      </c>
      <c r="AE438" s="100"/>
      <c r="AF438" s="96" t="str">
        <f>IFERROR(VLOOKUP(Table1[[#This Row],[RespondentID]],'All Data'!$A:$CO,87,FALSE),"unknown")</f>
        <v>unknown</v>
      </c>
      <c r="AG438" s="96" t="str">
        <f>IFERROR(VLOOKUP(Table1[[#This Row],[RespondentID]],'All Data'!$A:$CO,88,FALSE),"unknown")</f>
        <v>unknown</v>
      </c>
      <c r="AH438" s="96" t="str">
        <f>IFERROR(VLOOKUP(Table1[[#This Row],[RespondentID]],'All Data'!$A:$CO,89,FALSE),"unknown")</f>
        <v>unknown</v>
      </c>
      <c r="AI438" s="96" t="str">
        <f>IFERROR(VLOOKUP(Table1[[#This Row],[RespondentID]],'All Data'!$A:$CO,90,FALSE),"unknown")</f>
        <v>unknown</v>
      </c>
      <c r="AJ438" s="96" t="str">
        <f>IFERROR(VLOOKUP(Table1[[#This Row],[RespondentID]],'All Data'!$A:$CO,91,FALSE),"unknown")</f>
        <v>unknown</v>
      </c>
      <c r="AK438" s="96" t="str">
        <f>IFERROR(VLOOKUP(Table1[[#This Row],[RespondentID]],'All Data'!$A:$CO,92,FALSE),"unknown")</f>
        <v>unknown</v>
      </c>
      <c r="AL438" s="96" t="str">
        <f>IFERROR(VLOOKUP(Table1[[#This Row],[RespondentID]],'All Data'!$A:$CO,93,FALSE),"unknown")</f>
        <v>unknown</v>
      </c>
      <c r="AM438" s="96" t="str">
        <f>IFERROR(VLOOKUP(Table1[[#This Row],[RespondentID]],'All Data'!$A:$CW,94,FALSE),"unknown")</f>
        <v>unknown</v>
      </c>
      <c r="AN438" s="96" t="str">
        <f>IFERROR(VLOOKUP(Table1[[#This Row],[RespondentID]],'All Data'!$A:$CW,95,FALSE),"unknown")</f>
        <v>unknown</v>
      </c>
      <c r="AO438" s="96" t="str">
        <f>IFERROR(VLOOKUP(Table1[[#This Row],[RespondentID]],'All Data'!$A:$CW,96,FALSE),"unknown")</f>
        <v>unknown</v>
      </c>
      <c r="AP438" s="96" t="str">
        <f>IFERROR(VLOOKUP(Table1[[#This Row],[RespondentID]],'All Data'!$A:$CW,97,FALSE),"unknown")</f>
        <v>unknown</v>
      </c>
      <c r="AQ438" s="96" t="str">
        <f>IFERROR(VLOOKUP(Table1[[#This Row],[RespondentID]],'All Data'!$A:$CW,98,FALSE),"unknown")</f>
        <v>unknown</v>
      </c>
      <c r="AR438" s="96" t="str">
        <f>IFERROR(VLOOKUP(Table1[[#This Row],[RespondentID]],'All Data'!$A:$CW,99,FALSE),"unknown")</f>
        <v>unknown</v>
      </c>
    </row>
    <row r="439" spans="1:44">
      <c r="A439" s="100"/>
      <c r="B439" s="122"/>
      <c r="C439" s="123"/>
      <c r="D439" s="123"/>
      <c r="E439" s="123"/>
      <c r="F439" s="123"/>
      <c r="G439" s="123"/>
      <c r="H439" s="123"/>
      <c r="I439" s="123"/>
      <c r="J439" s="123"/>
      <c r="K439" s="123"/>
      <c r="L439" s="123"/>
      <c r="M439" s="120">
        <f t="shared" si="104"/>
        <v>0</v>
      </c>
      <c r="N439" s="120" t="e">
        <f t="shared" si="105"/>
        <v>#DIV/0!</v>
      </c>
      <c r="O439" s="120"/>
      <c r="P439" s="120">
        <f t="shared" si="106"/>
        <v>0</v>
      </c>
      <c r="Q439" s="120">
        <f t="shared" si="107"/>
        <v>0</v>
      </c>
      <c r="R439" s="120">
        <f t="shared" si="108"/>
        <v>0</v>
      </c>
      <c r="S439" s="120">
        <f t="shared" si="109"/>
        <v>0</v>
      </c>
      <c r="T439" s="120">
        <f t="shared" si="110"/>
        <v>0</v>
      </c>
      <c r="U439" s="120">
        <f t="shared" si="111"/>
        <v>0</v>
      </c>
      <c r="V439" s="124">
        <f t="shared" si="112"/>
        <v>0</v>
      </c>
      <c r="W439" s="120">
        <f t="shared" si="113"/>
        <v>0</v>
      </c>
      <c r="X439" s="120">
        <f t="shared" si="114"/>
        <v>0</v>
      </c>
      <c r="Y439" s="120">
        <f t="shared" si="115"/>
        <v>0</v>
      </c>
      <c r="Z439" s="120"/>
      <c r="AA439" s="120"/>
      <c r="AB439" s="120">
        <f t="shared" si="116"/>
        <v>0</v>
      </c>
      <c r="AC439" s="120">
        <f t="shared" si="117"/>
        <v>0</v>
      </c>
      <c r="AD439" s="120" t="str">
        <f t="shared" si="118"/>
        <v>Correct</v>
      </c>
      <c r="AE439" s="100"/>
      <c r="AF439" s="96" t="str">
        <f>IFERROR(VLOOKUP(Table1[[#This Row],[RespondentID]],'All Data'!$A:$CO,87,FALSE),"unknown")</f>
        <v>unknown</v>
      </c>
      <c r="AG439" s="96" t="str">
        <f>IFERROR(VLOOKUP(Table1[[#This Row],[RespondentID]],'All Data'!$A:$CO,88,FALSE),"unknown")</f>
        <v>unknown</v>
      </c>
      <c r="AH439" s="96" t="str">
        <f>IFERROR(VLOOKUP(Table1[[#This Row],[RespondentID]],'All Data'!$A:$CO,89,FALSE),"unknown")</f>
        <v>unknown</v>
      </c>
      <c r="AI439" s="96" t="str">
        <f>IFERROR(VLOOKUP(Table1[[#This Row],[RespondentID]],'All Data'!$A:$CO,90,FALSE),"unknown")</f>
        <v>unknown</v>
      </c>
      <c r="AJ439" s="96" t="str">
        <f>IFERROR(VLOOKUP(Table1[[#This Row],[RespondentID]],'All Data'!$A:$CO,91,FALSE),"unknown")</f>
        <v>unknown</v>
      </c>
      <c r="AK439" s="96" t="str">
        <f>IFERROR(VLOOKUP(Table1[[#This Row],[RespondentID]],'All Data'!$A:$CO,92,FALSE),"unknown")</f>
        <v>unknown</v>
      </c>
      <c r="AL439" s="96" t="str">
        <f>IFERROR(VLOOKUP(Table1[[#This Row],[RespondentID]],'All Data'!$A:$CO,93,FALSE),"unknown")</f>
        <v>unknown</v>
      </c>
      <c r="AM439" s="96" t="str">
        <f>IFERROR(VLOOKUP(Table1[[#This Row],[RespondentID]],'All Data'!$A:$CW,94,FALSE),"unknown")</f>
        <v>unknown</v>
      </c>
      <c r="AN439" s="96" t="str">
        <f>IFERROR(VLOOKUP(Table1[[#This Row],[RespondentID]],'All Data'!$A:$CW,95,FALSE),"unknown")</f>
        <v>unknown</v>
      </c>
      <c r="AO439" s="96" t="str">
        <f>IFERROR(VLOOKUP(Table1[[#This Row],[RespondentID]],'All Data'!$A:$CW,96,FALSE),"unknown")</f>
        <v>unknown</v>
      </c>
      <c r="AP439" s="96" t="str">
        <f>IFERROR(VLOOKUP(Table1[[#This Row],[RespondentID]],'All Data'!$A:$CW,97,FALSE),"unknown")</f>
        <v>unknown</v>
      </c>
      <c r="AQ439" s="96" t="str">
        <f>IFERROR(VLOOKUP(Table1[[#This Row],[RespondentID]],'All Data'!$A:$CW,98,FALSE),"unknown")</f>
        <v>unknown</v>
      </c>
      <c r="AR439" s="96" t="str">
        <f>IFERROR(VLOOKUP(Table1[[#This Row],[RespondentID]],'All Data'!$A:$CW,99,FALSE),"unknown")</f>
        <v>unknown</v>
      </c>
    </row>
    <row r="440" spans="1:44">
      <c r="A440" s="100"/>
      <c r="B440" s="122"/>
      <c r="C440" s="123"/>
      <c r="D440" s="123"/>
      <c r="E440" s="123"/>
      <c r="F440" s="123"/>
      <c r="G440" s="123"/>
      <c r="H440" s="123"/>
      <c r="I440" s="123"/>
      <c r="J440" s="123"/>
      <c r="K440" s="123"/>
      <c r="L440" s="123"/>
      <c r="M440" s="120">
        <f t="shared" si="104"/>
        <v>0</v>
      </c>
      <c r="N440" s="120" t="e">
        <f t="shared" si="105"/>
        <v>#DIV/0!</v>
      </c>
      <c r="O440" s="120"/>
      <c r="P440" s="120">
        <f t="shared" si="106"/>
        <v>0</v>
      </c>
      <c r="Q440" s="120">
        <f t="shared" si="107"/>
        <v>0</v>
      </c>
      <c r="R440" s="120">
        <f t="shared" si="108"/>
        <v>0</v>
      </c>
      <c r="S440" s="120">
        <f t="shared" si="109"/>
        <v>0</v>
      </c>
      <c r="T440" s="120">
        <f t="shared" si="110"/>
        <v>0</v>
      </c>
      <c r="U440" s="120">
        <f t="shared" si="111"/>
        <v>0</v>
      </c>
      <c r="V440" s="124">
        <f t="shared" si="112"/>
        <v>0</v>
      </c>
      <c r="W440" s="120">
        <f t="shared" si="113"/>
        <v>0</v>
      </c>
      <c r="X440" s="120">
        <f t="shared" si="114"/>
        <v>0</v>
      </c>
      <c r="Y440" s="120">
        <f t="shared" si="115"/>
        <v>0</v>
      </c>
      <c r="Z440" s="120"/>
      <c r="AA440" s="120"/>
      <c r="AB440" s="120">
        <f t="shared" si="116"/>
        <v>0</v>
      </c>
      <c r="AC440" s="120">
        <f t="shared" si="117"/>
        <v>0</v>
      </c>
      <c r="AD440" s="120" t="str">
        <f t="shared" si="118"/>
        <v>Correct</v>
      </c>
      <c r="AE440" s="100"/>
      <c r="AF440" s="96" t="str">
        <f>IFERROR(VLOOKUP(Table1[[#This Row],[RespondentID]],'All Data'!$A:$CO,87,FALSE),"unknown")</f>
        <v>unknown</v>
      </c>
      <c r="AG440" s="96" t="str">
        <f>IFERROR(VLOOKUP(Table1[[#This Row],[RespondentID]],'All Data'!$A:$CO,88,FALSE),"unknown")</f>
        <v>unknown</v>
      </c>
      <c r="AH440" s="96" t="str">
        <f>IFERROR(VLOOKUP(Table1[[#This Row],[RespondentID]],'All Data'!$A:$CO,89,FALSE),"unknown")</f>
        <v>unknown</v>
      </c>
      <c r="AI440" s="96" t="str">
        <f>IFERROR(VLOOKUP(Table1[[#This Row],[RespondentID]],'All Data'!$A:$CO,90,FALSE),"unknown")</f>
        <v>unknown</v>
      </c>
      <c r="AJ440" s="96" t="str">
        <f>IFERROR(VLOOKUP(Table1[[#This Row],[RespondentID]],'All Data'!$A:$CO,91,FALSE),"unknown")</f>
        <v>unknown</v>
      </c>
      <c r="AK440" s="96" t="str">
        <f>IFERROR(VLOOKUP(Table1[[#This Row],[RespondentID]],'All Data'!$A:$CO,92,FALSE),"unknown")</f>
        <v>unknown</v>
      </c>
      <c r="AL440" s="96" t="str">
        <f>IFERROR(VLOOKUP(Table1[[#This Row],[RespondentID]],'All Data'!$A:$CO,93,FALSE),"unknown")</f>
        <v>unknown</v>
      </c>
      <c r="AM440" s="96" t="str">
        <f>IFERROR(VLOOKUP(Table1[[#This Row],[RespondentID]],'All Data'!$A:$CW,94,FALSE),"unknown")</f>
        <v>unknown</v>
      </c>
      <c r="AN440" s="96" t="str">
        <f>IFERROR(VLOOKUP(Table1[[#This Row],[RespondentID]],'All Data'!$A:$CW,95,FALSE),"unknown")</f>
        <v>unknown</v>
      </c>
      <c r="AO440" s="96" t="str">
        <f>IFERROR(VLOOKUP(Table1[[#This Row],[RespondentID]],'All Data'!$A:$CW,96,FALSE),"unknown")</f>
        <v>unknown</v>
      </c>
      <c r="AP440" s="96" t="str">
        <f>IFERROR(VLOOKUP(Table1[[#This Row],[RespondentID]],'All Data'!$A:$CW,97,FALSE),"unknown")</f>
        <v>unknown</v>
      </c>
      <c r="AQ440" s="96" t="str">
        <f>IFERROR(VLOOKUP(Table1[[#This Row],[RespondentID]],'All Data'!$A:$CW,98,FALSE),"unknown")</f>
        <v>unknown</v>
      </c>
      <c r="AR440" s="96" t="str">
        <f>IFERROR(VLOOKUP(Table1[[#This Row],[RespondentID]],'All Data'!$A:$CW,99,FALSE),"unknown")</f>
        <v>unknown</v>
      </c>
    </row>
    <row r="441" spans="1:44">
      <c r="A441" s="100"/>
      <c r="B441" s="122"/>
      <c r="C441" s="123"/>
      <c r="D441" s="123"/>
      <c r="E441" s="123"/>
      <c r="F441" s="123"/>
      <c r="G441" s="123"/>
      <c r="H441" s="123"/>
      <c r="I441" s="123"/>
      <c r="J441" s="123"/>
      <c r="K441" s="123"/>
      <c r="L441" s="123"/>
      <c r="M441" s="120">
        <f t="shared" si="104"/>
        <v>0</v>
      </c>
      <c r="N441" s="120" t="e">
        <f t="shared" si="105"/>
        <v>#DIV/0!</v>
      </c>
      <c r="O441" s="120"/>
      <c r="P441" s="120">
        <f t="shared" si="106"/>
        <v>0</v>
      </c>
      <c r="Q441" s="120">
        <f t="shared" si="107"/>
        <v>0</v>
      </c>
      <c r="R441" s="120">
        <f t="shared" si="108"/>
        <v>0</v>
      </c>
      <c r="S441" s="120">
        <f t="shared" si="109"/>
        <v>0</v>
      </c>
      <c r="T441" s="120">
        <f t="shared" si="110"/>
        <v>0</v>
      </c>
      <c r="U441" s="120">
        <f t="shared" si="111"/>
        <v>0</v>
      </c>
      <c r="V441" s="124">
        <f t="shared" si="112"/>
        <v>0</v>
      </c>
      <c r="W441" s="120">
        <f t="shared" si="113"/>
        <v>0</v>
      </c>
      <c r="X441" s="120">
        <f t="shared" si="114"/>
        <v>0</v>
      </c>
      <c r="Y441" s="120">
        <f t="shared" si="115"/>
        <v>0</v>
      </c>
      <c r="Z441" s="120"/>
      <c r="AA441" s="120"/>
      <c r="AB441" s="120">
        <f t="shared" si="116"/>
        <v>0</v>
      </c>
      <c r="AC441" s="120">
        <f t="shared" si="117"/>
        <v>0</v>
      </c>
      <c r="AD441" s="120" t="str">
        <f t="shared" si="118"/>
        <v>Correct</v>
      </c>
      <c r="AE441" s="100"/>
      <c r="AF441" s="96" t="str">
        <f>IFERROR(VLOOKUP(Table1[[#This Row],[RespondentID]],'All Data'!$A:$CO,87,FALSE),"unknown")</f>
        <v>unknown</v>
      </c>
      <c r="AG441" s="96" t="str">
        <f>IFERROR(VLOOKUP(Table1[[#This Row],[RespondentID]],'All Data'!$A:$CO,88,FALSE),"unknown")</f>
        <v>unknown</v>
      </c>
      <c r="AH441" s="96" t="str">
        <f>IFERROR(VLOOKUP(Table1[[#This Row],[RespondentID]],'All Data'!$A:$CO,89,FALSE),"unknown")</f>
        <v>unknown</v>
      </c>
      <c r="AI441" s="96" t="str">
        <f>IFERROR(VLOOKUP(Table1[[#This Row],[RespondentID]],'All Data'!$A:$CO,90,FALSE),"unknown")</f>
        <v>unknown</v>
      </c>
      <c r="AJ441" s="96" t="str">
        <f>IFERROR(VLOOKUP(Table1[[#This Row],[RespondentID]],'All Data'!$A:$CO,91,FALSE),"unknown")</f>
        <v>unknown</v>
      </c>
      <c r="AK441" s="96" t="str">
        <f>IFERROR(VLOOKUP(Table1[[#This Row],[RespondentID]],'All Data'!$A:$CO,92,FALSE),"unknown")</f>
        <v>unknown</v>
      </c>
      <c r="AL441" s="96" t="str">
        <f>IFERROR(VLOOKUP(Table1[[#This Row],[RespondentID]],'All Data'!$A:$CO,93,FALSE),"unknown")</f>
        <v>unknown</v>
      </c>
      <c r="AM441" s="96" t="str">
        <f>IFERROR(VLOOKUP(Table1[[#This Row],[RespondentID]],'All Data'!$A:$CW,94,FALSE),"unknown")</f>
        <v>unknown</v>
      </c>
      <c r="AN441" s="96" t="str">
        <f>IFERROR(VLOOKUP(Table1[[#This Row],[RespondentID]],'All Data'!$A:$CW,95,FALSE),"unknown")</f>
        <v>unknown</v>
      </c>
      <c r="AO441" s="96" t="str">
        <f>IFERROR(VLOOKUP(Table1[[#This Row],[RespondentID]],'All Data'!$A:$CW,96,FALSE),"unknown")</f>
        <v>unknown</v>
      </c>
      <c r="AP441" s="96" t="str">
        <f>IFERROR(VLOOKUP(Table1[[#This Row],[RespondentID]],'All Data'!$A:$CW,97,FALSE),"unknown")</f>
        <v>unknown</v>
      </c>
      <c r="AQ441" s="96" t="str">
        <f>IFERROR(VLOOKUP(Table1[[#This Row],[RespondentID]],'All Data'!$A:$CW,98,FALSE),"unknown")</f>
        <v>unknown</v>
      </c>
      <c r="AR441" s="96" t="str">
        <f>IFERROR(VLOOKUP(Table1[[#This Row],[RespondentID]],'All Data'!$A:$CW,99,FALSE),"unknown")</f>
        <v>unknown</v>
      </c>
    </row>
    <row r="442" spans="1:44">
      <c r="A442" s="100"/>
      <c r="B442" s="122"/>
      <c r="C442" s="123"/>
      <c r="D442" s="123"/>
      <c r="E442" s="123"/>
      <c r="F442" s="123"/>
      <c r="G442" s="123"/>
      <c r="H442" s="123"/>
      <c r="I442" s="123"/>
      <c r="J442" s="123"/>
      <c r="K442" s="123"/>
      <c r="L442" s="123"/>
      <c r="M442" s="120">
        <f t="shared" si="104"/>
        <v>0</v>
      </c>
      <c r="N442" s="120" t="e">
        <f t="shared" si="105"/>
        <v>#DIV/0!</v>
      </c>
      <c r="O442" s="120"/>
      <c r="P442" s="120">
        <f t="shared" si="106"/>
        <v>0</v>
      </c>
      <c r="Q442" s="120">
        <f t="shared" si="107"/>
        <v>0</v>
      </c>
      <c r="R442" s="120">
        <f t="shared" si="108"/>
        <v>0</v>
      </c>
      <c r="S442" s="120">
        <f t="shared" si="109"/>
        <v>0</v>
      </c>
      <c r="T442" s="120">
        <f t="shared" si="110"/>
        <v>0</v>
      </c>
      <c r="U442" s="120">
        <f t="shared" si="111"/>
        <v>0</v>
      </c>
      <c r="V442" s="124">
        <f t="shared" si="112"/>
        <v>0</v>
      </c>
      <c r="W442" s="120">
        <f t="shared" si="113"/>
        <v>0</v>
      </c>
      <c r="X442" s="120">
        <f t="shared" si="114"/>
        <v>0</v>
      </c>
      <c r="Y442" s="120">
        <f t="shared" si="115"/>
        <v>0</v>
      </c>
      <c r="Z442" s="120"/>
      <c r="AA442" s="120"/>
      <c r="AB442" s="120">
        <f t="shared" si="116"/>
        <v>0</v>
      </c>
      <c r="AC442" s="120">
        <f t="shared" si="117"/>
        <v>0</v>
      </c>
      <c r="AD442" s="120" t="str">
        <f t="shared" si="118"/>
        <v>Correct</v>
      </c>
      <c r="AE442" s="100"/>
      <c r="AF442" s="96" t="str">
        <f>IFERROR(VLOOKUP(Table1[[#This Row],[RespondentID]],'All Data'!$A:$CO,87,FALSE),"unknown")</f>
        <v>unknown</v>
      </c>
      <c r="AG442" s="96" t="str">
        <f>IFERROR(VLOOKUP(Table1[[#This Row],[RespondentID]],'All Data'!$A:$CO,88,FALSE),"unknown")</f>
        <v>unknown</v>
      </c>
      <c r="AH442" s="96" t="str">
        <f>IFERROR(VLOOKUP(Table1[[#This Row],[RespondentID]],'All Data'!$A:$CO,89,FALSE),"unknown")</f>
        <v>unknown</v>
      </c>
      <c r="AI442" s="96" t="str">
        <f>IFERROR(VLOOKUP(Table1[[#This Row],[RespondentID]],'All Data'!$A:$CO,90,FALSE),"unknown")</f>
        <v>unknown</v>
      </c>
      <c r="AJ442" s="96" t="str">
        <f>IFERROR(VLOOKUP(Table1[[#This Row],[RespondentID]],'All Data'!$A:$CO,91,FALSE),"unknown")</f>
        <v>unknown</v>
      </c>
      <c r="AK442" s="96" t="str">
        <f>IFERROR(VLOOKUP(Table1[[#This Row],[RespondentID]],'All Data'!$A:$CO,92,FALSE),"unknown")</f>
        <v>unknown</v>
      </c>
      <c r="AL442" s="96" t="str">
        <f>IFERROR(VLOOKUP(Table1[[#This Row],[RespondentID]],'All Data'!$A:$CO,93,FALSE),"unknown")</f>
        <v>unknown</v>
      </c>
      <c r="AM442" s="96" t="str">
        <f>IFERROR(VLOOKUP(Table1[[#This Row],[RespondentID]],'All Data'!$A:$CW,94,FALSE),"unknown")</f>
        <v>unknown</v>
      </c>
      <c r="AN442" s="96" t="str">
        <f>IFERROR(VLOOKUP(Table1[[#This Row],[RespondentID]],'All Data'!$A:$CW,95,FALSE),"unknown")</f>
        <v>unknown</v>
      </c>
      <c r="AO442" s="96" t="str">
        <f>IFERROR(VLOOKUP(Table1[[#This Row],[RespondentID]],'All Data'!$A:$CW,96,FALSE),"unknown")</f>
        <v>unknown</v>
      </c>
      <c r="AP442" s="96" t="str">
        <f>IFERROR(VLOOKUP(Table1[[#This Row],[RespondentID]],'All Data'!$A:$CW,97,FALSE),"unknown")</f>
        <v>unknown</v>
      </c>
      <c r="AQ442" s="96" t="str">
        <f>IFERROR(VLOOKUP(Table1[[#This Row],[RespondentID]],'All Data'!$A:$CW,98,FALSE),"unknown")</f>
        <v>unknown</v>
      </c>
      <c r="AR442" s="96" t="str">
        <f>IFERROR(VLOOKUP(Table1[[#This Row],[RespondentID]],'All Data'!$A:$CW,99,FALSE),"unknown")</f>
        <v>unknown</v>
      </c>
    </row>
    <row r="443" spans="1:44">
      <c r="A443" s="100"/>
      <c r="B443" s="122"/>
      <c r="C443" s="123"/>
      <c r="D443" s="123"/>
      <c r="E443" s="123"/>
      <c r="F443" s="123"/>
      <c r="G443" s="123"/>
      <c r="H443" s="123"/>
      <c r="I443" s="123"/>
      <c r="J443" s="123"/>
      <c r="K443" s="123"/>
      <c r="L443" s="123"/>
      <c r="M443" s="120">
        <f t="shared" si="104"/>
        <v>0</v>
      </c>
      <c r="N443" s="120" t="e">
        <f t="shared" si="105"/>
        <v>#DIV/0!</v>
      </c>
      <c r="O443" s="120"/>
      <c r="P443" s="120">
        <f t="shared" si="106"/>
        <v>0</v>
      </c>
      <c r="Q443" s="120">
        <f t="shared" si="107"/>
        <v>0</v>
      </c>
      <c r="R443" s="120">
        <f t="shared" si="108"/>
        <v>0</v>
      </c>
      <c r="S443" s="120">
        <f t="shared" si="109"/>
        <v>0</v>
      </c>
      <c r="T443" s="120">
        <f t="shared" si="110"/>
        <v>0</v>
      </c>
      <c r="U443" s="120">
        <f t="shared" si="111"/>
        <v>0</v>
      </c>
      <c r="V443" s="124">
        <f t="shared" si="112"/>
        <v>0</v>
      </c>
      <c r="W443" s="120">
        <f t="shared" si="113"/>
        <v>0</v>
      </c>
      <c r="X443" s="120">
        <f t="shared" si="114"/>
        <v>0</v>
      </c>
      <c r="Y443" s="120">
        <f t="shared" si="115"/>
        <v>0</v>
      </c>
      <c r="Z443" s="120"/>
      <c r="AA443" s="120"/>
      <c r="AB443" s="120">
        <f t="shared" si="116"/>
        <v>0</v>
      </c>
      <c r="AC443" s="120">
        <f t="shared" si="117"/>
        <v>0</v>
      </c>
      <c r="AD443" s="120" t="str">
        <f t="shared" si="118"/>
        <v>Correct</v>
      </c>
      <c r="AE443" s="100"/>
      <c r="AF443" s="96" t="str">
        <f>IFERROR(VLOOKUP(Table1[[#This Row],[RespondentID]],'All Data'!$A:$CO,87,FALSE),"unknown")</f>
        <v>unknown</v>
      </c>
      <c r="AG443" s="96" t="str">
        <f>IFERROR(VLOOKUP(Table1[[#This Row],[RespondentID]],'All Data'!$A:$CO,88,FALSE),"unknown")</f>
        <v>unknown</v>
      </c>
      <c r="AH443" s="96" t="str">
        <f>IFERROR(VLOOKUP(Table1[[#This Row],[RespondentID]],'All Data'!$A:$CO,89,FALSE),"unknown")</f>
        <v>unknown</v>
      </c>
      <c r="AI443" s="96" t="str">
        <f>IFERROR(VLOOKUP(Table1[[#This Row],[RespondentID]],'All Data'!$A:$CO,90,FALSE),"unknown")</f>
        <v>unknown</v>
      </c>
      <c r="AJ443" s="96" t="str">
        <f>IFERROR(VLOOKUP(Table1[[#This Row],[RespondentID]],'All Data'!$A:$CO,91,FALSE),"unknown")</f>
        <v>unknown</v>
      </c>
      <c r="AK443" s="96" t="str">
        <f>IFERROR(VLOOKUP(Table1[[#This Row],[RespondentID]],'All Data'!$A:$CO,92,FALSE),"unknown")</f>
        <v>unknown</v>
      </c>
      <c r="AL443" s="96" t="str">
        <f>IFERROR(VLOOKUP(Table1[[#This Row],[RespondentID]],'All Data'!$A:$CO,93,FALSE),"unknown")</f>
        <v>unknown</v>
      </c>
      <c r="AM443" s="96" t="str">
        <f>IFERROR(VLOOKUP(Table1[[#This Row],[RespondentID]],'All Data'!$A:$CW,94,FALSE),"unknown")</f>
        <v>unknown</v>
      </c>
      <c r="AN443" s="96" t="str">
        <f>IFERROR(VLOOKUP(Table1[[#This Row],[RespondentID]],'All Data'!$A:$CW,95,FALSE),"unknown")</f>
        <v>unknown</v>
      </c>
      <c r="AO443" s="96" t="str">
        <f>IFERROR(VLOOKUP(Table1[[#This Row],[RespondentID]],'All Data'!$A:$CW,96,FALSE),"unknown")</f>
        <v>unknown</v>
      </c>
      <c r="AP443" s="96" t="str">
        <f>IFERROR(VLOOKUP(Table1[[#This Row],[RespondentID]],'All Data'!$A:$CW,97,FALSE),"unknown")</f>
        <v>unknown</v>
      </c>
      <c r="AQ443" s="96" t="str">
        <f>IFERROR(VLOOKUP(Table1[[#This Row],[RespondentID]],'All Data'!$A:$CW,98,FALSE),"unknown")</f>
        <v>unknown</v>
      </c>
      <c r="AR443" s="96" t="str">
        <f>IFERROR(VLOOKUP(Table1[[#This Row],[RespondentID]],'All Data'!$A:$CW,99,FALSE),"unknown")</f>
        <v>unknown</v>
      </c>
    </row>
    <row r="444" spans="1:44">
      <c r="A444" s="100"/>
      <c r="B444" s="122"/>
      <c r="C444" s="123"/>
      <c r="D444" s="123"/>
      <c r="E444" s="123"/>
      <c r="F444" s="123"/>
      <c r="G444" s="123"/>
      <c r="H444" s="123"/>
      <c r="I444" s="123"/>
      <c r="J444" s="123"/>
      <c r="K444" s="123"/>
      <c r="L444" s="123"/>
      <c r="M444" s="120">
        <f t="shared" si="104"/>
        <v>0</v>
      </c>
      <c r="N444" s="120" t="e">
        <f t="shared" si="105"/>
        <v>#DIV/0!</v>
      </c>
      <c r="O444" s="120"/>
      <c r="P444" s="120">
        <f t="shared" si="106"/>
        <v>0</v>
      </c>
      <c r="Q444" s="120">
        <f t="shared" si="107"/>
        <v>0</v>
      </c>
      <c r="R444" s="120">
        <f t="shared" si="108"/>
        <v>0</v>
      </c>
      <c r="S444" s="120">
        <f t="shared" si="109"/>
        <v>0</v>
      </c>
      <c r="T444" s="120">
        <f t="shared" si="110"/>
        <v>0</v>
      </c>
      <c r="U444" s="120">
        <f t="shared" si="111"/>
        <v>0</v>
      </c>
      <c r="V444" s="124">
        <f t="shared" si="112"/>
        <v>0</v>
      </c>
      <c r="W444" s="120">
        <f t="shared" si="113"/>
        <v>0</v>
      </c>
      <c r="X444" s="120">
        <f t="shared" si="114"/>
        <v>0</v>
      </c>
      <c r="Y444" s="120">
        <f t="shared" si="115"/>
        <v>0</v>
      </c>
      <c r="Z444" s="120"/>
      <c r="AA444" s="120"/>
      <c r="AB444" s="120">
        <f t="shared" si="116"/>
        <v>0</v>
      </c>
      <c r="AC444" s="120">
        <f t="shared" si="117"/>
        <v>0</v>
      </c>
      <c r="AD444" s="120" t="str">
        <f t="shared" si="118"/>
        <v>Correct</v>
      </c>
      <c r="AE444" s="100"/>
      <c r="AF444" s="96" t="str">
        <f>IFERROR(VLOOKUP(Table1[[#This Row],[RespondentID]],'All Data'!$A:$CO,87,FALSE),"unknown")</f>
        <v>unknown</v>
      </c>
      <c r="AG444" s="96" t="str">
        <f>IFERROR(VLOOKUP(Table1[[#This Row],[RespondentID]],'All Data'!$A:$CO,88,FALSE),"unknown")</f>
        <v>unknown</v>
      </c>
      <c r="AH444" s="96" t="str">
        <f>IFERROR(VLOOKUP(Table1[[#This Row],[RespondentID]],'All Data'!$A:$CO,89,FALSE),"unknown")</f>
        <v>unknown</v>
      </c>
      <c r="AI444" s="96" t="str">
        <f>IFERROR(VLOOKUP(Table1[[#This Row],[RespondentID]],'All Data'!$A:$CO,90,FALSE),"unknown")</f>
        <v>unknown</v>
      </c>
      <c r="AJ444" s="96" t="str">
        <f>IFERROR(VLOOKUP(Table1[[#This Row],[RespondentID]],'All Data'!$A:$CO,91,FALSE),"unknown")</f>
        <v>unknown</v>
      </c>
      <c r="AK444" s="96" t="str">
        <f>IFERROR(VLOOKUP(Table1[[#This Row],[RespondentID]],'All Data'!$A:$CO,92,FALSE),"unknown")</f>
        <v>unknown</v>
      </c>
      <c r="AL444" s="96" t="str">
        <f>IFERROR(VLOOKUP(Table1[[#This Row],[RespondentID]],'All Data'!$A:$CO,93,FALSE),"unknown")</f>
        <v>unknown</v>
      </c>
      <c r="AM444" s="96" t="str">
        <f>IFERROR(VLOOKUP(Table1[[#This Row],[RespondentID]],'All Data'!$A:$CW,94,FALSE),"unknown")</f>
        <v>unknown</v>
      </c>
      <c r="AN444" s="96" t="str">
        <f>IFERROR(VLOOKUP(Table1[[#This Row],[RespondentID]],'All Data'!$A:$CW,95,FALSE),"unknown")</f>
        <v>unknown</v>
      </c>
      <c r="AO444" s="96" t="str">
        <f>IFERROR(VLOOKUP(Table1[[#This Row],[RespondentID]],'All Data'!$A:$CW,96,FALSE),"unknown")</f>
        <v>unknown</v>
      </c>
      <c r="AP444" s="96" t="str">
        <f>IFERROR(VLOOKUP(Table1[[#This Row],[RespondentID]],'All Data'!$A:$CW,97,FALSE),"unknown")</f>
        <v>unknown</v>
      </c>
      <c r="AQ444" s="96" t="str">
        <f>IFERROR(VLOOKUP(Table1[[#This Row],[RespondentID]],'All Data'!$A:$CW,98,FALSE),"unknown")</f>
        <v>unknown</v>
      </c>
      <c r="AR444" s="96" t="str">
        <f>IFERROR(VLOOKUP(Table1[[#This Row],[RespondentID]],'All Data'!$A:$CW,99,FALSE),"unknown")</f>
        <v>unknown</v>
      </c>
    </row>
    <row r="445" spans="1:44">
      <c r="A445" s="100"/>
      <c r="B445" s="122"/>
      <c r="C445" s="123"/>
      <c r="D445" s="123"/>
      <c r="E445" s="123"/>
      <c r="F445" s="123"/>
      <c r="G445" s="123"/>
      <c r="H445" s="123"/>
      <c r="I445" s="123"/>
      <c r="J445" s="123"/>
      <c r="K445" s="123"/>
      <c r="L445" s="123"/>
      <c r="M445" s="120">
        <f t="shared" si="104"/>
        <v>0</v>
      </c>
      <c r="N445" s="120" t="e">
        <f t="shared" si="105"/>
        <v>#DIV/0!</v>
      </c>
      <c r="O445" s="120"/>
      <c r="P445" s="120">
        <f t="shared" si="106"/>
        <v>0</v>
      </c>
      <c r="Q445" s="120">
        <f t="shared" si="107"/>
        <v>0</v>
      </c>
      <c r="R445" s="120">
        <f t="shared" si="108"/>
        <v>0</v>
      </c>
      <c r="S445" s="120">
        <f t="shared" si="109"/>
        <v>0</v>
      </c>
      <c r="T445" s="120">
        <f t="shared" si="110"/>
        <v>0</v>
      </c>
      <c r="U445" s="120">
        <f t="shared" si="111"/>
        <v>0</v>
      </c>
      <c r="V445" s="124">
        <f t="shared" si="112"/>
        <v>0</v>
      </c>
      <c r="W445" s="120">
        <f t="shared" si="113"/>
        <v>0</v>
      </c>
      <c r="X445" s="120">
        <f t="shared" si="114"/>
        <v>0</v>
      </c>
      <c r="Y445" s="120">
        <f t="shared" si="115"/>
        <v>0</v>
      </c>
      <c r="Z445" s="120"/>
      <c r="AA445" s="120"/>
      <c r="AB445" s="120">
        <f t="shared" si="116"/>
        <v>0</v>
      </c>
      <c r="AC445" s="120">
        <f t="shared" si="117"/>
        <v>0</v>
      </c>
      <c r="AD445" s="120" t="str">
        <f t="shared" si="118"/>
        <v>Correct</v>
      </c>
      <c r="AE445" s="100"/>
      <c r="AF445" s="96" t="str">
        <f>IFERROR(VLOOKUP(Table1[[#This Row],[RespondentID]],'All Data'!$A:$CO,87,FALSE),"unknown")</f>
        <v>unknown</v>
      </c>
      <c r="AG445" s="96" t="str">
        <f>IFERROR(VLOOKUP(Table1[[#This Row],[RespondentID]],'All Data'!$A:$CO,88,FALSE),"unknown")</f>
        <v>unknown</v>
      </c>
      <c r="AH445" s="96" t="str">
        <f>IFERROR(VLOOKUP(Table1[[#This Row],[RespondentID]],'All Data'!$A:$CO,89,FALSE),"unknown")</f>
        <v>unknown</v>
      </c>
      <c r="AI445" s="96" t="str">
        <f>IFERROR(VLOOKUP(Table1[[#This Row],[RespondentID]],'All Data'!$A:$CO,90,FALSE),"unknown")</f>
        <v>unknown</v>
      </c>
      <c r="AJ445" s="96" t="str">
        <f>IFERROR(VLOOKUP(Table1[[#This Row],[RespondentID]],'All Data'!$A:$CO,91,FALSE),"unknown")</f>
        <v>unknown</v>
      </c>
      <c r="AK445" s="96" t="str">
        <f>IFERROR(VLOOKUP(Table1[[#This Row],[RespondentID]],'All Data'!$A:$CO,92,FALSE),"unknown")</f>
        <v>unknown</v>
      </c>
      <c r="AL445" s="96" t="str">
        <f>IFERROR(VLOOKUP(Table1[[#This Row],[RespondentID]],'All Data'!$A:$CO,93,FALSE),"unknown")</f>
        <v>unknown</v>
      </c>
      <c r="AM445" s="96" t="str">
        <f>IFERROR(VLOOKUP(Table1[[#This Row],[RespondentID]],'All Data'!$A:$CW,94,FALSE),"unknown")</f>
        <v>unknown</v>
      </c>
      <c r="AN445" s="96" t="str">
        <f>IFERROR(VLOOKUP(Table1[[#This Row],[RespondentID]],'All Data'!$A:$CW,95,FALSE),"unknown")</f>
        <v>unknown</v>
      </c>
      <c r="AO445" s="96" t="str">
        <f>IFERROR(VLOOKUP(Table1[[#This Row],[RespondentID]],'All Data'!$A:$CW,96,FALSE),"unknown")</f>
        <v>unknown</v>
      </c>
      <c r="AP445" s="96" t="str">
        <f>IFERROR(VLOOKUP(Table1[[#This Row],[RespondentID]],'All Data'!$A:$CW,97,FALSE),"unknown")</f>
        <v>unknown</v>
      </c>
      <c r="AQ445" s="96" t="str">
        <f>IFERROR(VLOOKUP(Table1[[#This Row],[RespondentID]],'All Data'!$A:$CW,98,FALSE),"unknown")</f>
        <v>unknown</v>
      </c>
      <c r="AR445" s="96" t="str">
        <f>IFERROR(VLOOKUP(Table1[[#This Row],[RespondentID]],'All Data'!$A:$CW,99,FALSE),"unknown")</f>
        <v>unknown</v>
      </c>
    </row>
    <row r="446" spans="1:44">
      <c r="A446" s="100"/>
      <c r="B446" s="122"/>
      <c r="C446" s="123"/>
      <c r="D446" s="123"/>
      <c r="E446" s="123"/>
      <c r="F446" s="123"/>
      <c r="G446" s="123"/>
      <c r="H446" s="123"/>
      <c r="I446" s="123"/>
      <c r="J446" s="123"/>
      <c r="K446" s="123"/>
      <c r="L446" s="123"/>
      <c r="M446" s="120">
        <f t="shared" si="104"/>
        <v>0</v>
      </c>
      <c r="N446" s="120" t="e">
        <f t="shared" si="105"/>
        <v>#DIV/0!</v>
      </c>
      <c r="O446" s="120"/>
      <c r="P446" s="120">
        <f t="shared" si="106"/>
        <v>0</v>
      </c>
      <c r="Q446" s="120">
        <f t="shared" si="107"/>
        <v>0</v>
      </c>
      <c r="R446" s="120">
        <f t="shared" si="108"/>
        <v>0</v>
      </c>
      <c r="S446" s="120">
        <f t="shared" si="109"/>
        <v>0</v>
      </c>
      <c r="T446" s="120">
        <f t="shared" si="110"/>
        <v>0</v>
      </c>
      <c r="U446" s="120">
        <f t="shared" si="111"/>
        <v>0</v>
      </c>
      <c r="V446" s="124">
        <f t="shared" si="112"/>
        <v>0</v>
      </c>
      <c r="W446" s="120">
        <f t="shared" si="113"/>
        <v>0</v>
      </c>
      <c r="X446" s="120">
        <f t="shared" si="114"/>
        <v>0</v>
      </c>
      <c r="Y446" s="120">
        <f t="shared" si="115"/>
        <v>0</v>
      </c>
      <c r="Z446" s="120"/>
      <c r="AA446" s="120"/>
      <c r="AB446" s="120">
        <f t="shared" si="116"/>
        <v>0</v>
      </c>
      <c r="AC446" s="120">
        <f t="shared" si="117"/>
        <v>0</v>
      </c>
      <c r="AD446" s="120" t="str">
        <f t="shared" si="118"/>
        <v>Correct</v>
      </c>
      <c r="AE446" s="100"/>
      <c r="AF446" s="96" t="str">
        <f>IFERROR(VLOOKUP(Table1[[#This Row],[RespondentID]],'All Data'!$A:$CO,87,FALSE),"unknown")</f>
        <v>unknown</v>
      </c>
      <c r="AG446" s="96" t="str">
        <f>IFERROR(VLOOKUP(Table1[[#This Row],[RespondentID]],'All Data'!$A:$CO,88,FALSE),"unknown")</f>
        <v>unknown</v>
      </c>
      <c r="AH446" s="96" t="str">
        <f>IFERROR(VLOOKUP(Table1[[#This Row],[RespondentID]],'All Data'!$A:$CO,89,FALSE),"unknown")</f>
        <v>unknown</v>
      </c>
      <c r="AI446" s="96" t="str">
        <f>IFERROR(VLOOKUP(Table1[[#This Row],[RespondentID]],'All Data'!$A:$CO,90,FALSE),"unknown")</f>
        <v>unknown</v>
      </c>
      <c r="AJ446" s="96" t="str">
        <f>IFERROR(VLOOKUP(Table1[[#This Row],[RespondentID]],'All Data'!$A:$CO,91,FALSE),"unknown")</f>
        <v>unknown</v>
      </c>
      <c r="AK446" s="96" t="str">
        <f>IFERROR(VLOOKUP(Table1[[#This Row],[RespondentID]],'All Data'!$A:$CO,92,FALSE),"unknown")</f>
        <v>unknown</v>
      </c>
      <c r="AL446" s="96" t="str">
        <f>IFERROR(VLOOKUP(Table1[[#This Row],[RespondentID]],'All Data'!$A:$CO,93,FALSE),"unknown")</f>
        <v>unknown</v>
      </c>
      <c r="AM446" s="96" t="str">
        <f>IFERROR(VLOOKUP(Table1[[#This Row],[RespondentID]],'All Data'!$A:$CW,94,FALSE),"unknown")</f>
        <v>unknown</v>
      </c>
      <c r="AN446" s="96" t="str">
        <f>IFERROR(VLOOKUP(Table1[[#This Row],[RespondentID]],'All Data'!$A:$CW,95,FALSE),"unknown")</f>
        <v>unknown</v>
      </c>
      <c r="AO446" s="96" t="str">
        <f>IFERROR(VLOOKUP(Table1[[#This Row],[RespondentID]],'All Data'!$A:$CW,96,FALSE),"unknown")</f>
        <v>unknown</v>
      </c>
      <c r="AP446" s="96" t="str">
        <f>IFERROR(VLOOKUP(Table1[[#This Row],[RespondentID]],'All Data'!$A:$CW,97,FALSE),"unknown")</f>
        <v>unknown</v>
      </c>
      <c r="AQ446" s="96" t="str">
        <f>IFERROR(VLOOKUP(Table1[[#This Row],[RespondentID]],'All Data'!$A:$CW,98,FALSE),"unknown")</f>
        <v>unknown</v>
      </c>
      <c r="AR446" s="96" t="str">
        <f>IFERROR(VLOOKUP(Table1[[#This Row],[RespondentID]],'All Data'!$A:$CW,99,FALSE),"unknown")</f>
        <v>unknown</v>
      </c>
    </row>
    <row r="447" spans="1:44">
      <c r="A447" s="100"/>
      <c r="B447" s="122"/>
      <c r="C447" s="123"/>
      <c r="D447" s="123"/>
      <c r="E447" s="123"/>
      <c r="F447" s="123"/>
      <c r="G447" s="123"/>
      <c r="H447" s="123"/>
      <c r="I447" s="123"/>
      <c r="J447" s="123"/>
      <c r="K447" s="123"/>
      <c r="L447" s="123"/>
      <c r="M447" s="120">
        <f t="shared" si="104"/>
        <v>0</v>
      </c>
      <c r="N447" s="120" t="e">
        <f t="shared" si="105"/>
        <v>#DIV/0!</v>
      </c>
      <c r="O447" s="120"/>
      <c r="P447" s="120">
        <f t="shared" si="106"/>
        <v>0</v>
      </c>
      <c r="Q447" s="120">
        <f t="shared" si="107"/>
        <v>0</v>
      </c>
      <c r="R447" s="120">
        <f t="shared" si="108"/>
        <v>0</v>
      </c>
      <c r="S447" s="120">
        <f t="shared" si="109"/>
        <v>0</v>
      </c>
      <c r="T447" s="120">
        <f t="shared" si="110"/>
        <v>0</v>
      </c>
      <c r="U447" s="120">
        <f t="shared" si="111"/>
        <v>0</v>
      </c>
      <c r="V447" s="124">
        <f t="shared" si="112"/>
        <v>0</v>
      </c>
      <c r="W447" s="120">
        <f t="shared" si="113"/>
        <v>0</v>
      </c>
      <c r="X447" s="120">
        <f t="shared" si="114"/>
        <v>0</v>
      </c>
      <c r="Y447" s="120">
        <f t="shared" si="115"/>
        <v>0</v>
      </c>
      <c r="Z447" s="120"/>
      <c r="AA447" s="120"/>
      <c r="AB447" s="120">
        <f t="shared" si="116"/>
        <v>0</v>
      </c>
      <c r="AC447" s="120">
        <f t="shared" si="117"/>
        <v>0</v>
      </c>
      <c r="AD447" s="120" t="str">
        <f t="shared" si="118"/>
        <v>Correct</v>
      </c>
      <c r="AE447" s="100"/>
      <c r="AF447" s="96" t="str">
        <f>IFERROR(VLOOKUP(Table1[[#This Row],[RespondentID]],'All Data'!$A:$CO,87,FALSE),"unknown")</f>
        <v>unknown</v>
      </c>
      <c r="AG447" s="96" t="str">
        <f>IFERROR(VLOOKUP(Table1[[#This Row],[RespondentID]],'All Data'!$A:$CO,88,FALSE),"unknown")</f>
        <v>unknown</v>
      </c>
      <c r="AH447" s="96" t="str">
        <f>IFERROR(VLOOKUP(Table1[[#This Row],[RespondentID]],'All Data'!$A:$CO,89,FALSE),"unknown")</f>
        <v>unknown</v>
      </c>
      <c r="AI447" s="96" t="str">
        <f>IFERROR(VLOOKUP(Table1[[#This Row],[RespondentID]],'All Data'!$A:$CO,90,FALSE),"unknown")</f>
        <v>unknown</v>
      </c>
      <c r="AJ447" s="96" t="str">
        <f>IFERROR(VLOOKUP(Table1[[#This Row],[RespondentID]],'All Data'!$A:$CO,91,FALSE),"unknown")</f>
        <v>unknown</v>
      </c>
      <c r="AK447" s="96" t="str">
        <f>IFERROR(VLOOKUP(Table1[[#This Row],[RespondentID]],'All Data'!$A:$CO,92,FALSE),"unknown")</f>
        <v>unknown</v>
      </c>
      <c r="AL447" s="96" t="str">
        <f>IFERROR(VLOOKUP(Table1[[#This Row],[RespondentID]],'All Data'!$A:$CO,93,FALSE),"unknown")</f>
        <v>unknown</v>
      </c>
      <c r="AM447" s="96" t="str">
        <f>IFERROR(VLOOKUP(Table1[[#This Row],[RespondentID]],'All Data'!$A:$CW,94,FALSE),"unknown")</f>
        <v>unknown</v>
      </c>
      <c r="AN447" s="96" t="str">
        <f>IFERROR(VLOOKUP(Table1[[#This Row],[RespondentID]],'All Data'!$A:$CW,95,FALSE),"unknown")</f>
        <v>unknown</v>
      </c>
      <c r="AO447" s="96" t="str">
        <f>IFERROR(VLOOKUP(Table1[[#This Row],[RespondentID]],'All Data'!$A:$CW,96,FALSE),"unknown")</f>
        <v>unknown</v>
      </c>
      <c r="AP447" s="96" t="str">
        <f>IFERROR(VLOOKUP(Table1[[#This Row],[RespondentID]],'All Data'!$A:$CW,97,FALSE),"unknown")</f>
        <v>unknown</v>
      </c>
      <c r="AQ447" s="96" t="str">
        <f>IFERROR(VLOOKUP(Table1[[#This Row],[RespondentID]],'All Data'!$A:$CW,98,FALSE),"unknown")</f>
        <v>unknown</v>
      </c>
      <c r="AR447" s="96" t="str">
        <f>IFERROR(VLOOKUP(Table1[[#This Row],[RespondentID]],'All Data'!$A:$CW,99,FALSE),"unknown")</f>
        <v>unknown</v>
      </c>
    </row>
    <row r="448" spans="1:44">
      <c r="A448" s="100"/>
      <c r="B448" s="122"/>
      <c r="C448" s="123"/>
      <c r="D448" s="123"/>
      <c r="E448" s="123"/>
      <c r="F448" s="123"/>
      <c r="G448" s="123"/>
      <c r="H448" s="123"/>
      <c r="I448" s="123"/>
      <c r="J448" s="123"/>
      <c r="K448" s="123"/>
      <c r="L448" s="123"/>
      <c r="M448" s="120">
        <f t="shared" si="104"/>
        <v>0</v>
      </c>
      <c r="N448" s="120" t="e">
        <f t="shared" si="105"/>
        <v>#DIV/0!</v>
      </c>
      <c r="O448" s="120"/>
      <c r="P448" s="120">
        <f t="shared" si="106"/>
        <v>0</v>
      </c>
      <c r="Q448" s="120">
        <f t="shared" si="107"/>
        <v>0</v>
      </c>
      <c r="R448" s="120">
        <f t="shared" si="108"/>
        <v>0</v>
      </c>
      <c r="S448" s="120">
        <f t="shared" si="109"/>
        <v>0</v>
      </c>
      <c r="T448" s="120">
        <f t="shared" si="110"/>
        <v>0</v>
      </c>
      <c r="U448" s="120">
        <f t="shared" si="111"/>
        <v>0</v>
      </c>
      <c r="V448" s="124">
        <f t="shared" si="112"/>
        <v>0</v>
      </c>
      <c r="W448" s="120">
        <f t="shared" si="113"/>
        <v>0</v>
      </c>
      <c r="X448" s="120">
        <f t="shared" si="114"/>
        <v>0</v>
      </c>
      <c r="Y448" s="120">
        <f t="shared" si="115"/>
        <v>0</v>
      </c>
      <c r="Z448" s="120"/>
      <c r="AA448" s="120"/>
      <c r="AB448" s="120">
        <f t="shared" si="116"/>
        <v>0</v>
      </c>
      <c r="AC448" s="120">
        <f t="shared" si="117"/>
        <v>0</v>
      </c>
      <c r="AD448" s="120" t="str">
        <f t="shared" si="118"/>
        <v>Correct</v>
      </c>
      <c r="AE448" s="100"/>
      <c r="AF448" s="96" t="str">
        <f>IFERROR(VLOOKUP(Table1[[#This Row],[RespondentID]],'All Data'!$A:$CO,87,FALSE),"unknown")</f>
        <v>unknown</v>
      </c>
      <c r="AG448" s="96" t="str">
        <f>IFERROR(VLOOKUP(Table1[[#This Row],[RespondentID]],'All Data'!$A:$CO,88,FALSE),"unknown")</f>
        <v>unknown</v>
      </c>
      <c r="AH448" s="96" t="str">
        <f>IFERROR(VLOOKUP(Table1[[#This Row],[RespondentID]],'All Data'!$A:$CO,89,FALSE),"unknown")</f>
        <v>unknown</v>
      </c>
      <c r="AI448" s="96" t="str">
        <f>IFERROR(VLOOKUP(Table1[[#This Row],[RespondentID]],'All Data'!$A:$CO,90,FALSE),"unknown")</f>
        <v>unknown</v>
      </c>
      <c r="AJ448" s="96" t="str">
        <f>IFERROR(VLOOKUP(Table1[[#This Row],[RespondentID]],'All Data'!$A:$CO,91,FALSE),"unknown")</f>
        <v>unknown</v>
      </c>
      <c r="AK448" s="96" t="str">
        <f>IFERROR(VLOOKUP(Table1[[#This Row],[RespondentID]],'All Data'!$A:$CO,92,FALSE),"unknown")</f>
        <v>unknown</v>
      </c>
      <c r="AL448" s="96" t="str">
        <f>IFERROR(VLOOKUP(Table1[[#This Row],[RespondentID]],'All Data'!$A:$CO,93,FALSE),"unknown")</f>
        <v>unknown</v>
      </c>
      <c r="AM448" s="96" t="str">
        <f>IFERROR(VLOOKUP(Table1[[#This Row],[RespondentID]],'All Data'!$A:$CW,94,FALSE),"unknown")</f>
        <v>unknown</v>
      </c>
      <c r="AN448" s="96" t="str">
        <f>IFERROR(VLOOKUP(Table1[[#This Row],[RespondentID]],'All Data'!$A:$CW,95,FALSE),"unknown")</f>
        <v>unknown</v>
      </c>
      <c r="AO448" s="96" t="str">
        <f>IFERROR(VLOOKUP(Table1[[#This Row],[RespondentID]],'All Data'!$A:$CW,96,FALSE),"unknown")</f>
        <v>unknown</v>
      </c>
      <c r="AP448" s="96" t="str">
        <f>IFERROR(VLOOKUP(Table1[[#This Row],[RespondentID]],'All Data'!$A:$CW,97,FALSE),"unknown")</f>
        <v>unknown</v>
      </c>
      <c r="AQ448" s="96" t="str">
        <f>IFERROR(VLOOKUP(Table1[[#This Row],[RespondentID]],'All Data'!$A:$CW,98,FALSE),"unknown")</f>
        <v>unknown</v>
      </c>
      <c r="AR448" s="96" t="str">
        <f>IFERROR(VLOOKUP(Table1[[#This Row],[RespondentID]],'All Data'!$A:$CW,99,FALSE),"unknown")</f>
        <v>unknown</v>
      </c>
    </row>
    <row r="449" spans="1:44">
      <c r="A449" s="100"/>
      <c r="B449" s="122"/>
      <c r="C449" s="123"/>
      <c r="D449" s="123"/>
      <c r="E449" s="123"/>
      <c r="F449" s="123"/>
      <c r="G449" s="123"/>
      <c r="H449" s="123"/>
      <c r="I449" s="123"/>
      <c r="J449" s="123"/>
      <c r="K449" s="123"/>
      <c r="L449" s="123"/>
      <c r="M449" s="120">
        <f t="shared" si="104"/>
        <v>0</v>
      </c>
      <c r="N449" s="120" t="e">
        <f t="shared" si="105"/>
        <v>#DIV/0!</v>
      </c>
      <c r="O449" s="120"/>
      <c r="P449" s="120">
        <f t="shared" si="106"/>
        <v>0</v>
      </c>
      <c r="Q449" s="120">
        <f t="shared" si="107"/>
        <v>0</v>
      </c>
      <c r="R449" s="120">
        <f t="shared" si="108"/>
        <v>0</v>
      </c>
      <c r="S449" s="120">
        <f t="shared" si="109"/>
        <v>0</v>
      </c>
      <c r="T449" s="120">
        <f t="shared" si="110"/>
        <v>0</v>
      </c>
      <c r="U449" s="120">
        <f t="shared" si="111"/>
        <v>0</v>
      </c>
      <c r="V449" s="124">
        <f t="shared" si="112"/>
        <v>0</v>
      </c>
      <c r="W449" s="120">
        <f t="shared" si="113"/>
        <v>0</v>
      </c>
      <c r="X449" s="120">
        <f t="shared" si="114"/>
        <v>0</v>
      </c>
      <c r="Y449" s="120">
        <f t="shared" si="115"/>
        <v>0</v>
      </c>
      <c r="Z449" s="120"/>
      <c r="AA449" s="120"/>
      <c r="AB449" s="120">
        <f t="shared" si="116"/>
        <v>0</v>
      </c>
      <c r="AC449" s="120">
        <f t="shared" si="117"/>
        <v>0</v>
      </c>
      <c r="AD449" s="120" t="str">
        <f t="shared" si="118"/>
        <v>Correct</v>
      </c>
      <c r="AE449" s="100"/>
      <c r="AF449" s="96" t="str">
        <f>IFERROR(VLOOKUP(Table1[[#This Row],[RespondentID]],'All Data'!$A:$CO,87,FALSE),"unknown")</f>
        <v>unknown</v>
      </c>
      <c r="AG449" s="96" t="str">
        <f>IFERROR(VLOOKUP(Table1[[#This Row],[RespondentID]],'All Data'!$A:$CO,88,FALSE),"unknown")</f>
        <v>unknown</v>
      </c>
      <c r="AH449" s="96" t="str">
        <f>IFERROR(VLOOKUP(Table1[[#This Row],[RespondentID]],'All Data'!$A:$CO,89,FALSE),"unknown")</f>
        <v>unknown</v>
      </c>
      <c r="AI449" s="96" t="str">
        <f>IFERROR(VLOOKUP(Table1[[#This Row],[RespondentID]],'All Data'!$A:$CO,90,FALSE),"unknown")</f>
        <v>unknown</v>
      </c>
      <c r="AJ449" s="96" t="str">
        <f>IFERROR(VLOOKUP(Table1[[#This Row],[RespondentID]],'All Data'!$A:$CO,91,FALSE),"unknown")</f>
        <v>unknown</v>
      </c>
      <c r="AK449" s="96" t="str">
        <f>IFERROR(VLOOKUP(Table1[[#This Row],[RespondentID]],'All Data'!$A:$CO,92,FALSE),"unknown")</f>
        <v>unknown</v>
      </c>
      <c r="AL449" s="96" t="str">
        <f>IFERROR(VLOOKUP(Table1[[#This Row],[RespondentID]],'All Data'!$A:$CO,93,FALSE),"unknown")</f>
        <v>unknown</v>
      </c>
      <c r="AM449" s="96" t="str">
        <f>IFERROR(VLOOKUP(Table1[[#This Row],[RespondentID]],'All Data'!$A:$CW,94,FALSE),"unknown")</f>
        <v>unknown</v>
      </c>
      <c r="AN449" s="96" t="str">
        <f>IFERROR(VLOOKUP(Table1[[#This Row],[RespondentID]],'All Data'!$A:$CW,95,FALSE),"unknown")</f>
        <v>unknown</v>
      </c>
      <c r="AO449" s="96" t="str">
        <f>IFERROR(VLOOKUP(Table1[[#This Row],[RespondentID]],'All Data'!$A:$CW,96,FALSE),"unknown")</f>
        <v>unknown</v>
      </c>
      <c r="AP449" s="96" t="str">
        <f>IFERROR(VLOOKUP(Table1[[#This Row],[RespondentID]],'All Data'!$A:$CW,97,FALSE),"unknown")</f>
        <v>unknown</v>
      </c>
      <c r="AQ449" s="96" t="str">
        <f>IFERROR(VLOOKUP(Table1[[#This Row],[RespondentID]],'All Data'!$A:$CW,98,FALSE),"unknown")</f>
        <v>unknown</v>
      </c>
      <c r="AR449" s="96" t="str">
        <f>IFERROR(VLOOKUP(Table1[[#This Row],[RespondentID]],'All Data'!$A:$CW,99,FALSE),"unknown")</f>
        <v>unknown</v>
      </c>
    </row>
    <row r="450" spans="1:44">
      <c r="A450" s="100"/>
      <c r="B450" s="122"/>
      <c r="C450" s="123"/>
      <c r="D450" s="123"/>
      <c r="E450" s="123"/>
      <c r="F450" s="123"/>
      <c r="G450" s="123"/>
      <c r="H450" s="123"/>
      <c r="I450" s="123"/>
      <c r="J450" s="123"/>
      <c r="K450" s="123"/>
      <c r="L450" s="123"/>
      <c r="M450" s="120">
        <f t="shared" si="104"/>
        <v>0</v>
      </c>
      <c r="N450" s="120" t="e">
        <f t="shared" si="105"/>
        <v>#DIV/0!</v>
      </c>
      <c r="O450" s="120"/>
      <c r="P450" s="120">
        <f t="shared" si="106"/>
        <v>0</v>
      </c>
      <c r="Q450" s="120">
        <f t="shared" si="107"/>
        <v>0</v>
      </c>
      <c r="R450" s="120">
        <f t="shared" si="108"/>
        <v>0</v>
      </c>
      <c r="S450" s="120">
        <f t="shared" si="109"/>
        <v>0</v>
      </c>
      <c r="T450" s="120">
        <f t="shared" si="110"/>
        <v>0</v>
      </c>
      <c r="U450" s="120">
        <f t="shared" si="111"/>
        <v>0</v>
      </c>
      <c r="V450" s="124">
        <f t="shared" si="112"/>
        <v>0</v>
      </c>
      <c r="W450" s="120">
        <f t="shared" si="113"/>
        <v>0</v>
      </c>
      <c r="X450" s="120">
        <f t="shared" si="114"/>
        <v>0</v>
      </c>
      <c r="Y450" s="120">
        <f t="shared" si="115"/>
        <v>0</v>
      </c>
      <c r="Z450" s="120"/>
      <c r="AA450" s="120"/>
      <c r="AB450" s="120">
        <f t="shared" si="116"/>
        <v>0</v>
      </c>
      <c r="AC450" s="120">
        <f t="shared" si="117"/>
        <v>0</v>
      </c>
      <c r="AD450" s="120" t="str">
        <f t="shared" si="118"/>
        <v>Correct</v>
      </c>
      <c r="AE450" s="100"/>
      <c r="AF450" s="96" t="str">
        <f>IFERROR(VLOOKUP(Table1[[#This Row],[RespondentID]],'All Data'!$A:$CO,87,FALSE),"unknown")</f>
        <v>unknown</v>
      </c>
      <c r="AG450" s="96" t="str">
        <f>IFERROR(VLOOKUP(Table1[[#This Row],[RespondentID]],'All Data'!$A:$CO,88,FALSE),"unknown")</f>
        <v>unknown</v>
      </c>
      <c r="AH450" s="96" t="str">
        <f>IFERROR(VLOOKUP(Table1[[#This Row],[RespondentID]],'All Data'!$A:$CO,89,FALSE),"unknown")</f>
        <v>unknown</v>
      </c>
      <c r="AI450" s="96" t="str">
        <f>IFERROR(VLOOKUP(Table1[[#This Row],[RespondentID]],'All Data'!$A:$CO,90,FALSE),"unknown")</f>
        <v>unknown</v>
      </c>
      <c r="AJ450" s="96" t="str">
        <f>IFERROR(VLOOKUP(Table1[[#This Row],[RespondentID]],'All Data'!$A:$CO,91,FALSE),"unknown")</f>
        <v>unknown</v>
      </c>
      <c r="AK450" s="96" t="str">
        <f>IFERROR(VLOOKUP(Table1[[#This Row],[RespondentID]],'All Data'!$A:$CO,92,FALSE),"unknown")</f>
        <v>unknown</v>
      </c>
      <c r="AL450" s="96" t="str">
        <f>IFERROR(VLOOKUP(Table1[[#This Row],[RespondentID]],'All Data'!$A:$CO,93,FALSE),"unknown")</f>
        <v>unknown</v>
      </c>
      <c r="AM450" s="96" t="str">
        <f>IFERROR(VLOOKUP(Table1[[#This Row],[RespondentID]],'All Data'!$A:$CW,94,FALSE),"unknown")</f>
        <v>unknown</v>
      </c>
      <c r="AN450" s="96" t="str">
        <f>IFERROR(VLOOKUP(Table1[[#This Row],[RespondentID]],'All Data'!$A:$CW,95,FALSE),"unknown")</f>
        <v>unknown</v>
      </c>
      <c r="AO450" s="96" t="str">
        <f>IFERROR(VLOOKUP(Table1[[#This Row],[RespondentID]],'All Data'!$A:$CW,96,FALSE),"unknown")</f>
        <v>unknown</v>
      </c>
      <c r="AP450" s="96" t="str">
        <f>IFERROR(VLOOKUP(Table1[[#This Row],[RespondentID]],'All Data'!$A:$CW,97,FALSE),"unknown")</f>
        <v>unknown</v>
      </c>
      <c r="AQ450" s="96" t="str">
        <f>IFERROR(VLOOKUP(Table1[[#This Row],[RespondentID]],'All Data'!$A:$CW,98,FALSE),"unknown")</f>
        <v>unknown</v>
      </c>
      <c r="AR450" s="96" t="str">
        <f>IFERROR(VLOOKUP(Table1[[#This Row],[RespondentID]],'All Data'!$A:$CW,99,FALSE),"unknown")</f>
        <v>unknown</v>
      </c>
    </row>
    <row r="451" spans="1:44">
      <c r="A451" s="100"/>
      <c r="B451" s="122"/>
      <c r="C451" s="123"/>
      <c r="D451" s="123"/>
      <c r="E451" s="123"/>
      <c r="F451" s="123"/>
      <c r="G451" s="123"/>
      <c r="H451" s="123"/>
      <c r="I451" s="123"/>
      <c r="J451" s="123"/>
      <c r="K451" s="123"/>
      <c r="L451" s="123"/>
      <c r="M451" s="120">
        <f t="shared" si="104"/>
        <v>0</v>
      </c>
      <c r="N451" s="120" t="e">
        <f t="shared" si="105"/>
        <v>#DIV/0!</v>
      </c>
      <c r="O451" s="120"/>
      <c r="P451" s="120">
        <f t="shared" si="106"/>
        <v>0</v>
      </c>
      <c r="Q451" s="120">
        <f t="shared" si="107"/>
        <v>0</v>
      </c>
      <c r="R451" s="120">
        <f t="shared" si="108"/>
        <v>0</v>
      </c>
      <c r="S451" s="120">
        <f t="shared" si="109"/>
        <v>0</v>
      </c>
      <c r="T451" s="120">
        <f t="shared" si="110"/>
        <v>0</v>
      </c>
      <c r="U451" s="120">
        <f t="shared" si="111"/>
        <v>0</v>
      </c>
      <c r="V451" s="124">
        <f t="shared" si="112"/>
        <v>0</v>
      </c>
      <c r="W451" s="120">
        <f t="shared" si="113"/>
        <v>0</v>
      </c>
      <c r="X451" s="120">
        <f t="shared" si="114"/>
        <v>0</v>
      </c>
      <c r="Y451" s="120">
        <f t="shared" si="115"/>
        <v>0</v>
      </c>
      <c r="Z451" s="120"/>
      <c r="AA451" s="120"/>
      <c r="AB451" s="120">
        <f t="shared" si="116"/>
        <v>0</v>
      </c>
      <c r="AC451" s="120">
        <f t="shared" si="117"/>
        <v>0</v>
      </c>
      <c r="AD451" s="120" t="str">
        <f t="shared" si="118"/>
        <v>Correct</v>
      </c>
      <c r="AE451" s="100"/>
      <c r="AF451" s="96" t="str">
        <f>IFERROR(VLOOKUP(Table1[[#This Row],[RespondentID]],'All Data'!$A:$CO,87,FALSE),"unknown")</f>
        <v>unknown</v>
      </c>
      <c r="AG451" s="96" t="str">
        <f>IFERROR(VLOOKUP(Table1[[#This Row],[RespondentID]],'All Data'!$A:$CO,88,FALSE),"unknown")</f>
        <v>unknown</v>
      </c>
      <c r="AH451" s="96" t="str">
        <f>IFERROR(VLOOKUP(Table1[[#This Row],[RespondentID]],'All Data'!$A:$CO,89,FALSE),"unknown")</f>
        <v>unknown</v>
      </c>
      <c r="AI451" s="96" t="str">
        <f>IFERROR(VLOOKUP(Table1[[#This Row],[RespondentID]],'All Data'!$A:$CO,90,FALSE),"unknown")</f>
        <v>unknown</v>
      </c>
      <c r="AJ451" s="96" t="str">
        <f>IFERROR(VLOOKUP(Table1[[#This Row],[RespondentID]],'All Data'!$A:$CO,91,FALSE),"unknown")</f>
        <v>unknown</v>
      </c>
      <c r="AK451" s="96" t="str">
        <f>IFERROR(VLOOKUP(Table1[[#This Row],[RespondentID]],'All Data'!$A:$CO,92,FALSE),"unknown")</f>
        <v>unknown</v>
      </c>
      <c r="AL451" s="96" t="str">
        <f>IFERROR(VLOOKUP(Table1[[#This Row],[RespondentID]],'All Data'!$A:$CO,93,FALSE),"unknown")</f>
        <v>unknown</v>
      </c>
      <c r="AM451" s="96" t="str">
        <f>IFERROR(VLOOKUP(Table1[[#This Row],[RespondentID]],'All Data'!$A:$CW,94,FALSE),"unknown")</f>
        <v>unknown</v>
      </c>
      <c r="AN451" s="96" t="str">
        <f>IFERROR(VLOOKUP(Table1[[#This Row],[RespondentID]],'All Data'!$A:$CW,95,FALSE),"unknown")</f>
        <v>unknown</v>
      </c>
      <c r="AO451" s="96" t="str">
        <f>IFERROR(VLOOKUP(Table1[[#This Row],[RespondentID]],'All Data'!$A:$CW,96,FALSE),"unknown")</f>
        <v>unknown</v>
      </c>
      <c r="AP451" s="96" t="str">
        <f>IFERROR(VLOOKUP(Table1[[#This Row],[RespondentID]],'All Data'!$A:$CW,97,FALSE),"unknown")</f>
        <v>unknown</v>
      </c>
      <c r="AQ451" s="96" t="str">
        <f>IFERROR(VLOOKUP(Table1[[#This Row],[RespondentID]],'All Data'!$A:$CW,98,FALSE),"unknown")</f>
        <v>unknown</v>
      </c>
      <c r="AR451" s="96" t="str">
        <f>IFERROR(VLOOKUP(Table1[[#This Row],[RespondentID]],'All Data'!$A:$CW,99,FALSE),"unknown")</f>
        <v>unknown</v>
      </c>
    </row>
    <row r="452" spans="1:44">
      <c r="A452" s="100"/>
      <c r="B452" s="122"/>
      <c r="C452" s="123"/>
      <c r="D452" s="123"/>
      <c r="E452" s="123"/>
      <c r="F452" s="123"/>
      <c r="G452" s="123"/>
      <c r="H452" s="123"/>
      <c r="I452" s="123"/>
      <c r="J452" s="123"/>
      <c r="K452" s="123"/>
      <c r="L452" s="123"/>
      <c r="M452" s="120">
        <f t="shared" si="104"/>
        <v>0</v>
      </c>
      <c r="N452" s="120" t="e">
        <f t="shared" si="105"/>
        <v>#DIV/0!</v>
      </c>
      <c r="O452" s="120"/>
      <c r="P452" s="120">
        <f t="shared" si="106"/>
        <v>0</v>
      </c>
      <c r="Q452" s="120">
        <f t="shared" si="107"/>
        <v>0</v>
      </c>
      <c r="R452" s="120">
        <f t="shared" si="108"/>
        <v>0</v>
      </c>
      <c r="S452" s="120">
        <f t="shared" si="109"/>
        <v>0</v>
      </c>
      <c r="T452" s="120">
        <f t="shared" si="110"/>
        <v>0</v>
      </c>
      <c r="U452" s="120">
        <f t="shared" si="111"/>
        <v>0</v>
      </c>
      <c r="V452" s="124">
        <f t="shared" si="112"/>
        <v>0</v>
      </c>
      <c r="W452" s="120">
        <f t="shared" si="113"/>
        <v>0</v>
      </c>
      <c r="X452" s="120">
        <f t="shared" si="114"/>
        <v>0</v>
      </c>
      <c r="Y452" s="120">
        <f t="shared" si="115"/>
        <v>0</v>
      </c>
      <c r="Z452" s="120"/>
      <c r="AA452" s="120"/>
      <c r="AB452" s="120">
        <f t="shared" si="116"/>
        <v>0</v>
      </c>
      <c r="AC452" s="120">
        <f t="shared" si="117"/>
        <v>0</v>
      </c>
      <c r="AD452" s="120" t="str">
        <f t="shared" si="118"/>
        <v>Correct</v>
      </c>
      <c r="AE452" s="100"/>
      <c r="AF452" s="96" t="str">
        <f>IFERROR(VLOOKUP(Table1[[#This Row],[RespondentID]],'All Data'!$A:$CO,87,FALSE),"unknown")</f>
        <v>unknown</v>
      </c>
      <c r="AG452" s="96" t="str">
        <f>IFERROR(VLOOKUP(Table1[[#This Row],[RespondentID]],'All Data'!$A:$CO,88,FALSE),"unknown")</f>
        <v>unknown</v>
      </c>
      <c r="AH452" s="96" t="str">
        <f>IFERROR(VLOOKUP(Table1[[#This Row],[RespondentID]],'All Data'!$A:$CO,89,FALSE),"unknown")</f>
        <v>unknown</v>
      </c>
      <c r="AI452" s="96" t="str">
        <f>IFERROR(VLOOKUP(Table1[[#This Row],[RespondentID]],'All Data'!$A:$CO,90,FALSE),"unknown")</f>
        <v>unknown</v>
      </c>
      <c r="AJ452" s="96" t="str">
        <f>IFERROR(VLOOKUP(Table1[[#This Row],[RespondentID]],'All Data'!$A:$CO,91,FALSE),"unknown")</f>
        <v>unknown</v>
      </c>
      <c r="AK452" s="96" t="str">
        <f>IFERROR(VLOOKUP(Table1[[#This Row],[RespondentID]],'All Data'!$A:$CO,92,FALSE),"unknown")</f>
        <v>unknown</v>
      </c>
      <c r="AL452" s="96" t="str">
        <f>IFERROR(VLOOKUP(Table1[[#This Row],[RespondentID]],'All Data'!$A:$CO,93,FALSE),"unknown")</f>
        <v>unknown</v>
      </c>
      <c r="AM452" s="96" t="str">
        <f>IFERROR(VLOOKUP(Table1[[#This Row],[RespondentID]],'All Data'!$A:$CW,94,FALSE),"unknown")</f>
        <v>unknown</v>
      </c>
      <c r="AN452" s="96" t="str">
        <f>IFERROR(VLOOKUP(Table1[[#This Row],[RespondentID]],'All Data'!$A:$CW,95,FALSE),"unknown")</f>
        <v>unknown</v>
      </c>
      <c r="AO452" s="96" t="str">
        <f>IFERROR(VLOOKUP(Table1[[#This Row],[RespondentID]],'All Data'!$A:$CW,96,FALSE),"unknown")</f>
        <v>unknown</v>
      </c>
      <c r="AP452" s="96" t="str">
        <f>IFERROR(VLOOKUP(Table1[[#This Row],[RespondentID]],'All Data'!$A:$CW,97,FALSE),"unknown")</f>
        <v>unknown</v>
      </c>
      <c r="AQ452" s="96" t="str">
        <f>IFERROR(VLOOKUP(Table1[[#This Row],[RespondentID]],'All Data'!$A:$CW,98,FALSE),"unknown")</f>
        <v>unknown</v>
      </c>
      <c r="AR452" s="96" t="str">
        <f>IFERROR(VLOOKUP(Table1[[#This Row],[RespondentID]],'All Data'!$A:$CW,99,FALSE),"unknown")</f>
        <v>unknown</v>
      </c>
    </row>
    <row r="453" spans="1:44">
      <c r="A453" s="100"/>
      <c r="B453" s="122"/>
      <c r="C453" s="123"/>
      <c r="D453" s="123"/>
      <c r="E453" s="123"/>
      <c r="F453" s="123"/>
      <c r="G453" s="123"/>
      <c r="H453" s="123"/>
      <c r="I453" s="123"/>
      <c r="J453" s="123"/>
      <c r="K453" s="123"/>
      <c r="L453" s="123"/>
      <c r="M453" s="120">
        <f t="shared" si="104"/>
        <v>0</v>
      </c>
      <c r="N453" s="120" t="e">
        <f t="shared" si="105"/>
        <v>#DIV/0!</v>
      </c>
      <c r="O453" s="120"/>
      <c r="P453" s="120">
        <f t="shared" si="106"/>
        <v>0</v>
      </c>
      <c r="Q453" s="120">
        <f t="shared" si="107"/>
        <v>0</v>
      </c>
      <c r="R453" s="120">
        <f t="shared" si="108"/>
        <v>0</v>
      </c>
      <c r="S453" s="120">
        <f t="shared" si="109"/>
        <v>0</v>
      </c>
      <c r="T453" s="120">
        <f t="shared" si="110"/>
        <v>0</v>
      </c>
      <c r="U453" s="120">
        <f t="shared" si="111"/>
        <v>0</v>
      </c>
      <c r="V453" s="124">
        <f t="shared" si="112"/>
        <v>0</v>
      </c>
      <c r="W453" s="120">
        <f t="shared" si="113"/>
        <v>0</v>
      </c>
      <c r="X453" s="120">
        <f t="shared" si="114"/>
        <v>0</v>
      </c>
      <c r="Y453" s="120">
        <f t="shared" si="115"/>
        <v>0</v>
      </c>
      <c r="Z453" s="120"/>
      <c r="AA453" s="120"/>
      <c r="AB453" s="120">
        <f t="shared" si="116"/>
        <v>0</v>
      </c>
      <c r="AC453" s="120">
        <f t="shared" si="117"/>
        <v>0</v>
      </c>
      <c r="AD453" s="120" t="str">
        <f t="shared" si="118"/>
        <v>Correct</v>
      </c>
      <c r="AE453" s="100"/>
      <c r="AF453" s="96" t="str">
        <f>IFERROR(VLOOKUP(Table1[[#This Row],[RespondentID]],'All Data'!$A:$CO,87,FALSE),"unknown")</f>
        <v>unknown</v>
      </c>
      <c r="AG453" s="96" t="str">
        <f>IFERROR(VLOOKUP(Table1[[#This Row],[RespondentID]],'All Data'!$A:$CO,88,FALSE),"unknown")</f>
        <v>unknown</v>
      </c>
      <c r="AH453" s="96" t="str">
        <f>IFERROR(VLOOKUP(Table1[[#This Row],[RespondentID]],'All Data'!$A:$CO,89,FALSE),"unknown")</f>
        <v>unknown</v>
      </c>
      <c r="AI453" s="96" t="str">
        <f>IFERROR(VLOOKUP(Table1[[#This Row],[RespondentID]],'All Data'!$A:$CO,90,FALSE),"unknown")</f>
        <v>unknown</v>
      </c>
      <c r="AJ453" s="96" t="str">
        <f>IFERROR(VLOOKUP(Table1[[#This Row],[RespondentID]],'All Data'!$A:$CO,91,FALSE),"unknown")</f>
        <v>unknown</v>
      </c>
      <c r="AK453" s="96" t="str">
        <f>IFERROR(VLOOKUP(Table1[[#This Row],[RespondentID]],'All Data'!$A:$CO,92,FALSE),"unknown")</f>
        <v>unknown</v>
      </c>
      <c r="AL453" s="96" t="str">
        <f>IFERROR(VLOOKUP(Table1[[#This Row],[RespondentID]],'All Data'!$A:$CO,93,FALSE),"unknown")</f>
        <v>unknown</v>
      </c>
      <c r="AM453" s="96" t="str">
        <f>IFERROR(VLOOKUP(Table1[[#This Row],[RespondentID]],'All Data'!$A:$CW,94,FALSE),"unknown")</f>
        <v>unknown</v>
      </c>
      <c r="AN453" s="96" t="str">
        <f>IFERROR(VLOOKUP(Table1[[#This Row],[RespondentID]],'All Data'!$A:$CW,95,FALSE),"unknown")</f>
        <v>unknown</v>
      </c>
      <c r="AO453" s="96" t="str">
        <f>IFERROR(VLOOKUP(Table1[[#This Row],[RespondentID]],'All Data'!$A:$CW,96,FALSE),"unknown")</f>
        <v>unknown</v>
      </c>
      <c r="AP453" s="96" t="str">
        <f>IFERROR(VLOOKUP(Table1[[#This Row],[RespondentID]],'All Data'!$A:$CW,97,FALSE),"unknown")</f>
        <v>unknown</v>
      </c>
      <c r="AQ453" s="96" t="str">
        <f>IFERROR(VLOOKUP(Table1[[#This Row],[RespondentID]],'All Data'!$A:$CW,98,FALSE),"unknown")</f>
        <v>unknown</v>
      </c>
      <c r="AR453" s="96" t="str">
        <f>IFERROR(VLOOKUP(Table1[[#This Row],[RespondentID]],'All Data'!$A:$CW,99,FALSE),"unknown")</f>
        <v>unknown</v>
      </c>
    </row>
    <row r="454" spans="1:44">
      <c r="A454" s="100"/>
      <c r="B454" s="122"/>
      <c r="C454" s="123"/>
      <c r="D454" s="123"/>
      <c r="E454" s="123"/>
      <c r="F454" s="123"/>
      <c r="G454" s="123"/>
      <c r="H454" s="123"/>
      <c r="I454" s="123"/>
      <c r="J454" s="123"/>
      <c r="K454" s="123"/>
      <c r="L454" s="123"/>
      <c r="M454" s="120">
        <f t="shared" si="104"/>
        <v>0</v>
      </c>
      <c r="N454" s="120" t="e">
        <f t="shared" si="105"/>
        <v>#DIV/0!</v>
      </c>
      <c r="O454" s="120"/>
      <c r="P454" s="120">
        <f t="shared" si="106"/>
        <v>0</v>
      </c>
      <c r="Q454" s="120">
        <f t="shared" si="107"/>
        <v>0</v>
      </c>
      <c r="R454" s="120">
        <f t="shared" si="108"/>
        <v>0</v>
      </c>
      <c r="S454" s="120">
        <f t="shared" si="109"/>
        <v>0</v>
      </c>
      <c r="T454" s="120">
        <f t="shared" si="110"/>
        <v>0</v>
      </c>
      <c r="U454" s="120">
        <f t="shared" si="111"/>
        <v>0</v>
      </c>
      <c r="V454" s="124">
        <f t="shared" si="112"/>
        <v>0</v>
      </c>
      <c r="W454" s="120">
        <f t="shared" si="113"/>
        <v>0</v>
      </c>
      <c r="X454" s="120">
        <f t="shared" si="114"/>
        <v>0</v>
      </c>
      <c r="Y454" s="120">
        <f t="shared" si="115"/>
        <v>0</v>
      </c>
      <c r="Z454" s="120"/>
      <c r="AA454" s="120"/>
      <c r="AB454" s="120">
        <f t="shared" si="116"/>
        <v>0</v>
      </c>
      <c r="AC454" s="120">
        <f t="shared" si="117"/>
        <v>0</v>
      </c>
      <c r="AD454" s="120" t="str">
        <f t="shared" si="118"/>
        <v>Correct</v>
      </c>
      <c r="AE454" s="100"/>
      <c r="AF454" s="96" t="str">
        <f>IFERROR(VLOOKUP(Table1[[#This Row],[RespondentID]],'All Data'!$A:$CO,87,FALSE),"unknown")</f>
        <v>unknown</v>
      </c>
      <c r="AG454" s="96" t="str">
        <f>IFERROR(VLOOKUP(Table1[[#This Row],[RespondentID]],'All Data'!$A:$CO,88,FALSE),"unknown")</f>
        <v>unknown</v>
      </c>
      <c r="AH454" s="96" t="str">
        <f>IFERROR(VLOOKUP(Table1[[#This Row],[RespondentID]],'All Data'!$A:$CO,89,FALSE),"unknown")</f>
        <v>unknown</v>
      </c>
      <c r="AI454" s="96" t="str">
        <f>IFERROR(VLOOKUP(Table1[[#This Row],[RespondentID]],'All Data'!$A:$CO,90,FALSE),"unknown")</f>
        <v>unknown</v>
      </c>
      <c r="AJ454" s="96" t="str">
        <f>IFERROR(VLOOKUP(Table1[[#This Row],[RespondentID]],'All Data'!$A:$CO,91,FALSE),"unknown")</f>
        <v>unknown</v>
      </c>
      <c r="AK454" s="96" t="str">
        <f>IFERROR(VLOOKUP(Table1[[#This Row],[RespondentID]],'All Data'!$A:$CO,92,FALSE),"unknown")</f>
        <v>unknown</v>
      </c>
      <c r="AL454" s="96" t="str">
        <f>IFERROR(VLOOKUP(Table1[[#This Row],[RespondentID]],'All Data'!$A:$CO,93,FALSE),"unknown")</f>
        <v>unknown</v>
      </c>
      <c r="AM454" s="96" t="str">
        <f>IFERROR(VLOOKUP(Table1[[#This Row],[RespondentID]],'All Data'!$A:$CW,94,FALSE),"unknown")</f>
        <v>unknown</v>
      </c>
      <c r="AN454" s="96" t="str">
        <f>IFERROR(VLOOKUP(Table1[[#This Row],[RespondentID]],'All Data'!$A:$CW,95,FALSE),"unknown")</f>
        <v>unknown</v>
      </c>
      <c r="AO454" s="96" t="str">
        <f>IFERROR(VLOOKUP(Table1[[#This Row],[RespondentID]],'All Data'!$A:$CW,96,FALSE),"unknown")</f>
        <v>unknown</v>
      </c>
      <c r="AP454" s="96" t="str">
        <f>IFERROR(VLOOKUP(Table1[[#This Row],[RespondentID]],'All Data'!$A:$CW,97,FALSE),"unknown")</f>
        <v>unknown</v>
      </c>
      <c r="AQ454" s="96" t="str">
        <f>IFERROR(VLOOKUP(Table1[[#This Row],[RespondentID]],'All Data'!$A:$CW,98,FALSE),"unknown")</f>
        <v>unknown</v>
      </c>
      <c r="AR454" s="96" t="str">
        <f>IFERROR(VLOOKUP(Table1[[#This Row],[RespondentID]],'All Data'!$A:$CW,99,FALSE),"unknown")</f>
        <v>unknown</v>
      </c>
    </row>
    <row r="455" spans="1:44">
      <c r="A455" s="100"/>
      <c r="B455" s="122"/>
      <c r="C455" s="123"/>
      <c r="D455" s="123"/>
      <c r="E455" s="123"/>
      <c r="F455" s="123"/>
      <c r="G455" s="123"/>
      <c r="H455" s="123"/>
      <c r="I455" s="123"/>
      <c r="J455" s="123"/>
      <c r="K455" s="123"/>
      <c r="L455" s="123"/>
      <c r="M455" s="120">
        <f t="shared" si="104"/>
        <v>0</v>
      </c>
      <c r="N455" s="120" t="e">
        <f t="shared" si="105"/>
        <v>#DIV/0!</v>
      </c>
      <c r="O455" s="120"/>
      <c r="P455" s="120">
        <f t="shared" si="106"/>
        <v>0</v>
      </c>
      <c r="Q455" s="120">
        <f t="shared" si="107"/>
        <v>0</v>
      </c>
      <c r="R455" s="120">
        <f t="shared" si="108"/>
        <v>0</v>
      </c>
      <c r="S455" s="120">
        <f t="shared" si="109"/>
        <v>0</v>
      </c>
      <c r="T455" s="120">
        <f t="shared" si="110"/>
        <v>0</v>
      </c>
      <c r="U455" s="120">
        <f t="shared" si="111"/>
        <v>0</v>
      </c>
      <c r="V455" s="124">
        <f t="shared" si="112"/>
        <v>0</v>
      </c>
      <c r="W455" s="120">
        <f t="shared" si="113"/>
        <v>0</v>
      </c>
      <c r="X455" s="120">
        <f t="shared" si="114"/>
        <v>0</v>
      </c>
      <c r="Y455" s="120">
        <f t="shared" si="115"/>
        <v>0</v>
      </c>
      <c r="Z455" s="120"/>
      <c r="AA455" s="120"/>
      <c r="AB455" s="120">
        <f t="shared" si="116"/>
        <v>0</v>
      </c>
      <c r="AC455" s="120">
        <f t="shared" si="117"/>
        <v>0</v>
      </c>
      <c r="AD455" s="120" t="str">
        <f t="shared" si="118"/>
        <v>Correct</v>
      </c>
      <c r="AE455" s="100"/>
      <c r="AF455" s="96" t="str">
        <f>IFERROR(VLOOKUP(Table1[[#This Row],[RespondentID]],'All Data'!$A:$CO,87,FALSE),"unknown")</f>
        <v>unknown</v>
      </c>
      <c r="AG455" s="96" t="str">
        <f>IFERROR(VLOOKUP(Table1[[#This Row],[RespondentID]],'All Data'!$A:$CO,88,FALSE),"unknown")</f>
        <v>unknown</v>
      </c>
      <c r="AH455" s="96" t="str">
        <f>IFERROR(VLOOKUP(Table1[[#This Row],[RespondentID]],'All Data'!$A:$CO,89,FALSE),"unknown")</f>
        <v>unknown</v>
      </c>
      <c r="AI455" s="96" t="str">
        <f>IFERROR(VLOOKUP(Table1[[#This Row],[RespondentID]],'All Data'!$A:$CO,90,FALSE),"unknown")</f>
        <v>unknown</v>
      </c>
      <c r="AJ455" s="96" t="str">
        <f>IFERROR(VLOOKUP(Table1[[#This Row],[RespondentID]],'All Data'!$A:$CO,91,FALSE),"unknown")</f>
        <v>unknown</v>
      </c>
      <c r="AK455" s="96" t="str">
        <f>IFERROR(VLOOKUP(Table1[[#This Row],[RespondentID]],'All Data'!$A:$CO,92,FALSE),"unknown")</f>
        <v>unknown</v>
      </c>
      <c r="AL455" s="96" t="str">
        <f>IFERROR(VLOOKUP(Table1[[#This Row],[RespondentID]],'All Data'!$A:$CO,93,FALSE),"unknown")</f>
        <v>unknown</v>
      </c>
      <c r="AM455" s="96" t="str">
        <f>IFERROR(VLOOKUP(Table1[[#This Row],[RespondentID]],'All Data'!$A:$CW,94,FALSE),"unknown")</f>
        <v>unknown</v>
      </c>
      <c r="AN455" s="96" t="str">
        <f>IFERROR(VLOOKUP(Table1[[#This Row],[RespondentID]],'All Data'!$A:$CW,95,FALSE),"unknown")</f>
        <v>unknown</v>
      </c>
      <c r="AO455" s="96" t="str">
        <f>IFERROR(VLOOKUP(Table1[[#This Row],[RespondentID]],'All Data'!$A:$CW,96,FALSE),"unknown")</f>
        <v>unknown</v>
      </c>
      <c r="AP455" s="96" t="str">
        <f>IFERROR(VLOOKUP(Table1[[#This Row],[RespondentID]],'All Data'!$A:$CW,97,FALSE),"unknown")</f>
        <v>unknown</v>
      </c>
      <c r="AQ455" s="96" t="str">
        <f>IFERROR(VLOOKUP(Table1[[#This Row],[RespondentID]],'All Data'!$A:$CW,98,FALSE),"unknown")</f>
        <v>unknown</v>
      </c>
      <c r="AR455" s="96" t="str">
        <f>IFERROR(VLOOKUP(Table1[[#This Row],[RespondentID]],'All Data'!$A:$CW,99,FALSE),"unknown")</f>
        <v>unknown</v>
      </c>
    </row>
    <row r="456" spans="1:44">
      <c r="A456" s="100"/>
      <c r="B456" s="122"/>
      <c r="C456" s="123"/>
      <c r="D456" s="123"/>
      <c r="E456" s="123"/>
      <c r="F456" s="123"/>
      <c r="G456" s="123"/>
      <c r="H456" s="123"/>
      <c r="I456" s="123"/>
      <c r="J456" s="123"/>
      <c r="K456" s="123"/>
      <c r="L456" s="123"/>
      <c r="M456" s="120">
        <f t="shared" si="104"/>
        <v>0</v>
      </c>
      <c r="N456" s="120" t="e">
        <f t="shared" si="105"/>
        <v>#DIV/0!</v>
      </c>
      <c r="O456" s="120"/>
      <c r="P456" s="120">
        <f t="shared" si="106"/>
        <v>0</v>
      </c>
      <c r="Q456" s="120">
        <f t="shared" si="107"/>
        <v>0</v>
      </c>
      <c r="R456" s="120">
        <f t="shared" si="108"/>
        <v>0</v>
      </c>
      <c r="S456" s="120">
        <f t="shared" si="109"/>
        <v>0</v>
      </c>
      <c r="T456" s="120">
        <f t="shared" si="110"/>
        <v>0</v>
      </c>
      <c r="U456" s="120">
        <f t="shared" si="111"/>
        <v>0</v>
      </c>
      <c r="V456" s="124">
        <f t="shared" si="112"/>
        <v>0</v>
      </c>
      <c r="W456" s="120">
        <f t="shared" si="113"/>
        <v>0</v>
      </c>
      <c r="X456" s="120">
        <f t="shared" si="114"/>
        <v>0</v>
      </c>
      <c r="Y456" s="120">
        <f t="shared" si="115"/>
        <v>0</v>
      </c>
      <c r="Z456" s="120"/>
      <c r="AA456" s="120"/>
      <c r="AB456" s="120">
        <f t="shared" si="116"/>
        <v>0</v>
      </c>
      <c r="AC456" s="120">
        <f t="shared" si="117"/>
        <v>0</v>
      </c>
      <c r="AD456" s="120" t="str">
        <f t="shared" si="118"/>
        <v>Correct</v>
      </c>
      <c r="AE456" s="100"/>
      <c r="AF456" s="96" t="str">
        <f>IFERROR(VLOOKUP(Table1[[#This Row],[RespondentID]],'All Data'!$A:$CO,87,FALSE),"unknown")</f>
        <v>unknown</v>
      </c>
      <c r="AG456" s="96" t="str">
        <f>IFERROR(VLOOKUP(Table1[[#This Row],[RespondentID]],'All Data'!$A:$CO,88,FALSE),"unknown")</f>
        <v>unknown</v>
      </c>
      <c r="AH456" s="96" t="str">
        <f>IFERROR(VLOOKUP(Table1[[#This Row],[RespondentID]],'All Data'!$A:$CO,89,FALSE),"unknown")</f>
        <v>unknown</v>
      </c>
      <c r="AI456" s="96" t="str">
        <f>IFERROR(VLOOKUP(Table1[[#This Row],[RespondentID]],'All Data'!$A:$CO,90,FALSE),"unknown")</f>
        <v>unknown</v>
      </c>
      <c r="AJ456" s="96" t="str">
        <f>IFERROR(VLOOKUP(Table1[[#This Row],[RespondentID]],'All Data'!$A:$CO,91,FALSE),"unknown")</f>
        <v>unknown</v>
      </c>
      <c r="AK456" s="96" t="str">
        <f>IFERROR(VLOOKUP(Table1[[#This Row],[RespondentID]],'All Data'!$A:$CO,92,FALSE),"unknown")</f>
        <v>unknown</v>
      </c>
      <c r="AL456" s="96" t="str">
        <f>IFERROR(VLOOKUP(Table1[[#This Row],[RespondentID]],'All Data'!$A:$CO,93,FALSE),"unknown")</f>
        <v>unknown</v>
      </c>
      <c r="AM456" s="96" t="str">
        <f>IFERROR(VLOOKUP(Table1[[#This Row],[RespondentID]],'All Data'!$A:$CW,94,FALSE),"unknown")</f>
        <v>unknown</v>
      </c>
      <c r="AN456" s="96" t="str">
        <f>IFERROR(VLOOKUP(Table1[[#This Row],[RespondentID]],'All Data'!$A:$CW,95,FALSE),"unknown")</f>
        <v>unknown</v>
      </c>
      <c r="AO456" s="96" t="str">
        <f>IFERROR(VLOOKUP(Table1[[#This Row],[RespondentID]],'All Data'!$A:$CW,96,FALSE),"unknown")</f>
        <v>unknown</v>
      </c>
      <c r="AP456" s="96" t="str">
        <f>IFERROR(VLOOKUP(Table1[[#This Row],[RespondentID]],'All Data'!$A:$CW,97,FALSE),"unknown")</f>
        <v>unknown</v>
      </c>
      <c r="AQ456" s="96" t="str">
        <f>IFERROR(VLOOKUP(Table1[[#This Row],[RespondentID]],'All Data'!$A:$CW,98,FALSE),"unknown")</f>
        <v>unknown</v>
      </c>
      <c r="AR456" s="96" t="str">
        <f>IFERROR(VLOOKUP(Table1[[#This Row],[RespondentID]],'All Data'!$A:$CW,99,FALSE),"unknown")</f>
        <v>unknown</v>
      </c>
    </row>
    <row r="457" spans="1:44">
      <c r="A457" s="100"/>
      <c r="B457" s="122"/>
      <c r="C457" s="123"/>
      <c r="D457" s="123"/>
      <c r="E457" s="123"/>
      <c r="F457" s="123"/>
      <c r="G457" s="123"/>
      <c r="H457" s="123"/>
      <c r="I457" s="123"/>
      <c r="J457" s="123"/>
      <c r="K457" s="123"/>
      <c r="L457" s="123"/>
      <c r="M457" s="120">
        <f t="shared" si="104"/>
        <v>0</v>
      </c>
      <c r="N457" s="120" t="e">
        <f t="shared" si="105"/>
        <v>#DIV/0!</v>
      </c>
      <c r="O457" s="120"/>
      <c r="P457" s="120">
        <f t="shared" si="106"/>
        <v>0</v>
      </c>
      <c r="Q457" s="120">
        <f t="shared" si="107"/>
        <v>0</v>
      </c>
      <c r="R457" s="120">
        <f t="shared" si="108"/>
        <v>0</v>
      </c>
      <c r="S457" s="120">
        <f t="shared" si="109"/>
        <v>0</v>
      </c>
      <c r="T457" s="120">
        <f t="shared" si="110"/>
        <v>0</v>
      </c>
      <c r="U457" s="120">
        <f t="shared" si="111"/>
        <v>0</v>
      </c>
      <c r="V457" s="124">
        <f t="shared" si="112"/>
        <v>0</v>
      </c>
      <c r="W457" s="120">
        <f t="shared" si="113"/>
        <v>0</v>
      </c>
      <c r="X457" s="120">
        <f t="shared" si="114"/>
        <v>0</v>
      </c>
      <c r="Y457" s="120">
        <f t="shared" si="115"/>
        <v>0</v>
      </c>
      <c r="Z457" s="120"/>
      <c r="AA457" s="120"/>
      <c r="AB457" s="120">
        <f t="shared" si="116"/>
        <v>0</v>
      </c>
      <c r="AC457" s="120">
        <f t="shared" si="117"/>
        <v>0</v>
      </c>
      <c r="AD457" s="120" t="str">
        <f t="shared" si="118"/>
        <v>Correct</v>
      </c>
      <c r="AE457" s="100"/>
      <c r="AF457" s="96" t="str">
        <f>IFERROR(VLOOKUP(Table1[[#This Row],[RespondentID]],'All Data'!$A:$CO,87,FALSE),"unknown")</f>
        <v>unknown</v>
      </c>
      <c r="AG457" s="96" t="str">
        <f>IFERROR(VLOOKUP(Table1[[#This Row],[RespondentID]],'All Data'!$A:$CO,88,FALSE),"unknown")</f>
        <v>unknown</v>
      </c>
      <c r="AH457" s="96" t="str">
        <f>IFERROR(VLOOKUP(Table1[[#This Row],[RespondentID]],'All Data'!$A:$CO,89,FALSE),"unknown")</f>
        <v>unknown</v>
      </c>
      <c r="AI457" s="96" t="str">
        <f>IFERROR(VLOOKUP(Table1[[#This Row],[RespondentID]],'All Data'!$A:$CO,90,FALSE),"unknown")</f>
        <v>unknown</v>
      </c>
      <c r="AJ457" s="96" t="str">
        <f>IFERROR(VLOOKUP(Table1[[#This Row],[RespondentID]],'All Data'!$A:$CO,91,FALSE),"unknown")</f>
        <v>unknown</v>
      </c>
      <c r="AK457" s="96" t="str">
        <f>IFERROR(VLOOKUP(Table1[[#This Row],[RespondentID]],'All Data'!$A:$CO,92,FALSE),"unknown")</f>
        <v>unknown</v>
      </c>
      <c r="AL457" s="96" t="str">
        <f>IFERROR(VLOOKUP(Table1[[#This Row],[RespondentID]],'All Data'!$A:$CO,93,FALSE),"unknown")</f>
        <v>unknown</v>
      </c>
      <c r="AM457" s="96" t="str">
        <f>IFERROR(VLOOKUP(Table1[[#This Row],[RespondentID]],'All Data'!$A:$CW,94,FALSE),"unknown")</f>
        <v>unknown</v>
      </c>
      <c r="AN457" s="96" t="str">
        <f>IFERROR(VLOOKUP(Table1[[#This Row],[RespondentID]],'All Data'!$A:$CW,95,FALSE),"unknown")</f>
        <v>unknown</v>
      </c>
      <c r="AO457" s="96" t="str">
        <f>IFERROR(VLOOKUP(Table1[[#This Row],[RespondentID]],'All Data'!$A:$CW,96,FALSE),"unknown")</f>
        <v>unknown</v>
      </c>
      <c r="AP457" s="96" t="str">
        <f>IFERROR(VLOOKUP(Table1[[#This Row],[RespondentID]],'All Data'!$A:$CW,97,FALSE),"unknown")</f>
        <v>unknown</v>
      </c>
      <c r="AQ457" s="96" t="str">
        <f>IFERROR(VLOOKUP(Table1[[#This Row],[RespondentID]],'All Data'!$A:$CW,98,FALSE),"unknown")</f>
        <v>unknown</v>
      </c>
      <c r="AR457" s="96" t="str">
        <f>IFERROR(VLOOKUP(Table1[[#This Row],[RespondentID]],'All Data'!$A:$CW,99,FALSE),"unknown")</f>
        <v>unknown</v>
      </c>
    </row>
    <row r="458" spans="1:44">
      <c r="A458" s="100"/>
      <c r="B458" s="122"/>
      <c r="C458" s="123"/>
      <c r="D458" s="123"/>
      <c r="E458" s="123"/>
      <c r="F458" s="123"/>
      <c r="G458" s="123"/>
      <c r="H458" s="123"/>
      <c r="I458" s="123"/>
      <c r="J458" s="123"/>
      <c r="K458" s="123"/>
      <c r="L458" s="123"/>
      <c r="M458" s="120">
        <f t="shared" si="104"/>
        <v>0</v>
      </c>
      <c r="N458" s="120" t="e">
        <f t="shared" si="105"/>
        <v>#DIV/0!</v>
      </c>
      <c r="O458" s="120"/>
      <c r="P458" s="120">
        <f t="shared" si="106"/>
        <v>0</v>
      </c>
      <c r="Q458" s="120">
        <f t="shared" si="107"/>
        <v>0</v>
      </c>
      <c r="R458" s="120">
        <f t="shared" si="108"/>
        <v>0</v>
      </c>
      <c r="S458" s="120">
        <f t="shared" si="109"/>
        <v>0</v>
      </c>
      <c r="T458" s="120">
        <f t="shared" si="110"/>
        <v>0</v>
      </c>
      <c r="U458" s="120">
        <f t="shared" si="111"/>
        <v>0</v>
      </c>
      <c r="V458" s="124">
        <f t="shared" si="112"/>
        <v>0</v>
      </c>
      <c r="W458" s="120">
        <f t="shared" si="113"/>
        <v>0</v>
      </c>
      <c r="X458" s="120">
        <f t="shared" si="114"/>
        <v>0</v>
      </c>
      <c r="Y458" s="120">
        <f t="shared" si="115"/>
        <v>0</v>
      </c>
      <c r="Z458" s="120"/>
      <c r="AA458" s="120"/>
      <c r="AB458" s="120">
        <f t="shared" si="116"/>
        <v>0</v>
      </c>
      <c r="AC458" s="120">
        <f t="shared" si="117"/>
        <v>0</v>
      </c>
      <c r="AD458" s="120" t="str">
        <f t="shared" si="118"/>
        <v>Correct</v>
      </c>
      <c r="AE458" s="100"/>
      <c r="AF458" s="96" t="str">
        <f>IFERROR(VLOOKUP(Table1[[#This Row],[RespondentID]],'All Data'!$A:$CO,87,FALSE),"unknown")</f>
        <v>unknown</v>
      </c>
      <c r="AG458" s="96" t="str">
        <f>IFERROR(VLOOKUP(Table1[[#This Row],[RespondentID]],'All Data'!$A:$CO,88,FALSE),"unknown")</f>
        <v>unknown</v>
      </c>
      <c r="AH458" s="96" t="str">
        <f>IFERROR(VLOOKUP(Table1[[#This Row],[RespondentID]],'All Data'!$A:$CO,89,FALSE),"unknown")</f>
        <v>unknown</v>
      </c>
      <c r="AI458" s="96" t="str">
        <f>IFERROR(VLOOKUP(Table1[[#This Row],[RespondentID]],'All Data'!$A:$CO,90,FALSE),"unknown")</f>
        <v>unknown</v>
      </c>
      <c r="AJ458" s="96" t="str">
        <f>IFERROR(VLOOKUP(Table1[[#This Row],[RespondentID]],'All Data'!$A:$CO,91,FALSE),"unknown")</f>
        <v>unknown</v>
      </c>
      <c r="AK458" s="96" t="str">
        <f>IFERROR(VLOOKUP(Table1[[#This Row],[RespondentID]],'All Data'!$A:$CO,92,FALSE),"unknown")</f>
        <v>unknown</v>
      </c>
      <c r="AL458" s="96" t="str">
        <f>IFERROR(VLOOKUP(Table1[[#This Row],[RespondentID]],'All Data'!$A:$CO,93,FALSE),"unknown")</f>
        <v>unknown</v>
      </c>
      <c r="AM458" s="96" t="str">
        <f>IFERROR(VLOOKUP(Table1[[#This Row],[RespondentID]],'All Data'!$A:$CW,94,FALSE),"unknown")</f>
        <v>unknown</v>
      </c>
      <c r="AN458" s="96" t="str">
        <f>IFERROR(VLOOKUP(Table1[[#This Row],[RespondentID]],'All Data'!$A:$CW,95,FALSE),"unknown")</f>
        <v>unknown</v>
      </c>
      <c r="AO458" s="96" t="str">
        <f>IFERROR(VLOOKUP(Table1[[#This Row],[RespondentID]],'All Data'!$A:$CW,96,FALSE),"unknown")</f>
        <v>unknown</v>
      </c>
      <c r="AP458" s="96" t="str">
        <f>IFERROR(VLOOKUP(Table1[[#This Row],[RespondentID]],'All Data'!$A:$CW,97,FALSE),"unknown")</f>
        <v>unknown</v>
      </c>
      <c r="AQ458" s="96" t="str">
        <f>IFERROR(VLOOKUP(Table1[[#This Row],[RespondentID]],'All Data'!$A:$CW,98,FALSE),"unknown")</f>
        <v>unknown</v>
      </c>
      <c r="AR458" s="96" t="str">
        <f>IFERROR(VLOOKUP(Table1[[#This Row],[RespondentID]],'All Data'!$A:$CW,99,FALSE),"unknown")</f>
        <v>unknown</v>
      </c>
    </row>
    <row r="459" spans="1:44">
      <c r="A459" s="100"/>
      <c r="B459" s="122"/>
      <c r="C459" s="123"/>
      <c r="D459" s="123"/>
      <c r="E459" s="123"/>
      <c r="F459" s="123"/>
      <c r="G459" s="123"/>
      <c r="H459" s="123"/>
      <c r="I459" s="123"/>
      <c r="J459" s="123"/>
      <c r="K459" s="123"/>
      <c r="L459" s="123"/>
      <c r="M459" s="120">
        <f t="shared" si="104"/>
        <v>0</v>
      </c>
      <c r="N459" s="120" t="e">
        <f t="shared" si="105"/>
        <v>#DIV/0!</v>
      </c>
      <c r="O459" s="120"/>
      <c r="P459" s="120">
        <f t="shared" si="106"/>
        <v>0</v>
      </c>
      <c r="Q459" s="120">
        <f t="shared" si="107"/>
        <v>0</v>
      </c>
      <c r="R459" s="120">
        <f t="shared" si="108"/>
        <v>0</v>
      </c>
      <c r="S459" s="120">
        <f t="shared" si="109"/>
        <v>0</v>
      </c>
      <c r="T459" s="120">
        <f t="shared" si="110"/>
        <v>0</v>
      </c>
      <c r="U459" s="120">
        <f t="shared" si="111"/>
        <v>0</v>
      </c>
      <c r="V459" s="124">
        <f t="shared" si="112"/>
        <v>0</v>
      </c>
      <c r="W459" s="120">
        <f t="shared" si="113"/>
        <v>0</v>
      </c>
      <c r="X459" s="120">
        <f t="shared" si="114"/>
        <v>0</v>
      </c>
      <c r="Y459" s="120">
        <f t="shared" si="115"/>
        <v>0</v>
      </c>
      <c r="Z459" s="120"/>
      <c r="AA459" s="120"/>
      <c r="AB459" s="120">
        <f t="shared" si="116"/>
        <v>0</v>
      </c>
      <c r="AC459" s="120">
        <f t="shared" si="117"/>
        <v>0</v>
      </c>
      <c r="AD459" s="120" t="str">
        <f t="shared" si="118"/>
        <v>Correct</v>
      </c>
      <c r="AE459" s="100"/>
      <c r="AF459" s="96" t="str">
        <f>IFERROR(VLOOKUP(Table1[[#This Row],[RespondentID]],'All Data'!$A:$CO,87,FALSE),"unknown")</f>
        <v>unknown</v>
      </c>
      <c r="AG459" s="96" t="str">
        <f>IFERROR(VLOOKUP(Table1[[#This Row],[RespondentID]],'All Data'!$A:$CO,88,FALSE),"unknown")</f>
        <v>unknown</v>
      </c>
      <c r="AH459" s="96" t="str">
        <f>IFERROR(VLOOKUP(Table1[[#This Row],[RespondentID]],'All Data'!$A:$CO,89,FALSE),"unknown")</f>
        <v>unknown</v>
      </c>
      <c r="AI459" s="96" t="str">
        <f>IFERROR(VLOOKUP(Table1[[#This Row],[RespondentID]],'All Data'!$A:$CO,90,FALSE),"unknown")</f>
        <v>unknown</v>
      </c>
      <c r="AJ459" s="96" t="str">
        <f>IFERROR(VLOOKUP(Table1[[#This Row],[RespondentID]],'All Data'!$A:$CO,91,FALSE),"unknown")</f>
        <v>unknown</v>
      </c>
      <c r="AK459" s="96" t="str">
        <f>IFERROR(VLOOKUP(Table1[[#This Row],[RespondentID]],'All Data'!$A:$CO,92,FALSE),"unknown")</f>
        <v>unknown</v>
      </c>
      <c r="AL459" s="96" t="str">
        <f>IFERROR(VLOOKUP(Table1[[#This Row],[RespondentID]],'All Data'!$A:$CO,93,FALSE),"unknown")</f>
        <v>unknown</v>
      </c>
      <c r="AM459" s="96" t="str">
        <f>IFERROR(VLOOKUP(Table1[[#This Row],[RespondentID]],'All Data'!$A:$CW,94,FALSE),"unknown")</f>
        <v>unknown</v>
      </c>
      <c r="AN459" s="96" t="str">
        <f>IFERROR(VLOOKUP(Table1[[#This Row],[RespondentID]],'All Data'!$A:$CW,95,FALSE),"unknown")</f>
        <v>unknown</v>
      </c>
      <c r="AO459" s="96" t="str">
        <f>IFERROR(VLOOKUP(Table1[[#This Row],[RespondentID]],'All Data'!$A:$CW,96,FALSE),"unknown")</f>
        <v>unknown</v>
      </c>
      <c r="AP459" s="96" t="str">
        <f>IFERROR(VLOOKUP(Table1[[#This Row],[RespondentID]],'All Data'!$A:$CW,97,FALSE),"unknown")</f>
        <v>unknown</v>
      </c>
      <c r="AQ459" s="96" t="str">
        <f>IFERROR(VLOOKUP(Table1[[#This Row],[RespondentID]],'All Data'!$A:$CW,98,FALSE),"unknown")</f>
        <v>unknown</v>
      </c>
      <c r="AR459" s="96" t="str">
        <f>IFERROR(VLOOKUP(Table1[[#This Row],[RespondentID]],'All Data'!$A:$CW,99,FALSE),"unknown")</f>
        <v>unknown</v>
      </c>
    </row>
    <row r="460" spans="1:44">
      <c r="A460" s="100"/>
      <c r="B460" s="122"/>
      <c r="C460" s="123"/>
      <c r="D460" s="123"/>
      <c r="E460" s="123"/>
      <c r="F460" s="123"/>
      <c r="G460" s="123"/>
      <c r="H460" s="123"/>
      <c r="I460" s="123"/>
      <c r="J460" s="123"/>
      <c r="K460" s="123"/>
      <c r="L460" s="123"/>
      <c r="M460" s="120">
        <f t="shared" si="104"/>
        <v>0</v>
      </c>
      <c r="N460" s="120" t="e">
        <f t="shared" si="105"/>
        <v>#DIV/0!</v>
      </c>
      <c r="O460" s="120"/>
      <c r="P460" s="120">
        <f t="shared" si="106"/>
        <v>0</v>
      </c>
      <c r="Q460" s="120">
        <f t="shared" si="107"/>
        <v>0</v>
      </c>
      <c r="R460" s="120">
        <f t="shared" si="108"/>
        <v>0</v>
      </c>
      <c r="S460" s="120">
        <f t="shared" si="109"/>
        <v>0</v>
      </c>
      <c r="T460" s="120">
        <f t="shared" si="110"/>
        <v>0</v>
      </c>
      <c r="U460" s="120">
        <f t="shared" si="111"/>
        <v>0</v>
      </c>
      <c r="V460" s="124">
        <f t="shared" si="112"/>
        <v>0</v>
      </c>
      <c r="W460" s="120">
        <f t="shared" si="113"/>
        <v>0</v>
      </c>
      <c r="X460" s="120">
        <f t="shared" si="114"/>
        <v>0</v>
      </c>
      <c r="Y460" s="120">
        <f t="shared" si="115"/>
        <v>0</v>
      </c>
      <c r="Z460" s="120"/>
      <c r="AA460" s="120"/>
      <c r="AB460" s="120">
        <f t="shared" si="116"/>
        <v>0</v>
      </c>
      <c r="AC460" s="120">
        <f t="shared" si="117"/>
        <v>0</v>
      </c>
      <c r="AD460" s="120" t="str">
        <f t="shared" si="118"/>
        <v>Correct</v>
      </c>
      <c r="AE460" s="100"/>
      <c r="AF460" s="96" t="str">
        <f>IFERROR(VLOOKUP(Table1[[#This Row],[RespondentID]],'All Data'!$A:$CO,87,FALSE),"unknown")</f>
        <v>unknown</v>
      </c>
      <c r="AG460" s="96" t="str">
        <f>IFERROR(VLOOKUP(Table1[[#This Row],[RespondentID]],'All Data'!$A:$CO,88,FALSE),"unknown")</f>
        <v>unknown</v>
      </c>
      <c r="AH460" s="96" t="str">
        <f>IFERROR(VLOOKUP(Table1[[#This Row],[RespondentID]],'All Data'!$A:$CO,89,FALSE),"unknown")</f>
        <v>unknown</v>
      </c>
      <c r="AI460" s="96" t="str">
        <f>IFERROR(VLOOKUP(Table1[[#This Row],[RespondentID]],'All Data'!$A:$CO,90,FALSE),"unknown")</f>
        <v>unknown</v>
      </c>
      <c r="AJ460" s="96" t="str">
        <f>IFERROR(VLOOKUP(Table1[[#This Row],[RespondentID]],'All Data'!$A:$CO,91,FALSE),"unknown")</f>
        <v>unknown</v>
      </c>
      <c r="AK460" s="96" t="str">
        <f>IFERROR(VLOOKUP(Table1[[#This Row],[RespondentID]],'All Data'!$A:$CO,92,FALSE),"unknown")</f>
        <v>unknown</v>
      </c>
      <c r="AL460" s="96" t="str">
        <f>IFERROR(VLOOKUP(Table1[[#This Row],[RespondentID]],'All Data'!$A:$CO,93,FALSE),"unknown")</f>
        <v>unknown</v>
      </c>
      <c r="AM460" s="96" t="str">
        <f>IFERROR(VLOOKUP(Table1[[#This Row],[RespondentID]],'All Data'!$A:$CW,94,FALSE),"unknown")</f>
        <v>unknown</v>
      </c>
      <c r="AN460" s="96" t="str">
        <f>IFERROR(VLOOKUP(Table1[[#This Row],[RespondentID]],'All Data'!$A:$CW,95,FALSE),"unknown")</f>
        <v>unknown</v>
      </c>
      <c r="AO460" s="96" t="str">
        <f>IFERROR(VLOOKUP(Table1[[#This Row],[RespondentID]],'All Data'!$A:$CW,96,FALSE),"unknown")</f>
        <v>unknown</v>
      </c>
      <c r="AP460" s="96" t="str">
        <f>IFERROR(VLOOKUP(Table1[[#This Row],[RespondentID]],'All Data'!$A:$CW,97,FALSE),"unknown")</f>
        <v>unknown</v>
      </c>
      <c r="AQ460" s="96" t="str">
        <f>IFERROR(VLOOKUP(Table1[[#This Row],[RespondentID]],'All Data'!$A:$CW,98,FALSE),"unknown")</f>
        <v>unknown</v>
      </c>
      <c r="AR460" s="96" t="str">
        <f>IFERROR(VLOOKUP(Table1[[#This Row],[RespondentID]],'All Data'!$A:$CW,99,FALSE),"unknown")</f>
        <v>unknown</v>
      </c>
    </row>
    <row r="461" spans="1:44">
      <c r="A461" s="100"/>
      <c r="B461" s="122"/>
      <c r="C461" s="123"/>
      <c r="D461" s="123"/>
      <c r="E461" s="123"/>
      <c r="F461" s="123"/>
      <c r="G461" s="123"/>
      <c r="H461" s="123"/>
      <c r="I461" s="123"/>
      <c r="J461" s="123"/>
      <c r="K461" s="123"/>
      <c r="L461" s="123"/>
      <c r="M461" s="120">
        <f t="shared" si="104"/>
        <v>0</v>
      </c>
      <c r="N461" s="120" t="e">
        <f t="shared" si="105"/>
        <v>#DIV/0!</v>
      </c>
      <c r="O461" s="120"/>
      <c r="P461" s="120">
        <f t="shared" si="106"/>
        <v>0</v>
      </c>
      <c r="Q461" s="120">
        <f t="shared" si="107"/>
        <v>0</v>
      </c>
      <c r="R461" s="120">
        <f t="shared" si="108"/>
        <v>0</v>
      </c>
      <c r="S461" s="120">
        <f t="shared" si="109"/>
        <v>0</v>
      </c>
      <c r="T461" s="120">
        <f t="shared" si="110"/>
        <v>0</v>
      </c>
      <c r="U461" s="120">
        <f t="shared" si="111"/>
        <v>0</v>
      </c>
      <c r="V461" s="124">
        <f t="shared" si="112"/>
        <v>0</v>
      </c>
      <c r="W461" s="120">
        <f t="shared" si="113"/>
        <v>0</v>
      </c>
      <c r="X461" s="120">
        <f t="shared" si="114"/>
        <v>0</v>
      </c>
      <c r="Y461" s="120">
        <f t="shared" si="115"/>
        <v>0</v>
      </c>
      <c r="Z461" s="120"/>
      <c r="AA461" s="120"/>
      <c r="AB461" s="120">
        <f t="shared" si="116"/>
        <v>0</v>
      </c>
      <c r="AC461" s="120">
        <f t="shared" si="117"/>
        <v>0</v>
      </c>
      <c r="AD461" s="120" t="str">
        <f t="shared" si="118"/>
        <v>Correct</v>
      </c>
      <c r="AE461" s="100"/>
      <c r="AF461" s="96" t="str">
        <f>IFERROR(VLOOKUP(Table1[[#This Row],[RespondentID]],'All Data'!$A:$CO,87,FALSE),"unknown")</f>
        <v>unknown</v>
      </c>
      <c r="AG461" s="96" t="str">
        <f>IFERROR(VLOOKUP(Table1[[#This Row],[RespondentID]],'All Data'!$A:$CO,88,FALSE),"unknown")</f>
        <v>unknown</v>
      </c>
      <c r="AH461" s="96" t="str">
        <f>IFERROR(VLOOKUP(Table1[[#This Row],[RespondentID]],'All Data'!$A:$CO,89,FALSE),"unknown")</f>
        <v>unknown</v>
      </c>
      <c r="AI461" s="96" t="str">
        <f>IFERROR(VLOOKUP(Table1[[#This Row],[RespondentID]],'All Data'!$A:$CO,90,FALSE),"unknown")</f>
        <v>unknown</v>
      </c>
      <c r="AJ461" s="96" t="str">
        <f>IFERROR(VLOOKUP(Table1[[#This Row],[RespondentID]],'All Data'!$A:$CO,91,FALSE),"unknown")</f>
        <v>unknown</v>
      </c>
      <c r="AK461" s="96" t="str">
        <f>IFERROR(VLOOKUP(Table1[[#This Row],[RespondentID]],'All Data'!$A:$CO,92,FALSE),"unknown")</f>
        <v>unknown</v>
      </c>
      <c r="AL461" s="96" t="str">
        <f>IFERROR(VLOOKUP(Table1[[#This Row],[RespondentID]],'All Data'!$A:$CO,93,FALSE),"unknown")</f>
        <v>unknown</v>
      </c>
      <c r="AM461" s="96" t="str">
        <f>IFERROR(VLOOKUP(Table1[[#This Row],[RespondentID]],'All Data'!$A:$CW,94,FALSE),"unknown")</f>
        <v>unknown</v>
      </c>
      <c r="AN461" s="96" t="str">
        <f>IFERROR(VLOOKUP(Table1[[#This Row],[RespondentID]],'All Data'!$A:$CW,95,FALSE),"unknown")</f>
        <v>unknown</v>
      </c>
      <c r="AO461" s="96" t="str">
        <f>IFERROR(VLOOKUP(Table1[[#This Row],[RespondentID]],'All Data'!$A:$CW,96,FALSE),"unknown")</f>
        <v>unknown</v>
      </c>
      <c r="AP461" s="96" t="str">
        <f>IFERROR(VLOOKUP(Table1[[#This Row],[RespondentID]],'All Data'!$A:$CW,97,FALSE),"unknown")</f>
        <v>unknown</v>
      </c>
      <c r="AQ461" s="96" t="str">
        <f>IFERROR(VLOOKUP(Table1[[#This Row],[RespondentID]],'All Data'!$A:$CW,98,FALSE),"unknown")</f>
        <v>unknown</v>
      </c>
      <c r="AR461" s="96" t="str">
        <f>IFERROR(VLOOKUP(Table1[[#This Row],[RespondentID]],'All Data'!$A:$CW,99,FALSE),"unknown")</f>
        <v>unknown</v>
      </c>
    </row>
    <row r="462" spans="1:44">
      <c r="A462" s="100"/>
      <c r="B462" s="122"/>
      <c r="C462" s="123"/>
      <c r="D462" s="123"/>
      <c r="E462" s="123"/>
      <c r="F462" s="123"/>
      <c r="G462" s="123"/>
      <c r="H462" s="123"/>
      <c r="I462" s="123"/>
      <c r="J462" s="123"/>
      <c r="K462" s="123"/>
      <c r="L462" s="123"/>
      <c r="M462" s="120">
        <f t="shared" ref="M462:M493" si="119">COUNTA(B462:L462)</f>
        <v>0</v>
      </c>
      <c r="N462" s="120" t="e">
        <f t="shared" ref="N462:N493" si="120">3/M462</f>
        <v>#DIV/0!</v>
      </c>
      <c r="O462" s="120"/>
      <c r="P462" s="120">
        <f t="shared" ref="P462:P493" si="121">IF($M462&lt;3,IF($B462=$B$1,1,0),IF($B462=$B$1,$N462,0))</f>
        <v>0</v>
      </c>
      <c r="Q462" s="120">
        <f t="shared" ref="Q462:Q493" si="122">IF($M462&lt;3,IF($C462=$C$1,1,0),IF($C462=$C$1,$N462,0))</f>
        <v>0</v>
      </c>
      <c r="R462" s="120">
        <f t="shared" ref="R462:R493" si="123">IF($M462&lt;3,IF($D462=$D$1,1,0),IF($D462=$D$1,$N462,0))</f>
        <v>0</v>
      </c>
      <c r="S462" s="120">
        <f t="shared" ref="S462:S493" si="124">IF($M462&lt;3,IF($E462=$E$1,1,0),IF($E462=$E$1,$N462,0))</f>
        <v>0</v>
      </c>
      <c r="T462" s="120">
        <f t="shared" ref="T462:T493" si="125">IF($M462&lt;3,IF($F462=$F$1,1,0),IF($F462=$F$1,$N462,0))</f>
        <v>0</v>
      </c>
      <c r="U462" s="120">
        <f t="shared" ref="U462:U493" si="126">IF($M462&lt;3,IF($G462=$G$1,1,0),IF($G462=$G$1,$N462,0))</f>
        <v>0</v>
      </c>
      <c r="V462" s="124">
        <f t="shared" ref="V462:V493" si="127">IF($M462&lt;3,IF($H462=$H$1,1,0),IF($H462=$H$1,$N462,0))</f>
        <v>0</v>
      </c>
      <c r="W462" s="120">
        <f t="shared" ref="W462:W493" si="128">IF($M462&lt;3,IF($I462=$I$1,1,0),IF($I462=$I$1,$N462,0))</f>
        <v>0</v>
      </c>
      <c r="X462" s="120">
        <f t="shared" ref="X462:X493" si="129">IF($M462&lt;3,IF($J462=$J$1,1,0),IF($J462=$J$1,$N462,0))</f>
        <v>0</v>
      </c>
      <c r="Y462" s="120">
        <f t="shared" ref="Y462:Y493" si="130">IF($M462&lt;3,IF($K462=$K$1,1,0),IF($K462=$K$1,$N462,0))</f>
        <v>0</v>
      </c>
      <c r="Z462" s="120"/>
      <c r="AA462" s="120"/>
      <c r="AB462" s="120">
        <f t="shared" ref="AB462:AB493" si="131">SUM(P462:Z462)</f>
        <v>0</v>
      </c>
      <c r="AC462" s="120">
        <f t="shared" ref="AC462:AC493" si="132">M462</f>
        <v>0</v>
      </c>
      <c r="AD462" s="120" t="str">
        <f t="shared" ref="AD462:AD493" si="133">IF(AB462=AC462,"Correct",IF(AB462=3,"Correct","Wrong"))</f>
        <v>Correct</v>
      </c>
      <c r="AE462" s="100"/>
      <c r="AF462" s="96" t="str">
        <f>IFERROR(VLOOKUP(Table1[[#This Row],[RespondentID]],'All Data'!$A:$CO,87,FALSE),"unknown")</f>
        <v>unknown</v>
      </c>
      <c r="AG462" s="96" t="str">
        <f>IFERROR(VLOOKUP(Table1[[#This Row],[RespondentID]],'All Data'!$A:$CO,88,FALSE),"unknown")</f>
        <v>unknown</v>
      </c>
      <c r="AH462" s="96" t="str">
        <f>IFERROR(VLOOKUP(Table1[[#This Row],[RespondentID]],'All Data'!$A:$CO,89,FALSE),"unknown")</f>
        <v>unknown</v>
      </c>
      <c r="AI462" s="96" t="str">
        <f>IFERROR(VLOOKUP(Table1[[#This Row],[RespondentID]],'All Data'!$A:$CO,90,FALSE),"unknown")</f>
        <v>unknown</v>
      </c>
      <c r="AJ462" s="96" t="str">
        <f>IFERROR(VLOOKUP(Table1[[#This Row],[RespondentID]],'All Data'!$A:$CO,91,FALSE),"unknown")</f>
        <v>unknown</v>
      </c>
      <c r="AK462" s="96" t="str">
        <f>IFERROR(VLOOKUP(Table1[[#This Row],[RespondentID]],'All Data'!$A:$CO,92,FALSE),"unknown")</f>
        <v>unknown</v>
      </c>
      <c r="AL462" s="96" t="str">
        <f>IFERROR(VLOOKUP(Table1[[#This Row],[RespondentID]],'All Data'!$A:$CO,93,FALSE),"unknown")</f>
        <v>unknown</v>
      </c>
      <c r="AM462" s="96" t="str">
        <f>IFERROR(VLOOKUP(Table1[[#This Row],[RespondentID]],'All Data'!$A:$CW,94,FALSE),"unknown")</f>
        <v>unknown</v>
      </c>
      <c r="AN462" s="96" t="str">
        <f>IFERROR(VLOOKUP(Table1[[#This Row],[RespondentID]],'All Data'!$A:$CW,95,FALSE),"unknown")</f>
        <v>unknown</v>
      </c>
      <c r="AO462" s="96" t="str">
        <f>IFERROR(VLOOKUP(Table1[[#This Row],[RespondentID]],'All Data'!$A:$CW,96,FALSE),"unknown")</f>
        <v>unknown</v>
      </c>
      <c r="AP462" s="96" t="str">
        <f>IFERROR(VLOOKUP(Table1[[#This Row],[RespondentID]],'All Data'!$A:$CW,97,FALSE),"unknown")</f>
        <v>unknown</v>
      </c>
      <c r="AQ462" s="96" t="str">
        <f>IFERROR(VLOOKUP(Table1[[#This Row],[RespondentID]],'All Data'!$A:$CW,98,FALSE),"unknown")</f>
        <v>unknown</v>
      </c>
      <c r="AR462" s="96" t="str">
        <f>IFERROR(VLOOKUP(Table1[[#This Row],[RespondentID]],'All Data'!$A:$CW,99,FALSE),"unknown")</f>
        <v>unknown</v>
      </c>
    </row>
    <row r="463" spans="1:44">
      <c r="A463" s="100"/>
      <c r="B463" s="122"/>
      <c r="C463" s="123"/>
      <c r="D463" s="123"/>
      <c r="E463" s="123"/>
      <c r="F463" s="123"/>
      <c r="G463" s="123"/>
      <c r="H463" s="123"/>
      <c r="I463" s="123"/>
      <c r="J463" s="123"/>
      <c r="K463" s="123"/>
      <c r="L463" s="123"/>
      <c r="M463" s="120">
        <f t="shared" si="119"/>
        <v>0</v>
      </c>
      <c r="N463" s="120" t="e">
        <f t="shared" si="120"/>
        <v>#DIV/0!</v>
      </c>
      <c r="O463" s="120"/>
      <c r="P463" s="120">
        <f t="shared" si="121"/>
        <v>0</v>
      </c>
      <c r="Q463" s="120">
        <f t="shared" si="122"/>
        <v>0</v>
      </c>
      <c r="R463" s="120">
        <f t="shared" si="123"/>
        <v>0</v>
      </c>
      <c r="S463" s="120">
        <f t="shared" si="124"/>
        <v>0</v>
      </c>
      <c r="T463" s="120">
        <f t="shared" si="125"/>
        <v>0</v>
      </c>
      <c r="U463" s="120">
        <f t="shared" si="126"/>
        <v>0</v>
      </c>
      <c r="V463" s="124">
        <f t="shared" si="127"/>
        <v>0</v>
      </c>
      <c r="W463" s="120">
        <f t="shared" si="128"/>
        <v>0</v>
      </c>
      <c r="X463" s="120">
        <f t="shared" si="129"/>
        <v>0</v>
      </c>
      <c r="Y463" s="120">
        <f t="shared" si="130"/>
        <v>0</v>
      </c>
      <c r="Z463" s="120"/>
      <c r="AA463" s="120"/>
      <c r="AB463" s="120">
        <f t="shared" si="131"/>
        <v>0</v>
      </c>
      <c r="AC463" s="120">
        <f t="shared" si="132"/>
        <v>0</v>
      </c>
      <c r="AD463" s="120" t="str">
        <f t="shared" si="133"/>
        <v>Correct</v>
      </c>
      <c r="AE463" s="100"/>
      <c r="AF463" s="96" t="str">
        <f>IFERROR(VLOOKUP(Table1[[#This Row],[RespondentID]],'All Data'!$A:$CO,87,FALSE),"unknown")</f>
        <v>unknown</v>
      </c>
      <c r="AG463" s="96" t="str">
        <f>IFERROR(VLOOKUP(Table1[[#This Row],[RespondentID]],'All Data'!$A:$CO,88,FALSE),"unknown")</f>
        <v>unknown</v>
      </c>
      <c r="AH463" s="96" t="str">
        <f>IFERROR(VLOOKUP(Table1[[#This Row],[RespondentID]],'All Data'!$A:$CO,89,FALSE),"unknown")</f>
        <v>unknown</v>
      </c>
      <c r="AI463" s="96" t="str">
        <f>IFERROR(VLOOKUP(Table1[[#This Row],[RespondentID]],'All Data'!$A:$CO,90,FALSE),"unknown")</f>
        <v>unknown</v>
      </c>
      <c r="AJ463" s="96" t="str">
        <f>IFERROR(VLOOKUP(Table1[[#This Row],[RespondentID]],'All Data'!$A:$CO,91,FALSE),"unknown")</f>
        <v>unknown</v>
      </c>
      <c r="AK463" s="96" t="str">
        <f>IFERROR(VLOOKUP(Table1[[#This Row],[RespondentID]],'All Data'!$A:$CO,92,FALSE),"unknown")</f>
        <v>unknown</v>
      </c>
      <c r="AL463" s="96" t="str">
        <f>IFERROR(VLOOKUP(Table1[[#This Row],[RespondentID]],'All Data'!$A:$CO,93,FALSE),"unknown")</f>
        <v>unknown</v>
      </c>
      <c r="AM463" s="96" t="str">
        <f>IFERROR(VLOOKUP(Table1[[#This Row],[RespondentID]],'All Data'!$A:$CW,94,FALSE),"unknown")</f>
        <v>unknown</v>
      </c>
      <c r="AN463" s="96" t="str">
        <f>IFERROR(VLOOKUP(Table1[[#This Row],[RespondentID]],'All Data'!$A:$CW,95,FALSE),"unknown")</f>
        <v>unknown</v>
      </c>
      <c r="AO463" s="96" t="str">
        <f>IFERROR(VLOOKUP(Table1[[#This Row],[RespondentID]],'All Data'!$A:$CW,96,FALSE),"unknown")</f>
        <v>unknown</v>
      </c>
      <c r="AP463" s="96" t="str">
        <f>IFERROR(VLOOKUP(Table1[[#This Row],[RespondentID]],'All Data'!$A:$CW,97,FALSE),"unknown")</f>
        <v>unknown</v>
      </c>
      <c r="AQ463" s="96" t="str">
        <f>IFERROR(VLOOKUP(Table1[[#This Row],[RespondentID]],'All Data'!$A:$CW,98,FALSE),"unknown")</f>
        <v>unknown</v>
      </c>
      <c r="AR463" s="96" t="str">
        <f>IFERROR(VLOOKUP(Table1[[#This Row],[RespondentID]],'All Data'!$A:$CW,99,FALSE),"unknown")</f>
        <v>unknown</v>
      </c>
    </row>
    <row r="464" spans="1:44">
      <c r="A464" s="100"/>
      <c r="B464" s="122"/>
      <c r="C464" s="123"/>
      <c r="D464" s="123"/>
      <c r="E464" s="123"/>
      <c r="F464" s="123"/>
      <c r="G464" s="123"/>
      <c r="H464" s="123"/>
      <c r="I464" s="123"/>
      <c r="J464" s="123"/>
      <c r="K464" s="123"/>
      <c r="L464" s="123"/>
      <c r="M464" s="120">
        <f t="shared" si="119"/>
        <v>0</v>
      </c>
      <c r="N464" s="120" t="e">
        <f t="shared" si="120"/>
        <v>#DIV/0!</v>
      </c>
      <c r="O464" s="120"/>
      <c r="P464" s="120">
        <f t="shared" si="121"/>
        <v>0</v>
      </c>
      <c r="Q464" s="120">
        <f t="shared" si="122"/>
        <v>0</v>
      </c>
      <c r="R464" s="120">
        <f t="shared" si="123"/>
        <v>0</v>
      </c>
      <c r="S464" s="120">
        <f t="shared" si="124"/>
        <v>0</v>
      </c>
      <c r="T464" s="120">
        <f t="shared" si="125"/>
        <v>0</v>
      </c>
      <c r="U464" s="120">
        <f t="shared" si="126"/>
        <v>0</v>
      </c>
      <c r="V464" s="124">
        <f t="shared" si="127"/>
        <v>0</v>
      </c>
      <c r="W464" s="120">
        <f t="shared" si="128"/>
        <v>0</v>
      </c>
      <c r="X464" s="120">
        <f t="shared" si="129"/>
        <v>0</v>
      </c>
      <c r="Y464" s="120">
        <f t="shared" si="130"/>
        <v>0</v>
      </c>
      <c r="Z464" s="120"/>
      <c r="AA464" s="120"/>
      <c r="AB464" s="120">
        <f t="shared" si="131"/>
        <v>0</v>
      </c>
      <c r="AC464" s="120">
        <f t="shared" si="132"/>
        <v>0</v>
      </c>
      <c r="AD464" s="120" t="str">
        <f t="shared" si="133"/>
        <v>Correct</v>
      </c>
      <c r="AE464" s="100"/>
      <c r="AF464" s="96" t="str">
        <f>IFERROR(VLOOKUP(Table1[[#This Row],[RespondentID]],'All Data'!$A:$CO,87,FALSE),"unknown")</f>
        <v>unknown</v>
      </c>
      <c r="AG464" s="96" t="str">
        <f>IFERROR(VLOOKUP(Table1[[#This Row],[RespondentID]],'All Data'!$A:$CO,88,FALSE),"unknown")</f>
        <v>unknown</v>
      </c>
      <c r="AH464" s="96" t="str">
        <f>IFERROR(VLOOKUP(Table1[[#This Row],[RespondentID]],'All Data'!$A:$CO,89,FALSE),"unknown")</f>
        <v>unknown</v>
      </c>
      <c r="AI464" s="96" t="str">
        <f>IFERROR(VLOOKUP(Table1[[#This Row],[RespondentID]],'All Data'!$A:$CO,90,FALSE),"unknown")</f>
        <v>unknown</v>
      </c>
      <c r="AJ464" s="96" t="str">
        <f>IFERROR(VLOOKUP(Table1[[#This Row],[RespondentID]],'All Data'!$A:$CO,91,FALSE),"unknown")</f>
        <v>unknown</v>
      </c>
      <c r="AK464" s="96" t="str">
        <f>IFERROR(VLOOKUP(Table1[[#This Row],[RespondentID]],'All Data'!$A:$CO,92,FALSE),"unknown")</f>
        <v>unknown</v>
      </c>
      <c r="AL464" s="96" t="str">
        <f>IFERROR(VLOOKUP(Table1[[#This Row],[RespondentID]],'All Data'!$A:$CO,93,FALSE),"unknown")</f>
        <v>unknown</v>
      </c>
      <c r="AM464" s="96" t="str">
        <f>IFERROR(VLOOKUP(Table1[[#This Row],[RespondentID]],'All Data'!$A:$CW,94,FALSE),"unknown")</f>
        <v>unknown</v>
      </c>
      <c r="AN464" s="96" t="str">
        <f>IFERROR(VLOOKUP(Table1[[#This Row],[RespondentID]],'All Data'!$A:$CW,95,FALSE),"unknown")</f>
        <v>unknown</v>
      </c>
      <c r="AO464" s="96" t="str">
        <f>IFERROR(VLOOKUP(Table1[[#This Row],[RespondentID]],'All Data'!$A:$CW,96,FALSE),"unknown")</f>
        <v>unknown</v>
      </c>
      <c r="AP464" s="96" t="str">
        <f>IFERROR(VLOOKUP(Table1[[#This Row],[RespondentID]],'All Data'!$A:$CW,97,FALSE),"unknown")</f>
        <v>unknown</v>
      </c>
      <c r="AQ464" s="96" t="str">
        <f>IFERROR(VLOOKUP(Table1[[#This Row],[RespondentID]],'All Data'!$A:$CW,98,FALSE),"unknown")</f>
        <v>unknown</v>
      </c>
      <c r="AR464" s="96" t="str">
        <f>IFERROR(VLOOKUP(Table1[[#This Row],[RespondentID]],'All Data'!$A:$CW,99,FALSE),"unknown")</f>
        <v>unknown</v>
      </c>
    </row>
    <row r="465" spans="1:44">
      <c r="A465" s="100"/>
      <c r="B465" s="122"/>
      <c r="C465" s="123"/>
      <c r="D465" s="123"/>
      <c r="E465" s="123"/>
      <c r="F465" s="123"/>
      <c r="G465" s="123"/>
      <c r="H465" s="123"/>
      <c r="I465" s="123"/>
      <c r="J465" s="123"/>
      <c r="K465" s="123"/>
      <c r="L465" s="123"/>
      <c r="M465" s="120">
        <f t="shared" si="119"/>
        <v>0</v>
      </c>
      <c r="N465" s="120" t="e">
        <f t="shared" si="120"/>
        <v>#DIV/0!</v>
      </c>
      <c r="O465" s="120"/>
      <c r="P465" s="120">
        <f t="shared" si="121"/>
        <v>0</v>
      </c>
      <c r="Q465" s="120">
        <f t="shared" si="122"/>
        <v>0</v>
      </c>
      <c r="R465" s="120">
        <f t="shared" si="123"/>
        <v>0</v>
      </c>
      <c r="S465" s="120">
        <f t="shared" si="124"/>
        <v>0</v>
      </c>
      <c r="T465" s="120">
        <f t="shared" si="125"/>
        <v>0</v>
      </c>
      <c r="U465" s="120">
        <f t="shared" si="126"/>
        <v>0</v>
      </c>
      <c r="V465" s="124">
        <f t="shared" si="127"/>
        <v>0</v>
      </c>
      <c r="W465" s="120">
        <f t="shared" si="128"/>
        <v>0</v>
      </c>
      <c r="X465" s="120">
        <f t="shared" si="129"/>
        <v>0</v>
      </c>
      <c r="Y465" s="120">
        <f t="shared" si="130"/>
        <v>0</v>
      </c>
      <c r="Z465" s="120"/>
      <c r="AA465" s="120"/>
      <c r="AB465" s="120">
        <f t="shared" si="131"/>
        <v>0</v>
      </c>
      <c r="AC465" s="120">
        <f t="shared" si="132"/>
        <v>0</v>
      </c>
      <c r="AD465" s="120" t="str">
        <f t="shared" si="133"/>
        <v>Correct</v>
      </c>
      <c r="AE465" s="100"/>
      <c r="AF465" s="96" t="str">
        <f>IFERROR(VLOOKUP(Table1[[#This Row],[RespondentID]],'All Data'!$A:$CO,87,FALSE),"unknown")</f>
        <v>unknown</v>
      </c>
      <c r="AG465" s="96" t="str">
        <f>IFERROR(VLOOKUP(Table1[[#This Row],[RespondentID]],'All Data'!$A:$CO,88,FALSE),"unknown")</f>
        <v>unknown</v>
      </c>
      <c r="AH465" s="96" t="str">
        <f>IFERROR(VLOOKUP(Table1[[#This Row],[RespondentID]],'All Data'!$A:$CO,89,FALSE),"unknown")</f>
        <v>unknown</v>
      </c>
      <c r="AI465" s="96" t="str">
        <f>IFERROR(VLOOKUP(Table1[[#This Row],[RespondentID]],'All Data'!$A:$CO,90,FALSE),"unknown")</f>
        <v>unknown</v>
      </c>
      <c r="AJ465" s="96" t="str">
        <f>IFERROR(VLOOKUP(Table1[[#This Row],[RespondentID]],'All Data'!$A:$CO,91,FALSE),"unknown")</f>
        <v>unknown</v>
      </c>
      <c r="AK465" s="96" t="str">
        <f>IFERROR(VLOOKUP(Table1[[#This Row],[RespondentID]],'All Data'!$A:$CO,92,FALSE),"unknown")</f>
        <v>unknown</v>
      </c>
      <c r="AL465" s="96" t="str">
        <f>IFERROR(VLOOKUP(Table1[[#This Row],[RespondentID]],'All Data'!$A:$CO,93,FALSE),"unknown")</f>
        <v>unknown</v>
      </c>
      <c r="AM465" s="96" t="str">
        <f>IFERROR(VLOOKUP(Table1[[#This Row],[RespondentID]],'All Data'!$A:$CW,94,FALSE),"unknown")</f>
        <v>unknown</v>
      </c>
      <c r="AN465" s="96" t="str">
        <f>IFERROR(VLOOKUP(Table1[[#This Row],[RespondentID]],'All Data'!$A:$CW,95,FALSE),"unknown")</f>
        <v>unknown</v>
      </c>
      <c r="AO465" s="96" t="str">
        <f>IFERROR(VLOOKUP(Table1[[#This Row],[RespondentID]],'All Data'!$A:$CW,96,FALSE),"unknown")</f>
        <v>unknown</v>
      </c>
      <c r="AP465" s="96" t="str">
        <f>IFERROR(VLOOKUP(Table1[[#This Row],[RespondentID]],'All Data'!$A:$CW,97,FALSE),"unknown")</f>
        <v>unknown</v>
      </c>
      <c r="AQ465" s="96" t="str">
        <f>IFERROR(VLOOKUP(Table1[[#This Row],[RespondentID]],'All Data'!$A:$CW,98,FALSE),"unknown")</f>
        <v>unknown</v>
      </c>
      <c r="AR465" s="96" t="str">
        <f>IFERROR(VLOOKUP(Table1[[#This Row],[RespondentID]],'All Data'!$A:$CW,99,FALSE),"unknown")</f>
        <v>unknown</v>
      </c>
    </row>
    <row r="466" spans="1:44">
      <c r="A466" s="100"/>
      <c r="B466" s="122"/>
      <c r="C466" s="123"/>
      <c r="D466" s="123"/>
      <c r="E466" s="123"/>
      <c r="F466" s="123"/>
      <c r="G466" s="123"/>
      <c r="H466" s="123"/>
      <c r="I466" s="123"/>
      <c r="J466" s="123"/>
      <c r="K466" s="123"/>
      <c r="L466" s="123"/>
      <c r="M466" s="120">
        <f t="shared" si="119"/>
        <v>0</v>
      </c>
      <c r="N466" s="120" t="e">
        <f t="shared" si="120"/>
        <v>#DIV/0!</v>
      </c>
      <c r="O466" s="120"/>
      <c r="P466" s="120">
        <f t="shared" si="121"/>
        <v>0</v>
      </c>
      <c r="Q466" s="120">
        <f t="shared" si="122"/>
        <v>0</v>
      </c>
      <c r="R466" s="120">
        <f t="shared" si="123"/>
        <v>0</v>
      </c>
      <c r="S466" s="120">
        <f t="shared" si="124"/>
        <v>0</v>
      </c>
      <c r="T466" s="120">
        <f t="shared" si="125"/>
        <v>0</v>
      </c>
      <c r="U466" s="120">
        <f t="shared" si="126"/>
        <v>0</v>
      </c>
      <c r="V466" s="124">
        <f t="shared" si="127"/>
        <v>0</v>
      </c>
      <c r="W466" s="120">
        <f t="shared" si="128"/>
        <v>0</v>
      </c>
      <c r="X466" s="120">
        <f t="shared" si="129"/>
        <v>0</v>
      </c>
      <c r="Y466" s="120">
        <f t="shared" si="130"/>
        <v>0</v>
      </c>
      <c r="Z466" s="120"/>
      <c r="AA466" s="120"/>
      <c r="AB466" s="120">
        <f t="shared" si="131"/>
        <v>0</v>
      </c>
      <c r="AC466" s="120">
        <f t="shared" si="132"/>
        <v>0</v>
      </c>
      <c r="AD466" s="120" t="str">
        <f t="shared" si="133"/>
        <v>Correct</v>
      </c>
      <c r="AE466" s="100"/>
      <c r="AF466" s="96" t="str">
        <f>IFERROR(VLOOKUP(Table1[[#This Row],[RespondentID]],'All Data'!$A:$CO,87,FALSE),"unknown")</f>
        <v>unknown</v>
      </c>
      <c r="AG466" s="96" t="str">
        <f>IFERROR(VLOOKUP(Table1[[#This Row],[RespondentID]],'All Data'!$A:$CO,88,FALSE),"unknown")</f>
        <v>unknown</v>
      </c>
      <c r="AH466" s="96" t="str">
        <f>IFERROR(VLOOKUP(Table1[[#This Row],[RespondentID]],'All Data'!$A:$CO,89,FALSE),"unknown")</f>
        <v>unknown</v>
      </c>
      <c r="AI466" s="96" t="str">
        <f>IFERROR(VLOOKUP(Table1[[#This Row],[RespondentID]],'All Data'!$A:$CO,90,FALSE),"unknown")</f>
        <v>unknown</v>
      </c>
      <c r="AJ466" s="96" t="str">
        <f>IFERROR(VLOOKUP(Table1[[#This Row],[RespondentID]],'All Data'!$A:$CO,91,FALSE),"unknown")</f>
        <v>unknown</v>
      </c>
      <c r="AK466" s="96" t="str">
        <f>IFERROR(VLOOKUP(Table1[[#This Row],[RespondentID]],'All Data'!$A:$CO,92,FALSE),"unknown")</f>
        <v>unknown</v>
      </c>
      <c r="AL466" s="96" t="str">
        <f>IFERROR(VLOOKUP(Table1[[#This Row],[RespondentID]],'All Data'!$A:$CO,93,FALSE),"unknown")</f>
        <v>unknown</v>
      </c>
      <c r="AM466" s="96" t="str">
        <f>IFERROR(VLOOKUP(Table1[[#This Row],[RespondentID]],'All Data'!$A:$CW,94,FALSE),"unknown")</f>
        <v>unknown</v>
      </c>
      <c r="AN466" s="96" t="str">
        <f>IFERROR(VLOOKUP(Table1[[#This Row],[RespondentID]],'All Data'!$A:$CW,95,FALSE),"unknown")</f>
        <v>unknown</v>
      </c>
      <c r="AO466" s="96" t="str">
        <f>IFERROR(VLOOKUP(Table1[[#This Row],[RespondentID]],'All Data'!$A:$CW,96,FALSE),"unknown")</f>
        <v>unknown</v>
      </c>
      <c r="AP466" s="96" t="str">
        <f>IFERROR(VLOOKUP(Table1[[#This Row],[RespondentID]],'All Data'!$A:$CW,97,FALSE),"unknown")</f>
        <v>unknown</v>
      </c>
      <c r="AQ466" s="96" t="str">
        <f>IFERROR(VLOOKUP(Table1[[#This Row],[RespondentID]],'All Data'!$A:$CW,98,FALSE),"unknown")</f>
        <v>unknown</v>
      </c>
      <c r="AR466" s="96" t="str">
        <f>IFERROR(VLOOKUP(Table1[[#This Row],[RespondentID]],'All Data'!$A:$CW,99,FALSE),"unknown")</f>
        <v>unknown</v>
      </c>
    </row>
    <row r="467" spans="1:44">
      <c r="A467" s="100"/>
      <c r="B467" s="122"/>
      <c r="C467" s="123"/>
      <c r="D467" s="123"/>
      <c r="E467" s="123"/>
      <c r="F467" s="123"/>
      <c r="G467" s="123"/>
      <c r="H467" s="123"/>
      <c r="I467" s="123"/>
      <c r="J467" s="123"/>
      <c r="K467" s="123"/>
      <c r="L467" s="123"/>
      <c r="M467" s="120">
        <f t="shared" si="119"/>
        <v>0</v>
      </c>
      <c r="N467" s="120" t="e">
        <f t="shared" si="120"/>
        <v>#DIV/0!</v>
      </c>
      <c r="O467" s="120"/>
      <c r="P467" s="120">
        <f t="shared" si="121"/>
        <v>0</v>
      </c>
      <c r="Q467" s="120">
        <f t="shared" si="122"/>
        <v>0</v>
      </c>
      <c r="R467" s="120">
        <f t="shared" si="123"/>
        <v>0</v>
      </c>
      <c r="S467" s="120">
        <f t="shared" si="124"/>
        <v>0</v>
      </c>
      <c r="T467" s="120">
        <f t="shared" si="125"/>
        <v>0</v>
      </c>
      <c r="U467" s="120">
        <f t="shared" si="126"/>
        <v>0</v>
      </c>
      <c r="V467" s="124">
        <f t="shared" si="127"/>
        <v>0</v>
      </c>
      <c r="W467" s="120">
        <f t="shared" si="128"/>
        <v>0</v>
      </c>
      <c r="X467" s="120">
        <f t="shared" si="129"/>
        <v>0</v>
      </c>
      <c r="Y467" s="120">
        <f t="shared" si="130"/>
        <v>0</v>
      </c>
      <c r="Z467" s="120"/>
      <c r="AA467" s="120"/>
      <c r="AB467" s="120">
        <f t="shared" si="131"/>
        <v>0</v>
      </c>
      <c r="AC467" s="120">
        <f t="shared" si="132"/>
        <v>0</v>
      </c>
      <c r="AD467" s="120" t="str">
        <f t="shared" si="133"/>
        <v>Correct</v>
      </c>
      <c r="AE467" s="100"/>
      <c r="AF467" s="96" t="str">
        <f>IFERROR(VLOOKUP(Table1[[#This Row],[RespondentID]],'All Data'!$A:$CO,87,FALSE),"unknown")</f>
        <v>unknown</v>
      </c>
      <c r="AG467" s="96" t="str">
        <f>IFERROR(VLOOKUP(Table1[[#This Row],[RespondentID]],'All Data'!$A:$CO,88,FALSE),"unknown")</f>
        <v>unknown</v>
      </c>
      <c r="AH467" s="96" t="str">
        <f>IFERROR(VLOOKUP(Table1[[#This Row],[RespondentID]],'All Data'!$A:$CO,89,FALSE),"unknown")</f>
        <v>unknown</v>
      </c>
      <c r="AI467" s="96" t="str">
        <f>IFERROR(VLOOKUP(Table1[[#This Row],[RespondentID]],'All Data'!$A:$CO,90,FALSE),"unknown")</f>
        <v>unknown</v>
      </c>
      <c r="AJ467" s="96" t="str">
        <f>IFERROR(VLOOKUP(Table1[[#This Row],[RespondentID]],'All Data'!$A:$CO,91,FALSE),"unknown")</f>
        <v>unknown</v>
      </c>
      <c r="AK467" s="96" t="str">
        <f>IFERROR(VLOOKUP(Table1[[#This Row],[RespondentID]],'All Data'!$A:$CO,92,FALSE),"unknown")</f>
        <v>unknown</v>
      </c>
      <c r="AL467" s="96" t="str">
        <f>IFERROR(VLOOKUP(Table1[[#This Row],[RespondentID]],'All Data'!$A:$CO,93,FALSE),"unknown")</f>
        <v>unknown</v>
      </c>
      <c r="AM467" s="96" t="str">
        <f>IFERROR(VLOOKUP(Table1[[#This Row],[RespondentID]],'All Data'!$A:$CW,94,FALSE),"unknown")</f>
        <v>unknown</v>
      </c>
      <c r="AN467" s="96" t="str">
        <f>IFERROR(VLOOKUP(Table1[[#This Row],[RespondentID]],'All Data'!$A:$CW,95,FALSE),"unknown")</f>
        <v>unknown</v>
      </c>
      <c r="AO467" s="96" t="str">
        <f>IFERROR(VLOOKUP(Table1[[#This Row],[RespondentID]],'All Data'!$A:$CW,96,FALSE),"unknown")</f>
        <v>unknown</v>
      </c>
      <c r="AP467" s="96" t="str">
        <f>IFERROR(VLOOKUP(Table1[[#This Row],[RespondentID]],'All Data'!$A:$CW,97,FALSE),"unknown")</f>
        <v>unknown</v>
      </c>
      <c r="AQ467" s="96" t="str">
        <f>IFERROR(VLOOKUP(Table1[[#This Row],[RespondentID]],'All Data'!$A:$CW,98,FALSE),"unknown")</f>
        <v>unknown</v>
      </c>
      <c r="AR467" s="96" t="str">
        <f>IFERROR(VLOOKUP(Table1[[#This Row],[RespondentID]],'All Data'!$A:$CW,99,FALSE),"unknown")</f>
        <v>unknown</v>
      </c>
    </row>
    <row r="468" spans="1:44">
      <c r="A468" s="100"/>
      <c r="B468" s="122"/>
      <c r="C468" s="123"/>
      <c r="D468" s="123"/>
      <c r="E468" s="123"/>
      <c r="F468" s="123"/>
      <c r="G468" s="123"/>
      <c r="H468" s="123"/>
      <c r="I468" s="123"/>
      <c r="J468" s="123"/>
      <c r="K468" s="123"/>
      <c r="L468" s="123"/>
      <c r="M468" s="120">
        <f t="shared" si="119"/>
        <v>0</v>
      </c>
      <c r="N468" s="120" t="e">
        <f t="shared" si="120"/>
        <v>#DIV/0!</v>
      </c>
      <c r="O468" s="120"/>
      <c r="P468" s="120">
        <f t="shared" si="121"/>
        <v>0</v>
      </c>
      <c r="Q468" s="120">
        <f t="shared" si="122"/>
        <v>0</v>
      </c>
      <c r="R468" s="120">
        <f t="shared" si="123"/>
        <v>0</v>
      </c>
      <c r="S468" s="120">
        <f t="shared" si="124"/>
        <v>0</v>
      </c>
      <c r="T468" s="120">
        <f t="shared" si="125"/>
        <v>0</v>
      </c>
      <c r="U468" s="120">
        <f t="shared" si="126"/>
        <v>0</v>
      </c>
      <c r="V468" s="124">
        <f t="shared" si="127"/>
        <v>0</v>
      </c>
      <c r="W468" s="120">
        <f t="shared" si="128"/>
        <v>0</v>
      </c>
      <c r="X468" s="120">
        <f t="shared" si="129"/>
        <v>0</v>
      </c>
      <c r="Y468" s="120">
        <f t="shared" si="130"/>
        <v>0</v>
      </c>
      <c r="Z468" s="120"/>
      <c r="AA468" s="120"/>
      <c r="AB468" s="120">
        <f t="shared" si="131"/>
        <v>0</v>
      </c>
      <c r="AC468" s="120">
        <f t="shared" si="132"/>
        <v>0</v>
      </c>
      <c r="AD468" s="120" t="str">
        <f t="shared" si="133"/>
        <v>Correct</v>
      </c>
      <c r="AE468" s="100"/>
      <c r="AF468" s="96" t="str">
        <f>IFERROR(VLOOKUP(Table1[[#This Row],[RespondentID]],'All Data'!$A:$CO,87,FALSE),"unknown")</f>
        <v>unknown</v>
      </c>
      <c r="AG468" s="96" t="str">
        <f>IFERROR(VLOOKUP(Table1[[#This Row],[RespondentID]],'All Data'!$A:$CO,88,FALSE),"unknown")</f>
        <v>unknown</v>
      </c>
      <c r="AH468" s="96" t="str">
        <f>IFERROR(VLOOKUP(Table1[[#This Row],[RespondentID]],'All Data'!$A:$CO,89,FALSE),"unknown")</f>
        <v>unknown</v>
      </c>
      <c r="AI468" s="96" t="str">
        <f>IFERROR(VLOOKUP(Table1[[#This Row],[RespondentID]],'All Data'!$A:$CO,90,FALSE),"unknown")</f>
        <v>unknown</v>
      </c>
      <c r="AJ468" s="96" t="str">
        <f>IFERROR(VLOOKUP(Table1[[#This Row],[RespondentID]],'All Data'!$A:$CO,91,FALSE),"unknown")</f>
        <v>unknown</v>
      </c>
      <c r="AK468" s="96" t="str">
        <f>IFERROR(VLOOKUP(Table1[[#This Row],[RespondentID]],'All Data'!$A:$CO,92,FALSE),"unknown")</f>
        <v>unknown</v>
      </c>
      <c r="AL468" s="96" t="str">
        <f>IFERROR(VLOOKUP(Table1[[#This Row],[RespondentID]],'All Data'!$A:$CO,93,FALSE),"unknown")</f>
        <v>unknown</v>
      </c>
      <c r="AM468" s="96" t="str">
        <f>IFERROR(VLOOKUP(Table1[[#This Row],[RespondentID]],'All Data'!$A:$CW,94,FALSE),"unknown")</f>
        <v>unknown</v>
      </c>
      <c r="AN468" s="96" t="str">
        <f>IFERROR(VLOOKUP(Table1[[#This Row],[RespondentID]],'All Data'!$A:$CW,95,FALSE),"unknown")</f>
        <v>unknown</v>
      </c>
      <c r="AO468" s="96" t="str">
        <f>IFERROR(VLOOKUP(Table1[[#This Row],[RespondentID]],'All Data'!$A:$CW,96,FALSE),"unknown")</f>
        <v>unknown</v>
      </c>
      <c r="AP468" s="96" t="str">
        <f>IFERROR(VLOOKUP(Table1[[#This Row],[RespondentID]],'All Data'!$A:$CW,97,FALSE),"unknown")</f>
        <v>unknown</v>
      </c>
      <c r="AQ468" s="96" t="str">
        <f>IFERROR(VLOOKUP(Table1[[#This Row],[RespondentID]],'All Data'!$A:$CW,98,FALSE),"unknown")</f>
        <v>unknown</v>
      </c>
      <c r="AR468" s="96" t="str">
        <f>IFERROR(VLOOKUP(Table1[[#This Row],[RespondentID]],'All Data'!$A:$CW,99,FALSE),"unknown")</f>
        <v>unknown</v>
      </c>
    </row>
    <row r="469" spans="1:44">
      <c r="A469" s="100"/>
      <c r="B469" s="122"/>
      <c r="C469" s="123"/>
      <c r="D469" s="123"/>
      <c r="E469" s="123"/>
      <c r="F469" s="123"/>
      <c r="G469" s="123"/>
      <c r="H469" s="123"/>
      <c r="I469" s="123"/>
      <c r="J469" s="123"/>
      <c r="K469" s="123"/>
      <c r="L469" s="123"/>
      <c r="M469" s="120">
        <f t="shared" si="119"/>
        <v>0</v>
      </c>
      <c r="N469" s="120" t="e">
        <f t="shared" si="120"/>
        <v>#DIV/0!</v>
      </c>
      <c r="O469" s="120"/>
      <c r="P469" s="120">
        <f t="shared" si="121"/>
        <v>0</v>
      </c>
      <c r="Q469" s="120">
        <f t="shared" si="122"/>
        <v>0</v>
      </c>
      <c r="R469" s="120">
        <f t="shared" si="123"/>
        <v>0</v>
      </c>
      <c r="S469" s="120">
        <f t="shared" si="124"/>
        <v>0</v>
      </c>
      <c r="T469" s="120">
        <f t="shared" si="125"/>
        <v>0</v>
      </c>
      <c r="U469" s="120">
        <f t="shared" si="126"/>
        <v>0</v>
      </c>
      <c r="V469" s="124">
        <f t="shared" si="127"/>
        <v>0</v>
      </c>
      <c r="W469" s="120">
        <f t="shared" si="128"/>
        <v>0</v>
      </c>
      <c r="X469" s="120">
        <f t="shared" si="129"/>
        <v>0</v>
      </c>
      <c r="Y469" s="120">
        <f t="shared" si="130"/>
        <v>0</v>
      </c>
      <c r="Z469" s="120"/>
      <c r="AA469" s="120"/>
      <c r="AB469" s="120">
        <f t="shared" si="131"/>
        <v>0</v>
      </c>
      <c r="AC469" s="120">
        <f t="shared" si="132"/>
        <v>0</v>
      </c>
      <c r="AD469" s="120" t="str">
        <f t="shared" si="133"/>
        <v>Correct</v>
      </c>
      <c r="AE469" s="100"/>
      <c r="AF469" s="96" t="str">
        <f>IFERROR(VLOOKUP(Table1[[#This Row],[RespondentID]],'All Data'!$A:$CO,87,FALSE),"unknown")</f>
        <v>unknown</v>
      </c>
      <c r="AG469" s="96" t="str">
        <f>IFERROR(VLOOKUP(Table1[[#This Row],[RespondentID]],'All Data'!$A:$CO,88,FALSE),"unknown")</f>
        <v>unknown</v>
      </c>
      <c r="AH469" s="96" t="str">
        <f>IFERROR(VLOOKUP(Table1[[#This Row],[RespondentID]],'All Data'!$A:$CO,89,FALSE),"unknown")</f>
        <v>unknown</v>
      </c>
      <c r="AI469" s="96" t="str">
        <f>IFERROR(VLOOKUP(Table1[[#This Row],[RespondentID]],'All Data'!$A:$CO,90,FALSE),"unknown")</f>
        <v>unknown</v>
      </c>
      <c r="AJ469" s="96" t="str">
        <f>IFERROR(VLOOKUP(Table1[[#This Row],[RespondentID]],'All Data'!$A:$CO,91,FALSE),"unknown")</f>
        <v>unknown</v>
      </c>
      <c r="AK469" s="96" t="str">
        <f>IFERROR(VLOOKUP(Table1[[#This Row],[RespondentID]],'All Data'!$A:$CO,92,FALSE),"unknown")</f>
        <v>unknown</v>
      </c>
      <c r="AL469" s="96" t="str">
        <f>IFERROR(VLOOKUP(Table1[[#This Row],[RespondentID]],'All Data'!$A:$CO,93,FALSE),"unknown")</f>
        <v>unknown</v>
      </c>
      <c r="AM469" s="96" t="str">
        <f>IFERROR(VLOOKUP(Table1[[#This Row],[RespondentID]],'All Data'!$A:$CW,94,FALSE),"unknown")</f>
        <v>unknown</v>
      </c>
      <c r="AN469" s="96" t="str">
        <f>IFERROR(VLOOKUP(Table1[[#This Row],[RespondentID]],'All Data'!$A:$CW,95,FALSE),"unknown")</f>
        <v>unknown</v>
      </c>
      <c r="AO469" s="96" t="str">
        <f>IFERROR(VLOOKUP(Table1[[#This Row],[RespondentID]],'All Data'!$A:$CW,96,FALSE),"unknown")</f>
        <v>unknown</v>
      </c>
      <c r="AP469" s="96" t="str">
        <f>IFERROR(VLOOKUP(Table1[[#This Row],[RespondentID]],'All Data'!$A:$CW,97,FALSE),"unknown")</f>
        <v>unknown</v>
      </c>
      <c r="AQ469" s="96" t="str">
        <f>IFERROR(VLOOKUP(Table1[[#This Row],[RespondentID]],'All Data'!$A:$CW,98,FALSE),"unknown")</f>
        <v>unknown</v>
      </c>
      <c r="AR469" s="96" t="str">
        <f>IFERROR(VLOOKUP(Table1[[#This Row],[RespondentID]],'All Data'!$A:$CW,99,FALSE),"unknown")</f>
        <v>unknown</v>
      </c>
    </row>
    <row r="470" spans="1:44">
      <c r="A470" s="100"/>
      <c r="B470" s="122"/>
      <c r="C470" s="123"/>
      <c r="D470" s="123"/>
      <c r="E470" s="123"/>
      <c r="F470" s="123"/>
      <c r="G470" s="123"/>
      <c r="H470" s="123"/>
      <c r="I470" s="123"/>
      <c r="J470" s="123"/>
      <c r="K470" s="123"/>
      <c r="L470" s="123"/>
      <c r="M470" s="120">
        <f t="shared" si="119"/>
        <v>0</v>
      </c>
      <c r="N470" s="120" t="e">
        <f t="shared" si="120"/>
        <v>#DIV/0!</v>
      </c>
      <c r="O470" s="120"/>
      <c r="P470" s="120">
        <f t="shared" si="121"/>
        <v>0</v>
      </c>
      <c r="Q470" s="120">
        <f t="shared" si="122"/>
        <v>0</v>
      </c>
      <c r="R470" s="120">
        <f t="shared" si="123"/>
        <v>0</v>
      </c>
      <c r="S470" s="120">
        <f t="shared" si="124"/>
        <v>0</v>
      </c>
      <c r="T470" s="120">
        <f t="shared" si="125"/>
        <v>0</v>
      </c>
      <c r="U470" s="120">
        <f t="shared" si="126"/>
        <v>0</v>
      </c>
      <c r="V470" s="124">
        <f t="shared" si="127"/>
        <v>0</v>
      </c>
      <c r="W470" s="120">
        <f t="shared" si="128"/>
        <v>0</v>
      </c>
      <c r="X470" s="120">
        <f t="shared" si="129"/>
        <v>0</v>
      </c>
      <c r="Y470" s="120">
        <f t="shared" si="130"/>
        <v>0</v>
      </c>
      <c r="Z470" s="120"/>
      <c r="AA470" s="120"/>
      <c r="AB470" s="120">
        <f t="shared" si="131"/>
        <v>0</v>
      </c>
      <c r="AC470" s="120">
        <f t="shared" si="132"/>
        <v>0</v>
      </c>
      <c r="AD470" s="120" t="str">
        <f t="shared" si="133"/>
        <v>Correct</v>
      </c>
      <c r="AE470" s="100"/>
      <c r="AF470" s="96" t="str">
        <f>IFERROR(VLOOKUP(Table1[[#This Row],[RespondentID]],'All Data'!$A:$CO,87,FALSE),"unknown")</f>
        <v>unknown</v>
      </c>
      <c r="AG470" s="96" t="str">
        <f>IFERROR(VLOOKUP(Table1[[#This Row],[RespondentID]],'All Data'!$A:$CO,88,FALSE),"unknown")</f>
        <v>unknown</v>
      </c>
      <c r="AH470" s="96" t="str">
        <f>IFERROR(VLOOKUP(Table1[[#This Row],[RespondentID]],'All Data'!$A:$CO,89,FALSE),"unknown")</f>
        <v>unknown</v>
      </c>
      <c r="AI470" s="96" t="str">
        <f>IFERROR(VLOOKUP(Table1[[#This Row],[RespondentID]],'All Data'!$A:$CO,90,FALSE),"unknown")</f>
        <v>unknown</v>
      </c>
      <c r="AJ470" s="96" t="str">
        <f>IFERROR(VLOOKUP(Table1[[#This Row],[RespondentID]],'All Data'!$A:$CO,91,FALSE),"unknown")</f>
        <v>unknown</v>
      </c>
      <c r="AK470" s="96" t="str">
        <f>IFERROR(VLOOKUP(Table1[[#This Row],[RespondentID]],'All Data'!$A:$CO,92,FALSE),"unknown")</f>
        <v>unknown</v>
      </c>
      <c r="AL470" s="96" t="str">
        <f>IFERROR(VLOOKUP(Table1[[#This Row],[RespondentID]],'All Data'!$A:$CO,93,FALSE),"unknown")</f>
        <v>unknown</v>
      </c>
      <c r="AM470" s="96" t="str">
        <f>IFERROR(VLOOKUP(Table1[[#This Row],[RespondentID]],'All Data'!$A:$CW,94,FALSE),"unknown")</f>
        <v>unknown</v>
      </c>
      <c r="AN470" s="96" t="str">
        <f>IFERROR(VLOOKUP(Table1[[#This Row],[RespondentID]],'All Data'!$A:$CW,95,FALSE),"unknown")</f>
        <v>unknown</v>
      </c>
      <c r="AO470" s="96" t="str">
        <f>IFERROR(VLOOKUP(Table1[[#This Row],[RespondentID]],'All Data'!$A:$CW,96,FALSE),"unknown")</f>
        <v>unknown</v>
      </c>
      <c r="AP470" s="96" t="str">
        <f>IFERROR(VLOOKUP(Table1[[#This Row],[RespondentID]],'All Data'!$A:$CW,97,FALSE),"unknown")</f>
        <v>unknown</v>
      </c>
      <c r="AQ470" s="96" t="str">
        <f>IFERROR(VLOOKUP(Table1[[#This Row],[RespondentID]],'All Data'!$A:$CW,98,FALSE),"unknown")</f>
        <v>unknown</v>
      </c>
      <c r="AR470" s="96" t="str">
        <f>IFERROR(VLOOKUP(Table1[[#This Row],[RespondentID]],'All Data'!$A:$CW,99,FALSE),"unknown")</f>
        <v>unknown</v>
      </c>
    </row>
    <row r="471" spans="1:44">
      <c r="A471" s="100"/>
      <c r="B471" s="122"/>
      <c r="C471" s="123"/>
      <c r="D471" s="123"/>
      <c r="E471" s="123"/>
      <c r="F471" s="123"/>
      <c r="G471" s="123"/>
      <c r="H471" s="123"/>
      <c r="I471" s="123"/>
      <c r="J471" s="123"/>
      <c r="K471" s="123"/>
      <c r="L471" s="123"/>
      <c r="M471" s="120">
        <f t="shared" si="119"/>
        <v>0</v>
      </c>
      <c r="N471" s="120" t="e">
        <f t="shared" si="120"/>
        <v>#DIV/0!</v>
      </c>
      <c r="O471" s="120"/>
      <c r="P471" s="120">
        <f t="shared" si="121"/>
        <v>0</v>
      </c>
      <c r="Q471" s="120">
        <f t="shared" si="122"/>
        <v>0</v>
      </c>
      <c r="R471" s="120">
        <f t="shared" si="123"/>
        <v>0</v>
      </c>
      <c r="S471" s="120">
        <f t="shared" si="124"/>
        <v>0</v>
      </c>
      <c r="T471" s="120">
        <f t="shared" si="125"/>
        <v>0</v>
      </c>
      <c r="U471" s="120">
        <f t="shared" si="126"/>
        <v>0</v>
      </c>
      <c r="V471" s="124">
        <f t="shared" si="127"/>
        <v>0</v>
      </c>
      <c r="W471" s="120">
        <f t="shared" si="128"/>
        <v>0</v>
      </c>
      <c r="X471" s="120">
        <f t="shared" si="129"/>
        <v>0</v>
      </c>
      <c r="Y471" s="120">
        <f t="shared" si="130"/>
        <v>0</v>
      </c>
      <c r="Z471" s="120"/>
      <c r="AA471" s="120"/>
      <c r="AB471" s="120">
        <f t="shared" si="131"/>
        <v>0</v>
      </c>
      <c r="AC471" s="120">
        <f t="shared" si="132"/>
        <v>0</v>
      </c>
      <c r="AD471" s="120" t="str">
        <f t="shared" si="133"/>
        <v>Correct</v>
      </c>
      <c r="AE471" s="100"/>
      <c r="AF471" s="96" t="str">
        <f>IFERROR(VLOOKUP(Table1[[#This Row],[RespondentID]],'All Data'!$A:$CO,87,FALSE),"unknown")</f>
        <v>unknown</v>
      </c>
      <c r="AG471" s="96" t="str">
        <f>IFERROR(VLOOKUP(Table1[[#This Row],[RespondentID]],'All Data'!$A:$CO,88,FALSE),"unknown")</f>
        <v>unknown</v>
      </c>
      <c r="AH471" s="96" t="str">
        <f>IFERROR(VLOOKUP(Table1[[#This Row],[RespondentID]],'All Data'!$A:$CO,89,FALSE),"unknown")</f>
        <v>unknown</v>
      </c>
      <c r="AI471" s="96" t="str">
        <f>IFERROR(VLOOKUP(Table1[[#This Row],[RespondentID]],'All Data'!$A:$CO,90,FALSE),"unknown")</f>
        <v>unknown</v>
      </c>
      <c r="AJ471" s="96" t="str">
        <f>IFERROR(VLOOKUP(Table1[[#This Row],[RespondentID]],'All Data'!$A:$CO,91,FALSE),"unknown")</f>
        <v>unknown</v>
      </c>
      <c r="AK471" s="96" t="str">
        <f>IFERROR(VLOOKUP(Table1[[#This Row],[RespondentID]],'All Data'!$A:$CO,92,FALSE),"unknown")</f>
        <v>unknown</v>
      </c>
      <c r="AL471" s="96" t="str">
        <f>IFERROR(VLOOKUP(Table1[[#This Row],[RespondentID]],'All Data'!$A:$CO,93,FALSE),"unknown")</f>
        <v>unknown</v>
      </c>
      <c r="AM471" s="96" t="str">
        <f>IFERROR(VLOOKUP(Table1[[#This Row],[RespondentID]],'All Data'!$A:$CW,94,FALSE),"unknown")</f>
        <v>unknown</v>
      </c>
      <c r="AN471" s="96" t="str">
        <f>IFERROR(VLOOKUP(Table1[[#This Row],[RespondentID]],'All Data'!$A:$CW,95,FALSE),"unknown")</f>
        <v>unknown</v>
      </c>
      <c r="AO471" s="96" t="str">
        <f>IFERROR(VLOOKUP(Table1[[#This Row],[RespondentID]],'All Data'!$A:$CW,96,FALSE),"unknown")</f>
        <v>unknown</v>
      </c>
      <c r="AP471" s="96" t="str">
        <f>IFERROR(VLOOKUP(Table1[[#This Row],[RespondentID]],'All Data'!$A:$CW,97,FALSE),"unknown")</f>
        <v>unknown</v>
      </c>
      <c r="AQ471" s="96" t="str">
        <f>IFERROR(VLOOKUP(Table1[[#This Row],[RespondentID]],'All Data'!$A:$CW,98,FALSE),"unknown")</f>
        <v>unknown</v>
      </c>
      <c r="AR471" s="96" t="str">
        <f>IFERROR(VLOOKUP(Table1[[#This Row],[RespondentID]],'All Data'!$A:$CW,99,FALSE),"unknown")</f>
        <v>unknown</v>
      </c>
    </row>
    <row r="472" spans="1:44">
      <c r="A472" s="100"/>
      <c r="B472" s="122"/>
      <c r="C472" s="123"/>
      <c r="D472" s="123"/>
      <c r="E472" s="123"/>
      <c r="F472" s="123"/>
      <c r="G472" s="123"/>
      <c r="H472" s="123"/>
      <c r="I472" s="123"/>
      <c r="J472" s="123"/>
      <c r="K472" s="123"/>
      <c r="L472" s="123"/>
      <c r="M472" s="120">
        <f t="shared" si="119"/>
        <v>0</v>
      </c>
      <c r="N472" s="120" t="e">
        <f t="shared" si="120"/>
        <v>#DIV/0!</v>
      </c>
      <c r="O472" s="120"/>
      <c r="P472" s="120">
        <f t="shared" si="121"/>
        <v>0</v>
      </c>
      <c r="Q472" s="120">
        <f t="shared" si="122"/>
        <v>0</v>
      </c>
      <c r="R472" s="120">
        <f t="shared" si="123"/>
        <v>0</v>
      </c>
      <c r="S472" s="120">
        <f t="shared" si="124"/>
        <v>0</v>
      </c>
      <c r="T472" s="120">
        <f t="shared" si="125"/>
        <v>0</v>
      </c>
      <c r="U472" s="120">
        <f t="shared" si="126"/>
        <v>0</v>
      </c>
      <c r="V472" s="124">
        <f t="shared" si="127"/>
        <v>0</v>
      </c>
      <c r="W472" s="120">
        <f t="shared" si="128"/>
        <v>0</v>
      </c>
      <c r="X472" s="120">
        <f t="shared" si="129"/>
        <v>0</v>
      </c>
      <c r="Y472" s="120">
        <f t="shared" si="130"/>
        <v>0</v>
      </c>
      <c r="Z472" s="120"/>
      <c r="AA472" s="120"/>
      <c r="AB472" s="120">
        <f t="shared" si="131"/>
        <v>0</v>
      </c>
      <c r="AC472" s="120">
        <f t="shared" si="132"/>
        <v>0</v>
      </c>
      <c r="AD472" s="120" t="str">
        <f t="shared" si="133"/>
        <v>Correct</v>
      </c>
      <c r="AE472" s="100"/>
      <c r="AF472" s="96" t="str">
        <f>IFERROR(VLOOKUP(Table1[[#This Row],[RespondentID]],'All Data'!$A:$CO,87,FALSE),"unknown")</f>
        <v>unknown</v>
      </c>
      <c r="AG472" s="96" t="str">
        <f>IFERROR(VLOOKUP(Table1[[#This Row],[RespondentID]],'All Data'!$A:$CO,88,FALSE),"unknown")</f>
        <v>unknown</v>
      </c>
      <c r="AH472" s="96" t="str">
        <f>IFERROR(VLOOKUP(Table1[[#This Row],[RespondentID]],'All Data'!$A:$CO,89,FALSE),"unknown")</f>
        <v>unknown</v>
      </c>
      <c r="AI472" s="96" t="str">
        <f>IFERROR(VLOOKUP(Table1[[#This Row],[RespondentID]],'All Data'!$A:$CO,90,FALSE),"unknown")</f>
        <v>unknown</v>
      </c>
      <c r="AJ472" s="96" t="str">
        <f>IFERROR(VLOOKUP(Table1[[#This Row],[RespondentID]],'All Data'!$A:$CO,91,FALSE),"unknown")</f>
        <v>unknown</v>
      </c>
      <c r="AK472" s="96" t="str">
        <f>IFERROR(VLOOKUP(Table1[[#This Row],[RespondentID]],'All Data'!$A:$CO,92,FALSE),"unknown")</f>
        <v>unknown</v>
      </c>
      <c r="AL472" s="96" t="str">
        <f>IFERROR(VLOOKUP(Table1[[#This Row],[RespondentID]],'All Data'!$A:$CO,93,FALSE),"unknown")</f>
        <v>unknown</v>
      </c>
      <c r="AM472" s="96" t="str">
        <f>IFERROR(VLOOKUP(Table1[[#This Row],[RespondentID]],'All Data'!$A:$CW,94,FALSE),"unknown")</f>
        <v>unknown</v>
      </c>
      <c r="AN472" s="96" t="str">
        <f>IFERROR(VLOOKUP(Table1[[#This Row],[RespondentID]],'All Data'!$A:$CW,95,FALSE),"unknown")</f>
        <v>unknown</v>
      </c>
      <c r="AO472" s="96" t="str">
        <f>IFERROR(VLOOKUP(Table1[[#This Row],[RespondentID]],'All Data'!$A:$CW,96,FALSE),"unknown")</f>
        <v>unknown</v>
      </c>
      <c r="AP472" s="96" t="str">
        <f>IFERROR(VLOOKUP(Table1[[#This Row],[RespondentID]],'All Data'!$A:$CW,97,FALSE),"unknown")</f>
        <v>unknown</v>
      </c>
      <c r="AQ472" s="96" t="str">
        <f>IFERROR(VLOOKUP(Table1[[#This Row],[RespondentID]],'All Data'!$A:$CW,98,FALSE),"unknown")</f>
        <v>unknown</v>
      </c>
      <c r="AR472" s="96" t="str">
        <f>IFERROR(VLOOKUP(Table1[[#This Row],[RespondentID]],'All Data'!$A:$CW,99,FALSE),"unknown")</f>
        <v>unknown</v>
      </c>
    </row>
    <row r="473" spans="1:44">
      <c r="A473" s="100"/>
      <c r="B473" s="122"/>
      <c r="C473" s="123"/>
      <c r="D473" s="123"/>
      <c r="E473" s="123"/>
      <c r="F473" s="123"/>
      <c r="G473" s="123"/>
      <c r="H473" s="123"/>
      <c r="I473" s="123"/>
      <c r="J473" s="123"/>
      <c r="K473" s="123"/>
      <c r="L473" s="123"/>
      <c r="M473" s="120">
        <f t="shared" si="119"/>
        <v>0</v>
      </c>
      <c r="N473" s="120" t="e">
        <f t="shared" si="120"/>
        <v>#DIV/0!</v>
      </c>
      <c r="O473" s="120"/>
      <c r="P473" s="120">
        <f t="shared" si="121"/>
        <v>0</v>
      </c>
      <c r="Q473" s="120">
        <f t="shared" si="122"/>
        <v>0</v>
      </c>
      <c r="R473" s="120">
        <f t="shared" si="123"/>
        <v>0</v>
      </c>
      <c r="S473" s="120">
        <f t="shared" si="124"/>
        <v>0</v>
      </c>
      <c r="T473" s="120">
        <f t="shared" si="125"/>
        <v>0</v>
      </c>
      <c r="U473" s="120">
        <f t="shared" si="126"/>
        <v>0</v>
      </c>
      <c r="V473" s="124">
        <f t="shared" si="127"/>
        <v>0</v>
      </c>
      <c r="W473" s="120">
        <f t="shared" si="128"/>
        <v>0</v>
      </c>
      <c r="X473" s="120">
        <f t="shared" si="129"/>
        <v>0</v>
      </c>
      <c r="Y473" s="120">
        <f t="shared" si="130"/>
        <v>0</v>
      </c>
      <c r="Z473" s="120"/>
      <c r="AA473" s="120"/>
      <c r="AB473" s="120">
        <f t="shared" si="131"/>
        <v>0</v>
      </c>
      <c r="AC473" s="120">
        <f t="shared" si="132"/>
        <v>0</v>
      </c>
      <c r="AD473" s="120" t="str">
        <f t="shared" si="133"/>
        <v>Correct</v>
      </c>
      <c r="AE473" s="100"/>
      <c r="AF473" s="96" t="str">
        <f>IFERROR(VLOOKUP(Table1[[#This Row],[RespondentID]],'All Data'!$A:$CO,87,FALSE),"unknown")</f>
        <v>unknown</v>
      </c>
      <c r="AG473" s="96" t="str">
        <f>IFERROR(VLOOKUP(Table1[[#This Row],[RespondentID]],'All Data'!$A:$CO,88,FALSE),"unknown")</f>
        <v>unknown</v>
      </c>
      <c r="AH473" s="96" t="str">
        <f>IFERROR(VLOOKUP(Table1[[#This Row],[RespondentID]],'All Data'!$A:$CO,89,FALSE),"unknown")</f>
        <v>unknown</v>
      </c>
      <c r="AI473" s="96" t="str">
        <f>IFERROR(VLOOKUP(Table1[[#This Row],[RespondentID]],'All Data'!$A:$CO,90,FALSE),"unknown")</f>
        <v>unknown</v>
      </c>
      <c r="AJ473" s="96" t="str">
        <f>IFERROR(VLOOKUP(Table1[[#This Row],[RespondentID]],'All Data'!$A:$CO,91,FALSE),"unknown")</f>
        <v>unknown</v>
      </c>
      <c r="AK473" s="96" t="str">
        <f>IFERROR(VLOOKUP(Table1[[#This Row],[RespondentID]],'All Data'!$A:$CO,92,FALSE),"unknown")</f>
        <v>unknown</v>
      </c>
      <c r="AL473" s="96" t="str">
        <f>IFERROR(VLOOKUP(Table1[[#This Row],[RespondentID]],'All Data'!$A:$CO,93,FALSE),"unknown")</f>
        <v>unknown</v>
      </c>
      <c r="AM473" s="96" t="str">
        <f>IFERROR(VLOOKUP(Table1[[#This Row],[RespondentID]],'All Data'!$A:$CW,94,FALSE),"unknown")</f>
        <v>unknown</v>
      </c>
      <c r="AN473" s="96" t="str">
        <f>IFERROR(VLOOKUP(Table1[[#This Row],[RespondentID]],'All Data'!$A:$CW,95,FALSE),"unknown")</f>
        <v>unknown</v>
      </c>
      <c r="AO473" s="96" t="str">
        <f>IFERROR(VLOOKUP(Table1[[#This Row],[RespondentID]],'All Data'!$A:$CW,96,FALSE),"unknown")</f>
        <v>unknown</v>
      </c>
      <c r="AP473" s="96" t="str">
        <f>IFERROR(VLOOKUP(Table1[[#This Row],[RespondentID]],'All Data'!$A:$CW,97,FALSE),"unknown")</f>
        <v>unknown</v>
      </c>
      <c r="AQ473" s="96" t="str">
        <f>IFERROR(VLOOKUP(Table1[[#This Row],[RespondentID]],'All Data'!$A:$CW,98,FALSE),"unknown")</f>
        <v>unknown</v>
      </c>
      <c r="AR473" s="96" t="str">
        <f>IFERROR(VLOOKUP(Table1[[#This Row],[RespondentID]],'All Data'!$A:$CW,99,FALSE),"unknown")</f>
        <v>unknown</v>
      </c>
    </row>
    <row r="474" spans="1:44">
      <c r="A474" s="100"/>
      <c r="B474" s="122"/>
      <c r="C474" s="123"/>
      <c r="D474" s="123"/>
      <c r="E474" s="123"/>
      <c r="F474" s="123"/>
      <c r="G474" s="123"/>
      <c r="H474" s="123"/>
      <c r="I474" s="123"/>
      <c r="J474" s="123"/>
      <c r="K474" s="123"/>
      <c r="L474" s="123"/>
      <c r="M474" s="120">
        <f t="shared" si="119"/>
        <v>0</v>
      </c>
      <c r="N474" s="120" t="e">
        <f t="shared" si="120"/>
        <v>#DIV/0!</v>
      </c>
      <c r="O474" s="120"/>
      <c r="P474" s="120">
        <f t="shared" si="121"/>
        <v>0</v>
      </c>
      <c r="Q474" s="120">
        <f t="shared" si="122"/>
        <v>0</v>
      </c>
      <c r="R474" s="120">
        <f t="shared" si="123"/>
        <v>0</v>
      </c>
      <c r="S474" s="120">
        <f t="shared" si="124"/>
        <v>0</v>
      </c>
      <c r="T474" s="120">
        <f t="shared" si="125"/>
        <v>0</v>
      </c>
      <c r="U474" s="120">
        <f t="shared" si="126"/>
        <v>0</v>
      </c>
      <c r="V474" s="124">
        <f t="shared" si="127"/>
        <v>0</v>
      </c>
      <c r="W474" s="120">
        <f t="shared" si="128"/>
        <v>0</v>
      </c>
      <c r="X474" s="120">
        <f t="shared" si="129"/>
        <v>0</v>
      </c>
      <c r="Y474" s="120">
        <f t="shared" si="130"/>
        <v>0</v>
      </c>
      <c r="Z474" s="120"/>
      <c r="AA474" s="120"/>
      <c r="AB474" s="120">
        <f t="shared" si="131"/>
        <v>0</v>
      </c>
      <c r="AC474" s="120">
        <f t="shared" si="132"/>
        <v>0</v>
      </c>
      <c r="AD474" s="120" t="str">
        <f t="shared" si="133"/>
        <v>Correct</v>
      </c>
      <c r="AE474" s="100"/>
      <c r="AF474" s="96" t="str">
        <f>IFERROR(VLOOKUP(Table1[[#This Row],[RespondentID]],'All Data'!$A:$CO,87,FALSE),"unknown")</f>
        <v>unknown</v>
      </c>
      <c r="AG474" s="96" t="str">
        <f>IFERROR(VLOOKUP(Table1[[#This Row],[RespondentID]],'All Data'!$A:$CO,88,FALSE),"unknown")</f>
        <v>unknown</v>
      </c>
      <c r="AH474" s="96" t="str">
        <f>IFERROR(VLOOKUP(Table1[[#This Row],[RespondentID]],'All Data'!$A:$CO,89,FALSE),"unknown")</f>
        <v>unknown</v>
      </c>
      <c r="AI474" s="96" t="str">
        <f>IFERROR(VLOOKUP(Table1[[#This Row],[RespondentID]],'All Data'!$A:$CO,90,FALSE),"unknown")</f>
        <v>unknown</v>
      </c>
      <c r="AJ474" s="96" t="str">
        <f>IFERROR(VLOOKUP(Table1[[#This Row],[RespondentID]],'All Data'!$A:$CO,91,FALSE),"unknown")</f>
        <v>unknown</v>
      </c>
      <c r="AK474" s="96" t="str">
        <f>IFERROR(VLOOKUP(Table1[[#This Row],[RespondentID]],'All Data'!$A:$CO,92,FALSE),"unknown")</f>
        <v>unknown</v>
      </c>
      <c r="AL474" s="96" t="str">
        <f>IFERROR(VLOOKUP(Table1[[#This Row],[RespondentID]],'All Data'!$A:$CO,93,FALSE),"unknown")</f>
        <v>unknown</v>
      </c>
      <c r="AM474" s="96" t="str">
        <f>IFERROR(VLOOKUP(Table1[[#This Row],[RespondentID]],'All Data'!$A:$CW,94,FALSE),"unknown")</f>
        <v>unknown</v>
      </c>
      <c r="AN474" s="96" t="str">
        <f>IFERROR(VLOOKUP(Table1[[#This Row],[RespondentID]],'All Data'!$A:$CW,95,FALSE),"unknown")</f>
        <v>unknown</v>
      </c>
      <c r="AO474" s="96" t="str">
        <f>IFERROR(VLOOKUP(Table1[[#This Row],[RespondentID]],'All Data'!$A:$CW,96,FALSE),"unknown")</f>
        <v>unknown</v>
      </c>
      <c r="AP474" s="96" t="str">
        <f>IFERROR(VLOOKUP(Table1[[#This Row],[RespondentID]],'All Data'!$A:$CW,97,FALSE),"unknown")</f>
        <v>unknown</v>
      </c>
      <c r="AQ474" s="96" t="str">
        <f>IFERROR(VLOOKUP(Table1[[#This Row],[RespondentID]],'All Data'!$A:$CW,98,FALSE),"unknown")</f>
        <v>unknown</v>
      </c>
      <c r="AR474" s="96" t="str">
        <f>IFERROR(VLOOKUP(Table1[[#This Row],[RespondentID]],'All Data'!$A:$CW,99,FALSE),"unknown")</f>
        <v>unknown</v>
      </c>
    </row>
    <row r="475" spans="1:44">
      <c r="A475" s="100"/>
      <c r="B475" s="122"/>
      <c r="C475" s="123"/>
      <c r="D475" s="123"/>
      <c r="E475" s="123"/>
      <c r="F475" s="123"/>
      <c r="G475" s="123"/>
      <c r="H475" s="123"/>
      <c r="I475" s="123"/>
      <c r="J475" s="123"/>
      <c r="K475" s="123"/>
      <c r="L475" s="123"/>
      <c r="M475" s="120">
        <f t="shared" si="119"/>
        <v>0</v>
      </c>
      <c r="N475" s="120" t="e">
        <f t="shared" si="120"/>
        <v>#DIV/0!</v>
      </c>
      <c r="O475" s="120"/>
      <c r="P475" s="120">
        <f t="shared" si="121"/>
        <v>0</v>
      </c>
      <c r="Q475" s="120">
        <f t="shared" si="122"/>
        <v>0</v>
      </c>
      <c r="R475" s="120">
        <f t="shared" si="123"/>
        <v>0</v>
      </c>
      <c r="S475" s="120">
        <f t="shared" si="124"/>
        <v>0</v>
      </c>
      <c r="T475" s="120">
        <f t="shared" si="125"/>
        <v>0</v>
      </c>
      <c r="U475" s="120">
        <f t="shared" si="126"/>
        <v>0</v>
      </c>
      <c r="V475" s="124">
        <f t="shared" si="127"/>
        <v>0</v>
      </c>
      <c r="W475" s="120">
        <f t="shared" si="128"/>
        <v>0</v>
      </c>
      <c r="X475" s="120">
        <f t="shared" si="129"/>
        <v>0</v>
      </c>
      <c r="Y475" s="120">
        <f t="shared" si="130"/>
        <v>0</v>
      </c>
      <c r="Z475" s="120"/>
      <c r="AA475" s="120"/>
      <c r="AB475" s="120">
        <f t="shared" si="131"/>
        <v>0</v>
      </c>
      <c r="AC475" s="120">
        <f t="shared" si="132"/>
        <v>0</v>
      </c>
      <c r="AD475" s="120" t="str">
        <f t="shared" si="133"/>
        <v>Correct</v>
      </c>
      <c r="AE475" s="100"/>
      <c r="AF475" s="96" t="str">
        <f>IFERROR(VLOOKUP(Table1[[#This Row],[RespondentID]],'All Data'!$A:$CO,87,FALSE),"unknown")</f>
        <v>unknown</v>
      </c>
      <c r="AG475" s="96" t="str">
        <f>IFERROR(VLOOKUP(Table1[[#This Row],[RespondentID]],'All Data'!$A:$CO,88,FALSE),"unknown")</f>
        <v>unknown</v>
      </c>
      <c r="AH475" s="96" t="str">
        <f>IFERROR(VLOOKUP(Table1[[#This Row],[RespondentID]],'All Data'!$A:$CO,89,FALSE),"unknown")</f>
        <v>unknown</v>
      </c>
      <c r="AI475" s="96" t="str">
        <f>IFERROR(VLOOKUP(Table1[[#This Row],[RespondentID]],'All Data'!$A:$CO,90,FALSE),"unknown")</f>
        <v>unknown</v>
      </c>
      <c r="AJ475" s="96" t="str">
        <f>IFERROR(VLOOKUP(Table1[[#This Row],[RespondentID]],'All Data'!$A:$CO,91,FALSE),"unknown")</f>
        <v>unknown</v>
      </c>
      <c r="AK475" s="96" t="str">
        <f>IFERROR(VLOOKUP(Table1[[#This Row],[RespondentID]],'All Data'!$A:$CO,92,FALSE),"unknown")</f>
        <v>unknown</v>
      </c>
      <c r="AL475" s="96" t="str">
        <f>IFERROR(VLOOKUP(Table1[[#This Row],[RespondentID]],'All Data'!$A:$CO,93,FALSE),"unknown")</f>
        <v>unknown</v>
      </c>
      <c r="AM475" s="96" t="str">
        <f>IFERROR(VLOOKUP(Table1[[#This Row],[RespondentID]],'All Data'!$A:$CW,94,FALSE),"unknown")</f>
        <v>unknown</v>
      </c>
      <c r="AN475" s="96" t="str">
        <f>IFERROR(VLOOKUP(Table1[[#This Row],[RespondentID]],'All Data'!$A:$CW,95,FALSE),"unknown")</f>
        <v>unknown</v>
      </c>
      <c r="AO475" s="96" t="str">
        <f>IFERROR(VLOOKUP(Table1[[#This Row],[RespondentID]],'All Data'!$A:$CW,96,FALSE),"unknown")</f>
        <v>unknown</v>
      </c>
      <c r="AP475" s="96" t="str">
        <f>IFERROR(VLOOKUP(Table1[[#This Row],[RespondentID]],'All Data'!$A:$CW,97,FALSE),"unknown")</f>
        <v>unknown</v>
      </c>
      <c r="AQ475" s="96" t="str">
        <f>IFERROR(VLOOKUP(Table1[[#This Row],[RespondentID]],'All Data'!$A:$CW,98,FALSE),"unknown")</f>
        <v>unknown</v>
      </c>
      <c r="AR475" s="96" t="str">
        <f>IFERROR(VLOOKUP(Table1[[#This Row],[RespondentID]],'All Data'!$A:$CW,99,FALSE),"unknown")</f>
        <v>unknown</v>
      </c>
    </row>
    <row r="476" spans="1:44">
      <c r="A476" s="100"/>
      <c r="B476" s="122"/>
      <c r="C476" s="123"/>
      <c r="D476" s="123"/>
      <c r="E476" s="123"/>
      <c r="F476" s="123"/>
      <c r="G476" s="123"/>
      <c r="H476" s="123"/>
      <c r="I476" s="123"/>
      <c r="J476" s="123"/>
      <c r="K476" s="123"/>
      <c r="L476" s="123"/>
      <c r="M476" s="120">
        <f t="shared" si="119"/>
        <v>0</v>
      </c>
      <c r="N476" s="120" t="e">
        <f t="shared" si="120"/>
        <v>#DIV/0!</v>
      </c>
      <c r="O476" s="120"/>
      <c r="P476" s="120">
        <f t="shared" si="121"/>
        <v>0</v>
      </c>
      <c r="Q476" s="120">
        <f t="shared" si="122"/>
        <v>0</v>
      </c>
      <c r="R476" s="120">
        <f t="shared" si="123"/>
        <v>0</v>
      </c>
      <c r="S476" s="120">
        <f t="shared" si="124"/>
        <v>0</v>
      </c>
      <c r="T476" s="120">
        <f t="shared" si="125"/>
        <v>0</v>
      </c>
      <c r="U476" s="120">
        <f t="shared" si="126"/>
        <v>0</v>
      </c>
      <c r="V476" s="124">
        <f t="shared" si="127"/>
        <v>0</v>
      </c>
      <c r="W476" s="120">
        <f t="shared" si="128"/>
        <v>0</v>
      </c>
      <c r="X476" s="120">
        <f t="shared" si="129"/>
        <v>0</v>
      </c>
      <c r="Y476" s="120">
        <f t="shared" si="130"/>
        <v>0</v>
      </c>
      <c r="Z476" s="120"/>
      <c r="AA476" s="120"/>
      <c r="AB476" s="120">
        <f t="shared" si="131"/>
        <v>0</v>
      </c>
      <c r="AC476" s="120">
        <f t="shared" si="132"/>
        <v>0</v>
      </c>
      <c r="AD476" s="120" t="str">
        <f t="shared" si="133"/>
        <v>Correct</v>
      </c>
      <c r="AE476" s="100"/>
      <c r="AF476" s="96" t="str">
        <f>IFERROR(VLOOKUP(Table1[[#This Row],[RespondentID]],'All Data'!$A:$CO,87,FALSE),"unknown")</f>
        <v>unknown</v>
      </c>
      <c r="AG476" s="96" t="str">
        <f>IFERROR(VLOOKUP(Table1[[#This Row],[RespondentID]],'All Data'!$A:$CO,88,FALSE),"unknown")</f>
        <v>unknown</v>
      </c>
      <c r="AH476" s="96" t="str">
        <f>IFERROR(VLOOKUP(Table1[[#This Row],[RespondentID]],'All Data'!$A:$CO,89,FALSE),"unknown")</f>
        <v>unknown</v>
      </c>
      <c r="AI476" s="96" t="str">
        <f>IFERROR(VLOOKUP(Table1[[#This Row],[RespondentID]],'All Data'!$A:$CO,90,FALSE),"unknown")</f>
        <v>unknown</v>
      </c>
      <c r="AJ476" s="96" t="str">
        <f>IFERROR(VLOOKUP(Table1[[#This Row],[RespondentID]],'All Data'!$A:$CO,91,FALSE),"unknown")</f>
        <v>unknown</v>
      </c>
      <c r="AK476" s="96" t="str">
        <f>IFERROR(VLOOKUP(Table1[[#This Row],[RespondentID]],'All Data'!$A:$CO,92,FALSE),"unknown")</f>
        <v>unknown</v>
      </c>
      <c r="AL476" s="96" t="str">
        <f>IFERROR(VLOOKUP(Table1[[#This Row],[RespondentID]],'All Data'!$A:$CO,93,FALSE),"unknown")</f>
        <v>unknown</v>
      </c>
      <c r="AM476" s="96" t="str">
        <f>IFERROR(VLOOKUP(Table1[[#This Row],[RespondentID]],'All Data'!$A:$CW,94,FALSE),"unknown")</f>
        <v>unknown</v>
      </c>
      <c r="AN476" s="96" t="str">
        <f>IFERROR(VLOOKUP(Table1[[#This Row],[RespondentID]],'All Data'!$A:$CW,95,FALSE),"unknown")</f>
        <v>unknown</v>
      </c>
      <c r="AO476" s="96" t="str">
        <f>IFERROR(VLOOKUP(Table1[[#This Row],[RespondentID]],'All Data'!$A:$CW,96,FALSE),"unknown")</f>
        <v>unknown</v>
      </c>
      <c r="AP476" s="96" t="str">
        <f>IFERROR(VLOOKUP(Table1[[#This Row],[RespondentID]],'All Data'!$A:$CW,97,FALSE),"unknown")</f>
        <v>unknown</v>
      </c>
      <c r="AQ476" s="96" t="str">
        <f>IFERROR(VLOOKUP(Table1[[#This Row],[RespondentID]],'All Data'!$A:$CW,98,FALSE),"unknown")</f>
        <v>unknown</v>
      </c>
      <c r="AR476" s="96" t="str">
        <f>IFERROR(VLOOKUP(Table1[[#This Row],[RespondentID]],'All Data'!$A:$CW,99,FALSE),"unknown")</f>
        <v>unknown</v>
      </c>
    </row>
    <row r="477" spans="1:44">
      <c r="A477" s="100"/>
      <c r="B477" s="122"/>
      <c r="C477" s="123"/>
      <c r="D477" s="123"/>
      <c r="E477" s="123"/>
      <c r="F477" s="123"/>
      <c r="G477" s="123"/>
      <c r="H477" s="123"/>
      <c r="I477" s="123"/>
      <c r="J477" s="123"/>
      <c r="K477" s="123"/>
      <c r="L477" s="123"/>
      <c r="M477" s="120">
        <f t="shared" si="119"/>
        <v>0</v>
      </c>
      <c r="N477" s="120" t="e">
        <f t="shared" si="120"/>
        <v>#DIV/0!</v>
      </c>
      <c r="O477" s="120"/>
      <c r="P477" s="120">
        <f t="shared" si="121"/>
        <v>0</v>
      </c>
      <c r="Q477" s="120">
        <f t="shared" si="122"/>
        <v>0</v>
      </c>
      <c r="R477" s="120">
        <f t="shared" si="123"/>
        <v>0</v>
      </c>
      <c r="S477" s="120">
        <f t="shared" si="124"/>
        <v>0</v>
      </c>
      <c r="T477" s="120">
        <f t="shared" si="125"/>
        <v>0</v>
      </c>
      <c r="U477" s="120">
        <f t="shared" si="126"/>
        <v>0</v>
      </c>
      <c r="V477" s="124">
        <f t="shared" si="127"/>
        <v>0</v>
      </c>
      <c r="W477" s="120">
        <f t="shared" si="128"/>
        <v>0</v>
      </c>
      <c r="X477" s="120">
        <f t="shared" si="129"/>
        <v>0</v>
      </c>
      <c r="Y477" s="120">
        <f t="shared" si="130"/>
        <v>0</v>
      </c>
      <c r="Z477" s="120"/>
      <c r="AA477" s="120"/>
      <c r="AB477" s="120">
        <f t="shared" si="131"/>
        <v>0</v>
      </c>
      <c r="AC477" s="120">
        <f t="shared" si="132"/>
        <v>0</v>
      </c>
      <c r="AD477" s="120" t="str">
        <f t="shared" si="133"/>
        <v>Correct</v>
      </c>
      <c r="AE477" s="100"/>
      <c r="AF477" s="96" t="str">
        <f>IFERROR(VLOOKUP(Table1[[#This Row],[RespondentID]],'All Data'!$A:$CO,87,FALSE),"unknown")</f>
        <v>unknown</v>
      </c>
      <c r="AG477" s="96" t="str">
        <f>IFERROR(VLOOKUP(Table1[[#This Row],[RespondentID]],'All Data'!$A:$CO,88,FALSE),"unknown")</f>
        <v>unknown</v>
      </c>
      <c r="AH477" s="96" t="str">
        <f>IFERROR(VLOOKUP(Table1[[#This Row],[RespondentID]],'All Data'!$A:$CO,89,FALSE),"unknown")</f>
        <v>unknown</v>
      </c>
      <c r="AI477" s="96" t="str">
        <f>IFERROR(VLOOKUP(Table1[[#This Row],[RespondentID]],'All Data'!$A:$CO,90,FALSE),"unknown")</f>
        <v>unknown</v>
      </c>
      <c r="AJ477" s="96" t="str">
        <f>IFERROR(VLOOKUP(Table1[[#This Row],[RespondentID]],'All Data'!$A:$CO,91,FALSE),"unknown")</f>
        <v>unknown</v>
      </c>
      <c r="AK477" s="96" t="str">
        <f>IFERROR(VLOOKUP(Table1[[#This Row],[RespondentID]],'All Data'!$A:$CO,92,FALSE),"unknown")</f>
        <v>unknown</v>
      </c>
      <c r="AL477" s="96" t="str">
        <f>IFERROR(VLOOKUP(Table1[[#This Row],[RespondentID]],'All Data'!$A:$CO,93,FALSE),"unknown")</f>
        <v>unknown</v>
      </c>
      <c r="AM477" s="96" t="str">
        <f>IFERROR(VLOOKUP(Table1[[#This Row],[RespondentID]],'All Data'!$A:$CW,94,FALSE),"unknown")</f>
        <v>unknown</v>
      </c>
      <c r="AN477" s="96" t="str">
        <f>IFERROR(VLOOKUP(Table1[[#This Row],[RespondentID]],'All Data'!$A:$CW,95,FALSE),"unknown")</f>
        <v>unknown</v>
      </c>
      <c r="AO477" s="96" t="str">
        <f>IFERROR(VLOOKUP(Table1[[#This Row],[RespondentID]],'All Data'!$A:$CW,96,FALSE),"unknown")</f>
        <v>unknown</v>
      </c>
      <c r="AP477" s="96" t="str">
        <f>IFERROR(VLOOKUP(Table1[[#This Row],[RespondentID]],'All Data'!$A:$CW,97,FALSE),"unknown")</f>
        <v>unknown</v>
      </c>
      <c r="AQ477" s="96" t="str">
        <f>IFERROR(VLOOKUP(Table1[[#This Row],[RespondentID]],'All Data'!$A:$CW,98,FALSE),"unknown")</f>
        <v>unknown</v>
      </c>
      <c r="AR477" s="96" t="str">
        <f>IFERROR(VLOOKUP(Table1[[#This Row],[RespondentID]],'All Data'!$A:$CW,99,FALSE),"unknown")</f>
        <v>unknown</v>
      </c>
    </row>
    <row r="478" spans="1:44">
      <c r="A478" s="100"/>
      <c r="B478" s="122"/>
      <c r="C478" s="123"/>
      <c r="D478" s="123"/>
      <c r="E478" s="123"/>
      <c r="F478" s="123"/>
      <c r="G478" s="123"/>
      <c r="H478" s="123"/>
      <c r="I478" s="123"/>
      <c r="J478" s="123"/>
      <c r="K478" s="123"/>
      <c r="L478" s="123"/>
      <c r="M478" s="120">
        <f t="shared" si="119"/>
        <v>0</v>
      </c>
      <c r="N478" s="120" t="e">
        <f t="shared" si="120"/>
        <v>#DIV/0!</v>
      </c>
      <c r="O478" s="120"/>
      <c r="P478" s="120">
        <f t="shared" si="121"/>
        <v>0</v>
      </c>
      <c r="Q478" s="120">
        <f t="shared" si="122"/>
        <v>0</v>
      </c>
      <c r="R478" s="120">
        <f t="shared" si="123"/>
        <v>0</v>
      </c>
      <c r="S478" s="120">
        <f t="shared" si="124"/>
        <v>0</v>
      </c>
      <c r="T478" s="120">
        <f t="shared" si="125"/>
        <v>0</v>
      </c>
      <c r="U478" s="120">
        <f t="shared" si="126"/>
        <v>0</v>
      </c>
      <c r="V478" s="124">
        <f t="shared" si="127"/>
        <v>0</v>
      </c>
      <c r="W478" s="120">
        <f t="shared" si="128"/>
        <v>0</v>
      </c>
      <c r="X478" s="120">
        <f t="shared" si="129"/>
        <v>0</v>
      </c>
      <c r="Y478" s="120">
        <f t="shared" si="130"/>
        <v>0</v>
      </c>
      <c r="Z478" s="120"/>
      <c r="AA478" s="120"/>
      <c r="AB478" s="120">
        <f t="shared" si="131"/>
        <v>0</v>
      </c>
      <c r="AC478" s="120">
        <f t="shared" si="132"/>
        <v>0</v>
      </c>
      <c r="AD478" s="120" t="str">
        <f t="shared" si="133"/>
        <v>Correct</v>
      </c>
      <c r="AE478" s="100"/>
      <c r="AF478" s="96" t="str">
        <f>IFERROR(VLOOKUP(Table1[[#This Row],[RespondentID]],'All Data'!$A:$CO,87,FALSE),"unknown")</f>
        <v>unknown</v>
      </c>
      <c r="AG478" s="96" t="str">
        <f>IFERROR(VLOOKUP(Table1[[#This Row],[RespondentID]],'All Data'!$A:$CO,88,FALSE),"unknown")</f>
        <v>unknown</v>
      </c>
      <c r="AH478" s="96" t="str">
        <f>IFERROR(VLOOKUP(Table1[[#This Row],[RespondentID]],'All Data'!$A:$CO,89,FALSE),"unknown")</f>
        <v>unknown</v>
      </c>
      <c r="AI478" s="96" t="str">
        <f>IFERROR(VLOOKUP(Table1[[#This Row],[RespondentID]],'All Data'!$A:$CO,90,FALSE),"unknown")</f>
        <v>unknown</v>
      </c>
      <c r="AJ478" s="96" t="str">
        <f>IFERROR(VLOOKUP(Table1[[#This Row],[RespondentID]],'All Data'!$A:$CO,91,FALSE),"unknown")</f>
        <v>unknown</v>
      </c>
      <c r="AK478" s="96" t="str">
        <f>IFERROR(VLOOKUP(Table1[[#This Row],[RespondentID]],'All Data'!$A:$CO,92,FALSE),"unknown")</f>
        <v>unknown</v>
      </c>
      <c r="AL478" s="96" t="str">
        <f>IFERROR(VLOOKUP(Table1[[#This Row],[RespondentID]],'All Data'!$A:$CO,93,FALSE),"unknown")</f>
        <v>unknown</v>
      </c>
      <c r="AM478" s="96" t="str">
        <f>IFERROR(VLOOKUP(Table1[[#This Row],[RespondentID]],'All Data'!$A:$CW,94,FALSE),"unknown")</f>
        <v>unknown</v>
      </c>
      <c r="AN478" s="96" t="str">
        <f>IFERROR(VLOOKUP(Table1[[#This Row],[RespondentID]],'All Data'!$A:$CW,95,FALSE),"unknown")</f>
        <v>unknown</v>
      </c>
      <c r="AO478" s="96" t="str">
        <f>IFERROR(VLOOKUP(Table1[[#This Row],[RespondentID]],'All Data'!$A:$CW,96,FALSE),"unknown")</f>
        <v>unknown</v>
      </c>
      <c r="AP478" s="96" t="str">
        <f>IFERROR(VLOOKUP(Table1[[#This Row],[RespondentID]],'All Data'!$A:$CW,97,FALSE),"unknown")</f>
        <v>unknown</v>
      </c>
      <c r="AQ478" s="96" t="str">
        <f>IFERROR(VLOOKUP(Table1[[#This Row],[RespondentID]],'All Data'!$A:$CW,98,FALSE),"unknown")</f>
        <v>unknown</v>
      </c>
      <c r="AR478" s="96" t="str">
        <f>IFERROR(VLOOKUP(Table1[[#This Row],[RespondentID]],'All Data'!$A:$CW,99,FALSE),"unknown")</f>
        <v>unknown</v>
      </c>
    </row>
    <row r="479" spans="1:44">
      <c r="A479" s="100"/>
      <c r="B479" s="122"/>
      <c r="C479" s="123"/>
      <c r="D479" s="123"/>
      <c r="E479" s="123"/>
      <c r="F479" s="123"/>
      <c r="G479" s="123"/>
      <c r="H479" s="123"/>
      <c r="I479" s="123"/>
      <c r="J479" s="123"/>
      <c r="K479" s="123"/>
      <c r="L479" s="123"/>
      <c r="M479" s="120">
        <f t="shared" si="119"/>
        <v>0</v>
      </c>
      <c r="N479" s="120" t="e">
        <f t="shared" si="120"/>
        <v>#DIV/0!</v>
      </c>
      <c r="O479" s="120"/>
      <c r="P479" s="120">
        <f t="shared" si="121"/>
        <v>0</v>
      </c>
      <c r="Q479" s="120">
        <f t="shared" si="122"/>
        <v>0</v>
      </c>
      <c r="R479" s="120">
        <f t="shared" si="123"/>
        <v>0</v>
      </c>
      <c r="S479" s="120">
        <f t="shared" si="124"/>
        <v>0</v>
      </c>
      <c r="T479" s="120">
        <f t="shared" si="125"/>
        <v>0</v>
      </c>
      <c r="U479" s="120">
        <f t="shared" si="126"/>
        <v>0</v>
      </c>
      <c r="V479" s="124">
        <f t="shared" si="127"/>
        <v>0</v>
      </c>
      <c r="W479" s="120">
        <f t="shared" si="128"/>
        <v>0</v>
      </c>
      <c r="X479" s="120">
        <f t="shared" si="129"/>
        <v>0</v>
      </c>
      <c r="Y479" s="120">
        <f t="shared" si="130"/>
        <v>0</v>
      </c>
      <c r="Z479" s="120"/>
      <c r="AA479" s="120"/>
      <c r="AB479" s="120">
        <f t="shared" si="131"/>
        <v>0</v>
      </c>
      <c r="AC479" s="120">
        <f t="shared" si="132"/>
        <v>0</v>
      </c>
      <c r="AD479" s="120" t="str">
        <f t="shared" si="133"/>
        <v>Correct</v>
      </c>
      <c r="AE479" s="100"/>
      <c r="AF479" s="96" t="str">
        <f>IFERROR(VLOOKUP(Table1[[#This Row],[RespondentID]],'All Data'!$A:$CO,87,FALSE),"unknown")</f>
        <v>unknown</v>
      </c>
      <c r="AG479" s="96" t="str">
        <f>IFERROR(VLOOKUP(Table1[[#This Row],[RespondentID]],'All Data'!$A:$CO,88,FALSE),"unknown")</f>
        <v>unknown</v>
      </c>
      <c r="AH479" s="96" t="str">
        <f>IFERROR(VLOOKUP(Table1[[#This Row],[RespondentID]],'All Data'!$A:$CO,89,FALSE),"unknown")</f>
        <v>unknown</v>
      </c>
      <c r="AI479" s="96" t="str">
        <f>IFERROR(VLOOKUP(Table1[[#This Row],[RespondentID]],'All Data'!$A:$CO,90,FALSE),"unknown")</f>
        <v>unknown</v>
      </c>
      <c r="AJ479" s="96" t="str">
        <f>IFERROR(VLOOKUP(Table1[[#This Row],[RespondentID]],'All Data'!$A:$CO,91,FALSE),"unknown")</f>
        <v>unknown</v>
      </c>
      <c r="AK479" s="96" t="str">
        <f>IFERROR(VLOOKUP(Table1[[#This Row],[RespondentID]],'All Data'!$A:$CO,92,FALSE),"unknown")</f>
        <v>unknown</v>
      </c>
      <c r="AL479" s="96" t="str">
        <f>IFERROR(VLOOKUP(Table1[[#This Row],[RespondentID]],'All Data'!$A:$CO,93,FALSE),"unknown")</f>
        <v>unknown</v>
      </c>
      <c r="AM479" s="96" t="str">
        <f>IFERROR(VLOOKUP(Table1[[#This Row],[RespondentID]],'All Data'!$A:$CW,94,FALSE),"unknown")</f>
        <v>unknown</v>
      </c>
      <c r="AN479" s="96" t="str">
        <f>IFERROR(VLOOKUP(Table1[[#This Row],[RespondentID]],'All Data'!$A:$CW,95,FALSE),"unknown")</f>
        <v>unknown</v>
      </c>
      <c r="AO479" s="96" t="str">
        <f>IFERROR(VLOOKUP(Table1[[#This Row],[RespondentID]],'All Data'!$A:$CW,96,FALSE),"unknown")</f>
        <v>unknown</v>
      </c>
      <c r="AP479" s="96" t="str">
        <f>IFERROR(VLOOKUP(Table1[[#This Row],[RespondentID]],'All Data'!$A:$CW,97,FALSE),"unknown")</f>
        <v>unknown</v>
      </c>
      <c r="AQ479" s="96" t="str">
        <f>IFERROR(VLOOKUP(Table1[[#This Row],[RespondentID]],'All Data'!$A:$CW,98,FALSE),"unknown")</f>
        <v>unknown</v>
      </c>
      <c r="AR479" s="96" t="str">
        <f>IFERROR(VLOOKUP(Table1[[#This Row],[RespondentID]],'All Data'!$A:$CW,99,FALSE),"unknown")</f>
        <v>unknown</v>
      </c>
    </row>
    <row r="480" spans="1:44">
      <c r="A480" s="100"/>
      <c r="B480" s="122"/>
      <c r="C480" s="123"/>
      <c r="D480" s="123"/>
      <c r="E480" s="123"/>
      <c r="F480" s="123"/>
      <c r="G480" s="123"/>
      <c r="H480" s="123"/>
      <c r="I480" s="123"/>
      <c r="J480" s="123"/>
      <c r="K480" s="123"/>
      <c r="L480" s="123"/>
      <c r="M480" s="120">
        <f t="shared" si="119"/>
        <v>0</v>
      </c>
      <c r="N480" s="120" t="e">
        <f t="shared" si="120"/>
        <v>#DIV/0!</v>
      </c>
      <c r="O480" s="120"/>
      <c r="P480" s="120">
        <f t="shared" si="121"/>
        <v>0</v>
      </c>
      <c r="Q480" s="120">
        <f t="shared" si="122"/>
        <v>0</v>
      </c>
      <c r="R480" s="120">
        <f t="shared" si="123"/>
        <v>0</v>
      </c>
      <c r="S480" s="120">
        <f t="shared" si="124"/>
        <v>0</v>
      </c>
      <c r="T480" s="120">
        <f t="shared" si="125"/>
        <v>0</v>
      </c>
      <c r="U480" s="120">
        <f t="shared" si="126"/>
        <v>0</v>
      </c>
      <c r="V480" s="124">
        <f t="shared" si="127"/>
        <v>0</v>
      </c>
      <c r="W480" s="120">
        <f t="shared" si="128"/>
        <v>0</v>
      </c>
      <c r="X480" s="120">
        <f t="shared" si="129"/>
        <v>0</v>
      </c>
      <c r="Y480" s="120">
        <f t="shared" si="130"/>
        <v>0</v>
      </c>
      <c r="Z480" s="120"/>
      <c r="AA480" s="120"/>
      <c r="AB480" s="120">
        <f t="shared" si="131"/>
        <v>0</v>
      </c>
      <c r="AC480" s="120">
        <f t="shared" si="132"/>
        <v>0</v>
      </c>
      <c r="AD480" s="120" t="str">
        <f t="shared" si="133"/>
        <v>Correct</v>
      </c>
      <c r="AE480" s="100"/>
      <c r="AF480" s="96" t="str">
        <f>IFERROR(VLOOKUP(Table1[[#This Row],[RespondentID]],'All Data'!$A:$CO,87,FALSE),"unknown")</f>
        <v>unknown</v>
      </c>
      <c r="AG480" s="96" t="str">
        <f>IFERROR(VLOOKUP(Table1[[#This Row],[RespondentID]],'All Data'!$A:$CO,88,FALSE),"unknown")</f>
        <v>unknown</v>
      </c>
      <c r="AH480" s="96" t="str">
        <f>IFERROR(VLOOKUP(Table1[[#This Row],[RespondentID]],'All Data'!$A:$CO,89,FALSE),"unknown")</f>
        <v>unknown</v>
      </c>
      <c r="AI480" s="96" t="str">
        <f>IFERROR(VLOOKUP(Table1[[#This Row],[RespondentID]],'All Data'!$A:$CO,90,FALSE),"unknown")</f>
        <v>unknown</v>
      </c>
      <c r="AJ480" s="96" t="str">
        <f>IFERROR(VLOOKUP(Table1[[#This Row],[RespondentID]],'All Data'!$A:$CO,91,FALSE),"unknown")</f>
        <v>unknown</v>
      </c>
      <c r="AK480" s="96" t="str">
        <f>IFERROR(VLOOKUP(Table1[[#This Row],[RespondentID]],'All Data'!$A:$CO,92,FALSE),"unknown")</f>
        <v>unknown</v>
      </c>
      <c r="AL480" s="96" t="str">
        <f>IFERROR(VLOOKUP(Table1[[#This Row],[RespondentID]],'All Data'!$A:$CO,93,FALSE),"unknown")</f>
        <v>unknown</v>
      </c>
      <c r="AM480" s="96" t="str">
        <f>IFERROR(VLOOKUP(Table1[[#This Row],[RespondentID]],'All Data'!$A:$CW,94,FALSE),"unknown")</f>
        <v>unknown</v>
      </c>
      <c r="AN480" s="96" t="str">
        <f>IFERROR(VLOOKUP(Table1[[#This Row],[RespondentID]],'All Data'!$A:$CW,95,FALSE),"unknown")</f>
        <v>unknown</v>
      </c>
      <c r="AO480" s="96" t="str">
        <f>IFERROR(VLOOKUP(Table1[[#This Row],[RespondentID]],'All Data'!$A:$CW,96,FALSE),"unknown")</f>
        <v>unknown</v>
      </c>
      <c r="AP480" s="96" t="str">
        <f>IFERROR(VLOOKUP(Table1[[#This Row],[RespondentID]],'All Data'!$A:$CW,97,FALSE),"unknown")</f>
        <v>unknown</v>
      </c>
      <c r="AQ480" s="96" t="str">
        <f>IFERROR(VLOOKUP(Table1[[#This Row],[RespondentID]],'All Data'!$A:$CW,98,FALSE),"unknown")</f>
        <v>unknown</v>
      </c>
      <c r="AR480" s="96" t="str">
        <f>IFERROR(VLOOKUP(Table1[[#This Row],[RespondentID]],'All Data'!$A:$CW,99,FALSE),"unknown")</f>
        <v>unknown</v>
      </c>
    </row>
    <row r="481" spans="1:44">
      <c r="A481" s="100"/>
      <c r="B481" s="122"/>
      <c r="C481" s="123"/>
      <c r="D481" s="123"/>
      <c r="E481" s="123"/>
      <c r="F481" s="123"/>
      <c r="G481" s="123"/>
      <c r="H481" s="123"/>
      <c r="I481" s="123"/>
      <c r="J481" s="123"/>
      <c r="K481" s="123"/>
      <c r="L481" s="123"/>
      <c r="M481" s="120">
        <f t="shared" si="119"/>
        <v>0</v>
      </c>
      <c r="N481" s="120" t="e">
        <f t="shared" si="120"/>
        <v>#DIV/0!</v>
      </c>
      <c r="O481" s="120"/>
      <c r="P481" s="120">
        <f t="shared" si="121"/>
        <v>0</v>
      </c>
      <c r="Q481" s="120">
        <f t="shared" si="122"/>
        <v>0</v>
      </c>
      <c r="R481" s="120">
        <f t="shared" si="123"/>
        <v>0</v>
      </c>
      <c r="S481" s="120">
        <f t="shared" si="124"/>
        <v>0</v>
      </c>
      <c r="T481" s="120">
        <f t="shared" si="125"/>
        <v>0</v>
      </c>
      <c r="U481" s="120">
        <f t="shared" si="126"/>
        <v>0</v>
      </c>
      <c r="V481" s="124">
        <f t="shared" si="127"/>
        <v>0</v>
      </c>
      <c r="W481" s="120">
        <f t="shared" si="128"/>
        <v>0</v>
      </c>
      <c r="X481" s="120">
        <f t="shared" si="129"/>
        <v>0</v>
      </c>
      <c r="Y481" s="120">
        <f t="shared" si="130"/>
        <v>0</v>
      </c>
      <c r="Z481" s="120"/>
      <c r="AA481" s="120"/>
      <c r="AB481" s="120">
        <f t="shared" si="131"/>
        <v>0</v>
      </c>
      <c r="AC481" s="120">
        <f t="shared" si="132"/>
        <v>0</v>
      </c>
      <c r="AD481" s="120" t="str">
        <f t="shared" si="133"/>
        <v>Correct</v>
      </c>
      <c r="AE481" s="100"/>
      <c r="AF481" s="96" t="str">
        <f>IFERROR(VLOOKUP(Table1[[#This Row],[RespondentID]],'All Data'!$A:$CO,87,FALSE),"unknown")</f>
        <v>unknown</v>
      </c>
      <c r="AG481" s="96" t="str">
        <f>IFERROR(VLOOKUP(Table1[[#This Row],[RespondentID]],'All Data'!$A:$CO,88,FALSE),"unknown")</f>
        <v>unknown</v>
      </c>
      <c r="AH481" s="96" t="str">
        <f>IFERROR(VLOOKUP(Table1[[#This Row],[RespondentID]],'All Data'!$A:$CO,89,FALSE),"unknown")</f>
        <v>unknown</v>
      </c>
      <c r="AI481" s="96" t="str">
        <f>IFERROR(VLOOKUP(Table1[[#This Row],[RespondentID]],'All Data'!$A:$CO,90,FALSE),"unknown")</f>
        <v>unknown</v>
      </c>
      <c r="AJ481" s="96" t="str">
        <f>IFERROR(VLOOKUP(Table1[[#This Row],[RespondentID]],'All Data'!$A:$CO,91,FALSE),"unknown")</f>
        <v>unknown</v>
      </c>
      <c r="AK481" s="96" t="str">
        <f>IFERROR(VLOOKUP(Table1[[#This Row],[RespondentID]],'All Data'!$A:$CO,92,FALSE),"unknown")</f>
        <v>unknown</v>
      </c>
      <c r="AL481" s="96" t="str">
        <f>IFERROR(VLOOKUP(Table1[[#This Row],[RespondentID]],'All Data'!$A:$CO,93,FALSE),"unknown")</f>
        <v>unknown</v>
      </c>
      <c r="AM481" s="96" t="str">
        <f>IFERROR(VLOOKUP(Table1[[#This Row],[RespondentID]],'All Data'!$A:$CW,94,FALSE),"unknown")</f>
        <v>unknown</v>
      </c>
      <c r="AN481" s="96" t="str">
        <f>IFERROR(VLOOKUP(Table1[[#This Row],[RespondentID]],'All Data'!$A:$CW,95,FALSE),"unknown")</f>
        <v>unknown</v>
      </c>
      <c r="AO481" s="96" t="str">
        <f>IFERROR(VLOOKUP(Table1[[#This Row],[RespondentID]],'All Data'!$A:$CW,96,FALSE),"unknown")</f>
        <v>unknown</v>
      </c>
      <c r="AP481" s="96" t="str">
        <f>IFERROR(VLOOKUP(Table1[[#This Row],[RespondentID]],'All Data'!$A:$CW,97,FALSE),"unknown")</f>
        <v>unknown</v>
      </c>
      <c r="AQ481" s="96" t="str">
        <f>IFERROR(VLOOKUP(Table1[[#This Row],[RespondentID]],'All Data'!$A:$CW,98,FALSE),"unknown")</f>
        <v>unknown</v>
      </c>
      <c r="AR481" s="96" t="str">
        <f>IFERROR(VLOOKUP(Table1[[#This Row],[RespondentID]],'All Data'!$A:$CW,99,FALSE),"unknown")</f>
        <v>unknown</v>
      </c>
    </row>
    <row r="482" spans="1:44">
      <c r="A482" s="100"/>
      <c r="B482" s="122"/>
      <c r="C482" s="123"/>
      <c r="D482" s="123"/>
      <c r="E482" s="123"/>
      <c r="F482" s="123"/>
      <c r="G482" s="123"/>
      <c r="H482" s="123"/>
      <c r="I482" s="123"/>
      <c r="J482" s="123"/>
      <c r="K482" s="123"/>
      <c r="L482" s="123"/>
      <c r="M482" s="120">
        <f t="shared" si="119"/>
        <v>0</v>
      </c>
      <c r="N482" s="120" t="e">
        <f t="shared" si="120"/>
        <v>#DIV/0!</v>
      </c>
      <c r="O482" s="120"/>
      <c r="P482" s="120">
        <f t="shared" si="121"/>
        <v>0</v>
      </c>
      <c r="Q482" s="120">
        <f t="shared" si="122"/>
        <v>0</v>
      </c>
      <c r="R482" s="120">
        <f t="shared" si="123"/>
        <v>0</v>
      </c>
      <c r="S482" s="120">
        <f t="shared" si="124"/>
        <v>0</v>
      </c>
      <c r="T482" s="120">
        <f t="shared" si="125"/>
        <v>0</v>
      </c>
      <c r="U482" s="120">
        <f t="shared" si="126"/>
        <v>0</v>
      </c>
      <c r="V482" s="124">
        <f t="shared" si="127"/>
        <v>0</v>
      </c>
      <c r="W482" s="120">
        <f t="shared" si="128"/>
        <v>0</v>
      </c>
      <c r="X482" s="120">
        <f t="shared" si="129"/>
        <v>0</v>
      </c>
      <c r="Y482" s="120">
        <f t="shared" si="130"/>
        <v>0</v>
      </c>
      <c r="Z482" s="120"/>
      <c r="AA482" s="120"/>
      <c r="AB482" s="120">
        <f t="shared" si="131"/>
        <v>0</v>
      </c>
      <c r="AC482" s="120">
        <f t="shared" si="132"/>
        <v>0</v>
      </c>
      <c r="AD482" s="120" t="str">
        <f t="shared" si="133"/>
        <v>Correct</v>
      </c>
      <c r="AE482" s="100"/>
      <c r="AF482" s="96" t="str">
        <f>IFERROR(VLOOKUP(Table1[[#This Row],[RespondentID]],'All Data'!$A:$CO,87,FALSE),"unknown")</f>
        <v>unknown</v>
      </c>
      <c r="AG482" s="96" t="str">
        <f>IFERROR(VLOOKUP(Table1[[#This Row],[RespondentID]],'All Data'!$A:$CO,88,FALSE),"unknown")</f>
        <v>unknown</v>
      </c>
      <c r="AH482" s="96" t="str">
        <f>IFERROR(VLOOKUP(Table1[[#This Row],[RespondentID]],'All Data'!$A:$CO,89,FALSE),"unknown")</f>
        <v>unknown</v>
      </c>
      <c r="AI482" s="96" t="str">
        <f>IFERROR(VLOOKUP(Table1[[#This Row],[RespondentID]],'All Data'!$A:$CO,90,FALSE),"unknown")</f>
        <v>unknown</v>
      </c>
      <c r="AJ482" s="96" t="str">
        <f>IFERROR(VLOOKUP(Table1[[#This Row],[RespondentID]],'All Data'!$A:$CO,91,FALSE),"unknown")</f>
        <v>unknown</v>
      </c>
      <c r="AK482" s="96" t="str">
        <f>IFERROR(VLOOKUP(Table1[[#This Row],[RespondentID]],'All Data'!$A:$CO,92,FALSE),"unknown")</f>
        <v>unknown</v>
      </c>
      <c r="AL482" s="96" t="str">
        <f>IFERROR(VLOOKUP(Table1[[#This Row],[RespondentID]],'All Data'!$A:$CO,93,FALSE),"unknown")</f>
        <v>unknown</v>
      </c>
      <c r="AM482" s="96" t="str">
        <f>IFERROR(VLOOKUP(Table1[[#This Row],[RespondentID]],'All Data'!$A:$CW,94,FALSE),"unknown")</f>
        <v>unknown</v>
      </c>
      <c r="AN482" s="96" t="str">
        <f>IFERROR(VLOOKUP(Table1[[#This Row],[RespondentID]],'All Data'!$A:$CW,95,FALSE),"unknown")</f>
        <v>unknown</v>
      </c>
      <c r="AO482" s="96" t="str">
        <f>IFERROR(VLOOKUP(Table1[[#This Row],[RespondentID]],'All Data'!$A:$CW,96,FALSE),"unknown")</f>
        <v>unknown</v>
      </c>
      <c r="AP482" s="96" t="str">
        <f>IFERROR(VLOOKUP(Table1[[#This Row],[RespondentID]],'All Data'!$A:$CW,97,FALSE),"unknown")</f>
        <v>unknown</v>
      </c>
      <c r="AQ482" s="96" t="str">
        <f>IFERROR(VLOOKUP(Table1[[#This Row],[RespondentID]],'All Data'!$A:$CW,98,FALSE),"unknown")</f>
        <v>unknown</v>
      </c>
      <c r="AR482" s="96" t="str">
        <f>IFERROR(VLOOKUP(Table1[[#This Row],[RespondentID]],'All Data'!$A:$CW,99,FALSE),"unknown")</f>
        <v>unknown</v>
      </c>
    </row>
    <row r="483" spans="1:44">
      <c r="A483" s="100"/>
      <c r="B483" s="122"/>
      <c r="C483" s="123"/>
      <c r="D483" s="123"/>
      <c r="E483" s="123"/>
      <c r="F483" s="123"/>
      <c r="G483" s="123"/>
      <c r="H483" s="123"/>
      <c r="I483" s="123"/>
      <c r="J483" s="123"/>
      <c r="K483" s="123"/>
      <c r="L483" s="123"/>
      <c r="M483" s="120">
        <f t="shared" si="119"/>
        <v>0</v>
      </c>
      <c r="N483" s="120" t="e">
        <f t="shared" si="120"/>
        <v>#DIV/0!</v>
      </c>
      <c r="O483" s="120"/>
      <c r="P483" s="120">
        <f t="shared" si="121"/>
        <v>0</v>
      </c>
      <c r="Q483" s="120">
        <f t="shared" si="122"/>
        <v>0</v>
      </c>
      <c r="R483" s="120">
        <f t="shared" si="123"/>
        <v>0</v>
      </c>
      <c r="S483" s="120">
        <f t="shared" si="124"/>
        <v>0</v>
      </c>
      <c r="T483" s="120">
        <f t="shared" si="125"/>
        <v>0</v>
      </c>
      <c r="U483" s="120">
        <f t="shared" si="126"/>
        <v>0</v>
      </c>
      <c r="V483" s="124">
        <f t="shared" si="127"/>
        <v>0</v>
      </c>
      <c r="W483" s="120">
        <f t="shared" si="128"/>
        <v>0</v>
      </c>
      <c r="X483" s="120">
        <f t="shared" si="129"/>
        <v>0</v>
      </c>
      <c r="Y483" s="120">
        <f t="shared" si="130"/>
        <v>0</v>
      </c>
      <c r="Z483" s="120"/>
      <c r="AA483" s="120"/>
      <c r="AB483" s="120">
        <f t="shared" si="131"/>
        <v>0</v>
      </c>
      <c r="AC483" s="120">
        <f t="shared" si="132"/>
        <v>0</v>
      </c>
      <c r="AD483" s="120" t="str">
        <f t="shared" si="133"/>
        <v>Correct</v>
      </c>
      <c r="AE483" s="100"/>
      <c r="AF483" s="96" t="str">
        <f>IFERROR(VLOOKUP(Table1[[#This Row],[RespondentID]],'All Data'!$A:$CO,87,FALSE),"unknown")</f>
        <v>unknown</v>
      </c>
      <c r="AG483" s="96" t="str">
        <f>IFERROR(VLOOKUP(Table1[[#This Row],[RespondentID]],'All Data'!$A:$CO,88,FALSE),"unknown")</f>
        <v>unknown</v>
      </c>
      <c r="AH483" s="96" t="str">
        <f>IFERROR(VLOOKUP(Table1[[#This Row],[RespondentID]],'All Data'!$A:$CO,89,FALSE),"unknown")</f>
        <v>unknown</v>
      </c>
      <c r="AI483" s="96" t="str">
        <f>IFERROR(VLOOKUP(Table1[[#This Row],[RespondentID]],'All Data'!$A:$CO,90,FALSE),"unknown")</f>
        <v>unknown</v>
      </c>
      <c r="AJ483" s="96" t="str">
        <f>IFERROR(VLOOKUP(Table1[[#This Row],[RespondentID]],'All Data'!$A:$CO,91,FALSE),"unknown")</f>
        <v>unknown</v>
      </c>
      <c r="AK483" s="96" t="str">
        <f>IFERROR(VLOOKUP(Table1[[#This Row],[RespondentID]],'All Data'!$A:$CO,92,FALSE),"unknown")</f>
        <v>unknown</v>
      </c>
      <c r="AL483" s="96" t="str">
        <f>IFERROR(VLOOKUP(Table1[[#This Row],[RespondentID]],'All Data'!$A:$CO,93,FALSE),"unknown")</f>
        <v>unknown</v>
      </c>
      <c r="AM483" s="96" t="str">
        <f>IFERROR(VLOOKUP(Table1[[#This Row],[RespondentID]],'All Data'!$A:$CW,94,FALSE),"unknown")</f>
        <v>unknown</v>
      </c>
      <c r="AN483" s="96" t="str">
        <f>IFERROR(VLOOKUP(Table1[[#This Row],[RespondentID]],'All Data'!$A:$CW,95,FALSE),"unknown")</f>
        <v>unknown</v>
      </c>
      <c r="AO483" s="96" t="str">
        <f>IFERROR(VLOOKUP(Table1[[#This Row],[RespondentID]],'All Data'!$A:$CW,96,FALSE),"unknown")</f>
        <v>unknown</v>
      </c>
      <c r="AP483" s="96" t="str">
        <f>IFERROR(VLOOKUP(Table1[[#This Row],[RespondentID]],'All Data'!$A:$CW,97,FALSE),"unknown")</f>
        <v>unknown</v>
      </c>
      <c r="AQ483" s="96" t="str">
        <f>IFERROR(VLOOKUP(Table1[[#This Row],[RespondentID]],'All Data'!$A:$CW,98,FALSE),"unknown")</f>
        <v>unknown</v>
      </c>
      <c r="AR483" s="96" t="str">
        <f>IFERROR(VLOOKUP(Table1[[#This Row],[RespondentID]],'All Data'!$A:$CW,99,FALSE),"unknown")</f>
        <v>unknown</v>
      </c>
    </row>
    <row r="484" spans="1:44">
      <c r="A484" s="100"/>
      <c r="B484" s="122"/>
      <c r="C484" s="123"/>
      <c r="D484" s="123"/>
      <c r="E484" s="123"/>
      <c r="F484" s="123"/>
      <c r="G484" s="123"/>
      <c r="H484" s="123"/>
      <c r="I484" s="123"/>
      <c r="J484" s="123"/>
      <c r="K484" s="123"/>
      <c r="L484" s="123"/>
      <c r="M484" s="120">
        <f t="shared" si="119"/>
        <v>0</v>
      </c>
      <c r="N484" s="120" t="e">
        <f t="shared" si="120"/>
        <v>#DIV/0!</v>
      </c>
      <c r="O484" s="120"/>
      <c r="P484" s="120">
        <f t="shared" si="121"/>
        <v>0</v>
      </c>
      <c r="Q484" s="120">
        <f t="shared" si="122"/>
        <v>0</v>
      </c>
      <c r="R484" s="120">
        <f t="shared" si="123"/>
        <v>0</v>
      </c>
      <c r="S484" s="120">
        <f t="shared" si="124"/>
        <v>0</v>
      </c>
      <c r="T484" s="120">
        <f t="shared" si="125"/>
        <v>0</v>
      </c>
      <c r="U484" s="120">
        <f t="shared" si="126"/>
        <v>0</v>
      </c>
      <c r="V484" s="124">
        <f t="shared" si="127"/>
        <v>0</v>
      </c>
      <c r="W484" s="120">
        <f t="shared" si="128"/>
        <v>0</v>
      </c>
      <c r="X484" s="120">
        <f t="shared" si="129"/>
        <v>0</v>
      </c>
      <c r="Y484" s="120">
        <f t="shared" si="130"/>
        <v>0</v>
      </c>
      <c r="Z484" s="120"/>
      <c r="AA484" s="120"/>
      <c r="AB484" s="120">
        <f t="shared" si="131"/>
        <v>0</v>
      </c>
      <c r="AC484" s="120">
        <f t="shared" si="132"/>
        <v>0</v>
      </c>
      <c r="AD484" s="120" t="str">
        <f t="shared" si="133"/>
        <v>Correct</v>
      </c>
      <c r="AE484" s="100"/>
      <c r="AF484" s="96" t="str">
        <f>IFERROR(VLOOKUP(Table1[[#This Row],[RespondentID]],'All Data'!$A:$CO,87,FALSE),"unknown")</f>
        <v>unknown</v>
      </c>
      <c r="AG484" s="96" t="str">
        <f>IFERROR(VLOOKUP(Table1[[#This Row],[RespondentID]],'All Data'!$A:$CO,88,FALSE),"unknown")</f>
        <v>unknown</v>
      </c>
      <c r="AH484" s="96" t="str">
        <f>IFERROR(VLOOKUP(Table1[[#This Row],[RespondentID]],'All Data'!$A:$CO,89,FALSE),"unknown")</f>
        <v>unknown</v>
      </c>
      <c r="AI484" s="96" t="str">
        <f>IFERROR(VLOOKUP(Table1[[#This Row],[RespondentID]],'All Data'!$A:$CO,90,FALSE),"unknown")</f>
        <v>unknown</v>
      </c>
      <c r="AJ484" s="96" t="str">
        <f>IFERROR(VLOOKUP(Table1[[#This Row],[RespondentID]],'All Data'!$A:$CO,91,FALSE),"unknown")</f>
        <v>unknown</v>
      </c>
      <c r="AK484" s="96" t="str">
        <f>IFERROR(VLOOKUP(Table1[[#This Row],[RespondentID]],'All Data'!$A:$CO,92,FALSE),"unknown")</f>
        <v>unknown</v>
      </c>
      <c r="AL484" s="96" t="str">
        <f>IFERROR(VLOOKUP(Table1[[#This Row],[RespondentID]],'All Data'!$A:$CO,93,FALSE),"unknown")</f>
        <v>unknown</v>
      </c>
      <c r="AM484" s="96" t="str">
        <f>IFERROR(VLOOKUP(Table1[[#This Row],[RespondentID]],'All Data'!$A:$CW,94,FALSE),"unknown")</f>
        <v>unknown</v>
      </c>
      <c r="AN484" s="96" t="str">
        <f>IFERROR(VLOOKUP(Table1[[#This Row],[RespondentID]],'All Data'!$A:$CW,95,FALSE),"unknown")</f>
        <v>unknown</v>
      </c>
      <c r="AO484" s="96" t="str">
        <f>IFERROR(VLOOKUP(Table1[[#This Row],[RespondentID]],'All Data'!$A:$CW,96,FALSE),"unknown")</f>
        <v>unknown</v>
      </c>
      <c r="AP484" s="96" t="str">
        <f>IFERROR(VLOOKUP(Table1[[#This Row],[RespondentID]],'All Data'!$A:$CW,97,FALSE),"unknown")</f>
        <v>unknown</v>
      </c>
      <c r="AQ484" s="96" t="str">
        <f>IFERROR(VLOOKUP(Table1[[#This Row],[RespondentID]],'All Data'!$A:$CW,98,FALSE),"unknown")</f>
        <v>unknown</v>
      </c>
      <c r="AR484" s="96" t="str">
        <f>IFERROR(VLOOKUP(Table1[[#This Row],[RespondentID]],'All Data'!$A:$CW,99,FALSE),"unknown")</f>
        <v>unknown</v>
      </c>
    </row>
    <row r="485" spans="1:44">
      <c r="A485" s="100"/>
      <c r="B485" s="122"/>
      <c r="C485" s="123"/>
      <c r="D485" s="123"/>
      <c r="E485" s="123"/>
      <c r="F485" s="123"/>
      <c r="G485" s="123"/>
      <c r="H485" s="123"/>
      <c r="I485" s="123"/>
      <c r="J485" s="123"/>
      <c r="K485" s="123"/>
      <c r="L485" s="123"/>
      <c r="M485" s="120">
        <f t="shared" si="119"/>
        <v>0</v>
      </c>
      <c r="N485" s="120" t="e">
        <f t="shared" si="120"/>
        <v>#DIV/0!</v>
      </c>
      <c r="O485" s="120"/>
      <c r="P485" s="120">
        <f t="shared" si="121"/>
        <v>0</v>
      </c>
      <c r="Q485" s="120">
        <f t="shared" si="122"/>
        <v>0</v>
      </c>
      <c r="R485" s="120">
        <f t="shared" si="123"/>
        <v>0</v>
      </c>
      <c r="S485" s="120">
        <f t="shared" si="124"/>
        <v>0</v>
      </c>
      <c r="T485" s="120">
        <f t="shared" si="125"/>
        <v>0</v>
      </c>
      <c r="U485" s="120">
        <f t="shared" si="126"/>
        <v>0</v>
      </c>
      <c r="V485" s="124">
        <f t="shared" si="127"/>
        <v>0</v>
      </c>
      <c r="W485" s="120">
        <f t="shared" si="128"/>
        <v>0</v>
      </c>
      <c r="X485" s="120">
        <f t="shared" si="129"/>
        <v>0</v>
      </c>
      <c r="Y485" s="120">
        <f t="shared" si="130"/>
        <v>0</v>
      </c>
      <c r="Z485" s="120"/>
      <c r="AA485" s="120"/>
      <c r="AB485" s="120">
        <f t="shared" si="131"/>
        <v>0</v>
      </c>
      <c r="AC485" s="120">
        <f t="shared" si="132"/>
        <v>0</v>
      </c>
      <c r="AD485" s="120" t="str">
        <f t="shared" si="133"/>
        <v>Correct</v>
      </c>
      <c r="AE485" s="100"/>
      <c r="AF485" s="96" t="str">
        <f>IFERROR(VLOOKUP(Table1[[#This Row],[RespondentID]],'All Data'!$A:$CO,87,FALSE),"unknown")</f>
        <v>unknown</v>
      </c>
      <c r="AG485" s="96" t="str">
        <f>IFERROR(VLOOKUP(Table1[[#This Row],[RespondentID]],'All Data'!$A:$CO,88,FALSE),"unknown")</f>
        <v>unknown</v>
      </c>
      <c r="AH485" s="96" t="str">
        <f>IFERROR(VLOOKUP(Table1[[#This Row],[RespondentID]],'All Data'!$A:$CO,89,FALSE),"unknown")</f>
        <v>unknown</v>
      </c>
      <c r="AI485" s="96" t="str">
        <f>IFERROR(VLOOKUP(Table1[[#This Row],[RespondentID]],'All Data'!$A:$CO,90,FALSE),"unknown")</f>
        <v>unknown</v>
      </c>
      <c r="AJ485" s="96" t="str">
        <f>IFERROR(VLOOKUP(Table1[[#This Row],[RespondentID]],'All Data'!$A:$CO,91,FALSE),"unknown")</f>
        <v>unknown</v>
      </c>
      <c r="AK485" s="96" t="str">
        <f>IFERROR(VLOOKUP(Table1[[#This Row],[RespondentID]],'All Data'!$A:$CO,92,FALSE),"unknown")</f>
        <v>unknown</v>
      </c>
      <c r="AL485" s="96" t="str">
        <f>IFERROR(VLOOKUP(Table1[[#This Row],[RespondentID]],'All Data'!$A:$CO,93,FALSE),"unknown")</f>
        <v>unknown</v>
      </c>
      <c r="AM485" s="96" t="str">
        <f>IFERROR(VLOOKUP(Table1[[#This Row],[RespondentID]],'All Data'!$A:$CW,94,FALSE),"unknown")</f>
        <v>unknown</v>
      </c>
      <c r="AN485" s="96" t="str">
        <f>IFERROR(VLOOKUP(Table1[[#This Row],[RespondentID]],'All Data'!$A:$CW,95,FALSE),"unknown")</f>
        <v>unknown</v>
      </c>
      <c r="AO485" s="96" t="str">
        <f>IFERROR(VLOOKUP(Table1[[#This Row],[RespondentID]],'All Data'!$A:$CW,96,FALSE),"unknown")</f>
        <v>unknown</v>
      </c>
      <c r="AP485" s="96" t="str">
        <f>IFERROR(VLOOKUP(Table1[[#This Row],[RespondentID]],'All Data'!$A:$CW,97,FALSE),"unknown")</f>
        <v>unknown</v>
      </c>
      <c r="AQ485" s="96" t="str">
        <f>IFERROR(VLOOKUP(Table1[[#This Row],[RespondentID]],'All Data'!$A:$CW,98,FALSE),"unknown")</f>
        <v>unknown</v>
      </c>
      <c r="AR485" s="96" t="str">
        <f>IFERROR(VLOOKUP(Table1[[#This Row],[RespondentID]],'All Data'!$A:$CW,99,FALSE),"unknown")</f>
        <v>unknown</v>
      </c>
    </row>
    <row r="486" spans="1:44">
      <c r="A486" s="100"/>
      <c r="B486" s="122"/>
      <c r="C486" s="123"/>
      <c r="D486" s="123"/>
      <c r="E486" s="123"/>
      <c r="F486" s="123"/>
      <c r="G486" s="123"/>
      <c r="H486" s="123"/>
      <c r="I486" s="123"/>
      <c r="J486" s="123"/>
      <c r="K486" s="123"/>
      <c r="L486" s="123"/>
      <c r="M486" s="120">
        <f t="shared" si="119"/>
        <v>0</v>
      </c>
      <c r="N486" s="120" t="e">
        <f t="shared" si="120"/>
        <v>#DIV/0!</v>
      </c>
      <c r="O486" s="120"/>
      <c r="P486" s="120">
        <f t="shared" si="121"/>
        <v>0</v>
      </c>
      <c r="Q486" s="120">
        <f t="shared" si="122"/>
        <v>0</v>
      </c>
      <c r="R486" s="120">
        <f t="shared" si="123"/>
        <v>0</v>
      </c>
      <c r="S486" s="120">
        <f t="shared" si="124"/>
        <v>0</v>
      </c>
      <c r="T486" s="120">
        <f t="shared" si="125"/>
        <v>0</v>
      </c>
      <c r="U486" s="120">
        <f t="shared" si="126"/>
        <v>0</v>
      </c>
      <c r="V486" s="124">
        <f t="shared" si="127"/>
        <v>0</v>
      </c>
      <c r="W486" s="120">
        <f t="shared" si="128"/>
        <v>0</v>
      </c>
      <c r="X486" s="120">
        <f t="shared" si="129"/>
        <v>0</v>
      </c>
      <c r="Y486" s="120">
        <f t="shared" si="130"/>
        <v>0</v>
      </c>
      <c r="Z486" s="120"/>
      <c r="AA486" s="120"/>
      <c r="AB486" s="120">
        <f t="shared" si="131"/>
        <v>0</v>
      </c>
      <c r="AC486" s="120">
        <f t="shared" si="132"/>
        <v>0</v>
      </c>
      <c r="AD486" s="120" t="str">
        <f t="shared" si="133"/>
        <v>Correct</v>
      </c>
      <c r="AE486" s="100"/>
      <c r="AF486" s="96" t="str">
        <f>IFERROR(VLOOKUP(Table1[[#This Row],[RespondentID]],'All Data'!$A:$CO,87,FALSE),"unknown")</f>
        <v>unknown</v>
      </c>
      <c r="AG486" s="96" t="str">
        <f>IFERROR(VLOOKUP(Table1[[#This Row],[RespondentID]],'All Data'!$A:$CO,88,FALSE),"unknown")</f>
        <v>unknown</v>
      </c>
      <c r="AH486" s="96" t="str">
        <f>IFERROR(VLOOKUP(Table1[[#This Row],[RespondentID]],'All Data'!$A:$CO,89,FALSE),"unknown")</f>
        <v>unknown</v>
      </c>
      <c r="AI486" s="96" t="str">
        <f>IFERROR(VLOOKUP(Table1[[#This Row],[RespondentID]],'All Data'!$A:$CO,90,FALSE),"unknown")</f>
        <v>unknown</v>
      </c>
      <c r="AJ486" s="96" t="str">
        <f>IFERROR(VLOOKUP(Table1[[#This Row],[RespondentID]],'All Data'!$A:$CO,91,FALSE),"unknown")</f>
        <v>unknown</v>
      </c>
      <c r="AK486" s="96" t="str">
        <f>IFERROR(VLOOKUP(Table1[[#This Row],[RespondentID]],'All Data'!$A:$CO,92,FALSE),"unknown")</f>
        <v>unknown</v>
      </c>
      <c r="AL486" s="96" t="str">
        <f>IFERROR(VLOOKUP(Table1[[#This Row],[RespondentID]],'All Data'!$A:$CO,93,FALSE),"unknown")</f>
        <v>unknown</v>
      </c>
      <c r="AM486" s="96" t="str">
        <f>IFERROR(VLOOKUP(Table1[[#This Row],[RespondentID]],'All Data'!$A:$CW,94,FALSE),"unknown")</f>
        <v>unknown</v>
      </c>
      <c r="AN486" s="96" t="str">
        <f>IFERROR(VLOOKUP(Table1[[#This Row],[RespondentID]],'All Data'!$A:$CW,95,FALSE),"unknown")</f>
        <v>unknown</v>
      </c>
      <c r="AO486" s="96" t="str">
        <f>IFERROR(VLOOKUP(Table1[[#This Row],[RespondentID]],'All Data'!$A:$CW,96,FALSE),"unknown")</f>
        <v>unknown</v>
      </c>
      <c r="AP486" s="96" t="str">
        <f>IFERROR(VLOOKUP(Table1[[#This Row],[RespondentID]],'All Data'!$A:$CW,97,FALSE),"unknown")</f>
        <v>unknown</v>
      </c>
      <c r="AQ486" s="96" t="str">
        <f>IFERROR(VLOOKUP(Table1[[#This Row],[RespondentID]],'All Data'!$A:$CW,98,FALSE),"unknown")</f>
        <v>unknown</v>
      </c>
      <c r="AR486" s="96" t="str">
        <f>IFERROR(VLOOKUP(Table1[[#This Row],[RespondentID]],'All Data'!$A:$CW,99,FALSE),"unknown")</f>
        <v>unknown</v>
      </c>
    </row>
    <row r="487" spans="1:44">
      <c r="A487" s="100"/>
      <c r="B487" s="122"/>
      <c r="C487" s="123"/>
      <c r="D487" s="123"/>
      <c r="E487" s="123"/>
      <c r="F487" s="123"/>
      <c r="G487" s="123"/>
      <c r="H487" s="123"/>
      <c r="I487" s="123"/>
      <c r="J487" s="123"/>
      <c r="K487" s="123"/>
      <c r="L487" s="123"/>
      <c r="M487" s="120">
        <f t="shared" si="119"/>
        <v>0</v>
      </c>
      <c r="N487" s="120" t="e">
        <f t="shared" si="120"/>
        <v>#DIV/0!</v>
      </c>
      <c r="O487" s="120"/>
      <c r="P487" s="120">
        <f t="shared" si="121"/>
        <v>0</v>
      </c>
      <c r="Q487" s="120">
        <f t="shared" si="122"/>
        <v>0</v>
      </c>
      <c r="R487" s="120">
        <f t="shared" si="123"/>
        <v>0</v>
      </c>
      <c r="S487" s="120">
        <f t="shared" si="124"/>
        <v>0</v>
      </c>
      <c r="T487" s="120">
        <f t="shared" si="125"/>
        <v>0</v>
      </c>
      <c r="U487" s="120">
        <f t="shared" si="126"/>
        <v>0</v>
      </c>
      <c r="V487" s="124">
        <f t="shared" si="127"/>
        <v>0</v>
      </c>
      <c r="W487" s="120">
        <f t="shared" si="128"/>
        <v>0</v>
      </c>
      <c r="X487" s="120">
        <f t="shared" si="129"/>
        <v>0</v>
      </c>
      <c r="Y487" s="120">
        <f t="shared" si="130"/>
        <v>0</v>
      </c>
      <c r="Z487" s="120"/>
      <c r="AA487" s="120"/>
      <c r="AB487" s="120">
        <f t="shared" si="131"/>
        <v>0</v>
      </c>
      <c r="AC487" s="120">
        <f t="shared" si="132"/>
        <v>0</v>
      </c>
      <c r="AD487" s="120" t="str">
        <f t="shared" si="133"/>
        <v>Correct</v>
      </c>
      <c r="AE487" s="100"/>
      <c r="AF487" s="96" t="str">
        <f>IFERROR(VLOOKUP(Table1[[#This Row],[RespondentID]],'All Data'!$A:$CO,87,FALSE),"unknown")</f>
        <v>unknown</v>
      </c>
      <c r="AG487" s="96" t="str">
        <f>IFERROR(VLOOKUP(Table1[[#This Row],[RespondentID]],'All Data'!$A:$CO,88,FALSE),"unknown")</f>
        <v>unknown</v>
      </c>
      <c r="AH487" s="96" t="str">
        <f>IFERROR(VLOOKUP(Table1[[#This Row],[RespondentID]],'All Data'!$A:$CO,89,FALSE),"unknown")</f>
        <v>unknown</v>
      </c>
      <c r="AI487" s="96" t="str">
        <f>IFERROR(VLOOKUP(Table1[[#This Row],[RespondentID]],'All Data'!$A:$CO,90,FALSE),"unknown")</f>
        <v>unknown</v>
      </c>
      <c r="AJ487" s="96" t="str">
        <f>IFERROR(VLOOKUP(Table1[[#This Row],[RespondentID]],'All Data'!$A:$CO,91,FALSE),"unknown")</f>
        <v>unknown</v>
      </c>
      <c r="AK487" s="96" t="str">
        <f>IFERROR(VLOOKUP(Table1[[#This Row],[RespondentID]],'All Data'!$A:$CO,92,FALSE),"unknown")</f>
        <v>unknown</v>
      </c>
      <c r="AL487" s="96" t="str">
        <f>IFERROR(VLOOKUP(Table1[[#This Row],[RespondentID]],'All Data'!$A:$CO,93,FALSE),"unknown")</f>
        <v>unknown</v>
      </c>
      <c r="AM487" s="96" t="str">
        <f>IFERROR(VLOOKUP(Table1[[#This Row],[RespondentID]],'All Data'!$A:$CW,94,FALSE),"unknown")</f>
        <v>unknown</v>
      </c>
      <c r="AN487" s="96" t="str">
        <f>IFERROR(VLOOKUP(Table1[[#This Row],[RespondentID]],'All Data'!$A:$CW,95,FALSE),"unknown")</f>
        <v>unknown</v>
      </c>
      <c r="AO487" s="96" t="str">
        <f>IFERROR(VLOOKUP(Table1[[#This Row],[RespondentID]],'All Data'!$A:$CW,96,FALSE),"unknown")</f>
        <v>unknown</v>
      </c>
      <c r="AP487" s="96" t="str">
        <f>IFERROR(VLOOKUP(Table1[[#This Row],[RespondentID]],'All Data'!$A:$CW,97,FALSE),"unknown")</f>
        <v>unknown</v>
      </c>
      <c r="AQ487" s="96" t="str">
        <f>IFERROR(VLOOKUP(Table1[[#This Row],[RespondentID]],'All Data'!$A:$CW,98,FALSE),"unknown")</f>
        <v>unknown</v>
      </c>
      <c r="AR487" s="96" t="str">
        <f>IFERROR(VLOOKUP(Table1[[#This Row],[RespondentID]],'All Data'!$A:$CW,99,FALSE),"unknown")</f>
        <v>unknown</v>
      </c>
    </row>
    <row r="488" spans="1:44">
      <c r="A488" s="100"/>
      <c r="B488" s="122"/>
      <c r="C488" s="123"/>
      <c r="D488" s="123"/>
      <c r="E488" s="123"/>
      <c r="F488" s="123"/>
      <c r="G488" s="123"/>
      <c r="H488" s="123"/>
      <c r="I488" s="123"/>
      <c r="J488" s="123"/>
      <c r="K488" s="123"/>
      <c r="L488" s="123"/>
      <c r="M488" s="120">
        <f t="shared" si="119"/>
        <v>0</v>
      </c>
      <c r="N488" s="120" t="e">
        <f t="shared" si="120"/>
        <v>#DIV/0!</v>
      </c>
      <c r="O488" s="120"/>
      <c r="P488" s="120">
        <f t="shared" si="121"/>
        <v>0</v>
      </c>
      <c r="Q488" s="120">
        <f t="shared" si="122"/>
        <v>0</v>
      </c>
      <c r="R488" s="120">
        <f t="shared" si="123"/>
        <v>0</v>
      </c>
      <c r="S488" s="120">
        <f t="shared" si="124"/>
        <v>0</v>
      </c>
      <c r="T488" s="120">
        <f t="shared" si="125"/>
        <v>0</v>
      </c>
      <c r="U488" s="120">
        <f t="shared" si="126"/>
        <v>0</v>
      </c>
      <c r="V488" s="124">
        <f t="shared" si="127"/>
        <v>0</v>
      </c>
      <c r="W488" s="120">
        <f t="shared" si="128"/>
        <v>0</v>
      </c>
      <c r="X488" s="120">
        <f t="shared" si="129"/>
        <v>0</v>
      </c>
      <c r="Y488" s="120">
        <f t="shared" si="130"/>
        <v>0</v>
      </c>
      <c r="Z488" s="120"/>
      <c r="AA488" s="120"/>
      <c r="AB488" s="120">
        <f t="shared" si="131"/>
        <v>0</v>
      </c>
      <c r="AC488" s="120">
        <f t="shared" si="132"/>
        <v>0</v>
      </c>
      <c r="AD488" s="120" t="str">
        <f t="shared" si="133"/>
        <v>Correct</v>
      </c>
      <c r="AE488" s="100"/>
      <c r="AF488" s="96" t="str">
        <f>IFERROR(VLOOKUP(Table1[[#This Row],[RespondentID]],'All Data'!$A:$CO,87,FALSE),"unknown")</f>
        <v>unknown</v>
      </c>
      <c r="AG488" s="96" t="str">
        <f>IFERROR(VLOOKUP(Table1[[#This Row],[RespondentID]],'All Data'!$A:$CO,88,FALSE),"unknown")</f>
        <v>unknown</v>
      </c>
      <c r="AH488" s="96" t="str">
        <f>IFERROR(VLOOKUP(Table1[[#This Row],[RespondentID]],'All Data'!$A:$CO,89,FALSE),"unknown")</f>
        <v>unknown</v>
      </c>
      <c r="AI488" s="96" t="str">
        <f>IFERROR(VLOOKUP(Table1[[#This Row],[RespondentID]],'All Data'!$A:$CO,90,FALSE),"unknown")</f>
        <v>unknown</v>
      </c>
      <c r="AJ488" s="96" t="str">
        <f>IFERROR(VLOOKUP(Table1[[#This Row],[RespondentID]],'All Data'!$A:$CO,91,FALSE),"unknown")</f>
        <v>unknown</v>
      </c>
      <c r="AK488" s="96" t="str">
        <f>IFERROR(VLOOKUP(Table1[[#This Row],[RespondentID]],'All Data'!$A:$CO,92,FALSE),"unknown")</f>
        <v>unknown</v>
      </c>
      <c r="AL488" s="96" t="str">
        <f>IFERROR(VLOOKUP(Table1[[#This Row],[RespondentID]],'All Data'!$A:$CO,93,FALSE),"unknown")</f>
        <v>unknown</v>
      </c>
      <c r="AM488" s="96" t="str">
        <f>IFERROR(VLOOKUP(Table1[[#This Row],[RespondentID]],'All Data'!$A:$CW,94,FALSE),"unknown")</f>
        <v>unknown</v>
      </c>
      <c r="AN488" s="96" t="str">
        <f>IFERROR(VLOOKUP(Table1[[#This Row],[RespondentID]],'All Data'!$A:$CW,95,FALSE),"unknown")</f>
        <v>unknown</v>
      </c>
      <c r="AO488" s="96" t="str">
        <f>IFERROR(VLOOKUP(Table1[[#This Row],[RespondentID]],'All Data'!$A:$CW,96,FALSE),"unknown")</f>
        <v>unknown</v>
      </c>
      <c r="AP488" s="96" t="str">
        <f>IFERROR(VLOOKUP(Table1[[#This Row],[RespondentID]],'All Data'!$A:$CW,97,FALSE),"unknown")</f>
        <v>unknown</v>
      </c>
      <c r="AQ488" s="96" t="str">
        <f>IFERROR(VLOOKUP(Table1[[#This Row],[RespondentID]],'All Data'!$A:$CW,98,FALSE),"unknown")</f>
        <v>unknown</v>
      </c>
      <c r="AR488" s="96" t="str">
        <f>IFERROR(VLOOKUP(Table1[[#This Row],[RespondentID]],'All Data'!$A:$CW,99,FALSE),"unknown")</f>
        <v>unknown</v>
      </c>
    </row>
    <row r="489" spans="1:44">
      <c r="A489" s="100"/>
      <c r="B489" s="122"/>
      <c r="C489" s="123"/>
      <c r="D489" s="123"/>
      <c r="E489" s="123"/>
      <c r="F489" s="123"/>
      <c r="G489" s="123"/>
      <c r="H489" s="123"/>
      <c r="I489" s="123"/>
      <c r="J489" s="123"/>
      <c r="K489" s="123"/>
      <c r="L489" s="123"/>
      <c r="M489" s="120">
        <f t="shared" si="119"/>
        <v>0</v>
      </c>
      <c r="N489" s="120" t="e">
        <f t="shared" si="120"/>
        <v>#DIV/0!</v>
      </c>
      <c r="O489" s="120"/>
      <c r="P489" s="120">
        <f t="shared" si="121"/>
        <v>0</v>
      </c>
      <c r="Q489" s="120">
        <f t="shared" si="122"/>
        <v>0</v>
      </c>
      <c r="R489" s="120">
        <f t="shared" si="123"/>
        <v>0</v>
      </c>
      <c r="S489" s="120">
        <f t="shared" si="124"/>
        <v>0</v>
      </c>
      <c r="T489" s="120">
        <f t="shared" si="125"/>
        <v>0</v>
      </c>
      <c r="U489" s="120">
        <f t="shared" si="126"/>
        <v>0</v>
      </c>
      <c r="V489" s="124">
        <f t="shared" si="127"/>
        <v>0</v>
      </c>
      <c r="W489" s="120">
        <f t="shared" si="128"/>
        <v>0</v>
      </c>
      <c r="X489" s="120">
        <f t="shared" si="129"/>
        <v>0</v>
      </c>
      <c r="Y489" s="120">
        <f t="shared" si="130"/>
        <v>0</v>
      </c>
      <c r="Z489" s="120"/>
      <c r="AA489" s="120"/>
      <c r="AB489" s="120">
        <f t="shared" si="131"/>
        <v>0</v>
      </c>
      <c r="AC489" s="120">
        <f t="shared" si="132"/>
        <v>0</v>
      </c>
      <c r="AD489" s="120" t="str">
        <f t="shared" si="133"/>
        <v>Correct</v>
      </c>
      <c r="AE489" s="100"/>
      <c r="AF489" s="96" t="str">
        <f>IFERROR(VLOOKUP(Table1[[#This Row],[RespondentID]],'All Data'!$A:$CO,87,FALSE),"unknown")</f>
        <v>unknown</v>
      </c>
      <c r="AG489" s="96" t="str">
        <f>IFERROR(VLOOKUP(Table1[[#This Row],[RespondentID]],'All Data'!$A:$CO,88,FALSE),"unknown")</f>
        <v>unknown</v>
      </c>
      <c r="AH489" s="96" t="str">
        <f>IFERROR(VLOOKUP(Table1[[#This Row],[RespondentID]],'All Data'!$A:$CO,89,FALSE),"unknown")</f>
        <v>unknown</v>
      </c>
      <c r="AI489" s="96" t="str">
        <f>IFERROR(VLOOKUP(Table1[[#This Row],[RespondentID]],'All Data'!$A:$CO,90,FALSE),"unknown")</f>
        <v>unknown</v>
      </c>
      <c r="AJ489" s="96" t="str">
        <f>IFERROR(VLOOKUP(Table1[[#This Row],[RespondentID]],'All Data'!$A:$CO,91,FALSE),"unknown")</f>
        <v>unknown</v>
      </c>
      <c r="AK489" s="96" t="str">
        <f>IFERROR(VLOOKUP(Table1[[#This Row],[RespondentID]],'All Data'!$A:$CO,92,FALSE),"unknown")</f>
        <v>unknown</v>
      </c>
      <c r="AL489" s="96" t="str">
        <f>IFERROR(VLOOKUP(Table1[[#This Row],[RespondentID]],'All Data'!$A:$CO,93,FALSE),"unknown")</f>
        <v>unknown</v>
      </c>
      <c r="AM489" s="96" t="str">
        <f>IFERROR(VLOOKUP(Table1[[#This Row],[RespondentID]],'All Data'!$A:$CW,94,FALSE),"unknown")</f>
        <v>unknown</v>
      </c>
      <c r="AN489" s="96" t="str">
        <f>IFERROR(VLOOKUP(Table1[[#This Row],[RespondentID]],'All Data'!$A:$CW,95,FALSE),"unknown")</f>
        <v>unknown</v>
      </c>
      <c r="AO489" s="96" t="str">
        <f>IFERROR(VLOOKUP(Table1[[#This Row],[RespondentID]],'All Data'!$A:$CW,96,FALSE),"unknown")</f>
        <v>unknown</v>
      </c>
      <c r="AP489" s="96" t="str">
        <f>IFERROR(VLOOKUP(Table1[[#This Row],[RespondentID]],'All Data'!$A:$CW,97,FALSE),"unknown")</f>
        <v>unknown</v>
      </c>
      <c r="AQ489" s="96" t="str">
        <f>IFERROR(VLOOKUP(Table1[[#This Row],[RespondentID]],'All Data'!$A:$CW,98,FALSE),"unknown")</f>
        <v>unknown</v>
      </c>
      <c r="AR489" s="96" t="str">
        <f>IFERROR(VLOOKUP(Table1[[#This Row],[RespondentID]],'All Data'!$A:$CW,99,FALSE),"unknown")</f>
        <v>unknown</v>
      </c>
    </row>
    <row r="490" spans="1:44">
      <c r="A490" s="100"/>
      <c r="B490" s="122"/>
      <c r="C490" s="123"/>
      <c r="D490" s="123"/>
      <c r="E490" s="123"/>
      <c r="F490" s="123"/>
      <c r="G490" s="123"/>
      <c r="H490" s="123"/>
      <c r="I490" s="123"/>
      <c r="J490" s="123"/>
      <c r="K490" s="123"/>
      <c r="L490" s="123"/>
      <c r="M490" s="120">
        <f t="shared" si="119"/>
        <v>0</v>
      </c>
      <c r="N490" s="120" t="e">
        <f t="shared" si="120"/>
        <v>#DIV/0!</v>
      </c>
      <c r="O490" s="120"/>
      <c r="P490" s="120">
        <f t="shared" si="121"/>
        <v>0</v>
      </c>
      <c r="Q490" s="120">
        <f t="shared" si="122"/>
        <v>0</v>
      </c>
      <c r="R490" s="120">
        <f t="shared" si="123"/>
        <v>0</v>
      </c>
      <c r="S490" s="120">
        <f t="shared" si="124"/>
        <v>0</v>
      </c>
      <c r="T490" s="120">
        <f t="shared" si="125"/>
        <v>0</v>
      </c>
      <c r="U490" s="120">
        <f t="shared" si="126"/>
        <v>0</v>
      </c>
      <c r="V490" s="124">
        <f t="shared" si="127"/>
        <v>0</v>
      </c>
      <c r="W490" s="120">
        <f t="shared" si="128"/>
        <v>0</v>
      </c>
      <c r="X490" s="120">
        <f t="shared" si="129"/>
        <v>0</v>
      </c>
      <c r="Y490" s="120">
        <f t="shared" si="130"/>
        <v>0</v>
      </c>
      <c r="Z490" s="120"/>
      <c r="AA490" s="120"/>
      <c r="AB490" s="120">
        <f t="shared" si="131"/>
        <v>0</v>
      </c>
      <c r="AC490" s="120">
        <f t="shared" si="132"/>
        <v>0</v>
      </c>
      <c r="AD490" s="120" t="str">
        <f t="shared" si="133"/>
        <v>Correct</v>
      </c>
      <c r="AE490" s="100"/>
      <c r="AF490" s="96" t="str">
        <f>IFERROR(VLOOKUP(Table1[[#This Row],[RespondentID]],'All Data'!$A:$CO,87,FALSE),"unknown")</f>
        <v>unknown</v>
      </c>
      <c r="AG490" s="96" t="str">
        <f>IFERROR(VLOOKUP(Table1[[#This Row],[RespondentID]],'All Data'!$A:$CO,88,FALSE),"unknown")</f>
        <v>unknown</v>
      </c>
      <c r="AH490" s="96" t="str">
        <f>IFERROR(VLOOKUP(Table1[[#This Row],[RespondentID]],'All Data'!$A:$CO,89,FALSE),"unknown")</f>
        <v>unknown</v>
      </c>
      <c r="AI490" s="96" t="str">
        <f>IFERROR(VLOOKUP(Table1[[#This Row],[RespondentID]],'All Data'!$A:$CO,90,FALSE),"unknown")</f>
        <v>unknown</v>
      </c>
      <c r="AJ490" s="96" t="str">
        <f>IFERROR(VLOOKUP(Table1[[#This Row],[RespondentID]],'All Data'!$A:$CO,91,FALSE),"unknown")</f>
        <v>unknown</v>
      </c>
      <c r="AK490" s="96" t="str">
        <f>IFERROR(VLOOKUP(Table1[[#This Row],[RespondentID]],'All Data'!$A:$CO,92,FALSE),"unknown")</f>
        <v>unknown</v>
      </c>
      <c r="AL490" s="96" t="str">
        <f>IFERROR(VLOOKUP(Table1[[#This Row],[RespondentID]],'All Data'!$A:$CO,93,FALSE),"unknown")</f>
        <v>unknown</v>
      </c>
      <c r="AM490" s="96" t="str">
        <f>IFERROR(VLOOKUP(Table1[[#This Row],[RespondentID]],'All Data'!$A:$CW,94,FALSE),"unknown")</f>
        <v>unknown</v>
      </c>
      <c r="AN490" s="96" t="str">
        <f>IFERROR(VLOOKUP(Table1[[#This Row],[RespondentID]],'All Data'!$A:$CW,95,FALSE),"unknown")</f>
        <v>unknown</v>
      </c>
      <c r="AO490" s="96" t="str">
        <f>IFERROR(VLOOKUP(Table1[[#This Row],[RespondentID]],'All Data'!$A:$CW,96,FALSE),"unknown")</f>
        <v>unknown</v>
      </c>
      <c r="AP490" s="96" t="str">
        <f>IFERROR(VLOOKUP(Table1[[#This Row],[RespondentID]],'All Data'!$A:$CW,97,FALSE),"unknown")</f>
        <v>unknown</v>
      </c>
      <c r="AQ490" s="96" t="str">
        <f>IFERROR(VLOOKUP(Table1[[#This Row],[RespondentID]],'All Data'!$A:$CW,98,FALSE),"unknown")</f>
        <v>unknown</v>
      </c>
      <c r="AR490" s="96" t="str">
        <f>IFERROR(VLOOKUP(Table1[[#This Row],[RespondentID]],'All Data'!$A:$CW,99,FALSE),"unknown")</f>
        <v>unknown</v>
      </c>
    </row>
    <row r="491" spans="1:44">
      <c r="A491" s="100"/>
      <c r="B491" s="122"/>
      <c r="C491" s="123"/>
      <c r="D491" s="123"/>
      <c r="E491" s="123"/>
      <c r="F491" s="123"/>
      <c r="G491" s="123"/>
      <c r="H491" s="123"/>
      <c r="I491" s="123"/>
      <c r="J491" s="123"/>
      <c r="K491" s="123"/>
      <c r="L491" s="123"/>
      <c r="M491" s="120">
        <f t="shared" si="119"/>
        <v>0</v>
      </c>
      <c r="N491" s="120" t="e">
        <f t="shared" si="120"/>
        <v>#DIV/0!</v>
      </c>
      <c r="O491" s="120"/>
      <c r="P491" s="120">
        <f t="shared" si="121"/>
        <v>0</v>
      </c>
      <c r="Q491" s="120">
        <f t="shared" si="122"/>
        <v>0</v>
      </c>
      <c r="R491" s="120">
        <f t="shared" si="123"/>
        <v>0</v>
      </c>
      <c r="S491" s="120">
        <f t="shared" si="124"/>
        <v>0</v>
      </c>
      <c r="T491" s="120">
        <f t="shared" si="125"/>
        <v>0</v>
      </c>
      <c r="U491" s="120">
        <f t="shared" si="126"/>
        <v>0</v>
      </c>
      <c r="V491" s="124">
        <f t="shared" si="127"/>
        <v>0</v>
      </c>
      <c r="W491" s="120">
        <f t="shared" si="128"/>
        <v>0</v>
      </c>
      <c r="X491" s="120">
        <f t="shared" si="129"/>
        <v>0</v>
      </c>
      <c r="Y491" s="120">
        <f t="shared" si="130"/>
        <v>0</v>
      </c>
      <c r="Z491" s="120"/>
      <c r="AA491" s="120"/>
      <c r="AB491" s="120">
        <f t="shared" si="131"/>
        <v>0</v>
      </c>
      <c r="AC491" s="120">
        <f t="shared" si="132"/>
        <v>0</v>
      </c>
      <c r="AD491" s="120" t="str">
        <f t="shared" si="133"/>
        <v>Correct</v>
      </c>
      <c r="AE491" s="100"/>
      <c r="AF491" s="96" t="str">
        <f>IFERROR(VLOOKUP(Table1[[#This Row],[RespondentID]],'All Data'!$A:$CO,87,FALSE),"unknown")</f>
        <v>unknown</v>
      </c>
      <c r="AG491" s="96" t="str">
        <f>IFERROR(VLOOKUP(Table1[[#This Row],[RespondentID]],'All Data'!$A:$CO,88,FALSE),"unknown")</f>
        <v>unknown</v>
      </c>
      <c r="AH491" s="96" t="str">
        <f>IFERROR(VLOOKUP(Table1[[#This Row],[RespondentID]],'All Data'!$A:$CO,89,FALSE),"unknown")</f>
        <v>unknown</v>
      </c>
      <c r="AI491" s="96" t="str">
        <f>IFERROR(VLOOKUP(Table1[[#This Row],[RespondentID]],'All Data'!$A:$CO,90,FALSE),"unknown")</f>
        <v>unknown</v>
      </c>
      <c r="AJ491" s="96" t="str">
        <f>IFERROR(VLOOKUP(Table1[[#This Row],[RespondentID]],'All Data'!$A:$CO,91,FALSE),"unknown")</f>
        <v>unknown</v>
      </c>
      <c r="AK491" s="96" t="str">
        <f>IFERROR(VLOOKUP(Table1[[#This Row],[RespondentID]],'All Data'!$A:$CO,92,FALSE),"unknown")</f>
        <v>unknown</v>
      </c>
      <c r="AL491" s="96" t="str">
        <f>IFERROR(VLOOKUP(Table1[[#This Row],[RespondentID]],'All Data'!$A:$CO,93,FALSE),"unknown")</f>
        <v>unknown</v>
      </c>
      <c r="AM491" s="96" t="str">
        <f>IFERROR(VLOOKUP(Table1[[#This Row],[RespondentID]],'All Data'!$A:$CW,94,FALSE),"unknown")</f>
        <v>unknown</v>
      </c>
      <c r="AN491" s="96" t="str">
        <f>IFERROR(VLOOKUP(Table1[[#This Row],[RespondentID]],'All Data'!$A:$CW,95,FALSE),"unknown")</f>
        <v>unknown</v>
      </c>
      <c r="AO491" s="96" t="str">
        <f>IFERROR(VLOOKUP(Table1[[#This Row],[RespondentID]],'All Data'!$A:$CW,96,FALSE),"unknown")</f>
        <v>unknown</v>
      </c>
      <c r="AP491" s="96" t="str">
        <f>IFERROR(VLOOKUP(Table1[[#This Row],[RespondentID]],'All Data'!$A:$CW,97,FALSE),"unknown")</f>
        <v>unknown</v>
      </c>
      <c r="AQ491" s="96" t="str">
        <f>IFERROR(VLOOKUP(Table1[[#This Row],[RespondentID]],'All Data'!$A:$CW,98,FALSE),"unknown")</f>
        <v>unknown</v>
      </c>
      <c r="AR491" s="96" t="str">
        <f>IFERROR(VLOOKUP(Table1[[#This Row],[RespondentID]],'All Data'!$A:$CW,99,FALSE),"unknown")</f>
        <v>unknown</v>
      </c>
    </row>
    <row r="492" spans="1:44">
      <c r="A492" s="100"/>
      <c r="B492" s="122"/>
      <c r="C492" s="123"/>
      <c r="D492" s="123"/>
      <c r="E492" s="123"/>
      <c r="F492" s="123"/>
      <c r="G492" s="123"/>
      <c r="H492" s="123"/>
      <c r="I492" s="123"/>
      <c r="J492" s="123"/>
      <c r="K492" s="123"/>
      <c r="L492" s="123"/>
      <c r="M492" s="120">
        <f t="shared" si="119"/>
        <v>0</v>
      </c>
      <c r="N492" s="120" t="e">
        <f t="shared" si="120"/>
        <v>#DIV/0!</v>
      </c>
      <c r="O492" s="120"/>
      <c r="P492" s="120">
        <f t="shared" si="121"/>
        <v>0</v>
      </c>
      <c r="Q492" s="120">
        <f t="shared" si="122"/>
        <v>0</v>
      </c>
      <c r="R492" s="120">
        <f t="shared" si="123"/>
        <v>0</v>
      </c>
      <c r="S492" s="120">
        <f t="shared" si="124"/>
        <v>0</v>
      </c>
      <c r="T492" s="120">
        <f t="shared" si="125"/>
        <v>0</v>
      </c>
      <c r="U492" s="120">
        <f t="shared" si="126"/>
        <v>0</v>
      </c>
      <c r="V492" s="124">
        <f t="shared" si="127"/>
        <v>0</v>
      </c>
      <c r="W492" s="120">
        <f t="shared" si="128"/>
        <v>0</v>
      </c>
      <c r="X492" s="120">
        <f t="shared" si="129"/>
        <v>0</v>
      </c>
      <c r="Y492" s="120">
        <f t="shared" si="130"/>
        <v>0</v>
      </c>
      <c r="Z492" s="120"/>
      <c r="AA492" s="120"/>
      <c r="AB492" s="120">
        <f t="shared" si="131"/>
        <v>0</v>
      </c>
      <c r="AC492" s="120">
        <f t="shared" si="132"/>
        <v>0</v>
      </c>
      <c r="AD492" s="120" t="str">
        <f t="shared" si="133"/>
        <v>Correct</v>
      </c>
      <c r="AE492" s="100"/>
      <c r="AF492" s="96" t="str">
        <f>IFERROR(VLOOKUP(Table1[[#This Row],[RespondentID]],'All Data'!$A:$CO,87,FALSE),"unknown")</f>
        <v>unknown</v>
      </c>
      <c r="AG492" s="96" t="str">
        <f>IFERROR(VLOOKUP(Table1[[#This Row],[RespondentID]],'All Data'!$A:$CO,88,FALSE),"unknown")</f>
        <v>unknown</v>
      </c>
      <c r="AH492" s="96" t="str">
        <f>IFERROR(VLOOKUP(Table1[[#This Row],[RespondentID]],'All Data'!$A:$CO,89,FALSE),"unknown")</f>
        <v>unknown</v>
      </c>
      <c r="AI492" s="96" t="str">
        <f>IFERROR(VLOOKUP(Table1[[#This Row],[RespondentID]],'All Data'!$A:$CO,90,FALSE),"unknown")</f>
        <v>unknown</v>
      </c>
      <c r="AJ492" s="96" t="str">
        <f>IFERROR(VLOOKUP(Table1[[#This Row],[RespondentID]],'All Data'!$A:$CO,91,FALSE),"unknown")</f>
        <v>unknown</v>
      </c>
      <c r="AK492" s="96" t="str">
        <f>IFERROR(VLOOKUP(Table1[[#This Row],[RespondentID]],'All Data'!$A:$CO,92,FALSE),"unknown")</f>
        <v>unknown</v>
      </c>
      <c r="AL492" s="96" t="str">
        <f>IFERROR(VLOOKUP(Table1[[#This Row],[RespondentID]],'All Data'!$A:$CO,93,FALSE),"unknown")</f>
        <v>unknown</v>
      </c>
      <c r="AM492" s="96" t="str">
        <f>IFERROR(VLOOKUP(Table1[[#This Row],[RespondentID]],'All Data'!$A:$CW,94,FALSE),"unknown")</f>
        <v>unknown</v>
      </c>
      <c r="AN492" s="96" t="str">
        <f>IFERROR(VLOOKUP(Table1[[#This Row],[RespondentID]],'All Data'!$A:$CW,95,FALSE),"unknown")</f>
        <v>unknown</v>
      </c>
      <c r="AO492" s="96" t="str">
        <f>IFERROR(VLOOKUP(Table1[[#This Row],[RespondentID]],'All Data'!$A:$CW,96,FALSE),"unknown")</f>
        <v>unknown</v>
      </c>
      <c r="AP492" s="96" t="str">
        <f>IFERROR(VLOOKUP(Table1[[#This Row],[RespondentID]],'All Data'!$A:$CW,97,FALSE),"unknown")</f>
        <v>unknown</v>
      </c>
      <c r="AQ492" s="96" t="str">
        <f>IFERROR(VLOOKUP(Table1[[#This Row],[RespondentID]],'All Data'!$A:$CW,98,FALSE),"unknown")</f>
        <v>unknown</v>
      </c>
      <c r="AR492" s="96" t="str">
        <f>IFERROR(VLOOKUP(Table1[[#This Row],[RespondentID]],'All Data'!$A:$CW,99,FALSE),"unknown")</f>
        <v>unknown</v>
      </c>
    </row>
    <row r="493" spans="1:44">
      <c r="A493" s="100"/>
      <c r="B493" s="122"/>
      <c r="C493" s="123"/>
      <c r="D493" s="123"/>
      <c r="E493" s="123"/>
      <c r="F493" s="123"/>
      <c r="G493" s="123"/>
      <c r="H493" s="123"/>
      <c r="I493" s="123"/>
      <c r="J493" s="123"/>
      <c r="K493" s="123"/>
      <c r="L493" s="123"/>
      <c r="M493" s="120">
        <f t="shared" si="119"/>
        <v>0</v>
      </c>
      <c r="N493" s="120" t="e">
        <f t="shared" si="120"/>
        <v>#DIV/0!</v>
      </c>
      <c r="O493" s="120"/>
      <c r="P493" s="120">
        <f t="shared" si="121"/>
        <v>0</v>
      </c>
      <c r="Q493" s="120">
        <f t="shared" si="122"/>
        <v>0</v>
      </c>
      <c r="R493" s="120">
        <f t="shared" si="123"/>
        <v>0</v>
      </c>
      <c r="S493" s="120">
        <f t="shared" si="124"/>
        <v>0</v>
      </c>
      <c r="T493" s="120">
        <f t="shared" si="125"/>
        <v>0</v>
      </c>
      <c r="U493" s="120">
        <f t="shared" si="126"/>
        <v>0</v>
      </c>
      <c r="V493" s="124">
        <f t="shared" si="127"/>
        <v>0</v>
      </c>
      <c r="W493" s="120">
        <f t="shared" si="128"/>
        <v>0</v>
      </c>
      <c r="X493" s="120">
        <f t="shared" si="129"/>
        <v>0</v>
      </c>
      <c r="Y493" s="120">
        <f t="shared" si="130"/>
        <v>0</v>
      </c>
      <c r="Z493" s="120"/>
      <c r="AA493" s="120"/>
      <c r="AB493" s="120">
        <f t="shared" si="131"/>
        <v>0</v>
      </c>
      <c r="AC493" s="120">
        <f t="shared" si="132"/>
        <v>0</v>
      </c>
      <c r="AD493" s="120" t="str">
        <f t="shared" si="133"/>
        <v>Correct</v>
      </c>
      <c r="AE493" s="100"/>
      <c r="AF493" s="96" t="str">
        <f>IFERROR(VLOOKUP(Table1[[#This Row],[RespondentID]],'All Data'!$A:$CO,87,FALSE),"unknown")</f>
        <v>unknown</v>
      </c>
      <c r="AG493" s="96" t="str">
        <f>IFERROR(VLOOKUP(Table1[[#This Row],[RespondentID]],'All Data'!$A:$CO,88,FALSE),"unknown")</f>
        <v>unknown</v>
      </c>
      <c r="AH493" s="96" t="str">
        <f>IFERROR(VLOOKUP(Table1[[#This Row],[RespondentID]],'All Data'!$A:$CO,89,FALSE),"unknown")</f>
        <v>unknown</v>
      </c>
      <c r="AI493" s="96" t="str">
        <f>IFERROR(VLOOKUP(Table1[[#This Row],[RespondentID]],'All Data'!$A:$CO,90,FALSE),"unknown")</f>
        <v>unknown</v>
      </c>
      <c r="AJ493" s="96" t="str">
        <f>IFERROR(VLOOKUP(Table1[[#This Row],[RespondentID]],'All Data'!$A:$CO,91,FALSE),"unknown")</f>
        <v>unknown</v>
      </c>
      <c r="AK493" s="96" t="str">
        <f>IFERROR(VLOOKUP(Table1[[#This Row],[RespondentID]],'All Data'!$A:$CO,92,FALSE),"unknown")</f>
        <v>unknown</v>
      </c>
      <c r="AL493" s="96" t="str">
        <f>IFERROR(VLOOKUP(Table1[[#This Row],[RespondentID]],'All Data'!$A:$CO,93,FALSE),"unknown")</f>
        <v>unknown</v>
      </c>
      <c r="AM493" s="96" t="str">
        <f>IFERROR(VLOOKUP(Table1[[#This Row],[RespondentID]],'All Data'!$A:$CW,94,FALSE),"unknown")</f>
        <v>unknown</v>
      </c>
      <c r="AN493" s="96" t="str">
        <f>IFERROR(VLOOKUP(Table1[[#This Row],[RespondentID]],'All Data'!$A:$CW,95,FALSE),"unknown")</f>
        <v>unknown</v>
      </c>
      <c r="AO493" s="96" t="str">
        <f>IFERROR(VLOOKUP(Table1[[#This Row],[RespondentID]],'All Data'!$A:$CW,96,FALSE),"unknown")</f>
        <v>unknown</v>
      </c>
      <c r="AP493" s="96" t="str">
        <f>IFERROR(VLOOKUP(Table1[[#This Row],[RespondentID]],'All Data'!$A:$CW,97,FALSE),"unknown")</f>
        <v>unknown</v>
      </c>
      <c r="AQ493" s="96" t="str">
        <f>IFERROR(VLOOKUP(Table1[[#This Row],[RespondentID]],'All Data'!$A:$CW,98,FALSE),"unknown")</f>
        <v>unknown</v>
      </c>
      <c r="AR493" s="96" t="str">
        <f>IFERROR(VLOOKUP(Table1[[#This Row],[RespondentID]],'All Data'!$A:$CW,99,FALSE),"unknown")</f>
        <v>unknown</v>
      </c>
    </row>
    <row r="494" spans="1:44">
      <c r="A494" s="100"/>
      <c r="B494" s="122"/>
      <c r="C494" s="123"/>
      <c r="D494" s="123"/>
      <c r="E494" s="123"/>
      <c r="F494" s="123"/>
      <c r="G494" s="123"/>
      <c r="H494" s="123"/>
      <c r="I494" s="123"/>
      <c r="J494" s="123"/>
      <c r="K494" s="123"/>
      <c r="L494" s="123"/>
      <c r="M494" s="120">
        <f t="shared" ref="M494:M525" si="134">COUNTA(B494:L494)</f>
        <v>0</v>
      </c>
      <c r="N494" s="120" t="e">
        <f t="shared" ref="N494:N525" si="135">3/M494</f>
        <v>#DIV/0!</v>
      </c>
      <c r="O494" s="120"/>
      <c r="P494" s="120">
        <f t="shared" ref="P494:P530" si="136">IF($M494&lt;3,IF($B494=$B$1,1,0),IF($B494=$B$1,$N494,0))</f>
        <v>0</v>
      </c>
      <c r="Q494" s="120">
        <f t="shared" ref="Q494:Q530" si="137">IF($M494&lt;3,IF($C494=$C$1,1,0),IF($C494=$C$1,$N494,0))</f>
        <v>0</v>
      </c>
      <c r="R494" s="120">
        <f t="shared" ref="R494:R530" si="138">IF($M494&lt;3,IF($D494=$D$1,1,0),IF($D494=$D$1,$N494,0))</f>
        <v>0</v>
      </c>
      <c r="S494" s="120">
        <f t="shared" ref="S494:S530" si="139">IF($M494&lt;3,IF($E494=$E$1,1,0),IF($E494=$E$1,$N494,0))</f>
        <v>0</v>
      </c>
      <c r="T494" s="120">
        <f t="shared" ref="T494:T530" si="140">IF($M494&lt;3,IF($F494=$F$1,1,0),IF($F494=$F$1,$N494,0))</f>
        <v>0</v>
      </c>
      <c r="U494" s="120">
        <f t="shared" ref="U494:U530" si="141">IF($M494&lt;3,IF($G494=$G$1,1,0),IF($G494=$G$1,$N494,0))</f>
        <v>0</v>
      </c>
      <c r="V494" s="124">
        <f t="shared" ref="V494:V530" si="142">IF($M494&lt;3,IF($H494=$H$1,1,0),IF($H494=$H$1,$N494,0))</f>
        <v>0</v>
      </c>
      <c r="W494" s="120">
        <f t="shared" ref="W494:W530" si="143">IF($M494&lt;3,IF($I494=$I$1,1,0),IF($I494=$I$1,$N494,0))</f>
        <v>0</v>
      </c>
      <c r="X494" s="120">
        <f t="shared" ref="X494:X530" si="144">IF($M494&lt;3,IF($J494=$J$1,1,0),IF($J494=$J$1,$N494,0))</f>
        <v>0</v>
      </c>
      <c r="Y494" s="120">
        <f t="shared" ref="Y494:Y530" si="145">IF($M494&lt;3,IF($K494=$K$1,1,0),IF($K494=$K$1,$N494,0))</f>
        <v>0</v>
      </c>
      <c r="Z494" s="120"/>
      <c r="AA494" s="120"/>
      <c r="AB494" s="120">
        <f t="shared" ref="AB494:AB530" si="146">SUM(P494:Z494)</f>
        <v>0</v>
      </c>
      <c r="AC494" s="120">
        <f t="shared" ref="AC494:AC530" si="147">M494</f>
        <v>0</v>
      </c>
      <c r="AD494" s="120" t="str">
        <f t="shared" ref="AD494:AD525" si="148">IF(AB494=AC494,"Correct",IF(AB494=3,"Correct","Wrong"))</f>
        <v>Correct</v>
      </c>
      <c r="AE494" s="100"/>
      <c r="AF494" s="96" t="str">
        <f>IFERROR(VLOOKUP(Table1[[#This Row],[RespondentID]],'All Data'!$A:$CO,87,FALSE),"unknown")</f>
        <v>unknown</v>
      </c>
      <c r="AG494" s="96" t="str">
        <f>IFERROR(VLOOKUP(Table1[[#This Row],[RespondentID]],'All Data'!$A:$CO,88,FALSE),"unknown")</f>
        <v>unknown</v>
      </c>
      <c r="AH494" s="96" t="str">
        <f>IFERROR(VLOOKUP(Table1[[#This Row],[RespondentID]],'All Data'!$A:$CO,89,FALSE),"unknown")</f>
        <v>unknown</v>
      </c>
      <c r="AI494" s="96" t="str">
        <f>IFERROR(VLOOKUP(Table1[[#This Row],[RespondentID]],'All Data'!$A:$CO,90,FALSE),"unknown")</f>
        <v>unknown</v>
      </c>
      <c r="AJ494" s="96" t="str">
        <f>IFERROR(VLOOKUP(Table1[[#This Row],[RespondentID]],'All Data'!$A:$CO,91,FALSE),"unknown")</f>
        <v>unknown</v>
      </c>
      <c r="AK494" s="96" t="str">
        <f>IFERROR(VLOOKUP(Table1[[#This Row],[RespondentID]],'All Data'!$A:$CO,92,FALSE),"unknown")</f>
        <v>unknown</v>
      </c>
      <c r="AL494" s="96" t="str">
        <f>IFERROR(VLOOKUP(Table1[[#This Row],[RespondentID]],'All Data'!$A:$CO,93,FALSE),"unknown")</f>
        <v>unknown</v>
      </c>
      <c r="AM494" s="96" t="str">
        <f>IFERROR(VLOOKUP(Table1[[#This Row],[RespondentID]],'All Data'!$A:$CW,94,FALSE),"unknown")</f>
        <v>unknown</v>
      </c>
      <c r="AN494" s="96" t="str">
        <f>IFERROR(VLOOKUP(Table1[[#This Row],[RespondentID]],'All Data'!$A:$CW,95,FALSE),"unknown")</f>
        <v>unknown</v>
      </c>
      <c r="AO494" s="96" t="str">
        <f>IFERROR(VLOOKUP(Table1[[#This Row],[RespondentID]],'All Data'!$A:$CW,96,FALSE),"unknown")</f>
        <v>unknown</v>
      </c>
      <c r="AP494" s="96" t="str">
        <f>IFERROR(VLOOKUP(Table1[[#This Row],[RespondentID]],'All Data'!$A:$CW,97,FALSE),"unknown")</f>
        <v>unknown</v>
      </c>
      <c r="AQ494" s="96" t="str">
        <f>IFERROR(VLOOKUP(Table1[[#This Row],[RespondentID]],'All Data'!$A:$CW,98,FALSE),"unknown")</f>
        <v>unknown</v>
      </c>
      <c r="AR494" s="96" t="str">
        <f>IFERROR(VLOOKUP(Table1[[#This Row],[RespondentID]],'All Data'!$A:$CW,99,FALSE),"unknown")</f>
        <v>unknown</v>
      </c>
    </row>
    <row r="495" spans="1:44">
      <c r="A495" s="100"/>
      <c r="B495" s="122"/>
      <c r="C495" s="123"/>
      <c r="D495" s="123"/>
      <c r="E495" s="123"/>
      <c r="F495" s="123"/>
      <c r="G495" s="123"/>
      <c r="H495" s="123"/>
      <c r="I495" s="123"/>
      <c r="J495" s="123"/>
      <c r="K495" s="123"/>
      <c r="L495" s="123"/>
      <c r="M495" s="120">
        <f t="shared" si="134"/>
        <v>0</v>
      </c>
      <c r="N495" s="120" t="e">
        <f t="shared" si="135"/>
        <v>#DIV/0!</v>
      </c>
      <c r="O495" s="120"/>
      <c r="P495" s="120">
        <f t="shared" si="136"/>
        <v>0</v>
      </c>
      <c r="Q495" s="120">
        <f t="shared" si="137"/>
        <v>0</v>
      </c>
      <c r="R495" s="120">
        <f t="shared" si="138"/>
        <v>0</v>
      </c>
      <c r="S495" s="120">
        <f t="shared" si="139"/>
        <v>0</v>
      </c>
      <c r="T495" s="120">
        <f t="shared" si="140"/>
        <v>0</v>
      </c>
      <c r="U495" s="120">
        <f t="shared" si="141"/>
        <v>0</v>
      </c>
      <c r="V495" s="124">
        <f t="shared" si="142"/>
        <v>0</v>
      </c>
      <c r="W495" s="120">
        <f t="shared" si="143"/>
        <v>0</v>
      </c>
      <c r="X495" s="120">
        <f t="shared" si="144"/>
        <v>0</v>
      </c>
      <c r="Y495" s="120">
        <f t="shared" si="145"/>
        <v>0</v>
      </c>
      <c r="Z495" s="120"/>
      <c r="AA495" s="120"/>
      <c r="AB495" s="120">
        <f t="shared" si="146"/>
        <v>0</v>
      </c>
      <c r="AC495" s="120">
        <f t="shared" si="147"/>
        <v>0</v>
      </c>
      <c r="AD495" s="120" t="str">
        <f t="shared" si="148"/>
        <v>Correct</v>
      </c>
      <c r="AE495" s="100"/>
      <c r="AF495" s="96" t="str">
        <f>IFERROR(VLOOKUP(Table1[[#This Row],[RespondentID]],'All Data'!$A:$CO,87,FALSE),"unknown")</f>
        <v>unknown</v>
      </c>
      <c r="AG495" s="96" t="str">
        <f>IFERROR(VLOOKUP(Table1[[#This Row],[RespondentID]],'All Data'!$A:$CO,88,FALSE),"unknown")</f>
        <v>unknown</v>
      </c>
      <c r="AH495" s="96" t="str">
        <f>IFERROR(VLOOKUP(Table1[[#This Row],[RespondentID]],'All Data'!$A:$CO,89,FALSE),"unknown")</f>
        <v>unknown</v>
      </c>
      <c r="AI495" s="96" t="str">
        <f>IFERROR(VLOOKUP(Table1[[#This Row],[RespondentID]],'All Data'!$A:$CO,90,FALSE),"unknown")</f>
        <v>unknown</v>
      </c>
      <c r="AJ495" s="96" t="str">
        <f>IFERROR(VLOOKUP(Table1[[#This Row],[RespondentID]],'All Data'!$A:$CO,91,FALSE),"unknown")</f>
        <v>unknown</v>
      </c>
      <c r="AK495" s="96" t="str">
        <f>IFERROR(VLOOKUP(Table1[[#This Row],[RespondentID]],'All Data'!$A:$CO,92,FALSE),"unknown")</f>
        <v>unknown</v>
      </c>
      <c r="AL495" s="96" t="str">
        <f>IFERROR(VLOOKUP(Table1[[#This Row],[RespondentID]],'All Data'!$A:$CO,93,FALSE),"unknown")</f>
        <v>unknown</v>
      </c>
      <c r="AM495" s="96" t="str">
        <f>IFERROR(VLOOKUP(Table1[[#This Row],[RespondentID]],'All Data'!$A:$CW,94,FALSE),"unknown")</f>
        <v>unknown</v>
      </c>
      <c r="AN495" s="96" t="str">
        <f>IFERROR(VLOOKUP(Table1[[#This Row],[RespondentID]],'All Data'!$A:$CW,95,FALSE),"unknown")</f>
        <v>unknown</v>
      </c>
      <c r="AO495" s="96" t="str">
        <f>IFERROR(VLOOKUP(Table1[[#This Row],[RespondentID]],'All Data'!$A:$CW,96,FALSE),"unknown")</f>
        <v>unknown</v>
      </c>
      <c r="AP495" s="96" t="str">
        <f>IFERROR(VLOOKUP(Table1[[#This Row],[RespondentID]],'All Data'!$A:$CW,97,FALSE),"unknown")</f>
        <v>unknown</v>
      </c>
      <c r="AQ495" s="96" t="str">
        <f>IFERROR(VLOOKUP(Table1[[#This Row],[RespondentID]],'All Data'!$A:$CW,98,FALSE),"unknown")</f>
        <v>unknown</v>
      </c>
      <c r="AR495" s="96" t="str">
        <f>IFERROR(VLOOKUP(Table1[[#This Row],[RespondentID]],'All Data'!$A:$CW,99,FALSE),"unknown")</f>
        <v>unknown</v>
      </c>
    </row>
    <row r="496" spans="1:44">
      <c r="A496" s="100"/>
      <c r="B496" s="122"/>
      <c r="C496" s="123"/>
      <c r="D496" s="123"/>
      <c r="E496" s="123"/>
      <c r="F496" s="123"/>
      <c r="G496" s="123"/>
      <c r="H496" s="123"/>
      <c r="I496" s="123"/>
      <c r="J496" s="123"/>
      <c r="K496" s="123"/>
      <c r="L496" s="123"/>
      <c r="M496" s="120">
        <f t="shared" si="134"/>
        <v>0</v>
      </c>
      <c r="N496" s="120" t="e">
        <f t="shared" si="135"/>
        <v>#DIV/0!</v>
      </c>
      <c r="O496" s="120"/>
      <c r="P496" s="120">
        <f t="shared" si="136"/>
        <v>0</v>
      </c>
      <c r="Q496" s="120">
        <f t="shared" si="137"/>
        <v>0</v>
      </c>
      <c r="R496" s="120">
        <f t="shared" si="138"/>
        <v>0</v>
      </c>
      <c r="S496" s="120">
        <f t="shared" si="139"/>
        <v>0</v>
      </c>
      <c r="T496" s="120">
        <f t="shared" si="140"/>
        <v>0</v>
      </c>
      <c r="U496" s="120">
        <f t="shared" si="141"/>
        <v>0</v>
      </c>
      <c r="V496" s="124">
        <f t="shared" si="142"/>
        <v>0</v>
      </c>
      <c r="W496" s="120">
        <f t="shared" si="143"/>
        <v>0</v>
      </c>
      <c r="X496" s="120">
        <f t="shared" si="144"/>
        <v>0</v>
      </c>
      <c r="Y496" s="120">
        <f t="shared" si="145"/>
        <v>0</v>
      </c>
      <c r="Z496" s="120"/>
      <c r="AA496" s="120"/>
      <c r="AB496" s="120">
        <f t="shared" si="146"/>
        <v>0</v>
      </c>
      <c r="AC496" s="120">
        <f t="shared" si="147"/>
        <v>0</v>
      </c>
      <c r="AD496" s="120" t="str">
        <f t="shared" si="148"/>
        <v>Correct</v>
      </c>
      <c r="AE496" s="100"/>
      <c r="AF496" s="96" t="str">
        <f>IFERROR(VLOOKUP(Table1[[#This Row],[RespondentID]],'All Data'!$A:$CO,87,FALSE),"unknown")</f>
        <v>unknown</v>
      </c>
      <c r="AG496" s="96" t="str">
        <f>IFERROR(VLOOKUP(Table1[[#This Row],[RespondentID]],'All Data'!$A:$CO,88,FALSE),"unknown")</f>
        <v>unknown</v>
      </c>
      <c r="AH496" s="96" t="str">
        <f>IFERROR(VLOOKUP(Table1[[#This Row],[RespondentID]],'All Data'!$A:$CO,89,FALSE),"unknown")</f>
        <v>unknown</v>
      </c>
      <c r="AI496" s="96" t="str">
        <f>IFERROR(VLOOKUP(Table1[[#This Row],[RespondentID]],'All Data'!$A:$CO,90,FALSE),"unknown")</f>
        <v>unknown</v>
      </c>
      <c r="AJ496" s="96" t="str">
        <f>IFERROR(VLOOKUP(Table1[[#This Row],[RespondentID]],'All Data'!$A:$CO,91,FALSE),"unknown")</f>
        <v>unknown</v>
      </c>
      <c r="AK496" s="96" t="str">
        <f>IFERROR(VLOOKUP(Table1[[#This Row],[RespondentID]],'All Data'!$A:$CO,92,FALSE),"unknown")</f>
        <v>unknown</v>
      </c>
      <c r="AL496" s="96" t="str">
        <f>IFERROR(VLOOKUP(Table1[[#This Row],[RespondentID]],'All Data'!$A:$CO,93,FALSE),"unknown")</f>
        <v>unknown</v>
      </c>
      <c r="AM496" s="96" t="str">
        <f>IFERROR(VLOOKUP(Table1[[#This Row],[RespondentID]],'All Data'!$A:$CW,94,FALSE),"unknown")</f>
        <v>unknown</v>
      </c>
      <c r="AN496" s="96" t="str">
        <f>IFERROR(VLOOKUP(Table1[[#This Row],[RespondentID]],'All Data'!$A:$CW,95,FALSE),"unknown")</f>
        <v>unknown</v>
      </c>
      <c r="AO496" s="96" t="str">
        <f>IFERROR(VLOOKUP(Table1[[#This Row],[RespondentID]],'All Data'!$A:$CW,96,FALSE),"unknown")</f>
        <v>unknown</v>
      </c>
      <c r="AP496" s="96" t="str">
        <f>IFERROR(VLOOKUP(Table1[[#This Row],[RespondentID]],'All Data'!$A:$CW,97,FALSE),"unknown")</f>
        <v>unknown</v>
      </c>
      <c r="AQ496" s="96" t="str">
        <f>IFERROR(VLOOKUP(Table1[[#This Row],[RespondentID]],'All Data'!$A:$CW,98,FALSE),"unknown")</f>
        <v>unknown</v>
      </c>
      <c r="AR496" s="96" t="str">
        <f>IFERROR(VLOOKUP(Table1[[#This Row],[RespondentID]],'All Data'!$A:$CW,99,FALSE),"unknown")</f>
        <v>unknown</v>
      </c>
    </row>
    <row r="497" spans="1:44">
      <c r="A497" s="100"/>
      <c r="B497" s="122"/>
      <c r="C497" s="123"/>
      <c r="D497" s="123"/>
      <c r="E497" s="123"/>
      <c r="F497" s="123"/>
      <c r="G497" s="123"/>
      <c r="H497" s="123"/>
      <c r="I497" s="123"/>
      <c r="J497" s="123"/>
      <c r="K497" s="123"/>
      <c r="L497" s="123"/>
      <c r="M497" s="120">
        <f t="shared" si="134"/>
        <v>0</v>
      </c>
      <c r="N497" s="120" t="e">
        <f t="shared" si="135"/>
        <v>#DIV/0!</v>
      </c>
      <c r="O497" s="120"/>
      <c r="P497" s="120">
        <f t="shared" si="136"/>
        <v>0</v>
      </c>
      <c r="Q497" s="120">
        <f t="shared" si="137"/>
        <v>0</v>
      </c>
      <c r="R497" s="120">
        <f t="shared" si="138"/>
        <v>0</v>
      </c>
      <c r="S497" s="120">
        <f t="shared" si="139"/>
        <v>0</v>
      </c>
      <c r="T497" s="120">
        <f t="shared" si="140"/>
        <v>0</v>
      </c>
      <c r="U497" s="120">
        <f t="shared" si="141"/>
        <v>0</v>
      </c>
      <c r="V497" s="124">
        <f t="shared" si="142"/>
        <v>0</v>
      </c>
      <c r="W497" s="120">
        <f t="shared" si="143"/>
        <v>0</v>
      </c>
      <c r="X497" s="120">
        <f t="shared" si="144"/>
        <v>0</v>
      </c>
      <c r="Y497" s="120">
        <f t="shared" si="145"/>
        <v>0</v>
      </c>
      <c r="Z497" s="120"/>
      <c r="AA497" s="120"/>
      <c r="AB497" s="120">
        <f t="shared" si="146"/>
        <v>0</v>
      </c>
      <c r="AC497" s="120">
        <f t="shared" si="147"/>
        <v>0</v>
      </c>
      <c r="AD497" s="120" t="str">
        <f t="shared" si="148"/>
        <v>Correct</v>
      </c>
      <c r="AE497" s="100"/>
      <c r="AF497" s="96" t="str">
        <f>IFERROR(VLOOKUP(Table1[[#This Row],[RespondentID]],'All Data'!$A:$CO,87,FALSE),"unknown")</f>
        <v>unknown</v>
      </c>
      <c r="AG497" s="96" t="str">
        <f>IFERROR(VLOOKUP(Table1[[#This Row],[RespondentID]],'All Data'!$A:$CO,88,FALSE),"unknown")</f>
        <v>unknown</v>
      </c>
      <c r="AH497" s="96" t="str">
        <f>IFERROR(VLOOKUP(Table1[[#This Row],[RespondentID]],'All Data'!$A:$CO,89,FALSE),"unknown")</f>
        <v>unknown</v>
      </c>
      <c r="AI497" s="96" t="str">
        <f>IFERROR(VLOOKUP(Table1[[#This Row],[RespondentID]],'All Data'!$A:$CO,90,FALSE),"unknown")</f>
        <v>unknown</v>
      </c>
      <c r="AJ497" s="96" t="str">
        <f>IFERROR(VLOOKUP(Table1[[#This Row],[RespondentID]],'All Data'!$A:$CO,91,FALSE),"unknown")</f>
        <v>unknown</v>
      </c>
      <c r="AK497" s="96" t="str">
        <f>IFERROR(VLOOKUP(Table1[[#This Row],[RespondentID]],'All Data'!$A:$CO,92,FALSE),"unknown")</f>
        <v>unknown</v>
      </c>
      <c r="AL497" s="96" t="str">
        <f>IFERROR(VLOOKUP(Table1[[#This Row],[RespondentID]],'All Data'!$A:$CO,93,FALSE),"unknown")</f>
        <v>unknown</v>
      </c>
      <c r="AM497" s="96" t="str">
        <f>IFERROR(VLOOKUP(Table1[[#This Row],[RespondentID]],'All Data'!$A:$CW,94,FALSE),"unknown")</f>
        <v>unknown</v>
      </c>
      <c r="AN497" s="96" t="str">
        <f>IFERROR(VLOOKUP(Table1[[#This Row],[RespondentID]],'All Data'!$A:$CW,95,FALSE),"unknown")</f>
        <v>unknown</v>
      </c>
      <c r="AO497" s="96" t="str">
        <f>IFERROR(VLOOKUP(Table1[[#This Row],[RespondentID]],'All Data'!$A:$CW,96,FALSE),"unknown")</f>
        <v>unknown</v>
      </c>
      <c r="AP497" s="96" t="str">
        <f>IFERROR(VLOOKUP(Table1[[#This Row],[RespondentID]],'All Data'!$A:$CW,97,FALSE),"unknown")</f>
        <v>unknown</v>
      </c>
      <c r="AQ497" s="96" t="str">
        <f>IFERROR(VLOOKUP(Table1[[#This Row],[RespondentID]],'All Data'!$A:$CW,98,FALSE),"unknown")</f>
        <v>unknown</v>
      </c>
      <c r="AR497" s="96" t="str">
        <f>IFERROR(VLOOKUP(Table1[[#This Row],[RespondentID]],'All Data'!$A:$CW,99,FALSE),"unknown")</f>
        <v>unknown</v>
      </c>
    </row>
    <row r="498" spans="1:44">
      <c r="A498" s="100"/>
      <c r="B498" s="122"/>
      <c r="C498" s="123"/>
      <c r="D498" s="123"/>
      <c r="E498" s="123"/>
      <c r="F498" s="123"/>
      <c r="G498" s="123"/>
      <c r="H498" s="123"/>
      <c r="I498" s="123"/>
      <c r="J498" s="123"/>
      <c r="K498" s="123"/>
      <c r="L498" s="123"/>
      <c r="M498" s="120">
        <f t="shared" si="134"/>
        <v>0</v>
      </c>
      <c r="N498" s="120" t="e">
        <f t="shared" si="135"/>
        <v>#DIV/0!</v>
      </c>
      <c r="O498" s="120"/>
      <c r="P498" s="120">
        <f t="shared" si="136"/>
        <v>0</v>
      </c>
      <c r="Q498" s="120">
        <f t="shared" si="137"/>
        <v>0</v>
      </c>
      <c r="R498" s="120">
        <f t="shared" si="138"/>
        <v>0</v>
      </c>
      <c r="S498" s="120">
        <f t="shared" si="139"/>
        <v>0</v>
      </c>
      <c r="T498" s="120">
        <f t="shared" si="140"/>
        <v>0</v>
      </c>
      <c r="U498" s="120">
        <f t="shared" si="141"/>
        <v>0</v>
      </c>
      <c r="V498" s="124">
        <f t="shared" si="142"/>
        <v>0</v>
      </c>
      <c r="W498" s="120">
        <f t="shared" si="143"/>
        <v>0</v>
      </c>
      <c r="X498" s="120">
        <f t="shared" si="144"/>
        <v>0</v>
      </c>
      <c r="Y498" s="120">
        <f t="shared" si="145"/>
        <v>0</v>
      </c>
      <c r="Z498" s="120"/>
      <c r="AA498" s="120"/>
      <c r="AB498" s="120">
        <f t="shared" si="146"/>
        <v>0</v>
      </c>
      <c r="AC498" s="120">
        <f t="shared" si="147"/>
        <v>0</v>
      </c>
      <c r="AD498" s="120" t="str">
        <f t="shared" si="148"/>
        <v>Correct</v>
      </c>
      <c r="AE498" s="100"/>
      <c r="AF498" s="96" t="str">
        <f>IFERROR(VLOOKUP(Table1[[#This Row],[RespondentID]],'All Data'!$A:$CO,87,FALSE),"unknown")</f>
        <v>unknown</v>
      </c>
      <c r="AG498" s="96" t="str">
        <f>IFERROR(VLOOKUP(Table1[[#This Row],[RespondentID]],'All Data'!$A:$CO,88,FALSE),"unknown")</f>
        <v>unknown</v>
      </c>
      <c r="AH498" s="96" t="str">
        <f>IFERROR(VLOOKUP(Table1[[#This Row],[RespondentID]],'All Data'!$A:$CO,89,FALSE),"unknown")</f>
        <v>unknown</v>
      </c>
      <c r="AI498" s="96" t="str">
        <f>IFERROR(VLOOKUP(Table1[[#This Row],[RespondentID]],'All Data'!$A:$CO,90,FALSE),"unknown")</f>
        <v>unknown</v>
      </c>
      <c r="AJ498" s="96" t="str">
        <f>IFERROR(VLOOKUP(Table1[[#This Row],[RespondentID]],'All Data'!$A:$CO,91,FALSE),"unknown")</f>
        <v>unknown</v>
      </c>
      <c r="AK498" s="96" t="str">
        <f>IFERROR(VLOOKUP(Table1[[#This Row],[RespondentID]],'All Data'!$A:$CO,92,FALSE),"unknown")</f>
        <v>unknown</v>
      </c>
      <c r="AL498" s="96" t="str">
        <f>IFERROR(VLOOKUP(Table1[[#This Row],[RespondentID]],'All Data'!$A:$CO,93,FALSE),"unknown")</f>
        <v>unknown</v>
      </c>
      <c r="AM498" s="96" t="str">
        <f>IFERROR(VLOOKUP(Table1[[#This Row],[RespondentID]],'All Data'!$A:$CW,94,FALSE),"unknown")</f>
        <v>unknown</v>
      </c>
      <c r="AN498" s="96" t="str">
        <f>IFERROR(VLOOKUP(Table1[[#This Row],[RespondentID]],'All Data'!$A:$CW,95,FALSE),"unknown")</f>
        <v>unknown</v>
      </c>
      <c r="AO498" s="96" t="str">
        <f>IFERROR(VLOOKUP(Table1[[#This Row],[RespondentID]],'All Data'!$A:$CW,96,FALSE),"unknown")</f>
        <v>unknown</v>
      </c>
      <c r="AP498" s="96" t="str">
        <f>IFERROR(VLOOKUP(Table1[[#This Row],[RespondentID]],'All Data'!$A:$CW,97,FALSE),"unknown")</f>
        <v>unknown</v>
      </c>
      <c r="AQ498" s="96" t="str">
        <f>IFERROR(VLOOKUP(Table1[[#This Row],[RespondentID]],'All Data'!$A:$CW,98,FALSE),"unknown")</f>
        <v>unknown</v>
      </c>
      <c r="AR498" s="96" t="str">
        <f>IFERROR(VLOOKUP(Table1[[#This Row],[RespondentID]],'All Data'!$A:$CW,99,FALSE),"unknown")</f>
        <v>unknown</v>
      </c>
    </row>
    <row r="499" spans="1:44">
      <c r="A499" s="100"/>
      <c r="B499" s="122"/>
      <c r="C499" s="123"/>
      <c r="D499" s="123"/>
      <c r="E499" s="123"/>
      <c r="F499" s="123"/>
      <c r="G499" s="123"/>
      <c r="H499" s="123"/>
      <c r="I499" s="123"/>
      <c r="J499" s="123"/>
      <c r="K499" s="123"/>
      <c r="L499" s="123"/>
      <c r="M499" s="120">
        <f t="shared" si="134"/>
        <v>0</v>
      </c>
      <c r="N499" s="120" t="e">
        <f t="shared" si="135"/>
        <v>#DIV/0!</v>
      </c>
      <c r="O499" s="120"/>
      <c r="P499" s="120">
        <f t="shared" si="136"/>
        <v>0</v>
      </c>
      <c r="Q499" s="120">
        <f t="shared" si="137"/>
        <v>0</v>
      </c>
      <c r="R499" s="120">
        <f t="shared" si="138"/>
        <v>0</v>
      </c>
      <c r="S499" s="120">
        <f t="shared" si="139"/>
        <v>0</v>
      </c>
      <c r="T499" s="120">
        <f t="shared" si="140"/>
        <v>0</v>
      </c>
      <c r="U499" s="120">
        <f t="shared" si="141"/>
        <v>0</v>
      </c>
      <c r="V499" s="124">
        <f t="shared" si="142"/>
        <v>0</v>
      </c>
      <c r="W499" s="120">
        <f t="shared" si="143"/>
        <v>0</v>
      </c>
      <c r="X499" s="120">
        <f t="shared" si="144"/>
        <v>0</v>
      </c>
      <c r="Y499" s="120">
        <f t="shared" si="145"/>
        <v>0</v>
      </c>
      <c r="Z499" s="120"/>
      <c r="AA499" s="120"/>
      <c r="AB499" s="120">
        <f t="shared" si="146"/>
        <v>0</v>
      </c>
      <c r="AC499" s="120">
        <f t="shared" si="147"/>
        <v>0</v>
      </c>
      <c r="AD499" s="120" t="str">
        <f t="shared" si="148"/>
        <v>Correct</v>
      </c>
      <c r="AE499" s="100"/>
      <c r="AF499" s="96" t="str">
        <f>IFERROR(VLOOKUP(Table1[[#This Row],[RespondentID]],'All Data'!$A:$CO,87,FALSE),"unknown")</f>
        <v>unknown</v>
      </c>
      <c r="AG499" s="96" t="str">
        <f>IFERROR(VLOOKUP(Table1[[#This Row],[RespondentID]],'All Data'!$A:$CO,88,FALSE),"unknown")</f>
        <v>unknown</v>
      </c>
      <c r="AH499" s="96" t="str">
        <f>IFERROR(VLOOKUP(Table1[[#This Row],[RespondentID]],'All Data'!$A:$CO,89,FALSE),"unknown")</f>
        <v>unknown</v>
      </c>
      <c r="AI499" s="96" t="str">
        <f>IFERROR(VLOOKUP(Table1[[#This Row],[RespondentID]],'All Data'!$A:$CO,90,FALSE),"unknown")</f>
        <v>unknown</v>
      </c>
      <c r="AJ499" s="96" t="str">
        <f>IFERROR(VLOOKUP(Table1[[#This Row],[RespondentID]],'All Data'!$A:$CO,91,FALSE),"unknown")</f>
        <v>unknown</v>
      </c>
      <c r="AK499" s="96" t="str">
        <f>IFERROR(VLOOKUP(Table1[[#This Row],[RespondentID]],'All Data'!$A:$CO,92,FALSE),"unknown")</f>
        <v>unknown</v>
      </c>
      <c r="AL499" s="96" t="str">
        <f>IFERROR(VLOOKUP(Table1[[#This Row],[RespondentID]],'All Data'!$A:$CO,93,FALSE),"unknown")</f>
        <v>unknown</v>
      </c>
      <c r="AM499" s="96" t="str">
        <f>IFERROR(VLOOKUP(Table1[[#This Row],[RespondentID]],'All Data'!$A:$CW,94,FALSE),"unknown")</f>
        <v>unknown</v>
      </c>
      <c r="AN499" s="96" t="str">
        <f>IFERROR(VLOOKUP(Table1[[#This Row],[RespondentID]],'All Data'!$A:$CW,95,FALSE),"unknown")</f>
        <v>unknown</v>
      </c>
      <c r="AO499" s="96" t="str">
        <f>IFERROR(VLOOKUP(Table1[[#This Row],[RespondentID]],'All Data'!$A:$CW,96,FALSE),"unknown")</f>
        <v>unknown</v>
      </c>
      <c r="AP499" s="96" t="str">
        <f>IFERROR(VLOOKUP(Table1[[#This Row],[RespondentID]],'All Data'!$A:$CW,97,FALSE),"unknown")</f>
        <v>unknown</v>
      </c>
      <c r="AQ499" s="96" t="str">
        <f>IFERROR(VLOOKUP(Table1[[#This Row],[RespondentID]],'All Data'!$A:$CW,98,FALSE),"unknown")</f>
        <v>unknown</v>
      </c>
      <c r="AR499" s="96" t="str">
        <f>IFERROR(VLOOKUP(Table1[[#This Row],[RespondentID]],'All Data'!$A:$CW,99,FALSE),"unknown")</f>
        <v>unknown</v>
      </c>
    </row>
    <row r="500" spans="1:44">
      <c r="A500" s="100"/>
      <c r="B500" s="122"/>
      <c r="C500" s="123"/>
      <c r="D500" s="123"/>
      <c r="E500" s="123"/>
      <c r="F500" s="123"/>
      <c r="G500" s="123"/>
      <c r="H500" s="123"/>
      <c r="I500" s="123"/>
      <c r="J500" s="123"/>
      <c r="K500" s="123"/>
      <c r="L500" s="123"/>
      <c r="M500" s="120">
        <f t="shared" si="134"/>
        <v>0</v>
      </c>
      <c r="N500" s="120" t="e">
        <f t="shared" si="135"/>
        <v>#DIV/0!</v>
      </c>
      <c r="O500" s="120"/>
      <c r="P500" s="120">
        <f t="shared" si="136"/>
        <v>0</v>
      </c>
      <c r="Q500" s="120">
        <f t="shared" si="137"/>
        <v>0</v>
      </c>
      <c r="R500" s="120">
        <f t="shared" si="138"/>
        <v>0</v>
      </c>
      <c r="S500" s="120">
        <f t="shared" si="139"/>
        <v>0</v>
      </c>
      <c r="T500" s="120">
        <f t="shared" si="140"/>
        <v>0</v>
      </c>
      <c r="U500" s="120">
        <f t="shared" si="141"/>
        <v>0</v>
      </c>
      <c r="V500" s="124">
        <f t="shared" si="142"/>
        <v>0</v>
      </c>
      <c r="W500" s="120">
        <f t="shared" si="143"/>
        <v>0</v>
      </c>
      <c r="X500" s="120">
        <f t="shared" si="144"/>
        <v>0</v>
      </c>
      <c r="Y500" s="120">
        <f t="shared" si="145"/>
        <v>0</v>
      </c>
      <c r="Z500" s="120"/>
      <c r="AA500" s="120"/>
      <c r="AB500" s="120">
        <f t="shared" si="146"/>
        <v>0</v>
      </c>
      <c r="AC500" s="120">
        <f t="shared" si="147"/>
        <v>0</v>
      </c>
      <c r="AD500" s="120" t="str">
        <f t="shared" si="148"/>
        <v>Correct</v>
      </c>
      <c r="AE500" s="100"/>
      <c r="AF500" s="96" t="str">
        <f>IFERROR(VLOOKUP(Table1[[#This Row],[RespondentID]],'All Data'!$A:$CO,87,FALSE),"unknown")</f>
        <v>unknown</v>
      </c>
      <c r="AG500" s="96" t="str">
        <f>IFERROR(VLOOKUP(Table1[[#This Row],[RespondentID]],'All Data'!$A:$CO,88,FALSE),"unknown")</f>
        <v>unknown</v>
      </c>
      <c r="AH500" s="96" t="str">
        <f>IFERROR(VLOOKUP(Table1[[#This Row],[RespondentID]],'All Data'!$A:$CO,89,FALSE),"unknown")</f>
        <v>unknown</v>
      </c>
      <c r="AI500" s="96" t="str">
        <f>IFERROR(VLOOKUP(Table1[[#This Row],[RespondentID]],'All Data'!$A:$CO,90,FALSE),"unknown")</f>
        <v>unknown</v>
      </c>
      <c r="AJ500" s="96" t="str">
        <f>IFERROR(VLOOKUP(Table1[[#This Row],[RespondentID]],'All Data'!$A:$CO,91,FALSE),"unknown")</f>
        <v>unknown</v>
      </c>
      <c r="AK500" s="96" t="str">
        <f>IFERROR(VLOOKUP(Table1[[#This Row],[RespondentID]],'All Data'!$A:$CO,92,FALSE),"unknown")</f>
        <v>unknown</v>
      </c>
      <c r="AL500" s="96" t="str">
        <f>IFERROR(VLOOKUP(Table1[[#This Row],[RespondentID]],'All Data'!$A:$CO,93,FALSE),"unknown")</f>
        <v>unknown</v>
      </c>
      <c r="AM500" s="96" t="str">
        <f>IFERROR(VLOOKUP(Table1[[#This Row],[RespondentID]],'All Data'!$A:$CW,94,FALSE),"unknown")</f>
        <v>unknown</v>
      </c>
      <c r="AN500" s="96" t="str">
        <f>IFERROR(VLOOKUP(Table1[[#This Row],[RespondentID]],'All Data'!$A:$CW,95,FALSE),"unknown")</f>
        <v>unknown</v>
      </c>
      <c r="AO500" s="96" t="str">
        <f>IFERROR(VLOOKUP(Table1[[#This Row],[RespondentID]],'All Data'!$A:$CW,96,FALSE),"unknown")</f>
        <v>unknown</v>
      </c>
      <c r="AP500" s="96" t="str">
        <f>IFERROR(VLOOKUP(Table1[[#This Row],[RespondentID]],'All Data'!$A:$CW,97,FALSE),"unknown")</f>
        <v>unknown</v>
      </c>
      <c r="AQ500" s="96" t="str">
        <f>IFERROR(VLOOKUP(Table1[[#This Row],[RespondentID]],'All Data'!$A:$CW,98,FALSE),"unknown")</f>
        <v>unknown</v>
      </c>
      <c r="AR500" s="96" t="str">
        <f>IFERROR(VLOOKUP(Table1[[#This Row],[RespondentID]],'All Data'!$A:$CW,99,FALSE),"unknown")</f>
        <v>unknown</v>
      </c>
    </row>
    <row r="501" spans="1:44">
      <c r="A501" s="100"/>
      <c r="B501" s="122"/>
      <c r="C501" s="123"/>
      <c r="D501" s="123"/>
      <c r="E501" s="123"/>
      <c r="F501" s="123"/>
      <c r="G501" s="123"/>
      <c r="H501" s="123"/>
      <c r="I501" s="123"/>
      <c r="J501" s="123"/>
      <c r="K501" s="123"/>
      <c r="L501" s="123"/>
      <c r="M501" s="120">
        <f t="shared" si="134"/>
        <v>0</v>
      </c>
      <c r="N501" s="120" t="e">
        <f t="shared" si="135"/>
        <v>#DIV/0!</v>
      </c>
      <c r="O501" s="120"/>
      <c r="P501" s="120">
        <f t="shared" si="136"/>
        <v>0</v>
      </c>
      <c r="Q501" s="120">
        <f t="shared" si="137"/>
        <v>0</v>
      </c>
      <c r="R501" s="120">
        <f t="shared" si="138"/>
        <v>0</v>
      </c>
      <c r="S501" s="120">
        <f t="shared" si="139"/>
        <v>0</v>
      </c>
      <c r="T501" s="120">
        <f t="shared" si="140"/>
        <v>0</v>
      </c>
      <c r="U501" s="120">
        <f t="shared" si="141"/>
        <v>0</v>
      </c>
      <c r="V501" s="124">
        <f t="shared" si="142"/>
        <v>0</v>
      </c>
      <c r="W501" s="120">
        <f t="shared" si="143"/>
        <v>0</v>
      </c>
      <c r="X501" s="120">
        <f t="shared" si="144"/>
        <v>0</v>
      </c>
      <c r="Y501" s="120">
        <f t="shared" si="145"/>
        <v>0</v>
      </c>
      <c r="Z501" s="120"/>
      <c r="AA501" s="120"/>
      <c r="AB501" s="120">
        <f t="shared" si="146"/>
        <v>0</v>
      </c>
      <c r="AC501" s="120">
        <f t="shared" si="147"/>
        <v>0</v>
      </c>
      <c r="AD501" s="120" t="str">
        <f t="shared" si="148"/>
        <v>Correct</v>
      </c>
      <c r="AE501" s="100"/>
      <c r="AF501" s="96" t="str">
        <f>IFERROR(VLOOKUP(Table1[[#This Row],[RespondentID]],'All Data'!$A:$CO,87,FALSE),"unknown")</f>
        <v>unknown</v>
      </c>
      <c r="AG501" s="96" t="str">
        <f>IFERROR(VLOOKUP(Table1[[#This Row],[RespondentID]],'All Data'!$A:$CO,88,FALSE),"unknown")</f>
        <v>unknown</v>
      </c>
      <c r="AH501" s="96" t="str">
        <f>IFERROR(VLOOKUP(Table1[[#This Row],[RespondentID]],'All Data'!$A:$CO,89,FALSE),"unknown")</f>
        <v>unknown</v>
      </c>
      <c r="AI501" s="96" t="str">
        <f>IFERROR(VLOOKUP(Table1[[#This Row],[RespondentID]],'All Data'!$A:$CO,90,FALSE),"unknown")</f>
        <v>unknown</v>
      </c>
      <c r="AJ501" s="96" t="str">
        <f>IFERROR(VLOOKUP(Table1[[#This Row],[RespondentID]],'All Data'!$A:$CO,91,FALSE),"unknown")</f>
        <v>unknown</v>
      </c>
      <c r="AK501" s="96" t="str">
        <f>IFERROR(VLOOKUP(Table1[[#This Row],[RespondentID]],'All Data'!$A:$CO,92,FALSE),"unknown")</f>
        <v>unknown</v>
      </c>
      <c r="AL501" s="96" t="str">
        <f>IFERROR(VLOOKUP(Table1[[#This Row],[RespondentID]],'All Data'!$A:$CO,93,FALSE),"unknown")</f>
        <v>unknown</v>
      </c>
      <c r="AM501" s="96" t="str">
        <f>IFERROR(VLOOKUP(Table1[[#This Row],[RespondentID]],'All Data'!$A:$CW,94,FALSE),"unknown")</f>
        <v>unknown</v>
      </c>
      <c r="AN501" s="96" t="str">
        <f>IFERROR(VLOOKUP(Table1[[#This Row],[RespondentID]],'All Data'!$A:$CW,95,FALSE),"unknown")</f>
        <v>unknown</v>
      </c>
      <c r="AO501" s="96" t="str">
        <f>IFERROR(VLOOKUP(Table1[[#This Row],[RespondentID]],'All Data'!$A:$CW,96,FALSE),"unknown")</f>
        <v>unknown</v>
      </c>
      <c r="AP501" s="96" t="str">
        <f>IFERROR(VLOOKUP(Table1[[#This Row],[RespondentID]],'All Data'!$A:$CW,97,FALSE),"unknown")</f>
        <v>unknown</v>
      </c>
      <c r="AQ501" s="96" t="str">
        <f>IFERROR(VLOOKUP(Table1[[#This Row],[RespondentID]],'All Data'!$A:$CW,98,FALSE),"unknown")</f>
        <v>unknown</v>
      </c>
      <c r="AR501" s="96" t="str">
        <f>IFERROR(VLOOKUP(Table1[[#This Row],[RespondentID]],'All Data'!$A:$CW,99,FALSE),"unknown")</f>
        <v>unknown</v>
      </c>
    </row>
    <row r="502" spans="1:44">
      <c r="A502" s="100"/>
      <c r="B502" s="122"/>
      <c r="C502" s="123"/>
      <c r="D502" s="123"/>
      <c r="E502" s="123"/>
      <c r="F502" s="123"/>
      <c r="G502" s="123"/>
      <c r="H502" s="123"/>
      <c r="I502" s="123"/>
      <c r="J502" s="123"/>
      <c r="K502" s="123"/>
      <c r="L502" s="123"/>
      <c r="M502" s="120">
        <f t="shared" si="134"/>
        <v>0</v>
      </c>
      <c r="N502" s="120" t="e">
        <f t="shared" si="135"/>
        <v>#DIV/0!</v>
      </c>
      <c r="O502" s="120"/>
      <c r="P502" s="120">
        <f t="shared" si="136"/>
        <v>0</v>
      </c>
      <c r="Q502" s="120">
        <f t="shared" si="137"/>
        <v>0</v>
      </c>
      <c r="R502" s="120">
        <f t="shared" si="138"/>
        <v>0</v>
      </c>
      <c r="S502" s="120">
        <f t="shared" si="139"/>
        <v>0</v>
      </c>
      <c r="T502" s="120">
        <f t="shared" si="140"/>
        <v>0</v>
      </c>
      <c r="U502" s="120">
        <f t="shared" si="141"/>
        <v>0</v>
      </c>
      <c r="V502" s="124">
        <f t="shared" si="142"/>
        <v>0</v>
      </c>
      <c r="W502" s="120">
        <f t="shared" si="143"/>
        <v>0</v>
      </c>
      <c r="X502" s="120">
        <f t="shared" si="144"/>
        <v>0</v>
      </c>
      <c r="Y502" s="120">
        <f t="shared" si="145"/>
        <v>0</v>
      </c>
      <c r="Z502" s="120"/>
      <c r="AA502" s="120"/>
      <c r="AB502" s="120">
        <f t="shared" si="146"/>
        <v>0</v>
      </c>
      <c r="AC502" s="120">
        <f t="shared" si="147"/>
        <v>0</v>
      </c>
      <c r="AD502" s="120" t="str">
        <f t="shared" si="148"/>
        <v>Correct</v>
      </c>
      <c r="AE502" s="100"/>
      <c r="AF502" s="96" t="str">
        <f>IFERROR(VLOOKUP(Table1[[#This Row],[RespondentID]],'All Data'!$A:$CO,87,FALSE),"unknown")</f>
        <v>unknown</v>
      </c>
      <c r="AG502" s="96" t="str">
        <f>IFERROR(VLOOKUP(Table1[[#This Row],[RespondentID]],'All Data'!$A:$CO,88,FALSE),"unknown")</f>
        <v>unknown</v>
      </c>
      <c r="AH502" s="96" t="str">
        <f>IFERROR(VLOOKUP(Table1[[#This Row],[RespondentID]],'All Data'!$A:$CO,89,FALSE),"unknown")</f>
        <v>unknown</v>
      </c>
      <c r="AI502" s="96" t="str">
        <f>IFERROR(VLOOKUP(Table1[[#This Row],[RespondentID]],'All Data'!$A:$CO,90,FALSE),"unknown")</f>
        <v>unknown</v>
      </c>
      <c r="AJ502" s="96" t="str">
        <f>IFERROR(VLOOKUP(Table1[[#This Row],[RespondentID]],'All Data'!$A:$CO,91,FALSE),"unknown")</f>
        <v>unknown</v>
      </c>
      <c r="AK502" s="96" t="str">
        <f>IFERROR(VLOOKUP(Table1[[#This Row],[RespondentID]],'All Data'!$A:$CO,92,FALSE),"unknown")</f>
        <v>unknown</v>
      </c>
      <c r="AL502" s="96" t="str">
        <f>IFERROR(VLOOKUP(Table1[[#This Row],[RespondentID]],'All Data'!$A:$CO,93,FALSE),"unknown")</f>
        <v>unknown</v>
      </c>
      <c r="AM502" s="96" t="str">
        <f>IFERROR(VLOOKUP(Table1[[#This Row],[RespondentID]],'All Data'!$A:$CW,94,FALSE),"unknown")</f>
        <v>unknown</v>
      </c>
      <c r="AN502" s="96" t="str">
        <f>IFERROR(VLOOKUP(Table1[[#This Row],[RespondentID]],'All Data'!$A:$CW,95,FALSE),"unknown")</f>
        <v>unknown</v>
      </c>
      <c r="AO502" s="96" t="str">
        <f>IFERROR(VLOOKUP(Table1[[#This Row],[RespondentID]],'All Data'!$A:$CW,96,FALSE),"unknown")</f>
        <v>unknown</v>
      </c>
      <c r="AP502" s="96" t="str">
        <f>IFERROR(VLOOKUP(Table1[[#This Row],[RespondentID]],'All Data'!$A:$CW,97,FALSE),"unknown")</f>
        <v>unknown</v>
      </c>
      <c r="AQ502" s="96" t="str">
        <f>IFERROR(VLOOKUP(Table1[[#This Row],[RespondentID]],'All Data'!$A:$CW,98,FALSE),"unknown")</f>
        <v>unknown</v>
      </c>
      <c r="AR502" s="96" t="str">
        <f>IFERROR(VLOOKUP(Table1[[#This Row],[RespondentID]],'All Data'!$A:$CW,99,FALSE),"unknown")</f>
        <v>unknown</v>
      </c>
    </row>
    <row r="503" spans="1:44">
      <c r="A503" s="100"/>
      <c r="B503" s="122"/>
      <c r="C503" s="123"/>
      <c r="D503" s="123"/>
      <c r="E503" s="123"/>
      <c r="F503" s="123"/>
      <c r="G503" s="123"/>
      <c r="H503" s="123"/>
      <c r="I503" s="123"/>
      <c r="J503" s="123"/>
      <c r="K503" s="123"/>
      <c r="L503" s="123"/>
      <c r="M503" s="120">
        <f t="shared" si="134"/>
        <v>0</v>
      </c>
      <c r="N503" s="120" t="e">
        <f t="shared" si="135"/>
        <v>#DIV/0!</v>
      </c>
      <c r="O503" s="120"/>
      <c r="P503" s="120">
        <f t="shared" si="136"/>
        <v>0</v>
      </c>
      <c r="Q503" s="120">
        <f t="shared" si="137"/>
        <v>0</v>
      </c>
      <c r="R503" s="120">
        <f t="shared" si="138"/>
        <v>0</v>
      </c>
      <c r="S503" s="120">
        <f t="shared" si="139"/>
        <v>0</v>
      </c>
      <c r="T503" s="120">
        <f t="shared" si="140"/>
        <v>0</v>
      </c>
      <c r="U503" s="120">
        <f t="shared" si="141"/>
        <v>0</v>
      </c>
      <c r="V503" s="124">
        <f t="shared" si="142"/>
        <v>0</v>
      </c>
      <c r="W503" s="120">
        <f t="shared" si="143"/>
        <v>0</v>
      </c>
      <c r="X503" s="120">
        <f t="shared" si="144"/>
        <v>0</v>
      </c>
      <c r="Y503" s="120">
        <f t="shared" si="145"/>
        <v>0</v>
      </c>
      <c r="Z503" s="120"/>
      <c r="AA503" s="120"/>
      <c r="AB503" s="120">
        <f t="shared" si="146"/>
        <v>0</v>
      </c>
      <c r="AC503" s="120">
        <f t="shared" si="147"/>
        <v>0</v>
      </c>
      <c r="AD503" s="120" t="str">
        <f t="shared" si="148"/>
        <v>Correct</v>
      </c>
      <c r="AE503" s="100"/>
      <c r="AF503" s="96" t="str">
        <f>IFERROR(VLOOKUP(Table1[[#This Row],[RespondentID]],'All Data'!$A:$CO,87,FALSE),"unknown")</f>
        <v>unknown</v>
      </c>
      <c r="AG503" s="96" t="str">
        <f>IFERROR(VLOOKUP(Table1[[#This Row],[RespondentID]],'All Data'!$A:$CO,88,FALSE),"unknown")</f>
        <v>unknown</v>
      </c>
      <c r="AH503" s="96" t="str">
        <f>IFERROR(VLOOKUP(Table1[[#This Row],[RespondentID]],'All Data'!$A:$CO,89,FALSE),"unknown")</f>
        <v>unknown</v>
      </c>
      <c r="AI503" s="96" t="str">
        <f>IFERROR(VLOOKUP(Table1[[#This Row],[RespondentID]],'All Data'!$A:$CO,90,FALSE),"unknown")</f>
        <v>unknown</v>
      </c>
      <c r="AJ503" s="96" t="str">
        <f>IFERROR(VLOOKUP(Table1[[#This Row],[RespondentID]],'All Data'!$A:$CO,91,FALSE),"unknown")</f>
        <v>unknown</v>
      </c>
      <c r="AK503" s="96" t="str">
        <f>IFERROR(VLOOKUP(Table1[[#This Row],[RespondentID]],'All Data'!$A:$CO,92,FALSE),"unknown")</f>
        <v>unknown</v>
      </c>
      <c r="AL503" s="96" t="str">
        <f>IFERROR(VLOOKUP(Table1[[#This Row],[RespondentID]],'All Data'!$A:$CO,93,FALSE),"unknown")</f>
        <v>unknown</v>
      </c>
      <c r="AM503" s="96" t="str">
        <f>IFERROR(VLOOKUP(Table1[[#This Row],[RespondentID]],'All Data'!$A:$CW,94,FALSE),"unknown")</f>
        <v>unknown</v>
      </c>
      <c r="AN503" s="96" t="str">
        <f>IFERROR(VLOOKUP(Table1[[#This Row],[RespondentID]],'All Data'!$A:$CW,95,FALSE),"unknown")</f>
        <v>unknown</v>
      </c>
      <c r="AO503" s="96" t="str">
        <f>IFERROR(VLOOKUP(Table1[[#This Row],[RespondentID]],'All Data'!$A:$CW,96,FALSE),"unknown")</f>
        <v>unknown</v>
      </c>
      <c r="AP503" s="96" t="str">
        <f>IFERROR(VLOOKUP(Table1[[#This Row],[RespondentID]],'All Data'!$A:$CW,97,FALSE),"unknown")</f>
        <v>unknown</v>
      </c>
      <c r="AQ503" s="96" t="str">
        <f>IFERROR(VLOOKUP(Table1[[#This Row],[RespondentID]],'All Data'!$A:$CW,98,FALSE),"unknown")</f>
        <v>unknown</v>
      </c>
      <c r="AR503" s="96" t="str">
        <f>IFERROR(VLOOKUP(Table1[[#This Row],[RespondentID]],'All Data'!$A:$CW,99,FALSE),"unknown")</f>
        <v>unknown</v>
      </c>
    </row>
    <row r="504" spans="1:44">
      <c r="A504" s="100"/>
      <c r="B504" s="122"/>
      <c r="C504" s="123"/>
      <c r="D504" s="123"/>
      <c r="E504" s="123"/>
      <c r="F504" s="123"/>
      <c r="G504" s="123"/>
      <c r="H504" s="123"/>
      <c r="I504" s="123"/>
      <c r="J504" s="123"/>
      <c r="K504" s="123"/>
      <c r="L504" s="123"/>
      <c r="M504" s="120">
        <f t="shared" si="134"/>
        <v>0</v>
      </c>
      <c r="N504" s="120" t="e">
        <f t="shared" si="135"/>
        <v>#DIV/0!</v>
      </c>
      <c r="O504" s="120"/>
      <c r="P504" s="120">
        <f t="shared" si="136"/>
        <v>0</v>
      </c>
      <c r="Q504" s="120">
        <f t="shared" si="137"/>
        <v>0</v>
      </c>
      <c r="R504" s="120">
        <f t="shared" si="138"/>
        <v>0</v>
      </c>
      <c r="S504" s="120">
        <f t="shared" si="139"/>
        <v>0</v>
      </c>
      <c r="T504" s="120">
        <f t="shared" si="140"/>
        <v>0</v>
      </c>
      <c r="U504" s="120">
        <f t="shared" si="141"/>
        <v>0</v>
      </c>
      <c r="V504" s="124">
        <f t="shared" si="142"/>
        <v>0</v>
      </c>
      <c r="W504" s="120">
        <f t="shared" si="143"/>
        <v>0</v>
      </c>
      <c r="X504" s="120">
        <f t="shared" si="144"/>
        <v>0</v>
      </c>
      <c r="Y504" s="120">
        <f t="shared" si="145"/>
        <v>0</v>
      </c>
      <c r="Z504" s="120"/>
      <c r="AA504" s="120"/>
      <c r="AB504" s="120">
        <f t="shared" si="146"/>
        <v>0</v>
      </c>
      <c r="AC504" s="120">
        <f t="shared" si="147"/>
        <v>0</v>
      </c>
      <c r="AD504" s="120" t="str">
        <f t="shared" si="148"/>
        <v>Correct</v>
      </c>
      <c r="AE504" s="100"/>
      <c r="AF504" s="96" t="str">
        <f>IFERROR(VLOOKUP(Table1[[#This Row],[RespondentID]],'All Data'!$A:$CO,87,FALSE),"unknown")</f>
        <v>unknown</v>
      </c>
      <c r="AG504" s="96" t="str">
        <f>IFERROR(VLOOKUP(Table1[[#This Row],[RespondentID]],'All Data'!$A:$CO,88,FALSE),"unknown")</f>
        <v>unknown</v>
      </c>
      <c r="AH504" s="96" t="str">
        <f>IFERROR(VLOOKUP(Table1[[#This Row],[RespondentID]],'All Data'!$A:$CO,89,FALSE),"unknown")</f>
        <v>unknown</v>
      </c>
      <c r="AI504" s="96" t="str">
        <f>IFERROR(VLOOKUP(Table1[[#This Row],[RespondentID]],'All Data'!$A:$CO,90,FALSE),"unknown")</f>
        <v>unknown</v>
      </c>
      <c r="AJ504" s="96" t="str">
        <f>IFERROR(VLOOKUP(Table1[[#This Row],[RespondentID]],'All Data'!$A:$CO,91,FALSE),"unknown")</f>
        <v>unknown</v>
      </c>
      <c r="AK504" s="96" t="str">
        <f>IFERROR(VLOOKUP(Table1[[#This Row],[RespondentID]],'All Data'!$A:$CO,92,FALSE),"unknown")</f>
        <v>unknown</v>
      </c>
      <c r="AL504" s="96" t="str">
        <f>IFERROR(VLOOKUP(Table1[[#This Row],[RespondentID]],'All Data'!$A:$CO,93,FALSE),"unknown")</f>
        <v>unknown</v>
      </c>
      <c r="AM504" s="96" t="str">
        <f>IFERROR(VLOOKUP(Table1[[#This Row],[RespondentID]],'All Data'!$A:$CW,94,FALSE),"unknown")</f>
        <v>unknown</v>
      </c>
      <c r="AN504" s="96" t="str">
        <f>IFERROR(VLOOKUP(Table1[[#This Row],[RespondentID]],'All Data'!$A:$CW,95,FALSE),"unknown")</f>
        <v>unknown</v>
      </c>
      <c r="AO504" s="96" t="str">
        <f>IFERROR(VLOOKUP(Table1[[#This Row],[RespondentID]],'All Data'!$A:$CW,96,FALSE),"unknown")</f>
        <v>unknown</v>
      </c>
      <c r="AP504" s="96" t="str">
        <f>IFERROR(VLOOKUP(Table1[[#This Row],[RespondentID]],'All Data'!$A:$CW,97,FALSE),"unknown")</f>
        <v>unknown</v>
      </c>
      <c r="AQ504" s="96" t="str">
        <f>IFERROR(VLOOKUP(Table1[[#This Row],[RespondentID]],'All Data'!$A:$CW,98,FALSE),"unknown")</f>
        <v>unknown</v>
      </c>
      <c r="AR504" s="96" t="str">
        <f>IFERROR(VLOOKUP(Table1[[#This Row],[RespondentID]],'All Data'!$A:$CW,99,FALSE),"unknown")</f>
        <v>unknown</v>
      </c>
    </row>
    <row r="505" spans="1:44">
      <c r="A505" s="100"/>
      <c r="B505" s="122"/>
      <c r="C505" s="123"/>
      <c r="D505" s="123"/>
      <c r="E505" s="123"/>
      <c r="F505" s="123"/>
      <c r="G505" s="123"/>
      <c r="H505" s="123"/>
      <c r="I505" s="123"/>
      <c r="J505" s="123"/>
      <c r="K505" s="123"/>
      <c r="L505" s="123"/>
      <c r="M505" s="120">
        <f t="shared" si="134"/>
        <v>0</v>
      </c>
      <c r="N505" s="120" t="e">
        <f t="shared" si="135"/>
        <v>#DIV/0!</v>
      </c>
      <c r="O505" s="120"/>
      <c r="P505" s="120">
        <f t="shared" si="136"/>
        <v>0</v>
      </c>
      <c r="Q505" s="120">
        <f t="shared" si="137"/>
        <v>0</v>
      </c>
      <c r="R505" s="120">
        <f t="shared" si="138"/>
        <v>0</v>
      </c>
      <c r="S505" s="120">
        <f t="shared" si="139"/>
        <v>0</v>
      </c>
      <c r="T505" s="120">
        <f t="shared" si="140"/>
        <v>0</v>
      </c>
      <c r="U505" s="120">
        <f t="shared" si="141"/>
        <v>0</v>
      </c>
      <c r="V505" s="124">
        <f t="shared" si="142"/>
        <v>0</v>
      </c>
      <c r="W505" s="120">
        <f t="shared" si="143"/>
        <v>0</v>
      </c>
      <c r="X505" s="120">
        <f t="shared" si="144"/>
        <v>0</v>
      </c>
      <c r="Y505" s="120">
        <f t="shared" si="145"/>
        <v>0</v>
      </c>
      <c r="Z505" s="120"/>
      <c r="AA505" s="120"/>
      <c r="AB505" s="120">
        <f t="shared" si="146"/>
        <v>0</v>
      </c>
      <c r="AC505" s="120">
        <f t="shared" si="147"/>
        <v>0</v>
      </c>
      <c r="AD505" s="120" t="str">
        <f t="shared" si="148"/>
        <v>Correct</v>
      </c>
      <c r="AE505" s="100"/>
      <c r="AF505" s="96" t="str">
        <f>IFERROR(VLOOKUP(Table1[[#This Row],[RespondentID]],'All Data'!$A:$CO,87,FALSE),"unknown")</f>
        <v>unknown</v>
      </c>
      <c r="AG505" s="96" t="str">
        <f>IFERROR(VLOOKUP(Table1[[#This Row],[RespondentID]],'All Data'!$A:$CO,88,FALSE),"unknown")</f>
        <v>unknown</v>
      </c>
      <c r="AH505" s="96" t="str">
        <f>IFERROR(VLOOKUP(Table1[[#This Row],[RespondentID]],'All Data'!$A:$CO,89,FALSE),"unknown")</f>
        <v>unknown</v>
      </c>
      <c r="AI505" s="96" t="str">
        <f>IFERROR(VLOOKUP(Table1[[#This Row],[RespondentID]],'All Data'!$A:$CO,90,FALSE),"unknown")</f>
        <v>unknown</v>
      </c>
      <c r="AJ505" s="96" t="str">
        <f>IFERROR(VLOOKUP(Table1[[#This Row],[RespondentID]],'All Data'!$A:$CO,91,FALSE),"unknown")</f>
        <v>unknown</v>
      </c>
      <c r="AK505" s="96" t="str">
        <f>IFERROR(VLOOKUP(Table1[[#This Row],[RespondentID]],'All Data'!$A:$CO,92,FALSE),"unknown")</f>
        <v>unknown</v>
      </c>
      <c r="AL505" s="96" t="str">
        <f>IFERROR(VLOOKUP(Table1[[#This Row],[RespondentID]],'All Data'!$A:$CO,93,FALSE),"unknown")</f>
        <v>unknown</v>
      </c>
      <c r="AM505" s="96" t="str">
        <f>IFERROR(VLOOKUP(Table1[[#This Row],[RespondentID]],'All Data'!$A:$CW,94,FALSE),"unknown")</f>
        <v>unknown</v>
      </c>
      <c r="AN505" s="96" t="str">
        <f>IFERROR(VLOOKUP(Table1[[#This Row],[RespondentID]],'All Data'!$A:$CW,95,FALSE),"unknown")</f>
        <v>unknown</v>
      </c>
      <c r="AO505" s="96" t="str">
        <f>IFERROR(VLOOKUP(Table1[[#This Row],[RespondentID]],'All Data'!$A:$CW,96,FALSE),"unknown")</f>
        <v>unknown</v>
      </c>
      <c r="AP505" s="96" t="str">
        <f>IFERROR(VLOOKUP(Table1[[#This Row],[RespondentID]],'All Data'!$A:$CW,97,FALSE),"unknown")</f>
        <v>unknown</v>
      </c>
      <c r="AQ505" s="96" t="str">
        <f>IFERROR(VLOOKUP(Table1[[#This Row],[RespondentID]],'All Data'!$A:$CW,98,FALSE),"unknown")</f>
        <v>unknown</v>
      </c>
      <c r="AR505" s="96" t="str">
        <f>IFERROR(VLOOKUP(Table1[[#This Row],[RespondentID]],'All Data'!$A:$CW,99,FALSE),"unknown")</f>
        <v>unknown</v>
      </c>
    </row>
    <row r="506" spans="1:44">
      <c r="A506" s="100"/>
      <c r="B506" s="122"/>
      <c r="C506" s="123"/>
      <c r="D506" s="123"/>
      <c r="E506" s="123"/>
      <c r="F506" s="123"/>
      <c r="G506" s="123"/>
      <c r="H506" s="123"/>
      <c r="I506" s="123"/>
      <c r="J506" s="123"/>
      <c r="K506" s="123"/>
      <c r="L506" s="123"/>
      <c r="M506" s="120">
        <f t="shared" si="134"/>
        <v>0</v>
      </c>
      <c r="N506" s="120" t="e">
        <f t="shared" si="135"/>
        <v>#DIV/0!</v>
      </c>
      <c r="O506" s="120"/>
      <c r="P506" s="120">
        <f t="shared" si="136"/>
        <v>0</v>
      </c>
      <c r="Q506" s="120">
        <f t="shared" si="137"/>
        <v>0</v>
      </c>
      <c r="R506" s="120">
        <f t="shared" si="138"/>
        <v>0</v>
      </c>
      <c r="S506" s="120">
        <f t="shared" si="139"/>
        <v>0</v>
      </c>
      <c r="T506" s="120">
        <f t="shared" si="140"/>
        <v>0</v>
      </c>
      <c r="U506" s="120">
        <f t="shared" si="141"/>
        <v>0</v>
      </c>
      <c r="V506" s="124">
        <f t="shared" si="142"/>
        <v>0</v>
      </c>
      <c r="W506" s="120">
        <f t="shared" si="143"/>
        <v>0</v>
      </c>
      <c r="X506" s="120">
        <f t="shared" si="144"/>
        <v>0</v>
      </c>
      <c r="Y506" s="120">
        <f t="shared" si="145"/>
        <v>0</v>
      </c>
      <c r="Z506" s="120"/>
      <c r="AA506" s="120"/>
      <c r="AB506" s="120">
        <f t="shared" si="146"/>
        <v>0</v>
      </c>
      <c r="AC506" s="120">
        <f t="shared" si="147"/>
        <v>0</v>
      </c>
      <c r="AD506" s="120" t="str">
        <f t="shared" si="148"/>
        <v>Correct</v>
      </c>
      <c r="AE506" s="100"/>
      <c r="AF506" s="96" t="str">
        <f>IFERROR(VLOOKUP(Table1[[#This Row],[RespondentID]],'All Data'!$A:$CO,87,FALSE),"unknown")</f>
        <v>unknown</v>
      </c>
      <c r="AG506" s="96" t="str">
        <f>IFERROR(VLOOKUP(Table1[[#This Row],[RespondentID]],'All Data'!$A:$CO,88,FALSE),"unknown")</f>
        <v>unknown</v>
      </c>
      <c r="AH506" s="96" t="str">
        <f>IFERROR(VLOOKUP(Table1[[#This Row],[RespondentID]],'All Data'!$A:$CO,89,FALSE),"unknown")</f>
        <v>unknown</v>
      </c>
      <c r="AI506" s="96" t="str">
        <f>IFERROR(VLOOKUP(Table1[[#This Row],[RespondentID]],'All Data'!$A:$CO,90,FALSE),"unknown")</f>
        <v>unknown</v>
      </c>
      <c r="AJ506" s="96" t="str">
        <f>IFERROR(VLOOKUP(Table1[[#This Row],[RespondentID]],'All Data'!$A:$CO,91,FALSE),"unknown")</f>
        <v>unknown</v>
      </c>
      <c r="AK506" s="96" t="str">
        <f>IFERROR(VLOOKUP(Table1[[#This Row],[RespondentID]],'All Data'!$A:$CO,92,FALSE),"unknown")</f>
        <v>unknown</v>
      </c>
      <c r="AL506" s="96" t="str">
        <f>IFERROR(VLOOKUP(Table1[[#This Row],[RespondentID]],'All Data'!$A:$CO,93,FALSE),"unknown")</f>
        <v>unknown</v>
      </c>
      <c r="AM506" s="96" t="str">
        <f>IFERROR(VLOOKUP(Table1[[#This Row],[RespondentID]],'All Data'!$A:$CW,94,FALSE),"unknown")</f>
        <v>unknown</v>
      </c>
      <c r="AN506" s="96" t="str">
        <f>IFERROR(VLOOKUP(Table1[[#This Row],[RespondentID]],'All Data'!$A:$CW,95,FALSE),"unknown")</f>
        <v>unknown</v>
      </c>
      <c r="AO506" s="96" t="str">
        <f>IFERROR(VLOOKUP(Table1[[#This Row],[RespondentID]],'All Data'!$A:$CW,96,FALSE),"unknown")</f>
        <v>unknown</v>
      </c>
      <c r="AP506" s="96" t="str">
        <f>IFERROR(VLOOKUP(Table1[[#This Row],[RespondentID]],'All Data'!$A:$CW,97,FALSE),"unknown")</f>
        <v>unknown</v>
      </c>
      <c r="AQ506" s="96" t="str">
        <f>IFERROR(VLOOKUP(Table1[[#This Row],[RespondentID]],'All Data'!$A:$CW,98,FALSE),"unknown")</f>
        <v>unknown</v>
      </c>
      <c r="AR506" s="96" t="str">
        <f>IFERROR(VLOOKUP(Table1[[#This Row],[RespondentID]],'All Data'!$A:$CW,99,FALSE),"unknown")</f>
        <v>unknown</v>
      </c>
    </row>
    <row r="507" spans="1:44">
      <c r="A507" s="100"/>
      <c r="B507" s="122"/>
      <c r="C507" s="123"/>
      <c r="D507" s="123"/>
      <c r="E507" s="123"/>
      <c r="F507" s="123"/>
      <c r="G507" s="123"/>
      <c r="H507" s="123"/>
      <c r="I507" s="123"/>
      <c r="J507" s="123"/>
      <c r="K507" s="123"/>
      <c r="L507" s="123"/>
      <c r="M507" s="120">
        <f t="shared" si="134"/>
        <v>0</v>
      </c>
      <c r="N507" s="120" t="e">
        <f t="shared" si="135"/>
        <v>#DIV/0!</v>
      </c>
      <c r="O507" s="120"/>
      <c r="P507" s="120">
        <f t="shared" si="136"/>
        <v>0</v>
      </c>
      <c r="Q507" s="120">
        <f t="shared" si="137"/>
        <v>0</v>
      </c>
      <c r="R507" s="120">
        <f t="shared" si="138"/>
        <v>0</v>
      </c>
      <c r="S507" s="120">
        <f t="shared" si="139"/>
        <v>0</v>
      </c>
      <c r="T507" s="120">
        <f t="shared" si="140"/>
        <v>0</v>
      </c>
      <c r="U507" s="120">
        <f t="shared" si="141"/>
        <v>0</v>
      </c>
      <c r="V507" s="124">
        <f t="shared" si="142"/>
        <v>0</v>
      </c>
      <c r="W507" s="120">
        <f t="shared" si="143"/>
        <v>0</v>
      </c>
      <c r="X507" s="120">
        <f t="shared" si="144"/>
        <v>0</v>
      </c>
      <c r="Y507" s="120">
        <f t="shared" si="145"/>
        <v>0</v>
      </c>
      <c r="Z507" s="120"/>
      <c r="AA507" s="120"/>
      <c r="AB507" s="120">
        <f t="shared" si="146"/>
        <v>0</v>
      </c>
      <c r="AC507" s="120">
        <f t="shared" si="147"/>
        <v>0</v>
      </c>
      <c r="AD507" s="120" t="str">
        <f t="shared" si="148"/>
        <v>Correct</v>
      </c>
      <c r="AE507" s="100"/>
      <c r="AF507" s="96" t="str">
        <f>IFERROR(VLOOKUP(Table1[[#This Row],[RespondentID]],'All Data'!$A:$CO,87,FALSE),"unknown")</f>
        <v>unknown</v>
      </c>
      <c r="AG507" s="96" t="str">
        <f>IFERROR(VLOOKUP(Table1[[#This Row],[RespondentID]],'All Data'!$A:$CO,88,FALSE),"unknown")</f>
        <v>unknown</v>
      </c>
      <c r="AH507" s="96" t="str">
        <f>IFERROR(VLOOKUP(Table1[[#This Row],[RespondentID]],'All Data'!$A:$CO,89,FALSE),"unknown")</f>
        <v>unknown</v>
      </c>
      <c r="AI507" s="96" t="str">
        <f>IFERROR(VLOOKUP(Table1[[#This Row],[RespondentID]],'All Data'!$A:$CO,90,FALSE),"unknown")</f>
        <v>unknown</v>
      </c>
      <c r="AJ507" s="96" t="str">
        <f>IFERROR(VLOOKUP(Table1[[#This Row],[RespondentID]],'All Data'!$A:$CO,91,FALSE),"unknown")</f>
        <v>unknown</v>
      </c>
      <c r="AK507" s="96" t="str">
        <f>IFERROR(VLOOKUP(Table1[[#This Row],[RespondentID]],'All Data'!$A:$CO,92,FALSE),"unknown")</f>
        <v>unknown</v>
      </c>
      <c r="AL507" s="96" t="str">
        <f>IFERROR(VLOOKUP(Table1[[#This Row],[RespondentID]],'All Data'!$A:$CO,93,FALSE),"unknown")</f>
        <v>unknown</v>
      </c>
      <c r="AM507" s="96" t="str">
        <f>IFERROR(VLOOKUP(Table1[[#This Row],[RespondentID]],'All Data'!$A:$CW,94,FALSE),"unknown")</f>
        <v>unknown</v>
      </c>
      <c r="AN507" s="96" t="str">
        <f>IFERROR(VLOOKUP(Table1[[#This Row],[RespondentID]],'All Data'!$A:$CW,95,FALSE),"unknown")</f>
        <v>unknown</v>
      </c>
      <c r="AO507" s="96" t="str">
        <f>IFERROR(VLOOKUP(Table1[[#This Row],[RespondentID]],'All Data'!$A:$CW,96,FALSE),"unknown")</f>
        <v>unknown</v>
      </c>
      <c r="AP507" s="96" t="str">
        <f>IFERROR(VLOOKUP(Table1[[#This Row],[RespondentID]],'All Data'!$A:$CW,97,FALSE),"unknown")</f>
        <v>unknown</v>
      </c>
      <c r="AQ507" s="96" t="str">
        <f>IFERROR(VLOOKUP(Table1[[#This Row],[RespondentID]],'All Data'!$A:$CW,98,FALSE),"unknown")</f>
        <v>unknown</v>
      </c>
      <c r="AR507" s="96" t="str">
        <f>IFERROR(VLOOKUP(Table1[[#This Row],[RespondentID]],'All Data'!$A:$CW,99,FALSE),"unknown")</f>
        <v>unknown</v>
      </c>
    </row>
    <row r="508" spans="1:44">
      <c r="A508" s="100"/>
      <c r="B508" s="122"/>
      <c r="C508" s="123"/>
      <c r="D508" s="123"/>
      <c r="E508" s="123"/>
      <c r="F508" s="123"/>
      <c r="G508" s="123"/>
      <c r="H508" s="123"/>
      <c r="I508" s="123"/>
      <c r="J508" s="123"/>
      <c r="K508" s="123"/>
      <c r="L508" s="123"/>
      <c r="M508" s="120">
        <f t="shared" si="134"/>
        <v>0</v>
      </c>
      <c r="N508" s="120" t="e">
        <f t="shared" si="135"/>
        <v>#DIV/0!</v>
      </c>
      <c r="O508" s="120"/>
      <c r="P508" s="120">
        <f t="shared" si="136"/>
        <v>0</v>
      </c>
      <c r="Q508" s="120">
        <f t="shared" si="137"/>
        <v>0</v>
      </c>
      <c r="R508" s="120">
        <f t="shared" si="138"/>
        <v>0</v>
      </c>
      <c r="S508" s="120">
        <f t="shared" si="139"/>
        <v>0</v>
      </c>
      <c r="T508" s="120">
        <f t="shared" si="140"/>
        <v>0</v>
      </c>
      <c r="U508" s="120">
        <f t="shared" si="141"/>
        <v>0</v>
      </c>
      <c r="V508" s="124">
        <f t="shared" si="142"/>
        <v>0</v>
      </c>
      <c r="W508" s="120">
        <f t="shared" si="143"/>
        <v>0</v>
      </c>
      <c r="X508" s="120">
        <f t="shared" si="144"/>
        <v>0</v>
      </c>
      <c r="Y508" s="120">
        <f t="shared" si="145"/>
        <v>0</v>
      </c>
      <c r="Z508" s="120"/>
      <c r="AA508" s="120"/>
      <c r="AB508" s="120">
        <f t="shared" si="146"/>
        <v>0</v>
      </c>
      <c r="AC508" s="120">
        <f t="shared" si="147"/>
        <v>0</v>
      </c>
      <c r="AD508" s="120" t="str">
        <f t="shared" si="148"/>
        <v>Correct</v>
      </c>
      <c r="AE508" s="100"/>
      <c r="AF508" s="96" t="str">
        <f>IFERROR(VLOOKUP(Table1[[#This Row],[RespondentID]],'All Data'!$A:$CO,87,FALSE),"unknown")</f>
        <v>unknown</v>
      </c>
      <c r="AG508" s="96" t="str">
        <f>IFERROR(VLOOKUP(Table1[[#This Row],[RespondentID]],'All Data'!$A:$CO,88,FALSE),"unknown")</f>
        <v>unknown</v>
      </c>
      <c r="AH508" s="96" t="str">
        <f>IFERROR(VLOOKUP(Table1[[#This Row],[RespondentID]],'All Data'!$A:$CO,89,FALSE),"unknown")</f>
        <v>unknown</v>
      </c>
      <c r="AI508" s="96" t="str">
        <f>IFERROR(VLOOKUP(Table1[[#This Row],[RespondentID]],'All Data'!$A:$CO,90,FALSE),"unknown")</f>
        <v>unknown</v>
      </c>
      <c r="AJ508" s="96" t="str">
        <f>IFERROR(VLOOKUP(Table1[[#This Row],[RespondentID]],'All Data'!$A:$CO,91,FALSE),"unknown")</f>
        <v>unknown</v>
      </c>
      <c r="AK508" s="96" t="str">
        <f>IFERROR(VLOOKUP(Table1[[#This Row],[RespondentID]],'All Data'!$A:$CO,92,FALSE),"unknown")</f>
        <v>unknown</v>
      </c>
      <c r="AL508" s="96" t="str">
        <f>IFERROR(VLOOKUP(Table1[[#This Row],[RespondentID]],'All Data'!$A:$CO,93,FALSE),"unknown")</f>
        <v>unknown</v>
      </c>
      <c r="AM508" s="96" t="str">
        <f>IFERROR(VLOOKUP(Table1[[#This Row],[RespondentID]],'All Data'!$A:$CW,94,FALSE),"unknown")</f>
        <v>unknown</v>
      </c>
      <c r="AN508" s="96" t="str">
        <f>IFERROR(VLOOKUP(Table1[[#This Row],[RespondentID]],'All Data'!$A:$CW,95,FALSE),"unknown")</f>
        <v>unknown</v>
      </c>
      <c r="AO508" s="96" t="str">
        <f>IFERROR(VLOOKUP(Table1[[#This Row],[RespondentID]],'All Data'!$A:$CW,96,FALSE),"unknown")</f>
        <v>unknown</v>
      </c>
      <c r="AP508" s="96" t="str">
        <f>IFERROR(VLOOKUP(Table1[[#This Row],[RespondentID]],'All Data'!$A:$CW,97,FALSE),"unknown")</f>
        <v>unknown</v>
      </c>
      <c r="AQ508" s="96" t="str">
        <f>IFERROR(VLOOKUP(Table1[[#This Row],[RespondentID]],'All Data'!$A:$CW,98,FALSE),"unknown")</f>
        <v>unknown</v>
      </c>
      <c r="AR508" s="96" t="str">
        <f>IFERROR(VLOOKUP(Table1[[#This Row],[RespondentID]],'All Data'!$A:$CW,99,FALSE),"unknown")</f>
        <v>unknown</v>
      </c>
    </row>
    <row r="509" spans="1:44">
      <c r="A509" s="100"/>
      <c r="B509" s="122"/>
      <c r="C509" s="123"/>
      <c r="D509" s="123"/>
      <c r="E509" s="123"/>
      <c r="F509" s="123"/>
      <c r="G509" s="123"/>
      <c r="H509" s="123"/>
      <c r="I509" s="123"/>
      <c r="J509" s="123"/>
      <c r="K509" s="123"/>
      <c r="L509" s="123"/>
      <c r="M509" s="120">
        <f t="shared" si="134"/>
        <v>0</v>
      </c>
      <c r="N509" s="120" t="e">
        <f t="shared" si="135"/>
        <v>#DIV/0!</v>
      </c>
      <c r="O509" s="120"/>
      <c r="P509" s="120">
        <f t="shared" si="136"/>
        <v>0</v>
      </c>
      <c r="Q509" s="120">
        <f t="shared" si="137"/>
        <v>0</v>
      </c>
      <c r="R509" s="120">
        <f t="shared" si="138"/>
        <v>0</v>
      </c>
      <c r="S509" s="120">
        <f t="shared" si="139"/>
        <v>0</v>
      </c>
      <c r="T509" s="120">
        <f t="shared" si="140"/>
        <v>0</v>
      </c>
      <c r="U509" s="120">
        <f t="shared" si="141"/>
        <v>0</v>
      </c>
      <c r="V509" s="124">
        <f t="shared" si="142"/>
        <v>0</v>
      </c>
      <c r="W509" s="120">
        <f t="shared" si="143"/>
        <v>0</v>
      </c>
      <c r="X509" s="120">
        <f t="shared" si="144"/>
        <v>0</v>
      </c>
      <c r="Y509" s="120">
        <f t="shared" si="145"/>
        <v>0</v>
      </c>
      <c r="Z509" s="120"/>
      <c r="AA509" s="120"/>
      <c r="AB509" s="120">
        <f t="shared" si="146"/>
        <v>0</v>
      </c>
      <c r="AC509" s="120">
        <f t="shared" si="147"/>
        <v>0</v>
      </c>
      <c r="AD509" s="120" t="str">
        <f t="shared" si="148"/>
        <v>Correct</v>
      </c>
      <c r="AE509" s="100"/>
      <c r="AF509" s="96" t="str">
        <f>IFERROR(VLOOKUP(Table1[[#This Row],[RespondentID]],'All Data'!$A:$CO,87,FALSE),"unknown")</f>
        <v>unknown</v>
      </c>
      <c r="AG509" s="96" t="str">
        <f>IFERROR(VLOOKUP(Table1[[#This Row],[RespondentID]],'All Data'!$A:$CO,88,FALSE),"unknown")</f>
        <v>unknown</v>
      </c>
      <c r="AH509" s="96" t="str">
        <f>IFERROR(VLOOKUP(Table1[[#This Row],[RespondentID]],'All Data'!$A:$CO,89,FALSE),"unknown")</f>
        <v>unknown</v>
      </c>
      <c r="AI509" s="96" t="str">
        <f>IFERROR(VLOOKUP(Table1[[#This Row],[RespondentID]],'All Data'!$A:$CO,90,FALSE),"unknown")</f>
        <v>unknown</v>
      </c>
      <c r="AJ509" s="96" t="str">
        <f>IFERROR(VLOOKUP(Table1[[#This Row],[RespondentID]],'All Data'!$A:$CO,91,FALSE),"unknown")</f>
        <v>unknown</v>
      </c>
      <c r="AK509" s="96" t="str">
        <f>IFERROR(VLOOKUP(Table1[[#This Row],[RespondentID]],'All Data'!$A:$CO,92,FALSE),"unknown")</f>
        <v>unknown</v>
      </c>
      <c r="AL509" s="96" t="str">
        <f>IFERROR(VLOOKUP(Table1[[#This Row],[RespondentID]],'All Data'!$A:$CO,93,FALSE),"unknown")</f>
        <v>unknown</v>
      </c>
      <c r="AM509" s="96" t="str">
        <f>IFERROR(VLOOKUP(Table1[[#This Row],[RespondentID]],'All Data'!$A:$CW,94,FALSE),"unknown")</f>
        <v>unknown</v>
      </c>
      <c r="AN509" s="96" t="str">
        <f>IFERROR(VLOOKUP(Table1[[#This Row],[RespondentID]],'All Data'!$A:$CW,95,FALSE),"unknown")</f>
        <v>unknown</v>
      </c>
      <c r="AO509" s="96" t="str">
        <f>IFERROR(VLOOKUP(Table1[[#This Row],[RespondentID]],'All Data'!$A:$CW,96,FALSE),"unknown")</f>
        <v>unknown</v>
      </c>
      <c r="AP509" s="96" t="str">
        <f>IFERROR(VLOOKUP(Table1[[#This Row],[RespondentID]],'All Data'!$A:$CW,97,FALSE),"unknown")</f>
        <v>unknown</v>
      </c>
      <c r="AQ509" s="96" t="str">
        <f>IFERROR(VLOOKUP(Table1[[#This Row],[RespondentID]],'All Data'!$A:$CW,98,FALSE),"unknown")</f>
        <v>unknown</v>
      </c>
      <c r="AR509" s="96" t="str">
        <f>IFERROR(VLOOKUP(Table1[[#This Row],[RespondentID]],'All Data'!$A:$CW,99,FALSE),"unknown")</f>
        <v>unknown</v>
      </c>
    </row>
    <row r="510" spans="1:44">
      <c r="A510" s="100"/>
      <c r="B510" s="122"/>
      <c r="C510" s="123"/>
      <c r="D510" s="123"/>
      <c r="E510" s="123"/>
      <c r="F510" s="123"/>
      <c r="G510" s="123"/>
      <c r="H510" s="123"/>
      <c r="I510" s="123"/>
      <c r="J510" s="123"/>
      <c r="K510" s="123"/>
      <c r="L510" s="123"/>
      <c r="M510" s="120">
        <f t="shared" si="134"/>
        <v>0</v>
      </c>
      <c r="N510" s="120" t="e">
        <f t="shared" si="135"/>
        <v>#DIV/0!</v>
      </c>
      <c r="O510" s="120"/>
      <c r="P510" s="120">
        <f t="shared" si="136"/>
        <v>0</v>
      </c>
      <c r="Q510" s="120">
        <f t="shared" si="137"/>
        <v>0</v>
      </c>
      <c r="R510" s="120">
        <f t="shared" si="138"/>
        <v>0</v>
      </c>
      <c r="S510" s="120">
        <f t="shared" si="139"/>
        <v>0</v>
      </c>
      <c r="T510" s="120">
        <f t="shared" si="140"/>
        <v>0</v>
      </c>
      <c r="U510" s="120">
        <f t="shared" si="141"/>
        <v>0</v>
      </c>
      <c r="V510" s="124">
        <f t="shared" si="142"/>
        <v>0</v>
      </c>
      <c r="W510" s="120">
        <f t="shared" si="143"/>
        <v>0</v>
      </c>
      <c r="X510" s="120">
        <f t="shared" si="144"/>
        <v>0</v>
      </c>
      <c r="Y510" s="120">
        <f t="shared" si="145"/>
        <v>0</v>
      </c>
      <c r="Z510" s="120"/>
      <c r="AA510" s="120"/>
      <c r="AB510" s="120">
        <f t="shared" si="146"/>
        <v>0</v>
      </c>
      <c r="AC510" s="120">
        <f t="shared" si="147"/>
        <v>0</v>
      </c>
      <c r="AD510" s="120" t="str">
        <f t="shared" si="148"/>
        <v>Correct</v>
      </c>
      <c r="AE510" s="100"/>
      <c r="AF510" s="96" t="str">
        <f>IFERROR(VLOOKUP(Table1[[#This Row],[RespondentID]],'All Data'!$A:$CO,87,FALSE),"unknown")</f>
        <v>unknown</v>
      </c>
      <c r="AG510" s="96" t="str">
        <f>IFERROR(VLOOKUP(Table1[[#This Row],[RespondentID]],'All Data'!$A:$CO,88,FALSE),"unknown")</f>
        <v>unknown</v>
      </c>
      <c r="AH510" s="96" t="str">
        <f>IFERROR(VLOOKUP(Table1[[#This Row],[RespondentID]],'All Data'!$A:$CO,89,FALSE),"unknown")</f>
        <v>unknown</v>
      </c>
      <c r="AI510" s="96" t="str">
        <f>IFERROR(VLOOKUP(Table1[[#This Row],[RespondentID]],'All Data'!$A:$CO,90,FALSE),"unknown")</f>
        <v>unknown</v>
      </c>
      <c r="AJ510" s="96" t="str">
        <f>IFERROR(VLOOKUP(Table1[[#This Row],[RespondentID]],'All Data'!$A:$CO,91,FALSE),"unknown")</f>
        <v>unknown</v>
      </c>
      <c r="AK510" s="96" t="str">
        <f>IFERROR(VLOOKUP(Table1[[#This Row],[RespondentID]],'All Data'!$A:$CO,92,FALSE),"unknown")</f>
        <v>unknown</v>
      </c>
      <c r="AL510" s="96" t="str">
        <f>IFERROR(VLOOKUP(Table1[[#This Row],[RespondentID]],'All Data'!$A:$CO,93,FALSE),"unknown")</f>
        <v>unknown</v>
      </c>
      <c r="AM510" s="96" t="str">
        <f>IFERROR(VLOOKUP(Table1[[#This Row],[RespondentID]],'All Data'!$A:$CW,94,FALSE),"unknown")</f>
        <v>unknown</v>
      </c>
      <c r="AN510" s="96" t="str">
        <f>IFERROR(VLOOKUP(Table1[[#This Row],[RespondentID]],'All Data'!$A:$CW,95,FALSE),"unknown")</f>
        <v>unknown</v>
      </c>
      <c r="AO510" s="96" t="str">
        <f>IFERROR(VLOOKUP(Table1[[#This Row],[RespondentID]],'All Data'!$A:$CW,96,FALSE),"unknown")</f>
        <v>unknown</v>
      </c>
      <c r="AP510" s="96" t="str">
        <f>IFERROR(VLOOKUP(Table1[[#This Row],[RespondentID]],'All Data'!$A:$CW,97,FALSE),"unknown")</f>
        <v>unknown</v>
      </c>
      <c r="AQ510" s="96" t="str">
        <f>IFERROR(VLOOKUP(Table1[[#This Row],[RespondentID]],'All Data'!$A:$CW,98,FALSE),"unknown")</f>
        <v>unknown</v>
      </c>
      <c r="AR510" s="96" t="str">
        <f>IFERROR(VLOOKUP(Table1[[#This Row],[RespondentID]],'All Data'!$A:$CW,99,FALSE),"unknown")</f>
        <v>unknown</v>
      </c>
    </row>
    <row r="511" spans="1:44">
      <c r="A511" s="100"/>
      <c r="B511" s="122"/>
      <c r="C511" s="123"/>
      <c r="D511" s="123"/>
      <c r="E511" s="123"/>
      <c r="F511" s="123"/>
      <c r="G511" s="123"/>
      <c r="H511" s="123"/>
      <c r="I511" s="123"/>
      <c r="J511" s="123"/>
      <c r="K511" s="123"/>
      <c r="L511" s="123"/>
      <c r="M511" s="120">
        <f t="shared" si="134"/>
        <v>0</v>
      </c>
      <c r="N511" s="120" t="e">
        <f t="shared" si="135"/>
        <v>#DIV/0!</v>
      </c>
      <c r="O511" s="120"/>
      <c r="P511" s="120">
        <f t="shared" si="136"/>
        <v>0</v>
      </c>
      <c r="Q511" s="120">
        <f t="shared" si="137"/>
        <v>0</v>
      </c>
      <c r="R511" s="120">
        <f t="shared" si="138"/>
        <v>0</v>
      </c>
      <c r="S511" s="120">
        <f t="shared" si="139"/>
        <v>0</v>
      </c>
      <c r="T511" s="120">
        <f t="shared" si="140"/>
        <v>0</v>
      </c>
      <c r="U511" s="120">
        <f t="shared" si="141"/>
        <v>0</v>
      </c>
      <c r="V511" s="124">
        <f t="shared" si="142"/>
        <v>0</v>
      </c>
      <c r="W511" s="120">
        <f t="shared" si="143"/>
        <v>0</v>
      </c>
      <c r="X511" s="120">
        <f t="shared" si="144"/>
        <v>0</v>
      </c>
      <c r="Y511" s="120">
        <f t="shared" si="145"/>
        <v>0</v>
      </c>
      <c r="Z511" s="120"/>
      <c r="AA511" s="120"/>
      <c r="AB511" s="120">
        <f t="shared" si="146"/>
        <v>0</v>
      </c>
      <c r="AC511" s="120">
        <f t="shared" si="147"/>
        <v>0</v>
      </c>
      <c r="AD511" s="120" t="str">
        <f t="shared" si="148"/>
        <v>Correct</v>
      </c>
      <c r="AE511" s="100"/>
      <c r="AF511" s="96" t="str">
        <f>IFERROR(VLOOKUP(Table1[[#This Row],[RespondentID]],'All Data'!$A:$CO,87,FALSE),"unknown")</f>
        <v>unknown</v>
      </c>
      <c r="AG511" s="96" t="str">
        <f>IFERROR(VLOOKUP(Table1[[#This Row],[RespondentID]],'All Data'!$A:$CO,88,FALSE),"unknown")</f>
        <v>unknown</v>
      </c>
      <c r="AH511" s="96" t="str">
        <f>IFERROR(VLOOKUP(Table1[[#This Row],[RespondentID]],'All Data'!$A:$CO,89,FALSE),"unknown")</f>
        <v>unknown</v>
      </c>
      <c r="AI511" s="96" t="str">
        <f>IFERROR(VLOOKUP(Table1[[#This Row],[RespondentID]],'All Data'!$A:$CO,90,FALSE),"unknown")</f>
        <v>unknown</v>
      </c>
      <c r="AJ511" s="96" t="str">
        <f>IFERROR(VLOOKUP(Table1[[#This Row],[RespondentID]],'All Data'!$A:$CO,91,FALSE),"unknown")</f>
        <v>unknown</v>
      </c>
      <c r="AK511" s="96" t="str">
        <f>IFERROR(VLOOKUP(Table1[[#This Row],[RespondentID]],'All Data'!$A:$CO,92,FALSE),"unknown")</f>
        <v>unknown</v>
      </c>
      <c r="AL511" s="96" t="str">
        <f>IFERROR(VLOOKUP(Table1[[#This Row],[RespondentID]],'All Data'!$A:$CO,93,FALSE),"unknown")</f>
        <v>unknown</v>
      </c>
      <c r="AM511" s="96" t="str">
        <f>IFERROR(VLOOKUP(Table1[[#This Row],[RespondentID]],'All Data'!$A:$CW,94,FALSE),"unknown")</f>
        <v>unknown</v>
      </c>
      <c r="AN511" s="96" t="str">
        <f>IFERROR(VLOOKUP(Table1[[#This Row],[RespondentID]],'All Data'!$A:$CW,95,FALSE),"unknown")</f>
        <v>unknown</v>
      </c>
      <c r="AO511" s="96" t="str">
        <f>IFERROR(VLOOKUP(Table1[[#This Row],[RespondentID]],'All Data'!$A:$CW,96,FALSE),"unknown")</f>
        <v>unknown</v>
      </c>
      <c r="AP511" s="96" t="str">
        <f>IFERROR(VLOOKUP(Table1[[#This Row],[RespondentID]],'All Data'!$A:$CW,97,FALSE),"unknown")</f>
        <v>unknown</v>
      </c>
      <c r="AQ511" s="96" t="str">
        <f>IFERROR(VLOOKUP(Table1[[#This Row],[RespondentID]],'All Data'!$A:$CW,98,FALSE),"unknown")</f>
        <v>unknown</v>
      </c>
      <c r="AR511" s="96" t="str">
        <f>IFERROR(VLOOKUP(Table1[[#This Row],[RespondentID]],'All Data'!$A:$CW,99,FALSE),"unknown")</f>
        <v>unknown</v>
      </c>
    </row>
    <row r="512" spans="1:44">
      <c r="A512" s="100"/>
      <c r="B512" s="122"/>
      <c r="C512" s="123"/>
      <c r="D512" s="123"/>
      <c r="E512" s="123"/>
      <c r="F512" s="123"/>
      <c r="G512" s="123"/>
      <c r="H512" s="123"/>
      <c r="I512" s="123"/>
      <c r="J512" s="123"/>
      <c r="K512" s="123"/>
      <c r="L512" s="123"/>
      <c r="M512" s="120">
        <f t="shared" si="134"/>
        <v>0</v>
      </c>
      <c r="N512" s="120" t="e">
        <f t="shared" si="135"/>
        <v>#DIV/0!</v>
      </c>
      <c r="O512" s="120"/>
      <c r="P512" s="120">
        <f t="shared" si="136"/>
        <v>0</v>
      </c>
      <c r="Q512" s="120">
        <f t="shared" si="137"/>
        <v>0</v>
      </c>
      <c r="R512" s="120">
        <f t="shared" si="138"/>
        <v>0</v>
      </c>
      <c r="S512" s="120">
        <f t="shared" si="139"/>
        <v>0</v>
      </c>
      <c r="T512" s="120">
        <f t="shared" si="140"/>
        <v>0</v>
      </c>
      <c r="U512" s="120">
        <f t="shared" si="141"/>
        <v>0</v>
      </c>
      <c r="V512" s="124">
        <f t="shared" si="142"/>
        <v>0</v>
      </c>
      <c r="W512" s="120">
        <f t="shared" si="143"/>
        <v>0</v>
      </c>
      <c r="X512" s="120">
        <f t="shared" si="144"/>
        <v>0</v>
      </c>
      <c r="Y512" s="120">
        <f t="shared" si="145"/>
        <v>0</v>
      </c>
      <c r="Z512" s="120"/>
      <c r="AA512" s="120"/>
      <c r="AB512" s="120">
        <f t="shared" si="146"/>
        <v>0</v>
      </c>
      <c r="AC512" s="120">
        <f t="shared" si="147"/>
        <v>0</v>
      </c>
      <c r="AD512" s="120" t="str">
        <f t="shared" si="148"/>
        <v>Correct</v>
      </c>
      <c r="AE512" s="100"/>
      <c r="AF512" s="96" t="str">
        <f>IFERROR(VLOOKUP(Table1[[#This Row],[RespondentID]],'All Data'!$A:$CO,87,FALSE),"unknown")</f>
        <v>unknown</v>
      </c>
      <c r="AG512" s="96" t="str">
        <f>IFERROR(VLOOKUP(Table1[[#This Row],[RespondentID]],'All Data'!$A:$CO,88,FALSE),"unknown")</f>
        <v>unknown</v>
      </c>
      <c r="AH512" s="96" t="str">
        <f>IFERROR(VLOOKUP(Table1[[#This Row],[RespondentID]],'All Data'!$A:$CO,89,FALSE),"unknown")</f>
        <v>unknown</v>
      </c>
      <c r="AI512" s="96" t="str">
        <f>IFERROR(VLOOKUP(Table1[[#This Row],[RespondentID]],'All Data'!$A:$CO,90,FALSE),"unknown")</f>
        <v>unknown</v>
      </c>
      <c r="AJ512" s="96" t="str">
        <f>IFERROR(VLOOKUP(Table1[[#This Row],[RespondentID]],'All Data'!$A:$CO,91,FALSE),"unknown")</f>
        <v>unknown</v>
      </c>
      <c r="AK512" s="96" t="str">
        <f>IFERROR(VLOOKUP(Table1[[#This Row],[RespondentID]],'All Data'!$A:$CO,92,FALSE),"unknown")</f>
        <v>unknown</v>
      </c>
      <c r="AL512" s="96" t="str">
        <f>IFERROR(VLOOKUP(Table1[[#This Row],[RespondentID]],'All Data'!$A:$CO,93,FALSE),"unknown")</f>
        <v>unknown</v>
      </c>
      <c r="AM512" s="96" t="str">
        <f>IFERROR(VLOOKUP(Table1[[#This Row],[RespondentID]],'All Data'!$A:$CW,94,FALSE),"unknown")</f>
        <v>unknown</v>
      </c>
      <c r="AN512" s="96" t="str">
        <f>IFERROR(VLOOKUP(Table1[[#This Row],[RespondentID]],'All Data'!$A:$CW,95,FALSE),"unknown")</f>
        <v>unknown</v>
      </c>
      <c r="AO512" s="96" t="str">
        <f>IFERROR(VLOOKUP(Table1[[#This Row],[RespondentID]],'All Data'!$A:$CW,96,FALSE),"unknown")</f>
        <v>unknown</v>
      </c>
      <c r="AP512" s="96" t="str">
        <f>IFERROR(VLOOKUP(Table1[[#This Row],[RespondentID]],'All Data'!$A:$CW,97,FALSE),"unknown")</f>
        <v>unknown</v>
      </c>
      <c r="AQ512" s="96" t="str">
        <f>IFERROR(VLOOKUP(Table1[[#This Row],[RespondentID]],'All Data'!$A:$CW,98,FALSE),"unknown")</f>
        <v>unknown</v>
      </c>
      <c r="AR512" s="96" t="str">
        <f>IFERROR(VLOOKUP(Table1[[#This Row],[RespondentID]],'All Data'!$A:$CW,99,FALSE),"unknown")</f>
        <v>unknown</v>
      </c>
    </row>
    <row r="513" spans="1:44">
      <c r="A513" s="100"/>
      <c r="B513" s="122"/>
      <c r="C513" s="123"/>
      <c r="D513" s="123"/>
      <c r="E513" s="123"/>
      <c r="F513" s="123"/>
      <c r="G513" s="123"/>
      <c r="H513" s="123"/>
      <c r="I513" s="123"/>
      <c r="J513" s="123"/>
      <c r="K513" s="123"/>
      <c r="L513" s="123"/>
      <c r="M513" s="120">
        <f t="shared" si="134"/>
        <v>0</v>
      </c>
      <c r="N513" s="120" t="e">
        <f t="shared" si="135"/>
        <v>#DIV/0!</v>
      </c>
      <c r="O513" s="120"/>
      <c r="P513" s="120">
        <f t="shared" si="136"/>
        <v>0</v>
      </c>
      <c r="Q513" s="120">
        <f t="shared" si="137"/>
        <v>0</v>
      </c>
      <c r="R513" s="120">
        <f t="shared" si="138"/>
        <v>0</v>
      </c>
      <c r="S513" s="120">
        <f t="shared" si="139"/>
        <v>0</v>
      </c>
      <c r="T513" s="120">
        <f t="shared" si="140"/>
        <v>0</v>
      </c>
      <c r="U513" s="120">
        <f t="shared" si="141"/>
        <v>0</v>
      </c>
      <c r="V513" s="124">
        <f t="shared" si="142"/>
        <v>0</v>
      </c>
      <c r="W513" s="120">
        <f t="shared" si="143"/>
        <v>0</v>
      </c>
      <c r="X513" s="120">
        <f t="shared" si="144"/>
        <v>0</v>
      </c>
      <c r="Y513" s="120">
        <f t="shared" si="145"/>
        <v>0</v>
      </c>
      <c r="Z513" s="120"/>
      <c r="AA513" s="120"/>
      <c r="AB513" s="120">
        <f t="shared" si="146"/>
        <v>0</v>
      </c>
      <c r="AC513" s="120">
        <f t="shared" si="147"/>
        <v>0</v>
      </c>
      <c r="AD513" s="120" t="str">
        <f t="shared" si="148"/>
        <v>Correct</v>
      </c>
      <c r="AE513" s="100"/>
      <c r="AF513" s="96" t="str">
        <f>IFERROR(VLOOKUP(Table1[[#This Row],[RespondentID]],'All Data'!$A:$CO,87,FALSE),"unknown")</f>
        <v>unknown</v>
      </c>
      <c r="AG513" s="96" t="str">
        <f>IFERROR(VLOOKUP(Table1[[#This Row],[RespondentID]],'All Data'!$A:$CO,88,FALSE),"unknown")</f>
        <v>unknown</v>
      </c>
      <c r="AH513" s="96" t="str">
        <f>IFERROR(VLOOKUP(Table1[[#This Row],[RespondentID]],'All Data'!$A:$CO,89,FALSE),"unknown")</f>
        <v>unknown</v>
      </c>
      <c r="AI513" s="96" t="str">
        <f>IFERROR(VLOOKUP(Table1[[#This Row],[RespondentID]],'All Data'!$A:$CO,90,FALSE),"unknown")</f>
        <v>unknown</v>
      </c>
      <c r="AJ513" s="96" t="str">
        <f>IFERROR(VLOOKUP(Table1[[#This Row],[RespondentID]],'All Data'!$A:$CO,91,FALSE),"unknown")</f>
        <v>unknown</v>
      </c>
      <c r="AK513" s="96" t="str">
        <f>IFERROR(VLOOKUP(Table1[[#This Row],[RespondentID]],'All Data'!$A:$CO,92,FALSE),"unknown")</f>
        <v>unknown</v>
      </c>
      <c r="AL513" s="96" t="str">
        <f>IFERROR(VLOOKUP(Table1[[#This Row],[RespondentID]],'All Data'!$A:$CO,93,FALSE),"unknown")</f>
        <v>unknown</v>
      </c>
      <c r="AM513" s="96" t="str">
        <f>IFERROR(VLOOKUP(Table1[[#This Row],[RespondentID]],'All Data'!$A:$CW,94,FALSE),"unknown")</f>
        <v>unknown</v>
      </c>
      <c r="AN513" s="96" t="str">
        <f>IFERROR(VLOOKUP(Table1[[#This Row],[RespondentID]],'All Data'!$A:$CW,95,FALSE),"unknown")</f>
        <v>unknown</v>
      </c>
      <c r="AO513" s="96" t="str">
        <f>IFERROR(VLOOKUP(Table1[[#This Row],[RespondentID]],'All Data'!$A:$CW,96,FALSE),"unknown")</f>
        <v>unknown</v>
      </c>
      <c r="AP513" s="96" t="str">
        <f>IFERROR(VLOOKUP(Table1[[#This Row],[RespondentID]],'All Data'!$A:$CW,97,FALSE),"unknown")</f>
        <v>unknown</v>
      </c>
      <c r="AQ513" s="96" t="str">
        <f>IFERROR(VLOOKUP(Table1[[#This Row],[RespondentID]],'All Data'!$A:$CW,98,FALSE),"unknown")</f>
        <v>unknown</v>
      </c>
      <c r="AR513" s="96" t="str">
        <f>IFERROR(VLOOKUP(Table1[[#This Row],[RespondentID]],'All Data'!$A:$CW,99,FALSE),"unknown")</f>
        <v>unknown</v>
      </c>
    </row>
    <row r="514" spans="1:44">
      <c r="A514" s="100"/>
      <c r="B514" s="122"/>
      <c r="C514" s="123"/>
      <c r="D514" s="123"/>
      <c r="E514" s="123"/>
      <c r="F514" s="123"/>
      <c r="G514" s="123"/>
      <c r="H514" s="123"/>
      <c r="I514" s="123"/>
      <c r="J514" s="123"/>
      <c r="K514" s="123"/>
      <c r="L514" s="123"/>
      <c r="M514" s="120">
        <f t="shared" si="134"/>
        <v>0</v>
      </c>
      <c r="N514" s="120" t="e">
        <f t="shared" si="135"/>
        <v>#DIV/0!</v>
      </c>
      <c r="O514" s="120"/>
      <c r="P514" s="120">
        <f t="shared" si="136"/>
        <v>0</v>
      </c>
      <c r="Q514" s="120">
        <f t="shared" si="137"/>
        <v>0</v>
      </c>
      <c r="R514" s="120">
        <f t="shared" si="138"/>
        <v>0</v>
      </c>
      <c r="S514" s="120">
        <f t="shared" si="139"/>
        <v>0</v>
      </c>
      <c r="T514" s="120">
        <f t="shared" si="140"/>
        <v>0</v>
      </c>
      <c r="U514" s="120">
        <f t="shared" si="141"/>
        <v>0</v>
      </c>
      <c r="V514" s="124">
        <f t="shared" si="142"/>
        <v>0</v>
      </c>
      <c r="W514" s="120">
        <f t="shared" si="143"/>
        <v>0</v>
      </c>
      <c r="X514" s="120">
        <f t="shared" si="144"/>
        <v>0</v>
      </c>
      <c r="Y514" s="120">
        <f t="shared" si="145"/>
        <v>0</v>
      </c>
      <c r="Z514" s="120"/>
      <c r="AA514" s="120"/>
      <c r="AB514" s="120">
        <f t="shared" si="146"/>
        <v>0</v>
      </c>
      <c r="AC514" s="120">
        <f t="shared" si="147"/>
        <v>0</v>
      </c>
      <c r="AD514" s="120" t="str">
        <f t="shared" si="148"/>
        <v>Correct</v>
      </c>
      <c r="AE514" s="100"/>
      <c r="AF514" s="96" t="str">
        <f>IFERROR(VLOOKUP(Table1[[#This Row],[RespondentID]],'All Data'!$A:$CO,87,FALSE),"unknown")</f>
        <v>unknown</v>
      </c>
      <c r="AG514" s="96" t="str">
        <f>IFERROR(VLOOKUP(Table1[[#This Row],[RespondentID]],'All Data'!$A:$CO,88,FALSE),"unknown")</f>
        <v>unknown</v>
      </c>
      <c r="AH514" s="96" t="str">
        <f>IFERROR(VLOOKUP(Table1[[#This Row],[RespondentID]],'All Data'!$A:$CO,89,FALSE),"unknown")</f>
        <v>unknown</v>
      </c>
      <c r="AI514" s="96" t="str">
        <f>IFERROR(VLOOKUP(Table1[[#This Row],[RespondentID]],'All Data'!$A:$CO,90,FALSE),"unknown")</f>
        <v>unknown</v>
      </c>
      <c r="AJ514" s="96" t="str">
        <f>IFERROR(VLOOKUP(Table1[[#This Row],[RespondentID]],'All Data'!$A:$CO,91,FALSE),"unknown")</f>
        <v>unknown</v>
      </c>
      <c r="AK514" s="96" t="str">
        <f>IFERROR(VLOOKUP(Table1[[#This Row],[RespondentID]],'All Data'!$A:$CO,92,FALSE),"unknown")</f>
        <v>unknown</v>
      </c>
      <c r="AL514" s="96" t="str">
        <f>IFERROR(VLOOKUP(Table1[[#This Row],[RespondentID]],'All Data'!$A:$CO,93,FALSE),"unknown")</f>
        <v>unknown</v>
      </c>
      <c r="AM514" s="96" t="str">
        <f>IFERROR(VLOOKUP(Table1[[#This Row],[RespondentID]],'All Data'!$A:$CW,94,FALSE),"unknown")</f>
        <v>unknown</v>
      </c>
      <c r="AN514" s="96" t="str">
        <f>IFERROR(VLOOKUP(Table1[[#This Row],[RespondentID]],'All Data'!$A:$CW,95,FALSE),"unknown")</f>
        <v>unknown</v>
      </c>
      <c r="AO514" s="96" t="str">
        <f>IFERROR(VLOOKUP(Table1[[#This Row],[RespondentID]],'All Data'!$A:$CW,96,FALSE),"unknown")</f>
        <v>unknown</v>
      </c>
      <c r="AP514" s="96" t="str">
        <f>IFERROR(VLOOKUP(Table1[[#This Row],[RespondentID]],'All Data'!$A:$CW,97,FALSE),"unknown")</f>
        <v>unknown</v>
      </c>
      <c r="AQ514" s="96" t="str">
        <f>IFERROR(VLOOKUP(Table1[[#This Row],[RespondentID]],'All Data'!$A:$CW,98,FALSE),"unknown")</f>
        <v>unknown</v>
      </c>
      <c r="AR514" s="96" t="str">
        <f>IFERROR(VLOOKUP(Table1[[#This Row],[RespondentID]],'All Data'!$A:$CW,99,FALSE),"unknown")</f>
        <v>unknown</v>
      </c>
    </row>
    <row r="515" spans="1:44">
      <c r="A515" s="100"/>
      <c r="B515" s="122"/>
      <c r="C515" s="123"/>
      <c r="D515" s="123"/>
      <c r="E515" s="123"/>
      <c r="F515" s="123"/>
      <c r="G515" s="123"/>
      <c r="H515" s="123"/>
      <c r="I515" s="123"/>
      <c r="J515" s="123"/>
      <c r="K515" s="123"/>
      <c r="L515" s="123"/>
      <c r="M515" s="120">
        <f t="shared" si="134"/>
        <v>0</v>
      </c>
      <c r="N515" s="120" t="e">
        <f t="shared" si="135"/>
        <v>#DIV/0!</v>
      </c>
      <c r="O515" s="120"/>
      <c r="P515" s="120">
        <f t="shared" si="136"/>
        <v>0</v>
      </c>
      <c r="Q515" s="120">
        <f t="shared" si="137"/>
        <v>0</v>
      </c>
      <c r="R515" s="120">
        <f t="shared" si="138"/>
        <v>0</v>
      </c>
      <c r="S515" s="120">
        <f t="shared" si="139"/>
        <v>0</v>
      </c>
      <c r="T515" s="120">
        <f t="shared" si="140"/>
        <v>0</v>
      </c>
      <c r="U515" s="120">
        <f t="shared" si="141"/>
        <v>0</v>
      </c>
      <c r="V515" s="124">
        <f t="shared" si="142"/>
        <v>0</v>
      </c>
      <c r="W515" s="120">
        <f t="shared" si="143"/>
        <v>0</v>
      </c>
      <c r="X515" s="120">
        <f t="shared" si="144"/>
        <v>0</v>
      </c>
      <c r="Y515" s="120">
        <f t="shared" si="145"/>
        <v>0</v>
      </c>
      <c r="Z515" s="120"/>
      <c r="AA515" s="120"/>
      <c r="AB515" s="120">
        <f t="shared" si="146"/>
        <v>0</v>
      </c>
      <c r="AC515" s="120">
        <f t="shared" si="147"/>
        <v>0</v>
      </c>
      <c r="AD515" s="120" t="str">
        <f t="shared" si="148"/>
        <v>Correct</v>
      </c>
      <c r="AE515" s="100"/>
      <c r="AF515" s="96" t="str">
        <f>IFERROR(VLOOKUP(Table1[[#This Row],[RespondentID]],'All Data'!$A:$CO,87,FALSE),"unknown")</f>
        <v>unknown</v>
      </c>
      <c r="AG515" s="96" t="str">
        <f>IFERROR(VLOOKUP(Table1[[#This Row],[RespondentID]],'All Data'!$A:$CO,88,FALSE),"unknown")</f>
        <v>unknown</v>
      </c>
      <c r="AH515" s="96" t="str">
        <f>IFERROR(VLOOKUP(Table1[[#This Row],[RespondentID]],'All Data'!$A:$CO,89,FALSE),"unknown")</f>
        <v>unknown</v>
      </c>
      <c r="AI515" s="96" t="str">
        <f>IFERROR(VLOOKUP(Table1[[#This Row],[RespondentID]],'All Data'!$A:$CO,90,FALSE),"unknown")</f>
        <v>unknown</v>
      </c>
      <c r="AJ515" s="96" t="str">
        <f>IFERROR(VLOOKUP(Table1[[#This Row],[RespondentID]],'All Data'!$A:$CO,91,FALSE),"unknown")</f>
        <v>unknown</v>
      </c>
      <c r="AK515" s="96" t="str">
        <f>IFERROR(VLOOKUP(Table1[[#This Row],[RespondentID]],'All Data'!$A:$CO,92,FALSE),"unknown")</f>
        <v>unknown</v>
      </c>
      <c r="AL515" s="96" t="str">
        <f>IFERROR(VLOOKUP(Table1[[#This Row],[RespondentID]],'All Data'!$A:$CO,93,FALSE),"unknown")</f>
        <v>unknown</v>
      </c>
      <c r="AM515" s="96" t="str">
        <f>IFERROR(VLOOKUP(Table1[[#This Row],[RespondentID]],'All Data'!$A:$CW,94,FALSE),"unknown")</f>
        <v>unknown</v>
      </c>
      <c r="AN515" s="96" t="str">
        <f>IFERROR(VLOOKUP(Table1[[#This Row],[RespondentID]],'All Data'!$A:$CW,95,FALSE),"unknown")</f>
        <v>unknown</v>
      </c>
      <c r="AO515" s="96" t="str">
        <f>IFERROR(VLOOKUP(Table1[[#This Row],[RespondentID]],'All Data'!$A:$CW,96,FALSE),"unknown")</f>
        <v>unknown</v>
      </c>
      <c r="AP515" s="96" t="str">
        <f>IFERROR(VLOOKUP(Table1[[#This Row],[RespondentID]],'All Data'!$A:$CW,97,FALSE),"unknown")</f>
        <v>unknown</v>
      </c>
      <c r="AQ515" s="96" t="str">
        <f>IFERROR(VLOOKUP(Table1[[#This Row],[RespondentID]],'All Data'!$A:$CW,98,FALSE),"unknown")</f>
        <v>unknown</v>
      </c>
      <c r="AR515" s="96" t="str">
        <f>IFERROR(VLOOKUP(Table1[[#This Row],[RespondentID]],'All Data'!$A:$CW,99,FALSE),"unknown")</f>
        <v>unknown</v>
      </c>
    </row>
    <row r="516" spans="1:44">
      <c r="A516" s="100"/>
      <c r="B516" s="122"/>
      <c r="C516" s="123"/>
      <c r="D516" s="123"/>
      <c r="E516" s="123"/>
      <c r="F516" s="123"/>
      <c r="G516" s="123"/>
      <c r="H516" s="123"/>
      <c r="I516" s="123"/>
      <c r="J516" s="123"/>
      <c r="K516" s="123"/>
      <c r="L516" s="123"/>
      <c r="M516" s="120">
        <f t="shared" si="134"/>
        <v>0</v>
      </c>
      <c r="N516" s="120" t="e">
        <f t="shared" si="135"/>
        <v>#DIV/0!</v>
      </c>
      <c r="O516" s="120"/>
      <c r="P516" s="120">
        <f t="shared" si="136"/>
        <v>0</v>
      </c>
      <c r="Q516" s="120">
        <f t="shared" si="137"/>
        <v>0</v>
      </c>
      <c r="R516" s="120">
        <f t="shared" si="138"/>
        <v>0</v>
      </c>
      <c r="S516" s="120">
        <f t="shared" si="139"/>
        <v>0</v>
      </c>
      <c r="T516" s="120">
        <f t="shared" si="140"/>
        <v>0</v>
      </c>
      <c r="U516" s="120">
        <f t="shared" si="141"/>
        <v>0</v>
      </c>
      <c r="V516" s="124">
        <f t="shared" si="142"/>
        <v>0</v>
      </c>
      <c r="W516" s="120">
        <f t="shared" si="143"/>
        <v>0</v>
      </c>
      <c r="X516" s="120">
        <f t="shared" si="144"/>
        <v>0</v>
      </c>
      <c r="Y516" s="120">
        <f t="shared" si="145"/>
        <v>0</v>
      </c>
      <c r="Z516" s="120"/>
      <c r="AA516" s="120"/>
      <c r="AB516" s="120">
        <f t="shared" si="146"/>
        <v>0</v>
      </c>
      <c r="AC516" s="120">
        <f t="shared" si="147"/>
        <v>0</v>
      </c>
      <c r="AD516" s="120" t="str">
        <f t="shared" si="148"/>
        <v>Correct</v>
      </c>
      <c r="AE516" s="100"/>
      <c r="AF516" s="96" t="str">
        <f>IFERROR(VLOOKUP(Table1[[#This Row],[RespondentID]],'All Data'!$A:$CO,87,FALSE),"unknown")</f>
        <v>unknown</v>
      </c>
      <c r="AG516" s="96" t="str">
        <f>IFERROR(VLOOKUP(Table1[[#This Row],[RespondentID]],'All Data'!$A:$CO,88,FALSE),"unknown")</f>
        <v>unknown</v>
      </c>
      <c r="AH516" s="96" t="str">
        <f>IFERROR(VLOOKUP(Table1[[#This Row],[RespondentID]],'All Data'!$A:$CO,89,FALSE),"unknown")</f>
        <v>unknown</v>
      </c>
      <c r="AI516" s="96" t="str">
        <f>IFERROR(VLOOKUP(Table1[[#This Row],[RespondentID]],'All Data'!$A:$CO,90,FALSE),"unknown")</f>
        <v>unknown</v>
      </c>
      <c r="AJ516" s="96" t="str">
        <f>IFERROR(VLOOKUP(Table1[[#This Row],[RespondentID]],'All Data'!$A:$CO,91,FALSE),"unknown")</f>
        <v>unknown</v>
      </c>
      <c r="AK516" s="96" t="str">
        <f>IFERROR(VLOOKUP(Table1[[#This Row],[RespondentID]],'All Data'!$A:$CO,92,FALSE),"unknown")</f>
        <v>unknown</v>
      </c>
      <c r="AL516" s="96" t="str">
        <f>IFERROR(VLOOKUP(Table1[[#This Row],[RespondentID]],'All Data'!$A:$CO,93,FALSE),"unknown")</f>
        <v>unknown</v>
      </c>
      <c r="AM516" s="96" t="str">
        <f>IFERROR(VLOOKUP(Table1[[#This Row],[RespondentID]],'All Data'!$A:$CW,94,FALSE),"unknown")</f>
        <v>unknown</v>
      </c>
      <c r="AN516" s="96" t="str">
        <f>IFERROR(VLOOKUP(Table1[[#This Row],[RespondentID]],'All Data'!$A:$CW,95,FALSE),"unknown")</f>
        <v>unknown</v>
      </c>
      <c r="AO516" s="96" t="str">
        <f>IFERROR(VLOOKUP(Table1[[#This Row],[RespondentID]],'All Data'!$A:$CW,96,FALSE),"unknown")</f>
        <v>unknown</v>
      </c>
      <c r="AP516" s="96" t="str">
        <f>IFERROR(VLOOKUP(Table1[[#This Row],[RespondentID]],'All Data'!$A:$CW,97,FALSE),"unknown")</f>
        <v>unknown</v>
      </c>
      <c r="AQ516" s="96" t="str">
        <f>IFERROR(VLOOKUP(Table1[[#This Row],[RespondentID]],'All Data'!$A:$CW,98,FALSE),"unknown")</f>
        <v>unknown</v>
      </c>
      <c r="AR516" s="96" t="str">
        <f>IFERROR(VLOOKUP(Table1[[#This Row],[RespondentID]],'All Data'!$A:$CW,99,FALSE),"unknown")</f>
        <v>unknown</v>
      </c>
    </row>
    <row r="517" spans="1:44">
      <c r="A517" s="100"/>
      <c r="B517" s="122"/>
      <c r="C517" s="123"/>
      <c r="D517" s="123"/>
      <c r="E517" s="123"/>
      <c r="F517" s="123"/>
      <c r="G517" s="123"/>
      <c r="H517" s="123"/>
      <c r="I517" s="123"/>
      <c r="J517" s="123"/>
      <c r="K517" s="123"/>
      <c r="L517" s="123"/>
      <c r="M517" s="120">
        <f t="shared" si="134"/>
        <v>0</v>
      </c>
      <c r="N517" s="120" t="e">
        <f t="shared" si="135"/>
        <v>#DIV/0!</v>
      </c>
      <c r="O517" s="120"/>
      <c r="P517" s="120">
        <f t="shared" si="136"/>
        <v>0</v>
      </c>
      <c r="Q517" s="120">
        <f t="shared" si="137"/>
        <v>0</v>
      </c>
      <c r="R517" s="120">
        <f t="shared" si="138"/>
        <v>0</v>
      </c>
      <c r="S517" s="120">
        <f t="shared" si="139"/>
        <v>0</v>
      </c>
      <c r="T517" s="120">
        <f t="shared" si="140"/>
        <v>0</v>
      </c>
      <c r="U517" s="120">
        <f t="shared" si="141"/>
        <v>0</v>
      </c>
      <c r="V517" s="124">
        <f t="shared" si="142"/>
        <v>0</v>
      </c>
      <c r="W517" s="120">
        <f t="shared" si="143"/>
        <v>0</v>
      </c>
      <c r="X517" s="120">
        <f t="shared" si="144"/>
        <v>0</v>
      </c>
      <c r="Y517" s="120">
        <f t="shared" si="145"/>
        <v>0</v>
      </c>
      <c r="Z517" s="120"/>
      <c r="AA517" s="120"/>
      <c r="AB517" s="120">
        <f t="shared" si="146"/>
        <v>0</v>
      </c>
      <c r="AC517" s="120">
        <f t="shared" si="147"/>
        <v>0</v>
      </c>
      <c r="AD517" s="120" t="str">
        <f t="shared" si="148"/>
        <v>Correct</v>
      </c>
      <c r="AE517" s="100"/>
      <c r="AF517" s="96" t="str">
        <f>IFERROR(VLOOKUP(Table1[[#This Row],[RespondentID]],'All Data'!$A:$CO,87,FALSE),"unknown")</f>
        <v>unknown</v>
      </c>
      <c r="AG517" s="96" t="str">
        <f>IFERROR(VLOOKUP(Table1[[#This Row],[RespondentID]],'All Data'!$A:$CO,88,FALSE),"unknown")</f>
        <v>unknown</v>
      </c>
      <c r="AH517" s="96" t="str">
        <f>IFERROR(VLOOKUP(Table1[[#This Row],[RespondentID]],'All Data'!$A:$CO,89,FALSE),"unknown")</f>
        <v>unknown</v>
      </c>
      <c r="AI517" s="96" t="str">
        <f>IFERROR(VLOOKUP(Table1[[#This Row],[RespondentID]],'All Data'!$A:$CO,90,FALSE),"unknown")</f>
        <v>unknown</v>
      </c>
      <c r="AJ517" s="96" t="str">
        <f>IFERROR(VLOOKUP(Table1[[#This Row],[RespondentID]],'All Data'!$A:$CO,91,FALSE),"unknown")</f>
        <v>unknown</v>
      </c>
      <c r="AK517" s="96" t="str">
        <f>IFERROR(VLOOKUP(Table1[[#This Row],[RespondentID]],'All Data'!$A:$CO,92,FALSE),"unknown")</f>
        <v>unknown</v>
      </c>
      <c r="AL517" s="96" t="str">
        <f>IFERROR(VLOOKUP(Table1[[#This Row],[RespondentID]],'All Data'!$A:$CO,93,FALSE),"unknown")</f>
        <v>unknown</v>
      </c>
      <c r="AM517" s="96" t="str">
        <f>IFERROR(VLOOKUP(Table1[[#This Row],[RespondentID]],'All Data'!$A:$CW,94,FALSE),"unknown")</f>
        <v>unknown</v>
      </c>
      <c r="AN517" s="96" t="str">
        <f>IFERROR(VLOOKUP(Table1[[#This Row],[RespondentID]],'All Data'!$A:$CW,95,FALSE),"unknown")</f>
        <v>unknown</v>
      </c>
      <c r="AO517" s="96" t="str">
        <f>IFERROR(VLOOKUP(Table1[[#This Row],[RespondentID]],'All Data'!$A:$CW,96,FALSE),"unknown")</f>
        <v>unknown</v>
      </c>
      <c r="AP517" s="96" t="str">
        <f>IFERROR(VLOOKUP(Table1[[#This Row],[RespondentID]],'All Data'!$A:$CW,97,FALSE),"unknown")</f>
        <v>unknown</v>
      </c>
      <c r="AQ517" s="96" t="str">
        <f>IFERROR(VLOOKUP(Table1[[#This Row],[RespondentID]],'All Data'!$A:$CW,98,FALSE),"unknown")</f>
        <v>unknown</v>
      </c>
      <c r="AR517" s="96" t="str">
        <f>IFERROR(VLOOKUP(Table1[[#This Row],[RespondentID]],'All Data'!$A:$CW,99,FALSE),"unknown")</f>
        <v>unknown</v>
      </c>
    </row>
    <row r="518" spans="1:44">
      <c r="A518" s="100"/>
      <c r="B518" s="122"/>
      <c r="C518" s="123"/>
      <c r="D518" s="123"/>
      <c r="E518" s="123"/>
      <c r="F518" s="123"/>
      <c r="G518" s="123"/>
      <c r="H518" s="123"/>
      <c r="I518" s="123"/>
      <c r="J518" s="123"/>
      <c r="K518" s="123"/>
      <c r="L518" s="123"/>
      <c r="M518" s="120">
        <f t="shared" si="134"/>
        <v>0</v>
      </c>
      <c r="N518" s="120" t="e">
        <f t="shared" si="135"/>
        <v>#DIV/0!</v>
      </c>
      <c r="O518" s="120"/>
      <c r="P518" s="120">
        <f t="shared" si="136"/>
        <v>0</v>
      </c>
      <c r="Q518" s="120">
        <f t="shared" si="137"/>
        <v>0</v>
      </c>
      <c r="R518" s="120">
        <f t="shared" si="138"/>
        <v>0</v>
      </c>
      <c r="S518" s="120">
        <f t="shared" si="139"/>
        <v>0</v>
      </c>
      <c r="T518" s="120">
        <f t="shared" si="140"/>
        <v>0</v>
      </c>
      <c r="U518" s="120">
        <f t="shared" si="141"/>
        <v>0</v>
      </c>
      <c r="V518" s="124">
        <f t="shared" si="142"/>
        <v>0</v>
      </c>
      <c r="W518" s="120">
        <f t="shared" si="143"/>
        <v>0</v>
      </c>
      <c r="X518" s="120">
        <f t="shared" si="144"/>
        <v>0</v>
      </c>
      <c r="Y518" s="120">
        <f t="shared" si="145"/>
        <v>0</v>
      </c>
      <c r="Z518" s="120"/>
      <c r="AA518" s="120"/>
      <c r="AB518" s="120">
        <f t="shared" si="146"/>
        <v>0</v>
      </c>
      <c r="AC518" s="120">
        <f t="shared" si="147"/>
        <v>0</v>
      </c>
      <c r="AD518" s="120" t="str">
        <f t="shared" si="148"/>
        <v>Correct</v>
      </c>
      <c r="AE518" s="100"/>
      <c r="AF518" s="96" t="str">
        <f>IFERROR(VLOOKUP(Table1[[#This Row],[RespondentID]],'All Data'!$A:$CO,87,FALSE),"unknown")</f>
        <v>unknown</v>
      </c>
      <c r="AG518" s="96" t="str">
        <f>IFERROR(VLOOKUP(Table1[[#This Row],[RespondentID]],'All Data'!$A:$CO,88,FALSE),"unknown")</f>
        <v>unknown</v>
      </c>
      <c r="AH518" s="96" t="str">
        <f>IFERROR(VLOOKUP(Table1[[#This Row],[RespondentID]],'All Data'!$A:$CO,89,FALSE),"unknown")</f>
        <v>unknown</v>
      </c>
      <c r="AI518" s="96" t="str">
        <f>IFERROR(VLOOKUP(Table1[[#This Row],[RespondentID]],'All Data'!$A:$CO,90,FALSE),"unknown")</f>
        <v>unknown</v>
      </c>
      <c r="AJ518" s="96" t="str">
        <f>IFERROR(VLOOKUP(Table1[[#This Row],[RespondentID]],'All Data'!$A:$CO,91,FALSE),"unknown")</f>
        <v>unknown</v>
      </c>
      <c r="AK518" s="96" t="str">
        <f>IFERROR(VLOOKUP(Table1[[#This Row],[RespondentID]],'All Data'!$A:$CO,92,FALSE),"unknown")</f>
        <v>unknown</v>
      </c>
      <c r="AL518" s="96" t="str">
        <f>IFERROR(VLOOKUP(Table1[[#This Row],[RespondentID]],'All Data'!$A:$CO,93,FALSE),"unknown")</f>
        <v>unknown</v>
      </c>
      <c r="AM518" s="96" t="str">
        <f>IFERROR(VLOOKUP(Table1[[#This Row],[RespondentID]],'All Data'!$A:$CW,94,FALSE),"unknown")</f>
        <v>unknown</v>
      </c>
      <c r="AN518" s="96" t="str">
        <f>IFERROR(VLOOKUP(Table1[[#This Row],[RespondentID]],'All Data'!$A:$CW,95,FALSE),"unknown")</f>
        <v>unknown</v>
      </c>
      <c r="AO518" s="96" t="str">
        <f>IFERROR(VLOOKUP(Table1[[#This Row],[RespondentID]],'All Data'!$A:$CW,96,FALSE),"unknown")</f>
        <v>unknown</v>
      </c>
      <c r="AP518" s="96" t="str">
        <f>IFERROR(VLOOKUP(Table1[[#This Row],[RespondentID]],'All Data'!$A:$CW,97,FALSE),"unknown")</f>
        <v>unknown</v>
      </c>
      <c r="AQ518" s="96" t="str">
        <f>IFERROR(VLOOKUP(Table1[[#This Row],[RespondentID]],'All Data'!$A:$CW,98,FALSE),"unknown")</f>
        <v>unknown</v>
      </c>
      <c r="AR518" s="96" t="str">
        <f>IFERROR(VLOOKUP(Table1[[#This Row],[RespondentID]],'All Data'!$A:$CW,99,FALSE),"unknown")</f>
        <v>unknown</v>
      </c>
    </row>
    <row r="519" spans="1:44">
      <c r="A519" s="100"/>
      <c r="B519" s="122"/>
      <c r="C519" s="123"/>
      <c r="D519" s="123"/>
      <c r="E519" s="123"/>
      <c r="F519" s="123"/>
      <c r="G519" s="123"/>
      <c r="H519" s="123"/>
      <c r="I519" s="123"/>
      <c r="J519" s="123"/>
      <c r="K519" s="123"/>
      <c r="L519" s="123"/>
      <c r="M519" s="120">
        <f t="shared" si="134"/>
        <v>0</v>
      </c>
      <c r="N519" s="120" t="e">
        <f t="shared" si="135"/>
        <v>#DIV/0!</v>
      </c>
      <c r="O519" s="120"/>
      <c r="P519" s="120">
        <f t="shared" si="136"/>
        <v>0</v>
      </c>
      <c r="Q519" s="120">
        <f t="shared" si="137"/>
        <v>0</v>
      </c>
      <c r="R519" s="120">
        <f t="shared" si="138"/>
        <v>0</v>
      </c>
      <c r="S519" s="120">
        <f t="shared" si="139"/>
        <v>0</v>
      </c>
      <c r="T519" s="120">
        <f t="shared" si="140"/>
        <v>0</v>
      </c>
      <c r="U519" s="120">
        <f t="shared" si="141"/>
        <v>0</v>
      </c>
      <c r="V519" s="124">
        <f t="shared" si="142"/>
        <v>0</v>
      </c>
      <c r="W519" s="120">
        <f t="shared" si="143"/>
        <v>0</v>
      </c>
      <c r="X519" s="120">
        <f t="shared" si="144"/>
        <v>0</v>
      </c>
      <c r="Y519" s="120">
        <f t="shared" si="145"/>
        <v>0</v>
      </c>
      <c r="Z519" s="120"/>
      <c r="AA519" s="120"/>
      <c r="AB519" s="120">
        <f t="shared" si="146"/>
        <v>0</v>
      </c>
      <c r="AC519" s="120">
        <f t="shared" si="147"/>
        <v>0</v>
      </c>
      <c r="AD519" s="120" t="str">
        <f t="shared" si="148"/>
        <v>Correct</v>
      </c>
      <c r="AE519" s="100"/>
      <c r="AF519" s="96" t="str">
        <f>IFERROR(VLOOKUP(Table1[[#This Row],[RespondentID]],'All Data'!$A:$CO,87,FALSE),"unknown")</f>
        <v>unknown</v>
      </c>
      <c r="AG519" s="96" t="str">
        <f>IFERROR(VLOOKUP(Table1[[#This Row],[RespondentID]],'All Data'!$A:$CO,88,FALSE),"unknown")</f>
        <v>unknown</v>
      </c>
      <c r="AH519" s="96" t="str">
        <f>IFERROR(VLOOKUP(Table1[[#This Row],[RespondentID]],'All Data'!$A:$CO,89,FALSE),"unknown")</f>
        <v>unknown</v>
      </c>
      <c r="AI519" s="96" t="str">
        <f>IFERROR(VLOOKUP(Table1[[#This Row],[RespondentID]],'All Data'!$A:$CO,90,FALSE),"unknown")</f>
        <v>unknown</v>
      </c>
      <c r="AJ519" s="96" t="str">
        <f>IFERROR(VLOOKUP(Table1[[#This Row],[RespondentID]],'All Data'!$A:$CO,91,FALSE),"unknown")</f>
        <v>unknown</v>
      </c>
      <c r="AK519" s="96" t="str">
        <f>IFERROR(VLOOKUP(Table1[[#This Row],[RespondentID]],'All Data'!$A:$CO,92,FALSE),"unknown")</f>
        <v>unknown</v>
      </c>
      <c r="AL519" s="96" t="str">
        <f>IFERROR(VLOOKUP(Table1[[#This Row],[RespondentID]],'All Data'!$A:$CO,93,FALSE),"unknown")</f>
        <v>unknown</v>
      </c>
      <c r="AM519" s="96" t="str">
        <f>IFERROR(VLOOKUP(Table1[[#This Row],[RespondentID]],'All Data'!$A:$CW,94,FALSE),"unknown")</f>
        <v>unknown</v>
      </c>
      <c r="AN519" s="96" t="str">
        <f>IFERROR(VLOOKUP(Table1[[#This Row],[RespondentID]],'All Data'!$A:$CW,95,FALSE),"unknown")</f>
        <v>unknown</v>
      </c>
      <c r="AO519" s="96" t="str">
        <f>IFERROR(VLOOKUP(Table1[[#This Row],[RespondentID]],'All Data'!$A:$CW,96,FALSE),"unknown")</f>
        <v>unknown</v>
      </c>
      <c r="AP519" s="96" t="str">
        <f>IFERROR(VLOOKUP(Table1[[#This Row],[RespondentID]],'All Data'!$A:$CW,97,FALSE),"unknown")</f>
        <v>unknown</v>
      </c>
      <c r="AQ519" s="96" t="str">
        <f>IFERROR(VLOOKUP(Table1[[#This Row],[RespondentID]],'All Data'!$A:$CW,98,FALSE),"unknown")</f>
        <v>unknown</v>
      </c>
      <c r="AR519" s="96" t="str">
        <f>IFERROR(VLOOKUP(Table1[[#This Row],[RespondentID]],'All Data'!$A:$CW,99,FALSE),"unknown")</f>
        <v>unknown</v>
      </c>
    </row>
    <row r="520" spans="1:44">
      <c r="A520" s="100"/>
      <c r="B520" s="122"/>
      <c r="C520" s="123"/>
      <c r="D520" s="123"/>
      <c r="E520" s="123"/>
      <c r="F520" s="123"/>
      <c r="G520" s="123"/>
      <c r="H520" s="123"/>
      <c r="I520" s="123"/>
      <c r="J520" s="123"/>
      <c r="K520" s="123"/>
      <c r="L520" s="123"/>
      <c r="M520" s="120">
        <f t="shared" si="134"/>
        <v>0</v>
      </c>
      <c r="N520" s="120" t="e">
        <f t="shared" si="135"/>
        <v>#DIV/0!</v>
      </c>
      <c r="O520" s="120"/>
      <c r="P520" s="120">
        <f t="shared" si="136"/>
        <v>0</v>
      </c>
      <c r="Q520" s="120">
        <f t="shared" si="137"/>
        <v>0</v>
      </c>
      <c r="R520" s="120">
        <f t="shared" si="138"/>
        <v>0</v>
      </c>
      <c r="S520" s="120">
        <f t="shared" si="139"/>
        <v>0</v>
      </c>
      <c r="T520" s="120">
        <f t="shared" si="140"/>
        <v>0</v>
      </c>
      <c r="U520" s="120">
        <f t="shared" si="141"/>
        <v>0</v>
      </c>
      <c r="V520" s="124">
        <f t="shared" si="142"/>
        <v>0</v>
      </c>
      <c r="W520" s="120">
        <f t="shared" si="143"/>
        <v>0</v>
      </c>
      <c r="X520" s="120">
        <f t="shared" si="144"/>
        <v>0</v>
      </c>
      <c r="Y520" s="120">
        <f t="shared" si="145"/>
        <v>0</v>
      </c>
      <c r="Z520" s="120"/>
      <c r="AA520" s="120"/>
      <c r="AB520" s="120">
        <f t="shared" si="146"/>
        <v>0</v>
      </c>
      <c r="AC520" s="120">
        <f t="shared" si="147"/>
        <v>0</v>
      </c>
      <c r="AD520" s="120" t="str">
        <f t="shared" si="148"/>
        <v>Correct</v>
      </c>
      <c r="AE520" s="100"/>
      <c r="AF520" s="96" t="str">
        <f>IFERROR(VLOOKUP(Table1[[#This Row],[RespondentID]],'All Data'!$A:$CO,87,FALSE),"unknown")</f>
        <v>unknown</v>
      </c>
      <c r="AG520" s="96" t="str">
        <f>IFERROR(VLOOKUP(Table1[[#This Row],[RespondentID]],'All Data'!$A:$CO,88,FALSE),"unknown")</f>
        <v>unknown</v>
      </c>
      <c r="AH520" s="96" t="str">
        <f>IFERROR(VLOOKUP(Table1[[#This Row],[RespondentID]],'All Data'!$A:$CO,89,FALSE),"unknown")</f>
        <v>unknown</v>
      </c>
      <c r="AI520" s="96" t="str">
        <f>IFERROR(VLOOKUP(Table1[[#This Row],[RespondentID]],'All Data'!$A:$CO,90,FALSE),"unknown")</f>
        <v>unknown</v>
      </c>
      <c r="AJ520" s="96" t="str">
        <f>IFERROR(VLOOKUP(Table1[[#This Row],[RespondentID]],'All Data'!$A:$CO,91,FALSE),"unknown")</f>
        <v>unknown</v>
      </c>
      <c r="AK520" s="96" t="str">
        <f>IFERROR(VLOOKUP(Table1[[#This Row],[RespondentID]],'All Data'!$A:$CO,92,FALSE),"unknown")</f>
        <v>unknown</v>
      </c>
      <c r="AL520" s="96" t="str">
        <f>IFERROR(VLOOKUP(Table1[[#This Row],[RespondentID]],'All Data'!$A:$CO,93,FALSE),"unknown")</f>
        <v>unknown</v>
      </c>
      <c r="AM520" s="96" t="str">
        <f>IFERROR(VLOOKUP(Table1[[#This Row],[RespondentID]],'All Data'!$A:$CW,94,FALSE),"unknown")</f>
        <v>unknown</v>
      </c>
      <c r="AN520" s="96" t="str">
        <f>IFERROR(VLOOKUP(Table1[[#This Row],[RespondentID]],'All Data'!$A:$CW,95,FALSE),"unknown")</f>
        <v>unknown</v>
      </c>
      <c r="AO520" s="96" t="str">
        <f>IFERROR(VLOOKUP(Table1[[#This Row],[RespondentID]],'All Data'!$A:$CW,96,FALSE),"unknown")</f>
        <v>unknown</v>
      </c>
      <c r="AP520" s="96" t="str">
        <f>IFERROR(VLOOKUP(Table1[[#This Row],[RespondentID]],'All Data'!$A:$CW,97,FALSE),"unknown")</f>
        <v>unknown</v>
      </c>
      <c r="AQ520" s="96" t="str">
        <f>IFERROR(VLOOKUP(Table1[[#This Row],[RespondentID]],'All Data'!$A:$CW,98,FALSE),"unknown")</f>
        <v>unknown</v>
      </c>
      <c r="AR520" s="96" t="str">
        <f>IFERROR(VLOOKUP(Table1[[#This Row],[RespondentID]],'All Data'!$A:$CW,99,FALSE),"unknown")</f>
        <v>unknown</v>
      </c>
    </row>
    <row r="521" spans="1:44">
      <c r="A521" s="100"/>
      <c r="B521" s="122"/>
      <c r="C521" s="123"/>
      <c r="D521" s="123"/>
      <c r="E521" s="123"/>
      <c r="F521" s="123"/>
      <c r="G521" s="123"/>
      <c r="H521" s="123"/>
      <c r="I521" s="123"/>
      <c r="J521" s="123"/>
      <c r="K521" s="123"/>
      <c r="L521" s="123"/>
      <c r="M521" s="120">
        <f t="shared" si="134"/>
        <v>0</v>
      </c>
      <c r="N521" s="120" t="e">
        <f t="shared" si="135"/>
        <v>#DIV/0!</v>
      </c>
      <c r="O521" s="120"/>
      <c r="P521" s="120">
        <f t="shared" si="136"/>
        <v>0</v>
      </c>
      <c r="Q521" s="120">
        <f t="shared" si="137"/>
        <v>0</v>
      </c>
      <c r="R521" s="120">
        <f t="shared" si="138"/>
        <v>0</v>
      </c>
      <c r="S521" s="120">
        <f t="shared" si="139"/>
        <v>0</v>
      </c>
      <c r="T521" s="120">
        <f t="shared" si="140"/>
        <v>0</v>
      </c>
      <c r="U521" s="120">
        <f t="shared" si="141"/>
        <v>0</v>
      </c>
      <c r="V521" s="124">
        <f t="shared" si="142"/>
        <v>0</v>
      </c>
      <c r="W521" s="120">
        <f t="shared" si="143"/>
        <v>0</v>
      </c>
      <c r="X521" s="120">
        <f t="shared" si="144"/>
        <v>0</v>
      </c>
      <c r="Y521" s="120">
        <f t="shared" si="145"/>
        <v>0</v>
      </c>
      <c r="Z521" s="120"/>
      <c r="AA521" s="120"/>
      <c r="AB521" s="120">
        <f t="shared" si="146"/>
        <v>0</v>
      </c>
      <c r="AC521" s="120">
        <f t="shared" si="147"/>
        <v>0</v>
      </c>
      <c r="AD521" s="120" t="str">
        <f t="shared" si="148"/>
        <v>Correct</v>
      </c>
      <c r="AE521" s="100"/>
      <c r="AF521" s="96" t="str">
        <f>IFERROR(VLOOKUP(Table1[[#This Row],[RespondentID]],'All Data'!$A:$CO,87,FALSE),"unknown")</f>
        <v>unknown</v>
      </c>
      <c r="AG521" s="96" t="str">
        <f>IFERROR(VLOOKUP(Table1[[#This Row],[RespondentID]],'All Data'!$A:$CO,88,FALSE),"unknown")</f>
        <v>unknown</v>
      </c>
      <c r="AH521" s="96" t="str">
        <f>IFERROR(VLOOKUP(Table1[[#This Row],[RespondentID]],'All Data'!$A:$CO,89,FALSE),"unknown")</f>
        <v>unknown</v>
      </c>
      <c r="AI521" s="96" t="str">
        <f>IFERROR(VLOOKUP(Table1[[#This Row],[RespondentID]],'All Data'!$A:$CO,90,FALSE),"unknown")</f>
        <v>unknown</v>
      </c>
      <c r="AJ521" s="96" t="str">
        <f>IFERROR(VLOOKUP(Table1[[#This Row],[RespondentID]],'All Data'!$A:$CO,91,FALSE),"unknown")</f>
        <v>unknown</v>
      </c>
      <c r="AK521" s="96" t="str">
        <f>IFERROR(VLOOKUP(Table1[[#This Row],[RespondentID]],'All Data'!$A:$CO,92,FALSE),"unknown")</f>
        <v>unknown</v>
      </c>
      <c r="AL521" s="96" t="str">
        <f>IFERROR(VLOOKUP(Table1[[#This Row],[RespondentID]],'All Data'!$A:$CO,93,FALSE),"unknown")</f>
        <v>unknown</v>
      </c>
      <c r="AM521" s="96" t="str">
        <f>IFERROR(VLOOKUP(Table1[[#This Row],[RespondentID]],'All Data'!$A:$CW,94,FALSE),"unknown")</f>
        <v>unknown</v>
      </c>
      <c r="AN521" s="96" t="str">
        <f>IFERROR(VLOOKUP(Table1[[#This Row],[RespondentID]],'All Data'!$A:$CW,95,FALSE),"unknown")</f>
        <v>unknown</v>
      </c>
      <c r="AO521" s="96" t="str">
        <f>IFERROR(VLOOKUP(Table1[[#This Row],[RespondentID]],'All Data'!$A:$CW,96,FALSE),"unknown")</f>
        <v>unknown</v>
      </c>
      <c r="AP521" s="96" t="str">
        <f>IFERROR(VLOOKUP(Table1[[#This Row],[RespondentID]],'All Data'!$A:$CW,97,FALSE),"unknown")</f>
        <v>unknown</v>
      </c>
      <c r="AQ521" s="96" t="str">
        <f>IFERROR(VLOOKUP(Table1[[#This Row],[RespondentID]],'All Data'!$A:$CW,98,FALSE),"unknown")</f>
        <v>unknown</v>
      </c>
      <c r="AR521" s="96" t="str">
        <f>IFERROR(VLOOKUP(Table1[[#This Row],[RespondentID]],'All Data'!$A:$CW,99,FALSE),"unknown")</f>
        <v>unknown</v>
      </c>
    </row>
    <row r="522" spans="1:44">
      <c r="A522" s="100"/>
      <c r="B522" s="122"/>
      <c r="C522" s="123"/>
      <c r="D522" s="123"/>
      <c r="E522" s="123"/>
      <c r="F522" s="123"/>
      <c r="G522" s="123"/>
      <c r="H522" s="123"/>
      <c r="I522" s="123"/>
      <c r="J522" s="123"/>
      <c r="K522" s="123"/>
      <c r="L522" s="123"/>
      <c r="M522" s="120">
        <f t="shared" si="134"/>
        <v>0</v>
      </c>
      <c r="N522" s="120" t="e">
        <f t="shared" si="135"/>
        <v>#DIV/0!</v>
      </c>
      <c r="O522" s="120"/>
      <c r="P522" s="120">
        <f t="shared" si="136"/>
        <v>0</v>
      </c>
      <c r="Q522" s="120">
        <f t="shared" si="137"/>
        <v>0</v>
      </c>
      <c r="R522" s="120">
        <f t="shared" si="138"/>
        <v>0</v>
      </c>
      <c r="S522" s="120">
        <f t="shared" si="139"/>
        <v>0</v>
      </c>
      <c r="T522" s="120">
        <f t="shared" si="140"/>
        <v>0</v>
      </c>
      <c r="U522" s="120">
        <f t="shared" si="141"/>
        <v>0</v>
      </c>
      <c r="V522" s="124">
        <f t="shared" si="142"/>
        <v>0</v>
      </c>
      <c r="W522" s="120">
        <f t="shared" si="143"/>
        <v>0</v>
      </c>
      <c r="X522" s="120">
        <f t="shared" si="144"/>
        <v>0</v>
      </c>
      <c r="Y522" s="120">
        <f t="shared" si="145"/>
        <v>0</v>
      </c>
      <c r="Z522" s="120"/>
      <c r="AA522" s="120"/>
      <c r="AB522" s="120">
        <f t="shared" si="146"/>
        <v>0</v>
      </c>
      <c r="AC522" s="120">
        <f t="shared" si="147"/>
        <v>0</v>
      </c>
      <c r="AD522" s="120" t="str">
        <f t="shared" si="148"/>
        <v>Correct</v>
      </c>
      <c r="AE522" s="100"/>
      <c r="AF522" s="96" t="str">
        <f>IFERROR(VLOOKUP(Table1[[#This Row],[RespondentID]],'All Data'!$A:$CO,87,FALSE),"unknown")</f>
        <v>unknown</v>
      </c>
      <c r="AG522" s="96" t="str">
        <f>IFERROR(VLOOKUP(Table1[[#This Row],[RespondentID]],'All Data'!$A:$CO,88,FALSE),"unknown")</f>
        <v>unknown</v>
      </c>
      <c r="AH522" s="96" t="str">
        <f>IFERROR(VLOOKUP(Table1[[#This Row],[RespondentID]],'All Data'!$A:$CO,89,FALSE),"unknown")</f>
        <v>unknown</v>
      </c>
      <c r="AI522" s="96" t="str">
        <f>IFERROR(VLOOKUP(Table1[[#This Row],[RespondentID]],'All Data'!$A:$CO,90,FALSE),"unknown")</f>
        <v>unknown</v>
      </c>
      <c r="AJ522" s="96" t="str">
        <f>IFERROR(VLOOKUP(Table1[[#This Row],[RespondentID]],'All Data'!$A:$CO,91,FALSE),"unknown")</f>
        <v>unknown</v>
      </c>
      <c r="AK522" s="96" t="str">
        <f>IFERROR(VLOOKUP(Table1[[#This Row],[RespondentID]],'All Data'!$A:$CO,92,FALSE),"unknown")</f>
        <v>unknown</v>
      </c>
      <c r="AL522" s="96" t="str">
        <f>IFERROR(VLOOKUP(Table1[[#This Row],[RespondentID]],'All Data'!$A:$CO,93,FALSE),"unknown")</f>
        <v>unknown</v>
      </c>
      <c r="AM522" s="96" t="str">
        <f>IFERROR(VLOOKUP(Table1[[#This Row],[RespondentID]],'All Data'!$A:$CW,94,FALSE),"unknown")</f>
        <v>unknown</v>
      </c>
      <c r="AN522" s="96" t="str">
        <f>IFERROR(VLOOKUP(Table1[[#This Row],[RespondentID]],'All Data'!$A:$CW,95,FALSE),"unknown")</f>
        <v>unknown</v>
      </c>
      <c r="AO522" s="96" t="str">
        <f>IFERROR(VLOOKUP(Table1[[#This Row],[RespondentID]],'All Data'!$A:$CW,96,FALSE),"unknown")</f>
        <v>unknown</v>
      </c>
      <c r="AP522" s="96" t="str">
        <f>IFERROR(VLOOKUP(Table1[[#This Row],[RespondentID]],'All Data'!$A:$CW,97,FALSE),"unknown")</f>
        <v>unknown</v>
      </c>
      <c r="AQ522" s="96" t="str">
        <f>IFERROR(VLOOKUP(Table1[[#This Row],[RespondentID]],'All Data'!$A:$CW,98,FALSE),"unknown")</f>
        <v>unknown</v>
      </c>
      <c r="AR522" s="96" t="str">
        <f>IFERROR(VLOOKUP(Table1[[#This Row],[RespondentID]],'All Data'!$A:$CW,99,FALSE),"unknown")</f>
        <v>unknown</v>
      </c>
    </row>
    <row r="523" spans="1:44">
      <c r="A523" s="100"/>
      <c r="B523" s="122"/>
      <c r="C523" s="123"/>
      <c r="D523" s="123"/>
      <c r="E523" s="123"/>
      <c r="F523" s="123"/>
      <c r="G523" s="123"/>
      <c r="H523" s="123"/>
      <c r="I523" s="123"/>
      <c r="J523" s="123"/>
      <c r="K523" s="123"/>
      <c r="L523" s="123"/>
      <c r="M523" s="120">
        <f t="shared" si="134"/>
        <v>0</v>
      </c>
      <c r="N523" s="120" t="e">
        <f t="shared" si="135"/>
        <v>#DIV/0!</v>
      </c>
      <c r="O523" s="120"/>
      <c r="P523" s="120">
        <f t="shared" si="136"/>
        <v>0</v>
      </c>
      <c r="Q523" s="120">
        <f t="shared" si="137"/>
        <v>0</v>
      </c>
      <c r="R523" s="120">
        <f t="shared" si="138"/>
        <v>0</v>
      </c>
      <c r="S523" s="120">
        <f t="shared" si="139"/>
        <v>0</v>
      </c>
      <c r="T523" s="120">
        <f t="shared" si="140"/>
        <v>0</v>
      </c>
      <c r="U523" s="120">
        <f t="shared" si="141"/>
        <v>0</v>
      </c>
      <c r="V523" s="124">
        <f t="shared" si="142"/>
        <v>0</v>
      </c>
      <c r="W523" s="120">
        <f t="shared" si="143"/>
        <v>0</v>
      </c>
      <c r="X523" s="120">
        <f t="shared" si="144"/>
        <v>0</v>
      </c>
      <c r="Y523" s="120">
        <f t="shared" si="145"/>
        <v>0</v>
      </c>
      <c r="Z523" s="120"/>
      <c r="AA523" s="120"/>
      <c r="AB523" s="120">
        <f t="shared" si="146"/>
        <v>0</v>
      </c>
      <c r="AC523" s="120">
        <f t="shared" si="147"/>
        <v>0</v>
      </c>
      <c r="AD523" s="120" t="str">
        <f t="shared" si="148"/>
        <v>Correct</v>
      </c>
      <c r="AE523" s="100"/>
      <c r="AF523" s="96" t="str">
        <f>IFERROR(VLOOKUP(Table1[[#This Row],[RespondentID]],'All Data'!$A:$CO,87,FALSE),"unknown")</f>
        <v>unknown</v>
      </c>
      <c r="AG523" s="96" t="str">
        <f>IFERROR(VLOOKUP(Table1[[#This Row],[RespondentID]],'All Data'!$A:$CO,88,FALSE),"unknown")</f>
        <v>unknown</v>
      </c>
      <c r="AH523" s="96" t="str">
        <f>IFERROR(VLOOKUP(Table1[[#This Row],[RespondentID]],'All Data'!$A:$CO,89,FALSE),"unknown")</f>
        <v>unknown</v>
      </c>
      <c r="AI523" s="96" t="str">
        <f>IFERROR(VLOOKUP(Table1[[#This Row],[RespondentID]],'All Data'!$A:$CO,90,FALSE),"unknown")</f>
        <v>unknown</v>
      </c>
      <c r="AJ523" s="96" t="str">
        <f>IFERROR(VLOOKUP(Table1[[#This Row],[RespondentID]],'All Data'!$A:$CO,91,FALSE),"unknown")</f>
        <v>unknown</v>
      </c>
      <c r="AK523" s="96" t="str">
        <f>IFERROR(VLOOKUP(Table1[[#This Row],[RespondentID]],'All Data'!$A:$CO,92,FALSE),"unknown")</f>
        <v>unknown</v>
      </c>
      <c r="AL523" s="96" t="str">
        <f>IFERROR(VLOOKUP(Table1[[#This Row],[RespondentID]],'All Data'!$A:$CO,93,FALSE),"unknown")</f>
        <v>unknown</v>
      </c>
      <c r="AM523" s="96" t="str">
        <f>IFERROR(VLOOKUP(Table1[[#This Row],[RespondentID]],'All Data'!$A:$CW,94,FALSE),"unknown")</f>
        <v>unknown</v>
      </c>
      <c r="AN523" s="96" t="str">
        <f>IFERROR(VLOOKUP(Table1[[#This Row],[RespondentID]],'All Data'!$A:$CW,95,FALSE),"unknown")</f>
        <v>unknown</v>
      </c>
      <c r="AO523" s="96" t="str">
        <f>IFERROR(VLOOKUP(Table1[[#This Row],[RespondentID]],'All Data'!$A:$CW,96,FALSE),"unknown")</f>
        <v>unknown</v>
      </c>
      <c r="AP523" s="96" t="str">
        <f>IFERROR(VLOOKUP(Table1[[#This Row],[RespondentID]],'All Data'!$A:$CW,97,FALSE),"unknown")</f>
        <v>unknown</v>
      </c>
      <c r="AQ523" s="96" t="str">
        <f>IFERROR(VLOOKUP(Table1[[#This Row],[RespondentID]],'All Data'!$A:$CW,98,FALSE),"unknown")</f>
        <v>unknown</v>
      </c>
      <c r="AR523" s="96" t="str">
        <f>IFERROR(VLOOKUP(Table1[[#This Row],[RespondentID]],'All Data'!$A:$CW,99,FALSE),"unknown")</f>
        <v>unknown</v>
      </c>
    </row>
    <row r="524" spans="1:44">
      <c r="A524" s="100"/>
      <c r="B524" s="122"/>
      <c r="C524" s="123"/>
      <c r="D524" s="123"/>
      <c r="E524" s="123"/>
      <c r="F524" s="123"/>
      <c r="G524" s="123"/>
      <c r="H524" s="123"/>
      <c r="I524" s="123"/>
      <c r="J524" s="123"/>
      <c r="K524" s="123"/>
      <c r="L524" s="123"/>
      <c r="M524" s="120">
        <f t="shared" si="134"/>
        <v>0</v>
      </c>
      <c r="N524" s="120" t="e">
        <f t="shared" si="135"/>
        <v>#DIV/0!</v>
      </c>
      <c r="O524" s="120"/>
      <c r="P524" s="120">
        <f t="shared" si="136"/>
        <v>0</v>
      </c>
      <c r="Q524" s="120">
        <f t="shared" si="137"/>
        <v>0</v>
      </c>
      <c r="R524" s="120">
        <f t="shared" si="138"/>
        <v>0</v>
      </c>
      <c r="S524" s="120">
        <f t="shared" si="139"/>
        <v>0</v>
      </c>
      <c r="T524" s="120">
        <f t="shared" si="140"/>
        <v>0</v>
      </c>
      <c r="U524" s="120">
        <f t="shared" si="141"/>
        <v>0</v>
      </c>
      <c r="V524" s="124">
        <f t="shared" si="142"/>
        <v>0</v>
      </c>
      <c r="W524" s="120">
        <f t="shared" si="143"/>
        <v>0</v>
      </c>
      <c r="X524" s="120">
        <f t="shared" si="144"/>
        <v>0</v>
      </c>
      <c r="Y524" s="120">
        <f t="shared" si="145"/>
        <v>0</v>
      </c>
      <c r="Z524" s="120"/>
      <c r="AA524" s="120"/>
      <c r="AB524" s="120">
        <f t="shared" si="146"/>
        <v>0</v>
      </c>
      <c r="AC524" s="120">
        <f t="shared" si="147"/>
        <v>0</v>
      </c>
      <c r="AD524" s="120" t="str">
        <f t="shared" si="148"/>
        <v>Correct</v>
      </c>
      <c r="AE524" s="100"/>
      <c r="AF524" s="96" t="str">
        <f>IFERROR(VLOOKUP(Table1[[#This Row],[RespondentID]],'All Data'!$A:$CO,87,FALSE),"unknown")</f>
        <v>unknown</v>
      </c>
      <c r="AG524" s="96" t="str">
        <f>IFERROR(VLOOKUP(Table1[[#This Row],[RespondentID]],'All Data'!$A:$CO,88,FALSE),"unknown")</f>
        <v>unknown</v>
      </c>
      <c r="AH524" s="96" t="str">
        <f>IFERROR(VLOOKUP(Table1[[#This Row],[RespondentID]],'All Data'!$A:$CO,89,FALSE),"unknown")</f>
        <v>unknown</v>
      </c>
      <c r="AI524" s="96" t="str">
        <f>IFERROR(VLOOKUP(Table1[[#This Row],[RespondentID]],'All Data'!$A:$CO,90,FALSE),"unknown")</f>
        <v>unknown</v>
      </c>
      <c r="AJ524" s="96" t="str">
        <f>IFERROR(VLOOKUP(Table1[[#This Row],[RespondentID]],'All Data'!$A:$CO,91,FALSE),"unknown")</f>
        <v>unknown</v>
      </c>
      <c r="AK524" s="96" t="str">
        <f>IFERROR(VLOOKUP(Table1[[#This Row],[RespondentID]],'All Data'!$A:$CO,92,FALSE),"unknown")</f>
        <v>unknown</v>
      </c>
      <c r="AL524" s="96" t="str">
        <f>IFERROR(VLOOKUP(Table1[[#This Row],[RespondentID]],'All Data'!$A:$CO,93,FALSE),"unknown")</f>
        <v>unknown</v>
      </c>
      <c r="AM524" s="96" t="str">
        <f>IFERROR(VLOOKUP(Table1[[#This Row],[RespondentID]],'All Data'!$A:$CW,94,FALSE),"unknown")</f>
        <v>unknown</v>
      </c>
      <c r="AN524" s="96" t="str">
        <f>IFERROR(VLOOKUP(Table1[[#This Row],[RespondentID]],'All Data'!$A:$CW,95,FALSE),"unknown")</f>
        <v>unknown</v>
      </c>
      <c r="AO524" s="96" t="str">
        <f>IFERROR(VLOOKUP(Table1[[#This Row],[RespondentID]],'All Data'!$A:$CW,96,FALSE),"unknown")</f>
        <v>unknown</v>
      </c>
      <c r="AP524" s="96" t="str">
        <f>IFERROR(VLOOKUP(Table1[[#This Row],[RespondentID]],'All Data'!$A:$CW,97,FALSE),"unknown")</f>
        <v>unknown</v>
      </c>
      <c r="AQ524" s="96" t="str">
        <f>IFERROR(VLOOKUP(Table1[[#This Row],[RespondentID]],'All Data'!$A:$CW,98,FALSE),"unknown")</f>
        <v>unknown</v>
      </c>
      <c r="AR524" s="96" t="str">
        <f>IFERROR(VLOOKUP(Table1[[#This Row],[RespondentID]],'All Data'!$A:$CW,99,FALSE),"unknown")</f>
        <v>unknown</v>
      </c>
    </row>
    <row r="525" spans="1:44">
      <c r="A525" s="100"/>
      <c r="B525" s="122"/>
      <c r="C525" s="123"/>
      <c r="D525" s="123"/>
      <c r="E525" s="123"/>
      <c r="F525" s="123"/>
      <c r="G525" s="123"/>
      <c r="H525" s="123"/>
      <c r="I525" s="123"/>
      <c r="J525" s="123"/>
      <c r="K525" s="123"/>
      <c r="L525" s="123"/>
      <c r="M525" s="120">
        <f t="shared" si="134"/>
        <v>0</v>
      </c>
      <c r="N525" s="120" t="e">
        <f t="shared" si="135"/>
        <v>#DIV/0!</v>
      </c>
      <c r="O525" s="120"/>
      <c r="P525" s="120">
        <f t="shared" si="136"/>
        <v>0</v>
      </c>
      <c r="Q525" s="120">
        <f t="shared" si="137"/>
        <v>0</v>
      </c>
      <c r="R525" s="120">
        <f t="shared" si="138"/>
        <v>0</v>
      </c>
      <c r="S525" s="120">
        <f t="shared" si="139"/>
        <v>0</v>
      </c>
      <c r="T525" s="120">
        <f t="shared" si="140"/>
        <v>0</v>
      </c>
      <c r="U525" s="120">
        <f t="shared" si="141"/>
        <v>0</v>
      </c>
      <c r="V525" s="124">
        <f t="shared" si="142"/>
        <v>0</v>
      </c>
      <c r="W525" s="120">
        <f t="shared" si="143"/>
        <v>0</v>
      </c>
      <c r="X525" s="120">
        <f t="shared" si="144"/>
        <v>0</v>
      </c>
      <c r="Y525" s="120">
        <f t="shared" si="145"/>
        <v>0</v>
      </c>
      <c r="Z525" s="120"/>
      <c r="AA525" s="120"/>
      <c r="AB525" s="120">
        <f t="shared" si="146"/>
        <v>0</v>
      </c>
      <c r="AC525" s="120">
        <f t="shared" si="147"/>
        <v>0</v>
      </c>
      <c r="AD525" s="120" t="str">
        <f t="shared" si="148"/>
        <v>Correct</v>
      </c>
      <c r="AE525" s="100"/>
      <c r="AF525" s="96" t="str">
        <f>IFERROR(VLOOKUP(Table1[[#This Row],[RespondentID]],'All Data'!$A:$CO,87,FALSE),"unknown")</f>
        <v>unknown</v>
      </c>
      <c r="AG525" s="96" t="str">
        <f>IFERROR(VLOOKUP(Table1[[#This Row],[RespondentID]],'All Data'!$A:$CO,88,FALSE),"unknown")</f>
        <v>unknown</v>
      </c>
      <c r="AH525" s="96" t="str">
        <f>IFERROR(VLOOKUP(Table1[[#This Row],[RespondentID]],'All Data'!$A:$CO,89,FALSE),"unknown")</f>
        <v>unknown</v>
      </c>
      <c r="AI525" s="96" t="str">
        <f>IFERROR(VLOOKUP(Table1[[#This Row],[RespondentID]],'All Data'!$A:$CO,90,FALSE),"unknown")</f>
        <v>unknown</v>
      </c>
      <c r="AJ525" s="96" t="str">
        <f>IFERROR(VLOOKUP(Table1[[#This Row],[RespondentID]],'All Data'!$A:$CO,91,FALSE),"unknown")</f>
        <v>unknown</v>
      </c>
      <c r="AK525" s="96" t="str">
        <f>IFERROR(VLOOKUP(Table1[[#This Row],[RespondentID]],'All Data'!$A:$CO,92,FALSE),"unknown")</f>
        <v>unknown</v>
      </c>
      <c r="AL525" s="96" t="str">
        <f>IFERROR(VLOOKUP(Table1[[#This Row],[RespondentID]],'All Data'!$A:$CO,93,FALSE),"unknown")</f>
        <v>unknown</v>
      </c>
      <c r="AM525" s="96" t="str">
        <f>IFERROR(VLOOKUP(Table1[[#This Row],[RespondentID]],'All Data'!$A:$CW,94,FALSE),"unknown")</f>
        <v>unknown</v>
      </c>
      <c r="AN525" s="96" t="str">
        <f>IFERROR(VLOOKUP(Table1[[#This Row],[RespondentID]],'All Data'!$A:$CW,95,FALSE),"unknown")</f>
        <v>unknown</v>
      </c>
      <c r="AO525" s="96" t="str">
        <f>IFERROR(VLOOKUP(Table1[[#This Row],[RespondentID]],'All Data'!$A:$CW,96,FALSE),"unknown")</f>
        <v>unknown</v>
      </c>
      <c r="AP525" s="96" t="str">
        <f>IFERROR(VLOOKUP(Table1[[#This Row],[RespondentID]],'All Data'!$A:$CW,97,FALSE),"unknown")</f>
        <v>unknown</v>
      </c>
      <c r="AQ525" s="96" t="str">
        <f>IFERROR(VLOOKUP(Table1[[#This Row],[RespondentID]],'All Data'!$A:$CW,98,FALSE),"unknown")</f>
        <v>unknown</v>
      </c>
      <c r="AR525" s="96" t="str">
        <f>IFERROR(VLOOKUP(Table1[[#This Row],[RespondentID]],'All Data'!$A:$CW,99,FALSE),"unknown")</f>
        <v>unknown</v>
      </c>
    </row>
    <row r="526" spans="1:44">
      <c r="A526" s="100"/>
      <c r="B526" s="122"/>
      <c r="C526" s="123"/>
      <c r="D526" s="123"/>
      <c r="E526" s="123"/>
      <c r="F526" s="123"/>
      <c r="G526" s="123"/>
      <c r="H526" s="123"/>
      <c r="I526" s="123"/>
      <c r="J526" s="123"/>
      <c r="K526" s="123"/>
      <c r="L526" s="123"/>
      <c r="M526" s="120">
        <f t="shared" ref="M526:M530" si="149">COUNTA(B526:L526)</f>
        <v>0</v>
      </c>
      <c r="N526" s="120" t="e">
        <f t="shared" ref="N526:N530" si="150">3/M526</f>
        <v>#DIV/0!</v>
      </c>
      <c r="O526" s="120"/>
      <c r="P526" s="120">
        <f t="shared" si="136"/>
        <v>0</v>
      </c>
      <c r="Q526" s="120">
        <f t="shared" si="137"/>
        <v>0</v>
      </c>
      <c r="R526" s="120">
        <f t="shared" si="138"/>
        <v>0</v>
      </c>
      <c r="S526" s="120">
        <f t="shared" si="139"/>
        <v>0</v>
      </c>
      <c r="T526" s="120">
        <f t="shared" si="140"/>
        <v>0</v>
      </c>
      <c r="U526" s="120">
        <f t="shared" si="141"/>
        <v>0</v>
      </c>
      <c r="V526" s="124">
        <f t="shared" si="142"/>
        <v>0</v>
      </c>
      <c r="W526" s="120">
        <f t="shared" si="143"/>
        <v>0</v>
      </c>
      <c r="X526" s="120">
        <f t="shared" si="144"/>
        <v>0</v>
      </c>
      <c r="Y526" s="120">
        <f t="shared" si="145"/>
        <v>0</v>
      </c>
      <c r="Z526" s="120"/>
      <c r="AA526" s="120"/>
      <c r="AB526" s="120">
        <f t="shared" si="146"/>
        <v>0</v>
      </c>
      <c r="AC526" s="120">
        <f t="shared" si="147"/>
        <v>0</v>
      </c>
      <c r="AD526" s="120" t="str">
        <f t="shared" ref="AD526:AD530" si="151">IF(AB526=AC526,"Correct",IF(AB526=3,"Correct","Wrong"))</f>
        <v>Correct</v>
      </c>
      <c r="AE526" s="100"/>
      <c r="AF526" s="96" t="str">
        <f>IFERROR(VLOOKUP(Table1[[#This Row],[RespondentID]],'All Data'!$A:$CO,87,FALSE),"unknown")</f>
        <v>unknown</v>
      </c>
      <c r="AG526" s="96" t="str">
        <f>IFERROR(VLOOKUP(Table1[[#This Row],[RespondentID]],'All Data'!$A:$CO,88,FALSE),"unknown")</f>
        <v>unknown</v>
      </c>
      <c r="AH526" s="96" t="str">
        <f>IFERROR(VLOOKUP(Table1[[#This Row],[RespondentID]],'All Data'!$A:$CO,89,FALSE),"unknown")</f>
        <v>unknown</v>
      </c>
      <c r="AI526" s="96" t="str">
        <f>IFERROR(VLOOKUP(Table1[[#This Row],[RespondentID]],'All Data'!$A:$CO,90,FALSE),"unknown")</f>
        <v>unknown</v>
      </c>
      <c r="AJ526" s="96" t="str">
        <f>IFERROR(VLOOKUP(Table1[[#This Row],[RespondentID]],'All Data'!$A:$CO,91,FALSE),"unknown")</f>
        <v>unknown</v>
      </c>
      <c r="AK526" s="96" t="str">
        <f>IFERROR(VLOOKUP(Table1[[#This Row],[RespondentID]],'All Data'!$A:$CO,92,FALSE),"unknown")</f>
        <v>unknown</v>
      </c>
      <c r="AL526" s="96" t="str">
        <f>IFERROR(VLOOKUP(Table1[[#This Row],[RespondentID]],'All Data'!$A:$CO,93,FALSE),"unknown")</f>
        <v>unknown</v>
      </c>
      <c r="AM526" s="96" t="str">
        <f>IFERROR(VLOOKUP(Table1[[#This Row],[RespondentID]],'All Data'!$A:$CW,94,FALSE),"unknown")</f>
        <v>unknown</v>
      </c>
      <c r="AN526" s="96" t="str">
        <f>IFERROR(VLOOKUP(Table1[[#This Row],[RespondentID]],'All Data'!$A:$CW,95,FALSE),"unknown")</f>
        <v>unknown</v>
      </c>
      <c r="AO526" s="96" t="str">
        <f>IFERROR(VLOOKUP(Table1[[#This Row],[RespondentID]],'All Data'!$A:$CW,96,FALSE),"unknown")</f>
        <v>unknown</v>
      </c>
      <c r="AP526" s="96" t="str">
        <f>IFERROR(VLOOKUP(Table1[[#This Row],[RespondentID]],'All Data'!$A:$CW,97,FALSE),"unknown")</f>
        <v>unknown</v>
      </c>
      <c r="AQ526" s="96" t="str">
        <f>IFERROR(VLOOKUP(Table1[[#This Row],[RespondentID]],'All Data'!$A:$CW,98,FALSE),"unknown")</f>
        <v>unknown</v>
      </c>
      <c r="AR526" s="96" t="str">
        <f>IFERROR(VLOOKUP(Table1[[#This Row],[RespondentID]],'All Data'!$A:$CW,99,FALSE),"unknown")</f>
        <v>unknown</v>
      </c>
    </row>
    <row r="527" spans="1:44">
      <c r="A527" s="100"/>
      <c r="B527" s="122"/>
      <c r="C527" s="123"/>
      <c r="D527" s="123"/>
      <c r="E527" s="123"/>
      <c r="F527" s="123"/>
      <c r="G527" s="123"/>
      <c r="H527" s="123"/>
      <c r="I527" s="123"/>
      <c r="J527" s="123"/>
      <c r="K527" s="123"/>
      <c r="L527" s="123"/>
      <c r="M527" s="120">
        <f t="shared" si="149"/>
        <v>0</v>
      </c>
      <c r="N527" s="120" t="e">
        <f t="shared" si="150"/>
        <v>#DIV/0!</v>
      </c>
      <c r="O527" s="120"/>
      <c r="P527" s="120">
        <f t="shared" si="136"/>
        <v>0</v>
      </c>
      <c r="Q527" s="120">
        <f t="shared" si="137"/>
        <v>0</v>
      </c>
      <c r="R527" s="120">
        <f t="shared" si="138"/>
        <v>0</v>
      </c>
      <c r="S527" s="120">
        <f t="shared" si="139"/>
        <v>0</v>
      </c>
      <c r="T527" s="120">
        <f t="shared" si="140"/>
        <v>0</v>
      </c>
      <c r="U527" s="120">
        <f t="shared" si="141"/>
        <v>0</v>
      </c>
      <c r="V527" s="124">
        <f t="shared" si="142"/>
        <v>0</v>
      </c>
      <c r="W527" s="120">
        <f t="shared" si="143"/>
        <v>0</v>
      </c>
      <c r="X527" s="120">
        <f t="shared" si="144"/>
        <v>0</v>
      </c>
      <c r="Y527" s="120">
        <f t="shared" si="145"/>
        <v>0</v>
      </c>
      <c r="Z527" s="120"/>
      <c r="AA527" s="120"/>
      <c r="AB527" s="120">
        <f t="shared" si="146"/>
        <v>0</v>
      </c>
      <c r="AC527" s="120">
        <f t="shared" si="147"/>
        <v>0</v>
      </c>
      <c r="AD527" s="120" t="str">
        <f t="shared" si="151"/>
        <v>Correct</v>
      </c>
      <c r="AE527" s="100"/>
      <c r="AF527" s="96" t="str">
        <f>IFERROR(VLOOKUP(Table1[[#This Row],[RespondentID]],'All Data'!$A:$CO,87,FALSE),"unknown")</f>
        <v>unknown</v>
      </c>
      <c r="AG527" s="96" t="str">
        <f>IFERROR(VLOOKUP(Table1[[#This Row],[RespondentID]],'All Data'!$A:$CO,88,FALSE),"unknown")</f>
        <v>unknown</v>
      </c>
      <c r="AH527" s="96" t="str">
        <f>IFERROR(VLOOKUP(Table1[[#This Row],[RespondentID]],'All Data'!$A:$CO,89,FALSE),"unknown")</f>
        <v>unknown</v>
      </c>
      <c r="AI527" s="96" t="str">
        <f>IFERROR(VLOOKUP(Table1[[#This Row],[RespondentID]],'All Data'!$A:$CO,90,FALSE),"unknown")</f>
        <v>unknown</v>
      </c>
      <c r="AJ527" s="96" t="str">
        <f>IFERROR(VLOOKUP(Table1[[#This Row],[RespondentID]],'All Data'!$A:$CO,91,FALSE),"unknown")</f>
        <v>unknown</v>
      </c>
      <c r="AK527" s="96" t="str">
        <f>IFERROR(VLOOKUP(Table1[[#This Row],[RespondentID]],'All Data'!$A:$CO,92,FALSE),"unknown")</f>
        <v>unknown</v>
      </c>
      <c r="AL527" s="96" t="str">
        <f>IFERROR(VLOOKUP(Table1[[#This Row],[RespondentID]],'All Data'!$A:$CO,93,FALSE),"unknown")</f>
        <v>unknown</v>
      </c>
      <c r="AM527" s="96" t="str">
        <f>IFERROR(VLOOKUP(Table1[[#This Row],[RespondentID]],'All Data'!$A:$CW,94,FALSE),"unknown")</f>
        <v>unknown</v>
      </c>
      <c r="AN527" s="96" t="str">
        <f>IFERROR(VLOOKUP(Table1[[#This Row],[RespondentID]],'All Data'!$A:$CW,95,FALSE),"unknown")</f>
        <v>unknown</v>
      </c>
      <c r="AO527" s="96" t="str">
        <f>IFERROR(VLOOKUP(Table1[[#This Row],[RespondentID]],'All Data'!$A:$CW,96,FALSE),"unknown")</f>
        <v>unknown</v>
      </c>
      <c r="AP527" s="96" t="str">
        <f>IFERROR(VLOOKUP(Table1[[#This Row],[RespondentID]],'All Data'!$A:$CW,97,FALSE),"unknown")</f>
        <v>unknown</v>
      </c>
      <c r="AQ527" s="96" t="str">
        <f>IFERROR(VLOOKUP(Table1[[#This Row],[RespondentID]],'All Data'!$A:$CW,98,FALSE),"unknown")</f>
        <v>unknown</v>
      </c>
      <c r="AR527" s="96" t="str">
        <f>IFERROR(VLOOKUP(Table1[[#This Row],[RespondentID]],'All Data'!$A:$CW,99,FALSE),"unknown")</f>
        <v>unknown</v>
      </c>
    </row>
    <row r="528" spans="1:44">
      <c r="A528" s="100"/>
      <c r="B528" s="122"/>
      <c r="C528" s="123"/>
      <c r="D528" s="123"/>
      <c r="E528" s="123"/>
      <c r="F528" s="123"/>
      <c r="G528" s="123"/>
      <c r="H528" s="123"/>
      <c r="I528" s="123"/>
      <c r="J528" s="123"/>
      <c r="K528" s="123"/>
      <c r="L528" s="123"/>
      <c r="M528" s="120">
        <f t="shared" si="149"/>
        <v>0</v>
      </c>
      <c r="N528" s="120" t="e">
        <f t="shared" si="150"/>
        <v>#DIV/0!</v>
      </c>
      <c r="O528" s="120"/>
      <c r="P528" s="120">
        <f t="shared" si="136"/>
        <v>0</v>
      </c>
      <c r="Q528" s="120">
        <f t="shared" si="137"/>
        <v>0</v>
      </c>
      <c r="R528" s="120">
        <f t="shared" si="138"/>
        <v>0</v>
      </c>
      <c r="S528" s="120">
        <f t="shared" si="139"/>
        <v>0</v>
      </c>
      <c r="T528" s="120">
        <f t="shared" si="140"/>
        <v>0</v>
      </c>
      <c r="U528" s="120">
        <f t="shared" si="141"/>
        <v>0</v>
      </c>
      <c r="V528" s="124">
        <f t="shared" si="142"/>
        <v>0</v>
      </c>
      <c r="W528" s="120">
        <f t="shared" si="143"/>
        <v>0</v>
      </c>
      <c r="X528" s="120">
        <f t="shared" si="144"/>
        <v>0</v>
      </c>
      <c r="Y528" s="120">
        <f t="shared" si="145"/>
        <v>0</v>
      </c>
      <c r="Z528" s="120"/>
      <c r="AA528" s="120"/>
      <c r="AB528" s="120">
        <f t="shared" si="146"/>
        <v>0</v>
      </c>
      <c r="AC528" s="120">
        <f t="shared" si="147"/>
        <v>0</v>
      </c>
      <c r="AD528" s="120" t="str">
        <f t="shared" si="151"/>
        <v>Correct</v>
      </c>
      <c r="AE528" s="100"/>
      <c r="AF528" s="96" t="str">
        <f>IFERROR(VLOOKUP(Table1[[#This Row],[RespondentID]],'All Data'!$A:$CO,87,FALSE),"unknown")</f>
        <v>unknown</v>
      </c>
      <c r="AG528" s="96" t="str">
        <f>IFERROR(VLOOKUP(Table1[[#This Row],[RespondentID]],'All Data'!$A:$CO,88,FALSE),"unknown")</f>
        <v>unknown</v>
      </c>
      <c r="AH528" s="96" t="str">
        <f>IFERROR(VLOOKUP(Table1[[#This Row],[RespondentID]],'All Data'!$A:$CO,89,FALSE),"unknown")</f>
        <v>unknown</v>
      </c>
      <c r="AI528" s="96" t="str">
        <f>IFERROR(VLOOKUP(Table1[[#This Row],[RespondentID]],'All Data'!$A:$CO,90,FALSE),"unknown")</f>
        <v>unknown</v>
      </c>
      <c r="AJ528" s="96" t="str">
        <f>IFERROR(VLOOKUP(Table1[[#This Row],[RespondentID]],'All Data'!$A:$CO,91,FALSE),"unknown")</f>
        <v>unknown</v>
      </c>
      <c r="AK528" s="96" t="str">
        <f>IFERROR(VLOOKUP(Table1[[#This Row],[RespondentID]],'All Data'!$A:$CO,92,FALSE),"unknown")</f>
        <v>unknown</v>
      </c>
      <c r="AL528" s="96" t="str">
        <f>IFERROR(VLOOKUP(Table1[[#This Row],[RespondentID]],'All Data'!$A:$CO,93,FALSE),"unknown")</f>
        <v>unknown</v>
      </c>
      <c r="AM528" s="96" t="str">
        <f>IFERROR(VLOOKUP(Table1[[#This Row],[RespondentID]],'All Data'!$A:$CW,94,FALSE),"unknown")</f>
        <v>unknown</v>
      </c>
      <c r="AN528" s="96" t="str">
        <f>IFERROR(VLOOKUP(Table1[[#This Row],[RespondentID]],'All Data'!$A:$CW,95,FALSE),"unknown")</f>
        <v>unknown</v>
      </c>
      <c r="AO528" s="96" t="str">
        <f>IFERROR(VLOOKUP(Table1[[#This Row],[RespondentID]],'All Data'!$A:$CW,96,FALSE),"unknown")</f>
        <v>unknown</v>
      </c>
      <c r="AP528" s="96" t="str">
        <f>IFERROR(VLOOKUP(Table1[[#This Row],[RespondentID]],'All Data'!$A:$CW,97,FALSE),"unknown")</f>
        <v>unknown</v>
      </c>
      <c r="AQ528" s="96" t="str">
        <f>IFERROR(VLOOKUP(Table1[[#This Row],[RespondentID]],'All Data'!$A:$CW,98,FALSE),"unknown")</f>
        <v>unknown</v>
      </c>
      <c r="AR528" s="96" t="str">
        <f>IFERROR(VLOOKUP(Table1[[#This Row],[RespondentID]],'All Data'!$A:$CW,99,FALSE),"unknown")</f>
        <v>unknown</v>
      </c>
    </row>
    <row r="529" spans="1:44">
      <c r="A529" s="100"/>
      <c r="B529" s="122"/>
      <c r="C529" s="123"/>
      <c r="D529" s="123"/>
      <c r="E529" s="123"/>
      <c r="F529" s="123"/>
      <c r="G529" s="123"/>
      <c r="H529" s="123"/>
      <c r="I529" s="123"/>
      <c r="J529" s="123"/>
      <c r="K529" s="123"/>
      <c r="L529" s="123"/>
      <c r="M529" s="120">
        <f t="shared" si="149"/>
        <v>0</v>
      </c>
      <c r="N529" s="120" t="e">
        <f t="shared" si="150"/>
        <v>#DIV/0!</v>
      </c>
      <c r="O529" s="120"/>
      <c r="P529" s="120">
        <f t="shared" si="136"/>
        <v>0</v>
      </c>
      <c r="Q529" s="120">
        <f t="shared" si="137"/>
        <v>0</v>
      </c>
      <c r="R529" s="120">
        <f t="shared" si="138"/>
        <v>0</v>
      </c>
      <c r="S529" s="120">
        <f t="shared" si="139"/>
        <v>0</v>
      </c>
      <c r="T529" s="120">
        <f t="shared" si="140"/>
        <v>0</v>
      </c>
      <c r="U529" s="120">
        <f t="shared" si="141"/>
        <v>0</v>
      </c>
      <c r="V529" s="124">
        <f t="shared" si="142"/>
        <v>0</v>
      </c>
      <c r="W529" s="120">
        <f t="shared" si="143"/>
        <v>0</v>
      </c>
      <c r="X529" s="120">
        <f t="shared" si="144"/>
        <v>0</v>
      </c>
      <c r="Y529" s="120">
        <f t="shared" si="145"/>
        <v>0</v>
      </c>
      <c r="Z529" s="120"/>
      <c r="AA529" s="120"/>
      <c r="AB529" s="120">
        <f t="shared" si="146"/>
        <v>0</v>
      </c>
      <c r="AC529" s="120">
        <f t="shared" si="147"/>
        <v>0</v>
      </c>
      <c r="AD529" s="120" t="str">
        <f t="shared" si="151"/>
        <v>Correct</v>
      </c>
      <c r="AE529" s="100"/>
      <c r="AF529" s="96" t="str">
        <f>IFERROR(VLOOKUP(Table1[[#This Row],[RespondentID]],'All Data'!$A:$CO,87,FALSE),"unknown")</f>
        <v>unknown</v>
      </c>
      <c r="AG529" s="96" t="str">
        <f>IFERROR(VLOOKUP(Table1[[#This Row],[RespondentID]],'All Data'!$A:$CO,88,FALSE),"unknown")</f>
        <v>unknown</v>
      </c>
      <c r="AH529" s="96" t="str">
        <f>IFERROR(VLOOKUP(Table1[[#This Row],[RespondentID]],'All Data'!$A:$CO,89,FALSE),"unknown")</f>
        <v>unknown</v>
      </c>
      <c r="AI529" s="96" t="str">
        <f>IFERROR(VLOOKUP(Table1[[#This Row],[RespondentID]],'All Data'!$A:$CO,90,FALSE),"unknown")</f>
        <v>unknown</v>
      </c>
      <c r="AJ529" s="96" t="str">
        <f>IFERROR(VLOOKUP(Table1[[#This Row],[RespondentID]],'All Data'!$A:$CO,91,FALSE),"unknown")</f>
        <v>unknown</v>
      </c>
      <c r="AK529" s="96" t="str">
        <f>IFERROR(VLOOKUP(Table1[[#This Row],[RespondentID]],'All Data'!$A:$CO,92,FALSE),"unknown")</f>
        <v>unknown</v>
      </c>
      <c r="AL529" s="96" t="str">
        <f>IFERROR(VLOOKUP(Table1[[#This Row],[RespondentID]],'All Data'!$A:$CO,93,FALSE),"unknown")</f>
        <v>unknown</v>
      </c>
      <c r="AM529" s="96" t="str">
        <f>IFERROR(VLOOKUP(Table1[[#This Row],[RespondentID]],'All Data'!$A:$CW,94,FALSE),"unknown")</f>
        <v>unknown</v>
      </c>
      <c r="AN529" s="96" t="str">
        <f>IFERROR(VLOOKUP(Table1[[#This Row],[RespondentID]],'All Data'!$A:$CW,95,FALSE),"unknown")</f>
        <v>unknown</v>
      </c>
      <c r="AO529" s="96" t="str">
        <f>IFERROR(VLOOKUP(Table1[[#This Row],[RespondentID]],'All Data'!$A:$CW,96,FALSE),"unknown")</f>
        <v>unknown</v>
      </c>
      <c r="AP529" s="96" t="str">
        <f>IFERROR(VLOOKUP(Table1[[#This Row],[RespondentID]],'All Data'!$A:$CW,97,FALSE),"unknown")</f>
        <v>unknown</v>
      </c>
      <c r="AQ529" s="96" t="str">
        <f>IFERROR(VLOOKUP(Table1[[#This Row],[RespondentID]],'All Data'!$A:$CW,98,FALSE),"unknown")</f>
        <v>unknown</v>
      </c>
      <c r="AR529" s="96" t="str">
        <f>IFERROR(VLOOKUP(Table1[[#This Row],[RespondentID]],'All Data'!$A:$CW,99,FALSE),"unknown")</f>
        <v>unknown</v>
      </c>
    </row>
    <row r="530" spans="1:44">
      <c r="A530" s="102"/>
      <c r="B530" s="125"/>
      <c r="C530" s="126"/>
      <c r="D530" s="126"/>
      <c r="E530" s="126"/>
      <c r="F530" s="126"/>
      <c r="G530" s="126"/>
      <c r="H530" s="126"/>
      <c r="I530" s="126"/>
      <c r="J530" s="126"/>
      <c r="K530" s="126"/>
      <c r="L530" s="126"/>
      <c r="M530" s="121">
        <f t="shared" si="149"/>
        <v>0</v>
      </c>
      <c r="N530" s="121" t="e">
        <f t="shared" si="150"/>
        <v>#DIV/0!</v>
      </c>
      <c r="O530" s="121"/>
      <c r="P530" s="121">
        <f t="shared" si="136"/>
        <v>0</v>
      </c>
      <c r="Q530" s="121">
        <f t="shared" si="137"/>
        <v>0</v>
      </c>
      <c r="R530" s="121">
        <f t="shared" si="138"/>
        <v>0</v>
      </c>
      <c r="S530" s="121">
        <f t="shared" si="139"/>
        <v>0</v>
      </c>
      <c r="T530" s="121">
        <f t="shared" si="140"/>
        <v>0</v>
      </c>
      <c r="U530" s="121">
        <f t="shared" si="141"/>
        <v>0</v>
      </c>
      <c r="V530" s="127">
        <f t="shared" si="142"/>
        <v>0</v>
      </c>
      <c r="W530" s="121">
        <f t="shared" si="143"/>
        <v>0</v>
      </c>
      <c r="X530" s="121">
        <f t="shared" si="144"/>
        <v>0</v>
      </c>
      <c r="Y530" s="121">
        <f t="shared" si="145"/>
        <v>0</v>
      </c>
      <c r="Z530" s="121"/>
      <c r="AA530" s="121"/>
      <c r="AB530" s="121">
        <f t="shared" si="146"/>
        <v>0</v>
      </c>
      <c r="AC530" s="121">
        <f t="shared" si="147"/>
        <v>0</v>
      </c>
      <c r="AD530" s="121" t="str">
        <f t="shared" si="151"/>
        <v>Correct</v>
      </c>
      <c r="AE530" s="102"/>
      <c r="AF530" s="96" t="str">
        <f>IFERROR(VLOOKUP(Table1[[#This Row],[RespondentID]],'All Data'!$A:$CO,87,FALSE),"unknown")</f>
        <v>unknown</v>
      </c>
      <c r="AG530" s="96" t="str">
        <f>IFERROR(VLOOKUP(Table1[[#This Row],[RespondentID]],'All Data'!$A:$CO,88,FALSE),"unknown")</f>
        <v>unknown</v>
      </c>
      <c r="AH530" s="96" t="str">
        <f>IFERROR(VLOOKUP(Table1[[#This Row],[RespondentID]],'All Data'!$A:$CO,89,FALSE),"unknown")</f>
        <v>unknown</v>
      </c>
      <c r="AI530" s="96" t="str">
        <f>IFERROR(VLOOKUP(Table1[[#This Row],[RespondentID]],'All Data'!$A:$CO,90,FALSE),"unknown")</f>
        <v>unknown</v>
      </c>
      <c r="AJ530" s="96" t="str">
        <f>IFERROR(VLOOKUP(Table1[[#This Row],[RespondentID]],'All Data'!$A:$CO,91,FALSE),"unknown")</f>
        <v>unknown</v>
      </c>
      <c r="AK530" s="96" t="str">
        <f>IFERROR(VLOOKUP(Table1[[#This Row],[RespondentID]],'All Data'!$A:$CO,92,FALSE),"unknown")</f>
        <v>unknown</v>
      </c>
      <c r="AL530" s="96" t="str">
        <f>IFERROR(VLOOKUP(Table1[[#This Row],[RespondentID]],'All Data'!$A:$CO,93,FALSE),"unknown")</f>
        <v>unknown</v>
      </c>
      <c r="AM530" s="96" t="str">
        <f>IFERROR(VLOOKUP(Table1[[#This Row],[RespondentID]],'All Data'!$A:$CW,94,FALSE),"unknown")</f>
        <v>unknown</v>
      </c>
      <c r="AN530" s="96" t="str">
        <f>IFERROR(VLOOKUP(Table1[[#This Row],[RespondentID]],'All Data'!$A:$CW,95,FALSE),"unknown")</f>
        <v>unknown</v>
      </c>
      <c r="AO530" s="96" t="str">
        <f>IFERROR(VLOOKUP(Table1[[#This Row],[RespondentID]],'All Data'!$A:$CW,96,FALSE),"unknown")</f>
        <v>unknown</v>
      </c>
      <c r="AP530" s="96" t="str">
        <f>IFERROR(VLOOKUP(Table1[[#This Row],[RespondentID]],'All Data'!$A:$CW,97,FALSE),"unknown")</f>
        <v>unknown</v>
      </c>
      <c r="AQ530" s="96" t="str">
        <f>IFERROR(VLOOKUP(Table1[[#This Row],[RespondentID]],'All Data'!$A:$CW,98,FALSE),"unknown")</f>
        <v>unknown</v>
      </c>
      <c r="AR530" s="96" t="str">
        <f>IFERROR(VLOOKUP(Table1[[#This Row],[RespondentID]],'All Data'!$A:$CW,99,FALSE),"unknown")</f>
        <v>unknown</v>
      </c>
    </row>
  </sheetData>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530"/>
  <sheetViews>
    <sheetView topLeftCell="A180" workbookViewId="0">
      <selection activeCell="AQ187" sqref="AQ187"/>
    </sheetView>
  </sheetViews>
  <sheetFormatPr defaultRowHeight="15"/>
  <cols>
    <col min="1" max="1" width="11" customWidth="1"/>
    <col min="2" max="2" width="16.28515625" customWidth="1"/>
    <col min="3" max="3" width="21.42578125" customWidth="1"/>
    <col min="4" max="4" width="26.5703125" customWidth="1"/>
    <col min="5" max="5" width="34.85546875" customWidth="1"/>
    <col min="6" max="6" width="18.85546875" customWidth="1"/>
    <col min="7" max="7" width="14.140625" customWidth="1"/>
    <col min="8" max="8" width="21.140625" customWidth="1"/>
    <col min="9" max="9" width="20.7109375" customWidth="1"/>
    <col min="10" max="10" width="20.28515625" customWidth="1"/>
    <col min="11" max="11" width="16.7109375" customWidth="1"/>
    <col min="12" max="12" width="22.7109375" customWidth="1"/>
    <col min="13" max="13" width="14" customWidth="1"/>
    <col min="14" max="14" width="11" customWidth="1"/>
    <col min="15" max="15" width="3" style="80" customWidth="1"/>
    <col min="16" max="16" width="12" style="80" customWidth="1"/>
    <col min="17" max="17" width="11" style="80" customWidth="1"/>
    <col min="18" max="29" width="12" style="80" customWidth="1"/>
    <col min="30" max="31" width="11" style="80" customWidth="1"/>
    <col min="32" max="32" width="2" style="80" customWidth="1"/>
    <col min="33" max="33" width="3" style="80" customWidth="1"/>
    <col min="34" max="34" width="7.42578125" style="80" customWidth="1"/>
    <col min="35" max="35" width="11" customWidth="1"/>
    <col min="36" max="36" width="7.5703125" style="5" customWidth="1"/>
    <col min="37" max="37" width="6.5703125" customWidth="1"/>
    <col min="38" max="38" width="7.28515625" customWidth="1"/>
    <col min="39" max="39" width="26.7109375" customWidth="1"/>
    <col min="40" max="40" width="22.42578125" customWidth="1"/>
    <col min="41" max="41" width="4" customWidth="1"/>
    <col min="42" max="42" width="88.7109375" bestFit="1" customWidth="1"/>
    <col min="43" max="43" width="18.140625" customWidth="1"/>
    <col min="44" max="44" width="19.7109375" customWidth="1"/>
    <col min="45" max="45" width="35.140625" customWidth="1"/>
    <col min="46" max="46" width="22" customWidth="1"/>
    <col min="47" max="47" width="4" customWidth="1"/>
  </cols>
  <sheetData>
    <row r="1" spans="1:48" s="40" customFormat="1" ht="14.25">
      <c r="A1" s="2" t="s">
        <v>0</v>
      </c>
      <c r="B1" s="68" t="s">
        <v>38</v>
      </c>
      <c r="C1" s="9" t="s">
        <v>39</v>
      </c>
      <c r="D1" s="9" t="s">
        <v>40</v>
      </c>
      <c r="E1" s="9" t="s">
        <v>41</v>
      </c>
      <c r="F1" s="9" t="s">
        <v>42</v>
      </c>
      <c r="G1" s="9" t="s">
        <v>37</v>
      </c>
      <c r="H1" s="9" t="s">
        <v>43</v>
      </c>
      <c r="I1" s="9" t="s">
        <v>44</v>
      </c>
      <c r="J1" s="9" t="s">
        <v>45</v>
      </c>
      <c r="K1" s="9" t="s">
        <v>46</v>
      </c>
      <c r="L1" s="9" t="s">
        <v>47</v>
      </c>
      <c r="M1" s="9" t="s">
        <v>48</v>
      </c>
      <c r="N1" s="9" t="s">
        <v>368</v>
      </c>
      <c r="O1" s="91" t="s">
        <v>175</v>
      </c>
      <c r="P1" s="91" t="s">
        <v>176</v>
      </c>
      <c r="Q1" s="87" t="s">
        <v>194</v>
      </c>
      <c r="R1" s="91" t="s">
        <v>208</v>
      </c>
      <c r="S1" s="91" t="s">
        <v>209</v>
      </c>
      <c r="T1" s="91" t="s">
        <v>210</v>
      </c>
      <c r="U1" s="91" t="s">
        <v>211</v>
      </c>
      <c r="V1" s="91" t="s">
        <v>212</v>
      </c>
      <c r="W1" s="91" t="s">
        <v>213</v>
      </c>
      <c r="X1" s="91" t="s">
        <v>214</v>
      </c>
      <c r="Y1" s="91" t="s">
        <v>215</v>
      </c>
      <c r="Z1" s="91" t="s">
        <v>216</v>
      </c>
      <c r="AA1" s="91" t="s">
        <v>217</v>
      </c>
      <c r="AB1" s="91" t="s">
        <v>218</v>
      </c>
      <c r="AC1" s="91" t="s">
        <v>219</v>
      </c>
      <c r="AD1" s="87" t="s">
        <v>195</v>
      </c>
      <c r="AE1" s="87" t="s">
        <v>196</v>
      </c>
      <c r="AF1" s="91" t="s">
        <v>190</v>
      </c>
      <c r="AG1" s="91" t="s">
        <v>191</v>
      </c>
      <c r="AH1" s="87" t="s">
        <v>197</v>
      </c>
      <c r="AI1" s="40" t="s">
        <v>207</v>
      </c>
      <c r="AJ1" s="11" t="s">
        <v>6</v>
      </c>
      <c r="AK1" s="10" t="s">
        <v>7</v>
      </c>
      <c r="AL1" s="10" t="s">
        <v>8</v>
      </c>
      <c r="AM1" s="10" t="s">
        <v>174</v>
      </c>
      <c r="AN1" s="10" t="s">
        <v>9</v>
      </c>
      <c r="AO1" s="10" t="s">
        <v>10</v>
      </c>
      <c r="AP1" s="10" t="s">
        <v>11</v>
      </c>
      <c r="AQ1" s="10" t="s">
        <v>12</v>
      </c>
      <c r="AR1" s="10" t="s">
        <v>13</v>
      </c>
      <c r="AS1" s="10" t="s">
        <v>14</v>
      </c>
      <c r="AT1" s="10" t="s">
        <v>15</v>
      </c>
      <c r="AU1" s="10" t="s">
        <v>367</v>
      </c>
      <c r="AV1" s="10" t="s">
        <v>357</v>
      </c>
    </row>
    <row r="2" spans="1:48">
      <c r="A2">
        <v>114492764023</v>
      </c>
      <c r="F2" t="s">
        <v>42</v>
      </c>
      <c r="G2" t="s">
        <v>37</v>
      </c>
      <c r="N2" t="s">
        <v>470</v>
      </c>
      <c r="O2">
        <f t="shared" ref="O2:O65" si="0">COUNTA(B2:N2)</f>
        <v>3</v>
      </c>
      <c r="P2">
        <f t="shared" ref="P2:P65" si="1">3/O2</f>
        <v>1</v>
      </c>
      <c r="Q2"/>
      <c r="R2">
        <f t="shared" ref="R2:R65" si="2">IF($O2&lt;3,IF($B2=$B$1,1,0),IF($B2=$B$1,$P2,0))</f>
        <v>0</v>
      </c>
      <c r="S2">
        <f t="shared" ref="S2:S65" si="3">IF($O2&lt;3,IF($C2=$C$1,1,0),IF($C2=$C$1,$P2,0))</f>
        <v>0</v>
      </c>
      <c r="T2">
        <f t="shared" ref="T2:T65" si="4">IF($O2&lt;3,IF($D2=$D$1,1,0),IF($D2=$D$1,$P2,0))</f>
        <v>0</v>
      </c>
      <c r="U2">
        <f t="shared" ref="U2:U65" si="5">IF($O2&lt;3,IF($E2=$E$1,1,0),IF($E2=$E$1,$P2,0))</f>
        <v>0</v>
      </c>
      <c r="V2">
        <f t="shared" ref="V2:V65" si="6">IF($O2&lt;3,IF($F2=$F$1,1,0),IF($F2=$F$1,$P2,0))</f>
        <v>1</v>
      </c>
      <c r="W2">
        <f t="shared" ref="W2:W65" si="7">IF($O2&lt;3,IF($G2=$G$1,1,0),IF($G2=$G$1,$P2,0))</f>
        <v>1</v>
      </c>
      <c r="X2">
        <f t="shared" ref="X2:X65" si="8">IF($O2&lt;3,IF($H2=$H$1,1,0),IF($H2=$H$1,$P2,0))</f>
        <v>0</v>
      </c>
      <c r="Y2">
        <f t="shared" ref="Y2:Y65" si="9">IF($O2&lt;3,IF($I2=$I$1,1,0),IF($I2=$I$1,$P2,0))</f>
        <v>0</v>
      </c>
      <c r="Z2">
        <f t="shared" ref="Z2:Z65" si="10">IF($O2&lt;3,IF($J2=$J$1,1,0),IF($J2=$J$1,$P2,0))</f>
        <v>0</v>
      </c>
      <c r="AA2">
        <f t="shared" ref="AA2:AA65" si="11">IF($O2&lt;3,IF($K2=$K$1,1,0),IF($K2=$K$1,$P2,0))</f>
        <v>0</v>
      </c>
      <c r="AB2">
        <f t="shared" ref="AB2:AB65" si="12">IF($O2&lt;3,IF($L2=$L$1,1,0),IF($L2=$L$1,$P2,0))</f>
        <v>0</v>
      </c>
      <c r="AC2">
        <f t="shared" ref="AC2:AC65" si="13">IF($O2&lt;3,IF($M2=$M$1,1,0),IF($M2=$M$1,$P2,0))</f>
        <v>0</v>
      </c>
      <c r="AD2"/>
      <c r="AE2"/>
      <c r="AF2">
        <f t="shared" ref="AF2:AF65" si="14">SUM(R2:AD2)</f>
        <v>2</v>
      </c>
      <c r="AG2">
        <f t="shared" ref="AG2:AG65" si="15">O2</f>
        <v>3</v>
      </c>
      <c r="AH2" t="str">
        <f t="shared" ref="AH2:AH65" si="16">IF(AF2=AG2,"Correct",IF(AF2=3,"Correct","Wrong"))</f>
        <v>Wrong</v>
      </c>
      <c r="AJ2" s="96" t="str">
        <f>IFERROR(VLOOKUP(Table1[[#This Row],[RespondentID]],'All Data'!$A:$CO,87,FALSE),"unknown")</f>
        <v>Woman</v>
      </c>
      <c r="AK2" s="96" t="str">
        <f>IFERROR(VLOOKUP(Table1[[#This Row],[RespondentID]],'All Data'!$A:$CO,88,FALSE),"unknown")</f>
        <v>35-44 years</v>
      </c>
      <c r="AL2" s="96" t="str">
        <f>IFERROR(VLOOKUP(Table1[[#This Row],[RespondentID]],'All Data'!$A:$CO,89,FALSE),"unknown")</f>
        <v>Suffolk</v>
      </c>
      <c r="AM2" s="96" t="str">
        <f>IFERROR(VLOOKUP(Table1[[#This Row],[RespondentID]],'All Data'!$A:$CO,90,FALSE),"unknown")</f>
        <v>Patchogue, 11772</v>
      </c>
      <c r="AN2" s="96" t="str">
        <f>IFERROR(VLOOKUP(Table1[[#This Row],[RespondentID]],'All Data'!$A:$CO,91,FALSE),"unknown")</f>
        <v>White</v>
      </c>
      <c r="AO2" s="96" t="str">
        <f>IFERROR(VLOOKUP(Table1[[#This Row],[RespondentID]],'All Data'!$A:$CO,92,FALSE),"unknown")</f>
        <v>Not Hispanic or Latino</v>
      </c>
      <c r="AP2" s="96" t="str">
        <f>IFERROR(VLOOKUP(Table1[[#This Row],[RespondentID]],'All Data'!$A:$CO,93,FALSE),"unknown")</f>
        <v>English</v>
      </c>
      <c r="AQ2" s="96" t="str">
        <f>IFERROR(VLOOKUP(Table1[[#This Row],[RespondentID]],'All Data'!$A:$CW,94,FALSE),"unknown")</f>
        <v>Over $125,000</v>
      </c>
      <c r="AR2" s="96" t="str">
        <f>IFERROR(VLOOKUP(Table1[[#This Row],[RespondentID]],'All Data'!$A:$CW,95,FALSE),"unknown")</f>
        <v>Graduate school</v>
      </c>
      <c r="AS2" s="96" t="str">
        <f>IFERROR(VLOOKUP(Table1[[#This Row],[RespondentID]],'All Data'!$A:$CW,96,FALSE),"unknown")</f>
        <v>Employed for wages</v>
      </c>
      <c r="AT2" s="96" t="str">
        <f>IFERROR(VLOOKUP(Table1[[#This Row],[RespondentID]],'All Data'!$A:$CW,97,FALSE),"unknown")</f>
        <v>Yes</v>
      </c>
      <c r="AU2" s="96" t="str">
        <f>IFERROR(VLOOKUP(Table1[[#This Row],[RespondentID]],'All Data'!$A:$CW,98,FALSE),"unknown")</f>
        <v>Private/Commercial</v>
      </c>
      <c r="AV2" s="96" t="str">
        <f>IFERROR(VLOOKUP(Table1[[#This Row],[RespondentID]],'All Data'!$A:$CW,99,FALSE),"unknown")</f>
        <v>Yes</v>
      </c>
    </row>
    <row r="3" spans="1:48">
      <c r="A3">
        <v>114486418577</v>
      </c>
      <c r="C3" t="s">
        <v>39</v>
      </c>
      <c r="D3" t="s">
        <v>40</v>
      </c>
      <c r="E3" t="s">
        <v>41</v>
      </c>
      <c r="G3" t="s">
        <v>37</v>
      </c>
      <c r="H3" t="s">
        <v>43</v>
      </c>
      <c r="J3" t="s">
        <v>45</v>
      </c>
      <c r="N3" t="s">
        <v>475</v>
      </c>
      <c r="O3">
        <f t="shared" si="0"/>
        <v>7</v>
      </c>
      <c r="P3">
        <f t="shared" si="1"/>
        <v>0.42857142857142855</v>
      </c>
      <c r="Q3"/>
      <c r="R3">
        <f t="shared" si="2"/>
        <v>0</v>
      </c>
      <c r="S3">
        <f t="shared" si="3"/>
        <v>0.42857142857142855</v>
      </c>
      <c r="T3">
        <f t="shared" si="4"/>
        <v>0.42857142857142855</v>
      </c>
      <c r="U3">
        <f t="shared" si="5"/>
        <v>0.42857142857142855</v>
      </c>
      <c r="V3">
        <f t="shared" si="6"/>
        <v>0</v>
      </c>
      <c r="W3">
        <f t="shared" si="7"/>
        <v>0.42857142857142855</v>
      </c>
      <c r="X3">
        <f t="shared" si="8"/>
        <v>0.42857142857142855</v>
      </c>
      <c r="Y3">
        <f t="shared" si="9"/>
        <v>0</v>
      </c>
      <c r="Z3">
        <f t="shared" si="10"/>
        <v>0.42857142857142855</v>
      </c>
      <c r="AA3">
        <f t="shared" si="11"/>
        <v>0</v>
      </c>
      <c r="AB3">
        <f t="shared" si="12"/>
        <v>0</v>
      </c>
      <c r="AC3">
        <f t="shared" si="13"/>
        <v>0</v>
      </c>
      <c r="AD3"/>
      <c r="AE3"/>
      <c r="AF3">
        <f t="shared" si="14"/>
        <v>2.5714285714285712</v>
      </c>
      <c r="AG3">
        <f t="shared" si="15"/>
        <v>7</v>
      </c>
      <c r="AH3" t="str">
        <f t="shared" si="16"/>
        <v>Wrong</v>
      </c>
      <c r="AJ3" s="96" t="str">
        <f>IFERROR(VLOOKUP(Table1[[#This Row],[RespondentID]],'All Data'!$A:$CO,87,FALSE),"unknown")</f>
        <v>Man</v>
      </c>
      <c r="AK3" s="96" t="str">
        <f>IFERROR(VLOOKUP(Table1[[#This Row],[RespondentID]],'All Data'!$A:$CO,88,FALSE),"unknown")</f>
        <v>65+ years</v>
      </c>
      <c r="AL3" s="96" t="str">
        <f>IFERROR(VLOOKUP(Table1[[#This Row],[RespondentID]],'All Data'!$A:$CO,89,FALSE),"unknown")</f>
        <v>Suffolk</v>
      </c>
      <c r="AM3" s="96" t="str">
        <f>IFERROR(VLOOKUP(Table1[[#This Row],[RespondentID]],'All Data'!$A:$CO,90,FALSE),"unknown")</f>
        <v>Patchogue, 11772</v>
      </c>
      <c r="AN3" s="96" t="str">
        <f>IFERROR(VLOOKUP(Table1[[#This Row],[RespondentID]],'All Data'!$A:$CO,91,FALSE),"unknown")</f>
        <v>Other (please specify)</v>
      </c>
      <c r="AO3" s="96" t="str">
        <f>IFERROR(VLOOKUP(Table1[[#This Row],[RespondentID]],'All Data'!$A:$CO,92,FALSE),"unknown")</f>
        <v>Not Hispanic or Latino</v>
      </c>
      <c r="AP3" s="96" t="str">
        <f>IFERROR(VLOOKUP(Table1[[#This Row],[RespondentID]],'All Data'!$A:$CO,93,FALSE),"unknown")</f>
        <v>English</v>
      </c>
      <c r="AQ3" s="96" t="str">
        <f>IFERROR(VLOOKUP(Table1[[#This Row],[RespondentID]],'All Data'!$A:$CW,94,FALSE),"unknown")</f>
        <v>$0-$19,999</v>
      </c>
      <c r="AR3" s="96" t="str">
        <f>IFERROR(VLOOKUP(Table1[[#This Row],[RespondentID]],'All Data'!$A:$CW,95,FALSE),"unknown")</f>
        <v>Some college</v>
      </c>
      <c r="AS3" s="96" t="str">
        <f>IFERROR(VLOOKUP(Table1[[#This Row],[RespondentID]],'All Data'!$A:$CW,96,FALSE),"unknown")</f>
        <v>Retired</v>
      </c>
      <c r="AT3" s="96" t="str">
        <f>IFERROR(VLOOKUP(Table1[[#This Row],[RespondentID]],'All Data'!$A:$CW,97,FALSE),"unknown")</f>
        <v>Yes</v>
      </c>
      <c r="AU3" s="96" t="str">
        <f>IFERROR(VLOOKUP(Table1[[#This Row],[RespondentID]],'All Data'!$A:$CW,98,FALSE),"unknown")</f>
        <v>Medicare</v>
      </c>
      <c r="AV3" s="96" t="str">
        <f>IFERROR(VLOOKUP(Table1[[#This Row],[RespondentID]],'All Data'!$A:$CW,99,FALSE),"unknown")</f>
        <v>Yes</v>
      </c>
    </row>
    <row r="4" spans="1:48">
      <c r="A4">
        <v>114479106503</v>
      </c>
      <c r="B4" t="s">
        <v>38</v>
      </c>
      <c r="E4" t="s">
        <v>41</v>
      </c>
      <c r="G4" t="s">
        <v>37</v>
      </c>
      <c r="O4">
        <f t="shared" si="0"/>
        <v>3</v>
      </c>
      <c r="P4">
        <f t="shared" si="1"/>
        <v>1</v>
      </c>
      <c r="Q4"/>
      <c r="R4">
        <f t="shared" si="2"/>
        <v>1</v>
      </c>
      <c r="S4">
        <f t="shared" si="3"/>
        <v>0</v>
      </c>
      <c r="T4">
        <f t="shared" si="4"/>
        <v>0</v>
      </c>
      <c r="U4">
        <f t="shared" si="5"/>
        <v>1</v>
      </c>
      <c r="V4">
        <f t="shared" si="6"/>
        <v>0</v>
      </c>
      <c r="W4">
        <f t="shared" si="7"/>
        <v>1</v>
      </c>
      <c r="X4">
        <f t="shared" si="8"/>
        <v>0</v>
      </c>
      <c r="Y4">
        <f t="shared" si="9"/>
        <v>0</v>
      </c>
      <c r="Z4">
        <f t="shared" si="10"/>
        <v>0</v>
      </c>
      <c r="AA4">
        <f t="shared" si="11"/>
        <v>0</v>
      </c>
      <c r="AB4">
        <f t="shared" si="12"/>
        <v>0</v>
      </c>
      <c r="AC4">
        <f t="shared" si="13"/>
        <v>0</v>
      </c>
      <c r="AD4"/>
      <c r="AE4"/>
      <c r="AF4">
        <f t="shared" si="14"/>
        <v>3</v>
      </c>
      <c r="AG4">
        <f t="shared" si="15"/>
        <v>3</v>
      </c>
      <c r="AH4" t="str">
        <f t="shared" si="16"/>
        <v>Correct</v>
      </c>
      <c r="AJ4" s="96" t="str">
        <f>IFERROR(VLOOKUP(Table1[[#This Row],[RespondentID]],'All Data'!$A:$CO,87,FALSE),"unknown")</f>
        <v>Woman</v>
      </c>
      <c r="AK4" s="96" t="str">
        <f>IFERROR(VLOOKUP(Table1[[#This Row],[RespondentID]],'All Data'!$A:$CO,88,FALSE),"unknown")</f>
        <v>55-64 years</v>
      </c>
      <c r="AL4" s="96" t="str">
        <f>IFERROR(VLOOKUP(Table1[[#This Row],[RespondentID]],'All Data'!$A:$CO,89,FALSE),"unknown")</f>
        <v>Suffolk</v>
      </c>
      <c r="AM4" s="96" t="str">
        <f>IFERROR(VLOOKUP(Table1[[#This Row],[RespondentID]],'All Data'!$A:$CO,90,FALSE),"unknown")</f>
        <v>Baiting Hollow, 11933</v>
      </c>
      <c r="AN4" s="96" t="str">
        <f>IFERROR(VLOOKUP(Table1[[#This Row],[RespondentID]],'All Data'!$A:$CO,91,FALSE),"unknown")</f>
        <v>White</v>
      </c>
      <c r="AO4" s="96" t="str">
        <f>IFERROR(VLOOKUP(Table1[[#This Row],[RespondentID]],'All Data'!$A:$CO,92,FALSE),"unknown")</f>
        <v>Not Hispanic or Latino</v>
      </c>
      <c r="AP4" s="96" t="str">
        <f>IFERROR(VLOOKUP(Table1[[#This Row],[RespondentID]],'All Data'!$A:$CO,93,FALSE),"unknown")</f>
        <v>English</v>
      </c>
      <c r="AQ4" s="96" t="str">
        <f>IFERROR(VLOOKUP(Table1[[#This Row],[RespondentID]],'All Data'!$A:$CW,94,FALSE),"unknown")</f>
        <v>$75,000 to $125,000</v>
      </c>
      <c r="AR4" s="96" t="str">
        <f>IFERROR(VLOOKUP(Table1[[#This Row],[RespondentID]],'All Data'!$A:$CW,95,FALSE),"unknown")</f>
        <v>College graduate</v>
      </c>
      <c r="AS4" s="96" t="str">
        <f>IFERROR(VLOOKUP(Table1[[#This Row],[RespondentID]],'All Data'!$A:$CW,96,FALSE),"unknown")</f>
        <v>Employed for wages</v>
      </c>
      <c r="AT4" s="96" t="str">
        <f>IFERROR(VLOOKUP(Table1[[#This Row],[RespondentID]],'All Data'!$A:$CW,97,FALSE),"unknown")</f>
        <v>Yes</v>
      </c>
      <c r="AU4" s="96" t="str">
        <f>IFERROR(VLOOKUP(Table1[[#This Row],[RespondentID]],'All Data'!$A:$CW,98,FALSE),"unknown")</f>
        <v>Private/Commercial</v>
      </c>
      <c r="AV4" s="96" t="str">
        <f>IFERROR(VLOOKUP(Table1[[#This Row],[RespondentID]],'All Data'!$A:$CW,99,FALSE),"unknown")</f>
        <v>Yes</v>
      </c>
    </row>
    <row r="5" spans="1:48">
      <c r="A5">
        <v>114466937498</v>
      </c>
      <c r="B5" t="s">
        <v>38</v>
      </c>
      <c r="C5" t="s">
        <v>39</v>
      </c>
      <c r="E5" t="s">
        <v>41</v>
      </c>
      <c r="O5">
        <f t="shared" si="0"/>
        <v>3</v>
      </c>
      <c r="P5">
        <f t="shared" si="1"/>
        <v>1</v>
      </c>
      <c r="Q5"/>
      <c r="R5">
        <f t="shared" si="2"/>
        <v>1</v>
      </c>
      <c r="S5">
        <f t="shared" si="3"/>
        <v>1</v>
      </c>
      <c r="T5">
        <f t="shared" si="4"/>
        <v>0</v>
      </c>
      <c r="U5">
        <f t="shared" si="5"/>
        <v>1</v>
      </c>
      <c r="V5">
        <f t="shared" si="6"/>
        <v>0</v>
      </c>
      <c r="W5">
        <f t="shared" si="7"/>
        <v>0</v>
      </c>
      <c r="X5">
        <f t="shared" si="8"/>
        <v>0</v>
      </c>
      <c r="Y5">
        <f t="shared" si="9"/>
        <v>0</v>
      </c>
      <c r="Z5">
        <f t="shared" si="10"/>
        <v>0</v>
      </c>
      <c r="AA5">
        <f t="shared" si="11"/>
        <v>0</v>
      </c>
      <c r="AB5">
        <f t="shared" si="12"/>
        <v>0</v>
      </c>
      <c r="AC5">
        <f t="shared" si="13"/>
        <v>0</v>
      </c>
      <c r="AD5"/>
      <c r="AE5"/>
      <c r="AF5">
        <f t="shared" si="14"/>
        <v>3</v>
      </c>
      <c r="AG5">
        <f t="shared" si="15"/>
        <v>3</v>
      </c>
      <c r="AH5" t="str">
        <f t="shared" si="16"/>
        <v>Correct</v>
      </c>
      <c r="AJ5" s="96" t="str">
        <f>IFERROR(VLOOKUP(Table1[[#This Row],[RespondentID]],'All Data'!$A:$CO,87,FALSE),"unknown")</f>
        <v>Woman</v>
      </c>
      <c r="AK5" s="96" t="str">
        <f>IFERROR(VLOOKUP(Table1[[#This Row],[RespondentID]],'All Data'!$A:$CO,88,FALSE),"unknown")</f>
        <v>65+ years</v>
      </c>
      <c r="AL5" s="96" t="str">
        <f>IFERROR(VLOOKUP(Table1[[#This Row],[RespondentID]],'All Data'!$A:$CO,89,FALSE),"unknown")</f>
        <v>Suffolk</v>
      </c>
      <c r="AM5" s="96" t="str">
        <f>IFERROR(VLOOKUP(Table1[[#This Row],[RespondentID]],'All Data'!$A:$CO,90,FALSE),"unknown")</f>
        <v>Riverhead, 11901</v>
      </c>
      <c r="AN5" s="96" t="str">
        <f>IFERROR(VLOOKUP(Table1[[#This Row],[RespondentID]],'All Data'!$A:$CO,91,FALSE),"unknown")</f>
        <v>White</v>
      </c>
      <c r="AO5" s="96" t="str">
        <f>IFERROR(VLOOKUP(Table1[[#This Row],[RespondentID]],'All Data'!$A:$CO,92,FALSE),"unknown")</f>
        <v>Not Hispanic or Latino</v>
      </c>
      <c r="AP5" s="96" t="str">
        <f>IFERROR(VLOOKUP(Table1[[#This Row],[RespondentID]],'All Data'!$A:$CO,93,FALSE),"unknown")</f>
        <v>English</v>
      </c>
      <c r="AQ5" s="96" t="str">
        <f>IFERROR(VLOOKUP(Table1[[#This Row],[RespondentID]],'All Data'!$A:$CW,94,FALSE),"unknown")</f>
        <v>$20,000 to $34,999</v>
      </c>
      <c r="AR5" s="96" t="str">
        <f>IFERROR(VLOOKUP(Table1[[#This Row],[RespondentID]],'All Data'!$A:$CW,95,FALSE),"unknown")</f>
        <v>Other (please specify)</v>
      </c>
      <c r="AS5" s="96" t="str">
        <f>IFERROR(VLOOKUP(Table1[[#This Row],[RespondentID]],'All Data'!$A:$CW,96,FALSE),"unknown")</f>
        <v>Retired</v>
      </c>
      <c r="AT5" s="96" t="str">
        <f>IFERROR(VLOOKUP(Table1[[#This Row],[RespondentID]],'All Data'!$A:$CW,97,FALSE),"unknown")</f>
        <v>Yes</v>
      </c>
      <c r="AU5" s="96" t="str">
        <f>IFERROR(VLOOKUP(Table1[[#This Row],[RespondentID]],'All Data'!$A:$CW,98,FALSE),"unknown")</f>
        <v>Medicare, Private/Commercial</v>
      </c>
      <c r="AV5" s="96" t="str">
        <f>IFERROR(VLOOKUP(Table1[[#This Row],[RespondentID]],'All Data'!$A:$CW,99,FALSE),"unknown")</f>
        <v>Yes</v>
      </c>
    </row>
    <row r="6" spans="1:48">
      <c r="A6">
        <v>114473145732</v>
      </c>
      <c r="O6">
        <f t="shared" si="0"/>
        <v>0</v>
      </c>
      <c r="P6" t="e">
        <f t="shared" si="1"/>
        <v>#DIV/0!</v>
      </c>
      <c r="Q6"/>
      <c r="R6">
        <f t="shared" si="2"/>
        <v>0</v>
      </c>
      <c r="S6">
        <f t="shared" si="3"/>
        <v>0</v>
      </c>
      <c r="T6">
        <f t="shared" si="4"/>
        <v>0</v>
      </c>
      <c r="U6">
        <f t="shared" si="5"/>
        <v>0</v>
      </c>
      <c r="V6">
        <f t="shared" si="6"/>
        <v>0</v>
      </c>
      <c r="W6">
        <f t="shared" si="7"/>
        <v>0</v>
      </c>
      <c r="X6">
        <f t="shared" si="8"/>
        <v>0</v>
      </c>
      <c r="Y6">
        <f t="shared" si="9"/>
        <v>0</v>
      </c>
      <c r="Z6">
        <f t="shared" si="10"/>
        <v>0</v>
      </c>
      <c r="AA6">
        <f t="shared" si="11"/>
        <v>0</v>
      </c>
      <c r="AB6">
        <f t="shared" si="12"/>
        <v>0</v>
      </c>
      <c r="AC6">
        <f t="shared" si="13"/>
        <v>0</v>
      </c>
      <c r="AD6"/>
      <c r="AE6"/>
      <c r="AF6">
        <f t="shared" si="14"/>
        <v>0</v>
      </c>
      <c r="AG6">
        <f t="shared" si="15"/>
        <v>0</v>
      </c>
      <c r="AH6" t="str">
        <f t="shared" si="16"/>
        <v>Correct</v>
      </c>
      <c r="AJ6" s="96" t="str">
        <f>IFERROR(VLOOKUP(Table1[[#This Row],[RespondentID]],'All Data'!$A:$CO,87,FALSE),"unknown")</f>
        <v>Woman</v>
      </c>
      <c r="AK6" s="96" t="str">
        <f>IFERROR(VLOOKUP(Table1[[#This Row],[RespondentID]],'All Data'!$A:$CO,88,FALSE),"unknown")</f>
        <v>65+ years</v>
      </c>
      <c r="AL6" s="96" t="str">
        <f>IFERROR(VLOOKUP(Table1[[#This Row],[RespondentID]],'All Data'!$A:$CO,89,FALSE),"unknown")</f>
        <v>Suffolk</v>
      </c>
      <c r="AM6" s="96" t="str">
        <f>IFERROR(VLOOKUP(Table1[[#This Row],[RespondentID]],'All Data'!$A:$CO,90,FALSE),"unknown")</f>
        <v>Central Islip, 11722</v>
      </c>
      <c r="AN6" s="96" t="str">
        <f>IFERROR(VLOOKUP(Table1[[#This Row],[RespondentID]],'All Data'!$A:$CO,91,FALSE),"unknown")</f>
        <v>White</v>
      </c>
      <c r="AO6" s="96">
        <f>IFERROR(VLOOKUP(Table1[[#This Row],[RespondentID]],'All Data'!$A:$CO,92,FALSE),"unknown")</f>
        <v>0</v>
      </c>
      <c r="AP6" s="96" t="str">
        <f>IFERROR(VLOOKUP(Table1[[#This Row],[RespondentID]],'All Data'!$A:$CO,93,FALSE),"unknown")</f>
        <v>English</v>
      </c>
      <c r="AQ6" s="96">
        <f>IFERROR(VLOOKUP(Table1[[#This Row],[RespondentID]],'All Data'!$A:$CW,94,FALSE),"unknown")</f>
        <v>0</v>
      </c>
      <c r="AR6" s="96" t="str">
        <f>IFERROR(VLOOKUP(Table1[[#This Row],[RespondentID]],'All Data'!$A:$CW,95,FALSE),"unknown")</f>
        <v>College graduate</v>
      </c>
      <c r="AS6" s="96" t="str">
        <f>IFERROR(VLOOKUP(Table1[[#This Row],[RespondentID]],'All Data'!$A:$CW,96,FALSE),"unknown")</f>
        <v>Retired</v>
      </c>
      <c r="AT6" s="96" t="str">
        <f>IFERROR(VLOOKUP(Table1[[#This Row],[RespondentID]],'All Data'!$A:$CW,97,FALSE),"unknown")</f>
        <v>Yes</v>
      </c>
      <c r="AU6" s="96" t="str">
        <f>IFERROR(VLOOKUP(Table1[[#This Row],[RespondentID]],'All Data'!$A:$CW,98,FALSE),"unknown")</f>
        <v>Medicare</v>
      </c>
      <c r="AV6" s="96" t="str">
        <f>IFERROR(VLOOKUP(Table1[[#This Row],[RespondentID]],'All Data'!$A:$CW,99,FALSE),"unknown")</f>
        <v>Yes</v>
      </c>
    </row>
    <row r="7" spans="1:48">
      <c r="A7">
        <v>114469514108</v>
      </c>
      <c r="G7" t="s">
        <v>37</v>
      </c>
      <c r="I7" t="s">
        <v>44</v>
      </c>
      <c r="K7" t="s">
        <v>46</v>
      </c>
      <c r="O7">
        <f t="shared" si="0"/>
        <v>3</v>
      </c>
      <c r="P7">
        <f t="shared" si="1"/>
        <v>1</v>
      </c>
      <c r="Q7"/>
      <c r="R7">
        <f t="shared" si="2"/>
        <v>0</v>
      </c>
      <c r="S7">
        <f t="shared" si="3"/>
        <v>0</v>
      </c>
      <c r="T7">
        <f t="shared" si="4"/>
        <v>0</v>
      </c>
      <c r="U7">
        <f t="shared" si="5"/>
        <v>0</v>
      </c>
      <c r="V7">
        <f t="shared" si="6"/>
        <v>0</v>
      </c>
      <c r="W7">
        <f t="shared" si="7"/>
        <v>1</v>
      </c>
      <c r="X7">
        <f t="shared" si="8"/>
        <v>0</v>
      </c>
      <c r="Y7">
        <f t="shared" si="9"/>
        <v>1</v>
      </c>
      <c r="Z7">
        <f t="shared" si="10"/>
        <v>0</v>
      </c>
      <c r="AA7">
        <f t="shared" si="11"/>
        <v>1</v>
      </c>
      <c r="AB7">
        <f t="shared" si="12"/>
        <v>0</v>
      </c>
      <c r="AC7">
        <f t="shared" si="13"/>
        <v>0</v>
      </c>
      <c r="AD7"/>
      <c r="AE7"/>
      <c r="AF7">
        <f t="shared" si="14"/>
        <v>3</v>
      </c>
      <c r="AG7">
        <f t="shared" si="15"/>
        <v>3</v>
      </c>
      <c r="AH7" t="str">
        <f t="shared" si="16"/>
        <v>Correct</v>
      </c>
      <c r="AJ7" s="96" t="str">
        <f>IFERROR(VLOOKUP(Table1[[#This Row],[RespondentID]],'All Data'!$A:$CO,87,FALSE),"unknown")</f>
        <v>Non-binary / non-conforming</v>
      </c>
      <c r="AK7" s="96" t="str">
        <f>IFERROR(VLOOKUP(Table1[[#This Row],[RespondentID]],'All Data'!$A:$CO,88,FALSE),"unknown")</f>
        <v>18-24 years</v>
      </c>
      <c r="AL7" s="96" t="str">
        <f>IFERROR(VLOOKUP(Table1[[#This Row],[RespondentID]],'All Data'!$A:$CO,89,FALSE),"unknown")</f>
        <v>Suffolk</v>
      </c>
      <c r="AM7" s="96" t="str">
        <f>IFERROR(VLOOKUP(Table1[[#This Row],[RespondentID]],'All Data'!$A:$CO,90,FALSE),"unknown")</f>
        <v>East Hampton, 11937</v>
      </c>
      <c r="AN7" s="96" t="str">
        <f>IFERROR(VLOOKUP(Table1[[#This Row],[RespondentID]],'All Data'!$A:$CO,91,FALSE),"unknown")</f>
        <v>White</v>
      </c>
      <c r="AO7" s="96" t="str">
        <f>IFERROR(VLOOKUP(Table1[[#This Row],[RespondentID]],'All Data'!$A:$CO,92,FALSE),"unknown")</f>
        <v>Not Hispanic or Latino</v>
      </c>
      <c r="AP7" s="96" t="str">
        <f>IFERROR(VLOOKUP(Table1[[#This Row],[RespondentID]],'All Data'!$A:$CO,93,FALSE),"unknown")</f>
        <v>English</v>
      </c>
      <c r="AQ7" s="96" t="str">
        <f>IFERROR(VLOOKUP(Table1[[#This Row],[RespondentID]],'All Data'!$A:$CW,94,FALSE),"unknown")</f>
        <v>Over $125,000</v>
      </c>
      <c r="AR7" s="96" t="str">
        <f>IFERROR(VLOOKUP(Table1[[#This Row],[RespondentID]],'All Data'!$A:$CW,95,FALSE),"unknown")</f>
        <v>College graduate</v>
      </c>
      <c r="AS7" s="96" t="str">
        <f>IFERROR(VLOOKUP(Table1[[#This Row],[RespondentID]],'All Data'!$A:$CW,96,FALSE),"unknown")</f>
        <v>Employed for wages</v>
      </c>
      <c r="AT7" s="96" t="str">
        <f>IFERROR(VLOOKUP(Table1[[#This Row],[RespondentID]],'All Data'!$A:$CW,97,FALSE),"unknown")</f>
        <v>Yes</v>
      </c>
      <c r="AU7" s="96" t="str">
        <f>IFERROR(VLOOKUP(Table1[[#This Row],[RespondentID]],'All Data'!$A:$CW,98,FALSE),"unknown")</f>
        <v>Private/Commercial</v>
      </c>
      <c r="AV7" s="96" t="str">
        <f>IFERROR(VLOOKUP(Table1[[#This Row],[RespondentID]],'All Data'!$A:$CW,99,FALSE),"unknown")</f>
        <v>Yes</v>
      </c>
    </row>
    <row r="8" spans="1:48">
      <c r="A8">
        <v>114458255374</v>
      </c>
      <c r="J8" t="s">
        <v>45</v>
      </c>
      <c r="O8">
        <f t="shared" si="0"/>
        <v>1</v>
      </c>
      <c r="P8">
        <f t="shared" si="1"/>
        <v>3</v>
      </c>
      <c r="Q8"/>
      <c r="R8">
        <f t="shared" si="2"/>
        <v>0</v>
      </c>
      <c r="S8">
        <f t="shared" si="3"/>
        <v>0</v>
      </c>
      <c r="T8">
        <f t="shared" si="4"/>
        <v>0</v>
      </c>
      <c r="U8">
        <f t="shared" si="5"/>
        <v>0</v>
      </c>
      <c r="V8">
        <f t="shared" si="6"/>
        <v>0</v>
      </c>
      <c r="W8">
        <f t="shared" si="7"/>
        <v>0</v>
      </c>
      <c r="X8">
        <f t="shared" si="8"/>
        <v>0</v>
      </c>
      <c r="Y8">
        <f t="shared" si="9"/>
        <v>0</v>
      </c>
      <c r="Z8">
        <f t="shared" si="10"/>
        <v>1</v>
      </c>
      <c r="AA8">
        <f t="shared" si="11"/>
        <v>0</v>
      </c>
      <c r="AB8">
        <f t="shared" si="12"/>
        <v>0</v>
      </c>
      <c r="AC8">
        <f t="shared" si="13"/>
        <v>0</v>
      </c>
      <c r="AD8"/>
      <c r="AE8"/>
      <c r="AF8">
        <f t="shared" si="14"/>
        <v>1</v>
      </c>
      <c r="AG8">
        <f t="shared" si="15"/>
        <v>1</v>
      </c>
      <c r="AH8" t="str">
        <f t="shared" si="16"/>
        <v>Correct</v>
      </c>
      <c r="AJ8" s="96" t="str">
        <f>IFERROR(VLOOKUP(Table1[[#This Row],[RespondentID]],'All Data'!$A:$CO,87,FALSE),"unknown")</f>
        <v>Man</v>
      </c>
      <c r="AK8" s="96" t="str">
        <f>IFERROR(VLOOKUP(Table1[[#This Row],[RespondentID]],'All Data'!$A:$CO,88,FALSE),"unknown")</f>
        <v>55-64 years</v>
      </c>
      <c r="AL8" s="96" t="str">
        <f>IFERROR(VLOOKUP(Table1[[#This Row],[RespondentID]],'All Data'!$A:$CO,89,FALSE),"unknown")</f>
        <v>Nassau</v>
      </c>
      <c r="AM8" s="96" t="str">
        <f>IFERROR(VLOOKUP(Table1[[#This Row],[RespondentID]],'All Data'!$A:$CO,90,FALSE),"unknown")</f>
        <v>Valley Stream, 11580</v>
      </c>
      <c r="AN8" s="96" t="str">
        <f>IFERROR(VLOOKUP(Table1[[#This Row],[RespondentID]],'All Data'!$A:$CO,91,FALSE),"unknown")</f>
        <v>White</v>
      </c>
      <c r="AO8" s="96">
        <f>IFERROR(VLOOKUP(Table1[[#This Row],[RespondentID]],'All Data'!$A:$CO,92,FALSE),"unknown")</f>
        <v>0</v>
      </c>
      <c r="AP8" s="96" t="str">
        <f>IFERROR(VLOOKUP(Table1[[#This Row],[RespondentID]],'All Data'!$A:$CO,93,FALSE),"unknown")</f>
        <v>English</v>
      </c>
      <c r="AQ8" s="96" t="str">
        <f>IFERROR(VLOOKUP(Table1[[#This Row],[RespondentID]],'All Data'!$A:$CW,94,FALSE),"unknown")</f>
        <v>Over $125,000</v>
      </c>
      <c r="AR8" s="96" t="str">
        <f>IFERROR(VLOOKUP(Table1[[#This Row],[RespondentID]],'All Data'!$A:$CW,95,FALSE),"unknown")</f>
        <v>High school graduate</v>
      </c>
      <c r="AS8" s="96" t="str">
        <f>IFERROR(VLOOKUP(Table1[[#This Row],[RespondentID]],'All Data'!$A:$CW,96,FALSE),"unknown")</f>
        <v>Employed for wages</v>
      </c>
      <c r="AT8" s="96" t="str">
        <f>IFERROR(VLOOKUP(Table1[[#This Row],[RespondentID]],'All Data'!$A:$CW,97,FALSE),"unknown")</f>
        <v>Yes</v>
      </c>
      <c r="AU8" s="96" t="str">
        <f>IFERROR(VLOOKUP(Table1[[#This Row],[RespondentID]],'All Data'!$A:$CW,98,FALSE),"unknown")</f>
        <v>Private/Commercial</v>
      </c>
      <c r="AV8" s="96" t="str">
        <f>IFERROR(VLOOKUP(Table1[[#This Row],[RespondentID]],'All Data'!$A:$CW,99,FALSE),"unknown")</f>
        <v>Yes</v>
      </c>
    </row>
    <row r="9" spans="1:48">
      <c r="A9">
        <v>114458252368</v>
      </c>
      <c r="B9" t="s">
        <v>38</v>
      </c>
      <c r="F9" t="s">
        <v>42</v>
      </c>
      <c r="L9" t="s">
        <v>47</v>
      </c>
      <c r="O9">
        <f t="shared" si="0"/>
        <v>3</v>
      </c>
      <c r="P9">
        <f t="shared" si="1"/>
        <v>1</v>
      </c>
      <c r="Q9"/>
      <c r="R9">
        <f t="shared" si="2"/>
        <v>1</v>
      </c>
      <c r="S9">
        <f t="shared" si="3"/>
        <v>0</v>
      </c>
      <c r="T9">
        <f t="shared" si="4"/>
        <v>0</v>
      </c>
      <c r="U9">
        <f t="shared" si="5"/>
        <v>0</v>
      </c>
      <c r="V9">
        <f t="shared" si="6"/>
        <v>1</v>
      </c>
      <c r="W9">
        <f t="shared" si="7"/>
        <v>0</v>
      </c>
      <c r="X9">
        <f t="shared" si="8"/>
        <v>0</v>
      </c>
      <c r="Y9">
        <f t="shared" si="9"/>
        <v>0</v>
      </c>
      <c r="Z9">
        <f t="shared" si="10"/>
        <v>0</v>
      </c>
      <c r="AA9">
        <f t="shared" si="11"/>
        <v>0</v>
      </c>
      <c r="AB9">
        <f t="shared" si="12"/>
        <v>1</v>
      </c>
      <c r="AC9">
        <f t="shared" si="13"/>
        <v>0</v>
      </c>
      <c r="AD9"/>
      <c r="AE9"/>
      <c r="AF9">
        <f t="shared" si="14"/>
        <v>3</v>
      </c>
      <c r="AG9">
        <f t="shared" si="15"/>
        <v>3</v>
      </c>
      <c r="AH9" t="str">
        <f t="shared" si="16"/>
        <v>Correct</v>
      </c>
      <c r="AJ9" s="96" t="str">
        <f>IFERROR(VLOOKUP(Table1[[#This Row],[RespondentID]],'All Data'!$A:$CO,87,FALSE),"unknown")</f>
        <v>Man</v>
      </c>
      <c r="AK9" s="96" t="str">
        <f>IFERROR(VLOOKUP(Table1[[#This Row],[RespondentID]],'All Data'!$A:$CO,88,FALSE),"unknown")</f>
        <v>65+ years</v>
      </c>
      <c r="AL9" s="96" t="str">
        <f>IFERROR(VLOOKUP(Table1[[#This Row],[RespondentID]],'All Data'!$A:$CO,89,FALSE),"unknown")</f>
        <v>Queens</v>
      </c>
      <c r="AM9" s="96">
        <f>IFERROR(VLOOKUP(Table1[[#This Row],[RespondentID]],'All Data'!$A:$CO,90,FALSE),"unknown")</f>
        <v>11429</v>
      </c>
      <c r="AN9" s="96" t="str">
        <f>IFERROR(VLOOKUP(Table1[[#This Row],[RespondentID]],'All Data'!$A:$CO,91,FALSE),"unknown")</f>
        <v>Black or African American</v>
      </c>
      <c r="AO9" s="96">
        <f>IFERROR(VLOOKUP(Table1[[#This Row],[RespondentID]],'All Data'!$A:$CO,92,FALSE),"unknown")</f>
        <v>0</v>
      </c>
      <c r="AP9" s="96">
        <f>IFERROR(VLOOKUP(Table1[[#This Row],[RespondentID]],'All Data'!$A:$CO,93,FALSE),"unknown")</f>
        <v>0</v>
      </c>
      <c r="AQ9" s="96">
        <f>IFERROR(VLOOKUP(Table1[[#This Row],[RespondentID]],'All Data'!$A:$CW,94,FALSE),"unknown")</f>
        <v>0</v>
      </c>
      <c r="AR9" s="96">
        <f>IFERROR(VLOOKUP(Table1[[#This Row],[RespondentID]],'All Data'!$A:$CW,95,FALSE),"unknown")</f>
        <v>0</v>
      </c>
      <c r="AS9" s="96">
        <f>IFERROR(VLOOKUP(Table1[[#This Row],[RespondentID]],'All Data'!$A:$CW,96,FALSE),"unknown")</f>
        <v>0</v>
      </c>
      <c r="AT9" s="96" t="str">
        <f>IFERROR(VLOOKUP(Table1[[#This Row],[RespondentID]],'All Data'!$A:$CW,97,FALSE),"unknown")</f>
        <v>Yes</v>
      </c>
      <c r="AU9" s="96" t="str">
        <f>IFERROR(VLOOKUP(Table1[[#This Row],[RespondentID]],'All Data'!$A:$CW,98,FALSE),"unknown")</f>
        <v>Medicare</v>
      </c>
      <c r="AV9" s="96">
        <f>IFERROR(VLOOKUP(Table1[[#This Row],[RespondentID]],'All Data'!$A:$CW,99,FALSE),"unknown")</f>
        <v>0</v>
      </c>
    </row>
    <row r="10" spans="1:48">
      <c r="A10">
        <v>114458248415</v>
      </c>
      <c r="B10" t="s">
        <v>38</v>
      </c>
      <c r="H10" t="s">
        <v>43</v>
      </c>
      <c r="O10">
        <f t="shared" si="0"/>
        <v>2</v>
      </c>
      <c r="P10">
        <f t="shared" si="1"/>
        <v>1.5</v>
      </c>
      <c r="Q10"/>
      <c r="R10">
        <f t="shared" si="2"/>
        <v>1</v>
      </c>
      <c r="S10">
        <f t="shared" si="3"/>
        <v>0</v>
      </c>
      <c r="T10">
        <f t="shared" si="4"/>
        <v>0</v>
      </c>
      <c r="U10">
        <f t="shared" si="5"/>
        <v>0</v>
      </c>
      <c r="V10">
        <f t="shared" si="6"/>
        <v>0</v>
      </c>
      <c r="W10">
        <f t="shared" si="7"/>
        <v>0</v>
      </c>
      <c r="X10">
        <f t="shared" si="8"/>
        <v>1</v>
      </c>
      <c r="Y10">
        <f t="shared" si="9"/>
        <v>0</v>
      </c>
      <c r="Z10">
        <f t="shared" si="10"/>
        <v>0</v>
      </c>
      <c r="AA10">
        <f t="shared" si="11"/>
        <v>0</v>
      </c>
      <c r="AB10">
        <f t="shared" si="12"/>
        <v>0</v>
      </c>
      <c r="AC10">
        <f t="shared" si="13"/>
        <v>0</v>
      </c>
      <c r="AD10"/>
      <c r="AE10"/>
      <c r="AF10">
        <f t="shared" si="14"/>
        <v>2</v>
      </c>
      <c r="AG10">
        <f t="shared" si="15"/>
        <v>2</v>
      </c>
      <c r="AH10" t="str">
        <f t="shared" si="16"/>
        <v>Correct</v>
      </c>
      <c r="AJ10" s="96" t="str">
        <f>IFERROR(VLOOKUP(Table1[[#This Row],[RespondentID]],'All Data'!$A:$CO,87,FALSE),"unknown")</f>
        <v>Woman</v>
      </c>
      <c r="AK10" s="96" t="str">
        <f>IFERROR(VLOOKUP(Table1[[#This Row],[RespondentID]],'All Data'!$A:$CO,88,FALSE),"unknown")</f>
        <v>25-34 years</v>
      </c>
      <c r="AL10" s="96" t="str">
        <f>IFERROR(VLOOKUP(Table1[[#This Row],[RespondentID]],'All Data'!$A:$CO,89,FALSE),"unknown")</f>
        <v>Nassau</v>
      </c>
      <c r="AM10" s="96" t="str">
        <f>IFERROR(VLOOKUP(Table1[[#This Row],[RespondentID]],'All Data'!$A:$CO,90,FALSE),"unknown")</f>
        <v>Valley Stream, 11580</v>
      </c>
      <c r="AN10" s="96" t="str">
        <f>IFERROR(VLOOKUP(Table1[[#This Row],[RespondentID]],'All Data'!$A:$CO,91,FALSE),"unknown")</f>
        <v>Asian</v>
      </c>
      <c r="AO10" s="96" t="str">
        <f>IFERROR(VLOOKUP(Table1[[#This Row],[RespondentID]],'All Data'!$A:$CO,92,FALSE),"unknown")</f>
        <v>Not Hispanic or Latino</v>
      </c>
      <c r="AP10" s="96" t="str">
        <f>IFERROR(VLOOKUP(Table1[[#This Row],[RespondentID]],'All Data'!$A:$CO,93,FALSE),"unknown")</f>
        <v>English</v>
      </c>
      <c r="AQ10" s="96" t="str">
        <f>IFERROR(VLOOKUP(Table1[[#This Row],[RespondentID]],'All Data'!$A:$CW,94,FALSE),"unknown")</f>
        <v>$75,000 to $125,000</v>
      </c>
      <c r="AR10" s="96" t="str">
        <f>IFERROR(VLOOKUP(Table1[[#This Row],[RespondentID]],'All Data'!$A:$CW,95,FALSE),"unknown")</f>
        <v>Graduate school</v>
      </c>
      <c r="AS10" s="96" t="str">
        <f>IFERROR(VLOOKUP(Table1[[#This Row],[RespondentID]],'All Data'!$A:$CW,96,FALSE),"unknown")</f>
        <v>Retired</v>
      </c>
      <c r="AT10" s="96" t="str">
        <f>IFERROR(VLOOKUP(Table1[[#This Row],[RespondentID]],'All Data'!$A:$CW,97,FALSE),"unknown")</f>
        <v>No</v>
      </c>
      <c r="AU10" s="96" t="str">
        <f>IFERROR(VLOOKUP(Table1[[#This Row],[RespondentID]],'All Data'!$A:$CW,98,FALSE),"unknown")</f>
        <v>No Insurance</v>
      </c>
      <c r="AV10" s="96" t="str">
        <f>IFERROR(VLOOKUP(Table1[[#This Row],[RespondentID]],'All Data'!$A:$CW,99,FALSE),"unknown")</f>
        <v>Yes</v>
      </c>
    </row>
    <row r="11" spans="1:48">
      <c r="A11">
        <v>114458245069</v>
      </c>
      <c r="B11" t="s">
        <v>38</v>
      </c>
      <c r="E11" t="s">
        <v>41</v>
      </c>
      <c r="H11" t="s">
        <v>43</v>
      </c>
      <c r="J11" t="s">
        <v>45</v>
      </c>
      <c r="K11" t="s">
        <v>46</v>
      </c>
      <c r="L11" t="s">
        <v>47</v>
      </c>
      <c r="O11">
        <f t="shared" si="0"/>
        <v>6</v>
      </c>
      <c r="P11">
        <f t="shared" si="1"/>
        <v>0.5</v>
      </c>
      <c r="Q11"/>
      <c r="R11">
        <f t="shared" si="2"/>
        <v>0.5</v>
      </c>
      <c r="S11">
        <f t="shared" si="3"/>
        <v>0</v>
      </c>
      <c r="T11">
        <f t="shared" si="4"/>
        <v>0</v>
      </c>
      <c r="U11">
        <f t="shared" si="5"/>
        <v>0.5</v>
      </c>
      <c r="V11">
        <f t="shared" si="6"/>
        <v>0</v>
      </c>
      <c r="W11">
        <f t="shared" si="7"/>
        <v>0</v>
      </c>
      <c r="X11">
        <f t="shared" si="8"/>
        <v>0.5</v>
      </c>
      <c r="Y11">
        <f t="shared" si="9"/>
        <v>0</v>
      </c>
      <c r="Z11">
        <f t="shared" si="10"/>
        <v>0.5</v>
      </c>
      <c r="AA11">
        <f t="shared" si="11"/>
        <v>0.5</v>
      </c>
      <c r="AB11">
        <f t="shared" si="12"/>
        <v>0.5</v>
      </c>
      <c r="AC11">
        <f t="shared" si="13"/>
        <v>0</v>
      </c>
      <c r="AD11"/>
      <c r="AE11"/>
      <c r="AF11">
        <f t="shared" si="14"/>
        <v>3</v>
      </c>
      <c r="AG11">
        <f t="shared" si="15"/>
        <v>6</v>
      </c>
      <c r="AH11" t="str">
        <f t="shared" si="16"/>
        <v>Correct</v>
      </c>
      <c r="AJ11" s="96" t="str">
        <f>IFERROR(VLOOKUP(Table1[[#This Row],[RespondentID]],'All Data'!$A:$CO,87,FALSE),"unknown")</f>
        <v>Woman</v>
      </c>
      <c r="AK11" s="96" t="str">
        <f>IFERROR(VLOOKUP(Table1[[#This Row],[RespondentID]],'All Data'!$A:$CO,88,FALSE),"unknown")</f>
        <v>45-54 years</v>
      </c>
      <c r="AL11" s="96" t="str">
        <f>IFERROR(VLOOKUP(Table1[[#This Row],[RespondentID]],'All Data'!$A:$CO,89,FALSE),"unknown")</f>
        <v>Nassau</v>
      </c>
      <c r="AM11" s="96" t="str">
        <f>IFERROR(VLOOKUP(Table1[[#This Row],[RespondentID]],'All Data'!$A:$CO,90,FALSE),"unknown")</f>
        <v>Valley Stream, 11581</v>
      </c>
      <c r="AN11" s="96">
        <f>IFERROR(VLOOKUP(Table1[[#This Row],[RespondentID]],'All Data'!$A:$CO,91,FALSE),"unknown")</f>
        <v>0</v>
      </c>
      <c r="AO11" s="96" t="str">
        <f>IFERROR(VLOOKUP(Table1[[#This Row],[RespondentID]],'All Data'!$A:$CO,92,FALSE),"unknown")</f>
        <v>Hispanic or Latino</v>
      </c>
      <c r="AP11" s="96" t="str">
        <f>IFERROR(VLOOKUP(Table1[[#This Row],[RespondentID]],'All Data'!$A:$CO,93,FALSE),"unknown")</f>
        <v>Spanish, Chinese</v>
      </c>
      <c r="AQ11" s="96" t="str">
        <f>IFERROR(VLOOKUP(Table1[[#This Row],[RespondentID]],'All Data'!$A:$CW,94,FALSE),"unknown")</f>
        <v>$0-$19,999</v>
      </c>
      <c r="AR11" s="96" t="str">
        <f>IFERROR(VLOOKUP(Table1[[#This Row],[RespondentID]],'All Data'!$A:$CW,95,FALSE),"unknown")</f>
        <v>High school graduate</v>
      </c>
      <c r="AS11" s="96" t="str">
        <f>IFERROR(VLOOKUP(Table1[[#This Row],[RespondentID]],'All Data'!$A:$CW,96,FALSE),"unknown")</f>
        <v>Self-employed</v>
      </c>
      <c r="AT11" s="96" t="str">
        <f>IFERROR(VLOOKUP(Table1[[#This Row],[RespondentID]],'All Data'!$A:$CW,97,FALSE),"unknown")</f>
        <v>Yes</v>
      </c>
      <c r="AU11" s="96" t="str">
        <f>IFERROR(VLOOKUP(Table1[[#This Row],[RespondentID]],'All Data'!$A:$CW,98,FALSE),"unknown")</f>
        <v>Private/Commercial</v>
      </c>
      <c r="AV11" s="96" t="str">
        <f>IFERROR(VLOOKUP(Table1[[#This Row],[RespondentID]],'All Data'!$A:$CW,99,FALSE),"unknown")</f>
        <v>Yes</v>
      </c>
    </row>
    <row r="12" spans="1:48">
      <c r="A12">
        <v>114458241810</v>
      </c>
      <c r="E12" t="s">
        <v>41</v>
      </c>
      <c r="H12" t="s">
        <v>43</v>
      </c>
      <c r="J12" t="s">
        <v>45</v>
      </c>
      <c r="O12">
        <f t="shared" si="0"/>
        <v>3</v>
      </c>
      <c r="P12">
        <f t="shared" si="1"/>
        <v>1</v>
      </c>
      <c r="Q12"/>
      <c r="R12">
        <f t="shared" si="2"/>
        <v>0</v>
      </c>
      <c r="S12">
        <f t="shared" si="3"/>
        <v>0</v>
      </c>
      <c r="T12">
        <f t="shared" si="4"/>
        <v>0</v>
      </c>
      <c r="U12">
        <f t="shared" si="5"/>
        <v>1</v>
      </c>
      <c r="V12">
        <f t="shared" si="6"/>
        <v>0</v>
      </c>
      <c r="W12">
        <f t="shared" si="7"/>
        <v>0</v>
      </c>
      <c r="X12">
        <f t="shared" si="8"/>
        <v>1</v>
      </c>
      <c r="Y12">
        <f t="shared" si="9"/>
        <v>0</v>
      </c>
      <c r="Z12">
        <f t="shared" si="10"/>
        <v>1</v>
      </c>
      <c r="AA12">
        <f t="shared" si="11"/>
        <v>0</v>
      </c>
      <c r="AB12">
        <f t="shared" si="12"/>
        <v>0</v>
      </c>
      <c r="AC12">
        <f t="shared" si="13"/>
        <v>0</v>
      </c>
      <c r="AD12"/>
      <c r="AE12"/>
      <c r="AF12">
        <f t="shared" si="14"/>
        <v>3</v>
      </c>
      <c r="AG12">
        <f t="shared" si="15"/>
        <v>3</v>
      </c>
      <c r="AH12" t="str">
        <f t="shared" si="16"/>
        <v>Correct</v>
      </c>
      <c r="AJ12" s="96" t="str">
        <f>IFERROR(VLOOKUP(Table1[[#This Row],[RespondentID]],'All Data'!$A:$CO,87,FALSE),"unknown")</f>
        <v>Man</v>
      </c>
      <c r="AK12" s="96" t="str">
        <f>IFERROR(VLOOKUP(Table1[[#This Row],[RespondentID]],'All Data'!$A:$CO,88,FALSE),"unknown")</f>
        <v>65+ years</v>
      </c>
      <c r="AL12" s="96" t="str">
        <f>IFERROR(VLOOKUP(Table1[[#This Row],[RespondentID]],'All Data'!$A:$CO,89,FALSE),"unknown")</f>
        <v>Nassau</v>
      </c>
      <c r="AM12" s="96" t="str">
        <f>IFERROR(VLOOKUP(Table1[[#This Row],[RespondentID]],'All Data'!$A:$CO,90,FALSE),"unknown")</f>
        <v>Floral Park, 11001</v>
      </c>
      <c r="AN12" s="96" t="str">
        <f>IFERROR(VLOOKUP(Table1[[#This Row],[RespondentID]],'All Data'!$A:$CO,91,FALSE),"unknown")</f>
        <v>White</v>
      </c>
      <c r="AO12" s="96">
        <f>IFERROR(VLOOKUP(Table1[[#This Row],[RespondentID]],'All Data'!$A:$CO,92,FALSE),"unknown")</f>
        <v>0</v>
      </c>
      <c r="AP12" s="96" t="str">
        <f>IFERROR(VLOOKUP(Table1[[#This Row],[RespondentID]],'All Data'!$A:$CO,93,FALSE),"unknown")</f>
        <v>English</v>
      </c>
      <c r="AQ12" s="96" t="str">
        <f>IFERROR(VLOOKUP(Table1[[#This Row],[RespondentID]],'All Data'!$A:$CW,94,FALSE),"unknown")</f>
        <v>$50,000 to $74,999</v>
      </c>
      <c r="AR12" s="96" t="str">
        <f>IFERROR(VLOOKUP(Table1[[#This Row],[RespondentID]],'All Data'!$A:$CW,95,FALSE),"unknown")</f>
        <v>Some college</v>
      </c>
      <c r="AS12" s="96" t="str">
        <f>IFERROR(VLOOKUP(Table1[[#This Row],[RespondentID]],'All Data'!$A:$CW,96,FALSE),"unknown")</f>
        <v>Retired</v>
      </c>
      <c r="AT12" s="96" t="str">
        <f>IFERROR(VLOOKUP(Table1[[#This Row],[RespondentID]],'All Data'!$A:$CW,97,FALSE),"unknown")</f>
        <v>Yes</v>
      </c>
      <c r="AU12" s="96" t="str">
        <f>IFERROR(VLOOKUP(Table1[[#This Row],[RespondentID]],'All Data'!$A:$CW,98,FALSE),"unknown")</f>
        <v>Medicare</v>
      </c>
      <c r="AV12" s="96" t="str">
        <f>IFERROR(VLOOKUP(Table1[[#This Row],[RespondentID]],'All Data'!$A:$CW,99,FALSE),"unknown")</f>
        <v>Yes</v>
      </c>
    </row>
    <row r="13" spans="1:48">
      <c r="A13">
        <v>114458236454</v>
      </c>
      <c r="C13" t="s">
        <v>39</v>
      </c>
      <c r="O13">
        <f t="shared" si="0"/>
        <v>1</v>
      </c>
      <c r="P13">
        <f t="shared" si="1"/>
        <v>3</v>
      </c>
      <c r="Q13"/>
      <c r="R13">
        <f t="shared" si="2"/>
        <v>0</v>
      </c>
      <c r="S13">
        <f t="shared" si="3"/>
        <v>1</v>
      </c>
      <c r="T13">
        <f t="shared" si="4"/>
        <v>0</v>
      </c>
      <c r="U13">
        <f t="shared" si="5"/>
        <v>0</v>
      </c>
      <c r="V13">
        <f t="shared" si="6"/>
        <v>0</v>
      </c>
      <c r="W13">
        <f t="shared" si="7"/>
        <v>0</v>
      </c>
      <c r="X13">
        <f t="shared" si="8"/>
        <v>0</v>
      </c>
      <c r="Y13">
        <f t="shared" si="9"/>
        <v>0</v>
      </c>
      <c r="Z13">
        <f t="shared" si="10"/>
        <v>0</v>
      </c>
      <c r="AA13">
        <f t="shared" si="11"/>
        <v>0</v>
      </c>
      <c r="AB13">
        <f t="shared" si="12"/>
        <v>0</v>
      </c>
      <c r="AC13">
        <f t="shared" si="13"/>
        <v>0</v>
      </c>
      <c r="AD13"/>
      <c r="AE13"/>
      <c r="AF13">
        <f t="shared" si="14"/>
        <v>1</v>
      </c>
      <c r="AG13">
        <f t="shared" si="15"/>
        <v>1</v>
      </c>
      <c r="AH13" t="str">
        <f t="shared" si="16"/>
        <v>Correct</v>
      </c>
      <c r="AJ13" s="96" t="str">
        <f>IFERROR(VLOOKUP(Table1[[#This Row],[RespondentID]],'All Data'!$A:$CO,87,FALSE),"unknown")</f>
        <v>Woman</v>
      </c>
      <c r="AK13" s="96" t="str">
        <f>IFERROR(VLOOKUP(Table1[[#This Row],[RespondentID]],'All Data'!$A:$CO,88,FALSE),"unknown")</f>
        <v>65+ years</v>
      </c>
      <c r="AL13" s="96" t="str">
        <f>IFERROR(VLOOKUP(Table1[[#This Row],[RespondentID]],'All Data'!$A:$CO,89,FALSE),"unknown")</f>
        <v>Nassau</v>
      </c>
      <c r="AM13" s="96" t="str">
        <f>IFERROR(VLOOKUP(Table1[[#This Row],[RespondentID]],'All Data'!$A:$CO,90,FALSE),"unknown")</f>
        <v>Floral Park, 11001</v>
      </c>
      <c r="AN13" s="96" t="str">
        <f>IFERROR(VLOOKUP(Table1[[#This Row],[RespondentID]],'All Data'!$A:$CO,91,FALSE),"unknown")</f>
        <v>White</v>
      </c>
      <c r="AO13" s="96" t="str">
        <f>IFERROR(VLOOKUP(Table1[[#This Row],[RespondentID]],'All Data'!$A:$CO,92,FALSE),"unknown")</f>
        <v>Not Hispanic or Latino</v>
      </c>
      <c r="AP13" s="96" t="str">
        <f>IFERROR(VLOOKUP(Table1[[#This Row],[RespondentID]],'All Data'!$A:$CO,93,FALSE),"unknown")</f>
        <v>English</v>
      </c>
      <c r="AQ13" s="96" t="str">
        <f>IFERROR(VLOOKUP(Table1[[#This Row],[RespondentID]],'All Data'!$A:$CW,94,FALSE),"unknown")</f>
        <v>$20,000 to $34,999</v>
      </c>
      <c r="AR13" s="96" t="str">
        <f>IFERROR(VLOOKUP(Table1[[#This Row],[RespondentID]],'All Data'!$A:$CW,95,FALSE),"unknown")</f>
        <v>High school graduate</v>
      </c>
      <c r="AS13" s="96" t="str">
        <f>IFERROR(VLOOKUP(Table1[[#This Row],[RespondentID]],'All Data'!$A:$CW,96,FALSE),"unknown")</f>
        <v>Retired</v>
      </c>
      <c r="AT13" s="96" t="str">
        <f>IFERROR(VLOOKUP(Table1[[#This Row],[RespondentID]],'All Data'!$A:$CW,97,FALSE),"unknown")</f>
        <v>Yes</v>
      </c>
      <c r="AU13" s="96">
        <f>IFERROR(VLOOKUP(Table1[[#This Row],[RespondentID]],'All Data'!$A:$CW,98,FALSE),"unknown")</f>
        <v>0</v>
      </c>
      <c r="AV13" s="96" t="str">
        <f>IFERROR(VLOOKUP(Table1[[#This Row],[RespondentID]],'All Data'!$A:$CW,99,FALSE),"unknown")</f>
        <v>Yes</v>
      </c>
    </row>
    <row r="14" spans="1:48">
      <c r="A14">
        <v>114458233872</v>
      </c>
      <c r="H14" t="s">
        <v>43</v>
      </c>
      <c r="O14">
        <f t="shared" si="0"/>
        <v>1</v>
      </c>
      <c r="P14">
        <f t="shared" si="1"/>
        <v>3</v>
      </c>
      <c r="Q14"/>
      <c r="R14">
        <f t="shared" si="2"/>
        <v>0</v>
      </c>
      <c r="S14">
        <f t="shared" si="3"/>
        <v>0</v>
      </c>
      <c r="T14">
        <f t="shared" si="4"/>
        <v>0</v>
      </c>
      <c r="U14">
        <f t="shared" si="5"/>
        <v>0</v>
      </c>
      <c r="V14">
        <f t="shared" si="6"/>
        <v>0</v>
      </c>
      <c r="W14">
        <f t="shared" si="7"/>
        <v>0</v>
      </c>
      <c r="X14">
        <f t="shared" si="8"/>
        <v>1</v>
      </c>
      <c r="Y14">
        <f t="shared" si="9"/>
        <v>0</v>
      </c>
      <c r="Z14">
        <f t="shared" si="10"/>
        <v>0</v>
      </c>
      <c r="AA14">
        <f t="shared" si="11"/>
        <v>0</v>
      </c>
      <c r="AB14">
        <f t="shared" si="12"/>
        <v>0</v>
      </c>
      <c r="AC14">
        <f t="shared" si="13"/>
        <v>0</v>
      </c>
      <c r="AD14"/>
      <c r="AE14"/>
      <c r="AF14">
        <f t="shared" si="14"/>
        <v>1</v>
      </c>
      <c r="AG14">
        <f t="shared" si="15"/>
        <v>1</v>
      </c>
      <c r="AH14" t="str">
        <f t="shared" si="16"/>
        <v>Correct</v>
      </c>
      <c r="AJ14" s="96" t="str">
        <f>IFERROR(VLOOKUP(Table1[[#This Row],[RespondentID]],'All Data'!$A:$CO,87,FALSE),"unknown")</f>
        <v>Woman</v>
      </c>
      <c r="AK14" s="96" t="str">
        <f>IFERROR(VLOOKUP(Table1[[#This Row],[RespondentID]],'All Data'!$A:$CO,88,FALSE),"unknown")</f>
        <v>65+ years</v>
      </c>
      <c r="AL14" s="96" t="str">
        <f>IFERROR(VLOOKUP(Table1[[#This Row],[RespondentID]],'All Data'!$A:$CO,89,FALSE),"unknown")</f>
        <v>Nassau</v>
      </c>
      <c r="AM14" s="96" t="str">
        <f>IFERROR(VLOOKUP(Table1[[#This Row],[RespondentID]],'All Data'!$A:$CO,90,FALSE),"unknown")</f>
        <v>Floral Park, 11001</v>
      </c>
      <c r="AN14" s="96" t="str">
        <f>IFERROR(VLOOKUP(Table1[[#This Row],[RespondentID]],'All Data'!$A:$CO,91,FALSE),"unknown")</f>
        <v>White</v>
      </c>
      <c r="AO14" s="96" t="str">
        <f>IFERROR(VLOOKUP(Table1[[#This Row],[RespondentID]],'All Data'!$A:$CO,92,FALSE),"unknown")</f>
        <v>Not Hispanic or Latino</v>
      </c>
      <c r="AP14" s="96" t="str">
        <f>IFERROR(VLOOKUP(Table1[[#This Row],[RespondentID]],'All Data'!$A:$CO,93,FALSE),"unknown")</f>
        <v>English</v>
      </c>
      <c r="AQ14" s="96" t="str">
        <f>IFERROR(VLOOKUP(Table1[[#This Row],[RespondentID]],'All Data'!$A:$CW,94,FALSE),"unknown")</f>
        <v>Over $125,000</v>
      </c>
      <c r="AR14" s="96" t="str">
        <f>IFERROR(VLOOKUP(Table1[[#This Row],[RespondentID]],'All Data'!$A:$CW,95,FALSE),"unknown")</f>
        <v>Graduate school</v>
      </c>
      <c r="AS14" s="96" t="str">
        <f>IFERROR(VLOOKUP(Table1[[#This Row],[RespondentID]],'All Data'!$A:$CW,96,FALSE),"unknown")</f>
        <v>Retired</v>
      </c>
      <c r="AT14" s="96" t="str">
        <f>IFERROR(VLOOKUP(Table1[[#This Row],[RespondentID]],'All Data'!$A:$CW,97,FALSE),"unknown")</f>
        <v>Yes</v>
      </c>
      <c r="AU14" s="96" t="str">
        <f>IFERROR(VLOOKUP(Table1[[#This Row],[RespondentID]],'All Data'!$A:$CW,98,FALSE),"unknown")</f>
        <v>Medicare</v>
      </c>
      <c r="AV14" s="96" t="str">
        <f>IFERROR(VLOOKUP(Table1[[#This Row],[RespondentID]],'All Data'!$A:$CW,99,FALSE),"unknown")</f>
        <v>No</v>
      </c>
    </row>
    <row r="15" spans="1:48">
      <c r="A15">
        <v>114458231369</v>
      </c>
      <c r="B15" t="s">
        <v>38</v>
      </c>
      <c r="C15" t="s">
        <v>39</v>
      </c>
      <c r="O15">
        <f t="shared" si="0"/>
        <v>2</v>
      </c>
      <c r="P15">
        <f t="shared" si="1"/>
        <v>1.5</v>
      </c>
      <c r="Q15"/>
      <c r="R15">
        <f t="shared" si="2"/>
        <v>1</v>
      </c>
      <c r="S15">
        <f t="shared" si="3"/>
        <v>1</v>
      </c>
      <c r="T15">
        <f t="shared" si="4"/>
        <v>0</v>
      </c>
      <c r="U15">
        <f t="shared" si="5"/>
        <v>0</v>
      </c>
      <c r="V15">
        <f t="shared" si="6"/>
        <v>0</v>
      </c>
      <c r="W15">
        <f t="shared" si="7"/>
        <v>0</v>
      </c>
      <c r="X15">
        <f t="shared" si="8"/>
        <v>0</v>
      </c>
      <c r="Y15">
        <f t="shared" si="9"/>
        <v>0</v>
      </c>
      <c r="Z15">
        <f t="shared" si="10"/>
        <v>0</v>
      </c>
      <c r="AA15">
        <f t="shared" si="11"/>
        <v>0</v>
      </c>
      <c r="AB15">
        <f t="shared" si="12"/>
        <v>0</v>
      </c>
      <c r="AC15">
        <f t="shared" si="13"/>
        <v>0</v>
      </c>
      <c r="AD15"/>
      <c r="AE15"/>
      <c r="AF15">
        <f t="shared" si="14"/>
        <v>2</v>
      </c>
      <c r="AG15">
        <f t="shared" si="15"/>
        <v>2</v>
      </c>
      <c r="AH15" t="str">
        <f t="shared" si="16"/>
        <v>Correct</v>
      </c>
      <c r="AJ15" s="96" t="str">
        <f>IFERROR(VLOOKUP(Table1[[#This Row],[RespondentID]],'All Data'!$A:$CO,87,FALSE),"unknown")</f>
        <v>Woman</v>
      </c>
      <c r="AK15" s="96" t="str">
        <f>IFERROR(VLOOKUP(Table1[[#This Row],[RespondentID]],'All Data'!$A:$CO,88,FALSE),"unknown")</f>
        <v>55-64 years</v>
      </c>
      <c r="AL15" s="96" t="str">
        <f>IFERROR(VLOOKUP(Table1[[#This Row],[RespondentID]],'All Data'!$A:$CO,89,FALSE),"unknown")</f>
        <v>Nassau</v>
      </c>
      <c r="AM15" s="96" t="str">
        <f>IFERROR(VLOOKUP(Table1[[#This Row],[RespondentID]],'All Data'!$A:$CO,90,FALSE),"unknown")</f>
        <v>Floral Park, 11001</v>
      </c>
      <c r="AN15" s="96" t="str">
        <f>IFERROR(VLOOKUP(Table1[[#This Row],[RespondentID]],'All Data'!$A:$CO,91,FALSE),"unknown")</f>
        <v>White</v>
      </c>
      <c r="AO15" s="96" t="str">
        <f>IFERROR(VLOOKUP(Table1[[#This Row],[RespondentID]],'All Data'!$A:$CO,92,FALSE),"unknown")</f>
        <v>Not Hispanic or Latino</v>
      </c>
      <c r="AP15" s="96" t="str">
        <f>IFERROR(VLOOKUP(Table1[[#This Row],[RespondentID]],'All Data'!$A:$CO,93,FALSE),"unknown")</f>
        <v>English</v>
      </c>
      <c r="AQ15" s="96">
        <f>IFERROR(VLOOKUP(Table1[[#This Row],[RespondentID]],'All Data'!$A:$CW,94,FALSE),"unknown")</f>
        <v>0</v>
      </c>
      <c r="AR15" s="96" t="str">
        <f>IFERROR(VLOOKUP(Table1[[#This Row],[RespondentID]],'All Data'!$A:$CW,95,FALSE),"unknown")</f>
        <v>College graduate</v>
      </c>
      <c r="AS15" s="96" t="str">
        <f>IFERROR(VLOOKUP(Table1[[#This Row],[RespondentID]],'All Data'!$A:$CW,96,FALSE),"unknown")</f>
        <v>Retired</v>
      </c>
      <c r="AT15" s="96" t="str">
        <f>IFERROR(VLOOKUP(Table1[[#This Row],[RespondentID]],'All Data'!$A:$CW,97,FALSE),"unknown")</f>
        <v>Yes</v>
      </c>
      <c r="AU15" s="96" t="str">
        <f>IFERROR(VLOOKUP(Table1[[#This Row],[RespondentID]],'All Data'!$A:$CW,98,FALSE),"unknown")</f>
        <v>Private/Commercial</v>
      </c>
      <c r="AV15" s="96" t="str">
        <f>IFERROR(VLOOKUP(Table1[[#This Row],[RespondentID]],'All Data'!$A:$CW,99,FALSE),"unknown")</f>
        <v>Yes</v>
      </c>
    </row>
    <row r="16" spans="1:48">
      <c r="A16">
        <v>114458228376</v>
      </c>
      <c r="D16" t="s">
        <v>40</v>
      </c>
      <c r="F16" t="s">
        <v>42</v>
      </c>
      <c r="G16" t="s">
        <v>37</v>
      </c>
      <c r="H16" t="s">
        <v>43</v>
      </c>
      <c r="I16" t="s">
        <v>44</v>
      </c>
      <c r="J16" t="s">
        <v>45</v>
      </c>
      <c r="K16" t="s">
        <v>46</v>
      </c>
      <c r="O16">
        <f t="shared" si="0"/>
        <v>7</v>
      </c>
      <c r="P16">
        <f t="shared" si="1"/>
        <v>0.42857142857142855</v>
      </c>
      <c r="Q16"/>
      <c r="R16">
        <f t="shared" si="2"/>
        <v>0</v>
      </c>
      <c r="S16">
        <f t="shared" si="3"/>
        <v>0</v>
      </c>
      <c r="T16">
        <f t="shared" si="4"/>
        <v>0.42857142857142855</v>
      </c>
      <c r="U16">
        <f t="shared" si="5"/>
        <v>0</v>
      </c>
      <c r="V16">
        <f t="shared" si="6"/>
        <v>0.42857142857142855</v>
      </c>
      <c r="W16">
        <f t="shared" si="7"/>
        <v>0.42857142857142855</v>
      </c>
      <c r="X16">
        <f t="shared" si="8"/>
        <v>0.42857142857142855</v>
      </c>
      <c r="Y16">
        <f t="shared" si="9"/>
        <v>0.42857142857142855</v>
      </c>
      <c r="Z16">
        <f t="shared" si="10"/>
        <v>0.42857142857142855</v>
      </c>
      <c r="AA16">
        <f t="shared" si="11"/>
        <v>0.42857142857142855</v>
      </c>
      <c r="AB16">
        <f t="shared" si="12"/>
        <v>0</v>
      </c>
      <c r="AC16">
        <f t="shared" si="13"/>
        <v>0</v>
      </c>
      <c r="AD16"/>
      <c r="AE16"/>
      <c r="AF16">
        <f t="shared" si="14"/>
        <v>2.9999999999999996</v>
      </c>
      <c r="AG16">
        <f t="shared" si="15"/>
        <v>7</v>
      </c>
      <c r="AH16" t="str">
        <f t="shared" si="16"/>
        <v>Correct</v>
      </c>
      <c r="AJ16" s="96" t="str">
        <f>IFERROR(VLOOKUP(Table1[[#This Row],[RespondentID]],'All Data'!$A:$CO,87,FALSE),"unknown")</f>
        <v>Woman</v>
      </c>
      <c r="AK16" s="96" t="str">
        <f>IFERROR(VLOOKUP(Table1[[#This Row],[RespondentID]],'All Data'!$A:$CO,88,FALSE),"unknown")</f>
        <v>55-64 years</v>
      </c>
      <c r="AL16" s="96" t="str">
        <f>IFERROR(VLOOKUP(Table1[[#This Row],[RespondentID]],'All Data'!$A:$CO,89,FALSE),"unknown")</f>
        <v>Queens</v>
      </c>
      <c r="AM16" s="96">
        <f>IFERROR(VLOOKUP(Table1[[#This Row],[RespondentID]],'All Data'!$A:$CO,90,FALSE),"unknown")</f>
        <v>11427</v>
      </c>
      <c r="AN16" s="96">
        <f>IFERROR(VLOOKUP(Table1[[#This Row],[RespondentID]],'All Data'!$A:$CO,91,FALSE),"unknown")</f>
        <v>0</v>
      </c>
      <c r="AO16" s="96">
        <f>IFERROR(VLOOKUP(Table1[[#This Row],[RespondentID]],'All Data'!$A:$CO,92,FALSE),"unknown")</f>
        <v>0</v>
      </c>
      <c r="AP16" s="96">
        <f>IFERROR(VLOOKUP(Table1[[#This Row],[RespondentID]],'All Data'!$A:$CO,93,FALSE),"unknown")</f>
        <v>0</v>
      </c>
      <c r="AQ16" s="96">
        <f>IFERROR(VLOOKUP(Table1[[#This Row],[RespondentID]],'All Data'!$A:$CW,94,FALSE),"unknown")</f>
        <v>0</v>
      </c>
      <c r="AR16" s="96">
        <f>IFERROR(VLOOKUP(Table1[[#This Row],[RespondentID]],'All Data'!$A:$CW,95,FALSE),"unknown")</f>
        <v>0</v>
      </c>
      <c r="AS16" s="96">
        <f>IFERROR(VLOOKUP(Table1[[#This Row],[RespondentID]],'All Data'!$A:$CW,96,FALSE),"unknown")</f>
        <v>0</v>
      </c>
      <c r="AT16" s="96" t="str">
        <f>IFERROR(VLOOKUP(Table1[[#This Row],[RespondentID]],'All Data'!$A:$CW,97,FALSE),"unknown")</f>
        <v>Yes</v>
      </c>
      <c r="AU16" s="96" t="str">
        <f>IFERROR(VLOOKUP(Table1[[#This Row],[RespondentID]],'All Data'!$A:$CW,98,FALSE),"unknown")</f>
        <v>Private/Commercial</v>
      </c>
      <c r="AV16" s="96" t="str">
        <f>IFERROR(VLOOKUP(Table1[[#This Row],[RespondentID]],'All Data'!$A:$CW,99,FALSE),"unknown")</f>
        <v>Yes</v>
      </c>
    </row>
    <row r="17" spans="1:48">
      <c r="A17">
        <v>114458224775</v>
      </c>
      <c r="B17" t="s">
        <v>38</v>
      </c>
      <c r="O17">
        <f t="shared" si="0"/>
        <v>1</v>
      </c>
      <c r="P17">
        <f t="shared" si="1"/>
        <v>3</v>
      </c>
      <c r="Q17"/>
      <c r="R17">
        <f t="shared" si="2"/>
        <v>1</v>
      </c>
      <c r="S17">
        <f t="shared" si="3"/>
        <v>0</v>
      </c>
      <c r="T17">
        <f t="shared" si="4"/>
        <v>0</v>
      </c>
      <c r="U17">
        <f t="shared" si="5"/>
        <v>0</v>
      </c>
      <c r="V17">
        <f t="shared" si="6"/>
        <v>0</v>
      </c>
      <c r="W17">
        <f t="shared" si="7"/>
        <v>0</v>
      </c>
      <c r="X17">
        <f t="shared" si="8"/>
        <v>0</v>
      </c>
      <c r="Y17">
        <f t="shared" si="9"/>
        <v>0</v>
      </c>
      <c r="Z17">
        <f t="shared" si="10"/>
        <v>0</v>
      </c>
      <c r="AA17">
        <f t="shared" si="11"/>
        <v>0</v>
      </c>
      <c r="AB17">
        <f t="shared" si="12"/>
        <v>0</v>
      </c>
      <c r="AC17">
        <f t="shared" si="13"/>
        <v>0</v>
      </c>
      <c r="AD17"/>
      <c r="AE17"/>
      <c r="AF17">
        <f t="shared" si="14"/>
        <v>1</v>
      </c>
      <c r="AG17">
        <f t="shared" si="15"/>
        <v>1</v>
      </c>
      <c r="AH17" t="str">
        <f t="shared" si="16"/>
        <v>Correct</v>
      </c>
      <c r="AJ17" s="96" t="str">
        <f>IFERROR(VLOOKUP(Table1[[#This Row],[RespondentID]],'All Data'!$A:$CO,87,FALSE),"unknown")</f>
        <v>Man</v>
      </c>
      <c r="AK17" s="96" t="str">
        <f>IFERROR(VLOOKUP(Table1[[#This Row],[RespondentID]],'All Data'!$A:$CO,88,FALSE),"unknown")</f>
        <v>65+ years</v>
      </c>
      <c r="AL17" s="96" t="str">
        <f>IFERROR(VLOOKUP(Table1[[#This Row],[RespondentID]],'All Data'!$A:$CO,89,FALSE),"unknown")</f>
        <v>Nassau</v>
      </c>
      <c r="AM17" s="96" t="str">
        <f>IFERROR(VLOOKUP(Table1[[#This Row],[RespondentID]],'All Data'!$A:$CO,90,FALSE),"unknown")</f>
        <v>Floral Park, 11001</v>
      </c>
      <c r="AN17" s="96" t="str">
        <f>IFERROR(VLOOKUP(Table1[[#This Row],[RespondentID]],'All Data'!$A:$CO,91,FALSE),"unknown")</f>
        <v>White</v>
      </c>
      <c r="AO17" s="96">
        <f>IFERROR(VLOOKUP(Table1[[#This Row],[RespondentID]],'All Data'!$A:$CO,92,FALSE),"unknown")</f>
        <v>0</v>
      </c>
      <c r="AP17" s="96" t="str">
        <f>IFERROR(VLOOKUP(Table1[[#This Row],[RespondentID]],'All Data'!$A:$CO,93,FALSE),"unknown")</f>
        <v>English</v>
      </c>
      <c r="AQ17" s="96" t="str">
        <f>IFERROR(VLOOKUP(Table1[[#This Row],[RespondentID]],'All Data'!$A:$CW,94,FALSE),"unknown")</f>
        <v>$75,000 to $125,000</v>
      </c>
      <c r="AR17" s="96" t="str">
        <f>IFERROR(VLOOKUP(Table1[[#This Row],[RespondentID]],'All Data'!$A:$CW,95,FALSE),"unknown")</f>
        <v>Graduate school</v>
      </c>
      <c r="AS17" s="96" t="str">
        <f>IFERROR(VLOOKUP(Table1[[#This Row],[RespondentID]],'All Data'!$A:$CW,96,FALSE),"unknown")</f>
        <v>Retired</v>
      </c>
      <c r="AT17" s="96" t="str">
        <f>IFERROR(VLOOKUP(Table1[[#This Row],[RespondentID]],'All Data'!$A:$CW,97,FALSE),"unknown")</f>
        <v>Yes</v>
      </c>
      <c r="AU17" s="96" t="str">
        <f>IFERROR(VLOOKUP(Table1[[#This Row],[RespondentID]],'All Data'!$A:$CW,98,FALSE),"unknown")</f>
        <v>Medicare</v>
      </c>
      <c r="AV17" s="96" t="str">
        <f>IFERROR(VLOOKUP(Table1[[#This Row],[RespondentID]],'All Data'!$A:$CW,99,FALSE),"unknown")</f>
        <v>Yes</v>
      </c>
    </row>
    <row r="18" spans="1:48">
      <c r="A18">
        <v>114458221954</v>
      </c>
      <c r="B18" t="s">
        <v>38</v>
      </c>
      <c r="E18" t="s">
        <v>41</v>
      </c>
      <c r="K18" t="s">
        <v>46</v>
      </c>
      <c r="O18">
        <f t="shared" si="0"/>
        <v>3</v>
      </c>
      <c r="P18">
        <f t="shared" si="1"/>
        <v>1</v>
      </c>
      <c r="Q18"/>
      <c r="R18">
        <f t="shared" si="2"/>
        <v>1</v>
      </c>
      <c r="S18">
        <f t="shared" si="3"/>
        <v>0</v>
      </c>
      <c r="T18">
        <f t="shared" si="4"/>
        <v>0</v>
      </c>
      <c r="U18">
        <f t="shared" si="5"/>
        <v>1</v>
      </c>
      <c r="V18">
        <f t="shared" si="6"/>
        <v>0</v>
      </c>
      <c r="W18">
        <f t="shared" si="7"/>
        <v>0</v>
      </c>
      <c r="X18">
        <f t="shared" si="8"/>
        <v>0</v>
      </c>
      <c r="Y18">
        <f t="shared" si="9"/>
        <v>0</v>
      </c>
      <c r="Z18">
        <f t="shared" si="10"/>
        <v>0</v>
      </c>
      <c r="AA18">
        <f t="shared" si="11"/>
        <v>1</v>
      </c>
      <c r="AB18">
        <f t="shared" si="12"/>
        <v>0</v>
      </c>
      <c r="AC18">
        <f t="shared" si="13"/>
        <v>0</v>
      </c>
      <c r="AD18"/>
      <c r="AE18"/>
      <c r="AF18">
        <f t="shared" si="14"/>
        <v>3</v>
      </c>
      <c r="AG18">
        <f t="shared" si="15"/>
        <v>3</v>
      </c>
      <c r="AH18" t="str">
        <f t="shared" si="16"/>
        <v>Correct</v>
      </c>
      <c r="AJ18" s="96" t="str">
        <f>IFERROR(VLOOKUP(Table1[[#This Row],[RespondentID]],'All Data'!$A:$CO,87,FALSE),"unknown")</f>
        <v>Man</v>
      </c>
      <c r="AK18" s="96" t="str">
        <f>IFERROR(VLOOKUP(Table1[[#This Row],[RespondentID]],'All Data'!$A:$CO,88,FALSE),"unknown")</f>
        <v>65+ years</v>
      </c>
      <c r="AL18" s="96" t="str">
        <f>IFERROR(VLOOKUP(Table1[[#This Row],[RespondentID]],'All Data'!$A:$CO,89,FALSE),"unknown")</f>
        <v>Suffolk</v>
      </c>
      <c r="AM18" s="96" t="str">
        <f>IFERROR(VLOOKUP(Table1[[#This Row],[RespondentID]],'All Data'!$A:$CO,90,FALSE),"unknown")</f>
        <v>Huntington, 11743</v>
      </c>
      <c r="AN18" s="96" t="str">
        <f>IFERROR(VLOOKUP(Table1[[#This Row],[RespondentID]],'All Data'!$A:$CO,91,FALSE),"unknown")</f>
        <v>White</v>
      </c>
      <c r="AO18" s="96">
        <f>IFERROR(VLOOKUP(Table1[[#This Row],[RespondentID]],'All Data'!$A:$CO,92,FALSE),"unknown")</f>
        <v>0</v>
      </c>
      <c r="AP18" s="96">
        <f>IFERROR(VLOOKUP(Table1[[#This Row],[RespondentID]],'All Data'!$A:$CO,93,FALSE),"unknown")</f>
        <v>0</v>
      </c>
      <c r="AQ18" s="96">
        <f>IFERROR(VLOOKUP(Table1[[#This Row],[RespondentID]],'All Data'!$A:$CW,94,FALSE),"unknown")</f>
        <v>0</v>
      </c>
      <c r="AR18" s="96" t="str">
        <f>IFERROR(VLOOKUP(Table1[[#This Row],[RespondentID]],'All Data'!$A:$CW,95,FALSE),"unknown")</f>
        <v>College graduate</v>
      </c>
      <c r="AS18" s="96" t="str">
        <f>IFERROR(VLOOKUP(Table1[[#This Row],[RespondentID]],'All Data'!$A:$CW,96,FALSE),"unknown")</f>
        <v>Employed for wages</v>
      </c>
      <c r="AT18" s="96">
        <f>IFERROR(VLOOKUP(Table1[[#This Row],[RespondentID]],'All Data'!$A:$CW,97,FALSE),"unknown")</f>
        <v>0</v>
      </c>
      <c r="AU18" s="96">
        <f>IFERROR(VLOOKUP(Table1[[#This Row],[RespondentID]],'All Data'!$A:$CW,98,FALSE),"unknown")</f>
        <v>0</v>
      </c>
      <c r="AV18" s="96">
        <f>IFERROR(VLOOKUP(Table1[[#This Row],[RespondentID]],'All Data'!$A:$CW,99,FALSE),"unknown")</f>
        <v>0</v>
      </c>
    </row>
    <row r="19" spans="1:48">
      <c r="A19">
        <v>114458219637</v>
      </c>
      <c r="C19" t="s">
        <v>39</v>
      </c>
      <c r="E19" t="s">
        <v>41</v>
      </c>
      <c r="O19">
        <f t="shared" si="0"/>
        <v>2</v>
      </c>
      <c r="P19">
        <f t="shared" si="1"/>
        <v>1.5</v>
      </c>
      <c r="Q19"/>
      <c r="R19">
        <f t="shared" si="2"/>
        <v>0</v>
      </c>
      <c r="S19">
        <f t="shared" si="3"/>
        <v>1</v>
      </c>
      <c r="T19">
        <f t="shared" si="4"/>
        <v>0</v>
      </c>
      <c r="U19">
        <f t="shared" si="5"/>
        <v>1</v>
      </c>
      <c r="V19">
        <f t="shared" si="6"/>
        <v>0</v>
      </c>
      <c r="W19">
        <f t="shared" si="7"/>
        <v>0</v>
      </c>
      <c r="X19">
        <f t="shared" si="8"/>
        <v>0</v>
      </c>
      <c r="Y19">
        <f t="shared" si="9"/>
        <v>0</v>
      </c>
      <c r="Z19">
        <f t="shared" si="10"/>
        <v>0</v>
      </c>
      <c r="AA19">
        <f t="shared" si="11"/>
        <v>0</v>
      </c>
      <c r="AB19">
        <f t="shared" si="12"/>
        <v>0</v>
      </c>
      <c r="AC19">
        <f t="shared" si="13"/>
        <v>0</v>
      </c>
      <c r="AD19"/>
      <c r="AE19"/>
      <c r="AF19">
        <f t="shared" si="14"/>
        <v>2</v>
      </c>
      <c r="AG19">
        <f t="shared" si="15"/>
        <v>2</v>
      </c>
      <c r="AH19" t="str">
        <f t="shared" si="16"/>
        <v>Correct</v>
      </c>
      <c r="AJ19" s="96" t="str">
        <f>IFERROR(VLOOKUP(Table1[[#This Row],[RespondentID]],'All Data'!$A:$CO,87,FALSE),"unknown")</f>
        <v>Woman</v>
      </c>
      <c r="AK19" s="96" t="str">
        <f>IFERROR(VLOOKUP(Table1[[#This Row],[RespondentID]],'All Data'!$A:$CO,88,FALSE),"unknown")</f>
        <v>55-64 years</v>
      </c>
      <c r="AL19" s="96" t="str">
        <f>IFERROR(VLOOKUP(Table1[[#This Row],[RespondentID]],'All Data'!$A:$CO,89,FALSE),"unknown")</f>
        <v>Suffolk</v>
      </c>
      <c r="AM19" s="96" t="str">
        <f>IFERROR(VLOOKUP(Table1[[#This Row],[RespondentID]],'All Data'!$A:$CO,90,FALSE),"unknown")</f>
        <v>Huntington, 11743</v>
      </c>
      <c r="AN19" s="96" t="str">
        <f>IFERROR(VLOOKUP(Table1[[#This Row],[RespondentID]],'All Data'!$A:$CO,91,FALSE),"unknown")</f>
        <v>White</v>
      </c>
      <c r="AO19" s="96">
        <f>IFERROR(VLOOKUP(Table1[[#This Row],[RespondentID]],'All Data'!$A:$CO,92,FALSE),"unknown")</f>
        <v>0</v>
      </c>
      <c r="AP19" s="96">
        <f>IFERROR(VLOOKUP(Table1[[#This Row],[RespondentID]],'All Data'!$A:$CO,93,FALSE),"unknown")</f>
        <v>0</v>
      </c>
      <c r="AQ19" s="96" t="str">
        <f>IFERROR(VLOOKUP(Table1[[#This Row],[RespondentID]],'All Data'!$A:$CW,94,FALSE),"unknown")</f>
        <v>$75,000 to $125,000</v>
      </c>
      <c r="AR19" s="96" t="str">
        <f>IFERROR(VLOOKUP(Table1[[#This Row],[RespondentID]],'All Data'!$A:$CW,95,FALSE),"unknown")</f>
        <v>College graduate</v>
      </c>
      <c r="AS19" s="96" t="str">
        <f>IFERROR(VLOOKUP(Table1[[#This Row],[RespondentID]],'All Data'!$A:$CW,96,FALSE),"unknown")</f>
        <v>Employed for wages</v>
      </c>
      <c r="AT19" s="96" t="str">
        <f>IFERROR(VLOOKUP(Table1[[#This Row],[RespondentID]],'All Data'!$A:$CW,97,FALSE),"unknown")</f>
        <v>Yes</v>
      </c>
      <c r="AU19" s="96" t="str">
        <f>IFERROR(VLOOKUP(Table1[[#This Row],[RespondentID]],'All Data'!$A:$CW,98,FALSE),"unknown")</f>
        <v>Private/Commercial</v>
      </c>
      <c r="AV19" s="96">
        <f>IFERROR(VLOOKUP(Table1[[#This Row],[RespondentID]],'All Data'!$A:$CW,99,FALSE),"unknown")</f>
        <v>0</v>
      </c>
    </row>
    <row r="20" spans="1:48">
      <c r="A20">
        <v>114458216982</v>
      </c>
      <c r="B20" t="s">
        <v>38</v>
      </c>
      <c r="L20" t="s">
        <v>47</v>
      </c>
      <c r="O20">
        <f t="shared" si="0"/>
        <v>2</v>
      </c>
      <c r="P20">
        <f t="shared" si="1"/>
        <v>1.5</v>
      </c>
      <c r="Q20"/>
      <c r="R20">
        <f t="shared" si="2"/>
        <v>1</v>
      </c>
      <c r="S20">
        <f t="shared" si="3"/>
        <v>0</v>
      </c>
      <c r="T20">
        <f t="shared" si="4"/>
        <v>0</v>
      </c>
      <c r="U20">
        <f t="shared" si="5"/>
        <v>0</v>
      </c>
      <c r="V20">
        <f t="shared" si="6"/>
        <v>0</v>
      </c>
      <c r="W20">
        <f t="shared" si="7"/>
        <v>0</v>
      </c>
      <c r="X20">
        <f t="shared" si="8"/>
        <v>0</v>
      </c>
      <c r="Y20">
        <f t="shared" si="9"/>
        <v>0</v>
      </c>
      <c r="Z20">
        <f t="shared" si="10"/>
        <v>0</v>
      </c>
      <c r="AA20">
        <f t="shared" si="11"/>
        <v>0</v>
      </c>
      <c r="AB20">
        <f t="shared" si="12"/>
        <v>1</v>
      </c>
      <c r="AC20">
        <f t="shared" si="13"/>
        <v>0</v>
      </c>
      <c r="AD20"/>
      <c r="AE20"/>
      <c r="AF20">
        <f t="shared" si="14"/>
        <v>2</v>
      </c>
      <c r="AG20">
        <f t="shared" si="15"/>
        <v>2</v>
      </c>
      <c r="AH20" t="str">
        <f t="shared" si="16"/>
        <v>Correct</v>
      </c>
      <c r="AJ20" s="96" t="str">
        <f>IFERROR(VLOOKUP(Table1[[#This Row],[RespondentID]],'All Data'!$A:$CO,87,FALSE),"unknown")</f>
        <v>Woman</v>
      </c>
      <c r="AK20" s="96" t="str">
        <f>IFERROR(VLOOKUP(Table1[[#This Row],[RespondentID]],'All Data'!$A:$CO,88,FALSE),"unknown")</f>
        <v>65+ years</v>
      </c>
      <c r="AL20" s="96" t="str">
        <f>IFERROR(VLOOKUP(Table1[[#This Row],[RespondentID]],'All Data'!$A:$CO,89,FALSE),"unknown")</f>
        <v>Suffolk</v>
      </c>
      <c r="AM20" s="96" t="str">
        <f>IFERROR(VLOOKUP(Table1[[#This Row],[RespondentID]],'All Data'!$A:$CO,90,FALSE),"unknown")</f>
        <v>Huntington, 11743</v>
      </c>
      <c r="AN20" s="96" t="str">
        <f>IFERROR(VLOOKUP(Table1[[#This Row],[RespondentID]],'All Data'!$A:$CO,91,FALSE),"unknown")</f>
        <v>White</v>
      </c>
      <c r="AO20" s="96" t="str">
        <f>IFERROR(VLOOKUP(Table1[[#This Row],[RespondentID]],'All Data'!$A:$CO,92,FALSE),"unknown")</f>
        <v>Not Hispanic or Latino</v>
      </c>
      <c r="AP20" s="96" t="str">
        <f>IFERROR(VLOOKUP(Table1[[#This Row],[RespondentID]],'All Data'!$A:$CO,93,FALSE),"unknown")</f>
        <v>English</v>
      </c>
      <c r="AQ20" s="96">
        <f>IFERROR(VLOOKUP(Table1[[#This Row],[RespondentID]],'All Data'!$A:$CW,94,FALSE),"unknown")</f>
        <v>0</v>
      </c>
      <c r="AR20" s="96" t="str">
        <f>IFERROR(VLOOKUP(Table1[[#This Row],[RespondentID]],'All Data'!$A:$CW,95,FALSE),"unknown")</f>
        <v>College graduate</v>
      </c>
      <c r="AS20" s="96" t="str">
        <f>IFERROR(VLOOKUP(Table1[[#This Row],[RespondentID]],'All Data'!$A:$CW,96,FALSE),"unknown")</f>
        <v>Retired</v>
      </c>
      <c r="AT20" s="96" t="str">
        <f>IFERROR(VLOOKUP(Table1[[#This Row],[RespondentID]],'All Data'!$A:$CW,97,FALSE),"unknown")</f>
        <v>Yes</v>
      </c>
      <c r="AU20" s="96" t="str">
        <f>IFERROR(VLOOKUP(Table1[[#This Row],[RespondentID]],'All Data'!$A:$CW,98,FALSE),"unknown")</f>
        <v>Medicare</v>
      </c>
      <c r="AV20" s="96" t="str">
        <f>IFERROR(VLOOKUP(Table1[[#This Row],[RespondentID]],'All Data'!$A:$CW,99,FALSE),"unknown")</f>
        <v>Yes</v>
      </c>
    </row>
    <row r="21" spans="1:48">
      <c r="A21">
        <v>114458214667</v>
      </c>
      <c r="C21" t="s">
        <v>39</v>
      </c>
      <c r="D21" t="s">
        <v>40</v>
      </c>
      <c r="J21" t="s">
        <v>45</v>
      </c>
      <c r="O21">
        <f t="shared" si="0"/>
        <v>3</v>
      </c>
      <c r="P21">
        <f t="shared" si="1"/>
        <v>1</v>
      </c>
      <c r="Q21"/>
      <c r="R21">
        <f t="shared" si="2"/>
        <v>0</v>
      </c>
      <c r="S21">
        <f t="shared" si="3"/>
        <v>1</v>
      </c>
      <c r="T21">
        <f t="shared" si="4"/>
        <v>1</v>
      </c>
      <c r="U21">
        <f t="shared" si="5"/>
        <v>0</v>
      </c>
      <c r="V21">
        <f t="shared" si="6"/>
        <v>0</v>
      </c>
      <c r="W21">
        <f t="shared" si="7"/>
        <v>0</v>
      </c>
      <c r="X21">
        <f t="shared" si="8"/>
        <v>0</v>
      </c>
      <c r="Y21">
        <f t="shared" si="9"/>
        <v>0</v>
      </c>
      <c r="Z21">
        <f t="shared" si="10"/>
        <v>1</v>
      </c>
      <c r="AA21">
        <f t="shared" si="11"/>
        <v>0</v>
      </c>
      <c r="AB21">
        <f t="shared" si="12"/>
        <v>0</v>
      </c>
      <c r="AC21">
        <f t="shared" si="13"/>
        <v>0</v>
      </c>
      <c r="AD21"/>
      <c r="AE21"/>
      <c r="AF21">
        <f t="shared" si="14"/>
        <v>3</v>
      </c>
      <c r="AG21">
        <f t="shared" si="15"/>
        <v>3</v>
      </c>
      <c r="AH21" t="str">
        <f t="shared" si="16"/>
        <v>Correct</v>
      </c>
      <c r="AJ21" s="96" t="str">
        <f>IFERROR(VLOOKUP(Table1[[#This Row],[RespondentID]],'All Data'!$A:$CO,87,FALSE),"unknown")</f>
        <v>Woman</v>
      </c>
      <c r="AK21" s="96" t="str">
        <f>IFERROR(VLOOKUP(Table1[[#This Row],[RespondentID]],'All Data'!$A:$CO,88,FALSE),"unknown")</f>
        <v>65+ years</v>
      </c>
      <c r="AL21" s="96" t="str">
        <f>IFERROR(VLOOKUP(Table1[[#This Row],[RespondentID]],'All Data'!$A:$CO,89,FALSE),"unknown")</f>
        <v>Nassau</v>
      </c>
      <c r="AM21" s="96" t="str">
        <f>IFERROR(VLOOKUP(Table1[[#This Row],[RespondentID]],'All Data'!$A:$CO,90,FALSE),"unknown")</f>
        <v>Oceanside, 11572</v>
      </c>
      <c r="AN21" s="96" t="str">
        <f>IFERROR(VLOOKUP(Table1[[#This Row],[RespondentID]],'All Data'!$A:$CO,91,FALSE),"unknown")</f>
        <v>White</v>
      </c>
      <c r="AO21" s="96" t="str">
        <f>IFERROR(VLOOKUP(Table1[[#This Row],[RespondentID]],'All Data'!$A:$CO,92,FALSE),"unknown")</f>
        <v>Not Hispanic or Latino</v>
      </c>
      <c r="AP21" s="96" t="str">
        <f>IFERROR(VLOOKUP(Table1[[#This Row],[RespondentID]],'All Data'!$A:$CO,93,FALSE),"unknown")</f>
        <v>English</v>
      </c>
      <c r="AQ21" s="96" t="str">
        <f>IFERROR(VLOOKUP(Table1[[#This Row],[RespondentID]],'All Data'!$A:$CW,94,FALSE),"unknown")</f>
        <v>$20,000 to $34,999</v>
      </c>
      <c r="AR21" s="96" t="str">
        <f>IFERROR(VLOOKUP(Table1[[#This Row],[RespondentID]],'All Data'!$A:$CW,95,FALSE),"unknown")</f>
        <v>Some college</v>
      </c>
      <c r="AS21" s="96" t="str">
        <f>IFERROR(VLOOKUP(Table1[[#This Row],[RespondentID]],'All Data'!$A:$CW,96,FALSE),"unknown")</f>
        <v>Retired</v>
      </c>
      <c r="AT21" s="96" t="str">
        <f>IFERROR(VLOOKUP(Table1[[#This Row],[RespondentID]],'All Data'!$A:$CW,97,FALSE),"unknown")</f>
        <v>Yes</v>
      </c>
      <c r="AU21" s="96" t="str">
        <f>IFERROR(VLOOKUP(Table1[[#This Row],[RespondentID]],'All Data'!$A:$CW,98,FALSE),"unknown")</f>
        <v>Medicare</v>
      </c>
      <c r="AV21" s="96" t="str">
        <f>IFERROR(VLOOKUP(Table1[[#This Row],[RespondentID]],'All Data'!$A:$CW,99,FALSE),"unknown")</f>
        <v>No</v>
      </c>
    </row>
    <row r="22" spans="1:48">
      <c r="A22">
        <v>114458208808</v>
      </c>
      <c r="C22" t="s">
        <v>39</v>
      </c>
      <c r="F22" t="s">
        <v>42</v>
      </c>
      <c r="H22" t="s">
        <v>43</v>
      </c>
      <c r="O22">
        <f t="shared" si="0"/>
        <v>3</v>
      </c>
      <c r="P22">
        <f t="shared" si="1"/>
        <v>1</v>
      </c>
      <c r="Q22"/>
      <c r="R22">
        <f t="shared" si="2"/>
        <v>0</v>
      </c>
      <c r="S22">
        <f t="shared" si="3"/>
        <v>1</v>
      </c>
      <c r="T22">
        <f t="shared" si="4"/>
        <v>0</v>
      </c>
      <c r="U22">
        <f t="shared" si="5"/>
        <v>0</v>
      </c>
      <c r="V22">
        <f t="shared" si="6"/>
        <v>1</v>
      </c>
      <c r="W22">
        <f t="shared" si="7"/>
        <v>0</v>
      </c>
      <c r="X22">
        <f t="shared" si="8"/>
        <v>1</v>
      </c>
      <c r="Y22">
        <f t="shared" si="9"/>
        <v>0</v>
      </c>
      <c r="Z22">
        <f t="shared" si="10"/>
        <v>0</v>
      </c>
      <c r="AA22">
        <f t="shared" si="11"/>
        <v>0</v>
      </c>
      <c r="AB22">
        <f t="shared" si="12"/>
        <v>0</v>
      </c>
      <c r="AC22">
        <f t="shared" si="13"/>
        <v>0</v>
      </c>
      <c r="AD22"/>
      <c r="AE22"/>
      <c r="AF22">
        <f t="shared" si="14"/>
        <v>3</v>
      </c>
      <c r="AG22">
        <f t="shared" si="15"/>
        <v>3</v>
      </c>
      <c r="AH22" t="str">
        <f t="shared" si="16"/>
        <v>Correct</v>
      </c>
      <c r="AJ22" s="96" t="str">
        <f>IFERROR(VLOOKUP(Table1[[#This Row],[RespondentID]],'All Data'!$A:$CO,87,FALSE),"unknown")</f>
        <v>Man</v>
      </c>
      <c r="AK22" s="96" t="str">
        <f>IFERROR(VLOOKUP(Table1[[#This Row],[RespondentID]],'All Data'!$A:$CO,88,FALSE),"unknown")</f>
        <v>55-64 years</v>
      </c>
      <c r="AL22" s="96" t="str">
        <f>IFERROR(VLOOKUP(Table1[[#This Row],[RespondentID]],'All Data'!$A:$CO,89,FALSE),"unknown")</f>
        <v>Nassau</v>
      </c>
      <c r="AM22" s="96" t="str">
        <f>IFERROR(VLOOKUP(Table1[[#This Row],[RespondentID]],'All Data'!$A:$CO,90,FALSE),"unknown")</f>
        <v>Freeport, 11520</v>
      </c>
      <c r="AN22" s="96" t="str">
        <f>IFERROR(VLOOKUP(Table1[[#This Row],[RespondentID]],'All Data'!$A:$CO,91,FALSE),"unknown")</f>
        <v>White</v>
      </c>
      <c r="AO22" s="96" t="str">
        <f>IFERROR(VLOOKUP(Table1[[#This Row],[RespondentID]],'All Data'!$A:$CO,92,FALSE),"unknown")</f>
        <v>Not Hispanic or Latino</v>
      </c>
      <c r="AP22" s="96" t="str">
        <f>IFERROR(VLOOKUP(Table1[[#This Row],[RespondentID]],'All Data'!$A:$CO,93,FALSE),"unknown")</f>
        <v>English</v>
      </c>
      <c r="AQ22" s="96" t="str">
        <f>IFERROR(VLOOKUP(Table1[[#This Row],[RespondentID]],'All Data'!$A:$CW,94,FALSE),"unknown")</f>
        <v>$50,000 to $74,999</v>
      </c>
      <c r="AR22" s="96" t="str">
        <f>IFERROR(VLOOKUP(Table1[[#This Row],[RespondentID]],'All Data'!$A:$CW,95,FALSE),"unknown")</f>
        <v>Other (please specify)</v>
      </c>
      <c r="AS22" s="96" t="str">
        <f>IFERROR(VLOOKUP(Table1[[#This Row],[RespondentID]],'All Data'!$A:$CW,96,FALSE),"unknown")</f>
        <v>Retired</v>
      </c>
      <c r="AT22" s="96" t="str">
        <f>IFERROR(VLOOKUP(Table1[[#This Row],[RespondentID]],'All Data'!$A:$CW,97,FALSE),"unknown")</f>
        <v>Yes</v>
      </c>
      <c r="AU22" s="96" t="str">
        <f>IFERROR(VLOOKUP(Table1[[#This Row],[RespondentID]],'All Data'!$A:$CW,98,FALSE),"unknown")</f>
        <v>Medicare</v>
      </c>
      <c r="AV22" s="96" t="str">
        <f>IFERROR(VLOOKUP(Table1[[#This Row],[RespondentID]],'All Data'!$A:$CW,99,FALSE),"unknown")</f>
        <v>Yes</v>
      </c>
    </row>
    <row r="23" spans="1:48">
      <c r="A23">
        <v>114458205181</v>
      </c>
      <c r="E23" t="s">
        <v>41</v>
      </c>
      <c r="J23" t="s">
        <v>45</v>
      </c>
      <c r="O23">
        <f t="shared" si="0"/>
        <v>2</v>
      </c>
      <c r="P23">
        <f t="shared" si="1"/>
        <v>1.5</v>
      </c>
      <c r="Q23"/>
      <c r="R23">
        <f t="shared" si="2"/>
        <v>0</v>
      </c>
      <c r="S23">
        <f t="shared" si="3"/>
        <v>0</v>
      </c>
      <c r="T23">
        <f t="shared" si="4"/>
        <v>0</v>
      </c>
      <c r="U23">
        <f t="shared" si="5"/>
        <v>1</v>
      </c>
      <c r="V23">
        <f t="shared" si="6"/>
        <v>0</v>
      </c>
      <c r="W23">
        <f t="shared" si="7"/>
        <v>0</v>
      </c>
      <c r="X23">
        <f t="shared" si="8"/>
        <v>0</v>
      </c>
      <c r="Y23">
        <f t="shared" si="9"/>
        <v>0</v>
      </c>
      <c r="Z23">
        <f t="shared" si="10"/>
        <v>1</v>
      </c>
      <c r="AA23">
        <f t="shared" si="11"/>
        <v>0</v>
      </c>
      <c r="AB23">
        <f t="shared" si="12"/>
        <v>0</v>
      </c>
      <c r="AC23">
        <f t="shared" si="13"/>
        <v>0</v>
      </c>
      <c r="AD23"/>
      <c r="AE23"/>
      <c r="AF23">
        <f t="shared" si="14"/>
        <v>2</v>
      </c>
      <c r="AG23">
        <f t="shared" si="15"/>
        <v>2</v>
      </c>
      <c r="AH23" t="str">
        <f t="shared" si="16"/>
        <v>Correct</v>
      </c>
      <c r="AJ23" s="96" t="str">
        <f>IFERROR(VLOOKUP(Table1[[#This Row],[RespondentID]],'All Data'!$A:$CO,87,FALSE),"unknown")</f>
        <v>Man</v>
      </c>
      <c r="AK23" s="96" t="str">
        <f>IFERROR(VLOOKUP(Table1[[#This Row],[RespondentID]],'All Data'!$A:$CO,88,FALSE),"unknown")</f>
        <v>65+ years</v>
      </c>
      <c r="AL23" s="96" t="str">
        <f>IFERROR(VLOOKUP(Table1[[#This Row],[RespondentID]],'All Data'!$A:$CO,89,FALSE),"unknown")</f>
        <v>Nassau</v>
      </c>
      <c r="AM23" s="96" t="str">
        <f>IFERROR(VLOOKUP(Table1[[#This Row],[RespondentID]],'All Data'!$A:$CO,90,FALSE),"unknown")</f>
        <v>Rockville Centre, 11570</v>
      </c>
      <c r="AN23" s="96" t="str">
        <f>IFERROR(VLOOKUP(Table1[[#This Row],[RespondentID]],'All Data'!$A:$CO,91,FALSE),"unknown")</f>
        <v>White</v>
      </c>
      <c r="AO23" s="96" t="str">
        <f>IFERROR(VLOOKUP(Table1[[#This Row],[RespondentID]],'All Data'!$A:$CO,92,FALSE),"unknown")</f>
        <v>Not Hispanic or Latino</v>
      </c>
      <c r="AP23" s="96" t="str">
        <f>IFERROR(VLOOKUP(Table1[[#This Row],[RespondentID]],'All Data'!$A:$CO,93,FALSE),"unknown")</f>
        <v>English</v>
      </c>
      <c r="AQ23" s="96" t="str">
        <f>IFERROR(VLOOKUP(Table1[[#This Row],[RespondentID]],'All Data'!$A:$CW,94,FALSE),"unknown")</f>
        <v>Over $125,000</v>
      </c>
      <c r="AR23" s="96" t="str">
        <f>IFERROR(VLOOKUP(Table1[[#This Row],[RespondentID]],'All Data'!$A:$CW,95,FALSE),"unknown")</f>
        <v>College graduate</v>
      </c>
      <c r="AS23" s="96" t="str">
        <f>IFERROR(VLOOKUP(Table1[[#This Row],[RespondentID]],'All Data'!$A:$CW,96,FALSE),"unknown")</f>
        <v>Retired</v>
      </c>
      <c r="AT23" s="96" t="str">
        <f>IFERROR(VLOOKUP(Table1[[#This Row],[RespondentID]],'All Data'!$A:$CW,97,FALSE),"unknown")</f>
        <v>Yes</v>
      </c>
      <c r="AU23" s="96" t="str">
        <f>IFERROR(VLOOKUP(Table1[[#This Row],[RespondentID]],'All Data'!$A:$CW,98,FALSE),"unknown")</f>
        <v>Medicare</v>
      </c>
      <c r="AV23" s="96" t="str">
        <f>IFERROR(VLOOKUP(Table1[[#This Row],[RespondentID]],'All Data'!$A:$CW,99,FALSE),"unknown")</f>
        <v>Yes</v>
      </c>
    </row>
    <row r="24" spans="1:48">
      <c r="A24">
        <v>114458193468</v>
      </c>
      <c r="C24" t="s">
        <v>39</v>
      </c>
      <c r="D24" t="s">
        <v>40</v>
      </c>
      <c r="E24" t="s">
        <v>41</v>
      </c>
      <c r="J24" t="s">
        <v>45</v>
      </c>
      <c r="O24">
        <f t="shared" si="0"/>
        <v>4</v>
      </c>
      <c r="P24">
        <f t="shared" si="1"/>
        <v>0.75</v>
      </c>
      <c r="Q24"/>
      <c r="R24">
        <f t="shared" si="2"/>
        <v>0</v>
      </c>
      <c r="S24">
        <f t="shared" si="3"/>
        <v>0.75</v>
      </c>
      <c r="T24">
        <f t="shared" si="4"/>
        <v>0.75</v>
      </c>
      <c r="U24">
        <f t="shared" si="5"/>
        <v>0.75</v>
      </c>
      <c r="V24">
        <f t="shared" si="6"/>
        <v>0</v>
      </c>
      <c r="W24">
        <f t="shared" si="7"/>
        <v>0</v>
      </c>
      <c r="X24">
        <f t="shared" si="8"/>
        <v>0</v>
      </c>
      <c r="Y24">
        <f t="shared" si="9"/>
        <v>0</v>
      </c>
      <c r="Z24">
        <f t="shared" si="10"/>
        <v>0.75</v>
      </c>
      <c r="AA24">
        <f t="shared" si="11"/>
        <v>0</v>
      </c>
      <c r="AB24">
        <f t="shared" si="12"/>
        <v>0</v>
      </c>
      <c r="AC24">
        <f t="shared" si="13"/>
        <v>0</v>
      </c>
      <c r="AD24"/>
      <c r="AE24"/>
      <c r="AF24">
        <f t="shared" si="14"/>
        <v>3</v>
      </c>
      <c r="AG24">
        <f t="shared" si="15"/>
        <v>4</v>
      </c>
      <c r="AH24" t="str">
        <f t="shared" si="16"/>
        <v>Correct</v>
      </c>
      <c r="AJ24" s="96" t="str">
        <f>IFERROR(VLOOKUP(Table1[[#This Row],[RespondentID]],'All Data'!$A:$CO,87,FALSE),"unknown")</f>
        <v>Man</v>
      </c>
      <c r="AK24" s="96" t="str">
        <f>IFERROR(VLOOKUP(Table1[[#This Row],[RespondentID]],'All Data'!$A:$CO,88,FALSE),"unknown")</f>
        <v>65+ years</v>
      </c>
      <c r="AL24" s="96" t="str">
        <f>IFERROR(VLOOKUP(Table1[[#This Row],[RespondentID]],'All Data'!$A:$CO,89,FALSE),"unknown")</f>
        <v>Suffolk</v>
      </c>
      <c r="AM24" s="96" t="str">
        <f>IFERROR(VLOOKUP(Table1[[#This Row],[RespondentID]],'All Data'!$A:$CO,90,FALSE),"unknown")</f>
        <v>Commack, 11725</v>
      </c>
      <c r="AN24" s="96" t="str">
        <f>IFERROR(VLOOKUP(Table1[[#This Row],[RespondentID]],'All Data'!$A:$CO,91,FALSE),"unknown")</f>
        <v>White</v>
      </c>
      <c r="AO24" s="96" t="str">
        <f>IFERROR(VLOOKUP(Table1[[#This Row],[RespondentID]],'All Data'!$A:$CO,92,FALSE),"unknown")</f>
        <v>Not Hispanic or Latino</v>
      </c>
      <c r="AP24" s="96" t="str">
        <f>IFERROR(VLOOKUP(Table1[[#This Row],[RespondentID]],'All Data'!$A:$CO,93,FALSE),"unknown")</f>
        <v>English</v>
      </c>
      <c r="AQ24" s="96" t="str">
        <f>IFERROR(VLOOKUP(Table1[[#This Row],[RespondentID]],'All Data'!$A:$CW,94,FALSE),"unknown")</f>
        <v>Over $125,000</v>
      </c>
      <c r="AR24" s="96" t="str">
        <f>IFERROR(VLOOKUP(Table1[[#This Row],[RespondentID]],'All Data'!$A:$CW,95,FALSE),"unknown")</f>
        <v>Doctorate</v>
      </c>
      <c r="AS24" s="96" t="str">
        <f>IFERROR(VLOOKUP(Table1[[#This Row],[RespondentID]],'All Data'!$A:$CW,96,FALSE),"unknown")</f>
        <v>Employed for wages</v>
      </c>
      <c r="AT24" s="96" t="str">
        <f>IFERROR(VLOOKUP(Table1[[#This Row],[RespondentID]],'All Data'!$A:$CW,97,FALSE),"unknown")</f>
        <v>Yes</v>
      </c>
      <c r="AU24" s="96" t="str">
        <f>IFERROR(VLOOKUP(Table1[[#This Row],[RespondentID]],'All Data'!$A:$CW,98,FALSE),"unknown")</f>
        <v>Medicare, Private/Commercial</v>
      </c>
      <c r="AV24" s="96" t="str">
        <f>IFERROR(VLOOKUP(Table1[[#This Row],[RespondentID]],'All Data'!$A:$CW,99,FALSE),"unknown")</f>
        <v>Yes</v>
      </c>
    </row>
    <row r="25" spans="1:48">
      <c r="A25">
        <v>114456284467</v>
      </c>
      <c r="H25" t="s">
        <v>43</v>
      </c>
      <c r="O25">
        <f t="shared" si="0"/>
        <v>1</v>
      </c>
      <c r="P25">
        <f t="shared" si="1"/>
        <v>3</v>
      </c>
      <c r="Q25"/>
      <c r="R25">
        <f t="shared" si="2"/>
        <v>0</v>
      </c>
      <c r="S25">
        <f t="shared" si="3"/>
        <v>0</v>
      </c>
      <c r="T25">
        <f t="shared" si="4"/>
        <v>0</v>
      </c>
      <c r="U25">
        <f t="shared" si="5"/>
        <v>0</v>
      </c>
      <c r="V25">
        <f t="shared" si="6"/>
        <v>0</v>
      </c>
      <c r="W25">
        <f t="shared" si="7"/>
        <v>0</v>
      </c>
      <c r="X25">
        <f t="shared" si="8"/>
        <v>1</v>
      </c>
      <c r="Y25">
        <f t="shared" si="9"/>
        <v>0</v>
      </c>
      <c r="Z25">
        <f t="shared" si="10"/>
        <v>0</v>
      </c>
      <c r="AA25">
        <f t="shared" si="11"/>
        <v>0</v>
      </c>
      <c r="AB25">
        <f t="shared" si="12"/>
        <v>0</v>
      </c>
      <c r="AC25">
        <f t="shared" si="13"/>
        <v>0</v>
      </c>
      <c r="AD25"/>
      <c r="AE25"/>
      <c r="AF25">
        <f t="shared" si="14"/>
        <v>1</v>
      </c>
      <c r="AG25">
        <f t="shared" si="15"/>
        <v>1</v>
      </c>
      <c r="AH25" t="str">
        <f t="shared" si="16"/>
        <v>Correct</v>
      </c>
      <c r="AJ25" s="96" t="str">
        <f>IFERROR(VLOOKUP(Table1[[#This Row],[RespondentID]],'All Data'!$A:$CO,87,FALSE),"unknown")</f>
        <v>Man</v>
      </c>
      <c r="AK25" s="96" t="str">
        <f>IFERROR(VLOOKUP(Table1[[#This Row],[RespondentID]],'All Data'!$A:$CO,88,FALSE),"unknown")</f>
        <v>25-34 years</v>
      </c>
      <c r="AL25" s="96" t="str">
        <f>IFERROR(VLOOKUP(Table1[[#This Row],[RespondentID]],'All Data'!$A:$CO,89,FALSE),"unknown")</f>
        <v>Nassau</v>
      </c>
      <c r="AM25" s="96" t="str">
        <f>IFERROR(VLOOKUP(Table1[[#This Row],[RespondentID]],'All Data'!$A:$CO,90,FALSE),"unknown")</f>
        <v>Valley Stream, 11580</v>
      </c>
      <c r="AN25" s="96" t="str">
        <f>IFERROR(VLOOKUP(Table1[[#This Row],[RespondentID]],'All Data'!$A:$CO,91,FALSE),"unknown")</f>
        <v>Asian</v>
      </c>
      <c r="AO25" s="96" t="str">
        <f>IFERROR(VLOOKUP(Table1[[#This Row],[RespondentID]],'All Data'!$A:$CO,92,FALSE),"unknown")</f>
        <v>Not Hispanic or Latino</v>
      </c>
      <c r="AP25" s="96" t="str">
        <f>IFERROR(VLOOKUP(Table1[[#This Row],[RespondentID]],'All Data'!$A:$CO,93,FALSE),"unknown")</f>
        <v>English</v>
      </c>
      <c r="AQ25" s="96" t="str">
        <f>IFERROR(VLOOKUP(Table1[[#This Row],[RespondentID]],'All Data'!$A:$CW,94,FALSE),"unknown")</f>
        <v>$75,000 to $125,000</v>
      </c>
      <c r="AR25" s="96" t="str">
        <f>IFERROR(VLOOKUP(Table1[[#This Row],[RespondentID]],'All Data'!$A:$CW,95,FALSE),"unknown")</f>
        <v>Graduate school</v>
      </c>
      <c r="AS25" s="96" t="str">
        <f>IFERROR(VLOOKUP(Table1[[#This Row],[RespondentID]],'All Data'!$A:$CW,96,FALSE),"unknown")</f>
        <v>Employed for wages</v>
      </c>
      <c r="AT25" s="96" t="str">
        <f>IFERROR(VLOOKUP(Table1[[#This Row],[RespondentID]],'All Data'!$A:$CW,97,FALSE),"unknown")</f>
        <v>No</v>
      </c>
      <c r="AU25" s="96" t="str">
        <f>IFERROR(VLOOKUP(Table1[[#This Row],[RespondentID]],'All Data'!$A:$CW,98,FALSE),"unknown")</f>
        <v>No Insurance</v>
      </c>
      <c r="AV25" s="96" t="str">
        <f>IFERROR(VLOOKUP(Table1[[#This Row],[RespondentID]],'All Data'!$A:$CW,99,FALSE),"unknown")</f>
        <v>Yes</v>
      </c>
    </row>
    <row r="26" spans="1:48">
      <c r="A26">
        <v>114456282617</v>
      </c>
      <c r="B26" t="s">
        <v>38</v>
      </c>
      <c r="O26">
        <f t="shared" si="0"/>
        <v>1</v>
      </c>
      <c r="P26">
        <f t="shared" si="1"/>
        <v>3</v>
      </c>
      <c r="Q26"/>
      <c r="R26">
        <f t="shared" si="2"/>
        <v>1</v>
      </c>
      <c r="S26">
        <f t="shared" si="3"/>
        <v>0</v>
      </c>
      <c r="T26">
        <f t="shared" si="4"/>
        <v>0</v>
      </c>
      <c r="U26">
        <f t="shared" si="5"/>
        <v>0</v>
      </c>
      <c r="V26">
        <f t="shared" si="6"/>
        <v>0</v>
      </c>
      <c r="W26">
        <f t="shared" si="7"/>
        <v>0</v>
      </c>
      <c r="X26">
        <f t="shared" si="8"/>
        <v>0</v>
      </c>
      <c r="Y26">
        <f t="shared" si="9"/>
        <v>0</v>
      </c>
      <c r="Z26">
        <f t="shared" si="10"/>
        <v>0</v>
      </c>
      <c r="AA26">
        <f t="shared" si="11"/>
        <v>0</v>
      </c>
      <c r="AB26">
        <f t="shared" si="12"/>
        <v>0</v>
      </c>
      <c r="AC26">
        <f t="shared" si="13"/>
        <v>0</v>
      </c>
      <c r="AD26"/>
      <c r="AE26"/>
      <c r="AF26">
        <f t="shared" si="14"/>
        <v>1</v>
      </c>
      <c r="AG26">
        <f t="shared" si="15"/>
        <v>1</v>
      </c>
      <c r="AH26" t="str">
        <f t="shared" si="16"/>
        <v>Correct</v>
      </c>
      <c r="AJ26" s="96" t="str">
        <f>IFERROR(VLOOKUP(Table1[[#This Row],[RespondentID]],'All Data'!$A:$CO,87,FALSE),"unknown")</f>
        <v>Man</v>
      </c>
      <c r="AK26" s="96" t="str">
        <f>IFERROR(VLOOKUP(Table1[[#This Row],[RespondentID]],'All Data'!$A:$CO,88,FALSE),"unknown")</f>
        <v>65+ years</v>
      </c>
      <c r="AL26" s="96" t="str">
        <f>IFERROR(VLOOKUP(Table1[[#This Row],[RespondentID]],'All Data'!$A:$CO,89,FALSE),"unknown")</f>
        <v>Nassau</v>
      </c>
      <c r="AM26" s="96" t="str">
        <f>IFERROR(VLOOKUP(Table1[[#This Row],[RespondentID]],'All Data'!$A:$CO,90,FALSE),"unknown")</f>
        <v>Bellmore, 11710</v>
      </c>
      <c r="AN26" s="96" t="str">
        <f>IFERROR(VLOOKUP(Table1[[#This Row],[RespondentID]],'All Data'!$A:$CO,91,FALSE),"unknown")</f>
        <v>Asian</v>
      </c>
      <c r="AO26" s="96">
        <f>IFERROR(VLOOKUP(Table1[[#This Row],[RespondentID]],'All Data'!$A:$CO,92,FALSE),"unknown")</f>
        <v>0</v>
      </c>
      <c r="AP26" s="96" t="str">
        <f>IFERROR(VLOOKUP(Table1[[#This Row],[RespondentID]],'All Data'!$A:$CO,93,FALSE),"unknown")</f>
        <v>English</v>
      </c>
      <c r="AQ26" s="96" t="str">
        <f>IFERROR(VLOOKUP(Table1[[#This Row],[RespondentID]],'All Data'!$A:$CW,94,FALSE),"unknown")</f>
        <v>$75,000 to $125,000</v>
      </c>
      <c r="AR26" s="96" t="str">
        <f>IFERROR(VLOOKUP(Table1[[#This Row],[RespondentID]],'All Data'!$A:$CW,95,FALSE),"unknown")</f>
        <v>College graduate</v>
      </c>
      <c r="AS26" s="96" t="str">
        <f>IFERROR(VLOOKUP(Table1[[#This Row],[RespondentID]],'All Data'!$A:$CW,96,FALSE),"unknown")</f>
        <v>Retired</v>
      </c>
      <c r="AT26" s="96" t="str">
        <f>IFERROR(VLOOKUP(Table1[[#This Row],[RespondentID]],'All Data'!$A:$CW,97,FALSE),"unknown")</f>
        <v>Yes</v>
      </c>
      <c r="AU26" s="96" t="str">
        <f>IFERROR(VLOOKUP(Table1[[#This Row],[RespondentID]],'All Data'!$A:$CW,98,FALSE),"unknown")</f>
        <v>Medicare, Private/Commercial</v>
      </c>
      <c r="AV26" s="96" t="str">
        <f>IFERROR(VLOOKUP(Table1[[#This Row],[RespondentID]],'All Data'!$A:$CW,99,FALSE),"unknown")</f>
        <v>Yes</v>
      </c>
    </row>
    <row r="27" spans="1:48">
      <c r="A27">
        <v>114456280075</v>
      </c>
      <c r="F27" t="s">
        <v>42</v>
      </c>
      <c r="H27" t="s">
        <v>43</v>
      </c>
      <c r="O27">
        <f t="shared" si="0"/>
        <v>2</v>
      </c>
      <c r="P27">
        <f t="shared" si="1"/>
        <v>1.5</v>
      </c>
      <c r="Q27"/>
      <c r="R27">
        <f t="shared" si="2"/>
        <v>0</v>
      </c>
      <c r="S27">
        <f t="shared" si="3"/>
        <v>0</v>
      </c>
      <c r="T27">
        <f t="shared" si="4"/>
        <v>0</v>
      </c>
      <c r="U27">
        <f t="shared" si="5"/>
        <v>0</v>
      </c>
      <c r="V27">
        <f t="shared" si="6"/>
        <v>1</v>
      </c>
      <c r="W27">
        <f t="shared" si="7"/>
        <v>0</v>
      </c>
      <c r="X27">
        <f t="shared" si="8"/>
        <v>1</v>
      </c>
      <c r="Y27">
        <f t="shared" si="9"/>
        <v>0</v>
      </c>
      <c r="Z27">
        <f t="shared" si="10"/>
        <v>0</v>
      </c>
      <c r="AA27">
        <f t="shared" si="11"/>
        <v>0</v>
      </c>
      <c r="AB27">
        <f t="shared" si="12"/>
        <v>0</v>
      </c>
      <c r="AC27">
        <f t="shared" si="13"/>
        <v>0</v>
      </c>
      <c r="AD27"/>
      <c r="AE27"/>
      <c r="AF27">
        <f t="shared" si="14"/>
        <v>2</v>
      </c>
      <c r="AG27">
        <f t="shared" si="15"/>
        <v>2</v>
      </c>
      <c r="AH27" t="str">
        <f t="shared" si="16"/>
        <v>Correct</v>
      </c>
      <c r="AJ27" s="96" t="str">
        <f>IFERROR(VLOOKUP(Table1[[#This Row],[RespondentID]],'All Data'!$A:$CO,87,FALSE),"unknown")</f>
        <v>Woman</v>
      </c>
      <c r="AK27" s="96" t="str">
        <f>IFERROR(VLOOKUP(Table1[[#This Row],[RespondentID]],'All Data'!$A:$CO,88,FALSE),"unknown")</f>
        <v>55-64 years</v>
      </c>
      <c r="AL27" s="96" t="str">
        <f>IFERROR(VLOOKUP(Table1[[#This Row],[RespondentID]],'All Data'!$A:$CO,89,FALSE),"unknown")</f>
        <v>Nassau</v>
      </c>
      <c r="AM27" s="96" t="str">
        <f>IFERROR(VLOOKUP(Table1[[#This Row],[RespondentID]],'All Data'!$A:$CO,90,FALSE),"unknown")</f>
        <v>Bellmore, 11710</v>
      </c>
      <c r="AN27" s="96" t="str">
        <f>IFERROR(VLOOKUP(Table1[[#This Row],[RespondentID]],'All Data'!$A:$CO,91,FALSE),"unknown")</f>
        <v>White</v>
      </c>
      <c r="AO27" s="96">
        <f>IFERROR(VLOOKUP(Table1[[#This Row],[RespondentID]],'All Data'!$A:$CO,92,FALSE),"unknown")</f>
        <v>0</v>
      </c>
      <c r="AP27" s="96" t="str">
        <f>IFERROR(VLOOKUP(Table1[[#This Row],[RespondentID]],'All Data'!$A:$CO,93,FALSE),"unknown")</f>
        <v>English</v>
      </c>
      <c r="AQ27" s="96">
        <f>IFERROR(VLOOKUP(Table1[[#This Row],[RespondentID]],'All Data'!$A:$CW,94,FALSE),"unknown")</f>
        <v>0</v>
      </c>
      <c r="AR27" s="96" t="str">
        <f>IFERROR(VLOOKUP(Table1[[#This Row],[RespondentID]],'All Data'!$A:$CW,95,FALSE),"unknown")</f>
        <v>College graduate</v>
      </c>
      <c r="AS27" s="96" t="str">
        <f>IFERROR(VLOOKUP(Table1[[#This Row],[RespondentID]],'All Data'!$A:$CW,96,FALSE),"unknown")</f>
        <v>Employed for wages</v>
      </c>
      <c r="AT27" s="96" t="str">
        <f>IFERROR(VLOOKUP(Table1[[#This Row],[RespondentID]],'All Data'!$A:$CW,97,FALSE),"unknown")</f>
        <v>Yes</v>
      </c>
      <c r="AU27" s="96" t="str">
        <f>IFERROR(VLOOKUP(Table1[[#This Row],[RespondentID]],'All Data'!$A:$CW,98,FALSE),"unknown")</f>
        <v>Private/Commercial</v>
      </c>
      <c r="AV27" s="96" t="str">
        <f>IFERROR(VLOOKUP(Table1[[#This Row],[RespondentID]],'All Data'!$A:$CW,99,FALSE),"unknown")</f>
        <v>Yes</v>
      </c>
    </row>
    <row r="28" spans="1:48">
      <c r="A28">
        <v>114456276689</v>
      </c>
      <c r="C28" t="s">
        <v>39</v>
      </c>
      <c r="F28" t="s">
        <v>42</v>
      </c>
      <c r="L28" t="s">
        <v>47</v>
      </c>
      <c r="O28">
        <f t="shared" si="0"/>
        <v>3</v>
      </c>
      <c r="P28">
        <f t="shared" si="1"/>
        <v>1</v>
      </c>
      <c r="Q28"/>
      <c r="R28">
        <f t="shared" si="2"/>
        <v>0</v>
      </c>
      <c r="S28">
        <f t="shared" si="3"/>
        <v>1</v>
      </c>
      <c r="T28">
        <f t="shared" si="4"/>
        <v>0</v>
      </c>
      <c r="U28">
        <f t="shared" si="5"/>
        <v>0</v>
      </c>
      <c r="V28">
        <f t="shared" si="6"/>
        <v>1</v>
      </c>
      <c r="W28">
        <f t="shared" si="7"/>
        <v>0</v>
      </c>
      <c r="X28">
        <f t="shared" si="8"/>
        <v>0</v>
      </c>
      <c r="Y28">
        <f t="shared" si="9"/>
        <v>0</v>
      </c>
      <c r="Z28">
        <f t="shared" si="10"/>
        <v>0</v>
      </c>
      <c r="AA28">
        <f t="shared" si="11"/>
        <v>0</v>
      </c>
      <c r="AB28">
        <f t="shared" si="12"/>
        <v>1</v>
      </c>
      <c r="AC28">
        <f t="shared" si="13"/>
        <v>0</v>
      </c>
      <c r="AD28"/>
      <c r="AE28"/>
      <c r="AF28">
        <f t="shared" si="14"/>
        <v>3</v>
      </c>
      <c r="AG28">
        <f t="shared" si="15"/>
        <v>3</v>
      </c>
      <c r="AH28" t="str">
        <f t="shared" si="16"/>
        <v>Correct</v>
      </c>
      <c r="AJ28" s="96" t="str">
        <f>IFERROR(VLOOKUP(Table1[[#This Row],[RespondentID]],'All Data'!$A:$CO,87,FALSE),"unknown")</f>
        <v>Man</v>
      </c>
      <c r="AK28" s="96" t="str">
        <f>IFERROR(VLOOKUP(Table1[[#This Row],[RespondentID]],'All Data'!$A:$CO,88,FALSE),"unknown")</f>
        <v>55-64 years</v>
      </c>
      <c r="AL28" s="96" t="str">
        <f>IFERROR(VLOOKUP(Table1[[#This Row],[RespondentID]],'All Data'!$A:$CO,89,FALSE),"unknown")</f>
        <v>Nassau</v>
      </c>
      <c r="AM28" s="96" t="str">
        <f>IFERROR(VLOOKUP(Table1[[#This Row],[RespondentID]],'All Data'!$A:$CO,90,FALSE),"unknown")</f>
        <v>Bellmore, 11710</v>
      </c>
      <c r="AN28" s="96" t="str">
        <f>IFERROR(VLOOKUP(Table1[[#This Row],[RespondentID]],'All Data'!$A:$CO,91,FALSE),"unknown")</f>
        <v>White</v>
      </c>
      <c r="AO28" s="96" t="str">
        <f>IFERROR(VLOOKUP(Table1[[#This Row],[RespondentID]],'All Data'!$A:$CO,92,FALSE),"unknown")</f>
        <v>Not Hispanic or Latino</v>
      </c>
      <c r="AP28" s="96" t="str">
        <f>IFERROR(VLOOKUP(Table1[[#This Row],[RespondentID]],'All Data'!$A:$CO,93,FALSE),"unknown")</f>
        <v>English</v>
      </c>
      <c r="AQ28" s="96">
        <f>IFERROR(VLOOKUP(Table1[[#This Row],[RespondentID]],'All Data'!$A:$CW,94,FALSE),"unknown")</f>
        <v>0</v>
      </c>
      <c r="AR28" s="96" t="str">
        <f>IFERROR(VLOOKUP(Table1[[#This Row],[RespondentID]],'All Data'!$A:$CW,95,FALSE),"unknown")</f>
        <v>College graduate</v>
      </c>
      <c r="AS28" s="96" t="str">
        <f>IFERROR(VLOOKUP(Table1[[#This Row],[RespondentID]],'All Data'!$A:$CW,96,FALSE),"unknown")</f>
        <v>Employed for wages</v>
      </c>
      <c r="AT28" s="96" t="str">
        <f>IFERROR(VLOOKUP(Table1[[#This Row],[RespondentID]],'All Data'!$A:$CW,97,FALSE),"unknown")</f>
        <v>Yes</v>
      </c>
      <c r="AU28" s="96" t="str">
        <f>IFERROR(VLOOKUP(Table1[[#This Row],[RespondentID]],'All Data'!$A:$CW,98,FALSE),"unknown")</f>
        <v>Private/Commercial</v>
      </c>
      <c r="AV28" s="96" t="str">
        <f>IFERROR(VLOOKUP(Table1[[#This Row],[RespondentID]],'All Data'!$A:$CW,99,FALSE),"unknown")</f>
        <v>Yes</v>
      </c>
    </row>
    <row r="29" spans="1:48">
      <c r="A29">
        <v>114456274053</v>
      </c>
      <c r="B29" t="s">
        <v>38</v>
      </c>
      <c r="H29" t="s">
        <v>43</v>
      </c>
      <c r="J29" t="s">
        <v>45</v>
      </c>
      <c r="O29">
        <f t="shared" si="0"/>
        <v>3</v>
      </c>
      <c r="P29">
        <f t="shared" si="1"/>
        <v>1</v>
      </c>
      <c r="Q29"/>
      <c r="R29">
        <f t="shared" si="2"/>
        <v>1</v>
      </c>
      <c r="S29">
        <f t="shared" si="3"/>
        <v>0</v>
      </c>
      <c r="T29">
        <f t="shared" si="4"/>
        <v>0</v>
      </c>
      <c r="U29">
        <f t="shared" si="5"/>
        <v>0</v>
      </c>
      <c r="V29">
        <f t="shared" si="6"/>
        <v>0</v>
      </c>
      <c r="W29">
        <f t="shared" si="7"/>
        <v>0</v>
      </c>
      <c r="X29">
        <f t="shared" si="8"/>
        <v>1</v>
      </c>
      <c r="Y29">
        <f t="shared" si="9"/>
        <v>0</v>
      </c>
      <c r="Z29">
        <f t="shared" si="10"/>
        <v>1</v>
      </c>
      <c r="AA29">
        <f t="shared" si="11"/>
        <v>0</v>
      </c>
      <c r="AB29">
        <f t="shared" si="12"/>
        <v>0</v>
      </c>
      <c r="AC29">
        <f t="shared" si="13"/>
        <v>0</v>
      </c>
      <c r="AD29"/>
      <c r="AE29"/>
      <c r="AF29">
        <f t="shared" si="14"/>
        <v>3</v>
      </c>
      <c r="AG29">
        <f t="shared" si="15"/>
        <v>3</v>
      </c>
      <c r="AH29" t="str">
        <f t="shared" si="16"/>
        <v>Correct</v>
      </c>
      <c r="AJ29" s="96" t="str">
        <f>IFERROR(VLOOKUP(Table1[[#This Row],[RespondentID]],'All Data'!$A:$CO,87,FALSE),"unknown")</f>
        <v>Woman</v>
      </c>
      <c r="AK29" s="96" t="str">
        <f>IFERROR(VLOOKUP(Table1[[#This Row],[RespondentID]],'All Data'!$A:$CO,88,FALSE),"unknown")</f>
        <v>65+ years</v>
      </c>
      <c r="AL29" s="96" t="str">
        <f>IFERROR(VLOOKUP(Table1[[#This Row],[RespondentID]],'All Data'!$A:$CO,89,FALSE),"unknown")</f>
        <v>Nassau</v>
      </c>
      <c r="AM29" s="96" t="str">
        <f>IFERROR(VLOOKUP(Table1[[#This Row],[RespondentID]],'All Data'!$A:$CO,90,FALSE),"unknown")</f>
        <v>Bellmore, 11710</v>
      </c>
      <c r="AN29" s="96" t="str">
        <f>IFERROR(VLOOKUP(Table1[[#This Row],[RespondentID]],'All Data'!$A:$CO,91,FALSE),"unknown")</f>
        <v>White</v>
      </c>
      <c r="AO29" s="96" t="str">
        <f>IFERROR(VLOOKUP(Table1[[#This Row],[RespondentID]],'All Data'!$A:$CO,92,FALSE),"unknown")</f>
        <v>Not Hispanic or Latino</v>
      </c>
      <c r="AP29" s="96" t="str">
        <f>IFERROR(VLOOKUP(Table1[[#This Row],[RespondentID]],'All Data'!$A:$CO,93,FALSE),"unknown")</f>
        <v>English</v>
      </c>
      <c r="AQ29" s="96" t="str">
        <f>IFERROR(VLOOKUP(Table1[[#This Row],[RespondentID]],'All Data'!$A:$CW,94,FALSE),"unknown")</f>
        <v>$20,000 to $34,999</v>
      </c>
      <c r="AR29" s="96" t="str">
        <f>IFERROR(VLOOKUP(Table1[[#This Row],[RespondentID]],'All Data'!$A:$CW,95,FALSE),"unknown")</f>
        <v>High school graduate</v>
      </c>
      <c r="AS29" s="96" t="str">
        <f>IFERROR(VLOOKUP(Table1[[#This Row],[RespondentID]],'All Data'!$A:$CW,96,FALSE),"unknown")</f>
        <v>Retired</v>
      </c>
      <c r="AT29" s="96" t="str">
        <f>IFERROR(VLOOKUP(Table1[[#This Row],[RespondentID]],'All Data'!$A:$CW,97,FALSE),"unknown")</f>
        <v>No</v>
      </c>
      <c r="AU29" s="96" t="str">
        <f>IFERROR(VLOOKUP(Table1[[#This Row],[RespondentID]],'All Data'!$A:$CW,98,FALSE),"unknown")</f>
        <v>Medicare</v>
      </c>
      <c r="AV29" s="96" t="str">
        <f>IFERROR(VLOOKUP(Table1[[#This Row],[RespondentID]],'All Data'!$A:$CW,99,FALSE),"unknown")</f>
        <v>No</v>
      </c>
    </row>
    <row r="30" spans="1:48">
      <c r="A30">
        <v>114456271224</v>
      </c>
      <c r="H30" t="s">
        <v>43</v>
      </c>
      <c r="O30">
        <f t="shared" si="0"/>
        <v>1</v>
      </c>
      <c r="P30">
        <f t="shared" si="1"/>
        <v>3</v>
      </c>
      <c r="Q30"/>
      <c r="R30">
        <f t="shared" si="2"/>
        <v>0</v>
      </c>
      <c r="S30">
        <f t="shared" si="3"/>
        <v>0</v>
      </c>
      <c r="T30">
        <f t="shared" si="4"/>
        <v>0</v>
      </c>
      <c r="U30">
        <f t="shared" si="5"/>
        <v>0</v>
      </c>
      <c r="V30">
        <f t="shared" si="6"/>
        <v>0</v>
      </c>
      <c r="W30">
        <f t="shared" si="7"/>
        <v>0</v>
      </c>
      <c r="X30">
        <f t="shared" si="8"/>
        <v>1</v>
      </c>
      <c r="Y30">
        <f t="shared" si="9"/>
        <v>0</v>
      </c>
      <c r="Z30">
        <f t="shared" si="10"/>
        <v>0</v>
      </c>
      <c r="AA30">
        <f t="shared" si="11"/>
        <v>0</v>
      </c>
      <c r="AB30">
        <f t="shared" si="12"/>
        <v>0</v>
      </c>
      <c r="AC30">
        <f t="shared" si="13"/>
        <v>0</v>
      </c>
      <c r="AD30"/>
      <c r="AE30"/>
      <c r="AF30">
        <f t="shared" si="14"/>
        <v>1</v>
      </c>
      <c r="AG30">
        <f t="shared" si="15"/>
        <v>1</v>
      </c>
      <c r="AH30" t="str">
        <f t="shared" si="16"/>
        <v>Correct</v>
      </c>
      <c r="AJ30" s="96" t="str">
        <f>IFERROR(VLOOKUP(Table1[[#This Row],[RespondentID]],'All Data'!$A:$CO,87,FALSE),"unknown")</f>
        <v>Man</v>
      </c>
      <c r="AK30" s="96" t="str">
        <f>IFERROR(VLOOKUP(Table1[[#This Row],[RespondentID]],'All Data'!$A:$CO,88,FALSE),"unknown")</f>
        <v>65+ years</v>
      </c>
      <c r="AL30" s="96" t="str">
        <f>IFERROR(VLOOKUP(Table1[[#This Row],[RespondentID]],'All Data'!$A:$CO,89,FALSE),"unknown")</f>
        <v>Suffolk</v>
      </c>
      <c r="AM30" s="96" t="str">
        <f>IFERROR(VLOOKUP(Table1[[#This Row],[RespondentID]],'All Data'!$A:$CO,90,FALSE),"unknown")</f>
        <v>Greenlawn, 11740</v>
      </c>
      <c r="AN30" s="96" t="str">
        <f>IFERROR(VLOOKUP(Table1[[#This Row],[RespondentID]],'All Data'!$A:$CO,91,FALSE),"unknown")</f>
        <v>White</v>
      </c>
      <c r="AO30" s="96">
        <f>IFERROR(VLOOKUP(Table1[[#This Row],[RespondentID]],'All Data'!$A:$CO,92,FALSE),"unknown")</f>
        <v>0</v>
      </c>
      <c r="AP30" s="96" t="str">
        <f>IFERROR(VLOOKUP(Table1[[#This Row],[RespondentID]],'All Data'!$A:$CO,93,FALSE),"unknown")</f>
        <v>English</v>
      </c>
      <c r="AQ30" s="96">
        <f>IFERROR(VLOOKUP(Table1[[#This Row],[RespondentID]],'All Data'!$A:$CW,94,FALSE),"unknown")</f>
        <v>0</v>
      </c>
      <c r="AR30" s="96" t="str">
        <f>IFERROR(VLOOKUP(Table1[[#This Row],[RespondentID]],'All Data'!$A:$CW,95,FALSE),"unknown")</f>
        <v>High school graduate</v>
      </c>
      <c r="AS30" s="96" t="str">
        <f>IFERROR(VLOOKUP(Table1[[#This Row],[RespondentID]],'All Data'!$A:$CW,96,FALSE),"unknown")</f>
        <v>Retired</v>
      </c>
      <c r="AT30" s="96" t="str">
        <f>IFERROR(VLOOKUP(Table1[[#This Row],[RespondentID]],'All Data'!$A:$CW,97,FALSE),"unknown")</f>
        <v>Yes</v>
      </c>
      <c r="AU30" s="96" t="str">
        <f>IFERROR(VLOOKUP(Table1[[#This Row],[RespondentID]],'All Data'!$A:$CW,98,FALSE),"unknown")</f>
        <v>Medicare</v>
      </c>
      <c r="AV30" s="96" t="str">
        <f>IFERROR(VLOOKUP(Table1[[#This Row],[RespondentID]],'All Data'!$A:$CW,99,FALSE),"unknown")</f>
        <v>No</v>
      </c>
    </row>
    <row r="31" spans="1:48">
      <c r="A31">
        <v>114456268522</v>
      </c>
      <c r="B31" t="s">
        <v>38</v>
      </c>
      <c r="H31" t="s">
        <v>43</v>
      </c>
      <c r="L31" t="s">
        <v>47</v>
      </c>
      <c r="O31">
        <f t="shared" si="0"/>
        <v>3</v>
      </c>
      <c r="P31">
        <f t="shared" si="1"/>
        <v>1</v>
      </c>
      <c r="Q31"/>
      <c r="R31">
        <f t="shared" si="2"/>
        <v>1</v>
      </c>
      <c r="S31">
        <f t="shared" si="3"/>
        <v>0</v>
      </c>
      <c r="T31">
        <f t="shared" si="4"/>
        <v>0</v>
      </c>
      <c r="U31">
        <f t="shared" si="5"/>
        <v>0</v>
      </c>
      <c r="V31">
        <f t="shared" si="6"/>
        <v>0</v>
      </c>
      <c r="W31">
        <f t="shared" si="7"/>
        <v>0</v>
      </c>
      <c r="X31">
        <f t="shared" si="8"/>
        <v>1</v>
      </c>
      <c r="Y31">
        <f t="shared" si="9"/>
        <v>0</v>
      </c>
      <c r="Z31">
        <f t="shared" si="10"/>
        <v>0</v>
      </c>
      <c r="AA31">
        <f t="shared" si="11"/>
        <v>0</v>
      </c>
      <c r="AB31">
        <f t="shared" si="12"/>
        <v>1</v>
      </c>
      <c r="AC31">
        <f t="shared" si="13"/>
        <v>0</v>
      </c>
      <c r="AD31"/>
      <c r="AE31"/>
      <c r="AF31">
        <f t="shared" si="14"/>
        <v>3</v>
      </c>
      <c r="AG31">
        <f t="shared" si="15"/>
        <v>3</v>
      </c>
      <c r="AH31" t="str">
        <f t="shared" si="16"/>
        <v>Correct</v>
      </c>
      <c r="AJ31" s="96" t="str">
        <f>IFERROR(VLOOKUP(Table1[[#This Row],[RespondentID]],'All Data'!$A:$CO,87,FALSE),"unknown")</f>
        <v>Woman</v>
      </c>
      <c r="AK31" s="96" t="str">
        <f>IFERROR(VLOOKUP(Table1[[#This Row],[RespondentID]],'All Data'!$A:$CO,88,FALSE),"unknown")</f>
        <v>65+ years</v>
      </c>
      <c r="AL31" s="96" t="str">
        <f>IFERROR(VLOOKUP(Table1[[#This Row],[RespondentID]],'All Data'!$A:$CO,89,FALSE),"unknown")</f>
        <v>Suffolk</v>
      </c>
      <c r="AM31" s="96" t="str">
        <f>IFERROR(VLOOKUP(Table1[[#This Row],[RespondentID]],'All Data'!$A:$CO,90,FALSE),"unknown")</f>
        <v>East Northport, 11731</v>
      </c>
      <c r="AN31" s="96" t="str">
        <f>IFERROR(VLOOKUP(Table1[[#This Row],[RespondentID]],'All Data'!$A:$CO,91,FALSE),"unknown")</f>
        <v>White</v>
      </c>
      <c r="AO31" s="96" t="str">
        <f>IFERROR(VLOOKUP(Table1[[#This Row],[RespondentID]],'All Data'!$A:$CO,92,FALSE),"unknown")</f>
        <v>Not Hispanic or Latino</v>
      </c>
      <c r="AP31" s="96" t="str">
        <f>IFERROR(VLOOKUP(Table1[[#This Row],[RespondentID]],'All Data'!$A:$CO,93,FALSE),"unknown")</f>
        <v>English</v>
      </c>
      <c r="AQ31" s="96">
        <f>IFERROR(VLOOKUP(Table1[[#This Row],[RespondentID]],'All Data'!$A:$CW,94,FALSE),"unknown")</f>
        <v>0</v>
      </c>
      <c r="AR31" s="96" t="str">
        <f>IFERROR(VLOOKUP(Table1[[#This Row],[RespondentID]],'All Data'!$A:$CW,95,FALSE),"unknown")</f>
        <v>Graduate school</v>
      </c>
      <c r="AS31" s="96" t="str">
        <f>IFERROR(VLOOKUP(Table1[[#This Row],[RespondentID]],'All Data'!$A:$CW,96,FALSE),"unknown")</f>
        <v>Retired</v>
      </c>
      <c r="AT31" s="96" t="str">
        <f>IFERROR(VLOOKUP(Table1[[#This Row],[RespondentID]],'All Data'!$A:$CW,97,FALSE),"unknown")</f>
        <v>Yes</v>
      </c>
      <c r="AU31" s="96" t="str">
        <f>IFERROR(VLOOKUP(Table1[[#This Row],[RespondentID]],'All Data'!$A:$CW,98,FALSE),"unknown")</f>
        <v>Medicare</v>
      </c>
      <c r="AV31" s="96" t="str">
        <f>IFERROR(VLOOKUP(Table1[[#This Row],[RespondentID]],'All Data'!$A:$CW,99,FALSE),"unknown")</f>
        <v>Yes</v>
      </c>
    </row>
    <row r="32" spans="1:48">
      <c r="A32">
        <v>114456266265</v>
      </c>
      <c r="C32" t="s">
        <v>39</v>
      </c>
      <c r="E32" t="s">
        <v>41</v>
      </c>
      <c r="O32">
        <f t="shared" si="0"/>
        <v>2</v>
      </c>
      <c r="P32">
        <f t="shared" si="1"/>
        <v>1.5</v>
      </c>
      <c r="Q32"/>
      <c r="R32">
        <f t="shared" si="2"/>
        <v>0</v>
      </c>
      <c r="S32">
        <f t="shared" si="3"/>
        <v>1</v>
      </c>
      <c r="T32">
        <f t="shared" si="4"/>
        <v>0</v>
      </c>
      <c r="U32">
        <f t="shared" si="5"/>
        <v>1</v>
      </c>
      <c r="V32">
        <f t="shared" si="6"/>
        <v>0</v>
      </c>
      <c r="W32">
        <f t="shared" si="7"/>
        <v>0</v>
      </c>
      <c r="X32">
        <f t="shared" si="8"/>
        <v>0</v>
      </c>
      <c r="Y32">
        <f t="shared" si="9"/>
        <v>0</v>
      </c>
      <c r="Z32">
        <f t="shared" si="10"/>
        <v>0</v>
      </c>
      <c r="AA32">
        <f t="shared" si="11"/>
        <v>0</v>
      </c>
      <c r="AB32">
        <f t="shared" si="12"/>
        <v>0</v>
      </c>
      <c r="AC32">
        <f t="shared" si="13"/>
        <v>0</v>
      </c>
      <c r="AD32"/>
      <c r="AE32"/>
      <c r="AF32">
        <f t="shared" si="14"/>
        <v>2</v>
      </c>
      <c r="AG32">
        <f t="shared" si="15"/>
        <v>2</v>
      </c>
      <c r="AH32" t="str">
        <f t="shared" si="16"/>
        <v>Correct</v>
      </c>
      <c r="AJ32" s="96" t="str">
        <f>IFERROR(VLOOKUP(Table1[[#This Row],[RespondentID]],'All Data'!$A:$CO,87,FALSE),"unknown")</f>
        <v>Man</v>
      </c>
      <c r="AK32" s="96" t="str">
        <f>IFERROR(VLOOKUP(Table1[[#This Row],[RespondentID]],'All Data'!$A:$CO,88,FALSE),"unknown")</f>
        <v>65+ years</v>
      </c>
      <c r="AL32" s="96" t="str">
        <f>IFERROR(VLOOKUP(Table1[[#This Row],[RespondentID]],'All Data'!$A:$CO,89,FALSE),"unknown")</f>
        <v>Nassau</v>
      </c>
      <c r="AM32" s="96" t="str">
        <f>IFERROR(VLOOKUP(Table1[[#This Row],[RespondentID]],'All Data'!$A:$CO,90,FALSE),"unknown")</f>
        <v>Bellmore, 11710</v>
      </c>
      <c r="AN32" s="96" t="str">
        <f>IFERROR(VLOOKUP(Table1[[#This Row],[RespondentID]],'All Data'!$A:$CO,91,FALSE),"unknown")</f>
        <v>White</v>
      </c>
      <c r="AO32" s="96" t="str">
        <f>IFERROR(VLOOKUP(Table1[[#This Row],[RespondentID]],'All Data'!$A:$CO,92,FALSE),"unknown")</f>
        <v>Not Hispanic or Latino</v>
      </c>
      <c r="AP32" s="96" t="str">
        <f>IFERROR(VLOOKUP(Table1[[#This Row],[RespondentID]],'All Data'!$A:$CO,93,FALSE),"unknown")</f>
        <v>English</v>
      </c>
      <c r="AQ32" s="96" t="str">
        <f>IFERROR(VLOOKUP(Table1[[#This Row],[RespondentID]],'All Data'!$A:$CW,94,FALSE),"unknown")</f>
        <v>$75,000 to $125,000</v>
      </c>
      <c r="AR32" s="96" t="str">
        <f>IFERROR(VLOOKUP(Table1[[#This Row],[RespondentID]],'All Data'!$A:$CW,95,FALSE),"unknown")</f>
        <v>Graduate school</v>
      </c>
      <c r="AS32" s="96" t="str">
        <f>IFERROR(VLOOKUP(Table1[[#This Row],[RespondentID]],'All Data'!$A:$CW,96,FALSE),"unknown")</f>
        <v>Retired</v>
      </c>
      <c r="AT32" s="96" t="str">
        <f>IFERROR(VLOOKUP(Table1[[#This Row],[RespondentID]],'All Data'!$A:$CW,97,FALSE),"unknown")</f>
        <v>Yes</v>
      </c>
      <c r="AU32" s="96" t="str">
        <f>IFERROR(VLOOKUP(Table1[[#This Row],[RespondentID]],'All Data'!$A:$CW,98,FALSE),"unknown")</f>
        <v>Medicare</v>
      </c>
      <c r="AV32" s="96" t="str">
        <f>IFERROR(VLOOKUP(Table1[[#This Row],[RespondentID]],'All Data'!$A:$CW,99,FALSE),"unknown")</f>
        <v>Yes</v>
      </c>
    </row>
    <row r="33" spans="1:48">
      <c r="A33">
        <v>114456263018</v>
      </c>
      <c r="B33" t="s">
        <v>38</v>
      </c>
      <c r="J33" t="s">
        <v>45</v>
      </c>
      <c r="O33">
        <f t="shared" si="0"/>
        <v>2</v>
      </c>
      <c r="P33">
        <f t="shared" si="1"/>
        <v>1.5</v>
      </c>
      <c r="Q33"/>
      <c r="R33">
        <f t="shared" si="2"/>
        <v>1</v>
      </c>
      <c r="S33">
        <f t="shared" si="3"/>
        <v>0</v>
      </c>
      <c r="T33">
        <f t="shared" si="4"/>
        <v>0</v>
      </c>
      <c r="U33">
        <f t="shared" si="5"/>
        <v>0</v>
      </c>
      <c r="V33">
        <f t="shared" si="6"/>
        <v>0</v>
      </c>
      <c r="W33">
        <f t="shared" si="7"/>
        <v>0</v>
      </c>
      <c r="X33">
        <f t="shared" si="8"/>
        <v>0</v>
      </c>
      <c r="Y33">
        <f t="shared" si="9"/>
        <v>0</v>
      </c>
      <c r="Z33">
        <f t="shared" si="10"/>
        <v>1</v>
      </c>
      <c r="AA33">
        <f t="shared" si="11"/>
        <v>0</v>
      </c>
      <c r="AB33">
        <f t="shared" si="12"/>
        <v>0</v>
      </c>
      <c r="AC33">
        <f t="shared" si="13"/>
        <v>0</v>
      </c>
      <c r="AD33"/>
      <c r="AE33"/>
      <c r="AF33">
        <f t="shared" si="14"/>
        <v>2</v>
      </c>
      <c r="AG33">
        <f t="shared" si="15"/>
        <v>2</v>
      </c>
      <c r="AH33" t="str">
        <f t="shared" si="16"/>
        <v>Correct</v>
      </c>
      <c r="AJ33" s="96" t="str">
        <f>IFERROR(VLOOKUP(Table1[[#This Row],[RespondentID]],'All Data'!$A:$CO,87,FALSE),"unknown")</f>
        <v>Woman</v>
      </c>
      <c r="AK33" s="96" t="str">
        <f>IFERROR(VLOOKUP(Table1[[#This Row],[RespondentID]],'All Data'!$A:$CO,88,FALSE),"unknown")</f>
        <v>65+ years</v>
      </c>
      <c r="AL33" s="96" t="str">
        <f>IFERROR(VLOOKUP(Table1[[#This Row],[RespondentID]],'All Data'!$A:$CO,89,FALSE),"unknown")</f>
        <v>Nassau</v>
      </c>
      <c r="AM33" s="96" t="str">
        <f>IFERROR(VLOOKUP(Table1[[#This Row],[RespondentID]],'All Data'!$A:$CO,90,FALSE),"unknown")</f>
        <v>New Hyde Park, 11040</v>
      </c>
      <c r="AN33" s="96" t="str">
        <f>IFERROR(VLOOKUP(Table1[[#This Row],[RespondentID]],'All Data'!$A:$CO,91,FALSE),"unknown")</f>
        <v>White</v>
      </c>
      <c r="AO33" s="96">
        <f>IFERROR(VLOOKUP(Table1[[#This Row],[RespondentID]],'All Data'!$A:$CO,92,FALSE),"unknown")</f>
        <v>0</v>
      </c>
      <c r="AP33" s="96" t="str">
        <f>IFERROR(VLOOKUP(Table1[[#This Row],[RespondentID]],'All Data'!$A:$CO,93,FALSE),"unknown")</f>
        <v>English</v>
      </c>
      <c r="AQ33" s="96" t="str">
        <f>IFERROR(VLOOKUP(Table1[[#This Row],[RespondentID]],'All Data'!$A:$CW,94,FALSE),"unknown")</f>
        <v>$75,000 to $125,000</v>
      </c>
      <c r="AR33" s="96" t="str">
        <f>IFERROR(VLOOKUP(Table1[[#This Row],[RespondentID]],'All Data'!$A:$CW,95,FALSE),"unknown")</f>
        <v>High school graduate</v>
      </c>
      <c r="AS33" s="96" t="str">
        <f>IFERROR(VLOOKUP(Table1[[#This Row],[RespondentID]],'All Data'!$A:$CW,96,FALSE),"unknown")</f>
        <v>Retired</v>
      </c>
      <c r="AT33" s="96" t="str">
        <f>IFERROR(VLOOKUP(Table1[[#This Row],[RespondentID]],'All Data'!$A:$CW,97,FALSE),"unknown")</f>
        <v>Yes</v>
      </c>
      <c r="AU33" s="96" t="str">
        <f>IFERROR(VLOOKUP(Table1[[#This Row],[RespondentID]],'All Data'!$A:$CW,98,FALSE),"unknown")</f>
        <v>Medicare</v>
      </c>
      <c r="AV33" s="96" t="str">
        <f>IFERROR(VLOOKUP(Table1[[#This Row],[RespondentID]],'All Data'!$A:$CW,99,FALSE),"unknown")</f>
        <v>Yes</v>
      </c>
    </row>
    <row r="34" spans="1:48">
      <c r="A34">
        <v>114456260972</v>
      </c>
      <c r="H34" t="s">
        <v>43</v>
      </c>
      <c r="J34" t="s">
        <v>45</v>
      </c>
      <c r="O34">
        <f t="shared" si="0"/>
        <v>2</v>
      </c>
      <c r="P34">
        <f t="shared" si="1"/>
        <v>1.5</v>
      </c>
      <c r="Q34"/>
      <c r="R34">
        <f t="shared" si="2"/>
        <v>0</v>
      </c>
      <c r="S34">
        <f t="shared" si="3"/>
        <v>0</v>
      </c>
      <c r="T34">
        <f t="shared" si="4"/>
        <v>0</v>
      </c>
      <c r="U34">
        <f t="shared" si="5"/>
        <v>0</v>
      </c>
      <c r="V34">
        <f t="shared" si="6"/>
        <v>0</v>
      </c>
      <c r="W34">
        <f t="shared" si="7"/>
        <v>0</v>
      </c>
      <c r="X34">
        <f t="shared" si="8"/>
        <v>1</v>
      </c>
      <c r="Y34">
        <f t="shared" si="9"/>
        <v>0</v>
      </c>
      <c r="Z34">
        <f t="shared" si="10"/>
        <v>1</v>
      </c>
      <c r="AA34">
        <f t="shared" si="11"/>
        <v>0</v>
      </c>
      <c r="AB34">
        <f t="shared" si="12"/>
        <v>0</v>
      </c>
      <c r="AC34">
        <f t="shared" si="13"/>
        <v>0</v>
      </c>
      <c r="AD34"/>
      <c r="AE34"/>
      <c r="AF34">
        <f t="shared" si="14"/>
        <v>2</v>
      </c>
      <c r="AG34">
        <f t="shared" si="15"/>
        <v>2</v>
      </c>
      <c r="AH34" t="str">
        <f t="shared" si="16"/>
        <v>Correct</v>
      </c>
      <c r="AJ34" s="96" t="str">
        <f>IFERROR(VLOOKUP(Table1[[#This Row],[RespondentID]],'All Data'!$A:$CO,87,FALSE),"unknown")</f>
        <v>Woman</v>
      </c>
      <c r="AK34" s="96" t="str">
        <f>IFERROR(VLOOKUP(Table1[[#This Row],[RespondentID]],'All Data'!$A:$CO,88,FALSE),"unknown")</f>
        <v>55-64 years</v>
      </c>
      <c r="AL34" s="96" t="str">
        <f>IFERROR(VLOOKUP(Table1[[#This Row],[RespondentID]],'All Data'!$A:$CO,89,FALSE),"unknown")</f>
        <v>Queens</v>
      </c>
      <c r="AM34" s="96">
        <f>IFERROR(VLOOKUP(Table1[[#This Row],[RespondentID]],'All Data'!$A:$CO,90,FALSE),"unknown")</f>
        <v>11362</v>
      </c>
      <c r="AN34" s="96" t="str">
        <f>IFERROR(VLOOKUP(Table1[[#This Row],[RespondentID]],'All Data'!$A:$CO,91,FALSE),"unknown")</f>
        <v>White</v>
      </c>
      <c r="AO34" s="96" t="str">
        <f>IFERROR(VLOOKUP(Table1[[#This Row],[RespondentID]],'All Data'!$A:$CO,92,FALSE),"unknown")</f>
        <v>Not Hispanic or Latino</v>
      </c>
      <c r="AP34" s="96" t="str">
        <f>IFERROR(VLOOKUP(Table1[[#This Row],[RespondentID]],'All Data'!$A:$CO,93,FALSE),"unknown")</f>
        <v>English</v>
      </c>
      <c r="AQ34" s="96" t="str">
        <f>IFERROR(VLOOKUP(Table1[[#This Row],[RespondentID]],'All Data'!$A:$CW,94,FALSE),"unknown")</f>
        <v>$35,000 to $49,999</v>
      </c>
      <c r="AR34" s="96" t="str">
        <f>IFERROR(VLOOKUP(Table1[[#This Row],[RespondentID]],'All Data'!$A:$CW,95,FALSE),"unknown")</f>
        <v>Some college</v>
      </c>
      <c r="AS34" s="96" t="str">
        <f>IFERROR(VLOOKUP(Table1[[#This Row],[RespondentID]],'All Data'!$A:$CW,96,FALSE),"unknown")</f>
        <v>Employed for wages</v>
      </c>
      <c r="AT34" s="96" t="str">
        <f>IFERROR(VLOOKUP(Table1[[#This Row],[RespondentID]],'All Data'!$A:$CW,97,FALSE),"unknown")</f>
        <v>Yes</v>
      </c>
      <c r="AU34" s="96" t="str">
        <f>IFERROR(VLOOKUP(Table1[[#This Row],[RespondentID]],'All Data'!$A:$CW,98,FALSE),"unknown")</f>
        <v>Private/Commercial</v>
      </c>
      <c r="AV34" s="96" t="str">
        <f>IFERROR(VLOOKUP(Table1[[#This Row],[RespondentID]],'All Data'!$A:$CW,99,FALSE),"unknown")</f>
        <v>Yes</v>
      </c>
    </row>
    <row r="35" spans="1:48">
      <c r="A35">
        <v>114456258368</v>
      </c>
      <c r="H35" t="s">
        <v>43</v>
      </c>
      <c r="O35">
        <f t="shared" si="0"/>
        <v>1</v>
      </c>
      <c r="P35">
        <f t="shared" si="1"/>
        <v>3</v>
      </c>
      <c r="Q35"/>
      <c r="R35">
        <f t="shared" si="2"/>
        <v>0</v>
      </c>
      <c r="S35">
        <f t="shared" si="3"/>
        <v>0</v>
      </c>
      <c r="T35">
        <f t="shared" si="4"/>
        <v>0</v>
      </c>
      <c r="U35">
        <f t="shared" si="5"/>
        <v>0</v>
      </c>
      <c r="V35">
        <f t="shared" si="6"/>
        <v>0</v>
      </c>
      <c r="W35">
        <f t="shared" si="7"/>
        <v>0</v>
      </c>
      <c r="X35">
        <f t="shared" si="8"/>
        <v>1</v>
      </c>
      <c r="Y35">
        <f t="shared" si="9"/>
        <v>0</v>
      </c>
      <c r="Z35">
        <f t="shared" si="10"/>
        <v>0</v>
      </c>
      <c r="AA35">
        <f t="shared" si="11"/>
        <v>0</v>
      </c>
      <c r="AB35">
        <f t="shared" si="12"/>
        <v>0</v>
      </c>
      <c r="AC35">
        <f t="shared" si="13"/>
        <v>0</v>
      </c>
      <c r="AD35"/>
      <c r="AE35"/>
      <c r="AF35">
        <f t="shared" si="14"/>
        <v>1</v>
      </c>
      <c r="AG35">
        <f t="shared" si="15"/>
        <v>1</v>
      </c>
      <c r="AH35" t="str">
        <f t="shared" si="16"/>
        <v>Correct</v>
      </c>
      <c r="AJ35" s="96">
        <f>IFERROR(VLOOKUP(Table1[[#This Row],[RespondentID]],'All Data'!$A:$CO,87,FALSE),"unknown")</f>
        <v>0</v>
      </c>
      <c r="AK35" s="96" t="str">
        <f>IFERROR(VLOOKUP(Table1[[#This Row],[RespondentID]],'All Data'!$A:$CO,88,FALSE),"unknown")</f>
        <v>65+ years</v>
      </c>
      <c r="AL35" s="96" t="str">
        <f>IFERROR(VLOOKUP(Table1[[#This Row],[RespondentID]],'All Data'!$A:$CO,89,FALSE),"unknown")</f>
        <v>Queens</v>
      </c>
      <c r="AM35" s="96">
        <f>IFERROR(VLOOKUP(Table1[[#This Row],[RespondentID]],'All Data'!$A:$CO,90,FALSE),"unknown")</f>
        <v>11362</v>
      </c>
      <c r="AN35" s="96" t="str">
        <f>IFERROR(VLOOKUP(Table1[[#This Row],[RespondentID]],'All Data'!$A:$CO,91,FALSE),"unknown")</f>
        <v>White</v>
      </c>
      <c r="AO35" s="96">
        <f>IFERROR(VLOOKUP(Table1[[#This Row],[RespondentID]],'All Data'!$A:$CO,92,FALSE),"unknown")</f>
        <v>0</v>
      </c>
      <c r="AP35" s="96">
        <f>IFERROR(VLOOKUP(Table1[[#This Row],[RespondentID]],'All Data'!$A:$CO,93,FALSE),"unknown")</f>
        <v>0</v>
      </c>
      <c r="AQ35" s="96" t="str">
        <f>IFERROR(VLOOKUP(Table1[[#This Row],[RespondentID]],'All Data'!$A:$CW,94,FALSE),"unknown")</f>
        <v>$50,000 to $74,999</v>
      </c>
      <c r="AR35" s="96" t="str">
        <f>IFERROR(VLOOKUP(Table1[[#This Row],[RespondentID]],'All Data'!$A:$CW,95,FALSE),"unknown")</f>
        <v>Some college</v>
      </c>
      <c r="AS35" s="96" t="str">
        <f>IFERROR(VLOOKUP(Table1[[#This Row],[RespondentID]],'All Data'!$A:$CW,96,FALSE),"unknown")</f>
        <v>Retired</v>
      </c>
      <c r="AT35" s="96" t="str">
        <f>IFERROR(VLOOKUP(Table1[[#This Row],[RespondentID]],'All Data'!$A:$CW,97,FALSE),"unknown")</f>
        <v>Yes</v>
      </c>
      <c r="AU35" s="96" t="str">
        <f>IFERROR(VLOOKUP(Table1[[#This Row],[RespondentID]],'All Data'!$A:$CW,98,FALSE),"unknown")</f>
        <v>Medicare</v>
      </c>
      <c r="AV35" s="96" t="str">
        <f>IFERROR(VLOOKUP(Table1[[#This Row],[RespondentID]],'All Data'!$A:$CW,99,FALSE),"unknown")</f>
        <v>No</v>
      </c>
    </row>
    <row r="36" spans="1:48">
      <c r="A36">
        <v>114456256262</v>
      </c>
      <c r="O36">
        <f t="shared" si="0"/>
        <v>0</v>
      </c>
      <c r="P36" t="e">
        <f t="shared" si="1"/>
        <v>#DIV/0!</v>
      </c>
      <c r="Q36"/>
      <c r="R36">
        <f t="shared" si="2"/>
        <v>0</v>
      </c>
      <c r="S36">
        <f t="shared" si="3"/>
        <v>0</v>
      </c>
      <c r="T36">
        <f t="shared" si="4"/>
        <v>0</v>
      </c>
      <c r="U36">
        <f t="shared" si="5"/>
        <v>0</v>
      </c>
      <c r="V36">
        <f t="shared" si="6"/>
        <v>0</v>
      </c>
      <c r="W36">
        <f t="shared" si="7"/>
        <v>0</v>
      </c>
      <c r="X36">
        <f t="shared" si="8"/>
        <v>0</v>
      </c>
      <c r="Y36">
        <f t="shared" si="9"/>
        <v>0</v>
      </c>
      <c r="Z36">
        <f t="shared" si="10"/>
        <v>0</v>
      </c>
      <c r="AA36">
        <f t="shared" si="11"/>
        <v>0</v>
      </c>
      <c r="AB36">
        <f t="shared" si="12"/>
        <v>0</v>
      </c>
      <c r="AC36">
        <f t="shared" si="13"/>
        <v>0</v>
      </c>
      <c r="AD36"/>
      <c r="AE36"/>
      <c r="AF36">
        <f t="shared" si="14"/>
        <v>0</v>
      </c>
      <c r="AG36">
        <f t="shared" si="15"/>
        <v>0</v>
      </c>
      <c r="AH36" t="str">
        <f t="shared" si="16"/>
        <v>Correct</v>
      </c>
      <c r="AJ36" s="96" t="str">
        <f>IFERROR(VLOOKUP(Table1[[#This Row],[RespondentID]],'All Data'!$A:$CO,87,FALSE),"unknown")</f>
        <v>Woman</v>
      </c>
      <c r="AK36" s="96" t="str">
        <f>IFERROR(VLOOKUP(Table1[[#This Row],[RespondentID]],'All Data'!$A:$CO,88,FALSE),"unknown")</f>
        <v>65+ years</v>
      </c>
      <c r="AL36" s="96" t="str">
        <f>IFERROR(VLOOKUP(Table1[[#This Row],[RespondentID]],'All Data'!$A:$CO,89,FALSE),"unknown")</f>
        <v>Queens</v>
      </c>
      <c r="AM36" s="96">
        <f>IFERROR(VLOOKUP(Table1[[#This Row],[RespondentID]],'All Data'!$A:$CO,90,FALSE),"unknown")</f>
        <v>11362</v>
      </c>
      <c r="AN36" s="96" t="str">
        <f>IFERROR(VLOOKUP(Table1[[#This Row],[RespondentID]],'All Data'!$A:$CO,91,FALSE),"unknown")</f>
        <v>White</v>
      </c>
      <c r="AO36" s="96" t="str">
        <f>IFERROR(VLOOKUP(Table1[[#This Row],[RespondentID]],'All Data'!$A:$CO,92,FALSE),"unknown")</f>
        <v>Not Hispanic or Latino</v>
      </c>
      <c r="AP36" s="96" t="str">
        <f>IFERROR(VLOOKUP(Table1[[#This Row],[RespondentID]],'All Data'!$A:$CO,93,FALSE),"unknown")</f>
        <v>English</v>
      </c>
      <c r="AQ36" s="96">
        <f>IFERROR(VLOOKUP(Table1[[#This Row],[RespondentID]],'All Data'!$A:$CW,94,FALSE),"unknown")</f>
        <v>0</v>
      </c>
      <c r="AR36" s="96" t="str">
        <f>IFERROR(VLOOKUP(Table1[[#This Row],[RespondentID]],'All Data'!$A:$CW,95,FALSE),"unknown")</f>
        <v>Graduate school</v>
      </c>
      <c r="AS36" s="96" t="str">
        <f>IFERROR(VLOOKUP(Table1[[#This Row],[RespondentID]],'All Data'!$A:$CW,96,FALSE),"unknown")</f>
        <v>Retired</v>
      </c>
      <c r="AT36" s="96">
        <f>IFERROR(VLOOKUP(Table1[[#This Row],[RespondentID]],'All Data'!$A:$CW,97,FALSE),"unknown")</f>
        <v>0</v>
      </c>
      <c r="AU36" s="96" t="str">
        <f>IFERROR(VLOOKUP(Table1[[#This Row],[RespondentID]],'All Data'!$A:$CW,98,FALSE),"unknown")</f>
        <v>Medicare</v>
      </c>
      <c r="AV36" s="96" t="str">
        <f>IFERROR(VLOOKUP(Table1[[#This Row],[RespondentID]],'All Data'!$A:$CW,99,FALSE),"unknown")</f>
        <v>Yes</v>
      </c>
    </row>
    <row r="37" spans="1:48">
      <c r="A37">
        <v>114456250882</v>
      </c>
      <c r="B37" t="s">
        <v>38</v>
      </c>
      <c r="I37" t="s">
        <v>44</v>
      </c>
      <c r="L37" t="s">
        <v>47</v>
      </c>
      <c r="O37">
        <f t="shared" si="0"/>
        <v>3</v>
      </c>
      <c r="P37">
        <f t="shared" si="1"/>
        <v>1</v>
      </c>
      <c r="Q37"/>
      <c r="R37">
        <f t="shared" si="2"/>
        <v>1</v>
      </c>
      <c r="S37">
        <f t="shared" si="3"/>
        <v>0</v>
      </c>
      <c r="T37">
        <f t="shared" si="4"/>
        <v>0</v>
      </c>
      <c r="U37">
        <f t="shared" si="5"/>
        <v>0</v>
      </c>
      <c r="V37">
        <f t="shared" si="6"/>
        <v>0</v>
      </c>
      <c r="W37">
        <f t="shared" si="7"/>
        <v>0</v>
      </c>
      <c r="X37">
        <f t="shared" si="8"/>
        <v>0</v>
      </c>
      <c r="Y37">
        <f t="shared" si="9"/>
        <v>1</v>
      </c>
      <c r="Z37">
        <f t="shared" si="10"/>
        <v>0</v>
      </c>
      <c r="AA37">
        <f t="shared" si="11"/>
        <v>0</v>
      </c>
      <c r="AB37">
        <f t="shared" si="12"/>
        <v>1</v>
      </c>
      <c r="AC37">
        <f t="shared" si="13"/>
        <v>0</v>
      </c>
      <c r="AD37"/>
      <c r="AE37"/>
      <c r="AF37">
        <f t="shared" si="14"/>
        <v>3</v>
      </c>
      <c r="AG37">
        <f t="shared" si="15"/>
        <v>3</v>
      </c>
      <c r="AH37" t="str">
        <f t="shared" si="16"/>
        <v>Correct</v>
      </c>
      <c r="AJ37" s="96" t="str">
        <f>IFERROR(VLOOKUP(Table1[[#This Row],[RespondentID]],'All Data'!$A:$CO,87,FALSE),"unknown")</f>
        <v>Woman</v>
      </c>
      <c r="AK37" s="96" t="str">
        <f>IFERROR(VLOOKUP(Table1[[#This Row],[RespondentID]],'All Data'!$A:$CO,88,FALSE),"unknown")</f>
        <v>65+ years</v>
      </c>
      <c r="AL37" s="96" t="str">
        <f>IFERROR(VLOOKUP(Table1[[#This Row],[RespondentID]],'All Data'!$A:$CO,89,FALSE),"unknown")</f>
        <v>Queens</v>
      </c>
      <c r="AM37" s="96">
        <f>IFERROR(VLOOKUP(Table1[[#This Row],[RespondentID]],'All Data'!$A:$CO,90,FALSE),"unknown")</f>
        <v>11362</v>
      </c>
      <c r="AN37" s="96" t="str">
        <f>IFERROR(VLOOKUP(Table1[[#This Row],[RespondentID]],'All Data'!$A:$CO,91,FALSE),"unknown")</f>
        <v>White</v>
      </c>
      <c r="AO37" s="96" t="str">
        <f>IFERROR(VLOOKUP(Table1[[#This Row],[RespondentID]],'All Data'!$A:$CO,92,FALSE),"unknown")</f>
        <v>Not Hispanic or Latino</v>
      </c>
      <c r="AP37" s="96" t="str">
        <f>IFERROR(VLOOKUP(Table1[[#This Row],[RespondentID]],'All Data'!$A:$CO,93,FALSE),"unknown")</f>
        <v>English</v>
      </c>
      <c r="AQ37" s="96" t="str">
        <f>IFERROR(VLOOKUP(Table1[[#This Row],[RespondentID]],'All Data'!$A:$CW,94,FALSE),"unknown")</f>
        <v>$50,000 to $74,999</v>
      </c>
      <c r="AR37" s="96" t="str">
        <f>IFERROR(VLOOKUP(Table1[[#This Row],[RespondentID]],'All Data'!$A:$CW,95,FALSE),"unknown")</f>
        <v>High school graduate</v>
      </c>
      <c r="AS37" s="96" t="str">
        <f>IFERROR(VLOOKUP(Table1[[#This Row],[RespondentID]],'All Data'!$A:$CW,96,FALSE),"unknown")</f>
        <v>Retired</v>
      </c>
      <c r="AT37" s="96" t="str">
        <f>IFERROR(VLOOKUP(Table1[[#This Row],[RespondentID]],'All Data'!$A:$CW,97,FALSE),"unknown")</f>
        <v>Yes</v>
      </c>
      <c r="AU37" s="96" t="str">
        <f>IFERROR(VLOOKUP(Table1[[#This Row],[RespondentID]],'All Data'!$A:$CW,98,FALSE),"unknown")</f>
        <v>Private/Commercial</v>
      </c>
      <c r="AV37" s="96" t="str">
        <f>IFERROR(VLOOKUP(Table1[[#This Row],[RespondentID]],'All Data'!$A:$CW,99,FALSE),"unknown")</f>
        <v>Yes</v>
      </c>
    </row>
    <row r="38" spans="1:48">
      <c r="A38">
        <v>114456248416</v>
      </c>
      <c r="B38" t="s">
        <v>38</v>
      </c>
      <c r="J38" t="s">
        <v>45</v>
      </c>
      <c r="K38" t="s">
        <v>46</v>
      </c>
      <c r="O38">
        <f t="shared" si="0"/>
        <v>3</v>
      </c>
      <c r="P38">
        <f t="shared" si="1"/>
        <v>1</v>
      </c>
      <c r="Q38"/>
      <c r="R38">
        <f t="shared" si="2"/>
        <v>1</v>
      </c>
      <c r="S38">
        <f t="shared" si="3"/>
        <v>0</v>
      </c>
      <c r="T38">
        <f t="shared" si="4"/>
        <v>0</v>
      </c>
      <c r="U38">
        <f t="shared" si="5"/>
        <v>0</v>
      </c>
      <c r="V38">
        <f t="shared" si="6"/>
        <v>0</v>
      </c>
      <c r="W38">
        <f t="shared" si="7"/>
        <v>0</v>
      </c>
      <c r="X38">
        <f t="shared" si="8"/>
        <v>0</v>
      </c>
      <c r="Y38">
        <f t="shared" si="9"/>
        <v>0</v>
      </c>
      <c r="Z38">
        <f t="shared" si="10"/>
        <v>1</v>
      </c>
      <c r="AA38">
        <f t="shared" si="11"/>
        <v>1</v>
      </c>
      <c r="AB38">
        <f t="shared" si="12"/>
        <v>0</v>
      </c>
      <c r="AC38">
        <f t="shared" si="13"/>
        <v>0</v>
      </c>
      <c r="AD38"/>
      <c r="AE38"/>
      <c r="AF38">
        <f t="shared" si="14"/>
        <v>3</v>
      </c>
      <c r="AG38">
        <f t="shared" si="15"/>
        <v>3</v>
      </c>
      <c r="AH38" t="str">
        <f t="shared" si="16"/>
        <v>Correct</v>
      </c>
      <c r="AJ38" s="96" t="str">
        <f>IFERROR(VLOOKUP(Table1[[#This Row],[RespondentID]],'All Data'!$A:$CO,87,FALSE),"unknown")</f>
        <v>Man</v>
      </c>
      <c r="AK38" s="96" t="str">
        <f>IFERROR(VLOOKUP(Table1[[#This Row],[RespondentID]],'All Data'!$A:$CO,88,FALSE),"unknown")</f>
        <v>65+ years</v>
      </c>
      <c r="AL38" s="96" t="str">
        <f>IFERROR(VLOOKUP(Table1[[#This Row],[RespondentID]],'All Data'!$A:$CO,89,FALSE),"unknown")</f>
        <v>Queens</v>
      </c>
      <c r="AM38" s="96">
        <f>IFERROR(VLOOKUP(Table1[[#This Row],[RespondentID]],'All Data'!$A:$CO,90,FALSE),"unknown")</f>
        <v>11362</v>
      </c>
      <c r="AN38" s="96" t="str">
        <f>IFERROR(VLOOKUP(Table1[[#This Row],[RespondentID]],'All Data'!$A:$CO,91,FALSE),"unknown")</f>
        <v>White</v>
      </c>
      <c r="AO38" s="96" t="str">
        <f>IFERROR(VLOOKUP(Table1[[#This Row],[RespondentID]],'All Data'!$A:$CO,92,FALSE),"unknown")</f>
        <v>Not Hispanic or Latino</v>
      </c>
      <c r="AP38" s="96" t="str">
        <f>IFERROR(VLOOKUP(Table1[[#This Row],[RespondentID]],'All Data'!$A:$CO,93,FALSE),"unknown")</f>
        <v>English</v>
      </c>
      <c r="AQ38" s="96" t="str">
        <f>IFERROR(VLOOKUP(Table1[[#This Row],[RespondentID]],'All Data'!$A:$CW,94,FALSE),"unknown")</f>
        <v>Over $125,000</v>
      </c>
      <c r="AR38" s="96" t="str">
        <f>IFERROR(VLOOKUP(Table1[[#This Row],[RespondentID]],'All Data'!$A:$CW,95,FALSE),"unknown")</f>
        <v>College graduate</v>
      </c>
      <c r="AS38" s="96" t="str">
        <f>IFERROR(VLOOKUP(Table1[[#This Row],[RespondentID]],'All Data'!$A:$CW,96,FALSE),"unknown")</f>
        <v>Retired</v>
      </c>
      <c r="AT38" s="96" t="str">
        <f>IFERROR(VLOOKUP(Table1[[#This Row],[RespondentID]],'All Data'!$A:$CW,97,FALSE),"unknown")</f>
        <v>Yes</v>
      </c>
      <c r="AU38" s="96" t="str">
        <f>IFERROR(VLOOKUP(Table1[[#This Row],[RespondentID]],'All Data'!$A:$CW,98,FALSE),"unknown")</f>
        <v>Medicare, Private/Commercial</v>
      </c>
      <c r="AV38" s="96" t="str">
        <f>IFERROR(VLOOKUP(Table1[[#This Row],[RespondentID]],'All Data'!$A:$CW,99,FALSE),"unknown")</f>
        <v>Yes</v>
      </c>
    </row>
    <row r="39" spans="1:48">
      <c r="A39">
        <v>114456244927</v>
      </c>
      <c r="B39" t="s">
        <v>38</v>
      </c>
      <c r="C39" t="s">
        <v>39</v>
      </c>
      <c r="E39" t="s">
        <v>41</v>
      </c>
      <c r="O39">
        <f t="shared" si="0"/>
        <v>3</v>
      </c>
      <c r="P39">
        <f t="shared" si="1"/>
        <v>1</v>
      </c>
      <c r="Q39"/>
      <c r="R39">
        <f t="shared" si="2"/>
        <v>1</v>
      </c>
      <c r="S39">
        <f t="shared" si="3"/>
        <v>1</v>
      </c>
      <c r="T39">
        <f t="shared" si="4"/>
        <v>0</v>
      </c>
      <c r="U39">
        <f t="shared" si="5"/>
        <v>1</v>
      </c>
      <c r="V39">
        <f t="shared" si="6"/>
        <v>0</v>
      </c>
      <c r="W39">
        <f t="shared" si="7"/>
        <v>0</v>
      </c>
      <c r="X39">
        <f t="shared" si="8"/>
        <v>0</v>
      </c>
      <c r="Y39">
        <f t="shared" si="9"/>
        <v>0</v>
      </c>
      <c r="Z39">
        <f t="shared" si="10"/>
        <v>0</v>
      </c>
      <c r="AA39">
        <f t="shared" si="11"/>
        <v>0</v>
      </c>
      <c r="AB39">
        <f t="shared" si="12"/>
        <v>0</v>
      </c>
      <c r="AC39">
        <f t="shared" si="13"/>
        <v>0</v>
      </c>
      <c r="AD39"/>
      <c r="AE39"/>
      <c r="AF39">
        <f t="shared" si="14"/>
        <v>3</v>
      </c>
      <c r="AG39">
        <f t="shared" si="15"/>
        <v>3</v>
      </c>
      <c r="AH39" t="str">
        <f t="shared" si="16"/>
        <v>Correct</v>
      </c>
      <c r="AJ39" s="96" t="str">
        <f>IFERROR(VLOOKUP(Table1[[#This Row],[RespondentID]],'All Data'!$A:$CO,87,FALSE),"unknown")</f>
        <v>Man</v>
      </c>
      <c r="AK39" s="96" t="str">
        <f>IFERROR(VLOOKUP(Table1[[#This Row],[RespondentID]],'All Data'!$A:$CO,88,FALSE),"unknown")</f>
        <v>65+ years</v>
      </c>
      <c r="AL39" s="96" t="str">
        <f>IFERROR(VLOOKUP(Table1[[#This Row],[RespondentID]],'All Data'!$A:$CO,89,FALSE),"unknown")</f>
        <v>Queens</v>
      </c>
      <c r="AM39" s="96">
        <f>IFERROR(VLOOKUP(Table1[[#This Row],[RespondentID]],'All Data'!$A:$CO,90,FALSE),"unknown")</f>
        <v>11362</v>
      </c>
      <c r="AN39" s="96" t="str">
        <f>IFERROR(VLOOKUP(Table1[[#This Row],[RespondentID]],'All Data'!$A:$CO,91,FALSE),"unknown")</f>
        <v>White</v>
      </c>
      <c r="AO39" s="96" t="str">
        <f>IFERROR(VLOOKUP(Table1[[#This Row],[RespondentID]],'All Data'!$A:$CO,92,FALSE),"unknown")</f>
        <v>Not Hispanic or Latino</v>
      </c>
      <c r="AP39" s="96">
        <f>IFERROR(VLOOKUP(Table1[[#This Row],[RespondentID]],'All Data'!$A:$CO,93,FALSE),"unknown")</f>
        <v>0</v>
      </c>
      <c r="AQ39" s="96" t="str">
        <f>IFERROR(VLOOKUP(Table1[[#This Row],[RespondentID]],'All Data'!$A:$CW,94,FALSE),"unknown")</f>
        <v>$50,000 to $74,999</v>
      </c>
      <c r="AR39" s="96" t="str">
        <f>IFERROR(VLOOKUP(Table1[[#This Row],[RespondentID]],'All Data'!$A:$CW,95,FALSE),"unknown")</f>
        <v>High school graduate</v>
      </c>
      <c r="AS39" s="96" t="str">
        <f>IFERROR(VLOOKUP(Table1[[#This Row],[RespondentID]],'All Data'!$A:$CW,96,FALSE),"unknown")</f>
        <v>Retired</v>
      </c>
      <c r="AT39" s="96" t="str">
        <f>IFERROR(VLOOKUP(Table1[[#This Row],[RespondentID]],'All Data'!$A:$CW,97,FALSE),"unknown")</f>
        <v>Yes</v>
      </c>
      <c r="AU39" s="96" t="str">
        <f>IFERROR(VLOOKUP(Table1[[#This Row],[RespondentID]],'All Data'!$A:$CW,98,FALSE),"unknown")</f>
        <v>Medicare</v>
      </c>
      <c r="AV39" s="96" t="str">
        <f>IFERROR(VLOOKUP(Table1[[#This Row],[RespondentID]],'All Data'!$A:$CW,99,FALSE),"unknown")</f>
        <v>Yes</v>
      </c>
    </row>
    <row r="40" spans="1:48">
      <c r="A40">
        <v>114456242380</v>
      </c>
      <c r="F40" t="s">
        <v>42</v>
      </c>
      <c r="L40" t="s">
        <v>47</v>
      </c>
      <c r="O40">
        <f t="shared" si="0"/>
        <v>2</v>
      </c>
      <c r="P40">
        <f t="shared" si="1"/>
        <v>1.5</v>
      </c>
      <c r="Q40"/>
      <c r="R40">
        <f t="shared" si="2"/>
        <v>0</v>
      </c>
      <c r="S40">
        <f t="shared" si="3"/>
        <v>0</v>
      </c>
      <c r="T40">
        <f t="shared" si="4"/>
        <v>0</v>
      </c>
      <c r="U40">
        <f t="shared" si="5"/>
        <v>0</v>
      </c>
      <c r="V40">
        <f t="shared" si="6"/>
        <v>1</v>
      </c>
      <c r="W40">
        <f t="shared" si="7"/>
        <v>0</v>
      </c>
      <c r="X40">
        <f t="shared" si="8"/>
        <v>0</v>
      </c>
      <c r="Y40">
        <f t="shared" si="9"/>
        <v>0</v>
      </c>
      <c r="Z40">
        <f t="shared" si="10"/>
        <v>0</v>
      </c>
      <c r="AA40">
        <f t="shared" si="11"/>
        <v>0</v>
      </c>
      <c r="AB40">
        <f t="shared" si="12"/>
        <v>1</v>
      </c>
      <c r="AC40">
        <f t="shared" si="13"/>
        <v>0</v>
      </c>
      <c r="AD40"/>
      <c r="AE40"/>
      <c r="AF40">
        <f t="shared" si="14"/>
        <v>2</v>
      </c>
      <c r="AG40">
        <f t="shared" si="15"/>
        <v>2</v>
      </c>
      <c r="AH40" t="str">
        <f t="shared" si="16"/>
        <v>Correct</v>
      </c>
      <c r="AJ40" s="96" t="str">
        <f>IFERROR(VLOOKUP(Table1[[#This Row],[RespondentID]],'All Data'!$A:$CO,87,FALSE),"unknown")</f>
        <v>Man</v>
      </c>
      <c r="AK40" s="96" t="str">
        <f>IFERROR(VLOOKUP(Table1[[#This Row],[RespondentID]],'All Data'!$A:$CO,88,FALSE),"unknown")</f>
        <v>65+ years</v>
      </c>
      <c r="AL40" s="96" t="str">
        <f>IFERROR(VLOOKUP(Table1[[#This Row],[RespondentID]],'All Data'!$A:$CO,89,FALSE),"unknown")</f>
        <v>Queens</v>
      </c>
      <c r="AM40" s="96">
        <f>IFERROR(VLOOKUP(Table1[[#This Row],[RespondentID]],'All Data'!$A:$CO,90,FALSE),"unknown")</f>
        <v>11302</v>
      </c>
      <c r="AN40" s="96" t="str">
        <f>IFERROR(VLOOKUP(Table1[[#This Row],[RespondentID]],'All Data'!$A:$CO,91,FALSE),"unknown")</f>
        <v>White</v>
      </c>
      <c r="AO40" s="96" t="str">
        <f>IFERROR(VLOOKUP(Table1[[#This Row],[RespondentID]],'All Data'!$A:$CO,92,FALSE),"unknown")</f>
        <v>Not Hispanic or Latino</v>
      </c>
      <c r="AP40" s="96" t="str">
        <f>IFERROR(VLOOKUP(Table1[[#This Row],[RespondentID]],'All Data'!$A:$CO,93,FALSE),"unknown")</f>
        <v>English</v>
      </c>
      <c r="AQ40" s="96" t="str">
        <f>IFERROR(VLOOKUP(Table1[[#This Row],[RespondentID]],'All Data'!$A:$CW,94,FALSE),"unknown")</f>
        <v>Over $125,000</v>
      </c>
      <c r="AR40" s="96" t="str">
        <f>IFERROR(VLOOKUP(Table1[[#This Row],[RespondentID]],'All Data'!$A:$CW,95,FALSE),"unknown")</f>
        <v>College graduate</v>
      </c>
      <c r="AS40" s="96" t="str">
        <f>IFERROR(VLOOKUP(Table1[[#This Row],[RespondentID]],'All Data'!$A:$CW,96,FALSE),"unknown")</f>
        <v>Retired</v>
      </c>
      <c r="AT40" s="96" t="str">
        <f>IFERROR(VLOOKUP(Table1[[#This Row],[RespondentID]],'All Data'!$A:$CW,97,FALSE),"unknown")</f>
        <v>Yes</v>
      </c>
      <c r="AU40" s="96" t="str">
        <f>IFERROR(VLOOKUP(Table1[[#This Row],[RespondentID]],'All Data'!$A:$CW,98,FALSE),"unknown")</f>
        <v>Medicare</v>
      </c>
      <c r="AV40" s="96" t="str">
        <f>IFERROR(VLOOKUP(Table1[[#This Row],[RespondentID]],'All Data'!$A:$CW,99,FALSE),"unknown")</f>
        <v>Yes</v>
      </c>
    </row>
    <row r="41" spans="1:48">
      <c r="A41">
        <v>114456239612</v>
      </c>
      <c r="B41" t="s">
        <v>38</v>
      </c>
      <c r="O41">
        <f t="shared" si="0"/>
        <v>1</v>
      </c>
      <c r="P41">
        <f t="shared" si="1"/>
        <v>3</v>
      </c>
      <c r="Q41"/>
      <c r="R41">
        <f t="shared" si="2"/>
        <v>1</v>
      </c>
      <c r="S41">
        <f t="shared" si="3"/>
        <v>0</v>
      </c>
      <c r="T41">
        <f t="shared" si="4"/>
        <v>0</v>
      </c>
      <c r="U41">
        <f t="shared" si="5"/>
        <v>0</v>
      </c>
      <c r="V41">
        <f t="shared" si="6"/>
        <v>0</v>
      </c>
      <c r="W41">
        <f t="shared" si="7"/>
        <v>0</v>
      </c>
      <c r="X41">
        <f t="shared" si="8"/>
        <v>0</v>
      </c>
      <c r="Y41">
        <f t="shared" si="9"/>
        <v>0</v>
      </c>
      <c r="Z41">
        <f t="shared" si="10"/>
        <v>0</v>
      </c>
      <c r="AA41">
        <f t="shared" si="11"/>
        <v>0</v>
      </c>
      <c r="AB41">
        <f t="shared" si="12"/>
        <v>0</v>
      </c>
      <c r="AC41">
        <f t="shared" si="13"/>
        <v>0</v>
      </c>
      <c r="AD41"/>
      <c r="AE41"/>
      <c r="AF41">
        <f t="shared" si="14"/>
        <v>1</v>
      </c>
      <c r="AG41">
        <f t="shared" si="15"/>
        <v>1</v>
      </c>
      <c r="AH41" t="str">
        <f t="shared" si="16"/>
        <v>Correct</v>
      </c>
      <c r="AJ41" s="96" t="str">
        <f>IFERROR(VLOOKUP(Table1[[#This Row],[RespondentID]],'All Data'!$A:$CO,87,FALSE),"unknown")</f>
        <v>Woman</v>
      </c>
      <c r="AK41" s="96" t="str">
        <f>IFERROR(VLOOKUP(Table1[[#This Row],[RespondentID]],'All Data'!$A:$CO,88,FALSE),"unknown")</f>
        <v>65+ years</v>
      </c>
      <c r="AL41" s="96" t="str">
        <f>IFERROR(VLOOKUP(Table1[[#This Row],[RespondentID]],'All Data'!$A:$CO,89,FALSE),"unknown")</f>
        <v>Queens</v>
      </c>
      <c r="AM41" s="96">
        <f>IFERROR(VLOOKUP(Table1[[#This Row],[RespondentID]],'All Data'!$A:$CO,90,FALSE),"unknown")</f>
        <v>11362</v>
      </c>
      <c r="AN41" s="96" t="str">
        <f>IFERROR(VLOOKUP(Table1[[#This Row],[RespondentID]],'All Data'!$A:$CO,91,FALSE),"unknown")</f>
        <v>White</v>
      </c>
      <c r="AO41" s="96" t="str">
        <f>IFERROR(VLOOKUP(Table1[[#This Row],[RespondentID]],'All Data'!$A:$CO,92,FALSE),"unknown")</f>
        <v>Not Hispanic or Latino</v>
      </c>
      <c r="AP41" s="96" t="str">
        <f>IFERROR(VLOOKUP(Table1[[#This Row],[RespondentID]],'All Data'!$A:$CO,93,FALSE),"unknown")</f>
        <v>English</v>
      </c>
      <c r="AQ41" s="96" t="str">
        <f>IFERROR(VLOOKUP(Table1[[#This Row],[RespondentID]],'All Data'!$A:$CW,94,FALSE),"unknown")</f>
        <v>$20,000 to $34,999</v>
      </c>
      <c r="AR41" s="96" t="str">
        <f>IFERROR(VLOOKUP(Table1[[#This Row],[RespondentID]],'All Data'!$A:$CW,95,FALSE),"unknown")</f>
        <v>Some college</v>
      </c>
      <c r="AS41" s="96" t="str">
        <f>IFERROR(VLOOKUP(Table1[[#This Row],[RespondentID]],'All Data'!$A:$CW,96,FALSE),"unknown")</f>
        <v>Retired</v>
      </c>
      <c r="AT41" s="96" t="str">
        <f>IFERROR(VLOOKUP(Table1[[#This Row],[RespondentID]],'All Data'!$A:$CW,97,FALSE),"unknown")</f>
        <v>Yes</v>
      </c>
      <c r="AU41" s="96" t="str">
        <f>IFERROR(VLOOKUP(Table1[[#This Row],[RespondentID]],'All Data'!$A:$CW,98,FALSE),"unknown")</f>
        <v>Private/Commercial</v>
      </c>
      <c r="AV41" s="96" t="str">
        <f>IFERROR(VLOOKUP(Table1[[#This Row],[RespondentID]],'All Data'!$A:$CW,99,FALSE),"unknown")</f>
        <v>Yes</v>
      </c>
    </row>
    <row r="42" spans="1:48">
      <c r="A42">
        <v>114456226428</v>
      </c>
      <c r="I42" t="s">
        <v>44</v>
      </c>
      <c r="L42" t="s">
        <v>47</v>
      </c>
      <c r="O42">
        <f t="shared" si="0"/>
        <v>2</v>
      </c>
      <c r="P42">
        <f t="shared" si="1"/>
        <v>1.5</v>
      </c>
      <c r="Q42"/>
      <c r="R42">
        <f t="shared" si="2"/>
        <v>0</v>
      </c>
      <c r="S42">
        <f t="shared" si="3"/>
        <v>0</v>
      </c>
      <c r="T42">
        <f t="shared" si="4"/>
        <v>0</v>
      </c>
      <c r="U42">
        <f t="shared" si="5"/>
        <v>0</v>
      </c>
      <c r="V42">
        <f t="shared" si="6"/>
        <v>0</v>
      </c>
      <c r="W42">
        <f t="shared" si="7"/>
        <v>0</v>
      </c>
      <c r="X42">
        <f t="shared" si="8"/>
        <v>0</v>
      </c>
      <c r="Y42">
        <f t="shared" si="9"/>
        <v>1</v>
      </c>
      <c r="Z42">
        <f t="shared" si="10"/>
        <v>0</v>
      </c>
      <c r="AA42">
        <f t="shared" si="11"/>
        <v>0</v>
      </c>
      <c r="AB42">
        <f t="shared" si="12"/>
        <v>1</v>
      </c>
      <c r="AC42">
        <f t="shared" si="13"/>
        <v>0</v>
      </c>
      <c r="AD42"/>
      <c r="AE42"/>
      <c r="AF42">
        <f t="shared" si="14"/>
        <v>2</v>
      </c>
      <c r="AG42">
        <f t="shared" si="15"/>
        <v>2</v>
      </c>
      <c r="AH42" t="str">
        <f t="shared" si="16"/>
        <v>Correct</v>
      </c>
      <c r="AJ42" s="96" t="str">
        <f>IFERROR(VLOOKUP(Table1[[#This Row],[RespondentID]],'All Data'!$A:$CO,87,FALSE),"unknown")</f>
        <v>Woman</v>
      </c>
      <c r="AK42" s="96" t="str">
        <f>IFERROR(VLOOKUP(Table1[[#This Row],[RespondentID]],'All Data'!$A:$CO,88,FALSE),"unknown")</f>
        <v>65+ years</v>
      </c>
      <c r="AL42" s="96" t="str">
        <f>IFERROR(VLOOKUP(Table1[[#This Row],[RespondentID]],'All Data'!$A:$CO,89,FALSE),"unknown")</f>
        <v>Nassau</v>
      </c>
      <c r="AM42" s="96" t="str">
        <f>IFERROR(VLOOKUP(Table1[[#This Row],[RespondentID]],'All Data'!$A:$CO,90,FALSE),"unknown")</f>
        <v>Freeport, 11520</v>
      </c>
      <c r="AN42" s="96" t="str">
        <f>IFERROR(VLOOKUP(Table1[[#This Row],[RespondentID]],'All Data'!$A:$CO,91,FALSE),"unknown")</f>
        <v>White</v>
      </c>
      <c r="AO42" s="96">
        <f>IFERROR(VLOOKUP(Table1[[#This Row],[RespondentID]],'All Data'!$A:$CO,92,FALSE),"unknown")</f>
        <v>0</v>
      </c>
      <c r="AP42" s="96" t="str">
        <f>IFERROR(VLOOKUP(Table1[[#This Row],[RespondentID]],'All Data'!$A:$CO,93,FALSE),"unknown")</f>
        <v>English</v>
      </c>
      <c r="AQ42" s="96">
        <f>IFERROR(VLOOKUP(Table1[[#This Row],[RespondentID]],'All Data'!$A:$CW,94,FALSE),"unknown")</f>
        <v>0</v>
      </c>
      <c r="AR42" s="96" t="str">
        <f>IFERROR(VLOOKUP(Table1[[#This Row],[RespondentID]],'All Data'!$A:$CW,95,FALSE),"unknown")</f>
        <v>High school graduate</v>
      </c>
      <c r="AS42" s="96" t="str">
        <f>IFERROR(VLOOKUP(Table1[[#This Row],[RespondentID]],'All Data'!$A:$CW,96,FALSE),"unknown")</f>
        <v>Retired</v>
      </c>
      <c r="AT42" s="96" t="str">
        <f>IFERROR(VLOOKUP(Table1[[#This Row],[RespondentID]],'All Data'!$A:$CW,97,FALSE),"unknown")</f>
        <v>Yes</v>
      </c>
      <c r="AU42" s="96" t="str">
        <f>IFERROR(VLOOKUP(Table1[[#This Row],[RespondentID]],'All Data'!$A:$CW,98,FALSE),"unknown")</f>
        <v>Medicare</v>
      </c>
      <c r="AV42" s="96">
        <f>IFERROR(VLOOKUP(Table1[[#This Row],[RespondentID]],'All Data'!$A:$CW,99,FALSE),"unknown")</f>
        <v>0</v>
      </c>
    </row>
    <row r="43" spans="1:48">
      <c r="A43">
        <v>114456233181</v>
      </c>
      <c r="F43" t="s">
        <v>42</v>
      </c>
      <c r="J43" t="s">
        <v>45</v>
      </c>
      <c r="O43">
        <f t="shared" si="0"/>
        <v>2</v>
      </c>
      <c r="P43">
        <f t="shared" si="1"/>
        <v>1.5</v>
      </c>
      <c r="Q43"/>
      <c r="R43">
        <f t="shared" si="2"/>
        <v>0</v>
      </c>
      <c r="S43">
        <f t="shared" si="3"/>
        <v>0</v>
      </c>
      <c r="T43">
        <f t="shared" si="4"/>
        <v>0</v>
      </c>
      <c r="U43">
        <f t="shared" si="5"/>
        <v>0</v>
      </c>
      <c r="V43">
        <f t="shared" si="6"/>
        <v>1</v>
      </c>
      <c r="W43">
        <f t="shared" si="7"/>
        <v>0</v>
      </c>
      <c r="X43">
        <f t="shared" si="8"/>
        <v>0</v>
      </c>
      <c r="Y43">
        <f t="shared" si="9"/>
        <v>0</v>
      </c>
      <c r="Z43">
        <f t="shared" si="10"/>
        <v>1</v>
      </c>
      <c r="AA43">
        <f t="shared" si="11"/>
        <v>0</v>
      </c>
      <c r="AB43">
        <f t="shared" si="12"/>
        <v>0</v>
      </c>
      <c r="AC43">
        <f t="shared" si="13"/>
        <v>0</v>
      </c>
      <c r="AD43"/>
      <c r="AE43"/>
      <c r="AF43">
        <f t="shared" si="14"/>
        <v>2</v>
      </c>
      <c r="AG43">
        <f t="shared" si="15"/>
        <v>2</v>
      </c>
      <c r="AH43" t="str">
        <f t="shared" si="16"/>
        <v>Correct</v>
      </c>
      <c r="AJ43" s="96" t="str">
        <f>IFERROR(VLOOKUP(Table1[[#This Row],[RespondentID]],'All Data'!$A:$CO,87,FALSE),"unknown")</f>
        <v>Woman</v>
      </c>
      <c r="AK43" s="96" t="str">
        <f>IFERROR(VLOOKUP(Table1[[#This Row],[RespondentID]],'All Data'!$A:$CO,88,FALSE),"unknown")</f>
        <v>65+ years</v>
      </c>
      <c r="AL43" s="96" t="str">
        <f>IFERROR(VLOOKUP(Table1[[#This Row],[RespondentID]],'All Data'!$A:$CO,89,FALSE),"unknown")</f>
        <v>Nassau</v>
      </c>
      <c r="AM43" s="96" t="str">
        <f>IFERROR(VLOOKUP(Table1[[#This Row],[RespondentID]],'All Data'!$A:$CO,90,FALSE),"unknown")</f>
        <v>Massapequa, 11758</v>
      </c>
      <c r="AN43" s="96" t="str">
        <f>IFERROR(VLOOKUP(Table1[[#This Row],[RespondentID]],'All Data'!$A:$CO,91,FALSE),"unknown")</f>
        <v>White</v>
      </c>
      <c r="AO43" s="96" t="str">
        <f>IFERROR(VLOOKUP(Table1[[#This Row],[RespondentID]],'All Data'!$A:$CO,92,FALSE),"unknown")</f>
        <v>Not Hispanic or Latino</v>
      </c>
      <c r="AP43" s="96" t="str">
        <f>IFERROR(VLOOKUP(Table1[[#This Row],[RespondentID]],'All Data'!$A:$CO,93,FALSE),"unknown")</f>
        <v>English</v>
      </c>
      <c r="AQ43" s="96" t="str">
        <f>IFERROR(VLOOKUP(Table1[[#This Row],[RespondentID]],'All Data'!$A:$CW,94,FALSE),"unknown")</f>
        <v>$20,000 to $34,999</v>
      </c>
      <c r="AR43" s="96" t="str">
        <f>IFERROR(VLOOKUP(Table1[[#This Row],[RespondentID]],'All Data'!$A:$CW,95,FALSE),"unknown")</f>
        <v>Some college</v>
      </c>
      <c r="AS43" s="96" t="str">
        <f>IFERROR(VLOOKUP(Table1[[#This Row],[RespondentID]],'All Data'!$A:$CW,96,FALSE),"unknown")</f>
        <v>Retired</v>
      </c>
      <c r="AT43" s="96" t="str">
        <f>IFERROR(VLOOKUP(Table1[[#This Row],[RespondentID]],'All Data'!$A:$CW,97,FALSE),"unknown")</f>
        <v>Yes</v>
      </c>
      <c r="AU43" s="96" t="str">
        <f>IFERROR(VLOOKUP(Table1[[#This Row],[RespondentID]],'All Data'!$A:$CW,98,FALSE),"unknown")</f>
        <v>Medicare</v>
      </c>
      <c r="AV43" s="96">
        <f>IFERROR(VLOOKUP(Table1[[#This Row],[RespondentID]],'All Data'!$A:$CW,99,FALSE),"unknown")</f>
        <v>0</v>
      </c>
    </row>
    <row r="44" spans="1:48">
      <c r="A44">
        <v>114456230710</v>
      </c>
      <c r="B44" t="s">
        <v>38</v>
      </c>
      <c r="O44">
        <f t="shared" si="0"/>
        <v>1</v>
      </c>
      <c r="P44">
        <f t="shared" si="1"/>
        <v>3</v>
      </c>
      <c r="Q44"/>
      <c r="R44">
        <f t="shared" si="2"/>
        <v>1</v>
      </c>
      <c r="S44">
        <f t="shared" si="3"/>
        <v>0</v>
      </c>
      <c r="T44">
        <f t="shared" si="4"/>
        <v>0</v>
      </c>
      <c r="U44">
        <f t="shared" si="5"/>
        <v>0</v>
      </c>
      <c r="V44">
        <f t="shared" si="6"/>
        <v>0</v>
      </c>
      <c r="W44">
        <f t="shared" si="7"/>
        <v>0</v>
      </c>
      <c r="X44">
        <f t="shared" si="8"/>
        <v>0</v>
      </c>
      <c r="Y44">
        <f t="shared" si="9"/>
        <v>0</v>
      </c>
      <c r="Z44">
        <f t="shared" si="10"/>
        <v>0</v>
      </c>
      <c r="AA44">
        <f t="shared" si="11"/>
        <v>0</v>
      </c>
      <c r="AB44">
        <f t="shared" si="12"/>
        <v>0</v>
      </c>
      <c r="AC44">
        <f t="shared" si="13"/>
        <v>0</v>
      </c>
      <c r="AD44"/>
      <c r="AE44"/>
      <c r="AF44">
        <f t="shared" si="14"/>
        <v>1</v>
      </c>
      <c r="AG44">
        <f t="shared" si="15"/>
        <v>1</v>
      </c>
      <c r="AH44" t="str">
        <f t="shared" si="16"/>
        <v>Correct</v>
      </c>
      <c r="AJ44" s="96" t="str">
        <f>IFERROR(VLOOKUP(Table1[[#This Row],[RespondentID]],'All Data'!$A:$CO,87,FALSE),"unknown")</f>
        <v>Woman</v>
      </c>
      <c r="AK44" s="96" t="str">
        <f>IFERROR(VLOOKUP(Table1[[#This Row],[RespondentID]],'All Data'!$A:$CO,88,FALSE),"unknown")</f>
        <v>55-64 years</v>
      </c>
      <c r="AL44" s="96" t="str">
        <f>IFERROR(VLOOKUP(Table1[[#This Row],[RespondentID]],'All Data'!$A:$CO,89,FALSE),"unknown")</f>
        <v>Nassau</v>
      </c>
      <c r="AM44" s="96" t="str">
        <f>IFERROR(VLOOKUP(Table1[[#This Row],[RespondentID]],'All Data'!$A:$CO,90,FALSE),"unknown")</f>
        <v>Old Bethpage, 11804</v>
      </c>
      <c r="AN44" s="96" t="str">
        <f>IFERROR(VLOOKUP(Table1[[#This Row],[RespondentID]],'All Data'!$A:$CO,91,FALSE),"unknown")</f>
        <v>White</v>
      </c>
      <c r="AO44" s="96" t="str">
        <f>IFERROR(VLOOKUP(Table1[[#This Row],[RespondentID]],'All Data'!$A:$CO,92,FALSE),"unknown")</f>
        <v>Not Hispanic or Latino</v>
      </c>
      <c r="AP44" s="96" t="str">
        <f>IFERROR(VLOOKUP(Table1[[#This Row],[RespondentID]],'All Data'!$A:$CO,93,FALSE),"unknown")</f>
        <v>English</v>
      </c>
      <c r="AQ44" s="96" t="str">
        <f>IFERROR(VLOOKUP(Table1[[#This Row],[RespondentID]],'All Data'!$A:$CW,94,FALSE),"unknown")</f>
        <v>$35,000 to $49,999</v>
      </c>
      <c r="AR44" s="96" t="str">
        <f>IFERROR(VLOOKUP(Table1[[#This Row],[RespondentID]],'All Data'!$A:$CW,95,FALSE),"unknown")</f>
        <v>Technical school</v>
      </c>
      <c r="AS44" s="96" t="str">
        <f>IFERROR(VLOOKUP(Table1[[#This Row],[RespondentID]],'All Data'!$A:$CW,96,FALSE),"unknown")</f>
        <v>Employed for wages</v>
      </c>
      <c r="AT44" s="96" t="str">
        <f>IFERROR(VLOOKUP(Table1[[#This Row],[RespondentID]],'All Data'!$A:$CW,97,FALSE),"unknown")</f>
        <v>Yes</v>
      </c>
      <c r="AU44" s="96" t="str">
        <f>IFERROR(VLOOKUP(Table1[[#This Row],[RespondentID]],'All Data'!$A:$CW,98,FALSE),"unknown")</f>
        <v>Private/Commercial</v>
      </c>
      <c r="AV44" s="96" t="str">
        <f>IFERROR(VLOOKUP(Table1[[#This Row],[RespondentID]],'All Data'!$A:$CW,99,FALSE),"unknown")</f>
        <v>Yes</v>
      </c>
    </row>
    <row r="45" spans="1:48">
      <c r="A45">
        <v>114449860737</v>
      </c>
      <c r="F45" t="s">
        <v>42</v>
      </c>
      <c r="O45">
        <f t="shared" si="0"/>
        <v>1</v>
      </c>
      <c r="P45">
        <f t="shared" si="1"/>
        <v>3</v>
      </c>
      <c r="Q45"/>
      <c r="R45">
        <f t="shared" si="2"/>
        <v>0</v>
      </c>
      <c r="S45">
        <f t="shared" si="3"/>
        <v>0</v>
      </c>
      <c r="T45">
        <f t="shared" si="4"/>
        <v>0</v>
      </c>
      <c r="U45">
        <f t="shared" si="5"/>
        <v>0</v>
      </c>
      <c r="V45">
        <f t="shared" si="6"/>
        <v>1</v>
      </c>
      <c r="W45">
        <f t="shared" si="7"/>
        <v>0</v>
      </c>
      <c r="X45">
        <f t="shared" si="8"/>
        <v>0</v>
      </c>
      <c r="Y45">
        <f t="shared" si="9"/>
        <v>0</v>
      </c>
      <c r="Z45">
        <f t="shared" si="10"/>
        <v>0</v>
      </c>
      <c r="AA45">
        <f t="shared" si="11"/>
        <v>0</v>
      </c>
      <c r="AB45">
        <f t="shared" si="12"/>
        <v>0</v>
      </c>
      <c r="AC45">
        <f t="shared" si="13"/>
        <v>0</v>
      </c>
      <c r="AD45"/>
      <c r="AE45"/>
      <c r="AF45">
        <f t="shared" si="14"/>
        <v>1</v>
      </c>
      <c r="AG45">
        <f t="shared" si="15"/>
        <v>1</v>
      </c>
      <c r="AH45" t="str">
        <f t="shared" si="16"/>
        <v>Correct</v>
      </c>
      <c r="AJ45" s="96" t="str">
        <f>IFERROR(VLOOKUP(Table1[[#This Row],[RespondentID]],'All Data'!$A:$CO,87,FALSE),"unknown")</f>
        <v>Woman</v>
      </c>
      <c r="AK45" s="96" t="str">
        <f>IFERROR(VLOOKUP(Table1[[#This Row],[RespondentID]],'All Data'!$A:$CO,88,FALSE),"unknown")</f>
        <v>35-44 years</v>
      </c>
      <c r="AL45" s="96" t="str">
        <f>IFERROR(VLOOKUP(Table1[[#This Row],[RespondentID]],'All Data'!$A:$CO,89,FALSE),"unknown")</f>
        <v>Queens</v>
      </c>
      <c r="AM45" s="96">
        <f>IFERROR(VLOOKUP(Table1[[#This Row],[RespondentID]],'All Data'!$A:$CO,90,FALSE),"unknown")</f>
        <v>11693</v>
      </c>
      <c r="AN45" s="96" t="str">
        <f>IFERROR(VLOOKUP(Table1[[#This Row],[RespondentID]],'All Data'!$A:$CO,91,FALSE),"unknown")</f>
        <v>Other (please specify)</v>
      </c>
      <c r="AO45" s="96" t="str">
        <f>IFERROR(VLOOKUP(Table1[[#This Row],[RespondentID]],'All Data'!$A:$CO,92,FALSE),"unknown")</f>
        <v>Hispanic or Latino</v>
      </c>
      <c r="AP45" s="96" t="str">
        <f>IFERROR(VLOOKUP(Table1[[#This Row],[RespondentID]],'All Data'!$A:$CO,93,FALSE),"unknown")</f>
        <v>English</v>
      </c>
      <c r="AQ45" s="96" t="str">
        <f>IFERROR(VLOOKUP(Table1[[#This Row],[RespondentID]],'All Data'!$A:$CW,94,FALSE),"unknown")</f>
        <v>$50,000 to $74,999</v>
      </c>
      <c r="AR45" s="96" t="str">
        <f>IFERROR(VLOOKUP(Table1[[#This Row],[RespondentID]],'All Data'!$A:$CW,95,FALSE),"unknown")</f>
        <v>College graduate</v>
      </c>
      <c r="AS45" s="96" t="str">
        <f>IFERROR(VLOOKUP(Table1[[#This Row],[RespondentID]],'All Data'!$A:$CW,96,FALSE),"unknown")</f>
        <v>Self-employed</v>
      </c>
      <c r="AT45" s="96" t="str">
        <f>IFERROR(VLOOKUP(Table1[[#This Row],[RespondentID]],'All Data'!$A:$CW,97,FALSE),"unknown")</f>
        <v>Yes</v>
      </c>
      <c r="AU45" s="96" t="str">
        <f>IFERROR(VLOOKUP(Table1[[#This Row],[RespondentID]],'All Data'!$A:$CW,98,FALSE),"unknown")</f>
        <v>Medicaid</v>
      </c>
      <c r="AV45" s="96" t="str">
        <f>IFERROR(VLOOKUP(Table1[[#This Row],[RespondentID]],'All Data'!$A:$CW,99,FALSE),"unknown")</f>
        <v>Yes</v>
      </c>
    </row>
    <row r="46" spans="1:48">
      <c r="A46">
        <v>114449779544</v>
      </c>
      <c r="N46" t="s">
        <v>497</v>
      </c>
      <c r="O46">
        <f t="shared" si="0"/>
        <v>1</v>
      </c>
      <c r="P46">
        <f t="shared" si="1"/>
        <v>3</v>
      </c>
      <c r="Q46"/>
      <c r="R46">
        <f t="shared" si="2"/>
        <v>0</v>
      </c>
      <c r="S46">
        <f t="shared" si="3"/>
        <v>0</v>
      </c>
      <c r="T46">
        <f t="shared" si="4"/>
        <v>0</v>
      </c>
      <c r="U46">
        <f t="shared" si="5"/>
        <v>0</v>
      </c>
      <c r="V46">
        <f t="shared" si="6"/>
        <v>0</v>
      </c>
      <c r="W46">
        <f t="shared" si="7"/>
        <v>0</v>
      </c>
      <c r="X46">
        <f t="shared" si="8"/>
        <v>0</v>
      </c>
      <c r="Y46">
        <f t="shared" si="9"/>
        <v>0</v>
      </c>
      <c r="Z46">
        <f t="shared" si="10"/>
        <v>0</v>
      </c>
      <c r="AA46">
        <f t="shared" si="11"/>
        <v>0</v>
      </c>
      <c r="AB46">
        <f t="shared" si="12"/>
        <v>0</v>
      </c>
      <c r="AC46">
        <f t="shared" si="13"/>
        <v>0</v>
      </c>
      <c r="AD46"/>
      <c r="AE46"/>
      <c r="AF46">
        <f t="shared" si="14"/>
        <v>0</v>
      </c>
      <c r="AG46">
        <f t="shared" si="15"/>
        <v>1</v>
      </c>
      <c r="AH46" t="str">
        <f t="shared" si="16"/>
        <v>Wrong</v>
      </c>
      <c r="AJ46" s="96" t="str">
        <f>IFERROR(VLOOKUP(Table1[[#This Row],[RespondentID]],'All Data'!$A:$CO,87,FALSE),"unknown")</f>
        <v>Man</v>
      </c>
      <c r="AK46" s="96" t="str">
        <f>IFERROR(VLOOKUP(Table1[[#This Row],[RespondentID]],'All Data'!$A:$CO,88,FALSE),"unknown")</f>
        <v>55-64 years</v>
      </c>
      <c r="AL46" s="96" t="str">
        <f>IFERROR(VLOOKUP(Table1[[#This Row],[RespondentID]],'All Data'!$A:$CO,89,FALSE),"unknown")</f>
        <v>Suffolk</v>
      </c>
      <c r="AM46" s="96" t="str">
        <f>IFERROR(VLOOKUP(Table1[[#This Row],[RespondentID]],'All Data'!$A:$CO,90,FALSE),"unknown")</f>
        <v>East Islip, 11730</v>
      </c>
      <c r="AN46" s="96" t="str">
        <f>IFERROR(VLOOKUP(Table1[[#This Row],[RespondentID]],'All Data'!$A:$CO,91,FALSE),"unknown")</f>
        <v>White</v>
      </c>
      <c r="AO46" s="96" t="str">
        <f>IFERROR(VLOOKUP(Table1[[#This Row],[RespondentID]],'All Data'!$A:$CO,92,FALSE),"unknown")</f>
        <v>Not Hispanic or Latino</v>
      </c>
      <c r="AP46" s="96" t="str">
        <f>IFERROR(VLOOKUP(Table1[[#This Row],[RespondentID]],'All Data'!$A:$CO,93,FALSE),"unknown")</f>
        <v>English</v>
      </c>
      <c r="AQ46" s="96" t="str">
        <f>IFERROR(VLOOKUP(Table1[[#This Row],[RespondentID]],'All Data'!$A:$CW,94,FALSE),"unknown")</f>
        <v>Over $125,000</v>
      </c>
      <c r="AR46" s="96" t="str">
        <f>IFERROR(VLOOKUP(Table1[[#This Row],[RespondentID]],'All Data'!$A:$CW,95,FALSE),"unknown")</f>
        <v>Graduate school</v>
      </c>
      <c r="AS46" s="96" t="str">
        <f>IFERROR(VLOOKUP(Table1[[#This Row],[RespondentID]],'All Data'!$A:$CW,96,FALSE),"unknown")</f>
        <v>Employed for wages</v>
      </c>
      <c r="AT46" s="96" t="str">
        <f>IFERROR(VLOOKUP(Table1[[#This Row],[RespondentID]],'All Data'!$A:$CW,97,FALSE),"unknown")</f>
        <v>Yes</v>
      </c>
      <c r="AU46" s="96" t="str">
        <f>IFERROR(VLOOKUP(Table1[[#This Row],[RespondentID]],'All Data'!$A:$CW,98,FALSE),"unknown")</f>
        <v>Private/Commercial</v>
      </c>
      <c r="AV46" s="96" t="str">
        <f>IFERROR(VLOOKUP(Table1[[#This Row],[RespondentID]],'All Data'!$A:$CW,99,FALSE),"unknown")</f>
        <v>Yes</v>
      </c>
    </row>
    <row r="47" spans="1:48">
      <c r="A47">
        <v>114448354262</v>
      </c>
      <c r="B47" t="s">
        <v>38</v>
      </c>
      <c r="C47" t="s">
        <v>39</v>
      </c>
      <c r="E47" t="s">
        <v>41</v>
      </c>
      <c r="O47">
        <f t="shared" si="0"/>
        <v>3</v>
      </c>
      <c r="P47">
        <f t="shared" si="1"/>
        <v>1</v>
      </c>
      <c r="Q47"/>
      <c r="R47">
        <f t="shared" si="2"/>
        <v>1</v>
      </c>
      <c r="S47">
        <f t="shared" si="3"/>
        <v>1</v>
      </c>
      <c r="T47">
        <f t="shared" si="4"/>
        <v>0</v>
      </c>
      <c r="U47">
        <f t="shared" si="5"/>
        <v>1</v>
      </c>
      <c r="V47">
        <f t="shared" si="6"/>
        <v>0</v>
      </c>
      <c r="W47">
        <f t="shared" si="7"/>
        <v>0</v>
      </c>
      <c r="X47">
        <f t="shared" si="8"/>
        <v>0</v>
      </c>
      <c r="Y47">
        <f t="shared" si="9"/>
        <v>0</v>
      </c>
      <c r="Z47">
        <f t="shared" si="10"/>
        <v>0</v>
      </c>
      <c r="AA47">
        <f t="shared" si="11"/>
        <v>0</v>
      </c>
      <c r="AB47">
        <f t="shared" si="12"/>
        <v>0</v>
      </c>
      <c r="AC47">
        <f t="shared" si="13"/>
        <v>0</v>
      </c>
      <c r="AD47"/>
      <c r="AE47"/>
      <c r="AF47">
        <f t="shared" si="14"/>
        <v>3</v>
      </c>
      <c r="AG47">
        <f t="shared" si="15"/>
        <v>3</v>
      </c>
      <c r="AH47" t="str">
        <f t="shared" si="16"/>
        <v>Correct</v>
      </c>
      <c r="AJ47" s="96" t="str">
        <f>IFERROR(VLOOKUP(Table1[[#This Row],[RespondentID]],'All Data'!$A:$CO,87,FALSE),"unknown")</f>
        <v>Woman</v>
      </c>
      <c r="AK47" s="96" t="str">
        <f>IFERROR(VLOOKUP(Table1[[#This Row],[RespondentID]],'All Data'!$A:$CO,88,FALSE),"unknown")</f>
        <v>65+ years</v>
      </c>
      <c r="AL47" s="96" t="str">
        <f>IFERROR(VLOOKUP(Table1[[#This Row],[RespondentID]],'All Data'!$A:$CO,89,FALSE),"unknown")</f>
        <v>Queens</v>
      </c>
      <c r="AM47" s="96">
        <f>IFERROR(VLOOKUP(Table1[[#This Row],[RespondentID]],'All Data'!$A:$CO,90,FALSE),"unknown")</f>
        <v>11694</v>
      </c>
      <c r="AN47" s="96" t="str">
        <f>IFERROR(VLOOKUP(Table1[[#This Row],[RespondentID]],'All Data'!$A:$CO,91,FALSE),"unknown")</f>
        <v>White</v>
      </c>
      <c r="AO47" s="96" t="str">
        <f>IFERROR(VLOOKUP(Table1[[#This Row],[RespondentID]],'All Data'!$A:$CO,92,FALSE),"unknown")</f>
        <v>Not Hispanic or Latino</v>
      </c>
      <c r="AP47" s="96" t="str">
        <f>IFERROR(VLOOKUP(Table1[[#This Row],[RespondentID]],'All Data'!$A:$CO,93,FALSE),"unknown")</f>
        <v>English</v>
      </c>
      <c r="AQ47" s="96" t="str">
        <f>IFERROR(VLOOKUP(Table1[[#This Row],[RespondentID]],'All Data'!$A:$CW,94,FALSE),"unknown")</f>
        <v>$50,000 to $74,999</v>
      </c>
      <c r="AR47" s="96" t="str">
        <f>IFERROR(VLOOKUP(Table1[[#This Row],[RespondentID]],'All Data'!$A:$CW,95,FALSE),"unknown")</f>
        <v>Some college</v>
      </c>
      <c r="AS47" s="96" t="str">
        <f>IFERROR(VLOOKUP(Table1[[#This Row],[RespondentID]],'All Data'!$A:$CW,96,FALSE),"unknown")</f>
        <v>Retired</v>
      </c>
      <c r="AT47" s="96" t="str">
        <f>IFERROR(VLOOKUP(Table1[[#This Row],[RespondentID]],'All Data'!$A:$CW,97,FALSE),"unknown")</f>
        <v>Yes</v>
      </c>
      <c r="AU47" s="96" t="str">
        <f>IFERROR(VLOOKUP(Table1[[#This Row],[RespondentID]],'All Data'!$A:$CW,98,FALSE),"unknown")</f>
        <v>Medicare</v>
      </c>
      <c r="AV47" s="96" t="str">
        <f>IFERROR(VLOOKUP(Table1[[#This Row],[RespondentID]],'All Data'!$A:$CW,99,FALSE),"unknown")</f>
        <v>Yes</v>
      </c>
    </row>
    <row r="48" spans="1:48">
      <c r="A48">
        <v>114446451533</v>
      </c>
      <c r="B48" t="s">
        <v>38</v>
      </c>
      <c r="C48" t="s">
        <v>39</v>
      </c>
      <c r="D48" t="s">
        <v>40</v>
      </c>
      <c r="I48" t="s">
        <v>44</v>
      </c>
      <c r="K48" t="s">
        <v>46</v>
      </c>
      <c r="L48" t="s">
        <v>47</v>
      </c>
      <c r="O48">
        <f t="shared" si="0"/>
        <v>6</v>
      </c>
      <c r="P48">
        <f t="shared" si="1"/>
        <v>0.5</v>
      </c>
      <c r="Q48"/>
      <c r="R48">
        <f t="shared" si="2"/>
        <v>0.5</v>
      </c>
      <c r="S48">
        <f t="shared" si="3"/>
        <v>0.5</v>
      </c>
      <c r="T48">
        <f t="shared" si="4"/>
        <v>0.5</v>
      </c>
      <c r="U48">
        <f t="shared" si="5"/>
        <v>0</v>
      </c>
      <c r="V48">
        <f t="shared" si="6"/>
        <v>0</v>
      </c>
      <c r="W48">
        <f t="shared" si="7"/>
        <v>0</v>
      </c>
      <c r="X48">
        <f t="shared" si="8"/>
        <v>0</v>
      </c>
      <c r="Y48">
        <f t="shared" si="9"/>
        <v>0.5</v>
      </c>
      <c r="Z48">
        <f t="shared" si="10"/>
        <v>0</v>
      </c>
      <c r="AA48">
        <f t="shared" si="11"/>
        <v>0.5</v>
      </c>
      <c r="AB48">
        <f t="shared" si="12"/>
        <v>0.5</v>
      </c>
      <c r="AC48">
        <f t="shared" si="13"/>
        <v>0</v>
      </c>
      <c r="AD48"/>
      <c r="AE48"/>
      <c r="AF48">
        <f t="shared" si="14"/>
        <v>3</v>
      </c>
      <c r="AG48">
        <f t="shared" si="15"/>
        <v>6</v>
      </c>
      <c r="AH48" t="str">
        <f t="shared" si="16"/>
        <v>Correct</v>
      </c>
      <c r="AJ48" s="96" t="str">
        <f>IFERROR(VLOOKUP(Table1[[#This Row],[RespondentID]],'All Data'!$A:$CO,87,FALSE),"unknown")</f>
        <v>Woman</v>
      </c>
      <c r="AK48" s="96" t="str">
        <f>IFERROR(VLOOKUP(Table1[[#This Row],[RespondentID]],'All Data'!$A:$CO,88,FALSE),"unknown")</f>
        <v>65+ years</v>
      </c>
      <c r="AL48" s="96" t="str">
        <f>IFERROR(VLOOKUP(Table1[[#This Row],[RespondentID]],'All Data'!$A:$CO,89,FALSE),"unknown")</f>
        <v>Queens</v>
      </c>
      <c r="AM48" s="96">
        <f>IFERROR(VLOOKUP(Table1[[#This Row],[RespondentID]],'All Data'!$A:$CO,90,FALSE),"unknown")</f>
        <v>11694</v>
      </c>
      <c r="AN48" s="96" t="str">
        <f>IFERROR(VLOOKUP(Table1[[#This Row],[RespondentID]],'All Data'!$A:$CO,91,FALSE),"unknown")</f>
        <v>White</v>
      </c>
      <c r="AO48" s="96" t="str">
        <f>IFERROR(VLOOKUP(Table1[[#This Row],[RespondentID]],'All Data'!$A:$CO,92,FALSE),"unknown")</f>
        <v>Unknown</v>
      </c>
      <c r="AP48" s="96" t="str">
        <f>IFERROR(VLOOKUP(Table1[[#This Row],[RespondentID]],'All Data'!$A:$CO,93,FALSE),"unknown")</f>
        <v>English</v>
      </c>
      <c r="AQ48" s="96" t="str">
        <f>IFERROR(VLOOKUP(Table1[[#This Row],[RespondentID]],'All Data'!$A:$CW,94,FALSE),"unknown")</f>
        <v>$35,000 to $49,999</v>
      </c>
      <c r="AR48" s="96" t="str">
        <f>IFERROR(VLOOKUP(Table1[[#This Row],[RespondentID]],'All Data'!$A:$CW,95,FALSE),"unknown")</f>
        <v>College graduate</v>
      </c>
      <c r="AS48" s="96" t="str">
        <f>IFERROR(VLOOKUP(Table1[[#This Row],[RespondentID]],'All Data'!$A:$CW,96,FALSE),"unknown")</f>
        <v>Retired</v>
      </c>
      <c r="AT48" s="96" t="str">
        <f>IFERROR(VLOOKUP(Table1[[#This Row],[RespondentID]],'All Data'!$A:$CW,97,FALSE),"unknown")</f>
        <v>Yes</v>
      </c>
      <c r="AU48" s="96" t="str">
        <f>IFERROR(VLOOKUP(Table1[[#This Row],[RespondentID]],'All Data'!$A:$CW,98,FALSE),"unknown")</f>
        <v>Medicare</v>
      </c>
      <c r="AV48" s="96" t="str">
        <f>IFERROR(VLOOKUP(Table1[[#This Row],[RespondentID]],'All Data'!$A:$CW,99,FALSE),"unknown")</f>
        <v>Yes</v>
      </c>
    </row>
    <row r="49" spans="1:48">
      <c r="A49">
        <v>114446321447</v>
      </c>
      <c r="C49" t="s">
        <v>39</v>
      </c>
      <c r="H49" t="s">
        <v>43</v>
      </c>
      <c r="O49">
        <f t="shared" si="0"/>
        <v>2</v>
      </c>
      <c r="P49">
        <f t="shared" si="1"/>
        <v>1.5</v>
      </c>
      <c r="Q49"/>
      <c r="R49">
        <f t="shared" si="2"/>
        <v>0</v>
      </c>
      <c r="S49">
        <f t="shared" si="3"/>
        <v>1</v>
      </c>
      <c r="T49">
        <f t="shared" si="4"/>
        <v>0</v>
      </c>
      <c r="U49">
        <f t="shared" si="5"/>
        <v>0</v>
      </c>
      <c r="V49">
        <f t="shared" si="6"/>
        <v>0</v>
      </c>
      <c r="W49">
        <f t="shared" si="7"/>
        <v>0</v>
      </c>
      <c r="X49">
        <f t="shared" si="8"/>
        <v>1</v>
      </c>
      <c r="Y49">
        <f t="shared" si="9"/>
        <v>0</v>
      </c>
      <c r="Z49">
        <f t="shared" si="10"/>
        <v>0</v>
      </c>
      <c r="AA49">
        <f t="shared" si="11"/>
        <v>0</v>
      </c>
      <c r="AB49">
        <f t="shared" si="12"/>
        <v>0</v>
      </c>
      <c r="AC49">
        <f t="shared" si="13"/>
        <v>0</v>
      </c>
      <c r="AD49"/>
      <c r="AE49"/>
      <c r="AF49">
        <f t="shared" si="14"/>
        <v>2</v>
      </c>
      <c r="AG49">
        <f t="shared" si="15"/>
        <v>2</v>
      </c>
      <c r="AH49" t="str">
        <f t="shared" si="16"/>
        <v>Correct</v>
      </c>
      <c r="AJ49" s="96" t="str">
        <f>IFERROR(VLOOKUP(Table1[[#This Row],[RespondentID]],'All Data'!$A:$CO,87,FALSE),"unknown")</f>
        <v>Woman</v>
      </c>
      <c r="AK49" s="96" t="str">
        <f>IFERROR(VLOOKUP(Table1[[#This Row],[RespondentID]],'All Data'!$A:$CO,88,FALSE),"unknown")</f>
        <v>55-64 years</v>
      </c>
      <c r="AL49" s="96" t="str">
        <f>IFERROR(VLOOKUP(Table1[[#This Row],[RespondentID]],'All Data'!$A:$CO,89,FALSE),"unknown")</f>
        <v>Suffolk</v>
      </c>
      <c r="AM49" s="96" t="str">
        <f>IFERROR(VLOOKUP(Table1[[#This Row],[RespondentID]],'All Data'!$A:$CO,90,FALSE),"unknown")</f>
        <v>Mattituck, 11952</v>
      </c>
      <c r="AN49" s="96" t="str">
        <f>IFERROR(VLOOKUP(Table1[[#This Row],[RespondentID]],'All Data'!$A:$CO,91,FALSE),"unknown")</f>
        <v>White</v>
      </c>
      <c r="AO49" s="96" t="str">
        <f>IFERROR(VLOOKUP(Table1[[#This Row],[RespondentID]],'All Data'!$A:$CO,92,FALSE),"unknown")</f>
        <v>Not Hispanic or Latino</v>
      </c>
      <c r="AP49" s="96" t="str">
        <f>IFERROR(VLOOKUP(Table1[[#This Row],[RespondentID]],'All Data'!$A:$CO,93,FALSE),"unknown")</f>
        <v>English</v>
      </c>
      <c r="AQ49" s="96" t="str">
        <f>IFERROR(VLOOKUP(Table1[[#This Row],[RespondentID]],'All Data'!$A:$CW,94,FALSE),"unknown")</f>
        <v>Over $125,000</v>
      </c>
      <c r="AR49" s="96" t="str">
        <f>IFERROR(VLOOKUP(Table1[[#This Row],[RespondentID]],'All Data'!$A:$CW,95,FALSE),"unknown")</f>
        <v>Graduate school</v>
      </c>
      <c r="AS49" s="96" t="str">
        <f>IFERROR(VLOOKUP(Table1[[#This Row],[RespondentID]],'All Data'!$A:$CW,96,FALSE),"unknown")</f>
        <v>Retired</v>
      </c>
      <c r="AT49" s="96" t="str">
        <f>IFERROR(VLOOKUP(Table1[[#This Row],[RespondentID]],'All Data'!$A:$CW,97,FALSE),"unknown")</f>
        <v>Yes</v>
      </c>
      <c r="AU49" s="96" t="str">
        <f>IFERROR(VLOOKUP(Table1[[#This Row],[RespondentID]],'All Data'!$A:$CW,98,FALSE),"unknown")</f>
        <v>Private/Commercial</v>
      </c>
      <c r="AV49" s="96" t="str">
        <f>IFERROR(VLOOKUP(Table1[[#This Row],[RespondentID]],'All Data'!$A:$CW,99,FALSE),"unknown")</f>
        <v>Yes</v>
      </c>
    </row>
    <row r="50" spans="1:48">
      <c r="A50">
        <v>114444887954</v>
      </c>
      <c r="B50" t="s">
        <v>38</v>
      </c>
      <c r="H50" t="s">
        <v>43</v>
      </c>
      <c r="N50" t="s">
        <v>506</v>
      </c>
      <c r="O50">
        <f t="shared" si="0"/>
        <v>3</v>
      </c>
      <c r="P50">
        <f t="shared" si="1"/>
        <v>1</v>
      </c>
      <c r="Q50"/>
      <c r="R50">
        <f t="shared" si="2"/>
        <v>1</v>
      </c>
      <c r="S50">
        <f t="shared" si="3"/>
        <v>0</v>
      </c>
      <c r="T50">
        <f t="shared" si="4"/>
        <v>0</v>
      </c>
      <c r="U50">
        <f t="shared" si="5"/>
        <v>0</v>
      </c>
      <c r="V50">
        <f t="shared" si="6"/>
        <v>0</v>
      </c>
      <c r="W50">
        <f t="shared" si="7"/>
        <v>0</v>
      </c>
      <c r="X50">
        <f t="shared" si="8"/>
        <v>1</v>
      </c>
      <c r="Y50">
        <f t="shared" si="9"/>
        <v>0</v>
      </c>
      <c r="Z50">
        <f t="shared" si="10"/>
        <v>0</v>
      </c>
      <c r="AA50">
        <f t="shared" si="11"/>
        <v>0</v>
      </c>
      <c r="AB50">
        <f t="shared" si="12"/>
        <v>0</v>
      </c>
      <c r="AC50">
        <f t="shared" si="13"/>
        <v>0</v>
      </c>
      <c r="AD50"/>
      <c r="AE50"/>
      <c r="AF50">
        <f t="shared" si="14"/>
        <v>2</v>
      </c>
      <c r="AG50">
        <f t="shared" si="15"/>
        <v>3</v>
      </c>
      <c r="AH50" t="str">
        <f t="shared" si="16"/>
        <v>Wrong</v>
      </c>
      <c r="AJ50" s="96" t="str">
        <f>IFERROR(VLOOKUP(Table1[[#This Row],[RespondentID]],'All Data'!$A:$CO,87,FALSE),"unknown")</f>
        <v>Woman</v>
      </c>
      <c r="AK50" s="96" t="str">
        <f>IFERROR(VLOOKUP(Table1[[#This Row],[RespondentID]],'All Data'!$A:$CO,88,FALSE),"unknown")</f>
        <v>65+ years</v>
      </c>
      <c r="AL50" s="96" t="str">
        <f>IFERROR(VLOOKUP(Table1[[#This Row],[RespondentID]],'All Data'!$A:$CO,89,FALSE),"unknown")</f>
        <v>Queens</v>
      </c>
      <c r="AM50" s="96">
        <f>IFERROR(VLOOKUP(Table1[[#This Row],[RespondentID]],'All Data'!$A:$CO,90,FALSE),"unknown")</f>
        <v>11694</v>
      </c>
      <c r="AN50" s="96" t="str">
        <f>IFERROR(VLOOKUP(Table1[[#This Row],[RespondentID]],'All Data'!$A:$CO,91,FALSE),"unknown")</f>
        <v>White</v>
      </c>
      <c r="AO50" s="96" t="str">
        <f>IFERROR(VLOOKUP(Table1[[#This Row],[RespondentID]],'All Data'!$A:$CO,92,FALSE),"unknown")</f>
        <v>Hispanic or Latino</v>
      </c>
      <c r="AP50" s="96" t="str">
        <f>IFERROR(VLOOKUP(Table1[[#This Row],[RespondentID]],'All Data'!$A:$CO,93,FALSE),"unknown")</f>
        <v>English</v>
      </c>
      <c r="AQ50" s="96" t="str">
        <f>IFERROR(VLOOKUP(Table1[[#This Row],[RespondentID]],'All Data'!$A:$CW,94,FALSE),"unknown")</f>
        <v>$20,000 to $34,999</v>
      </c>
      <c r="AR50" s="96" t="str">
        <f>IFERROR(VLOOKUP(Table1[[#This Row],[RespondentID]],'All Data'!$A:$CW,95,FALSE),"unknown")</f>
        <v>Other (please specify)</v>
      </c>
      <c r="AS50" s="96" t="str">
        <f>IFERROR(VLOOKUP(Table1[[#This Row],[RespondentID]],'All Data'!$A:$CW,96,FALSE),"unknown")</f>
        <v>Retired</v>
      </c>
      <c r="AT50" s="96" t="str">
        <f>IFERROR(VLOOKUP(Table1[[#This Row],[RespondentID]],'All Data'!$A:$CW,97,FALSE),"unknown")</f>
        <v>Yes</v>
      </c>
      <c r="AU50" s="96" t="str">
        <f>IFERROR(VLOOKUP(Table1[[#This Row],[RespondentID]],'All Data'!$A:$CW,98,FALSE),"unknown")</f>
        <v>Medicare</v>
      </c>
      <c r="AV50" s="96" t="str">
        <f>IFERROR(VLOOKUP(Table1[[#This Row],[RespondentID]],'All Data'!$A:$CW,99,FALSE),"unknown")</f>
        <v>Yes</v>
      </c>
    </row>
    <row r="51" spans="1:48">
      <c r="A51">
        <v>114444873144</v>
      </c>
      <c r="C51" t="s">
        <v>39</v>
      </c>
      <c r="E51" t="s">
        <v>41</v>
      </c>
      <c r="L51" t="s">
        <v>47</v>
      </c>
      <c r="O51">
        <f t="shared" si="0"/>
        <v>3</v>
      </c>
      <c r="P51">
        <f t="shared" si="1"/>
        <v>1</v>
      </c>
      <c r="Q51"/>
      <c r="R51">
        <f t="shared" si="2"/>
        <v>0</v>
      </c>
      <c r="S51">
        <f t="shared" si="3"/>
        <v>1</v>
      </c>
      <c r="T51">
        <f t="shared" si="4"/>
        <v>0</v>
      </c>
      <c r="U51">
        <f t="shared" si="5"/>
        <v>1</v>
      </c>
      <c r="V51">
        <f t="shared" si="6"/>
        <v>0</v>
      </c>
      <c r="W51">
        <f t="shared" si="7"/>
        <v>0</v>
      </c>
      <c r="X51">
        <f t="shared" si="8"/>
        <v>0</v>
      </c>
      <c r="Y51">
        <f t="shared" si="9"/>
        <v>0</v>
      </c>
      <c r="Z51">
        <f t="shared" si="10"/>
        <v>0</v>
      </c>
      <c r="AA51">
        <f t="shared" si="11"/>
        <v>0</v>
      </c>
      <c r="AB51">
        <f t="shared" si="12"/>
        <v>1</v>
      </c>
      <c r="AC51">
        <f t="shared" si="13"/>
        <v>0</v>
      </c>
      <c r="AD51"/>
      <c r="AE51"/>
      <c r="AF51">
        <f t="shared" si="14"/>
        <v>3</v>
      </c>
      <c r="AG51">
        <f t="shared" si="15"/>
        <v>3</v>
      </c>
      <c r="AH51" t="str">
        <f t="shared" si="16"/>
        <v>Correct</v>
      </c>
      <c r="AJ51" s="96" t="str">
        <f>IFERROR(VLOOKUP(Table1[[#This Row],[RespondentID]],'All Data'!$A:$CO,87,FALSE),"unknown")</f>
        <v>Woman</v>
      </c>
      <c r="AK51" s="96" t="str">
        <f>IFERROR(VLOOKUP(Table1[[#This Row],[RespondentID]],'All Data'!$A:$CO,88,FALSE),"unknown")</f>
        <v>65+ years</v>
      </c>
      <c r="AL51" s="96" t="str">
        <f>IFERROR(VLOOKUP(Table1[[#This Row],[RespondentID]],'All Data'!$A:$CO,89,FALSE),"unknown")</f>
        <v>Queens</v>
      </c>
      <c r="AM51" s="96">
        <f>IFERROR(VLOOKUP(Table1[[#This Row],[RespondentID]],'All Data'!$A:$CO,90,FALSE),"unknown")</f>
        <v>11694</v>
      </c>
      <c r="AN51" s="96" t="str">
        <f>IFERROR(VLOOKUP(Table1[[#This Row],[RespondentID]],'All Data'!$A:$CO,91,FALSE),"unknown")</f>
        <v>Other (please specify)</v>
      </c>
      <c r="AO51" s="96" t="str">
        <f>IFERROR(VLOOKUP(Table1[[#This Row],[RespondentID]],'All Data'!$A:$CO,92,FALSE),"unknown")</f>
        <v>Not Hispanic or Latino</v>
      </c>
      <c r="AP51" s="96" t="str">
        <f>IFERROR(VLOOKUP(Table1[[#This Row],[RespondentID]],'All Data'!$A:$CO,93,FALSE),"unknown")</f>
        <v>English</v>
      </c>
      <c r="AQ51" s="96" t="str">
        <f>IFERROR(VLOOKUP(Table1[[#This Row],[RespondentID]],'All Data'!$A:$CW,94,FALSE),"unknown")</f>
        <v>$50,000 to $74,999</v>
      </c>
      <c r="AR51" s="96" t="str">
        <f>IFERROR(VLOOKUP(Table1[[#This Row],[RespondentID]],'All Data'!$A:$CW,95,FALSE),"unknown")</f>
        <v>Some college</v>
      </c>
      <c r="AS51" s="96" t="str">
        <f>IFERROR(VLOOKUP(Table1[[#This Row],[RespondentID]],'All Data'!$A:$CW,96,FALSE),"unknown")</f>
        <v>Retired</v>
      </c>
      <c r="AT51" s="96" t="str">
        <f>IFERROR(VLOOKUP(Table1[[#This Row],[RespondentID]],'All Data'!$A:$CW,97,FALSE),"unknown")</f>
        <v>Yes</v>
      </c>
      <c r="AU51" s="96" t="str">
        <f>IFERROR(VLOOKUP(Table1[[#This Row],[RespondentID]],'All Data'!$A:$CW,98,FALSE),"unknown")</f>
        <v>Medicare, Private/Commercial</v>
      </c>
      <c r="AV51" s="96" t="str">
        <f>IFERROR(VLOOKUP(Table1[[#This Row],[RespondentID]],'All Data'!$A:$CW,99,FALSE),"unknown")</f>
        <v>Yes</v>
      </c>
    </row>
    <row r="52" spans="1:48">
      <c r="A52">
        <v>114444785029</v>
      </c>
      <c r="C52" t="s">
        <v>39</v>
      </c>
      <c r="H52" t="s">
        <v>43</v>
      </c>
      <c r="K52" t="s">
        <v>46</v>
      </c>
      <c r="N52" t="s">
        <v>508</v>
      </c>
      <c r="O52">
        <f t="shared" si="0"/>
        <v>4</v>
      </c>
      <c r="P52">
        <f t="shared" si="1"/>
        <v>0.75</v>
      </c>
      <c r="Q52"/>
      <c r="R52">
        <f t="shared" si="2"/>
        <v>0</v>
      </c>
      <c r="S52">
        <f t="shared" si="3"/>
        <v>0.75</v>
      </c>
      <c r="T52">
        <f t="shared" si="4"/>
        <v>0</v>
      </c>
      <c r="U52">
        <f t="shared" si="5"/>
        <v>0</v>
      </c>
      <c r="V52">
        <f t="shared" si="6"/>
        <v>0</v>
      </c>
      <c r="W52">
        <f t="shared" si="7"/>
        <v>0</v>
      </c>
      <c r="X52">
        <f t="shared" si="8"/>
        <v>0.75</v>
      </c>
      <c r="Y52">
        <f t="shared" si="9"/>
        <v>0</v>
      </c>
      <c r="Z52">
        <f t="shared" si="10"/>
        <v>0</v>
      </c>
      <c r="AA52">
        <f t="shared" si="11"/>
        <v>0.75</v>
      </c>
      <c r="AB52">
        <f t="shared" si="12"/>
        <v>0</v>
      </c>
      <c r="AC52">
        <f t="shared" si="13"/>
        <v>0</v>
      </c>
      <c r="AD52"/>
      <c r="AE52"/>
      <c r="AF52">
        <f t="shared" si="14"/>
        <v>2.25</v>
      </c>
      <c r="AG52">
        <f t="shared" si="15"/>
        <v>4</v>
      </c>
      <c r="AH52" t="str">
        <f t="shared" si="16"/>
        <v>Wrong</v>
      </c>
      <c r="AJ52" s="96" t="str">
        <f>IFERROR(VLOOKUP(Table1[[#This Row],[RespondentID]],'All Data'!$A:$CO,87,FALSE),"unknown")</f>
        <v>Woman</v>
      </c>
      <c r="AK52" s="96" t="str">
        <f>IFERROR(VLOOKUP(Table1[[#This Row],[RespondentID]],'All Data'!$A:$CO,88,FALSE),"unknown")</f>
        <v>65+ years</v>
      </c>
      <c r="AL52" s="96" t="str">
        <f>IFERROR(VLOOKUP(Table1[[#This Row],[RespondentID]],'All Data'!$A:$CO,89,FALSE),"unknown")</f>
        <v>Nassau</v>
      </c>
      <c r="AM52" s="96" t="str">
        <f>IFERROR(VLOOKUP(Table1[[#This Row],[RespondentID]],'All Data'!$A:$CO,90,FALSE),"unknown")</f>
        <v>Inwood, 11096</v>
      </c>
      <c r="AN52" s="96" t="str">
        <f>IFERROR(VLOOKUP(Table1[[#This Row],[RespondentID]],'All Data'!$A:$CO,91,FALSE),"unknown")</f>
        <v>White</v>
      </c>
      <c r="AO52" s="96" t="str">
        <f>IFERROR(VLOOKUP(Table1[[#This Row],[RespondentID]],'All Data'!$A:$CO,92,FALSE),"unknown")</f>
        <v>Not Hispanic or Latino</v>
      </c>
      <c r="AP52" s="96" t="str">
        <f>IFERROR(VLOOKUP(Table1[[#This Row],[RespondentID]],'All Data'!$A:$CO,93,FALSE),"unknown")</f>
        <v>English</v>
      </c>
      <c r="AQ52" s="96" t="str">
        <f>IFERROR(VLOOKUP(Table1[[#This Row],[RespondentID]],'All Data'!$A:$CW,94,FALSE),"unknown")</f>
        <v>$50,000 to $74,999</v>
      </c>
      <c r="AR52" s="96" t="str">
        <f>IFERROR(VLOOKUP(Table1[[#This Row],[RespondentID]],'All Data'!$A:$CW,95,FALSE),"unknown")</f>
        <v>Some college</v>
      </c>
      <c r="AS52" s="96" t="str">
        <f>IFERROR(VLOOKUP(Table1[[#This Row],[RespondentID]],'All Data'!$A:$CW,96,FALSE),"unknown")</f>
        <v>Retired</v>
      </c>
      <c r="AT52" s="96" t="str">
        <f>IFERROR(VLOOKUP(Table1[[#This Row],[RespondentID]],'All Data'!$A:$CW,97,FALSE),"unknown")</f>
        <v>Yes</v>
      </c>
      <c r="AU52" s="96" t="str">
        <f>IFERROR(VLOOKUP(Table1[[#This Row],[RespondentID]],'All Data'!$A:$CW,98,FALSE),"unknown")</f>
        <v>Medicaid, Medicare</v>
      </c>
      <c r="AV52" s="96" t="str">
        <f>IFERROR(VLOOKUP(Table1[[#This Row],[RespondentID]],'All Data'!$A:$CW,99,FALSE),"unknown")</f>
        <v>Yes</v>
      </c>
    </row>
    <row r="53" spans="1:48">
      <c r="A53">
        <v>114443967139</v>
      </c>
      <c r="G53" t="s">
        <v>37</v>
      </c>
      <c r="H53" t="s">
        <v>43</v>
      </c>
      <c r="J53" t="s">
        <v>45</v>
      </c>
      <c r="K53" t="s">
        <v>46</v>
      </c>
      <c r="L53" t="s">
        <v>47</v>
      </c>
      <c r="O53">
        <f t="shared" si="0"/>
        <v>5</v>
      </c>
      <c r="P53">
        <f t="shared" si="1"/>
        <v>0.6</v>
      </c>
      <c r="Q53"/>
      <c r="R53">
        <f t="shared" si="2"/>
        <v>0</v>
      </c>
      <c r="S53">
        <f t="shared" si="3"/>
        <v>0</v>
      </c>
      <c r="T53">
        <f t="shared" si="4"/>
        <v>0</v>
      </c>
      <c r="U53">
        <f t="shared" si="5"/>
        <v>0</v>
      </c>
      <c r="V53">
        <f t="shared" si="6"/>
        <v>0</v>
      </c>
      <c r="W53">
        <f t="shared" si="7"/>
        <v>0.6</v>
      </c>
      <c r="X53">
        <f t="shared" si="8"/>
        <v>0.6</v>
      </c>
      <c r="Y53">
        <f t="shared" si="9"/>
        <v>0</v>
      </c>
      <c r="Z53">
        <f t="shared" si="10"/>
        <v>0.6</v>
      </c>
      <c r="AA53">
        <f t="shared" si="11"/>
        <v>0.6</v>
      </c>
      <c r="AB53">
        <f t="shared" si="12"/>
        <v>0.6</v>
      </c>
      <c r="AC53">
        <f t="shared" si="13"/>
        <v>0</v>
      </c>
      <c r="AD53"/>
      <c r="AE53"/>
      <c r="AF53">
        <f t="shared" si="14"/>
        <v>3</v>
      </c>
      <c r="AG53">
        <f t="shared" si="15"/>
        <v>5</v>
      </c>
      <c r="AH53" t="str">
        <f t="shared" si="16"/>
        <v>Correct</v>
      </c>
      <c r="AJ53" s="96" t="str">
        <f>IFERROR(VLOOKUP(Table1[[#This Row],[RespondentID]],'All Data'!$A:$CO,87,FALSE),"unknown")</f>
        <v>Woman</v>
      </c>
      <c r="AK53" s="96" t="str">
        <f>IFERROR(VLOOKUP(Table1[[#This Row],[RespondentID]],'All Data'!$A:$CO,88,FALSE),"unknown")</f>
        <v>45-54 years</v>
      </c>
      <c r="AL53" s="96" t="str">
        <f>IFERROR(VLOOKUP(Table1[[#This Row],[RespondentID]],'All Data'!$A:$CO,89,FALSE),"unknown")</f>
        <v>Queens</v>
      </c>
      <c r="AM53" s="96">
        <f>IFERROR(VLOOKUP(Table1[[#This Row],[RespondentID]],'All Data'!$A:$CO,90,FALSE),"unknown")</f>
        <v>11691</v>
      </c>
      <c r="AN53" s="96" t="str">
        <f>IFERROR(VLOOKUP(Table1[[#This Row],[RespondentID]],'All Data'!$A:$CO,91,FALSE),"unknown")</f>
        <v>White</v>
      </c>
      <c r="AO53" s="96" t="str">
        <f>IFERROR(VLOOKUP(Table1[[#This Row],[RespondentID]],'All Data'!$A:$CO,92,FALSE),"unknown")</f>
        <v>Unknown</v>
      </c>
      <c r="AP53" s="96" t="str">
        <f>IFERROR(VLOOKUP(Table1[[#This Row],[RespondentID]],'All Data'!$A:$CO,93,FALSE),"unknown")</f>
        <v>English</v>
      </c>
      <c r="AQ53" s="96" t="str">
        <f>IFERROR(VLOOKUP(Table1[[#This Row],[RespondentID]],'All Data'!$A:$CW,94,FALSE),"unknown")</f>
        <v>$35,000 to $49,999</v>
      </c>
      <c r="AR53" s="96" t="str">
        <f>IFERROR(VLOOKUP(Table1[[#This Row],[RespondentID]],'All Data'!$A:$CW,95,FALSE),"unknown")</f>
        <v>Graduate school</v>
      </c>
      <c r="AS53" s="96" t="str">
        <f>IFERROR(VLOOKUP(Table1[[#This Row],[RespondentID]],'All Data'!$A:$CW,96,FALSE),"unknown")</f>
        <v>Employed for wages</v>
      </c>
      <c r="AT53" s="96" t="str">
        <f>IFERROR(VLOOKUP(Table1[[#This Row],[RespondentID]],'All Data'!$A:$CW,97,FALSE),"unknown")</f>
        <v>Yes</v>
      </c>
      <c r="AU53" s="96" t="str">
        <f>IFERROR(VLOOKUP(Table1[[#This Row],[RespondentID]],'All Data'!$A:$CW,98,FALSE),"unknown")</f>
        <v>Medicaid</v>
      </c>
      <c r="AV53" s="96" t="str">
        <f>IFERROR(VLOOKUP(Table1[[#This Row],[RespondentID]],'All Data'!$A:$CW,99,FALSE),"unknown")</f>
        <v>Yes</v>
      </c>
    </row>
    <row r="54" spans="1:48">
      <c r="A54">
        <v>114442785360</v>
      </c>
      <c r="F54" t="s">
        <v>42</v>
      </c>
      <c r="J54" t="s">
        <v>45</v>
      </c>
      <c r="L54" t="s">
        <v>47</v>
      </c>
      <c r="O54">
        <f t="shared" si="0"/>
        <v>3</v>
      </c>
      <c r="P54">
        <f t="shared" si="1"/>
        <v>1</v>
      </c>
      <c r="Q54"/>
      <c r="R54">
        <f t="shared" si="2"/>
        <v>0</v>
      </c>
      <c r="S54">
        <f t="shared" si="3"/>
        <v>0</v>
      </c>
      <c r="T54">
        <f t="shared" si="4"/>
        <v>0</v>
      </c>
      <c r="U54">
        <f t="shared" si="5"/>
        <v>0</v>
      </c>
      <c r="V54">
        <f t="shared" si="6"/>
        <v>1</v>
      </c>
      <c r="W54">
        <f t="shared" si="7"/>
        <v>0</v>
      </c>
      <c r="X54">
        <f t="shared" si="8"/>
        <v>0</v>
      </c>
      <c r="Y54">
        <f t="shared" si="9"/>
        <v>0</v>
      </c>
      <c r="Z54">
        <f t="shared" si="10"/>
        <v>1</v>
      </c>
      <c r="AA54">
        <f t="shared" si="11"/>
        <v>0</v>
      </c>
      <c r="AB54">
        <f t="shared" si="12"/>
        <v>1</v>
      </c>
      <c r="AC54">
        <f t="shared" si="13"/>
        <v>0</v>
      </c>
      <c r="AD54"/>
      <c r="AE54"/>
      <c r="AF54">
        <f t="shared" si="14"/>
        <v>3</v>
      </c>
      <c r="AG54">
        <f t="shared" si="15"/>
        <v>3</v>
      </c>
      <c r="AH54" t="str">
        <f t="shared" si="16"/>
        <v>Correct</v>
      </c>
      <c r="AJ54" s="96" t="str">
        <f>IFERROR(VLOOKUP(Table1[[#This Row],[RespondentID]],'All Data'!$A:$CO,87,FALSE),"unknown")</f>
        <v>Woman</v>
      </c>
      <c r="AK54" s="96" t="str">
        <f>IFERROR(VLOOKUP(Table1[[#This Row],[RespondentID]],'All Data'!$A:$CO,88,FALSE),"unknown")</f>
        <v>55-64 years</v>
      </c>
      <c r="AL54" s="96" t="str">
        <f>IFERROR(VLOOKUP(Table1[[#This Row],[RespondentID]],'All Data'!$A:$CO,89,FALSE),"unknown")</f>
        <v>Suffolk</v>
      </c>
      <c r="AM54" s="96" t="str">
        <f>IFERROR(VLOOKUP(Table1[[#This Row],[RespondentID]],'All Data'!$A:$CO,90,FALSE),"unknown")</f>
        <v>Port Jefferson, 11777</v>
      </c>
      <c r="AN54" s="96" t="str">
        <f>IFERROR(VLOOKUP(Table1[[#This Row],[RespondentID]],'All Data'!$A:$CO,91,FALSE),"unknown")</f>
        <v>White</v>
      </c>
      <c r="AO54" s="96" t="str">
        <f>IFERROR(VLOOKUP(Table1[[#This Row],[RespondentID]],'All Data'!$A:$CO,92,FALSE),"unknown")</f>
        <v>Not Hispanic or Latino</v>
      </c>
      <c r="AP54" s="96" t="str">
        <f>IFERROR(VLOOKUP(Table1[[#This Row],[RespondentID]],'All Data'!$A:$CO,93,FALSE),"unknown")</f>
        <v>English</v>
      </c>
      <c r="AQ54" s="96" t="str">
        <f>IFERROR(VLOOKUP(Table1[[#This Row],[RespondentID]],'All Data'!$A:$CW,94,FALSE),"unknown")</f>
        <v>$0-$19,999</v>
      </c>
      <c r="AR54" s="96" t="str">
        <f>IFERROR(VLOOKUP(Table1[[#This Row],[RespondentID]],'All Data'!$A:$CW,95,FALSE),"unknown")</f>
        <v>Some college</v>
      </c>
      <c r="AS54" s="96" t="str">
        <f>IFERROR(VLOOKUP(Table1[[#This Row],[RespondentID]],'All Data'!$A:$CW,96,FALSE),"unknown")</f>
        <v>Retired</v>
      </c>
      <c r="AT54" s="96" t="str">
        <f>IFERROR(VLOOKUP(Table1[[#This Row],[RespondentID]],'All Data'!$A:$CW,97,FALSE),"unknown")</f>
        <v>Yes</v>
      </c>
      <c r="AU54" s="96" t="str">
        <f>IFERROR(VLOOKUP(Table1[[#This Row],[RespondentID]],'All Data'!$A:$CW,98,FALSE),"unknown")</f>
        <v>Medicare</v>
      </c>
      <c r="AV54" s="96" t="str">
        <f>IFERROR(VLOOKUP(Table1[[#This Row],[RespondentID]],'All Data'!$A:$CW,99,FALSE),"unknown")</f>
        <v>Yes</v>
      </c>
    </row>
    <row r="55" spans="1:48">
      <c r="A55">
        <v>114441614926</v>
      </c>
      <c r="C55" t="s">
        <v>39</v>
      </c>
      <c r="O55">
        <f t="shared" si="0"/>
        <v>1</v>
      </c>
      <c r="P55">
        <f t="shared" si="1"/>
        <v>3</v>
      </c>
      <c r="Q55"/>
      <c r="R55">
        <f t="shared" si="2"/>
        <v>0</v>
      </c>
      <c r="S55">
        <f t="shared" si="3"/>
        <v>1</v>
      </c>
      <c r="T55">
        <f t="shared" si="4"/>
        <v>0</v>
      </c>
      <c r="U55">
        <f t="shared" si="5"/>
        <v>0</v>
      </c>
      <c r="V55">
        <f t="shared" si="6"/>
        <v>0</v>
      </c>
      <c r="W55">
        <f t="shared" si="7"/>
        <v>0</v>
      </c>
      <c r="X55">
        <f t="shared" si="8"/>
        <v>0</v>
      </c>
      <c r="Y55">
        <f t="shared" si="9"/>
        <v>0</v>
      </c>
      <c r="Z55">
        <f t="shared" si="10"/>
        <v>0</v>
      </c>
      <c r="AA55">
        <f t="shared" si="11"/>
        <v>0</v>
      </c>
      <c r="AB55">
        <f t="shared" si="12"/>
        <v>0</v>
      </c>
      <c r="AC55">
        <f t="shared" si="13"/>
        <v>0</v>
      </c>
      <c r="AD55"/>
      <c r="AE55"/>
      <c r="AF55">
        <f t="shared" si="14"/>
        <v>1</v>
      </c>
      <c r="AG55">
        <f t="shared" si="15"/>
        <v>1</v>
      </c>
      <c r="AH55" t="str">
        <f t="shared" si="16"/>
        <v>Correct</v>
      </c>
      <c r="AJ55" s="96" t="str">
        <f>IFERROR(VLOOKUP(Table1[[#This Row],[RespondentID]],'All Data'!$A:$CO,87,FALSE),"unknown")</f>
        <v>Woman</v>
      </c>
      <c r="AK55" s="96" t="str">
        <f>IFERROR(VLOOKUP(Table1[[#This Row],[RespondentID]],'All Data'!$A:$CO,88,FALSE),"unknown")</f>
        <v>65+ years</v>
      </c>
      <c r="AL55" s="96" t="str">
        <f>IFERROR(VLOOKUP(Table1[[#This Row],[RespondentID]],'All Data'!$A:$CO,89,FALSE),"unknown")</f>
        <v>Suffolk</v>
      </c>
      <c r="AM55" s="96" t="str">
        <f>IFERROR(VLOOKUP(Table1[[#This Row],[RespondentID]],'All Data'!$A:$CO,90,FALSE),"unknown")</f>
        <v>Amityville, 11701</v>
      </c>
      <c r="AN55" s="96" t="str">
        <f>IFERROR(VLOOKUP(Table1[[#This Row],[RespondentID]],'All Data'!$A:$CO,91,FALSE),"unknown")</f>
        <v>White</v>
      </c>
      <c r="AO55" s="96" t="str">
        <f>IFERROR(VLOOKUP(Table1[[#This Row],[RespondentID]],'All Data'!$A:$CO,92,FALSE),"unknown")</f>
        <v>Not Hispanic or Latino</v>
      </c>
      <c r="AP55" s="96" t="str">
        <f>IFERROR(VLOOKUP(Table1[[#This Row],[RespondentID]],'All Data'!$A:$CO,93,FALSE),"unknown")</f>
        <v>English</v>
      </c>
      <c r="AQ55" s="96" t="str">
        <f>IFERROR(VLOOKUP(Table1[[#This Row],[RespondentID]],'All Data'!$A:$CW,94,FALSE),"unknown")</f>
        <v>Over $125,000</v>
      </c>
      <c r="AR55" s="96" t="str">
        <f>IFERROR(VLOOKUP(Table1[[#This Row],[RespondentID]],'All Data'!$A:$CW,95,FALSE),"unknown")</f>
        <v>College graduate</v>
      </c>
      <c r="AS55" s="96" t="str">
        <f>IFERROR(VLOOKUP(Table1[[#This Row],[RespondentID]],'All Data'!$A:$CW,96,FALSE),"unknown")</f>
        <v>Retired</v>
      </c>
      <c r="AT55" s="96" t="str">
        <f>IFERROR(VLOOKUP(Table1[[#This Row],[RespondentID]],'All Data'!$A:$CW,97,FALSE),"unknown")</f>
        <v>Yes</v>
      </c>
      <c r="AU55" s="96" t="str">
        <f>IFERROR(VLOOKUP(Table1[[#This Row],[RespondentID]],'All Data'!$A:$CW,98,FALSE),"unknown")</f>
        <v>Medicare, Private/Commercial</v>
      </c>
      <c r="AV55" s="96" t="str">
        <f>IFERROR(VLOOKUP(Table1[[#This Row],[RespondentID]],'All Data'!$A:$CW,99,FALSE),"unknown")</f>
        <v>Yes</v>
      </c>
    </row>
    <row r="56" spans="1:48">
      <c r="A56">
        <v>114439982834</v>
      </c>
      <c r="H56" t="s">
        <v>43</v>
      </c>
      <c r="L56" t="s">
        <v>47</v>
      </c>
      <c r="O56">
        <f t="shared" si="0"/>
        <v>2</v>
      </c>
      <c r="P56">
        <f t="shared" si="1"/>
        <v>1.5</v>
      </c>
      <c r="Q56"/>
      <c r="R56">
        <f t="shared" si="2"/>
        <v>0</v>
      </c>
      <c r="S56">
        <f t="shared" si="3"/>
        <v>0</v>
      </c>
      <c r="T56">
        <f t="shared" si="4"/>
        <v>0</v>
      </c>
      <c r="U56">
        <f t="shared" si="5"/>
        <v>0</v>
      </c>
      <c r="V56">
        <f t="shared" si="6"/>
        <v>0</v>
      </c>
      <c r="W56">
        <f t="shared" si="7"/>
        <v>0</v>
      </c>
      <c r="X56">
        <f t="shared" si="8"/>
        <v>1</v>
      </c>
      <c r="Y56">
        <f t="shared" si="9"/>
        <v>0</v>
      </c>
      <c r="Z56">
        <f t="shared" si="10"/>
        <v>0</v>
      </c>
      <c r="AA56">
        <f t="shared" si="11"/>
        <v>0</v>
      </c>
      <c r="AB56">
        <f t="shared" si="12"/>
        <v>1</v>
      </c>
      <c r="AC56">
        <f t="shared" si="13"/>
        <v>0</v>
      </c>
      <c r="AD56"/>
      <c r="AE56"/>
      <c r="AF56">
        <f t="shared" si="14"/>
        <v>2</v>
      </c>
      <c r="AG56">
        <f t="shared" si="15"/>
        <v>2</v>
      </c>
      <c r="AH56" t="str">
        <f t="shared" si="16"/>
        <v>Correct</v>
      </c>
      <c r="AJ56" s="96" t="str">
        <f>IFERROR(VLOOKUP(Table1[[#This Row],[RespondentID]],'All Data'!$A:$CO,87,FALSE),"unknown")</f>
        <v>Woman</v>
      </c>
      <c r="AK56" s="96" t="str">
        <f>IFERROR(VLOOKUP(Table1[[#This Row],[RespondentID]],'All Data'!$A:$CO,88,FALSE),"unknown")</f>
        <v>65+ years</v>
      </c>
      <c r="AL56" s="96" t="str">
        <f>IFERROR(VLOOKUP(Table1[[#This Row],[RespondentID]],'All Data'!$A:$CO,89,FALSE),"unknown")</f>
        <v>Nassau</v>
      </c>
      <c r="AM56" s="96" t="str">
        <f>IFERROR(VLOOKUP(Table1[[#This Row],[RespondentID]],'All Data'!$A:$CO,90,FALSE),"unknown")</f>
        <v>Massapequa, 11758</v>
      </c>
      <c r="AN56" s="96" t="str">
        <f>IFERROR(VLOOKUP(Table1[[#This Row],[RespondentID]],'All Data'!$A:$CO,91,FALSE),"unknown")</f>
        <v>White</v>
      </c>
      <c r="AO56" s="96" t="str">
        <f>IFERROR(VLOOKUP(Table1[[#This Row],[RespondentID]],'All Data'!$A:$CO,92,FALSE),"unknown")</f>
        <v>Not Hispanic or Latino</v>
      </c>
      <c r="AP56" s="96" t="str">
        <f>IFERROR(VLOOKUP(Table1[[#This Row],[RespondentID]],'All Data'!$A:$CO,93,FALSE),"unknown")</f>
        <v>English</v>
      </c>
      <c r="AQ56" s="96" t="str">
        <f>IFERROR(VLOOKUP(Table1[[#This Row],[RespondentID]],'All Data'!$A:$CW,94,FALSE),"unknown")</f>
        <v>$75,000 to $125,000</v>
      </c>
      <c r="AR56" s="96" t="str">
        <f>IFERROR(VLOOKUP(Table1[[#This Row],[RespondentID]],'All Data'!$A:$CW,95,FALSE),"unknown")</f>
        <v>College graduate</v>
      </c>
      <c r="AS56" s="96" t="str">
        <f>IFERROR(VLOOKUP(Table1[[#This Row],[RespondentID]],'All Data'!$A:$CW,96,FALSE),"unknown")</f>
        <v>Retired</v>
      </c>
      <c r="AT56" s="96" t="str">
        <f>IFERROR(VLOOKUP(Table1[[#This Row],[RespondentID]],'All Data'!$A:$CW,97,FALSE),"unknown")</f>
        <v>Yes</v>
      </c>
      <c r="AU56" s="96">
        <f>IFERROR(VLOOKUP(Table1[[#This Row],[RespondentID]],'All Data'!$A:$CW,98,FALSE),"unknown")</f>
        <v>0</v>
      </c>
      <c r="AV56" s="96" t="str">
        <f>IFERROR(VLOOKUP(Table1[[#This Row],[RespondentID]],'All Data'!$A:$CW,99,FALSE),"unknown")</f>
        <v>Yes</v>
      </c>
    </row>
    <row r="57" spans="1:48">
      <c r="A57">
        <v>114439974862</v>
      </c>
      <c r="B57" t="s">
        <v>38</v>
      </c>
      <c r="O57">
        <f t="shared" si="0"/>
        <v>1</v>
      </c>
      <c r="P57">
        <f t="shared" si="1"/>
        <v>3</v>
      </c>
      <c r="Q57"/>
      <c r="R57">
        <f t="shared" si="2"/>
        <v>1</v>
      </c>
      <c r="S57">
        <f t="shared" si="3"/>
        <v>0</v>
      </c>
      <c r="T57">
        <f t="shared" si="4"/>
        <v>0</v>
      </c>
      <c r="U57">
        <f t="shared" si="5"/>
        <v>0</v>
      </c>
      <c r="V57">
        <f t="shared" si="6"/>
        <v>0</v>
      </c>
      <c r="W57">
        <f t="shared" si="7"/>
        <v>0</v>
      </c>
      <c r="X57">
        <f t="shared" si="8"/>
        <v>0</v>
      </c>
      <c r="Y57">
        <f t="shared" si="9"/>
        <v>0</v>
      </c>
      <c r="Z57">
        <f t="shared" si="10"/>
        <v>0</v>
      </c>
      <c r="AA57">
        <f t="shared" si="11"/>
        <v>0</v>
      </c>
      <c r="AB57">
        <f t="shared" si="12"/>
        <v>0</v>
      </c>
      <c r="AC57">
        <f t="shared" si="13"/>
        <v>0</v>
      </c>
      <c r="AD57"/>
      <c r="AE57"/>
      <c r="AF57">
        <f t="shared" si="14"/>
        <v>1</v>
      </c>
      <c r="AG57">
        <f t="shared" si="15"/>
        <v>1</v>
      </c>
      <c r="AH57" t="str">
        <f t="shared" si="16"/>
        <v>Correct</v>
      </c>
      <c r="AJ57" s="96" t="str">
        <f>IFERROR(VLOOKUP(Table1[[#This Row],[RespondentID]],'All Data'!$A:$CO,87,FALSE),"unknown")</f>
        <v>Woman</v>
      </c>
      <c r="AK57" s="96" t="str">
        <f>IFERROR(VLOOKUP(Table1[[#This Row],[RespondentID]],'All Data'!$A:$CO,88,FALSE),"unknown")</f>
        <v>55-64 years</v>
      </c>
      <c r="AL57" s="96" t="str">
        <f>IFERROR(VLOOKUP(Table1[[#This Row],[RespondentID]],'All Data'!$A:$CO,89,FALSE),"unknown")</f>
        <v>Nassau</v>
      </c>
      <c r="AM57" s="96" t="str">
        <f>IFERROR(VLOOKUP(Table1[[#This Row],[RespondentID]],'All Data'!$A:$CO,90,FALSE),"unknown")</f>
        <v>Massapequa, 11758</v>
      </c>
      <c r="AN57" s="96" t="str">
        <f>IFERROR(VLOOKUP(Table1[[#This Row],[RespondentID]],'All Data'!$A:$CO,91,FALSE),"unknown")</f>
        <v>White</v>
      </c>
      <c r="AO57" s="96" t="str">
        <f>IFERROR(VLOOKUP(Table1[[#This Row],[RespondentID]],'All Data'!$A:$CO,92,FALSE),"unknown")</f>
        <v>Not Hispanic or Latino</v>
      </c>
      <c r="AP57" s="96" t="str">
        <f>IFERROR(VLOOKUP(Table1[[#This Row],[RespondentID]],'All Data'!$A:$CO,93,FALSE),"unknown")</f>
        <v>English</v>
      </c>
      <c r="AQ57" s="96">
        <f>IFERROR(VLOOKUP(Table1[[#This Row],[RespondentID]],'All Data'!$A:$CW,94,FALSE),"unknown")</f>
        <v>0</v>
      </c>
      <c r="AR57" s="96" t="str">
        <f>IFERROR(VLOOKUP(Table1[[#This Row],[RespondentID]],'All Data'!$A:$CW,95,FALSE),"unknown")</f>
        <v>College graduate</v>
      </c>
      <c r="AS57" s="96" t="str">
        <f>IFERROR(VLOOKUP(Table1[[#This Row],[RespondentID]],'All Data'!$A:$CW,96,FALSE),"unknown")</f>
        <v>Retired</v>
      </c>
      <c r="AT57" s="96" t="str">
        <f>IFERROR(VLOOKUP(Table1[[#This Row],[RespondentID]],'All Data'!$A:$CW,97,FALSE),"unknown")</f>
        <v>Yes</v>
      </c>
      <c r="AU57" s="96" t="str">
        <f>IFERROR(VLOOKUP(Table1[[#This Row],[RespondentID]],'All Data'!$A:$CW,98,FALSE),"unknown")</f>
        <v>Private/Commercial</v>
      </c>
      <c r="AV57" s="96">
        <f>IFERROR(VLOOKUP(Table1[[#This Row],[RespondentID]],'All Data'!$A:$CW,99,FALSE),"unknown")</f>
        <v>0</v>
      </c>
    </row>
    <row r="58" spans="1:48">
      <c r="A58">
        <v>114439967195</v>
      </c>
      <c r="B58" t="s">
        <v>38</v>
      </c>
      <c r="O58">
        <f t="shared" si="0"/>
        <v>1</v>
      </c>
      <c r="P58">
        <f t="shared" si="1"/>
        <v>3</v>
      </c>
      <c r="Q58"/>
      <c r="R58">
        <f t="shared" si="2"/>
        <v>1</v>
      </c>
      <c r="S58">
        <f t="shared" si="3"/>
        <v>0</v>
      </c>
      <c r="T58">
        <f t="shared" si="4"/>
        <v>0</v>
      </c>
      <c r="U58">
        <f t="shared" si="5"/>
        <v>0</v>
      </c>
      <c r="V58">
        <f t="shared" si="6"/>
        <v>0</v>
      </c>
      <c r="W58">
        <f t="shared" si="7"/>
        <v>0</v>
      </c>
      <c r="X58">
        <f t="shared" si="8"/>
        <v>0</v>
      </c>
      <c r="Y58">
        <f t="shared" si="9"/>
        <v>0</v>
      </c>
      <c r="Z58">
        <f t="shared" si="10"/>
        <v>0</v>
      </c>
      <c r="AA58">
        <f t="shared" si="11"/>
        <v>0</v>
      </c>
      <c r="AB58">
        <f t="shared" si="12"/>
        <v>0</v>
      </c>
      <c r="AC58">
        <f t="shared" si="13"/>
        <v>0</v>
      </c>
      <c r="AD58"/>
      <c r="AE58"/>
      <c r="AF58">
        <f t="shared" si="14"/>
        <v>1</v>
      </c>
      <c r="AG58">
        <f t="shared" si="15"/>
        <v>1</v>
      </c>
      <c r="AH58" t="str">
        <f t="shared" si="16"/>
        <v>Correct</v>
      </c>
      <c r="AJ58" s="96" t="str">
        <f>IFERROR(VLOOKUP(Table1[[#This Row],[RespondentID]],'All Data'!$A:$CO,87,FALSE),"unknown")</f>
        <v>Woman</v>
      </c>
      <c r="AK58" s="96" t="str">
        <f>IFERROR(VLOOKUP(Table1[[#This Row],[RespondentID]],'All Data'!$A:$CO,88,FALSE),"unknown")</f>
        <v>65+ years</v>
      </c>
      <c r="AL58" s="96" t="str">
        <f>IFERROR(VLOOKUP(Table1[[#This Row],[RespondentID]],'All Data'!$A:$CO,89,FALSE),"unknown")</f>
        <v>Nassau</v>
      </c>
      <c r="AM58" s="96" t="str">
        <f>IFERROR(VLOOKUP(Table1[[#This Row],[RespondentID]],'All Data'!$A:$CO,90,FALSE),"unknown")</f>
        <v>Rockville Centre, 11570</v>
      </c>
      <c r="AN58" s="96" t="str">
        <f>IFERROR(VLOOKUP(Table1[[#This Row],[RespondentID]],'All Data'!$A:$CO,91,FALSE),"unknown")</f>
        <v>White</v>
      </c>
      <c r="AO58" s="96">
        <f>IFERROR(VLOOKUP(Table1[[#This Row],[RespondentID]],'All Data'!$A:$CO,92,FALSE),"unknown")</f>
        <v>0</v>
      </c>
      <c r="AP58" s="96" t="str">
        <f>IFERROR(VLOOKUP(Table1[[#This Row],[RespondentID]],'All Data'!$A:$CO,93,FALSE),"unknown")</f>
        <v>English</v>
      </c>
      <c r="AQ58" s="96" t="str">
        <f>IFERROR(VLOOKUP(Table1[[#This Row],[RespondentID]],'All Data'!$A:$CW,94,FALSE),"unknown")</f>
        <v>$50,000 to $74,999</v>
      </c>
      <c r="AR58" s="96" t="str">
        <f>IFERROR(VLOOKUP(Table1[[#This Row],[RespondentID]],'All Data'!$A:$CW,95,FALSE),"unknown")</f>
        <v>High school graduate</v>
      </c>
      <c r="AS58" s="96" t="str">
        <f>IFERROR(VLOOKUP(Table1[[#This Row],[RespondentID]],'All Data'!$A:$CW,96,FALSE),"unknown")</f>
        <v>Employed for wages</v>
      </c>
      <c r="AT58" s="96" t="str">
        <f>IFERROR(VLOOKUP(Table1[[#This Row],[RespondentID]],'All Data'!$A:$CW,97,FALSE),"unknown")</f>
        <v>Yes</v>
      </c>
      <c r="AU58" s="96" t="str">
        <f>IFERROR(VLOOKUP(Table1[[#This Row],[RespondentID]],'All Data'!$A:$CW,98,FALSE),"unknown")</f>
        <v>Medicare, Private/Commercial</v>
      </c>
      <c r="AV58" s="96" t="str">
        <f>IFERROR(VLOOKUP(Table1[[#This Row],[RespondentID]],'All Data'!$A:$CW,99,FALSE),"unknown")</f>
        <v>Yes</v>
      </c>
    </row>
    <row r="59" spans="1:48">
      <c r="A59">
        <v>114439960388</v>
      </c>
      <c r="H59" t="s">
        <v>43</v>
      </c>
      <c r="J59" t="s">
        <v>45</v>
      </c>
      <c r="O59">
        <f t="shared" si="0"/>
        <v>2</v>
      </c>
      <c r="P59">
        <f t="shared" si="1"/>
        <v>1.5</v>
      </c>
      <c r="Q59"/>
      <c r="R59">
        <f t="shared" si="2"/>
        <v>0</v>
      </c>
      <c r="S59">
        <f t="shared" si="3"/>
        <v>0</v>
      </c>
      <c r="T59">
        <f t="shared" si="4"/>
        <v>0</v>
      </c>
      <c r="U59">
        <f t="shared" si="5"/>
        <v>0</v>
      </c>
      <c r="V59">
        <f t="shared" si="6"/>
        <v>0</v>
      </c>
      <c r="W59">
        <f t="shared" si="7"/>
        <v>0</v>
      </c>
      <c r="X59">
        <f t="shared" si="8"/>
        <v>1</v>
      </c>
      <c r="Y59">
        <f t="shared" si="9"/>
        <v>0</v>
      </c>
      <c r="Z59">
        <f t="shared" si="10"/>
        <v>1</v>
      </c>
      <c r="AA59">
        <f t="shared" si="11"/>
        <v>0</v>
      </c>
      <c r="AB59">
        <f t="shared" si="12"/>
        <v>0</v>
      </c>
      <c r="AC59">
        <f t="shared" si="13"/>
        <v>0</v>
      </c>
      <c r="AD59"/>
      <c r="AE59"/>
      <c r="AF59">
        <f t="shared" si="14"/>
        <v>2</v>
      </c>
      <c r="AG59">
        <f t="shared" si="15"/>
        <v>2</v>
      </c>
      <c r="AH59" t="str">
        <f t="shared" si="16"/>
        <v>Correct</v>
      </c>
      <c r="AJ59" s="96" t="str">
        <f>IFERROR(VLOOKUP(Table1[[#This Row],[RespondentID]],'All Data'!$A:$CO,87,FALSE),"unknown")</f>
        <v>Man</v>
      </c>
      <c r="AK59" s="96" t="str">
        <f>IFERROR(VLOOKUP(Table1[[#This Row],[RespondentID]],'All Data'!$A:$CO,88,FALSE),"unknown")</f>
        <v>65+ years</v>
      </c>
      <c r="AL59" s="96" t="str">
        <f>IFERROR(VLOOKUP(Table1[[#This Row],[RespondentID]],'All Data'!$A:$CO,89,FALSE),"unknown")</f>
        <v>Nassau</v>
      </c>
      <c r="AM59" s="96" t="str">
        <f>IFERROR(VLOOKUP(Table1[[#This Row],[RespondentID]],'All Data'!$A:$CO,90,FALSE),"unknown")</f>
        <v>Oceanside, 11572</v>
      </c>
      <c r="AN59" s="96" t="str">
        <f>IFERROR(VLOOKUP(Table1[[#This Row],[RespondentID]],'All Data'!$A:$CO,91,FALSE),"unknown")</f>
        <v>White</v>
      </c>
      <c r="AO59" s="96" t="str">
        <f>IFERROR(VLOOKUP(Table1[[#This Row],[RespondentID]],'All Data'!$A:$CO,92,FALSE),"unknown")</f>
        <v>Not Hispanic or Latino</v>
      </c>
      <c r="AP59" s="96" t="str">
        <f>IFERROR(VLOOKUP(Table1[[#This Row],[RespondentID]],'All Data'!$A:$CO,93,FALSE),"unknown")</f>
        <v>English</v>
      </c>
      <c r="AQ59" s="96" t="str">
        <f>IFERROR(VLOOKUP(Table1[[#This Row],[RespondentID]],'All Data'!$A:$CW,94,FALSE),"unknown")</f>
        <v>$50,000 to $74,999</v>
      </c>
      <c r="AR59" s="96" t="str">
        <f>IFERROR(VLOOKUP(Table1[[#This Row],[RespondentID]],'All Data'!$A:$CW,95,FALSE),"unknown")</f>
        <v>Doctorate</v>
      </c>
      <c r="AS59" s="96" t="str">
        <f>IFERROR(VLOOKUP(Table1[[#This Row],[RespondentID]],'All Data'!$A:$CW,96,FALSE),"unknown")</f>
        <v>Retired</v>
      </c>
      <c r="AT59" s="96" t="str">
        <f>IFERROR(VLOOKUP(Table1[[#This Row],[RespondentID]],'All Data'!$A:$CW,97,FALSE),"unknown")</f>
        <v>Yes</v>
      </c>
      <c r="AU59" s="96" t="str">
        <f>IFERROR(VLOOKUP(Table1[[#This Row],[RespondentID]],'All Data'!$A:$CW,98,FALSE),"unknown")</f>
        <v>Medicare</v>
      </c>
      <c r="AV59" s="96">
        <f>IFERROR(VLOOKUP(Table1[[#This Row],[RespondentID]],'All Data'!$A:$CW,99,FALSE),"unknown")</f>
        <v>0</v>
      </c>
    </row>
    <row r="60" spans="1:48">
      <c r="A60">
        <v>114438022089</v>
      </c>
      <c r="H60" t="s">
        <v>43</v>
      </c>
      <c r="L60" t="s">
        <v>47</v>
      </c>
      <c r="O60">
        <f t="shared" si="0"/>
        <v>2</v>
      </c>
      <c r="P60">
        <f t="shared" si="1"/>
        <v>1.5</v>
      </c>
      <c r="Q60"/>
      <c r="R60">
        <f t="shared" si="2"/>
        <v>0</v>
      </c>
      <c r="S60">
        <f t="shared" si="3"/>
        <v>0</v>
      </c>
      <c r="T60">
        <f t="shared" si="4"/>
        <v>0</v>
      </c>
      <c r="U60">
        <f t="shared" si="5"/>
        <v>0</v>
      </c>
      <c r="V60">
        <f t="shared" si="6"/>
        <v>0</v>
      </c>
      <c r="W60">
        <f t="shared" si="7"/>
        <v>0</v>
      </c>
      <c r="X60">
        <f t="shared" si="8"/>
        <v>1</v>
      </c>
      <c r="Y60">
        <f t="shared" si="9"/>
        <v>0</v>
      </c>
      <c r="Z60">
        <f t="shared" si="10"/>
        <v>0</v>
      </c>
      <c r="AA60">
        <f t="shared" si="11"/>
        <v>0</v>
      </c>
      <c r="AB60">
        <f t="shared" si="12"/>
        <v>1</v>
      </c>
      <c r="AC60">
        <f t="shared" si="13"/>
        <v>0</v>
      </c>
      <c r="AD60"/>
      <c r="AE60"/>
      <c r="AF60">
        <f t="shared" si="14"/>
        <v>2</v>
      </c>
      <c r="AG60">
        <f t="shared" si="15"/>
        <v>2</v>
      </c>
      <c r="AH60" t="str">
        <f t="shared" si="16"/>
        <v>Correct</v>
      </c>
      <c r="AJ60" s="96" t="str">
        <f>IFERROR(VLOOKUP(Table1[[#This Row],[RespondentID]],'All Data'!$A:$CO,87,FALSE),"unknown")</f>
        <v>Woman</v>
      </c>
      <c r="AK60" s="96" t="str">
        <f>IFERROR(VLOOKUP(Table1[[#This Row],[RespondentID]],'All Data'!$A:$CO,88,FALSE),"unknown")</f>
        <v>65+ years</v>
      </c>
      <c r="AL60" s="96" t="str">
        <f>IFERROR(VLOOKUP(Table1[[#This Row],[RespondentID]],'All Data'!$A:$CO,89,FALSE),"unknown")</f>
        <v>Nassau</v>
      </c>
      <c r="AM60" s="96" t="str">
        <f>IFERROR(VLOOKUP(Table1[[#This Row],[RespondentID]],'All Data'!$A:$CO,90,FALSE),"unknown")</f>
        <v>Massapequa, 11758</v>
      </c>
      <c r="AN60" s="96" t="str">
        <f>IFERROR(VLOOKUP(Table1[[#This Row],[RespondentID]],'All Data'!$A:$CO,91,FALSE),"unknown")</f>
        <v>White</v>
      </c>
      <c r="AO60" s="96" t="str">
        <f>IFERROR(VLOOKUP(Table1[[#This Row],[RespondentID]],'All Data'!$A:$CO,92,FALSE),"unknown")</f>
        <v>Not Hispanic or Latino</v>
      </c>
      <c r="AP60" s="96" t="str">
        <f>IFERROR(VLOOKUP(Table1[[#This Row],[RespondentID]],'All Data'!$A:$CO,93,FALSE),"unknown")</f>
        <v>English</v>
      </c>
      <c r="AQ60" s="96" t="str">
        <f>IFERROR(VLOOKUP(Table1[[#This Row],[RespondentID]],'All Data'!$A:$CW,94,FALSE),"unknown")</f>
        <v>$75,000 to $125,000</v>
      </c>
      <c r="AR60" s="96" t="str">
        <f>IFERROR(VLOOKUP(Table1[[#This Row],[RespondentID]],'All Data'!$A:$CW,95,FALSE),"unknown")</f>
        <v>College graduate</v>
      </c>
      <c r="AS60" s="96" t="str">
        <f>IFERROR(VLOOKUP(Table1[[#This Row],[RespondentID]],'All Data'!$A:$CW,96,FALSE),"unknown")</f>
        <v>Retired</v>
      </c>
      <c r="AT60" s="96" t="str">
        <f>IFERROR(VLOOKUP(Table1[[#This Row],[RespondentID]],'All Data'!$A:$CW,97,FALSE),"unknown")</f>
        <v>Yes</v>
      </c>
      <c r="AU60" s="96">
        <f>IFERROR(VLOOKUP(Table1[[#This Row],[RespondentID]],'All Data'!$A:$CW,98,FALSE),"unknown")</f>
        <v>0</v>
      </c>
      <c r="AV60" s="96" t="str">
        <f>IFERROR(VLOOKUP(Table1[[#This Row],[RespondentID]],'All Data'!$A:$CW,99,FALSE),"unknown")</f>
        <v>Yes</v>
      </c>
    </row>
    <row r="61" spans="1:48">
      <c r="A61">
        <v>114438018591</v>
      </c>
      <c r="B61" t="s">
        <v>38</v>
      </c>
      <c r="O61">
        <f t="shared" si="0"/>
        <v>1</v>
      </c>
      <c r="P61">
        <f t="shared" si="1"/>
        <v>3</v>
      </c>
      <c r="Q61"/>
      <c r="R61">
        <f t="shared" si="2"/>
        <v>1</v>
      </c>
      <c r="S61">
        <f t="shared" si="3"/>
        <v>0</v>
      </c>
      <c r="T61">
        <f t="shared" si="4"/>
        <v>0</v>
      </c>
      <c r="U61">
        <f t="shared" si="5"/>
        <v>0</v>
      </c>
      <c r="V61">
        <f t="shared" si="6"/>
        <v>0</v>
      </c>
      <c r="W61">
        <f t="shared" si="7"/>
        <v>0</v>
      </c>
      <c r="X61">
        <f t="shared" si="8"/>
        <v>0</v>
      </c>
      <c r="Y61">
        <f t="shared" si="9"/>
        <v>0</v>
      </c>
      <c r="Z61">
        <f t="shared" si="10"/>
        <v>0</v>
      </c>
      <c r="AA61">
        <f t="shared" si="11"/>
        <v>0</v>
      </c>
      <c r="AB61">
        <f t="shared" si="12"/>
        <v>0</v>
      </c>
      <c r="AC61">
        <f t="shared" si="13"/>
        <v>0</v>
      </c>
      <c r="AD61"/>
      <c r="AE61"/>
      <c r="AF61">
        <f t="shared" si="14"/>
        <v>1</v>
      </c>
      <c r="AG61">
        <f t="shared" si="15"/>
        <v>1</v>
      </c>
      <c r="AH61" t="str">
        <f t="shared" si="16"/>
        <v>Correct</v>
      </c>
      <c r="AJ61" s="96" t="str">
        <f>IFERROR(VLOOKUP(Table1[[#This Row],[RespondentID]],'All Data'!$A:$CO,87,FALSE),"unknown")</f>
        <v>Woman</v>
      </c>
      <c r="AK61" s="96" t="str">
        <f>IFERROR(VLOOKUP(Table1[[#This Row],[RespondentID]],'All Data'!$A:$CO,88,FALSE),"unknown")</f>
        <v>65+ years</v>
      </c>
      <c r="AL61" s="96" t="str">
        <f>IFERROR(VLOOKUP(Table1[[#This Row],[RespondentID]],'All Data'!$A:$CO,89,FALSE),"unknown")</f>
        <v>Nassau</v>
      </c>
      <c r="AM61" s="96" t="str">
        <f>IFERROR(VLOOKUP(Table1[[#This Row],[RespondentID]],'All Data'!$A:$CO,90,FALSE),"unknown")</f>
        <v>Great Neck, 11021</v>
      </c>
      <c r="AN61" s="96" t="str">
        <f>IFERROR(VLOOKUP(Table1[[#This Row],[RespondentID]],'All Data'!$A:$CO,91,FALSE),"unknown")</f>
        <v>White</v>
      </c>
      <c r="AO61" s="96" t="str">
        <f>IFERROR(VLOOKUP(Table1[[#This Row],[RespondentID]],'All Data'!$A:$CO,92,FALSE),"unknown")</f>
        <v>Not Hispanic or Latino</v>
      </c>
      <c r="AP61" s="96" t="str">
        <f>IFERROR(VLOOKUP(Table1[[#This Row],[RespondentID]],'All Data'!$A:$CO,93,FALSE),"unknown")</f>
        <v>English</v>
      </c>
      <c r="AQ61" s="96" t="str">
        <f>IFERROR(VLOOKUP(Table1[[#This Row],[RespondentID]],'All Data'!$A:$CW,94,FALSE),"unknown")</f>
        <v>$50,000 to $74,999</v>
      </c>
      <c r="AR61" s="96" t="str">
        <f>IFERROR(VLOOKUP(Table1[[#This Row],[RespondentID]],'All Data'!$A:$CW,95,FALSE),"unknown")</f>
        <v>Graduate school</v>
      </c>
      <c r="AS61" s="96" t="str">
        <f>IFERROR(VLOOKUP(Table1[[#This Row],[RespondentID]],'All Data'!$A:$CW,96,FALSE),"unknown")</f>
        <v>Retired</v>
      </c>
      <c r="AT61" s="96" t="str">
        <f>IFERROR(VLOOKUP(Table1[[#This Row],[RespondentID]],'All Data'!$A:$CW,97,FALSE),"unknown")</f>
        <v>Yes</v>
      </c>
      <c r="AU61" s="96" t="str">
        <f>IFERROR(VLOOKUP(Table1[[#This Row],[RespondentID]],'All Data'!$A:$CW,98,FALSE),"unknown")</f>
        <v>Medicare</v>
      </c>
      <c r="AV61" s="96" t="str">
        <f>IFERROR(VLOOKUP(Table1[[#This Row],[RespondentID]],'All Data'!$A:$CW,99,FALSE),"unknown")</f>
        <v>Yes</v>
      </c>
    </row>
    <row r="62" spans="1:48">
      <c r="A62">
        <v>114438016704</v>
      </c>
      <c r="C62" t="s">
        <v>39</v>
      </c>
      <c r="F62" t="s">
        <v>42</v>
      </c>
      <c r="G62" t="s">
        <v>37</v>
      </c>
      <c r="H62" t="s">
        <v>43</v>
      </c>
      <c r="J62" t="s">
        <v>45</v>
      </c>
      <c r="O62">
        <f t="shared" si="0"/>
        <v>5</v>
      </c>
      <c r="P62">
        <f t="shared" si="1"/>
        <v>0.6</v>
      </c>
      <c r="Q62"/>
      <c r="R62">
        <f t="shared" si="2"/>
        <v>0</v>
      </c>
      <c r="S62">
        <f t="shared" si="3"/>
        <v>0.6</v>
      </c>
      <c r="T62">
        <f t="shared" si="4"/>
        <v>0</v>
      </c>
      <c r="U62">
        <f t="shared" si="5"/>
        <v>0</v>
      </c>
      <c r="V62">
        <f t="shared" si="6"/>
        <v>0.6</v>
      </c>
      <c r="W62">
        <f t="shared" si="7"/>
        <v>0.6</v>
      </c>
      <c r="X62">
        <f t="shared" si="8"/>
        <v>0.6</v>
      </c>
      <c r="Y62">
        <f t="shared" si="9"/>
        <v>0</v>
      </c>
      <c r="Z62">
        <f t="shared" si="10"/>
        <v>0.6</v>
      </c>
      <c r="AA62">
        <f t="shared" si="11"/>
        <v>0</v>
      </c>
      <c r="AB62">
        <f t="shared" si="12"/>
        <v>0</v>
      </c>
      <c r="AC62">
        <f t="shared" si="13"/>
        <v>0</v>
      </c>
      <c r="AD62"/>
      <c r="AE62"/>
      <c r="AF62">
        <f t="shared" si="14"/>
        <v>3</v>
      </c>
      <c r="AG62">
        <f t="shared" si="15"/>
        <v>5</v>
      </c>
      <c r="AH62" t="str">
        <f t="shared" si="16"/>
        <v>Correct</v>
      </c>
      <c r="AJ62" s="96" t="str">
        <f>IFERROR(VLOOKUP(Table1[[#This Row],[RespondentID]],'All Data'!$A:$CO,87,FALSE),"unknown")</f>
        <v>Woman</v>
      </c>
      <c r="AK62" s="96" t="str">
        <f>IFERROR(VLOOKUP(Table1[[#This Row],[RespondentID]],'All Data'!$A:$CO,88,FALSE),"unknown")</f>
        <v>65+ years</v>
      </c>
      <c r="AL62" s="96" t="str">
        <f>IFERROR(VLOOKUP(Table1[[#This Row],[RespondentID]],'All Data'!$A:$CO,89,FALSE),"unknown")</f>
        <v>Queens</v>
      </c>
      <c r="AM62" s="96">
        <f>IFERROR(VLOOKUP(Table1[[#This Row],[RespondentID]],'All Data'!$A:$CO,90,FALSE),"unknown")</f>
        <v>11004</v>
      </c>
      <c r="AN62" s="96" t="str">
        <f>IFERROR(VLOOKUP(Table1[[#This Row],[RespondentID]],'All Data'!$A:$CO,91,FALSE),"unknown")</f>
        <v>White</v>
      </c>
      <c r="AO62" s="96" t="str">
        <f>IFERROR(VLOOKUP(Table1[[#This Row],[RespondentID]],'All Data'!$A:$CO,92,FALSE),"unknown")</f>
        <v>Not Hispanic or Latino</v>
      </c>
      <c r="AP62" s="96" t="str">
        <f>IFERROR(VLOOKUP(Table1[[#This Row],[RespondentID]],'All Data'!$A:$CO,93,FALSE),"unknown")</f>
        <v>English</v>
      </c>
      <c r="AQ62" s="96" t="str">
        <f>IFERROR(VLOOKUP(Table1[[#This Row],[RespondentID]],'All Data'!$A:$CW,94,FALSE),"unknown")</f>
        <v>$20,000 to $34,999</v>
      </c>
      <c r="AR62" s="96" t="str">
        <f>IFERROR(VLOOKUP(Table1[[#This Row],[RespondentID]],'All Data'!$A:$CW,95,FALSE),"unknown")</f>
        <v>Graduate school</v>
      </c>
      <c r="AS62" s="96" t="str">
        <f>IFERROR(VLOOKUP(Table1[[#This Row],[RespondentID]],'All Data'!$A:$CW,96,FALSE),"unknown")</f>
        <v>Retired</v>
      </c>
      <c r="AT62" s="96" t="str">
        <f>IFERROR(VLOOKUP(Table1[[#This Row],[RespondentID]],'All Data'!$A:$CW,97,FALSE),"unknown")</f>
        <v>Yes</v>
      </c>
      <c r="AU62" s="96" t="str">
        <f>IFERROR(VLOOKUP(Table1[[#This Row],[RespondentID]],'All Data'!$A:$CW,98,FALSE),"unknown")</f>
        <v>Medicare</v>
      </c>
      <c r="AV62" s="96" t="str">
        <f>IFERROR(VLOOKUP(Table1[[#This Row],[RespondentID]],'All Data'!$A:$CW,99,FALSE),"unknown")</f>
        <v>Yes</v>
      </c>
    </row>
    <row r="63" spans="1:48">
      <c r="A63">
        <v>114438010759</v>
      </c>
      <c r="D63" t="s">
        <v>40</v>
      </c>
      <c r="O63">
        <f t="shared" si="0"/>
        <v>1</v>
      </c>
      <c r="P63">
        <f t="shared" si="1"/>
        <v>3</v>
      </c>
      <c r="Q63"/>
      <c r="R63">
        <f t="shared" si="2"/>
        <v>0</v>
      </c>
      <c r="S63">
        <f t="shared" si="3"/>
        <v>0</v>
      </c>
      <c r="T63">
        <f t="shared" si="4"/>
        <v>1</v>
      </c>
      <c r="U63">
        <f t="shared" si="5"/>
        <v>0</v>
      </c>
      <c r="V63">
        <f t="shared" si="6"/>
        <v>0</v>
      </c>
      <c r="W63">
        <f t="shared" si="7"/>
        <v>0</v>
      </c>
      <c r="X63">
        <f t="shared" si="8"/>
        <v>0</v>
      </c>
      <c r="Y63">
        <f t="shared" si="9"/>
        <v>0</v>
      </c>
      <c r="Z63">
        <f t="shared" si="10"/>
        <v>0</v>
      </c>
      <c r="AA63">
        <f t="shared" si="11"/>
        <v>0</v>
      </c>
      <c r="AB63">
        <f t="shared" si="12"/>
        <v>0</v>
      </c>
      <c r="AC63">
        <f t="shared" si="13"/>
        <v>0</v>
      </c>
      <c r="AD63"/>
      <c r="AE63"/>
      <c r="AF63">
        <f t="shared" si="14"/>
        <v>1</v>
      </c>
      <c r="AG63">
        <f t="shared" si="15"/>
        <v>1</v>
      </c>
      <c r="AH63" t="str">
        <f t="shared" si="16"/>
        <v>Correct</v>
      </c>
      <c r="AJ63" s="96" t="str">
        <f>IFERROR(VLOOKUP(Table1[[#This Row],[RespondentID]],'All Data'!$A:$CO,87,FALSE),"unknown")</f>
        <v>Woman</v>
      </c>
      <c r="AK63" s="96" t="str">
        <f>IFERROR(VLOOKUP(Table1[[#This Row],[RespondentID]],'All Data'!$A:$CO,88,FALSE),"unknown")</f>
        <v>55-64 years</v>
      </c>
      <c r="AL63" s="96" t="str">
        <f>IFERROR(VLOOKUP(Table1[[#This Row],[RespondentID]],'All Data'!$A:$CO,89,FALSE),"unknown")</f>
        <v>Nassau</v>
      </c>
      <c r="AM63" s="96" t="str">
        <f>IFERROR(VLOOKUP(Table1[[#This Row],[RespondentID]],'All Data'!$A:$CO,90,FALSE),"unknown")</f>
        <v>Oceanside, 11572</v>
      </c>
      <c r="AN63" s="96" t="str">
        <f>IFERROR(VLOOKUP(Table1[[#This Row],[RespondentID]],'All Data'!$A:$CO,91,FALSE),"unknown")</f>
        <v>White</v>
      </c>
      <c r="AO63" s="96" t="str">
        <f>IFERROR(VLOOKUP(Table1[[#This Row],[RespondentID]],'All Data'!$A:$CO,92,FALSE),"unknown")</f>
        <v>Not Hispanic or Latino</v>
      </c>
      <c r="AP63" s="96" t="str">
        <f>IFERROR(VLOOKUP(Table1[[#This Row],[RespondentID]],'All Data'!$A:$CO,93,FALSE),"unknown")</f>
        <v>English</v>
      </c>
      <c r="AQ63" s="96" t="str">
        <f>IFERROR(VLOOKUP(Table1[[#This Row],[RespondentID]],'All Data'!$A:$CW,94,FALSE),"unknown")</f>
        <v>$75,000 to $125,000</v>
      </c>
      <c r="AR63" s="96" t="str">
        <f>IFERROR(VLOOKUP(Table1[[#This Row],[RespondentID]],'All Data'!$A:$CW,95,FALSE),"unknown")</f>
        <v>College graduate</v>
      </c>
      <c r="AS63" s="96" t="str">
        <f>IFERROR(VLOOKUP(Table1[[#This Row],[RespondentID]],'All Data'!$A:$CW,96,FALSE),"unknown")</f>
        <v>Retired</v>
      </c>
      <c r="AT63" s="96" t="str">
        <f>IFERROR(VLOOKUP(Table1[[#This Row],[RespondentID]],'All Data'!$A:$CW,97,FALSE),"unknown")</f>
        <v>Yes</v>
      </c>
      <c r="AU63" s="96" t="str">
        <f>IFERROR(VLOOKUP(Table1[[#This Row],[RespondentID]],'All Data'!$A:$CW,98,FALSE),"unknown")</f>
        <v>Private/Commercial</v>
      </c>
      <c r="AV63" s="96" t="str">
        <f>IFERROR(VLOOKUP(Table1[[#This Row],[RespondentID]],'All Data'!$A:$CW,99,FALSE),"unknown")</f>
        <v>Yes</v>
      </c>
    </row>
    <row r="64" spans="1:48">
      <c r="A64">
        <v>114438009154</v>
      </c>
      <c r="D64" t="s">
        <v>40</v>
      </c>
      <c r="H64" t="s">
        <v>43</v>
      </c>
      <c r="J64" t="s">
        <v>45</v>
      </c>
      <c r="O64">
        <f t="shared" si="0"/>
        <v>3</v>
      </c>
      <c r="P64">
        <f t="shared" si="1"/>
        <v>1</v>
      </c>
      <c r="Q64"/>
      <c r="R64">
        <f t="shared" si="2"/>
        <v>0</v>
      </c>
      <c r="S64">
        <f t="shared" si="3"/>
        <v>0</v>
      </c>
      <c r="T64">
        <f t="shared" si="4"/>
        <v>1</v>
      </c>
      <c r="U64">
        <f t="shared" si="5"/>
        <v>0</v>
      </c>
      <c r="V64">
        <f t="shared" si="6"/>
        <v>0</v>
      </c>
      <c r="W64">
        <f t="shared" si="7"/>
        <v>0</v>
      </c>
      <c r="X64">
        <f t="shared" si="8"/>
        <v>1</v>
      </c>
      <c r="Y64">
        <f t="shared" si="9"/>
        <v>0</v>
      </c>
      <c r="Z64">
        <f t="shared" si="10"/>
        <v>1</v>
      </c>
      <c r="AA64">
        <f t="shared" si="11"/>
        <v>0</v>
      </c>
      <c r="AB64">
        <f t="shared" si="12"/>
        <v>0</v>
      </c>
      <c r="AC64">
        <f t="shared" si="13"/>
        <v>0</v>
      </c>
      <c r="AD64"/>
      <c r="AE64"/>
      <c r="AF64">
        <f t="shared" si="14"/>
        <v>3</v>
      </c>
      <c r="AG64">
        <f t="shared" si="15"/>
        <v>3</v>
      </c>
      <c r="AH64" t="str">
        <f t="shared" si="16"/>
        <v>Correct</v>
      </c>
      <c r="AJ64" s="96" t="str">
        <f>IFERROR(VLOOKUP(Table1[[#This Row],[RespondentID]],'All Data'!$A:$CO,87,FALSE),"unknown")</f>
        <v>Woman</v>
      </c>
      <c r="AK64" s="96" t="str">
        <f>IFERROR(VLOOKUP(Table1[[#This Row],[RespondentID]],'All Data'!$A:$CO,88,FALSE),"unknown")</f>
        <v>65+ years</v>
      </c>
      <c r="AL64" s="96" t="str">
        <f>IFERROR(VLOOKUP(Table1[[#This Row],[RespondentID]],'All Data'!$A:$CO,89,FALSE),"unknown")</f>
        <v>Nassau</v>
      </c>
      <c r="AM64" s="96" t="str">
        <f>IFERROR(VLOOKUP(Table1[[#This Row],[RespondentID]],'All Data'!$A:$CO,90,FALSE),"unknown")</f>
        <v>Oceanside, 11572</v>
      </c>
      <c r="AN64" s="96" t="str">
        <f>IFERROR(VLOOKUP(Table1[[#This Row],[RespondentID]],'All Data'!$A:$CO,91,FALSE),"unknown")</f>
        <v>White</v>
      </c>
      <c r="AO64" s="96" t="str">
        <f>IFERROR(VLOOKUP(Table1[[#This Row],[RespondentID]],'All Data'!$A:$CO,92,FALSE),"unknown")</f>
        <v>Not Hispanic or Latino</v>
      </c>
      <c r="AP64" s="96" t="str">
        <f>IFERROR(VLOOKUP(Table1[[#This Row],[RespondentID]],'All Data'!$A:$CO,93,FALSE),"unknown")</f>
        <v>English</v>
      </c>
      <c r="AQ64" s="96" t="str">
        <f>IFERROR(VLOOKUP(Table1[[#This Row],[RespondentID]],'All Data'!$A:$CW,94,FALSE),"unknown")</f>
        <v>Over $125,000</v>
      </c>
      <c r="AR64" s="96" t="str">
        <f>IFERROR(VLOOKUP(Table1[[#This Row],[RespondentID]],'All Data'!$A:$CW,95,FALSE),"unknown")</f>
        <v>Graduate school</v>
      </c>
      <c r="AS64" s="96" t="str">
        <f>IFERROR(VLOOKUP(Table1[[#This Row],[RespondentID]],'All Data'!$A:$CW,96,FALSE),"unknown")</f>
        <v>Retired</v>
      </c>
      <c r="AT64" s="96">
        <f>IFERROR(VLOOKUP(Table1[[#This Row],[RespondentID]],'All Data'!$A:$CW,97,FALSE),"unknown")</f>
        <v>0</v>
      </c>
      <c r="AU64" s="96" t="str">
        <f>IFERROR(VLOOKUP(Table1[[#This Row],[RespondentID]],'All Data'!$A:$CW,98,FALSE),"unknown")</f>
        <v>Medicare</v>
      </c>
      <c r="AV64" s="96" t="str">
        <f>IFERROR(VLOOKUP(Table1[[#This Row],[RespondentID]],'All Data'!$A:$CW,99,FALSE),"unknown")</f>
        <v>Yes</v>
      </c>
    </row>
    <row r="65" spans="1:48">
      <c r="A65">
        <v>114438003667</v>
      </c>
      <c r="B65" t="s">
        <v>38</v>
      </c>
      <c r="F65" t="s">
        <v>42</v>
      </c>
      <c r="J65" t="s">
        <v>45</v>
      </c>
      <c r="O65">
        <f t="shared" si="0"/>
        <v>3</v>
      </c>
      <c r="P65">
        <f t="shared" si="1"/>
        <v>1</v>
      </c>
      <c r="Q65"/>
      <c r="R65">
        <f t="shared" si="2"/>
        <v>1</v>
      </c>
      <c r="S65">
        <f t="shared" si="3"/>
        <v>0</v>
      </c>
      <c r="T65">
        <f t="shared" si="4"/>
        <v>0</v>
      </c>
      <c r="U65">
        <f t="shared" si="5"/>
        <v>0</v>
      </c>
      <c r="V65">
        <f t="shared" si="6"/>
        <v>1</v>
      </c>
      <c r="W65">
        <f t="shared" si="7"/>
        <v>0</v>
      </c>
      <c r="X65">
        <f t="shared" si="8"/>
        <v>0</v>
      </c>
      <c r="Y65">
        <f t="shared" si="9"/>
        <v>0</v>
      </c>
      <c r="Z65">
        <f t="shared" si="10"/>
        <v>1</v>
      </c>
      <c r="AA65">
        <f t="shared" si="11"/>
        <v>0</v>
      </c>
      <c r="AB65">
        <f t="shared" si="12"/>
        <v>0</v>
      </c>
      <c r="AC65">
        <f t="shared" si="13"/>
        <v>0</v>
      </c>
      <c r="AD65"/>
      <c r="AE65"/>
      <c r="AF65">
        <f t="shared" si="14"/>
        <v>3</v>
      </c>
      <c r="AG65">
        <f t="shared" si="15"/>
        <v>3</v>
      </c>
      <c r="AH65" t="str">
        <f t="shared" si="16"/>
        <v>Correct</v>
      </c>
      <c r="AJ65" s="96" t="str">
        <f>IFERROR(VLOOKUP(Table1[[#This Row],[RespondentID]],'All Data'!$A:$CO,87,FALSE),"unknown")</f>
        <v>Woman</v>
      </c>
      <c r="AK65" s="96" t="str">
        <f>IFERROR(VLOOKUP(Table1[[#This Row],[RespondentID]],'All Data'!$A:$CO,88,FALSE),"unknown")</f>
        <v>65+ years</v>
      </c>
      <c r="AL65" s="96" t="str">
        <f>IFERROR(VLOOKUP(Table1[[#This Row],[RespondentID]],'All Data'!$A:$CO,89,FALSE),"unknown")</f>
        <v>Nassau</v>
      </c>
      <c r="AM65" s="96" t="str">
        <f>IFERROR(VLOOKUP(Table1[[#This Row],[RespondentID]],'All Data'!$A:$CO,90,FALSE),"unknown")</f>
        <v>Cedarhurst, 11516</v>
      </c>
      <c r="AN65" s="96" t="str">
        <f>IFERROR(VLOOKUP(Table1[[#This Row],[RespondentID]],'All Data'!$A:$CO,91,FALSE),"unknown")</f>
        <v>White</v>
      </c>
      <c r="AO65" s="96" t="str">
        <f>IFERROR(VLOOKUP(Table1[[#This Row],[RespondentID]],'All Data'!$A:$CO,92,FALSE),"unknown")</f>
        <v>Not Hispanic or Latino</v>
      </c>
      <c r="AP65" s="96" t="str">
        <f>IFERROR(VLOOKUP(Table1[[#This Row],[RespondentID]],'All Data'!$A:$CO,93,FALSE),"unknown")</f>
        <v>English</v>
      </c>
      <c r="AQ65" s="96" t="str">
        <f>IFERROR(VLOOKUP(Table1[[#This Row],[RespondentID]],'All Data'!$A:$CW,94,FALSE),"unknown")</f>
        <v>$35,000 to $49,999</v>
      </c>
      <c r="AR65" s="96" t="str">
        <f>IFERROR(VLOOKUP(Table1[[#This Row],[RespondentID]],'All Data'!$A:$CW,95,FALSE),"unknown")</f>
        <v>College graduate</v>
      </c>
      <c r="AS65" s="96" t="str">
        <f>IFERROR(VLOOKUP(Table1[[#This Row],[RespondentID]],'All Data'!$A:$CW,96,FALSE),"unknown")</f>
        <v>Retired</v>
      </c>
      <c r="AT65" s="96" t="str">
        <f>IFERROR(VLOOKUP(Table1[[#This Row],[RespondentID]],'All Data'!$A:$CW,97,FALSE),"unknown")</f>
        <v>Yes</v>
      </c>
      <c r="AU65" s="96" t="str">
        <f>IFERROR(VLOOKUP(Table1[[#This Row],[RespondentID]],'All Data'!$A:$CW,98,FALSE),"unknown")</f>
        <v>Medicaid</v>
      </c>
      <c r="AV65" s="96" t="str">
        <f>IFERROR(VLOOKUP(Table1[[#This Row],[RespondentID]],'All Data'!$A:$CW,99,FALSE),"unknown")</f>
        <v>No</v>
      </c>
    </row>
    <row r="66" spans="1:48">
      <c r="A66">
        <v>114438001214</v>
      </c>
      <c r="E66" t="s">
        <v>41</v>
      </c>
      <c r="O66">
        <f t="shared" ref="O66:O129" si="17">COUNTA(B66:N66)</f>
        <v>1</v>
      </c>
      <c r="P66">
        <f t="shared" ref="P66:P129" si="18">3/O66</f>
        <v>3</v>
      </c>
      <c r="Q66"/>
      <c r="R66">
        <f t="shared" ref="R66:R129" si="19">IF($O66&lt;3,IF($B66=$B$1,1,0),IF($B66=$B$1,$P66,0))</f>
        <v>0</v>
      </c>
      <c r="S66">
        <f t="shared" ref="S66:S129" si="20">IF($O66&lt;3,IF($C66=$C$1,1,0),IF($C66=$C$1,$P66,0))</f>
        <v>0</v>
      </c>
      <c r="T66">
        <f t="shared" ref="T66:T129" si="21">IF($O66&lt;3,IF($D66=$D$1,1,0),IF($D66=$D$1,$P66,0))</f>
        <v>0</v>
      </c>
      <c r="U66">
        <f t="shared" ref="U66:U129" si="22">IF($O66&lt;3,IF($E66=$E$1,1,0),IF($E66=$E$1,$P66,0))</f>
        <v>1</v>
      </c>
      <c r="V66">
        <f t="shared" ref="V66:V129" si="23">IF($O66&lt;3,IF($F66=$F$1,1,0),IF($F66=$F$1,$P66,0))</f>
        <v>0</v>
      </c>
      <c r="W66">
        <f t="shared" ref="W66:W129" si="24">IF($O66&lt;3,IF($G66=$G$1,1,0),IF($G66=$G$1,$P66,0))</f>
        <v>0</v>
      </c>
      <c r="X66">
        <f t="shared" ref="X66:X129" si="25">IF($O66&lt;3,IF($H66=$H$1,1,0),IF($H66=$H$1,$P66,0))</f>
        <v>0</v>
      </c>
      <c r="Y66">
        <f t="shared" ref="Y66:Y129" si="26">IF($O66&lt;3,IF($I66=$I$1,1,0),IF($I66=$I$1,$P66,0))</f>
        <v>0</v>
      </c>
      <c r="Z66">
        <f t="shared" ref="Z66:Z129" si="27">IF($O66&lt;3,IF($J66=$J$1,1,0),IF($J66=$J$1,$P66,0))</f>
        <v>0</v>
      </c>
      <c r="AA66">
        <f t="shared" ref="AA66:AA129" si="28">IF($O66&lt;3,IF($K66=$K$1,1,0),IF($K66=$K$1,$P66,0))</f>
        <v>0</v>
      </c>
      <c r="AB66">
        <f t="shared" ref="AB66:AB129" si="29">IF($O66&lt;3,IF($L66=$L$1,1,0),IF($L66=$L$1,$P66,0))</f>
        <v>0</v>
      </c>
      <c r="AC66">
        <f t="shared" ref="AC66:AC129" si="30">IF($O66&lt;3,IF($M66=$M$1,1,0),IF($M66=$M$1,$P66,0))</f>
        <v>0</v>
      </c>
      <c r="AD66"/>
      <c r="AE66"/>
      <c r="AF66">
        <f t="shared" ref="AF66:AF129" si="31">SUM(R66:AD66)</f>
        <v>1</v>
      </c>
      <c r="AG66">
        <f t="shared" ref="AG66:AG129" si="32">O66</f>
        <v>1</v>
      </c>
      <c r="AH66" t="str">
        <f t="shared" ref="AH66:AH129" si="33">IF(AF66=AG66,"Correct",IF(AF66=3,"Correct","Wrong"))</f>
        <v>Correct</v>
      </c>
      <c r="AJ66" s="96" t="str">
        <f>IFERROR(VLOOKUP(Table1[[#This Row],[RespondentID]],'All Data'!$A:$CO,87,FALSE),"unknown")</f>
        <v>Man</v>
      </c>
      <c r="AK66" s="96" t="str">
        <f>IFERROR(VLOOKUP(Table1[[#This Row],[RespondentID]],'All Data'!$A:$CO,88,FALSE),"unknown")</f>
        <v>65+ years</v>
      </c>
      <c r="AL66" s="96" t="str">
        <f>IFERROR(VLOOKUP(Table1[[#This Row],[RespondentID]],'All Data'!$A:$CO,89,FALSE),"unknown")</f>
        <v>Nassau</v>
      </c>
      <c r="AM66" s="96" t="str">
        <f>IFERROR(VLOOKUP(Table1[[#This Row],[RespondentID]],'All Data'!$A:$CO,90,FALSE),"unknown")</f>
        <v>Williston Park, 11596</v>
      </c>
      <c r="AN66" s="96" t="str">
        <f>IFERROR(VLOOKUP(Table1[[#This Row],[RespondentID]],'All Data'!$A:$CO,91,FALSE),"unknown")</f>
        <v>White</v>
      </c>
      <c r="AO66" s="96" t="str">
        <f>IFERROR(VLOOKUP(Table1[[#This Row],[RespondentID]],'All Data'!$A:$CO,92,FALSE),"unknown")</f>
        <v>Not Hispanic or Latino</v>
      </c>
      <c r="AP66" s="96" t="str">
        <f>IFERROR(VLOOKUP(Table1[[#This Row],[RespondentID]],'All Data'!$A:$CO,93,FALSE),"unknown")</f>
        <v>English</v>
      </c>
      <c r="AQ66" s="96">
        <f>IFERROR(VLOOKUP(Table1[[#This Row],[RespondentID]],'All Data'!$A:$CW,94,FALSE),"unknown")</f>
        <v>0</v>
      </c>
      <c r="AR66" s="96" t="str">
        <f>IFERROR(VLOOKUP(Table1[[#This Row],[RespondentID]],'All Data'!$A:$CW,95,FALSE),"unknown")</f>
        <v>College graduate</v>
      </c>
      <c r="AS66" s="96" t="str">
        <f>IFERROR(VLOOKUP(Table1[[#This Row],[RespondentID]],'All Data'!$A:$CW,96,FALSE),"unknown")</f>
        <v>Employed for wages</v>
      </c>
      <c r="AT66" s="96" t="str">
        <f>IFERROR(VLOOKUP(Table1[[#This Row],[RespondentID]],'All Data'!$A:$CW,97,FALSE),"unknown")</f>
        <v>Yes</v>
      </c>
      <c r="AU66" s="96" t="str">
        <f>IFERROR(VLOOKUP(Table1[[#This Row],[RespondentID]],'All Data'!$A:$CW,98,FALSE),"unknown")</f>
        <v>Private/Commercial</v>
      </c>
      <c r="AV66" s="96" t="str">
        <f>IFERROR(VLOOKUP(Table1[[#This Row],[RespondentID]],'All Data'!$A:$CW,99,FALSE),"unknown")</f>
        <v>Yes</v>
      </c>
    </row>
    <row r="67" spans="1:48">
      <c r="A67">
        <v>114437999386</v>
      </c>
      <c r="B67" t="s">
        <v>38</v>
      </c>
      <c r="C67" t="s">
        <v>39</v>
      </c>
      <c r="M67" t="s">
        <v>48</v>
      </c>
      <c r="O67">
        <f t="shared" si="17"/>
        <v>3</v>
      </c>
      <c r="P67">
        <f t="shared" si="18"/>
        <v>1</v>
      </c>
      <c r="Q67"/>
      <c r="R67">
        <f t="shared" si="19"/>
        <v>1</v>
      </c>
      <c r="S67">
        <f t="shared" si="20"/>
        <v>1</v>
      </c>
      <c r="T67">
        <f t="shared" si="21"/>
        <v>0</v>
      </c>
      <c r="U67">
        <f t="shared" si="22"/>
        <v>0</v>
      </c>
      <c r="V67">
        <f t="shared" si="23"/>
        <v>0</v>
      </c>
      <c r="W67">
        <f t="shared" si="24"/>
        <v>0</v>
      </c>
      <c r="X67">
        <f t="shared" si="25"/>
        <v>0</v>
      </c>
      <c r="Y67">
        <f t="shared" si="26"/>
        <v>0</v>
      </c>
      <c r="Z67">
        <f t="shared" si="27"/>
        <v>0</v>
      </c>
      <c r="AA67">
        <f t="shared" si="28"/>
        <v>0</v>
      </c>
      <c r="AB67">
        <f t="shared" si="29"/>
        <v>0</v>
      </c>
      <c r="AC67">
        <f t="shared" si="30"/>
        <v>1</v>
      </c>
      <c r="AD67"/>
      <c r="AE67"/>
      <c r="AF67">
        <f t="shared" si="31"/>
        <v>3</v>
      </c>
      <c r="AG67">
        <f t="shared" si="32"/>
        <v>3</v>
      </c>
      <c r="AH67" t="str">
        <f t="shared" si="33"/>
        <v>Correct</v>
      </c>
      <c r="AJ67" s="96" t="str">
        <f>IFERROR(VLOOKUP(Table1[[#This Row],[RespondentID]],'All Data'!$A:$CO,87,FALSE),"unknown")</f>
        <v>Woman</v>
      </c>
      <c r="AK67" s="96" t="str">
        <f>IFERROR(VLOOKUP(Table1[[#This Row],[RespondentID]],'All Data'!$A:$CO,88,FALSE),"unknown")</f>
        <v>65+ years</v>
      </c>
      <c r="AL67" s="96" t="str">
        <f>IFERROR(VLOOKUP(Table1[[#This Row],[RespondentID]],'All Data'!$A:$CO,89,FALSE),"unknown")</f>
        <v>Nassau</v>
      </c>
      <c r="AM67" s="96" t="str">
        <f>IFERROR(VLOOKUP(Table1[[#This Row],[RespondentID]],'All Data'!$A:$CO,90,FALSE),"unknown")</f>
        <v>Albertson, 11507</v>
      </c>
      <c r="AN67" s="96" t="str">
        <f>IFERROR(VLOOKUP(Table1[[#This Row],[RespondentID]],'All Data'!$A:$CO,91,FALSE),"unknown")</f>
        <v>White</v>
      </c>
      <c r="AO67" s="96">
        <f>IFERROR(VLOOKUP(Table1[[#This Row],[RespondentID]],'All Data'!$A:$CO,92,FALSE),"unknown")</f>
        <v>0</v>
      </c>
      <c r="AP67" s="96" t="str">
        <f>IFERROR(VLOOKUP(Table1[[#This Row],[RespondentID]],'All Data'!$A:$CO,93,FALSE),"unknown")</f>
        <v>English</v>
      </c>
      <c r="AQ67" s="96" t="str">
        <f>IFERROR(VLOOKUP(Table1[[#This Row],[RespondentID]],'All Data'!$A:$CW,94,FALSE),"unknown")</f>
        <v>$0-$19,999</v>
      </c>
      <c r="AR67" s="96" t="str">
        <f>IFERROR(VLOOKUP(Table1[[#This Row],[RespondentID]],'All Data'!$A:$CW,95,FALSE),"unknown")</f>
        <v>Some college</v>
      </c>
      <c r="AS67" s="96" t="str">
        <f>IFERROR(VLOOKUP(Table1[[#This Row],[RespondentID]],'All Data'!$A:$CW,96,FALSE),"unknown")</f>
        <v>Retired</v>
      </c>
      <c r="AT67" s="96" t="str">
        <f>IFERROR(VLOOKUP(Table1[[#This Row],[RespondentID]],'All Data'!$A:$CW,97,FALSE),"unknown")</f>
        <v>Yes</v>
      </c>
      <c r="AU67" s="96" t="str">
        <f>IFERROR(VLOOKUP(Table1[[#This Row],[RespondentID]],'All Data'!$A:$CW,98,FALSE),"unknown")</f>
        <v>Medicare, Private/Commercial</v>
      </c>
      <c r="AV67" s="96" t="str">
        <f>IFERROR(VLOOKUP(Table1[[#This Row],[RespondentID]],'All Data'!$A:$CW,99,FALSE),"unknown")</f>
        <v>No</v>
      </c>
    </row>
    <row r="68" spans="1:48">
      <c r="A68">
        <v>114437997558</v>
      </c>
      <c r="O68">
        <f t="shared" si="17"/>
        <v>0</v>
      </c>
      <c r="P68" t="e">
        <f t="shared" si="18"/>
        <v>#DIV/0!</v>
      </c>
      <c r="Q68"/>
      <c r="R68">
        <f t="shared" si="19"/>
        <v>0</v>
      </c>
      <c r="S68">
        <f t="shared" si="20"/>
        <v>0</v>
      </c>
      <c r="T68">
        <f t="shared" si="21"/>
        <v>0</v>
      </c>
      <c r="U68">
        <f t="shared" si="22"/>
        <v>0</v>
      </c>
      <c r="V68">
        <f t="shared" si="23"/>
        <v>0</v>
      </c>
      <c r="W68">
        <f t="shared" si="24"/>
        <v>0</v>
      </c>
      <c r="X68">
        <f t="shared" si="25"/>
        <v>0</v>
      </c>
      <c r="Y68">
        <f t="shared" si="26"/>
        <v>0</v>
      </c>
      <c r="Z68">
        <f t="shared" si="27"/>
        <v>0</v>
      </c>
      <c r="AA68">
        <f t="shared" si="28"/>
        <v>0</v>
      </c>
      <c r="AB68">
        <f t="shared" si="29"/>
        <v>0</v>
      </c>
      <c r="AC68">
        <f t="shared" si="30"/>
        <v>0</v>
      </c>
      <c r="AD68"/>
      <c r="AE68"/>
      <c r="AF68">
        <f t="shared" si="31"/>
        <v>0</v>
      </c>
      <c r="AG68">
        <f t="shared" si="32"/>
        <v>0</v>
      </c>
      <c r="AH68" t="str">
        <f t="shared" si="33"/>
        <v>Correct</v>
      </c>
      <c r="AJ68" s="96" t="str">
        <f>IFERROR(VLOOKUP(Table1[[#This Row],[RespondentID]],'All Data'!$A:$CO,87,FALSE),"unknown")</f>
        <v>Woman</v>
      </c>
      <c r="AK68" s="96" t="str">
        <f>IFERROR(VLOOKUP(Table1[[#This Row],[RespondentID]],'All Data'!$A:$CO,88,FALSE),"unknown")</f>
        <v>55-64 years</v>
      </c>
      <c r="AL68" s="96" t="str">
        <f>IFERROR(VLOOKUP(Table1[[#This Row],[RespondentID]],'All Data'!$A:$CO,89,FALSE),"unknown")</f>
        <v>Nassau</v>
      </c>
      <c r="AM68" s="96" t="str">
        <f>IFERROR(VLOOKUP(Table1[[#This Row],[RespondentID]],'All Data'!$A:$CO,90,FALSE),"unknown")</f>
        <v>Williston Park, 11596</v>
      </c>
      <c r="AN68" s="96" t="str">
        <f>IFERROR(VLOOKUP(Table1[[#This Row],[RespondentID]],'All Data'!$A:$CO,91,FALSE),"unknown")</f>
        <v>White</v>
      </c>
      <c r="AO68" s="96" t="str">
        <f>IFERROR(VLOOKUP(Table1[[#This Row],[RespondentID]],'All Data'!$A:$CO,92,FALSE),"unknown")</f>
        <v>Not Hispanic or Latino</v>
      </c>
      <c r="AP68" s="96" t="str">
        <f>IFERROR(VLOOKUP(Table1[[#This Row],[RespondentID]],'All Data'!$A:$CO,93,FALSE),"unknown")</f>
        <v>English</v>
      </c>
      <c r="AQ68" s="96" t="str">
        <f>IFERROR(VLOOKUP(Table1[[#This Row],[RespondentID]],'All Data'!$A:$CW,94,FALSE),"unknown")</f>
        <v>$75,000 to $125,000</v>
      </c>
      <c r="AR68" s="96" t="str">
        <f>IFERROR(VLOOKUP(Table1[[#This Row],[RespondentID]],'All Data'!$A:$CW,95,FALSE),"unknown")</f>
        <v>College graduate</v>
      </c>
      <c r="AS68" s="96" t="str">
        <f>IFERROR(VLOOKUP(Table1[[#This Row],[RespondentID]],'All Data'!$A:$CW,96,FALSE),"unknown")</f>
        <v>Retired</v>
      </c>
      <c r="AT68" s="96" t="str">
        <f>IFERROR(VLOOKUP(Table1[[#This Row],[RespondentID]],'All Data'!$A:$CW,97,FALSE),"unknown")</f>
        <v>Yes</v>
      </c>
      <c r="AU68" s="96" t="str">
        <f>IFERROR(VLOOKUP(Table1[[#This Row],[RespondentID]],'All Data'!$A:$CW,98,FALSE),"unknown")</f>
        <v>Private/Commercial</v>
      </c>
      <c r="AV68" s="96" t="str">
        <f>IFERROR(VLOOKUP(Table1[[#This Row],[RespondentID]],'All Data'!$A:$CW,99,FALSE),"unknown")</f>
        <v>Yes</v>
      </c>
    </row>
    <row r="69" spans="1:48">
      <c r="A69">
        <v>114437993946</v>
      </c>
      <c r="F69" t="s">
        <v>42</v>
      </c>
      <c r="I69" t="s">
        <v>44</v>
      </c>
      <c r="L69" t="s">
        <v>47</v>
      </c>
      <c r="O69">
        <f t="shared" si="17"/>
        <v>3</v>
      </c>
      <c r="P69">
        <f t="shared" si="18"/>
        <v>1</v>
      </c>
      <c r="Q69"/>
      <c r="R69">
        <f t="shared" si="19"/>
        <v>0</v>
      </c>
      <c r="S69">
        <f t="shared" si="20"/>
        <v>0</v>
      </c>
      <c r="T69">
        <f t="shared" si="21"/>
        <v>0</v>
      </c>
      <c r="U69">
        <f t="shared" si="22"/>
        <v>0</v>
      </c>
      <c r="V69">
        <f t="shared" si="23"/>
        <v>1</v>
      </c>
      <c r="W69">
        <f t="shared" si="24"/>
        <v>0</v>
      </c>
      <c r="X69">
        <f t="shared" si="25"/>
        <v>0</v>
      </c>
      <c r="Y69">
        <f t="shared" si="26"/>
        <v>1</v>
      </c>
      <c r="Z69">
        <f t="shared" si="27"/>
        <v>0</v>
      </c>
      <c r="AA69">
        <f t="shared" si="28"/>
        <v>0</v>
      </c>
      <c r="AB69">
        <f t="shared" si="29"/>
        <v>1</v>
      </c>
      <c r="AC69">
        <f t="shared" si="30"/>
        <v>0</v>
      </c>
      <c r="AD69"/>
      <c r="AE69"/>
      <c r="AF69">
        <f t="shared" si="31"/>
        <v>3</v>
      </c>
      <c r="AG69">
        <f t="shared" si="32"/>
        <v>3</v>
      </c>
      <c r="AH69" t="str">
        <f t="shared" si="33"/>
        <v>Correct</v>
      </c>
      <c r="AJ69" s="96" t="str">
        <f>IFERROR(VLOOKUP(Table1[[#This Row],[RespondentID]],'All Data'!$A:$CO,87,FALSE),"unknown")</f>
        <v>Man</v>
      </c>
      <c r="AK69" s="96" t="str">
        <f>IFERROR(VLOOKUP(Table1[[#This Row],[RespondentID]],'All Data'!$A:$CO,88,FALSE),"unknown")</f>
        <v>65+ years</v>
      </c>
      <c r="AL69" s="96" t="str">
        <f>IFERROR(VLOOKUP(Table1[[#This Row],[RespondentID]],'All Data'!$A:$CO,89,FALSE),"unknown")</f>
        <v>Nassau</v>
      </c>
      <c r="AM69" s="96" t="str">
        <f>IFERROR(VLOOKUP(Table1[[#This Row],[RespondentID]],'All Data'!$A:$CO,90,FALSE),"unknown")</f>
        <v>Williston Park, 11596</v>
      </c>
      <c r="AN69" s="96" t="str">
        <f>IFERROR(VLOOKUP(Table1[[#This Row],[RespondentID]],'All Data'!$A:$CO,91,FALSE),"unknown")</f>
        <v>White</v>
      </c>
      <c r="AO69" s="96" t="str">
        <f>IFERROR(VLOOKUP(Table1[[#This Row],[RespondentID]],'All Data'!$A:$CO,92,FALSE),"unknown")</f>
        <v>Not Hispanic or Latino</v>
      </c>
      <c r="AP69" s="96" t="str">
        <f>IFERROR(VLOOKUP(Table1[[#This Row],[RespondentID]],'All Data'!$A:$CO,93,FALSE),"unknown")</f>
        <v>English</v>
      </c>
      <c r="AQ69" s="96">
        <f>IFERROR(VLOOKUP(Table1[[#This Row],[RespondentID]],'All Data'!$A:$CW,94,FALSE),"unknown")</f>
        <v>0</v>
      </c>
      <c r="AR69" s="96" t="str">
        <f>IFERROR(VLOOKUP(Table1[[#This Row],[RespondentID]],'All Data'!$A:$CW,95,FALSE),"unknown")</f>
        <v>College graduate</v>
      </c>
      <c r="AS69" s="96" t="str">
        <f>IFERROR(VLOOKUP(Table1[[#This Row],[RespondentID]],'All Data'!$A:$CW,96,FALSE),"unknown")</f>
        <v>Retired</v>
      </c>
      <c r="AT69" s="96" t="str">
        <f>IFERROR(VLOOKUP(Table1[[#This Row],[RespondentID]],'All Data'!$A:$CW,97,FALSE),"unknown")</f>
        <v>Yes</v>
      </c>
      <c r="AU69" s="96" t="str">
        <f>IFERROR(VLOOKUP(Table1[[#This Row],[RespondentID]],'All Data'!$A:$CW,98,FALSE),"unknown")</f>
        <v>Medicare</v>
      </c>
      <c r="AV69" s="96" t="str">
        <f>IFERROR(VLOOKUP(Table1[[#This Row],[RespondentID]],'All Data'!$A:$CW,99,FALSE),"unknown")</f>
        <v>Yes</v>
      </c>
    </row>
    <row r="70" spans="1:48">
      <c r="A70">
        <v>114437991153</v>
      </c>
      <c r="C70" t="s">
        <v>39</v>
      </c>
      <c r="H70" t="s">
        <v>43</v>
      </c>
      <c r="J70" t="s">
        <v>45</v>
      </c>
      <c r="O70">
        <f t="shared" si="17"/>
        <v>3</v>
      </c>
      <c r="P70">
        <f t="shared" si="18"/>
        <v>1</v>
      </c>
      <c r="Q70"/>
      <c r="R70">
        <f t="shared" si="19"/>
        <v>0</v>
      </c>
      <c r="S70">
        <f t="shared" si="20"/>
        <v>1</v>
      </c>
      <c r="T70">
        <f t="shared" si="21"/>
        <v>0</v>
      </c>
      <c r="U70">
        <f t="shared" si="22"/>
        <v>0</v>
      </c>
      <c r="V70">
        <f t="shared" si="23"/>
        <v>0</v>
      </c>
      <c r="W70">
        <f t="shared" si="24"/>
        <v>0</v>
      </c>
      <c r="X70">
        <f t="shared" si="25"/>
        <v>1</v>
      </c>
      <c r="Y70">
        <f t="shared" si="26"/>
        <v>0</v>
      </c>
      <c r="Z70">
        <f t="shared" si="27"/>
        <v>1</v>
      </c>
      <c r="AA70">
        <f t="shared" si="28"/>
        <v>0</v>
      </c>
      <c r="AB70">
        <f t="shared" si="29"/>
        <v>0</v>
      </c>
      <c r="AC70">
        <f t="shared" si="30"/>
        <v>0</v>
      </c>
      <c r="AD70"/>
      <c r="AE70"/>
      <c r="AF70">
        <f t="shared" si="31"/>
        <v>3</v>
      </c>
      <c r="AG70">
        <f t="shared" si="32"/>
        <v>3</v>
      </c>
      <c r="AH70" t="str">
        <f t="shared" si="33"/>
        <v>Correct</v>
      </c>
      <c r="AJ70" s="96" t="str">
        <f>IFERROR(VLOOKUP(Table1[[#This Row],[RespondentID]],'All Data'!$A:$CO,87,FALSE),"unknown")</f>
        <v>Woman</v>
      </c>
      <c r="AK70" s="96" t="str">
        <f>IFERROR(VLOOKUP(Table1[[#This Row],[RespondentID]],'All Data'!$A:$CO,88,FALSE),"unknown")</f>
        <v>65+ years</v>
      </c>
      <c r="AL70" s="96" t="str">
        <f>IFERROR(VLOOKUP(Table1[[#This Row],[RespondentID]],'All Data'!$A:$CO,89,FALSE),"unknown")</f>
        <v>Nassau</v>
      </c>
      <c r="AM70" s="96" t="str">
        <f>IFERROR(VLOOKUP(Table1[[#This Row],[RespondentID]],'All Data'!$A:$CO,90,FALSE),"unknown")</f>
        <v>Williston Park, 11596</v>
      </c>
      <c r="AN70" s="96" t="str">
        <f>IFERROR(VLOOKUP(Table1[[#This Row],[RespondentID]],'All Data'!$A:$CO,91,FALSE),"unknown")</f>
        <v>White</v>
      </c>
      <c r="AO70" s="96">
        <f>IFERROR(VLOOKUP(Table1[[#This Row],[RespondentID]],'All Data'!$A:$CO,92,FALSE),"unknown")</f>
        <v>0</v>
      </c>
      <c r="AP70" s="96">
        <f>IFERROR(VLOOKUP(Table1[[#This Row],[RespondentID]],'All Data'!$A:$CO,93,FALSE),"unknown")</f>
        <v>0</v>
      </c>
      <c r="AQ70" s="96" t="str">
        <f>IFERROR(VLOOKUP(Table1[[#This Row],[RespondentID]],'All Data'!$A:$CW,94,FALSE),"unknown")</f>
        <v>$50,000 to $74,999</v>
      </c>
      <c r="AR70" s="96" t="str">
        <f>IFERROR(VLOOKUP(Table1[[#This Row],[RespondentID]],'All Data'!$A:$CW,95,FALSE),"unknown")</f>
        <v>High school graduate</v>
      </c>
      <c r="AS70" s="96" t="str">
        <f>IFERROR(VLOOKUP(Table1[[#This Row],[RespondentID]],'All Data'!$A:$CW,96,FALSE),"unknown")</f>
        <v>Retired</v>
      </c>
      <c r="AT70" s="96" t="str">
        <f>IFERROR(VLOOKUP(Table1[[#This Row],[RespondentID]],'All Data'!$A:$CW,97,FALSE),"unknown")</f>
        <v>Yes</v>
      </c>
      <c r="AU70" s="96" t="str">
        <f>IFERROR(VLOOKUP(Table1[[#This Row],[RespondentID]],'All Data'!$A:$CW,98,FALSE),"unknown")</f>
        <v>Medicare</v>
      </c>
      <c r="AV70" s="96" t="str">
        <f>IFERROR(VLOOKUP(Table1[[#This Row],[RespondentID]],'All Data'!$A:$CW,99,FALSE),"unknown")</f>
        <v>Yes</v>
      </c>
    </row>
    <row r="71" spans="1:48">
      <c r="A71">
        <v>114437988185</v>
      </c>
      <c r="D71" t="s">
        <v>40</v>
      </c>
      <c r="G71" t="s">
        <v>37</v>
      </c>
      <c r="H71" t="s">
        <v>43</v>
      </c>
      <c r="O71">
        <f t="shared" si="17"/>
        <v>3</v>
      </c>
      <c r="P71">
        <f t="shared" si="18"/>
        <v>1</v>
      </c>
      <c r="Q71"/>
      <c r="R71">
        <f t="shared" si="19"/>
        <v>0</v>
      </c>
      <c r="S71">
        <f t="shared" si="20"/>
        <v>0</v>
      </c>
      <c r="T71">
        <f t="shared" si="21"/>
        <v>1</v>
      </c>
      <c r="U71">
        <f t="shared" si="22"/>
        <v>0</v>
      </c>
      <c r="V71">
        <f t="shared" si="23"/>
        <v>0</v>
      </c>
      <c r="W71">
        <f t="shared" si="24"/>
        <v>1</v>
      </c>
      <c r="X71">
        <f t="shared" si="25"/>
        <v>1</v>
      </c>
      <c r="Y71">
        <f t="shared" si="26"/>
        <v>0</v>
      </c>
      <c r="Z71">
        <f t="shared" si="27"/>
        <v>0</v>
      </c>
      <c r="AA71">
        <f t="shared" si="28"/>
        <v>0</v>
      </c>
      <c r="AB71">
        <f t="shared" si="29"/>
        <v>0</v>
      </c>
      <c r="AC71">
        <f t="shared" si="30"/>
        <v>0</v>
      </c>
      <c r="AD71"/>
      <c r="AE71"/>
      <c r="AF71">
        <f t="shared" si="31"/>
        <v>3</v>
      </c>
      <c r="AG71">
        <f t="shared" si="32"/>
        <v>3</v>
      </c>
      <c r="AH71" t="str">
        <f t="shared" si="33"/>
        <v>Correct</v>
      </c>
      <c r="AJ71" s="96" t="str">
        <f>IFERROR(VLOOKUP(Table1[[#This Row],[RespondentID]],'All Data'!$A:$CO,87,FALSE),"unknown")</f>
        <v>Woman</v>
      </c>
      <c r="AK71" s="96" t="str">
        <f>IFERROR(VLOOKUP(Table1[[#This Row],[RespondentID]],'All Data'!$A:$CO,88,FALSE),"unknown")</f>
        <v>18-24 years</v>
      </c>
      <c r="AL71" s="96" t="str">
        <f>IFERROR(VLOOKUP(Table1[[#This Row],[RespondentID]],'All Data'!$A:$CO,89,FALSE),"unknown")</f>
        <v>Nassau</v>
      </c>
      <c r="AM71" s="96" t="str">
        <f>IFERROR(VLOOKUP(Table1[[#This Row],[RespondentID]],'All Data'!$A:$CO,90,FALSE),"unknown")</f>
        <v>Oceanside, 11572</v>
      </c>
      <c r="AN71" s="96" t="str">
        <f>IFERROR(VLOOKUP(Table1[[#This Row],[RespondentID]],'All Data'!$A:$CO,91,FALSE),"unknown")</f>
        <v>Two or more races</v>
      </c>
      <c r="AO71" s="96" t="str">
        <f>IFERROR(VLOOKUP(Table1[[#This Row],[RespondentID]],'All Data'!$A:$CO,92,FALSE),"unknown")</f>
        <v>Hispanic or Latino</v>
      </c>
      <c r="AP71" s="96" t="str">
        <f>IFERROR(VLOOKUP(Table1[[#This Row],[RespondentID]],'All Data'!$A:$CO,93,FALSE),"unknown")</f>
        <v>English</v>
      </c>
      <c r="AQ71" s="96" t="str">
        <f>IFERROR(VLOOKUP(Table1[[#This Row],[RespondentID]],'All Data'!$A:$CW,94,FALSE),"unknown")</f>
        <v>Over $125,000</v>
      </c>
      <c r="AR71" s="96" t="str">
        <f>IFERROR(VLOOKUP(Table1[[#This Row],[RespondentID]],'All Data'!$A:$CW,95,FALSE),"unknown")</f>
        <v>College graduate</v>
      </c>
      <c r="AS71" s="96" t="str">
        <f>IFERROR(VLOOKUP(Table1[[#This Row],[RespondentID]],'All Data'!$A:$CW,96,FALSE),"unknown")</f>
        <v>Employed for wages</v>
      </c>
      <c r="AT71" s="96" t="str">
        <f>IFERROR(VLOOKUP(Table1[[#This Row],[RespondentID]],'All Data'!$A:$CW,97,FALSE),"unknown")</f>
        <v>Yes</v>
      </c>
      <c r="AU71" s="96" t="str">
        <f>IFERROR(VLOOKUP(Table1[[#This Row],[RespondentID]],'All Data'!$A:$CW,98,FALSE),"unknown")</f>
        <v>Private/Commercial</v>
      </c>
      <c r="AV71" s="96" t="str">
        <f>IFERROR(VLOOKUP(Table1[[#This Row],[RespondentID]],'All Data'!$A:$CW,99,FALSE),"unknown")</f>
        <v>Yes</v>
      </c>
    </row>
    <row r="72" spans="1:48">
      <c r="A72">
        <v>114437985485</v>
      </c>
      <c r="H72" t="s">
        <v>43</v>
      </c>
      <c r="O72">
        <f t="shared" si="17"/>
        <v>1</v>
      </c>
      <c r="P72">
        <f t="shared" si="18"/>
        <v>3</v>
      </c>
      <c r="Q72"/>
      <c r="R72">
        <f t="shared" si="19"/>
        <v>0</v>
      </c>
      <c r="S72">
        <f t="shared" si="20"/>
        <v>0</v>
      </c>
      <c r="T72">
        <f t="shared" si="21"/>
        <v>0</v>
      </c>
      <c r="U72">
        <f t="shared" si="22"/>
        <v>0</v>
      </c>
      <c r="V72">
        <f t="shared" si="23"/>
        <v>0</v>
      </c>
      <c r="W72">
        <f t="shared" si="24"/>
        <v>0</v>
      </c>
      <c r="X72">
        <f t="shared" si="25"/>
        <v>1</v>
      </c>
      <c r="Y72">
        <f t="shared" si="26"/>
        <v>0</v>
      </c>
      <c r="Z72">
        <f t="shared" si="27"/>
        <v>0</v>
      </c>
      <c r="AA72">
        <f t="shared" si="28"/>
        <v>0</v>
      </c>
      <c r="AB72">
        <f t="shared" si="29"/>
        <v>0</v>
      </c>
      <c r="AC72">
        <f t="shared" si="30"/>
        <v>0</v>
      </c>
      <c r="AD72"/>
      <c r="AE72"/>
      <c r="AF72">
        <f t="shared" si="31"/>
        <v>1</v>
      </c>
      <c r="AG72">
        <f t="shared" si="32"/>
        <v>1</v>
      </c>
      <c r="AH72" t="str">
        <f t="shared" si="33"/>
        <v>Correct</v>
      </c>
      <c r="AJ72" s="96" t="str">
        <f>IFERROR(VLOOKUP(Table1[[#This Row],[RespondentID]],'All Data'!$A:$CO,87,FALSE),"unknown")</f>
        <v>Woman</v>
      </c>
      <c r="AK72" s="96" t="str">
        <f>IFERROR(VLOOKUP(Table1[[#This Row],[RespondentID]],'All Data'!$A:$CO,88,FALSE),"unknown")</f>
        <v>65+ years</v>
      </c>
      <c r="AL72" s="96" t="str">
        <f>IFERROR(VLOOKUP(Table1[[#This Row],[RespondentID]],'All Data'!$A:$CO,89,FALSE),"unknown")</f>
        <v>Nassau</v>
      </c>
      <c r="AM72" s="96" t="str">
        <f>IFERROR(VLOOKUP(Table1[[#This Row],[RespondentID]],'All Data'!$A:$CO,90,FALSE),"unknown")</f>
        <v>New Hyde Park, 11040</v>
      </c>
      <c r="AN72" s="96">
        <f>IFERROR(VLOOKUP(Table1[[#This Row],[RespondentID]],'All Data'!$A:$CO,91,FALSE),"unknown")</f>
        <v>0</v>
      </c>
      <c r="AO72" s="96">
        <f>IFERROR(VLOOKUP(Table1[[#This Row],[RespondentID]],'All Data'!$A:$CO,92,FALSE),"unknown")</f>
        <v>0</v>
      </c>
      <c r="AP72" s="96">
        <f>IFERROR(VLOOKUP(Table1[[#This Row],[RespondentID]],'All Data'!$A:$CO,93,FALSE),"unknown")</f>
        <v>0</v>
      </c>
      <c r="AQ72" s="96">
        <f>IFERROR(VLOOKUP(Table1[[#This Row],[RespondentID]],'All Data'!$A:$CW,94,FALSE),"unknown")</f>
        <v>0</v>
      </c>
      <c r="AR72" s="96" t="str">
        <f>IFERROR(VLOOKUP(Table1[[#This Row],[RespondentID]],'All Data'!$A:$CW,95,FALSE),"unknown")</f>
        <v>Some college</v>
      </c>
      <c r="AS72" s="96" t="str">
        <f>IFERROR(VLOOKUP(Table1[[#This Row],[RespondentID]],'All Data'!$A:$CW,96,FALSE),"unknown")</f>
        <v>Retired</v>
      </c>
      <c r="AT72" s="96" t="str">
        <f>IFERROR(VLOOKUP(Table1[[#This Row],[RespondentID]],'All Data'!$A:$CW,97,FALSE),"unknown")</f>
        <v>Yes</v>
      </c>
      <c r="AU72" s="96" t="str">
        <f>IFERROR(VLOOKUP(Table1[[#This Row],[RespondentID]],'All Data'!$A:$CW,98,FALSE),"unknown")</f>
        <v>Medicare</v>
      </c>
      <c r="AV72" s="96" t="str">
        <f>IFERROR(VLOOKUP(Table1[[#This Row],[RespondentID]],'All Data'!$A:$CW,99,FALSE),"unknown")</f>
        <v>Yes</v>
      </c>
    </row>
    <row r="73" spans="1:48">
      <c r="A73">
        <v>114437983195</v>
      </c>
      <c r="J73" t="s">
        <v>45</v>
      </c>
      <c r="L73" t="s">
        <v>47</v>
      </c>
      <c r="M73" t="s">
        <v>48</v>
      </c>
      <c r="O73">
        <f t="shared" si="17"/>
        <v>3</v>
      </c>
      <c r="P73">
        <f t="shared" si="18"/>
        <v>1</v>
      </c>
      <c r="Q73"/>
      <c r="R73">
        <f t="shared" si="19"/>
        <v>0</v>
      </c>
      <c r="S73">
        <f t="shared" si="20"/>
        <v>0</v>
      </c>
      <c r="T73">
        <f t="shared" si="21"/>
        <v>0</v>
      </c>
      <c r="U73">
        <f t="shared" si="22"/>
        <v>0</v>
      </c>
      <c r="V73">
        <f t="shared" si="23"/>
        <v>0</v>
      </c>
      <c r="W73">
        <f t="shared" si="24"/>
        <v>0</v>
      </c>
      <c r="X73">
        <f t="shared" si="25"/>
        <v>0</v>
      </c>
      <c r="Y73">
        <f t="shared" si="26"/>
        <v>0</v>
      </c>
      <c r="Z73">
        <f t="shared" si="27"/>
        <v>1</v>
      </c>
      <c r="AA73">
        <f t="shared" si="28"/>
        <v>0</v>
      </c>
      <c r="AB73">
        <f t="shared" si="29"/>
        <v>1</v>
      </c>
      <c r="AC73">
        <f t="shared" si="30"/>
        <v>1</v>
      </c>
      <c r="AD73"/>
      <c r="AE73"/>
      <c r="AF73">
        <f t="shared" si="31"/>
        <v>3</v>
      </c>
      <c r="AG73">
        <f t="shared" si="32"/>
        <v>3</v>
      </c>
      <c r="AH73" t="str">
        <f t="shared" si="33"/>
        <v>Correct</v>
      </c>
      <c r="AJ73" s="96" t="str">
        <f>IFERROR(VLOOKUP(Table1[[#This Row],[RespondentID]],'All Data'!$A:$CO,87,FALSE),"unknown")</f>
        <v>Woman</v>
      </c>
      <c r="AK73" s="96" t="str">
        <f>IFERROR(VLOOKUP(Table1[[#This Row],[RespondentID]],'All Data'!$A:$CO,88,FALSE),"unknown")</f>
        <v>65+ years</v>
      </c>
      <c r="AL73" s="96" t="str">
        <f>IFERROR(VLOOKUP(Table1[[#This Row],[RespondentID]],'All Data'!$A:$CO,89,FALSE),"unknown")</f>
        <v>Queens</v>
      </c>
      <c r="AM73" s="96">
        <f>IFERROR(VLOOKUP(Table1[[#This Row],[RespondentID]],'All Data'!$A:$CO,90,FALSE),"unknown")</f>
        <v>11432</v>
      </c>
      <c r="AN73" s="96" t="str">
        <f>IFERROR(VLOOKUP(Table1[[#This Row],[RespondentID]],'All Data'!$A:$CO,91,FALSE),"unknown")</f>
        <v>White</v>
      </c>
      <c r="AO73" s="96">
        <f>IFERROR(VLOOKUP(Table1[[#This Row],[RespondentID]],'All Data'!$A:$CO,92,FALSE),"unknown")</f>
        <v>0</v>
      </c>
      <c r="AP73" s="96" t="str">
        <f>IFERROR(VLOOKUP(Table1[[#This Row],[RespondentID]],'All Data'!$A:$CO,93,FALSE),"unknown")</f>
        <v>English</v>
      </c>
      <c r="AQ73" s="96" t="str">
        <f>IFERROR(VLOOKUP(Table1[[#This Row],[RespondentID]],'All Data'!$A:$CW,94,FALSE),"unknown")</f>
        <v>Over $125,000</v>
      </c>
      <c r="AR73" s="96" t="str">
        <f>IFERROR(VLOOKUP(Table1[[#This Row],[RespondentID]],'All Data'!$A:$CW,95,FALSE),"unknown")</f>
        <v>Graduate school</v>
      </c>
      <c r="AS73" s="96" t="str">
        <f>IFERROR(VLOOKUP(Table1[[#This Row],[RespondentID]],'All Data'!$A:$CW,96,FALSE),"unknown")</f>
        <v>Retired</v>
      </c>
      <c r="AT73" s="96" t="str">
        <f>IFERROR(VLOOKUP(Table1[[#This Row],[RespondentID]],'All Data'!$A:$CW,97,FALSE),"unknown")</f>
        <v>Yes</v>
      </c>
      <c r="AU73" s="96" t="str">
        <f>IFERROR(VLOOKUP(Table1[[#This Row],[RespondentID]],'All Data'!$A:$CW,98,FALSE),"unknown")</f>
        <v>Medicare</v>
      </c>
      <c r="AV73" s="96" t="str">
        <f>IFERROR(VLOOKUP(Table1[[#This Row],[RespondentID]],'All Data'!$A:$CW,99,FALSE),"unknown")</f>
        <v>Yes</v>
      </c>
    </row>
    <row r="74" spans="1:48">
      <c r="A74">
        <v>114437980451</v>
      </c>
      <c r="B74" t="s">
        <v>38</v>
      </c>
      <c r="C74" t="s">
        <v>39</v>
      </c>
      <c r="G74" t="s">
        <v>37</v>
      </c>
      <c r="O74">
        <f t="shared" si="17"/>
        <v>3</v>
      </c>
      <c r="P74">
        <f t="shared" si="18"/>
        <v>1</v>
      </c>
      <c r="Q74"/>
      <c r="R74">
        <f t="shared" si="19"/>
        <v>1</v>
      </c>
      <c r="S74">
        <f t="shared" si="20"/>
        <v>1</v>
      </c>
      <c r="T74">
        <f t="shared" si="21"/>
        <v>0</v>
      </c>
      <c r="U74">
        <f t="shared" si="22"/>
        <v>0</v>
      </c>
      <c r="V74">
        <f t="shared" si="23"/>
        <v>0</v>
      </c>
      <c r="W74">
        <f t="shared" si="24"/>
        <v>1</v>
      </c>
      <c r="X74">
        <f t="shared" si="25"/>
        <v>0</v>
      </c>
      <c r="Y74">
        <f t="shared" si="26"/>
        <v>0</v>
      </c>
      <c r="Z74">
        <f t="shared" si="27"/>
        <v>0</v>
      </c>
      <c r="AA74">
        <f t="shared" si="28"/>
        <v>0</v>
      </c>
      <c r="AB74">
        <f t="shared" si="29"/>
        <v>0</v>
      </c>
      <c r="AC74">
        <f t="shared" si="30"/>
        <v>0</v>
      </c>
      <c r="AD74"/>
      <c r="AE74"/>
      <c r="AF74">
        <f t="shared" si="31"/>
        <v>3</v>
      </c>
      <c r="AG74">
        <f t="shared" si="32"/>
        <v>3</v>
      </c>
      <c r="AH74" t="str">
        <f t="shared" si="33"/>
        <v>Correct</v>
      </c>
      <c r="AJ74" s="96" t="str">
        <f>IFERROR(VLOOKUP(Table1[[#This Row],[RespondentID]],'All Data'!$A:$CO,87,FALSE),"unknown")</f>
        <v>Woman</v>
      </c>
      <c r="AK74" s="96" t="str">
        <f>IFERROR(VLOOKUP(Table1[[#This Row],[RespondentID]],'All Data'!$A:$CO,88,FALSE),"unknown")</f>
        <v>65+ years</v>
      </c>
      <c r="AL74" s="96" t="str">
        <f>IFERROR(VLOOKUP(Table1[[#This Row],[RespondentID]],'All Data'!$A:$CO,89,FALSE),"unknown")</f>
        <v>Nassau</v>
      </c>
      <c r="AM74" s="96" t="str">
        <f>IFERROR(VLOOKUP(Table1[[#This Row],[RespondentID]],'All Data'!$A:$CO,90,FALSE),"unknown")</f>
        <v>Jericho, 11753</v>
      </c>
      <c r="AN74" s="96" t="str">
        <f>IFERROR(VLOOKUP(Table1[[#This Row],[RespondentID]],'All Data'!$A:$CO,91,FALSE),"unknown")</f>
        <v>White</v>
      </c>
      <c r="AO74" s="96" t="str">
        <f>IFERROR(VLOOKUP(Table1[[#This Row],[RespondentID]],'All Data'!$A:$CO,92,FALSE),"unknown")</f>
        <v>Not Hispanic or Latino</v>
      </c>
      <c r="AP74" s="96" t="str">
        <f>IFERROR(VLOOKUP(Table1[[#This Row],[RespondentID]],'All Data'!$A:$CO,93,FALSE),"unknown")</f>
        <v>English</v>
      </c>
      <c r="AQ74" s="96" t="str">
        <f>IFERROR(VLOOKUP(Table1[[#This Row],[RespondentID]],'All Data'!$A:$CW,94,FALSE),"unknown")</f>
        <v>$75,000 to $125,000</v>
      </c>
      <c r="AR74" s="96" t="str">
        <f>IFERROR(VLOOKUP(Table1[[#This Row],[RespondentID]],'All Data'!$A:$CW,95,FALSE),"unknown")</f>
        <v>Graduate school</v>
      </c>
      <c r="AS74" s="96" t="str">
        <f>IFERROR(VLOOKUP(Table1[[#This Row],[RespondentID]],'All Data'!$A:$CW,96,FALSE),"unknown")</f>
        <v>Retired</v>
      </c>
      <c r="AT74" s="96" t="str">
        <f>IFERROR(VLOOKUP(Table1[[#This Row],[RespondentID]],'All Data'!$A:$CW,97,FALSE),"unknown")</f>
        <v>Yes</v>
      </c>
      <c r="AU74" s="96" t="str">
        <f>IFERROR(VLOOKUP(Table1[[#This Row],[RespondentID]],'All Data'!$A:$CW,98,FALSE),"unknown")</f>
        <v>Medicare</v>
      </c>
      <c r="AV74" s="96" t="str">
        <f>IFERROR(VLOOKUP(Table1[[#This Row],[RespondentID]],'All Data'!$A:$CW,99,FALSE),"unknown")</f>
        <v>Yes</v>
      </c>
    </row>
    <row r="75" spans="1:48">
      <c r="A75">
        <v>114437978065</v>
      </c>
      <c r="C75" t="s">
        <v>39</v>
      </c>
      <c r="F75" t="s">
        <v>42</v>
      </c>
      <c r="K75" t="s">
        <v>46</v>
      </c>
      <c r="O75">
        <f t="shared" si="17"/>
        <v>3</v>
      </c>
      <c r="P75">
        <f t="shared" si="18"/>
        <v>1</v>
      </c>
      <c r="Q75"/>
      <c r="R75">
        <f t="shared" si="19"/>
        <v>0</v>
      </c>
      <c r="S75">
        <f t="shared" si="20"/>
        <v>1</v>
      </c>
      <c r="T75">
        <f t="shared" si="21"/>
        <v>0</v>
      </c>
      <c r="U75">
        <f t="shared" si="22"/>
        <v>0</v>
      </c>
      <c r="V75">
        <f t="shared" si="23"/>
        <v>1</v>
      </c>
      <c r="W75">
        <f t="shared" si="24"/>
        <v>0</v>
      </c>
      <c r="X75">
        <f t="shared" si="25"/>
        <v>0</v>
      </c>
      <c r="Y75">
        <f t="shared" si="26"/>
        <v>0</v>
      </c>
      <c r="Z75">
        <f t="shared" si="27"/>
        <v>0</v>
      </c>
      <c r="AA75">
        <f t="shared" si="28"/>
        <v>1</v>
      </c>
      <c r="AB75">
        <f t="shared" si="29"/>
        <v>0</v>
      </c>
      <c r="AC75">
        <f t="shared" si="30"/>
        <v>0</v>
      </c>
      <c r="AD75"/>
      <c r="AE75"/>
      <c r="AF75">
        <f t="shared" si="31"/>
        <v>3</v>
      </c>
      <c r="AG75">
        <f t="shared" si="32"/>
        <v>3</v>
      </c>
      <c r="AH75" t="str">
        <f t="shared" si="33"/>
        <v>Correct</v>
      </c>
      <c r="AJ75" s="96" t="str">
        <f>IFERROR(VLOOKUP(Table1[[#This Row],[RespondentID]],'All Data'!$A:$CO,87,FALSE),"unknown")</f>
        <v>Woman</v>
      </c>
      <c r="AK75" s="96" t="str">
        <f>IFERROR(VLOOKUP(Table1[[#This Row],[RespondentID]],'All Data'!$A:$CO,88,FALSE),"unknown")</f>
        <v>65+ years</v>
      </c>
      <c r="AL75" s="96" t="str">
        <f>IFERROR(VLOOKUP(Table1[[#This Row],[RespondentID]],'All Data'!$A:$CO,89,FALSE),"unknown")</f>
        <v>Nassau</v>
      </c>
      <c r="AM75" s="96" t="str">
        <f>IFERROR(VLOOKUP(Table1[[#This Row],[RespondentID]],'All Data'!$A:$CO,90,FALSE),"unknown")</f>
        <v>Port Washington, 11050</v>
      </c>
      <c r="AN75" s="96" t="str">
        <f>IFERROR(VLOOKUP(Table1[[#This Row],[RespondentID]],'All Data'!$A:$CO,91,FALSE),"unknown")</f>
        <v>White</v>
      </c>
      <c r="AO75" s="96">
        <f>IFERROR(VLOOKUP(Table1[[#This Row],[RespondentID]],'All Data'!$A:$CO,92,FALSE),"unknown")</f>
        <v>0</v>
      </c>
      <c r="AP75" s="96" t="str">
        <f>IFERROR(VLOOKUP(Table1[[#This Row],[RespondentID]],'All Data'!$A:$CO,93,FALSE),"unknown")</f>
        <v>English</v>
      </c>
      <c r="AQ75" s="96" t="str">
        <f>IFERROR(VLOOKUP(Table1[[#This Row],[RespondentID]],'All Data'!$A:$CW,94,FALSE),"unknown")</f>
        <v>Over $125,000</v>
      </c>
      <c r="AR75" s="96" t="str">
        <f>IFERROR(VLOOKUP(Table1[[#This Row],[RespondentID]],'All Data'!$A:$CW,95,FALSE),"unknown")</f>
        <v>Graduate school</v>
      </c>
      <c r="AS75" s="96" t="str">
        <f>IFERROR(VLOOKUP(Table1[[#This Row],[RespondentID]],'All Data'!$A:$CW,96,FALSE),"unknown")</f>
        <v>Retired</v>
      </c>
      <c r="AT75" s="96" t="str">
        <f>IFERROR(VLOOKUP(Table1[[#This Row],[RespondentID]],'All Data'!$A:$CW,97,FALSE),"unknown")</f>
        <v>Yes</v>
      </c>
      <c r="AU75" s="96" t="str">
        <f>IFERROR(VLOOKUP(Table1[[#This Row],[RespondentID]],'All Data'!$A:$CW,98,FALSE),"unknown")</f>
        <v>Medicare</v>
      </c>
      <c r="AV75" s="96" t="str">
        <f>IFERROR(VLOOKUP(Table1[[#This Row],[RespondentID]],'All Data'!$A:$CW,99,FALSE),"unknown")</f>
        <v>Yes</v>
      </c>
    </row>
    <row r="76" spans="1:48">
      <c r="A76">
        <v>114437974896</v>
      </c>
      <c r="B76" t="s">
        <v>38</v>
      </c>
      <c r="H76" t="s">
        <v>43</v>
      </c>
      <c r="L76" t="s">
        <v>47</v>
      </c>
      <c r="O76">
        <f t="shared" si="17"/>
        <v>3</v>
      </c>
      <c r="P76">
        <f t="shared" si="18"/>
        <v>1</v>
      </c>
      <c r="Q76"/>
      <c r="R76">
        <f t="shared" si="19"/>
        <v>1</v>
      </c>
      <c r="S76">
        <f t="shared" si="20"/>
        <v>0</v>
      </c>
      <c r="T76">
        <f t="shared" si="21"/>
        <v>0</v>
      </c>
      <c r="U76">
        <f t="shared" si="22"/>
        <v>0</v>
      </c>
      <c r="V76">
        <f t="shared" si="23"/>
        <v>0</v>
      </c>
      <c r="W76">
        <f t="shared" si="24"/>
        <v>0</v>
      </c>
      <c r="X76">
        <f t="shared" si="25"/>
        <v>1</v>
      </c>
      <c r="Y76">
        <f t="shared" si="26"/>
        <v>0</v>
      </c>
      <c r="Z76">
        <f t="shared" si="27"/>
        <v>0</v>
      </c>
      <c r="AA76">
        <f t="shared" si="28"/>
        <v>0</v>
      </c>
      <c r="AB76">
        <f t="shared" si="29"/>
        <v>1</v>
      </c>
      <c r="AC76">
        <f t="shared" si="30"/>
        <v>0</v>
      </c>
      <c r="AD76"/>
      <c r="AE76"/>
      <c r="AF76">
        <f t="shared" si="31"/>
        <v>3</v>
      </c>
      <c r="AG76">
        <f t="shared" si="32"/>
        <v>3</v>
      </c>
      <c r="AH76" t="str">
        <f t="shared" si="33"/>
        <v>Correct</v>
      </c>
      <c r="AJ76" s="96" t="str">
        <f>IFERROR(VLOOKUP(Table1[[#This Row],[RespondentID]],'All Data'!$A:$CO,87,FALSE),"unknown")</f>
        <v>Woman</v>
      </c>
      <c r="AK76" s="96" t="str">
        <f>IFERROR(VLOOKUP(Table1[[#This Row],[RespondentID]],'All Data'!$A:$CO,88,FALSE),"unknown")</f>
        <v>65+ years</v>
      </c>
      <c r="AL76" s="96" t="str">
        <f>IFERROR(VLOOKUP(Table1[[#This Row],[RespondentID]],'All Data'!$A:$CO,89,FALSE),"unknown")</f>
        <v>Nassau</v>
      </c>
      <c r="AM76" s="96" t="str">
        <f>IFERROR(VLOOKUP(Table1[[#This Row],[RespondentID]],'All Data'!$A:$CO,90,FALSE),"unknown")</f>
        <v>Westbury, 11590</v>
      </c>
      <c r="AN76" s="96" t="str">
        <f>IFERROR(VLOOKUP(Table1[[#This Row],[RespondentID]],'All Data'!$A:$CO,91,FALSE),"unknown")</f>
        <v>White</v>
      </c>
      <c r="AO76" s="96" t="str">
        <f>IFERROR(VLOOKUP(Table1[[#This Row],[RespondentID]],'All Data'!$A:$CO,92,FALSE),"unknown")</f>
        <v>Not Hispanic or Latino</v>
      </c>
      <c r="AP76" s="96" t="str">
        <f>IFERROR(VLOOKUP(Table1[[#This Row],[RespondentID]],'All Data'!$A:$CO,93,FALSE),"unknown")</f>
        <v>English</v>
      </c>
      <c r="AQ76" s="96" t="str">
        <f>IFERROR(VLOOKUP(Table1[[#This Row],[RespondentID]],'All Data'!$A:$CW,94,FALSE),"unknown")</f>
        <v>$50,000 to $74,999</v>
      </c>
      <c r="AR76" s="96" t="str">
        <f>IFERROR(VLOOKUP(Table1[[#This Row],[RespondentID]],'All Data'!$A:$CW,95,FALSE),"unknown")</f>
        <v>High school graduate</v>
      </c>
      <c r="AS76" s="96" t="str">
        <f>IFERROR(VLOOKUP(Table1[[#This Row],[RespondentID]],'All Data'!$A:$CW,96,FALSE),"unknown")</f>
        <v>Retired</v>
      </c>
      <c r="AT76" s="96" t="str">
        <f>IFERROR(VLOOKUP(Table1[[#This Row],[RespondentID]],'All Data'!$A:$CW,97,FALSE),"unknown")</f>
        <v>Yes</v>
      </c>
      <c r="AU76" s="96" t="str">
        <f>IFERROR(VLOOKUP(Table1[[#This Row],[RespondentID]],'All Data'!$A:$CW,98,FALSE),"unknown")</f>
        <v>Medicare, Private/Commercial</v>
      </c>
      <c r="AV76" s="96" t="str">
        <f>IFERROR(VLOOKUP(Table1[[#This Row],[RespondentID]],'All Data'!$A:$CW,99,FALSE),"unknown")</f>
        <v>Yes</v>
      </c>
    </row>
    <row r="77" spans="1:48">
      <c r="A77">
        <v>114437972132</v>
      </c>
      <c r="B77" t="s">
        <v>38</v>
      </c>
      <c r="O77">
        <f t="shared" si="17"/>
        <v>1</v>
      </c>
      <c r="P77">
        <f t="shared" si="18"/>
        <v>3</v>
      </c>
      <c r="Q77"/>
      <c r="R77">
        <f t="shared" si="19"/>
        <v>1</v>
      </c>
      <c r="S77">
        <f t="shared" si="20"/>
        <v>0</v>
      </c>
      <c r="T77">
        <f t="shared" si="21"/>
        <v>0</v>
      </c>
      <c r="U77">
        <f t="shared" si="22"/>
        <v>0</v>
      </c>
      <c r="V77">
        <f t="shared" si="23"/>
        <v>0</v>
      </c>
      <c r="W77">
        <f t="shared" si="24"/>
        <v>0</v>
      </c>
      <c r="X77">
        <f t="shared" si="25"/>
        <v>0</v>
      </c>
      <c r="Y77">
        <f t="shared" si="26"/>
        <v>0</v>
      </c>
      <c r="Z77">
        <f t="shared" si="27"/>
        <v>0</v>
      </c>
      <c r="AA77">
        <f t="shared" si="28"/>
        <v>0</v>
      </c>
      <c r="AB77">
        <f t="shared" si="29"/>
        <v>0</v>
      </c>
      <c r="AC77">
        <f t="shared" si="30"/>
        <v>0</v>
      </c>
      <c r="AD77"/>
      <c r="AE77"/>
      <c r="AF77">
        <f t="shared" si="31"/>
        <v>1</v>
      </c>
      <c r="AG77">
        <f t="shared" si="32"/>
        <v>1</v>
      </c>
      <c r="AH77" t="str">
        <f t="shared" si="33"/>
        <v>Correct</v>
      </c>
      <c r="AJ77" s="96" t="str">
        <f>IFERROR(VLOOKUP(Table1[[#This Row],[RespondentID]],'All Data'!$A:$CO,87,FALSE),"unknown")</f>
        <v>Woman</v>
      </c>
      <c r="AK77" s="96" t="str">
        <f>IFERROR(VLOOKUP(Table1[[#This Row],[RespondentID]],'All Data'!$A:$CO,88,FALSE),"unknown")</f>
        <v>65+ years</v>
      </c>
      <c r="AL77" s="96" t="str">
        <f>IFERROR(VLOOKUP(Table1[[#This Row],[RespondentID]],'All Data'!$A:$CO,89,FALSE),"unknown")</f>
        <v>Nassau</v>
      </c>
      <c r="AM77" s="96" t="str">
        <f>IFERROR(VLOOKUP(Table1[[#This Row],[RespondentID]],'All Data'!$A:$CO,90,FALSE),"unknown")</f>
        <v>Syosset, 11791</v>
      </c>
      <c r="AN77" s="96" t="str">
        <f>IFERROR(VLOOKUP(Table1[[#This Row],[RespondentID]],'All Data'!$A:$CO,91,FALSE),"unknown")</f>
        <v>White</v>
      </c>
      <c r="AO77" s="96" t="str">
        <f>IFERROR(VLOOKUP(Table1[[#This Row],[RespondentID]],'All Data'!$A:$CO,92,FALSE),"unknown")</f>
        <v>Not Hispanic or Latino</v>
      </c>
      <c r="AP77" s="96" t="str">
        <f>IFERROR(VLOOKUP(Table1[[#This Row],[RespondentID]],'All Data'!$A:$CO,93,FALSE),"unknown")</f>
        <v>English</v>
      </c>
      <c r="AQ77" s="96" t="str">
        <f>IFERROR(VLOOKUP(Table1[[#This Row],[RespondentID]],'All Data'!$A:$CW,94,FALSE),"unknown")</f>
        <v>$75,000 to $125,000</v>
      </c>
      <c r="AR77" s="96" t="str">
        <f>IFERROR(VLOOKUP(Table1[[#This Row],[RespondentID]],'All Data'!$A:$CW,95,FALSE),"unknown")</f>
        <v>Graduate school</v>
      </c>
      <c r="AS77" s="96" t="str">
        <f>IFERROR(VLOOKUP(Table1[[#This Row],[RespondentID]],'All Data'!$A:$CW,96,FALSE),"unknown")</f>
        <v>Retired</v>
      </c>
      <c r="AT77" s="96" t="str">
        <f>IFERROR(VLOOKUP(Table1[[#This Row],[RespondentID]],'All Data'!$A:$CW,97,FALSE),"unknown")</f>
        <v>Yes</v>
      </c>
      <c r="AU77" s="96" t="str">
        <f>IFERROR(VLOOKUP(Table1[[#This Row],[RespondentID]],'All Data'!$A:$CW,98,FALSE),"unknown")</f>
        <v>Medicare, Private/Commercial</v>
      </c>
      <c r="AV77" s="96" t="str">
        <f>IFERROR(VLOOKUP(Table1[[#This Row],[RespondentID]],'All Data'!$A:$CW,99,FALSE),"unknown")</f>
        <v>Yes</v>
      </c>
    </row>
    <row r="78" spans="1:48">
      <c r="A78">
        <v>114437956105</v>
      </c>
      <c r="H78" t="s">
        <v>43</v>
      </c>
      <c r="J78" t="s">
        <v>45</v>
      </c>
      <c r="O78">
        <f t="shared" si="17"/>
        <v>2</v>
      </c>
      <c r="P78">
        <f t="shared" si="18"/>
        <v>1.5</v>
      </c>
      <c r="Q78"/>
      <c r="R78">
        <f t="shared" si="19"/>
        <v>0</v>
      </c>
      <c r="S78">
        <f t="shared" si="20"/>
        <v>0</v>
      </c>
      <c r="T78">
        <f t="shared" si="21"/>
        <v>0</v>
      </c>
      <c r="U78">
        <f t="shared" si="22"/>
        <v>0</v>
      </c>
      <c r="V78">
        <f t="shared" si="23"/>
        <v>0</v>
      </c>
      <c r="W78">
        <f t="shared" si="24"/>
        <v>0</v>
      </c>
      <c r="X78">
        <f t="shared" si="25"/>
        <v>1</v>
      </c>
      <c r="Y78">
        <f t="shared" si="26"/>
        <v>0</v>
      </c>
      <c r="Z78">
        <f t="shared" si="27"/>
        <v>1</v>
      </c>
      <c r="AA78">
        <f t="shared" si="28"/>
        <v>0</v>
      </c>
      <c r="AB78">
        <f t="shared" si="29"/>
        <v>0</v>
      </c>
      <c r="AC78">
        <f t="shared" si="30"/>
        <v>0</v>
      </c>
      <c r="AD78"/>
      <c r="AE78"/>
      <c r="AF78">
        <f t="shared" si="31"/>
        <v>2</v>
      </c>
      <c r="AG78">
        <f t="shared" si="32"/>
        <v>2</v>
      </c>
      <c r="AH78" t="str">
        <f t="shared" si="33"/>
        <v>Correct</v>
      </c>
      <c r="AJ78" s="96" t="str">
        <f>IFERROR(VLOOKUP(Table1[[#This Row],[RespondentID]],'All Data'!$A:$CO,87,FALSE),"unknown")</f>
        <v>Woman</v>
      </c>
      <c r="AK78" s="96" t="str">
        <f>IFERROR(VLOOKUP(Table1[[#This Row],[RespondentID]],'All Data'!$A:$CO,88,FALSE),"unknown")</f>
        <v>65+ years</v>
      </c>
      <c r="AL78" s="96" t="str">
        <f>IFERROR(VLOOKUP(Table1[[#This Row],[RespondentID]],'All Data'!$A:$CO,89,FALSE),"unknown")</f>
        <v>Nassau</v>
      </c>
      <c r="AM78" s="96" t="str">
        <f>IFERROR(VLOOKUP(Table1[[#This Row],[RespondentID]],'All Data'!$A:$CO,90,FALSE),"unknown")</f>
        <v>East Meadow, 11554</v>
      </c>
      <c r="AN78" s="96" t="str">
        <f>IFERROR(VLOOKUP(Table1[[#This Row],[RespondentID]],'All Data'!$A:$CO,91,FALSE),"unknown")</f>
        <v>White</v>
      </c>
      <c r="AO78" s="96">
        <f>IFERROR(VLOOKUP(Table1[[#This Row],[RespondentID]],'All Data'!$A:$CO,92,FALSE),"unknown")</f>
        <v>0</v>
      </c>
      <c r="AP78" s="96" t="str">
        <f>IFERROR(VLOOKUP(Table1[[#This Row],[RespondentID]],'All Data'!$A:$CO,93,FALSE),"unknown")</f>
        <v>English</v>
      </c>
      <c r="AQ78" s="96" t="str">
        <f>IFERROR(VLOOKUP(Table1[[#This Row],[RespondentID]],'All Data'!$A:$CW,94,FALSE),"unknown")</f>
        <v>$35,000 to $49,999</v>
      </c>
      <c r="AR78" s="96" t="str">
        <f>IFERROR(VLOOKUP(Table1[[#This Row],[RespondentID]],'All Data'!$A:$CW,95,FALSE),"unknown")</f>
        <v>College graduate</v>
      </c>
      <c r="AS78" s="96" t="str">
        <f>IFERROR(VLOOKUP(Table1[[#This Row],[RespondentID]],'All Data'!$A:$CW,96,FALSE),"unknown")</f>
        <v>Retired</v>
      </c>
      <c r="AT78" s="96" t="str">
        <f>IFERROR(VLOOKUP(Table1[[#This Row],[RespondentID]],'All Data'!$A:$CW,97,FALSE),"unknown")</f>
        <v>Yes</v>
      </c>
      <c r="AU78" s="96" t="str">
        <f>IFERROR(VLOOKUP(Table1[[#This Row],[RespondentID]],'All Data'!$A:$CW,98,FALSE),"unknown")</f>
        <v>Medicare</v>
      </c>
      <c r="AV78" s="96">
        <f>IFERROR(VLOOKUP(Table1[[#This Row],[RespondentID]],'All Data'!$A:$CW,99,FALSE),"unknown")</f>
        <v>0</v>
      </c>
    </row>
    <row r="79" spans="1:48">
      <c r="A79">
        <v>114437962495</v>
      </c>
      <c r="B79" t="s">
        <v>38</v>
      </c>
      <c r="F79" t="s">
        <v>42</v>
      </c>
      <c r="H79" t="s">
        <v>43</v>
      </c>
      <c r="O79">
        <f t="shared" si="17"/>
        <v>3</v>
      </c>
      <c r="P79">
        <f t="shared" si="18"/>
        <v>1</v>
      </c>
      <c r="Q79"/>
      <c r="R79">
        <f t="shared" si="19"/>
        <v>1</v>
      </c>
      <c r="S79">
        <f t="shared" si="20"/>
        <v>0</v>
      </c>
      <c r="T79">
        <f t="shared" si="21"/>
        <v>0</v>
      </c>
      <c r="U79">
        <f t="shared" si="22"/>
        <v>0</v>
      </c>
      <c r="V79">
        <f t="shared" si="23"/>
        <v>1</v>
      </c>
      <c r="W79">
        <f t="shared" si="24"/>
        <v>0</v>
      </c>
      <c r="X79">
        <f t="shared" si="25"/>
        <v>1</v>
      </c>
      <c r="Y79">
        <f t="shared" si="26"/>
        <v>0</v>
      </c>
      <c r="Z79">
        <f t="shared" si="27"/>
        <v>0</v>
      </c>
      <c r="AA79">
        <f t="shared" si="28"/>
        <v>0</v>
      </c>
      <c r="AB79">
        <f t="shared" si="29"/>
        <v>0</v>
      </c>
      <c r="AC79">
        <f t="shared" si="30"/>
        <v>0</v>
      </c>
      <c r="AD79"/>
      <c r="AE79"/>
      <c r="AF79">
        <f t="shared" si="31"/>
        <v>3</v>
      </c>
      <c r="AG79">
        <f t="shared" si="32"/>
        <v>3</v>
      </c>
      <c r="AH79" t="str">
        <f t="shared" si="33"/>
        <v>Correct</v>
      </c>
      <c r="AJ79" s="96" t="str">
        <f>IFERROR(VLOOKUP(Table1[[#This Row],[RespondentID]],'All Data'!$A:$CO,87,FALSE),"unknown")</f>
        <v>Man</v>
      </c>
      <c r="AK79" s="96" t="str">
        <f>IFERROR(VLOOKUP(Table1[[#This Row],[RespondentID]],'All Data'!$A:$CO,88,FALSE),"unknown")</f>
        <v>65+ years</v>
      </c>
      <c r="AL79" s="96" t="str">
        <f>IFERROR(VLOOKUP(Table1[[#This Row],[RespondentID]],'All Data'!$A:$CO,89,FALSE),"unknown")</f>
        <v>Nassau</v>
      </c>
      <c r="AM79" s="96" t="str">
        <f>IFERROR(VLOOKUP(Table1[[#This Row],[RespondentID]],'All Data'!$A:$CO,90,FALSE),"unknown")</f>
        <v>Oceanside, 11572</v>
      </c>
      <c r="AN79" s="96" t="str">
        <f>IFERROR(VLOOKUP(Table1[[#This Row],[RespondentID]],'All Data'!$A:$CO,91,FALSE),"unknown")</f>
        <v>White</v>
      </c>
      <c r="AO79" s="96">
        <f>IFERROR(VLOOKUP(Table1[[#This Row],[RespondentID]],'All Data'!$A:$CO,92,FALSE),"unknown")</f>
        <v>0</v>
      </c>
      <c r="AP79" s="96" t="str">
        <f>IFERROR(VLOOKUP(Table1[[#This Row],[RespondentID]],'All Data'!$A:$CO,93,FALSE),"unknown")</f>
        <v>English</v>
      </c>
      <c r="AQ79" s="96" t="str">
        <f>IFERROR(VLOOKUP(Table1[[#This Row],[RespondentID]],'All Data'!$A:$CW,94,FALSE),"unknown")</f>
        <v>Over $125,000</v>
      </c>
      <c r="AR79" s="96" t="str">
        <f>IFERROR(VLOOKUP(Table1[[#This Row],[RespondentID]],'All Data'!$A:$CW,95,FALSE),"unknown")</f>
        <v>Some college</v>
      </c>
      <c r="AS79" s="96" t="str">
        <f>IFERROR(VLOOKUP(Table1[[#This Row],[RespondentID]],'All Data'!$A:$CW,96,FALSE),"unknown")</f>
        <v>Retired</v>
      </c>
      <c r="AT79" s="96" t="str">
        <f>IFERROR(VLOOKUP(Table1[[#This Row],[RespondentID]],'All Data'!$A:$CW,97,FALSE),"unknown")</f>
        <v>Yes</v>
      </c>
      <c r="AU79" s="96" t="str">
        <f>IFERROR(VLOOKUP(Table1[[#This Row],[RespondentID]],'All Data'!$A:$CW,98,FALSE),"unknown")</f>
        <v>Medicare</v>
      </c>
      <c r="AV79" s="96" t="str">
        <f>IFERROR(VLOOKUP(Table1[[#This Row],[RespondentID]],'All Data'!$A:$CW,99,FALSE),"unknown")</f>
        <v>Yes</v>
      </c>
    </row>
    <row r="80" spans="1:48">
      <c r="A80">
        <v>114437949763</v>
      </c>
      <c r="B80" t="s">
        <v>38</v>
      </c>
      <c r="O80">
        <f t="shared" si="17"/>
        <v>1</v>
      </c>
      <c r="P80">
        <f t="shared" si="18"/>
        <v>3</v>
      </c>
      <c r="Q80"/>
      <c r="R80">
        <f t="shared" si="19"/>
        <v>1</v>
      </c>
      <c r="S80">
        <f t="shared" si="20"/>
        <v>0</v>
      </c>
      <c r="T80">
        <f t="shared" si="21"/>
        <v>0</v>
      </c>
      <c r="U80">
        <f t="shared" si="22"/>
        <v>0</v>
      </c>
      <c r="V80">
        <f t="shared" si="23"/>
        <v>0</v>
      </c>
      <c r="W80">
        <f t="shared" si="24"/>
        <v>0</v>
      </c>
      <c r="X80">
        <f t="shared" si="25"/>
        <v>0</v>
      </c>
      <c r="Y80">
        <f t="shared" si="26"/>
        <v>0</v>
      </c>
      <c r="Z80">
        <f t="shared" si="27"/>
        <v>0</v>
      </c>
      <c r="AA80">
        <f t="shared" si="28"/>
        <v>0</v>
      </c>
      <c r="AB80">
        <f t="shared" si="29"/>
        <v>0</v>
      </c>
      <c r="AC80">
        <f t="shared" si="30"/>
        <v>0</v>
      </c>
      <c r="AD80"/>
      <c r="AE80"/>
      <c r="AF80">
        <f t="shared" si="31"/>
        <v>1</v>
      </c>
      <c r="AG80">
        <f t="shared" si="32"/>
        <v>1</v>
      </c>
      <c r="AH80" t="str">
        <f t="shared" si="33"/>
        <v>Correct</v>
      </c>
      <c r="AJ80" s="96" t="str">
        <f>IFERROR(VLOOKUP(Table1[[#This Row],[RespondentID]],'All Data'!$A:$CO,87,FALSE),"unknown")</f>
        <v>Woman</v>
      </c>
      <c r="AK80" s="96" t="str">
        <f>IFERROR(VLOOKUP(Table1[[#This Row],[RespondentID]],'All Data'!$A:$CO,88,FALSE),"unknown")</f>
        <v>65+ years</v>
      </c>
      <c r="AL80" s="96" t="str">
        <f>IFERROR(VLOOKUP(Table1[[#This Row],[RespondentID]],'All Data'!$A:$CO,89,FALSE),"unknown")</f>
        <v>Nassau</v>
      </c>
      <c r="AM80" s="96" t="str">
        <f>IFERROR(VLOOKUP(Table1[[#This Row],[RespondentID]],'All Data'!$A:$CO,90,FALSE),"unknown")</f>
        <v>Bethpage, 11714</v>
      </c>
      <c r="AN80" s="96" t="str">
        <f>IFERROR(VLOOKUP(Table1[[#This Row],[RespondentID]],'All Data'!$A:$CO,91,FALSE),"unknown")</f>
        <v>White</v>
      </c>
      <c r="AO80" s="96" t="str">
        <f>IFERROR(VLOOKUP(Table1[[#This Row],[RespondentID]],'All Data'!$A:$CO,92,FALSE),"unknown")</f>
        <v>Not Hispanic or Latino</v>
      </c>
      <c r="AP80" s="96" t="str">
        <f>IFERROR(VLOOKUP(Table1[[#This Row],[RespondentID]],'All Data'!$A:$CO,93,FALSE),"unknown")</f>
        <v>English</v>
      </c>
      <c r="AQ80" s="96" t="str">
        <f>IFERROR(VLOOKUP(Table1[[#This Row],[RespondentID]],'All Data'!$A:$CW,94,FALSE),"unknown")</f>
        <v>$75,000 to $125,000</v>
      </c>
      <c r="AR80" s="96" t="str">
        <f>IFERROR(VLOOKUP(Table1[[#This Row],[RespondentID]],'All Data'!$A:$CW,95,FALSE),"unknown")</f>
        <v>High school graduate</v>
      </c>
      <c r="AS80" s="96" t="str">
        <f>IFERROR(VLOOKUP(Table1[[#This Row],[RespondentID]],'All Data'!$A:$CW,96,FALSE),"unknown")</f>
        <v>Retired</v>
      </c>
      <c r="AT80" s="96" t="str">
        <f>IFERROR(VLOOKUP(Table1[[#This Row],[RespondentID]],'All Data'!$A:$CW,97,FALSE),"unknown")</f>
        <v>Yes</v>
      </c>
      <c r="AU80" s="96" t="str">
        <f>IFERROR(VLOOKUP(Table1[[#This Row],[RespondentID]],'All Data'!$A:$CW,98,FALSE),"unknown")</f>
        <v>Medicare</v>
      </c>
      <c r="AV80" s="96">
        <f>IFERROR(VLOOKUP(Table1[[#This Row],[RespondentID]],'All Data'!$A:$CW,99,FALSE),"unknown")</f>
        <v>0</v>
      </c>
    </row>
    <row r="81" spans="1:48">
      <c r="A81">
        <v>114437965000</v>
      </c>
      <c r="O81">
        <f t="shared" si="17"/>
        <v>0</v>
      </c>
      <c r="P81" t="e">
        <f t="shared" si="18"/>
        <v>#DIV/0!</v>
      </c>
      <c r="Q81"/>
      <c r="R81">
        <f t="shared" si="19"/>
        <v>0</v>
      </c>
      <c r="S81">
        <f t="shared" si="20"/>
        <v>0</v>
      </c>
      <c r="T81">
        <f t="shared" si="21"/>
        <v>0</v>
      </c>
      <c r="U81">
        <f t="shared" si="22"/>
        <v>0</v>
      </c>
      <c r="V81">
        <f t="shared" si="23"/>
        <v>0</v>
      </c>
      <c r="W81">
        <f t="shared" si="24"/>
        <v>0</v>
      </c>
      <c r="X81">
        <f t="shared" si="25"/>
        <v>0</v>
      </c>
      <c r="Y81">
        <f t="shared" si="26"/>
        <v>0</v>
      </c>
      <c r="Z81">
        <f t="shared" si="27"/>
        <v>0</v>
      </c>
      <c r="AA81">
        <f t="shared" si="28"/>
        <v>0</v>
      </c>
      <c r="AB81">
        <f t="shared" si="29"/>
        <v>0</v>
      </c>
      <c r="AC81">
        <f t="shared" si="30"/>
        <v>0</v>
      </c>
      <c r="AD81"/>
      <c r="AE81"/>
      <c r="AF81">
        <f t="shared" si="31"/>
        <v>0</v>
      </c>
      <c r="AG81">
        <f t="shared" si="32"/>
        <v>0</v>
      </c>
      <c r="AH81" t="str">
        <f t="shared" si="33"/>
        <v>Correct</v>
      </c>
      <c r="AJ81" s="96" t="str">
        <f>IFERROR(VLOOKUP(Table1[[#This Row],[RespondentID]],'All Data'!$A:$CO,87,FALSE),"unknown")</f>
        <v>Man</v>
      </c>
      <c r="AK81" s="96" t="str">
        <f>IFERROR(VLOOKUP(Table1[[#This Row],[RespondentID]],'All Data'!$A:$CO,88,FALSE),"unknown")</f>
        <v>65+ years</v>
      </c>
      <c r="AL81" s="96" t="str">
        <f>IFERROR(VLOOKUP(Table1[[#This Row],[RespondentID]],'All Data'!$A:$CO,89,FALSE),"unknown")</f>
        <v>Nassau</v>
      </c>
      <c r="AM81" s="96" t="str">
        <f>IFERROR(VLOOKUP(Table1[[#This Row],[RespondentID]],'All Data'!$A:$CO,90,FALSE),"unknown")</f>
        <v>Oceanside, 11572</v>
      </c>
      <c r="AN81" s="96" t="str">
        <f>IFERROR(VLOOKUP(Table1[[#This Row],[RespondentID]],'All Data'!$A:$CO,91,FALSE),"unknown")</f>
        <v>White</v>
      </c>
      <c r="AO81" s="96">
        <f>IFERROR(VLOOKUP(Table1[[#This Row],[RespondentID]],'All Data'!$A:$CO,92,FALSE),"unknown")</f>
        <v>0</v>
      </c>
      <c r="AP81" s="96" t="str">
        <f>IFERROR(VLOOKUP(Table1[[#This Row],[RespondentID]],'All Data'!$A:$CO,93,FALSE),"unknown")</f>
        <v>English</v>
      </c>
      <c r="AQ81" s="96">
        <f>IFERROR(VLOOKUP(Table1[[#This Row],[RespondentID]],'All Data'!$A:$CW,94,FALSE),"unknown")</f>
        <v>0</v>
      </c>
      <c r="AR81" s="96" t="str">
        <f>IFERROR(VLOOKUP(Table1[[#This Row],[RespondentID]],'All Data'!$A:$CW,95,FALSE),"unknown")</f>
        <v>Technical school</v>
      </c>
      <c r="AS81" s="96" t="str">
        <f>IFERROR(VLOOKUP(Table1[[#This Row],[RespondentID]],'All Data'!$A:$CW,96,FALSE),"unknown")</f>
        <v>Retired</v>
      </c>
      <c r="AT81" s="96" t="str">
        <f>IFERROR(VLOOKUP(Table1[[#This Row],[RespondentID]],'All Data'!$A:$CW,97,FALSE),"unknown")</f>
        <v>Yes</v>
      </c>
      <c r="AU81" s="96" t="str">
        <f>IFERROR(VLOOKUP(Table1[[#This Row],[RespondentID]],'All Data'!$A:$CW,98,FALSE),"unknown")</f>
        <v>Private/Commercial</v>
      </c>
      <c r="AV81" s="96" t="str">
        <f>IFERROR(VLOOKUP(Table1[[#This Row],[RespondentID]],'All Data'!$A:$CW,99,FALSE),"unknown")</f>
        <v>Yes</v>
      </c>
    </row>
    <row r="82" spans="1:48">
      <c r="A82">
        <v>114437959554</v>
      </c>
      <c r="E82" t="s">
        <v>41</v>
      </c>
      <c r="F82" t="s">
        <v>42</v>
      </c>
      <c r="H82" t="s">
        <v>43</v>
      </c>
      <c r="O82">
        <f t="shared" si="17"/>
        <v>3</v>
      </c>
      <c r="P82">
        <f t="shared" si="18"/>
        <v>1</v>
      </c>
      <c r="Q82"/>
      <c r="R82">
        <f t="shared" si="19"/>
        <v>0</v>
      </c>
      <c r="S82">
        <f t="shared" si="20"/>
        <v>0</v>
      </c>
      <c r="T82">
        <f t="shared" si="21"/>
        <v>0</v>
      </c>
      <c r="U82">
        <f t="shared" si="22"/>
        <v>1</v>
      </c>
      <c r="V82">
        <f t="shared" si="23"/>
        <v>1</v>
      </c>
      <c r="W82">
        <f t="shared" si="24"/>
        <v>0</v>
      </c>
      <c r="X82">
        <f t="shared" si="25"/>
        <v>1</v>
      </c>
      <c r="Y82">
        <f t="shared" si="26"/>
        <v>0</v>
      </c>
      <c r="Z82">
        <f t="shared" si="27"/>
        <v>0</v>
      </c>
      <c r="AA82">
        <f t="shared" si="28"/>
        <v>0</v>
      </c>
      <c r="AB82">
        <f t="shared" si="29"/>
        <v>0</v>
      </c>
      <c r="AC82">
        <f t="shared" si="30"/>
        <v>0</v>
      </c>
      <c r="AD82"/>
      <c r="AE82"/>
      <c r="AF82">
        <f t="shared" si="31"/>
        <v>3</v>
      </c>
      <c r="AG82">
        <f t="shared" si="32"/>
        <v>3</v>
      </c>
      <c r="AH82" t="str">
        <f t="shared" si="33"/>
        <v>Correct</v>
      </c>
      <c r="AJ82" s="96" t="str">
        <f>IFERROR(VLOOKUP(Table1[[#This Row],[RespondentID]],'All Data'!$A:$CO,87,FALSE),"unknown")</f>
        <v>Woman</v>
      </c>
      <c r="AK82" s="96" t="str">
        <f>IFERROR(VLOOKUP(Table1[[#This Row],[RespondentID]],'All Data'!$A:$CO,88,FALSE),"unknown")</f>
        <v>65+ years</v>
      </c>
      <c r="AL82" s="96" t="str">
        <f>IFERROR(VLOOKUP(Table1[[#This Row],[RespondentID]],'All Data'!$A:$CO,89,FALSE),"unknown")</f>
        <v>Nassau</v>
      </c>
      <c r="AM82" s="96" t="str">
        <f>IFERROR(VLOOKUP(Table1[[#This Row],[RespondentID]],'All Data'!$A:$CO,90,FALSE),"unknown")</f>
        <v>Oceanside, 11572</v>
      </c>
      <c r="AN82" s="96" t="str">
        <f>IFERROR(VLOOKUP(Table1[[#This Row],[RespondentID]],'All Data'!$A:$CO,91,FALSE),"unknown")</f>
        <v>White</v>
      </c>
      <c r="AO82" s="96">
        <f>IFERROR(VLOOKUP(Table1[[#This Row],[RespondentID]],'All Data'!$A:$CO,92,FALSE),"unknown")</f>
        <v>0</v>
      </c>
      <c r="AP82" s="96" t="str">
        <f>IFERROR(VLOOKUP(Table1[[#This Row],[RespondentID]],'All Data'!$A:$CO,93,FALSE),"unknown")</f>
        <v>English</v>
      </c>
      <c r="AQ82" s="96" t="str">
        <f>IFERROR(VLOOKUP(Table1[[#This Row],[RespondentID]],'All Data'!$A:$CW,94,FALSE),"unknown")</f>
        <v>$75,000 to $125,000</v>
      </c>
      <c r="AR82" s="96" t="str">
        <f>IFERROR(VLOOKUP(Table1[[#This Row],[RespondentID]],'All Data'!$A:$CW,95,FALSE),"unknown")</f>
        <v>Some college</v>
      </c>
      <c r="AS82" s="96" t="str">
        <f>IFERROR(VLOOKUP(Table1[[#This Row],[RespondentID]],'All Data'!$A:$CW,96,FALSE),"unknown")</f>
        <v>Employed for wages</v>
      </c>
      <c r="AT82" s="96" t="str">
        <f>IFERROR(VLOOKUP(Table1[[#This Row],[RespondentID]],'All Data'!$A:$CW,97,FALSE),"unknown")</f>
        <v>Yes</v>
      </c>
      <c r="AU82" s="96" t="str">
        <f>IFERROR(VLOOKUP(Table1[[#This Row],[RespondentID]],'All Data'!$A:$CW,98,FALSE),"unknown")</f>
        <v>Private/Commercial</v>
      </c>
      <c r="AV82" s="96" t="str">
        <f>IFERROR(VLOOKUP(Table1[[#This Row],[RespondentID]],'All Data'!$A:$CW,99,FALSE),"unknown")</f>
        <v>Yes</v>
      </c>
    </row>
    <row r="83" spans="1:48">
      <c r="A83">
        <v>114437952683</v>
      </c>
      <c r="B83" t="s">
        <v>38</v>
      </c>
      <c r="O83">
        <f t="shared" si="17"/>
        <v>1</v>
      </c>
      <c r="P83">
        <f t="shared" si="18"/>
        <v>3</v>
      </c>
      <c r="Q83"/>
      <c r="R83">
        <f t="shared" si="19"/>
        <v>1</v>
      </c>
      <c r="S83">
        <f t="shared" si="20"/>
        <v>0</v>
      </c>
      <c r="T83">
        <f t="shared" si="21"/>
        <v>0</v>
      </c>
      <c r="U83">
        <f t="shared" si="22"/>
        <v>0</v>
      </c>
      <c r="V83">
        <f t="shared" si="23"/>
        <v>0</v>
      </c>
      <c r="W83">
        <f t="shared" si="24"/>
        <v>0</v>
      </c>
      <c r="X83">
        <f t="shared" si="25"/>
        <v>0</v>
      </c>
      <c r="Y83">
        <f t="shared" si="26"/>
        <v>0</v>
      </c>
      <c r="Z83">
        <f t="shared" si="27"/>
        <v>0</v>
      </c>
      <c r="AA83">
        <f t="shared" si="28"/>
        <v>0</v>
      </c>
      <c r="AB83">
        <f t="shared" si="29"/>
        <v>0</v>
      </c>
      <c r="AC83">
        <f t="shared" si="30"/>
        <v>0</v>
      </c>
      <c r="AD83"/>
      <c r="AE83"/>
      <c r="AF83">
        <f t="shared" si="31"/>
        <v>1</v>
      </c>
      <c r="AG83">
        <f t="shared" si="32"/>
        <v>1</v>
      </c>
      <c r="AH83" t="str">
        <f t="shared" si="33"/>
        <v>Correct</v>
      </c>
      <c r="AJ83" s="96" t="str">
        <f>IFERROR(VLOOKUP(Table1[[#This Row],[RespondentID]],'All Data'!$A:$CO,87,FALSE),"unknown")</f>
        <v>Woman</v>
      </c>
      <c r="AK83" s="96" t="str">
        <f>IFERROR(VLOOKUP(Table1[[#This Row],[RespondentID]],'All Data'!$A:$CO,88,FALSE),"unknown")</f>
        <v>65+ years</v>
      </c>
      <c r="AL83" s="96" t="str">
        <f>IFERROR(VLOOKUP(Table1[[#This Row],[RespondentID]],'All Data'!$A:$CO,89,FALSE),"unknown")</f>
        <v>Nassau</v>
      </c>
      <c r="AM83" s="96" t="str">
        <f>IFERROR(VLOOKUP(Table1[[#This Row],[RespondentID]],'All Data'!$A:$CO,90,FALSE),"unknown")</f>
        <v>Bethpage, 11714</v>
      </c>
      <c r="AN83" s="96" t="str">
        <f>IFERROR(VLOOKUP(Table1[[#This Row],[RespondentID]],'All Data'!$A:$CO,91,FALSE),"unknown")</f>
        <v>White</v>
      </c>
      <c r="AO83" s="96" t="str">
        <f>IFERROR(VLOOKUP(Table1[[#This Row],[RespondentID]],'All Data'!$A:$CO,92,FALSE),"unknown")</f>
        <v>Not Hispanic or Latino</v>
      </c>
      <c r="AP83" s="96" t="str">
        <f>IFERROR(VLOOKUP(Table1[[#This Row],[RespondentID]],'All Data'!$A:$CO,93,FALSE),"unknown")</f>
        <v>English</v>
      </c>
      <c r="AQ83" s="96" t="str">
        <f>IFERROR(VLOOKUP(Table1[[#This Row],[RespondentID]],'All Data'!$A:$CW,94,FALSE),"unknown")</f>
        <v>$50,000 to $74,999</v>
      </c>
      <c r="AR83" s="96" t="str">
        <f>IFERROR(VLOOKUP(Table1[[#This Row],[RespondentID]],'All Data'!$A:$CW,95,FALSE),"unknown")</f>
        <v>Graduate school</v>
      </c>
      <c r="AS83" s="96" t="str">
        <f>IFERROR(VLOOKUP(Table1[[#This Row],[RespondentID]],'All Data'!$A:$CW,96,FALSE),"unknown")</f>
        <v>Retired</v>
      </c>
      <c r="AT83" s="96" t="str">
        <f>IFERROR(VLOOKUP(Table1[[#This Row],[RespondentID]],'All Data'!$A:$CW,97,FALSE),"unknown")</f>
        <v>Yes</v>
      </c>
      <c r="AU83" s="96" t="str">
        <f>IFERROR(VLOOKUP(Table1[[#This Row],[RespondentID]],'All Data'!$A:$CW,98,FALSE),"unknown")</f>
        <v>Medicare, Private/Commercial</v>
      </c>
      <c r="AV83" s="96" t="str">
        <f>IFERROR(VLOOKUP(Table1[[#This Row],[RespondentID]],'All Data'!$A:$CW,99,FALSE),"unknown")</f>
        <v>Yes</v>
      </c>
    </row>
    <row r="84" spans="1:48">
      <c r="A84">
        <v>114437946038</v>
      </c>
      <c r="B84" t="s">
        <v>38</v>
      </c>
      <c r="F84" t="s">
        <v>42</v>
      </c>
      <c r="K84" t="s">
        <v>46</v>
      </c>
      <c r="O84">
        <f t="shared" si="17"/>
        <v>3</v>
      </c>
      <c r="P84">
        <f t="shared" si="18"/>
        <v>1</v>
      </c>
      <c r="Q84"/>
      <c r="R84">
        <f t="shared" si="19"/>
        <v>1</v>
      </c>
      <c r="S84">
        <f t="shared" si="20"/>
        <v>0</v>
      </c>
      <c r="T84">
        <f t="shared" si="21"/>
        <v>0</v>
      </c>
      <c r="U84">
        <f t="shared" si="22"/>
        <v>0</v>
      </c>
      <c r="V84">
        <f t="shared" si="23"/>
        <v>1</v>
      </c>
      <c r="W84">
        <f t="shared" si="24"/>
        <v>0</v>
      </c>
      <c r="X84">
        <f t="shared" si="25"/>
        <v>0</v>
      </c>
      <c r="Y84">
        <f t="shared" si="26"/>
        <v>0</v>
      </c>
      <c r="Z84">
        <f t="shared" si="27"/>
        <v>0</v>
      </c>
      <c r="AA84">
        <f t="shared" si="28"/>
        <v>1</v>
      </c>
      <c r="AB84">
        <f t="shared" si="29"/>
        <v>0</v>
      </c>
      <c r="AC84">
        <f t="shared" si="30"/>
        <v>0</v>
      </c>
      <c r="AD84"/>
      <c r="AE84"/>
      <c r="AF84">
        <f t="shared" si="31"/>
        <v>3</v>
      </c>
      <c r="AG84">
        <f t="shared" si="32"/>
        <v>3</v>
      </c>
      <c r="AH84" t="str">
        <f t="shared" si="33"/>
        <v>Correct</v>
      </c>
      <c r="AJ84" s="96" t="str">
        <f>IFERROR(VLOOKUP(Table1[[#This Row],[RespondentID]],'All Data'!$A:$CO,87,FALSE),"unknown")</f>
        <v>Man</v>
      </c>
      <c r="AK84" s="96" t="str">
        <f>IFERROR(VLOOKUP(Table1[[#This Row],[RespondentID]],'All Data'!$A:$CO,88,FALSE),"unknown")</f>
        <v>65+ years</v>
      </c>
      <c r="AL84" s="96" t="str">
        <f>IFERROR(VLOOKUP(Table1[[#This Row],[RespondentID]],'All Data'!$A:$CO,89,FALSE),"unknown")</f>
        <v>Nassau</v>
      </c>
      <c r="AM84" s="96" t="str">
        <f>IFERROR(VLOOKUP(Table1[[#This Row],[RespondentID]],'All Data'!$A:$CO,90,FALSE),"unknown")</f>
        <v>Levittown, 11756</v>
      </c>
      <c r="AN84" s="96" t="str">
        <f>IFERROR(VLOOKUP(Table1[[#This Row],[RespondentID]],'All Data'!$A:$CO,91,FALSE),"unknown")</f>
        <v>White</v>
      </c>
      <c r="AO84" s="96" t="str">
        <f>IFERROR(VLOOKUP(Table1[[#This Row],[RespondentID]],'All Data'!$A:$CO,92,FALSE),"unknown")</f>
        <v>Not Hispanic or Latino</v>
      </c>
      <c r="AP84" s="96" t="str">
        <f>IFERROR(VLOOKUP(Table1[[#This Row],[RespondentID]],'All Data'!$A:$CO,93,FALSE),"unknown")</f>
        <v>English</v>
      </c>
      <c r="AQ84" s="96">
        <f>IFERROR(VLOOKUP(Table1[[#This Row],[RespondentID]],'All Data'!$A:$CW,94,FALSE),"unknown")</f>
        <v>0</v>
      </c>
      <c r="AR84" s="96" t="str">
        <f>IFERROR(VLOOKUP(Table1[[#This Row],[RespondentID]],'All Data'!$A:$CW,95,FALSE),"unknown")</f>
        <v>High school graduate</v>
      </c>
      <c r="AS84" s="96" t="str">
        <f>IFERROR(VLOOKUP(Table1[[#This Row],[RespondentID]],'All Data'!$A:$CW,96,FALSE),"unknown")</f>
        <v>Employed for wages</v>
      </c>
      <c r="AT84" s="96" t="str">
        <f>IFERROR(VLOOKUP(Table1[[#This Row],[RespondentID]],'All Data'!$A:$CW,97,FALSE),"unknown")</f>
        <v>Yes</v>
      </c>
      <c r="AU84" s="96" t="str">
        <f>IFERROR(VLOOKUP(Table1[[#This Row],[RespondentID]],'All Data'!$A:$CW,98,FALSE),"unknown")</f>
        <v>Medicare</v>
      </c>
      <c r="AV84" s="96" t="str">
        <f>IFERROR(VLOOKUP(Table1[[#This Row],[RespondentID]],'All Data'!$A:$CW,99,FALSE),"unknown")</f>
        <v>Yes</v>
      </c>
    </row>
    <row r="85" spans="1:48">
      <c r="A85">
        <v>114437942007</v>
      </c>
      <c r="B85" t="s">
        <v>38</v>
      </c>
      <c r="H85" t="s">
        <v>43</v>
      </c>
      <c r="O85">
        <f t="shared" si="17"/>
        <v>2</v>
      </c>
      <c r="P85">
        <f t="shared" si="18"/>
        <v>1.5</v>
      </c>
      <c r="Q85"/>
      <c r="R85">
        <f t="shared" si="19"/>
        <v>1</v>
      </c>
      <c r="S85">
        <f t="shared" si="20"/>
        <v>0</v>
      </c>
      <c r="T85">
        <f t="shared" si="21"/>
        <v>0</v>
      </c>
      <c r="U85">
        <f t="shared" si="22"/>
        <v>0</v>
      </c>
      <c r="V85">
        <f t="shared" si="23"/>
        <v>0</v>
      </c>
      <c r="W85">
        <f t="shared" si="24"/>
        <v>0</v>
      </c>
      <c r="X85">
        <f t="shared" si="25"/>
        <v>1</v>
      </c>
      <c r="Y85">
        <f t="shared" si="26"/>
        <v>0</v>
      </c>
      <c r="Z85">
        <f t="shared" si="27"/>
        <v>0</v>
      </c>
      <c r="AA85">
        <f t="shared" si="28"/>
        <v>0</v>
      </c>
      <c r="AB85">
        <f t="shared" si="29"/>
        <v>0</v>
      </c>
      <c r="AC85">
        <f t="shared" si="30"/>
        <v>0</v>
      </c>
      <c r="AD85"/>
      <c r="AE85"/>
      <c r="AF85">
        <f t="shared" si="31"/>
        <v>2</v>
      </c>
      <c r="AG85">
        <f t="shared" si="32"/>
        <v>2</v>
      </c>
      <c r="AH85" t="str">
        <f t="shared" si="33"/>
        <v>Correct</v>
      </c>
      <c r="AJ85" s="96" t="str">
        <f>IFERROR(VLOOKUP(Table1[[#This Row],[RespondentID]],'All Data'!$A:$CO,87,FALSE),"unknown")</f>
        <v>Woman</v>
      </c>
      <c r="AK85" s="96" t="str">
        <f>IFERROR(VLOOKUP(Table1[[#This Row],[RespondentID]],'All Data'!$A:$CO,88,FALSE),"unknown")</f>
        <v>55-64 years</v>
      </c>
      <c r="AL85" s="96" t="str">
        <f>IFERROR(VLOOKUP(Table1[[#This Row],[RespondentID]],'All Data'!$A:$CO,89,FALSE),"unknown")</f>
        <v>Nassau</v>
      </c>
      <c r="AM85" s="96" t="str">
        <f>IFERROR(VLOOKUP(Table1[[#This Row],[RespondentID]],'All Data'!$A:$CO,90,FALSE),"unknown")</f>
        <v>Mineola, 11501</v>
      </c>
      <c r="AN85" s="96" t="str">
        <f>IFERROR(VLOOKUP(Table1[[#This Row],[RespondentID]],'All Data'!$A:$CO,91,FALSE),"unknown")</f>
        <v>White</v>
      </c>
      <c r="AO85" s="96" t="str">
        <f>IFERROR(VLOOKUP(Table1[[#This Row],[RespondentID]],'All Data'!$A:$CO,92,FALSE),"unknown")</f>
        <v>Not Hispanic or Latino</v>
      </c>
      <c r="AP85" s="96" t="str">
        <f>IFERROR(VLOOKUP(Table1[[#This Row],[RespondentID]],'All Data'!$A:$CO,93,FALSE),"unknown")</f>
        <v>English</v>
      </c>
      <c r="AQ85" s="96">
        <f>IFERROR(VLOOKUP(Table1[[#This Row],[RespondentID]],'All Data'!$A:$CW,94,FALSE),"unknown")</f>
        <v>0</v>
      </c>
      <c r="AR85" s="96" t="str">
        <f>IFERROR(VLOOKUP(Table1[[#This Row],[RespondentID]],'All Data'!$A:$CW,95,FALSE),"unknown")</f>
        <v>College graduate</v>
      </c>
      <c r="AS85" s="96" t="str">
        <f>IFERROR(VLOOKUP(Table1[[#This Row],[RespondentID]],'All Data'!$A:$CW,96,FALSE),"unknown")</f>
        <v>Employed for wages</v>
      </c>
      <c r="AT85" s="96" t="str">
        <f>IFERROR(VLOOKUP(Table1[[#This Row],[RespondentID]],'All Data'!$A:$CW,97,FALSE),"unknown")</f>
        <v>Yes</v>
      </c>
      <c r="AU85" s="96" t="str">
        <f>IFERROR(VLOOKUP(Table1[[#This Row],[RespondentID]],'All Data'!$A:$CW,98,FALSE),"unknown")</f>
        <v>Private/Commercial</v>
      </c>
      <c r="AV85" s="96" t="str">
        <f>IFERROR(VLOOKUP(Table1[[#This Row],[RespondentID]],'All Data'!$A:$CW,99,FALSE),"unknown")</f>
        <v>Yes</v>
      </c>
    </row>
    <row r="86" spans="1:48">
      <c r="A86">
        <v>114437939305</v>
      </c>
      <c r="O86">
        <f t="shared" si="17"/>
        <v>0</v>
      </c>
      <c r="P86" t="e">
        <f t="shared" si="18"/>
        <v>#DIV/0!</v>
      </c>
      <c r="Q86"/>
      <c r="R86">
        <f t="shared" si="19"/>
        <v>0</v>
      </c>
      <c r="S86">
        <f t="shared" si="20"/>
        <v>0</v>
      </c>
      <c r="T86">
        <f t="shared" si="21"/>
        <v>0</v>
      </c>
      <c r="U86">
        <f t="shared" si="22"/>
        <v>0</v>
      </c>
      <c r="V86">
        <f t="shared" si="23"/>
        <v>0</v>
      </c>
      <c r="W86">
        <f t="shared" si="24"/>
        <v>0</v>
      </c>
      <c r="X86">
        <f t="shared" si="25"/>
        <v>0</v>
      </c>
      <c r="Y86">
        <f t="shared" si="26"/>
        <v>0</v>
      </c>
      <c r="Z86">
        <f t="shared" si="27"/>
        <v>0</v>
      </c>
      <c r="AA86">
        <f t="shared" si="28"/>
        <v>0</v>
      </c>
      <c r="AB86">
        <f t="shared" si="29"/>
        <v>0</v>
      </c>
      <c r="AC86">
        <f t="shared" si="30"/>
        <v>0</v>
      </c>
      <c r="AD86"/>
      <c r="AE86"/>
      <c r="AF86">
        <f t="shared" si="31"/>
        <v>0</v>
      </c>
      <c r="AG86">
        <f t="shared" si="32"/>
        <v>0</v>
      </c>
      <c r="AH86" t="str">
        <f t="shared" si="33"/>
        <v>Correct</v>
      </c>
      <c r="AJ86" s="96" t="str">
        <f>IFERROR(VLOOKUP(Table1[[#This Row],[RespondentID]],'All Data'!$A:$CO,87,FALSE),"unknown")</f>
        <v>Woman</v>
      </c>
      <c r="AK86" s="96" t="str">
        <f>IFERROR(VLOOKUP(Table1[[#This Row],[RespondentID]],'All Data'!$A:$CO,88,FALSE),"unknown")</f>
        <v>25-34 years</v>
      </c>
      <c r="AL86" s="96" t="str">
        <f>IFERROR(VLOOKUP(Table1[[#This Row],[RespondentID]],'All Data'!$A:$CO,89,FALSE),"unknown")</f>
        <v>Nassau</v>
      </c>
      <c r="AM86" s="96" t="str">
        <f>IFERROR(VLOOKUP(Table1[[#This Row],[RespondentID]],'All Data'!$A:$CO,90,FALSE),"unknown")</f>
        <v>Massapequa, 11758</v>
      </c>
      <c r="AN86" s="96" t="str">
        <f>IFERROR(VLOOKUP(Table1[[#This Row],[RespondentID]],'All Data'!$A:$CO,91,FALSE),"unknown")</f>
        <v>White</v>
      </c>
      <c r="AO86" s="96" t="str">
        <f>IFERROR(VLOOKUP(Table1[[#This Row],[RespondentID]],'All Data'!$A:$CO,92,FALSE),"unknown")</f>
        <v>Not Hispanic or Latino</v>
      </c>
      <c r="AP86" s="96" t="str">
        <f>IFERROR(VLOOKUP(Table1[[#This Row],[RespondentID]],'All Data'!$A:$CO,93,FALSE),"unknown")</f>
        <v>English</v>
      </c>
      <c r="AQ86" s="96">
        <f>IFERROR(VLOOKUP(Table1[[#This Row],[RespondentID]],'All Data'!$A:$CW,94,FALSE),"unknown")</f>
        <v>0</v>
      </c>
      <c r="AR86" s="96" t="str">
        <f>IFERROR(VLOOKUP(Table1[[#This Row],[RespondentID]],'All Data'!$A:$CW,95,FALSE),"unknown")</f>
        <v>College graduate</v>
      </c>
      <c r="AS86" s="96" t="str">
        <f>IFERROR(VLOOKUP(Table1[[#This Row],[RespondentID]],'All Data'!$A:$CW,96,FALSE),"unknown")</f>
        <v>Employed for wages</v>
      </c>
      <c r="AT86" s="96" t="str">
        <f>IFERROR(VLOOKUP(Table1[[#This Row],[RespondentID]],'All Data'!$A:$CW,97,FALSE),"unknown")</f>
        <v>Yes</v>
      </c>
      <c r="AU86" s="96" t="str">
        <f>IFERROR(VLOOKUP(Table1[[#This Row],[RespondentID]],'All Data'!$A:$CW,98,FALSE),"unknown")</f>
        <v>Private/Commercial</v>
      </c>
      <c r="AV86" s="96" t="str">
        <f>IFERROR(VLOOKUP(Table1[[#This Row],[RespondentID]],'All Data'!$A:$CW,99,FALSE),"unknown")</f>
        <v>Yes</v>
      </c>
    </row>
    <row r="87" spans="1:48">
      <c r="A87">
        <v>114437933095</v>
      </c>
      <c r="E87" t="s">
        <v>41</v>
      </c>
      <c r="G87" t="s">
        <v>37</v>
      </c>
      <c r="L87" t="s">
        <v>47</v>
      </c>
      <c r="O87">
        <f t="shared" si="17"/>
        <v>3</v>
      </c>
      <c r="P87">
        <f t="shared" si="18"/>
        <v>1</v>
      </c>
      <c r="Q87"/>
      <c r="R87">
        <f t="shared" si="19"/>
        <v>0</v>
      </c>
      <c r="S87">
        <f t="shared" si="20"/>
        <v>0</v>
      </c>
      <c r="T87">
        <f t="shared" si="21"/>
        <v>0</v>
      </c>
      <c r="U87">
        <f t="shared" si="22"/>
        <v>1</v>
      </c>
      <c r="V87">
        <f t="shared" si="23"/>
        <v>0</v>
      </c>
      <c r="W87">
        <f t="shared" si="24"/>
        <v>1</v>
      </c>
      <c r="X87">
        <f t="shared" si="25"/>
        <v>0</v>
      </c>
      <c r="Y87">
        <f t="shared" si="26"/>
        <v>0</v>
      </c>
      <c r="Z87">
        <f t="shared" si="27"/>
        <v>0</v>
      </c>
      <c r="AA87">
        <f t="shared" si="28"/>
        <v>0</v>
      </c>
      <c r="AB87">
        <f t="shared" si="29"/>
        <v>1</v>
      </c>
      <c r="AC87">
        <f t="shared" si="30"/>
        <v>0</v>
      </c>
      <c r="AD87"/>
      <c r="AE87"/>
      <c r="AF87">
        <f t="shared" si="31"/>
        <v>3</v>
      </c>
      <c r="AG87">
        <f t="shared" si="32"/>
        <v>3</v>
      </c>
      <c r="AH87" t="str">
        <f t="shared" si="33"/>
        <v>Correct</v>
      </c>
      <c r="AJ87" s="96" t="str">
        <f>IFERROR(VLOOKUP(Table1[[#This Row],[RespondentID]],'All Data'!$A:$CO,87,FALSE),"unknown")</f>
        <v>Man</v>
      </c>
      <c r="AK87" s="96" t="str">
        <f>IFERROR(VLOOKUP(Table1[[#This Row],[RespondentID]],'All Data'!$A:$CO,88,FALSE),"unknown")</f>
        <v>65+ years</v>
      </c>
      <c r="AL87" s="96" t="str">
        <f>IFERROR(VLOOKUP(Table1[[#This Row],[RespondentID]],'All Data'!$A:$CO,89,FALSE),"unknown")</f>
        <v>Nassau</v>
      </c>
      <c r="AM87" s="96" t="str">
        <f>IFERROR(VLOOKUP(Table1[[#This Row],[RespondentID]],'All Data'!$A:$CO,90,FALSE),"unknown")</f>
        <v>Westbury, 11590</v>
      </c>
      <c r="AN87" s="96" t="str">
        <f>IFERROR(VLOOKUP(Table1[[#This Row],[RespondentID]],'All Data'!$A:$CO,91,FALSE),"unknown")</f>
        <v>White</v>
      </c>
      <c r="AO87" s="96" t="str">
        <f>IFERROR(VLOOKUP(Table1[[#This Row],[RespondentID]],'All Data'!$A:$CO,92,FALSE),"unknown")</f>
        <v>Not Hispanic or Latino</v>
      </c>
      <c r="AP87" s="96" t="str">
        <f>IFERROR(VLOOKUP(Table1[[#This Row],[RespondentID]],'All Data'!$A:$CO,93,FALSE),"unknown")</f>
        <v>English</v>
      </c>
      <c r="AQ87" s="96" t="str">
        <f>IFERROR(VLOOKUP(Table1[[#This Row],[RespondentID]],'All Data'!$A:$CW,94,FALSE),"unknown")</f>
        <v>Over $125,000</v>
      </c>
      <c r="AR87" s="96" t="str">
        <f>IFERROR(VLOOKUP(Table1[[#This Row],[RespondentID]],'All Data'!$A:$CW,95,FALSE),"unknown")</f>
        <v>Graduate school</v>
      </c>
      <c r="AS87" s="96" t="str">
        <f>IFERROR(VLOOKUP(Table1[[#This Row],[RespondentID]],'All Data'!$A:$CW,96,FALSE),"unknown")</f>
        <v>Retired</v>
      </c>
      <c r="AT87" s="96" t="str">
        <f>IFERROR(VLOOKUP(Table1[[#This Row],[RespondentID]],'All Data'!$A:$CW,97,FALSE),"unknown")</f>
        <v>Yes</v>
      </c>
      <c r="AU87" s="96" t="str">
        <f>IFERROR(VLOOKUP(Table1[[#This Row],[RespondentID]],'All Data'!$A:$CW,98,FALSE),"unknown")</f>
        <v>Medicaid, Private/Commercial</v>
      </c>
      <c r="AV87" s="96" t="str">
        <f>IFERROR(VLOOKUP(Table1[[#This Row],[RespondentID]],'All Data'!$A:$CW,99,FALSE),"unknown")</f>
        <v>Yes</v>
      </c>
    </row>
    <row r="88" spans="1:48">
      <c r="A88">
        <v>114437930416</v>
      </c>
      <c r="B88" t="s">
        <v>38</v>
      </c>
      <c r="C88" t="s">
        <v>39</v>
      </c>
      <c r="E88" t="s">
        <v>41</v>
      </c>
      <c r="O88">
        <f t="shared" si="17"/>
        <v>3</v>
      </c>
      <c r="P88">
        <f t="shared" si="18"/>
        <v>1</v>
      </c>
      <c r="Q88"/>
      <c r="R88">
        <f t="shared" si="19"/>
        <v>1</v>
      </c>
      <c r="S88">
        <f t="shared" si="20"/>
        <v>1</v>
      </c>
      <c r="T88">
        <f t="shared" si="21"/>
        <v>0</v>
      </c>
      <c r="U88">
        <f t="shared" si="22"/>
        <v>1</v>
      </c>
      <c r="V88">
        <f t="shared" si="23"/>
        <v>0</v>
      </c>
      <c r="W88">
        <f t="shared" si="24"/>
        <v>0</v>
      </c>
      <c r="X88">
        <f t="shared" si="25"/>
        <v>0</v>
      </c>
      <c r="Y88">
        <f t="shared" si="26"/>
        <v>0</v>
      </c>
      <c r="Z88">
        <f t="shared" si="27"/>
        <v>0</v>
      </c>
      <c r="AA88">
        <f t="shared" si="28"/>
        <v>0</v>
      </c>
      <c r="AB88">
        <f t="shared" si="29"/>
        <v>0</v>
      </c>
      <c r="AC88">
        <f t="shared" si="30"/>
        <v>0</v>
      </c>
      <c r="AD88"/>
      <c r="AE88"/>
      <c r="AF88">
        <f t="shared" si="31"/>
        <v>3</v>
      </c>
      <c r="AG88">
        <f t="shared" si="32"/>
        <v>3</v>
      </c>
      <c r="AH88" t="str">
        <f t="shared" si="33"/>
        <v>Correct</v>
      </c>
      <c r="AJ88" s="96" t="str">
        <f>IFERROR(VLOOKUP(Table1[[#This Row],[RespondentID]],'All Data'!$A:$CO,87,FALSE),"unknown")</f>
        <v>Woman</v>
      </c>
      <c r="AK88" s="96" t="str">
        <f>IFERROR(VLOOKUP(Table1[[#This Row],[RespondentID]],'All Data'!$A:$CO,88,FALSE),"unknown")</f>
        <v>65+ years</v>
      </c>
      <c r="AL88" s="96" t="str">
        <f>IFERROR(VLOOKUP(Table1[[#This Row],[RespondentID]],'All Data'!$A:$CO,89,FALSE),"unknown")</f>
        <v>Nassau</v>
      </c>
      <c r="AM88" s="96" t="str">
        <f>IFERROR(VLOOKUP(Table1[[#This Row],[RespondentID]],'All Data'!$A:$CO,90,FALSE),"unknown")</f>
        <v>Port Washington, 11050</v>
      </c>
      <c r="AN88" s="96" t="str">
        <f>IFERROR(VLOOKUP(Table1[[#This Row],[RespondentID]],'All Data'!$A:$CO,91,FALSE),"unknown")</f>
        <v>White</v>
      </c>
      <c r="AO88" s="96" t="str">
        <f>IFERROR(VLOOKUP(Table1[[#This Row],[RespondentID]],'All Data'!$A:$CO,92,FALSE),"unknown")</f>
        <v>Not Hispanic or Latino</v>
      </c>
      <c r="AP88" s="96" t="str">
        <f>IFERROR(VLOOKUP(Table1[[#This Row],[RespondentID]],'All Data'!$A:$CO,93,FALSE),"unknown")</f>
        <v>English</v>
      </c>
      <c r="AQ88" s="96" t="str">
        <f>IFERROR(VLOOKUP(Table1[[#This Row],[RespondentID]],'All Data'!$A:$CW,94,FALSE),"unknown")</f>
        <v>$50,000 to $74,999</v>
      </c>
      <c r="AR88" s="96" t="str">
        <f>IFERROR(VLOOKUP(Table1[[#This Row],[RespondentID]],'All Data'!$A:$CW,95,FALSE),"unknown")</f>
        <v>Graduate school</v>
      </c>
      <c r="AS88" s="96" t="str">
        <f>IFERROR(VLOOKUP(Table1[[#This Row],[RespondentID]],'All Data'!$A:$CW,96,FALSE),"unknown")</f>
        <v>Employed for wages</v>
      </c>
      <c r="AT88" s="96" t="str">
        <f>IFERROR(VLOOKUP(Table1[[#This Row],[RespondentID]],'All Data'!$A:$CW,97,FALSE),"unknown")</f>
        <v>Yes</v>
      </c>
      <c r="AU88" s="96" t="str">
        <f>IFERROR(VLOOKUP(Table1[[#This Row],[RespondentID]],'All Data'!$A:$CW,98,FALSE),"unknown")</f>
        <v>Medicare</v>
      </c>
      <c r="AV88" s="96" t="str">
        <f>IFERROR(VLOOKUP(Table1[[#This Row],[RespondentID]],'All Data'!$A:$CW,99,FALSE),"unknown")</f>
        <v>Yes</v>
      </c>
    </row>
    <row r="89" spans="1:48">
      <c r="A89">
        <v>114437918546</v>
      </c>
      <c r="C89" t="s">
        <v>39</v>
      </c>
      <c r="G89" t="s">
        <v>37</v>
      </c>
      <c r="L89" t="s">
        <v>47</v>
      </c>
      <c r="O89">
        <f t="shared" si="17"/>
        <v>3</v>
      </c>
      <c r="P89">
        <f t="shared" si="18"/>
        <v>1</v>
      </c>
      <c r="Q89"/>
      <c r="R89">
        <f t="shared" si="19"/>
        <v>0</v>
      </c>
      <c r="S89">
        <f t="shared" si="20"/>
        <v>1</v>
      </c>
      <c r="T89">
        <f t="shared" si="21"/>
        <v>0</v>
      </c>
      <c r="U89">
        <f t="shared" si="22"/>
        <v>0</v>
      </c>
      <c r="V89">
        <f t="shared" si="23"/>
        <v>0</v>
      </c>
      <c r="W89">
        <f t="shared" si="24"/>
        <v>1</v>
      </c>
      <c r="X89">
        <f t="shared" si="25"/>
        <v>0</v>
      </c>
      <c r="Y89">
        <f t="shared" si="26"/>
        <v>0</v>
      </c>
      <c r="Z89">
        <f t="shared" si="27"/>
        <v>0</v>
      </c>
      <c r="AA89">
        <f t="shared" si="28"/>
        <v>0</v>
      </c>
      <c r="AB89">
        <f t="shared" si="29"/>
        <v>1</v>
      </c>
      <c r="AC89">
        <f t="shared" si="30"/>
        <v>0</v>
      </c>
      <c r="AD89"/>
      <c r="AE89"/>
      <c r="AF89">
        <f t="shared" si="31"/>
        <v>3</v>
      </c>
      <c r="AG89">
        <f t="shared" si="32"/>
        <v>3</v>
      </c>
      <c r="AH89" t="str">
        <f t="shared" si="33"/>
        <v>Correct</v>
      </c>
      <c r="AJ89" s="96" t="str">
        <f>IFERROR(VLOOKUP(Table1[[#This Row],[RespondentID]],'All Data'!$A:$CO,87,FALSE),"unknown")</f>
        <v>Woman</v>
      </c>
      <c r="AK89" s="96" t="str">
        <f>IFERROR(VLOOKUP(Table1[[#This Row],[RespondentID]],'All Data'!$A:$CO,88,FALSE),"unknown")</f>
        <v>65+ years</v>
      </c>
      <c r="AL89" s="96" t="str">
        <f>IFERROR(VLOOKUP(Table1[[#This Row],[RespondentID]],'All Data'!$A:$CO,89,FALSE),"unknown")</f>
        <v>Suffolk</v>
      </c>
      <c r="AM89" s="96" t="str">
        <f>IFERROR(VLOOKUP(Table1[[#This Row],[RespondentID]],'All Data'!$A:$CO,90,FALSE),"unknown")</f>
        <v>Bay Shore, 11706</v>
      </c>
      <c r="AN89" s="96" t="str">
        <f>IFERROR(VLOOKUP(Table1[[#This Row],[RespondentID]],'All Data'!$A:$CO,91,FALSE),"unknown")</f>
        <v>White</v>
      </c>
      <c r="AO89" s="96" t="str">
        <f>IFERROR(VLOOKUP(Table1[[#This Row],[RespondentID]],'All Data'!$A:$CO,92,FALSE),"unknown")</f>
        <v>Not Hispanic or Latino</v>
      </c>
      <c r="AP89" s="96" t="str">
        <f>IFERROR(VLOOKUP(Table1[[#This Row],[RespondentID]],'All Data'!$A:$CO,93,FALSE),"unknown")</f>
        <v>English</v>
      </c>
      <c r="AQ89" s="96" t="str">
        <f>IFERROR(VLOOKUP(Table1[[#This Row],[RespondentID]],'All Data'!$A:$CW,94,FALSE),"unknown")</f>
        <v>$20,000 to $34,999</v>
      </c>
      <c r="AR89" s="96" t="str">
        <f>IFERROR(VLOOKUP(Table1[[#This Row],[RespondentID]],'All Data'!$A:$CW,95,FALSE),"unknown")</f>
        <v>Some college</v>
      </c>
      <c r="AS89" s="96" t="str">
        <f>IFERROR(VLOOKUP(Table1[[#This Row],[RespondentID]],'All Data'!$A:$CW,96,FALSE),"unknown")</f>
        <v>Retired</v>
      </c>
      <c r="AT89" s="96" t="str">
        <f>IFERROR(VLOOKUP(Table1[[#This Row],[RespondentID]],'All Data'!$A:$CW,97,FALSE),"unknown")</f>
        <v>Yes</v>
      </c>
      <c r="AU89" s="96" t="str">
        <f>IFERROR(VLOOKUP(Table1[[#This Row],[RespondentID]],'All Data'!$A:$CW,98,FALSE),"unknown")</f>
        <v>Medicare</v>
      </c>
      <c r="AV89" s="96" t="str">
        <f>IFERROR(VLOOKUP(Table1[[#This Row],[RespondentID]],'All Data'!$A:$CW,99,FALSE),"unknown")</f>
        <v>Yes</v>
      </c>
    </row>
    <row r="90" spans="1:48">
      <c r="A90">
        <v>114437915679</v>
      </c>
      <c r="C90" t="s">
        <v>39</v>
      </c>
      <c r="F90" t="s">
        <v>42</v>
      </c>
      <c r="J90" t="s">
        <v>45</v>
      </c>
      <c r="O90">
        <f t="shared" si="17"/>
        <v>3</v>
      </c>
      <c r="P90">
        <f t="shared" si="18"/>
        <v>1</v>
      </c>
      <c r="Q90"/>
      <c r="R90">
        <f t="shared" si="19"/>
        <v>0</v>
      </c>
      <c r="S90">
        <f t="shared" si="20"/>
        <v>1</v>
      </c>
      <c r="T90">
        <f t="shared" si="21"/>
        <v>0</v>
      </c>
      <c r="U90">
        <f t="shared" si="22"/>
        <v>0</v>
      </c>
      <c r="V90">
        <f t="shared" si="23"/>
        <v>1</v>
      </c>
      <c r="W90">
        <f t="shared" si="24"/>
        <v>0</v>
      </c>
      <c r="X90">
        <f t="shared" si="25"/>
        <v>0</v>
      </c>
      <c r="Y90">
        <f t="shared" si="26"/>
        <v>0</v>
      </c>
      <c r="Z90">
        <f t="shared" si="27"/>
        <v>1</v>
      </c>
      <c r="AA90">
        <f t="shared" si="28"/>
        <v>0</v>
      </c>
      <c r="AB90">
        <f t="shared" si="29"/>
        <v>0</v>
      </c>
      <c r="AC90">
        <f t="shared" si="30"/>
        <v>0</v>
      </c>
      <c r="AD90"/>
      <c r="AE90"/>
      <c r="AF90">
        <f t="shared" si="31"/>
        <v>3</v>
      </c>
      <c r="AG90">
        <f t="shared" si="32"/>
        <v>3</v>
      </c>
      <c r="AH90" t="str">
        <f t="shared" si="33"/>
        <v>Correct</v>
      </c>
      <c r="AJ90" s="96" t="str">
        <f>IFERROR(VLOOKUP(Table1[[#This Row],[RespondentID]],'All Data'!$A:$CO,87,FALSE),"unknown")</f>
        <v>Prefer not to respond</v>
      </c>
      <c r="AK90" s="96" t="str">
        <f>IFERROR(VLOOKUP(Table1[[#This Row],[RespondentID]],'All Data'!$A:$CO,88,FALSE),"unknown")</f>
        <v>65+ years</v>
      </c>
      <c r="AL90" s="96" t="str">
        <f>IFERROR(VLOOKUP(Table1[[#This Row],[RespondentID]],'All Data'!$A:$CO,89,FALSE),"unknown")</f>
        <v>Nassau</v>
      </c>
      <c r="AM90" s="96" t="str">
        <f>IFERROR(VLOOKUP(Table1[[#This Row],[RespondentID]],'All Data'!$A:$CO,90,FALSE),"unknown")</f>
        <v>Brookville, 11545</v>
      </c>
      <c r="AN90" s="96" t="str">
        <f>IFERROR(VLOOKUP(Table1[[#This Row],[RespondentID]],'All Data'!$A:$CO,91,FALSE),"unknown")</f>
        <v>White</v>
      </c>
      <c r="AO90" s="96">
        <f>IFERROR(VLOOKUP(Table1[[#This Row],[RespondentID]],'All Data'!$A:$CO,92,FALSE),"unknown")</f>
        <v>0</v>
      </c>
      <c r="AP90" s="96" t="str">
        <f>IFERROR(VLOOKUP(Table1[[#This Row],[RespondentID]],'All Data'!$A:$CO,93,FALSE),"unknown")</f>
        <v>English</v>
      </c>
      <c r="AQ90" s="96">
        <f>IFERROR(VLOOKUP(Table1[[#This Row],[RespondentID]],'All Data'!$A:$CW,94,FALSE),"unknown")</f>
        <v>0</v>
      </c>
      <c r="AR90" s="96" t="str">
        <f>IFERROR(VLOOKUP(Table1[[#This Row],[RespondentID]],'All Data'!$A:$CW,95,FALSE),"unknown")</f>
        <v>College graduate</v>
      </c>
      <c r="AS90" s="96" t="str">
        <f>IFERROR(VLOOKUP(Table1[[#This Row],[RespondentID]],'All Data'!$A:$CW,96,FALSE),"unknown")</f>
        <v>Retired</v>
      </c>
      <c r="AT90" s="96" t="str">
        <f>IFERROR(VLOOKUP(Table1[[#This Row],[RespondentID]],'All Data'!$A:$CW,97,FALSE),"unknown")</f>
        <v>Yes</v>
      </c>
      <c r="AU90" s="96" t="str">
        <f>IFERROR(VLOOKUP(Table1[[#This Row],[RespondentID]],'All Data'!$A:$CW,98,FALSE),"unknown")</f>
        <v>Medicare</v>
      </c>
      <c r="AV90" s="96">
        <f>IFERROR(VLOOKUP(Table1[[#This Row],[RespondentID]],'All Data'!$A:$CW,99,FALSE),"unknown")</f>
        <v>0</v>
      </c>
    </row>
    <row r="91" spans="1:48">
      <c r="A91">
        <v>114431850519</v>
      </c>
      <c r="C91" t="s">
        <v>39</v>
      </c>
      <c r="D91" t="s">
        <v>40</v>
      </c>
      <c r="H91" t="s">
        <v>43</v>
      </c>
      <c r="O91">
        <f t="shared" si="17"/>
        <v>3</v>
      </c>
      <c r="P91">
        <f t="shared" si="18"/>
        <v>1</v>
      </c>
      <c r="Q91"/>
      <c r="R91">
        <f t="shared" si="19"/>
        <v>0</v>
      </c>
      <c r="S91">
        <f t="shared" si="20"/>
        <v>1</v>
      </c>
      <c r="T91">
        <f t="shared" si="21"/>
        <v>1</v>
      </c>
      <c r="U91">
        <f t="shared" si="22"/>
        <v>0</v>
      </c>
      <c r="V91">
        <f t="shared" si="23"/>
        <v>0</v>
      </c>
      <c r="W91">
        <f t="shared" si="24"/>
        <v>0</v>
      </c>
      <c r="X91">
        <f t="shared" si="25"/>
        <v>1</v>
      </c>
      <c r="Y91">
        <f t="shared" si="26"/>
        <v>0</v>
      </c>
      <c r="Z91">
        <f t="shared" si="27"/>
        <v>0</v>
      </c>
      <c r="AA91">
        <f t="shared" si="28"/>
        <v>0</v>
      </c>
      <c r="AB91">
        <f t="shared" si="29"/>
        <v>0</v>
      </c>
      <c r="AC91">
        <f t="shared" si="30"/>
        <v>0</v>
      </c>
      <c r="AD91"/>
      <c r="AE91"/>
      <c r="AF91">
        <f t="shared" si="31"/>
        <v>3</v>
      </c>
      <c r="AG91">
        <f t="shared" si="32"/>
        <v>3</v>
      </c>
      <c r="AH91" t="str">
        <f t="shared" si="33"/>
        <v>Correct</v>
      </c>
      <c r="AJ91" s="96" t="str">
        <f>IFERROR(VLOOKUP(Table1[[#This Row],[RespondentID]],'All Data'!$A:$CO,87,FALSE),"unknown")</f>
        <v>Man</v>
      </c>
      <c r="AK91" s="96" t="str">
        <f>IFERROR(VLOOKUP(Table1[[#This Row],[RespondentID]],'All Data'!$A:$CO,88,FALSE),"unknown")</f>
        <v>18-24 years</v>
      </c>
      <c r="AL91" s="96" t="str">
        <f>IFERROR(VLOOKUP(Table1[[#This Row],[RespondentID]],'All Data'!$A:$CO,89,FALSE),"unknown")</f>
        <v>Nassau</v>
      </c>
      <c r="AM91" s="96" t="str">
        <f>IFERROR(VLOOKUP(Table1[[#This Row],[RespondentID]],'All Data'!$A:$CO,90,FALSE),"unknown")</f>
        <v>Farmingdale, 11735</v>
      </c>
      <c r="AN91" s="96" t="str">
        <f>IFERROR(VLOOKUP(Table1[[#This Row],[RespondentID]],'All Data'!$A:$CO,91,FALSE),"unknown")</f>
        <v>Black or African American</v>
      </c>
      <c r="AO91" s="96" t="str">
        <f>IFERROR(VLOOKUP(Table1[[#This Row],[RespondentID]],'All Data'!$A:$CO,92,FALSE),"unknown")</f>
        <v>Not Hispanic or Latino</v>
      </c>
      <c r="AP91" s="96" t="str">
        <f>IFERROR(VLOOKUP(Table1[[#This Row],[RespondentID]],'All Data'!$A:$CO,93,FALSE),"unknown")</f>
        <v>English</v>
      </c>
      <c r="AQ91" s="96" t="str">
        <f>IFERROR(VLOOKUP(Table1[[#This Row],[RespondentID]],'All Data'!$A:$CW,94,FALSE),"unknown")</f>
        <v>$0-$19,999</v>
      </c>
      <c r="AR91" s="96" t="str">
        <f>IFERROR(VLOOKUP(Table1[[#This Row],[RespondentID]],'All Data'!$A:$CW,95,FALSE),"unknown")</f>
        <v>Some college</v>
      </c>
      <c r="AS91" s="96" t="str">
        <f>IFERROR(VLOOKUP(Table1[[#This Row],[RespondentID]],'All Data'!$A:$CW,96,FALSE),"unknown")</f>
        <v>Employed for wages</v>
      </c>
      <c r="AT91" s="96" t="str">
        <f>IFERROR(VLOOKUP(Table1[[#This Row],[RespondentID]],'All Data'!$A:$CW,97,FALSE),"unknown")</f>
        <v>Yes</v>
      </c>
      <c r="AU91" s="96" t="str">
        <f>IFERROR(VLOOKUP(Table1[[#This Row],[RespondentID]],'All Data'!$A:$CW,98,FALSE),"unknown")</f>
        <v>Medicaid</v>
      </c>
      <c r="AV91" s="96" t="str">
        <f>IFERROR(VLOOKUP(Table1[[#This Row],[RespondentID]],'All Data'!$A:$CW,99,FALSE),"unknown")</f>
        <v>Yes</v>
      </c>
    </row>
    <row r="92" spans="1:48">
      <c r="A92">
        <v>114431013134</v>
      </c>
      <c r="B92" t="s">
        <v>38</v>
      </c>
      <c r="D92" t="s">
        <v>40</v>
      </c>
      <c r="E92" t="s">
        <v>41</v>
      </c>
      <c r="G92" t="s">
        <v>37</v>
      </c>
      <c r="H92" t="s">
        <v>43</v>
      </c>
      <c r="I92" t="s">
        <v>44</v>
      </c>
      <c r="M92" t="s">
        <v>48</v>
      </c>
      <c r="O92">
        <f t="shared" si="17"/>
        <v>7</v>
      </c>
      <c r="P92">
        <f t="shared" si="18"/>
        <v>0.42857142857142855</v>
      </c>
      <c r="Q92"/>
      <c r="R92">
        <f t="shared" si="19"/>
        <v>0.42857142857142855</v>
      </c>
      <c r="S92">
        <f t="shared" si="20"/>
        <v>0</v>
      </c>
      <c r="T92">
        <f t="shared" si="21"/>
        <v>0.42857142857142855</v>
      </c>
      <c r="U92">
        <f t="shared" si="22"/>
        <v>0.42857142857142855</v>
      </c>
      <c r="V92">
        <f t="shared" si="23"/>
        <v>0</v>
      </c>
      <c r="W92">
        <f t="shared" si="24"/>
        <v>0.42857142857142855</v>
      </c>
      <c r="X92">
        <f t="shared" si="25"/>
        <v>0.42857142857142855</v>
      </c>
      <c r="Y92">
        <f t="shared" si="26"/>
        <v>0.42857142857142855</v>
      </c>
      <c r="Z92">
        <f t="shared" si="27"/>
        <v>0</v>
      </c>
      <c r="AA92">
        <f t="shared" si="28"/>
        <v>0</v>
      </c>
      <c r="AB92">
        <f t="shared" si="29"/>
        <v>0</v>
      </c>
      <c r="AC92">
        <f t="shared" si="30"/>
        <v>0.42857142857142855</v>
      </c>
      <c r="AD92"/>
      <c r="AE92"/>
      <c r="AF92">
        <f t="shared" si="31"/>
        <v>2.9999999999999996</v>
      </c>
      <c r="AG92">
        <f t="shared" si="32"/>
        <v>7</v>
      </c>
      <c r="AH92" t="str">
        <f t="shared" si="33"/>
        <v>Correct</v>
      </c>
      <c r="AJ92" s="96" t="str">
        <f>IFERROR(VLOOKUP(Table1[[#This Row],[RespondentID]],'All Data'!$A:$CO,87,FALSE),"unknown")</f>
        <v>Woman</v>
      </c>
      <c r="AK92" s="96" t="str">
        <f>IFERROR(VLOOKUP(Table1[[#This Row],[RespondentID]],'All Data'!$A:$CO,88,FALSE),"unknown")</f>
        <v>18-24 years</v>
      </c>
      <c r="AL92" s="96" t="str">
        <f>IFERROR(VLOOKUP(Table1[[#This Row],[RespondentID]],'All Data'!$A:$CO,89,FALSE),"unknown")</f>
        <v>Nassau</v>
      </c>
      <c r="AM92" s="96">
        <f>IFERROR(VLOOKUP(Table1[[#This Row],[RespondentID]],'All Data'!$A:$CO,90,FALSE),"unknown")</f>
        <v>0</v>
      </c>
      <c r="AN92" s="96">
        <f>IFERROR(VLOOKUP(Table1[[#This Row],[RespondentID]],'All Data'!$A:$CO,91,FALSE),"unknown")</f>
        <v>0</v>
      </c>
      <c r="AO92" s="96">
        <f>IFERROR(VLOOKUP(Table1[[#This Row],[RespondentID]],'All Data'!$A:$CO,92,FALSE),"unknown")</f>
        <v>0</v>
      </c>
      <c r="AP92" s="96">
        <f>IFERROR(VLOOKUP(Table1[[#This Row],[RespondentID]],'All Data'!$A:$CO,93,FALSE),"unknown")</f>
        <v>0</v>
      </c>
      <c r="AQ92" s="96">
        <f>IFERROR(VLOOKUP(Table1[[#This Row],[RespondentID]],'All Data'!$A:$CW,94,FALSE),"unknown")</f>
        <v>0</v>
      </c>
      <c r="AR92" s="96">
        <f>IFERROR(VLOOKUP(Table1[[#This Row],[RespondentID]],'All Data'!$A:$CW,95,FALSE),"unknown")</f>
        <v>0</v>
      </c>
      <c r="AS92" s="96">
        <f>IFERROR(VLOOKUP(Table1[[#This Row],[RespondentID]],'All Data'!$A:$CW,96,FALSE),"unknown")</f>
        <v>0</v>
      </c>
      <c r="AT92" s="96">
        <f>IFERROR(VLOOKUP(Table1[[#This Row],[RespondentID]],'All Data'!$A:$CW,97,FALSE),"unknown")</f>
        <v>0</v>
      </c>
      <c r="AU92" s="96">
        <f>IFERROR(VLOOKUP(Table1[[#This Row],[RespondentID]],'All Data'!$A:$CW,98,FALSE),"unknown")</f>
        <v>0</v>
      </c>
      <c r="AV92" s="96">
        <f>IFERROR(VLOOKUP(Table1[[#This Row],[RespondentID]],'All Data'!$A:$CW,99,FALSE),"unknown")</f>
        <v>0</v>
      </c>
    </row>
    <row r="93" spans="1:48">
      <c r="A93">
        <v>114431012884</v>
      </c>
      <c r="B93" t="s">
        <v>38</v>
      </c>
      <c r="C93" t="s">
        <v>39</v>
      </c>
      <c r="L93" t="s">
        <v>47</v>
      </c>
      <c r="O93">
        <f t="shared" si="17"/>
        <v>3</v>
      </c>
      <c r="P93">
        <f t="shared" si="18"/>
        <v>1</v>
      </c>
      <c r="Q93"/>
      <c r="R93">
        <f t="shared" si="19"/>
        <v>1</v>
      </c>
      <c r="S93">
        <f t="shared" si="20"/>
        <v>1</v>
      </c>
      <c r="T93">
        <f t="shared" si="21"/>
        <v>0</v>
      </c>
      <c r="U93">
        <f t="shared" si="22"/>
        <v>0</v>
      </c>
      <c r="V93">
        <f t="shared" si="23"/>
        <v>0</v>
      </c>
      <c r="W93">
        <f t="shared" si="24"/>
        <v>0</v>
      </c>
      <c r="X93">
        <f t="shared" si="25"/>
        <v>0</v>
      </c>
      <c r="Y93">
        <f t="shared" si="26"/>
        <v>0</v>
      </c>
      <c r="Z93">
        <f t="shared" si="27"/>
        <v>0</v>
      </c>
      <c r="AA93">
        <f t="shared" si="28"/>
        <v>0</v>
      </c>
      <c r="AB93">
        <f t="shared" si="29"/>
        <v>1</v>
      </c>
      <c r="AC93">
        <f t="shared" si="30"/>
        <v>0</v>
      </c>
      <c r="AD93"/>
      <c r="AE93"/>
      <c r="AF93">
        <f t="shared" si="31"/>
        <v>3</v>
      </c>
      <c r="AG93">
        <f t="shared" si="32"/>
        <v>3</v>
      </c>
      <c r="AH93" t="str">
        <f t="shared" si="33"/>
        <v>Correct</v>
      </c>
      <c r="AJ93" s="96" t="str">
        <f>IFERROR(VLOOKUP(Table1[[#This Row],[RespondentID]],'All Data'!$A:$CO,87,FALSE),"unknown")</f>
        <v>Woman</v>
      </c>
      <c r="AK93" s="96" t="str">
        <f>IFERROR(VLOOKUP(Table1[[#This Row],[RespondentID]],'All Data'!$A:$CO,88,FALSE),"unknown")</f>
        <v>18-24 years</v>
      </c>
      <c r="AL93" s="96" t="str">
        <f>IFERROR(VLOOKUP(Table1[[#This Row],[RespondentID]],'All Data'!$A:$CO,89,FALSE),"unknown")</f>
        <v>Nassau</v>
      </c>
      <c r="AM93" s="96" t="str">
        <f>IFERROR(VLOOKUP(Table1[[#This Row],[RespondentID]],'All Data'!$A:$CO,90,FALSE),"unknown")</f>
        <v>Levittown, 11756</v>
      </c>
      <c r="AN93" s="96" t="str">
        <f>IFERROR(VLOOKUP(Table1[[#This Row],[RespondentID]],'All Data'!$A:$CO,91,FALSE),"unknown")</f>
        <v>White</v>
      </c>
      <c r="AO93" s="96" t="str">
        <f>IFERROR(VLOOKUP(Table1[[#This Row],[RespondentID]],'All Data'!$A:$CO,92,FALSE),"unknown")</f>
        <v>Hispanic or Latino</v>
      </c>
      <c r="AP93" s="96" t="str">
        <f>IFERROR(VLOOKUP(Table1[[#This Row],[RespondentID]],'All Data'!$A:$CO,93,FALSE),"unknown")</f>
        <v>English</v>
      </c>
      <c r="AQ93" s="96" t="str">
        <f>IFERROR(VLOOKUP(Table1[[#This Row],[RespondentID]],'All Data'!$A:$CW,94,FALSE),"unknown")</f>
        <v>$0-$19,999</v>
      </c>
      <c r="AR93" s="96" t="str">
        <f>IFERROR(VLOOKUP(Table1[[#This Row],[RespondentID]],'All Data'!$A:$CW,95,FALSE),"unknown")</f>
        <v>Some college</v>
      </c>
      <c r="AS93" s="96" t="str">
        <f>IFERROR(VLOOKUP(Table1[[#This Row],[RespondentID]],'All Data'!$A:$CW,96,FALSE),"unknown")</f>
        <v>Student</v>
      </c>
      <c r="AT93" s="96" t="str">
        <f>IFERROR(VLOOKUP(Table1[[#This Row],[RespondentID]],'All Data'!$A:$CW,97,FALSE),"unknown")</f>
        <v>Yes</v>
      </c>
      <c r="AU93" s="96" t="str">
        <f>IFERROR(VLOOKUP(Table1[[#This Row],[RespondentID]],'All Data'!$A:$CW,98,FALSE),"unknown")</f>
        <v>Medicaid</v>
      </c>
      <c r="AV93" s="96" t="str">
        <f>IFERROR(VLOOKUP(Table1[[#This Row],[RespondentID]],'All Data'!$A:$CW,99,FALSE),"unknown")</f>
        <v>Yes</v>
      </c>
    </row>
    <row r="94" spans="1:48">
      <c r="A94">
        <v>114430075160</v>
      </c>
      <c r="B94" t="s">
        <v>38</v>
      </c>
      <c r="E94" t="s">
        <v>41</v>
      </c>
      <c r="I94" t="s">
        <v>44</v>
      </c>
      <c r="O94">
        <f t="shared" si="17"/>
        <v>3</v>
      </c>
      <c r="P94">
        <f t="shared" si="18"/>
        <v>1</v>
      </c>
      <c r="Q94"/>
      <c r="R94">
        <f t="shared" si="19"/>
        <v>1</v>
      </c>
      <c r="S94">
        <f t="shared" si="20"/>
        <v>0</v>
      </c>
      <c r="T94">
        <f t="shared" si="21"/>
        <v>0</v>
      </c>
      <c r="U94">
        <f t="shared" si="22"/>
        <v>1</v>
      </c>
      <c r="V94">
        <f t="shared" si="23"/>
        <v>0</v>
      </c>
      <c r="W94">
        <f t="shared" si="24"/>
        <v>0</v>
      </c>
      <c r="X94">
        <f t="shared" si="25"/>
        <v>0</v>
      </c>
      <c r="Y94">
        <f t="shared" si="26"/>
        <v>1</v>
      </c>
      <c r="Z94">
        <f t="shared" si="27"/>
        <v>0</v>
      </c>
      <c r="AA94">
        <f t="shared" si="28"/>
        <v>0</v>
      </c>
      <c r="AB94">
        <f t="shared" si="29"/>
        <v>0</v>
      </c>
      <c r="AC94">
        <f t="shared" si="30"/>
        <v>0</v>
      </c>
      <c r="AD94"/>
      <c r="AE94"/>
      <c r="AF94">
        <f t="shared" si="31"/>
        <v>3</v>
      </c>
      <c r="AG94">
        <f t="shared" si="32"/>
        <v>3</v>
      </c>
      <c r="AH94" t="str">
        <f t="shared" si="33"/>
        <v>Correct</v>
      </c>
      <c r="AJ94" s="96" t="str">
        <f>IFERROR(VLOOKUP(Table1[[#This Row],[RespondentID]],'All Data'!$A:$CO,87,FALSE),"unknown")</f>
        <v>Woman</v>
      </c>
      <c r="AK94" s="96" t="str">
        <f>IFERROR(VLOOKUP(Table1[[#This Row],[RespondentID]],'All Data'!$A:$CO,88,FALSE),"unknown")</f>
        <v>18-24 years</v>
      </c>
      <c r="AL94" s="96" t="str">
        <f>IFERROR(VLOOKUP(Table1[[#This Row],[RespondentID]],'All Data'!$A:$CO,89,FALSE),"unknown")</f>
        <v>Suffolk</v>
      </c>
      <c r="AM94" s="96" t="str">
        <f>IFERROR(VLOOKUP(Table1[[#This Row],[RespondentID]],'All Data'!$A:$CO,90,FALSE),"unknown")</f>
        <v>Medford, 11763</v>
      </c>
      <c r="AN94" s="96" t="str">
        <f>IFERROR(VLOOKUP(Table1[[#This Row],[RespondentID]],'All Data'!$A:$CO,91,FALSE),"unknown")</f>
        <v>White</v>
      </c>
      <c r="AO94" s="96" t="str">
        <f>IFERROR(VLOOKUP(Table1[[#This Row],[RespondentID]],'All Data'!$A:$CO,92,FALSE),"unknown")</f>
        <v>Not Hispanic or Latino</v>
      </c>
      <c r="AP94" s="96" t="str">
        <f>IFERROR(VLOOKUP(Table1[[#This Row],[RespondentID]],'All Data'!$A:$CO,93,FALSE),"unknown")</f>
        <v>English</v>
      </c>
      <c r="AQ94" s="96" t="str">
        <f>IFERROR(VLOOKUP(Table1[[#This Row],[RespondentID]],'All Data'!$A:$CW,94,FALSE),"unknown")</f>
        <v>$35,000 to $49,999</v>
      </c>
      <c r="AR94" s="96" t="str">
        <f>IFERROR(VLOOKUP(Table1[[#This Row],[RespondentID]],'All Data'!$A:$CW,95,FALSE),"unknown")</f>
        <v>High school graduate</v>
      </c>
      <c r="AS94" s="96" t="str">
        <f>IFERROR(VLOOKUP(Table1[[#This Row],[RespondentID]],'All Data'!$A:$CW,96,FALSE),"unknown")</f>
        <v>Student</v>
      </c>
      <c r="AT94" s="96" t="str">
        <f>IFERROR(VLOOKUP(Table1[[#This Row],[RespondentID]],'All Data'!$A:$CW,97,FALSE),"unknown")</f>
        <v>Yes</v>
      </c>
      <c r="AU94" s="96" t="str">
        <f>IFERROR(VLOOKUP(Table1[[#This Row],[RespondentID]],'All Data'!$A:$CW,98,FALSE),"unknown")</f>
        <v>Medicare</v>
      </c>
      <c r="AV94" s="96" t="str">
        <f>IFERROR(VLOOKUP(Table1[[#This Row],[RespondentID]],'All Data'!$A:$CW,99,FALSE),"unknown")</f>
        <v>Yes</v>
      </c>
    </row>
    <row r="95" spans="1:48">
      <c r="A95">
        <v>114430049052</v>
      </c>
      <c r="C95" t="s">
        <v>39</v>
      </c>
      <c r="H95" t="s">
        <v>43</v>
      </c>
      <c r="J95" t="s">
        <v>45</v>
      </c>
      <c r="O95">
        <f t="shared" si="17"/>
        <v>3</v>
      </c>
      <c r="P95">
        <f t="shared" si="18"/>
        <v>1</v>
      </c>
      <c r="Q95"/>
      <c r="R95">
        <f t="shared" si="19"/>
        <v>0</v>
      </c>
      <c r="S95">
        <f t="shared" si="20"/>
        <v>1</v>
      </c>
      <c r="T95">
        <f t="shared" si="21"/>
        <v>0</v>
      </c>
      <c r="U95">
        <f t="shared" si="22"/>
        <v>0</v>
      </c>
      <c r="V95">
        <f t="shared" si="23"/>
        <v>0</v>
      </c>
      <c r="W95">
        <f t="shared" si="24"/>
        <v>0</v>
      </c>
      <c r="X95">
        <f t="shared" si="25"/>
        <v>1</v>
      </c>
      <c r="Y95">
        <f t="shared" si="26"/>
        <v>0</v>
      </c>
      <c r="Z95">
        <f t="shared" si="27"/>
        <v>1</v>
      </c>
      <c r="AA95">
        <f t="shared" si="28"/>
        <v>0</v>
      </c>
      <c r="AB95">
        <f t="shared" si="29"/>
        <v>0</v>
      </c>
      <c r="AC95">
        <f t="shared" si="30"/>
        <v>0</v>
      </c>
      <c r="AD95"/>
      <c r="AE95"/>
      <c r="AF95">
        <f t="shared" si="31"/>
        <v>3</v>
      </c>
      <c r="AG95">
        <f t="shared" si="32"/>
        <v>3</v>
      </c>
      <c r="AH95" t="str">
        <f t="shared" si="33"/>
        <v>Correct</v>
      </c>
      <c r="AJ95" s="96" t="str">
        <f>IFERROR(VLOOKUP(Table1[[#This Row],[RespondentID]],'All Data'!$A:$CO,87,FALSE),"unknown")</f>
        <v>Man</v>
      </c>
      <c r="AK95" s="96" t="str">
        <f>IFERROR(VLOOKUP(Table1[[#This Row],[RespondentID]],'All Data'!$A:$CO,88,FALSE),"unknown")</f>
        <v>18-24 years</v>
      </c>
      <c r="AL95" s="96" t="str">
        <f>IFERROR(VLOOKUP(Table1[[#This Row],[RespondentID]],'All Data'!$A:$CO,89,FALSE),"unknown")</f>
        <v>Nassau</v>
      </c>
      <c r="AM95" s="96" t="str">
        <f>IFERROR(VLOOKUP(Table1[[#This Row],[RespondentID]],'All Data'!$A:$CO,90,FALSE),"unknown")</f>
        <v>Farmingdale, 11735</v>
      </c>
      <c r="AN95" s="96" t="str">
        <f>IFERROR(VLOOKUP(Table1[[#This Row],[RespondentID]],'All Data'!$A:$CO,91,FALSE),"unknown")</f>
        <v>White</v>
      </c>
      <c r="AO95" s="96" t="str">
        <f>IFERROR(VLOOKUP(Table1[[#This Row],[RespondentID]],'All Data'!$A:$CO,92,FALSE),"unknown")</f>
        <v>Not Hispanic or Latino</v>
      </c>
      <c r="AP95" s="96" t="str">
        <f>IFERROR(VLOOKUP(Table1[[#This Row],[RespondentID]],'All Data'!$A:$CO,93,FALSE),"unknown")</f>
        <v>English, Spanish, Other</v>
      </c>
      <c r="AQ95" s="96" t="str">
        <f>IFERROR(VLOOKUP(Table1[[#This Row],[RespondentID]],'All Data'!$A:$CW,94,FALSE),"unknown")</f>
        <v>Over $125,000</v>
      </c>
      <c r="AR95" s="96" t="str">
        <f>IFERROR(VLOOKUP(Table1[[#This Row],[RespondentID]],'All Data'!$A:$CW,95,FALSE),"unknown")</f>
        <v>High school graduate</v>
      </c>
      <c r="AS95" s="96" t="str">
        <f>IFERROR(VLOOKUP(Table1[[#This Row],[RespondentID]],'All Data'!$A:$CW,96,FALSE),"unknown")</f>
        <v>Student</v>
      </c>
      <c r="AT95" s="96" t="str">
        <f>IFERROR(VLOOKUP(Table1[[#This Row],[RespondentID]],'All Data'!$A:$CW,97,FALSE),"unknown")</f>
        <v>Yes</v>
      </c>
      <c r="AU95" s="96" t="str">
        <f>IFERROR(VLOOKUP(Table1[[#This Row],[RespondentID]],'All Data'!$A:$CW,98,FALSE),"unknown")</f>
        <v>Private/Commercial</v>
      </c>
      <c r="AV95" s="96" t="str">
        <f>IFERROR(VLOOKUP(Table1[[#This Row],[RespondentID]],'All Data'!$A:$CW,99,FALSE),"unknown")</f>
        <v>Yes</v>
      </c>
    </row>
    <row r="96" spans="1:48">
      <c r="A96">
        <v>114429548281</v>
      </c>
      <c r="O96">
        <f t="shared" si="17"/>
        <v>0</v>
      </c>
      <c r="P96" t="e">
        <f t="shared" si="18"/>
        <v>#DIV/0!</v>
      </c>
      <c r="Q96"/>
      <c r="R96">
        <f t="shared" si="19"/>
        <v>0</v>
      </c>
      <c r="S96">
        <f t="shared" si="20"/>
        <v>0</v>
      </c>
      <c r="T96">
        <f t="shared" si="21"/>
        <v>0</v>
      </c>
      <c r="U96">
        <f t="shared" si="22"/>
        <v>0</v>
      </c>
      <c r="V96">
        <f t="shared" si="23"/>
        <v>0</v>
      </c>
      <c r="W96">
        <f t="shared" si="24"/>
        <v>0</v>
      </c>
      <c r="X96">
        <f t="shared" si="25"/>
        <v>0</v>
      </c>
      <c r="Y96">
        <f t="shared" si="26"/>
        <v>0</v>
      </c>
      <c r="Z96">
        <f t="shared" si="27"/>
        <v>0</v>
      </c>
      <c r="AA96">
        <f t="shared" si="28"/>
        <v>0</v>
      </c>
      <c r="AB96">
        <f t="shared" si="29"/>
        <v>0</v>
      </c>
      <c r="AC96">
        <f t="shared" si="30"/>
        <v>0</v>
      </c>
      <c r="AD96"/>
      <c r="AE96"/>
      <c r="AF96">
        <f t="shared" si="31"/>
        <v>0</v>
      </c>
      <c r="AG96">
        <f t="shared" si="32"/>
        <v>0</v>
      </c>
      <c r="AH96" t="str">
        <f t="shared" si="33"/>
        <v>Correct</v>
      </c>
      <c r="AJ96" s="96" t="str">
        <f>IFERROR(VLOOKUP(Table1[[#This Row],[RespondentID]],'All Data'!$A:$CO,87,FALSE),"unknown")</f>
        <v>Man</v>
      </c>
      <c r="AK96" s="96" t="str">
        <f>IFERROR(VLOOKUP(Table1[[#This Row],[RespondentID]],'All Data'!$A:$CO,88,FALSE),"unknown")</f>
        <v>18-24 years</v>
      </c>
      <c r="AL96" s="96" t="str">
        <f>IFERROR(VLOOKUP(Table1[[#This Row],[RespondentID]],'All Data'!$A:$CO,89,FALSE),"unknown")</f>
        <v>Suffolk</v>
      </c>
      <c r="AM96" s="96" t="str">
        <f>IFERROR(VLOOKUP(Table1[[#This Row],[RespondentID]],'All Data'!$A:$CO,90,FALSE),"unknown")</f>
        <v>Amityville, 11701</v>
      </c>
      <c r="AN96" s="96" t="str">
        <f>IFERROR(VLOOKUP(Table1[[#This Row],[RespondentID]],'All Data'!$A:$CO,91,FALSE),"unknown")</f>
        <v>White</v>
      </c>
      <c r="AO96" s="96" t="str">
        <f>IFERROR(VLOOKUP(Table1[[#This Row],[RespondentID]],'All Data'!$A:$CO,92,FALSE),"unknown")</f>
        <v>Not Hispanic or Latino</v>
      </c>
      <c r="AP96" s="96" t="str">
        <f>IFERROR(VLOOKUP(Table1[[#This Row],[RespondentID]],'All Data'!$A:$CO,93,FALSE),"unknown")</f>
        <v>English</v>
      </c>
      <c r="AQ96" s="96">
        <f>IFERROR(VLOOKUP(Table1[[#This Row],[RespondentID]],'All Data'!$A:$CW,94,FALSE),"unknown")</f>
        <v>0</v>
      </c>
      <c r="AR96" s="96">
        <f>IFERROR(VLOOKUP(Table1[[#This Row],[RespondentID]],'All Data'!$A:$CW,95,FALSE),"unknown")</f>
        <v>0</v>
      </c>
      <c r="AS96" s="96">
        <f>IFERROR(VLOOKUP(Table1[[#This Row],[RespondentID]],'All Data'!$A:$CW,96,FALSE),"unknown")</f>
        <v>0</v>
      </c>
      <c r="AT96" s="96" t="str">
        <f>IFERROR(VLOOKUP(Table1[[#This Row],[RespondentID]],'All Data'!$A:$CW,97,FALSE),"unknown")</f>
        <v>Yes</v>
      </c>
      <c r="AU96" s="96">
        <f>IFERROR(VLOOKUP(Table1[[#This Row],[RespondentID]],'All Data'!$A:$CW,98,FALSE),"unknown")</f>
        <v>0</v>
      </c>
      <c r="AV96" s="96">
        <f>IFERROR(VLOOKUP(Table1[[#This Row],[RespondentID]],'All Data'!$A:$CW,99,FALSE),"unknown")</f>
        <v>0</v>
      </c>
    </row>
    <row r="97" spans="1:48">
      <c r="A97">
        <v>114429502615</v>
      </c>
      <c r="C97" t="s">
        <v>39</v>
      </c>
      <c r="F97" t="s">
        <v>42</v>
      </c>
      <c r="I97" t="s">
        <v>44</v>
      </c>
      <c r="L97" t="s">
        <v>47</v>
      </c>
      <c r="O97">
        <f t="shared" si="17"/>
        <v>4</v>
      </c>
      <c r="P97">
        <f t="shared" si="18"/>
        <v>0.75</v>
      </c>
      <c r="Q97"/>
      <c r="R97">
        <f t="shared" si="19"/>
        <v>0</v>
      </c>
      <c r="S97">
        <f t="shared" si="20"/>
        <v>0.75</v>
      </c>
      <c r="T97">
        <f t="shared" si="21"/>
        <v>0</v>
      </c>
      <c r="U97">
        <f t="shared" si="22"/>
        <v>0</v>
      </c>
      <c r="V97">
        <f t="shared" si="23"/>
        <v>0.75</v>
      </c>
      <c r="W97">
        <f t="shared" si="24"/>
        <v>0</v>
      </c>
      <c r="X97">
        <f t="shared" si="25"/>
        <v>0</v>
      </c>
      <c r="Y97">
        <f t="shared" si="26"/>
        <v>0.75</v>
      </c>
      <c r="Z97">
        <f t="shared" si="27"/>
        <v>0</v>
      </c>
      <c r="AA97">
        <f t="shared" si="28"/>
        <v>0</v>
      </c>
      <c r="AB97">
        <f t="shared" si="29"/>
        <v>0.75</v>
      </c>
      <c r="AC97">
        <f t="shared" si="30"/>
        <v>0</v>
      </c>
      <c r="AD97"/>
      <c r="AE97"/>
      <c r="AF97">
        <f t="shared" si="31"/>
        <v>3</v>
      </c>
      <c r="AG97">
        <f t="shared" si="32"/>
        <v>4</v>
      </c>
      <c r="AH97" t="str">
        <f t="shared" si="33"/>
        <v>Correct</v>
      </c>
      <c r="AJ97" s="96">
        <f>IFERROR(VLOOKUP(Table1[[#This Row],[RespondentID]],'All Data'!$A:$CO,87,FALSE),"unknown")</f>
        <v>0</v>
      </c>
      <c r="AK97" s="96">
        <f>IFERROR(VLOOKUP(Table1[[#This Row],[RespondentID]],'All Data'!$A:$CO,88,FALSE),"unknown")</f>
        <v>0</v>
      </c>
      <c r="AL97" s="96">
        <f>IFERROR(VLOOKUP(Table1[[#This Row],[RespondentID]],'All Data'!$A:$CO,89,FALSE),"unknown")</f>
        <v>0</v>
      </c>
      <c r="AM97" s="96">
        <f>IFERROR(VLOOKUP(Table1[[#This Row],[RespondentID]],'All Data'!$A:$CO,90,FALSE),"unknown")</f>
        <v>0</v>
      </c>
      <c r="AN97" s="96">
        <f>IFERROR(VLOOKUP(Table1[[#This Row],[RespondentID]],'All Data'!$A:$CO,91,FALSE),"unknown")</f>
        <v>0</v>
      </c>
      <c r="AO97" s="96">
        <f>IFERROR(VLOOKUP(Table1[[#This Row],[RespondentID]],'All Data'!$A:$CO,92,FALSE),"unknown")</f>
        <v>0</v>
      </c>
      <c r="AP97" s="96">
        <f>IFERROR(VLOOKUP(Table1[[#This Row],[RespondentID]],'All Data'!$A:$CO,93,FALSE),"unknown")</f>
        <v>0</v>
      </c>
      <c r="AQ97" s="96">
        <f>IFERROR(VLOOKUP(Table1[[#This Row],[RespondentID]],'All Data'!$A:$CW,94,FALSE),"unknown")</f>
        <v>0</v>
      </c>
      <c r="AR97" s="96">
        <f>IFERROR(VLOOKUP(Table1[[#This Row],[RespondentID]],'All Data'!$A:$CW,95,FALSE),"unknown")</f>
        <v>0</v>
      </c>
      <c r="AS97" s="96">
        <f>IFERROR(VLOOKUP(Table1[[#This Row],[RespondentID]],'All Data'!$A:$CW,96,FALSE),"unknown")</f>
        <v>0</v>
      </c>
      <c r="AT97" s="96">
        <f>IFERROR(VLOOKUP(Table1[[#This Row],[RespondentID]],'All Data'!$A:$CW,97,FALSE),"unknown")</f>
        <v>0</v>
      </c>
      <c r="AU97" s="96">
        <f>IFERROR(VLOOKUP(Table1[[#This Row],[RespondentID]],'All Data'!$A:$CW,98,FALSE),"unknown")</f>
        <v>0</v>
      </c>
      <c r="AV97" s="96">
        <f>IFERROR(VLOOKUP(Table1[[#This Row],[RespondentID]],'All Data'!$A:$CW,99,FALSE),"unknown")</f>
        <v>0</v>
      </c>
    </row>
    <row r="98" spans="1:48">
      <c r="A98">
        <v>114429074922</v>
      </c>
      <c r="C98" t="s">
        <v>39</v>
      </c>
      <c r="D98" t="s">
        <v>40</v>
      </c>
      <c r="O98">
        <f t="shared" si="17"/>
        <v>2</v>
      </c>
      <c r="P98">
        <f t="shared" si="18"/>
        <v>1.5</v>
      </c>
      <c r="Q98"/>
      <c r="R98">
        <f t="shared" si="19"/>
        <v>0</v>
      </c>
      <c r="S98">
        <f t="shared" si="20"/>
        <v>1</v>
      </c>
      <c r="T98">
        <f t="shared" si="21"/>
        <v>1</v>
      </c>
      <c r="U98">
        <f t="shared" si="22"/>
        <v>0</v>
      </c>
      <c r="V98">
        <f t="shared" si="23"/>
        <v>0</v>
      </c>
      <c r="W98">
        <f t="shared" si="24"/>
        <v>0</v>
      </c>
      <c r="X98">
        <f t="shared" si="25"/>
        <v>0</v>
      </c>
      <c r="Y98">
        <f t="shared" si="26"/>
        <v>0</v>
      </c>
      <c r="Z98">
        <f t="shared" si="27"/>
        <v>0</v>
      </c>
      <c r="AA98">
        <f t="shared" si="28"/>
        <v>0</v>
      </c>
      <c r="AB98">
        <f t="shared" si="29"/>
        <v>0</v>
      </c>
      <c r="AC98">
        <f t="shared" si="30"/>
        <v>0</v>
      </c>
      <c r="AD98"/>
      <c r="AE98"/>
      <c r="AF98">
        <f t="shared" si="31"/>
        <v>2</v>
      </c>
      <c r="AG98">
        <f t="shared" si="32"/>
        <v>2</v>
      </c>
      <c r="AH98" t="str">
        <f t="shared" si="33"/>
        <v>Correct</v>
      </c>
      <c r="AJ98" s="96" t="str">
        <f>IFERROR(VLOOKUP(Table1[[#This Row],[RespondentID]],'All Data'!$A:$CO,87,FALSE),"unknown")</f>
        <v>Man</v>
      </c>
      <c r="AK98" s="96" t="str">
        <f>IFERROR(VLOOKUP(Table1[[#This Row],[RespondentID]],'All Data'!$A:$CO,88,FALSE),"unknown")</f>
        <v>18-24 years</v>
      </c>
      <c r="AL98" s="96" t="str">
        <f>IFERROR(VLOOKUP(Table1[[#This Row],[RespondentID]],'All Data'!$A:$CO,89,FALSE),"unknown")</f>
        <v>Nassau</v>
      </c>
      <c r="AM98" s="96" t="str">
        <f>IFERROR(VLOOKUP(Table1[[#This Row],[RespondentID]],'All Data'!$A:$CO,90,FALSE),"unknown")</f>
        <v>Franklin Square, 11010</v>
      </c>
      <c r="AN98" s="96" t="str">
        <f>IFERROR(VLOOKUP(Table1[[#This Row],[RespondentID]],'All Data'!$A:$CO,91,FALSE),"unknown")</f>
        <v>White</v>
      </c>
      <c r="AO98" s="96" t="str">
        <f>IFERROR(VLOOKUP(Table1[[#This Row],[RespondentID]],'All Data'!$A:$CO,92,FALSE),"unknown")</f>
        <v>Not Hispanic or Latino</v>
      </c>
      <c r="AP98" s="96" t="str">
        <f>IFERROR(VLOOKUP(Table1[[#This Row],[RespondentID]],'All Data'!$A:$CO,93,FALSE),"unknown")</f>
        <v>English</v>
      </c>
      <c r="AQ98" s="96" t="str">
        <f>IFERROR(VLOOKUP(Table1[[#This Row],[RespondentID]],'All Data'!$A:$CW,94,FALSE),"unknown")</f>
        <v>$75,000 to $125,000</v>
      </c>
      <c r="AR98" s="96" t="str">
        <f>IFERROR(VLOOKUP(Table1[[#This Row],[RespondentID]],'All Data'!$A:$CW,95,FALSE),"unknown")</f>
        <v>Other (please specify)</v>
      </c>
      <c r="AS98" s="96" t="str">
        <f>IFERROR(VLOOKUP(Table1[[#This Row],[RespondentID]],'All Data'!$A:$CW,96,FALSE),"unknown")</f>
        <v>Employed for wages</v>
      </c>
      <c r="AT98" s="96" t="str">
        <f>IFERROR(VLOOKUP(Table1[[#This Row],[RespondentID]],'All Data'!$A:$CW,97,FALSE),"unknown")</f>
        <v>Yes</v>
      </c>
      <c r="AU98" s="96" t="str">
        <f>IFERROR(VLOOKUP(Table1[[#This Row],[RespondentID]],'All Data'!$A:$CW,98,FALSE),"unknown")</f>
        <v>Private/Commercial</v>
      </c>
      <c r="AV98" s="96" t="str">
        <f>IFERROR(VLOOKUP(Table1[[#This Row],[RespondentID]],'All Data'!$A:$CW,99,FALSE),"unknown")</f>
        <v>Yes</v>
      </c>
    </row>
    <row r="99" spans="1:48">
      <c r="A99">
        <v>114428865341</v>
      </c>
      <c r="B99" t="s">
        <v>38</v>
      </c>
      <c r="C99" t="s">
        <v>39</v>
      </c>
      <c r="E99" t="s">
        <v>41</v>
      </c>
      <c r="H99" t="s">
        <v>43</v>
      </c>
      <c r="J99" t="s">
        <v>45</v>
      </c>
      <c r="L99" t="s">
        <v>47</v>
      </c>
      <c r="O99">
        <f t="shared" si="17"/>
        <v>6</v>
      </c>
      <c r="P99">
        <f t="shared" si="18"/>
        <v>0.5</v>
      </c>
      <c r="Q99"/>
      <c r="R99">
        <f t="shared" si="19"/>
        <v>0.5</v>
      </c>
      <c r="S99">
        <f t="shared" si="20"/>
        <v>0.5</v>
      </c>
      <c r="T99">
        <f t="shared" si="21"/>
        <v>0</v>
      </c>
      <c r="U99">
        <f t="shared" si="22"/>
        <v>0.5</v>
      </c>
      <c r="V99">
        <f t="shared" si="23"/>
        <v>0</v>
      </c>
      <c r="W99">
        <f t="shared" si="24"/>
        <v>0</v>
      </c>
      <c r="X99">
        <f t="shared" si="25"/>
        <v>0.5</v>
      </c>
      <c r="Y99">
        <f t="shared" si="26"/>
        <v>0</v>
      </c>
      <c r="Z99">
        <f t="shared" si="27"/>
        <v>0.5</v>
      </c>
      <c r="AA99">
        <f t="shared" si="28"/>
        <v>0</v>
      </c>
      <c r="AB99">
        <f t="shared" si="29"/>
        <v>0.5</v>
      </c>
      <c r="AC99">
        <f t="shared" si="30"/>
        <v>0</v>
      </c>
      <c r="AD99"/>
      <c r="AE99"/>
      <c r="AF99">
        <f t="shared" si="31"/>
        <v>3</v>
      </c>
      <c r="AG99">
        <f t="shared" si="32"/>
        <v>6</v>
      </c>
      <c r="AH99" t="str">
        <f t="shared" si="33"/>
        <v>Correct</v>
      </c>
      <c r="AJ99" s="96" t="str">
        <f>IFERROR(VLOOKUP(Table1[[#This Row],[RespondentID]],'All Data'!$A:$CO,87,FALSE),"unknown")</f>
        <v>Woman</v>
      </c>
      <c r="AK99" s="96" t="str">
        <f>IFERROR(VLOOKUP(Table1[[#This Row],[RespondentID]],'All Data'!$A:$CO,88,FALSE),"unknown")</f>
        <v>18-24 years</v>
      </c>
      <c r="AL99" s="96" t="str">
        <f>IFERROR(VLOOKUP(Table1[[#This Row],[RespondentID]],'All Data'!$A:$CO,89,FALSE),"unknown")</f>
        <v>Suffolk</v>
      </c>
      <c r="AM99" s="96" t="str">
        <f>IFERROR(VLOOKUP(Table1[[#This Row],[RespondentID]],'All Data'!$A:$CO,90,FALSE),"unknown")</f>
        <v>North Babylon, 11703</v>
      </c>
      <c r="AN99" s="96" t="str">
        <f>IFERROR(VLOOKUP(Table1[[#This Row],[RespondentID]],'All Data'!$A:$CO,91,FALSE),"unknown")</f>
        <v>White</v>
      </c>
      <c r="AO99" s="96" t="str">
        <f>IFERROR(VLOOKUP(Table1[[#This Row],[RespondentID]],'All Data'!$A:$CO,92,FALSE),"unknown")</f>
        <v>Not Hispanic or Latino</v>
      </c>
      <c r="AP99" s="96" t="str">
        <f>IFERROR(VLOOKUP(Table1[[#This Row],[RespondentID]],'All Data'!$A:$CO,93,FALSE),"unknown")</f>
        <v>English</v>
      </c>
      <c r="AQ99" s="96" t="str">
        <f>IFERROR(VLOOKUP(Table1[[#This Row],[RespondentID]],'All Data'!$A:$CW,94,FALSE),"unknown")</f>
        <v>$75,000 to $125,000</v>
      </c>
      <c r="AR99" s="96" t="str">
        <f>IFERROR(VLOOKUP(Table1[[#This Row],[RespondentID]],'All Data'!$A:$CW,95,FALSE),"unknown")</f>
        <v>High school graduate</v>
      </c>
      <c r="AS99" s="96" t="str">
        <f>IFERROR(VLOOKUP(Table1[[#This Row],[RespondentID]],'All Data'!$A:$CW,96,FALSE),"unknown")</f>
        <v>Student</v>
      </c>
      <c r="AT99" s="96" t="str">
        <f>IFERROR(VLOOKUP(Table1[[#This Row],[RespondentID]],'All Data'!$A:$CW,97,FALSE),"unknown")</f>
        <v>Yes</v>
      </c>
      <c r="AU99" s="96" t="str">
        <f>IFERROR(VLOOKUP(Table1[[#This Row],[RespondentID]],'All Data'!$A:$CW,98,FALSE),"unknown")</f>
        <v>Private/Commercial</v>
      </c>
      <c r="AV99" s="96" t="str">
        <f>IFERROR(VLOOKUP(Table1[[#This Row],[RespondentID]],'All Data'!$A:$CW,99,FALSE),"unknown")</f>
        <v>Yes</v>
      </c>
    </row>
    <row r="100" spans="1:48">
      <c r="A100">
        <v>114428313792</v>
      </c>
      <c r="B100" t="s">
        <v>38</v>
      </c>
      <c r="K100" t="s">
        <v>46</v>
      </c>
      <c r="L100" t="s">
        <v>47</v>
      </c>
      <c r="O100">
        <f t="shared" si="17"/>
        <v>3</v>
      </c>
      <c r="P100">
        <f t="shared" si="18"/>
        <v>1</v>
      </c>
      <c r="Q100"/>
      <c r="R100">
        <f t="shared" si="19"/>
        <v>1</v>
      </c>
      <c r="S100">
        <f t="shared" si="20"/>
        <v>0</v>
      </c>
      <c r="T100">
        <f t="shared" si="21"/>
        <v>0</v>
      </c>
      <c r="U100">
        <f t="shared" si="22"/>
        <v>0</v>
      </c>
      <c r="V100">
        <f t="shared" si="23"/>
        <v>0</v>
      </c>
      <c r="W100">
        <f t="shared" si="24"/>
        <v>0</v>
      </c>
      <c r="X100">
        <f t="shared" si="25"/>
        <v>0</v>
      </c>
      <c r="Y100">
        <f t="shared" si="26"/>
        <v>0</v>
      </c>
      <c r="Z100">
        <f t="shared" si="27"/>
        <v>0</v>
      </c>
      <c r="AA100">
        <f t="shared" si="28"/>
        <v>1</v>
      </c>
      <c r="AB100">
        <f t="shared" si="29"/>
        <v>1</v>
      </c>
      <c r="AC100">
        <f t="shared" si="30"/>
        <v>0</v>
      </c>
      <c r="AD100"/>
      <c r="AE100"/>
      <c r="AF100">
        <f t="shared" si="31"/>
        <v>3</v>
      </c>
      <c r="AG100">
        <f t="shared" si="32"/>
        <v>3</v>
      </c>
      <c r="AH100" t="str">
        <f t="shared" si="33"/>
        <v>Correct</v>
      </c>
      <c r="AJ100" s="96" t="str">
        <f>IFERROR(VLOOKUP(Table1[[#This Row],[RespondentID]],'All Data'!$A:$CO,87,FALSE),"unknown")</f>
        <v>Man</v>
      </c>
      <c r="AK100" s="96" t="str">
        <f>IFERROR(VLOOKUP(Table1[[#This Row],[RespondentID]],'All Data'!$A:$CO,88,FALSE),"unknown")</f>
        <v>18-24 years</v>
      </c>
      <c r="AL100" s="96" t="str">
        <f>IFERROR(VLOOKUP(Table1[[#This Row],[RespondentID]],'All Data'!$A:$CO,89,FALSE),"unknown")</f>
        <v>Suffolk</v>
      </c>
      <c r="AM100" s="96" t="str">
        <f>IFERROR(VLOOKUP(Table1[[#This Row],[RespondentID]],'All Data'!$A:$CO,90,FALSE),"unknown")</f>
        <v>Wyandanch, 11798</v>
      </c>
      <c r="AN100" s="96" t="str">
        <f>IFERROR(VLOOKUP(Table1[[#This Row],[RespondentID]],'All Data'!$A:$CO,91,FALSE),"unknown")</f>
        <v>Black or African American</v>
      </c>
      <c r="AO100" s="96" t="str">
        <f>IFERROR(VLOOKUP(Table1[[#This Row],[RespondentID]],'All Data'!$A:$CO,92,FALSE),"unknown")</f>
        <v>Not Hispanic or Latino</v>
      </c>
      <c r="AP100" s="96" t="str">
        <f>IFERROR(VLOOKUP(Table1[[#This Row],[RespondentID]],'All Data'!$A:$CO,93,FALSE),"unknown")</f>
        <v>English, Other</v>
      </c>
      <c r="AQ100" s="96" t="str">
        <f>IFERROR(VLOOKUP(Table1[[#This Row],[RespondentID]],'All Data'!$A:$CW,94,FALSE),"unknown")</f>
        <v>$35,000 to $49,999</v>
      </c>
      <c r="AR100" s="96" t="str">
        <f>IFERROR(VLOOKUP(Table1[[#This Row],[RespondentID]],'All Data'!$A:$CW,95,FALSE),"unknown")</f>
        <v>High school graduate</v>
      </c>
      <c r="AS100" s="96" t="str">
        <f>IFERROR(VLOOKUP(Table1[[#This Row],[RespondentID]],'All Data'!$A:$CW,96,FALSE),"unknown")</f>
        <v>Student</v>
      </c>
      <c r="AT100" s="96" t="str">
        <f>IFERROR(VLOOKUP(Table1[[#This Row],[RespondentID]],'All Data'!$A:$CW,97,FALSE),"unknown")</f>
        <v>Yes</v>
      </c>
      <c r="AU100" s="96" t="str">
        <f>IFERROR(VLOOKUP(Table1[[#This Row],[RespondentID]],'All Data'!$A:$CW,98,FALSE),"unknown")</f>
        <v>Medicare</v>
      </c>
      <c r="AV100" s="96" t="str">
        <f>IFERROR(VLOOKUP(Table1[[#This Row],[RespondentID]],'All Data'!$A:$CW,99,FALSE),"unknown")</f>
        <v>Yes</v>
      </c>
    </row>
    <row r="101" spans="1:48">
      <c r="A101">
        <v>114424861246</v>
      </c>
      <c r="C101" t="s">
        <v>39</v>
      </c>
      <c r="H101" t="s">
        <v>43</v>
      </c>
      <c r="K101" t="s">
        <v>46</v>
      </c>
      <c r="L101" t="s">
        <v>47</v>
      </c>
      <c r="N101" t="s">
        <v>492</v>
      </c>
      <c r="O101">
        <f t="shared" si="17"/>
        <v>5</v>
      </c>
      <c r="P101">
        <f t="shared" si="18"/>
        <v>0.6</v>
      </c>
      <c r="Q101"/>
      <c r="R101">
        <f t="shared" si="19"/>
        <v>0</v>
      </c>
      <c r="S101">
        <f t="shared" si="20"/>
        <v>0.6</v>
      </c>
      <c r="T101">
        <f t="shared" si="21"/>
        <v>0</v>
      </c>
      <c r="U101">
        <f t="shared" si="22"/>
        <v>0</v>
      </c>
      <c r="V101">
        <f t="shared" si="23"/>
        <v>0</v>
      </c>
      <c r="W101">
        <f t="shared" si="24"/>
        <v>0</v>
      </c>
      <c r="X101">
        <f t="shared" si="25"/>
        <v>0.6</v>
      </c>
      <c r="Y101">
        <f t="shared" si="26"/>
        <v>0</v>
      </c>
      <c r="Z101">
        <f t="shared" si="27"/>
        <v>0</v>
      </c>
      <c r="AA101">
        <f t="shared" si="28"/>
        <v>0.6</v>
      </c>
      <c r="AB101">
        <f t="shared" si="29"/>
        <v>0.6</v>
      </c>
      <c r="AC101">
        <f t="shared" si="30"/>
        <v>0</v>
      </c>
      <c r="AD101"/>
      <c r="AE101"/>
      <c r="AF101">
        <f t="shared" si="31"/>
        <v>2.4</v>
      </c>
      <c r="AG101">
        <f t="shared" si="32"/>
        <v>5</v>
      </c>
      <c r="AH101" t="str">
        <f t="shared" si="33"/>
        <v>Wrong</v>
      </c>
      <c r="AJ101" s="96" t="str">
        <f>IFERROR(VLOOKUP(Table1[[#This Row],[RespondentID]],'All Data'!$A:$CO,87,FALSE),"unknown")</f>
        <v>Woman</v>
      </c>
      <c r="AK101" s="96" t="str">
        <f>IFERROR(VLOOKUP(Table1[[#This Row],[RespondentID]],'All Data'!$A:$CO,88,FALSE),"unknown")</f>
        <v>18-24 years</v>
      </c>
      <c r="AL101" s="96" t="str">
        <f>IFERROR(VLOOKUP(Table1[[#This Row],[RespondentID]],'All Data'!$A:$CO,89,FALSE),"unknown")</f>
        <v>Nassau</v>
      </c>
      <c r="AM101" s="96" t="str">
        <f>IFERROR(VLOOKUP(Table1[[#This Row],[RespondentID]],'All Data'!$A:$CO,90,FALSE),"unknown")</f>
        <v>Seaford, 11783</v>
      </c>
      <c r="AN101" s="96" t="str">
        <f>IFERROR(VLOOKUP(Table1[[#This Row],[RespondentID]],'All Data'!$A:$CO,91,FALSE),"unknown")</f>
        <v>White</v>
      </c>
      <c r="AO101" s="96" t="str">
        <f>IFERROR(VLOOKUP(Table1[[#This Row],[RespondentID]],'All Data'!$A:$CO,92,FALSE),"unknown")</f>
        <v>Not Hispanic or Latino</v>
      </c>
      <c r="AP101" s="96" t="str">
        <f>IFERROR(VLOOKUP(Table1[[#This Row],[RespondentID]],'All Data'!$A:$CO,93,FALSE),"unknown")</f>
        <v>English</v>
      </c>
      <c r="AQ101" s="96" t="str">
        <f>IFERROR(VLOOKUP(Table1[[#This Row],[RespondentID]],'All Data'!$A:$CW,94,FALSE),"unknown")</f>
        <v>$50,000 to $74,999</v>
      </c>
      <c r="AR101" s="96" t="str">
        <f>IFERROR(VLOOKUP(Table1[[#This Row],[RespondentID]],'All Data'!$A:$CW,95,FALSE),"unknown")</f>
        <v>High school graduate</v>
      </c>
      <c r="AS101" s="96" t="str">
        <f>IFERROR(VLOOKUP(Table1[[#This Row],[RespondentID]],'All Data'!$A:$CW,96,FALSE),"unknown")</f>
        <v>Student</v>
      </c>
      <c r="AT101" s="96" t="str">
        <f>IFERROR(VLOOKUP(Table1[[#This Row],[RespondentID]],'All Data'!$A:$CW,97,FALSE),"unknown")</f>
        <v>Yes</v>
      </c>
      <c r="AU101" s="96" t="str">
        <f>IFERROR(VLOOKUP(Table1[[#This Row],[RespondentID]],'All Data'!$A:$CW,98,FALSE),"unknown")</f>
        <v>Medicare</v>
      </c>
      <c r="AV101" s="96" t="str">
        <f>IFERROR(VLOOKUP(Table1[[#This Row],[RespondentID]],'All Data'!$A:$CW,99,FALSE),"unknown")</f>
        <v>Yes</v>
      </c>
    </row>
    <row r="102" spans="1:48">
      <c r="A102">
        <v>114421723858</v>
      </c>
      <c r="B102" t="s">
        <v>38</v>
      </c>
      <c r="H102" t="s">
        <v>43</v>
      </c>
      <c r="L102" t="s">
        <v>47</v>
      </c>
      <c r="O102">
        <f t="shared" si="17"/>
        <v>3</v>
      </c>
      <c r="P102">
        <f t="shared" si="18"/>
        <v>1</v>
      </c>
      <c r="Q102"/>
      <c r="R102">
        <f t="shared" si="19"/>
        <v>1</v>
      </c>
      <c r="S102">
        <f t="shared" si="20"/>
        <v>0</v>
      </c>
      <c r="T102">
        <f t="shared" si="21"/>
        <v>0</v>
      </c>
      <c r="U102">
        <f t="shared" si="22"/>
        <v>0</v>
      </c>
      <c r="V102">
        <f t="shared" si="23"/>
        <v>0</v>
      </c>
      <c r="W102">
        <f t="shared" si="24"/>
        <v>0</v>
      </c>
      <c r="X102">
        <f t="shared" si="25"/>
        <v>1</v>
      </c>
      <c r="Y102">
        <f t="shared" si="26"/>
        <v>0</v>
      </c>
      <c r="Z102">
        <f t="shared" si="27"/>
        <v>0</v>
      </c>
      <c r="AA102">
        <f t="shared" si="28"/>
        <v>0</v>
      </c>
      <c r="AB102">
        <f t="shared" si="29"/>
        <v>1</v>
      </c>
      <c r="AC102">
        <f t="shared" si="30"/>
        <v>0</v>
      </c>
      <c r="AD102"/>
      <c r="AE102"/>
      <c r="AF102">
        <f t="shared" si="31"/>
        <v>3</v>
      </c>
      <c r="AG102">
        <f t="shared" si="32"/>
        <v>3</v>
      </c>
      <c r="AH102" t="str">
        <f t="shared" si="33"/>
        <v>Correct</v>
      </c>
      <c r="AJ102" s="96" t="str">
        <f>IFERROR(VLOOKUP(Table1[[#This Row],[RespondentID]],'All Data'!$A:$CO,87,FALSE),"unknown")</f>
        <v>Woman</v>
      </c>
      <c r="AK102" s="96" t="str">
        <f>IFERROR(VLOOKUP(Table1[[#This Row],[RespondentID]],'All Data'!$A:$CO,88,FALSE),"unknown")</f>
        <v>65+ years</v>
      </c>
      <c r="AL102" s="96" t="str">
        <f>IFERROR(VLOOKUP(Table1[[#This Row],[RespondentID]],'All Data'!$A:$CO,89,FALSE),"unknown")</f>
        <v>Suffolk</v>
      </c>
      <c r="AM102" s="96" t="str">
        <f>IFERROR(VLOOKUP(Table1[[#This Row],[RespondentID]],'All Data'!$A:$CO,90,FALSE),"unknown")</f>
        <v>Mastic Beach, 11951</v>
      </c>
      <c r="AN102" s="96">
        <f>IFERROR(VLOOKUP(Table1[[#This Row],[RespondentID]],'All Data'!$A:$CO,91,FALSE),"unknown")</f>
        <v>0</v>
      </c>
      <c r="AO102" s="96">
        <f>IFERROR(VLOOKUP(Table1[[#This Row],[RespondentID]],'All Data'!$A:$CO,92,FALSE),"unknown")</f>
        <v>0</v>
      </c>
      <c r="AP102" s="96">
        <f>IFERROR(VLOOKUP(Table1[[#This Row],[RespondentID]],'All Data'!$A:$CO,93,FALSE),"unknown")</f>
        <v>0</v>
      </c>
      <c r="AQ102" s="96">
        <f>IFERROR(VLOOKUP(Table1[[#This Row],[RespondentID]],'All Data'!$A:$CW,94,FALSE),"unknown")</f>
        <v>0</v>
      </c>
      <c r="AR102" s="96">
        <f>IFERROR(VLOOKUP(Table1[[#This Row],[RespondentID]],'All Data'!$A:$CW,95,FALSE),"unknown")</f>
        <v>0</v>
      </c>
      <c r="AS102" s="96">
        <f>IFERROR(VLOOKUP(Table1[[#This Row],[RespondentID]],'All Data'!$A:$CW,96,FALSE),"unknown")</f>
        <v>0</v>
      </c>
      <c r="AT102" s="96">
        <f>IFERROR(VLOOKUP(Table1[[#This Row],[RespondentID]],'All Data'!$A:$CW,97,FALSE),"unknown")</f>
        <v>0</v>
      </c>
      <c r="AU102" s="96">
        <f>IFERROR(VLOOKUP(Table1[[#This Row],[RespondentID]],'All Data'!$A:$CW,98,FALSE),"unknown")</f>
        <v>0</v>
      </c>
      <c r="AV102" s="96">
        <f>IFERROR(VLOOKUP(Table1[[#This Row],[RespondentID]],'All Data'!$A:$CW,99,FALSE),"unknown")</f>
        <v>0</v>
      </c>
    </row>
    <row r="103" spans="1:48">
      <c r="A103">
        <v>114417972928</v>
      </c>
      <c r="N103" t="s">
        <v>525</v>
      </c>
      <c r="O103">
        <f t="shared" si="17"/>
        <v>1</v>
      </c>
      <c r="P103">
        <f t="shared" si="18"/>
        <v>3</v>
      </c>
      <c r="Q103"/>
      <c r="R103">
        <f t="shared" si="19"/>
        <v>0</v>
      </c>
      <c r="S103">
        <f t="shared" si="20"/>
        <v>0</v>
      </c>
      <c r="T103">
        <f t="shared" si="21"/>
        <v>0</v>
      </c>
      <c r="U103">
        <f t="shared" si="22"/>
        <v>0</v>
      </c>
      <c r="V103">
        <f t="shared" si="23"/>
        <v>0</v>
      </c>
      <c r="W103">
        <f t="shared" si="24"/>
        <v>0</v>
      </c>
      <c r="X103">
        <f t="shared" si="25"/>
        <v>0</v>
      </c>
      <c r="Y103">
        <f t="shared" si="26"/>
        <v>0</v>
      </c>
      <c r="Z103">
        <f t="shared" si="27"/>
        <v>0</v>
      </c>
      <c r="AA103">
        <f t="shared" si="28"/>
        <v>0</v>
      </c>
      <c r="AB103">
        <f t="shared" si="29"/>
        <v>0</v>
      </c>
      <c r="AC103">
        <f t="shared" si="30"/>
        <v>0</v>
      </c>
      <c r="AD103"/>
      <c r="AE103"/>
      <c r="AF103">
        <f t="shared" si="31"/>
        <v>0</v>
      </c>
      <c r="AG103">
        <f t="shared" si="32"/>
        <v>1</v>
      </c>
      <c r="AH103" t="str">
        <f t="shared" si="33"/>
        <v>Wrong</v>
      </c>
      <c r="AJ103" s="96" t="str">
        <f>IFERROR(VLOOKUP(Table1[[#This Row],[RespondentID]],'All Data'!$A:$CO,87,FALSE),"unknown")</f>
        <v>Woman</v>
      </c>
      <c r="AK103" s="96" t="str">
        <f>IFERROR(VLOOKUP(Table1[[#This Row],[RespondentID]],'All Data'!$A:$CO,88,FALSE),"unknown")</f>
        <v>55-64 years</v>
      </c>
      <c r="AL103" s="96" t="str">
        <f>IFERROR(VLOOKUP(Table1[[#This Row],[RespondentID]],'All Data'!$A:$CO,89,FALSE),"unknown")</f>
        <v>Suffolk</v>
      </c>
      <c r="AM103" s="96" t="str">
        <f>IFERROR(VLOOKUP(Table1[[#This Row],[RespondentID]],'All Data'!$A:$CO,90,FALSE),"unknown")</f>
        <v>East Patchogue, 11772</v>
      </c>
      <c r="AN103" s="96" t="str">
        <f>IFERROR(VLOOKUP(Table1[[#This Row],[RespondentID]],'All Data'!$A:$CO,91,FALSE),"unknown")</f>
        <v>White</v>
      </c>
      <c r="AO103" s="96" t="str">
        <f>IFERROR(VLOOKUP(Table1[[#This Row],[RespondentID]],'All Data'!$A:$CO,92,FALSE),"unknown")</f>
        <v>Not Hispanic or Latino</v>
      </c>
      <c r="AP103" s="96" t="str">
        <f>IFERROR(VLOOKUP(Table1[[#This Row],[RespondentID]],'All Data'!$A:$CO,93,FALSE),"unknown")</f>
        <v>English</v>
      </c>
      <c r="AQ103" s="96" t="str">
        <f>IFERROR(VLOOKUP(Table1[[#This Row],[RespondentID]],'All Data'!$A:$CW,94,FALSE),"unknown")</f>
        <v>$75,000 to $125,000</v>
      </c>
      <c r="AR103" s="96" t="str">
        <f>IFERROR(VLOOKUP(Table1[[#This Row],[RespondentID]],'All Data'!$A:$CW,95,FALSE),"unknown")</f>
        <v>Some college</v>
      </c>
      <c r="AS103" s="96" t="str">
        <f>IFERROR(VLOOKUP(Table1[[#This Row],[RespondentID]],'All Data'!$A:$CW,96,FALSE),"unknown")</f>
        <v>Employed for wages</v>
      </c>
      <c r="AT103" s="96" t="str">
        <f>IFERROR(VLOOKUP(Table1[[#This Row],[RespondentID]],'All Data'!$A:$CW,97,FALSE),"unknown")</f>
        <v>Yes</v>
      </c>
      <c r="AU103" s="96" t="str">
        <f>IFERROR(VLOOKUP(Table1[[#This Row],[RespondentID]],'All Data'!$A:$CW,98,FALSE),"unknown")</f>
        <v>Private/Commercial</v>
      </c>
      <c r="AV103" s="96" t="str">
        <f>IFERROR(VLOOKUP(Table1[[#This Row],[RespondentID]],'All Data'!$A:$CW,99,FALSE),"unknown")</f>
        <v>Yes</v>
      </c>
    </row>
    <row r="104" spans="1:48">
      <c r="A104">
        <v>114413275309</v>
      </c>
      <c r="N104" t="s">
        <v>530</v>
      </c>
      <c r="O104">
        <f t="shared" si="17"/>
        <v>1</v>
      </c>
      <c r="P104">
        <f t="shared" si="18"/>
        <v>3</v>
      </c>
      <c r="Q104"/>
      <c r="R104">
        <f t="shared" si="19"/>
        <v>0</v>
      </c>
      <c r="S104">
        <f t="shared" si="20"/>
        <v>0</v>
      </c>
      <c r="T104">
        <f t="shared" si="21"/>
        <v>0</v>
      </c>
      <c r="U104">
        <f t="shared" si="22"/>
        <v>0</v>
      </c>
      <c r="V104">
        <f t="shared" si="23"/>
        <v>0</v>
      </c>
      <c r="W104">
        <f t="shared" si="24"/>
        <v>0</v>
      </c>
      <c r="X104">
        <f t="shared" si="25"/>
        <v>0</v>
      </c>
      <c r="Y104">
        <f t="shared" si="26"/>
        <v>0</v>
      </c>
      <c r="Z104">
        <f t="shared" si="27"/>
        <v>0</v>
      </c>
      <c r="AA104">
        <f t="shared" si="28"/>
        <v>0</v>
      </c>
      <c r="AB104">
        <f t="shared" si="29"/>
        <v>0</v>
      </c>
      <c r="AC104">
        <f t="shared" si="30"/>
        <v>0</v>
      </c>
      <c r="AD104"/>
      <c r="AE104"/>
      <c r="AF104">
        <f t="shared" si="31"/>
        <v>0</v>
      </c>
      <c r="AG104">
        <f t="shared" si="32"/>
        <v>1</v>
      </c>
      <c r="AH104" t="str">
        <f t="shared" si="33"/>
        <v>Wrong</v>
      </c>
      <c r="AJ104" s="96" t="str">
        <f>IFERROR(VLOOKUP(Table1[[#This Row],[RespondentID]],'All Data'!$A:$CO,87,FALSE),"unknown")</f>
        <v>Man</v>
      </c>
      <c r="AK104" s="96" t="str">
        <f>IFERROR(VLOOKUP(Table1[[#This Row],[RespondentID]],'All Data'!$A:$CO,88,FALSE),"unknown")</f>
        <v>65+ years</v>
      </c>
      <c r="AL104" s="96" t="str">
        <f>IFERROR(VLOOKUP(Table1[[#This Row],[RespondentID]],'All Data'!$A:$CO,89,FALSE),"unknown")</f>
        <v>Suffolk</v>
      </c>
      <c r="AM104" s="96" t="str">
        <f>IFERROR(VLOOKUP(Table1[[#This Row],[RespondentID]],'All Data'!$A:$CO,90,FALSE),"unknown")</f>
        <v>Stony Brook, 11790</v>
      </c>
      <c r="AN104" s="96" t="str">
        <f>IFERROR(VLOOKUP(Table1[[#This Row],[RespondentID]],'All Data'!$A:$CO,91,FALSE),"unknown")</f>
        <v>American Indian and Alaska Native</v>
      </c>
      <c r="AO104" s="96" t="str">
        <f>IFERROR(VLOOKUP(Table1[[#This Row],[RespondentID]],'All Data'!$A:$CO,92,FALSE),"unknown")</f>
        <v>Not Hispanic or Latino</v>
      </c>
      <c r="AP104" s="96" t="str">
        <f>IFERROR(VLOOKUP(Table1[[#This Row],[RespondentID]],'All Data'!$A:$CO,93,FALSE),"unknown")</f>
        <v>English, Italian</v>
      </c>
      <c r="AQ104" s="96" t="str">
        <f>IFERROR(VLOOKUP(Table1[[#This Row],[RespondentID]],'All Data'!$A:$CW,94,FALSE),"unknown")</f>
        <v>$35,000 to $49,999</v>
      </c>
      <c r="AR104" s="96" t="str">
        <f>IFERROR(VLOOKUP(Table1[[#This Row],[RespondentID]],'All Data'!$A:$CW,95,FALSE),"unknown")</f>
        <v>Some college</v>
      </c>
      <c r="AS104" s="96" t="str">
        <f>IFERROR(VLOOKUP(Table1[[#This Row],[RespondentID]],'All Data'!$A:$CW,96,FALSE),"unknown")</f>
        <v>Retired</v>
      </c>
      <c r="AT104" s="96" t="str">
        <f>IFERROR(VLOOKUP(Table1[[#This Row],[RespondentID]],'All Data'!$A:$CW,97,FALSE),"unknown")</f>
        <v>Yes</v>
      </c>
      <c r="AU104" s="96" t="str">
        <f>IFERROR(VLOOKUP(Table1[[#This Row],[RespondentID]],'All Data'!$A:$CW,98,FALSE),"unknown")</f>
        <v>Medicare</v>
      </c>
      <c r="AV104" s="96" t="str">
        <f>IFERROR(VLOOKUP(Table1[[#This Row],[RespondentID]],'All Data'!$A:$CW,99,FALSE),"unknown")</f>
        <v>Yes</v>
      </c>
    </row>
    <row r="105" spans="1:48">
      <c r="A105">
        <v>114412129918</v>
      </c>
      <c r="C105" t="s">
        <v>39</v>
      </c>
      <c r="I105" t="s">
        <v>44</v>
      </c>
      <c r="N105" t="s">
        <v>533</v>
      </c>
      <c r="O105">
        <f t="shared" si="17"/>
        <v>3</v>
      </c>
      <c r="P105">
        <f t="shared" si="18"/>
        <v>1</v>
      </c>
      <c r="Q105"/>
      <c r="R105">
        <f t="shared" si="19"/>
        <v>0</v>
      </c>
      <c r="S105">
        <f t="shared" si="20"/>
        <v>1</v>
      </c>
      <c r="T105">
        <f t="shared" si="21"/>
        <v>0</v>
      </c>
      <c r="U105">
        <f t="shared" si="22"/>
        <v>0</v>
      </c>
      <c r="V105">
        <f t="shared" si="23"/>
        <v>0</v>
      </c>
      <c r="W105">
        <f t="shared" si="24"/>
        <v>0</v>
      </c>
      <c r="X105">
        <f t="shared" si="25"/>
        <v>0</v>
      </c>
      <c r="Y105">
        <f t="shared" si="26"/>
        <v>1</v>
      </c>
      <c r="Z105">
        <f t="shared" si="27"/>
        <v>0</v>
      </c>
      <c r="AA105">
        <f t="shared" si="28"/>
        <v>0</v>
      </c>
      <c r="AB105">
        <f t="shared" si="29"/>
        <v>0</v>
      </c>
      <c r="AC105">
        <f t="shared" si="30"/>
        <v>0</v>
      </c>
      <c r="AD105"/>
      <c r="AE105"/>
      <c r="AF105">
        <f t="shared" si="31"/>
        <v>2</v>
      </c>
      <c r="AG105">
        <f t="shared" si="32"/>
        <v>3</v>
      </c>
      <c r="AH105" t="str">
        <f t="shared" si="33"/>
        <v>Wrong</v>
      </c>
      <c r="AJ105" s="96" t="str">
        <f>IFERROR(VLOOKUP(Table1[[#This Row],[RespondentID]],'All Data'!$A:$CO,87,FALSE),"unknown")</f>
        <v>Woman</v>
      </c>
      <c r="AK105" s="96" t="str">
        <f>IFERROR(VLOOKUP(Table1[[#This Row],[RespondentID]],'All Data'!$A:$CO,88,FALSE),"unknown")</f>
        <v>55-64 years</v>
      </c>
      <c r="AL105" s="96" t="str">
        <f>IFERROR(VLOOKUP(Table1[[#This Row],[RespondentID]],'All Data'!$A:$CO,89,FALSE),"unknown")</f>
        <v>Suffolk</v>
      </c>
      <c r="AM105" s="96" t="str">
        <f>IFERROR(VLOOKUP(Table1[[#This Row],[RespondentID]],'All Data'!$A:$CO,90,FALSE),"unknown")</f>
        <v>Centerport, 11721</v>
      </c>
      <c r="AN105" s="96" t="str">
        <f>IFERROR(VLOOKUP(Table1[[#This Row],[RespondentID]],'All Data'!$A:$CO,91,FALSE),"unknown")</f>
        <v>White</v>
      </c>
      <c r="AO105" s="96" t="str">
        <f>IFERROR(VLOOKUP(Table1[[#This Row],[RespondentID]],'All Data'!$A:$CO,92,FALSE),"unknown")</f>
        <v>Not Hispanic or Latino</v>
      </c>
      <c r="AP105" s="96" t="str">
        <f>IFERROR(VLOOKUP(Table1[[#This Row],[RespondentID]],'All Data'!$A:$CO,93,FALSE),"unknown")</f>
        <v>English</v>
      </c>
      <c r="AQ105" s="96" t="str">
        <f>IFERROR(VLOOKUP(Table1[[#This Row],[RespondentID]],'All Data'!$A:$CW,94,FALSE),"unknown")</f>
        <v>Over $125,000</v>
      </c>
      <c r="AR105" s="96" t="str">
        <f>IFERROR(VLOOKUP(Table1[[#This Row],[RespondentID]],'All Data'!$A:$CW,95,FALSE),"unknown")</f>
        <v>Graduate school</v>
      </c>
      <c r="AS105" s="96" t="str">
        <f>IFERROR(VLOOKUP(Table1[[#This Row],[RespondentID]],'All Data'!$A:$CW,96,FALSE),"unknown")</f>
        <v>Out of work and looking for work</v>
      </c>
      <c r="AT105" s="96" t="str">
        <f>IFERROR(VLOOKUP(Table1[[#This Row],[RespondentID]],'All Data'!$A:$CW,97,FALSE),"unknown")</f>
        <v>Yes</v>
      </c>
      <c r="AU105" s="96" t="str">
        <f>IFERROR(VLOOKUP(Table1[[#This Row],[RespondentID]],'All Data'!$A:$CW,98,FALSE),"unknown")</f>
        <v>Private/Commercial</v>
      </c>
      <c r="AV105" s="96" t="str">
        <f>IFERROR(VLOOKUP(Table1[[#This Row],[RespondentID]],'All Data'!$A:$CW,99,FALSE),"unknown")</f>
        <v>Yes</v>
      </c>
    </row>
    <row r="106" spans="1:48">
      <c r="A106">
        <v>114410465395</v>
      </c>
      <c r="B106" t="s">
        <v>38</v>
      </c>
      <c r="O106">
        <f t="shared" si="17"/>
        <v>1</v>
      </c>
      <c r="P106">
        <f t="shared" si="18"/>
        <v>3</v>
      </c>
      <c r="Q106"/>
      <c r="R106">
        <f t="shared" si="19"/>
        <v>1</v>
      </c>
      <c r="S106">
        <f t="shared" si="20"/>
        <v>0</v>
      </c>
      <c r="T106">
        <f t="shared" si="21"/>
        <v>0</v>
      </c>
      <c r="U106">
        <f t="shared" si="22"/>
        <v>0</v>
      </c>
      <c r="V106">
        <f t="shared" si="23"/>
        <v>0</v>
      </c>
      <c r="W106">
        <f t="shared" si="24"/>
        <v>0</v>
      </c>
      <c r="X106">
        <f t="shared" si="25"/>
        <v>0</v>
      </c>
      <c r="Y106">
        <f t="shared" si="26"/>
        <v>0</v>
      </c>
      <c r="Z106">
        <f t="shared" si="27"/>
        <v>0</v>
      </c>
      <c r="AA106">
        <f t="shared" si="28"/>
        <v>0</v>
      </c>
      <c r="AB106">
        <f t="shared" si="29"/>
        <v>0</v>
      </c>
      <c r="AC106">
        <f t="shared" si="30"/>
        <v>0</v>
      </c>
      <c r="AD106"/>
      <c r="AE106"/>
      <c r="AF106">
        <f t="shared" si="31"/>
        <v>1</v>
      </c>
      <c r="AG106">
        <f t="shared" si="32"/>
        <v>1</v>
      </c>
      <c r="AH106" t="str">
        <f t="shared" si="33"/>
        <v>Correct</v>
      </c>
      <c r="AJ106" s="96" t="str">
        <f>IFERROR(VLOOKUP(Table1[[#This Row],[RespondentID]],'All Data'!$A:$CO,87,FALSE),"unknown")</f>
        <v>Man</v>
      </c>
      <c r="AK106" s="96" t="str">
        <f>IFERROR(VLOOKUP(Table1[[#This Row],[RespondentID]],'All Data'!$A:$CO,88,FALSE),"unknown")</f>
        <v>55-64 years</v>
      </c>
      <c r="AL106" s="96" t="str">
        <f>IFERROR(VLOOKUP(Table1[[#This Row],[RespondentID]],'All Data'!$A:$CO,89,FALSE),"unknown")</f>
        <v>Suffolk</v>
      </c>
      <c r="AM106" s="96" t="str">
        <f>IFERROR(VLOOKUP(Table1[[#This Row],[RespondentID]],'All Data'!$A:$CO,90,FALSE),"unknown")</f>
        <v>Stony Brook, 11790</v>
      </c>
      <c r="AN106" s="96" t="str">
        <f>IFERROR(VLOOKUP(Table1[[#This Row],[RespondentID]],'All Data'!$A:$CO,91,FALSE),"unknown")</f>
        <v>White</v>
      </c>
      <c r="AO106" s="96" t="str">
        <f>IFERROR(VLOOKUP(Table1[[#This Row],[RespondentID]],'All Data'!$A:$CO,92,FALSE),"unknown")</f>
        <v>Not Hispanic or Latino</v>
      </c>
      <c r="AP106" s="96" t="str">
        <f>IFERROR(VLOOKUP(Table1[[#This Row],[RespondentID]],'All Data'!$A:$CO,93,FALSE),"unknown")</f>
        <v>English</v>
      </c>
      <c r="AQ106" s="96" t="str">
        <f>IFERROR(VLOOKUP(Table1[[#This Row],[RespondentID]],'All Data'!$A:$CW,94,FALSE),"unknown")</f>
        <v>Over $125,000</v>
      </c>
      <c r="AR106" s="96" t="str">
        <f>IFERROR(VLOOKUP(Table1[[#This Row],[RespondentID]],'All Data'!$A:$CW,95,FALSE),"unknown")</f>
        <v>Doctorate</v>
      </c>
      <c r="AS106" s="96" t="str">
        <f>IFERROR(VLOOKUP(Table1[[#This Row],[RespondentID]],'All Data'!$A:$CW,96,FALSE),"unknown")</f>
        <v>Retired</v>
      </c>
      <c r="AT106" s="96" t="str">
        <f>IFERROR(VLOOKUP(Table1[[#This Row],[RespondentID]],'All Data'!$A:$CW,97,FALSE),"unknown")</f>
        <v>Yes</v>
      </c>
      <c r="AU106" s="96" t="str">
        <f>IFERROR(VLOOKUP(Table1[[#This Row],[RespondentID]],'All Data'!$A:$CW,98,FALSE),"unknown")</f>
        <v>Private/Commercial</v>
      </c>
      <c r="AV106" s="96" t="str">
        <f>IFERROR(VLOOKUP(Table1[[#This Row],[RespondentID]],'All Data'!$A:$CW,99,FALSE),"unknown")</f>
        <v>Yes</v>
      </c>
    </row>
    <row r="107" spans="1:48">
      <c r="A107">
        <v>114410091622</v>
      </c>
      <c r="B107" t="s">
        <v>38</v>
      </c>
      <c r="C107" t="s">
        <v>39</v>
      </c>
      <c r="H107" t="s">
        <v>43</v>
      </c>
      <c r="O107">
        <f t="shared" si="17"/>
        <v>3</v>
      </c>
      <c r="P107">
        <f t="shared" si="18"/>
        <v>1</v>
      </c>
      <c r="Q107"/>
      <c r="R107">
        <f t="shared" si="19"/>
        <v>1</v>
      </c>
      <c r="S107">
        <f t="shared" si="20"/>
        <v>1</v>
      </c>
      <c r="T107">
        <f t="shared" si="21"/>
        <v>0</v>
      </c>
      <c r="U107">
        <f t="shared" si="22"/>
        <v>0</v>
      </c>
      <c r="V107">
        <f t="shared" si="23"/>
        <v>0</v>
      </c>
      <c r="W107">
        <f t="shared" si="24"/>
        <v>0</v>
      </c>
      <c r="X107">
        <f t="shared" si="25"/>
        <v>1</v>
      </c>
      <c r="Y107">
        <f t="shared" si="26"/>
        <v>0</v>
      </c>
      <c r="Z107">
        <f t="shared" si="27"/>
        <v>0</v>
      </c>
      <c r="AA107">
        <f t="shared" si="28"/>
        <v>0</v>
      </c>
      <c r="AB107">
        <f t="shared" si="29"/>
        <v>0</v>
      </c>
      <c r="AC107">
        <f t="shared" si="30"/>
        <v>0</v>
      </c>
      <c r="AD107"/>
      <c r="AE107"/>
      <c r="AF107">
        <f t="shared" si="31"/>
        <v>3</v>
      </c>
      <c r="AG107">
        <f t="shared" si="32"/>
        <v>3</v>
      </c>
      <c r="AH107" t="str">
        <f t="shared" si="33"/>
        <v>Correct</v>
      </c>
      <c r="AJ107" s="96" t="str">
        <f>IFERROR(VLOOKUP(Table1[[#This Row],[RespondentID]],'All Data'!$A:$CO,87,FALSE),"unknown")</f>
        <v>Woman</v>
      </c>
      <c r="AK107" s="96" t="str">
        <f>IFERROR(VLOOKUP(Table1[[#This Row],[RespondentID]],'All Data'!$A:$CO,88,FALSE),"unknown")</f>
        <v>65+ years</v>
      </c>
      <c r="AL107" s="96" t="str">
        <f>IFERROR(VLOOKUP(Table1[[#This Row],[RespondentID]],'All Data'!$A:$CO,89,FALSE),"unknown")</f>
        <v>Suffolk</v>
      </c>
      <c r="AM107" s="96" t="str">
        <f>IFERROR(VLOOKUP(Table1[[#This Row],[RespondentID]],'All Data'!$A:$CO,90,FALSE),"unknown")</f>
        <v>Babylon, 11704</v>
      </c>
      <c r="AN107" s="96" t="str">
        <f>IFERROR(VLOOKUP(Table1[[#This Row],[RespondentID]],'All Data'!$A:$CO,91,FALSE),"unknown")</f>
        <v>White</v>
      </c>
      <c r="AO107" s="96" t="str">
        <f>IFERROR(VLOOKUP(Table1[[#This Row],[RespondentID]],'All Data'!$A:$CO,92,FALSE),"unknown")</f>
        <v>Not Hispanic or Latino</v>
      </c>
      <c r="AP107" s="96" t="str">
        <f>IFERROR(VLOOKUP(Table1[[#This Row],[RespondentID]],'All Data'!$A:$CO,93,FALSE),"unknown")</f>
        <v>English</v>
      </c>
      <c r="AQ107" s="96" t="str">
        <f>IFERROR(VLOOKUP(Table1[[#This Row],[RespondentID]],'All Data'!$A:$CW,94,FALSE),"unknown")</f>
        <v>$75,000 to $125,000</v>
      </c>
      <c r="AR107" s="96" t="str">
        <f>IFERROR(VLOOKUP(Table1[[#This Row],[RespondentID]],'All Data'!$A:$CW,95,FALSE),"unknown")</f>
        <v>High school graduate</v>
      </c>
      <c r="AS107" s="96" t="str">
        <f>IFERROR(VLOOKUP(Table1[[#This Row],[RespondentID]],'All Data'!$A:$CW,96,FALSE),"unknown")</f>
        <v>Retired</v>
      </c>
      <c r="AT107" s="96" t="str">
        <f>IFERROR(VLOOKUP(Table1[[#This Row],[RespondentID]],'All Data'!$A:$CW,97,FALSE),"unknown")</f>
        <v>Yes</v>
      </c>
      <c r="AU107" s="96" t="str">
        <f>IFERROR(VLOOKUP(Table1[[#This Row],[RespondentID]],'All Data'!$A:$CW,98,FALSE),"unknown")</f>
        <v>Medicare</v>
      </c>
      <c r="AV107" s="96" t="str">
        <f>IFERROR(VLOOKUP(Table1[[#This Row],[RespondentID]],'All Data'!$A:$CW,99,FALSE),"unknown")</f>
        <v>Yes</v>
      </c>
    </row>
    <row r="108" spans="1:48">
      <c r="A108">
        <v>114405858665</v>
      </c>
      <c r="C108" t="s">
        <v>39</v>
      </c>
      <c r="H108" t="s">
        <v>43</v>
      </c>
      <c r="L108" t="s">
        <v>47</v>
      </c>
      <c r="O108">
        <f t="shared" si="17"/>
        <v>3</v>
      </c>
      <c r="P108">
        <f t="shared" si="18"/>
        <v>1</v>
      </c>
      <c r="Q108"/>
      <c r="R108">
        <f t="shared" si="19"/>
        <v>0</v>
      </c>
      <c r="S108">
        <f t="shared" si="20"/>
        <v>1</v>
      </c>
      <c r="T108">
        <f t="shared" si="21"/>
        <v>0</v>
      </c>
      <c r="U108">
        <f t="shared" si="22"/>
        <v>0</v>
      </c>
      <c r="V108">
        <f t="shared" si="23"/>
        <v>0</v>
      </c>
      <c r="W108">
        <f t="shared" si="24"/>
        <v>0</v>
      </c>
      <c r="X108">
        <f t="shared" si="25"/>
        <v>1</v>
      </c>
      <c r="Y108">
        <f t="shared" si="26"/>
        <v>0</v>
      </c>
      <c r="Z108">
        <f t="shared" si="27"/>
        <v>0</v>
      </c>
      <c r="AA108">
        <f t="shared" si="28"/>
        <v>0</v>
      </c>
      <c r="AB108">
        <f t="shared" si="29"/>
        <v>1</v>
      </c>
      <c r="AC108">
        <f t="shared" si="30"/>
        <v>0</v>
      </c>
      <c r="AD108"/>
      <c r="AE108"/>
      <c r="AF108">
        <f t="shared" si="31"/>
        <v>3</v>
      </c>
      <c r="AG108">
        <f t="shared" si="32"/>
        <v>3</v>
      </c>
      <c r="AH108" t="str">
        <f t="shared" si="33"/>
        <v>Correct</v>
      </c>
      <c r="AJ108" s="96" t="str">
        <f>IFERROR(VLOOKUP(Table1[[#This Row],[RespondentID]],'All Data'!$A:$CO,87,FALSE),"unknown")</f>
        <v>Woman</v>
      </c>
      <c r="AK108" s="96" t="str">
        <f>IFERROR(VLOOKUP(Table1[[#This Row],[RespondentID]],'All Data'!$A:$CO,88,FALSE),"unknown")</f>
        <v>65+ years</v>
      </c>
      <c r="AL108" s="96" t="str">
        <f>IFERROR(VLOOKUP(Table1[[#This Row],[RespondentID]],'All Data'!$A:$CO,89,FALSE),"unknown")</f>
        <v>Suffolk</v>
      </c>
      <c r="AM108" s="96" t="str">
        <f>IFERROR(VLOOKUP(Table1[[#This Row],[RespondentID]],'All Data'!$A:$CO,90,FALSE),"unknown")</f>
        <v>Shirley, 11967</v>
      </c>
      <c r="AN108" s="96" t="str">
        <f>IFERROR(VLOOKUP(Table1[[#This Row],[RespondentID]],'All Data'!$A:$CO,91,FALSE),"unknown")</f>
        <v>White</v>
      </c>
      <c r="AO108" s="96" t="str">
        <f>IFERROR(VLOOKUP(Table1[[#This Row],[RespondentID]],'All Data'!$A:$CO,92,FALSE),"unknown")</f>
        <v>Not Hispanic or Latino</v>
      </c>
      <c r="AP108" s="96" t="str">
        <f>IFERROR(VLOOKUP(Table1[[#This Row],[RespondentID]],'All Data'!$A:$CO,93,FALSE),"unknown")</f>
        <v>English</v>
      </c>
      <c r="AQ108" s="96" t="str">
        <f>IFERROR(VLOOKUP(Table1[[#This Row],[RespondentID]],'All Data'!$A:$CW,94,FALSE),"unknown")</f>
        <v>$75,000 to $125,000</v>
      </c>
      <c r="AR108" s="96" t="str">
        <f>IFERROR(VLOOKUP(Table1[[#This Row],[RespondentID]],'All Data'!$A:$CW,95,FALSE),"unknown")</f>
        <v>Some college</v>
      </c>
      <c r="AS108" s="96" t="str">
        <f>IFERROR(VLOOKUP(Table1[[#This Row],[RespondentID]],'All Data'!$A:$CW,96,FALSE),"unknown")</f>
        <v>Retired</v>
      </c>
      <c r="AT108" s="96" t="str">
        <f>IFERROR(VLOOKUP(Table1[[#This Row],[RespondentID]],'All Data'!$A:$CW,97,FALSE),"unknown")</f>
        <v>Yes</v>
      </c>
      <c r="AU108" s="96" t="str">
        <f>IFERROR(VLOOKUP(Table1[[#This Row],[RespondentID]],'All Data'!$A:$CW,98,FALSE),"unknown")</f>
        <v>Medicare, Private/Commercial</v>
      </c>
      <c r="AV108" s="96" t="str">
        <f>IFERROR(VLOOKUP(Table1[[#This Row],[RespondentID]],'All Data'!$A:$CW,99,FALSE),"unknown")</f>
        <v>Yes</v>
      </c>
    </row>
    <row r="109" spans="1:48">
      <c r="A109">
        <v>114404447352</v>
      </c>
      <c r="C109" t="s">
        <v>39</v>
      </c>
      <c r="E109" t="s">
        <v>41</v>
      </c>
      <c r="H109" t="s">
        <v>43</v>
      </c>
      <c r="O109">
        <f t="shared" si="17"/>
        <v>3</v>
      </c>
      <c r="P109">
        <f t="shared" si="18"/>
        <v>1</v>
      </c>
      <c r="Q109"/>
      <c r="R109">
        <f t="shared" si="19"/>
        <v>0</v>
      </c>
      <c r="S109">
        <f t="shared" si="20"/>
        <v>1</v>
      </c>
      <c r="T109">
        <f t="shared" si="21"/>
        <v>0</v>
      </c>
      <c r="U109">
        <f t="shared" si="22"/>
        <v>1</v>
      </c>
      <c r="V109">
        <f t="shared" si="23"/>
        <v>0</v>
      </c>
      <c r="W109">
        <f t="shared" si="24"/>
        <v>0</v>
      </c>
      <c r="X109">
        <f t="shared" si="25"/>
        <v>1</v>
      </c>
      <c r="Y109">
        <f t="shared" si="26"/>
        <v>0</v>
      </c>
      <c r="Z109">
        <f t="shared" si="27"/>
        <v>0</v>
      </c>
      <c r="AA109">
        <f t="shared" si="28"/>
        <v>0</v>
      </c>
      <c r="AB109">
        <f t="shared" si="29"/>
        <v>0</v>
      </c>
      <c r="AC109">
        <f t="shared" si="30"/>
        <v>0</v>
      </c>
      <c r="AD109"/>
      <c r="AE109"/>
      <c r="AF109">
        <f t="shared" si="31"/>
        <v>3</v>
      </c>
      <c r="AG109">
        <f t="shared" si="32"/>
        <v>3</v>
      </c>
      <c r="AH109" t="str">
        <f t="shared" si="33"/>
        <v>Correct</v>
      </c>
      <c r="AJ109" s="96" t="str">
        <f>IFERROR(VLOOKUP(Table1[[#This Row],[RespondentID]],'All Data'!$A:$CO,87,FALSE),"unknown")</f>
        <v>Man</v>
      </c>
      <c r="AK109" s="96" t="str">
        <f>IFERROR(VLOOKUP(Table1[[#This Row],[RespondentID]],'All Data'!$A:$CO,88,FALSE),"unknown")</f>
        <v>65+ years</v>
      </c>
      <c r="AL109" s="96" t="str">
        <f>IFERROR(VLOOKUP(Table1[[#This Row],[RespondentID]],'All Data'!$A:$CO,89,FALSE),"unknown")</f>
        <v>Suffolk</v>
      </c>
      <c r="AM109" s="96" t="str">
        <f>IFERROR(VLOOKUP(Table1[[#This Row],[RespondentID]],'All Data'!$A:$CO,90,FALSE),"unknown")</f>
        <v>Holbrook, 11741</v>
      </c>
      <c r="AN109" s="96" t="str">
        <f>IFERROR(VLOOKUP(Table1[[#This Row],[RespondentID]],'All Data'!$A:$CO,91,FALSE),"unknown")</f>
        <v>White</v>
      </c>
      <c r="AO109" s="96" t="str">
        <f>IFERROR(VLOOKUP(Table1[[#This Row],[RespondentID]],'All Data'!$A:$CO,92,FALSE),"unknown")</f>
        <v>Hispanic or Latino</v>
      </c>
      <c r="AP109" s="96" t="str">
        <f>IFERROR(VLOOKUP(Table1[[#This Row],[RespondentID]],'All Data'!$A:$CO,93,FALSE),"unknown")</f>
        <v>English</v>
      </c>
      <c r="AQ109" s="96" t="str">
        <f>IFERROR(VLOOKUP(Table1[[#This Row],[RespondentID]],'All Data'!$A:$CW,94,FALSE),"unknown")</f>
        <v>$35,000 to $49,999</v>
      </c>
      <c r="AR109" s="96" t="str">
        <f>IFERROR(VLOOKUP(Table1[[#This Row],[RespondentID]],'All Data'!$A:$CW,95,FALSE),"unknown")</f>
        <v>Graduate school</v>
      </c>
      <c r="AS109" s="96" t="str">
        <f>IFERROR(VLOOKUP(Table1[[#This Row],[RespondentID]],'All Data'!$A:$CW,96,FALSE),"unknown")</f>
        <v>Retired</v>
      </c>
      <c r="AT109" s="96" t="str">
        <f>IFERROR(VLOOKUP(Table1[[#This Row],[RespondentID]],'All Data'!$A:$CW,97,FALSE),"unknown")</f>
        <v>Yes</v>
      </c>
      <c r="AU109" s="96" t="str">
        <f>IFERROR(VLOOKUP(Table1[[#This Row],[RespondentID]],'All Data'!$A:$CW,98,FALSE),"unknown")</f>
        <v>Medicare</v>
      </c>
      <c r="AV109" s="96" t="str">
        <f>IFERROR(VLOOKUP(Table1[[#This Row],[RespondentID]],'All Data'!$A:$CW,99,FALSE),"unknown")</f>
        <v>Yes</v>
      </c>
    </row>
    <row r="110" spans="1:48">
      <c r="A110">
        <v>114404347340</v>
      </c>
      <c r="B110" t="s">
        <v>38</v>
      </c>
      <c r="O110">
        <f t="shared" si="17"/>
        <v>1</v>
      </c>
      <c r="P110">
        <f t="shared" si="18"/>
        <v>3</v>
      </c>
      <c r="Q110"/>
      <c r="R110">
        <f t="shared" si="19"/>
        <v>1</v>
      </c>
      <c r="S110">
        <f t="shared" si="20"/>
        <v>0</v>
      </c>
      <c r="T110">
        <f t="shared" si="21"/>
        <v>0</v>
      </c>
      <c r="U110">
        <f t="shared" si="22"/>
        <v>0</v>
      </c>
      <c r="V110">
        <f t="shared" si="23"/>
        <v>0</v>
      </c>
      <c r="W110">
        <f t="shared" si="24"/>
        <v>0</v>
      </c>
      <c r="X110">
        <f t="shared" si="25"/>
        <v>0</v>
      </c>
      <c r="Y110">
        <f t="shared" si="26"/>
        <v>0</v>
      </c>
      <c r="Z110">
        <f t="shared" si="27"/>
        <v>0</v>
      </c>
      <c r="AA110">
        <f t="shared" si="28"/>
        <v>0</v>
      </c>
      <c r="AB110">
        <f t="shared" si="29"/>
        <v>0</v>
      </c>
      <c r="AC110">
        <f t="shared" si="30"/>
        <v>0</v>
      </c>
      <c r="AD110"/>
      <c r="AE110"/>
      <c r="AF110">
        <f t="shared" si="31"/>
        <v>1</v>
      </c>
      <c r="AG110">
        <f t="shared" si="32"/>
        <v>1</v>
      </c>
      <c r="AH110" t="str">
        <f t="shared" si="33"/>
        <v>Correct</v>
      </c>
      <c r="AJ110" s="96">
        <f>IFERROR(VLOOKUP(Table1[[#This Row],[RespondentID]],'All Data'!$A:$CO,87,FALSE),"unknown")</f>
        <v>0</v>
      </c>
      <c r="AK110" s="96">
        <f>IFERROR(VLOOKUP(Table1[[#This Row],[RespondentID]],'All Data'!$A:$CO,88,FALSE),"unknown")</f>
        <v>0</v>
      </c>
      <c r="AL110" s="96">
        <f>IFERROR(VLOOKUP(Table1[[#This Row],[RespondentID]],'All Data'!$A:$CO,89,FALSE),"unknown")</f>
        <v>0</v>
      </c>
      <c r="AM110" s="96">
        <f>IFERROR(VLOOKUP(Table1[[#This Row],[RespondentID]],'All Data'!$A:$CO,90,FALSE),"unknown")</f>
        <v>0</v>
      </c>
      <c r="AN110" s="96">
        <f>IFERROR(VLOOKUP(Table1[[#This Row],[RespondentID]],'All Data'!$A:$CO,91,FALSE),"unknown")</f>
        <v>0</v>
      </c>
      <c r="AO110" s="96">
        <f>IFERROR(VLOOKUP(Table1[[#This Row],[RespondentID]],'All Data'!$A:$CO,92,FALSE),"unknown")</f>
        <v>0</v>
      </c>
      <c r="AP110" s="96">
        <f>IFERROR(VLOOKUP(Table1[[#This Row],[RespondentID]],'All Data'!$A:$CO,93,FALSE),"unknown")</f>
        <v>0</v>
      </c>
      <c r="AQ110" s="96">
        <f>IFERROR(VLOOKUP(Table1[[#This Row],[RespondentID]],'All Data'!$A:$CW,94,FALSE),"unknown")</f>
        <v>0</v>
      </c>
      <c r="AR110" s="96">
        <f>IFERROR(VLOOKUP(Table1[[#This Row],[RespondentID]],'All Data'!$A:$CW,95,FALSE),"unknown")</f>
        <v>0</v>
      </c>
      <c r="AS110" s="96">
        <f>IFERROR(VLOOKUP(Table1[[#This Row],[RespondentID]],'All Data'!$A:$CW,96,FALSE),"unknown")</f>
        <v>0</v>
      </c>
      <c r="AT110" s="96">
        <f>IFERROR(VLOOKUP(Table1[[#This Row],[RespondentID]],'All Data'!$A:$CW,97,FALSE),"unknown")</f>
        <v>0</v>
      </c>
      <c r="AU110" s="96">
        <f>IFERROR(VLOOKUP(Table1[[#This Row],[RespondentID]],'All Data'!$A:$CW,98,FALSE),"unknown")</f>
        <v>0</v>
      </c>
      <c r="AV110" s="96">
        <f>IFERROR(VLOOKUP(Table1[[#This Row],[RespondentID]],'All Data'!$A:$CW,99,FALSE),"unknown")</f>
        <v>0</v>
      </c>
    </row>
    <row r="111" spans="1:48">
      <c r="A111">
        <v>114404153034</v>
      </c>
      <c r="G111" t="s">
        <v>37</v>
      </c>
      <c r="O111">
        <f t="shared" si="17"/>
        <v>1</v>
      </c>
      <c r="P111">
        <f t="shared" si="18"/>
        <v>3</v>
      </c>
      <c r="Q111"/>
      <c r="R111">
        <f t="shared" si="19"/>
        <v>0</v>
      </c>
      <c r="S111">
        <f t="shared" si="20"/>
        <v>0</v>
      </c>
      <c r="T111">
        <f t="shared" si="21"/>
        <v>0</v>
      </c>
      <c r="U111">
        <f t="shared" si="22"/>
        <v>0</v>
      </c>
      <c r="V111">
        <f t="shared" si="23"/>
        <v>0</v>
      </c>
      <c r="W111">
        <f t="shared" si="24"/>
        <v>1</v>
      </c>
      <c r="X111">
        <f t="shared" si="25"/>
        <v>0</v>
      </c>
      <c r="Y111">
        <f t="shared" si="26"/>
        <v>0</v>
      </c>
      <c r="Z111">
        <f t="shared" si="27"/>
        <v>0</v>
      </c>
      <c r="AA111">
        <f t="shared" si="28"/>
        <v>0</v>
      </c>
      <c r="AB111">
        <f t="shared" si="29"/>
        <v>0</v>
      </c>
      <c r="AC111">
        <f t="shared" si="30"/>
        <v>0</v>
      </c>
      <c r="AD111"/>
      <c r="AE111"/>
      <c r="AF111">
        <f t="shared" si="31"/>
        <v>1</v>
      </c>
      <c r="AG111">
        <f t="shared" si="32"/>
        <v>1</v>
      </c>
      <c r="AH111" t="str">
        <f t="shared" si="33"/>
        <v>Correct</v>
      </c>
      <c r="AJ111" s="96">
        <f>IFERROR(VLOOKUP(Table1[[#This Row],[RespondentID]],'All Data'!$A:$CO,87,FALSE),"unknown")</f>
        <v>0</v>
      </c>
      <c r="AK111" s="96">
        <f>IFERROR(VLOOKUP(Table1[[#This Row],[RespondentID]],'All Data'!$A:$CO,88,FALSE),"unknown")</f>
        <v>0</v>
      </c>
      <c r="AL111" s="96">
        <f>IFERROR(VLOOKUP(Table1[[#This Row],[RespondentID]],'All Data'!$A:$CO,89,FALSE),"unknown")</f>
        <v>0</v>
      </c>
      <c r="AM111" s="96">
        <f>IFERROR(VLOOKUP(Table1[[#This Row],[RespondentID]],'All Data'!$A:$CO,90,FALSE),"unknown")</f>
        <v>0</v>
      </c>
      <c r="AN111" s="96">
        <f>IFERROR(VLOOKUP(Table1[[#This Row],[RespondentID]],'All Data'!$A:$CO,91,FALSE),"unknown")</f>
        <v>0</v>
      </c>
      <c r="AO111" s="96">
        <f>IFERROR(VLOOKUP(Table1[[#This Row],[RespondentID]],'All Data'!$A:$CO,92,FALSE),"unknown")</f>
        <v>0</v>
      </c>
      <c r="AP111" s="96">
        <f>IFERROR(VLOOKUP(Table1[[#This Row],[RespondentID]],'All Data'!$A:$CO,93,FALSE),"unknown")</f>
        <v>0</v>
      </c>
      <c r="AQ111" s="96">
        <f>IFERROR(VLOOKUP(Table1[[#This Row],[RespondentID]],'All Data'!$A:$CW,94,FALSE),"unknown")</f>
        <v>0</v>
      </c>
      <c r="AR111" s="96">
        <f>IFERROR(VLOOKUP(Table1[[#This Row],[RespondentID]],'All Data'!$A:$CW,95,FALSE),"unknown")</f>
        <v>0</v>
      </c>
      <c r="AS111" s="96">
        <f>IFERROR(VLOOKUP(Table1[[#This Row],[RespondentID]],'All Data'!$A:$CW,96,FALSE),"unknown")</f>
        <v>0</v>
      </c>
      <c r="AT111" s="96">
        <f>IFERROR(VLOOKUP(Table1[[#This Row],[RespondentID]],'All Data'!$A:$CW,97,FALSE),"unknown")</f>
        <v>0</v>
      </c>
      <c r="AU111" s="96">
        <f>IFERROR(VLOOKUP(Table1[[#This Row],[RespondentID]],'All Data'!$A:$CW,98,FALSE),"unknown")</f>
        <v>0</v>
      </c>
      <c r="AV111" s="96">
        <f>IFERROR(VLOOKUP(Table1[[#This Row],[RespondentID]],'All Data'!$A:$CW,99,FALSE),"unknown")</f>
        <v>0</v>
      </c>
    </row>
    <row r="112" spans="1:48">
      <c r="A112">
        <v>114404065614</v>
      </c>
      <c r="C112" t="s">
        <v>39</v>
      </c>
      <c r="E112" t="s">
        <v>41</v>
      </c>
      <c r="G112" t="s">
        <v>37</v>
      </c>
      <c r="O112">
        <f t="shared" si="17"/>
        <v>3</v>
      </c>
      <c r="P112">
        <f t="shared" si="18"/>
        <v>1</v>
      </c>
      <c r="Q112"/>
      <c r="R112">
        <f t="shared" si="19"/>
        <v>0</v>
      </c>
      <c r="S112">
        <f t="shared" si="20"/>
        <v>1</v>
      </c>
      <c r="T112">
        <f t="shared" si="21"/>
        <v>0</v>
      </c>
      <c r="U112">
        <f t="shared" si="22"/>
        <v>1</v>
      </c>
      <c r="V112">
        <f t="shared" si="23"/>
        <v>0</v>
      </c>
      <c r="W112">
        <f t="shared" si="24"/>
        <v>1</v>
      </c>
      <c r="X112">
        <f t="shared" si="25"/>
        <v>0</v>
      </c>
      <c r="Y112">
        <f t="shared" si="26"/>
        <v>0</v>
      </c>
      <c r="Z112">
        <f t="shared" si="27"/>
        <v>0</v>
      </c>
      <c r="AA112">
        <f t="shared" si="28"/>
        <v>0</v>
      </c>
      <c r="AB112">
        <f t="shared" si="29"/>
        <v>0</v>
      </c>
      <c r="AC112">
        <f t="shared" si="30"/>
        <v>0</v>
      </c>
      <c r="AD112"/>
      <c r="AE112"/>
      <c r="AF112">
        <f t="shared" si="31"/>
        <v>3</v>
      </c>
      <c r="AG112">
        <f t="shared" si="32"/>
        <v>3</v>
      </c>
      <c r="AH112" t="str">
        <f t="shared" si="33"/>
        <v>Correct</v>
      </c>
      <c r="AJ112" s="96" t="str">
        <f>IFERROR(VLOOKUP(Table1[[#This Row],[RespondentID]],'All Data'!$A:$CO,87,FALSE),"unknown")</f>
        <v>Woman</v>
      </c>
      <c r="AK112" s="96" t="str">
        <f>IFERROR(VLOOKUP(Table1[[#This Row],[RespondentID]],'All Data'!$A:$CO,88,FALSE),"unknown")</f>
        <v>65+ years</v>
      </c>
      <c r="AL112" s="96" t="str">
        <f>IFERROR(VLOOKUP(Table1[[#This Row],[RespondentID]],'All Data'!$A:$CO,89,FALSE),"unknown")</f>
        <v>Nassau</v>
      </c>
      <c r="AM112" s="96">
        <f>IFERROR(VLOOKUP(Table1[[#This Row],[RespondentID]],'All Data'!$A:$CO,90,FALSE),"unknown")</f>
        <v>0</v>
      </c>
      <c r="AN112" s="96">
        <f>IFERROR(VLOOKUP(Table1[[#This Row],[RespondentID]],'All Data'!$A:$CO,91,FALSE),"unknown")</f>
        <v>0</v>
      </c>
      <c r="AO112" s="96">
        <f>IFERROR(VLOOKUP(Table1[[#This Row],[RespondentID]],'All Data'!$A:$CO,92,FALSE),"unknown")</f>
        <v>0</v>
      </c>
      <c r="AP112" s="96">
        <f>IFERROR(VLOOKUP(Table1[[#This Row],[RespondentID]],'All Data'!$A:$CO,93,FALSE),"unknown")</f>
        <v>0</v>
      </c>
      <c r="AQ112" s="96">
        <f>IFERROR(VLOOKUP(Table1[[#This Row],[RespondentID]],'All Data'!$A:$CW,94,FALSE),"unknown")</f>
        <v>0</v>
      </c>
      <c r="AR112" s="96">
        <f>IFERROR(VLOOKUP(Table1[[#This Row],[RespondentID]],'All Data'!$A:$CW,95,FALSE),"unknown")</f>
        <v>0</v>
      </c>
      <c r="AS112" s="96">
        <f>IFERROR(VLOOKUP(Table1[[#This Row],[RespondentID]],'All Data'!$A:$CW,96,FALSE),"unknown")</f>
        <v>0</v>
      </c>
      <c r="AT112" s="96">
        <f>IFERROR(VLOOKUP(Table1[[#This Row],[RespondentID]],'All Data'!$A:$CW,97,FALSE),"unknown")</f>
        <v>0</v>
      </c>
      <c r="AU112" s="96">
        <f>IFERROR(VLOOKUP(Table1[[#This Row],[RespondentID]],'All Data'!$A:$CW,98,FALSE),"unknown")</f>
        <v>0</v>
      </c>
      <c r="AV112" s="96">
        <f>IFERROR(VLOOKUP(Table1[[#This Row],[RespondentID]],'All Data'!$A:$CW,99,FALSE),"unknown")</f>
        <v>0</v>
      </c>
    </row>
    <row r="113" spans="1:48">
      <c r="A113">
        <v>114403908660</v>
      </c>
      <c r="C113" t="s">
        <v>39</v>
      </c>
      <c r="G113" t="s">
        <v>37</v>
      </c>
      <c r="I113" t="s">
        <v>44</v>
      </c>
      <c r="O113">
        <f t="shared" si="17"/>
        <v>3</v>
      </c>
      <c r="P113">
        <f t="shared" si="18"/>
        <v>1</v>
      </c>
      <c r="Q113"/>
      <c r="R113">
        <f t="shared" si="19"/>
        <v>0</v>
      </c>
      <c r="S113">
        <f t="shared" si="20"/>
        <v>1</v>
      </c>
      <c r="T113">
        <f t="shared" si="21"/>
        <v>0</v>
      </c>
      <c r="U113">
        <f t="shared" si="22"/>
        <v>0</v>
      </c>
      <c r="V113">
        <f t="shared" si="23"/>
        <v>0</v>
      </c>
      <c r="W113">
        <f t="shared" si="24"/>
        <v>1</v>
      </c>
      <c r="X113">
        <f t="shared" si="25"/>
        <v>0</v>
      </c>
      <c r="Y113">
        <f t="shared" si="26"/>
        <v>1</v>
      </c>
      <c r="Z113">
        <f t="shared" si="27"/>
        <v>0</v>
      </c>
      <c r="AA113">
        <f t="shared" si="28"/>
        <v>0</v>
      </c>
      <c r="AB113">
        <f t="shared" si="29"/>
        <v>0</v>
      </c>
      <c r="AC113">
        <f t="shared" si="30"/>
        <v>0</v>
      </c>
      <c r="AD113"/>
      <c r="AE113"/>
      <c r="AF113">
        <f t="shared" si="31"/>
        <v>3</v>
      </c>
      <c r="AG113">
        <f t="shared" si="32"/>
        <v>3</v>
      </c>
      <c r="AH113" t="str">
        <f t="shared" si="33"/>
        <v>Correct</v>
      </c>
      <c r="AJ113" s="96" t="str">
        <f>IFERROR(VLOOKUP(Table1[[#This Row],[RespondentID]],'All Data'!$A:$CO,87,FALSE),"unknown")</f>
        <v>Woman</v>
      </c>
      <c r="AK113" s="96" t="str">
        <f>IFERROR(VLOOKUP(Table1[[#This Row],[RespondentID]],'All Data'!$A:$CO,88,FALSE),"unknown")</f>
        <v>65+ years</v>
      </c>
      <c r="AL113" s="96" t="str">
        <f>IFERROR(VLOOKUP(Table1[[#This Row],[RespondentID]],'All Data'!$A:$CO,89,FALSE),"unknown")</f>
        <v>Suffolk</v>
      </c>
      <c r="AM113" s="96" t="str">
        <f>IFERROR(VLOOKUP(Table1[[#This Row],[RespondentID]],'All Data'!$A:$CO,90,FALSE),"unknown")</f>
        <v>Islip, 11751</v>
      </c>
      <c r="AN113" s="96" t="str">
        <f>IFERROR(VLOOKUP(Table1[[#This Row],[RespondentID]],'All Data'!$A:$CO,91,FALSE),"unknown")</f>
        <v>White</v>
      </c>
      <c r="AO113" s="96" t="str">
        <f>IFERROR(VLOOKUP(Table1[[#This Row],[RespondentID]],'All Data'!$A:$CO,92,FALSE),"unknown")</f>
        <v>Not Hispanic or Latino</v>
      </c>
      <c r="AP113" s="96" t="str">
        <f>IFERROR(VLOOKUP(Table1[[#This Row],[RespondentID]],'All Data'!$A:$CO,93,FALSE),"unknown")</f>
        <v>English</v>
      </c>
      <c r="AQ113" s="96" t="str">
        <f>IFERROR(VLOOKUP(Table1[[#This Row],[RespondentID]],'All Data'!$A:$CW,94,FALSE),"unknown")</f>
        <v>Over $125,000</v>
      </c>
      <c r="AR113" s="96" t="str">
        <f>IFERROR(VLOOKUP(Table1[[#This Row],[RespondentID]],'All Data'!$A:$CW,95,FALSE),"unknown")</f>
        <v>College graduate</v>
      </c>
      <c r="AS113" s="96" t="str">
        <f>IFERROR(VLOOKUP(Table1[[#This Row],[RespondentID]],'All Data'!$A:$CW,96,FALSE),"unknown")</f>
        <v>Retired</v>
      </c>
      <c r="AT113" s="96" t="str">
        <f>IFERROR(VLOOKUP(Table1[[#This Row],[RespondentID]],'All Data'!$A:$CW,97,FALSE),"unknown")</f>
        <v>Yes</v>
      </c>
      <c r="AU113" s="96" t="str">
        <f>IFERROR(VLOOKUP(Table1[[#This Row],[RespondentID]],'All Data'!$A:$CW,98,FALSE),"unknown")</f>
        <v>Medicare, Private/Commercial</v>
      </c>
      <c r="AV113" s="96" t="str">
        <f>IFERROR(VLOOKUP(Table1[[#This Row],[RespondentID]],'All Data'!$A:$CW,99,FALSE),"unknown")</f>
        <v>Yes</v>
      </c>
    </row>
    <row r="114" spans="1:48">
      <c r="A114">
        <v>114403790789</v>
      </c>
      <c r="F114" t="s">
        <v>42</v>
      </c>
      <c r="G114" t="s">
        <v>37</v>
      </c>
      <c r="L114" t="s">
        <v>47</v>
      </c>
      <c r="O114">
        <f t="shared" si="17"/>
        <v>3</v>
      </c>
      <c r="P114">
        <f t="shared" si="18"/>
        <v>1</v>
      </c>
      <c r="Q114"/>
      <c r="R114">
        <f t="shared" si="19"/>
        <v>0</v>
      </c>
      <c r="S114">
        <f t="shared" si="20"/>
        <v>0</v>
      </c>
      <c r="T114">
        <f t="shared" si="21"/>
        <v>0</v>
      </c>
      <c r="U114">
        <f t="shared" si="22"/>
        <v>0</v>
      </c>
      <c r="V114">
        <f t="shared" si="23"/>
        <v>1</v>
      </c>
      <c r="W114">
        <f t="shared" si="24"/>
        <v>1</v>
      </c>
      <c r="X114">
        <f t="shared" si="25"/>
        <v>0</v>
      </c>
      <c r="Y114">
        <f t="shared" si="26"/>
        <v>0</v>
      </c>
      <c r="Z114">
        <f t="shared" si="27"/>
        <v>0</v>
      </c>
      <c r="AA114">
        <f t="shared" si="28"/>
        <v>0</v>
      </c>
      <c r="AB114">
        <f t="shared" si="29"/>
        <v>1</v>
      </c>
      <c r="AC114">
        <f t="shared" si="30"/>
        <v>0</v>
      </c>
      <c r="AD114"/>
      <c r="AE114"/>
      <c r="AF114">
        <f t="shared" si="31"/>
        <v>3</v>
      </c>
      <c r="AG114">
        <f t="shared" si="32"/>
        <v>3</v>
      </c>
      <c r="AH114" t="str">
        <f t="shared" si="33"/>
        <v>Correct</v>
      </c>
      <c r="AJ114" s="96" t="str">
        <f>IFERROR(VLOOKUP(Table1[[#This Row],[RespondentID]],'All Data'!$A:$CO,87,FALSE),"unknown")</f>
        <v>Man</v>
      </c>
      <c r="AK114" s="96" t="str">
        <f>IFERROR(VLOOKUP(Table1[[#This Row],[RespondentID]],'All Data'!$A:$CO,88,FALSE),"unknown")</f>
        <v>65+ years</v>
      </c>
      <c r="AL114" s="96" t="str">
        <f>IFERROR(VLOOKUP(Table1[[#This Row],[RespondentID]],'All Data'!$A:$CO,89,FALSE),"unknown")</f>
        <v>Suffolk</v>
      </c>
      <c r="AM114" s="96" t="str">
        <f>IFERROR(VLOOKUP(Table1[[#This Row],[RespondentID]],'All Data'!$A:$CO,90,FALSE),"unknown")</f>
        <v>Islip, 11751</v>
      </c>
      <c r="AN114" s="96" t="str">
        <f>IFERROR(VLOOKUP(Table1[[#This Row],[RespondentID]],'All Data'!$A:$CO,91,FALSE),"unknown")</f>
        <v>White</v>
      </c>
      <c r="AO114" s="96" t="str">
        <f>IFERROR(VLOOKUP(Table1[[#This Row],[RespondentID]],'All Data'!$A:$CO,92,FALSE),"unknown")</f>
        <v>Not Hispanic or Latino</v>
      </c>
      <c r="AP114" s="96" t="str">
        <f>IFERROR(VLOOKUP(Table1[[#This Row],[RespondentID]],'All Data'!$A:$CO,93,FALSE),"unknown")</f>
        <v>English</v>
      </c>
      <c r="AQ114" s="96" t="str">
        <f>IFERROR(VLOOKUP(Table1[[#This Row],[RespondentID]],'All Data'!$A:$CW,94,FALSE),"unknown")</f>
        <v>$50,000 to $74,999</v>
      </c>
      <c r="AR114" s="96" t="str">
        <f>IFERROR(VLOOKUP(Table1[[#This Row],[RespondentID]],'All Data'!$A:$CW,95,FALSE),"unknown")</f>
        <v>Some college</v>
      </c>
      <c r="AS114" s="96" t="str">
        <f>IFERROR(VLOOKUP(Table1[[#This Row],[RespondentID]],'All Data'!$A:$CW,96,FALSE),"unknown")</f>
        <v>Retired</v>
      </c>
      <c r="AT114" s="96" t="str">
        <f>IFERROR(VLOOKUP(Table1[[#This Row],[RespondentID]],'All Data'!$A:$CW,97,FALSE),"unknown")</f>
        <v>Yes</v>
      </c>
      <c r="AU114" s="96" t="str">
        <f>IFERROR(VLOOKUP(Table1[[#This Row],[RespondentID]],'All Data'!$A:$CW,98,FALSE),"unknown")</f>
        <v>Medicare</v>
      </c>
      <c r="AV114" s="96" t="str">
        <f>IFERROR(VLOOKUP(Table1[[#This Row],[RespondentID]],'All Data'!$A:$CW,99,FALSE),"unknown")</f>
        <v>Yes</v>
      </c>
    </row>
    <row r="115" spans="1:48">
      <c r="A115">
        <v>114402849911</v>
      </c>
      <c r="C115" t="s">
        <v>39</v>
      </c>
      <c r="F115" t="s">
        <v>42</v>
      </c>
      <c r="L115" t="s">
        <v>47</v>
      </c>
      <c r="O115">
        <f t="shared" si="17"/>
        <v>3</v>
      </c>
      <c r="P115">
        <f t="shared" si="18"/>
        <v>1</v>
      </c>
      <c r="Q115"/>
      <c r="R115">
        <f t="shared" si="19"/>
        <v>0</v>
      </c>
      <c r="S115">
        <f t="shared" si="20"/>
        <v>1</v>
      </c>
      <c r="T115">
        <f t="shared" si="21"/>
        <v>0</v>
      </c>
      <c r="U115">
        <f t="shared" si="22"/>
        <v>0</v>
      </c>
      <c r="V115">
        <f t="shared" si="23"/>
        <v>1</v>
      </c>
      <c r="W115">
        <f t="shared" si="24"/>
        <v>0</v>
      </c>
      <c r="X115">
        <f t="shared" si="25"/>
        <v>0</v>
      </c>
      <c r="Y115">
        <f t="shared" si="26"/>
        <v>0</v>
      </c>
      <c r="Z115">
        <f t="shared" si="27"/>
        <v>0</v>
      </c>
      <c r="AA115">
        <f t="shared" si="28"/>
        <v>0</v>
      </c>
      <c r="AB115">
        <f t="shared" si="29"/>
        <v>1</v>
      </c>
      <c r="AC115">
        <f t="shared" si="30"/>
        <v>0</v>
      </c>
      <c r="AD115"/>
      <c r="AE115"/>
      <c r="AF115">
        <f t="shared" si="31"/>
        <v>3</v>
      </c>
      <c r="AG115">
        <f t="shared" si="32"/>
        <v>3</v>
      </c>
      <c r="AH115" t="str">
        <f t="shared" si="33"/>
        <v>Correct</v>
      </c>
      <c r="AJ115" s="96" t="str">
        <f>IFERROR(VLOOKUP(Table1[[#This Row],[RespondentID]],'All Data'!$A:$CO,87,FALSE),"unknown")</f>
        <v>Man</v>
      </c>
      <c r="AK115" s="96" t="str">
        <f>IFERROR(VLOOKUP(Table1[[#This Row],[RespondentID]],'All Data'!$A:$CO,88,FALSE),"unknown")</f>
        <v>35-44 years</v>
      </c>
      <c r="AL115" s="96" t="str">
        <f>IFERROR(VLOOKUP(Table1[[#This Row],[RespondentID]],'All Data'!$A:$CO,89,FALSE),"unknown")</f>
        <v>Suffolk</v>
      </c>
      <c r="AM115" s="96" t="str">
        <f>IFERROR(VLOOKUP(Table1[[#This Row],[RespondentID]],'All Data'!$A:$CO,90,FALSE),"unknown")</f>
        <v>Nesconset, 11767</v>
      </c>
      <c r="AN115" s="96" t="str">
        <f>IFERROR(VLOOKUP(Table1[[#This Row],[RespondentID]],'All Data'!$A:$CO,91,FALSE),"unknown")</f>
        <v>White</v>
      </c>
      <c r="AO115" s="96" t="str">
        <f>IFERROR(VLOOKUP(Table1[[#This Row],[RespondentID]],'All Data'!$A:$CO,92,FALSE),"unknown")</f>
        <v>Not Hispanic or Latino</v>
      </c>
      <c r="AP115" s="96" t="str">
        <f>IFERROR(VLOOKUP(Table1[[#This Row],[RespondentID]],'All Data'!$A:$CO,93,FALSE),"unknown")</f>
        <v>English</v>
      </c>
      <c r="AQ115" s="96" t="str">
        <f>IFERROR(VLOOKUP(Table1[[#This Row],[RespondentID]],'All Data'!$A:$CW,94,FALSE),"unknown")</f>
        <v>$75,000 to $125,000</v>
      </c>
      <c r="AR115" s="96" t="str">
        <f>IFERROR(VLOOKUP(Table1[[#This Row],[RespondentID]],'All Data'!$A:$CW,95,FALSE),"unknown")</f>
        <v>College graduate</v>
      </c>
      <c r="AS115" s="96" t="str">
        <f>IFERROR(VLOOKUP(Table1[[#This Row],[RespondentID]],'All Data'!$A:$CW,96,FALSE),"unknown")</f>
        <v>Student</v>
      </c>
      <c r="AT115" s="96" t="str">
        <f>IFERROR(VLOOKUP(Table1[[#This Row],[RespondentID]],'All Data'!$A:$CW,97,FALSE),"unknown")</f>
        <v>Yes</v>
      </c>
      <c r="AU115" s="96" t="str">
        <f>IFERROR(VLOOKUP(Table1[[#This Row],[RespondentID]],'All Data'!$A:$CW,98,FALSE),"unknown")</f>
        <v>Private/Commercial</v>
      </c>
      <c r="AV115" s="96" t="str">
        <f>IFERROR(VLOOKUP(Table1[[#This Row],[RespondentID]],'All Data'!$A:$CW,99,FALSE),"unknown")</f>
        <v>Yes</v>
      </c>
    </row>
    <row r="116" spans="1:48">
      <c r="A116">
        <v>114402466901</v>
      </c>
      <c r="C116" t="s">
        <v>39</v>
      </c>
      <c r="H116" t="s">
        <v>43</v>
      </c>
      <c r="J116" t="s">
        <v>45</v>
      </c>
      <c r="O116">
        <f t="shared" si="17"/>
        <v>3</v>
      </c>
      <c r="P116">
        <f t="shared" si="18"/>
        <v>1</v>
      </c>
      <c r="Q116"/>
      <c r="R116">
        <f t="shared" si="19"/>
        <v>0</v>
      </c>
      <c r="S116">
        <f t="shared" si="20"/>
        <v>1</v>
      </c>
      <c r="T116">
        <f t="shared" si="21"/>
        <v>0</v>
      </c>
      <c r="U116">
        <f t="shared" si="22"/>
        <v>0</v>
      </c>
      <c r="V116">
        <f t="shared" si="23"/>
        <v>0</v>
      </c>
      <c r="W116">
        <f t="shared" si="24"/>
        <v>0</v>
      </c>
      <c r="X116">
        <f t="shared" si="25"/>
        <v>1</v>
      </c>
      <c r="Y116">
        <f t="shared" si="26"/>
        <v>0</v>
      </c>
      <c r="Z116">
        <f t="shared" si="27"/>
        <v>1</v>
      </c>
      <c r="AA116">
        <f t="shared" si="28"/>
        <v>0</v>
      </c>
      <c r="AB116">
        <f t="shared" si="29"/>
        <v>0</v>
      </c>
      <c r="AC116">
        <f t="shared" si="30"/>
        <v>0</v>
      </c>
      <c r="AD116"/>
      <c r="AE116"/>
      <c r="AF116">
        <f t="shared" si="31"/>
        <v>3</v>
      </c>
      <c r="AG116">
        <f t="shared" si="32"/>
        <v>3</v>
      </c>
      <c r="AH116" t="str">
        <f t="shared" si="33"/>
        <v>Correct</v>
      </c>
      <c r="AJ116" s="96" t="str">
        <f>IFERROR(VLOOKUP(Table1[[#This Row],[RespondentID]],'All Data'!$A:$CO,87,FALSE),"unknown")</f>
        <v>Woman</v>
      </c>
      <c r="AK116" s="96" t="str">
        <f>IFERROR(VLOOKUP(Table1[[#This Row],[RespondentID]],'All Data'!$A:$CO,88,FALSE),"unknown")</f>
        <v>65+ years</v>
      </c>
      <c r="AL116" s="96" t="str">
        <f>IFERROR(VLOOKUP(Table1[[#This Row],[RespondentID]],'All Data'!$A:$CO,89,FALSE),"unknown")</f>
        <v>Suffolk</v>
      </c>
      <c r="AM116" s="96" t="str">
        <f>IFERROR(VLOOKUP(Table1[[#This Row],[RespondentID]],'All Data'!$A:$CO,90,FALSE),"unknown")</f>
        <v>Ridge, 11961</v>
      </c>
      <c r="AN116" s="96" t="str">
        <f>IFERROR(VLOOKUP(Table1[[#This Row],[RespondentID]],'All Data'!$A:$CO,91,FALSE),"unknown")</f>
        <v>White</v>
      </c>
      <c r="AO116" s="96" t="str">
        <f>IFERROR(VLOOKUP(Table1[[#This Row],[RespondentID]],'All Data'!$A:$CO,92,FALSE),"unknown")</f>
        <v>Hispanic or Latino</v>
      </c>
      <c r="AP116" s="96" t="str">
        <f>IFERROR(VLOOKUP(Table1[[#This Row],[RespondentID]],'All Data'!$A:$CO,93,FALSE),"unknown")</f>
        <v>English</v>
      </c>
      <c r="AQ116" s="96" t="str">
        <f>IFERROR(VLOOKUP(Table1[[#This Row],[RespondentID]],'All Data'!$A:$CW,94,FALSE),"unknown")</f>
        <v>$35,000 to $49,999</v>
      </c>
      <c r="AR116" s="96" t="str">
        <f>IFERROR(VLOOKUP(Table1[[#This Row],[RespondentID]],'All Data'!$A:$CW,95,FALSE),"unknown")</f>
        <v>College graduate</v>
      </c>
      <c r="AS116" s="96" t="str">
        <f>IFERROR(VLOOKUP(Table1[[#This Row],[RespondentID]],'All Data'!$A:$CW,96,FALSE),"unknown")</f>
        <v>Retired</v>
      </c>
      <c r="AT116" s="96" t="str">
        <f>IFERROR(VLOOKUP(Table1[[#This Row],[RespondentID]],'All Data'!$A:$CW,97,FALSE),"unknown")</f>
        <v>Yes</v>
      </c>
      <c r="AU116" s="96" t="str">
        <f>IFERROR(VLOOKUP(Table1[[#This Row],[RespondentID]],'All Data'!$A:$CW,98,FALSE),"unknown")</f>
        <v>Medicare</v>
      </c>
      <c r="AV116" s="96" t="str">
        <f>IFERROR(VLOOKUP(Table1[[#This Row],[RespondentID]],'All Data'!$A:$CW,99,FALSE),"unknown")</f>
        <v>Yes</v>
      </c>
    </row>
    <row r="117" spans="1:48">
      <c r="A117">
        <v>114402398759</v>
      </c>
      <c r="C117" t="s">
        <v>39</v>
      </c>
      <c r="D117" t="s">
        <v>40</v>
      </c>
      <c r="F117" t="s">
        <v>42</v>
      </c>
      <c r="O117">
        <f t="shared" si="17"/>
        <v>3</v>
      </c>
      <c r="P117">
        <f t="shared" si="18"/>
        <v>1</v>
      </c>
      <c r="Q117"/>
      <c r="R117">
        <f t="shared" si="19"/>
        <v>0</v>
      </c>
      <c r="S117">
        <f t="shared" si="20"/>
        <v>1</v>
      </c>
      <c r="T117">
        <f t="shared" si="21"/>
        <v>1</v>
      </c>
      <c r="U117">
        <f t="shared" si="22"/>
        <v>0</v>
      </c>
      <c r="V117">
        <f t="shared" si="23"/>
        <v>1</v>
      </c>
      <c r="W117">
        <f t="shared" si="24"/>
        <v>0</v>
      </c>
      <c r="X117">
        <f t="shared" si="25"/>
        <v>0</v>
      </c>
      <c r="Y117">
        <f t="shared" si="26"/>
        <v>0</v>
      </c>
      <c r="Z117">
        <f t="shared" si="27"/>
        <v>0</v>
      </c>
      <c r="AA117">
        <f t="shared" si="28"/>
        <v>0</v>
      </c>
      <c r="AB117">
        <f t="shared" si="29"/>
        <v>0</v>
      </c>
      <c r="AC117">
        <f t="shared" si="30"/>
        <v>0</v>
      </c>
      <c r="AD117"/>
      <c r="AE117"/>
      <c r="AF117">
        <f t="shared" si="31"/>
        <v>3</v>
      </c>
      <c r="AG117">
        <f t="shared" si="32"/>
        <v>3</v>
      </c>
      <c r="AH117" t="str">
        <f t="shared" si="33"/>
        <v>Correct</v>
      </c>
      <c r="AJ117" s="96" t="str">
        <f>IFERROR(VLOOKUP(Table1[[#This Row],[RespondentID]],'All Data'!$A:$CO,87,FALSE),"unknown")</f>
        <v>Woman</v>
      </c>
      <c r="AK117" s="96" t="str">
        <f>IFERROR(VLOOKUP(Table1[[#This Row],[RespondentID]],'All Data'!$A:$CO,88,FALSE),"unknown")</f>
        <v>65+ years</v>
      </c>
      <c r="AL117" s="96" t="str">
        <f>IFERROR(VLOOKUP(Table1[[#This Row],[RespondentID]],'All Data'!$A:$CO,89,FALSE),"unknown")</f>
        <v>Nassau</v>
      </c>
      <c r="AM117" s="96" t="str">
        <f>IFERROR(VLOOKUP(Table1[[#This Row],[RespondentID]],'All Data'!$A:$CO,90,FALSE),"unknown")</f>
        <v>East Norwich, 11732</v>
      </c>
      <c r="AN117" s="96" t="str">
        <f>IFERROR(VLOOKUP(Table1[[#This Row],[RespondentID]],'All Data'!$A:$CO,91,FALSE),"unknown")</f>
        <v>White</v>
      </c>
      <c r="AO117" s="96" t="str">
        <f>IFERROR(VLOOKUP(Table1[[#This Row],[RespondentID]],'All Data'!$A:$CO,92,FALSE),"unknown")</f>
        <v>Not Hispanic or Latino</v>
      </c>
      <c r="AP117" s="96" t="str">
        <f>IFERROR(VLOOKUP(Table1[[#This Row],[RespondentID]],'All Data'!$A:$CO,93,FALSE),"unknown")</f>
        <v>English</v>
      </c>
      <c r="AQ117" s="96" t="str">
        <f>IFERROR(VLOOKUP(Table1[[#This Row],[RespondentID]],'All Data'!$A:$CW,94,FALSE),"unknown")</f>
        <v>$35,000 to $49,999</v>
      </c>
      <c r="AR117" s="96" t="str">
        <f>IFERROR(VLOOKUP(Table1[[#This Row],[RespondentID]],'All Data'!$A:$CW,95,FALSE),"unknown")</f>
        <v>Some college</v>
      </c>
      <c r="AS117" s="96" t="str">
        <f>IFERROR(VLOOKUP(Table1[[#This Row],[RespondentID]],'All Data'!$A:$CW,96,FALSE),"unknown")</f>
        <v>Retired</v>
      </c>
      <c r="AT117" s="96" t="str">
        <f>IFERROR(VLOOKUP(Table1[[#This Row],[RespondentID]],'All Data'!$A:$CW,97,FALSE),"unknown")</f>
        <v>Yes</v>
      </c>
      <c r="AU117" s="96" t="str">
        <f>IFERROR(VLOOKUP(Table1[[#This Row],[RespondentID]],'All Data'!$A:$CW,98,FALSE),"unknown")</f>
        <v>Medicare</v>
      </c>
      <c r="AV117" s="96" t="str">
        <f>IFERROR(VLOOKUP(Table1[[#This Row],[RespondentID]],'All Data'!$A:$CW,99,FALSE),"unknown")</f>
        <v>Yes</v>
      </c>
    </row>
    <row r="118" spans="1:48">
      <c r="A118">
        <v>114402088307</v>
      </c>
      <c r="H118" t="s">
        <v>43</v>
      </c>
      <c r="I118" t="s">
        <v>44</v>
      </c>
      <c r="O118">
        <f t="shared" si="17"/>
        <v>2</v>
      </c>
      <c r="P118">
        <f t="shared" si="18"/>
        <v>1.5</v>
      </c>
      <c r="Q118"/>
      <c r="R118">
        <f t="shared" si="19"/>
        <v>0</v>
      </c>
      <c r="S118">
        <f t="shared" si="20"/>
        <v>0</v>
      </c>
      <c r="T118">
        <f t="shared" si="21"/>
        <v>0</v>
      </c>
      <c r="U118">
        <f t="shared" si="22"/>
        <v>0</v>
      </c>
      <c r="V118">
        <f t="shared" si="23"/>
        <v>0</v>
      </c>
      <c r="W118">
        <f t="shared" si="24"/>
        <v>0</v>
      </c>
      <c r="X118">
        <f t="shared" si="25"/>
        <v>1</v>
      </c>
      <c r="Y118">
        <f t="shared" si="26"/>
        <v>1</v>
      </c>
      <c r="Z118">
        <f t="shared" si="27"/>
        <v>0</v>
      </c>
      <c r="AA118">
        <f t="shared" si="28"/>
        <v>0</v>
      </c>
      <c r="AB118">
        <f t="shared" si="29"/>
        <v>0</v>
      </c>
      <c r="AC118">
        <f t="shared" si="30"/>
        <v>0</v>
      </c>
      <c r="AD118"/>
      <c r="AE118"/>
      <c r="AF118">
        <f t="shared" si="31"/>
        <v>2</v>
      </c>
      <c r="AG118">
        <f t="shared" si="32"/>
        <v>2</v>
      </c>
      <c r="AH118" t="str">
        <f t="shared" si="33"/>
        <v>Correct</v>
      </c>
      <c r="AJ118" s="96" t="str">
        <f>IFERROR(VLOOKUP(Table1[[#This Row],[RespondentID]],'All Data'!$A:$CO,87,FALSE),"unknown")</f>
        <v>Woman</v>
      </c>
      <c r="AK118" s="96" t="str">
        <f>IFERROR(VLOOKUP(Table1[[#This Row],[RespondentID]],'All Data'!$A:$CO,88,FALSE),"unknown")</f>
        <v>65+ years</v>
      </c>
      <c r="AL118" s="96" t="str">
        <f>IFERROR(VLOOKUP(Table1[[#This Row],[RespondentID]],'All Data'!$A:$CO,89,FALSE),"unknown")</f>
        <v>Suffolk</v>
      </c>
      <c r="AM118" s="96" t="str">
        <f>IFERROR(VLOOKUP(Table1[[#This Row],[RespondentID]],'All Data'!$A:$CO,90,FALSE),"unknown")</f>
        <v>Brightwaters, 11718</v>
      </c>
      <c r="AN118" s="96" t="str">
        <f>IFERROR(VLOOKUP(Table1[[#This Row],[RespondentID]],'All Data'!$A:$CO,91,FALSE),"unknown")</f>
        <v>White</v>
      </c>
      <c r="AO118" s="96" t="str">
        <f>IFERROR(VLOOKUP(Table1[[#This Row],[RespondentID]],'All Data'!$A:$CO,92,FALSE),"unknown")</f>
        <v>Not Hispanic or Latino</v>
      </c>
      <c r="AP118" s="96" t="str">
        <f>IFERROR(VLOOKUP(Table1[[#This Row],[RespondentID]],'All Data'!$A:$CO,93,FALSE),"unknown")</f>
        <v>English</v>
      </c>
      <c r="AQ118" s="96" t="str">
        <f>IFERROR(VLOOKUP(Table1[[#This Row],[RespondentID]],'All Data'!$A:$CW,94,FALSE),"unknown")</f>
        <v>$75,000 to $125,000</v>
      </c>
      <c r="AR118" s="96" t="str">
        <f>IFERROR(VLOOKUP(Table1[[#This Row],[RespondentID]],'All Data'!$A:$CW,95,FALSE),"unknown")</f>
        <v>Some college</v>
      </c>
      <c r="AS118" s="96" t="str">
        <f>IFERROR(VLOOKUP(Table1[[#This Row],[RespondentID]],'All Data'!$A:$CW,96,FALSE),"unknown")</f>
        <v>Retired</v>
      </c>
      <c r="AT118" s="96" t="str">
        <f>IFERROR(VLOOKUP(Table1[[#This Row],[RespondentID]],'All Data'!$A:$CW,97,FALSE),"unknown")</f>
        <v>Yes</v>
      </c>
      <c r="AU118" s="96" t="str">
        <f>IFERROR(VLOOKUP(Table1[[#This Row],[RespondentID]],'All Data'!$A:$CW,98,FALSE),"unknown")</f>
        <v>Medicare, Private/Commercial</v>
      </c>
      <c r="AV118" s="96" t="str">
        <f>IFERROR(VLOOKUP(Table1[[#This Row],[RespondentID]],'All Data'!$A:$CW,99,FALSE),"unknown")</f>
        <v>Yes</v>
      </c>
    </row>
    <row r="119" spans="1:48">
      <c r="A119">
        <v>114401476090</v>
      </c>
      <c r="B119" t="s">
        <v>38</v>
      </c>
      <c r="F119" t="s">
        <v>42</v>
      </c>
      <c r="L119" t="s">
        <v>47</v>
      </c>
      <c r="O119">
        <f t="shared" si="17"/>
        <v>3</v>
      </c>
      <c r="P119">
        <f t="shared" si="18"/>
        <v>1</v>
      </c>
      <c r="Q119"/>
      <c r="R119">
        <f t="shared" si="19"/>
        <v>1</v>
      </c>
      <c r="S119">
        <f t="shared" si="20"/>
        <v>0</v>
      </c>
      <c r="T119">
        <f t="shared" si="21"/>
        <v>0</v>
      </c>
      <c r="U119">
        <f t="shared" si="22"/>
        <v>0</v>
      </c>
      <c r="V119">
        <f t="shared" si="23"/>
        <v>1</v>
      </c>
      <c r="W119">
        <f t="shared" si="24"/>
        <v>0</v>
      </c>
      <c r="X119">
        <f t="shared" si="25"/>
        <v>0</v>
      </c>
      <c r="Y119">
        <f t="shared" si="26"/>
        <v>0</v>
      </c>
      <c r="Z119">
        <f t="shared" si="27"/>
        <v>0</v>
      </c>
      <c r="AA119">
        <f t="shared" si="28"/>
        <v>0</v>
      </c>
      <c r="AB119">
        <f t="shared" si="29"/>
        <v>1</v>
      </c>
      <c r="AC119">
        <f t="shared" si="30"/>
        <v>0</v>
      </c>
      <c r="AD119"/>
      <c r="AE119"/>
      <c r="AF119">
        <f t="shared" si="31"/>
        <v>3</v>
      </c>
      <c r="AG119">
        <f t="shared" si="32"/>
        <v>3</v>
      </c>
      <c r="AH119" t="str">
        <f t="shared" si="33"/>
        <v>Correct</v>
      </c>
      <c r="AJ119" s="96" t="str">
        <f>IFERROR(VLOOKUP(Table1[[#This Row],[RespondentID]],'All Data'!$A:$CO,87,FALSE),"unknown")</f>
        <v>Woman</v>
      </c>
      <c r="AK119" s="96" t="str">
        <f>IFERROR(VLOOKUP(Table1[[#This Row],[RespondentID]],'All Data'!$A:$CO,88,FALSE),"unknown")</f>
        <v>65+ years</v>
      </c>
      <c r="AL119" s="96" t="str">
        <f>IFERROR(VLOOKUP(Table1[[#This Row],[RespondentID]],'All Data'!$A:$CO,89,FALSE),"unknown")</f>
        <v>Suffolk</v>
      </c>
      <c r="AM119" s="96">
        <f>IFERROR(VLOOKUP(Table1[[#This Row],[RespondentID]],'All Data'!$A:$CO,90,FALSE),"unknown")</f>
        <v>0</v>
      </c>
      <c r="AN119" s="96">
        <f>IFERROR(VLOOKUP(Table1[[#This Row],[RespondentID]],'All Data'!$A:$CO,91,FALSE),"unknown")</f>
        <v>0</v>
      </c>
      <c r="AO119" s="96">
        <f>IFERROR(VLOOKUP(Table1[[#This Row],[RespondentID]],'All Data'!$A:$CO,92,FALSE),"unknown")</f>
        <v>0</v>
      </c>
      <c r="AP119" s="96">
        <f>IFERROR(VLOOKUP(Table1[[#This Row],[RespondentID]],'All Data'!$A:$CO,93,FALSE),"unknown")</f>
        <v>0</v>
      </c>
      <c r="AQ119" s="96">
        <f>IFERROR(VLOOKUP(Table1[[#This Row],[RespondentID]],'All Data'!$A:$CW,94,FALSE),"unknown")</f>
        <v>0</v>
      </c>
      <c r="AR119" s="96">
        <f>IFERROR(VLOOKUP(Table1[[#This Row],[RespondentID]],'All Data'!$A:$CW,95,FALSE),"unknown")</f>
        <v>0</v>
      </c>
      <c r="AS119" s="96">
        <f>IFERROR(VLOOKUP(Table1[[#This Row],[RespondentID]],'All Data'!$A:$CW,96,FALSE),"unknown")</f>
        <v>0</v>
      </c>
      <c r="AT119" s="96">
        <f>IFERROR(VLOOKUP(Table1[[#This Row],[RespondentID]],'All Data'!$A:$CW,97,FALSE),"unknown")</f>
        <v>0</v>
      </c>
      <c r="AU119" s="96">
        <f>IFERROR(VLOOKUP(Table1[[#This Row],[RespondentID]],'All Data'!$A:$CW,98,FALSE),"unknown")</f>
        <v>0</v>
      </c>
      <c r="AV119" s="96">
        <f>IFERROR(VLOOKUP(Table1[[#This Row],[RespondentID]],'All Data'!$A:$CW,99,FALSE),"unknown")</f>
        <v>0</v>
      </c>
    </row>
    <row r="120" spans="1:48">
      <c r="A120">
        <v>114399803039</v>
      </c>
      <c r="B120" t="s">
        <v>38</v>
      </c>
      <c r="O120">
        <f t="shared" si="17"/>
        <v>1</v>
      </c>
      <c r="P120">
        <f t="shared" si="18"/>
        <v>3</v>
      </c>
      <c r="Q120"/>
      <c r="R120">
        <f t="shared" si="19"/>
        <v>1</v>
      </c>
      <c r="S120">
        <f t="shared" si="20"/>
        <v>0</v>
      </c>
      <c r="T120">
        <f t="shared" si="21"/>
        <v>0</v>
      </c>
      <c r="U120">
        <f t="shared" si="22"/>
        <v>0</v>
      </c>
      <c r="V120">
        <f t="shared" si="23"/>
        <v>0</v>
      </c>
      <c r="W120">
        <f t="shared" si="24"/>
        <v>0</v>
      </c>
      <c r="X120">
        <f t="shared" si="25"/>
        <v>0</v>
      </c>
      <c r="Y120">
        <f t="shared" si="26"/>
        <v>0</v>
      </c>
      <c r="Z120">
        <f t="shared" si="27"/>
        <v>0</v>
      </c>
      <c r="AA120">
        <f t="shared" si="28"/>
        <v>0</v>
      </c>
      <c r="AB120">
        <f t="shared" si="29"/>
        <v>0</v>
      </c>
      <c r="AC120">
        <f t="shared" si="30"/>
        <v>0</v>
      </c>
      <c r="AD120"/>
      <c r="AE120"/>
      <c r="AF120">
        <f t="shared" si="31"/>
        <v>1</v>
      </c>
      <c r="AG120">
        <f t="shared" si="32"/>
        <v>1</v>
      </c>
      <c r="AH120" t="str">
        <f t="shared" si="33"/>
        <v>Correct</v>
      </c>
      <c r="AJ120" s="96" t="str">
        <f>IFERROR(VLOOKUP(Table1[[#This Row],[RespondentID]],'All Data'!$A:$CO,87,FALSE),"unknown")</f>
        <v>Woman</v>
      </c>
      <c r="AK120" s="96" t="str">
        <f>IFERROR(VLOOKUP(Table1[[#This Row],[RespondentID]],'All Data'!$A:$CO,88,FALSE),"unknown")</f>
        <v>65+ years</v>
      </c>
      <c r="AL120" s="96" t="str">
        <f>IFERROR(VLOOKUP(Table1[[#This Row],[RespondentID]],'All Data'!$A:$CO,89,FALSE),"unknown")</f>
        <v>Nassau</v>
      </c>
      <c r="AM120" s="96" t="str">
        <f>IFERROR(VLOOKUP(Table1[[#This Row],[RespondentID]],'All Data'!$A:$CO,90,FALSE),"unknown")</f>
        <v>Bethpage, 11714</v>
      </c>
      <c r="AN120" s="96" t="str">
        <f>IFERROR(VLOOKUP(Table1[[#This Row],[RespondentID]],'All Data'!$A:$CO,91,FALSE),"unknown")</f>
        <v>White</v>
      </c>
      <c r="AO120" s="96" t="str">
        <f>IFERROR(VLOOKUP(Table1[[#This Row],[RespondentID]],'All Data'!$A:$CO,92,FALSE),"unknown")</f>
        <v>Not Hispanic or Latino</v>
      </c>
      <c r="AP120" s="96" t="str">
        <f>IFERROR(VLOOKUP(Table1[[#This Row],[RespondentID]],'All Data'!$A:$CO,93,FALSE),"unknown")</f>
        <v>English</v>
      </c>
      <c r="AQ120" s="96" t="str">
        <f>IFERROR(VLOOKUP(Table1[[#This Row],[RespondentID]],'All Data'!$A:$CW,94,FALSE),"unknown")</f>
        <v>$75,000 to $125,000</v>
      </c>
      <c r="AR120" s="96" t="str">
        <f>IFERROR(VLOOKUP(Table1[[#This Row],[RespondentID]],'All Data'!$A:$CW,95,FALSE),"unknown")</f>
        <v>Graduate school</v>
      </c>
      <c r="AS120" s="96" t="str">
        <f>IFERROR(VLOOKUP(Table1[[#This Row],[RespondentID]],'All Data'!$A:$CW,96,FALSE),"unknown")</f>
        <v>Retired</v>
      </c>
      <c r="AT120" s="96" t="str">
        <f>IFERROR(VLOOKUP(Table1[[#This Row],[RespondentID]],'All Data'!$A:$CW,97,FALSE),"unknown")</f>
        <v>Yes</v>
      </c>
      <c r="AU120" s="96" t="str">
        <f>IFERROR(VLOOKUP(Table1[[#This Row],[RespondentID]],'All Data'!$A:$CW,98,FALSE),"unknown")</f>
        <v>Medicare, Private/Commercial</v>
      </c>
      <c r="AV120" s="96" t="str">
        <f>IFERROR(VLOOKUP(Table1[[#This Row],[RespondentID]],'All Data'!$A:$CW,99,FALSE),"unknown")</f>
        <v>Yes</v>
      </c>
    </row>
    <row r="121" spans="1:48">
      <c r="A121">
        <v>114399600906</v>
      </c>
      <c r="B121" t="s">
        <v>38</v>
      </c>
      <c r="C121" t="s">
        <v>39</v>
      </c>
      <c r="K121" t="s">
        <v>46</v>
      </c>
      <c r="O121">
        <f t="shared" si="17"/>
        <v>3</v>
      </c>
      <c r="P121">
        <f t="shared" si="18"/>
        <v>1</v>
      </c>
      <c r="Q121"/>
      <c r="R121">
        <f t="shared" si="19"/>
        <v>1</v>
      </c>
      <c r="S121">
        <f t="shared" si="20"/>
        <v>1</v>
      </c>
      <c r="T121">
        <f t="shared" si="21"/>
        <v>0</v>
      </c>
      <c r="U121">
        <f t="shared" si="22"/>
        <v>0</v>
      </c>
      <c r="V121">
        <f t="shared" si="23"/>
        <v>0</v>
      </c>
      <c r="W121">
        <f t="shared" si="24"/>
        <v>0</v>
      </c>
      <c r="X121">
        <f t="shared" si="25"/>
        <v>0</v>
      </c>
      <c r="Y121">
        <f t="shared" si="26"/>
        <v>0</v>
      </c>
      <c r="Z121">
        <f t="shared" si="27"/>
        <v>0</v>
      </c>
      <c r="AA121">
        <f t="shared" si="28"/>
        <v>1</v>
      </c>
      <c r="AB121">
        <f t="shared" si="29"/>
        <v>0</v>
      </c>
      <c r="AC121">
        <f t="shared" si="30"/>
        <v>0</v>
      </c>
      <c r="AD121"/>
      <c r="AE121"/>
      <c r="AF121">
        <f t="shared" si="31"/>
        <v>3</v>
      </c>
      <c r="AG121">
        <f t="shared" si="32"/>
        <v>3</v>
      </c>
      <c r="AH121" t="str">
        <f t="shared" si="33"/>
        <v>Correct</v>
      </c>
      <c r="AJ121" s="96" t="str">
        <f>IFERROR(VLOOKUP(Table1[[#This Row],[RespondentID]],'All Data'!$A:$CO,87,FALSE),"unknown")</f>
        <v>Woman</v>
      </c>
      <c r="AK121" s="96" t="str">
        <f>IFERROR(VLOOKUP(Table1[[#This Row],[RespondentID]],'All Data'!$A:$CO,88,FALSE),"unknown")</f>
        <v>65+ years</v>
      </c>
      <c r="AL121" s="96" t="str">
        <f>IFERROR(VLOOKUP(Table1[[#This Row],[RespondentID]],'All Data'!$A:$CO,89,FALSE),"unknown")</f>
        <v>Nassau</v>
      </c>
      <c r="AM121" s="96" t="str">
        <f>IFERROR(VLOOKUP(Table1[[#This Row],[RespondentID]],'All Data'!$A:$CO,90,FALSE),"unknown")</f>
        <v>Freeport, 11520</v>
      </c>
      <c r="AN121" s="96" t="str">
        <f>IFERROR(VLOOKUP(Table1[[#This Row],[RespondentID]],'All Data'!$A:$CO,91,FALSE),"unknown")</f>
        <v>White</v>
      </c>
      <c r="AO121" s="96" t="str">
        <f>IFERROR(VLOOKUP(Table1[[#This Row],[RespondentID]],'All Data'!$A:$CO,92,FALSE),"unknown")</f>
        <v>Not Hispanic or Latino</v>
      </c>
      <c r="AP121" s="96" t="str">
        <f>IFERROR(VLOOKUP(Table1[[#This Row],[RespondentID]],'All Data'!$A:$CO,93,FALSE),"unknown")</f>
        <v>English</v>
      </c>
      <c r="AQ121" s="96" t="str">
        <f>IFERROR(VLOOKUP(Table1[[#This Row],[RespondentID]],'All Data'!$A:$CW,94,FALSE),"unknown")</f>
        <v>$50,000 to $74,999</v>
      </c>
      <c r="AR121" s="96" t="str">
        <f>IFERROR(VLOOKUP(Table1[[#This Row],[RespondentID]],'All Data'!$A:$CW,95,FALSE),"unknown")</f>
        <v>Other (please specify)</v>
      </c>
      <c r="AS121" s="96" t="str">
        <f>IFERROR(VLOOKUP(Table1[[#This Row],[RespondentID]],'All Data'!$A:$CW,96,FALSE),"unknown")</f>
        <v>Retired</v>
      </c>
      <c r="AT121" s="96" t="str">
        <f>IFERROR(VLOOKUP(Table1[[#This Row],[RespondentID]],'All Data'!$A:$CW,97,FALSE),"unknown")</f>
        <v>Yes</v>
      </c>
      <c r="AU121" s="96" t="str">
        <f>IFERROR(VLOOKUP(Table1[[#This Row],[RespondentID]],'All Data'!$A:$CW,98,FALSE),"unknown")</f>
        <v>Medicare</v>
      </c>
      <c r="AV121" s="96" t="str">
        <f>IFERROR(VLOOKUP(Table1[[#This Row],[RespondentID]],'All Data'!$A:$CW,99,FALSE),"unknown")</f>
        <v>Yes</v>
      </c>
    </row>
    <row r="122" spans="1:48">
      <c r="A122">
        <v>114399512994</v>
      </c>
      <c r="B122" t="s">
        <v>38</v>
      </c>
      <c r="H122" t="s">
        <v>43</v>
      </c>
      <c r="L122" t="s">
        <v>47</v>
      </c>
      <c r="O122">
        <f t="shared" si="17"/>
        <v>3</v>
      </c>
      <c r="P122">
        <f t="shared" si="18"/>
        <v>1</v>
      </c>
      <c r="Q122"/>
      <c r="R122">
        <f t="shared" si="19"/>
        <v>1</v>
      </c>
      <c r="S122">
        <f t="shared" si="20"/>
        <v>0</v>
      </c>
      <c r="T122">
        <f t="shared" si="21"/>
        <v>0</v>
      </c>
      <c r="U122">
        <f t="shared" si="22"/>
        <v>0</v>
      </c>
      <c r="V122">
        <f t="shared" si="23"/>
        <v>0</v>
      </c>
      <c r="W122">
        <f t="shared" si="24"/>
        <v>0</v>
      </c>
      <c r="X122">
        <f t="shared" si="25"/>
        <v>1</v>
      </c>
      <c r="Y122">
        <f t="shared" si="26"/>
        <v>0</v>
      </c>
      <c r="Z122">
        <f t="shared" si="27"/>
        <v>0</v>
      </c>
      <c r="AA122">
        <f t="shared" si="28"/>
        <v>0</v>
      </c>
      <c r="AB122">
        <f t="shared" si="29"/>
        <v>1</v>
      </c>
      <c r="AC122">
        <f t="shared" si="30"/>
        <v>0</v>
      </c>
      <c r="AD122"/>
      <c r="AE122"/>
      <c r="AF122">
        <f t="shared" si="31"/>
        <v>3</v>
      </c>
      <c r="AG122">
        <f t="shared" si="32"/>
        <v>3</v>
      </c>
      <c r="AH122" t="str">
        <f t="shared" si="33"/>
        <v>Correct</v>
      </c>
      <c r="AJ122" s="96" t="str">
        <f>IFERROR(VLOOKUP(Table1[[#This Row],[RespondentID]],'All Data'!$A:$CO,87,FALSE),"unknown")</f>
        <v>Woman</v>
      </c>
      <c r="AK122" s="96" t="str">
        <f>IFERROR(VLOOKUP(Table1[[#This Row],[RespondentID]],'All Data'!$A:$CO,88,FALSE),"unknown")</f>
        <v>55-64 years</v>
      </c>
      <c r="AL122" s="96" t="str">
        <f>IFERROR(VLOOKUP(Table1[[#This Row],[RespondentID]],'All Data'!$A:$CO,89,FALSE),"unknown")</f>
        <v>Nassau</v>
      </c>
      <c r="AM122" s="96" t="str">
        <f>IFERROR(VLOOKUP(Table1[[#This Row],[RespondentID]],'All Data'!$A:$CO,90,FALSE),"unknown")</f>
        <v>Farmingdale, 11735</v>
      </c>
      <c r="AN122" s="96" t="str">
        <f>IFERROR(VLOOKUP(Table1[[#This Row],[RespondentID]],'All Data'!$A:$CO,91,FALSE),"unknown")</f>
        <v>White</v>
      </c>
      <c r="AO122" s="96" t="str">
        <f>IFERROR(VLOOKUP(Table1[[#This Row],[RespondentID]],'All Data'!$A:$CO,92,FALSE),"unknown")</f>
        <v>Not Hispanic or Latino</v>
      </c>
      <c r="AP122" s="96" t="str">
        <f>IFERROR(VLOOKUP(Table1[[#This Row],[RespondentID]],'All Data'!$A:$CO,93,FALSE),"unknown")</f>
        <v>English</v>
      </c>
      <c r="AQ122" s="96" t="str">
        <f>IFERROR(VLOOKUP(Table1[[#This Row],[RespondentID]],'All Data'!$A:$CW,94,FALSE),"unknown")</f>
        <v>$75,000 to $125,000</v>
      </c>
      <c r="AR122" s="96" t="str">
        <f>IFERROR(VLOOKUP(Table1[[#This Row],[RespondentID]],'All Data'!$A:$CW,95,FALSE),"unknown")</f>
        <v>Graduate school</v>
      </c>
      <c r="AS122" s="96" t="str">
        <f>IFERROR(VLOOKUP(Table1[[#This Row],[RespondentID]],'All Data'!$A:$CW,96,FALSE),"unknown")</f>
        <v>Retired</v>
      </c>
      <c r="AT122" s="96" t="str">
        <f>IFERROR(VLOOKUP(Table1[[#This Row],[RespondentID]],'All Data'!$A:$CW,97,FALSE),"unknown")</f>
        <v>Yes</v>
      </c>
      <c r="AU122" s="96" t="str">
        <f>IFERROR(VLOOKUP(Table1[[#This Row],[RespondentID]],'All Data'!$A:$CW,98,FALSE),"unknown")</f>
        <v>Private/Commercial</v>
      </c>
      <c r="AV122" s="96" t="str">
        <f>IFERROR(VLOOKUP(Table1[[#This Row],[RespondentID]],'All Data'!$A:$CW,99,FALSE),"unknown")</f>
        <v>Yes</v>
      </c>
    </row>
    <row r="123" spans="1:48">
      <c r="A123">
        <v>114399409857</v>
      </c>
      <c r="B123" t="s">
        <v>38</v>
      </c>
      <c r="C123" t="s">
        <v>39</v>
      </c>
      <c r="L123" t="s">
        <v>47</v>
      </c>
      <c r="O123">
        <f t="shared" si="17"/>
        <v>3</v>
      </c>
      <c r="P123">
        <f t="shared" si="18"/>
        <v>1</v>
      </c>
      <c r="Q123"/>
      <c r="R123">
        <f t="shared" si="19"/>
        <v>1</v>
      </c>
      <c r="S123">
        <f t="shared" si="20"/>
        <v>1</v>
      </c>
      <c r="T123">
        <f t="shared" si="21"/>
        <v>0</v>
      </c>
      <c r="U123">
        <f t="shared" si="22"/>
        <v>0</v>
      </c>
      <c r="V123">
        <f t="shared" si="23"/>
        <v>0</v>
      </c>
      <c r="W123">
        <f t="shared" si="24"/>
        <v>0</v>
      </c>
      <c r="X123">
        <f t="shared" si="25"/>
        <v>0</v>
      </c>
      <c r="Y123">
        <f t="shared" si="26"/>
        <v>0</v>
      </c>
      <c r="Z123">
        <f t="shared" si="27"/>
        <v>0</v>
      </c>
      <c r="AA123">
        <f t="shared" si="28"/>
        <v>0</v>
      </c>
      <c r="AB123">
        <f t="shared" si="29"/>
        <v>1</v>
      </c>
      <c r="AC123">
        <f t="shared" si="30"/>
        <v>0</v>
      </c>
      <c r="AD123"/>
      <c r="AE123"/>
      <c r="AF123">
        <f t="shared" si="31"/>
        <v>3</v>
      </c>
      <c r="AG123">
        <f t="shared" si="32"/>
        <v>3</v>
      </c>
      <c r="AH123" t="str">
        <f t="shared" si="33"/>
        <v>Correct</v>
      </c>
      <c r="AJ123" s="96" t="str">
        <f>IFERROR(VLOOKUP(Table1[[#This Row],[RespondentID]],'All Data'!$A:$CO,87,FALSE),"unknown")</f>
        <v>Woman</v>
      </c>
      <c r="AK123" s="96" t="str">
        <f>IFERROR(VLOOKUP(Table1[[#This Row],[RespondentID]],'All Data'!$A:$CO,88,FALSE),"unknown")</f>
        <v>55-64 years</v>
      </c>
      <c r="AL123" s="96" t="str">
        <f>IFERROR(VLOOKUP(Table1[[#This Row],[RespondentID]],'All Data'!$A:$CO,89,FALSE),"unknown")</f>
        <v>Suffolk</v>
      </c>
      <c r="AM123" s="96" t="str">
        <f>IFERROR(VLOOKUP(Table1[[#This Row],[RespondentID]],'All Data'!$A:$CO,90,FALSE),"unknown")</f>
        <v>Ronkonkoma, 11779</v>
      </c>
      <c r="AN123" s="96" t="str">
        <f>IFERROR(VLOOKUP(Table1[[#This Row],[RespondentID]],'All Data'!$A:$CO,91,FALSE),"unknown")</f>
        <v>White</v>
      </c>
      <c r="AO123" s="96" t="str">
        <f>IFERROR(VLOOKUP(Table1[[#This Row],[RespondentID]],'All Data'!$A:$CO,92,FALSE),"unknown")</f>
        <v>Not Hispanic or Latino</v>
      </c>
      <c r="AP123" s="96" t="str">
        <f>IFERROR(VLOOKUP(Table1[[#This Row],[RespondentID]],'All Data'!$A:$CO,93,FALSE),"unknown")</f>
        <v>English</v>
      </c>
      <c r="AQ123" s="96" t="str">
        <f>IFERROR(VLOOKUP(Table1[[#This Row],[RespondentID]],'All Data'!$A:$CW,94,FALSE),"unknown")</f>
        <v>$75,000 to $125,000</v>
      </c>
      <c r="AR123" s="96" t="str">
        <f>IFERROR(VLOOKUP(Table1[[#This Row],[RespondentID]],'All Data'!$A:$CW,95,FALSE),"unknown")</f>
        <v>Some college</v>
      </c>
      <c r="AS123" s="96" t="str">
        <f>IFERROR(VLOOKUP(Table1[[#This Row],[RespondentID]],'All Data'!$A:$CW,96,FALSE),"unknown")</f>
        <v>Retired</v>
      </c>
      <c r="AT123" s="96" t="str">
        <f>IFERROR(VLOOKUP(Table1[[#This Row],[RespondentID]],'All Data'!$A:$CW,97,FALSE),"unknown")</f>
        <v>Yes</v>
      </c>
      <c r="AU123" s="96" t="str">
        <f>IFERROR(VLOOKUP(Table1[[#This Row],[RespondentID]],'All Data'!$A:$CW,98,FALSE),"unknown")</f>
        <v>Private/Commercial</v>
      </c>
      <c r="AV123" s="96" t="str">
        <f>IFERROR(VLOOKUP(Table1[[#This Row],[RespondentID]],'All Data'!$A:$CW,99,FALSE),"unknown")</f>
        <v>Yes</v>
      </c>
    </row>
    <row r="124" spans="1:48">
      <c r="A124">
        <v>114399379446</v>
      </c>
      <c r="E124" t="s">
        <v>41</v>
      </c>
      <c r="K124" t="s">
        <v>46</v>
      </c>
      <c r="O124">
        <f t="shared" si="17"/>
        <v>2</v>
      </c>
      <c r="P124">
        <f t="shared" si="18"/>
        <v>1.5</v>
      </c>
      <c r="Q124"/>
      <c r="R124">
        <f t="shared" si="19"/>
        <v>0</v>
      </c>
      <c r="S124">
        <f t="shared" si="20"/>
        <v>0</v>
      </c>
      <c r="T124">
        <f t="shared" si="21"/>
        <v>0</v>
      </c>
      <c r="U124">
        <f t="shared" si="22"/>
        <v>1</v>
      </c>
      <c r="V124">
        <f t="shared" si="23"/>
        <v>0</v>
      </c>
      <c r="W124">
        <f t="shared" si="24"/>
        <v>0</v>
      </c>
      <c r="X124">
        <f t="shared" si="25"/>
        <v>0</v>
      </c>
      <c r="Y124">
        <f t="shared" si="26"/>
        <v>0</v>
      </c>
      <c r="Z124">
        <f t="shared" si="27"/>
        <v>0</v>
      </c>
      <c r="AA124">
        <f t="shared" si="28"/>
        <v>1</v>
      </c>
      <c r="AB124">
        <f t="shared" si="29"/>
        <v>0</v>
      </c>
      <c r="AC124">
        <f t="shared" si="30"/>
        <v>0</v>
      </c>
      <c r="AD124"/>
      <c r="AE124"/>
      <c r="AF124">
        <f t="shared" si="31"/>
        <v>2</v>
      </c>
      <c r="AG124">
        <f t="shared" si="32"/>
        <v>2</v>
      </c>
      <c r="AH124" t="str">
        <f t="shared" si="33"/>
        <v>Correct</v>
      </c>
      <c r="AJ124" s="96" t="str">
        <f>IFERROR(VLOOKUP(Table1[[#This Row],[RespondentID]],'All Data'!$A:$CO,87,FALSE),"unknown")</f>
        <v>Woman</v>
      </c>
      <c r="AK124" s="96" t="str">
        <f>IFERROR(VLOOKUP(Table1[[#This Row],[RespondentID]],'All Data'!$A:$CO,88,FALSE),"unknown")</f>
        <v>65+ years</v>
      </c>
      <c r="AL124" s="96" t="str">
        <f>IFERROR(VLOOKUP(Table1[[#This Row],[RespondentID]],'All Data'!$A:$CO,89,FALSE),"unknown")</f>
        <v>Suffolk</v>
      </c>
      <c r="AM124" s="96" t="str">
        <f>IFERROR(VLOOKUP(Table1[[#This Row],[RespondentID]],'All Data'!$A:$CO,90,FALSE),"unknown")</f>
        <v>West Islip, 11795</v>
      </c>
      <c r="AN124" s="96" t="str">
        <f>IFERROR(VLOOKUP(Table1[[#This Row],[RespondentID]],'All Data'!$A:$CO,91,FALSE),"unknown")</f>
        <v>White</v>
      </c>
      <c r="AO124" s="96" t="str">
        <f>IFERROR(VLOOKUP(Table1[[#This Row],[RespondentID]],'All Data'!$A:$CO,92,FALSE),"unknown")</f>
        <v>Not Hispanic or Latino</v>
      </c>
      <c r="AP124" s="96" t="str">
        <f>IFERROR(VLOOKUP(Table1[[#This Row],[RespondentID]],'All Data'!$A:$CO,93,FALSE),"unknown")</f>
        <v>English</v>
      </c>
      <c r="AQ124" s="96" t="str">
        <f>IFERROR(VLOOKUP(Table1[[#This Row],[RespondentID]],'All Data'!$A:$CW,94,FALSE),"unknown")</f>
        <v>$20,000 to $34,999</v>
      </c>
      <c r="AR124" s="96" t="str">
        <f>IFERROR(VLOOKUP(Table1[[#This Row],[RespondentID]],'All Data'!$A:$CW,95,FALSE),"unknown")</f>
        <v>Other (please specify)</v>
      </c>
      <c r="AS124" s="96" t="str">
        <f>IFERROR(VLOOKUP(Table1[[#This Row],[RespondentID]],'All Data'!$A:$CW,96,FALSE),"unknown")</f>
        <v>Retired</v>
      </c>
      <c r="AT124" s="96" t="str">
        <f>IFERROR(VLOOKUP(Table1[[#This Row],[RespondentID]],'All Data'!$A:$CW,97,FALSE),"unknown")</f>
        <v>Yes</v>
      </c>
      <c r="AU124" s="96" t="str">
        <f>IFERROR(VLOOKUP(Table1[[#This Row],[RespondentID]],'All Data'!$A:$CW,98,FALSE),"unknown")</f>
        <v>Medicare</v>
      </c>
      <c r="AV124" s="96" t="str">
        <f>IFERROR(VLOOKUP(Table1[[#This Row],[RespondentID]],'All Data'!$A:$CW,99,FALSE),"unknown")</f>
        <v>Yes</v>
      </c>
    </row>
    <row r="125" spans="1:48">
      <c r="A125">
        <v>114398809743</v>
      </c>
      <c r="E125" t="s">
        <v>41</v>
      </c>
      <c r="F125" t="s">
        <v>42</v>
      </c>
      <c r="I125" t="s">
        <v>44</v>
      </c>
      <c r="O125">
        <f t="shared" si="17"/>
        <v>3</v>
      </c>
      <c r="P125">
        <f t="shared" si="18"/>
        <v>1</v>
      </c>
      <c r="Q125"/>
      <c r="R125">
        <f t="shared" si="19"/>
        <v>0</v>
      </c>
      <c r="S125">
        <f t="shared" si="20"/>
        <v>0</v>
      </c>
      <c r="T125">
        <f t="shared" si="21"/>
        <v>0</v>
      </c>
      <c r="U125">
        <f t="shared" si="22"/>
        <v>1</v>
      </c>
      <c r="V125">
        <f t="shared" si="23"/>
        <v>1</v>
      </c>
      <c r="W125">
        <f t="shared" si="24"/>
        <v>0</v>
      </c>
      <c r="X125">
        <f t="shared" si="25"/>
        <v>0</v>
      </c>
      <c r="Y125">
        <f t="shared" si="26"/>
        <v>1</v>
      </c>
      <c r="Z125">
        <f t="shared" si="27"/>
        <v>0</v>
      </c>
      <c r="AA125">
        <f t="shared" si="28"/>
        <v>0</v>
      </c>
      <c r="AB125">
        <f t="shared" si="29"/>
        <v>0</v>
      </c>
      <c r="AC125">
        <f t="shared" si="30"/>
        <v>0</v>
      </c>
      <c r="AD125"/>
      <c r="AE125"/>
      <c r="AF125">
        <f t="shared" si="31"/>
        <v>3</v>
      </c>
      <c r="AG125">
        <f t="shared" si="32"/>
        <v>3</v>
      </c>
      <c r="AH125" t="str">
        <f t="shared" si="33"/>
        <v>Correct</v>
      </c>
      <c r="AJ125" s="96" t="str">
        <f>IFERROR(VLOOKUP(Table1[[#This Row],[RespondentID]],'All Data'!$A:$CO,87,FALSE),"unknown")</f>
        <v>Woman</v>
      </c>
      <c r="AK125" s="96" t="str">
        <f>IFERROR(VLOOKUP(Table1[[#This Row],[RespondentID]],'All Data'!$A:$CO,88,FALSE),"unknown")</f>
        <v>45-54 years</v>
      </c>
      <c r="AL125" s="96" t="str">
        <f>IFERROR(VLOOKUP(Table1[[#This Row],[RespondentID]],'All Data'!$A:$CO,89,FALSE),"unknown")</f>
        <v>Suffolk</v>
      </c>
      <c r="AM125" s="96" t="str">
        <f>IFERROR(VLOOKUP(Table1[[#This Row],[RespondentID]],'All Data'!$A:$CO,90,FALSE),"unknown")</f>
        <v>Lindenhurst, 11757</v>
      </c>
      <c r="AN125" s="96" t="str">
        <f>IFERROR(VLOOKUP(Table1[[#This Row],[RespondentID]],'All Data'!$A:$CO,91,FALSE),"unknown")</f>
        <v>White</v>
      </c>
      <c r="AO125" s="96" t="str">
        <f>IFERROR(VLOOKUP(Table1[[#This Row],[RespondentID]],'All Data'!$A:$CO,92,FALSE),"unknown")</f>
        <v>Not Hispanic or Latino</v>
      </c>
      <c r="AP125" s="96" t="str">
        <f>IFERROR(VLOOKUP(Table1[[#This Row],[RespondentID]],'All Data'!$A:$CO,93,FALSE),"unknown")</f>
        <v>English</v>
      </c>
      <c r="AQ125" s="96" t="str">
        <f>IFERROR(VLOOKUP(Table1[[#This Row],[RespondentID]],'All Data'!$A:$CW,94,FALSE),"unknown")</f>
        <v>$75,000 to $125,000</v>
      </c>
      <c r="AR125" s="96" t="str">
        <f>IFERROR(VLOOKUP(Table1[[#This Row],[RespondentID]],'All Data'!$A:$CW,95,FALSE),"unknown")</f>
        <v>Other (please specify)</v>
      </c>
      <c r="AS125" s="96" t="str">
        <f>IFERROR(VLOOKUP(Table1[[#This Row],[RespondentID]],'All Data'!$A:$CW,96,FALSE),"unknown")</f>
        <v>Employed for wages</v>
      </c>
      <c r="AT125" s="96" t="str">
        <f>IFERROR(VLOOKUP(Table1[[#This Row],[RespondentID]],'All Data'!$A:$CW,97,FALSE),"unknown")</f>
        <v>Yes</v>
      </c>
      <c r="AU125" s="96" t="str">
        <f>IFERROR(VLOOKUP(Table1[[#This Row],[RespondentID]],'All Data'!$A:$CW,98,FALSE),"unknown")</f>
        <v>Private/Commercial</v>
      </c>
      <c r="AV125" s="96" t="str">
        <f>IFERROR(VLOOKUP(Table1[[#This Row],[RespondentID]],'All Data'!$A:$CW,99,FALSE),"unknown")</f>
        <v>Yes</v>
      </c>
    </row>
    <row r="126" spans="1:48">
      <c r="A126">
        <v>114398749278</v>
      </c>
      <c r="O126">
        <f t="shared" si="17"/>
        <v>0</v>
      </c>
      <c r="P126" t="e">
        <f t="shared" si="18"/>
        <v>#DIV/0!</v>
      </c>
      <c r="Q126"/>
      <c r="R126">
        <f t="shared" si="19"/>
        <v>0</v>
      </c>
      <c r="S126">
        <f t="shared" si="20"/>
        <v>0</v>
      </c>
      <c r="T126">
        <f t="shared" si="21"/>
        <v>0</v>
      </c>
      <c r="U126">
        <f t="shared" si="22"/>
        <v>0</v>
      </c>
      <c r="V126">
        <f t="shared" si="23"/>
        <v>0</v>
      </c>
      <c r="W126">
        <f t="shared" si="24"/>
        <v>0</v>
      </c>
      <c r="X126">
        <f t="shared" si="25"/>
        <v>0</v>
      </c>
      <c r="Y126">
        <f t="shared" si="26"/>
        <v>0</v>
      </c>
      <c r="Z126">
        <f t="shared" si="27"/>
        <v>0</v>
      </c>
      <c r="AA126">
        <f t="shared" si="28"/>
        <v>0</v>
      </c>
      <c r="AB126">
        <f t="shared" si="29"/>
        <v>0</v>
      </c>
      <c r="AC126">
        <f t="shared" si="30"/>
        <v>0</v>
      </c>
      <c r="AD126"/>
      <c r="AE126"/>
      <c r="AF126">
        <f t="shared" si="31"/>
        <v>0</v>
      </c>
      <c r="AG126">
        <f t="shared" si="32"/>
        <v>0</v>
      </c>
      <c r="AH126" t="str">
        <f t="shared" si="33"/>
        <v>Correct</v>
      </c>
      <c r="AJ126" s="96">
        <f>IFERROR(VLOOKUP(Table1[[#This Row],[RespondentID]],'All Data'!$A:$CO,87,FALSE),"unknown")</f>
        <v>0</v>
      </c>
      <c r="AK126" s="96" t="str">
        <f>IFERROR(VLOOKUP(Table1[[#This Row],[RespondentID]],'All Data'!$A:$CO,88,FALSE),"unknown")</f>
        <v>65+ years</v>
      </c>
      <c r="AL126" s="96">
        <f>IFERROR(VLOOKUP(Table1[[#This Row],[RespondentID]],'All Data'!$A:$CO,89,FALSE),"unknown")</f>
        <v>0</v>
      </c>
      <c r="AM126" s="96">
        <f>IFERROR(VLOOKUP(Table1[[#This Row],[RespondentID]],'All Data'!$A:$CO,90,FALSE),"unknown")</f>
        <v>0</v>
      </c>
      <c r="AN126" s="96">
        <f>IFERROR(VLOOKUP(Table1[[#This Row],[RespondentID]],'All Data'!$A:$CO,91,FALSE),"unknown")</f>
        <v>0</v>
      </c>
      <c r="AO126" s="96">
        <f>IFERROR(VLOOKUP(Table1[[#This Row],[RespondentID]],'All Data'!$A:$CO,92,FALSE),"unknown")</f>
        <v>0</v>
      </c>
      <c r="AP126" s="96">
        <f>IFERROR(VLOOKUP(Table1[[#This Row],[RespondentID]],'All Data'!$A:$CO,93,FALSE),"unknown")</f>
        <v>0</v>
      </c>
      <c r="AQ126" s="96">
        <f>IFERROR(VLOOKUP(Table1[[#This Row],[RespondentID]],'All Data'!$A:$CW,94,FALSE),"unknown")</f>
        <v>0</v>
      </c>
      <c r="AR126" s="96">
        <f>IFERROR(VLOOKUP(Table1[[#This Row],[RespondentID]],'All Data'!$A:$CW,95,FALSE),"unknown")</f>
        <v>0</v>
      </c>
      <c r="AS126" s="96">
        <f>IFERROR(VLOOKUP(Table1[[#This Row],[RespondentID]],'All Data'!$A:$CW,96,FALSE),"unknown")</f>
        <v>0</v>
      </c>
      <c r="AT126" s="96">
        <f>IFERROR(VLOOKUP(Table1[[#This Row],[RespondentID]],'All Data'!$A:$CW,97,FALSE),"unknown")</f>
        <v>0</v>
      </c>
      <c r="AU126" s="96">
        <f>IFERROR(VLOOKUP(Table1[[#This Row],[RespondentID]],'All Data'!$A:$CW,98,FALSE),"unknown")</f>
        <v>0</v>
      </c>
      <c r="AV126" s="96">
        <f>IFERROR(VLOOKUP(Table1[[#This Row],[RespondentID]],'All Data'!$A:$CW,99,FALSE),"unknown")</f>
        <v>0</v>
      </c>
    </row>
    <row r="127" spans="1:48">
      <c r="A127">
        <v>114397280261</v>
      </c>
      <c r="C127" t="s">
        <v>39</v>
      </c>
      <c r="I127" t="s">
        <v>44</v>
      </c>
      <c r="L127" t="s">
        <v>47</v>
      </c>
      <c r="O127">
        <f t="shared" si="17"/>
        <v>3</v>
      </c>
      <c r="P127">
        <f t="shared" si="18"/>
        <v>1</v>
      </c>
      <c r="Q127"/>
      <c r="R127">
        <f t="shared" si="19"/>
        <v>0</v>
      </c>
      <c r="S127">
        <f t="shared" si="20"/>
        <v>1</v>
      </c>
      <c r="T127">
        <f t="shared" si="21"/>
        <v>0</v>
      </c>
      <c r="U127">
        <f t="shared" si="22"/>
        <v>0</v>
      </c>
      <c r="V127">
        <f t="shared" si="23"/>
        <v>0</v>
      </c>
      <c r="W127">
        <f t="shared" si="24"/>
        <v>0</v>
      </c>
      <c r="X127">
        <f t="shared" si="25"/>
        <v>0</v>
      </c>
      <c r="Y127">
        <f t="shared" si="26"/>
        <v>1</v>
      </c>
      <c r="Z127">
        <f t="shared" si="27"/>
        <v>0</v>
      </c>
      <c r="AA127">
        <f t="shared" si="28"/>
        <v>0</v>
      </c>
      <c r="AB127">
        <f t="shared" si="29"/>
        <v>1</v>
      </c>
      <c r="AC127">
        <f t="shared" si="30"/>
        <v>0</v>
      </c>
      <c r="AD127"/>
      <c r="AE127"/>
      <c r="AF127">
        <f t="shared" si="31"/>
        <v>3</v>
      </c>
      <c r="AG127">
        <f t="shared" si="32"/>
        <v>3</v>
      </c>
      <c r="AH127" t="str">
        <f t="shared" si="33"/>
        <v>Correct</v>
      </c>
      <c r="AJ127" s="96" t="str">
        <f>IFERROR(VLOOKUP(Table1[[#This Row],[RespondentID]],'All Data'!$A:$CO,87,FALSE),"unknown")</f>
        <v>Woman</v>
      </c>
      <c r="AK127" s="96" t="str">
        <f>IFERROR(VLOOKUP(Table1[[#This Row],[RespondentID]],'All Data'!$A:$CO,88,FALSE),"unknown")</f>
        <v>55-64 years</v>
      </c>
      <c r="AL127" s="96" t="str">
        <f>IFERROR(VLOOKUP(Table1[[#This Row],[RespondentID]],'All Data'!$A:$CO,89,FALSE),"unknown")</f>
        <v>Suffolk</v>
      </c>
      <c r="AM127" s="96" t="str">
        <f>IFERROR(VLOOKUP(Table1[[#This Row],[RespondentID]],'All Data'!$A:$CO,90,FALSE),"unknown")</f>
        <v>Babylon, 11702</v>
      </c>
      <c r="AN127" s="96" t="str">
        <f>IFERROR(VLOOKUP(Table1[[#This Row],[RespondentID]],'All Data'!$A:$CO,91,FALSE),"unknown")</f>
        <v>White</v>
      </c>
      <c r="AO127" s="96" t="str">
        <f>IFERROR(VLOOKUP(Table1[[#This Row],[RespondentID]],'All Data'!$A:$CO,92,FALSE),"unknown")</f>
        <v>Not Hispanic or Latino</v>
      </c>
      <c r="AP127" s="96" t="str">
        <f>IFERROR(VLOOKUP(Table1[[#This Row],[RespondentID]],'All Data'!$A:$CO,93,FALSE),"unknown")</f>
        <v>English</v>
      </c>
      <c r="AQ127" s="96" t="str">
        <f>IFERROR(VLOOKUP(Table1[[#This Row],[RespondentID]],'All Data'!$A:$CW,94,FALSE),"unknown")</f>
        <v>Over $125,000</v>
      </c>
      <c r="AR127" s="96" t="str">
        <f>IFERROR(VLOOKUP(Table1[[#This Row],[RespondentID]],'All Data'!$A:$CW,95,FALSE),"unknown")</f>
        <v>Graduate school</v>
      </c>
      <c r="AS127" s="96" t="str">
        <f>IFERROR(VLOOKUP(Table1[[#This Row],[RespondentID]],'All Data'!$A:$CW,96,FALSE),"unknown")</f>
        <v>Employed for wages</v>
      </c>
      <c r="AT127" s="96" t="str">
        <f>IFERROR(VLOOKUP(Table1[[#This Row],[RespondentID]],'All Data'!$A:$CW,97,FALSE),"unknown")</f>
        <v>Yes</v>
      </c>
      <c r="AU127" s="96" t="str">
        <f>IFERROR(VLOOKUP(Table1[[#This Row],[RespondentID]],'All Data'!$A:$CW,98,FALSE),"unknown")</f>
        <v>Private/Commercial</v>
      </c>
      <c r="AV127" s="96" t="str">
        <f>IFERROR(VLOOKUP(Table1[[#This Row],[RespondentID]],'All Data'!$A:$CW,99,FALSE),"unknown")</f>
        <v>Yes</v>
      </c>
    </row>
    <row r="128" spans="1:48">
      <c r="A128">
        <v>114396566808</v>
      </c>
      <c r="B128" t="s">
        <v>38</v>
      </c>
      <c r="F128" t="s">
        <v>42</v>
      </c>
      <c r="L128" t="s">
        <v>47</v>
      </c>
      <c r="O128">
        <f t="shared" si="17"/>
        <v>3</v>
      </c>
      <c r="P128">
        <f t="shared" si="18"/>
        <v>1</v>
      </c>
      <c r="Q128"/>
      <c r="R128">
        <f t="shared" si="19"/>
        <v>1</v>
      </c>
      <c r="S128">
        <f t="shared" si="20"/>
        <v>0</v>
      </c>
      <c r="T128">
        <f t="shared" si="21"/>
        <v>0</v>
      </c>
      <c r="U128">
        <f t="shared" si="22"/>
        <v>0</v>
      </c>
      <c r="V128">
        <f t="shared" si="23"/>
        <v>1</v>
      </c>
      <c r="W128">
        <f t="shared" si="24"/>
        <v>0</v>
      </c>
      <c r="X128">
        <f t="shared" si="25"/>
        <v>0</v>
      </c>
      <c r="Y128">
        <f t="shared" si="26"/>
        <v>0</v>
      </c>
      <c r="Z128">
        <f t="shared" si="27"/>
        <v>0</v>
      </c>
      <c r="AA128">
        <f t="shared" si="28"/>
        <v>0</v>
      </c>
      <c r="AB128">
        <f t="shared" si="29"/>
        <v>1</v>
      </c>
      <c r="AC128">
        <f t="shared" si="30"/>
        <v>0</v>
      </c>
      <c r="AD128"/>
      <c r="AE128"/>
      <c r="AF128">
        <f t="shared" si="31"/>
        <v>3</v>
      </c>
      <c r="AG128">
        <f t="shared" si="32"/>
        <v>3</v>
      </c>
      <c r="AH128" t="str">
        <f t="shared" si="33"/>
        <v>Correct</v>
      </c>
      <c r="AJ128" s="96" t="str">
        <f>IFERROR(VLOOKUP(Table1[[#This Row],[RespondentID]],'All Data'!$A:$CO,87,FALSE),"unknown")</f>
        <v>Woman</v>
      </c>
      <c r="AK128" s="96" t="str">
        <f>IFERROR(VLOOKUP(Table1[[#This Row],[RespondentID]],'All Data'!$A:$CO,88,FALSE),"unknown")</f>
        <v>65+ years</v>
      </c>
      <c r="AL128" s="96" t="str">
        <f>IFERROR(VLOOKUP(Table1[[#This Row],[RespondentID]],'All Data'!$A:$CO,89,FALSE),"unknown")</f>
        <v>Suffolk</v>
      </c>
      <c r="AM128" s="96" t="str">
        <f>IFERROR(VLOOKUP(Table1[[#This Row],[RespondentID]],'All Data'!$A:$CO,90,FALSE),"unknown")</f>
        <v>Smithtown, 11787</v>
      </c>
      <c r="AN128" s="96" t="str">
        <f>IFERROR(VLOOKUP(Table1[[#This Row],[RespondentID]],'All Data'!$A:$CO,91,FALSE),"unknown")</f>
        <v>Black or African American</v>
      </c>
      <c r="AO128" s="96" t="str">
        <f>IFERROR(VLOOKUP(Table1[[#This Row],[RespondentID]],'All Data'!$A:$CO,92,FALSE),"unknown")</f>
        <v>Not Hispanic or Latino</v>
      </c>
      <c r="AP128" s="96" t="str">
        <f>IFERROR(VLOOKUP(Table1[[#This Row],[RespondentID]],'All Data'!$A:$CO,93,FALSE),"unknown")</f>
        <v>English</v>
      </c>
      <c r="AQ128" s="96" t="str">
        <f>IFERROR(VLOOKUP(Table1[[#This Row],[RespondentID]],'All Data'!$A:$CW,94,FALSE),"unknown")</f>
        <v>$20,000 to $34,999</v>
      </c>
      <c r="AR128" s="96" t="str">
        <f>IFERROR(VLOOKUP(Table1[[#This Row],[RespondentID]],'All Data'!$A:$CW,95,FALSE),"unknown")</f>
        <v>Graduate school</v>
      </c>
      <c r="AS128" s="96" t="str">
        <f>IFERROR(VLOOKUP(Table1[[#This Row],[RespondentID]],'All Data'!$A:$CW,96,FALSE),"unknown")</f>
        <v>Retired</v>
      </c>
      <c r="AT128" s="96" t="str">
        <f>IFERROR(VLOOKUP(Table1[[#This Row],[RespondentID]],'All Data'!$A:$CW,97,FALSE),"unknown")</f>
        <v>Yes</v>
      </c>
      <c r="AU128" s="96" t="str">
        <f>IFERROR(VLOOKUP(Table1[[#This Row],[RespondentID]],'All Data'!$A:$CW,98,FALSE),"unknown")</f>
        <v>Medicare</v>
      </c>
      <c r="AV128" s="96" t="str">
        <f>IFERROR(VLOOKUP(Table1[[#This Row],[RespondentID]],'All Data'!$A:$CW,99,FALSE),"unknown")</f>
        <v>Yes</v>
      </c>
    </row>
    <row r="129" spans="1:48">
      <c r="A129">
        <v>114393541678</v>
      </c>
      <c r="B129" t="s">
        <v>38</v>
      </c>
      <c r="C129" t="s">
        <v>39</v>
      </c>
      <c r="O129">
        <f t="shared" si="17"/>
        <v>2</v>
      </c>
      <c r="P129">
        <f t="shared" si="18"/>
        <v>1.5</v>
      </c>
      <c r="Q129"/>
      <c r="R129">
        <f t="shared" si="19"/>
        <v>1</v>
      </c>
      <c r="S129">
        <f t="shared" si="20"/>
        <v>1</v>
      </c>
      <c r="T129">
        <f t="shared" si="21"/>
        <v>0</v>
      </c>
      <c r="U129">
        <f t="shared" si="22"/>
        <v>0</v>
      </c>
      <c r="V129">
        <f t="shared" si="23"/>
        <v>0</v>
      </c>
      <c r="W129">
        <f t="shared" si="24"/>
        <v>0</v>
      </c>
      <c r="X129">
        <f t="shared" si="25"/>
        <v>0</v>
      </c>
      <c r="Y129">
        <f t="shared" si="26"/>
        <v>0</v>
      </c>
      <c r="Z129">
        <f t="shared" si="27"/>
        <v>0</v>
      </c>
      <c r="AA129">
        <f t="shared" si="28"/>
        <v>0</v>
      </c>
      <c r="AB129">
        <f t="shared" si="29"/>
        <v>0</v>
      </c>
      <c r="AC129">
        <f t="shared" si="30"/>
        <v>0</v>
      </c>
      <c r="AD129"/>
      <c r="AE129"/>
      <c r="AF129">
        <f t="shared" si="31"/>
        <v>2</v>
      </c>
      <c r="AG129">
        <f t="shared" si="32"/>
        <v>2</v>
      </c>
      <c r="AH129" t="str">
        <f t="shared" si="33"/>
        <v>Correct</v>
      </c>
      <c r="AJ129" s="96" t="str">
        <f>IFERROR(VLOOKUP(Table1[[#This Row],[RespondentID]],'All Data'!$A:$CO,87,FALSE),"unknown")</f>
        <v>Woman</v>
      </c>
      <c r="AK129" s="96" t="str">
        <f>IFERROR(VLOOKUP(Table1[[#This Row],[RespondentID]],'All Data'!$A:$CO,88,FALSE),"unknown")</f>
        <v>45-54 years</v>
      </c>
      <c r="AL129" s="96" t="str">
        <f>IFERROR(VLOOKUP(Table1[[#This Row],[RespondentID]],'All Data'!$A:$CO,89,FALSE),"unknown")</f>
        <v>Nassau</v>
      </c>
      <c r="AM129" s="96" t="str">
        <f>IFERROR(VLOOKUP(Table1[[#This Row],[RespondentID]],'All Data'!$A:$CO,90,FALSE),"unknown")</f>
        <v>Seaford, 11783</v>
      </c>
      <c r="AN129" s="96" t="str">
        <f>IFERROR(VLOOKUP(Table1[[#This Row],[RespondentID]],'All Data'!$A:$CO,91,FALSE),"unknown")</f>
        <v>Two or more races</v>
      </c>
      <c r="AO129" s="96" t="str">
        <f>IFERROR(VLOOKUP(Table1[[#This Row],[RespondentID]],'All Data'!$A:$CO,92,FALSE),"unknown")</f>
        <v>Not Hispanic or Latino</v>
      </c>
      <c r="AP129" s="96" t="str">
        <f>IFERROR(VLOOKUP(Table1[[#This Row],[RespondentID]],'All Data'!$A:$CO,93,FALSE),"unknown")</f>
        <v>English</v>
      </c>
      <c r="AQ129" s="96" t="str">
        <f>IFERROR(VLOOKUP(Table1[[#This Row],[RespondentID]],'All Data'!$A:$CW,94,FALSE),"unknown")</f>
        <v>Over $125,000</v>
      </c>
      <c r="AR129" s="96" t="str">
        <f>IFERROR(VLOOKUP(Table1[[#This Row],[RespondentID]],'All Data'!$A:$CW,95,FALSE),"unknown")</f>
        <v>Some college</v>
      </c>
      <c r="AS129" s="96" t="str">
        <f>IFERROR(VLOOKUP(Table1[[#This Row],[RespondentID]],'All Data'!$A:$CW,96,FALSE),"unknown")</f>
        <v>Employed for wages</v>
      </c>
      <c r="AT129" s="96" t="str">
        <f>IFERROR(VLOOKUP(Table1[[#This Row],[RespondentID]],'All Data'!$A:$CW,97,FALSE),"unknown")</f>
        <v>Yes</v>
      </c>
      <c r="AU129" s="96" t="str">
        <f>IFERROR(VLOOKUP(Table1[[#This Row],[RespondentID]],'All Data'!$A:$CW,98,FALSE),"unknown")</f>
        <v>Private/Commercial</v>
      </c>
      <c r="AV129" s="96" t="str">
        <f>IFERROR(VLOOKUP(Table1[[#This Row],[RespondentID]],'All Data'!$A:$CW,99,FALSE),"unknown")</f>
        <v>Yes</v>
      </c>
    </row>
    <row r="130" spans="1:48">
      <c r="A130">
        <v>114388492618</v>
      </c>
      <c r="B130" t="s">
        <v>38</v>
      </c>
      <c r="O130">
        <f t="shared" ref="O130:O193" si="34">COUNTA(B130:N130)</f>
        <v>1</v>
      </c>
      <c r="P130">
        <f t="shared" ref="P130:P193" si="35">3/O130</f>
        <v>3</v>
      </c>
      <c r="Q130"/>
      <c r="R130">
        <f t="shared" ref="R130:R193" si="36">IF($O130&lt;3,IF($B130=$B$1,1,0),IF($B130=$B$1,$P130,0))</f>
        <v>1</v>
      </c>
      <c r="S130">
        <f t="shared" ref="S130:S193" si="37">IF($O130&lt;3,IF($C130=$C$1,1,0),IF($C130=$C$1,$P130,0))</f>
        <v>0</v>
      </c>
      <c r="T130">
        <f t="shared" ref="T130:T193" si="38">IF($O130&lt;3,IF($D130=$D$1,1,0),IF($D130=$D$1,$P130,0))</f>
        <v>0</v>
      </c>
      <c r="U130">
        <f t="shared" ref="U130:U193" si="39">IF($O130&lt;3,IF($E130=$E$1,1,0),IF($E130=$E$1,$P130,0))</f>
        <v>0</v>
      </c>
      <c r="V130">
        <f t="shared" ref="V130:V193" si="40">IF($O130&lt;3,IF($F130=$F$1,1,0),IF($F130=$F$1,$P130,0))</f>
        <v>0</v>
      </c>
      <c r="W130">
        <f t="shared" ref="W130:W193" si="41">IF($O130&lt;3,IF($G130=$G$1,1,0),IF($G130=$G$1,$P130,0))</f>
        <v>0</v>
      </c>
      <c r="X130">
        <f t="shared" ref="X130:X193" si="42">IF($O130&lt;3,IF($H130=$H$1,1,0),IF($H130=$H$1,$P130,0))</f>
        <v>0</v>
      </c>
      <c r="Y130">
        <f t="shared" ref="Y130:Y193" si="43">IF($O130&lt;3,IF($I130=$I$1,1,0),IF($I130=$I$1,$P130,0))</f>
        <v>0</v>
      </c>
      <c r="Z130">
        <f t="shared" ref="Z130:Z193" si="44">IF($O130&lt;3,IF($J130=$J$1,1,0),IF($J130=$J$1,$P130,0))</f>
        <v>0</v>
      </c>
      <c r="AA130">
        <f t="shared" ref="AA130:AA193" si="45">IF($O130&lt;3,IF($K130=$K$1,1,0),IF($K130=$K$1,$P130,0))</f>
        <v>0</v>
      </c>
      <c r="AB130">
        <f t="shared" ref="AB130:AB193" si="46">IF($O130&lt;3,IF($L130=$L$1,1,0),IF($L130=$L$1,$P130,0))</f>
        <v>0</v>
      </c>
      <c r="AC130">
        <f t="shared" ref="AC130:AC193" si="47">IF($O130&lt;3,IF($M130=$M$1,1,0),IF($M130=$M$1,$P130,0))</f>
        <v>0</v>
      </c>
      <c r="AD130"/>
      <c r="AE130"/>
      <c r="AF130">
        <f t="shared" ref="AF130:AF193" si="48">SUM(R130:AD130)</f>
        <v>1</v>
      </c>
      <c r="AG130">
        <f t="shared" ref="AG130:AG193" si="49">O130</f>
        <v>1</v>
      </c>
      <c r="AH130" t="str">
        <f t="shared" ref="AH130:AH193" si="50">IF(AF130=AG130,"Correct",IF(AF130=3,"Correct","Wrong"))</f>
        <v>Correct</v>
      </c>
      <c r="AJ130" s="96" t="str">
        <f>IFERROR(VLOOKUP(Table1[[#This Row],[RespondentID]],'All Data'!$A:$CO,87,FALSE),"unknown")</f>
        <v>Woman</v>
      </c>
      <c r="AK130" s="96" t="str">
        <f>IFERROR(VLOOKUP(Table1[[#This Row],[RespondentID]],'All Data'!$A:$CO,88,FALSE),"unknown")</f>
        <v>35-44 years</v>
      </c>
      <c r="AL130" s="96" t="str">
        <f>IFERROR(VLOOKUP(Table1[[#This Row],[RespondentID]],'All Data'!$A:$CO,89,FALSE),"unknown")</f>
        <v>Nassau</v>
      </c>
      <c r="AM130" s="96" t="str">
        <f>IFERROR(VLOOKUP(Table1[[#This Row],[RespondentID]],'All Data'!$A:$CO,90,FALSE),"unknown")</f>
        <v>Oyster Bay, 11771</v>
      </c>
      <c r="AN130" s="96" t="str">
        <f>IFERROR(VLOOKUP(Table1[[#This Row],[RespondentID]],'All Data'!$A:$CO,91,FALSE),"unknown")</f>
        <v>White</v>
      </c>
      <c r="AO130" s="96" t="str">
        <f>IFERROR(VLOOKUP(Table1[[#This Row],[RespondentID]],'All Data'!$A:$CO,92,FALSE),"unknown")</f>
        <v>Not Hispanic or Latino</v>
      </c>
      <c r="AP130" s="96" t="str">
        <f>IFERROR(VLOOKUP(Table1[[#This Row],[RespondentID]],'All Data'!$A:$CO,93,FALSE),"unknown")</f>
        <v>English</v>
      </c>
      <c r="AQ130" s="96" t="str">
        <f>IFERROR(VLOOKUP(Table1[[#This Row],[RespondentID]],'All Data'!$A:$CW,94,FALSE),"unknown")</f>
        <v>Over $125,000</v>
      </c>
      <c r="AR130" s="96" t="str">
        <f>IFERROR(VLOOKUP(Table1[[#This Row],[RespondentID]],'All Data'!$A:$CW,95,FALSE),"unknown")</f>
        <v>Doctorate</v>
      </c>
      <c r="AS130" s="96" t="str">
        <f>IFERROR(VLOOKUP(Table1[[#This Row],[RespondentID]],'All Data'!$A:$CW,96,FALSE),"unknown")</f>
        <v>Employed for wages</v>
      </c>
      <c r="AT130" s="96" t="str">
        <f>IFERROR(VLOOKUP(Table1[[#This Row],[RespondentID]],'All Data'!$A:$CW,97,FALSE),"unknown")</f>
        <v>Yes</v>
      </c>
      <c r="AU130" s="96" t="str">
        <f>IFERROR(VLOOKUP(Table1[[#This Row],[RespondentID]],'All Data'!$A:$CW,98,FALSE),"unknown")</f>
        <v>Private/Commercial</v>
      </c>
      <c r="AV130" s="96" t="str">
        <f>IFERROR(VLOOKUP(Table1[[#This Row],[RespondentID]],'All Data'!$A:$CW,99,FALSE),"unknown")</f>
        <v>Yes</v>
      </c>
    </row>
    <row r="131" spans="1:48">
      <c r="A131">
        <v>114388456284</v>
      </c>
      <c r="C131" t="s">
        <v>39</v>
      </c>
      <c r="H131" t="s">
        <v>43</v>
      </c>
      <c r="K131" t="s">
        <v>46</v>
      </c>
      <c r="O131">
        <f t="shared" si="34"/>
        <v>3</v>
      </c>
      <c r="P131">
        <f t="shared" si="35"/>
        <v>1</v>
      </c>
      <c r="Q131"/>
      <c r="R131">
        <f t="shared" si="36"/>
        <v>0</v>
      </c>
      <c r="S131">
        <f t="shared" si="37"/>
        <v>1</v>
      </c>
      <c r="T131">
        <f t="shared" si="38"/>
        <v>0</v>
      </c>
      <c r="U131">
        <f t="shared" si="39"/>
        <v>0</v>
      </c>
      <c r="V131">
        <f t="shared" si="40"/>
        <v>0</v>
      </c>
      <c r="W131">
        <f t="shared" si="41"/>
        <v>0</v>
      </c>
      <c r="X131">
        <f t="shared" si="42"/>
        <v>1</v>
      </c>
      <c r="Y131">
        <f t="shared" si="43"/>
        <v>0</v>
      </c>
      <c r="Z131">
        <f t="shared" si="44"/>
        <v>0</v>
      </c>
      <c r="AA131">
        <f t="shared" si="45"/>
        <v>1</v>
      </c>
      <c r="AB131">
        <f t="shared" si="46"/>
        <v>0</v>
      </c>
      <c r="AC131">
        <f t="shared" si="47"/>
        <v>0</v>
      </c>
      <c r="AD131"/>
      <c r="AE131"/>
      <c r="AF131">
        <f t="shared" si="48"/>
        <v>3</v>
      </c>
      <c r="AG131">
        <f t="shared" si="49"/>
        <v>3</v>
      </c>
      <c r="AH131" t="str">
        <f t="shared" si="50"/>
        <v>Correct</v>
      </c>
      <c r="AJ131" s="96" t="str">
        <f>IFERROR(VLOOKUP(Table1[[#This Row],[RespondentID]],'All Data'!$A:$CO,87,FALSE),"unknown")</f>
        <v>Woman</v>
      </c>
      <c r="AK131" s="96" t="str">
        <f>IFERROR(VLOOKUP(Table1[[#This Row],[RespondentID]],'All Data'!$A:$CO,88,FALSE),"unknown")</f>
        <v>65+ years</v>
      </c>
      <c r="AL131" s="96" t="str">
        <f>IFERROR(VLOOKUP(Table1[[#This Row],[RespondentID]],'All Data'!$A:$CO,89,FALSE),"unknown")</f>
        <v>Nassau</v>
      </c>
      <c r="AM131" s="96" t="str">
        <f>IFERROR(VLOOKUP(Table1[[#This Row],[RespondentID]],'All Data'!$A:$CO,90,FALSE),"unknown")</f>
        <v>Rockville Centre, 11570</v>
      </c>
      <c r="AN131" s="96" t="str">
        <f>IFERROR(VLOOKUP(Table1[[#This Row],[RespondentID]],'All Data'!$A:$CO,91,FALSE),"unknown")</f>
        <v>White</v>
      </c>
      <c r="AO131" s="96" t="str">
        <f>IFERROR(VLOOKUP(Table1[[#This Row],[RespondentID]],'All Data'!$A:$CO,92,FALSE),"unknown")</f>
        <v>Not Hispanic or Latino</v>
      </c>
      <c r="AP131" s="96" t="str">
        <f>IFERROR(VLOOKUP(Table1[[#This Row],[RespondentID]],'All Data'!$A:$CO,93,FALSE),"unknown")</f>
        <v>English</v>
      </c>
      <c r="AQ131" s="96" t="str">
        <f>IFERROR(VLOOKUP(Table1[[#This Row],[RespondentID]],'All Data'!$A:$CW,94,FALSE),"unknown")</f>
        <v>$75,000 to $125,000</v>
      </c>
      <c r="AR131" s="96" t="str">
        <f>IFERROR(VLOOKUP(Table1[[#This Row],[RespondentID]],'All Data'!$A:$CW,95,FALSE),"unknown")</f>
        <v>Graduate school</v>
      </c>
      <c r="AS131" s="96" t="str">
        <f>IFERROR(VLOOKUP(Table1[[#This Row],[RespondentID]],'All Data'!$A:$CW,96,FALSE),"unknown")</f>
        <v>Retired</v>
      </c>
      <c r="AT131" s="96" t="str">
        <f>IFERROR(VLOOKUP(Table1[[#This Row],[RespondentID]],'All Data'!$A:$CW,97,FALSE),"unknown")</f>
        <v>Yes</v>
      </c>
      <c r="AU131" s="96" t="str">
        <f>IFERROR(VLOOKUP(Table1[[#This Row],[RespondentID]],'All Data'!$A:$CW,98,FALSE),"unknown")</f>
        <v>Medicare</v>
      </c>
      <c r="AV131" s="96" t="str">
        <f>IFERROR(VLOOKUP(Table1[[#This Row],[RespondentID]],'All Data'!$A:$CW,99,FALSE),"unknown")</f>
        <v>Yes</v>
      </c>
    </row>
    <row r="132" spans="1:48">
      <c r="A132">
        <v>114387948886</v>
      </c>
      <c r="C132" t="s">
        <v>39</v>
      </c>
      <c r="H132" t="s">
        <v>43</v>
      </c>
      <c r="I132" t="s">
        <v>44</v>
      </c>
      <c r="K132" t="s">
        <v>46</v>
      </c>
      <c r="M132" t="s">
        <v>48</v>
      </c>
      <c r="O132">
        <f t="shared" si="34"/>
        <v>5</v>
      </c>
      <c r="P132">
        <f t="shared" si="35"/>
        <v>0.6</v>
      </c>
      <c r="Q132"/>
      <c r="R132">
        <f t="shared" si="36"/>
        <v>0</v>
      </c>
      <c r="S132">
        <f t="shared" si="37"/>
        <v>0.6</v>
      </c>
      <c r="T132">
        <f t="shared" si="38"/>
        <v>0</v>
      </c>
      <c r="U132">
        <f t="shared" si="39"/>
        <v>0</v>
      </c>
      <c r="V132">
        <f t="shared" si="40"/>
        <v>0</v>
      </c>
      <c r="W132">
        <f t="shared" si="41"/>
        <v>0</v>
      </c>
      <c r="X132">
        <f t="shared" si="42"/>
        <v>0.6</v>
      </c>
      <c r="Y132">
        <f t="shared" si="43"/>
        <v>0.6</v>
      </c>
      <c r="Z132">
        <f t="shared" si="44"/>
        <v>0</v>
      </c>
      <c r="AA132">
        <f t="shared" si="45"/>
        <v>0.6</v>
      </c>
      <c r="AB132">
        <f t="shared" si="46"/>
        <v>0</v>
      </c>
      <c r="AC132">
        <f t="shared" si="47"/>
        <v>0.6</v>
      </c>
      <c r="AD132"/>
      <c r="AE132"/>
      <c r="AF132">
        <f t="shared" si="48"/>
        <v>3</v>
      </c>
      <c r="AG132">
        <f t="shared" si="49"/>
        <v>5</v>
      </c>
      <c r="AH132" t="str">
        <f t="shared" si="50"/>
        <v>Correct</v>
      </c>
      <c r="AJ132" s="96" t="str">
        <f>IFERROR(VLOOKUP(Table1[[#This Row],[RespondentID]],'All Data'!$A:$CO,87,FALSE),"unknown")</f>
        <v>Woman</v>
      </c>
      <c r="AK132" s="96" t="str">
        <f>IFERROR(VLOOKUP(Table1[[#This Row],[RespondentID]],'All Data'!$A:$CO,88,FALSE),"unknown")</f>
        <v>18-24 years</v>
      </c>
      <c r="AL132" s="96" t="str">
        <f>IFERROR(VLOOKUP(Table1[[#This Row],[RespondentID]],'All Data'!$A:$CO,89,FALSE),"unknown")</f>
        <v>Suffolk</v>
      </c>
      <c r="AM132" s="96" t="str">
        <f>IFERROR(VLOOKUP(Table1[[#This Row],[RespondentID]],'All Data'!$A:$CO,90,FALSE),"unknown")</f>
        <v>Babylon, 11704</v>
      </c>
      <c r="AN132" s="96" t="str">
        <f>IFERROR(VLOOKUP(Table1[[#This Row],[RespondentID]],'All Data'!$A:$CO,91,FALSE),"unknown")</f>
        <v>White</v>
      </c>
      <c r="AO132" s="96" t="str">
        <f>IFERROR(VLOOKUP(Table1[[#This Row],[RespondentID]],'All Data'!$A:$CO,92,FALSE),"unknown")</f>
        <v>Unknown</v>
      </c>
      <c r="AP132" s="96" t="str">
        <f>IFERROR(VLOOKUP(Table1[[#This Row],[RespondentID]],'All Data'!$A:$CO,93,FALSE),"unknown")</f>
        <v>English</v>
      </c>
      <c r="AQ132" s="96" t="str">
        <f>IFERROR(VLOOKUP(Table1[[#This Row],[RespondentID]],'All Data'!$A:$CW,94,FALSE),"unknown")</f>
        <v>$0-$19,999</v>
      </c>
      <c r="AR132" s="96" t="str">
        <f>IFERROR(VLOOKUP(Table1[[#This Row],[RespondentID]],'All Data'!$A:$CW,95,FALSE),"unknown")</f>
        <v>Some college</v>
      </c>
      <c r="AS132" s="96" t="str">
        <f>IFERROR(VLOOKUP(Table1[[#This Row],[RespondentID]],'All Data'!$A:$CW,96,FALSE),"unknown")</f>
        <v>Student</v>
      </c>
      <c r="AT132" s="96" t="str">
        <f>IFERROR(VLOOKUP(Table1[[#This Row],[RespondentID]],'All Data'!$A:$CW,97,FALSE),"unknown")</f>
        <v>Yes</v>
      </c>
      <c r="AU132" s="96" t="str">
        <f>IFERROR(VLOOKUP(Table1[[#This Row],[RespondentID]],'All Data'!$A:$CW,98,FALSE),"unknown")</f>
        <v>Private/Commercial</v>
      </c>
      <c r="AV132" s="96" t="str">
        <f>IFERROR(VLOOKUP(Table1[[#This Row],[RespondentID]],'All Data'!$A:$CW,99,FALSE),"unknown")</f>
        <v>Yes</v>
      </c>
    </row>
    <row r="133" spans="1:48">
      <c r="A133">
        <v>114386616147</v>
      </c>
      <c r="C133" t="s">
        <v>39</v>
      </c>
      <c r="I133" t="s">
        <v>44</v>
      </c>
      <c r="J133" t="s">
        <v>45</v>
      </c>
      <c r="L133" t="s">
        <v>47</v>
      </c>
      <c r="O133">
        <f t="shared" si="34"/>
        <v>4</v>
      </c>
      <c r="P133">
        <f t="shared" si="35"/>
        <v>0.75</v>
      </c>
      <c r="Q133"/>
      <c r="R133">
        <f t="shared" si="36"/>
        <v>0</v>
      </c>
      <c r="S133">
        <f t="shared" si="37"/>
        <v>0.75</v>
      </c>
      <c r="T133">
        <f t="shared" si="38"/>
        <v>0</v>
      </c>
      <c r="U133">
        <f t="shared" si="39"/>
        <v>0</v>
      </c>
      <c r="V133">
        <f t="shared" si="40"/>
        <v>0</v>
      </c>
      <c r="W133">
        <f t="shared" si="41"/>
        <v>0</v>
      </c>
      <c r="X133">
        <f t="shared" si="42"/>
        <v>0</v>
      </c>
      <c r="Y133">
        <f t="shared" si="43"/>
        <v>0.75</v>
      </c>
      <c r="Z133">
        <f t="shared" si="44"/>
        <v>0.75</v>
      </c>
      <c r="AA133">
        <f t="shared" si="45"/>
        <v>0</v>
      </c>
      <c r="AB133">
        <f t="shared" si="46"/>
        <v>0.75</v>
      </c>
      <c r="AC133">
        <f t="shared" si="47"/>
        <v>0</v>
      </c>
      <c r="AD133"/>
      <c r="AE133"/>
      <c r="AF133">
        <f t="shared" si="48"/>
        <v>3</v>
      </c>
      <c r="AG133">
        <f t="shared" si="49"/>
        <v>4</v>
      </c>
      <c r="AH133" t="str">
        <f t="shared" si="50"/>
        <v>Correct</v>
      </c>
      <c r="AJ133" s="96" t="str">
        <f>IFERROR(VLOOKUP(Table1[[#This Row],[RespondentID]],'All Data'!$A:$CO,87,FALSE),"unknown")</f>
        <v>Woman</v>
      </c>
      <c r="AK133" s="96" t="str">
        <f>IFERROR(VLOOKUP(Table1[[#This Row],[RespondentID]],'All Data'!$A:$CO,88,FALSE),"unknown")</f>
        <v>25-34 years</v>
      </c>
      <c r="AL133" s="96" t="str">
        <f>IFERROR(VLOOKUP(Table1[[#This Row],[RespondentID]],'All Data'!$A:$CO,89,FALSE),"unknown")</f>
        <v>Suffolk</v>
      </c>
      <c r="AM133" s="96" t="str">
        <f>IFERROR(VLOOKUP(Table1[[#This Row],[RespondentID]],'All Data'!$A:$CO,90,FALSE),"unknown")</f>
        <v>North Babylon, 11703</v>
      </c>
      <c r="AN133" s="96" t="str">
        <f>IFERROR(VLOOKUP(Table1[[#This Row],[RespondentID]],'All Data'!$A:$CO,91,FALSE),"unknown")</f>
        <v>White</v>
      </c>
      <c r="AO133" s="96" t="str">
        <f>IFERROR(VLOOKUP(Table1[[#This Row],[RespondentID]],'All Data'!$A:$CO,92,FALSE),"unknown")</f>
        <v>Hispanic or Latino</v>
      </c>
      <c r="AP133" s="96" t="str">
        <f>IFERROR(VLOOKUP(Table1[[#This Row],[RespondentID]],'All Data'!$A:$CO,93,FALSE),"unknown")</f>
        <v>English</v>
      </c>
      <c r="AQ133" s="96" t="str">
        <f>IFERROR(VLOOKUP(Table1[[#This Row],[RespondentID]],'All Data'!$A:$CW,94,FALSE),"unknown")</f>
        <v>$75,000 to $125,000</v>
      </c>
      <c r="AR133" s="96" t="str">
        <f>IFERROR(VLOOKUP(Table1[[#This Row],[RespondentID]],'All Data'!$A:$CW,95,FALSE),"unknown")</f>
        <v>College graduate</v>
      </c>
      <c r="AS133" s="96" t="str">
        <f>IFERROR(VLOOKUP(Table1[[#This Row],[RespondentID]],'All Data'!$A:$CW,96,FALSE),"unknown")</f>
        <v>Employed for wages</v>
      </c>
      <c r="AT133" s="96" t="str">
        <f>IFERROR(VLOOKUP(Table1[[#This Row],[RespondentID]],'All Data'!$A:$CW,97,FALSE),"unknown")</f>
        <v>Yes</v>
      </c>
      <c r="AU133" s="96" t="str">
        <f>IFERROR(VLOOKUP(Table1[[#This Row],[RespondentID]],'All Data'!$A:$CW,98,FALSE),"unknown")</f>
        <v>Private/Commercial</v>
      </c>
      <c r="AV133" s="96" t="str">
        <f>IFERROR(VLOOKUP(Table1[[#This Row],[RespondentID]],'All Data'!$A:$CW,99,FALSE),"unknown")</f>
        <v>Yes</v>
      </c>
    </row>
    <row r="134" spans="1:48">
      <c r="A134">
        <v>114386152513</v>
      </c>
      <c r="B134" t="s">
        <v>38</v>
      </c>
      <c r="C134" t="s">
        <v>39</v>
      </c>
      <c r="O134">
        <f t="shared" si="34"/>
        <v>2</v>
      </c>
      <c r="P134">
        <f t="shared" si="35"/>
        <v>1.5</v>
      </c>
      <c r="Q134"/>
      <c r="R134">
        <f t="shared" si="36"/>
        <v>1</v>
      </c>
      <c r="S134">
        <f t="shared" si="37"/>
        <v>1</v>
      </c>
      <c r="T134">
        <f t="shared" si="38"/>
        <v>0</v>
      </c>
      <c r="U134">
        <f t="shared" si="39"/>
        <v>0</v>
      </c>
      <c r="V134">
        <f t="shared" si="40"/>
        <v>0</v>
      </c>
      <c r="W134">
        <f t="shared" si="41"/>
        <v>0</v>
      </c>
      <c r="X134">
        <f t="shared" si="42"/>
        <v>0</v>
      </c>
      <c r="Y134">
        <f t="shared" si="43"/>
        <v>0</v>
      </c>
      <c r="Z134">
        <f t="shared" si="44"/>
        <v>0</v>
      </c>
      <c r="AA134">
        <f t="shared" si="45"/>
        <v>0</v>
      </c>
      <c r="AB134">
        <f t="shared" si="46"/>
        <v>0</v>
      </c>
      <c r="AC134">
        <f t="shared" si="47"/>
        <v>0</v>
      </c>
      <c r="AD134"/>
      <c r="AE134"/>
      <c r="AF134">
        <f t="shared" si="48"/>
        <v>2</v>
      </c>
      <c r="AG134">
        <f t="shared" si="49"/>
        <v>2</v>
      </c>
      <c r="AH134" t="str">
        <f t="shared" si="50"/>
        <v>Correct</v>
      </c>
      <c r="AJ134" s="96" t="str">
        <f>IFERROR(VLOOKUP(Table1[[#This Row],[RespondentID]],'All Data'!$A:$CO,87,FALSE),"unknown")</f>
        <v>Man</v>
      </c>
      <c r="AK134" s="96" t="str">
        <f>IFERROR(VLOOKUP(Table1[[#This Row],[RespondentID]],'All Data'!$A:$CO,88,FALSE),"unknown")</f>
        <v>65+ years</v>
      </c>
      <c r="AL134" s="96" t="str">
        <f>IFERROR(VLOOKUP(Table1[[#This Row],[RespondentID]],'All Data'!$A:$CO,89,FALSE),"unknown")</f>
        <v>Suffolk</v>
      </c>
      <c r="AM134" s="96" t="str">
        <f>IFERROR(VLOOKUP(Table1[[#This Row],[RespondentID]],'All Data'!$A:$CO,90,FALSE),"unknown")</f>
        <v>Northport, 11768</v>
      </c>
      <c r="AN134" s="96" t="str">
        <f>IFERROR(VLOOKUP(Table1[[#This Row],[RespondentID]],'All Data'!$A:$CO,91,FALSE),"unknown")</f>
        <v>White</v>
      </c>
      <c r="AO134" s="96" t="str">
        <f>IFERROR(VLOOKUP(Table1[[#This Row],[RespondentID]],'All Data'!$A:$CO,92,FALSE),"unknown")</f>
        <v>Not Hispanic or Latino</v>
      </c>
      <c r="AP134" s="96" t="str">
        <f>IFERROR(VLOOKUP(Table1[[#This Row],[RespondentID]],'All Data'!$A:$CO,93,FALSE),"unknown")</f>
        <v>English</v>
      </c>
      <c r="AQ134" s="96" t="str">
        <f>IFERROR(VLOOKUP(Table1[[#This Row],[RespondentID]],'All Data'!$A:$CW,94,FALSE),"unknown")</f>
        <v>Over $125,000</v>
      </c>
      <c r="AR134" s="96" t="str">
        <f>IFERROR(VLOOKUP(Table1[[#This Row],[RespondentID]],'All Data'!$A:$CW,95,FALSE),"unknown")</f>
        <v>Doctorate</v>
      </c>
      <c r="AS134" s="96" t="str">
        <f>IFERROR(VLOOKUP(Table1[[#This Row],[RespondentID]],'All Data'!$A:$CW,96,FALSE),"unknown")</f>
        <v>Retired</v>
      </c>
      <c r="AT134" s="96" t="str">
        <f>IFERROR(VLOOKUP(Table1[[#This Row],[RespondentID]],'All Data'!$A:$CW,97,FALSE),"unknown")</f>
        <v>Yes</v>
      </c>
      <c r="AU134" s="96" t="str">
        <f>IFERROR(VLOOKUP(Table1[[#This Row],[RespondentID]],'All Data'!$A:$CW,98,FALSE),"unknown")</f>
        <v>Medicare, Private/Commercial</v>
      </c>
      <c r="AV134" s="96" t="str">
        <f>IFERROR(VLOOKUP(Table1[[#This Row],[RespondentID]],'All Data'!$A:$CW,99,FALSE),"unknown")</f>
        <v>Yes</v>
      </c>
    </row>
    <row r="135" spans="1:48">
      <c r="A135">
        <v>114385305597</v>
      </c>
      <c r="B135" t="s">
        <v>38</v>
      </c>
      <c r="C135" t="s">
        <v>39</v>
      </c>
      <c r="I135" t="s">
        <v>44</v>
      </c>
      <c r="O135">
        <f t="shared" si="34"/>
        <v>3</v>
      </c>
      <c r="P135">
        <f t="shared" si="35"/>
        <v>1</v>
      </c>
      <c r="Q135"/>
      <c r="R135">
        <f t="shared" si="36"/>
        <v>1</v>
      </c>
      <c r="S135">
        <f t="shared" si="37"/>
        <v>1</v>
      </c>
      <c r="T135">
        <f t="shared" si="38"/>
        <v>0</v>
      </c>
      <c r="U135">
        <f t="shared" si="39"/>
        <v>0</v>
      </c>
      <c r="V135">
        <f t="shared" si="40"/>
        <v>0</v>
      </c>
      <c r="W135">
        <f t="shared" si="41"/>
        <v>0</v>
      </c>
      <c r="X135">
        <f t="shared" si="42"/>
        <v>0</v>
      </c>
      <c r="Y135">
        <f t="shared" si="43"/>
        <v>1</v>
      </c>
      <c r="Z135">
        <f t="shared" si="44"/>
        <v>0</v>
      </c>
      <c r="AA135">
        <f t="shared" si="45"/>
        <v>0</v>
      </c>
      <c r="AB135">
        <f t="shared" si="46"/>
        <v>0</v>
      </c>
      <c r="AC135">
        <f t="shared" si="47"/>
        <v>0</v>
      </c>
      <c r="AD135"/>
      <c r="AE135"/>
      <c r="AF135">
        <f t="shared" si="48"/>
        <v>3</v>
      </c>
      <c r="AG135">
        <f t="shared" si="49"/>
        <v>3</v>
      </c>
      <c r="AH135" t="str">
        <f t="shared" si="50"/>
        <v>Correct</v>
      </c>
      <c r="AJ135" s="96" t="str">
        <f>IFERROR(VLOOKUP(Table1[[#This Row],[RespondentID]],'All Data'!$A:$CO,87,FALSE),"unknown")</f>
        <v>Woman</v>
      </c>
      <c r="AK135" s="96" t="str">
        <f>IFERROR(VLOOKUP(Table1[[#This Row],[RespondentID]],'All Data'!$A:$CO,88,FALSE),"unknown")</f>
        <v>45-54 years</v>
      </c>
      <c r="AL135" s="96" t="str">
        <f>IFERROR(VLOOKUP(Table1[[#This Row],[RespondentID]],'All Data'!$A:$CO,89,FALSE),"unknown")</f>
        <v>Suffolk</v>
      </c>
      <c r="AM135" s="96" t="str">
        <f>IFERROR(VLOOKUP(Table1[[#This Row],[RespondentID]],'All Data'!$A:$CO,90,FALSE),"unknown")</f>
        <v>Calverton, 11933</v>
      </c>
      <c r="AN135" s="96" t="str">
        <f>IFERROR(VLOOKUP(Table1[[#This Row],[RespondentID]],'All Data'!$A:$CO,91,FALSE),"unknown")</f>
        <v>White</v>
      </c>
      <c r="AO135" s="96" t="str">
        <f>IFERROR(VLOOKUP(Table1[[#This Row],[RespondentID]],'All Data'!$A:$CO,92,FALSE),"unknown")</f>
        <v>Not Hispanic or Latino</v>
      </c>
      <c r="AP135" s="96" t="str">
        <f>IFERROR(VLOOKUP(Table1[[#This Row],[RespondentID]],'All Data'!$A:$CO,93,FALSE),"unknown")</f>
        <v>English</v>
      </c>
      <c r="AQ135" s="96" t="str">
        <f>IFERROR(VLOOKUP(Table1[[#This Row],[RespondentID]],'All Data'!$A:$CW,94,FALSE),"unknown")</f>
        <v>$75,000 to $125,000</v>
      </c>
      <c r="AR135" s="96" t="str">
        <f>IFERROR(VLOOKUP(Table1[[#This Row],[RespondentID]],'All Data'!$A:$CW,95,FALSE),"unknown")</f>
        <v>Graduate school</v>
      </c>
      <c r="AS135" s="96" t="str">
        <f>IFERROR(VLOOKUP(Table1[[#This Row],[RespondentID]],'All Data'!$A:$CW,96,FALSE),"unknown")</f>
        <v>Employed for wages</v>
      </c>
      <c r="AT135" s="96" t="str">
        <f>IFERROR(VLOOKUP(Table1[[#This Row],[RespondentID]],'All Data'!$A:$CW,97,FALSE),"unknown")</f>
        <v>Yes</v>
      </c>
      <c r="AU135" s="96" t="str">
        <f>IFERROR(VLOOKUP(Table1[[#This Row],[RespondentID]],'All Data'!$A:$CW,98,FALSE),"unknown")</f>
        <v>Private/Commercial</v>
      </c>
      <c r="AV135" s="96" t="str">
        <f>IFERROR(VLOOKUP(Table1[[#This Row],[RespondentID]],'All Data'!$A:$CW,99,FALSE),"unknown")</f>
        <v>Yes</v>
      </c>
    </row>
    <row r="136" spans="1:48">
      <c r="A136">
        <v>114385298214</v>
      </c>
      <c r="C136" t="s">
        <v>39</v>
      </c>
      <c r="E136" t="s">
        <v>41</v>
      </c>
      <c r="F136" t="s">
        <v>42</v>
      </c>
      <c r="O136">
        <f t="shared" si="34"/>
        <v>3</v>
      </c>
      <c r="P136">
        <f t="shared" si="35"/>
        <v>1</v>
      </c>
      <c r="Q136"/>
      <c r="R136">
        <f t="shared" si="36"/>
        <v>0</v>
      </c>
      <c r="S136">
        <f t="shared" si="37"/>
        <v>1</v>
      </c>
      <c r="T136">
        <f t="shared" si="38"/>
        <v>0</v>
      </c>
      <c r="U136">
        <f t="shared" si="39"/>
        <v>1</v>
      </c>
      <c r="V136">
        <f t="shared" si="40"/>
        <v>1</v>
      </c>
      <c r="W136">
        <f t="shared" si="41"/>
        <v>0</v>
      </c>
      <c r="X136">
        <f t="shared" si="42"/>
        <v>0</v>
      </c>
      <c r="Y136">
        <f t="shared" si="43"/>
        <v>0</v>
      </c>
      <c r="Z136">
        <f t="shared" si="44"/>
        <v>0</v>
      </c>
      <c r="AA136">
        <f t="shared" si="45"/>
        <v>0</v>
      </c>
      <c r="AB136">
        <f t="shared" si="46"/>
        <v>0</v>
      </c>
      <c r="AC136">
        <f t="shared" si="47"/>
        <v>0</v>
      </c>
      <c r="AD136"/>
      <c r="AE136"/>
      <c r="AF136">
        <f t="shared" si="48"/>
        <v>3</v>
      </c>
      <c r="AG136">
        <f t="shared" si="49"/>
        <v>3</v>
      </c>
      <c r="AH136" t="str">
        <f t="shared" si="50"/>
        <v>Correct</v>
      </c>
      <c r="AJ136" s="96" t="str">
        <f>IFERROR(VLOOKUP(Table1[[#This Row],[RespondentID]],'All Data'!$A:$CO,87,FALSE),"unknown")</f>
        <v>Woman</v>
      </c>
      <c r="AK136" s="96" t="str">
        <f>IFERROR(VLOOKUP(Table1[[#This Row],[RespondentID]],'All Data'!$A:$CO,88,FALSE),"unknown")</f>
        <v>45-54 years</v>
      </c>
      <c r="AL136" s="96" t="str">
        <f>IFERROR(VLOOKUP(Table1[[#This Row],[RespondentID]],'All Data'!$A:$CO,89,FALSE),"unknown")</f>
        <v>Suffolk</v>
      </c>
      <c r="AM136" s="96" t="str">
        <f>IFERROR(VLOOKUP(Table1[[#This Row],[RespondentID]],'All Data'!$A:$CO,90,FALSE),"unknown")</f>
        <v>Babylon, 11704</v>
      </c>
      <c r="AN136" s="96" t="str">
        <f>IFERROR(VLOOKUP(Table1[[#This Row],[RespondentID]],'All Data'!$A:$CO,91,FALSE),"unknown")</f>
        <v>White</v>
      </c>
      <c r="AO136" s="96" t="str">
        <f>IFERROR(VLOOKUP(Table1[[#This Row],[RespondentID]],'All Data'!$A:$CO,92,FALSE),"unknown")</f>
        <v>Not Hispanic or Latino</v>
      </c>
      <c r="AP136" s="96" t="str">
        <f>IFERROR(VLOOKUP(Table1[[#This Row],[RespondentID]],'All Data'!$A:$CO,93,FALSE),"unknown")</f>
        <v>English</v>
      </c>
      <c r="AQ136" s="96" t="str">
        <f>IFERROR(VLOOKUP(Table1[[#This Row],[RespondentID]],'All Data'!$A:$CW,94,FALSE),"unknown")</f>
        <v>Over $125,000</v>
      </c>
      <c r="AR136" s="96" t="str">
        <f>IFERROR(VLOOKUP(Table1[[#This Row],[RespondentID]],'All Data'!$A:$CW,95,FALSE),"unknown")</f>
        <v>Graduate school</v>
      </c>
      <c r="AS136" s="96" t="str">
        <f>IFERROR(VLOOKUP(Table1[[#This Row],[RespondentID]],'All Data'!$A:$CW,96,FALSE),"unknown")</f>
        <v>Employed for wages</v>
      </c>
      <c r="AT136" s="96" t="str">
        <f>IFERROR(VLOOKUP(Table1[[#This Row],[RespondentID]],'All Data'!$A:$CW,97,FALSE),"unknown")</f>
        <v>Yes</v>
      </c>
      <c r="AU136" s="96" t="str">
        <f>IFERROR(VLOOKUP(Table1[[#This Row],[RespondentID]],'All Data'!$A:$CW,98,FALSE),"unknown")</f>
        <v>Private/Commercial</v>
      </c>
      <c r="AV136" s="96" t="str">
        <f>IFERROR(VLOOKUP(Table1[[#This Row],[RespondentID]],'All Data'!$A:$CW,99,FALSE),"unknown")</f>
        <v>Yes</v>
      </c>
    </row>
    <row r="137" spans="1:48">
      <c r="A137">
        <v>114385257725</v>
      </c>
      <c r="B137" t="s">
        <v>38</v>
      </c>
      <c r="H137" t="s">
        <v>43</v>
      </c>
      <c r="L137" t="s">
        <v>47</v>
      </c>
      <c r="O137">
        <f t="shared" si="34"/>
        <v>3</v>
      </c>
      <c r="P137">
        <f t="shared" si="35"/>
        <v>1</v>
      </c>
      <c r="Q137"/>
      <c r="R137">
        <f t="shared" si="36"/>
        <v>1</v>
      </c>
      <c r="S137">
        <f t="shared" si="37"/>
        <v>0</v>
      </c>
      <c r="T137">
        <f t="shared" si="38"/>
        <v>0</v>
      </c>
      <c r="U137">
        <f t="shared" si="39"/>
        <v>0</v>
      </c>
      <c r="V137">
        <f t="shared" si="40"/>
        <v>0</v>
      </c>
      <c r="W137">
        <f t="shared" si="41"/>
        <v>0</v>
      </c>
      <c r="X137">
        <f t="shared" si="42"/>
        <v>1</v>
      </c>
      <c r="Y137">
        <f t="shared" si="43"/>
        <v>0</v>
      </c>
      <c r="Z137">
        <f t="shared" si="44"/>
        <v>0</v>
      </c>
      <c r="AA137">
        <f t="shared" si="45"/>
        <v>0</v>
      </c>
      <c r="AB137">
        <f t="shared" si="46"/>
        <v>1</v>
      </c>
      <c r="AC137">
        <f t="shared" si="47"/>
        <v>0</v>
      </c>
      <c r="AD137"/>
      <c r="AE137"/>
      <c r="AF137">
        <f t="shared" si="48"/>
        <v>3</v>
      </c>
      <c r="AG137">
        <f t="shared" si="49"/>
        <v>3</v>
      </c>
      <c r="AH137" t="str">
        <f t="shared" si="50"/>
        <v>Correct</v>
      </c>
      <c r="AJ137" s="96" t="str">
        <f>IFERROR(VLOOKUP(Table1[[#This Row],[RespondentID]],'All Data'!$A:$CO,87,FALSE),"unknown")</f>
        <v>Woman</v>
      </c>
      <c r="AK137" s="96" t="str">
        <f>IFERROR(VLOOKUP(Table1[[#This Row],[RespondentID]],'All Data'!$A:$CO,88,FALSE),"unknown")</f>
        <v>65+ years</v>
      </c>
      <c r="AL137" s="96" t="str">
        <f>IFERROR(VLOOKUP(Table1[[#This Row],[RespondentID]],'All Data'!$A:$CO,89,FALSE),"unknown")</f>
        <v>Suffolk</v>
      </c>
      <c r="AM137" s="96" t="str">
        <f>IFERROR(VLOOKUP(Table1[[#This Row],[RespondentID]],'All Data'!$A:$CO,90,FALSE),"unknown")</f>
        <v>Riverhead, 11901</v>
      </c>
      <c r="AN137" s="96">
        <f>IFERROR(VLOOKUP(Table1[[#This Row],[RespondentID]],'All Data'!$A:$CO,91,FALSE),"unknown")</f>
        <v>0</v>
      </c>
      <c r="AO137" s="96">
        <f>IFERROR(VLOOKUP(Table1[[#This Row],[RespondentID]],'All Data'!$A:$CO,92,FALSE),"unknown")</f>
        <v>0</v>
      </c>
      <c r="AP137" s="96">
        <f>IFERROR(VLOOKUP(Table1[[#This Row],[RespondentID]],'All Data'!$A:$CO,93,FALSE),"unknown")</f>
        <v>0</v>
      </c>
      <c r="AQ137" s="96">
        <f>IFERROR(VLOOKUP(Table1[[#This Row],[RespondentID]],'All Data'!$A:$CW,94,FALSE),"unknown")</f>
        <v>0</v>
      </c>
      <c r="AR137" s="96">
        <f>IFERROR(VLOOKUP(Table1[[#This Row],[RespondentID]],'All Data'!$A:$CW,95,FALSE),"unknown")</f>
        <v>0</v>
      </c>
      <c r="AS137" s="96">
        <f>IFERROR(VLOOKUP(Table1[[#This Row],[RespondentID]],'All Data'!$A:$CW,96,FALSE),"unknown")</f>
        <v>0</v>
      </c>
      <c r="AT137" s="96">
        <f>IFERROR(VLOOKUP(Table1[[#This Row],[RespondentID]],'All Data'!$A:$CW,97,FALSE),"unknown")</f>
        <v>0</v>
      </c>
      <c r="AU137" s="96">
        <f>IFERROR(VLOOKUP(Table1[[#This Row],[RespondentID]],'All Data'!$A:$CW,98,FALSE),"unknown")</f>
        <v>0</v>
      </c>
      <c r="AV137" s="96">
        <f>IFERROR(VLOOKUP(Table1[[#This Row],[RespondentID]],'All Data'!$A:$CW,99,FALSE),"unknown")</f>
        <v>0</v>
      </c>
    </row>
    <row r="138" spans="1:48">
      <c r="A138">
        <v>114385153143</v>
      </c>
      <c r="N138" t="s">
        <v>546</v>
      </c>
      <c r="O138">
        <f t="shared" si="34"/>
        <v>1</v>
      </c>
      <c r="P138">
        <f t="shared" si="35"/>
        <v>3</v>
      </c>
      <c r="Q138"/>
      <c r="R138">
        <f t="shared" si="36"/>
        <v>0</v>
      </c>
      <c r="S138">
        <f t="shared" si="37"/>
        <v>0</v>
      </c>
      <c r="T138">
        <f t="shared" si="38"/>
        <v>0</v>
      </c>
      <c r="U138">
        <f t="shared" si="39"/>
        <v>0</v>
      </c>
      <c r="V138">
        <f t="shared" si="40"/>
        <v>0</v>
      </c>
      <c r="W138">
        <f t="shared" si="41"/>
        <v>0</v>
      </c>
      <c r="X138">
        <f t="shared" si="42"/>
        <v>0</v>
      </c>
      <c r="Y138">
        <f t="shared" si="43"/>
        <v>0</v>
      </c>
      <c r="Z138">
        <f t="shared" si="44"/>
        <v>0</v>
      </c>
      <c r="AA138">
        <f t="shared" si="45"/>
        <v>0</v>
      </c>
      <c r="AB138">
        <f t="shared" si="46"/>
        <v>0</v>
      </c>
      <c r="AC138">
        <f t="shared" si="47"/>
        <v>0</v>
      </c>
      <c r="AD138"/>
      <c r="AE138"/>
      <c r="AF138">
        <f t="shared" si="48"/>
        <v>0</v>
      </c>
      <c r="AG138">
        <f t="shared" si="49"/>
        <v>1</v>
      </c>
      <c r="AH138" t="str">
        <f t="shared" si="50"/>
        <v>Wrong</v>
      </c>
      <c r="AJ138" s="96" t="str">
        <f>IFERROR(VLOOKUP(Table1[[#This Row],[RespondentID]],'All Data'!$A:$CO,87,FALSE),"unknown")</f>
        <v>Woman</v>
      </c>
      <c r="AK138" s="96" t="str">
        <f>IFERROR(VLOOKUP(Table1[[#This Row],[RespondentID]],'All Data'!$A:$CO,88,FALSE),"unknown")</f>
        <v>45-54 years</v>
      </c>
      <c r="AL138" s="96" t="str">
        <f>IFERROR(VLOOKUP(Table1[[#This Row],[RespondentID]],'All Data'!$A:$CO,89,FALSE),"unknown")</f>
        <v>Suffolk</v>
      </c>
      <c r="AM138" s="96" t="str">
        <f>IFERROR(VLOOKUP(Table1[[#This Row],[RespondentID]],'All Data'!$A:$CO,90,FALSE),"unknown")</f>
        <v>Hauppauge, 11760</v>
      </c>
      <c r="AN138" s="96" t="str">
        <f>IFERROR(VLOOKUP(Table1[[#This Row],[RespondentID]],'All Data'!$A:$CO,91,FALSE),"unknown")</f>
        <v>White</v>
      </c>
      <c r="AO138" s="96" t="str">
        <f>IFERROR(VLOOKUP(Table1[[#This Row],[RespondentID]],'All Data'!$A:$CO,92,FALSE),"unknown")</f>
        <v>Not Hispanic or Latino</v>
      </c>
      <c r="AP138" s="96" t="str">
        <f>IFERROR(VLOOKUP(Table1[[#This Row],[RespondentID]],'All Data'!$A:$CO,93,FALSE),"unknown")</f>
        <v>English</v>
      </c>
      <c r="AQ138" s="96" t="str">
        <f>IFERROR(VLOOKUP(Table1[[#This Row],[RespondentID]],'All Data'!$A:$CW,94,FALSE),"unknown")</f>
        <v>Over $125,000</v>
      </c>
      <c r="AR138" s="96" t="str">
        <f>IFERROR(VLOOKUP(Table1[[#This Row],[RespondentID]],'All Data'!$A:$CW,95,FALSE),"unknown")</f>
        <v>Doctorate</v>
      </c>
      <c r="AS138" s="96" t="str">
        <f>IFERROR(VLOOKUP(Table1[[#This Row],[RespondentID]],'All Data'!$A:$CW,96,FALSE),"unknown")</f>
        <v>Employed for wages</v>
      </c>
      <c r="AT138" s="96" t="str">
        <f>IFERROR(VLOOKUP(Table1[[#This Row],[RespondentID]],'All Data'!$A:$CW,97,FALSE),"unknown")</f>
        <v>Yes</v>
      </c>
      <c r="AU138" s="96" t="str">
        <f>IFERROR(VLOOKUP(Table1[[#This Row],[RespondentID]],'All Data'!$A:$CW,98,FALSE),"unknown")</f>
        <v>Private/Commercial</v>
      </c>
      <c r="AV138" s="96" t="str">
        <f>IFERROR(VLOOKUP(Table1[[#This Row],[RespondentID]],'All Data'!$A:$CW,99,FALSE),"unknown")</f>
        <v>Yes</v>
      </c>
    </row>
    <row r="139" spans="1:48">
      <c r="A139">
        <v>114379553528</v>
      </c>
      <c r="O139">
        <f t="shared" si="34"/>
        <v>0</v>
      </c>
      <c r="P139" t="e">
        <f t="shared" si="35"/>
        <v>#DIV/0!</v>
      </c>
      <c r="Q139"/>
      <c r="R139">
        <f t="shared" si="36"/>
        <v>0</v>
      </c>
      <c r="S139">
        <f t="shared" si="37"/>
        <v>0</v>
      </c>
      <c r="T139">
        <f t="shared" si="38"/>
        <v>0</v>
      </c>
      <c r="U139">
        <f t="shared" si="39"/>
        <v>0</v>
      </c>
      <c r="V139">
        <f t="shared" si="40"/>
        <v>0</v>
      </c>
      <c r="W139">
        <f t="shared" si="41"/>
        <v>0</v>
      </c>
      <c r="X139">
        <f t="shared" si="42"/>
        <v>0</v>
      </c>
      <c r="Y139">
        <f t="shared" si="43"/>
        <v>0</v>
      </c>
      <c r="Z139">
        <f t="shared" si="44"/>
        <v>0</v>
      </c>
      <c r="AA139">
        <f t="shared" si="45"/>
        <v>0</v>
      </c>
      <c r="AB139">
        <f t="shared" si="46"/>
        <v>0</v>
      </c>
      <c r="AC139">
        <f t="shared" si="47"/>
        <v>0</v>
      </c>
      <c r="AD139"/>
      <c r="AE139"/>
      <c r="AF139">
        <f t="shared" si="48"/>
        <v>0</v>
      </c>
      <c r="AG139">
        <f t="shared" si="49"/>
        <v>0</v>
      </c>
      <c r="AH139" t="str">
        <f t="shared" si="50"/>
        <v>Correct</v>
      </c>
      <c r="AJ139" s="96">
        <f>IFERROR(VLOOKUP(Table1[[#This Row],[RespondentID]],'All Data'!$A:$CO,87,FALSE),"unknown")</f>
        <v>0</v>
      </c>
      <c r="AK139" s="96">
        <f>IFERROR(VLOOKUP(Table1[[#This Row],[RespondentID]],'All Data'!$A:$CO,88,FALSE),"unknown")</f>
        <v>0</v>
      </c>
      <c r="AL139" s="96">
        <f>IFERROR(VLOOKUP(Table1[[#This Row],[RespondentID]],'All Data'!$A:$CO,89,FALSE),"unknown")</f>
        <v>0</v>
      </c>
      <c r="AM139" s="96" t="str">
        <f>IFERROR(VLOOKUP(Table1[[#This Row],[RespondentID]],'All Data'!$A:$CO,90,FALSE),"unknown")</f>
        <v>Baldwin, 11510</v>
      </c>
      <c r="AN139" s="96">
        <f>IFERROR(VLOOKUP(Table1[[#This Row],[RespondentID]],'All Data'!$A:$CO,91,FALSE),"unknown")</f>
        <v>0</v>
      </c>
      <c r="AO139" s="96">
        <f>IFERROR(VLOOKUP(Table1[[#This Row],[RespondentID]],'All Data'!$A:$CO,92,FALSE),"unknown")</f>
        <v>0</v>
      </c>
      <c r="AP139" s="96">
        <f>IFERROR(VLOOKUP(Table1[[#This Row],[RespondentID]],'All Data'!$A:$CO,93,FALSE),"unknown")</f>
        <v>0</v>
      </c>
      <c r="AQ139" s="96">
        <f>IFERROR(VLOOKUP(Table1[[#This Row],[RespondentID]],'All Data'!$A:$CW,94,FALSE),"unknown")</f>
        <v>0</v>
      </c>
      <c r="AR139" s="96">
        <f>IFERROR(VLOOKUP(Table1[[#This Row],[RespondentID]],'All Data'!$A:$CW,95,FALSE),"unknown")</f>
        <v>0</v>
      </c>
      <c r="AS139" s="96">
        <f>IFERROR(VLOOKUP(Table1[[#This Row],[RespondentID]],'All Data'!$A:$CW,96,FALSE),"unknown")</f>
        <v>0</v>
      </c>
      <c r="AT139" s="96">
        <f>IFERROR(VLOOKUP(Table1[[#This Row],[RespondentID]],'All Data'!$A:$CW,97,FALSE),"unknown")</f>
        <v>0</v>
      </c>
      <c r="AU139" s="96">
        <f>IFERROR(VLOOKUP(Table1[[#This Row],[RespondentID]],'All Data'!$A:$CW,98,FALSE),"unknown")</f>
        <v>0</v>
      </c>
      <c r="AV139" s="96">
        <f>IFERROR(VLOOKUP(Table1[[#This Row],[RespondentID]],'All Data'!$A:$CW,99,FALSE),"unknown")</f>
        <v>0</v>
      </c>
    </row>
    <row r="140" spans="1:48">
      <c r="A140">
        <v>114380230116</v>
      </c>
      <c r="B140" t="s">
        <v>38</v>
      </c>
      <c r="D140" t="s">
        <v>40</v>
      </c>
      <c r="M140" t="s">
        <v>48</v>
      </c>
      <c r="O140">
        <f t="shared" si="34"/>
        <v>3</v>
      </c>
      <c r="P140">
        <f t="shared" si="35"/>
        <v>1</v>
      </c>
      <c r="Q140"/>
      <c r="R140">
        <f t="shared" si="36"/>
        <v>1</v>
      </c>
      <c r="S140">
        <f t="shared" si="37"/>
        <v>0</v>
      </c>
      <c r="T140">
        <f t="shared" si="38"/>
        <v>1</v>
      </c>
      <c r="U140">
        <f t="shared" si="39"/>
        <v>0</v>
      </c>
      <c r="V140">
        <f t="shared" si="40"/>
        <v>0</v>
      </c>
      <c r="W140">
        <f t="shared" si="41"/>
        <v>0</v>
      </c>
      <c r="X140">
        <f t="shared" si="42"/>
        <v>0</v>
      </c>
      <c r="Y140">
        <f t="shared" si="43"/>
        <v>0</v>
      </c>
      <c r="Z140">
        <f t="shared" si="44"/>
        <v>0</v>
      </c>
      <c r="AA140">
        <f t="shared" si="45"/>
        <v>0</v>
      </c>
      <c r="AB140">
        <f t="shared" si="46"/>
        <v>0</v>
      </c>
      <c r="AC140">
        <f t="shared" si="47"/>
        <v>1</v>
      </c>
      <c r="AD140"/>
      <c r="AE140"/>
      <c r="AF140">
        <f t="shared" si="48"/>
        <v>3</v>
      </c>
      <c r="AG140">
        <f t="shared" si="49"/>
        <v>3</v>
      </c>
      <c r="AH140" t="str">
        <f t="shared" si="50"/>
        <v>Correct</v>
      </c>
      <c r="AJ140" s="96" t="str">
        <f>IFERROR(VLOOKUP(Table1[[#This Row],[RespondentID]],'All Data'!$A:$CO,87,FALSE),"unknown")</f>
        <v>Woman</v>
      </c>
      <c r="AK140" s="96" t="str">
        <f>IFERROR(VLOOKUP(Table1[[#This Row],[RespondentID]],'All Data'!$A:$CO,88,FALSE),"unknown")</f>
        <v>55-64 years</v>
      </c>
      <c r="AL140" s="96" t="str">
        <f>IFERROR(VLOOKUP(Table1[[#This Row],[RespondentID]],'All Data'!$A:$CO,89,FALSE),"unknown")</f>
        <v>Nassau</v>
      </c>
      <c r="AM140" s="96" t="str">
        <f>IFERROR(VLOOKUP(Table1[[#This Row],[RespondentID]],'All Data'!$A:$CO,90,FALSE),"unknown")</f>
        <v>Hempstead, 11550</v>
      </c>
      <c r="AN140" s="96" t="str">
        <f>IFERROR(VLOOKUP(Table1[[#This Row],[RespondentID]],'All Data'!$A:$CO,91,FALSE),"unknown")</f>
        <v>Black or African American</v>
      </c>
      <c r="AO140" s="96">
        <f>IFERROR(VLOOKUP(Table1[[#This Row],[RespondentID]],'All Data'!$A:$CO,92,FALSE),"unknown")</f>
        <v>0</v>
      </c>
      <c r="AP140" s="96" t="str">
        <f>IFERROR(VLOOKUP(Table1[[#This Row],[RespondentID]],'All Data'!$A:$CO,93,FALSE),"unknown")</f>
        <v>English</v>
      </c>
      <c r="AQ140" s="96" t="str">
        <f>IFERROR(VLOOKUP(Table1[[#This Row],[RespondentID]],'All Data'!$A:$CW,94,FALSE),"unknown")</f>
        <v>$75,000 to $125,000</v>
      </c>
      <c r="AR140" s="96" t="str">
        <f>IFERROR(VLOOKUP(Table1[[#This Row],[RespondentID]],'All Data'!$A:$CW,95,FALSE),"unknown")</f>
        <v>Graduate school</v>
      </c>
      <c r="AS140" s="96" t="str">
        <f>IFERROR(VLOOKUP(Table1[[#This Row],[RespondentID]],'All Data'!$A:$CW,96,FALSE),"unknown")</f>
        <v>Employed for wages</v>
      </c>
      <c r="AT140" s="96" t="str">
        <f>IFERROR(VLOOKUP(Table1[[#This Row],[RespondentID]],'All Data'!$A:$CW,97,FALSE),"unknown")</f>
        <v>Yes</v>
      </c>
      <c r="AU140" s="96" t="str">
        <f>IFERROR(VLOOKUP(Table1[[#This Row],[RespondentID]],'All Data'!$A:$CW,98,FALSE),"unknown")</f>
        <v>Private/Commercial</v>
      </c>
      <c r="AV140" s="96" t="str">
        <f>IFERROR(VLOOKUP(Table1[[#This Row],[RespondentID]],'All Data'!$A:$CW,99,FALSE),"unknown")</f>
        <v>Yes</v>
      </c>
    </row>
    <row r="141" spans="1:48">
      <c r="A141">
        <v>114380228730</v>
      </c>
      <c r="C141" t="s">
        <v>39</v>
      </c>
      <c r="L141" t="s">
        <v>47</v>
      </c>
      <c r="O141">
        <f t="shared" si="34"/>
        <v>2</v>
      </c>
      <c r="P141">
        <f t="shared" si="35"/>
        <v>1.5</v>
      </c>
      <c r="Q141"/>
      <c r="R141">
        <f t="shared" si="36"/>
        <v>0</v>
      </c>
      <c r="S141">
        <f t="shared" si="37"/>
        <v>1</v>
      </c>
      <c r="T141">
        <f t="shared" si="38"/>
        <v>0</v>
      </c>
      <c r="U141">
        <f t="shared" si="39"/>
        <v>0</v>
      </c>
      <c r="V141">
        <f t="shared" si="40"/>
        <v>0</v>
      </c>
      <c r="W141">
        <f t="shared" si="41"/>
        <v>0</v>
      </c>
      <c r="X141">
        <f t="shared" si="42"/>
        <v>0</v>
      </c>
      <c r="Y141">
        <f t="shared" si="43"/>
        <v>0</v>
      </c>
      <c r="Z141">
        <f t="shared" si="44"/>
        <v>0</v>
      </c>
      <c r="AA141">
        <f t="shared" si="45"/>
        <v>0</v>
      </c>
      <c r="AB141">
        <f t="shared" si="46"/>
        <v>1</v>
      </c>
      <c r="AC141">
        <f t="shared" si="47"/>
        <v>0</v>
      </c>
      <c r="AD141"/>
      <c r="AE141"/>
      <c r="AF141">
        <f t="shared" si="48"/>
        <v>2</v>
      </c>
      <c r="AG141">
        <f t="shared" si="49"/>
        <v>2</v>
      </c>
      <c r="AH141" t="str">
        <f t="shared" si="50"/>
        <v>Correct</v>
      </c>
      <c r="AJ141" s="96" t="str">
        <f>IFERROR(VLOOKUP(Table1[[#This Row],[RespondentID]],'All Data'!$A:$CO,87,FALSE),"unknown")</f>
        <v>Woman</v>
      </c>
      <c r="AK141" s="96" t="str">
        <f>IFERROR(VLOOKUP(Table1[[#This Row],[RespondentID]],'All Data'!$A:$CO,88,FALSE),"unknown")</f>
        <v>65+ years</v>
      </c>
      <c r="AL141" s="96" t="str">
        <f>IFERROR(VLOOKUP(Table1[[#This Row],[RespondentID]],'All Data'!$A:$CO,89,FALSE),"unknown")</f>
        <v>Nassau</v>
      </c>
      <c r="AM141" s="96" t="str">
        <f>IFERROR(VLOOKUP(Table1[[#This Row],[RespondentID]],'All Data'!$A:$CO,90,FALSE),"unknown")</f>
        <v>Hicksville, 11801</v>
      </c>
      <c r="AN141" s="96" t="str">
        <f>IFERROR(VLOOKUP(Table1[[#This Row],[RespondentID]],'All Data'!$A:$CO,91,FALSE),"unknown")</f>
        <v>White</v>
      </c>
      <c r="AO141" s="96">
        <f>IFERROR(VLOOKUP(Table1[[#This Row],[RespondentID]],'All Data'!$A:$CO,92,FALSE),"unknown")</f>
        <v>0</v>
      </c>
      <c r="AP141" s="96" t="str">
        <f>IFERROR(VLOOKUP(Table1[[#This Row],[RespondentID]],'All Data'!$A:$CO,93,FALSE),"unknown")</f>
        <v>English</v>
      </c>
      <c r="AQ141" s="96" t="str">
        <f>IFERROR(VLOOKUP(Table1[[#This Row],[RespondentID]],'All Data'!$A:$CW,94,FALSE),"unknown")</f>
        <v>$0-$19,999</v>
      </c>
      <c r="AR141" s="96" t="str">
        <f>IFERROR(VLOOKUP(Table1[[#This Row],[RespondentID]],'All Data'!$A:$CW,95,FALSE),"unknown")</f>
        <v>High school graduate</v>
      </c>
      <c r="AS141" s="96" t="str">
        <f>IFERROR(VLOOKUP(Table1[[#This Row],[RespondentID]],'All Data'!$A:$CW,96,FALSE),"unknown")</f>
        <v>Retired</v>
      </c>
      <c r="AT141" s="96" t="str">
        <f>IFERROR(VLOOKUP(Table1[[#This Row],[RespondentID]],'All Data'!$A:$CW,97,FALSE),"unknown")</f>
        <v>Yes</v>
      </c>
      <c r="AU141" s="96" t="str">
        <f>IFERROR(VLOOKUP(Table1[[#This Row],[RespondentID]],'All Data'!$A:$CW,98,FALSE),"unknown")</f>
        <v>Medicare</v>
      </c>
      <c r="AV141" s="96" t="str">
        <f>IFERROR(VLOOKUP(Table1[[#This Row],[RespondentID]],'All Data'!$A:$CW,99,FALSE),"unknown")</f>
        <v>Yes</v>
      </c>
    </row>
    <row r="142" spans="1:48">
      <c r="A142">
        <v>114380227312</v>
      </c>
      <c r="B142" t="s">
        <v>38</v>
      </c>
      <c r="O142">
        <f t="shared" si="34"/>
        <v>1</v>
      </c>
      <c r="P142">
        <f t="shared" si="35"/>
        <v>3</v>
      </c>
      <c r="Q142"/>
      <c r="R142">
        <f t="shared" si="36"/>
        <v>1</v>
      </c>
      <c r="S142">
        <f t="shared" si="37"/>
        <v>0</v>
      </c>
      <c r="T142">
        <f t="shared" si="38"/>
        <v>0</v>
      </c>
      <c r="U142">
        <f t="shared" si="39"/>
        <v>0</v>
      </c>
      <c r="V142">
        <f t="shared" si="40"/>
        <v>0</v>
      </c>
      <c r="W142">
        <f t="shared" si="41"/>
        <v>0</v>
      </c>
      <c r="X142">
        <f t="shared" si="42"/>
        <v>0</v>
      </c>
      <c r="Y142">
        <f t="shared" si="43"/>
        <v>0</v>
      </c>
      <c r="Z142">
        <f t="shared" si="44"/>
        <v>0</v>
      </c>
      <c r="AA142">
        <f t="shared" si="45"/>
        <v>0</v>
      </c>
      <c r="AB142">
        <f t="shared" si="46"/>
        <v>0</v>
      </c>
      <c r="AC142">
        <f t="shared" si="47"/>
        <v>0</v>
      </c>
      <c r="AD142"/>
      <c r="AE142"/>
      <c r="AF142">
        <f t="shared" si="48"/>
        <v>1</v>
      </c>
      <c r="AG142">
        <f t="shared" si="49"/>
        <v>1</v>
      </c>
      <c r="AH142" t="str">
        <f t="shared" si="50"/>
        <v>Correct</v>
      </c>
      <c r="AJ142" s="96" t="str">
        <f>IFERROR(VLOOKUP(Table1[[#This Row],[RespondentID]],'All Data'!$A:$CO,87,FALSE),"unknown")</f>
        <v>Man</v>
      </c>
      <c r="AK142" s="96" t="str">
        <f>IFERROR(VLOOKUP(Table1[[#This Row],[RespondentID]],'All Data'!$A:$CO,88,FALSE),"unknown")</f>
        <v>65+ years</v>
      </c>
      <c r="AL142" s="96" t="str">
        <f>IFERROR(VLOOKUP(Table1[[#This Row],[RespondentID]],'All Data'!$A:$CO,89,FALSE),"unknown")</f>
        <v>Nassau</v>
      </c>
      <c r="AM142" s="96" t="str">
        <f>IFERROR(VLOOKUP(Table1[[#This Row],[RespondentID]],'All Data'!$A:$CO,90,FALSE),"unknown")</f>
        <v>Hicksville, 11801</v>
      </c>
      <c r="AN142" s="96" t="str">
        <f>IFERROR(VLOOKUP(Table1[[#This Row],[RespondentID]],'All Data'!$A:$CO,91,FALSE),"unknown")</f>
        <v>White</v>
      </c>
      <c r="AO142" s="96">
        <f>IFERROR(VLOOKUP(Table1[[#This Row],[RespondentID]],'All Data'!$A:$CO,92,FALSE),"unknown")</f>
        <v>0</v>
      </c>
      <c r="AP142" s="96" t="str">
        <f>IFERROR(VLOOKUP(Table1[[#This Row],[RespondentID]],'All Data'!$A:$CO,93,FALSE),"unknown")</f>
        <v>English</v>
      </c>
      <c r="AQ142" s="96" t="str">
        <f>IFERROR(VLOOKUP(Table1[[#This Row],[RespondentID]],'All Data'!$A:$CW,94,FALSE),"unknown")</f>
        <v>$75,000 to $125,000</v>
      </c>
      <c r="AR142" s="96" t="str">
        <f>IFERROR(VLOOKUP(Table1[[#This Row],[RespondentID]],'All Data'!$A:$CW,95,FALSE),"unknown")</f>
        <v>Some college</v>
      </c>
      <c r="AS142" s="96" t="str">
        <f>IFERROR(VLOOKUP(Table1[[#This Row],[RespondentID]],'All Data'!$A:$CW,96,FALSE),"unknown")</f>
        <v>Retired</v>
      </c>
      <c r="AT142" s="96" t="str">
        <f>IFERROR(VLOOKUP(Table1[[#This Row],[RespondentID]],'All Data'!$A:$CW,97,FALSE),"unknown")</f>
        <v>Yes</v>
      </c>
      <c r="AU142" s="96" t="str">
        <f>IFERROR(VLOOKUP(Table1[[#This Row],[RespondentID]],'All Data'!$A:$CW,98,FALSE),"unknown")</f>
        <v>Medicare</v>
      </c>
      <c r="AV142" s="96" t="str">
        <f>IFERROR(VLOOKUP(Table1[[#This Row],[RespondentID]],'All Data'!$A:$CW,99,FALSE),"unknown")</f>
        <v>Yes</v>
      </c>
    </row>
    <row r="143" spans="1:48">
      <c r="A143">
        <v>114380225935</v>
      </c>
      <c r="O143">
        <f t="shared" si="34"/>
        <v>0</v>
      </c>
      <c r="P143" t="e">
        <f t="shared" si="35"/>
        <v>#DIV/0!</v>
      </c>
      <c r="Q143"/>
      <c r="R143">
        <f t="shared" si="36"/>
        <v>0</v>
      </c>
      <c r="S143">
        <f t="shared" si="37"/>
        <v>0</v>
      </c>
      <c r="T143">
        <f t="shared" si="38"/>
        <v>0</v>
      </c>
      <c r="U143">
        <f t="shared" si="39"/>
        <v>0</v>
      </c>
      <c r="V143">
        <f t="shared" si="40"/>
        <v>0</v>
      </c>
      <c r="W143">
        <f t="shared" si="41"/>
        <v>0</v>
      </c>
      <c r="X143">
        <f t="shared" si="42"/>
        <v>0</v>
      </c>
      <c r="Y143">
        <f t="shared" si="43"/>
        <v>0</v>
      </c>
      <c r="Z143">
        <f t="shared" si="44"/>
        <v>0</v>
      </c>
      <c r="AA143">
        <f t="shared" si="45"/>
        <v>0</v>
      </c>
      <c r="AB143">
        <f t="shared" si="46"/>
        <v>0</v>
      </c>
      <c r="AC143">
        <f t="shared" si="47"/>
        <v>0</v>
      </c>
      <c r="AD143"/>
      <c r="AE143"/>
      <c r="AF143">
        <f t="shared" si="48"/>
        <v>0</v>
      </c>
      <c r="AG143">
        <f t="shared" si="49"/>
        <v>0</v>
      </c>
      <c r="AH143" t="str">
        <f t="shared" si="50"/>
        <v>Correct</v>
      </c>
      <c r="AJ143" s="96" t="str">
        <f>IFERROR(VLOOKUP(Table1[[#This Row],[RespondentID]],'All Data'!$A:$CO,87,FALSE),"unknown")</f>
        <v>Woman</v>
      </c>
      <c r="AK143" s="96" t="str">
        <f>IFERROR(VLOOKUP(Table1[[#This Row],[RespondentID]],'All Data'!$A:$CO,88,FALSE),"unknown")</f>
        <v>65+ years</v>
      </c>
      <c r="AL143" s="96" t="str">
        <f>IFERROR(VLOOKUP(Table1[[#This Row],[RespondentID]],'All Data'!$A:$CO,89,FALSE),"unknown")</f>
        <v>Nassau</v>
      </c>
      <c r="AM143" s="96" t="str">
        <f>IFERROR(VLOOKUP(Table1[[#This Row],[RespondentID]],'All Data'!$A:$CO,90,FALSE),"unknown")</f>
        <v>Port Washington, 11050</v>
      </c>
      <c r="AN143" s="96" t="str">
        <f>IFERROR(VLOOKUP(Table1[[#This Row],[RespondentID]],'All Data'!$A:$CO,91,FALSE),"unknown")</f>
        <v>White</v>
      </c>
      <c r="AO143" s="96">
        <f>IFERROR(VLOOKUP(Table1[[#This Row],[RespondentID]],'All Data'!$A:$CO,92,FALSE),"unknown")</f>
        <v>0</v>
      </c>
      <c r="AP143" s="96" t="str">
        <f>IFERROR(VLOOKUP(Table1[[#This Row],[RespondentID]],'All Data'!$A:$CO,93,FALSE),"unknown")</f>
        <v>English</v>
      </c>
      <c r="AQ143" s="96" t="str">
        <f>IFERROR(VLOOKUP(Table1[[#This Row],[RespondentID]],'All Data'!$A:$CW,94,FALSE),"unknown")</f>
        <v>$75,000 to $125,000</v>
      </c>
      <c r="AR143" s="96" t="str">
        <f>IFERROR(VLOOKUP(Table1[[#This Row],[RespondentID]],'All Data'!$A:$CW,95,FALSE),"unknown")</f>
        <v>Some college</v>
      </c>
      <c r="AS143" s="96" t="str">
        <f>IFERROR(VLOOKUP(Table1[[#This Row],[RespondentID]],'All Data'!$A:$CW,96,FALSE),"unknown")</f>
        <v>Retired</v>
      </c>
      <c r="AT143" s="96" t="str">
        <f>IFERROR(VLOOKUP(Table1[[#This Row],[RespondentID]],'All Data'!$A:$CW,97,FALSE),"unknown")</f>
        <v>Yes</v>
      </c>
      <c r="AU143" s="96">
        <f>IFERROR(VLOOKUP(Table1[[#This Row],[RespondentID]],'All Data'!$A:$CW,98,FALSE),"unknown")</f>
        <v>0</v>
      </c>
      <c r="AV143" s="96" t="str">
        <f>IFERROR(VLOOKUP(Table1[[#This Row],[RespondentID]],'All Data'!$A:$CW,99,FALSE),"unknown")</f>
        <v>Yes</v>
      </c>
    </row>
    <row r="144" spans="1:48">
      <c r="A144">
        <v>114380224868</v>
      </c>
      <c r="B144" t="s">
        <v>38</v>
      </c>
      <c r="C144" t="s">
        <v>39</v>
      </c>
      <c r="D144" t="s">
        <v>40</v>
      </c>
      <c r="E144" t="s">
        <v>41</v>
      </c>
      <c r="O144">
        <f t="shared" si="34"/>
        <v>4</v>
      </c>
      <c r="P144">
        <f t="shared" si="35"/>
        <v>0.75</v>
      </c>
      <c r="Q144"/>
      <c r="R144">
        <f t="shared" si="36"/>
        <v>0.75</v>
      </c>
      <c r="S144">
        <f t="shared" si="37"/>
        <v>0.75</v>
      </c>
      <c r="T144">
        <f t="shared" si="38"/>
        <v>0.75</v>
      </c>
      <c r="U144">
        <f t="shared" si="39"/>
        <v>0.75</v>
      </c>
      <c r="V144">
        <f t="shared" si="40"/>
        <v>0</v>
      </c>
      <c r="W144">
        <f t="shared" si="41"/>
        <v>0</v>
      </c>
      <c r="X144">
        <f t="shared" si="42"/>
        <v>0</v>
      </c>
      <c r="Y144">
        <f t="shared" si="43"/>
        <v>0</v>
      </c>
      <c r="Z144">
        <f t="shared" si="44"/>
        <v>0</v>
      </c>
      <c r="AA144">
        <f t="shared" si="45"/>
        <v>0</v>
      </c>
      <c r="AB144">
        <f t="shared" si="46"/>
        <v>0</v>
      </c>
      <c r="AC144">
        <f t="shared" si="47"/>
        <v>0</v>
      </c>
      <c r="AD144"/>
      <c r="AE144"/>
      <c r="AF144">
        <f t="shared" si="48"/>
        <v>3</v>
      </c>
      <c r="AG144">
        <f t="shared" si="49"/>
        <v>4</v>
      </c>
      <c r="AH144" t="str">
        <f t="shared" si="50"/>
        <v>Correct</v>
      </c>
      <c r="AJ144" s="96" t="str">
        <f>IFERROR(VLOOKUP(Table1[[#This Row],[RespondentID]],'All Data'!$A:$CO,87,FALSE),"unknown")</f>
        <v>Woman</v>
      </c>
      <c r="AK144" s="96" t="str">
        <f>IFERROR(VLOOKUP(Table1[[#This Row],[RespondentID]],'All Data'!$A:$CO,88,FALSE),"unknown")</f>
        <v>45-54 years</v>
      </c>
      <c r="AL144" s="96" t="str">
        <f>IFERROR(VLOOKUP(Table1[[#This Row],[RespondentID]],'All Data'!$A:$CO,89,FALSE),"unknown")</f>
        <v>Nassau</v>
      </c>
      <c r="AM144" s="96" t="str">
        <f>IFERROR(VLOOKUP(Table1[[#This Row],[RespondentID]],'All Data'!$A:$CO,90,FALSE),"unknown")</f>
        <v>New Hyde Park, 11040</v>
      </c>
      <c r="AN144" s="96">
        <f>IFERROR(VLOOKUP(Table1[[#This Row],[RespondentID]],'All Data'!$A:$CO,91,FALSE),"unknown")</f>
        <v>0</v>
      </c>
      <c r="AO144" s="96">
        <f>IFERROR(VLOOKUP(Table1[[#This Row],[RespondentID]],'All Data'!$A:$CO,92,FALSE),"unknown")</f>
        <v>0</v>
      </c>
      <c r="AP144" s="96" t="str">
        <f>IFERROR(VLOOKUP(Table1[[#This Row],[RespondentID]],'All Data'!$A:$CO,93,FALSE),"unknown")</f>
        <v>English</v>
      </c>
      <c r="AQ144" s="96" t="str">
        <f>IFERROR(VLOOKUP(Table1[[#This Row],[RespondentID]],'All Data'!$A:$CW,94,FALSE),"unknown")</f>
        <v>$20,000 to $34,999</v>
      </c>
      <c r="AR144" s="96" t="str">
        <f>IFERROR(VLOOKUP(Table1[[#This Row],[RespondentID]],'All Data'!$A:$CW,95,FALSE),"unknown")</f>
        <v>High school graduate</v>
      </c>
      <c r="AS144" s="96" t="str">
        <f>IFERROR(VLOOKUP(Table1[[#This Row],[RespondentID]],'All Data'!$A:$CW,96,FALSE),"unknown")</f>
        <v>Employed for wages</v>
      </c>
      <c r="AT144" s="96" t="str">
        <f>IFERROR(VLOOKUP(Table1[[#This Row],[RespondentID]],'All Data'!$A:$CW,97,FALSE),"unknown")</f>
        <v>Yes</v>
      </c>
      <c r="AU144" s="96" t="str">
        <f>IFERROR(VLOOKUP(Table1[[#This Row],[RespondentID]],'All Data'!$A:$CW,98,FALSE),"unknown")</f>
        <v>Private/Commercial</v>
      </c>
      <c r="AV144" s="96" t="str">
        <f>IFERROR(VLOOKUP(Table1[[#This Row],[RespondentID]],'All Data'!$A:$CW,99,FALSE),"unknown")</f>
        <v>Yes</v>
      </c>
    </row>
    <row r="145" spans="1:48">
      <c r="A145">
        <v>114380223103</v>
      </c>
      <c r="B145" t="s">
        <v>38</v>
      </c>
      <c r="D145" t="s">
        <v>40</v>
      </c>
      <c r="G145" t="s">
        <v>37</v>
      </c>
      <c r="O145">
        <f t="shared" si="34"/>
        <v>3</v>
      </c>
      <c r="P145">
        <f t="shared" si="35"/>
        <v>1</v>
      </c>
      <c r="Q145"/>
      <c r="R145">
        <f t="shared" si="36"/>
        <v>1</v>
      </c>
      <c r="S145">
        <f t="shared" si="37"/>
        <v>0</v>
      </c>
      <c r="T145">
        <f t="shared" si="38"/>
        <v>1</v>
      </c>
      <c r="U145">
        <f t="shared" si="39"/>
        <v>0</v>
      </c>
      <c r="V145">
        <f t="shared" si="40"/>
        <v>0</v>
      </c>
      <c r="W145">
        <f t="shared" si="41"/>
        <v>1</v>
      </c>
      <c r="X145">
        <f t="shared" si="42"/>
        <v>0</v>
      </c>
      <c r="Y145">
        <f t="shared" si="43"/>
        <v>0</v>
      </c>
      <c r="Z145">
        <f t="shared" si="44"/>
        <v>0</v>
      </c>
      <c r="AA145">
        <f t="shared" si="45"/>
        <v>0</v>
      </c>
      <c r="AB145">
        <f t="shared" si="46"/>
        <v>0</v>
      </c>
      <c r="AC145">
        <f t="shared" si="47"/>
        <v>0</v>
      </c>
      <c r="AD145"/>
      <c r="AE145"/>
      <c r="AF145">
        <f t="shared" si="48"/>
        <v>3</v>
      </c>
      <c r="AG145">
        <f t="shared" si="49"/>
        <v>3</v>
      </c>
      <c r="AH145" t="str">
        <f t="shared" si="50"/>
        <v>Correct</v>
      </c>
      <c r="AJ145" s="96" t="str">
        <f>IFERROR(VLOOKUP(Table1[[#This Row],[RespondentID]],'All Data'!$A:$CO,87,FALSE),"unknown")</f>
        <v>Man</v>
      </c>
      <c r="AK145" s="96" t="str">
        <f>IFERROR(VLOOKUP(Table1[[#This Row],[RespondentID]],'All Data'!$A:$CO,88,FALSE),"unknown")</f>
        <v>65+ years</v>
      </c>
      <c r="AL145" s="96" t="str">
        <f>IFERROR(VLOOKUP(Table1[[#This Row],[RespondentID]],'All Data'!$A:$CO,89,FALSE),"unknown")</f>
        <v>Nassau</v>
      </c>
      <c r="AM145" s="96" t="str">
        <f>IFERROR(VLOOKUP(Table1[[#This Row],[RespondentID]],'All Data'!$A:$CO,90,FALSE),"unknown")</f>
        <v>New Hyde Park, 11040</v>
      </c>
      <c r="AN145" s="96" t="str">
        <f>IFERROR(VLOOKUP(Table1[[#This Row],[RespondentID]],'All Data'!$A:$CO,91,FALSE),"unknown")</f>
        <v>Asian</v>
      </c>
      <c r="AO145" s="96">
        <f>IFERROR(VLOOKUP(Table1[[#This Row],[RespondentID]],'All Data'!$A:$CO,92,FALSE),"unknown")</f>
        <v>0</v>
      </c>
      <c r="AP145" s="96" t="str">
        <f>IFERROR(VLOOKUP(Table1[[#This Row],[RespondentID]],'All Data'!$A:$CO,93,FALSE),"unknown")</f>
        <v>English, Hindi</v>
      </c>
      <c r="AQ145" s="96" t="str">
        <f>IFERROR(VLOOKUP(Table1[[#This Row],[RespondentID]],'All Data'!$A:$CW,94,FALSE),"unknown")</f>
        <v>Over $125,000</v>
      </c>
      <c r="AR145" s="96" t="str">
        <f>IFERROR(VLOOKUP(Table1[[#This Row],[RespondentID]],'All Data'!$A:$CW,95,FALSE),"unknown")</f>
        <v>Graduate school</v>
      </c>
      <c r="AS145" s="96" t="str">
        <f>IFERROR(VLOOKUP(Table1[[#This Row],[RespondentID]],'All Data'!$A:$CW,96,FALSE),"unknown")</f>
        <v>Retired</v>
      </c>
      <c r="AT145" s="96" t="str">
        <f>IFERROR(VLOOKUP(Table1[[#This Row],[RespondentID]],'All Data'!$A:$CW,97,FALSE),"unknown")</f>
        <v>Yes</v>
      </c>
      <c r="AU145" s="96" t="str">
        <f>IFERROR(VLOOKUP(Table1[[#This Row],[RespondentID]],'All Data'!$A:$CW,98,FALSE),"unknown")</f>
        <v>Medicare</v>
      </c>
      <c r="AV145" s="96" t="str">
        <f>IFERROR(VLOOKUP(Table1[[#This Row],[RespondentID]],'All Data'!$A:$CW,99,FALSE),"unknown")</f>
        <v>Yes</v>
      </c>
    </row>
    <row r="146" spans="1:48">
      <c r="A146">
        <v>114380221416</v>
      </c>
      <c r="B146" t="s">
        <v>38</v>
      </c>
      <c r="J146" t="s">
        <v>45</v>
      </c>
      <c r="K146" t="s">
        <v>46</v>
      </c>
      <c r="O146">
        <f t="shared" si="34"/>
        <v>3</v>
      </c>
      <c r="P146">
        <f t="shared" si="35"/>
        <v>1</v>
      </c>
      <c r="Q146"/>
      <c r="R146">
        <f t="shared" si="36"/>
        <v>1</v>
      </c>
      <c r="S146">
        <f t="shared" si="37"/>
        <v>0</v>
      </c>
      <c r="T146">
        <f t="shared" si="38"/>
        <v>0</v>
      </c>
      <c r="U146">
        <f t="shared" si="39"/>
        <v>0</v>
      </c>
      <c r="V146">
        <f t="shared" si="40"/>
        <v>0</v>
      </c>
      <c r="W146">
        <f t="shared" si="41"/>
        <v>0</v>
      </c>
      <c r="X146">
        <f t="shared" si="42"/>
        <v>0</v>
      </c>
      <c r="Y146">
        <f t="shared" si="43"/>
        <v>0</v>
      </c>
      <c r="Z146">
        <f t="shared" si="44"/>
        <v>1</v>
      </c>
      <c r="AA146">
        <f t="shared" si="45"/>
        <v>1</v>
      </c>
      <c r="AB146">
        <f t="shared" si="46"/>
        <v>0</v>
      </c>
      <c r="AC146">
        <f t="shared" si="47"/>
        <v>0</v>
      </c>
      <c r="AD146"/>
      <c r="AE146"/>
      <c r="AF146">
        <f t="shared" si="48"/>
        <v>3</v>
      </c>
      <c r="AG146">
        <f t="shared" si="49"/>
        <v>3</v>
      </c>
      <c r="AH146" t="str">
        <f t="shared" si="50"/>
        <v>Correct</v>
      </c>
      <c r="AJ146" s="96" t="str">
        <f>IFERROR(VLOOKUP(Table1[[#This Row],[RespondentID]],'All Data'!$A:$CO,87,FALSE),"unknown")</f>
        <v>Woman</v>
      </c>
      <c r="AK146" s="96">
        <f>IFERROR(VLOOKUP(Table1[[#This Row],[RespondentID]],'All Data'!$A:$CO,88,FALSE),"unknown")</f>
        <v>0</v>
      </c>
      <c r="AL146" s="96" t="str">
        <f>IFERROR(VLOOKUP(Table1[[#This Row],[RespondentID]],'All Data'!$A:$CO,89,FALSE),"unknown")</f>
        <v>Nassau</v>
      </c>
      <c r="AM146" s="96" t="str">
        <f>IFERROR(VLOOKUP(Table1[[#This Row],[RespondentID]],'All Data'!$A:$CO,90,FALSE),"unknown")</f>
        <v>Floral Park, 11001</v>
      </c>
      <c r="AN146" s="96">
        <f>IFERROR(VLOOKUP(Table1[[#This Row],[RespondentID]],'All Data'!$A:$CO,91,FALSE),"unknown")</f>
        <v>0</v>
      </c>
      <c r="AO146" s="96">
        <f>IFERROR(VLOOKUP(Table1[[#This Row],[RespondentID]],'All Data'!$A:$CO,92,FALSE),"unknown")</f>
        <v>0</v>
      </c>
      <c r="AP146" s="96" t="str">
        <f>IFERROR(VLOOKUP(Table1[[#This Row],[RespondentID]],'All Data'!$A:$CO,93,FALSE),"unknown")</f>
        <v>English</v>
      </c>
      <c r="AQ146" s="96">
        <f>IFERROR(VLOOKUP(Table1[[#This Row],[RespondentID]],'All Data'!$A:$CW,94,FALSE),"unknown")</f>
        <v>0</v>
      </c>
      <c r="AR146" s="96" t="str">
        <f>IFERROR(VLOOKUP(Table1[[#This Row],[RespondentID]],'All Data'!$A:$CW,95,FALSE),"unknown")</f>
        <v>College graduate</v>
      </c>
      <c r="AS146" s="96" t="str">
        <f>IFERROR(VLOOKUP(Table1[[#This Row],[RespondentID]],'All Data'!$A:$CW,96,FALSE),"unknown")</f>
        <v>Retired</v>
      </c>
      <c r="AT146" s="96" t="str">
        <f>IFERROR(VLOOKUP(Table1[[#This Row],[RespondentID]],'All Data'!$A:$CW,97,FALSE),"unknown")</f>
        <v>Yes</v>
      </c>
      <c r="AU146" s="96" t="str">
        <f>IFERROR(VLOOKUP(Table1[[#This Row],[RespondentID]],'All Data'!$A:$CW,98,FALSE),"unknown")</f>
        <v>Medicare</v>
      </c>
      <c r="AV146" s="96" t="str">
        <f>IFERROR(VLOOKUP(Table1[[#This Row],[RespondentID]],'All Data'!$A:$CW,99,FALSE),"unknown")</f>
        <v>Yes</v>
      </c>
    </row>
    <row r="147" spans="1:48">
      <c r="A147">
        <v>114380219900</v>
      </c>
      <c r="B147" t="s">
        <v>38</v>
      </c>
      <c r="E147" t="s">
        <v>41</v>
      </c>
      <c r="H147" t="s">
        <v>43</v>
      </c>
      <c r="O147">
        <f t="shared" si="34"/>
        <v>3</v>
      </c>
      <c r="P147">
        <f t="shared" si="35"/>
        <v>1</v>
      </c>
      <c r="Q147"/>
      <c r="R147">
        <f t="shared" si="36"/>
        <v>1</v>
      </c>
      <c r="S147">
        <f t="shared" si="37"/>
        <v>0</v>
      </c>
      <c r="T147">
        <f t="shared" si="38"/>
        <v>0</v>
      </c>
      <c r="U147">
        <f t="shared" si="39"/>
        <v>1</v>
      </c>
      <c r="V147">
        <f t="shared" si="40"/>
        <v>0</v>
      </c>
      <c r="W147">
        <f t="shared" si="41"/>
        <v>0</v>
      </c>
      <c r="X147">
        <f t="shared" si="42"/>
        <v>1</v>
      </c>
      <c r="Y147">
        <f t="shared" si="43"/>
        <v>0</v>
      </c>
      <c r="Z147">
        <f t="shared" si="44"/>
        <v>0</v>
      </c>
      <c r="AA147">
        <f t="shared" si="45"/>
        <v>0</v>
      </c>
      <c r="AB147">
        <f t="shared" si="46"/>
        <v>0</v>
      </c>
      <c r="AC147">
        <f t="shared" si="47"/>
        <v>0</v>
      </c>
      <c r="AD147"/>
      <c r="AE147"/>
      <c r="AF147">
        <f t="shared" si="48"/>
        <v>3</v>
      </c>
      <c r="AG147">
        <f t="shared" si="49"/>
        <v>3</v>
      </c>
      <c r="AH147" t="str">
        <f t="shared" si="50"/>
        <v>Correct</v>
      </c>
      <c r="AJ147" s="96" t="str">
        <f>IFERROR(VLOOKUP(Table1[[#This Row],[RespondentID]],'All Data'!$A:$CO,87,FALSE),"unknown")</f>
        <v>Man</v>
      </c>
      <c r="AK147" s="96" t="str">
        <f>IFERROR(VLOOKUP(Table1[[#This Row],[RespondentID]],'All Data'!$A:$CO,88,FALSE),"unknown")</f>
        <v>55-64 years</v>
      </c>
      <c r="AL147" s="96" t="str">
        <f>IFERROR(VLOOKUP(Table1[[#This Row],[RespondentID]],'All Data'!$A:$CO,89,FALSE),"unknown")</f>
        <v>Nassau</v>
      </c>
      <c r="AM147" s="96" t="str">
        <f>IFERROR(VLOOKUP(Table1[[#This Row],[RespondentID]],'All Data'!$A:$CO,90,FALSE),"unknown")</f>
        <v>Floral Park, 11001</v>
      </c>
      <c r="AN147" s="96" t="str">
        <f>IFERROR(VLOOKUP(Table1[[#This Row],[RespondentID]],'All Data'!$A:$CO,91,FALSE),"unknown")</f>
        <v>White</v>
      </c>
      <c r="AO147" s="96">
        <f>IFERROR(VLOOKUP(Table1[[#This Row],[RespondentID]],'All Data'!$A:$CO,92,FALSE),"unknown")</f>
        <v>0</v>
      </c>
      <c r="AP147" s="96" t="str">
        <f>IFERROR(VLOOKUP(Table1[[#This Row],[RespondentID]],'All Data'!$A:$CO,93,FALSE),"unknown")</f>
        <v>English</v>
      </c>
      <c r="AQ147" s="96" t="str">
        <f>IFERROR(VLOOKUP(Table1[[#This Row],[RespondentID]],'All Data'!$A:$CW,94,FALSE),"unknown")</f>
        <v>$50,000 to $74,999</v>
      </c>
      <c r="AR147" s="96" t="str">
        <f>IFERROR(VLOOKUP(Table1[[#This Row],[RespondentID]],'All Data'!$A:$CW,95,FALSE),"unknown")</f>
        <v>College graduate</v>
      </c>
      <c r="AS147" s="96" t="str">
        <f>IFERROR(VLOOKUP(Table1[[#This Row],[RespondentID]],'All Data'!$A:$CW,96,FALSE),"unknown")</f>
        <v>Employed for wages</v>
      </c>
      <c r="AT147" s="96" t="str">
        <f>IFERROR(VLOOKUP(Table1[[#This Row],[RespondentID]],'All Data'!$A:$CW,97,FALSE),"unknown")</f>
        <v>Yes</v>
      </c>
      <c r="AU147" s="96" t="str">
        <f>IFERROR(VLOOKUP(Table1[[#This Row],[RespondentID]],'All Data'!$A:$CW,98,FALSE),"unknown")</f>
        <v>Private/Commercial</v>
      </c>
      <c r="AV147" s="96" t="str">
        <f>IFERROR(VLOOKUP(Table1[[#This Row],[RespondentID]],'All Data'!$A:$CW,99,FALSE),"unknown")</f>
        <v>No</v>
      </c>
    </row>
    <row r="148" spans="1:48">
      <c r="A148">
        <v>114380218533</v>
      </c>
      <c r="B148" t="s">
        <v>38</v>
      </c>
      <c r="D148" t="s">
        <v>40</v>
      </c>
      <c r="E148" t="s">
        <v>41</v>
      </c>
      <c r="O148">
        <f t="shared" si="34"/>
        <v>3</v>
      </c>
      <c r="P148">
        <f t="shared" si="35"/>
        <v>1</v>
      </c>
      <c r="Q148"/>
      <c r="R148">
        <f t="shared" si="36"/>
        <v>1</v>
      </c>
      <c r="S148">
        <f t="shared" si="37"/>
        <v>0</v>
      </c>
      <c r="T148">
        <f t="shared" si="38"/>
        <v>1</v>
      </c>
      <c r="U148">
        <f t="shared" si="39"/>
        <v>1</v>
      </c>
      <c r="V148">
        <f t="shared" si="40"/>
        <v>0</v>
      </c>
      <c r="W148">
        <f t="shared" si="41"/>
        <v>0</v>
      </c>
      <c r="X148">
        <f t="shared" si="42"/>
        <v>0</v>
      </c>
      <c r="Y148">
        <f t="shared" si="43"/>
        <v>0</v>
      </c>
      <c r="Z148">
        <f t="shared" si="44"/>
        <v>0</v>
      </c>
      <c r="AA148">
        <f t="shared" si="45"/>
        <v>0</v>
      </c>
      <c r="AB148">
        <f t="shared" si="46"/>
        <v>0</v>
      </c>
      <c r="AC148">
        <f t="shared" si="47"/>
        <v>0</v>
      </c>
      <c r="AD148"/>
      <c r="AE148"/>
      <c r="AF148">
        <f t="shared" si="48"/>
        <v>3</v>
      </c>
      <c r="AG148">
        <f t="shared" si="49"/>
        <v>3</v>
      </c>
      <c r="AH148" t="str">
        <f t="shared" si="50"/>
        <v>Correct</v>
      </c>
      <c r="AJ148" s="96" t="str">
        <f>IFERROR(VLOOKUP(Table1[[#This Row],[RespondentID]],'All Data'!$A:$CO,87,FALSE),"unknown")</f>
        <v>Man</v>
      </c>
      <c r="AK148" s="96" t="str">
        <f>IFERROR(VLOOKUP(Table1[[#This Row],[RespondentID]],'All Data'!$A:$CO,88,FALSE),"unknown")</f>
        <v>65+ years</v>
      </c>
      <c r="AL148" s="96" t="str">
        <f>IFERROR(VLOOKUP(Table1[[#This Row],[RespondentID]],'All Data'!$A:$CO,89,FALSE),"unknown")</f>
        <v>Nassau</v>
      </c>
      <c r="AM148" s="96" t="str">
        <f>IFERROR(VLOOKUP(Table1[[#This Row],[RespondentID]],'All Data'!$A:$CO,90,FALSE),"unknown")</f>
        <v>New Hyde Park, 11040</v>
      </c>
      <c r="AN148" s="96" t="str">
        <f>IFERROR(VLOOKUP(Table1[[#This Row],[RespondentID]],'All Data'!$A:$CO,91,FALSE),"unknown")</f>
        <v>White</v>
      </c>
      <c r="AO148" s="96">
        <f>IFERROR(VLOOKUP(Table1[[#This Row],[RespondentID]],'All Data'!$A:$CO,92,FALSE),"unknown")</f>
        <v>0</v>
      </c>
      <c r="AP148" s="96" t="str">
        <f>IFERROR(VLOOKUP(Table1[[#This Row],[RespondentID]],'All Data'!$A:$CO,93,FALSE),"unknown")</f>
        <v>English</v>
      </c>
      <c r="AQ148" s="96" t="str">
        <f>IFERROR(VLOOKUP(Table1[[#This Row],[RespondentID]],'All Data'!$A:$CW,94,FALSE),"unknown")</f>
        <v>Over $125,000</v>
      </c>
      <c r="AR148" s="96" t="str">
        <f>IFERROR(VLOOKUP(Table1[[#This Row],[RespondentID]],'All Data'!$A:$CW,95,FALSE),"unknown")</f>
        <v>College graduate</v>
      </c>
      <c r="AS148" s="96" t="str">
        <f>IFERROR(VLOOKUP(Table1[[#This Row],[RespondentID]],'All Data'!$A:$CW,96,FALSE),"unknown")</f>
        <v>Retired</v>
      </c>
      <c r="AT148" s="96" t="str">
        <f>IFERROR(VLOOKUP(Table1[[#This Row],[RespondentID]],'All Data'!$A:$CW,97,FALSE),"unknown")</f>
        <v>Yes</v>
      </c>
      <c r="AU148" s="96" t="str">
        <f>IFERROR(VLOOKUP(Table1[[#This Row],[RespondentID]],'All Data'!$A:$CW,98,FALSE),"unknown")</f>
        <v>Medicare, Private/Commercial</v>
      </c>
      <c r="AV148" s="96" t="str">
        <f>IFERROR(VLOOKUP(Table1[[#This Row],[RespondentID]],'All Data'!$A:$CW,99,FALSE),"unknown")</f>
        <v>Yes</v>
      </c>
    </row>
    <row r="149" spans="1:48">
      <c r="A149">
        <v>114380217232</v>
      </c>
      <c r="B149" t="s">
        <v>38</v>
      </c>
      <c r="F149" t="s">
        <v>42</v>
      </c>
      <c r="L149" t="s">
        <v>47</v>
      </c>
      <c r="O149">
        <f t="shared" si="34"/>
        <v>3</v>
      </c>
      <c r="P149">
        <f t="shared" si="35"/>
        <v>1</v>
      </c>
      <c r="Q149"/>
      <c r="R149">
        <f t="shared" si="36"/>
        <v>1</v>
      </c>
      <c r="S149">
        <f t="shared" si="37"/>
        <v>0</v>
      </c>
      <c r="T149">
        <f t="shared" si="38"/>
        <v>0</v>
      </c>
      <c r="U149">
        <f t="shared" si="39"/>
        <v>0</v>
      </c>
      <c r="V149">
        <f t="shared" si="40"/>
        <v>1</v>
      </c>
      <c r="W149">
        <f t="shared" si="41"/>
        <v>0</v>
      </c>
      <c r="X149">
        <f t="shared" si="42"/>
        <v>0</v>
      </c>
      <c r="Y149">
        <f t="shared" si="43"/>
        <v>0</v>
      </c>
      <c r="Z149">
        <f t="shared" si="44"/>
        <v>0</v>
      </c>
      <c r="AA149">
        <f t="shared" si="45"/>
        <v>0</v>
      </c>
      <c r="AB149">
        <f t="shared" si="46"/>
        <v>1</v>
      </c>
      <c r="AC149">
        <f t="shared" si="47"/>
        <v>0</v>
      </c>
      <c r="AD149"/>
      <c r="AE149"/>
      <c r="AF149">
        <f t="shared" si="48"/>
        <v>3</v>
      </c>
      <c r="AG149">
        <f t="shared" si="49"/>
        <v>3</v>
      </c>
      <c r="AH149" t="str">
        <f t="shared" si="50"/>
        <v>Correct</v>
      </c>
      <c r="AJ149" s="96" t="str">
        <f>IFERROR(VLOOKUP(Table1[[#This Row],[RespondentID]],'All Data'!$A:$CO,87,FALSE),"unknown")</f>
        <v>Woman</v>
      </c>
      <c r="AK149" s="96" t="str">
        <f>IFERROR(VLOOKUP(Table1[[#This Row],[RespondentID]],'All Data'!$A:$CO,88,FALSE),"unknown")</f>
        <v>55-64 years</v>
      </c>
      <c r="AL149" s="96" t="str">
        <f>IFERROR(VLOOKUP(Table1[[#This Row],[RespondentID]],'All Data'!$A:$CO,89,FALSE),"unknown")</f>
        <v>Nassau</v>
      </c>
      <c r="AM149" s="96" t="str">
        <f>IFERROR(VLOOKUP(Table1[[#This Row],[RespondentID]],'All Data'!$A:$CO,90,FALSE),"unknown")</f>
        <v>Mineola, 11501</v>
      </c>
      <c r="AN149" s="96" t="str">
        <f>IFERROR(VLOOKUP(Table1[[#This Row],[RespondentID]],'All Data'!$A:$CO,91,FALSE),"unknown")</f>
        <v>White</v>
      </c>
      <c r="AO149" s="96">
        <f>IFERROR(VLOOKUP(Table1[[#This Row],[RespondentID]],'All Data'!$A:$CO,92,FALSE),"unknown")</f>
        <v>0</v>
      </c>
      <c r="AP149" s="96" t="str">
        <f>IFERROR(VLOOKUP(Table1[[#This Row],[RespondentID]],'All Data'!$A:$CO,93,FALSE),"unknown")</f>
        <v>English</v>
      </c>
      <c r="AQ149" s="96">
        <f>IFERROR(VLOOKUP(Table1[[#This Row],[RespondentID]],'All Data'!$A:$CW,94,FALSE),"unknown")</f>
        <v>0</v>
      </c>
      <c r="AR149" s="96">
        <f>IFERROR(VLOOKUP(Table1[[#This Row],[RespondentID]],'All Data'!$A:$CW,95,FALSE),"unknown")</f>
        <v>0</v>
      </c>
      <c r="AS149" s="96">
        <f>IFERROR(VLOOKUP(Table1[[#This Row],[RespondentID]],'All Data'!$A:$CW,96,FALSE),"unknown")</f>
        <v>0</v>
      </c>
      <c r="AT149" s="96">
        <f>IFERROR(VLOOKUP(Table1[[#This Row],[RespondentID]],'All Data'!$A:$CW,97,FALSE),"unknown")</f>
        <v>0</v>
      </c>
      <c r="AU149" s="96">
        <f>IFERROR(VLOOKUP(Table1[[#This Row],[RespondentID]],'All Data'!$A:$CW,98,FALSE),"unknown")</f>
        <v>0</v>
      </c>
      <c r="AV149" s="96">
        <f>IFERROR(VLOOKUP(Table1[[#This Row],[RespondentID]],'All Data'!$A:$CW,99,FALSE),"unknown")</f>
        <v>0</v>
      </c>
    </row>
    <row r="150" spans="1:48">
      <c r="A150">
        <v>114380214867</v>
      </c>
      <c r="B150" t="s">
        <v>38</v>
      </c>
      <c r="C150" t="s">
        <v>39</v>
      </c>
      <c r="F150" t="s">
        <v>42</v>
      </c>
      <c r="H150" t="s">
        <v>43</v>
      </c>
      <c r="J150" t="s">
        <v>45</v>
      </c>
      <c r="K150" t="s">
        <v>46</v>
      </c>
      <c r="L150" t="s">
        <v>47</v>
      </c>
      <c r="M150" t="s">
        <v>48</v>
      </c>
      <c r="O150">
        <f t="shared" si="34"/>
        <v>8</v>
      </c>
      <c r="P150">
        <f t="shared" si="35"/>
        <v>0.375</v>
      </c>
      <c r="Q150"/>
      <c r="R150">
        <f t="shared" si="36"/>
        <v>0.375</v>
      </c>
      <c r="S150">
        <f t="shared" si="37"/>
        <v>0.375</v>
      </c>
      <c r="T150">
        <f t="shared" si="38"/>
        <v>0</v>
      </c>
      <c r="U150">
        <f t="shared" si="39"/>
        <v>0</v>
      </c>
      <c r="V150">
        <f t="shared" si="40"/>
        <v>0.375</v>
      </c>
      <c r="W150">
        <f t="shared" si="41"/>
        <v>0</v>
      </c>
      <c r="X150">
        <f t="shared" si="42"/>
        <v>0.375</v>
      </c>
      <c r="Y150">
        <f t="shared" si="43"/>
        <v>0</v>
      </c>
      <c r="Z150">
        <f t="shared" si="44"/>
        <v>0.375</v>
      </c>
      <c r="AA150">
        <f t="shared" si="45"/>
        <v>0.375</v>
      </c>
      <c r="AB150">
        <f t="shared" si="46"/>
        <v>0.375</v>
      </c>
      <c r="AC150">
        <f t="shared" si="47"/>
        <v>0.375</v>
      </c>
      <c r="AD150"/>
      <c r="AE150"/>
      <c r="AF150">
        <f t="shared" si="48"/>
        <v>3</v>
      </c>
      <c r="AG150">
        <f t="shared" si="49"/>
        <v>8</v>
      </c>
      <c r="AH150" t="str">
        <f t="shared" si="50"/>
        <v>Correct</v>
      </c>
      <c r="AJ150" s="96" t="str">
        <f>IFERROR(VLOOKUP(Table1[[#This Row],[RespondentID]],'All Data'!$A:$CO,87,FALSE),"unknown")</f>
        <v>Woman</v>
      </c>
      <c r="AK150" s="96" t="str">
        <f>IFERROR(VLOOKUP(Table1[[#This Row],[RespondentID]],'All Data'!$A:$CO,88,FALSE),"unknown")</f>
        <v>45-54 years</v>
      </c>
      <c r="AL150" s="96" t="str">
        <f>IFERROR(VLOOKUP(Table1[[#This Row],[RespondentID]],'All Data'!$A:$CO,89,FALSE),"unknown")</f>
        <v>Nassau</v>
      </c>
      <c r="AM150" s="96" t="str">
        <f>IFERROR(VLOOKUP(Table1[[#This Row],[RespondentID]],'All Data'!$A:$CO,90,FALSE),"unknown")</f>
        <v>New Hyde Park, 11040</v>
      </c>
      <c r="AN150" s="96" t="str">
        <f>IFERROR(VLOOKUP(Table1[[#This Row],[RespondentID]],'All Data'!$A:$CO,91,FALSE),"unknown")</f>
        <v>White</v>
      </c>
      <c r="AO150" s="96">
        <f>IFERROR(VLOOKUP(Table1[[#This Row],[RespondentID]],'All Data'!$A:$CO,92,FALSE),"unknown")</f>
        <v>0</v>
      </c>
      <c r="AP150" s="96" t="str">
        <f>IFERROR(VLOOKUP(Table1[[#This Row],[RespondentID]],'All Data'!$A:$CO,93,FALSE),"unknown")</f>
        <v>English</v>
      </c>
      <c r="AQ150" s="96">
        <f>IFERROR(VLOOKUP(Table1[[#This Row],[RespondentID]],'All Data'!$A:$CW,94,FALSE),"unknown")</f>
        <v>0</v>
      </c>
      <c r="AR150" s="96" t="str">
        <f>IFERROR(VLOOKUP(Table1[[#This Row],[RespondentID]],'All Data'!$A:$CW,95,FALSE),"unknown")</f>
        <v>High school graduate</v>
      </c>
      <c r="AS150" s="96" t="str">
        <f>IFERROR(VLOOKUP(Table1[[#This Row],[RespondentID]],'All Data'!$A:$CW,96,FALSE),"unknown")</f>
        <v>Employed for wages</v>
      </c>
      <c r="AT150" s="96" t="str">
        <f>IFERROR(VLOOKUP(Table1[[#This Row],[RespondentID]],'All Data'!$A:$CW,97,FALSE),"unknown")</f>
        <v>Yes</v>
      </c>
      <c r="AU150" s="96">
        <f>IFERROR(VLOOKUP(Table1[[#This Row],[RespondentID]],'All Data'!$A:$CW,98,FALSE),"unknown")</f>
        <v>0</v>
      </c>
      <c r="AV150" s="96" t="str">
        <f>IFERROR(VLOOKUP(Table1[[#This Row],[RespondentID]],'All Data'!$A:$CW,99,FALSE),"unknown")</f>
        <v>Yes</v>
      </c>
    </row>
    <row r="151" spans="1:48">
      <c r="A151">
        <v>114380140054</v>
      </c>
      <c r="B151" t="s">
        <v>38</v>
      </c>
      <c r="C151" t="s">
        <v>39</v>
      </c>
      <c r="F151" t="s">
        <v>42</v>
      </c>
      <c r="H151" t="s">
        <v>43</v>
      </c>
      <c r="J151" t="s">
        <v>45</v>
      </c>
      <c r="K151" t="s">
        <v>46</v>
      </c>
      <c r="L151" t="s">
        <v>47</v>
      </c>
      <c r="M151" t="s">
        <v>48</v>
      </c>
      <c r="O151">
        <f t="shared" si="34"/>
        <v>8</v>
      </c>
      <c r="P151">
        <f t="shared" si="35"/>
        <v>0.375</v>
      </c>
      <c r="Q151"/>
      <c r="R151">
        <f t="shared" si="36"/>
        <v>0.375</v>
      </c>
      <c r="S151">
        <f t="shared" si="37"/>
        <v>0.375</v>
      </c>
      <c r="T151">
        <f t="shared" si="38"/>
        <v>0</v>
      </c>
      <c r="U151">
        <f t="shared" si="39"/>
        <v>0</v>
      </c>
      <c r="V151">
        <f t="shared" si="40"/>
        <v>0.375</v>
      </c>
      <c r="W151">
        <f t="shared" si="41"/>
        <v>0</v>
      </c>
      <c r="X151">
        <f t="shared" si="42"/>
        <v>0.375</v>
      </c>
      <c r="Y151">
        <f t="shared" si="43"/>
        <v>0</v>
      </c>
      <c r="Z151">
        <f t="shared" si="44"/>
        <v>0.375</v>
      </c>
      <c r="AA151">
        <f t="shared" si="45"/>
        <v>0.375</v>
      </c>
      <c r="AB151">
        <f t="shared" si="46"/>
        <v>0.375</v>
      </c>
      <c r="AC151">
        <f t="shared" si="47"/>
        <v>0.375</v>
      </c>
      <c r="AD151"/>
      <c r="AE151"/>
      <c r="AF151">
        <f t="shared" si="48"/>
        <v>3</v>
      </c>
      <c r="AG151">
        <f t="shared" si="49"/>
        <v>8</v>
      </c>
      <c r="AH151" t="str">
        <f t="shared" si="50"/>
        <v>Correct</v>
      </c>
      <c r="AJ151" s="96" t="str">
        <f>IFERROR(VLOOKUP(Table1[[#This Row],[RespondentID]],'All Data'!$A:$CO,87,FALSE),"unknown")</f>
        <v>Woman</v>
      </c>
      <c r="AK151" s="96" t="str">
        <f>IFERROR(VLOOKUP(Table1[[#This Row],[RespondentID]],'All Data'!$A:$CO,88,FALSE),"unknown")</f>
        <v>45-54 years</v>
      </c>
      <c r="AL151" s="96" t="str">
        <f>IFERROR(VLOOKUP(Table1[[#This Row],[RespondentID]],'All Data'!$A:$CO,89,FALSE),"unknown")</f>
        <v>Nassau</v>
      </c>
      <c r="AM151" s="96">
        <f>IFERROR(VLOOKUP(Table1[[#This Row],[RespondentID]],'All Data'!$A:$CO,90,FALSE),"unknown")</f>
        <v>0</v>
      </c>
      <c r="AN151" s="96">
        <f>IFERROR(VLOOKUP(Table1[[#This Row],[RespondentID]],'All Data'!$A:$CO,91,FALSE),"unknown")</f>
        <v>0</v>
      </c>
      <c r="AO151" s="96">
        <f>IFERROR(VLOOKUP(Table1[[#This Row],[RespondentID]],'All Data'!$A:$CO,92,FALSE),"unknown")</f>
        <v>0</v>
      </c>
      <c r="AP151" s="96">
        <f>IFERROR(VLOOKUP(Table1[[#This Row],[RespondentID]],'All Data'!$A:$CO,93,FALSE),"unknown")</f>
        <v>0</v>
      </c>
      <c r="AQ151" s="96">
        <f>IFERROR(VLOOKUP(Table1[[#This Row],[RespondentID]],'All Data'!$A:$CW,94,FALSE),"unknown")</f>
        <v>0</v>
      </c>
      <c r="AR151" s="96">
        <f>IFERROR(VLOOKUP(Table1[[#This Row],[RespondentID]],'All Data'!$A:$CW,95,FALSE),"unknown")</f>
        <v>0</v>
      </c>
      <c r="AS151" s="96">
        <f>IFERROR(VLOOKUP(Table1[[#This Row],[RespondentID]],'All Data'!$A:$CW,96,FALSE),"unknown")</f>
        <v>0</v>
      </c>
      <c r="AT151" s="96">
        <f>IFERROR(VLOOKUP(Table1[[#This Row],[RespondentID]],'All Data'!$A:$CW,97,FALSE),"unknown")</f>
        <v>0</v>
      </c>
      <c r="AU151" s="96">
        <f>IFERROR(VLOOKUP(Table1[[#This Row],[RespondentID]],'All Data'!$A:$CW,98,FALSE),"unknown")</f>
        <v>0</v>
      </c>
      <c r="AV151" s="96">
        <f>IFERROR(VLOOKUP(Table1[[#This Row],[RespondentID]],'All Data'!$A:$CW,99,FALSE),"unknown")</f>
        <v>0</v>
      </c>
    </row>
    <row r="152" spans="1:48">
      <c r="A152">
        <v>114380137890</v>
      </c>
      <c r="B152" t="s">
        <v>38</v>
      </c>
      <c r="C152" t="s">
        <v>39</v>
      </c>
      <c r="H152" t="s">
        <v>43</v>
      </c>
      <c r="M152" t="s">
        <v>48</v>
      </c>
      <c r="O152">
        <f t="shared" si="34"/>
        <v>4</v>
      </c>
      <c r="P152">
        <f t="shared" si="35"/>
        <v>0.75</v>
      </c>
      <c r="Q152"/>
      <c r="R152">
        <f t="shared" si="36"/>
        <v>0.75</v>
      </c>
      <c r="S152">
        <f t="shared" si="37"/>
        <v>0.75</v>
      </c>
      <c r="T152">
        <f t="shared" si="38"/>
        <v>0</v>
      </c>
      <c r="U152">
        <f t="shared" si="39"/>
        <v>0</v>
      </c>
      <c r="V152">
        <f t="shared" si="40"/>
        <v>0</v>
      </c>
      <c r="W152">
        <f t="shared" si="41"/>
        <v>0</v>
      </c>
      <c r="X152">
        <f t="shared" si="42"/>
        <v>0.75</v>
      </c>
      <c r="Y152">
        <f t="shared" si="43"/>
        <v>0</v>
      </c>
      <c r="Z152">
        <f t="shared" si="44"/>
        <v>0</v>
      </c>
      <c r="AA152">
        <f t="shared" si="45"/>
        <v>0</v>
      </c>
      <c r="AB152">
        <f t="shared" si="46"/>
        <v>0</v>
      </c>
      <c r="AC152">
        <f t="shared" si="47"/>
        <v>0.75</v>
      </c>
      <c r="AD152"/>
      <c r="AE152"/>
      <c r="AF152">
        <f t="shared" si="48"/>
        <v>3</v>
      </c>
      <c r="AG152">
        <f t="shared" si="49"/>
        <v>4</v>
      </c>
      <c r="AH152" t="str">
        <f t="shared" si="50"/>
        <v>Correct</v>
      </c>
      <c r="AJ152" s="96">
        <f>IFERROR(VLOOKUP(Table1[[#This Row],[RespondentID]],'All Data'!$A:$CO,87,FALSE),"unknown")</f>
        <v>0</v>
      </c>
      <c r="AK152" s="96">
        <f>IFERROR(VLOOKUP(Table1[[#This Row],[RespondentID]],'All Data'!$A:$CO,88,FALSE),"unknown")</f>
        <v>0</v>
      </c>
      <c r="AL152" s="96" t="str">
        <f>IFERROR(VLOOKUP(Table1[[#This Row],[RespondentID]],'All Data'!$A:$CO,89,FALSE),"unknown")</f>
        <v>Nassau</v>
      </c>
      <c r="AM152" s="96" t="str">
        <f>IFERROR(VLOOKUP(Table1[[#This Row],[RespondentID]],'All Data'!$A:$CO,90,FALSE),"unknown")</f>
        <v>Baldwin, 11510</v>
      </c>
      <c r="AN152" s="96">
        <f>IFERROR(VLOOKUP(Table1[[#This Row],[RespondentID]],'All Data'!$A:$CO,91,FALSE),"unknown")</f>
        <v>0</v>
      </c>
      <c r="AO152" s="96">
        <f>IFERROR(VLOOKUP(Table1[[#This Row],[RespondentID]],'All Data'!$A:$CO,92,FALSE),"unknown")</f>
        <v>0</v>
      </c>
      <c r="AP152" s="96">
        <f>IFERROR(VLOOKUP(Table1[[#This Row],[RespondentID]],'All Data'!$A:$CO,93,FALSE),"unknown")</f>
        <v>0</v>
      </c>
      <c r="AQ152" s="96">
        <f>IFERROR(VLOOKUP(Table1[[#This Row],[RespondentID]],'All Data'!$A:$CW,94,FALSE),"unknown")</f>
        <v>0</v>
      </c>
      <c r="AR152" s="96">
        <f>IFERROR(VLOOKUP(Table1[[#This Row],[RespondentID]],'All Data'!$A:$CW,95,FALSE),"unknown")</f>
        <v>0</v>
      </c>
      <c r="AS152" s="96">
        <f>IFERROR(VLOOKUP(Table1[[#This Row],[RespondentID]],'All Data'!$A:$CW,96,FALSE),"unknown")</f>
        <v>0</v>
      </c>
      <c r="AT152" s="96">
        <f>IFERROR(VLOOKUP(Table1[[#This Row],[RespondentID]],'All Data'!$A:$CW,97,FALSE),"unknown")</f>
        <v>0</v>
      </c>
      <c r="AU152" s="96">
        <f>IFERROR(VLOOKUP(Table1[[#This Row],[RespondentID]],'All Data'!$A:$CW,98,FALSE),"unknown")</f>
        <v>0</v>
      </c>
      <c r="AV152" s="96">
        <f>IFERROR(VLOOKUP(Table1[[#This Row],[RespondentID]],'All Data'!$A:$CW,99,FALSE),"unknown")</f>
        <v>0</v>
      </c>
    </row>
    <row r="153" spans="1:48">
      <c r="A153">
        <v>114380136015</v>
      </c>
      <c r="B153" t="s">
        <v>38</v>
      </c>
      <c r="C153" t="s">
        <v>39</v>
      </c>
      <c r="H153" t="s">
        <v>43</v>
      </c>
      <c r="O153">
        <f t="shared" si="34"/>
        <v>3</v>
      </c>
      <c r="P153">
        <f t="shared" si="35"/>
        <v>1</v>
      </c>
      <c r="Q153"/>
      <c r="R153">
        <f t="shared" si="36"/>
        <v>1</v>
      </c>
      <c r="S153">
        <f t="shared" si="37"/>
        <v>1</v>
      </c>
      <c r="T153">
        <f t="shared" si="38"/>
        <v>0</v>
      </c>
      <c r="U153">
        <f t="shared" si="39"/>
        <v>0</v>
      </c>
      <c r="V153">
        <f t="shared" si="40"/>
        <v>0</v>
      </c>
      <c r="W153">
        <f t="shared" si="41"/>
        <v>0</v>
      </c>
      <c r="X153">
        <f t="shared" si="42"/>
        <v>1</v>
      </c>
      <c r="Y153">
        <f t="shared" si="43"/>
        <v>0</v>
      </c>
      <c r="Z153">
        <f t="shared" si="44"/>
        <v>0</v>
      </c>
      <c r="AA153">
        <f t="shared" si="45"/>
        <v>0</v>
      </c>
      <c r="AB153">
        <f t="shared" si="46"/>
        <v>0</v>
      </c>
      <c r="AC153">
        <f t="shared" si="47"/>
        <v>0</v>
      </c>
      <c r="AD153"/>
      <c r="AE153"/>
      <c r="AF153">
        <f t="shared" si="48"/>
        <v>3</v>
      </c>
      <c r="AG153">
        <f t="shared" si="49"/>
        <v>3</v>
      </c>
      <c r="AH153" t="str">
        <f t="shared" si="50"/>
        <v>Correct</v>
      </c>
      <c r="AJ153" s="96" t="str">
        <f>IFERROR(VLOOKUP(Table1[[#This Row],[RespondentID]],'All Data'!$A:$CO,87,FALSE),"unknown")</f>
        <v>Woman</v>
      </c>
      <c r="AK153" s="96" t="str">
        <f>IFERROR(VLOOKUP(Table1[[#This Row],[RespondentID]],'All Data'!$A:$CO,88,FALSE),"unknown")</f>
        <v>65+ years</v>
      </c>
      <c r="AL153" s="96" t="str">
        <f>IFERROR(VLOOKUP(Table1[[#This Row],[RespondentID]],'All Data'!$A:$CO,89,FALSE),"unknown")</f>
        <v>Nassau</v>
      </c>
      <c r="AM153" s="96" t="str">
        <f>IFERROR(VLOOKUP(Table1[[#This Row],[RespondentID]],'All Data'!$A:$CO,90,FALSE),"unknown")</f>
        <v>Baldwin, 11510</v>
      </c>
      <c r="AN153" s="96" t="str">
        <f>IFERROR(VLOOKUP(Table1[[#This Row],[RespondentID]],'All Data'!$A:$CO,91,FALSE),"unknown")</f>
        <v>White</v>
      </c>
      <c r="AO153" s="96">
        <f>IFERROR(VLOOKUP(Table1[[#This Row],[RespondentID]],'All Data'!$A:$CO,92,FALSE),"unknown")</f>
        <v>0</v>
      </c>
      <c r="AP153" s="96" t="str">
        <f>IFERROR(VLOOKUP(Table1[[#This Row],[RespondentID]],'All Data'!$A:$CO,93,FALSE),"unknown")</f>
        <v>English</v>
      </c>
      <c r="AQ153" s="96" t="str">
        <f>IFERROR(VLOOKUP(Table1[[#This Row],[RespondentID]],'All Data'!$A:$CW,94,FALSE),"unknown")</f>
        <v>$75,000 to $125,000</v>
      </c>
      <c r="AR153" s="96" t="str">
        <f>IFERROR(VLOOKUP(Table1[[#This Row],[RespondentID]],'All Data'!$A:$CW,95,FALSE),"unknown")</f>
        <v>College graduate</v>
      </c>
      <c r="AS153" s="96" t="str">
        <f>IFERROR(VLOOKUP(Table1[[#This Row],[RespondentID]],'All Data'!$A:$CW,96,FALSE),"unknown")</f>
        <v>Employed for wages</v>
      </c>
      <c r="AT153" s="96" t="str">
        <f>IFERROR(VLOOKUP(Table1[[#This Row],[RespondentID]],'All Data'!$A:$CW,97,FALSE),"unknown")</f>
        <v>Yes</v>
      </c>
      <c r="AU153" s="96" t="str">
        <f>IFERROR(VLOOKUP(Table1[[#This Row],[RespondentID]],'All Data'!$A:$CW,98,FALSE),"unknown")</f>
        <v>Private/Commercial</v>
      </c>
      <c r="AV153" s="96" t="str">
        <f>IFERROR(VLOOKUP(Table1[[#This Row],[RespondentID]],'All Data'!$A:$CW,99,FALSE),"unknown")</f>
        <v>Yes</v>
      </c>
    </row>
    <row r="154" spans="1:48">
      <c r="A154">
        <v>114380134389</v>
      </c>
      <c r="B154" t="s">
        <v>38</v>
      </c>
      <c r="J154" t="s">
        <v>45</v>
      </c>
      <c r="K154" t="s">
        <v>46</v>
      </c>
      <c r="O154">
        <f t="shared" si="34"/>
        <v>3</v>
      </c>
      <c r="P154">
        <f t="shared" si="35"/>
        <v>1</v>
      </c>
      <c r="Q154"/>
      <c r="R154">
        <f t="shared" si="36"/>
        <v>1</v>
      </c>
      <c r="S154">
        <f t="shared" si="37"/>
        <v>0</v>
      </c>
      <c r="T154">
        <f t="shared" si="38"/>
        <v>0</v>
      </c>
      <c r="U154">
        <f t="shared" si="39"/>
        <v>0</v>
      </c>
      <c r="V154">
        <f t="shared" si="40"/>
        <v>0</v>
      </c>
      <c r="W154">
        <f t="shared" si="41"/>
        <v>0</v>
      </c>
      <c r="X154">
        <f t="shared" si="42"/>
        <v>0</v>
      </c>
      <c r="Y154">
        <f t="shared" si="43"/>
        <v>0</v>
      </c>
      <c r="Z154">
        <f t="shared" si="44"/>
        <v>1</v>
      </c>
      <c r="AA154">
        <f t="shared" si="45"/>
        <v>1</v>
      </c>
      <c r="AB154">
        <f t="shared" si="46"/>
        <v>0</v>
      </c>
      <c r="AC154">
        <f t="shared" si="47"/>
        <v>0</v>
      </c>
      <c r="AD154"/>
      <c r="AE154"/>
      <c r="AF154">
        <f t="shared" si="48"/>
        <v>3</v>
      </c>
      <c r="AG154">
        <f t="shared" si="49"/>
        <v>3</v>
      </c>
      <c r="AH154" t="str">
        <f t="shared" si="50"/>
        <v>Correct</v>
      </c>
      <c r="AJ154" s="96" t="str">
        <f>IFERROR(VLOOKUP(Table1[[#This Row],[RespondentID]],'All Data'!$A:$CO,87,FALSE),"unknown")</f>
        <v>Man</v>
      </c>
      <c r="AK154" s="96" t="str">
        <f>IFERROR(VLOOKUP(Table1[[#This Row],[RespondentID]],'All Data'!$A:$CO,88,FALSE),"unknown")</f>
        <v>65+ years</v>
      </c>
      <c r="AL154" s="96" t="str">
        <f>IFERROR(VLOOKUP(Table1[[#This Row],[RespondentID]],'All Data'!$A:$CO,89,FALSE),"unknown")</f>
        <v>Nassau</v>
      </c>
      <c r="AM154" s="96" t="str">
        <f>IFERROR(VLOOKUP(Table1[[#This Row],[RespondentID]],'All Data'!$A:$CO,90,FALSE),"unknown")</f>
        <v>Baldwin, 11510</v>
      </c>
      <c r="AN154" s="96" t="str">
        <f>IFERROR(VLOOKUP(Table1[[#This Row],[RespondentID]],'All Data'!$A:$CO,91,FALSE),"unknown")</f>
        <v>White</v>
      </c>
      <c r="AO154" s="96">
        <f>IFERROR(VLOOKUP(Table1[[#This Row],[RespondentID]],'All Data'!$A:$CO,92,FALSE),"unknown")</f>
        <v>0</v>
      </c>
      <c r="AP154" s="96" t="str">
        <f>IFERROR(VLOOKUP(Table1[[#This Row],[RespondentID]],'All Data'!$A:$CO,93,FALSE),"unknown")</f>
        <v>English</v>
      </c>
      <c r="AQ154" s="96" t="str">
        <f>IFERROR(VLOOKUP(Table1[[#This Row],[RespondentID]],'All Data'!$A:$CW,94,FALSE),"unknown")</f>
        <v>$75,000 to $125,000</v>
      </c>
      <c r="AR154" s="96" t="str">
        <f>IFERROR(VLOOKUP(Table1[[#This Row],[RespondentID]],'All Data'!$A:$CW,95,FALSE),"unknown")</f>
        <v>College graduate</v>
      </c>
      <c r="AS154" s="96" t="str">
        <f>IFERROR(VLOOKUP(Table1[[#This Row],[RespondentID]],'All Data'!$A:$CW,96,FALSE),"unknown")</f>
        <v>Retired</v>
      </c>
      <c r="AT154" s="96" t="str">
        <f>IFERROR(VLOOKUP(Table1[[#This Row],[RespondentID]],'All Data'!$A:$CW,97,FALSE),"unknown")</f>
        <v>Yes</v>
      </c>
      <c r="AU154" s="96" t="str">
        <f>IFERROR(VLOOKUP(Table1[[#This Row],[RespondentID]],'All Data'!$A:$CW,98,FALSE),"unknown")</f>
        <v>Medicare</v>
      </c>
      <c r="AV154" s="96" t="str">
        <f>IFERROR(VLOOKUP(Table1[[#This Row],[RespondentID]],'All Data'!$A:$CW,99,FALSE),"unknown")</f>
        <v>Yes</v>
      </c>
    </row>
    <row r="155" spans="1:48">
      <c r="A155">
        <v>114380131809</v>
      </c>
      <c r="C155" t="s">
        <v>39</v>
      </c>
      <c r="D155" t="s">
        <v>40</v>
      </c>
      <c r="J155" t="s">
        <v>45</v>
      </c>
      <c r="O155">
        <f t="shared" si="34"/>
        <v>3</v>
      </c>
      <c r="P155">
        <f t="shared" si="35"/>
        <v>1</v>
      </c>
      <c r="Q155"/>
      <c r="R155">
        <f t="shared" si="36"/>
        <v>0</v>
      </c>
      <c r="S155">
        <f t="shared" si="37"/>
        <v>1</v>
      </c>
      <c r="T155">
        <f t="shared" si="38"/>
        <v>1</v>
      </c>
      <c r="U155">
        <f t="shared" si="39"/>
        <v>0</v>
      </c>
      <c r="V155">
        <f t="shared" si="40"/>
        <v>0</v>
      </c>
      <c r="W155">
        <f t="shared" si="41"/>
        <v>0</v>
      </c>
      <c r="X155">
        <f t="shared" si="42"/>
        <v>0</v>
      </c>
      <c r="Y155">
        <f t="shared" si="43"/>
        <v>0</v>
      </c>
      <c r="Z155">
        <f t="shared" si="44"/>
        <v>1</v>
      </c>
      <c r="AA155">
        <f t="shared" si="45"/>
        <v>0</v>
      </c>
      <c r="AB155">
        <f t="shared" si="46"/>
        <v>0</v>
      </c>
      <c r="AC155">
        <f t="shared" si="47"/>
        <v>0</v>
      </c>
      <c r="AD155"/>
      <c r="AE155"/>
      <c r="AF155">
        <f t="shared" si="48"/>
        <v>3</v>
      </c>
      <c r="AG155">
        <f t="shared" si="49"/>
        <v>3</v>
      </c>
      <c r="AH155" t="str">
        <f t="shared" si="50"/>
        <v>Correct</v>
      </c>
      <c r="AJ155" s="96" t="str">
        <f>IFERROR(VLOOKUP(Table1[[#This Row],[RespondentID]],'All Data'!$A:$CO,87,FALSE),"unknown")</f>
        <v>Woman</v>
      </c>
      <c r="AK155" s="96" t="str">
        <f>IFERROR(VLOOKUP(Table1[[#This Row],[RespondentID]],'All Data'!$A:$CO,88,FALSE),"unknown")</f>
        <v>65+ years</v>
      </c>
      <c r="AL155" s="96" t="str">
        <f>IFERROR(VLOOKUP(Table1[[#This Row],[RespondentID]],'All Data'!$A:$CO,89,FALSE),"unknown")</f>
        <v>Nassau</v>
      </c>
      <c r="AM155" s="96" t="str">
        <f>IFERROR(VLOOKUP(Table1[[#This Row],[RespondentID]],'All Data'!$A:$CO,90,FALSE),"unknown")</f>
        <v>Baldwin, 11510</v>
      </c>
      <c r="AN155" s="96" t="str">
        <f>IFERROR(VLOOKUP(Table1[[#This Row],[RespondentID]],'All Data'!$A:$CO,91,FALSE),"unknown")</f>
        <v>White</v>
      </c>
      <c r="AO155" s="96">
        <f>IFERROR(VLOOKUP(Table1[[#This Row],[RespondentID]],'All Data'!$A:$CO,92,FALSE),"unknown")</f>
        <v>0</v>
      </c>
      <c r="AP155" s="96" t="str">
        <f>IFERROR(VLOOKUP(Table1[[#This Row],[RespondentID]],'All Data'!$A:$CO,93,FALSE),"unknown")</f>
        <v>English</v>
      </c>
      <c r="AQ155" s="96">
        <f>IFERROR(VLOOKUP(Table1[[#This Row],[RespondentID]],'All Data'!$A:$CW,94,FALSE),"unknown")</f>
        <v>0</v>
      </c>
      <c r="AR155" s="96" t="str">
        <f>IFERROR(VLOOKUP(Table1[[#This Row],[RespondentID]],'All Data'!$A:$CW,95,FALSE),"unknown")</f>
        <v>College graduate</v>
      </c>
      <c r="AS155" s="96" t="str">
        <f>IFERROR(VLOOKUP(Table1[[#This Row],[RespondentID]],'All Data'!$A:$CW,96,FALSE),"unknown")</f>
        <v>Retired</v>
      </c>
      <c r="AT155" s="96" t="str">
        <f>IFERROR(VLOOKUP(Table1[[#This Row],[RespondentID]],'All Data'!$A:$CW,97,FALSE),"unknown")</f>
        <v>Yes</v>
      </c>
      <c r="AU155" s="96">
        <f>IFERROR(VLOOKUP(Table1[[#This Row],[RespondentID]],'All Data'!$A:$CW,98,FALSE),"unknown")</f>
        <v>0</v>
      </c>
      <c r="AV155" s="96">
        <f>IFERROR(VLOOKUP(Table1[[#This Row],[RespondentID]],'All Data'!$A:$CW,99,FALSE),"unknown")</f>
        <v>0</v>
      </c>
    </row>
    <row r="156" spans="1:48">
      <c r="A156">
        <v>114380130303</v>
      </c>
      <c r="H156" t="s">
        <v>43</v>
      </c>
      <c r="O156">
        <f t="shared" si="34"/>
        <v>1</v>
      </c>
      <c r="P156">
        <f t="shared" si="35"/>
        <v>3</v>
      </c>
      <c r="Q156"/>
      <c r="R156">
        <f t="shared" si="36"/>
        <v>0</v>
      </c>
      <c r="S156">
        <f t="shared" si="37"/>
        <v>0</v>
      </c>
      <c r="T156">
        <f t="shared" si="38"/>
        <v>0</v>
      </c>
      <c r="U156">
        <f t="shared" si="39"/>
        <v>0</v>
      </c>
      <c r="V156">
        <f t="shared" si="40"/>
        <v>0</v>
      </c>
      <c r="W156">
        <f t="shared" si="41"/>
        <v>0</v>
      </c>
      <c r="X156">
        <f t="shared" si="42"/>
        <v>1</v>
      </c>
      <c r="Y156">
        <f t="shared" si="43"/>
        <v>0</v>
      </c>
      <c r="Z156">
        <f t="shared" si="44"/>
        <v>0</v>
      </c>
      <c r="AA156">
        <f t="shared" si="45"/>
        <v>0</v>
      </c>
      <c r="AB156">
        <f t="shared" si="46"/>
        <v>0</v>
      </c>
      <c r="AC156">
        <f t="shared" si="47"/>
        <v>0</v>
      </c>
      <c r="AD156"/>
      <c r="AE156"/>
      <c r="AF156">
        <f t="shared" si="48"/>
        <v>1</v>
      </c>
      <c r="AG156">
        <f t="shared" si="49"/>
        <v>1</v>
      </c>
      <c r="AH156" t="str">
        <f t="shared" si="50"/>
        <v>Correct</v>
      </c>
      <c r="AJ156" s="96" t="str">
        <f>IFERROR(VLOOKUP(Table1[[#This Row],[RespondentID]],'All Data'!$A:$CO,87,FALSE),"unknown")</f>
        <v>Man</v>
      </c>
      <c r="AK156" s="96" t="str">
        <f>IFERROR(VLOOKUP(Table1[[#This Row],[RespondentID]],'All Data'!$A:$CO,88,FALSE),"unknown")</f>
        <v>55-64 years</v>
      </c>
      <c r="AL156" s="96" t="str">
        <f>IFERROR(VLOOKUP(Table1[[#This Row],[RespondentID]],'All Data'!$A:$CO,89,FALSE),"unknown")</f>
        <v>Nassau</v>
      </c>
      <c r="AM156" s="96" t="str">
        <f>IFERROR(VLOOKUP(Table1[[#This Row],[RespondentID]],'All Data'!$A:$CO,90,FALSE),"unknown")</f>
        <v>Baldwin, 11510</v>
      </c>
      <c r="AN156" s="96" t="str">
        <f>IFERROR(VLOOKUP(Table1[[#This Row],[RespondentID]],'All Data'!$A:$CO,91,FALSE),"unknown")</f>
        <v>Black or African American</v>
      </c>
      <c r="AO156" s="96">
        <f>IFERROR(VLOOKUP(Table1[[#This Row],[RespondentID]],'All Data'!$A:$CO,92,FALSE),"unknown")</f>
        <v>0</v>
      </c>
      <c r="AP156" s="96" t="str">
        <f>IFERROR(VLOOKUP(Table1[[#This Row],[RespondentID]],'All Data'!$A:$CO,93,FALSE),"unknown")</f>
        <v>English</v>
      </c>
      <c r="AQ156" s="96">
        <f>IFERROR(VLOOKUP(Table1[[#This Row],[RespondentID]],'All Data'!$A:$CW,94,FALSE),"unknown")</f>
        <v>0</v>
      </c>
      <c r="AR156" s="96">
        <f>IFERROR(VLOOKUP(Table1[[#This Row],[RespondentID]],'All Data'!$A:$CW,95,FALSE),"unknown")</f>
        <v>0</v>
      </c>
      <c r="AS156" s="96" t="str">
        <f>IFERROR(VLOOKUP(Table1[[#This Row],[RespondentID]],'All Data'!$A:$CW,96,FALSE),"unknown")</f>
        <v>Employed for wages</v>
      </c>
      <c r="AT156" s="96" t="str">
        <f>IFERROR(VLOOKUP(Table1[[#This Row],[RespondentID]],'All Data'!$A:$CW,97,FALSE),"unknown")</f>
        <v>Yes</v>
      </c>
      <c r="AU156" s="96">
        <f>IFERROR(VLOOKUP(Table1[[#This Row],[RespondentID]],'All Data'!$A:$CW,98,FALSE),"unknown")</f>
        <v>0</v>
      </c>
      <c r="AV156" s="96" t="str">
        <f>IFERROR(VLOOKUP(Table1[[#This Row],[RespondentID]],'All Data'!$A:$CW,99,FALSE),"unknown")</f>
        <v>Yes</v>
      </c>
    </row>
    <row r="157" spans="1:48">
      <c r="A157">
        <v>114380128308</v>
      </c>
      <c r="D157" t="s">
        <v>40</v>
      </c>
      <c r="J157" t="s">
        <v>45</v>
      </c>
      <c r="O157">
        <f t="shared" si="34"/>
        <v>2</v>
      </c>
      <c r="P157">
        <f t="shared" si="35"/>
        <v>1.5</v>
      </c>
      <c r="Q157"/>
      <c r="R157">
        <f t="shared" si="36"/>
        <v>0</v>
      </c>
      <c r="S157">
        <f t="shared" si="37"/>
        <v>0</v>
      </c>
      <c r="T157">
        <f t="shared" si="38"/>
        <v>1</v>
      </c>
      <c r="U157">
        <f t="shared" si="39"/>
        <v>0</v>
      </c>
      <c r="V157">
        <f t="shared" si="40"/>
        <v>0</v>
      </c>
      <c r="W157">
        <f t="shared" si="41"/>
        <v>0</v>
      </c>
      <c r="X157">
        <f t="shared" si="42"/>
        <v>0</v>
      </c>
      <c r="Y157">
        <f t="shared" si="43"/>
        <v>0</v>
      </c>
      <c r="Z157">
        <f t="shared" si="44"/>
        <v>1</v>
      </c>
      <c r="AA157">
        <f t="shared" si="45"/>
        <v>0</v>
      </c>
      <c r="AB157">
        <f t="shared" si="46"/>
        <v>0</v>
      </c>
      <c r="AC157">
        <f t="shared" si="47"/>
        <v>0</v>
      </c>
      <c r="AD157"/>
      <c r="AE157"/>
      <c r="AF157">
        <f t="shared" si="48"/>
        <v>2</v>
      </c>
      <c r="AG157">
        <f t="shared" si="49"/>
        <v>2</v>
      </c>
      <c r="AH157" t="str">
        <f t="shared" si="50"/>
        <v>Correct</v>
      </c>
      <c r="AJ157" s="96" t="str">
        <f>IFERROR(VLOOKUP(Table1[[#This Row],[RespondentID]],'All Data'!$A:$CO,87,FALSE),"unknown")</f>
        <v>Woman</v>
      </c>
      <c r="AK157" s="96" t="str">
        <f>IFERROR(VLOOKUP(Table1[[#This Row],[RespondentID]],'All Data'!$A:$CO,88,FALSE),"unknown")</f>
        <v>65+ years</v>
      </c>
      <c r="AL157" s="96" t="str">
        <f>IFERROR(VLOOKUP(Table1[[#This Row],[RespondentID]],'All Data'!$A:$CO,89,FALSE),"unknown")</f>
        <v>Nassau</v>
      </c>
      <c r="AM157" s="96" t="str">
        <f>IFERROR(VLOOKUP(Table1[[#This Row],[RespondentID]],'All Data'!$A:$CO,90,FALSE),"unknown")</f>
        <v>Baldwin, 11510</v>
      </c>
      <c r="AN157" s="96" t="str">
        <f>IFERROR(VLOOKUP(Table1[[#This Row],[RespondentID]],'All Data'!$A:$CO,91,FALSE),"unknown")</f>
        <v>White</v>
      </c>
      <c r="AO157" s="96">
        <f>IFERROR(VLOOKUP(Table1[[#This Row],[RespondentID]],'All Data'!$A:$CO,92,FALSE),"unknown")</f>
        <v>0</v>
      </c>
      <c r="AP157" s="96" t="str">
        <f>IFERROR(VLOOKUP(Table1[[#This Row],[RespondentID]],'All Data'!$A:$CO,93,FALSE),"unknown")</f>
        <v>English</v>
      </c>
      <c r="AQ157" s="96" t="str">
        <f>IFERROR(VLOOKUP(Table1[[#This Row],[RespondentID]],'All Data'!$A:$CW,94,FALSE),"unknown")</f>
        <v>$0-$19,999</v>
      </c>
      <c r="AR157" s="96" t="str">
        <f>IFERROR(VLOOKUP(Table1[[#This Row],[RespondentID]],'All Data'!$A:$CW,95,FALSE),"unknown")</f>
        <v>College graduate</v>
      </c>
      <c r="AS157" s="96" t="str">
        <f>IFERROR(VLOOKUP(Table1[[#This Row],[RespondentID]],'All Data'!$A:$CW,96,FALSE),"unknown")</f>
        <v>Retired</v>
      </c>
      <c r="AT157" s="96" t="str">
        <f>IFERROR(VLOOKUP(Table1[[#This Row],[RespondentID]],'All Data'!$A:$CW,97,FALSE),"unknown")</f>
        <v>Yes</v>
      </c>
      <c r="AU157" s="96" t="str">
        <f>IFERROR(VLOOKUP(Table1[[#This Row],[RespondentID]],'All Data'!$A:$CW,98,FALSE),"unknown")</f>
        <v>Medicare</v>
      </c>
      <c r="AV157" s="96" t="str">
        <f>IFERROR(VLOOKUP(Table1[[#This Row],[RespondentID]],'All Data'!$A:$CW,99,FALSE),"unknown")</f>
        <v>Yes</v>
      </c>
    </row>
    <row r="158" spans="1:48">
      <c r="A158">
        <v>114380126908</v>
      </c>
      <c r="B158" t="s">
        <v>38</v>
      </c>
      <c r="O158">
        <f t="shared" si="34"/>
        <v>1</v>
      </c>
      <c r="P158">
        <f t="shared" si="35"/>
        <v>3</v>
      </c>
      <c r="Q158"/>
      <c r="R158">
        <f t="shared" si="36"/>
        <v>1</v>
      </c>
      <c r="S158">
        <f t="shared" si="37"/>
        <v>0</v>
      </c>
      <c r="T158">
        <f t="shared" si="38"/>
        <v>0</v>
      </c>
      <c r="U158">
        <f t="shared" si="39"/>
        <v>0</v>
      </c>
      <c r="V158">
        <f t="shared" si="40"/>
        <v>0</v>
      </c>
      <c r="W158">
        <f t="shared" si="41"/>
        <v>0</v>
      </c>
      <c r="X158">
        <f t="shared" si="42"/>
        <v>0</v>
      </c>
      <c r="Y158">
        <f t="shared" si="43"/>
        <v>0</v>
      </c>
      <c r="Z158">
        <f t="shared" si="44"/>
        <v>0</v>
      </c>
      <c r="AA158">
        <f t="shared" si="45"/>
        <v>0</v>
      </c>
      <c r="AB158">
        <f t="shared" si="46"/>
        <v>0</v>
      </c>
      <c r="AC158">
        <f t="shared" si="47"/>
        <v>0</v>
      </c>
      <c r="AD158"/>
      <c r="AE158"/>
      <c r="AF158">
        <f t="shared" si="48"/>
        <v>1</v>
      </c>
      <c r="AG158">
        <f t="shared" si="49"/>
        <v>1</v>
      </c>
      <c r="AH158" t="str">
        <f t="shared" si="50"/>
        <v>Correct</v>
      </c>
      <c r="AJ158" s="96" t="str">
        <f>IFERROR(VLOOKUP(Table1[[#This Row],[RespondentID]],'All Data'!$A:$CO,87,FALSE),"unknown")</f>
        <v>Man</v>
      </c>
      <c r="AK158" s="96" t="str">
        <f>IFERROR(VLOOKUP(Table1[[#This Row],[RespondentID]],'All Data'!$A:$CO,88,FALSE),"unknown")</f>
        <v>65+ years</v>
      </c>
      <c r="AL158" s="96" t="str">
        <f>IFERROR(VLOOKUP(Table1[[#This Row],[RespondentID]],'All Data'!$A:$CO,89,FALSE),"unknown")</f>
        <v>Nassau</v>
      </c>
      <c r="AM158" s="96" t="str">
        <f>IFERROR(VLOOKUP(Table1[[#This Row],[RespondentID]],'All Data'!$A:$CO,90,FALSE),"unknown")</f>
        <v>Baldwin Harbor, 11510</v>
      </c>
      <c r="AN158" s="96" t="str">
        <f>IFERROR(VLOOKUP(Table1[[#This Row],[RespondentID]],'All Data'!$A:$CO,91,FALSE),"unknown")</f>
        <v>White</v>
      </c>
      <c r="AO158" s="96">
        <f>IFERROR(VLOOKUP(Table1[[#This Row],[RespondentID]],'All Data'!$A:$CO,92,FALSE),"unknown")</f>
        <v>0</v>
      </c>
      <c r="AP158" s="96" t="str">
        <f>IFERROR(VLOOKUP(Table1[[#This Row],[RespondentID]],'All Data'!$A:$CO,93,FALSE),"unknown")</f>
        <v>English</v>
      </c>
      <c r="AQ158" s="96" t="str">
        <f>IFERROR(VLOOKUP(Table1[[#This Row],[RespondentID]],'All Data'!$A:$CW,94,FALSE),"unknown")</f>
        <v>$20,000 to $34,999</v>
      </c>
      <c r="AR158" s="96" t="str">
        <f>IFERROR(VLOOKUP(Table1[[#This Row],[RespondentID]],'All Data'!$A:$CW,95,FALSE),"unknown")</f>
        <v>College graduate</v>
      </c>
      <c r="AS158" s="96" t="str">
        <f>IFERROR(VLOOKUP(Table1[[#This Row],[RespondentID]],'All Data'!$A:$CW,96,FALSE),"unknown")</f>
        <v>Retired</v>
      </c>
      <c r="AT158" s="96" t="str">
        <f>IFERROR(VLOOKUP(Table1[[#This Row],[RespondentID]],'All Data'!$A:$CW,97,FALSE),"unknown")</f>
        <v>Yes</v>
      </c>
      <c r="AU158" s="96" t="str">
        <f>IFERROR(VLOOKUP(Table1[[#This Row],[RespondentID]],'All Data'!$A:$CW,98,FALSE),"unknown")</f>
        <v>Medicare</v>
      </c>
      <c r="AV158" s="96" t="str">
        <f>IFERROR(VLOOKUP(Table1[[#This Row],[RespondentID]],'All Data'!$A:$CW,99,FALSE),"unknown")</f>
        <v>No</v>
      </c>
    </row>
    <row r="159" spans="1:48">
      <c r="A159">
        <v>114380125527</v>
      </c>
      <c r="C159" t="s">
        <v>39</v>
      </c>
      <c r="E159" t="s">
        <v>41</v>
      </c>
      <c r="J159" t="s">
        <v>45</v>
      </c>
      <c r="O159">
        <f t="shared" si="34"/>
        <v>3</v>
      </c>
      <c r="P159">
        <f t="shared" si="35"/>
        <v>1</v>
      </c>
      <c r="Q159"/>
      <c r="R159">
        <f t="shared" si="36"/>
        <v>0</v>
      </c>
      <c r="S159">
        <f t="shared" si="37"/>
        <v>1</v>
      </c>
      <c r="T159">
        <f t="shared" si="38"/>
        <v>0</v>
      </c>
      <c r="U159">
        <f t="shared" si="39"/>
        <v>1</v>
      </c>
      <c r="V159">
        <f t="shared" si="40"/>
        <v>0</v>
      </c>
      <c r="W159">
        <f t="shared" si="41"/>
        <v>0</v>
      </c>
      <c r="X159">
        <f t="shared" si="42"/>
        <v>0</v>
      </c>
      <c r="Y159">
        <f t="shared" si="43"/>
        <v>0</v>
      </c>
      <c r="Z159">
        <f t="shared" si="44"/>
        <v>1</v>
      </c>
      <c r="AA159">
        <f t="shared" si="45"/>
        <v>0</v>
      </c>
      <c r="AB159">
        <f t="shared" si="46"/>
        <v>0</v>
      </c>
      <c r="AC159">
        <f t="shared" si="47"/>
        <v>0</v>
      </c>
      <c r="AD159"/>
      <c r="AE159"/>
      <c r="AF159">
        <f t="shared" si="48"/>
        <v>3</v>
      </c>
      <c r="AG159">
        <f t="shared" si="49"/>
        <v>3</v>
      </c>
      <c r="AH159" t="str">
        <f t="shared" si="50"/>
        <v>Correct</v>
      </c>
      <c r="AJ159" s="96" t="str">
        <f>IFERROR(VLOOKUP(Table1[[#This Row],[RespondentID]],'All Data'!$A:$CO,87,FALSE),"unknown")</f>
        <v>Man</v>
      </c>
      <c r="AK159" s="96" t="str">
        <f>IFERROR(VLOOKUP(Table1[[#This Row],[RespondentID]],'All Data'!$A:$CO,88,FALSE),"unknown")</f>
        <v>65+ years</v>
      </c>
      <c r="AL159" s="96" t="str">
        <f>IFERROR(VLOOKUP(Table1[[#This Row],[RespondentID]],'All Data'!$A:$CO,89,FALSE),"unknown")</f>
        <v>Nassau</v>
      </c>
      <c r="AM159" s="96" t="str">
        <f>IFERROR(VLOOKUP(Table1[[#This Row],[RespondentID]],'All Data'!$A:$CO,90,FALSE),"unknown")</f>
        <v>Sea Cliff, 11579</v>
      </c>
      <c r="AN159" s="96" t="str">
        <f>IFERROR(VLOOKUP(Table1[[#This Row],[RespondentID]],'All Data'!$A:$CO,91,FALSE),"unknown")</f>
        <v>White</v>
      </c>
      <c r="AO159" s="96">
        <f>IFERROR(VLOOKUP(Table1[[#This Row],[RespondentID]],'All Data'!$A:$CO,92,FALSE),"unknown")</f>
        <v>0</v>
      </c>
      <c r="AP159" s="96" t="str">
        <f>IFERROR(VLOOKUP(Table1[[#This Row],[RespondentID]],'All Data'!$A:$CO,93,FALSE),"unknown")</f>
        <v>English</v>
      </c>
      <c r="AQ159" s="96" t="str">
        <f>IFERROR(VLOOKUP(Table1[[#This Row],[RespondentID]],'All Data'!$A:$CW,94,FALSE),"unknown")</f>
        <v>Over $125,000</v>
      </c>
      <c r="AR159" s="96" t="str">
        <f>IFERROR(VLOOKUP(Table1[[#This Row],[RespondentID]],'All Data'!$A:$CW,95,FALSE),"unknown")</f>
        <v>College graduate</v>
      </c>
      <c r="AS159" s="96" t="str">
        <f>IFERROR(VLOOKUP(Table1[[#This Row],[RespondentID]],'All Data'!$A:$CW,96,FALSE),"unknown")</f>
        <v>Retired</v>
      </c>
      <c r="AT159" s="96" t="str">
        <f>IFERROR(VLOOKUP(Table1[[#This Row],[RespondentID]],'All Data'!$A:$CW,97,FALSE),"unknown")</f>
        <v>Yes</v>
      </c>
      <c r="AU159" s="96" t="str">
        <f>IFERROR(VLOOKUP(Table1[[#This Row],[RespondentID]],'All Data'!$A:$CW,98,FALSE),"unknown")</f>
        <v>Medicare</v>
      </c>
      <c r="AV159" s="96">
        <f>IFERROR(VLOOKUP(Table1[[#This Row],[RespondentID]],'All Data'!$A:$CW,99,FALSE),"unknown")</f>
        <v>0</v>
      </c>
    </row>
    <row r="160" spans="1:48">
      <c r="A160">
        <v>114380124069</v>
      </c>
      <c r="J160" t="s">
        <v>45</v>
      </c>
      <c r="K160" t="s">
        <v>46</v>
      </c>
      <c r="O160">
        <f t="shared" si="34"/>
        <v>2</v>
      </c>
      <c r="P160">
        <f t="shared" si="35"/>
        <v>1.5</v>
      </c>
      <c r="Q160"/>
      <c r="R160">
        <f t="shared" si="36"/>
        <v>0</v>
      </c>
      <c r="S160">
        <f t="shared" si="37"/>
        <v>0</v>
      </c>
      <c r="T160">
        <f t="shared" si="38"/>
        <v>0</v>
      </c>
      <c r="U160">
        <f t="shared" si="39"/>
        <v>0</v>
      </c>
      <c r="V160">
        <f t="shared" si="40"/>
        <v>0</v>
      </c>
      <c r="W160">
        <f t="shared" si="41"/>
        <v>0</v>
      </c>
      <c r="X160">
        <f t="shared" si="42"/>
        <v>0</v>
      </c>
      <c r="Y160">
        <f t="shared" si="43"/>
        <v>0</v>
      </c>
      <c r="Z160">
        <f t="shared" si="44"/>
        <v>1</v>
      </c>
      <c r="AA160">
        <f t="shared" si="45"/>
        <v>1</v>
      </c>
      <c r="AB160">
        <f t="shared" si="46"/>
        <v>0</v>
      </c>
      <c r="AC160">
        <f t="shared" si="47"/>
        <v>0</v>
      </c>
      <c r="AD160"/>
      <c r="AE160"/>
      <c r="AF160">
        <f t="shared" si="48"/>
        <v>2</v>
      </c>
      <c r="AG160">
        <f t="shared" si="49"/>
        <v>2</v>
      </c>
      <c r="AH160" t="str">
        <f t="shared" si="50"/>
        <v>Correct</v>
      </c>
      <c r="AJ160" s="96" t="str">
        <f>IFERROR(VLOOKUP(Table1[[#This Row],[RespondentID]],'All Data'!$A:$CO,87,FALSE),"unknown")</f>
        <v>Man</v>
      </c>
      <c r="AK160" s="96" t="str">
        <f>IFERROR(VLOOKUP(Table1[[#This Row],[RespondentID]],'All Data'!$A:$CO,88,FALSE),"unknown")</f>
        <v>65+ years</v>
      </c>
      <c r="AL160" s="96" t="str">
        <f>IFERROR(VLOOKUP(Table1[[#This Row],[RespondentID]],'All Data'!$A:$CO,89,FALSE),"unknown")</f>
        <v>Nassau</v>
      </c>
      <c r="AM160" s="96" t="str">
        <f>IFERROR(VLOOKUP(Table1[[#This Row],[RespondentID]],'All Data'!$A:$CO,90,FALSE),"unknown")</f>
        <v>Rockville Centre, 11570</v>
      </c>
      <c r="AN160" s="96" t="str">
        <f>IFERROR(VLOOKUP(Table1[[#This Row],[RespondentID]],'All Data'!$A:$CO,91,FALSE),"unknown")</f>
        <v>White</v>
      </c>
      <c r="AO160" s="96">
        <f>IFERROR(VLOOKUP(Table1[[#This Row],[RespondentID]],'All Data'!$A:$CO,92,FALSE),"unknown")</f>
        <v>0</v>
      </c>
      <c r="AP160" s="96" t="str">
        <f>IFERROR(VLOOKUP(Table1[[#This Row],[RespondentID]],'All Data'!$A:$CO,93,FALSE),"unknown")</f>
        <v>English</v>
      </c>
      <c r="AQ160" s="96" t="str">
        <f>IFERROR(VLOOKUP(Table1[[#This Row],[RespondentID]],'All Data'!$A:$CW,94,FALSE),"unknown")</f>
        <v>Over $125,000</v>
      </c>
      <c r="AR160" s="96" t="str">
        <f>IFERROR(VLOOKUP(Table1[[#This Row],[RespondentID]],'All Data'!$A:$CW,95,FALSE),"unknown")</f>
        <v>College graduate</v>
      </c>
      <c r="AS160" s="96" t="str">
        <f>IFERROR(VLOOKUP(Table1[[#This Row],[RespondentID]],'All Data'!$A:$CW,96,FALSE),"unknown")</f>
        <v>Retired</v>
      </c>
      <c r="AT160" s="96" t="str">
        <f>IFERROR(VLOOKUP(Table1[[#This Row],[RespondentID]],'All Data'!$A:$CW,97,FALSE),"unknown")</f>
        <v>Yes</v>
      </c>
      <c r="AU160" s="96" t="str">
        <f>IFERROR(VLOOKUP(Table1[[#This Row],[RespondentID]],'All Data'!$A:$CW,98,FALSE),"unknown")</f>
        <v>Medicare</v>
      </c>
      <c r="AV160" s="96" t="str">
        <f>IFERROR(VLOOKUP(Table1[[#This Row],[RespondentID]],'All Data'!$A:$CW,99,FALSE),"unknown")</f>
        <v>Yes</v>
      </c>
    </row>
    <row r="161" spans="1:48">
      <c r="A161">
        <v>114380122424</v>
      </c>
      <c r="B161" t="s">
        <v>38</v>
      </c>
      <c r="O161">
        <f t="shared" si="34"/>
        <v>1</v>
      </c>
      <c r="P161">
        <f t="shared" si="35"/>
        <v>3</v>
      </c>
      <c r="Q161"/>
      <c r="R161">
        <f t="shared" si="36"/>
        <v>1</v>
      </c>
      <c r="S161">
        <f t="shared" si="37"/>
        <v>0</v>
      </c>
      <c r="T161">
        <f t="shared" si="38"/>
        <v>0</v>
      </c>
      <c r="U161">
        <f t="shared" si="39"/>
        <v>0</v>
      </c>
      <c r="V161">
        <f t="shared" si="40"/>
        <v>0</v>
      </c>
      <c r="W161">
        <f t="shared" si="41"/>
        <v>0</v>
      </c>
      <c r="X161">
        <f t="shared" si="42"/>
        <v>0</v>
      </c>
      <c r="Y161">
        <f t="shared" si="43"/>
        <v>0</v>
      </c>
      <c r="Z161">
        <f t="shared" si="44"/>
        <v>0</v>
      </c>
      <c r="AA161">
        <f t="shared" si="45"/>
        <v>0</v>
      </c>
      <c r="AB161">
        <f t="shared" si="46"/>
        <v>0</v>
      </c>
      <c r="AC161">
        <f t="shared" si="47"/>
        <v>0</v>
      </c>
      <c r="AD161"/>
      <c r="AE161"/>
      <c r="AF161">
        <f t="shared" si="48"/>
        <v>1</v>
      </c>
      <c r="AG161">
        <f t="shared" si="49"/>
        <v>1</v>
      </c>
      <c r="AH161" t="str">
        <f t="shared" si="50"/>
        <v>Correct</v>
      </c>
      <c r="AJ161" s="96" t="str">
        <f>IFERROR(VLOOKUP(Table1[[#This Row],[RespondentID]],'All Data'!$A:$CO,87,FALSE),"unknown")</f>
        <v>Woman</v>
      </c>
      <c r="AK161" s="96" t="str">
        <f>IFERROR(VLOOKUP(Table1[[#This Row],[RespondentID]],'All Data'!$A:$CO,88,FALSE),"unknown")</f>
        <v>65+ years</v>
      </c>
      <c r="AL161" s="96" t="str">
        <f>IFERROR(VLOOKUP(Table1[[#This Row],[RespondentID]],'All Data'!$A:$CO,89,FALSE),"unknown")</f>
        <v>Nassau</v>
      </c>
      <c r="AM161" s="96" t="str">
        <f>IFERROR(VLOOKUP(Table1[[#This Row],[RespondentID]],'All Data'!$A:$CO,90,FALSE),"unknown")</f>
        <v>Garden City South, 11530</v>
      </c>
      <c r="AN161" s="96" t="str">
        <f>IFERROR(VLOOKUP(Table1[[#This Row],[RespondentID]],'All Data'!$A:$CO,91,FALSE),"unknown")</f>
        <v>White</v>
      </c>
      <c r="AO161" s="96">
        <f>IFERROR(VLOOKUP(Table1[[#This Row],[RespondentID]],'All Data'!$A:$CO,92,FALSE),"unknown")</f>
        <v>0</v>
      </c>
      <c r="AP161" s="96" t="str">
        <f>IFERROR(VLOOKUP(Table1[[#This Row],[RespondentID]],'All Data'!$A:$CO,93,FALSE),"unknown")</f>
        <v>English</v>
      </c>
      <c r="AQ161" s="96">
        <f>IFERROR(VLOOKUP(Table1[[#This Row],[RespondentID]],'All Data'!$A:$CW,94,FALSE),"unknown")</f>
        <v>0</v>
      </c>
      <c r="AR161" s="96" t="str">
        <f>IFERROR(VLOOKUP(Table1[[#This Row],[RespondentID]],'All Data'!$A:$CW,95,FALSE),"unknown")</f>
        <v>Graduate school</v>
      </c>
      <c r="AS161" s="96" t="str">
        <f>IFERROR(VLOOKUP(Table1[[#This Row],[RespondentID]],'All Data'!$A:$CW,96,FALSE),"unknown")</f>
        <v>Retired</v>
      </c>
      <c r="AT161" s="96" t="str">
        <f>IFERROR(VLOOKUP(Table1[[#This Row],[RespondentID]],'All Data'!$A:$CW,97,FALSE),"unknown")</f>
        <v>Yes</v>
      </c>
      <c r="AU161" s="96" t="str">
        <f>IFERROR(VLOOKUP(Table1[[#This Row],[RespondentID]],'All Data'!$A:$CW,98,FALSE),"unknown")</f>
        <v>Medicare</v>
      </c>
      <c r="AV161" s="96" t="str">
        <f>IFERROR(VLOOKUP(Table1[[#This Row],[RespondentID]],'All Data'!$A:$CW,99,FALSE),"unknown")</f>
        <v>Yes</v>
      </c>
    </row>
    <row r="162" spans="1:48">
      <c r="A162">
        <v>114376158862</v>
      </c>
      <c r="C162" t="s">
        <v>39</v>
      </c>
      <c r="J162" t="s">
        <v>45</v>
      </c>
      <c r="O162">
        <f t="shared" si="34"/>
        <v>2</v>
      </c>
      <c r="P162">
        <f t="shared" si="35"/>
        <v>1.5</v>
      </c>
      <c r="Q162"/>
      <c r="R162">
        <f t="shared" si="36"/>
        <v>0</v>
      </c>
      <c r="S162">
        <f t="shared" si="37"/>
        <v>1</v>
      </c>
      <c r="T162">
        <f t="shared" si="38"/>
        <v>0</v>
      </c>
      <c r="U162">
        <f t="shared" si="39"/>
        <v>0</v>
      </c>
      <c r="V162">
        <f t="shared" si="40"/>
        <v>0</v>
      </c>
      <c r="W162">
        <f t="shared" si="41"/>
        <v>0</v>
      </c>
      <c r="X162">
        <f t="shared" si="42"/>
        <v>0</v>
      </c>
      <c r="Y162">
        <f t="shared" si="43"/>
        <v>0</v>
      </c>
      <c r="Z162">
        <f t="shared" si="44"/>
        <v>1</v>
      </c>
      <c r="AA162">
        <f t="shared" si="45"/>
        <v>0</v>
      </c>
      <c r="AB162">
        <f t="shared" si="46"/>
        <v>0</v>
      </c>
      <c r="AC162">
        <f t="shared" si="47"/>
        <v>0</v>
      </c>
      <c r="AD162"/>
      <c r="AE162"/>
      <c r="AF162">
        <f t="shared" si="48"/>
        <v>2</v>
      </c>
      <c r="AG162">
        <f t="shared" si="49"/>
        <v>2</v>
      </c>
      <c r="AH162" t="str">
        <f t="shared" si="50"/>
        <v>Correct</v>
      </c>
      <c r="AJ162" s="96" t="str">
        <f>IFERROR(VLOOKUP(Table1[[#This Row],[RespondentID]],'All Data'!$A:$CO,87,FALSE),"unknown")</f>
        <v>Woman</v>
      </c>
      <c r="AK162" s="96" t="str">
        <f>IFERROR(VLOOKUP(Table1[[#This Row],[RespondentID]],'All Data'!$A:$CO,88,FALSE),"unknown")</f>
        <v>25-34 years</v>
      </c>
      <c r="AL162" s="96" t="str">
        <f>IFERROR(VLOOKUP(Table1[[#This Row],[RespondentID]],'All Data'!$A:$CO,89,FALSE),"unknown")</f>
        <v>Suffolk</v>
      </c>
      <c r="AM162" s="96" t="str">
        <f>IFERROR(VLOOKUP(Table1[[#This Row],[RespondentID]],'All Data'!$A:$CO,90,FALSE),"unknown")</f>
        <v>Dix Hills, 11746</v>
      </c>
      <c r="AN162" s="96" t="str">
        <f>IFERROR(VLOOKUP(Table1[[#This Row],[RespondentID]],'All Data'!$A:$CO,91,FALSE),"unknown")</f>
        <v>White</v>
      </c>
      <c r="AO162" s="96" t="str">
        <f>IFERROR(VLOOKUP(Table1[[#This Row],[RespondentID]],'All Data'!$A:$CO,92,FALSE),"unknown")</f>
        <v>Not Hispanic or Latino</v>
      </c>
      <c r="AP162" s="96" t="str">
        <f>IFERROR(VLOOKUP(Table1[[#This Row],[RespondentID]],'All Data'!$A:$CO,93,FALSE),"unknown")</f>
        <v>English</v>
      </c>
      <c r="AQ162" s="96" t="str">
        <f>IFERROR(VLOOKUP(Table1[[#This Row],[RespondentID]],'All Data'!$A:$CW,94,FALSE),"unknown")</f>
        <v>$50,000 to $74,999</v>
      </c>
      <c r="AR162" s="96" t="str">
        <f>IFERROR(VLOOKUP(Table1[[#This Row],[RespondentID]],'All Data'!$A:$CW,95,FALSE),"unknown")</f>
        <v>Doctorate</v>
      </c>
      <c r="AS162" s="96" t="str">
        <f>IFERROR(VLOOKUP(Table1[[#This Row],[RespondentID]],'All Data'!$A:$CW,96,FALSE),"unknown")</f>
        <v>Employed for wages</v>
      </c>
      <c r="AT162" s="96" t="str">
        <f>IFERROR(VLOOKUP(Table1[[#This Row],[RespondentID]],'All Data'!$A:$CW,97,FALSE),"unknown")</f>
        <v>Yes</v>
      </c>
      <c r="AU162" s="96" t="str">
        <f>IFERROR(VLOOKUP(Table1[[#This Row],[RespondentID]],'All Data'!$A:$CW,98,FALSE),"unknown")</f>
        <v>Private/Commercial</v>
      </c>
      <c r="AV162" s="96" t="str">
        <f>IFERROR(VLOOKUP(Table1[[#This Row],[RespondentID]],'All Data'!$A:$CW,99,FALSE),"unknown")</f>
        <v>Yes</v>
      </c>
    </row>
    <row r="163" spans="1:48">
      <c r="A163">
        <v>114376080626</v>
      </c>
      <c r="O163">
        <f t="shared" si="34"/>
        <v>0</v>
      </c>
      <c r="P163" t="e">
        <f t="shared" si="35"/>
        <v>#DIV/0!</v>
      </c>
      <c r="Q163"/>
      <c r="R163">
        <f t="shared" si="36"/>
        <v>0</v>
      </c>
      <c r="S163">
        <f t="shared" si="37"/>
        <v>0</v>
      </c>
      <c r="T163">
        <f t="shared" si="38"/>
        <v>0</v>
      </c>
      <c r="U163">
        <f t="shared" si="39"/>
        <v>0</v>
      </c>
      <c r="V163">
        <f t="shared" si="40"/>
        <v>0</v>
      </c>
      <c r="W163">
        <f t="shared" si="41"/>
        <v>0</v>
      </c>
      <c r="X163">
        <f t="shared" si="42"/>
        <v>0</v>
      </c>
      <c r="Y163">
        <f t="shared" si="43"/>
        <v>0</v>
      </c>
      <c r="Z163">
        <f t="shared" si="44"/>
        <v>0</v>
      </c>
      <c r="AA163">
        <f t="shared" si="45"/>
        <v>0</v>
      </c>
      <c r="AB163">
        <f t="shared" si="46"/>
        <v>0</v>
      </c>
      <c r="AC163">
        <f t="shared" si="47"/>
        <v>0</v>
      </c>
      <c r="AD163"/>
      <c r="AE163"/>
      <c r="AF163">
        <f t="shared" si="48"/>
        <v>0</v>
      </c>
      <c r="AG163">
        <f t="shared" si="49"/>
        <v>0</v>
      </c>
      <c r="AH163" t="str">
        <f t="shared" si="50"/>
        <v>Correct</v>
      </c>
      <c r="AJ163" s="96" t="str">
        <f>IFERROR(VLOOKUP(Table1[[#This Row],[RespondentID]],'All Data'!$A:$CO,87,FALSE),"unknown")</f>
        <v>Man</v>
      </c>
      <c r="AK163" s="96" t="str">
        <f>IFERROR(VLOOKUP(Table1[[#This Row],[RespondentID]],'All Data'!$A:$CO,88,FALSE),"unknown")</f>
        <v>25-34 years</v>
      </c>
      <c r="AL163" s="96" t="str">
        <f>IFERROR(VLOOKUP(Table1[[#This Row],[RespondentID]],'All Data'!$A:$CO,89,FALSE),"unknown")</f>
        <v>Nassau</v>
      </c>
      <c r="AM163" s="96" t="str">
        <f>IFERROR(VLOOKUP(Table1[[#This Row],[RespondentID]],'All Data'!$A:$CO,90,FALSE),"unknown")</f>
        <v>Syosset, 11791</v>
      </c>
      <c r="AN163" s="96" t="str">
        <f>IFERROR(VLOOKUP(Table1[[#This Row],[RespondentID]],'All Data'!$A:$CO,91,FALSE),"unknown")</f>
        <v>White</v>
      </c>
      <c r="AO163" s="96">
        <f>IFERROR(VLOOKUP(Table1[[#This Row],[RespondentID]],'All Data'!$A:$CO,92,FALSE),"unknown")</f>
        <v>0</v>
      </c>
      <c r="AP163" s="96" t="str">
        <f>IFERROR(VLOOKUP(Table1[[#This Row],[RespondentID]],'All Data'!$A:$CO,93,FALSE),"unknown")</f>
        <v>English</v>
      </c>
      <c r="AQ163" s="96">
        <f>IFERROR(VLOOKUP(Table1[[#This Row],[RespondentID]],'All Data'!$A:$CW,94,FALSE),"unknown")</f>
        <v>0</v>
      </c>
      <c r="AR163" s="96" t="str">
        <f>IFERROR(VLOOKUP(Table1[[#This Row],[RespondentID]],'All Data'!$A:$CW,95,FALSE),"unknown")</f>
        <v>College graduate</v>
      </c>
      <c r="AS163" s="96" t="str">
        <f>IFERROR(VLOOKUP(Table1[[#This Row],[RespondentID]],'All Data'!$A:$CW,96,FALSE),"unknown")</f>
        <v>Employed for wages</v>
      </c>
      <c r="AT163" s="96" t="str">
        <f>IFERROR(VLOOKUP(Table1[[#This Row],[RespondentID]],'All Data'!$A:$CW,97,FALSE),"unknown")</f>
        <v>Yes</v>
      </c>
      <c r="AU163" s="96" t="str">
        <f>IFERROR(VLOOKUP(Table1[[#This Row],[RespondentID]],'All Data'!$A:$CW,98,FALSE),"unknown")</f>
        <v>Private/Commercial</v>
      </c>
      <c r="AV163" s="96" t="str">
        <f>IFERROR(VLOOKUP(Table1[[#This Row],[RespondentID]],'All Data'!$A:$CW,99,FALSE),"unknown")</f>
        <v>Yes</v>
      </c>
    </row>
    <row r="164" spans="1:48">
      <c r="A164">
        <v>114376075102</v>
      </c>
      <c r="D164" t="s">
        <v>40</v>
      </c>
      <c r="O164">
        <f t="shared" si="34"/>
        <v>1</v>
      </c>
      <c r="P164">
        <f t="shared" si="35"/>
        <v>3</v>
      </c>
      <c r="Q164"/>
      <c r="R164">
        <f t="shared" si="36"/>
        <v>0</v>
      </c>
      <c r="S164">
        <f t="shared" si="37"/>
        <v>0</v>
      </c>
      <c r="T164">
        <f t="shared" si="38"/>
        <v>1</v>
      </c>
      <c r="U164">
        <f t="shared" si="39"/>
        <v>0</v>
      </c>
      <c r="V164">
        <f t="shared" si="40"/>
        <v>0</v>
      </c>
      <c r="W164">
        <f t="shared" si="41"/>
        <v>0</v>
      </c>
      <c r="X164">
        <f t="shared" si="42"/>
        <v>0</v>
      </c>
      <c r="Y164">
        <f t="shared" si="43"/>
        <v>0</v>
      </c>
      <c r="Z164">
        <f t="shared" si="44"/>
        <v>0</v>
      </c>
      <c r="AA164">
        <f t="shared" si="45"/>
        <v>0</v>
      </c>
      <c r="AB164">
        <f t="shared" si="46"/>
        <v>0</v>
      </c>
      <c r="AC164">
        <f t="shared" si="47"/>
        <v>0</v>
      </c>
      <c r="AD164"/>
      <c r="AE164"/>
      <c r="AF164">
        <f t="shared" si="48"/>
        <v>1</v>
      </c>
      <c r="AG164">
        <f t="shared" si="49"/>
        <v>1</v>
      </c>
      <c r="AH164" t="str">
        <f t="shared" si="50"/>
        <v>Correct</v>
      </c>
      <c r="AJ164" s="96" t="str">
        <f>IFERROR(VLOOKUP(Table1[[#This Row],[RespondentID]],'All Data'!$A:$CO,87,FALSE),"unknown")</f>
        <v>Man</v>
      </c>
      <c r="AK164" s="96" t="str">
        <f>IFERROR(VLOOKUP(Table1[[#This Row],[RespondentID]],'All Data'!$A:$CO,88,FALSE),"unknown")</f>
        <v>65+ years</v>
      </c>
      <c r="AL164" s="96" t="str">
        <f>IFERROR(VLOOKUP(Table1[[#This Row],[RespondentID]],'All Data'!$A:$CO,89,FALSE),"unknown")</f>
        <v>Suffolk</v>
      </c>
      <c r="AM164" s="96" t="str">
        <f>IFERROR(VLOOKUP(Table1[[#This Row],[RespondentID]],'All Data'!$A:$CO,90,FALSE),"unknown")</f>
        <v>East Northport, 11731</v>
      </c>
      <c r="AN164" s="96" t="str">
        <f>IFERROR(VLOOKUP(Table1[[#This Row],[RespondentID]],'All Data'!$A:$CO,91,FALSE),"unknown")</f>
        <v>White</v>
      </c>
      <c r="AO164" s="96">
        <f>IFERROR(VLOOKUP(Table1[[#This Row],[RespondentID]],'All Data'!$A:$CO,92,FALSE),"unknown")</f>
        <v>0</v>
      </c>
      <c r="AP164" s="96" t="str">
        <f>IFERROR(VLOOKUP(Table1[[#This Row],[RespondentID]],'All Data'!$A:$CO,93,FALSE),"unknown")</f>
        <v>English</v>
      </c>
      <c r="AQ164" s="96" t="str">
        <f>IFERROR(VLOOKUP(Table1[[#This Row],[RespondentID]],'All Data'!$A:$CW,94,FALSE),"unknown")</f>
        <v>$75,000 to $125,000</v>
      </c>
      <c r="AR164" s="96" t="str">
        <f>IFERROR(VLOOKUP(Table1[[#This Row],[RespondentID]],'All Data'!$A:$CW,95,FALSE),"unknown")</f>
        <v>Graduate school</v>
      </c>
      <c r="AS164" s="96" t="str">
        <f>IFERROR(VLOOKUP(Table1[[#This Row],[RespondentID]],'All Data'!$A:$CW,96,FALSE),"unknown")</f>
        <v>Retired</v>
      </c>
      <c r="AT164" s="96" t="str">
        <f>IFERROR(VLOOKUP(Table1[[#This Row],[RespondentID]],'All Data'!$A:$CW,97,FALSE),"unknown")</f>
        <v>Yes</v>
      </c>
      <c r="AU164" s="96" t="str">
        <f>IFERROR(VLOOKUP(Table1[[#This Row],[RespondentID]],'All Data'!$A:$CW,98,FALSE),"unknown")</f>
        <v>Medicare, Private/Commercial</v>
      </c>
      <c r="AV164" s="96" t="str">
        <f>IFERROR(VLOOKUP(Table1[[#This Row],[RespondentID]],'All Data'!$A:$CW,99,FALSE),"unknown")</f>
        <v>Yes</v>
      </c>
    </row>
    <row r="165" spans="1:48">
      <c r="A165">
        <v>114376072291</v>
      </c>
      <c r="B165" t="s">
        <v>38</v>
      </c>
      <c r="F165" t="s">
        <v>42</v>
      </c>
      <c r="L165" t="s">
        <v>47</v>
      </c>
      <c r="O165">
        <f t="shared" si="34"/>
        <v>3</v>
      </c>
      <c r="P165">
        <f t="shared" si="35"/>
        <v>1</v>
      </c>
      <c r="Q165"/>
      <c r="R165">
        <f t="shared" si="36"/>
        <v>1</v>
      </c>
      <c r="S165">
        <f t="shared" si="37"/>
        <v>0</v>
      </c>
      <c r="T165">
        <f t="shared" si="38"/>
        <v>0</v>
      </c>
      <c r="U165">
        <f t="shared" si="39"/>
        <v>0</v>
      </c>
      <c r="V165">
        <f t="shared" si="40"/>
        <v>1</v>
      </c>
      <c r="W165">
        <f t="shared" si="41"/>
        <v>0</v>
      </c>
      <c r="X165">
        <f t="shared" si="42"/>
        <v>0</v>
      </c>
      <c r="Y165">
        <f t="shared" si="43"/>
        <v>0</v>
      </c>
      <c r="Z165">
        <f t="shared" si="44"/>
        <v>0</v>
      </c>
      <c r="AA165">
        <f t="shared" si="45"/>
        <v>0</v>
      </c>
      <c r="AB165">
        <f t="shared" si="46"/>
        <v>1</v>
      </c>
      <c r="AC165">
        <f t="shared" si="47"/>
        <v>0</v>
      </c>
      <c r="AD165"/>
      <c r="AE165"/>
      <c r="AF165">
        <f t="shared" si="48"/>
        <v>3</v>
      </c>
      <c r="AG165">
        <f t="shared" si="49"/>
        <v>3</v>
      </c>
      <c r="AH165" t="str">
        <f t="shared" si="50"/>
        <v>Correct</v>
      </c>
      <c r="AJ165" s="96" t="str">
        <f>IFERROR(VLOOKUP(Table1[[#This Row],[RespondentID]],'All Data'!$A:$CO,87,FALSE),"unknown")</f>
        <v>Woman</v>
      </c>
      <c r="AK165" s="96" t="str">
        <f>IFERROR(VLOOKUP(Table1[[#This Row],[RespondentID]],'All Data'!$A:$CO,88,FALSE),"unknown")</f>
        <v>65+ years</v>
      </c>
      <c r="AL165" s="96" t="str">
        <f>IFERROR(VLOOKUP(Table1[[#This Row],[RespondentID]],'All Data'!$A:$CO,89,FALSE),"unknown")</f>
        <v>Suffolk</v>
      </c>
      <c r="AM165" s="96" t="str">
        <f>IFERROR(VLOOKUP(Table1[[#This Row],[RespondentID]],'All Data'!$A:$CO,90,FALSE),"unknown")</f>
        <v>Northport, 11768</v>
      </c>
      <c r="AN165" s="96" t="str">
        <f>IFERROR(VLOOKUP(Table1[[#This Row],[RespondentID]],'All Data'!$A:$CO,91,FALSE),"unknown")</f>
        <v>White</v>
      </c>
      <c r="AO165" s="96" t="str">
        <f>IFERROR(VLOOKUP(Table1[[#This Row],[RespondentID]],'All Data'!$A:$CO,92,FALSE),"unknown")</f>
        <v>Hispanic or Latino</v>
      </c>
      <c r="AP165" s="96" t="str">
        <f>IFERROR(VLOOKUP(Table1[[#This Row],[RespondentID]],'All Data'!$A:$CO,93,FALSE),"unknown")</f>
        <v>English</v>
      </c>
      <c r="AQ165" s="96" t="str">
        <f>IFERROR(VLOOKUP(Table1[[#This Row],[RespondentID]],'All Data'!$A:$CW,94,FALSE),"unknown")</f>
        <v>$75,000 to $125,000</v>
      </c>
      <c r="AR165" s="96" t="str">
        <f>IFERROR(VLOOKUP(Table1[[#This Row],[RespondentID]],'All Data'!$A:$CW,95,FALSE),"unknown")</f>
        <v>Some college</v>
      </c>
      <c r="AS165" s="96" t="str">
        <f>IFERROR(VLOOKUP(Table1[[#This Row],[RespondentID]],'All Data'!$A:$CW,96,FALSE),"unknown")</f>
        <v>Retired</v>
      </c>
      <c r="AT165" s="96" t="str">
        <f>IFERROR(VLOOKUP(Table1[[#This Row],[RespondentID]],'All Data'!$A:$CW,97,FALSE),"unknown")</f>
        <v>Yes</v>
      </c>
      <c r="AU165" s="96" t="str">
        <f>IFERROR(VLOOKUP(Table1[[#This Row],[RespondentID]],'All Data'!$A:$CW,98,FALSE),"unknown")</f>
        <v>Medicare, Private/Commercial</v>
      </c>
      <c r="AV165" s="96" t="str">
        <f>IFERROR(VLOOKUP(Table1[[#This Row],[RespondentID]],'All Data'!$A:$CW,99,FALSE),"unknown")</f>
        <v>Yes</v>
      </c>
    </row>
    <row r="166" spans="1:48">
      <c r="A166">
        <v>114376063692</v>
      </c>
      <c r="B166" t="s">
        <v>38</v>
      </c>
      <c r="O166">
        <f t="shared" si="34"/>
        <v>1</v>
      </c>
      <c r="P166">
        <f t="shared" si="35"/>
        <v>3</v>
      </c>
      <c r="Q166"/>
      <c r="R166">
        <f t="shared" si="36"/>
        <v>1</v>
      </c>
      <c r="S166">
        <f t="shared" si="37"/>
        <v>0</v>
      </c>
      <c r="T166">
        <f t="shared" si="38"/>
        <v>0</v>
      </c>
      <c r="U166">
        <f t="shared" si="39"/>
        <v>0</v>
      </c>
      <c r="V166">
        <f t="shared" si="40"/>
        <v>0</v>
      </c>
      <c r="W166">
        <f t="shared" si="41"/>
        <v>0</v>
      </c>
      <c r="X166">
        <f t="shared" si="42"/>
        <v>0</v>
      </c>
      <c r="Y166">
        <f t="shared" si="43"/>
        <v>0</v>
      </c>
      <c r="Z166">
        <f t="shared" si="44"/>
        <v>0</v>
      </c>
      <c r="AA166">
        <f t="shared" si="45"/>
        <v>0</v>
      </c>
      <c r="AB166">
        <f t="shared" si="46"/>
        <v>0</v>
      </c>
      <c r="AC166">
        <f t="shared" si="47"/>
        <v>0</v>
      </c>
      <c r="AD166"/>
      <c r="AE166"/>
      <c r="AF166">
        <f t="shared" si="48"/>
        <v>1</v>
      </c>
      <c r="AG166">
        <f t="shared" si="49"/>
        <v>1</v>
      </c>
      <c r="AH166" t="str">
        <f t="shared" si="50"/>
        <v>Correct</v>
      </c>
      <c r="AJ166" s="96" t="str">
        <f>IFERROR(VLOOKUP(Table1[[#This Row],[RespondentID]],'All Data'!$A:$CO,87,FALSE),"unknown")</f>
        <v>Woman</v>
      </c>
      <c r="AK166" s="96" t="str">
        <f>IFERROR(VLOOKUP(Table1[[#This Row],[RespondentID]],'All Data'!$A:$CO,88,FALSE),"unknown")</f>
        <v>55-64 years</v>
      </c>
      <c r="AL166" s="96" t="str">
        <f>IFERROR(VLOOKUP(Table1[[#This Row],[RespondentID]],'All Data'!$A:$CO,89,FALSE),"unknown")</f>
        <v>Suffolk</v>
      </c>
      <c r="AM166" s="96" t="str">
        <f>IFERROR(VLOOKUP(Table1[[#This Row],[RespondentID]],'All Data'!$A:$CO,90,FALSE),"unknown")</f>
        <v>Huntington, 11743</v>
      </c>
      <c r="AN166" s="96" t="str">
        <f>IFERROR(VLOOKUP(Table1[[#This Row],[RespondentID]],'All Data'!$A:$CO,91,FALSE),"unknown")</f>
        <v>White</v>
      </c>
      <c r="AO166" s="96">
        <f>IFERROR(VLOOKUP(Table1[[#This Row],[RespondentID]],'All Data'!$A:$CO,92,FALSE),"unknown")</f>
        <v>0</v>
      </c>
      <c r="AP166" s="96" t="str">
        <f>IFERROR(VLOOKUP(Table1[[#This Row],[RespondentID]],'All Data'!$A:$CO,93,FALSE),"unknown")</f>
        <v>English</v>
      </c>
      <c r="AQ166" s="96" t="str">
        <f>IFERROR(VLOOKUP(Table1[[#This Row],[RespondentID]],'All Data'!$A:$CW,94,FALSE),"unknown")</f>
        <v>$75,000 to $125,000</v>
      </c>
      <c r="AR166" s="96" t="str">
        <f>IFERROR(VLOOKUP(Table1[[#This Row],[RespondentID]],'All Data'!$A:$CW,95,FALSE),"unknown")</f>
        <v>High school graduate</v>
      </c>
      <c r="AS166" s="96" t="str">
        <f>IFERROR(VLOOKUP(Table1[[#This Row],[RespondentID]],'All Data'!$A:$CW,96,FALSE),"unknown")</f>
        <v>Employed for wages</v>
      </c>
      <c r="AT166" s="96" t="str">
        <f>IFERROR(VLOOKUP(Table1[[#This Row],[RespondentID]],'All Data'!$A:$CW,97,FALSE),"unknown")</f>
        <v>Yes</v>
      </c>
      <c r="AU166" s="96" t="str">
        <f>IFERROR(VLOOKUP(Table1[[#This Row],[RespondentID]],'All Data'!$A:$CW,98,FALSE),"unknown")</f>
        <v>Private/Commercial</v>
      </c>
      <c r="AV166" s="96" t="str">
        <f>IFERROR(VLOOKUP(Table1[[#This Row],[RespondentID]],'All Data'!$A:$CW,99,FALSE),"unknown")</f>
        <v>Yes</v>
      </c>
    </row>
    <row r="167" spans="1:48">
      <c r="A167">
        <v>114376061706</v>
      </c>
      <c r="J167" t="s">
        <v>45</v>
      </c>
      <c r="O167">
        <f t="shared" si="34"/>
        <v>1</v>
      </c>
      <c r="P167">
        <f t="shared" si="35"/>
        <v>3</v>
      </c>
      <c r="Q167"/>
      <c r="R167">
        <f t="shared" si="36"/>
        <v>0</v>
      </c>
      <c r="S167">
        <f t="shared" si="37"/>
        <v>0</v>
      </c>
      <c r="T167">
        <f t="shared" si="38"/>
        <v>0</v>
      </c>
      <c r="U167">
        <f t="shared" si="39"/>
        <v>0</v>
      </c>
      <c r="V167">
        <f t="shared" si="40"/>
        <v>0</v>
      </c>
      <c r="W167">
        <f t="shared" si="41"/>
        <v>0</v>
      </c>
      <c r="X167">
        <f t="shared" si="42"/>
        <v>0</v>
      </c>
      <c r="Y167">
        <f t="shared" si="43"/>
        <v>0</v>
      </c>
      <c r="Z167">
        <f t="shared" si="44"/>
        <v>1</v>
      </c>
      <c r="AA167">
        <f t="shared" si="45"/>
        <v>0</v>
      </c>
      <c r="AB167">
        <f t="shared" si="46"/>
        <v>0</v>
      </c>
      <c r="AC167">
        <f t="shared" si="47"/>
        <v>0</v>
      </c>
      <c r="AD167"/>
      <c r="AE167"/>
      <c r="AF167">
        <f t="shared" si="48"/>
        <v>1</v>
      </c>
      <c r="AG167">
        <f t="shared" si="49"/>
        <v>1</v>
      </c>
      <c r="AH167" t="str">
        <f t="shared" si="50"/>
        <v>Correct</v>
      </c>
      <c r="AJ167" s="96" t="str">
        <f>IFERROR(VLOOKUP(Table1[[#This Row],[RespondentID]],'All Data'!$A:$CO,87,FALSE),"unknown")</f>
        <v>Woman</v>
      </c>
      <c r="AK167" s="96" t="str">
        <f>IFERROR(VLOOKUP(Table1[[#This Row],[RespondentID]],'All Data'!$A:$CO,88,FALSE),"unknown")</f>
        <v>65+ years</v>
      </c>
      <c r="AL167" s="96" t="str">
        <f>IFERROR(VLOOKUP(Table1[[#This Row],[RespondentID]],'All Data'!$A:$CO,89,FALSE),"unknown")</f>
        <v>Suffolk</v>
      </c>
      <c r="AM167" s="96" t="str">
        <f>IFERROR(VLOOKUP(Table1[[#This Row],[RespondentID]],'All Data'!$A:$CO,90,FALSE),"unknown")</f>
        <v>Northport, 11768</v>
      </c>
      <c r="AN167" s="96" t="str">
        <f>IFERROR(VLOOKUP(Table1[[#This Row],[RespondentID]],'All Data'!$A:$CO,91,FALSE),"unknown")</f>
        <v>White</v>
      </c>
      <c r="AO167" s="96">
        <f>IFERROR(VLOOKUP(Table1[[#This Row],[RespondentID]],'All Data'!$A:$CO,92,FALSE),"unknown")</f>
        <v>0</v>
      </c>
      <c r="AP167" s="96" t="str">
        <f>IFERROR(VLOOKUP(Table1[[#This Row],[RespondentID]],'All Data'!$A:$CO,93,FALSE),"unknown")</f>
        <v>English</v>
      </c>
      <c r="AQ167" s="96" t="str">
        <f>IFERROR(VLOOKUP(Table1[[#This Row],[RespondentID]],'All Data'!$A:$CW,94,FALSE),"unknown")</f>
        <v>$35,000 to $49,999</v>
      </c>
      <c r="AR167" s="96" t="str">
        <f>IFERROR(VLOOKUP(Table1[[#This Row],[RespondentID]],'All Data'!$A:$CW,95,FALSE),"unknown")</f>
        <v>College graduate</v>
      </c>
      <c r="AS167" s="96" t="str">
        <f>IFERROR(VLOOKUP(Table1[[#This Row],[RespondentID]],'All Data'!$A:$CW,96,FALSE),"unknown")</f>
        <v>Retired</v>
      </c>
      <c r="AT167" s="96" t="str">
        <f>IFERROR(VLOOKUP(Table1[[#This Row],[RespondentID]],'All Data'!$A:$CW,97,FALSE),"unknown")</f>
        <v>Yes</v>
      </c>
      <c r="AU167" s="96" t="str">
        <f>IFERROR(VLOOKUP(Table1[[#This Row],[RespondentID]],'All Data'!$A:$CW,98,FALSE),"unknown")</f>
        <v>Medicare</v>
      </c>
      <c r="AV167" s="96" t="str">
        <f>IFERROR(VLOOKUP(Table1[[#This Row],[RespondentID]],'All Data'!$A:$CW,99,FALSE),"unknown")</f>
        <v>Yes</v>
      </c>
    </row>
    <row r="168" spans="1:48">
      <c r="A168">
        <v>114376059558</v>
      </c>
      <c r="E168" t="s">
        <v>41</v>
      </c>
      <c r="O168">
        <f t="shared" si="34"/>
        <v>1</v>
      </c>
      <c r="P168">
        <f t="shared" si="35"/>
        <v>3</v>
      </c>
      <c r="Q168"/>
      <c r="R168">
        <f t="shared" si="36"/>
        <v>0</v>
      </c>
      <c r="S168">
        <f t="shared" si="37"/>
        <v>0</v>
      </c>
      <c r="T168">
        <f t="shared" si="38"/>
        <v>0</v>
      </c>
      <c r="U168">
        <f t="shared" si="39"/>
        <v>1</v>
      </c>
      <c r="V168">
        <f t="shared" si="40"/>
        <v>0</v>
      </c>
      <c r="W168">
        <f t="shared" si="41"/>
        <v>0</v>
      </c>
      <c r="X168">
        <f t="shared" si="42"/>
        <v>0</v>
      </c>
      <c r="Y168">
        <f t="shared" si="43"/>
        <v>0</v>
      </c>
      <c r="Z168">
        <f t="shared" si="44"/>
        <v>0</v>
      </c>
      <c r="AA168">
        <f t="shared" si="45"/>
        <v>0</v>
      </c>
      <c r="AB168">
        <f t="shared" si="46"/>
        <v>0</v>
      </c>
      <c r="AC168">
        <f t="shared" si="47"/>
        <v>0</v>
      </c>
      <c r="AD168"/>
      <c r="AE168"/>
      <c r="AF168">
        <f t="shared" si="48"/>
        <v>1</v>
      </c>
      <c r="AG168">
        <f t="shared" si="49"/>
        <v>1</v>
      </c>
      <c r="AH168" t="str">
        <f t="shared" si="50"/>
        <v>Correct</v>
      </c>
      <c r="AJ168" s="96" t="str">
        <f>IFERROR(VLOOKUP(Table1[[#This Row],[RespondentID]],'All Data'!$A:$CO,87,FALSE),"unknown")</f>
        <v>Man</v>
      </c>
      <c r="AK168" s="96" t="str">
        <f>IFERROR(VLOOKUP(Table1[[#This Row],[RespondentID]],'All Data'!$A:$CO,88,FALSE),"unknown")</f>
        <v>65+ years</v>
      </c>
      <c r="AL168" s="96" t="str">
        <f>IFERROR(VLOOKUP(Table1[[#This Row],[RespondentID]],'All Data'!$A:$CO,89,FALSE),"unknown")</f>
        <v>Suffolk</v>
      </c>
      <c r="AM168" s="96" t="str">
        <f>IFERROR(VLOOKUP(Table1[[#This Row],[RespondentID]],'All Data'!$A:$CO,90,FALSE),"unknown")</f>
        <v>East Northport, 11731</v>
      </c>
      <c r="AN168" s="96" t="str">
        <f>IFERROR(VLOOKUP(Table1[[#This Row],[RespondentID]],'All Data'!$A:$CO,91,FALSE),"unknown")</f>
        <v>White</v>
      </c>
      <c r="AO168" s="96">
        <f>IFERROR(VLOOKUP(Table1[[#This Row],[RespondentID]],'All Data'!$A:$CO,92,FALSE),"unknown")</f>
        <v>0</v>
      </c>
      <c r="AP168" s="96" t="str">
        <f>IFERROR(VLOOKUP(Table1[[#This Row],[RespondentID]],'All Data'!$A:$CO,93,FALSE),"unknown")</f>
        <v>English</v>
      </c>
      <c r="AQ168" s="96" t="str">
        <f>IFERROR(VLOOKUP(Table1[[#This Row],[RespondentID]],'All Data'!$A:$CW,94,FALSE),"unknown")</f>
        <v>Over $125,000</v>
      </c>
      <c r="AR168" s="96" t="str">
        <f>IFERROR(VLOOKUP(Table1[[#This Row],[RespondentID]],'All Data'!$A:$CW,95,FALSE),"unknown")</f>
        <v>Graduate school</v>
      </c>
      <c r="AS168" s="96" t="str">
        <f>IFERROR(VLOOKUP(Table1[[#This Row],[RespondentID]],'All Data'!$A:$CW,96,FALSE),"unknown")</f>
        <v>Retired</v>
      </c>
      <c r="AT168" s="96" t="str">
        <f>IFERROR(VLOOKUP(Table1[[#This Row],[RespondentID]],'All Data'!$A:$CW,97,FALSE),"unknown")</f>
        <v>Yes</v>
      </c>
      <c r="AU168" s="96" t="str">
        <f>IFERROR(VLOOKUP(Table1[[#This Row],[RespondentID]],'All Data'!$A:$CW,98,FALSE),"unknown")</f>
        <v>Medicare, Private/Commercial</v>
      </c>
      <c r="AV168" s="96" t="str">
        <f>IFERROR(VLOOKUP(Table1[[#This Row],[RespondentID]],'All Data'!$A:$CW,99,FALSE),"unknown")</f>
        <v>Yes</v>
      </c>
    </row>
    <row r="169" spans="1:48">
      <c r="A169">
        <v>114376025881</v>
      </c>
      <c r="B169" t="s">
        <v>38</v>
      </c>
      <c r="E169" t="s">
        <v>41</v>
      </c>
      <c r="J169" t="s">
        <v>45</v>
      </c>
      <c r="O169">
        <f t="shared" si="34"/>
        <v>3</v>
      </c>
      <c r="P169">
        <f t="shared" si="35"/>
        <v>1</v>
      </c>
      <c r="Q169"/>
      <c r="R169">
        <f t="shared" si="36"/>
        <v>1</v>
      </c>
      <c r="S169">
        <f t="shared" si="37"/>
        <v>0</v>
      </c>
      <c r="T169">
        <f t="shared" si="38"/>
        <v>0</v>
      </c>
      <c r="U169">
        <f t="shared" si="39"/>
        <v>1</v>
      </c>
      <c r="V169">
        <f t="shared" si="40"/>
        <v>0</v>
      </c>
      <c r="W169">
        <f t="shared" si="41"/>
        <v>0</v>
      </c>
      <c r="X169">
        <f t="shared" si="42"/>
        <v>0</v>
      </c>
      <c r="Y169">
        <f t="shared" si="43"/>
        <v>0</v>
      </c>
      <c r="Z169">
        <f t="shared" si="44"/>
        <v>1</v>
      </c>
      <c r="AA169">
        <f t="shared" si="45"/>
        <v>0</v>
      </c>
      <c r="AB169">
        <f t="shared" si="46"/>
        <v>0</v>
      </c>
      <c r="AC169">
        <f t="shared" si="47"/>
        <v>0</v>
      </c>
      <c r="AD169"/>
      <c r="AE169"/>
      <c r="AF169">
        <f t="shared" si="48"/>
        <v>3</v>
      </c>
      <c r="AG169">
        <f t="shared" si="49"/>
        <v>3</v>
      </c>
      <c r="AH169" t="str">
        <f t="shared" si="50"/>
        <v>Correct</v>
      </c>
      <c r="AJ169" s="96" t="str">
        <f>IFERROR(VLOOKUP(Table1[[#This Row],[RespondentID]],'All Data'!$A:$CO,87,FALSE),"unknown")</f>
        <v>Man</v>
      </c>
      <c r="AK169" s="96" t="str">
        <f>IFERROR(VLOOKUP(Table1[[#This Row],[RespondentID]],'All Data'!$A:$CO,88,FALSE),"unknown")</f>
        <v>55-64 years</v>
      </c>
      <c r="AL169" s="96" t="str">
        <f>IFERROR(VLOOKUP(Table1[[#This Row],[RespondentID]],'All Data'!$A:$CO,89,FALSE),"unknown")</f>
        <v>Suffolk</v>
      </c>
      <c r="AM169" s="96" t="str">
        <f>IFERROR(VLOOKUP(Table1[[#This Row],[RespondentID]],'All Data'!$A:$CO,90,FALSE),"unknown")</f>
        <v>Northport, 11768</v>
      </c>
      <c r="AN169" s="96" t="str">
        <f>IFERROR(VLOOKUP(Table1[[#This Row],[RespondentID]],'All Data'!$A:$CO,91,FALSE),"unknown")</f>
        <v>White</v>
      </c>
      <c r="AO169" s="96">
        <f>IFERROR(VLOOKUP(Table1[[#This Row],[RespondentID]],'All Data'!$A:$CO,92,FALSE),"unknown")</f>
        <v>0</v>
      </c>
      <c r="AP169" s="96" t="str">
        <f>IFERROR(VLOOKUP(Table1[[#This Row],[RespondentID]],'All Data'!$A:$CO,93,FALSE),"unknown")</f>
        <v>English</v>
      </c>
      <c r="AQ169" s="96" t="str">
        <f>IFERROR(VLOOKUP(Table1[[#This Row],[RespondentID]],'All Data'!$A:$CW,94,FALSE),"unknown")</f>
        <v>Over $125,000</v>
      </c>
      <c r="AR169" s="96" t="str">
        <f>IFERROR(VLOOKUP(Table1[[#This Row],[RespondentID]],'All Data'!$A:$CW,95,FALSE),"unknown")</f>
        <v>Graduate school</v>
      </c>
      <c r="AS169" s="96" t="str">
        <f>IFERROR(VLOOKUP(Table1[[#This Row],[RespondentID]],'All Data'!$A:$CW,96,FALSE),"unknown")</f>
        <v>Retired</v>
      </c>
      <c r="AT169" s="96" t="str">
        <f>IFERROR(VLOOKUP(Table1[[#This Row],[RespondentID]],'All Data'!$A:$CW,97,FALSE),"unknown")</f>
        <v>Yes</v>
      </c>
      <c r="AU169" s="96" t="str">
        <f>IFERROR(VLOOKUP(Table1[[#This Row],[RespondentID]],'All Data'!$A:$CW,98,FALSE),"unknown")</f>
        <v>Medicare</v>
      </c>
      <c r="AV169" s="96" t="str">
        <f>IFERROR(VLOOKUP(Table1[[#This Row],[RespondentID]],'All Data'!$A:$CW,99,FALSE),"unknown")</f>
        <v>Yes</v>
      </c>
    </row>
    <row r="170" spans="1:48">
      <c r="A170">
        <v>114376019328</v>
      </c>
      <c r="B170" t="s">
        <v>38</v>
      </c>
      <c r="O170">
        <f t="shared" si="34"/>
        <v>1</v>
      </c>
      <c r="P170">
        <f t="shared" si="35"/>
        <v>3</v>
      </c>
      <c r="Q170"/>
      <c r="R170">
        <f t="shared" si="36"/>
        <v>1</v>
      </c>
      <c r="S170">
        <f t="shared" si="37"/>
        <v>0</v>
      </c>
      <c r="T170">
        <f t="shared" si="38"/>
        <v>0</v>
      </c>
      <c r="U170">
        <f t="shared" si="39"/>
        <v>0</v>
      </c>
      <c r="V170">
        <f t="shared" si="40"/>
        <v>0</v>
      </c>
      <c r="W170">
        <f t="shared" si="41"/>
        <v>0</v>
      </c>
      <c r="X170">
        <f t="shared" si="42"/>
        <v>0</v>
      </c>
      <c r="Y170">
        <f t="shared" si="43"/>
        <v>0</v>
      </c>
      <c r="Z170">
        <f t="shared" si="44"/>
        <v>0</v>
      </c>
      <c r="AA170">
        <f t="shared" si="45"/>
        <v>0</v>
      </c>
      <c r="AB170">
        <f t="shared" si="46"/>
        <v>0</v>
      </c>
      <c r="AC170">
        <f t="shared" si="47"/>
        <v>0</v>
      </c>
      <c r="AD170"/>
      <c r="AE170"/>
      <c r="AF170">
        <f t="shared" si="48"/>
        <v>1</v>
      </c>
      <c r="AG170">
        <f t="shared" si="49"/>
        <v>1</v>
      </c>
      <c r="AH170" t="str">
        <f t="shared" si="50"/>
        <v>Correct</v>
      </c>
      <c r="AJ170" s="96" t="str">
        <f>IFERROR(VLOOKUP(Table1[[#This Row],[RespondentID]],'All Data'!$A:$CO,87,FALSE),"unknown")</f>
        <v>Woman</v>
      </c>
      <c r="AK170" s="96" t="str">
        <f>IFERROR(VLOOKUP(Table1[[#This Row],[RespondentID]],'All Data'!$A:$CO,88,FALSE),"unknown")</f>
        <v>65+ years</v>
      </c>
      <c r="AL170" s="96" t="str">
        <f>IFERROR(VLOOKUP(Table1[[#This Row],[RespondentID]],'All Data'!$A:$CO,89,FALSE),"unknown")</f>
        <v>Suffolk</v>
      </c>
      <c r="AM170" s="96" t="str">
        <f>IFERROR(VLOOKUP(Table1[[#This Row],[RespondentID]],'All Data'!$A:$CO,90,FALSE),"unknown")</f>
        <v>Huntington, 11743</v>
      </c>
      <c r="AN170" s="96" t="str">
        <f>IFERROR(VLOOKUP(Table1[[#This Row],[RespondentID]],'All Data'!$A:$CO,91,FALSE),"unknown")</f>
        <v>White</v>
      </c>
      <c r="AO170" s="96">
        <f>IFERROR(VLOOKUP(Table1[[#This Row],[RespondentID]],'All Data'!$A:$CO,92,FALSE),"unknown")</f>
        <v>0</v>
      </c>
      <c r="AP170" s="96" t="str">
        <f>IFERROR(VLOOKUP(Table1[[#This Row],[RespondentID]],'All Data'!$A:$CO,93,FALSE),"unknown")</f>
        <v>English</v>
      </c>
      <c r="AQ170" s="96" t="str">
        <f>IFERROR(VLOOKUP(Table1[[#This Row],[RespondentID]],'All Data'!$A:$CW,94,FALSE),"unknown")</f>
        <v>Over $125,000</v>
      </c>
      <c r="AR170" s="96" t="str">
        <f>IFERROR(VLOOKUP(Table1[[#This Row],[RespondentID]],'All Data'!$A:$CW,95,FALSE),"unknown")</f>
        <v>Graduate school</v>
      </c>
      <c r="AS170" s="96" t="str">
        <f>IFERROR(VLOOKUP(Table1[[#This Row],[RespondentID]],'All Data'!$A:$CW,96,FALSE),"unknown")</f>
        <v>Retired</v>
      </c>
      <c r="AT170" s="96" t="str">
        <f>IFERROR(VLOOKUP(Table1[[#This Row],[RespondentID]],'All Data'!$A:$CW,97,FALSE),"unknown")</f>
        <v>Yes</v>
      </c>
      <c r="AU170" s="96" t="str">
        <f>IFERROR(VLOOKUP(Table1[[#This Row],[RespondentID]],'All Data'!$A:$CW,98,FALSE),"unknown")</f>
        <v>Medicare, Private/Commercial</v>
      </c>
      <c r="AV170" s="96" t="str">
        <f>IFERROR(VLOOKUP(Table1[[#This Row],[RespondentID]],'All Data'!$A:$CW,99,FALSE),"unknown")</f>
        <v>Yes</v>
      </c>
    </row>
    <row r="171" spans="1:48">
      <c r="A171">
        <v>114376011078</v>
      </c>
      <c r="J171" t="s">
        <v>45</v>
      </c>
      <c r="O171">
        <f t="shared" si="34"/>
        <v>1</v>
      </c>
      <c r="P171">
        <f t="shared" si="35"/>
        <v>3</v>
      </c>
      <c r="Q171"/>
      <c r="R171">
        <f t="shared" si="36"/>
        <v>0</v>
      </c>
      <c r="S171">
        <f t="shared" si="37"/>
        <v>0</v>
      </c>
      <c r="T171">
        <f t="shared" si="38"/>
        <v>0</v>
      </c>
      <c r="U171">
        <f t="shared" si="39"/>
        <v>0</v>
      </c>
      <c r="V171">
        <f t="shared" si="40"/>
        <v>0</v>
      </c>
      <c r="W171">
        <f t="shared" si="41"/>
        <v>0</v>
      </c>
      <c r="X171">
        <f t="shared" si="42"/>
        <v>0</v>
      </c>
      <c r="Y171">
        <f t="shared" si="43"/>
        <v>0</v>
      </c>
      <c r="Z171">
        <f t="shared" si="44"/>
        <v>1</v>
      </c>
      <c r="AA171">
        <f t="shared" si="45"/>
        <v>0</v>
      </c>
      <c r="AB171">
        <f t="shared" si="46"/>
        <v>0</v>
      </c>
      <c r="AC171">
        <f t="shared" si="47"/>
        <v>0</v>
      </c>
      <c r="AD171"/>
      <c r="AE171"/>
      <c r="AF171">
        <f t="shared" si="48"/>
        <v>1</v>
      </c>
      <c r="AG171">
        <f t="shared" si="49"/>
        <v>1</v>
      </c>
      <c r="AH171" t="str">
        <f t="shared" si="50"/>
        <v>Correct</v>
      </c>
      <c r="AJ171" s="96" t="str">
        <f>IFERROR(VLOOKUP(Table1[[#This Row],[RespondentID]],'All Data'!$A:$CO,87,FALSE),"unknown")</f>
        <v>Woman</v>
      </c>
      <c r="AK171" s="96" t="str">
        <f>IFERROR(VLOOKUP(Table1[[#This Row],[RespondentID]],'All Data'!$A:$CO,88,FALSE),"unknown")</f>
        <v>65+ years</v>
      </c>
      <c r="AL171" s="96" t="str">
        <f>IFERROR(VLOOKUP(Table1[[#This Row],[RespondentID]],'All Data'!$A:$CO,89,FALSE),"unknown")</f>
        <v>Nassau</v>
      </c>
      <c r="AM171" s="96" t="str">
        <f>IFERROR(VLOOKUP(Table1[[#This Row],[RespondentID]],'All Data'!$A:$CO,90,FALSE),"unknown")</f>
        <v>Glen Head, 11545</v>
      </c>
      <c r="AN171" s="96" t="str">
        <f>IFERROR(VLOOKUP(Table1[[#This Row],[RespondentID]],'All Data'!$A:$CO,91,FALSE),"unknown")</f>
        <v>White</v>
      </c>
      <c r="AO171" s="96">
        <f>IFERROR(VLOOKUP(Table1[[#This Row],[RespondentID]],'All Data'!$A:$CO,92,FALSE),"unknown")</f>
        <v>0</v>
      </c>
      <c r="AP171" s="96" t="str">
        <f>IFERROR(VLOOKUP(Table1[[#This Row],[RespondentID]],'All Data'!$A:$CO,93,FALSE),"unknown")</f>
        <v>English</v>
      </c>
      <c r="AQ171" s="96" t="str">
        <f>IFERROR(VLOOKUP(Table1[[#This Row],[RespondentID]],'All Data'!$A:$CW,94,FALSE),"unknown")</f>
        <v>Over $125,000</v>
      </c>
      <c r="AR171" s="96" t="str">
        <f>IFERROR(VLOOKUP(Table1[[#This Row],[RespondentID]],'All Data'!$A:$CW,95,FALSE),"unknown")</f>
        <v>College graduate</v>
      </c>
      <c r="AS171" s="96" t="str">
        <f>IFERROR(VLOOKUP(Table1[[#This Row],[RespondentID]],'All Data'!$A:$CW,96,FALSE),"unknown")</f>
        <v>Employed for wages</v>
      </c>
      <c r="AT171" s="96" t="str">
        <f>IFERROR(VLOOKUP(Table1[[#This Row],[RespondentID]],'All Data'!$A:$CW,97,FALSE),"unknown")</f>
        <v>Yes</v>
      </c>
      <c r="AU171" s="96" t="str">
        <f>IFERROR(VLOOKUP(Table1[[#This Row],[RespondentID]],'All Data'!$A:$CW,98,FALSE),"unknown")</f>
        <v>Medicare</v>
      </c>
      <c r="AV171" s="96">
        <f>IFERROR(VLOOKUP(Table1[[#This Row],[RespondentID]],'All Data'!$A:$CW,99,FALSE),"unknown")</f>
        <v>0</v>
      </c>
    </row>
    <row r="172" spans="1:48">
      <c r="A172">
        <v>114375994651</v>
      </c>
      <c r="B172" t="s">
        <v>38</v>
      </c>
      <c r="F172" t="s">
        <v>42</v>
      </c>
      <c r="L172" t="s">
        <v>47</v>
      </c>
      <c r="O172">
        <f t="shared" si="34"/>
        <v>3</v>
      </c>
      <c r="P172">
        <f t="shared" si="35"/>
        <v>1</v>
      </c>
      <c r="Q172"/>
      <c r="R172">
        <f t="shared" si="36"/>
        <v>1</v>
      </c>
      <c r="S172">
        <f t="shared" si="37"/>
        <v>0</v>
      </c>
      <c r="T172">
        <f t="shared" si="38"/>
        <v>0</v>
      </c>
      <c r="U172">
        <f t="shared" si="39"/>
        <v>0</v>
      </c>
      <c r="V172">
        <f t="shared" si="40"/>
        <v>1</v>
      </c>
      <c r="W172">
        <f t="shared" si="41"/>
        <v>0</v>
      </c>
      <c r="X172">
        <f t="shared" si="42"/>
        <v>0</v>
      </c>
      <c r="Y172">
        <f t="shared" si="43"/>
        <v>0</v>
      </c>
      <c r="Z172">
        <f t="shared" si="44"/>
        <v>0</v>
      </c>
      <c r="AA172">
        <f t="shared" si="45"/>
        <v>0</v>
      </c>
      <c r="AB172">
        <f t="shared" si="46"/>
        <v>1</v>
      </c>
      <c r="AC172">
        <f t="shared" si="47"/>
        <v>0</v>
      </c>
      <c r="AD172"/>
      <c r="AE172"/>
      <c r="AF172">
        <f t="shared" si="48"/>
        <v>3</v>
      </c>
      <c r="AG172">
        <f t="shared" si="49"/>
        <v>3</v>
      </c>
      <c r="AH172" t="str">
        <f t="shared" si="50"/>
        <v>Correct</v>
      </c>
      <c r="AJ172" s="96" t="str">
        <f>IFERROR(VLOOKUP(Table1[[#This Row],[RespondentID]],'All Data'!$A:$CO,87,FALSE),"unknown")</f>
        <v>Man</v>
      </c>
      <c r="AK172" s="96" t="str">
        <f>IFERROR(VLOOKUP(Table1[[#This Row],[RespondentID]],'All Data'!$A:$CO,88,FALSE),"unknown")</f>
        <v>65+ years</v>
      </c>
      <c r="AL172" s="96" t="str">
        <f>IFERROR(VLOOKUP(Table1[[#This Row],[RespondentID]],'All Data'!$A:$CO,89,FALSE),"unknown")</f>
        <v>Nassau</v>
      </c>
      <c r="AM172" s="96" t="str">
        <f>IFERROR(VLOOKUP(Table1[[#This Row],[RespondentID]],'All Data'!$A:$CO,90,FALSE),"unknown")</f>
        <v>Great Neck, 11021</v>
      </c>
      <c r="AN172" s="96" t="str">
        <f>IFERROR(VLOOKUP(Table1[[#This Row],[RespondentID]],'All Data'!$A:$CO,91,FALSE),"unknown")</f>
        <v>White</v>
      </c>
      <c r="AO172" s="96">
        <f>IFERROR(VLOOKUP(Table1[[#This Row],[RespondentID]],'All Data'!$A:$CO,92,FALSE),"unknown")</f>
        <v>0</v>
      </c>
      <c r="AP172" s="96" t="str">
        <f>IFERROR(VLOOKUP(Table1[[#This Row],[RespondentID]],'All Data'!$A:$CO,93,FALSE),"unknown")</f>
        <v>English</v>
      </c>
      <c r="AQ172" s="96" t="str">
        <f>IFERROR(VLOOKUP(Table1[[#This Row],[RespondentID]],'All Data'!$A:$CW,94,FALSE),"unknown")</f>
        <v>$50,000 to $74,999</v>
      </c>
      <c r="AR172" s="96" t="str">
        <f>IFERROR(VLOOKUP(Table1[[#This Row],[RespondentID]],'All Data'!$A:$CW,95,FALSE),"unknown")</f>
        <v>College graduate</v>
      </c>
      <c r="AS172" s="96" t="str">
        <f>IFERROR(VLOOKUP(Table1[[#This Row],[RespondentID]],'All Data'!$A:$CW,96,FALSE),"unknown")</f>
        <v>Retired</v>
      </c>
      <c r="AT172" s="96" t="str">
        <f>IFERROR(VLOOKUP(Table1[[#This Row],[RespondentID]],'All Data'!$A:$CW,97,FALSE),"unknown")</f>
        <v>No, but I did in the past</v>
      </c>
      <c r="AU172" s="96" t="str">
        <f>IFERROR(VLOOKUP(Table1[[#This Row],[RespondentID]],'All Data'!$A:$CW,98,FALSE),"unknown")</f>
        <v>No Insurance</v>
      </c>
      <c r="AV172" s="96" t="str">
        <f>IFERROR(VLOOKUP(Table1[[#This Row],[RespondentID]],'All Data'!$A:$CW,99,FALSE),"unknown")</f>
        <v>Yes</v>
      </c>
    </row>
    <row r="173" spans="1:48">
      <c r="A173">
        <v>114375992704</v>
      </c>
      <c r="H173" t="s">
        <v>43</v>
      </c>
      <c r="J173" t="s">
        <v>45</v>
      </c>
      <c r="L173" t="s">
        <v>47</v>
      </c>
      <c r="O173">
        <f t="shared" si="34"/>
        <v>3</v>
      </c>
      <c r="P173">
        <f t="shared" si="35"/>
        <v>1</v>
      </c>
      <c r="Q173"/>
      <c r="R173">
        <f t="shared" si="36"/>
        <v>0</v>
      </c>
      <c r="S173">
        <f t="shared" si="37"/>
        <v>0</v>
      </c>
      <c r="T173">
        <f t="shared" si="38"/>
        <v>0</v>
      </c>
      <c r="U173">
        <f t="shared" si="39"/>
        <v>0</v>
      </c>
      <c r="V173">
        <f t="shared" si="40"/>
        <v>0</v>
      </c>
      <c r="W173">
        <f t="shared" si="41"/>
        <v>0</v>
      </c>
      <c r="X173">
        <f t="shared" si="42"/>
        <v>1</v>
      </c>
      <c r="Y173">
        <f t="shared" si="43"/>
        <v>0</v>
      </c>
      <c r="Z173">
        <f t="shared" si="44"/>
        <v>1</v>
      </c>
      <c r="AA173">
        <f t="shared" si="45"/>
        <v>0</v>
      </c>
      <c r="AB173">
        <f t="shared" si="46"/>
        <v>1</v>
      </c>
      <c r="AC173">
        <f t="shared" si="47"/>
        <v>0</v>
      </c>
      <c r="AD173"/>
      <c r="AE173"/>
      <c r="AF173">
        <f t="shared" si="48"/>
        <v>3</v>
      </c>
      <c r="AG173">
        <f t="shared" si="49"/>
        <v>3</v>
      </c>
      <c r="AH173" t="str">
        <f t="shared" si="50"/>
        <v>Correct</v>
      </c>
      <c r="AJ173" s="96" t="str">
        <f>IFERROR(VLOOKUP(Table1[[#This Row],[RespondentID]],'All Data'!$A:$CO,87,FALSE),"unknown")</f>
        <v>Man</v>
      </c>
      <c r="AK173" s="96" t="str">
        <f>IFERROR(VLOOKUP(Table1[[#This Row],[RespondentID]],'All Data'!$A:$CO,88,FALSE),"unknown")</f>
        <v>55-64 years</v>
      </c>
      <c r="AL173" s="96" t="str">
        <f>IFERROR(VLOOKUP(Table1[[#This Row],[RespondentID]],'All Data'!$A:$CO,89,FALSE),"unknown")</f>
        <v>Nassau</v>
      </c>
      <c r="AM173" s="96" t="str">
        <f>IFERROR(VLOOKUP(Table1[[#This Row],[RespondentID]],'All Data'!$A:$CO,90,FALSE),"unknown")</f>
        <v>Floral Park, 11001</v>
      </c>
      <c r="AN173" s="96" t="str">
        <f>IFERROR(VLOOKUP(Table1[[#This Row],[RespondentID]],'All Data'!$A:$CO,91,FALSE),"unknown")</f>
        <v>White</v>
      </c>
      <c r="AO173" s="96">
        <f>IFERROR(VLOOKUP(Table1[[#This Row],[RespondentID]],'All Data'!$A:$CO,92,FALSE),"unknown")</f>
        <v>0</v>
      </c>
      <c r="AP173" s="96" t="str">
        <f>IFERROR(VLOOKUP(Table1[[#This Row],[RespondentID]],'All Data'!$A:$CO,93,FALSE),"unknown")</f>
        <v>English</v>
      </c>
      <c r="AQ173" s="96" t="str">
        <f>IFERROR(VLOOKUP(Table1[[#This Row],[RespondentID]],'All Data'!$A:$CW,94,FALSE),"unknown")</f>
        <v>$50,000 to $74,999</v>
      </c>
      <c r="AR173" s="96" t="str">
        <f>IFERROR(VLOOKUP(Table1[[#This Row],[RespondentID]],'All Data'!$A:$CW,95,FALSE),"unknown")</f>
        <v>College graduate</v>
      </c>
      <c r="AS173" s="96" t="str">
        <f>IFERROR(VLOOKUP(Table1[[#This Row],[RespondentID]],'All Data'!$A:$CW,96,FALSE),"unknown")</f>
        <v>Employed for wages</v>
      </c>
      <c r="AT173" s="96" t="str">
        <f>IFERROR(VLOOKUP(Table1[[#This Row],[RespondentID]],'All Data'!$A:$CW,97,FALSE),"unknown")</f>
        <v>Yes</v>
      </c>
      <c r="AU173" s="96" t="str">
        <f>IFERROR(VLOOKUP(Table1[[#This Row],[RespondentID]],'All Data'!$A:$CW,98,FALSE),"unknown")</f>
        <v>Private/Commercial</v>
      </c>
      <c r="AV173" s="96" t="str">
        <f>IFERROR(VLOOKUP(Table1[[#This Row],[RespondentID]],'All Data'!$A:$CW,99,FALSE),"unknown")</f>
        <v>No</v>
      </c>
    </row>
    <row r="174" spans="1:48">
      <c r="A174">
        <v>114375989911</v>
      </c>
      <c r="B174" t="s">
        <v>38</v>
      </c>
      <c r="O174">
        <f t="shared" si="34"/>
        <v>1</v>
      </c>
      <c r="P174">
        <f t="shared" si="35"/>
        <v>3</v>
      </c>
      <c r="Q174"/>
      <c r="R174">
        <f t="shared" si="36"/>
        <v>1</v>
      </c>
      <c r="S174">
        <f t="shared" si="37"/>
        <v>0</v>
      </c>
      <c r="T174">
        <f t="shared" si="38"/>
        <v>0</v>
      </c>
      <c r="U174">
        <f t="shared" si="39"/>
        <v>0</v>
      </c>
      <c r="V174">
        <f t="shared" si="40"/>
        <v>0</v>
      </c>
      <c r="W174">
        <f t="shared" si="41"/>
        <v>0</v>
      </c>
      <c r="X174">
        <f t="shared" si="42"/>
        <v>0</v>
      </c>
      <c r="Y174">
        <f t="shared" si="43"/>
        <v>0</v>
      </c>
      <c r="Z174">
        <f t="shared" si="44"/>
        <v>0</v>
      </c>
      <c r="AA174">
        <f t="shared" si="45"/>
        <v>0</v>
      </c>
      <c r="AB174">
        <f t="shared" si="46"/>
        <v>0</v>
      </c>
      <c r="AC174">
        <f t="shared" si="47"/>
        <v>0</v>
      </c>
      <c r="AD174"/>
      <c r="AE174"/>
      <c r="AF174">
        <f t="shared" si="48"/>
        <v>1</v>
      </c>
      <c r="AG174">
        <f t="shared" si="49"/>
        <v>1</v>
      </c>
      <c r="AH174" t="str">
        <f t="shared" si="50"/>
        <v>Correct</v>
      </c>
      <c r="AJ174" s="96" t="str">
        <f>IFERROR(VLOOKUP(Table1[[#This Row],[RespondentID]],'All Data'!$A:$CO,87,FALSE),"unknown")</f>
        <v>Woman</v>
      </c>
      <c r="AK174" s="96" t="str">
        <f>IFERROR(VLOOKUP(Table1[[#This Row],[RespondentID]],'All Data'!$A:$CO,88,FALSE),"unknown")</f>
        <v>65+ years</v>
      </c>
      <c r="AL174" s="96">
        <f>IFERROR(VLOOKUP(Table1[[#This Row],[RespondentID]],'All Data'!$A:$CO,89,FALSE),"unknown")</f>
        <v>0</v>
      </c>
      <c r="AM174" s="96" t="str">
        <f>IFERROR(VLOOKUP(Table1[[#This Row],[RespondentID]],'All Data'!$A:$CO,90,FALSE),"unknown")</f>
        <v>Roslyn, 11576</v>
      </c>
      <c r="AN174" s="96" t="str">
        <f>IFERROR(VLOOKUP(Table1[[#This Row],[RespondentID]],'All Data'!$A:$CO,91,FALSE),"unknown")</f>
        <v>White</v>
      </c>
      <c r="AO174" s="96">
        <f>IFERROR(VLOOKUP(Table1[[#This Row],[RespondentID]],'All Data'!$A:$CO,92,FALSE),"unknown")</f>
        <v>0</v>
      </c>
      <c r="AP174" s="96" t="str">
        <f>IFERROR(VLOOKUP(Table1[[#This Row],[RespondentID]],'All Data'!$A:$CO,93,FALSE),"unknown")</f>
        <v>English</v>
      </c>
      <c r="AQ174" s="96" t="str">
        <f>IFERROR(VLOOKUP(Table1[[#This Row],[RespondentID]],'All Data'!$A:$CW,94,FALSE),"unknown")</f>
        <v>$50,000 to $74,999</v>
      </c>
      <c r="AR174" s="96" t="str">
        <f>IFERROR(VLOOKUP(Table1[[#This Row],[RespondentID]],'All Data'!$A:$CW,95,FALSE),"unknown")</f>
        <v>High school graduate</v>
      </c>
      <c r="AS174" s="96" t="str">
        <f>IFERROR(VLOOKUP(Table1[[#This Row],[RespondentID]],'All Data'!$A:$CW,96,FALSE),"unknown")</f>
        <v>Retired</v>
      </c>
      <c r="AT174" s="96" t="str">
        <f>IFERROR(VLOOKUP(Table1[[#This Row],[RespondentID]],'All Data'!$A:$CW,97,FALSE),"unknown")</f>
        <v>Yes</v>
      </c>
      <c r="AU174" s="96" t="str">
        <f>IFERROR(VLOOKUP(Table1[[#This Row],[RespondentID]],'All Data'!$A:$CW,98,FALSE),"unknown")</f>
        <v>Medicare</v>
      </c>
      <c r="AV174" s="96" t="str">
        <f>IFERROR(VLOOKUP(Table1[[#This Row],[RespondentID]],'All Data'!$A:$CW,99,FALSE),"unknown")</f>
        <v>Yes</v>
      </c>
    </row>
    <row r="175" spans="1:48">
      <c r="A175">
        <v>114375186275</v>
      </c>
      <c r="F175" t="s">
        <v>42</v>
      </c>
      <c r="O175">
        <f t="shared" si="34"/>
        <v>1</v>
      </c>
      <c r="P175">
        <f t="shared" si="35"/>
        <v>3</v>
      </c>
      <c r="Q175"/>
      <c r="R175">
        <f t="shared" si="36"/>
        <v>0</v>
      </c>
      <c r="S175">
        <f t="shared" si="37"/>
        <v>0</v>
      </c>
      <c r="T175">
        <f t="shared" si="38"/>
        <v>0</v>
      </c>
      <c r="U175">
        <f t="shared" si="39"/>
        <v>0</v>
      </c>
      <c r="V175">
        <f t="shared" si="40"/>
        <v>1</v>
      </c>
      <c r="W175">
        <f t="shared" si="41"/>
        <v>0</v>
      </c>
      <c r="X175">
        <f t="shared" si="42"/>
        <v>0</v>
      </c>
      <c r="Y175">
        <f t="shared" si="43"/>
        <v>0</v>
      </c>
      <c r="Z175">
        <f t="shared" si="44"/>
        <v>0</v>
      </c>
      <c r="AA175">
        <f t="shared" si="45"/>
        <v>0</v>
      </c>
      <c r="AB175">
        <f t="shared" si="46"/>
        <v>0</v>
      </c>
      <c r="AC175">
        <f t="shared" si="47"/>
        <v>0</v>
      </c>
      <c r="AD175"/>
      <c r="AE175"/>
      <c r="AF175">
        <f t="shared" si="48"/>
        <v>1</v>
      </c>
      <c r="AG175">
        <f t="shared" si="49"/>
        <v>1</v>
      </c>
      <c r="AH175" t="str">
        <f t="shared" si="50"/>
        <v>Correct</v>
      </c>
      <c r="AJ175" s="96">
        <f>IFERROR(VLOOKUP(Table1[[#This Row],[RespondentID]],'All Data'!$A:$CO,87,FALSE),"unknown")</f>
        <v>0</v>
      </c>
      <c r="AK175" s="96" t="str">
        <f>IFERROR(VLOOKUP(Table1[[#This Row],[RespondentID]],'All Data'!$A:$CO,88,FALSE),"unknown")</f>
        <v>65+ years</v>
      </c>
      <c r="AL175" s="96" t="str">
        <f>IFERROR(VLOOKUP(Table1[[#This Row],[RespondentID]],'All Data'!$A:$CO,89,FALSE),"unknown")</f>
        <v>Nassau</v>
      </c>
      <c r="AM175" s="96" t="str">
        <f>IFERROR(VLOOKUP(Table1[[#This Row],[RespondentID]],'All Data'!$A:$CO,90,FALSE),"unknown")</f>
        <v>Bethpage, 11714</v>
      </c>
      <c r="AN175" s="96" t="str">
        <f>IFERROR(VLOOKUP(Table1[[#This Row],[RespondentID]],'All Data'!$A:$CO,91,FALSE),"unknown")</f>
        <v>White</v>
      </c>
      <c r="AO175" s="96">
        <f>IFERROR(VLOOKUP(Table1[[#This Row],[RespondentID]],'All Data'!$A:$CO,92,FALSE),"unknown")</f>
        <v>0</v>
      </c>
      <c r="AP175" s="96">
        <f>IFERROR(VLOOKUP(Table1[[#This Row],[RespondentID]],'All Data'!$A:$CO,93,FALSE),"unknown")</f>
        <v>0</v>
      </c>
      <c r="AQ175" s="96" t="str">
        <f>IFERROR(VLOOKUP(Table1[[#This Row],[RespondentID]],'All Data'!$A:$CW,94,FALSE),"unknown")</f>
        <v>$35,000 to $49,999</v>
      </c>
      <c r="AR175" s="96" t="str">
        <f>IFERROR(VLOOKUP(Table1[[#This Row],[RespondentID]],'All Data'!$A:$CW,95,FALSE),"unknown")</f>
        <v>High school graduate</v>
      </c>
      <c r="AS175" s="96">
        <f>IFERROR(VLOOKUP(Table1[[#This Row],[RespondentID]],'All Data'!$A:$CW,96,FALSE),"unknown")</f>
        <v>0</v>
      </c>
      <c r="AT175" s="96" t="str">
        <f>IFERROR(VLOOKUP(Table1[[#This Row],[RespondentID]],'All Data'!$A:$CW,97,FALSE),"unknown")</f>
        <v>Yes</v>
      </c>
      <c r="AU175" s="96" t="str">
        <f>IFERROR(VLOOKUP(Table1[[#This Row],[RespondentID]],'All Data'!$A:$CW,98,FALSE),"unknown")</f>
        <v>Medicare, Private/Commercial</v>
      </c>
      <c r="AV175" s="96" t="str">
        <f>IFERROR(VLOOKUP(Table1[[#This Row],[RespondentID]],'All Data'!$A:$CW,99,FALSE),"unknown")</f>
        <v>No</v>
      </c>
    </row>
    <row r="176" spans="1:48">
      <c r="A176">
        <v>114375184418</v>
      </c>
      <c r="B176" t="s">
        <v>38</v>
      </c>
      <c r="F176" t="s">
        <v>42</v>
      </c>
      <c r="O176">
        <f t="shared" si="34"/>
        <v>2</v>
      </c>
      <c r="P176">
        <f t="shared" si="35"/>
        <v>1.5</v>
      </c>
      <c r="Q176"/>
      <c r="R176">
        <f t="shared" si="36"/>
        <v>1</v>
      </c>
      <c r="S176">
        <f t="shared" si="37"/>
        <v>0</v>
      </c>
      <c r="T176">
        <f t="shared" si="38"/>
        <v>0</v>
      </c>
      <c r="U176">
        <f t="shared" si="39"/>
        <v>0</v>
      </c>
      <c r="V176">
        <f t="shared" si="40"/>
        <v>1</v>
      </c>
      <c r="W176">
        <f t="shared" si="41"/>
        <v>0</v>
      </c>
      <c r="X176">
        <f t="shared" si="42"/>
        <v>0</v>
      </c>
      <c r="Y176">
        <f t="shared" si="43"/>
        <v>0</v>
      </c>
      <c r="Z176">
        <f t="shared" si="44"/>
        <v>0</v>
      </c>
      <c r="AA176">
        <f t="shared" si="45"/>
        <v>0</v>
      </c>
      <c r="AB176">
        <f t="shared" si="46"/>
        <v>0</v>
      </c>
      <c r="AC176">
        <f t="shared" si="47"/>
        <v>0</v>
      </c>
      <c r="AD176"/>
      <c r="AE176"/>
      <c r="AF176">
        <f t="shared" si="48"/>
        <v>2</v>
      </c>
      <c r="AG176">
        <f t="shared" si="49"/>
        <v>2</v>
      </c>
      <c r="AH176" t="str">
        <f t="shared" si="50"/>
        <v>Correct</v>
      </c>
      <c r="AJ176" s="96" t="str">
        <f>IFERROR(VLOOKUP(Table1[[#This Row],[RespondentID]],'All Data'!$A:$CO,87,FALSE),"unknown")</f>
        <v>Man</v>
      </c>
      <c r="AK176" s="96" t="str">
        <f>IFERROR(VLOOKUP(Table1[[#This Row],[RespondentID]],'All Data'!$A:$CO,88,FALSE),"unknown")</f>
        <v>35-44 years</v>
      </c>
      <c r="AL176" s="96" t="str">
        <f>IFERROR(VLOOKUP(Table1[[#This Row],[RespondentID]],'All Data'!$A:$CO,89,FALSE),"unknown")</f>
        <v>Nassau</v>
      </c>
      <c r="AM176" s="96" t="str">
        <f>IFERROR(VLOOKUP(Table1[[#This Row],[RespondentID]],'All Data'!$A:$CO,90,FALSE),"unknown")</f>
        <v>West Hempstead, 11552</v>
      </c>
      <c r="AN176" s="96">
        <f>IFERROR(VLOOKUP(Table1[[#This Row],[RespondentID]],'All Data'!$A:$CO,91,FALSE),"unknown")</f>
        <v>0</v>
      </c>
      <c r="AO176" s="96" t="str">
        <f>IFERROR(VLOOKUP(Table1[[#This Row],[RespondentID]],'All Data'!$A:$CO,92,FALSE),"unknown")</f>
        <v>Hispanic or Latino</v>
      </c>
      <c r="AP176" s="96" t="str">
        <f>IFERROR(VLOOKUP(Table1[[#This Row],[RespondentID]],'All Data'!$A:$CO,93,FALSE),"unknown")</f>
        <v>Spanish</v>
      </c>
      <c r="AQ176" s="96" t="str">
        <f>IFERROR(VLOOKUP(Table1[[#This Row],[RespondentID]],'All Data'!$A:$CW,94,FALSE),"unknown")</f>
        <v>$0-$19,999</v>
      </c>
      <c r="AR176" s="96" t="str">
        <f>IFERROR(VLOOKUP(Table1[[#This Row],[RespondentID]],'All Data'!$A:$CW,95,FALSE),"unknown")</f>
        <v>Some college</v>
      </c>
      <c r="AS176" s="96" t="str">
        <f>IFERROR(VLOOKUP(Table1[[#This Row],[RespondentID]],'All Data'!$A:$CW,96,FALSE),"unknown")</f>
        <v>Out of work and looking for work</v>
      </c>
      <c r="AT176" s="96" t="str">
        <f>IFERROR(VLOOKUP(Table1[[#This Row],[RespondentID]],'All Data'!$A:$CW,97,FALSE),"unknown")</f>
        <v>No</v>
      </c>
      <c r="AU176" s="96" t="str">
        <f>IFERROR(VLOOKUP(Table1[[#This Row],[RespondentID]],'All Data'!$A:$CW,98,FALSE),"unknown")</f>
        <v>No Insurance</v>
      </c>
      <c r="AV176" s="96" t="str">
        <f>IFERROR(VLOOKUP(Table1[[#This Row],[RespondentID]],'All Data'!$A:$CW,99,FALSE),"unknown")</f>
        <v>Yes</v>
      </c>
    </row>
    <row r="177" spans="1:48">
      <c r="A177">
        <v>114375182352</v>
      </c>
      <c r="B177" t="s">
        <v>38</v>
      </c>
      <c r="O177">
        <f t="shared" si="34"/>
        <v>1</v>
      </c>
      <c r="P177">
        <f t="shared" si="35"/>
        <v>3</v>
      </c>
      <c r="Q177"/>
      <c r="R177">
        <f t="shared" si="36"/>
        <v>1</v>
      </c>
      <c r="S177">
        <f t="shared" si="37"/>
        <v>0</v>
      </c>
      <c r="T177">
        <f t="shared" si="38"/>
        <v>0</v>
      </c>
      <c r="U177">
        <f t="shared" si="39"/>
        <v>0</v>
      </c>
      <c r="V177">
        <f t="shared" si="40"/>
        <v>0</v>
      </c>
      <c r="W177">
        <f t="shared" si="41"/>
        <v>0</v>
      </c>
      <c r="X177">
        <f t="shared" si="42"/>
        <v>0</v>
      </c>
      <c r="Y177">
        <f t="shared" si="43"/>
        <v>0</v>
      </c>
      <c r="Z177">
        <f t="shared" si="44"/>
        <v>0</v>
      </c>
      <c r="AA177">
        <f t="shared" si="45"/>
        <v>0</v>
      </c>
      <c r="AB177">
        <f t="shared" si="46"/>
        <v>0</v>
      </c>
      <c r="AC177">
        <f t="shared" si="47"/>
        <v>0</v>
      </c>
      <c r="AD177"/>
      <c r="AE177"/>
      <c r="AF177">
        <f t="shared" si="48"/>
        <v>1</v>
      </c>
      <c r="AG177">
        <f t="shared" si="49"/>
        <v>1</v>
      </c>
      <c r="AH177" t="str">
        <f t="shared" si="50"/>
        <v>Correct</v>
      </c>
      <c r="AJ177" s="96" t="str">
        <f>IFERROR(VLOOKUP(Table1[[#This Row],[RespondentID]],'All Data'!$A:$CO,87,FALSE),"unknown")</f>
        <v>Woman</v>
      </c>
      <c r="AK177" s="96" t="str">
        <f>IFERROR(VLOOKUP(Table1[[#This Row],[RespondentID]],'All Data'!$A:$CO,88,FALSE),"unknown")</f>
        <v>65+ years</v>
      </c>
      <c r="AL177" s="96">
        <f>IFERROR(VLOOKUP(Table1[[#This Row],[RespondentID]],'All Data'!$A:$CO,89,FALSE),"unknown")</f>
        <v>0</v>
      </c>
      <c r="AM177" s="96" t="str">
        <f>IFERROR(VLOOKUP(Table1[[#This Row],[RespondentID]],'All Data'!$A:$CO,90,FALSE),"unknown")</f>
        <v>Roslyn Heights, 11577</v>
      </c>
      <c r="AN177" s="96" t="str">
        <f>IFERROR(VLOOKUP(Table1[[#This Row],[RespondentID]],'All Data'!$A:$CO,91,FALSE),"unknown")</f>
        <v>White</v>
      </c>
      <c r="AO177" s="96">
        <f>IFERROR(VLOOKUP(Table1[[#This Row],[RespondentID]],'All Data'!$A:$CO,92,FALSE),"unknown")</f>
        <v>0</v>
      </c>
      <c r="AP177" s="96" t="str">
        <f>IFERROR(VLOOKUP(Table1[[#This Row],[RespondentID]],'All Data'!$A:$CO,93,FALSE),"unknown")</f>
        <v>English</v>
      </c>
      <c r="AQ177" s="96">
        <f>IFERROR(VLOOKUP(Table1[[#This Row],[RespondentID]],'All Data'!$A:$CW,94,FALSE),"unknown")</f>
        <v>0</v>
      </c>
      <c r="AR177" s="96" t="str">
        <f>IFERROR(VLOOKUP(Table1[[#This Row],[RespondentID]],'All Data'!$A:$CW,95,FALSE),"unknown")</f>
        <v>Some college</v>
      </c>
      <c r="AS177" s="96" t="str">
        <f>IFERROR(VLOOKUP(Table1[[#This Row],[RespondentID]],'All Data'!$A:$CW,96,FALSE),"unknown")</f>
        <v>Retired</v>
      </c>
      <c r="AT177" s="96" t="str">
        <f>IFERROR(VLOOKUP(Table1[[#This Row],[RespondentID]],'All Data'!$A:$CW,97,FALSE),"unknown")</f>
        <v>Yes</v>
      </c>
      <c r="AU177" s="96" t="str">
        <f>IFERROR(VLOOKUP(Table1[[#This Row],[RespondentID]],'All Data'!$A:$CW,98,FALSE),"unknown")</f>
        <v>Medicare</v>
      </c>
      <c r="AV177" s="96" t="str">
        <f>IFERROR(VLOOKUP(Table1[[#This Row],[RespondentID]],'All Data'!$A:$CW,99,FALSE),"unknown")</f>
        <v>Yes</v>
      </c>
    </row>
    <row r="178" spans="1:48">
      <c r="A178">
        <v>114375179838</v>
      </c>
      <c r="C178" t="s">
        <v>39</v>
      </c>
      <c r="E178" t="s">
        <v>41</v>
      </c>
      <c r="O178">
        <f t="shared" si="34"/>
        <v>2</v>
      </c>
      <c r="P178">
        <f t="shared" si="35"/>
        <v>1.5</v>
      </c>
      <c r="Q178"/>
      <c r="R178">
        <f t="shared" si="36"/>
        <v>0</v>
      </c>
      <c r="S178">
        <f t="shared" si="37"/>
        <v>1</v>
      </c>
      <c r="T178">
        <f t="shared" si="38"/>
        <v>0</v>
      </c>
      <c r="U178">
        <f t="shared" si="39"/>
        <v>1</v>
      </c>
      <c r="V178">
        <f t="shared" si="40"/>
        <v>0</v>
      </c>
      <c r="W178">
        <f t="shared" si="41"/>
        <v>0</v>
      </c>
      <c r="X178">
        <f t="shared" si="42"/>
        <v>0</v>
      </c>
      <c r="Y178">
        <f t="shared" si="43"/>
        <v>0</v>
      </c>
      <c r="Z178">
        <f t="shared" si="44"/>
        <v>0</v>
      </c>
      <c r="AA178">
        <f t="shared" si="45"/>
        <v>0</v>
      </c>
      <c r="AB178">
        <f t="shared" si="46"/>
        <v>0</v>
      </c>
      <c r="AC178">
        <f t="shared" si="47"/>
        <v>0</v>
      </c>
      <c r="AD178"/>
      <c r="AE178"/>
      <c r="AF178">
        <f t="shared" si="48"/>
        <v>2</v>
      </c>
      <c r="AG178">
        <f t="shared" si="49"/>
        <v>2</v>
      </c>
      <c r="AH178" t="str">
        <f t="shared" si="50"/>
        <v>Correct</v>
      </c>
      <c r="AJ178" s="96" t="str">
        <f>IFERROR(VLOOKUP(Table1[[#This Row],[RespondentID]],'All Data'!$A:$CO,87,FALSE),"unknown")</f>
        <v>Woman</v>
      </c>
      <c r="AK178" s="96" t="str">
        <f>IFERROR(VLOOKUP(Table1[[#This Row],[RespondentID]],'All Data'!$A:$CO,88,FALSE),"unknown")</f>
        <v>65+ years</v>
      </c>
      <c r="AL178" s="96" t="str">
        <f>IFERROR(VLOOKUP(Table1[[#This Row],[RespondentID]],'All Data'!$A:$CO,89,FALSE),"unknown")</f>
        <v>Suffolk</v>
      </c>
      <c r="AM178" s="96" t="str">
        <f>IFERROR(VLOOKUP(Table1[[#This Row],[RespondentID]],'All Data'!$A:$CO,90,FALSE),"unknown")</f>
        <v>Greenlawn, 11740</v>
      </c>
      <c r="AN178" s="96" t="str">
        <f>IFERROR(VLOOKUP(Table1[[#This Row],[RespondentID]],'All Data'!$A:$CO,91,FALSE),"unknown")</f>
        <v>White</v>
      </c>
      <c r="AO178" s="96">
        <f>IFERROR(VLOOKUP(Table1[[#This Row],[RespondentID]],'All Data'!$A:$CO,92,FALSE),"unknown")</f>
        <v>0</v>
      </c>
      <c r="AP178" s="96">
        <f>IFERROR(VLOOKUP(Table1[[#This Row],[RespondentID]],'All Data'!$A:$CO,93,FALSE),"unknown")</f>
        <v>0</v>
      </c>
      <c r="AQ178" s="96" t="str">
        <f>IFERROR(VLOOKUP(Table1[[#This Row],[RespondentID]],'All Data'!$A:$CW,94,FALSE),"unknown")</f>
        <v>$0-$19,999</v>
      </c>
      <c r="AR178" s="96" t="str">
        <f>IFERROR(VLOOKUP(Table1[[#This Row],[RespondentID]],'All Data'!$A:$CW,95,FALSE),"unknown")</f>
        <v>Some college</v>
      </c>
      <c r="AS178" s="96" t="str">
        <f>IFERROR(VLOOKUP(Table1[[#This Row],[RespondentID]],'All Data'!$A:$CW,96,FALSE),"unknown")</f>
        <v>Retired</v>
      </c>
      <c r="AT178" s="96" t="str">
        <f>IFERROR(VLOOKUP(Table1[[#This Row],[RespondentID]],'All Data'!$A:$CW,97,FALSE),"unknown")</f>
        <v>Yes</v>
      </c>
      <c r="AU178" s="96" t="str">
        <f>IFERROR(VLOOKUP(Table1[[#This Row],[RespondentID]],'All Data'!$A:$CW,98,FALSE),"unknown")</f>
        <v>Medicare</v>
      </c>
      <c r="AV178" s="96" t="str">
        <f>IFERROR(VLOOKUP(Table1[[#This Row],[RespondentID]],'All Data'!$A:$CW,99,FALSE),"unknown")</f>
        <v>Yes</v>
      </c>
    </row>
    <row r="179" spans="1:48">
      <c r="A179">
        <v>114375159561</v>
      </c>
      <c r="B179" t="s">
        <v>38</v>
      </c>
      <c r="J179" t="s">
        <v>45</v>
      </c>
      <c r="O179">
        <f t="shared" si="34"/>
        <v>2</v>
      </c>
      <c r="P179">
        <f t="shared" si="35"/>
        <v>1.5</v>
      </c>
      <c r="Q179"/>
      <c r="R179">
        <f t="shared" si="36"/>
        <v>1</v>
      </c>
      <c r="S179">
        <f t="shared" si="37"/>
        <v>0</v>
      </c>
      <c r="T179">
        <f t="shared" si="38"/>
        <v>0</v>
      </c>
      <c r="U179">
        <f t="shared" si="39"/>
        <v>0</v>
      </c>
      <c r="V179">
        <f t="shared" si="40"/>
        <v>0</v>
      </c>
      <c r="W179">
        <f t="shared" si="41"/>
        <v>0</v>
      </c>
      <c r="X179">
        <f t="shared" si="42"/>
        <v>0</v>
      </c>
      <c r="Y179">
        <f t="shared" si="43"/>
        <v>0</v>
      </c>
      <c r="Z179">
        <f t="shared" si="44"/>
        <v>1</v>
      </c>
      <c r="AA179">
        <f t="shared" si="45"/>
        <v>0</v>
      </c>
      <c r="AB179">
        <f t="shared" si="46"/>
        <v>0</v>
      </c>
      <c r="AC179">
        <f t="shared" si="47"/>
        <v>0</v>
      </c>
      <c r="AD179"/>
      <c r="AE179"/>
      <c r="AF179">
        <f t="shared" si="48"/>
        <v>2</v>
      </c>
      <c r="AG179">
        <f t="shared" si="49"/>
        <v>2</v>
      </c>
      <c r="AH179" t="str">
        <f t="shared" si="50"/>
        <v>Correct</v>
      </c>
      <c r="AJ179" s="96" t="str">
        <f>IFERROR(VLOOKUP(Table1[[#This Row],[RespondentID]],'All Data'!$A:$CO,87,FALSE),"unknown")</f>
        <v>Woman</v>
      </c>
      <c r="AK179" s="96" t="str">
        <f>IFERROR(VLOOKUP(Table1[[#This Row],[RespondentID]],'All Data'!$A:$CO,88,FALSE),"unknown")</f>
        <v>65+ years</v>
      </c>
      <c r="AL179" s="96">
        <f>IFERROR(VLOOKUP(Table1[[#This Row],[RespondentID]],'All Data'!$A:$CO,89,FALSE),"unknown")</f>
        <v>0</v>
      </c>
      <c r="AM179" s="96" t="str">
        <f>IFERROR(VLOOKUP(Table1[[#This Row],[RespondentID]],'All Data'!$A:$CO,90,FALSE),"unknown")</f>
        <v>Roslyn, 11576</v>
      </c>
      <c r="AN179" s="96" t="str">
        <f>IFERROR(VLOOKUP(Table1[[#This Row],[RespondentID]],'All Data'!$A:$CO,91,FALSE),"unknown")</f>
        <v>White</v>
      </c>
      <c r="AO179" s="96">
        <f>IFERROR(VLOOKUP(Table1[[#This Row],[RespondentID]],'All Data'!$A:$CO,92,FALSE),"unknown")</f>
        <v>0</v>
      </c>
      <c r="AP179" s="96" t="str">
        <f>IFERROR(VLOOKUP(Table1[[#This Row],[RespondentID]],'All Data'!$A:$CO,93,FALSE),"unknown")</f>
        <v>English</v>
      </c>
      <c r="AQ179" s="96" t="str">
        <f>IFERROR(VLOOKUP(Table1[[#This Row],[RespondentID]],'All Data'!$A:$CW,94,FALSE),"unknown")</f>
        <v>$20,000 to $34,999</v>
      </c>
      <c r="AR179" s="96" t="str">
        <f>IFERROR(VLOOKUP(Table1[[#This Row],[RespondentID]],'All Data'!$A:$CW,95,FALSE),"unknown")</f>
        <v>College graduate</v>
      </c>
      <c r="AS179" s="96" t="str">
        <f>IFERROR(VLOOKUP(Table1[[#This Row],[RespondentID]],'All Data'!$A:$CW,96,FALSE),"unknown")</f>
        <v>Retired</v>
      </c>
      <c r="AT179" s="96" t="str">
        <f>IFERROR(VLOOKUP(Table1[[#This Row],[RespondentID]],'All Data'!$A:$CW,97,FALSE),"unknown")</f>
        <v>Yes</v>
      </c>
      <c r="AU179" s="96" t="str">
        <f>IFERROR(VLOOKUP(Table1[[#This Row],[RespondentID]],'All Data'!$A:$CW,98,FALSE),"unknown")</f>
        <v>Medicare, Private/Commercial</v>
      </c>
      <c r="AV179" s="96">
        <f>IFERROR(VLOOKUP(Table1[[#This Row],[RespondentID]],'All Data'!$A:$CW,99,FALSE),"unknown")</f>
        <v>0</v>
      </c>
    </row>
    <row r="180" spans="1:48">
      <c r="A180">
        <v>114344402322</v>
      </c>
      <c r="C180" t="s">
        <v>39</v>
      </c>
      <c r="E180" t="s">
        <v>41</v>
      </c>
      <c r="J180" t="s">
        <v>45</v>
      </c>
      <c r="O180">
        <f t="shared" si="34"/>
        <v>3</v>
      </c>
      <c r="P180">
        <f t="shared" si="35"/>
        <v>1</v>
      </c>
      <c r="Q180"/>
      <c r="R180">
        <f t="shared" si="36"/>
        <v>0</v>
      </c>
      <c r="S180">
        <f t="shared" si="37"/>
        <v>1</v>
      </c>
      <c r="T180">
        <f t="shared" si="38"/>
        <v>0</v>
      </c>
      <c r="U180">
        <f t="shared" si="39"/>
        <v>1</v>
      </c>
      <c r="V180">
        <f t="shared" si="40"/>
        <v>0</v>
      </c>
      <c r="W180">
        <f t="shared" si="41"/>
        <v>0</v>
      </c>
      <c r="X180">
        <f t="shared" si="42"/>
        <v>0</v>
      </c>
      <c r="Y180">
        <f t="shared" si="43"/>
        <v>0</v>
      </c>
      <c r="Z180">
        <f t="shared" si="44"/>
        <v>1</v>
      </c>
      <c r="AA180">
        <f t="shared" si="45"/>
        <v>0</v>
      </c>
      <c r="AB180">
        <f t="shared" si="46"/>
        <v>0</v>
      </c>
      <c r="AC180">
        <f t="shared" si="47"/>
        <v>0</v>
      </c>
      <c r="AD180"/>
      <c r="AE180"/>
      <c r="AF180">
        <f t="shared" si="48"/>
        <v>3</v>
      </c>
      <c r="AG180">
        <f t="shared" si="49"/>
        <v>3</v>
      </c>
      <c r="AH180" t="str">
        <f t="shared" si="50"/>
        <v>Correct</v>
      </c>
      <c r="AJ180" s="96" t="str">
        <f>IFERROR(VLOOKUP(Table1[[#This Row],[RespondentID]],'All Data'!$A:$CO,87,FALSE),"unknown")</f>
        <v>Man</v>
      </c>
      <c r="AK180" s="96" t="str">
        <f>IFERROR(VLOOKUP(Table1[[#This Row],[RespondentID]],'All Data'!$A:$CO,88,FALSE),"unknown")</f>
        <v>65+ years</v>
      </c>
      <c r="AL180" s="96" t="str">
        <f>IFERROR(VLOOKUP(Table1[[#This Row],[RespondentID]],'All Data'!$A:$CO,89,FALSE),"unknown")</f>
        <v>Suffolk</v>
      </c>
      <c r="AM180" s="96" t="str">
        <f>IFERROR(VLOOKUP(Table1[[#This Row],[RespondentID]],'All Data'!$A:$CO,90,FALSE),"unknown")</f>
        <v>Babylon, 11703</v>
      </c>
      <c r="AN180" s="96" t="str">
        <f>IFERROR(VLOOKUP(Table1[[#This Row],[RespondentID]],'All Data'!$A:$CO,91,FALSE),"unknown")</f>
        <v>White</v>
      </c>
      <c r="AO180" s="96" t="str">
        <f>IFERROR(VLOOKUP(Table1[[#This Row],[RespondentID]],'All Data'!$A:$CO,92,FALSE),"unknown")</f>
        <v>Not Hispanic or Latino</v>
      </c>
      <c r="AP180" s="96" t="str">
        <f>IFERROR(VLOOKUP(Table1[[#This Row],[RespondentID]],'All Data'!$A:$CO,93,FALSE),"unknown")</f>
        <v>English</v>
      </c>
      <c r="AQ180" s="96" t="str">
        <f>IFERROR(VLOOKUP(Table1[[#This Row],[RespondentID]],'All Data'!$A:$CW,94,FALSE),"unknown")</f>
        <v>$75,000 to $125,000</v>
      </c>
      <c r="AR180" s="96" t="str">
        <f>IFERROR(VLOOKUP(Table1[[#This Row],[RespondentID]],'All Data'!$A:$CW,95,FALSE),"unknown")</f>
        <v>College graduate</v>
      </c>
      <c r="AS180" s="96" t="str">
        <f>IFERROR(VLOOKUP(Table1[[#This Row],[RespondentID]],'All Data'!$A:$CW,96,FALSE),"unknown")</f>
        <v>Retired</v>
      </c>
      <c r="AT180" s="96" t="str">
        <f>IFERROR(VLOOKUP(Table1[[#This Row],[RespondentID]],'All Data'!$A:$CW,97,FALSE),"unknown")</f>
        <v>Yes</v>
      </c>
      <c r="AU180" s="96" t="str">
        <f>IFERROR(VLOOKUP(Table1[[#This Row],[RespondentID]],'All Data'!$A:$CW,98,FALSE),"unknown")</f>
        <v>Medicare</v>
      </c>
      <c r="AV180" s="96" t="str">
        <f>IFERROR(VLOOKUP(Table1[[#This Row],[RespondentID]],'All Data'!$A:$CW,99,FALSE),"unknown")</f>
        <v>Yes</v>
      </c>
    </row>
    <row r="181" spans="1:48">
      <c r="A181">
        <v>114331020690</v>
      </c>
      <c r="B181" t="s">
        <v>38</v>
      </c>
      <c r="O181">
        <f t="shared" si="34"/>
        <v>1</v>
      </c>
      <c r="P181">
        <f t="shared" si="35"/>
        <v>3</v>
      </c>
      <c r="Q181"/>
      <c r="R181">
        <f t="shared" si="36"/>
        <v>1</v>
      </c>
      <c r="S181">
        <f t="shared" si="37"/>
        <v>0</v>
      </c>
      <c r="T181">
        <f t="shared" si="38"/>
        <v>0</v>
      </c>
      <c r="U181">
        <f t="shared" si="39"/>
        <v>0</v>
      </c>
      <c r="V181">
        <f t="shared" si="40"/>
        <v>0</v>
      </c>
      <c r="W181">
        <f t="shared" si="41"/>
        <v>0</v>
      </c>
      <c r="X181">
        <f t="shared" si="42"/>
        <v>0</v>
      </c>
      <c r="Y181">
        <f t="shared" si="43"/>
        <v>0</v>
      </c>
      <c r="Z181">
        <f t="shared" si="44"/>
        <v>0</v>
      </c>
      <c r="AA181">
        <f t="shared" si="45"/>
        <v>0</v>
      </c>
      <c r="AB181">
        <f t="shared" si="46"/>
        <v>0</v>
      </c>
      <c r="AC181">
        <f t="shared" si="47"/>
        <v>0</v>
      </c>
      <c r="AD181"/>
      <c r="AE181"/>
      <c r="AF181">
        <f t="shared" si="48"/>
        <v>1</v>
      </c>
      <c r="AG181">
        <f t="shared" si="49"/>
        <v>1</v>
      </c>
      <c r="AH181" t="str">
        <f t="shared" si="50"/>
        <v>Correct</v>
      </c>
      <c r="AJ181" s="96">
        <f>IFERROR(VLOOKUP(Table1[[#This Row],[RespondentID]],'All Data'!$A:$CO,87,FALSE),"unknown")</f>
        <v>0</v>
      </c>
      <c r="AK181" s="96">
        <f>IFERROR(VLOOKUP(Table1[[#This Row],[RespondentID]],'All Data'!$A:$CO,88,FALSE),"unknown")</f>
        <v>0</v>
      </c>
      <c r="AL181" s="96">
        <f>IFERROR(VLOOKUP(Table1[[#This Row],[RespondentID]],'All Data'!$A:$CO,89,FALSE),"unknown")</f>
        <v>0</v>
      </c>
      <c r="AM181" s="96">
        <f>IFERROR(VLOOKUP(Table1[[#This Row],[RespondentID]],'All Data'!$A:$CO,90,FALSE),"unknown")</f>
        <v>0</v>
      </c>
      <c r="AN181" s="96">
        <f>IFERROR(VLOOKUP(Table1[[#This Row],[RespondentID]],'All Data'!$A:$CO,91,FALSE),"unknown")</f>
        <v>0</v>
      </c>
      <c r="AO181" s="96">
        <f>IFERROR(VLOOKUP(Table1[[#This Row],[RespondentID]],'All Data'!$A:$CO,92,FALSE),"unknown")</f>
        <v>0</v>
      </c>
      <c r="AP181" s="96">
        <f>IFERROR(VLOOKUP(Table1[[#This Row],[RespondentID]],'All Data'!$A:$CO,93,FALSE),"unknown")</f>
        <v>0</v>
      </c>
      <c r="AQ181" s="96">
        <f>IFERROR(VLOOKUP(Table1[[#This Row],[RespondentID]],'All Data'!$A:$CW,94,FALSE),"unknown")</f>
        <v>0</v>
      </c>
      <c r="AR181" s="96">
        <f>IFERROR(VLOOKUP(Table1[[#This Row],[RespondentID]],'All Data'!$A:$CW,95,FALSE),"unknown")</f>
        <v>0</v>
      </c>
      <c r="AS181" s="96">
        <f>IFERROR(VLOOKUP(Table1[[#This Row],[RespondentID]],'All Data'!$A:$CW,96,FALSE),"unknown")</f>
        <v>0</v>
      </c>
      <c r="AT181" s="96">
        <f>IFERROR(VLOOKUP(Table1[[#This Row],[RespondentID]],'All Data'!$A:$CW,97,FALSE),"unknown")</f>
        <v>0</v>
      </c>
      <c r="AU181" s="96">
        <f>IFERROR(VLOOKUP(Table1[[#This Row],[RespondentID]],'All Data'!$A:$CW,98,FALSE),"unknown")</f>
        <v>0</v>
      </c>
      <c r="AV181" s="96">
        <f>IFERROR(VLOOKUP(Table1[[#This Row],[RespondentID]],'All Data'!$A:$CW,99,FALSE),"unknown")</f>
        <v>0</v>
      </c>
    </row>
    <row r="182" spans="1:48">
      <c r="A182">
        <v>114315094253</v>
      </c>
      <c r="C182" t="s">
        <v>39</v>
      </c>
      <c r="G182" t="s">
        <v>37</v>
      </c>
      <c r="O182">
        <f t="shared" si="34"/>
        <v>2</v>
      </c>
      <c r="P182">
        <f t="shared" si="35"/>
        <v>1.5</v>
      </c>
      <c r="Q182"/>
      <c r="R182">
        <f t="shared" si="36"/>
        <v>0</v>
      </c>
      <c r="S182">
        <f t="shared" si="37"/>
        <v>1</v>
      </c>
      <c r="T182">
        <f t="shared" si="38"/>
        <v>0</v>
      </c>
      <c r="U182">
        <f t="shared" si="39"/>
        <v>0</v>
      </c>
      <c r="V182">
        <f t="shared" si="40"/>
        <v>0</v>
      </c>
      <c r="W182">
        <f t="shared" si="41"/>
        <v>1</v>
      </c>
      <c r="X182">
        <f t="shared" si="42"/>
        <v>0</v>
      </c>
      <c r="Y182">
        <f t="shared" si="43"/>
        <v>0</v>
      </c>
      <c r="Z182">
        <f t="shared" si="44"/>
        <v>0</v>
      </c>
      <c r="AA182">
        <f t="shared" si="45"/>
        <v>0</v>
      </c>
      <c r="AB182">
        <f t="shared" si="46"/>
        <v>0</v>
      </c>
      <c r="AC182">
        <f t="shared" si="47"/>
        <v>0</v>
      </c>
      <c r="AD182"/>
      <c r="AE182"/>
      <c r="AF182">
        <f t="shared" si="48"/>
        <v>2</v>
      </c>
      <c r="AG182">
        <f t="shared" si="49"/>
        <v>2</v>
      </c>
      <c r="AH182" t="str">
        <f t="shared" si="50"/>
        <v>Correct</v>
      </c>
      <c r="AJ182" s="96" t="str">
        <f>IFERROR(VLOOKUP(Table1[[#This Row],[RespondentID]],'All Data'!$A:$CO,87,FALSE),"unknown")</f>
        <v>Woman</v>
      </c>
      <c r="AK182" s="96" t="str">
        <f>IFERROR(VLOOKUP(Table1[[#This Row],[RespondentID]],'All Data'!$A:$CO,88,FALSE),"unknown")</f>
        <v>25-34 years</v>
      </c>
      <c r="AL182" s="96" t="str">
        <f>IFERROR(VLOOKUP(Table1[[#This Row],[RespondentID]],'All Data'!$A:$CO,89,FALSE),"unknown")</f>
        <v>Suffolk</v>
      </c>
      <c r="AM182" s="96" t="str">
        <f>IFERROR(VLOOKUP(Table1[[#This Row],[RespondentID]],'All Data'!$A:$CO,90,FALSE),"unknown")</f>
        <v>Amityville, 11701</v>
      </c>
      <c r="AN182" s="96" t="str">
        <f>IFERROR(VLOOKUP(Table1[[#This Row],[RespondentID]],'All Data'!$A:$CO,91,FALSE),"unknown")</f>
        <v>Two or more races</v>
      </c>
      <c r="AO182" s="96" t="str">
        <f>IFERROR(VLOOKUP(Table1[[#This Row],[RespondentID]],'All Data'!$A:$CO,92,FALSE),"unknown")</f>
        <v>Hispanic or Latino</v>
      </c>
      <c r="AP182" s="96" t="str">
        <f>IFERROR(VLOOKUP(Table1[[#This Row],[RespondentID]],'All Data'!$A:$CO,93,FALSE),"unknown")</f>
        <v>English</v>
      </c>
      <c r="AQ182" s="96" t="str">
        <f>IFERROR(VLOOKUP(Table1[[#This Row],[RespondentID]],'All Data'!$A:$CW,94,FALSE),"unknown")</f>
        <v>$0-$19,999</v>
      </c>
      <c r="AR182" s="96" t="str">
        <f>IFERROR(VLOOKUP(Table1[[#This Row],[RespondentID]],'All Data'!$A:$CW,95,FALSE),"unknown")</f>
        <v>High school graduate</v>
      </c>
      <c r="AS182" s="96" t="str">
        <f>IFERROR(VLOOKUP(Table1[[#This Row],[RespondentID]],'All Data'!$A:$CW,96,FALSE),"unknown")</f>
        <v>Out of work, but not currently looking</v>
      </c>
      <c r="AT182" s="96" t="str">
        <f>IFERROR(VLOOKUP(Table1[[#This Row],[RespondentID]],'All Data'!$A:$CW,97,FALSE),"unknown")</f>
        <v>Yes</v>
      </c>
      <c r="AU182" s="96" t="str">
        <f>IFERROR(VLOOKUP(Table1[[#This Row],[RespondentID]],'All Data'!$A:$CW,98,FALSE),"unknown")</f>
        <v>Medicaid</v>
      </c>
      <c r="AV182" s="96" t="str">
        <f>IFERROR(VLOOKUP(Table1[[#This Row],[RespondentID]],'All Data'!$A:$CW,99,FALSE),"unknown")</f>
        <v>No</v>
      </c>
    </row>
    <row r="183" spans="1:48">
      <c r="A183">
        <v>114307930477</v>
      </c>
      <c r="C183" t="s">
        <v>39</v>
      </c>
      <c r="E183" t="s">
        <v>41</v>
      </c>
      <c r="I183" t="s">
        <v>44</v>
      </c>
      <c r="O183">
        <f t="shared" si="34"/>
        <v>3</v>
      </c>
      <c r="P183">
        <f t="shared" si="35"/>
        <v>1</v>
      </c>
      <c r="Q183"/>
      <c r="R183">
        <f t="shared" si="36"/>
        <v>0</v>
      </c>
      <c r="S183">
        <f t="shared" si="37"/>
        <v>1</v>
      </c>
      <c r="T183">
        <f t="shared" si="38"/>
        <v>0</v>
      </c>
      <c r="U183">
        <f t="shared" si="39"/>
        <v>1</v>
      </c>
      <c r="V183">
        <f t="shared" si="40"/>
        <v>0</v>
      </c>
      <c r="W183">
        <f t="shared" si="41"/>
        <v>0</v>
      </c>
      <c r="X183">
        <f t="shared" si="42"/>
        <v>0</v>
      </c>
      <c r="Y183">
        <f t="shared" si="43"/>
        <v>1</v>
      </c>
      <c r="Z183">
        <f t="shared" si="44"/>
        <v>0</v>
      </c>
      <c r="AA183">
        <f t="shared" si="45"/>
        <v>0</v>
      </c>
      <c r="AB183">
        <f t="shared" si="46"/>
        <v>0</v>
      </c>
      <c r="AC183">
        <f t="shared" si="47"/>
        <v>0</v>
      </c>
      <c r="AD183"/>
      <c r="AE183"/>
      <c r="AF183">
        <f t="shared" si="48"/>
        <v>3</v>
      </c>
      <c r="AG183">
        <f t="shared" si="49"/>
        <v>3</v>
      </c>
      <c r="AH183" t="str">
        <f t="shared" si="50"/>
        <v>Correct</v>
      </c>
      <c r="AJ183" s="96" t="str">
        <f>IFERROR(VLOOKUP(Table1[[#This Row],[RespondentID]],'All Data'!$A:$CO,87,FALSE),"unknown")</f>
        <v>Woman</v>
      </c>
      <c r="AK183" s="96" t="str">
        <f>IFERROR(VLOOKUP(Table1[[#This Row],[RespondentID]],'All Data'!$A:$CO,88,FALSE),"unknown")</f>
        <v>55-64 years</v>
      </c>
      <c r="AL183" s="96" t="str">
        <f>IFERROR(VLOOKUP(Table1[[#This Row],[RespondentID]],'All Data'!$A:$CO,89,FALSE),"unknown")</f>
        <v>Suffolk</v>
      </c>
      <c r="AM183" s="96" t="str">
        <f>IFERROR(VLOOKUP(Table1[[#This Row],[RespondentID]],'All Data'!$A:$CO,90,FALSE),"unknown")</f>
        <v>Setauket, 11733</v>
      </c>
      <c r="AN183" s="96" t="str">
        <f>IFERROR(VLOOKUP(Table1[[#This Row],[RespondentID]],'All Data'!$A:$CO,91,FALSE),"unknown")</f>
        <v>White</v>
      </c>
      <c r="AO183" s="96" t="str">
        <f>IFERROR(VLOOKUP(Table1[[#This Row],[RespondentID]],'All Data'!$A:$CO,92,FALSE),"unknown")</f>
        <v>Not Hispanic or Latino</v>
      </c>
      <c r="AP183" s="96" t="str">
        <f>IFERROR(VLOOKUP(Table1[[#This Row],[RespondentID]],'All Data'!$A:$CO,93,FALSE),"unknown")</f>
        <v>English</v>
      </c>
      <c r="AQ183" s="96" t="str">
        <f>IFERROR(VLOOKUP(Table1[[#This Row],[RespondentID]],'All Data'!$A:$CW,94,FALSE),"unknown")</f>
        <v>Over $125,000</v>
      </c>
      <c r="AR183" s="96" t="str">
        <f>IFERROR(VLOOKUP(Table1[[#This Row],[RespondentID]],'All Data'!$A:$CW,95,FALSE),"unknown")</f>
        <v>Graduate school</v>
      </c>
      <c r="AS183" s="96" t="str">
        <f>IFERROR(VLOOKUP(Table1[[#This Row],[RespondentID]],'All Data'!$A:$CW,96,FALSE),"unknown")</f>
        <v>Employed for wages</v>
      </c>
      <c r="AT183" s="96" t="str">
        <f>IFERROR(VLOOKUP(Table1[[#This Row],[RespondentID]],'All Data'!$A:$CW,97,FALSE),"unknown")</f>
        <v>Yes</v>
      </c>
      <c r="AU183" s="96" t="str">
        <f>IFERROR(VLOOKUP(Table1[[#This Row],[RespondentID]],'All Data'!$A:$CW,98,FALSE),"unknown")</f>
        <v>Private/Commercial</v>
      </c>
      <c r="AV183" s="96" t="str">
        <f>IFERROR(VLOOKUP(Table1[[#This Row],[RespondentID]],'All Data'!$A:$CW,99,FALSE),"unknown")</f>
        <v>Yes</v>
      </c>
    </row>
    <row r="184" spans="1:48">
      <c r="A184">
        <v>114289970204</v>
      </c>
      <c r="C184" t="s">
        <v>39</v>
      </c>
      <c r="I184" t="s">
        <v>44</v>
      </c>
      <c r="N184" t="s">
        <v>559</v>
      </c>
      <c r="O184">
        <f t="shared" si="34"/>
        <v>3</v>
      </c>
      <c r="P184">
        <f t="shared" si="35"/>
        <v>1</v>
      </c>
      <c r="Q184"/>
      <c r="R184">
        <f t="shared" si="36"/>
        <v>0</v>
      </c>
      <c r="S184">
        <f t="shared" si="37"/>
        <v>1</v>
      </c>
      <c r="T184">
        <f t="shared" si="38"/>
        <v>0</v>
      </c>
      <c r="U184">
        <f t="shared" si="39"/>
        <v>0</v>
      </c>
      <c r="V184">
        <f t="shared" si="40"/>
        <v>0</v>
      </c>
      <c r="W184">
        <f t="shared" si="41"/>
        <v>0</v>
      </c>
      <c r="X184">
        <f t="shared" si="42"/>
        <v>0</v>
      </c>
      <c r="Y184">
        <f t="shared" si="43"/>
        <v>1</v>
      </c>
      <c r="Z184">
        <f t="shared" si="44"/>
        <v>0</v>
      </c>
      <c r="AA184">
        <f t="shared" si="45"/>
        <v>0</v>
      </c>
      <c r="AB184">
        <f t="shared" si="46"/>
        <v>0</v>
      </c>
      <c r="AC184">
        <f t="shared" si="47"/>
        <v>0</v>
      </c>
      <c r="AD184"/>
      <c r="AE184"/>
      <c r="AF184">
        <f t="shared" si="48"/>
        <v>2</v>
      </c>
      <c r="AG184">
        <f t="shared" si="49"/>
        <v>3</v>
      </c>
      <c r="AH184" t="str">
        <f t="shared" si="50"/>
        <v>Wrong</v>
      </c>
      <c r="AJ184" s="96" t="str">
        <f>IFERROR(VLOOKUP(Table1[[#This Row],[RespondentID]],'All Data'!$A:$CO,87,FALSE),"unknown")</f>
        <v>Woman</v>
      </c>
      <c r="AK184" s="96" t="str">
        <f>IFERROR(VLOOKUP(Table1[[#This Row],[RespondentID]],'All Data'!$A:$CO,88,FALSE),"unknown")</f>
        <v>55-64 years</v>
      </c>
      <c r="AL184" s="96" t="str">
        <f>IFERROR(VLOOKUP(Table1[[#This Row],[RespondentID]],'All Data'!$A:$CO,89,FALSE),"unknown")</f>
        <v>Suffolk</v>
      </c>
      <c r="AM184" s="96" t="str">
        <f>IFERROR(VLOOKUP(Table1[[#This Row],[RespondentID]],'All Data'!$A:$CO,90,FALSE),"unknown")</f>
        <v>Farmingville, 11738</v>
      </c>
      <c r="AN184" s="96" t="str">
        <f>IFERROR(VLOOKUP(Table1[[#This Row],[RespondentID]],'All Data'!$A:$CO,91,FALSE),"unknown")</f>
        <v>White</v>
      </c>
      <c r="AO184" s="96" t="str">
        <f>IFERROR(VLOOKUP(Table1[[#This Row],[RespondentID]],'All Data'!$A:$CO,92,FALSE),"unknown")</f>
        <v>Not Hispanic or Latino</v>
      </c>
      <c r="AP184" s="96" t="str">
        <f>IFERROR(VLOOKUP(Table1[[#This Row],[RespondentID]],'All Data'!$A:$CO,93,FALSE),"unknown")</f>
        <v>English</v>
      </c>
      <c r="AQ184" s="96" t="str">
        <f>IFERROR(VLOOKUP(Table1[[#This Row],[RespondentID]],'All Data'!$A:$CW,94,FALSE),"unknown")</f>
        <v>Over $125,000</v>
      </c>
      <c r="AR184" s="96" t="str">
        <f>IFERROR(VLOOKUP(Table1[[#This Row],[RespondentID]],'All Data'!$A:$CW,95,FALSE),"unknown")</f>
        <v>Graduate school</v>
      </c>
      <c r="AS184" s="96" t="str">
        <f>IFERROR(VLOOKUP(Table1[[#This Row],[RespondentID]],'All Data'!$A:$CW,96,FALSE),"unknown")</f>
        <v>Employed for wages</v>
      </c>
      <c r="AT184" s="96" t="str">
        <f>IFERROR(VLOOKUP(Table1[[#This Row],[RespondentID]],'All Data'!$A:$CW,97,FALSE),"unknown")</f>
        <v>Yes</v>
      </c>
      <c r="AU184" s="96" t="str">
        <f>IFERROR(VLOOKUP(Table1[[#This Row],[RespondentID]],'All Data'!$A:$CW,98,FALSE),"unknown")</f>
        <v>Private/Commercial</v>
      </c>
      <c r="AV184" s="96" t="str">
        <f>IFERROR(VLOOKUP(Table1[[#This Row],[RespondentID]],'All Data'!$A:$CW,99,FALSE),"unknown")</f>
        <v>Yes</v>
      </c>
    </row>
    <row r="185" spans="1:48">
      <c r="A185">
        <v>114287067291</v>
      </c>
      <c r="N185" t="s">
        <v>563</v>
      </c>
      <c r="O185">
        <f t="shared" si="34"/>
        <v>1</v>
      </c>
      <c r="P185">
        <f t="shared" si="35"/>
        <v>3</v>
      </c>
      <c r="Q185"/>
      <c r="R185">
        <f t="shared" si="36"/>
        <v>0</v>
      </c>
      <c r="S185">
        <f t="shared" si="37"/>
        <v>0</v>
      </c>
      <c r="T185">
        <f t="shared" si="38"/>
        <v>0</v>
      </c>
      <c r="U185">
        <f t="shared" si="39"/>
        <v>0</v>
      </c>
      <c r="V185">
        <f t="shared" si="40"/>
        <v>0</v>
      </c>
      <c r="W185">
        <f t="shared" si="41"/>
        <v>0</v>
      </c>
      <c r="X185">
        <f t="shared" si="42"/>
        <v>0</v>
      </c>
      <c r="Y185">
        <f t="shared" si="43"/>
        <v>0</v>
      </c>
      <c r="Z185">
        <f t="shared" si="44"/>
        <v>0</v>
      </c>
      <c r="AA185">
        <f t="shared" si="45"/>
        <v>0</v>
      </c>
      <c r="AB185">
        <f t="shared" si="46"/>
        <v>0</v>
      </c>
      <c r="AC185">
        <f t="shared" si="47"/>
        <v>0</v>
      </c>
      <c r="AD185"/>
      <c r="AE185"/>
      <c r="AF185">
        <f t="shared" si="48"/>
        <v>0</v>
      </c>
      <c r="AG185">
        <f t="shared" si="49"/>
        <v>1</v>
      </c>
      <c r="AH185" t="str">
        <f t="shared" si="50"/>
        <v>Wrong</v>
      </c>
      <c r="AJ185" s="96" t="str">
        <f>IFERROR(VLOOKUP(Table1[[#This Row],[RespondentID]],'All Data'!$A:$CO,87,FALSE),"unknown")</f>
        <v>Woman</v>
      </c>
      <c r="AK185" s="96" t="str">
        <f>IFERROR(VLOOKUP(Table1[[#This Row],[RespondentID]],'All Data'!$A:$CO,88,FALSE),"unknown")</f>
        <v>35-44 years</v>
      </c>
      <c r="AL185" s="96" t="str">
        <f>IFERROR(VLOOKUP(Table1[[#This Row],[RespondentID]],'All Data'!$A:$CO,89,FALSE),"unknown")</f>
        <v>Suffolk</v>
      </c>
      <c r="AM185" s="96" t="str">
        <f>IFERROR(VLOOKUP(Table1[[#This Row],[RespondentID]],'All Data'!$A:$CO,90,FALSE),"unknown")</f>
        <v>Wyandanch, 11798</v>
      </c>
      <c r="AN185" s="96" t="str">
        <f>IFERROR(VLOOKUP(Table1[[#This Row],[RespondentID]],'All Data'!$A:$CO,91,FALSE),"unknown")</f>
        <v>Black or African American</v>
      </c>
      <c r="AO185" s="96" t="str">
        <f>IFERROR(VLOOKUP(Table1[[#This Row],[RespondentID]],'All Data'!$A:$CO,92,FALSE),"unknown")</f>
        <v>Not Hispanic or Latino</v>
      </c>
      <c r="AP185" s="96" t="str">
        <f>IFERROR(VLOOKUP(Table1[[#This Row],[RespondentID]],'All Data'!$A:$CO,93,FALSE),"unknown")</f>
        <v>English</v>
      </c>
      <c r="AQ185" s="96" t="str">
        <f>IFERROR(VLOOKUP(Table1[[#This Row],[RespondentID]],'All Data'!$A:$CW,94,FALSE),"unknown")</f>
        <v>$0-$19,999</v>
      </c>
      <c r="AR185" s="96" t="str">
        <f>IFERROR(VLOOKUP(Table1[[#This Row],[RespondentID]],'All Data'!$A:$CW,95,FALSE),"unknown")</f>
        <v>High school graduate</v>
      </c>
      <c r="AS185" s="96" t="str">
        <f>IFERROR(VLOOKUP(Table1[[#This Row],[RespondentID]],'All Data'!$A:$CW,96,FALSE),"unknown")</f>
        <v>Out of work and looking for work</v>
      </c>
      <c r="AT185" s="96" t="str">
        <f>IFERROR(VLOOKUP(Table1[[#This Row],[RespondentID]],'All Data'!$A:$CW,97,FALSE),"unknown")</f>
        <v>Yes</v>
      </c>
      <c r="AU185" s="96" t="str">
        <f>IFERROR(VLOOKUP(Table1[[#This Row],[RespondentID]],'All Data'!$A:$CW,98,FALSE),"unknown")</f>
        <v>Medicaid</v>
      </c>
      <c r="AV185" s="96" t="str">
        <f>IFERROR(VLOOKUP(Table1[[#This Row],[RespondentID]],'All Data'!$A:$CW,99,FALSE),"unknown")</f>
        <v>Yes</v>
      </c>
    </row>
    <row r="186" spans="1:48">
      <c r="A186">
        <v>114262270228</v>
      </c>
      <c r="J186" t="s">
        <v>45</v>
      </c>
      <c r="O186">
        <f t="shared" si="34"/>
        <v>1</v>
      </c>
      <c r="P186">
        <f t="shared" si="35"/>
        <v>3</v>
      </c>
      <c r="Q186"/>
      <c r="R186">
        <f t="shared" si="36"/>
        <v>0</v>
      </c>
      <c r="S186">
        <f t="shared" si="37"/>
        <v>0</v>
      </c>
      <c r="T186">
        <f t="shared" si="38"/>
        <v>0</v>
      </c>
      <c r="U186">
        <f t="shared" si="39"/>
        <v>0</v>
      </c>
      <c r="V186">
        <f t="shared" si="40"/>
        <v>0</v>
      </c>
      <c r="W186">
        <f t="shared" si="41"/>
        <v>0</v>
      </c>
      <c r="X186">
        <f t="shared" si="42"/>
        <v>0</v>
      </c>
      <c r="Y186">
        <f t="shared" si="43"/>
        <v>0</v>
      </c>
      <c r="Z186">
        <f t="shared" si="44"/>
        <v>1</v>
      </c>
      <c r="AA186">
        <f t="shared" si="45"/>
        <v>0</v>
      </c>
      <c r="AB186">
        <f t="shared" si="46"/>
        <v>0</v>
      </c>
      <c r="AC186">
        <f t="shared" si="47"/>
        <v>0</v>
      </c>
      <c r="AD186"/>
      <c r="AE186"/>
      <c r="AF186">
        <f t="shared" si="48"/>
        <v>1</v>
      </c>
      <c r="AG186">
        <f t="shared" si="49"/>
        <v>1</v>
      </c>
      <c r="AH186" t="str">
        <f t="shared" si="50"/>
        <v>Correct</v>
      </c>
      <c r="AJ186" s="96" t="str">
        <f>IFERROR(VLOOKUP(Table1[[#This Row],[RespondentID]],'All Data'!$A:$CO,87,FALSE),"unknown")</f>
        <v>Man</v>
      </c>
      <c r="AK186" s="96" t="str">
        <f>IFERROR(VLOOKUP(Table1[[#This Row],[RespondentID]],'All Data'!$A:$CO,88,FALSE),"unknown")</f>
        <v>65+ years</v>
      </c>
      <c r="AL186" s="96" t="str">
        <f>IFERROR(VLOOKUP(Table1[[#This Row],[RespondentID]],'All Data'!$A:$CO,89,FALSE),"unknown")</f>
        <v>Suffolk</v>
      </c>
      <c r="AM186" s="96" t="str">
        <f>IFERROR(VLOOKUP(Table1[[#This Row],[RespondentID]],'All Data'!$A:$CO,90,FALSE),"unknown")</f>
        <v>Kings Park, 11754</v>
      </c>
      <c r="AN186" s="96" t="str">
        <f>IFERROR(VLOOKUP(Table1[[#This Row],[RespondentID]],'All Data'!$A:$CO,91,FALSE),"unknown")</f>
        <v>White</v>
      </c>
      <c r="AO186" s="96" t="str">
        <f>IFERROR(VLOOKUP(Table1[[#This Row],[RespondentID]],'All Data'!$A:$CO,92,FALSE),"unknown")</f>
        <v>Not Hispanic or Latino</v>
      </c>
      <c r="AP186" s="96" t="str">
        <f>IFERROR(VLOOKUP(Table1[[#This Row],[RespondentID]],'All Data'!$A:$CO,93,FALSE),"unknown")</f>
        <v>English</v>
      </c>
      <c r="AQ186" s="96" t="str">
        <f>IFERROR(VLOOKUP(Table1[[#This Row],[RespondentID]],'All Data'!$A:$CW,94,FALSE),"unknown")</f>
        <v>$50,000 to $74,999</v>
      </c>
      <c r="AR186" s="96" t="str">
        <f>IFERROR(VLOOKUP(Table1[[#This Row],[RespondentID]],'All Data'!$A:$CW,95,FALSE),"unknown")</f>
        <v>Graduate school</v>
      </c>
      <c r="AS186" s="96" t="str">
        <f>IFERROR(VLOOKUP(Table1[[#This Row],[RespondentID]],'All Data'!$A:$CW,96,FALSE),"unknown")</f>
        <v>Retired</v>
      </c>
      <c r="AT186" s="96" t="str">
        <f>IFERROR(VLOOKUP(Table1[[#This Row],[RespondentID]],'All Data'!$A:$CW,97,FALSE),"unknown")</f>
        <v>Yes</v>
      </c>
      <c r="AU186" s="96" t="str">
        <f>IFERROR(VLOOKUP(Table1[[#This Row],[RespondentID]],'All Data'!$A:$CW,98,FALSE),"unknown")</f>
        <v>Medicare</v>
      </c>
      <c r="AV186" s="96" t="str">
        <f>IFERROR(VLOOKUP(Table1[[#This Row],[RespondentID]],'All Data'!$A:$CW,99,FALSE),"unknown")</f>
        <v>Yes</v>
      </c>
    </row>
    <row r="187" spans="1:48">
      <c r="A187">
        <v>114255394156</v>
      </c>
      <c r="H187" t="s">
        <v>43</v>
      </c>
      <c r="I187" t="s">
        <v>44</v>
      </c>
      <c r="J187" t="s">
        <v>45</v>
      </c>
      <c r="N187" t="s">
        <v>568</v>
      </c>
      <c r="O187">
        <f t="shared" si="34"/>
        <v>4</v>
      </c>
      <c r="P187">
        <f t="shared" si="35"/>
        <v>0.75</v>
      </c>
      <c r="Q187"/>
      <c r="R187">
        <f t="shared" si="36"/>
        <v>0</v>
      </c>
      <c r="S187">
        <f t="shared" si="37"/>
        <v>0</v>
      </c>
      <c r="T187">
        <f t="shared" si="38"/>
        <v>0</v>
      </c>
      <c r="U187">
        <f t="shared" si="39"/>
        <v>0</v>
      </c>
      <c r="V187">
        <f t="shared" si="40"/>
        <v>0</v>
      </c>
      <c r="W187">
        <f t="shared" si="41"/>
        <v>0</v>
      </c>
      <c r="X187">
        <f t="shared" si="42"/>
        <v>0.75</v>
      </c>
      <c r="Y187">
        <f t="shared" si="43"/>
        <v>0.75</v>
      </c>
      <c r="Z187">
        <f t="shared" si="44"/>
        <v>0.75</v>
      </c>
      <c r="AA187">
        <f t="shared" si="45"/>
        <v>0</v>
      </c>
      <c r="AB187">
        <f t="shared" si="46"/>
        <v>0</v>
      </c>
      <c r="AC187">
        <f t="shared" si="47"/>
        <v>0</v>
      </c>
      <c r="AD187"/>
      <c r="AE187"/>
      <c r="AF187">
        <f t="shared" si="48"/>
        <v>2.25</v>
      </c>
      <c r="AG187">
        <f t="shared" si="49"/>
        <v>4</v>
      </c>
      <c r="AH187" t="str">
        <f t="shared" si="50"/>
        <v>Wrong</v>
      </c>
      <c r="AJ187" s="96" t="str">
        <f>IFERROR(VLOOKUP(Table1[[#This Row],[RespondentID]],'All Data'!$A:$CO,87,FALSE),"unknown")</f>
        <v>Woman</v>
      </c>
      <c r="AK187" s="96" t="str">
        <f>IFERROR(VLOOKUP(Table1[[#This Row],[RespondentID]],'All Data'!$A:$CO,88,FALSE),"unknown")</f>
        <v>55-64 years</v>
      </c>
      <c r="AL187" s="96" t="str">
        <f>IFERROR(VLOOKUP(Table1[[#This Row],[RespondentID]],'All Data'!$A:$CO,89,FALSE),"unknown")</f>
        <v>Suffolk</v>
      </c>
      <c r="AM187" s="96" t="str">
        <f>IFERROR(VLOOKUP(Table1[[#This Row],[RespondentID]],'All Data'!$A:$CO,90,FALSE),"unknown")</f>
        <v>Deer Park, 11729</v>
      </c>
      <c r="AN187" s="96" t="str">
        <f>IFERROR(VLOOKUP(Table1[[#This Row],[RespondentID]],'All Data'!$A:$CO,91,FALSE),"unknown")</f>
        <v>White</v>
      </c>
      <c r="AO187" s="96" t="str">
        <f>IFERROR(VLOOKUP(Table1[[#This Row],[RespondentID]],'All Data'!$A:$CO,92,FALSE),"unknown")</f>
        <v>Not Hispanic or Latino</v>
      </c>
      <c r="AP187" s="96" t="str">
        <f>IFERROR(VLOOKUP(Table1[[#This Row],[RespondentID]],'All Data'!$A:$CO,93,FALSE),"unknown")</f>
        <v>English</v>
      </c>
      <c r="AQ187" s="96" t="str">
        <f>IFERROR(VLOOKUP(Table1[[#This Row],[RespondentID]],'All Data'!$A:$CW,94,FALSE),"unknown")</f>
        <v>$0-$19,999</v>
      </c>
      <c r="AR187" s="96" t="str">
        <f>IFERROR(VLOOKUP(Table1[[#This Row],[RespondentID]],'All Data'!$A:$CW,95,FALSE),"unknown")</f>
        <v>College graduate</v>
      </c>
      <c r="AS187" s="96">
        <f>IFERROR(VLOOKUP(Table1[[#This Row],[RespondentID]],'All Data'!$A:$CW,96,FALSE),"unknown")</f>
        <v>0</v>
      </c>
      <c r="AT187" s="96" t="str">
        <f>IFERROR(VLOOKUP(Table1[[#This Row],[RespondentID]],'All Data'!$A:$CW,97,FALSE),"unknown")</f>
        <v>Yes</v>
      </c>
      <c r="AU187" s="96" t="str">
        <f>IFERROR(VLOOKUP(Table1[[#This Row],[RespondentID]],'All Data'!$A:$CW,98,FALSE),"unknown")</f>
        <v>Medicaid</v>
      </c>
      <c r="AV187" s="96" t="str">
        <f>IFERROR(VLOOKUP(Table1[[#This Row],[RespondentID]],'All Data'!$A:$CW,99,FALSE),"unknown")</f>
        <v>No</v>
      </c>
    </row>
    <row r="188" spans="1:48">
      <c r="A188">
        <v>114226504124</v>
      </c>
      <c r="H188" t="s">
        <v>43</v>
      </c>
      <c r="L188" t="s">
        <v>47</v>
      </c>
      <c r="O188">
        <f t="shared" si="34"/>
        <v>2</v>
      </c>
      <c r="P188">
        <f t="shared" si="35"/>
        <v>1.5</v>
      </c>
      <c r="Q188"/>
      <c r="R188">
        <f t="shared" si="36"/>
        <v>0</v>
      </c>
      <c r="S188">
        <f t="shared" si="37"/>
        <v>0</v>
      </c>
      <c r="T188">
        <f t="shared" si="38"/>
        <v>0</v>
      </c>
      <c r="U188">
        <f t="shared" si="39"/>
        <v>0</v>
      </c>
      <c r="V188">
        <f t="shared" si="40"/>
        <v>0</v>
      </c>
      <c r="W188">
        <f t="shared" si="41"/>
        <v>0</v>
      </c>
      <c r="X188">
        <f t="shared" si="42"/>
        <v>1</v>
      </c>
      <c r="Y188">
        <f t="shared" si="43"/>
        <v>0</v>
      </c>
      <c r="Z188">
        <f t="shared" si="44"/>
        <v>0</v>
      </c>
      <c r="AA188">
        <f t="shared" si="45"/>
        <v>0</v>
      </c>
      <c r="AB188">
        <f t="shared" si="46"/>
        <v>1</v>
      </c>
      <c r="AC188">
        <f t="shared" si="47"/>
        <v>0</v>
      </c>
      <c r="AD188"/>
      <c r="AE188"/>
      <c r="AF188">
        <f t="shared" si="48"/>
        <v>2</v>
      </c>
      <c r="AG188">
        <f t="shared" si="49"/>
        <v>2</v>
      </c>
      <c r="AH188" t="str">
        <f t="shared" si="50"/>
        <v>Correct</v>
      </c>
      <c r="AJ188" s="96" t="str">
        <f>IFERROR(VLOOKUP(Table1[[#This Row],[RespondentID]],'All Data'!$A:$CO,87,FALSE),"unknown")</f>
        <v>Prefer not to respond</v>
      </c>
      <c r="AK188" s="96" t="str">
        <f>IFERROR(VLOOKUP(Table1[[#This Row],[RespondentID]],'All Data'!$A:$CO,88,FALSE),"unknown")</f>
        <v>65+ years</v>
      </c>
      <c r="AL188" s="96" t="str">
        <f>IFERROR(VLOOKUP(Table1[[#This Row],[RespondentID]],'All Data'!$A:$CO,89,FALSE),"unknown")</f>
        <v>Suffolk</v>
      </c>
      <c r="AM188" s="96">
        <f>IFERROR(VLOOKUP(Table1[[#This Row],[RespondentID]],'All Data'!$A:$CO,90,FALSE),"unknown")</f>
        <v>0</v>
      </c>
      <c r="AN188" s="96">
        <f>IFERROR(VLOOKUP(Table1[[#This Row],[RespondentID]],'All Data'!$A:$CO,91,FALSE),"unknown")</f>
        <v>0</v>
      </c>
      <c r="AO188" s="96">
        <f>IFERROR(VLOOKUP(Table1[[#This Row],[RespondentID]],'All Data'!$A:$CO,92,FALSE),"unknown")</f>
        <v>0</v>
      </c>
      <c r="AP188" s="96">
        <f>IFERROR(VLOOKUP(Table1[[#This Row],[RespondentID]],'All Data'!$A:$CO,93,FALSE),"unknown")</f>
        <v>0</v>
      </c>
      <c r="AQ188" s="96">
        <f>IFERROR(VLOOKUP(Table1[[#This Row],[RespondentID]],'All Data'!$A:$CW,94,FALSE),"unknown")</f>
        <v>0</v>
      </c>
      <c r="AR188" s="96">
        <f>IFERROR(VLOOKUP(Table1[[#This Row],[RespondentID]],'All Data'!$A:$CW,95,FALSE),"unknown")</f>
        <v>0</v>
      </c>
      <c r="AS188" s="96">
        <f>IFERROR(VLOOKUP(Table1[[#This Row],[RespondentID]],'All Data'!$A:$CW,96,FALSE),"unknown")</f>
        <v>0</v>
      </c>
      <c r="AT188" s="96">
        <f>IFERROR(VLOOKUP(Table1[[#This Row],[RespondentID]],'All Data'!$A:$CW,97,FALSE),"unknown")</f>
        <v>0</v>
      </c>
      <c r="AU188" s="96">
        <f>IFERROR(VLOOKUP(Table1[[#This Row],[RespondentID]],'All Data'!$A:$CW,98,FALSE),"unknown")</f>
        <v>0</v>
      </c>
      <c r="AV188" s="96">
        <f>IFERROR(VLOOKUP(Table1[[#This Row],[RespondentID]],'All Data'!$A:$CW,99,FALSE),"unknown")</f>
        <v>0</v>
      </c>
    </row>
    <row r="189" spans="1:48">
      <c r="A189">
        <v>114223774890</v>
      </c>
      <c r="C189" t="s">
        <v>39</v>
      </c>
      <c r="H189" t="s">
        <v>43</v>
      </c>
      <c r="L189" t="s">
        <v>47</v>
      </c>
      <c r="O189">
        <f t="shared" si="34"/>
        <v>3</v>
      </c>
      <c r="P189">
        <f t="shared" si="35"/>
        <v>1</v>
      </c>
      <c r="Q189"/>
      <c r="R189">
        <f t="shared" si="36"/>
        <v>0</v>
      </c>
      <c r="S189">
        <f t="shared" si="37"/>
        <v>1</v>
      </c>
      <c r="T189">
        <f t="shared" si="38"/>
        <v>0</v>
      </c>
      <c r="U189">
        <f t="shared" si="39"/>
        <v>0</v>
      </c>
      <c r="V189">
        <f t="shared" si="40"/>
        <v>0</v>
      </c>
      <c r="W189">
        <f t="shared" si="41"/>
        <v>0</v>
      </c>
      <c r="X189">
        <f t="shared" si="42"/>
        <v>1</v>
      </c>
      <c r="Y189">
        <f t="shared" si="43"/>
        <v>0</v>
      </c>
      <c r="Z189">
        <f t="shared" si="44"/>
        <v>0</v>
      </c>
      <c r="AA189">
        <f t="shared" si="45"/>
        <v>0</v>
      </c>
      <c r="AB189">
        <f t="shared" si="46"/>
        <v>1</v>
      </c>
      <c r="AC189">
        <f t="shared" si="47"/>
        <v>0</v>
      </c>
      <c r="AD189"/>
      <c r="AE189"/>
      <c r="AF189">
        <f t="shared" si="48"/>
        <v>3</v>
      </c>
      <c r="AG189">
        <f t="shared" si="49"/>
        <v>3</v>
      </c>
      <c r="AH189" t="str">
        <f t="shared" si="50"/>
        <v>Correct</v>
      </c>
      <c r="AJ189" s="96" t="str">
        <f>IFERROR(VLOOKUP(Table1[[#This Row],[RespondentID]],'All Data'!$A:$CO,87,FALSE),"unknown")</f>
        <v>Woman</v>
      </c>
      <c r="AK189" s="96" t="str">
        <f>IFERROR(VLOOKUP(Table1[[#This Row],[RespondentID]],'All Data'!$A:$CO,88,FALSE),"unknown")</f>
        <v>35-44 years</v>
      </c>
      <c r="AL189" s="96" t="str">
        <f>IFERROR(VLOOKUP(Table1[[#This Row],[RespondentID]],'All Data'!$A:$CO,89,FALSE),"unknown")</f>
        <v>Suffolk</v>
      </c>
      <c r="AM189" s="96" t="str">
        <f>IFERROR(VLOOKUP(Table1[[#This Row],[RespondentID]],'All Data'!$A:$CO,90,FALSE),"unknown")</f>
        <v>Port Jefferson, 11777</v>
      </c>
      <c r="AN189" s="96" t="str">
        <f>IFERROR(VLOOKUP(Table1[[#This Row],[RespondentID]],'All Data'!$A:$CO,91,FALSE),"unknown")</f>
        <v>White</v>
      </c>
      <c r="AO189" s="96" t="str">
        <f>IFERROR(VLOOKUP(Table1[[#This Row],[RespondentID]],'All Data'!$A:$CO,92,FALSE),"unknown")</f>
        <v>Not Hispanic or Latino</v>
      </c>
      <c r="AP189" s="96" t="str">
        <f>IFERROR(VLOOKUP(Table1[[#This Row],[RespondentID]],'All Data'!$A:$CO,93,FALSE),"unknown")</f>
        <v>English</v>
      </c>
      <c r="AQ189" s="96" t="str">
        <f>IFERROR(VLOOKUP(Table1[[#This Row],[RespondentID]],'All Data'!$A:$CW,94,FALSE),"unknown")</f>
        <v>Over $125,000</v>
      </c>
      <c r="AR189" s="96" t="str">
        <f>IFERROR(VLOOKUP(Table1[[#This Row],[RespondentID]],'All Data'!$A:$CW,95,FALSE),"unknown")</f>
        <v>Doctorate</v>
      </c>
      <c r="AS189" s="96" t="str">
        <f>IFERROR(VLOOKUP(Table1[[#This Row],[RespondentID]],'All Data'!$A:$CW,96,FALSE),"unknown")</f>
        <v>Self-employed</v>
      </c>
      <c r="AT189" s="96" t="str">
        <f>IFERROR(VLOOKUP(Table1[[#This Row],[RespondentID]],'All Data'!$A:$CW,97,FALSE),"unknown")</f>
        <v>Yes</v>
      </c>
      <c r="AU189" s="96" t="str">
        <f>IFERROR(VLOOKUP(Table1[[#This Row],[RespondentID]],'All Data'!$A:$CW,98,FALSE),"unknown")</f>
        <v>Private/Commercial</v>
      </c>
      <c r="AV189" s="96" t="str">
        <f>IFERROR(VLOOKUP(Table1[[#This Row],[RespondentID]],'All Data'!$A:$CW,99,FALSE),"unknown")</f>
        <v>Yes</v>
      </c>
    </row>
    <row r="190" spans="1:48">
      <c r="A190">
        <v>114223630554</v>
      </c>
      <c r="E190" t="s">
        <v>41</v>
      </c>
      <c r="H190" t="s">
        <v>43</v>
      </c>
      <c r="J190" t="s">
        <v>45</v>
      </c>
      <c r="O190">
        <f t="shared" si="34"/>
        <v>3</v>
      </c>
      <c r="P190">
        <f t="shared" si="35"/>
        <v>1</v>
      </c>
      <c r="Q190"/>
      <c r="R190">
        <f t="shared" si="36"/>
        <v>0</v>
      </c>
      <c r="S190">
        <f t="shared" si="37"/>
        <v>0</v>
      </c>
      <c r="T190">
        <f t="shared" si="38"/>
        <v>0</v>
      </c>
      <c r="U190">
        <f t="shared" si="39"/>
        <v>1</v>
      </c>
      <c r="V190">
        <f t="shared" si="40"/>
        <v>0</v>
      </c>
      <c r="W190">
        <f t="shared" si="41"/>
        <v>0</v>
      </c>
      <c r="X190">
        <f t="shared" si="42"/>
        <v>1</v>
      </c>
      <c r="Y190">
        <f t="shared" si="43"/>
        <v>0</v>
      </c>
      <c r="Z190">
        <f t="shared" si="44"/>
        <v>1</v>
      </c>
      <c r="AA190">
        <f t="shared" si="45"/>
        <v>0</v>
      </c>
      <c r="AB190">
        <f t="shared" si="46"/>
        <v>0</v>
      </c>
      <c r="AC190">
        <f t="shared" si="47"/>
        <v>0</v>
      </c>
      <c r="AD190"/>
      <c r="AE190"/>
      <c r="AF190">
        <f t="shared" si="48"/>
        <v>3</v>
      </c>
      <c r="AG190">
        <f t="shared" si="49"/>
        <v>3</v>
      </c>
      <c r="AH190" t="str">
        <f t="shared" si="50"/>
        <v>Correct</v>
      </c>
      <c r="AJ190" s="96" t="str">
        <f>IFERROR(VLOOKUP(Table1[[#This Row],[RespondentID]],'All Data'!$A:$CO,87,FALSE),"unknown")</f>
        <v>Woman</v>
      </c>
      <c r="AK190" s="96" t="str">
        <f>IFERROR(VLOOKUP(Table1[[#This Row],[RespondentID]],'All Data'!$A:$CO,88,FALSE),"unknown")</f>
        <v>55-64 years</v>
      </c>
      <c r="AL190" s="96" t="str">
        <f>IFERROR(VLOOKUP(Table1[[#This Row],[RespondentID]],'All Data'!$A:$CO,89,FALSE),"unknown")</f>
        <v>Suffolk</v>
      </c>
      <c r="AM190" s="96" t="str">
        <f>IFERROR(VLOOKUP(Table1[[#This Row],[RespondentID]],'All Data'!$A:$CO,90,FALSE),"unknown")</f>
        <v>Islip Terrace, 11752</v>
      </c>
      <c r="AN190" s="96" t="str">
        <f>IFERROR(VLOOKUP(Table1[[#This Row],[RespondentID]],'All Data'!$A:$CO,91,FALSE),"unknown")</f>
        <v>White</v>
      </c>
      <c r="AO190" s="96" t="str">
        <f>IFERROR(VLOOKUP(Table1[[#This Row],[RespondentID]],'All Data'!$A:$CO,92,FALSE),"unknown")</f>
        <v>Not Hispanic or Latino</v>
      </c>
      <c r="AP190" s="96" t="str">
        <f>IFERROR(VLOOKUP(Table1[[#This Row],[RespondentID]],'All Data'!$A:$CO,93,FALSE),"unknown")</f>
        <v>English</v>
      </c>
      <c r="AQ190" s="96" t="str">
        <f>IFERROR(VLOOKUP(Table1[[#This Row],[RespondentID]],'All Data'!$A:$CW,94,FALSE),"unknown")</f>
        <v>$50,000 to $74,999</v>
      </c>
      <c r="AR190" s="96" t="str">
        <f>IFERROR(VLOOKUP(Table1[[#This Row],[RespondentID]],'All Data'!$A:$CW,95,FALSE),"unknown")</f>
        <v>College graduate</v>
      </c>
      <c r="AS190" s="96" t="str">
        <f>IFERROR(VLOOKUP(Table1[[#This Row],[RespondentID]],'All Data'!$A:$CW,96,FALSE),"unknown")</f>
        <v>Out of work and looking for work</v>
      </c>
      <c r="AT190" s="96" t="str">
        <f>IFERROR(VLOOKUP(Table1[[#This Row],[RespondentID]],'All Data'!$A:$CW,97,FALSE),"unknown")</f>
        <v>Yes</v>
      </c>
      <c r="AU190" s="96" t="str">
        <f>IFERROR(VLOOKUP(Table1[[#This Row],[RespondentID]],'All Data'!$A:$CW,98,FALSE),"unknown")</f>
        <v>Private/Commercial</v>
      </c>
      <c r="AV190" s="96" t="str">
        <f>IFERROR(VLOOKUP(Table1[[#This Row],[RespondentID]],'All Data'!$A:$CW,99,FALSE),"unknown")</f>
        <v>Yes</v>
      </c>
    </row>
    <row r="191" spans="1:48">
      <c r="A191">
        <v>114223595922</v>
      </c>
      <c r="C191" t="s">
        <v>39</v>
      </c>
      <c r="O191">
        <f t="shared" si="34"/>
        <v>1</v>
      </c>
      <c r="P191">
        <f t="shared" si="35"/>
        <v>3</v>
      </c>
      <c r="Q191"/>
      <c r="R191">
        <f t="shared" si="36"/>
        <v>0</v>
      </c>
      <c r="S191">
        <f t="shared" si="37"/>
        <v>1</v>
      </c>
      <c r="T191">
        <f t="shared" si="38"/>
        <v>0</v>
      </c>
      <c r="U191">
        <f t="shared" si="39"/>
        <v>0</v>
      </c>
      <c r="V191">
        <f t="shared" si="40"/>
        <v>0</v>
      </c>
      <c r="W191">
        <f t="shared" si="41"/>
        <v>0</v>
      </c>
      <c r="X191">
        <f t="shared" si="42"/>
        <v>0</v>
      </c>
      <c r="Y191">
        <f t="shared" si="43"/>
        <v>0</v>
      </c>
      <c r="Z191">
        <f t="shared" si="44"/>
        <v>0</v>
      </c>
      <c r="AA191">
        <f t="shared" si="45"/>
        <v>0</v>
      </c>
      <c r="AB191">
        <f t="shared" si="46"/>
        <v>0</v>
      </c>
      <c r="AC191">
        <f t="shared" si="47"/>
        <v>0</v>
      </c>
      <c r="AD191"/>
      <c r="AE191"/>
      <c r="AF191">
        <f t="shared" si="48"/>
        <v>1</v>
      </c>
      <c r="AG191">
        <f t="shared" si="49"/>
        <v>1</v>
      </c>
      <c r="AH191" t="str">
        <f t="shared" si="50"/>
        <v>Correct</v>
      </c>
      <c r="AJ191" s="96" t="str">
        <f>IFERROR(VLOOKUP(Table1[[#This Row],[RespondentID]],'All Data'!$A:$CO,87,FALSE),"unknown")</f>
        <v>Woman</v>
      </c>
      <c r="AK191" s="96" t="str">
        <f>IFERROR(VLOOKUP(Table1[[#This Row],[RespondentID]],'All Data'!$A:$CO,88,FALSE),"unknown")</f>
        <v>65+ years</v>
      </c>
      <c r="AL191" s="96" t="str">
        <f>IFERROR(VLOOKUP(Table1[[#This Row],[RespondentID]],'All Data'!$A:$CO,89,FALSE),"unknown")</f>
        <v>Suffolk</v>
      </c>
      <c r="AM191" s="96" t="str">
        <f>IFERROR(VLOOKUP(Table1[[#This Row],[RespondentID]],'All Data'!$A:$CO,90,FALSE),"unknown")</f>
        <v>Kings Park, 11754</v>
      </c>
      <c r="AN191" s="96" t="str">
        <f>IFERROR(VLOOKUP(Table1[[#This Row],[RespondentID]],'All Data'!$A:$CO,91,FALSE),"unknown")</f>
        <v>White</v>
      </c>
      <c r="AO191" s="96" t="str">
        <f>IFERROR(VLOOKUP(Table1[[#This Row],[RespondentID]],'All Data'!$A:$CO,92,FALSE),"unknown")</f>
        <v>Not Hispanic or Latino</v>
      </c>
      <c r="AP191" s="96" t="str">
        <f>IFERROR(VLOOKUP(Table1[[#This Row],[RespondentID]],'All Data'!$A:$CO,93,FALSE),"unknown")</f>
        <v>English</v>
      </c>
      <c r="AQ191" s="96" t="str">
        <f>IFERROR(VLOOKUP(Table1[[#This Row],[RespondentID]],'All Data'!$A:$CW,94,FALSE),"unknown")</f>
        <v>Over $125,000</v>
      </c>
      <c r="AR191" s="96" t="str">
        <f>IFERROR(VLOOKUP(Table1[[#This Row],[RespondentID]],'All Data'!$A:$CW,95,FALSE),"unknown")</f>
        <v>Graduate school</v>
      </c>
      <c r="AS191" s="96" t="str">
        <f>IFERROR(VLOOKUP(Table1[[#This Row],[RespondentID]],'All Data'!$A:$CW,96,FALSE),"unknown")</f>
        <v>Employed for wages</v>
      </c>
      <c r="AT191" s="96" t="str">
        <f>IFERROR(VLOOKUP(Table1[[#This Row],[RespondentID]],'All Data'!$A:$CW,97,FALSE),"unknown")</f>
        <v>Yes</v>
      </c>
      <c r="AU191" s="96" t="str">
        <f>IFERROR(VLOOKUP(Table1[[#This Row],[RespondentID]],'All Data'!$A:$CW,98,FALSE),"unknown")</f>
        <v>Private/Commercial</v>
      </c>
      <c r="AV191" s="96" t="str">
        <f>IFERROR(VLOOKUP(Table1[[#This Row],[RespondentID]],'All Data'!$A:$CW,99,FALSE),"unknown")</f>
        <v>Yes</v>
      </c>
    </row>
    <row r="192" spans="1:48">
      <c r="A192">
        <v>114223595109</v>
      </c>
      <c r="B192" t="s">
        <v>38</v>
      </c>
      <c r="H192" t="s">
        <v>43</v>
      </c>
      <c r="N192" t="s">
        <v>574</v>
      </c>
      <c r="O192">
        <f t="shared" si="34"/>
        <v>3</v>
      </c>
      <c r="P192">
        <f t="shared" si="35"/>
        <v>1</v>
      </c>
      <c r="Q192"/>
      <c r="R192">
        <f t="shared" si="36"/>
        <v>1</v>
      </c>
      <c r="S192">
        <f t="shared" si="37"/>
        <v>0</v>
      </c>
      <c r="T192">
        <f t="shared" si="38"/>
        <v>0</v>
      </c>
      <c r="U192">
        <f t="shared" si="39"/>
        <v>0</v>
      </c>
      <c r="V192">
        <f t="shared" si="40"/>
        <v>0</v>
      </c>
      <c r="W192">
        <f t="shared" si="41"/>
        <v>0</v>
      </c>
      <c r="X192">
        <f t="shared" si="42"/>
        <v>1</v>
      </c>
      <c r="Y192">
        <f t="shared" si="43"/>
        <v>0</v>
      </c>
      <c r="Z192">
        <f t="shared" si="44"/>
        <v>0</v>
      </c>
      <c r="AA192">
        <f t="shared" si="45"/>
        <v>0</v>
      </c>
      <c r="AB192">
        <f t="shared" si="46"/>
        <v>0</v>
      </c>
      <c r="AC192">
        <f t="shared" si="47"/>
        <v>0</v>
      </c>
      <c r="AD192"/>
      <c r="AE192"/>
      <c r="AF192">
        <f t="shared" si="48"/>
        <v>2</v>
      </c>
      <c r="AG192">
        <f t="shared" si="49"/>
        <v>3</v>
      </c>
      <c r="AH192" t="str">
        <f t="shared" si="50"/>
        <v>Wrong</v>
      </c>
      <c r="AJ192" s="96" t="str">
        <f>IFERROR(VLOOKUP(Table1[[#This Row],[RespondentID]],'All Data'!$A:$CO,87,FALSE),"unknown")</f>
        <v>Woman</v>
      </c>
      <c r="AK192" s="96" t="str">
        <f>IFERROR(VLOOKUP(Table1[[#This Row],[RespondentID]],'All Data'!$A:$CO,88,FALSE),"unknown")</f>
        <v>65+ years</v>
      </c>
      <c r="AL192" s="96" t="str">
        <f>IFERROR(VLOOKUP(Table1[[#This Row],[RespondentID]],'All Data'!$A:$CO,89,FALSE),"unknown")</f>
        <v>Suffolk</v>
      </c>
      <c r="AM192" s="96" t="str">
        <f>IFERROR(VLOOKUP(Table1[[#This Row],[RespondentID]],'All Data'!$A:$CO,90,FALSE),"unknown")</f>
        <v>Centereach, 11720</v>
      </c>
      <c r="AN192" s="96" t="str">
        <f>IFERROR(VLOOKUP(Table1[[#This Row],[RespondentID]],'All Data'!$A:$CO,91,FALSE),"unknown")</f>
        <v>White</v>
      </c>
      <c r="AO192" s="96" t="str">
        <f>IFERROR(VLOOKUP(Table1[[#This Row],[RespondentID]],'All Data'!$A:$CO,92,FALSE),"unknown")</f>
        <v>Not Hispanic or Latino</v>
      </c>
      <c r="AP192" s="96" t="str">
        <f>IFERROR(VLOOKUP(Table1[[#This Row],[RespondentID]],'All Data'!$A:$CO,93,FALSE),"unknown")</f>
        <v>English</v>
      </c>
      <c r="AQ192" s="96" t="str">
        <f>IFERROR(VLOOKUP(Table1[[#This Row],[RespondentID]],'All Data'!$A:$CW,94,FALSE),"unknown")</f>
        <v>$50,000 to $74,999</v>
      </c>
      <c r="AR192" s="96" t="str">
        <f>IFERROR(VLOOKUP(Table1[[#This Row],[RespondentID]],'All Data'!$A:$CW,95,FALSE),"unknown")</f>
        <v>Some college</v>
      </c>
      <c r="AS192" s="96" t="str">
        <f>IFERROR(VLOOKUP(Table1[[#This Row],[RespondentID]],'All Data'!$A:$CW,96,FALSE),"unknown")</f>
        <v>Retired</v>
      </c>
      <c r="AT192" s="96" t="str">
        <f>IFERROR(VLOOKUP(Table1[[#This Row],[RespondentID]],'All Data'!$A:$CW,97,FALSE),"unknown")</f>
        <v>Yes</v>
      </c>
      <c r="AU192" s="96" t="str">
        <f>IFERROR(VLOOKUP(Table1[[#This Row],[RespondentID]],'All Data'!$A:$CW,98,FALSE),"unknown")</f>
        <v>Medicare, Private/Commercial</v>
      </c>
      <c r="AV192" s="96" t="str">
        <f>IFERROR(VLOOKUP(Table1[[#This Row],[RespondentID]],'All Data'!$A:$CW,99,FALSE),"unknown")</f>
        <v>Yes</v>
      </c>
    </row>
    <row r="193" spans="1:48">
      <c r="A193">
        <v>114223580292</v>
      </c>
      <c r="B193" t="s">
        <v>38</v>
      </c>
      <c r="O193">
        <f t="shared" si="34"/>
        <v>1</v>
      </c>
      <c r="P193">
        <f t="shared" si="35"/>
        <v>3</v>
      </c>
      <c r="Q193"/>
      <c r="R193">
        <f t="shared" si="36"/>
        <v>1</v>
      </c>
      <c r="S193">
        <f t="shared" si="37"/>
        <v>0</v>
      </c>
      <c r="T193">
        <f t="shared" si="38"/>
        <v>0</v>
      </c>
      <c r="U193">
        <f t="shared" si="39"/>
        <v>0</v>
      </c>
      <c r="V193">
        <f t="shared" si="40"/>
        <v>0</v>
      </c>
      <c r="W193">
        <f t="shared" si="41"/>
        <v>0</v>
      </c>
      <c r="X193">
        <f t="shared" si="42"/>
        <v>0</v>
      </c>
      <c r="Y193">
        <f t="shared" si="43"/>
        <v>0</v>
      </c>
      <c r="Z193">
        <f t="shared" si="44"/>
        <v>0</v>
      </c>
      <c r="AA193">
        <f t="shared" si="45"/>
        <v>0</v>
      </c>
      <c r="AB193">
        <f t="shared" si="46"/>
        <v>0</v>
      </c>
      <c r="AC193">
        <f t="shared" si="47"/>
        <v>0</v>
      </c>
      <c r="AD193"/>
      <c r="AE193"/>
      <c r="AF193">
        <f t="shared" si="48"/>
        <v>1</v>
      </c>
      <c r="AG193">
        <f t="shared" si="49"/>
        <v>1</v>
      </c>
      <c r="AH193" t="str">
        <f t="shared" si="50"/>
        <v>Correct</v>
      </c>
      <c r="AJ193" s="96" t="str">
        <f>IFERROR(VLOOKUP(Table1[[#This Row],[RespondentID]],'All Data'!$A:$CO,87,FALSE),"unknown")</f>
        <v>Man</v>
      </c>
      <c r="AK193" s="96" t="str">
        <f>IFERROR(VLOOKUP(Table1[[#This Row],[RespondentID]],'All Data'!$A:$CO,88,FALSE),"unknown")</f>
        <v>55-64 years</v>
      </c>
      <c r="AL193" s="96" t="str">
        <f>IFERROR(VLOOKUP(Table1[[#This Row],[RespondentID]],'All Data'!$A:$CO,89,FALSE),"unknown")</f>
        <v>Suffolk</v>
      </c>
      <c r="AM193" s="96" t="str">
        <f>IFERROR(VLOOKUP(Table1[[#This Row],[RespondentID]],'All Data'!$A:$CO,90,FALSE),"unknown")</f>
        <v>Coram, 11727</v>
      </c>
      <c r="AN193" s="96" t="str">
        <f>IFERROR(VLOOKUP(Table1[[#This Row],[RespondentID]],'All Data'!$A:$CO,91,FALSE),"unknown")</f>
        <v>White</v>
      </c>
      <c r="AO193" s="96" t="str">
        <f>IFERROR(VLOOKUP(Table1[[#This Row],[RespondentID]],'All Data'!$A:$CO,92,FALSE),"unknown")</f>
        <v>Not Hispanic or Latino</v>
      </c>
      <c r="AP193" s="96" t="str">
        <f>IFERROR(VLOOKUP(Table1[[#This Row],[RespondentID]],'All Data'!$A:$CO,93,FALSE),"unknown")</f>
        <v>English</v>
      </c>
      <c r="AQ193" s="96" t="str">
        <f>IFERROR(VLOOKUP(Table1[[#This Row],[RespondentID]],'All Data'!$A:$CW,94,FALSE),"unknown")</f>
        <v>Over $125,000</v>
      </c>
      <c r="AR193" s="96" t="str">
        <f>IFERROR(VLOOKUP(Table1[[#This Row],[RespondentID]],'All Data'!$A:$CW,95,FALSE),"unknown")</f>
        <v>Some college</v>
      </c>
      <c r="AS193" s="96" t="str">
        <f>IFERROR(VLOOKUP(Table1[[#This Row],[RespondentID]],'All Data'!$A:$CW,96,FALSE),"unknown")</f>
        <v>Employed for wages</v>
      </c>
      <c r="AT193" s="96" t="str">
        <f>IFERROR(VLOOKUP(Table1[[#This Row],[RespondentID]],'All Data'!$A:$CW,97,FALSE),"unknown")</f>
        <v>Yes</v>
      </c>
      <c r="AU193" s="96" t="str">
        <f>IFERROR(VLOOKUP(Table1[[#This Row],[RespondentID]],'All Data'!$A:$CW,98,FALSE),"unknown")</f>
        <v>Private/Commercial</v>
      </c>
      <c r="AV193" s="96" t="str">
        <f>IFERROR(VLOOKUP(Table1[[#This Row],[RespondentID]],'All Data'!$A:$CW,99,FALSE),"unknown")</f>
        <v>Yes</v>
      </c>
    </row>
    <row r="194" spans="1:48">
      <c r="A194">
        <v>114217401057</v>
      </c>
      <c r="C194" t="s">
        <v>39</v>
      </c>
      <c r="E194" t="s">
        <v>41</v>
      </c>
      <c r="F194" t="s">
        <v>42</v>
      </c>
      <c r="O194">
        <f t="shared" ref="O194:O257" si="51">COUNTA(B194:N194)</f>
        <v>3</v>
      </c>
      <c r="P194">
        <f t="shared" ref="P194:P257" si="52">3/O194</f>
        <v>1</v>
      </c>
      <c r="Q194"/>
      <c r="R194">
        <f t="shared" ref="R194:R257" si="53">IF($O194&lt;3,IF($B194=$B$1,1,0),IF($B194=$B$1,$P194,0))</f>
        <v>0</v>
      </c>
      <c r="S194">
        <f t="shared" ref="S194:S257" si="54">IF($O194&lt;3,IF($C194=$C$1,1,0),IF($C194=$C$1,$P194,0))</f>
        <v>1</v>
      </c>
      <c r="T194">
        <f t="shared" ref="T194:T257" si="55">IF($O194&lt;3,IF($D194=$D$1,1,0),IF($D194=$D$1,$P194,0))</f>
        <v>0</v>
      </c>
      <c r="U194">
        <f t="shared" ref="U194:U257" si="56">IF($O194&lt;3,IF($E194=$E$1,1,0),IF($E194=$E$1,$P194,0))</f>
        <v>1</v>
      </c>
      <c r="V194">
        <f t="shared" ref="V194:V257" si="57">IF($O194&lt;3,IF($F194=$F$1,1,0),IF($F194=$F$1,$P194,0))</f>
        <v>1</v>
      </c>
      <c r="W194">
        <f t="shared" ref="W194:W257" si="58">IF($O194&lt;3,IF($G194=$G$1,1,0),IF($G194=$G$1,$P194,0))</f>
        <v>0</v>
      </c>
      <c r="X194">
        <f t="shared" ref="X194:X257" si="59">IF($O194&lt;3,IF($H194=$H$1,1,0),IF($H194=$H$1,$P194,0))</f>
        <v>0</v>
      </c>
      <c r="Y194">
        <f t="shared" ref="Y194:Y257" si="60">IF($O194&lt;3,IF($I194=$I$1,1,0),IF($I194=$I$1,$P194,0))</f>
        <v>0</v>
      </c>
      <c r="Z194">
        <f t="shared" ref="Z194:Z257" si="61">IF($O194&lt;3,IF($J194=$J$1,1,0),IF($J194=$J$1,$P194,0))</f>
        <v>0</v>
      </c>
      <c r="AA194">
        <f t="shared" ref="AA194:AA257" si="62">IF($O194&lt;3,IF($K194=$K$1,1,0),IF($K194=$K$1,$P194,0))</f>
        <v>0</v>
      </c>
      <c r="AB194">
        <f t="shared" ref="AB194:AB257" si="63">IF($O194&lt;3,IF($L194=$L$1,1,0),IF($L194=$L$1,$P194,0))</f>
        <v>0</v>
      </c>
      <c r="AC194">
        <f t="shared" ref="AC194:AC257" si="64">IF($O194&lt;3,IF($M194=$M$1,1,0),IF($M194=$M$1,$P194,0))</f>
        <v>0</v>
      </c>
      <c r="AD194"/>
      <c r="AE194"/>
      <c r="AF194">
        <f t="shared" ref="AF194:AF257" si="65">SUM(R194:AD194)</f>
        <v>3</v>
      </c>
      <c r="AG194">
        <f t="shared" ref="AG194:AG257" si="66">O194</f>
        <v>3</v>
      </c>
      <c r="AH194" t="str">
        <f t="shared" ref="AH194:AH257" si="67">IF(AF194=AG194,"Correct",IF(AF194=3,"Correct","Wrong"))</f>
        <v>Correct</v>
      </c>
      <c r="AJ194" s="96" t="str">
        <f>IFERROR(VLOOKUP(Table1[[#This Row],[RespondentID]],'All Data'!$A:$CO,87,FALSE),"unknown")</f>
        <v>Woman</v>
      </c>
      <c r="AK194" s="96" t="str">
        <f>IFERROR(VLOOKUP(Table1[[#This Row],[RespondentID]],'All Data'!$A:$CO,88,FALSE),"unknown")</f>
        <v>55-64 years</v>
      </c>
      <c r="AL194" s="96" t="str">
        <f>IFERROR(VLOOKUP(Table1[[#This Row],[RespondentID]],'All Data'!$A:$CO,89,FALSE),"unknown")</f>
        <v>Nassau</v>
      </c>
      <c r="AM194" s="96" t="str">
        <f>IFERROR(VLOOKUP(Table1[[#This Row],[RespondentID]],'All Data'!$A:$CO,90,FALSE),"unknown")</f>
        <v>Lynbrook, 11563</v>
      </c>
      <c r="AN194" s="96" t="str">
        <f>IFERROR(VLOOKUP(Table1[[#This Row],[RespondentID]],'All Data'!$A:$CO,91,FALSE),"unknown")</f>
        <v>White</v>
      </c>
      <c r="AO194" s="96" t="str">
        <f>IFERROR(VLOOKUP(Table1[[#This Row],[RespondentID]],'All Data'!$A:$CO,92,FALSE),"unknown")</f>
        <v>Not Hispanic or Latino</v>
      </c>
      <c r="AP194" s="96" t="str">
        <f>IFERROR(VLOOKUP(Table1[[#This Row],[RespondentID]],'All Data'!$A:$CO,93,FALSE),"unknown")</f>
        <v>English</v>
      </c>
      <c r="AQ194" s="96" t="str">
        <f>IFERROR(VLOOKUP(Table1[[#This Row],[RespondentID]],'All Data'!$A:$CW,94,FALSE),"unknown")</f>
        <v>Over $125,000</v>
      </c>
      <c r="AR194" s="96" t="str">
        <f>IFERROR(VLOOKUP(Table1[[#This Row],[RespondentID]],'All Data'!$A:$CW,95,FALSE),"unknown")</f>
        <v>Graduate school</v>
      </c>
      <c r="AS194" s="96" t="str">
        <f>IFERROR(VLOOKUP(Table1[[#This Row],[RespondentID]],'All Data'!$A:$CW,96,FALSE),"unknown")</f>
        <v>Employed for wages</v>
      </c>
      <c r="AT194" s="96" t="str">
        <f>IFERROR(VLOOKUP(Table1[[#This Row],[RespondentID]],'All Data'!$A:$CW,97,FALSE),"unknown")</f>
        <v>Yes</v>
      </c>
      <c r="AU194" s="96" t="str">
        <f>IFERROR(VLOOKUP(Table1[[#This Row],[RespondentID]],'All Data'!$A:$CW,98,FALSE),"unknown")</f>
        <v>Private/Commercial</v>
      </c>
      <c r="AV194" s="96" t="str">
        <f>IFERROR(VLOOKUP(Table1[[#This Row],[RespondentID]],'All Data'!$A:$CW,99,FALSE),"unknown")</f>
        <v>Yes</v>
      </c>
    </row>
    <row r="195" spans="1:48">
      <c r="A195">
        <v>18046518188</v>
      </c>
      <c r="F195" t="s">
        <v>42</v>
      </c>
      <c r="H195" t="s">
        <v>43</v>
      </c>
      <c r="K195" t="s">
        <v>46</v>
      </c>
      <c r="O195">
        <f t="shared" si="51"/>
        <v>3</v>
      </c>
      <c r="P195">
        <f t="shared" si="52"/>
        <v>1</v>
      </c>
      <c r="Q195"/>
      <c r="R195">
        <f t="shared" si="53"/>
        <v>0</v>
      </c>
      <c r="S195">
        <f t="shared" si="54"/>
        <v>0</v>
      </c>
      <c r="T195">
        <f t="shared" si="55"/>
        <v>0</v>
      </c>
      <c r="U195">
        <f t="shared" si="56"/>
        <v>0</v>
      </c>
      <c r="V195">
        <f t="shared" si="57"/>
        <v>1</v>
      </c>
      <c r="W195">
        <f t="shared" si="58"/>
        <v>0</v>
      </c>
      <c r="X195">
        <f t="shared" si="59"/>
        <v>1</v>
      </c>
      <c r="Y195">
        <f t="shared" si="60"/>
        <v>0</v>
      </c>
      <c r="Z195">
        <f t="shared" si="61"/>
        <v>0</v>
      </c>
      <c r="AA195">
        <f t="shared" si="62"/>
        <v>1</v>
      </c>
      <c r="AB195">
        <f t="shared" si="63"/>
        <v>0</v>
      </c>
      <c r="AC195">
        <f t="shared" si="64"/>
        <v>0</v>
      </c>
      <c r="AD195"/>
      <c r="AE195"/>
      <c r="AF195">
        <f t="shared" si="65"/>
        <v>3</v>
      </c>
      <c r="AG195">
        <f t="shared" si="66"/>
        <v>3</v>
      </c>
      <c r="AH195" t="str">
        <f t="shared" si="67"/>
        <v>Correct</v>
      </c>
      <c r="AJ195" s="96" t="str">
        <f>IFERROR(VLOOKUP(Table1[[#This Row],[RespondentID]],'All Data'!$A:$CO,87,FALSE),"unknown")</f>
        <v>Man</v>
      </c>
      <c r="AK195" s="96" t="str">
        <f>IFERROR(VLOOKUP(Table1[[#This Row],[RespondentID]],'All Data'!$A:$CO,88,FALSE),"unknown")</f>
        <v>Under 18</v>
      </c>
      <c r="AL195" s="96" t="str">
        <f>IFERROR(VLOOKUP(Table1[[#This Row],[RespondentID]],'All Data'!$A:$CO,89,FALSE),"unknown")</f>
        <v>Queens</v>
      </c>
      <c r="AM195" s="96">
        <f>IFERROR(VLOOKUP(Table1[[#This Row],[RespondentID]],'All Data'!$A:$CO,90,FALSE),"unknown")</f>
        <v>11356</v>
      </c>
      <c r="AN195" s="96" t="str">
        <f>IFERROR(VLOOKUP(Table1[[#This Row],[RespondentID]],'All Data'!$A:$CO,91,FALSE),"unknown")</f>
        <v>Two or more races</v>
      </c>
      <c r="AO195" s="96" t="str">
        <f>IFERROR(VLOOKUP(Table1[[#This Row],[RespondentID]],'All Data'!$A:$CO,92,FALSE),"unknown")</f>
        <v>Hispanic or Latino</v>
      </c>
      <c r="AP195" s="96" t="str">
        <f>IFERROR(VLOOKUP(Table1[[#This Row],[RespondentID]],'All Data'!$A:$CO,93,FALSE),"unknown")</f>
        <v>Spanish</v>
      </c>
      <c r="AQ195" s="96" t="str">
        <f>IFERROR(VLOOKUP(Table1[[#This Row],[RespondentID]],'All Data'!$A:$CW,94,FALSE),"unknown")</f>
        <v>$75,000 to $125,000</v>
      </c>
      <c r="AR195" s="96" t="str">
        <f>IFERROR(VLOOKUP(Table1[[#This Row],[RespondentID]],'All Data'!$A:$CW,95,FALSE),"unknown")</f>
        <v>Some high school</v>
      </c>
      <c r="AS195" s="96" t="str">
        <f>IFERROR(VLOOKUP(Table1[[#This Row],[RespondentID]],'All Data'!$A:$CW,96,FALSE),"unknown")</f>
        <v>Student</v>
      </c>
      <c r="AT195" s="96" t="str">
        <f>IFERROR(VLOOKUP(Table1[[#This Row],[RespondentID]],'All Data'!$A:$CW,97,FALSE),"unknown")</f>
        <v>Yes</v>
      </c>
      <c r="AU195" s="96" t="str">
        <f>IFERROR(VLOOKUP(Table1[[#This Row],[RespondentID]],'All Data'!$A:$CW,98,FALSE),"unknown")</f>
        <v>Private/Commercial</v>
      </c>
      <c r="AV195" s="96" t="str">
        <f>IFERROR(VLOOKUP(Table1[[#This Row],[RespondentID]],'All Data'!$A:$CW,99,FALSE),"unknown")</f>
        <v>Yes</v>
      </c>
    </row>
    <row r="196" spans="1:48">
      <c r="A196">
        <v>18046514858</v>
      </c>
      <c r="C196" t="s">
        <v>39</v>
      </c>
      <c r="H196" t="s">
        <v>43</v>
      </c>
      <c r="J196" t="s">
        <v>45</v>
      </c>
      <c r="O196">
        <f t="shared" si="51"/>
        <v>3</v>
      </c>
      <c r="P196">
        <f t="shared" si="52"/>
        <v>1</v>
      </c>
      <c r="Q196"/>
      <c r="R196">
        <f t="shared" si="53"/>
        <v>0</v>
      </c>
      <c r="S196">
        <f t="shared" si="54"/>
        <v>1</v>
      </c>
      <c r="T196">
        <f t="shared" si="55"/>
        <v>0</v>
      </c>
      <c r="U196">
        <f t="shared" si="56"/>
        <v>0</v>
      </c>
      <c r="V196">
        <f t="shared" si="57"/>
        <v>0</v>
      </c>
      <c r="W196">
        <f t="shared" si="58"/>
        <v>0</v>
      </c>
      <c r="X196">
        <f t="shared" si="59"/>
        <v>1</v>
      </c>
      <c r="Y196">
        <f t="shared" si="60"/>
        <v>0</v>
      </c>
      <c r="Z196">
        <f t="shared" si="61"/>
        <v>1</v>
      </c>
      <c r="AA196">
        <f t="shared" si="62"/>
        <v>0</v>
      </c>
      <c r="AB196">
        <f t="shared" si="63"/>
        <v>0</v>
      </c>
      <c r="AC196">
        <f t="shared" si="64"/>
        <v>0</v>
      </c>
      <c r="AD196"/>
      <c r="AE196"/>
      <c r="AF196">
        <f t="shared" si="65"/>
        <v>3</v>
      </c>
      <c r="AG196">
        <f t="shared" si="66"/>
        <v>3</v>
      </c>
      <c r="AH196" t="str">
        <f t="shared" si="67"/>
        <v>Correct</v>
      </c>
      <c r="AJ196" s="96" t="str">
        <f>IFERROR(VLOOKUP(Table1[[#This Row],[RespondentID]],'All Data'!$A:$CO,87,FALSE),"unknown")</f>
        <v>Woman</v>
      </c>
      <c r="AK196" s="96" t="str">
        <f>IFERROR(VLOOKUP(Table1[[#This Row],[RespondentID]],'All Data'!$A:$CO,88,FALSE),"unknown")</f>
        <v>35-44 years</v>
      </c>
      <c r="AL196" s="96" t="str">
        <f>IFERROR(VLOOKUP(Table1[[#This Row],[RespondentID]],'All Data'!$A:$CO,89,FALSE),"unknown")</f>
        <v>Suffolk</v>
      </c>
      <c r="AM196" s="96" t="str">
        <f>IFERROR(VLOOKUP(Table1[[#This Row],[RespondentID]],'All Data'!$A:$CO,90,FALSE),"unknown")</f>
        <v>Commack, 11725</v>
      </c>
      <c r="AN196" s="96" t="str">
        <f>IFERROR(VLOOKUP(Table1[[#This Row],[RespondentID]],'All Data'!$A:$CO,91,FALSE),"unknown")</f>
        <v>Black or African American</v>
      </c>
      <c r="AO196" s="96" t="str">
        <f>IFERROR(VLOOKUP(Table1[[#This Row],[RespondentID]],'All Data'!$A:$CO,92,FALSE),"unknown")</f>
        <v>Not Hispanic or Latino</v>
      </c>
      <c r="AP196" s="96" t="str">
        <f>IFERROR(VLOOKUP(Table1[[#This Row],[RespondentID]],'All Data'!$A:$CO,93,FALSE),"unknown")</f>
        <v>English</v>
      </c>
      <c r="AQ196" s="96" t="str">
        <f>IFERROR(VLOOKUP(Table1[[#This Row],[RespondentID]],'All Data'!$A:$CW,94,FALSE),"unknown")</f>
        <v>$75,000 to $125,000</v>
      </c>
      <c r="AR196" s="96" t="str">
        <f>IFERROR(VLOOKUP(Table1[[#This Row],[RespondentID]],'All Data'!$A:$CW,95,FALSE),"unknown")</f>
        <v>College graduate</v>
      </c>
      <c r="AS196" s="96" t="str">
        <f>IFERROR(VLOOKUP(Table1[[#This Row],[RespondentID]],'All Data'!$A:$CW,96,FALSE),"unknown")</f>
        <v>Employed for wages</v>
      </c>
      <c r="AT196" s="96">
        <f>IFERROR(VLOOKUP(Table1[[#This Row],[RespondentID]],'All Data'!$A:$CW,97,FALSE),"unknown")</f>
        <v>0</v>
      </c>
      <c r="AU196" s="96" t="str">
        <f>IFERROR(VLOOKUP(Table1[[#This Row],[RespondentID]],'All Data'!$A:$CW,98,FALSE),"unknown")</f>
        <v>Private/Commercial</v>
      </c>
      <c r="AV196" s="96" t="str">
        <f>IFERROR(VLOOKUP(Table1[[#This Row],[RespondentID]],'All Data'!$A:$CW,99,FALSE),"unknown")</f>
        <v>Yes</v>
      </c>
    </row>
    <row r="197" spans="1:48">
      <c r="A197">
        <v>18046505263</v>
      </c>
      <c r="B197" t="s">
        <v>38</v>
      </c>
      <c r="C197" t="s">
        <v>39</v>
      </c>
      <c r="E197" t="s">
        <v>41</v>
      </c>
      <c r="O197">
        <f t="shared" si="51"/>
        <v>3</v>
      </c>
      <c r="P197">
        <f t="shared" si="52"/>
        <v>1</v>
      </c>
      <c r="Q197"/>
      <c r="R197">
        <f t="shared" si="53"/>
        <v>1</v>
      </c>
      <c r="S197">
        <f t="shared" si="54"/>
        <v>1</v>
      </c>
      <c r="T197">
        <f t="shared" si="55"/>
        <v>0</v>
      </c>
      <c r="U197">
        <f t="shared" si="56"/>
        <v>1</v>
      </c>
      <c r="V197">
        <f t="shared" si="57"/>
        <v>0</v>
      </c>
      <c r="W197">
        <f t="shared" si="58"/>
        <v>0</v>
      </c>
      <c r="X197">
        <f t="shared" si="59"/>
        <v>0</v>
      </c>
      <c r="Y197">
        <f t="shared" si="60"/>
        <v>0</v>
      </c>
      <c r="Z197">
        <f t="shared" si="61"/>
        <v>0</v>
      </c>
      <c r="AA197">
        <f t="shared" si="62"/>
        <v>0</v>
      </c>
      <c r="AB197">
        <f t="shared" si="63"/>
        <v>0</v>
      </c>
      <c r="AC197">
        <f t="shared" si="64"/>
        <v>0</v>
      </c>
      <c r="AD197"/>
      <c r="AE197"/>
      <c r="AF197">
        <f t="shared" si="65"/>
        <v>3</v>
      </c>
      <c r="AG197">
        <f t="shared" si="66"/>
        <v>3</v>
      </c>
      <c r="AH197" t="str">
        <f t="shared" si="67"/>
        <v>Correct</v>
      </c>
      <c r="AJ197" s="96" t="str">
        <f>IFERROR(VLOOKUP(Table1[[#This Row],[RespondentID]],'All Data'!$A:$CO,87,FALSE),"unknown")</f>
        <v>Woman</v>
      </c>
      <c r="AK197" s="96" t="str">
        <f>IFERROR(VLOOKUP(Table1[[#This Row],[RespondentID]],'All Data'!$A:$CO,88,FALSE),"unknown")</f>
        <v>Under 18</v>
      </c>
      <c r="AL197" s="96" t="str">
        <f>IFERROR(VLOOKUP(Table1[[#This Row],[RespondentID]],'All Data'!$A:$CO,89,FALSE),"unknown")</f>
        <v>Suffolk</v>
      </c>
      <c r="AM197" s="96" t="str">
        <f>IFERROR(VLOOKUP(Table1[[#This Row],[RespondentID]],'All Data'!$A:$CO,90,FALSE),"unknown")</f>
        <v>Medford, 11763</v>
      </c>
      <c r="AN197" s="96" t="str">
        <f>IFERROR(VLOOKUP(Table1[[#This Row],[RespondentID]],'All Data'!$A:$CO,91,FALSE),"unknown")</f>
        <v>Black or African American</v>
      </c>
      <c r="AO197" s="96" t="str">
        <f>IFERROR(VLOOKUP(Table1[[#This Row],[RespondentID]],'All Data'!$A:$CO,92,FALSE),"unknown")</f>
        <v>Not Hispanic or Latino</v>
      </c>
      <c r="AP197" s="96" t="str">
        <f>IFERROR(VLOOKUP(Table1[[#This Row],[RespondentID]],'All Data'!$A:$CO,93,FALSE),"unknown")</f>
        <v>English</v>
      </c>
      <c r="AQ197" s="96" t="str">
        <f>IFERROR(VLOOKUP(Table1[[#This Row],[RespondentID]],'All Data'!$A:$CW,94,FALSE),"unknown")</f>
        <v>$0-$19,999</v>
      </c>
      <c r="AR197" s="96" t="str">
        <f>IFERROR(VLOOKUP(Table1[[#This Row],[RespondentID]],'All Data'!$A:$CW,95,FALSE),"unknown")</f>
        <v>Some high school</v>
      </c>
      <c r="AS197" s="96" t="str">
        <f>IFERROR(VLOOKUP(Table1[[#This Row],[RespondentID]],'All Data'!$A:$CW,96,FALSE),"unknown")</f>
        <v>Student</v>
      </c>
      <c r="AT197" s="96" t="str">
        <f>IFERROR(VLOOKUP(Table1[[#This Row],[RespondentID]],'All Data'!$A:$CW,97,FALSE),"unknown")</f>
        <v>Yes</v>
      </c>
      <c r="AU197" s="96" t="str">
        <f>IFERROR(VLOOKUP(Table1[[#This Row],[RespondentID]],'All Data'!$A:$CW,98,FALSE),"unknown")</f>
        <v>Medicaid</v>
      </c>
      <c r="AV197" s="96" t="str">
        <f>IFERROR(VLOOKUP(Table1[[#This Row],[RespondentID]],'All Data'!$A:$CW,99,FALSE),"unknown")</f>
        <v>Yes</v>
      </c>
    </row>
    <row r="198" spans="1:48">
      <c r="A198">
        <v>18046505228</v>
      </c>
      <c r="C198" t="s">
        <v>39</v>
      </c>
      <c r="E198" t="s">
        <v>41</v>
      </c>
      <c r="H198" t="s">
        <v>43</v>
      </c>
      <c r="O198">
        <f t="shared" si="51"/>
        <v>3</v>
      </c>
      <c r="P198">
        <f t="shared" si="52"/>
        <v>1</v>
      </c>
      <c r="Q198"/>
      <c r="R198">
        <f t="shared" si="53"/>
        <v>0</v>
      </c>
      <c r="S198">
        <f t="shared" si="54"/>
        <v>1</v>
      </c>
      <c r="T198">
        <f t="shared" si="55"/>
        <v>0</v>
      </c>
      <c r="U198">
        <f t="shared" si="56"/>
        <v>1</v>
      </c>
      <c r="V198">
        <f t="shared" si="57"/>
        <v>0</v>
      </c>
      <c r="W198">
        <f t="shared" si="58"/>
        <v>0</v>
      </c>
      <c r="X198">
        <f t="shared" si="59"/>
        <v>1</v>
      </c>
      <c r="Y198">
        <f t="shared" si="60"/>
        <v>0</v>
      </c>
      <c r="Z198">
        <f t="shared" si="61"/>
        <v>0</v>
      </c>
      <c r="AA198">
        <f t="shared" si="62"/>
        <v>0</v>
      </c>
      <c r="AB198">
        <f t="shared" si="63"/>
        <v>0</v>
      </c>
      <c r="AC198">
        <f t="shared" si="64"/>
        <v>0</v>
      </c>
      <c r="AD198"/>
      <c r="AE198"/>
      <c r="AF198">
        <f t="shared" si="65"/>
        <v>3</v>
      </c>
      <c r="AG198">
        <f t="shared" si="66"/>
        <v>3</v>
      </c>
      <c r="AH198" t="str">
        <f t="shared" si="67"/>
        <v>Correct</v>
      </c>
      <c r="AJ198" s="96" t="str">
        <f>IFERROR(VLOOKUP(Table1[[#This Row],[RespondentID]],'All Data'!$A:$CO,87,FALSE),"unknown")</f>
        <v>Woman</v>
      </c>
      <c r="AK198" s="96" t="str">
        <f>IFERROR(VLOOKUP(Table1[[#This Row],[RespondentID]],'All Data'!$A:$CO,88,FALSE),"unknown")</f>
        <v>18-24 years</v>
      </c>
      <c r="AL198" s="96" t="str">
        <f>IFERROR(VLOOKUP(Table1[[#This Row],[RespondentID]],'All Data'!$A:$CO,89,FALSE),"unknown")</f>
        <v>Suffolk</v>
      </c>
      <c r="AM198" s="96" t="str">
        <f>IFERROR(VLOOKUP(Table1[[#This Row],[RespondentID]],'All Data'!$A:$CO,90,FALSE),"unknown")</f>
        <v>Coram, 11727</v>
      </c>
      <c r="AN198" s="96" t="str">
        <f>IFERROR(VLOOKUP(Table1[[#This Row],[RespondentID]],'All Data'!$A:$CO,91,FALSE),"unknown")</f>
        <v>White</v>
      </c>
      <c r="AO198" s="96" t="str">
        <f>IFERROR(VLOOKUP(Table1[[#This Row],[RespondentID]],'All Data'!$A:$CO,92,FALSE),"unknown")</f>
        <v>Hispanic or Latino</v>
      </c>
      <c r="AP198" s="96" t="str">
        <f>IFERROR(VLOOKUP(Table1[[#This Row],[RespondentID]],'All Data'!$A:$CO,93,FALSE),"unknown")</f>
        <v>English</v>
      </c>
      <c r="AQ198" s="96" t="str">
        <f>IFERROR(VLOOKUP(Table1[[#This Row],[RespondentID]],'All Data'!$A:$CW,94,FALSE),"unknown")</f>
        <v>$35,000 to $49,999</v>
      </c>
      <c r="AR198" s="96" t="str">
        <f>IFERROR(VLOOKUP(Table1[[#This Row],[RespondentID]],'All Data'!$A:$CW,95,FALSE),"unknown")</f>
        <v>Some high school</v>
      </c>
      <c r="AS198" s="96" t="str">
        <f>IFERROR(VLOOKUP(Table1[[#This Row],[RespondentID]],'All Data'!$A:$CW,96,FALSE),"unknown")</f>
        <v>Out of work and looking for work</v>
      </c>
      <c r="AT198" s="96" t="str">
        <f>IFERROR(VLOOKUP(Table1[[#This Row],[RespondentID]],'All Data'!$A:$CW,97,FALSE),"unknown")</f>
        <v>Yes</v>
      </c>
      <c r="AU198" s="96" t="str">
        <f>IFERROR(VLOOKUP(Table1[[#This Row],[RespondentID]],'All Data'!$A:$CW,98,FALSE),"unknown")</f>
        <v>Private/Commercial</v>
      </c>
      <c r="AV198" s="96" t="str">
        <f>IFERROR(VLOOKUP(Table1[[#This Row],[RespondentID]],'All Data'!$A:$CW,99,FALSE),"unknown")</f>
        <v>Yes</v>
      </c>
    </row>
    <row r="199" spans="1:48">
      <c r="A199">
        <v>18046504769</v>
      </c>
      <c r="C199" t="s">
        <v>39</v>
      </c>
      <c r="H199" t="s">
        <v>43</v>
      </c>
      <c r="K199" t="s">
        <v>46</v>
      </c>
      <c r="O199">
        <f t="shared" si="51"/>
        <v>3</v>
      </c>
      <c r="P199">
        <f t="shared" si="52"/>
        <v>1</v>
      </c>
      <c r="Q199"/>
      <c r="R199">
        <f t="shared" si="53"/>
        <v>0</v>
      </c>
      <c r="S199">
        <f t="shared" si="54"/>
        <v>1</v>
      </c>
      <c r="T199">
        <f t="shared" si="55"/>
        <v>0</v>
      </c>
      <c r="U199">
        <f t="shared" si="56"/>
        <v>0</v>
      </c>
      <c r="V199">
        <f t="shared" si="57"/>
        <v>0</v>
      </c>
      <c r="W199">
        <f t="shared" si="58"/>
        <v>0</v>
      </c>
      <c r="X199">
        <f t="shared" si="59"/>
        <v>1</v>
      </c>
      <c r="Y199">
        <f t="shared" si="60"/>
        <v>0</v>
      </c>
      <c r="Z199">
        <f t="shared" si="61"/>
        <v>0</v>
      </c>
      <c r="AA199">
        <f t="shared" si="62"/>
        <v>1</v>
      </c>
      <c r="AB199">
        <f t="shared" si="63"/>
        <v>0</v>
      </c>
      <c r="AC199">
        <f t="shared" si="64"/>
        <v>0</v>
      </c>
      <c r="AD199"/>
      <c r="AE199"/>
      <c r="AF199">
        <f t="shared" si="65"/>
        <v>3</v>
      </c>
      <c r="AG199">
        <f t="shared" si="66"/>
        <v>3</v>
      </c>
      <c r="AH199" t="str">
        <f t="shared" si="67"/>
        <v>Correct</v>
      </c>
      <c r="AJ199" s="96" t="str">
        <f>IFERROR(VLOOKUP(Table1[[#This Row],[RespondentID]],'All Data'!$A:$CO,87,FALSE),"unknown")</f>
        <v>Man</v>
      </c>
      <c r="AK199" s="96" t="str">
        <f>IFERROR(VLOOKUP(Table1[[#This Row],[RespondentID]],'All Data'!$A:$CO,88,FALSE),"unknown")</f>
        <v>35-44 years</v>
      </c>
      <c r="AL199" s="96" t="str">
        <f>IFERROR(VLOOKUP(Table1[[#This Row],[RespondentID]],'All Data'!$A:$CO,89,FALSE),"unknown")</f>
        <v>Suffolk</v>
      </c>
      <c r="AM199" s="96" t="str">
        <f>IFERROR(VLOOKUP(Table1[[#This Row],[RespondentID]],'All Data'!$A:$CO,90,FALSE),"unknown")</f>
        <v>Coram, 11727</v>
      </c>
      <c r="AN199" s="96" t="str">
        <f>IFERROR(VLOOKUP(Table1[[#This Row],[RespondentID]],'All Data'!$A:$CO,91,FALSE),"unknown")</f>
        <v>Black or African American</v>
      </c>
      <c r="AO199" s="96" t="str">
        <f>IFERROR(VLOOKUP(Table1[[#This Row],[RespondentID]],'All Data'!$A:$CO,92,FALSE),"unknown")</f>
        <v>Hispanic or Latino</v>
      </c>
      <c r="AP199" s="96" t="str">
        <f>IFERROR(VLOOKUP(Table1[[#This Row],[RespondentID]],'All Data'!$A:$CO,93,FALSE),"unknown")</f>
        <v>English, Spanish</v>
      </c>
      <c r="AQ199" s="96" t="str">
        <f>IFERROR(VLOOKUP(Table1[[#This Row],[RespondentID]],'All Data'!$A:$CW,94,FALSE),"unknown")</f>
        <v>$75,000 to $125,000</v>
      </c>
      <c r="AR199" s="96" t="str">
        <f>IFERROR(VLOOKUP(Table1[[#This Row],[RespondentID]],'All Data'!$A:$CW,95,FALSE),"unknown")</f>
        <v>College graduate</v>
      </c>
      <c r="AS199" s="96" t="str">
        <f>IFERROR(VLOOKUP(Table1[[#This Row],[RespondentID]],'All Data'!$A:$CW,96,FALSE),"unknown")</f>
        <v>Employed for wages</v>
      </c>
      <c r="AT199" s="96" t="str">
        <f>IFERROR(VLOOKUP(Table1[[#This Row],[RespondentID]],'All Data'!$A:$CW,97,FALSE),"unknown")</f>
        <v>Yes</v>
      </c>
      <c r="AU199" s="96" t="str">
        <f>IFERROR(VLOOKUP(Table1[[#This Row],[RespondentID]],'All Data'!$A:$CW,98,FALSE),"unknown")</f>
        <v>Medicaid</v>
      </c>
      <c r="AV199" s="96" t="str">
        <f>IFERROR(VLOOKUP(Table1[[#This Row],[RespondentID]],'All Data'!$A:$CW,99,FALSE),"unknown")</f>
        <v>Yes</v>
      </c>
    </row>
    <row r="200" spans="1:48">
      <c r="A200">
        <v>18046504650</v>
      </c>
      <c r="C200" t="s">
        <v>39</v>
      </c>
      <c r="G200" t="s">
        <v>37</v>
      </c>
      <c r="H200" t="s">
        <v>43</v>
      </c>
      <c r="K200" t="s">
        <v>46</v>
      </c>
      <c r="L200" t="s">
        <v>47</v>
      </c>
      <c r="O200">
        <f t="shared" si="51"/>
        <v>5</v>
      </c>
      <c r="P200">
        <f t="shared" si="52"/>
        <v>0.6</v>
      </c>
      <c r="Q200"/>
      <c r="R200">
        <f t="shared" si="53"/>
        <v>0</v>
      </c>
      <c r="S200">
        <f t="shared" si="54"/>
        <v>0.6</v>
      </c>
      <c r="T200">
        <f t="shared" si="55"/>
        <v>0</v>
      </c>
      <c r="U200">
        <f t="shared" si="56"/>
        <v>0</v>
      </c>
      <c r="V200">
        <f t="shared" si="57"/>
        <v>0</v>
      </c>
      <c r="W200">
        <f t="shared" si="58"/>
        <v>0.6</v>
      </c>
      <c r="X200">
        <f t="shared" si="59"/>
        <v>0.6</v>
      </c>
      <c r="Y200">
        <f t="shared" si="60"/>
        <v>0</v>
      </c>
      <c r="Z200">
        <f t="shared" si="61"/>
        <v>0</v>
      </c>
      <c r="AA200">
        <f t="shared" si="62"/>
        <v>0.6</v>
      </c>
      <c r="AB200">
        <f t="shared" si="63"/>
        <v>0.6</v>
      </c>
      <c r="AC200">
        <f t="shared" si="64"/>
        <v>0</v>
      </c>
      <c r="AD200"/>
      <c r="AE200"/>
      <c r="AF200">
        <f t="shared" si="65"/>
        <v>3</v>
      </c>
      <c r="AG200">
        <f t="shared" si="66"/>
        <v>5</v>
      </c>
      <c r="AH200" t="str">
        <f t="shared" si="67"/>
        <v>Correct</v>
      </c>
      <c r="AJ200" s="96" t="str">
        <f>IFERROR(VLOOKUP(Table1[[#This Row],[RespondentID]],'All Data'!$A:$CO,87,FALSE),"unknown")</f>
        <v>Woman</v>
      </c>
      <c r="AK200" s="96" t="str">
        <f>IFERROR(VLOOKUP(Table1[[#This Row],[RespondentID]],'All Data'!$A:$CO,88,FALSE),"unknown")</f>
        <v>18-24 years</v>
      </c>
      <c r="AL200" s="96" t="str">
        <f>IFERROR(VLOOKUP(Table1[[#This Row],[RespondentID]],'All Data'!$A:$CO,89,FALSE),"unknown")</f>
        <v>Suffolk</v>
      </c>
      <c r="AM200" s="96" t="str">
        <f>IFERROR(VLOOKUP(Table1[[#This Row],[RespondentID]],'All Data'!$A:$CO,90,FALSE),"unknown")</f>
        <v>Coram, 11727</v>
      </c>
      <c r="AN200" s="96" t="str">
        <f>IFERROR(VLOOKUP(Table1[[#This Row],[RespondentID]],'All Data'!$A:$CO,91,FALSE),"unknown")</f>
        <v>Two or more races</v>
      </c>
      <c r="AO200" s="96" t="str">
        <f>IFERROR(VLOOKUP(Table1[[#This Row],[RespondentID]],'All Data'!$A:$CO,92,FALSE),"unknown")</f>
        <v>Hispanic or Latino</v>
      </c>
      <c r="AP200" s="96" t="str">
        <f>IFERROR(VLOOKUP(Table1[[#This Row],[RespondentID]],'All Data'!$A:$CO,93,FALSE),"unknown")</f>
        <v>English</v>
      </c>
      <c r="AQ200" s="96" t="str">
        <f>IFERROR(VLOOKUP(Table1[[#This Row],[RespondentID]],'All Data'!$A:$CW,94,FALSE),"unknown")</f>
        <v>$75,000 to $125,000</v>
      </c>
      <c r="AR200" s="96" t="str">
        <f>IFERROR(VLOOKUP(Table1[[#This Row],[RespondentID]],'All Data'!$A:$CW,95,FALSE),"unknown")</f>
        <v>Some college</v>
      </c>
      <c r="AS200" s="96" t="str">
        <f>IFERROR(VLOOKUP(Table1[[#This Row],[RespondentID]],'All Data'!$A:$CW,96,FALSE),"unknown")</f>
        <v>Student</v>
      </c>
      <c r="AT200" s="96" t="str">
        <f>IFERROR(VLOOKUP(Table1[[#This Row],[RespondentID]],'All Data'!$A:$CW,97,FALSE),"unknown")</f>
        <v>Yes</v>
      </c>
      <c r="AU200" s="96" t="str">
        <f>IFERROR(VLOOKUP(Table1[[#This Row],[RespondentID]],'All Data'!$A:$CW,98,FALSE),"unknown")</f>
        <v>Medicaid</v>
      </c>
      <c r="AV200" s="96" t="str">
        <f>IFERROR(VLOOKUP(Table1[[#This Row],[RespondentID]],'All Data'!$A:$CW,99,FALSE),"unknown")</f>
        <v>Yes</v>
      </c>
    </row>
    <row r="201" spans="1:48">
      <c r="A201">
        <v>18046504377</v>
      </c>
      <c r="C201" t="s">
        <v>39</v>
      </c>
      <c r="D201" t="s">
        <v>40</v>
      </c>
      <c r="E201" t="s">
        <v>41</v>
      </c>
      <c r="H201" t="s">
        <v>43</v>
      </c>
      <c r="J201" t="s">
        <v>45</v>
      </c>
      <c r="O201">
        <f t="shared" si="51"/>
        <v>5</v>
      </c>
      <c r="P201">
        <f t="shared" si="52"/>
        <v>0.6</v>
      </c>
      <c r="Q201"/>
      <c r="R201">
        <f t="shared" si="53"/>
        <v>0</v>
      </c>
      <c r="S201">
        <f t="shared" si="54"/>
        <v>0.6</v>
      </c>
      <c r="T201">
        <f t="shared" si="55"/>
        <v>0.6</v>
      </c>
      <c r="U201">
        <f t="shared" si="56"/>
        <v>0.6</v>
      </c>
      <c r="V201">
        <f t="shared" si="57"/>
        <v>0</v>
      </c>
      <c r="W201">
        <f t="shared" si="58"/>
        <v>0</v>
      </c>
      <c r="X201">
        <f t="shared" si="59"/>
        <v>0.6</v>
      </c>
      <c r="Y201">
        <f t="shared" si="60"/>
        <v>0</v>
      </c>
      <c r="Z201">
        <f t="shared" si="61"/>
        <v>0.6</v>
      </c>
      <c r="AA201">
        <f t="shared" si="62"/>
        <v>0</v>
      </c>
      <c r="AB201">
        <f t="shared" si="63"/>
        <v>0</v>
      </c>
      <c r="AC201">
        <f t="shared" si="64"/>
        <v>0</v>
      </c>
      <c r="AD201"/>
      <c r="AE201"/>
      <c r="AF201">
        <f t="shared" si="65"/>
        <v>3</v>
      </c>
      <c r="AG201">
        <f t="shared" si="66"/>
        <v>5</v>
      </c>
      <c r="AH201" t="str">
        <f t="shared" si="67"/>
        <v>Correct</v>
      </c>
      <c r="AJ201" s="96" t="str">
        <f>IFERROR(VLOOKUP(Table1[[#This Row],[RespondentID]],'All Data'!$A:$CO,87,FALSE),"unknown")</f>
        <v>Woman</v>
      </c>
      <c r="AK201" s="96" t="str">
        <f>IFERROR(VLOOKUP(Table1[[#This Row],[RespondentID]],'All Data'!$A:$CO,88,FALSE),"unknown")</f>
        <v>Under 18</v>
      </c>
      <c r="AL201" s="96" t="str">
        <f>IFERROR(VLOOKUP(Table1[[#This Row],[RespondentID]],'All Data'!$A:$CO,89,FALSE),"unknown")</f>
        <v>Suffolk</v>
      </c>
      <c r="AM201" s="96" t="str">
        <f>IFERROR(VLOOKUP(Table1[[#This Row],[RespondentID]],'All Data'!$A:$CO,90,FALSE),"unknown")</f>
        <v>Coram, 11727</v>
      </c>
      <c r="AN201" s="96" t="str">
        <f>IFERROR(VLOOKUP(Table1[[#This Row],[RespondentID]],'All Data'!$A:$CO,91,FALSE),"unknown")</f>
        <v>Two or more races</v>
      </c>
      <c r="AO201" s="96" t="str">
        <f>IFERROR(VLOOKUP(Table1[[#This Row],[RespondentID]],'All Data'!$A:$CO,92,FALSE),"unknown")</f>
        <v>Not Hispanic or Latino</v>
      </c>
      <c r="AP201" s="96" t="str">
        <f>IFERROR(VLOOKUP(Table1[[#This Row],[RespondentID]],'All Data'!$A:$CO,93,FALSE),"unknown")</f>
        <v>English</v>
      </c>
      <c r="AQ201" s="96" t="str">
        <f>IFERROR(VLOOKUP(Table1[[#This Row],[RespondentID]],'All Data'!$A:$CW,94,FALSE),"unknown")</f>
        <v>$50,000 to $74,999</v>
      </c>
      <c r="AR201" s="96" t="str">
        <f>IFERROR(VLOOKUP(Table1[[#This Row],[RespondentID]],'All Data'!$A:$CW,95,FALSE),"unknown")</f>
        <v>Some high school</v>
      </c>
      <c r="AS201" s="96" t="str">
        <f>IFERROR(VLOOKUP(Table1[[#This Row],[RespondentID]],'All Data'!$A:$CW,96,FALSE),"unknown")</f>
        <v>Student</v>
      </c>
      <c r="AT201" s="96" t="str">
        <f>IFERROR(VLOOKUP(Table1[[#This Row],[RespondentID]],'All Data'!$A:$CW,97,FALSE),"unknown")</f>
        <v>Yes</v>
      </c>
      <c r="AU201" s="96" t="str">
        <f>IFERROR(VLOOKUP(Table1[[#This Row],[RespondentID]],'All Data'!$A:$CW,98,FALSE),"unknown")</f>
        <v>Medicaid</v>
      </c>
      <c r="AV201" s="96" t="str">
        <f>IFERROR(VLOOKUP(Table1[[#This Row],[RespondentID]],'All Data'!$A:$CW,99,FALSE),"unknown")</f>
        <v>Yes</v>
      </c>
    </row>
    <row r="202" spans="1:48">
      <c r="A202">
        <v>18046504251</v>
      </c>
      <c r="C202" t="s">
        <v>39</v>
      </c>
      <c r="D202" t="s">
        <v>40</v>
      </c>
      <c r="E202" t="s">
        <v>41</v>
      </c>
      <c r="H202" t="s">
        <v>43</v>
      </c>
      <c r="J202" t="s">
        <v>45</v>
      </c>
      <c r="O202">
        <f t="shared" si="51"/>
        <v>5</v>
      </c>
      <c r="P202">
        <f t="shared" si="52"/>
        <v>0.6</v>
      </c>
      <c r="Q202"/>
      <c r="R202">
        <f t="shared" si="53"/>
        <v>0</v>
      </c>
      <c r="S202">
        <f t="shared" si="54"/>
        <v>0.6</v>
      </c>
      <c r="T202">
        <f t="shared" si="55"/>
        <v>0.6</v>
      </c>
      <c r="U202">
        <f t="shared" si="56"/>
        <v>0.6</v>
      </c>
      <c r="V202">
        <f t="shared" si="57"/>
        <v>0</v>
      </c>
      <c r="W202">
        <f t="shared" si="58"/>
        <v>0</v>
      </c>
      <c r="X202">
        <f t="shared" si="59"/>
        <v>0.6</v>
      </c>
      <c r="Y202">
        <f t="shared" si="60"/>
        <v>0</v>
      </c>
      <c r="Z202">
        <f t="shared" si="61"/>
        <v>0.6</v>
      </c>
      <c r="AA202">
        <f t="shared" si="62"/>
        <v>0</v>
      </c>
      <c r="AB202">
        <f t="shared" si="63"/>
        <v>0</v>
      </c>
      <c r="AC202">
        <f t="shared" si="64"/>
        <v>0</v>
      </c>
      <c r="AD202"/>
      <c r="AE202"/>
      <c r="AF202">
        <f t="shared" si="65"/>
        <v>3</v>
      </c>
      <c r="AG202">
        <f t="shared" si="66"/>
        <v>5</v>
      </c>
      <c r="AH202" t="str">
        <f t="shared" si="67"/>
        <v>Correct</v>
      </c>
      <c r="AJ202" s="96">
        <f>IFERROR(VLOOKUP(Table1[[#This Row],[RespondentID]],'All Data'!$A:$CO,87,FALSE),"unknown")</f>
        <v>0</v>
      </c>
      <c r="AK202" s="96">
        <f>IFERROR(VLOOKUP(Table1[[#This Row],[RespondentID]],'All Data'!$A:$CO,88,FALSE),"unknown")</f>
        <v>0</v>
      </c>
      <c r="AL202" s="96">
        <f>IFERROR(VLOOKUP(Table1[[#This Row],[RespondentID]],'All Data'!$A:$CO,89,FALSE),"unknown")</f>
        <v>0</v>
      </c>
      <c r="AM202" s="96">
        <f>IFERROR(VLOOKUP(Table1[[#This Row],[RespondentID]],'All Data'!$A:$CO,90,FALSE),"unknown")</f>
        <v>0</v>
      </c>
      <c r="AN202" s="96">
        <f>IFERROR(VLOOKUP(Table1[[#This Row],[RespondentID]],'All Data'!$A:$CO,91,FALSE),"unknown")</f>
        <v>0</v>
      </c>
      <c r="AO202" s="96">
        <f>IFERROR(VLOOKUP(Table1[[#This Row],[RespondentID]],'All Data'!$A:$CO,92,FALSE),"unknown")</f>
        <v>0</v>
      </c>
      <c r="AP202" s="96">
        <f>IFERROR(VLOOKUP(Table1[[#This Row],[RespondentID]],'All Data'!$A:$CO,93,FALSE),"unknown")</f>
        <v>0</v>
      </c>
      <c r="AQ202" s="96">
        <f>IFERROR(VLOOKUP(Table1[[#This Row],[RespondentID]],'All Data'!$A:$CW,94,FALSE),"unknown")</f>
        <v>0</v>
      </c>
      <c r="AR202" s="96">
        <f>IFERROR(VLOOKUP(Table1[[#This Row],[RespondentID]],'All Data'!$A:$CW,95,FALSE),"unknown")</f>
        <v>0</v>
      </c>
      <c r="AS202" s="96">
        <f>IFERROR(VLOOKUP(Table1[[#This Row],[RespondentID]],'All Data'!$A:$CW,96,FALSE),"unknown")</f>
        <v>0</v>
      </c>
      <c r="AT202" s="96">
        <f>IFERROR(VLOOKUP(Table1[[#This Row],[RespondentID]],'All Data'!$A:$CW,97,FALSE),"unknown")</f>
        <v>0</v>
      </c>
      <c r="AU202" s="96">
        <f>IFERROR(VLOOKUP(Table1[[#This Row],[RespondentID]],'All Data'!$A:$CW,98,FALSE),"unknown")</f>
        <v>0</v>
      </c>
      <c r="AV202" s="96">
        <f>IFERROR(VLOOKUP(Table1[[#This Row],[RespondentID]],'All Data'!$A:$CW,99,FALSE),"unknown")</f>
        <v>0</v>
      </c>
    </row>
    <row r="203" spans="1:48">
      <c r="A203">
        <v>18046504079</v>
      </c>
      <c r="B203" t="s">
        <v>38</v>
      </c>
      <c r="E203" t="s">
        <v>41</v>
      </c>
      <c r="H203" t="s">
        <v>43</v>
      </c>
      <c r="K203" t="s">
        <v>46</v>
      </c>
      <c r="O203">
        <f t="shared" si="51"/>
        <v>4</v>
      </c>
      <c r="P203">
        <f t="shared" si="52"/>
        <v>0.75</v>
      </c>
      <c r="Q203"/>
      <c r="R203">
        <f t="shared" si="53"/>
        <v>0.75</v>
      </c>
      <c r="S203">
        <f t="shared" si="54"/>
        <v>0</v>
      </c>
      <c r="T203">
        <f t="shared" si="55"/>
        <v>0</v>
      </c>
      <c r="U203">
        <f t="shared" si="56"/>
        <v>0.75</v>
      </c>
      <c r="V203">
        <f t="shared" si="57"/>
        <v>0</v>
      </c>
      <c r="W203">
        <f t="shared" si="58"/>
        <v>0</v>
      </c>
      <c r="X203">
        <f t="shared" si="59"/>
        <v>0.75</v>
      </c>
      <c r="Y203">
        <f t="shared" si="60"/>
        <v>0</v>
      </c>
      <c r="Z203">
        <f t="shared" si="61"/>
        <v>0</v>
      </c>
      <c r="AA203">
        <f t="shared" si="62"/>
        <v>0.75</v>
      </c>
      <c r="AB203">
        <f t="shared" si="63"/>
        <v>0</v>
      </c>
      <c r="AC203">
        <f t="shared" si="64"/>
        <v>0</v>
      </c>
      <c r="AD203"/>
      <c r="AE203"/>
      <c r="AF203">
        <f t="shared" si="65"/>
        <v>3</v>
      </c>
      <c r="AG203">
        <f t="shared" si="66"/>
        <v>4</v>
      </c>
      <c r="AH203" t="str">
        <f t="shared" si="67"/>
        <v>Correct</v>
      </c>
      <c r="AJ203" s="96" t="str">
        <f>IFERROR(VLOOKUP(Table1[[#This Row],[RespondentID]],'All Data'!$A:$CO,87,FALSE),"unknown")</f>
        <v>Woman</v>
      </c>
      <c r="AK203" s="96" t="str">
        <f>IFERROR(VLOOKUP(Table1[[#This Row],[RespondentID]],'All Data'!$A:$CO,88,FALSE),"unknown")</f>
        <v>Under 18</v>
      </c>
      <c r="AL203" s="96" t="str">
        <f>IFERROR(VLOOKUP(Table1[[#This Row],[RespondentID]],'All Data'!$A:$CO,89,FALSE),"unknown")</f>
        <v>Suffolk</v>
      </c>
      <c r="AM203" s="96" t="str">
        <f>IFERROR(VLOOKUP(Table1[[#This Row],[RespondentID]],'All Data'!$A:$CO,90,FALSE),"unknown")</f>
        <v>Middle Island, 11953</v>
      </c>
      <c r="AN203" s="96" t="str">
        <f>IFERROR(VLOOKUP(Table1[[#This Row],[RespondentID]],'All Data'!$A:$CO,91,FALSE),"unknown")</f>
        <v>Other (please specify)</v>
      </c>
      <c r="AO203" s="96" t="str">
        <f>IFERROR(VLOOKUP(Table1[[#This Row],[RespondentID]],'All Data'!$A:$CO,92,FALSE),"unknown")</f>
        <v>Not Hispanic or Latino</v>
      </c>
      <c r="AP203" s="96" t="str">
        <f>IFERROR(VLOOKUP(Table1[[#This Row],[RespondentID]],'All Data'!$A:$CO,93,FALSE),"unknown")</f>
        <v>English, Other</v>
      </c>
      <c r="AQ203" s="96" t="str">
        <f>IFERROR(VLOOKUP(Table1[[#This Row],[RespondentID]],'All Data'!$A:$CW,94,FALSE),"unknown")</f>
        <v>Over $125,000</v>
      </c>
      <c r="AR203" s="96" t="str">
        <f>IFERROR(VLOOKUP(Table1[[#This Row],[RespondentID]],'All Data'!$A:$CW,95,FALSE),"unknown")</f>
        <v>Some high school</v>
      </c>
      <c r="AS203" s="96" t="str">
        <f>IFERROR(VLOOKUP(Table1[[#This Row],[RespondentID]],'All Data'!$A:$CW,96,FALSE),"unknown")</f>
        <v>Employed for wages</v>
      </c>
      <c r="AT203" s="96" t="str">
        <f>IFERROR(VLOOKUP(Table1[[#This Row],[RespondentID]],'All Data'!$A:$CW,97,FALSE),"unknown")</f>
        <v>Yes</v>
      </c>
      <c r="AU203" s="96" t="str">
        <f>IFERROR(VLOOKUP(Table1[[#This Row],[RespondentID]],'All Data'!$A:$CW,98,FALSE),"unknown")</f>
        <v>Medicare</v>
      </c>
      <c r="AV203" s="96" t="str">
        <f>IFERROR(VLOOKUP(Table1[[#This Row],[RespondentID]],'All Data'!$A:$CW,99,FALSE),"unknown")</f>
        <v>Yes</v>
      </c>
    </row>
    <row r="204" spans="1:48">
      <c r="A204">
        <v>18046503917</v>
      </c>
      <c r="C204" t="s">
        <v>39</v>
      </c>
      <c r="I204" t="s">
        <v>44</v>
      </c>
      <c r="K204" t="s">
        <v>46</v>
      </c>
      <c r="O204">
        <f t="shared" si="51"/>
        <v>3</v>
      </c>
      <c r="P204">
        <f t="shared" si="52"/>
        <v>1</v>
      </c>
      <c r="Q204"/>
      <c r="R204">
        <f t="shared" si="53"/>
        <v>0</v>
      </c>
      <c r="S204">
        <f t="shared" si="54"/>
        <v>1</v>
      </c>
      <c r="T204">
        <f t="shared" si="55"/>
        <v>0</v>
      </c>
      <c r="U204">
        <f t="shared" si="56"/>
        <v>0</v>
      </c>
      <c r="V204">
        <f t="shared" si="57"/>
        <v>0</v>
      </c>
      <c r="W204">
        <f t="shared" si="58"/>
        <v>0</v>
      </c>
      <c r="X204">
        <f t="shared" si="59"/>
        <v>0</v>
      </c>
      <c r="Y204">
        <f t="shared" si="60"/>
        <v>1</v>
      </c>
      <c r="Z204">
        <f t="shared" si="61"/>
        <v>0</v>
      </c>
      <c r="AA204">
        <f t="shared" si="62"/>
        <v>1</v>
      </c>
      <c r="AB204">
        <f t="shared" si="63"/>
        <v>0</v>
      </c>
      <c r="AC204">
        <f t="shared" si="64"/>
        <v>0</v>
      </c>
      <c r="AD204"/>
      <c r="AE204"/>
      <c r="AF204">
        <f t="shared" si="65"/>
        <v>3</v>
      </c>
      <c r="AG204">
        <f t="shared" si="66"/>
        <v>3</v>
      </c>
      <c r="AH204" t="str">
        <f t="shared" si="67"/>
        <v>Correct</v>
      </c>
      <c r="AJ204" s="96" t="str">
        <f>IFERROR(VLOOKUP(Table1[[#This Row],[RespondentID]],'All Data'!$A:$CO,87,FALSE),"unknown")</f>
        <v>Woman</v>
      </c>
      <c r="AK204" s="96" t="str">
        <f>IFERROR(VLOOKUP(Table1[[#This Row],[RespondentID]],'All Data'!$A:$CO,88,FALSE),"unknown")</f>
        <v>Under 18</v>
      </c>
      <c r="AL204" s="96" t="str">
        <f>IFERROR(VLOOKUP(Table1[[#This Row],[RespondentID]],'All Data'!$A:$CO,89,FALSE),"unknown")</f>
        <v>Suffolk</v>
      </c>
      <c r="AM204" s="96" t="str">
        <f>IFERROR(VLOOKUP(Table1[[#This Row],[RespondentID]],'All Data'!$A:$CO,90,FALSE),"unknown")</f>
        <v>Coram, 11727</v>
      </c>
      <c r="AN204" s="96" t="str">
        <f>IFERROR(VLOOKUP(Table1[[#This Row],[RespondentID]],'All Data'!$A:$CO,91,FALSE),"unknown")</f>
        <v>Black or African American</v>
      </c>
      <c r="AO204" s="96" t="str">
        <f>IFERROR(VLOOKUP(Table1[[#This Row],[RespondentID]],'All Data'!$A:$CO,92,FALSE),"unknown")</f>
        <v>Hispanic or Latino</v>
      </c>
      <c r="AP204" s="96" t="str">
        <f>IFERROR(VLOOKUP(Table1[[#This Row],[RespondentID]],'All Data'!$A:$CO,93,FALSE),"unknown")</f>
        <v>English, Spanish</v>
      </c>
      <c r="AQ204" s="96" t="str">
        <f>IFERROR(VLOOKUP(Table1[[#This Row],[RespondentID]],'All Data'!$A:$CW,94,FALSE),"unknown")</f>
        <v>$75,000 to $125,000</v>
      </c>
      <c r="AR204" s="96" t="str">
        <f>IFERROR(VLOOKUP(Table1[[#This Row],[RespondentID]],'All Data'!$A:$CW,95,FALSE),"unknown")</f>
        <v>Other (please specify)</v>
      </c>
      <c r="AS204" s="96" t="str">
        <f>IFERROR(VLOOKUP(Table1[[#This Row],[RespondentID]],'All Data'!$A:$CW,96,FALSE),"unknown")</f>
        <v>Student</v>
      </c>
      <c r="AT204" s="96" t="str">
        <f>IFERROR(VLOOKUP(Table1[[#This Row],[RespondentID]],'All Data'!$A:$CW,97,FALSE),"unknown")</f>
        <v>Yes</v>
      </c>
      <c r="AU204" s="96" t="str">
        <f>IFERROR(VLOOKUP(Table1[[#This Row],[RespondentID]],'All Data'!$A:$CW,98,FALSE),"unknown")</f>
        <v>Medicare</v>
      </c>
      <c r="AV204" s="96" t="str">
        <f>IFERROR(VLOOKUP(Table1[[#This Row],[RespondentID]],'All Data'!$A:$CW,99,FALSE),"unknown")</f>
        <v>Yes</v>
      </c>
    </row>
    <row r="205" spans="1:48">
      <c r="A205">
        <v>18046503790</v>
      </c>
      <c r="B205" t="s">
        <v>38</v>
      </c>
      <c r="C205" t="s">
        <v>39</v>
      </c>
      <c r="E205" t="s">
        <v>41</v>
      </c>
      <c r="H205" t="s">
        <v>43</v>
      </c>
      <c r="I205" t="s">
        <v>44</v>
      </c>
      <c r="L205" t="s">
        <v>47</v>
      </c>
      <c r="M205" t="s">
        <v>48</v>
      </c>
      <c r="O205">
        <f t="shared" si="51"/>
        <v>7</v>
      </c>
      <c r="P205">
        <f t="shared" si="52"/>
        <v>0.42857142857142855</v>
      </c>
      <c r="Q205"/>
      <c r="R205">
        <f t="shared" si="53"/>
        <v>0.42857142857142855</v>
      </c>
      <c r="S205">
        <f t="shared" si="54"/>
        <v>0.42857142857142855</v>
      </c>
      <c r="T205">
        <f t="shared" si="55"/>
        <v>0</v>
      </c>
      <c r="U205">
        <f t="shared" si="56"/>
        <v>0.42857142857142855</v>
      </c>
      <c r="V205">
        <f t="shared" si="57"/>
        <v>0</v>
      </c>
      <c r="W205">
        <f t="shared" si="58"/>
        <v>0</v>
      </c>
      <c r="X205">
        <f t="shared" si="59"/>
        <v>0.42857142857142855</v>
      </c>
      <c r="Y205">
        <f t="shared" si="60"/>
        <v>0.42857142857142855</v>
      </c>
      <c r="Z205">
        <f t="shared" si="61"/>
        <v>0</v>
      </c>
      <c r="AA205">
        <f t="shared" si="62"/>
        <v>0</v>
      </c>
      <c r="AB205">
        <f t="shared" si="63"/>
        <v>0.42857142857142855</v>
      </c>
      <c r="AC205">
        <f t="shared" si="64"/>
        <v>0.42857142857142855</v>
      </c>
      <c r="AD205"/>
      <c r="AE205"/>
      <c r="AF205">
        <f t="shared" si="65"/>
        <v>2.9999999999999996</v>
      </c>
      <c r="AG205">
        <f t="shared" si="66"/>
        <v>7</v>
      </c>
      <c r="AH205" t="str">
        <f t="shared" si="67"/>
        <v>Correct</v>
      </c>
      <c r="AJ205" s="96" t="str">
        <f>IFERROR(VLOOKUP(Table1[[#This Row],[RespondentID]],'All Data'!$A:$CO,87,FALSE),"unknown")</f>
        <v>Woman</v>
      </c>
      <c r="AK205" s="96" t="str">
        <f>IFERROR(VLOOKUP(Table1[[#This Row],[RespondentID]],'All Data'!$A:$CO,88,FALSE),"unknown")</f>
        <v>Under 18</v>
      </c>
      <c r="AL205" s="96" t="str">
        <f>IFERROR(VLOOKUP(Table1[[#This Row],[RespondentID]],'All Data'!$A:$CO,89,FALSE),"unknown")</f>
        <v>Suffolk</v>
      </c>
      <c r="AM205" s="96" t="str">
        <f>IFERROR(VLOOKUP(Table1[[#This Row],[RespondentID]],'All Data'!$A:$CO,90,FALSE),"unknown")</f>
        <v>Babylon, 11707</v>
      </c>
      <c r="AN205" s="96" t="str">
        <f>IFERROR(VLOOKUP(Table1[[#This Row],[RespondentID]],'All Data'!$A:$CO,91,FALSE),"unknown")</f>
        <v>Black or African American</v>
      </c>
      <c r="AO205" s="96" t="str">
        <f>IFERROR(VLOOKUP(Table1[[#This Row],[RespondentID]],'All Data'!$A:$CO,92,FALSE),"unknown")</f>
        <v>Hispanic or Latino</v>
      </c>
      <c r="AP205" s="96" t="str">
        <f>IFERROR(VLOOKUP(Table1[[#This Row],[RespondentID]],'All Data'!$A:$CO,93,FALSE),"unknown")</f>
        <v>Spanish</v>
      </c>
      <c r="AQ205" s="96" t="str">
        <f>IFERROR(VLOOKUP(Table1[[#This Row],[RespondentID]],'All Data'!$A:$CW,94,FALSE),"unknown")</f>
        <v>$50,000 to $74,999</v>
      </c>
      <c r="AR205" s="96" t="str">
        <f>IFERROR(VLOOKUP(Table1[[#This Row],[RespondentID]],'All Data'!$A:$CW,95,FALSE),"unknown")</f>
        <v>Some high school</v>
      </c>
      <c r="AS205" s="96" t="str">
        <f>IFERROR(VLOOKUP(Table1[[#This Row],[RespondentID]],'All Data'!$A:$CW,96,FALSE),"unknown")</f>
        <v>Student</v>
      </c>
      <c r="AT205" s="96" t="str">
        <f>IFERROR(VLOOKUP(Table1[[#This Row],[RespondentID]],'All Data'!$A:$CW,97,FALSE),"unknown")</f>
        <v>Yes</v>
      </c>
      <c r="AU205" s="96" t="str">
        <f>IFERROR(VLOOKUP(Table1[[#This Row],[RespondentID]],'All Data'!$A:$CW,98,FALSE),"unknown")</f>
        <v>Medicaid, Medicare, Private/Commercial</v>
      </c>
      <c r="AV205" s="96" t="str">
        <f>IFERROR(VLOOKUP(Table1[[#This Row],[RespondentID]],'All Data'!$A:$CW,99,FALSE),"unknown")</f>
        <v>Yes</v>
      </c>
    </row>
    <row r="206" spans="1:48">
      <c r="A206">
        <v>18046272070</v>
      </c>
      <c r="C206" t="s">
        <v>39</v>
      </c>
      <c r="G206" t="s">
        <v>37</v>
      </c>
      <c r="O206">
        <f t="shared" si="51"/>
        <v>2</v>
      </c>
      <c r="P206">
        <f t="shared" si="52"/>
        <v>1.5</v>
      </c>
      <c r="Q206"/>
      <c r="R206">
        <f t="shared" si="53"/>
        <v>0</v>
      </c>
      <c r="S206">
        <f t="shared" si="54"/>
        <v>1</v>
      </c>
      <c r="T206">
        <f t="shared" si="55"/>
        <v>0</v>
      </c>
      <c r="U206">
        <f t="shared" si="56"/>
        <v>0</v>
      </c>
      <c r="V206">
        <f t="shared" si="57"/>
        <v>0</v>
      </c>
      <c r="W206">
        <f t="shared" si="58"/>
        <v>1</v>
      </c>
      <c r="X206">
        <f t="shared" si="59"/>
        <v>0</v>
      </c>
      <c r="Y206">
        <f t="shared" si="60"/>
        <v>0</v>
      </c>
      <c r="Z206">
        <f t="shared" si="61"/>
        <v>0</v>
      </c>
      <c r="AA206">
        <f t="shared" si="62"/>
        <v>0</v>
      </c>
      <c r="AB206">
        <f t="shared" si="63"/>
        <v>0</v>
      </c>
      <c r="AC206">
        <f t="shared" si="64"/>
        <v>0</v>
      </c>
      <c r="AD206"/>
      <c r="AE206"/>
      <c r="AF206">
        <f t="shared" si="65"/>
        <v>2</v>
      </c>
      <c r="AG206">
        <f t="shared" si="66"/>
        <v>2</v>
      </c>
      <c r="AH206" t="str">
        <f t="shared" si="67"/>
        <v>Correct</v>
      </c>
      <c r="AJ206" s="96" t="str">
        <f>IFERROR(VLOOKUP(Table1[[#This Row],[RespondentID]],'All Data'!$A:$CO,87,FALSE),"unknown")</f>
        <v>Woman</v>
      </c>
      <c r="AK206" s="96" t="str">
        <f>IFERROR(VLOOKUP(Table1[[#This Row],[RespondentID]],'All Data'!$A:$CO,88,FALSE),"unknown")</f>
        <v>Under 18</v>
      </c>
      <c r="AL206" s="96" t="str">
        <f>IFERROR(VLOOKUP(Table1[[#This Row],[RespondentID]],'All Data'!$A:$CO,89,FALSE),"unknown")</f>
        <v>Suffolk</v>
      </c>
      <c r="AM206" s="96" t="str">
        <f>IFERROR(VLOOKUP(Table1[[#This Row],[RespondentID]],'All Data'!$A:$CO,90,FALSE),"unknown")</f>
        <v>Centerport, 11721</v>
      </c>
      <c r="AN206" s="96" t="str">
        <f>IFERROR(VLOOKUP(Table1[[#This Row],[RespondentID]],'All Data'!$A:$CO,91,FALSE),"unknown")</f>
        <v>White</v>
      </c>
      <c r="AO206" s="96" t="str">
        <f>IFERROR(VLOOKUP(Table1[[#This Row],[RespondentID]],'All Data'!$A:$CO,92,FALSE),"unknown")</f>
        <v>Not Hispanic or Latino</v>
      </c>
      <c r="AP206" s="96" t="str">
        <f>IFERROR(VLOOKUP(Table1[[#This Row],[RespondentID]],'All Data'!$A:$CO,93,FALSE),"unknown")</f>
        <v>English</v>
      </c>
      <c r="AQ206" s="96" t="str">
        <f>IFERROR(VLOOKUP(Table1[[#This Row],[RespondentID]],'All Data'!$A:$CW,94,FALSE),"unknown")</f>
        <v>Over $125,000</v>
      </c>
      <c r="AR206" s="96" t="str">
        <f>IFERROR(VLOOKUP(Table1[[#This Row],[RespondentID]],'All Data'!$A:$CW,95,FALSE),"unknown")</f>
        <v>Some high school</v>
      </c>
      <c r="AS206" s="96" t="str">
        <f>IFERROR(VLOOKUP(Table1[[#This Row],[RespondentID]],'All Data'!$A:$CW,96,FALSE),"unknown")</f>
        <v>Student</v>
      </c>
      <c r="AT206" s="96" t="str">
        <f>IFERROR(VLOOKUP(Table1[[#This Row],[RespondentID]],'All Data'!$A:$CW,97,FALSE),"unknown")</f>
        <v>Yes</v>
      </c>
      <c r="AU206" s="96" t="str">
        <f>IFERROR(VLOOKUP(Table1[[#This Row],[RespondentID]],'All Data'!$A:$CW,98,FALSE),"unknown")</f>
        <v>Medicaid</v>
      </c>
      <c r="AV206" s="96" t="str">
        <f>IFERROR(VLOOKUP(Table1[[#This Row],[RespondentID]],'All Data'!$A:$CW,99,FALSE),"unknown")</f>
        <v>Yes</v>
      </c>
    </row>
    <row r="207" spans="1:48">
      <c r="A207">
        <v>18046222463</v>
      </c>
      <c r="C207" t="s">
        <v>39</v>
      </c>
      <c r="E207" t="s">
        <v>41</v>
      </c>
      <c r="H207" t="s">
        <v>43</v>
      </c>
      <c r="K207" t="s">
        <v>46</v>
      </c>
      <c r="O207">
        <f t="shared" si="51"/>
        <v>4</v>
      </c>
      <c r="P207">
        <f t="shared" si="52"/>
        <v>0.75</v>
      </c>
      <c r="Q207"/>
      <c r="R207">
        <f t="shared" si="53"/>
        <v>0</v>
      </c>
      <c r="S207">
        <f t="shared" si="54"/>
        <v>0.75</v>
      </c>
      <c r="T207">
        <f t="shared" si="55"/>
        <v>0</v>
      </c>
      <c r="U207">
        <f t="shared" si="56"/>
        <v>0.75</v>
      </c>
      <c r="V207">
        <f t="shared" si="57"/>
        <v>0</v>
      </c>
      <c r="W207">
        <f t="shared" si="58"/>
        <v>0</v>
      </c>
      <c r="X207">
        <f t="shared" si="59"/>
        <v>0.75</v>
      </c>
      <c r="Y207">
        <f t="shared" si="60"/>
        <v>0</v>
      </c>
      <c r="Z207">
        <f t="shared" si="61"/>
        <v>0</v>
      </c>
      <c r="AA207">
        <f t="shared" si="62"/>
        <v>0.75</v>
      </c>
      <c r="AB207">
        <f t="shared" si="63"/>
        <v>0</v>
      </c>
      <c r="AC207">
        <f t="shared" si="64"/>
        <v>0</v>
      </c>
      <c r="AD207"/>
      <c r="AE207"/>
      <c r="AF207">
        <f t="shared" si="65"/>
        <v>3</v>
      </c>
      <c r="AG207">
        <f t="shared" si="66"/>
        <v>4</v>
      </c>
      <c r="AH207" t="str">
        <f t="shared" si="67"/>
        <v>Correct</v>
      </c>
      <c r="AJ207" s="96" t="str">
        <f>IFERROR(VLOOKUP(Table1[[#This Row],[RespondentID]],'All Data'!$A:$CO,87,FALSE),"unknown")</f>
        <v>Woman</v>
      </c>
      <c r="AK207" s="96" t="str">
        <f>IFERROR(VLOOKUP(Table1[[#This Row],[RespondentID]],'All Data'!$A:$CO,88,FALSE),"unknown")</f>
        <v>Under 18</v>
      </c>
      <c r="AL207" s="96" t="str">
        <f>IFERROR(VLOOKUP(Table1[[#This Row],[RespondentID]],'All Data'!$A:$CO,89,FALSE),"unknown")</f>
        <v>Suffolk</v>
      </c>
      <c r="AM207" s="96" t="str">
        <f>IFERROR(VLOOKUP(Table1[[#This Row],[RespondentID]],'All Data'!$A:$CO,90,FALSE),"unknown")</f>
        <v>Middle Island, 11953</v>
      </c>
      <c r="AN207" s="96" t="str">
        <f>IFERROR(VLOOKUP(Table1[[#This Row],[RespondentID]],'All Data'!$A:$CO,91,FALSE),"unknown")</f>
        <v>White</v>
      </c>
      <c r="AO207" s="96" t="str">
        <f>IFERROR(VLOOKUP(Table1[[#This Row],[RespondentID]],'All Data'!$A:$CO,92,FALSE),"unknown")</f>
        <v>Hispanic or Latino</v>
      </c>
      <c r="AP207" s="96" t="str">
        <f>IFERROR(VLOOKUP(Table1[[#This Row],[RespondentID]],'All Data'!$A:$CO,93,FALSE),"unknown")</f>
        <v>Spanish</v>
      </c>
      <c r="AQ207" s="96" t="str">
        <f>IFERROR(VLOOKUP(Table1[[#This Row],[RespondentID]],'All Data'!$A:$CW,94,FALSE),"unknown")</f>
        <v>$35,000 to $49,999</v>
      </c>
      <c r="AR207" s="96" t="str">
        <f>IFERROR(VLOOKUP(Table1[[#This Row],[RespondentID]],'All Data'!$A:$CW,95,FALSE),"unknown")</f>
        <v>Some high school</v>
      </c>
      <c r="AS207" s="96" t="str">
        <f>IFERROR(VLOOKUP(Table1[[#This Row],[RespondentID]],'All Data'!$A:$CW,96,FALSE),"unknown")</f>
        <v>Student</v>
      </c>
      <c r="AT207" s="96" t="str">
        <f>IFERROR(VLOOKUP(Table1[[#This Row],[RespondentID]],'All Data'!$A:$CW,97,FALSE),"unknown")</f>
        <v>Yes</v>
      </c>
      <c r="AU207" s="96" t="str">
        <f>IFERROR(VLOOKUP(Table1[[#This Row],[RespondentID]],'All Data'!$A:$CW,98,FALSE),"unknown")</f>
        <v>Medicare</v>
      </c>
      <c r="AV207" s="96" t="str">
        <f>IFERROR(VLOOKUP(Table1[[#This Row],[RespondentID]],'All Data'!$A:$CW,99,FALSE),"unknown")</f>
        <v>Yes</v>
      </c>
    </row>
    <row r="208" spans="1:48">
      <c r="A208">
        <v>18046203171</v>
      </c>
      <c r="B208" t="s">
        <v>38</v>
      </c>
      <c r="C208" t="s">
        <v>39</v>
      </c>
      <c r="H208" t="s">
        <v>43</v>
      </c>
      <c r="J208" t="s">
        <v>45</v>
      </c>
      <c r="O208">
        <f t="shared" si="51"/>
        <v>4</v>
      </c>
      <c r="P208">
        <f t="shared" si="52"/>
        <v>0.75</v>
      </c>
      <c r="Q208"/>
      <c r="R208">
        <f t="shared" si="53"/>
        <v>0.75</v>
      </c>
      <c r="S208">
        <f t="shared" si="54"/>
        <v>0.75</v>
      </c>
      <c r="T208">
        <f t="shared" si="55"/>
        <v>0</v>
      </c>
      <c r="U208">
        <f t="shared" si="56"/>
        <v>0</v>
      </c>
      <c r="V208">
        <f t="shared" si="57"/>
        <v>0</v>
      </c>
      <c r="W208">
        <f t="shared" si="58"/>
        <v>0</v>
      </c>
      <c r="X208">
        <f t="shared" si="59"/>
        <v>0.75</v>
      </c>
      <c r="Y208">
        <f t="shared" si="60"/>
        <v>0</v>
      </c>
      <c r="Z208">
        <f t="shared" si="61"/>
        <v>0.75</v>
      </c>
      <c r="AA208">
        <f t="shared" si="62"/>
        <v>0</v>
      </c>
      <c r="AB208">
        <f t="shared" si="63"/>
        <v>0</v>
      </c>
      <c r="AC208">
        <f t="shared" si="64"/>
        <v>0</v>
      </c>
      <c r="AD208"/>
      <c r="AE208"/>
      <c r="AF208">
        <f t="shared" si="65"/>
        <v>3</v>
      </c>
      <c r="AG208">
        <f t="shared" si="66"/>
        <v>4</v>
      </c>
      <c r="AH208" t="str">
        <f t="shared" si="67"/>
        <v>Correct</v>
      </c>
      <c r="AJ208" s="96" t="str">
        <f>IFERROR(VLOOKUP(Table1[[#This Row],[RespondentID]],'All Data'!$A:$CO,87,FALSE),"unknown")</f>
        <v>Woman</v>
      </c>
      <c r="AK208" s="96" t="str">
        <f>IFERROR(VLOOKUP(Table1[[#This Row],[RespondentID]],'All Data'!$A:$CO,88,FALSE),"unknown")</f>
        <v>Under 18</v>
      </c>
      <c r="AL208" s="96" t="str">
        <f>IFERROR(VLOOKUP(Table1[[#This Row],[RespondentID]],'All Data'!$A:$CO,89,FALSE),"unknown")</f>
        <v>Suffolk</v>
      </c>
      <c r="AM208" s="96" t="str">
        <f>IFERROR(VLOOKUP(Table1[[#This Row],[RespondentID]],'All Data'!$A:$CO,90,FALSE),"unknown")</f>
        <v>Greenlawn, 11740</v>
      </c>
      <c r="AN208" s="96" t="str">
        <f>IFERROR(VLOOKUP(Table1[[#This Row],[RespondentID]],'All Data'!$A:$CO,91,FALSE),"unknown")</f>
        <v>White</v>
      </c>
      <c r="AO208" s="96" t="str">
        <f>IFERROR(VLOOKUP(Table1[[#This Row],[RespondentID]],'All Data'!$A:$CO,92,FALSE),"unknown")</f>
        <v>Not Hispanic or Latino</v>
      </c>
      <c r="AP208" s="96" t="str">
        <f>IFERROR(VLOOKUP(Table1[[#This Row],[RespondentID]],'All Data'!$A:$CO,93,FALSE),"unknown")</f>
        <v>English</v>
      </c>
      <c r="AQ208" s="96" t="str">
        <f>IFERROR(VLOOKUP(Table1[[#This Row],[RespondentID]],'All Data'!$A:$CW,94,FALSE),"unknown")</f>
        <v>Over $125,000</v>
      </c>
      <c r="AR208" s="96" t="str">
        <f>IFERROR(VLOOKUP(Table1[[#This Row],[RespondentID]],'All Data'!$A:$CW,95,FALSE),"unknown")</f>
        <v>Some high school</v>
      </c>
      <c r="AS208" s="96" t="str">
        <f>IFERROR(VLOOKUP(Table1[[#This Row],[RespondentID]],'All Data'!$A:$CW,96,FALSE),"unknown")</f>
        <v>Student</v>
      </c>
      <c r="AT208" s="96" t="str">
        <f>IFERROR(VLOOKUP(Table1[[#This Row],[RespondentID]],'All Data'!$A:$CW,97,FALSE),"unknown")</f>
        <v>Yes</v>
      </c>
      <c r="AU208" s="96" t="str">
        <f>IFERROR(VLOOKUP(Table1[[#This Row],[RespondentID]],'All Data'!$A:$CW,98,FALSE),"unknown")</f>
        <v>Private/Commercial</v>
      </c>
      <c r="AV208" s="96" t="str">
        <f>IFERROR(VLOOKUP(Table1[[#This Row],[RespondentID]],'All Data'!$A:$CW,99,FALSE),"unknown")</f>
        <v>Yes</v>
      </c>
    </row>
    <row r="209" spans="1:48">
      <c r="A209">
        <v>18046125067</v>
      </c>
      <c r="E209" t="s">
        <v>41</v>
      </c>
      <c r="H209" t="s">
        <v>43</v>
      </c>
      <c r="I209" t="s">
        <v>44</v>
      </c>
      <c r="K209" t="s">
        <v>46</v>
      </c>
      <c r="L209" t="s">
        <v>47</v>
      </c>
      <c r="O209">
        <f t="shared" si="51"/>
        <v>5</v>
      </c>
      <c r="P209">
        <f t="shared" si="52"/>
        <v>0.6</v>
      </c>
      <c r="Q209"/>
      <c r="R209">
        <f t="shared" si="53"/>
        <v>0</v>
      </c>
      <c r="S209">
        <f t="shared" si="54"/>
        <v>0</v>
      </c>
      <c r="T209">
        <f t="shared" si="55"/>
        <v>0</v>
      </c>
      <c r="U209">
        <f t="shared" si="56"/>
        <v>0.6</v>
      </c>
      <c r="V209">
        <f t="shared" si="57"/>
        <v>0</v>
      </c>
      <c r="W209">
        <f t="shared" si="58"/>
        <v>0</v>
      </c>
      <c r="X209">
        <f t="shared" si="59"/>
        <v>0.6</v>
      </c>
      <c r="Y209">
        <f t="shared" si="60"/>
        <v>0.6</v>
      </c>
      <c r="Z209">
        <f t="shared" si="61"/>
        <v>0</v>
      </c>
      <c r="AA209">
        <f t="shared" si="62"/>
        <v>0.6</v>
      </c>
      <c r="AB209">
        <f t="shared" si="63"/>
        <v>0.6</v>
      </c>
      <c r="AC209">
        <f t="shared" si="64"/>
        <v>0</v>
      </c>
      <c r="AD209"/>
      <c r="AE209"/>
      <c r="AF209">
        <f t="shared" si="65"/>
        <v>3</v>
      </c>
      <c r="AG209">
        <f t="shared" si="66"/>
        <v>5</v>
      </c>
      <c r="AH209" t="str">
        <f t="shared" si="67"/>
        <v>Correct</v>
      </c>
      <c r="AJ209" s="96" t="str">
        <f>IFERROR(VLOOKUP(Table1[[#This Row],[RespondentID]],'All Data'!$A:$CO,87,FALSE),"unknown")</f>
        <v>Woman</v>
      </c>
      <c r="AK209" s="96" t="str">
        <f>IFERROR(VLOOKUP(Table1[[#This Row],[RespondentID]],'All Data'!$A:$CO,88,FALSE),"unknown")</f>
        <v>Under 18</v>
      </c>
      <c r="AL209" s="96" t="str">
        <f>IFERROR(VLOOKUP(Table1[[#This Row],[RespondentID]],'All Data'!$A:$CO,89,FALSE),"unknown")</f>
        <v>Suffolk</v>
      </c>
      <c r="AM209" s="96" t="str">
        <f>IFERROR(VLOOKUP(Table1[[#This Row],[RespondentID]],'All Data'!$A:$CO,90,FALSE),"unknown")</f>
        <v>Huntington Station, 11746</v>
      </c>
      <c r="AN209" s="96">
        <f>IFERROR(VLOOKUP(Table1[[#This Row],[RespondentID]],'All Data'!$A:$CO,91,FALSE),"unknown")</f>
        <v>0</v>
      </c>
      <c r="AO209" s="96" t="str">
        <f>IFERROR(VLOOKUP(Table1[[#This Row],[RespondentID]],'All Data'!$A:$CO,92,FALSE),"unknown")</f>
        <v>Hispanic or Latino</v>
      </c>
      <c r="AP209" s="96" t="str">
        <f>IFERROR(VLOOKUP(Table1[[#This Row],[RespondentID]],'All Data'!$A:$CO,93,FALSE),"unknown")</f>
        <v>English, Spanish</v>
      </c>
      <c r="AQ209" s="96" t="str">
        <f>IFERROR(VLOOKUP(Table1[[#This Row],[RespondentID]],'All Data'!$A:$CW,94,FALSE),"unknown")</f>
        <v>$35,000 to $49,999</v>
      </c>
      <c r="AR209" s="96" t="str">
        <f>IFERROR(VLOOKUP(Table1[[#This Row],[RespondentID]],'All Data'!$A:$CW,95,FALSE),"unknown")</f>
        <v>Some high school</v>
      </c>
      <c r="AS209" s="96" t="str">
        <f>IFERROR(VLOOKUP(Table1[[#This Row],[RespondentID]],'All Data'!$A:$CW,96,FALSE),"unknown")</f>
        <v>Student</v>
      </c>
      <c r="AT209" s="96" t="str">
        <f>IFERROR(VLOOKUP(Table1[[#This Row],[RespondentID]],'All Data'!$A:$CW,97,FALSE),"unknown")</f>
        <v>Yes</v>
      </c>
      <c r="AU209" s="96" t="str">
        <f>IFERROR(VLOOKUP(Table1[[#This Row],[RespondentID]],'All Data'!$A:$CW,98,FALSE),"unknown")</f>
        <v>Private/Commercial</v>
      </c>
      <c r="AV209" s="96" t="str">
        <f>IFERROR(VLOOKUP(Table1[[#This Row],[RespondentID]],'All Data'!$A:$CW,99,FALSE),"unknown")</f>
        <v>Yes</v>
      </c>
    </row>
    <row r="210" spans="1:48">
      <c r="A210">
        <v>18045028971</v>
      </c>
      <c r="K210" t="s">
        <v>46</v>
      </c>
      <c r="O210">
        <f t="shared" si="51"/>
        <v>1</v>
      </c>
      <c r="P210">
        <f t="shared" si="52"/>
        <v>3</v>
      </c>
      <c r="Q210"/>
      <c r="R210">
        <f t="shared" si="53"/>
        <v>0</v>
      </c>
      <c r="S210">
        <f t="shared" si="54"/>
        <v>0</v>
      </c>
      <c r="T210">
        <f t="shared" si="55"/>
        <v>0</v>
      </c>
      <c r="U210">
        <f t="shared" si="56"/>
        <v>0</v>
      </c>
      <c r="V210">
        <f t="shared" si="57"/>
        <v>0</v>
      </c>
      <c r="W210">
        <f t="shared" si="58"/>
        <v>0</v>
      </c>
      <c r="X210">
        <f t="shared" si="59"/>
        <v>0</v>
      </c>
      <c r="Y210">
        <f t="shared" si="60"/>
        <v>0</v>
      </c>
      <c r="Z210">
        <f t="shared" si="61"/>
        <v>0</v>
      </c>
      <c r="AA210">
        <f t="shared" si="62"/>
        <v>1</v>
      </c>
      <c r="AB210">
        <f t="shared" si="63"/>
        <v>0</v>
      </c>
      <c r="AC210">
        <f t="shared" si="64"/>
        <v>0</v>
      </c>
      <c r="AD210"/>
      <c r="AE210"/>
      <c r="AF210">
        <f t="shared" si="65"/>
        <v>1</v>
      </c>
      <c r="AG210">
        <f t="shared" si="66"/>
        <v>1</v>
      </c>
      <c r="AH210" t="str">
        <f t="shared" si="67"/>
        <v>Correct</v>
      </c>
      <c r="AJ210" s="96" t="str">
        <f>IFERROR(VLOOKUP(Table1[[#This Row],[RespondentID]],'All Data'!$A:$CO,87,FALSE),"unknown")</f>
        <v>Woman</v>
      </c>
      <c r="AK210" s="96" t="str">
        <f>IFERROR(VLOOKUP(Table1[[#This Row],[RespondentID]],'All Data'!$A:$CO,88,FALSE),"unknown")</f>
        <v>45-54 years</v>
      </c>
      <c r="AL210" s="96" t="str">
        <f>IFERROR(VLOOKUP(Table1[[#This Row],[RespondentID]],'All Data'!$A:$CO,89,FALSE),"unknown")</f>
        <v>Nassau</v>
      </c>
      <c r="AM210" s="96" t="str">
        <f>IFERROR(VLOOKUP(Table1[[#This Row],[RespondentID]],'All Data'!$A:$CO,90,FALSE),"unknown")</f>
        <v>Wantagh, 11793</v>
      </c>
      <c r="AN210" s="96" t="str">
        <f>IFERROR(VLOOKUP(Table1[[#This Row],[RespondentID]],'All Data'!$A:$CO,91,FALSE),"unknown")</f>
        <v>White</v>
      </c>
      <c r="AO210" s="96" t="str">
        <f>IFERROR(VLOOKUP(Table1[[#This Row],[RespondentID]],'All Data'!$A:$CO,92,FALSE),"unknown")</f>
        <v>Not Hispanic or Latino</v>
      </c>
      <c r="AP210" s="96" t="str">
        <f>IFERROR(VLOOKUP(Table1[[#This Row],[RespondentID]],'All Data'!$A:$CO,93,FALSE),"unknown")</f>
        <v>English</v>
      </c>
      <c r="AQ210" s="96" t="str">
        <f>IFERROR(VLOOKUP(Table1[[#This Row],[RespondentID]],'All Data'!$A:$CW,94,FALSE),"unknown")</f>
        <v>Over $125,000</v>
      </c>
      <c r="AR210" s="96" t="str">
        <f>IFERROR(VLOOKUP(Table1[[#This Row],[RespondentID]],'All Data'!$A:$CW,95,FALSE),"unknown")</f>
        <v>Graduate school</v>
      </c>
      <c r="AS210" s="96" t="str">
        <f>IFERROR(VLOOKUP(Table1[[#This Row],[RespondentID]],'All Data'!$A:$CW,96,FALSE),"unknown")</f>
        <v>Employed for wages</v>
      </c>
      <c r="AT210" s="96" t="str">
        <f>IFERROR(VLOOKUP(Table1[[#This Row],[RespondentID]],'All Data'!$A:$CW,97,FALSE),"unknown")</f>
        <v>Yes</v>
      </c>
      <c r="AU210" s="96" t="str">
        <f>IFERROR(VLOOKUP(Table1[[#This Row],[RespondentID]],'All Data'!$A:$CW,98,FALSE),"unknown")</f>
        <v>Private/Commercial</v>
      </c>
      <c r="AV210" s="96" t="str">
        <f>IFERROR(VLOOKUP(Table1[[#This Row],[RespondentID]],'All Data'!$A:$CW,99,FALSE),"unknown")</f>
        <v>Yes</v>
      </c>
    </row>
    <row r="211" spans="1:48">
      <c r="A211">
        <v>18045028754</v>
      </c>
      <c r="B211" t="s">
        <v>38</v>
      </c>
      <c r="C211" t="s">
        <v>39</v>
      </c>
      <c r="E211" t="s">
        <v>41</v>
      </c>
      <c r="O211">
        <f t="shared" si="51"/>
        <v>3</v>
      </c>
      <c r="P211">
        <f t="shared" si="52"/>
        <v>1</v>
      </c>
      <c r="Q211"/>
      <c r="R211">
        <f t="shared" si="53"/>
        <v>1</v>
      </c>
      <c r="S211">
        <f t="shared" si="54"/>
        <v>1</v>
      </c>
      <c r="T211">
        <f t="shared" si="55"/>
        <v>0</v>
      </c>
      <c r="U211">
        <f t="shared" si="56"/>
        <v>1</v>
      </c>
      <c r="V211">
        <f t="shared" si="57"/>
        <v>0</v>
      </c>
      <c r="W211">
        <f t="shared" si="58"/>
        <v>0</v>
      </c>
      <c r="X211">
        <f t="shared" si="59"/>
        <v>0</v>
      </c>
      <c r="Y211">
        <f t="shared" si="60"/>
        <v>0</v>
      </c>
      <c r="Z211">
        <f t="shared" si="61"/>
        <v>0</v>
      </c>
      <c r="AA211">
        <f t="shared" si="62"/>
        <v>0</v>
      </c>
      <c r="AB211">
        <f t="shared" si="63"/>
        <v>0</v>
      </c>
      <c r="AC211">
        <f t="shared" si="64"/>
        <v>0</v>
      </c>
      <c r="AD211"/>
      <c r="AE211"/>
      <c r="AF211">
        <f t="shared" si="65"/>
        <v>3</v>
      </c>
      <c r="AG211">
        <f t="shared" si="66"/>
        <v>3</v>
      </c>
      <c r="AH211" t="str">
        <f t="shared" si="67"/>
        <v>Correct</v>
      </c>
      <c r="AJ211" s="96" t="str">
        <f>IFERROR(VLOOKUP(Table1[[#This Row],[RespondentID]],'All Data'!$A:$CO,87,FALSE),"unknown")</f>
        <v>Woman</v>
      </c>
      <c r="AK211" s="96" t="str">
        <f>IFERROR(VLOOKUP(Table1[[#This Row],[RespondentID]],'All Data'!$A:$CO,88,FALSE),"unknown")</f>
        <v>55-64 years</v>
      </c>
      <c r="AL211" s="96" t="str">
        <f>IFERROR(VLOOKUP(Table1[[#This Row],[RespondentID]],'All Data'!$A:$CO,89,FALSE),"unknown")</f>
        <v>Nassau</v>
      </c>
      <c r="AM211" s="96" t="str">
        <f>IFERROR(VLOOKUP(Table1[[#This Row],[RespondentID]],'All Data'!$A:$CO,90,FALSE),"unknown")</f>
        <v>Hicksville, 11801</v>
      </c>
      <c r="AN211" s="96" t="str">
        <f>IFERROR(VLOOKUP(Table1[[#This Row],[RespondentID]],'All Data'!$A:$CO,91,FALSE),"unknown")</f>
        <v>White</v>
      </c>
      <c r="AO211" s="96" t="str">
        <f>IFERROR(VLOOKUP(Table1[[#This Row],[RespondentID]],'All Data'!$A:$CO,92,FALSE),"unknown")</f>
        <v>Not Hispanic or Latino</v>
      </c>
      <c r="AP211" s="96" t="str">
        <f>IFERROR(VLOOKUP(Table1[[#This Row],[RespondentID]],'All Data'!$A:$CO,93,FALSE),"unknown")</f>
        <v>English</v>
      </c>
      <c r="AQ211" s="96" t="str">
        <f>IFERROR(VLOOKUP(Table1[[#This Row],[RespondentID]],'All Data'!$A:$CW,94,FALSE),"unknown")</f>
        <v>$75,000 to $125,000</v>
      </c>
      <c r="AR211" s="96" t="str">
        <f>IFERROR(VLOOKUP(Table1[[#This Row],[RespondentID]],'All Data'!$A:$CW,95,FALSE),"unknown")</f>
        <v>Graduate school</v>
      </c>
      <c r="AS211" s="96" t="str">
        <f>IFERROR(VLOOKUP(Table1[[#This Row],[RespondentID]],'All Data'!$A:$CW,96,FALSE),"unknown")</f>
        <v>Employed for wages</v>
      </c>
      <c r="AT211" s="96" t="str">
        <f>IFERROR(VLOOKUP(Table1[[#This Row],[RespondentID]],'All Data'!$A:$CW,97,FALSE),"unknown")</f>
        <v>Yes</v>
      </c>
      <c r="AU211" s="96" t="str">
        <f>IFERROR(VLOOKUP(Table1[[#This Row],[RespondentID]],'All Data'!$A:$CW,98,FALSE),"unknown")</f>
        <v>Private/Commercial</v>
      </c>
      <c r="AV211" s="96" t="str">
        <f>IFERROR(VLOOKUP(Table1[[#This Row],[RespondentID]],'All Data'!$A:$CW,99,FALSE),"unknown")</f>
        <v>Yes</v>
      </c>
    </row>
    <row r="212" spans="1:48">
      <c r="A212">
        <v>18045028639</v>
      </c>
      <c r="C212" t="s">
        <v>39</v>
      </c>
      <c r="F212" t="s">
        <v>42</v>
      </c>
      <c r="K212" t="s">
        <v>46</v>
      </c>
      <c r="O212">
        <f t="shared" si="51"/>
        <v>3</v>
      </c>
      <c r="P212">
        <f t="shared" si="52"/>
        <v>1</v>
      </c>
      <c r="Q212"/>
      <c r="R212">
        <f t="shared" si="53"/>
        <v>0</v>
      </c>
      <c r="S212">
        <f t="shared" si="54"/>
        <v>1</v>
      </c>
      <c r="T212">
        <f t="shared" si="55"/>
        <v>0</v>
      </c>
      <c r="U212">
        <f t="shared" si="56"/>
        <v>0</v>
      </c>
      <c r="V212">
        <f t="shared" si="57"/>
        <v>1</v>
      </c>
      <c r="W212">
        <f t="shared" si="58"/>
        <v>0</v>
      </c>
      <c r="X212">
        <f t="shared" si="59"/>
        <v>0</v>
      </c>
      <c r="Y212">
        <f t="shared" si="60"/>
        <v>0</v>
      </c>
      <c r="Z212">
        <f t="shared" si="61"/>
        <v>0</v>
      </c>
      <c r="AA212">
        <f t="shared" si="62"/>
        <v>1</v>
      </c>
      <c r="AB212">
        <f t="shared" si="63"/>
        <v>0</v>
      </c>
      <c r="AC212">
        <f t="shared" si="64"/>
        <v>0</v>
      </c>
      <c r="AD212"/>
      <c r="AE212"/>
      <c r="AF212">
        <f t="shared" si="65"/>
        <v>3</v>
      </c>
      <c r="AG212">
        <f t="shared" si="66"/>
        <v>3</v>
      </c>
      <c r="AH212" t="str">
        <f t="shared" si="67"/>
        <v>Correct</v>
      </c>
      <c r="AJ212" s="96" t="str">
        <f>IFERROR(VLOOKUP(Table1[[#This Row],[RespondentID]],'All Data'!$A:$CO,87,FALSE),"unknown")</f>
        <v>Woman</v>
      </c>
      <c r="AK212" s="96" t="str">
        <f>IFERROR(VLOOKUP(Table1[[#This Row],[RespondentID]],'All Data'!$A:$CO,88,FALSE),"unknown")</f>
        <v>45-54 years</v>
      </c>
      <c r="AL212" s="96" t="str">
        <f>IFERROR(VLOOKUP(Table1[[#This Row],[RespondentID]],'All Data'!$A:$CO,89,FALSE),"unknown")</f>
        <v>Nassau</v>
      </c>
      <c r="AM212" s="96" t="str">
        <f>IFERROR(VLOOKUP(Table1[[#This Row],[RespondentID]],'All Data'!$A:$CO,90,FALSE),"unknown")</f>
        <v>Hicksville, 11801</v>
      </c>
      <c r="AN212" s="96" t="str">
        <f>IFERROR(VLOOKUP(Table1[[#This Row],[RespondentID]],'All Data'!$A:$CO,91,FALSE),"unknown")</f>
        <v>White</v>
      </c>
      <c r="AO212" s="96" t="str">
        <f>IFERROR(VLOOKUP(Table1[[#This Row],[RespondentID]],'All Data'!$A:$CO,92,FALSE),"unknown")</f>
        <v>Not Hispanic or Latino</v>
      </c>
      <c r="AP212" s="96" t="str">
        <f>IFERROR(VLOOKUP(Table1[[#This Row],[RespondentID]],'All Data'!$A:$CO,93,FALSE),"unknown")</f>
        <v>English</v>
      </c>
      <c r="AQ212" s="96">
        <f>IFERROR(VLOOKUP(Table1[[#This Row],[RespondentID]],'All Data'!$A:$CW,94,FALSE),"unknown")</f>
        <v>0</v>
      </c>
      <c r="AR212" s="96" t="str">
        <f>IFERROR(VLOOKUP(Table1[[#This Row],[RespondentID]],'All Data'!$A:$CW,95,FALSE),"unknown")</f>
        <v>College graduate</v>
      </c>
      <c r="AS212" s="96" t="str">
        <f>IFERROR(VLOOKUP(Table1[[#This Row],[RespondentID]],'All Data'!$A:$CW,96,FALSE),"unknown")</f>
        <v>Employed for wages</v>
      </c>
      <c r="AT212" s="96" t="str">
        <f>IFERROR(VLOOKUP(Table1[[#This Row],[RespondentID]],'All Data'!$A:$CW,97,FALSE),"unknown")</f>
        <v>Yes</v>
      </c>
      <c r="AU212" s="96" t="str">
        <f>IFERROR(VLOOKUP(Table1[[#This Row],[RespondentID]],'All Data'!$A:$CW,98,FALSE),"unknown")</f>
        <v>Private/Commercial</v>
      </c>
      <c r="AV212" s="96" t="str">
        <f>IFERROR(VLOOKUP(Table1[[#This Row],[RespondentID]],'All Data'!$A:$CW,99,FALSE),"unknown")</f>
        <v>Yes</v>
      </c>
    </row>
    <row r="213" spans="1:48">
      <c r="A213">
        <v>18045028557</v>
      </c>
      <c r="B213" t="s">
        <v>38</v>
      </c>
      <c r="O213">
        <f t="shared" si="51"/>
        <v>1</v>
      </c>
      <c r="P213">
        <f t="shared" si="52"/>
        <v>3</v>
      </c>
      <c r="Q213"/>
      <c r="R213">
        <f t="shared" si="53"/>
        <v>1</v>
      </c>
      <c r="S213">
        <f t="shared" si="54"/>
        <v>0</v>
      </c>
      <c r="T213">
        <f t="shared" si="55"/>
        <v>0</v>
      </c>
      <c r="U213">
        <f t="shared" si="56"/>
        <v>0</v>
      </c>
      <c r="V213">
        <f t="shared" si="57"/>
        <v>0</v>
      </c>
      <c r="W213">
        <f t="shared" si="58"/>
        <v>0</v>
      </c>
      <c r="X213">
        <f t="shared" si="59"/>
        <v>0</v>
      </c>
      <c r="Y213">
        <f t="shared" si="60"/>
        <v>0</v>
      </c>
      <c r="Z213">
        <f t="shared" si="61"/>
        <v>0</v>
      </c>
      <c r="AA213">
        <f t="shared" si="62"/>
        <v>0</v>
      </c>
      <c r="AB213">
        <f t="shared" si="63"/>
        <v>0</v>
      </c>
      <c r="AC213">
        <f t="shared" si="64"/>
        <v>0</v>
      </c>
      <c r="AD213"/>
      <c r="AE213"/>
      <c r="AF213">
        <f t="shared" si="65"/>
        <v>1</v>
      </c>
      <c r="AG213">
        <f t="shared" si="66"/>
        <v>1</v>
      </c>
      <c r="AH213" t="str">
        <f t="shared" si="67"/>
        <v>Correct</v>
      </c>
      <c r="AJ213" s="96" t="str">
        <f>IFERROR(VLOOKUP(Table1[[#This Row],[RespondentID]],'All Data'!$A:$CO,87,FALSE),"unknown")</f>
        <v>Woman</v>
      </c>
      <c r="AK213" s="96" t="str">
        <f>IFERROR(VLOOKUP(Table1[[#This Row],[RespondentID]],'All Data'!$A:$CO,88,FALSE),"unknown")</f>
        <v>45-54 years</v>
      </c>
      <c r="AL213" s="96" t="str">
        <f>IFERROR(VLOOKUP(Table1[[#This Row],[RespondentID]],'All Data'!$A:$CO,89,FALSE),"unknown")</f>
        <v>Nassau</v>
      </c>
      <c r="AM213" s="96" t="str">
        <f>IFERROR(VLOOKUP(Table1[[#This Row],[RespondentID]],'All Data'!$A:$CO,90,FALSE),"unknown")</f>
        <v>Hicksville, 11801</v>
      </c>
      <c r="AN213" s="96" t="str">
        <f>IFERROR(VLOOKUP(Table1[[#This Row],[RespondentID]],'All Data'!$A:$CO,91,FALSE),"unknown")</f>
        <v>White</v>
      </c>
      <c r="AO213" s="96" t="str">
        <f>IFERROR(VLOOKUP(Table1[[#This Row],[RespondentID]],'All Data'!$A:$CO,92,FALSE),"unknown")</f>
        <v>Not Hispanic or Latino</v>
      </c>
      <c r="AP213" s="96" t="str">
        <f>IFERROR(VLOOKUP(Table1[[#This Row],[RespondentID]],'All Data'!$A:$CO,93,FALSE),"unknown")</f>
        <v>English</v>
      </c>
      <c r="AQ213" s="96">
        <f>IFERROR(VLOOKUP(Table1[[#This Row],[RespondentID]],'All Data'!$A:$CW,94,FALSE),"unknown")</f>
        <v>0</v>
      </c>
      <c r="AR213" s="96" t="str">
        <f>IFERROR(VLOOKUP(Table1[[#This Row],[RespondentID]],'All Data'!$A:$CW,95,FALSE),"unknown")</f>
        <v>Graduate school</v>
      </c>
      <c r="AS213" s="96" t="str">
        <f>IFERROR(VLOOKUP(Table1[[#This Row],[RespondentID]],'All Data'!$A:$CW,96,FALSE),"unknown")</f>
        <v>Employed for wages</v>
      </c>
      <c r="AT213" s="96" t="str">
        <f>IFERROR(VLOOKUP(Table1[[#This Row],[RespondentID]],'All Data'!$A:$CW,97,FALSE),"unknown")</f>
        <v>Yes</v>
      </c>
      <c r="AU213" s="96" t="str">
        <f>IFERROR(VLOOKUP(Table1[[#This Row],[RespondentID]],'All Data'!$A:$CW,98,FALSE),"unknown")</f>
        <v>Private/Commercial</v>
      </c>
      <c r="AV213" s="96" t="str">
        <f>IFERROR(VLOOKUP(Table1[[#This Row],[RespondentID]],'All Data'!$A:$CW,99,FALSE),"unknown")</f>
        <v>Yes</v>
      </c>
    </row>
    <row r="214" spans="1:48">
      <c r="A214">
        <v>18045028484</v>
      </c>
      <c r="C214" t="s">
        <v>39</v>
      </c>
      <c r="H214" t="s">
        <v>43</v>
      </c>
      <c r="O214">
        <f t="shared" si="51"/>
        <v>2</v>
      </c>
      <c r="P214">
        <f t="shared" si="52"/>
        <v>1.5</v>
      </c>
      <c r="Q214"/>
      <c r="R214">
        <f t="shared" si="53"/>
        <v>0</v>
      </c>
      <c r="S214">
        <f t="shared" si="54"/>
        <v>1</v>
      </c>
      <c r="T214">
        <f t="shared" si="55"/>
        <v>0</v>
      </c>
      <c r="U214">
        <f t="shared" si="56"/>
        <v>0</v>
      </c>
      <c r="V214">
        <f t="shared" si="57"/>
        <v>0</v>
      </c>
      <c r="W214">
        <f t="shared" si="58"/>
        <v>0</v>
      </c>
      <c r="X214">
        <f t="shared" si="59"/>
        <v>1</v>
      </c>
      <c r="Y214">
        <f t="shared" si="60"/>
        <v>0</v>
      </c>
      <c r="Z214">
        <f t="shared" si="61"/>
        <v>0</v>
      </c>
      <c r="AA214">
        <f t="shared" si="62"/>
        <v>0</v>
      </c>
      <c r="AB214">
        <f t="shared" si="63"/>
        <v>0</v>
      </c>
      <c r="AC214">
        <f t="shared" si="64"/>
        <v>0</v>
      </c>
      <c r="AD214"/>
      <c r="AE214"/>
      <c r="AF214">
        <f t="shared" si="65"/>
        <v>2</v>
      </c>
      <c r="AG214">
        <f t="shared" si="66"/>
        <v>2</v>
      </c>
      <c r="AH214" t="str">
        <f t="shared" si="67"/>
        <v>Correct</v>
      </c>
      <c r="AJ214" s="96" t="str">
        <f>IFERROR(VLOOKUP(Table1[[#This Row],[RespondentID]],'All Data'!$A:$CO,87,FALSE),"unknown")</f>
        <v>Woman</v>
      </c>
      <c r="AK214" s="96" t="str">
        <f>IFERROR(VLOOKUP(Table1[[#This Row],[RespondentID]],'All Data'!$A:$CO,88,FALSE),"unknown")</f>
        <v>35-44 years</v>
      </c>
      <c r="AL214" s="96" t="str">
        <f>IFERROR(VLOOKUP(Table1[[#This Row],[RespondentID]],'All Data'!$A:$CO,89,FALSE),"unknown")</f>
        <v>Nassau</v>
      </c>
      <c r="AM214" s="96" t="str">
        <f>IFERROR(VLOOKUP(Table1[[#This Row],[RespondentID]],'All Data'!$A:$CO,90,FALSE),"unknown")</f>
        <v>Plainview, 11803</v>
      </c>
      <c r="AN214" s="96" t="str">
        <f>IFERROR(VLOOKUP(Table1[[#This Row],[RespondentID]],'All Data'!$A:$CO,91,FALSE),"unknown")</f>
        <v>White</v>
      </c>
      <c r="AO214" s="96" t="str">
        <f>IFERROR(VLOOKUP(Table1[[#This Row],[RespondentID]],'All Data'!$A:$CO,92,FALSE),"unknown")</f>
        <v>Not Hispanic or Latino</v>
      </c>
      <c r="AP214" s="96" t="str">
        <f>IFERROR(VLOOKUP(Table1[[#This Row],[RespondentID]],'All Data'!$A:$CO,93,FALSE),"unknown")</f>
        <v>English</v>
      </c>
      <c r="AQ214" s="96" t="str">
        <f>IFERROR(VLOOKUP(Table1[[#This Row],[RespondentID]],'All Data'!$A:$CW,94,FALSE),"unknown")</f>
        <v>Over $125,000</v>
      </c>
      <c r="AR214" s="96" t="str">
        <f>IFERROR(VLOOKUP(Table1[[#This Row],[RespondentID]],'All Data'!$A:$CW,95,FALSE),"unknown")</f>
        <v>Graduate school</v>
      </c>
      <c r="AS214" s="96" t="str">
        <f>IFERROR(VLOOKUP(Table1[[#This Row],[RespondentID]],'All Data'!$A:$CW,96,FALSE),"unknown")</f>
        <v>Employed for wages</v>
      </c>
      <c r="AT214" s="96" t="str">
        <f>IFERROR(VLOOKUP(Table1[[#This Row],[RespondentID]],'All Data'!$A:$CW,97,FALSE),"unknown")</f>
        <v>Yes</v>
      </c>
      <c r="AU214" s="96" t="str">
        <f>IFERROR(VLOOKUP(Table1[[#This Row],[RespondentID]],'All Data'!$A:$CW,98,FALSE),"unknown")</f>
        <v>Private/Commercial</v>
      </c>
      <c r="AV214" s="96" t="str">
        <f>IFERROR(VLOOKUP(Table1[[#This Row],[RespondentID]],'All Data'!$A:$CW,99,FALSE),"unknown")</f>
        <v>Yes</v>
      </c>
    </row>
    <row r="215" spans="1:48">
      <c r="A215">
        <v>18045028396</v>
      </c>
      <c r="C215" t="s">
        <v>39</v>
      </c>
      <c r="J215" t="s">
        <v>45</v>
      </c>
      <c r="O215">
        <f t="shared" si="51"/>
        <v>2</v>
      </c>
      <c r="P215">
        <f t="shared" si="52"/>
        <v>1.5</v>
      </c>
      <c r="Q215"/>
      <c r="R215">
        <f t="shared" si="53"/>
        <v>0</v>
      </c>
      <c r="S215">
        <f t="shared" si="54"/>
        <v>1</v>
      </c>
      <c r="T215">
        <f t="shared" si="55"/>
        <v>0</v>
      </c>
      <c r="U215">
        <f t="shared" si="56"/>
        <v>0</v>
      </c>
      <c r="V215">
        <f t="shared" si="57"/>
        <v>0</v>
      </c>
      <c r="W215">
        <f t="shared" si="58"/>
        <v>0</v>
      </c>
      <c r="X215">
        <f t="shared" si="59"/>
        <v>0</v>
      </c>
      <c r="Y215">
        <f t="shared" si="60"/>
        <v>0</v>
      </c>
      <c r="Z215">
        <f t="shared" si="61"/>
        <v>1</v>
      </c>
      <c r="AA215">
        <f t="shared" si="62"/>
        <v>0</v>
      </c>
      <c r="AB215">
        <f t="shared" si="63"/>
        <v>0</v>
      </c>
      <c r="AC215">
        <f t="shared" si="64"/>
        <v>0</v>
      </c>
      <c r="AD215"/>
      <c r="AE215"/>
      <c r="AF215">
        <f t="shared" si="65"/>
        <v>2</v>
      </c>
      <c r="AG215">
        <f t="shared" si="66"/>
        <v>2</v>
      </c>
      <c r="AH215" t="str">
        <f t="shared" si="67"/>
        <v>Correct</v>
      </c>
      <c r="AJ215" s="96" t="str">
        <f>IFERROR(VLOOKUP(Table1[[#This Row],[RespondentID]],'All Data'!$A:$CO,87,FALSE),"unknown")</f>
        <v>Woman</v>
      </c>
      <c r="AK215" s="96" t="str">
        <f>IFERROR(VLOOKUP(Table1[[#This Row],[RespondentID]],'All Data'!$A:$CO,88,FALSE),"unknown")</f>
        <v>45-54 years</v>
      </c>
      <c r="AL215" s="96" t="str">
        <f>IFERROR(VLOOKUP(Table1[[#This Row],[RespondentID]],'All Data'!$A:$CO,89,FALSE),"unknown")</f>
        <v>Nassau</v>
      </c>
      <c r="AM215" s="96" t="str">
        <f>IFERROR(VLOOKUP(Table1[[#This Row],[RespondentID]],'All Data'!$A:$CO,90,FALSE),"unknown")</f>
        <v>Plainview, 11803</v>
      </c>
      <c r="AN215" s="96" t="str">
        <f>IFERROR(VLOOKUP(Table1[[#This Row],[RespondentID]],'All Data'!$A:$CO,91,FALSE),"unknown")</f>
        <v>White</v>
      </c>
      <c r="AO215" s="96" t="str">
        <f>IFERROR(VLOOKUP(Table1[[#This Row],[RespondentID]],'All Data'!$A:$CO,92,FALSE),"unknown")</f>
        <v>Not Hispanic or Latino</v>
      </c>
      <c r="AP215" s="96" t="str">
        <f>IFERROR(VLOOKUP(Table1[[#This Row],[RespondentID]],'All Data'!$A:$CO,93,FALSE),"unknown")</f>
        <v>English</v>
      </c>
      <c r="AQ215" s="96" t="str">
        <f>IFERROR(VLOOKUP(Table1[[#This Row],[RespondentID]],'All Data'!$A:$CW,94,FALSE),"unknown")</f>
        <v>Over $125,000</v>
      </c>
      <c r="AR215" s="96" t="str">
        <f>IFERROR(VLOOKUP(Table1[[#This Row],[RespondentID]],'All Data'!$A:$CW,95,FALSE),"unknown")</f>
        <v>Graduate school</v>
      </c>
      <c r="AS215" s="96" t="str">
        <f>IFERROR(VLOOKUP(Table1[[#This Row],[RespondentID]],'All Data'!$A:$CW,96,FALSE),"unknown")</f>
        <v>Employed for wages</v>
      </c>
      <c r="AT215" s="96" t="str">
        <f>IFERROR(VLOOKUP(Table1[[#This Row],[RespondentID]],'All Data'!$A:$CW,97,FALSE),"unknown")</f>
        <v>Yes</v>
      </c>
      <c r="AU215" s="96" t="str">
        <f>IFERROR(VLOOKUP(Table1[[#This Row],[RespondentID]],'All Data'!$A:$CW,98,FALSE),"unknown")</f>
        <v>Private/Commercial</v>
      </c>
      <c r="AV215" s="96" t="str">
        <f>IFERROR(VLOOKUP(Table1[[#This Row],[RespondentID]],'All Data'!$A:$CW,99,FALSE),"unknown")</f>
        <v>Yes</v>
      </c>
    </row>
    <row r="216" spans="1:48">
      <c r="A216">
        <v>18045028286</v>
      </c>
      <c r="F216" t="s">
        <v>42</v>
      </c>
      <c r="H216" t="s">
        <v>43</v>
      </c>
      <c r="O216">
        <f t="shared" si="51"/>
        <v>2</v>
      </c>
      <c r="P216">
        <f t="shared" si="52"/>
        <v>1.5</v>
      </c>
      <c r="Q216"/>
      <c r="R216">
        <f t="shared" si="53"/>
        <v>0</v>
      </c>
      <c r="S216">
        <f t="shared" si="54"/>
        <v>0</v>
      </c>
      <c r="T216">
        <f t="shared" si="55"/>
        <v>0</v>
      </c>
      <c r="U216">
        <f t="shared" si="56"/>
        <v>0</v>
      </c>
      <c r="V216">
        <f t="shared" si="57"/>
        <v>1</v>
      </c>
      <c r="W216">
        <f t="shared" si="58"/>
        <v>0</v>
      </c>
      <c r="X216">
        <f t="shared" si="59"/>
        <v>1</v>
      </c>
      <c r="Y216">
        <f t="shared" si="60"/>
        <v>0</v>
      </c>
      <c r="Z216">
        <f t="shared" si="61"/>
        <v>0</v>
      </c>
      <c r="AA216">
        <f t="shared" si="62"/>
        <v>0</v>
      </c>
      <c r="AB216">
        <f t="shared" si="63"/>
        <v>0</v>
      </c>
      <c r="AC216">
        <f t="shared" si="64"/>
        <v>0</v>
      </c>
      <c r="AD216"/>
      <c r="AE216"/>
      <c r="AF216">
        <f t="shared" si="65"/>
        <v>2</v>
      </c>
      <c r="AG216">
        <f t="shared" si="66"/>
        <v>2</v>
      </c>
      <c r="AH216" t="str">
        <f t="shared" si="67"/>
        <v>Correct</v>
      </c>
      <c r="AJ216" s="96" t="str">
        <f>IFERROR(VLOOKUP(Table1[[#This Row],[RespondentID]],'All Data'!$A:$CO,87,FALSE),"unknown")</f>
        <v>Woman</v>
      </c>
      <c r="AK216" s="96" t="str">
        <f>IFERROR(VLOOKUP(Table1[[#This Row],[RespondentID]],'All Data'!$A:$CO,88,FALSE),"unknown")</f>
        <v>45-54 years</v>
      </c>
      <c r="AL216" s="96" t="str">
        <f>IFERROR(VLOOKUP(Table1[[#This Row],[RespondentID]],'All Data'!$A:$CO,89,FALSE),"unknown")</f>
        <v>Suffolk</v>
      </c>
      <c r="AM216" s="96" t="str">
        <f>IFERROR(VLOOKUP(Table1[[#This Row],[RespondentID]],'All Data'!$A:$CO,90,FALSE),"unknown")</f>
        <v>Setauket, 11733</v>
      </c>
      <c r="AN216" s="96" t="str">
        <f>IFERROR(VLOOKUP(Table1[[#This Row],[RespondentID]],'All Data'!$A:$CO,91,FALSE),"unknown")</f>
        <v>White</v>
      </c>
      <c r="AO216" s="96" t="str">
        <f>IFERROR(VLOOKUP(Table1[[#This Row],[RespondentID]],'All Data'!$A:$CO,92,FALSE),"unknown")</f>
        <v>Hispanic or Latino</v>
      </c>
      <c r="AP216" s="96" t="str">
        <f>IFERROR(VLOOKUP(Table1[[#This Row],[RespondentID]],'All Data'!$A:$CO,93,FALSE),"unknown")</f>
        <v>English</v>
      </c>
      <c r="AQ216" s="96" t="str">
        <f>IFERROR(VLOOKUP(Table1[[#This Row],[RespondentID]],'All Data'!$A:$CW,94,FALSE),"unknown")</f>
        <v>Over $125,000</v>
      </c>
      <c r="AR216" s="96" t="str">
        <f>IFERROR(VLOOKUP(Table1[[#This Row],[RespondentID]],'All Data'!$A:$CW,95,FALSE),"unknown")</f>
        <v>Graduate school</v>
      </c>
      <c r="AS216" s="96" t="str">
        <f>IFERROR(VLOOKUP(Table1[[#This Row],[RespondentID]],'All Data'!$A:$CW,96,FALSE),"unknown")</f>
        <v>Employed for wages</v>
      </c>
      <c r="AT216" s="96" t="str">
        <f>IFERROR(VLOOKUP(Table1[[#This Row],[RespondentID]],'All Data'!$A:$CW,97,FALSE),"unknown")</f>
        <v>Yes</v>
      </c>
      <c r="AU216" s="96" t="str">
        <f>IFERROR(VLOOKUP(Table1[[#This Row],[RespondentID]],'All Data'!$A:$CW,98,FALSE),"unknown")</f>
        <v>Private/Commercial</v>
      </c>
      <c r="AV216" s="96" t="str">
        <f>IFERROR(VLOOKUP(Table1[[#This Row],[RespondentID]],'All Data'!$A:$CW,99,FALSE),"unknown")</f>
        <v>Yes</v>
      </c>
    </row>
    <row r="217" spans="1:48">
      <c r="A217">
        <v>18045028186</v>
      </c>
      <c r="B217" t="s">
        <v>38</v>
      </c>
      <c r="C217" t="s">
        <v>39</v>
      </c>
      <c r="E217" t="s">
        <v>41</v>
      </c>
      <c r="O217">
        <f t="shared" si="51"/>
        <v>3</v>
      </c>
      <c r="P217">
        <f t="shared" si="52"/>
        <v>1</v>
      </c>
      <c r="Q217"/>
      <c r="R217">
        <f t="shared" si="53"/>
        <v>1</v>
      </c>
      <c r="S217">
        <f t="shared" si="54"/>
        <v>1</v>
      </c>
      <c r="T217">
        <f t="shared" si="55"/>
        <v>0</v>
      </c>
      <c r="U217">
        <f t="shared" si="56"/>
        <v>1</v>
      </c>
      <c r="V217">
        <f t="shared" si="57"/>
        <v>0</v>
      </c>
      <c r="W217">
        <f t="shared" si="58"/>
        <v>0</v>
      </c>
      <c r="X217">
        <f t="shared" si="59"/>
        <v>0</v>
      </c>
      <c r="Y217">
        <f t="shared" si="60"/>
        <v>0</v>
      </c>
      <c r="Z217">
        <f t="shared" si="61"/>
        <v>0</v>
      </c>
      <c r="AA217">
        <f t="shared" si="62"/>
        <v>0</v>
      </c>
      <c r="AB217">
        <f t="shared" si="63"/>
        <v>0</v>
      </c>
      <c r="AC217">
        <f t="shared" si="64"/>
        <v>0</v>
      </c>
      <c r="AD217"/>
      <c r="AE217"/>
      <c r="AF217">
        <f t="shared" si="65"/>
        <v>3</v>
      </c>
      <c r="AG217">
        <f t="shared" si="66"/>
        <v>3</v>
      </c>
      <c r="AH217" t="str">
        <f t="shared" si="67"/>
        <v>Correct</v>
      </c>
      <c r="AJ217" s="96" t="str">
        <f>IFERROR(VLOOKUP(Table1[[#This Row],[RespondentID]],'All Data'!$A:$CO,87,FALSE),"unknown")</f>
        <v>Woman</v>
      </c>
      <c r="AK217" s="96" t="str">
        <f>IFERROR(VLOOKUP(Table1[[#This Row],[RespondentID]],'All Data'!$A:$CO,88,FALSE),"unknown")</f>
        <v>55-64 years</v>
      </c>
      <c r="AL217" s="96" t="str">
        <f>IFERROR(VLOOKUP(Table1[[#This Row],[RespondentID]],'All Data'!$A:$CO,89,FALSE),"unknown")</f>
        <v>Nassau</v>
      </c>
      <c r="AM217" s="96" t="str">
        <f>IFERROR(VLOOKUP(Table1[[#This Row],[RespondentID]],'All Data'!$A:$CO,90,FALSE),"unknown")</f>
        <v>Massapequa, 11758</v>
      </c>
      <c r="AN217" s="96" t="str">
        <f>IFERROR(VLOOKUP(Table1[[#This Row],[RespondentID]],'All Data'!$A:$CO,91,FALSE),"unknown")</f>
        <v>White</v>
      </c>
      <c r="AO217" s="96" t="str">
        <f>IFERROR(VLOOKUP(Table1[[#This Row],[RespondentID]],'All Data'!$A:$CO,92,FALSE),"unknown")</f>
        <v>Not Hispanic or Latino</v>
      </c>
      <c r="AP217" s="96" t="str">
        <f>IFERROR(VLOOKUP(Table1[[#This Row],[RespondentID]],'All Data'!$A:$CO,93,FALSE),"unknown")</f>
        <v>English</v>
      </c>
      <c r="AQ217" s="96" t="str">
        <f>IFERROR(VLOOKUP(Table1[[#This Row],[RespondentID]],'All Data'!$A:$CW,94,FALSE),"unknown")</f>
        <v>Over $125,000</v>
      </c>
      <c r="AR217" s="96" t="str">
        <f>IFERROR(VLOOKUP(Table1[[#This Row],[RespondentID]],'All Data'!$A:$CW,95,FALSE),"unknown")</f>
        <v>Graduate school</v>
      </c>
      <c r="AS217" s="96" t="str">
        <f>IFERROR(VLOOKUP(Table1[[#This Row],[RespondentID]],'All Data'!$A:$CW,96,FALSE),"unknown")</f>
        <v>Employed for wages</v>
      </c>
      <c r="AT217" s="96" t="str">
        <f>IFERROR(VLOOKUP(Table1[[#This Row],[RespondentID]],'All Data'!$A:$CW,97,FALSE),"unknown")</f>
        <v>Yes</v>
      </c>
      <c r="AU217" s="96" t="str">
        <f>IFERROR(VLOOKUP(Table1[[#This Row],[RespondentID]],'All Data'!$A:$CW,98,FALSE),"unknown")</f>
        <v>Private/Commercial</v>
      </c>
      <c r="AV217" s="96" t="str">
        <f>IFERROR(VLOOKUP(Table1[[#This Row],[RespondentID]],'All Data'!$A:$CW,99,FALSE),"unknown")</f>
        <v>Yes</v>
      </c>
    </row>
    <row r="218" spans="1:48">
      <c r="A218">
        <v>18045028094</v>
      </c>
      <c r="C218" t="s">
        <v>39</v>
      </c>
      <c r="H218" t="s">
        <v>43</v>
      </c>
      <c r="J218" t="s">
        <v>45</v>
      </c>
      <c r="O218">
        <f t="shared" si="51"/>
        <v>3</v>
      </c>
      <c r="P218">
        <f t="shared" si="52"/>
        <v>1</v>
      </c>
      <c r="Q218"/>
      <c r="R218">
        <f t="shared" si="53"/>
        <v>0</v>
      </c>
      <c r="S218">
        <f t="shared" si="54"/>
        <v>1</v>
      </c>
      <c r="T218">
        <f t="shared" si="55"/>
        <v>0</v>
      </c>
      <c r="U218">
        <f t="shared" si="56"/>
        <v>0</v>
      </c>
      <c r="V218">
        <f t="shared" si="57"/>
        <v>0</v>
      </c>
      <c r="W218">
        <f t="shared" si="58"/>
        <v>0</v>
      </c>
      <c r="X218">
        <f t="shared" si="59"/>
        <v>1</v>
      </c>
      <c r="Y218">
        <f t="shared" si="60"/>
        <v>0</v>
      </c>
      <c r="Z218">
        <f t="shared" si="61"/>
        <v>1</v>
      </c>
      <c r="AA218">
        <f t="shared" si="62"/>
        <v>0</v>
      </c>
      <c r="AB218">
        <f t="shared" si="63"/>
        <v>0</v>
      </c>
      <c r="AC218">
        <f t="shared" si="64"/>
        <v>0</v>
      </c>
      <c r="AD218"/>
      <c r="AE218"/>
      <c r="AF218">
        <f t="shared" si="65"/>
        <v>3</v>
      </c>
      <c r="AG218">
        <f t="shared" si="66"/>
        <v>3</v>
      </c>
      <c r="AH218" t="str">
        <f t="shared" si="67"/>
        <v>Correct</v>
      </c>
      <c r="AJ218" s="96" t="str">
        <f>IFERROR(VLOOKUP(Table1[[#This Row],[RespondentID]],'All Data'!$A:$CO,87,FALSE),"unknown")</f>
        <v>Woman</v>
      </c>
      <c r="AK218" s="96" t="str">
        <f>IFERROR(VLOOKUP(Table1[[#This Row],[RespondentID]],'All Data'!$A:$CO,88,FALSE),"unknown")</f>
        <v>45-54 years</v>
      </c>
      <c r="AL218" s="96" t="str">
        <f>IFERROR(VLOOKUP(Table1[[#This Row],[RespondentID]],'All Data'!$A:$CO,89,FALSE),"unknown")</f>
        <v>Suffolk</v>
      </c>
      <c r="AM218" s="96" t="str">
        <f>IFERROR(VLOOKUP(Table1[[#This Row],[RespondentID]],'All Data'!$A:$CO,90,FALSE),"unknown")</f>
        <v>Huntington Station, 11746</v>
      </c>
      <c r="AN218" s="96" t="str">
        <f>IFERROR(VLOOKUP(Table1[[#This Row],[RespondentID]],'All Data'!$A:$CO,91,FALSE),"unknown")</f>
        <v>White</v>
      </c>
      <c r="AO218" s="96" t="str">
        <f>IFERROR(VLOOKUP(Table1[[#This Row],[RespondentID]],'All Data'!$A:$CO,92,FALSE),"unknown")</f>
        <v>Not Hispanic or Latino</v>
      </c>
      <c r="AP218" s="96" t="str">
        <f>IFERROR(VLOOKUP(Table1[[#This Row],[RespondentID]],'All Data'!$A:$CO,93,FALSE),"unknown")</f>
        <v>English</v>
      </c>
      <c r="AQ218" s="96" t="str">
        <f>IFERROR(VLOOKUP(Table1[[#This Row],[RespondentID]],'All Data'!$A:$CW,94,FALSE),"unknown")</f>
        <v>Over $125,000</v>
      </c>
      <c r="AR218" s="96" t="str">
        <f>IFERROR(VLOOKUP(Table1[[#This Row],[RespondentID]],'All Data'!$A:$CW,95,FALSE),"unknown")</f>
        <v>Graduate school</v>
      </c>
      <c r="AS218" s="96" t="str">
        <f>IFERROR(VLOOKUP(Table1[[#This Row],[RespondentID]],'All Data'!$A:$CW,96,FALSE),"unknown")</f>
        <v>Employed for wages</v>
      </c>
      <c r="AT218" s="96" t="str">
        <f>IFERROR(VLOOKUP(Table1[[#This Row],[RespondentID]],'All Data'!$A:$CW,97,FALSE),"unknown")</f>
        <v>Yes</v>
      </c>
      <c r="AU218" s="96" t="str">
        <f>IFERROR(VLOOKUP(Table1[[#This Row],[RespondentID]],'All Data'!$A:$CW,98,FALSE),"unknown")</f>
        <v>Private/Commercial</v>
      </c>
      <c r="AV218" s="96" t="str">
        <f>IFERROR(VLOOKUP(Table1[[#This Row],[RespondentID]],'All Data'!$A:$CW,99,FALSE),"unknown")</f>
        <v>Yes</v>
      </c>
    </row>
    <row r="219" spans="1:48">
      <c r="A219">
        <v>18045028016</v>
      </c>
      <c r="B219" t="s">
        <v>38</v>
      </c>
      <c r="J219" t="s">
        <v>45</v>
      </c>
      <c r="M219" t="s">
        <v>48</v>
      </c>
      <c r="O219">
        <f t="shared" si="51"/>
        <v>3</v>
      </c>
      <c r="P219">
        <f t="shared" si="52"/>
        <v>1</v>
      </c>
      <c r="Q219"/>
      <c r="R219">
        <f t="shared" si="53"/>
        <v>1</v>
      </c>
      <c r="S219">
        <f t="shared" si="54"/>
        <v>0</v>
      </c>
      <c r="T219">
        <f t="shared" si="55"/>
        <v>0</v>
      </c>
      <c r="U219">
        <f t="shared" si="56"/>
        <v>0</v>
      </c>
      <c r="V219">
        <f t="shared" si="57"/>
        <v>0</v>
      </c>
      <c r="W219">
        <f t="shared" si="58"/>
        <v>0</v>
      </c>
      <c r="X219">
        <f t="shared" si="59"/>
        <v>0</v>
      </c>
      <c r="Y219">
        <f t="shared" si="60"/>
        <v>0</v>
      </c>
      <c r="Z219">
        <f t="shared" si="61"/>
        <v>1</v>
      </c>
      <c r="AA219">
        <f t="shared" si="62"/>
        <v>0</v>
      </c>
      <c r="AB219">
        <f t="shared" si="63"/>
        <v>0</v>
      </c>
      <c r="AC219">
        <f t="shared" si="64"/>
        <v>1</v>
      </c>
      <c r="AD219"/>
      <c r="AE219"/>
      <c r="AF219">
        <f t="shared" si="65"/>
        <v>3</v>
      </c>
      <c r="AG219">
        <f t="shared" si="66"/>
        <v>3</v>
      </c>
      <c r="AH219" t="str">
        <f t="shared" si="67"/>
        <v>Correct</v>
      </c>
      <c r="AJ219" s="96" t="str">
        <f>IFERROR(VLOOKUP(Table1[[#This Row],[RespondentID]],'All Data'!$A:$CO,87,FALSE),"unknown")</f>
        <v>Woman</v>
      </c>
      <c r="AK219" s="96" t="str">
        <f>IFERROR(VLOOKUP(Table1[[#This Row],[RespondentID]],'All Data'!$A:$CO,88,FALSE),"unknown")</f>
        <v>65+ years</v>
      </c>
      <c r="AL219" s="96" t="str">
        <f>IFERROR(VLOOKUP(Table1[[#This Row],[RespondentID]],'All Data'!$A:$CO,89,FALSE),"unknown")</f>
        <v>Nassau</v>
      </c>
      <c r="AM219" s="96" t="str">
        <f>IFERROR(VLOOKUP(Table1[[#This Row],[RespondentID]],'All Data'!$A:$CO,90,FALSE),"unknown")</f>
        <v>Hicksville, 11801</v>
      </c>
      <c r="AN219" s="96" t="str">
        <f>IFERROR(VLOOKUP(Table1[[#This Row],[RespondentID]],'All Data'!$A:$CO,91,FALSE),"unknown")</f>
        <v>White</v>
      </c>
      <c r="AO219" s="96" t="str">
        <f>IFERROR(VLOOKUP(Table1[[#This Row],[RespondentID]],'All Data'!$A:$CO,92,FALSE),"unknown")</f>
        <v>Not Hispanic or Latino</v>
      </c>
      <c r="AP219" s="96" t="str">
        <f>IFERROR(VLOOKUP(Table1[[#This Row],[RespondentID]],'All Data'!$A:$CO,93,FALSE),"unknown")</f>
        <v>English</v>
      </c>
      <c r="AQ219" s="96" t="str">
        <f>IFERROR(VLOOKUP(Table1[[#This Row],[RespondentID]],'All Data'!$A:$CW,94,FALSE),"unknown")</f>
        <v>$75,000 to $125,000</v>
      </c>
      <c r="AR219" s="96" t="str">
        <f>IFERROR(VLOOKUP(Table1[[#This Row],[RespondentID]],'All Data'!$A:$CW,95,FALSE),"unknown")</f>
        <v>High school graduate</v>
      </c>
      <c r="AS219" s="96" t="str">
        <f>IFERROR(VLOOKUP(Table1[[#This Row],[RespondentID]],'All Data'!$A:$CW,96,FALSE),"unknown")</f>
        <v>Employed for wages</v>
      </c>
      <c r="AT219" s="96" t="str">
        <f>IFERROR(VLOOKUP(Table1[[#This Row],[RespondentID]],'All Data'!$A:$CW,97,FALSE),"unknown")</f>
        <v>Yes</v>
      </c>
      <c r="AU219" s="96" t="str">
        <f>IFERROR(VLOOKUP(Table1[[#This Row],[RespondentID]],'All Data'!$A:$CW,98,FALSE),"unknown")</f>
        <v>Private/Commercial</v>
      </c>
      <c r="AV219" s="96" t="str">
        <f>IFERROR(VLOOKUP(Table1[[#This Row],[RespondentID]],'All Data'!$A:$CW,99,FALSE),"unknown")</f>
        <v>Yes</v>
      </c>
    </row>
    <row r="220" spans="1:48">
      <c r="A220">
        <v>18045027912</v>
      </c>
      <c r="C220" t="s">
        <v>39</v>
      </c>
      <c r="E220" t="s">
        <v>41</v>
      </c>
      <c r="L220" t="s">
        <v>47</v>
      </c>
      <c r="O220">
        <f t="shared" si="51"/>
        <v>3</v>
      </c>
      <c r="P220">
        <f t="shared" si="52"/>
        <v>1</v>
      </c>
      <c r="Q220"/>
      <c r="R220">
        <f t="shared" si="53"/>
        <v>0</v>
      </c>
      <c r="S220">
        <f t="shared" si="54"/>
        <v>1</v>
      </c>
      <c r="T220">
        <f t="shared" si="55"/>
        <v>0</v>
      </c>
      <c r="U220">
        <f t="shared" si="56"/>
        <v>1</v>
      </c>
      <c r="V220">
        <f t="shared" si="57"/>
        <v>0</v>
      </c>
      <c r="W220">
        <f t="shared" si="58"/>
        <v>0</v>
      </c>
      <c r="X220">
        <f t="shared" si="59"/>
        <v>0</v>
      </c>
      <c r="Y220">
        <f t="shared" si="60"/>
        <v>0</v>
      </c>
      <c r="Z220">
        <f t="shared" si="61"/>
        <v>0</v>
      </c>
      <c r="AA220">
        <f t="shared" si="62"/>
        <v>0</v>
      </c>
      <c r="AB220">
        <f t="shared" si="63"/>
        <v>1</v>
      </c>
      <c r="AC220">
        <f t="shared" si="64"/>
        <v>0</v>
      </c>
      <c r="AD220"/>
      <c r="AE220"/>
      <c r="AF220">
        <f t="shared" si="65"/>
        <v>3</v>
      </c>
      <c r="AG220">
        <f t="shared" si="66"/>
        <v>3</v>
      </c>
      <c r="AH220" t="str">
        <f t="shared" si="67"/>
        <v>Correct</v>
      </c>
      <c r="AJ220" s="96" t="str">
        <f>IFERROR(VLOOKUP(Table1[[#This Row],[RespondentID]],'All Data'!$A:$CO,87,FALSE),"unknown")</f>
        <v>Woman</v>
      </c>
      <c r="AK220" s="96" t="str">
        <f>IFERROR(VLOOKUP(Table1[[#This Row],[RespondentID]],'All Data'!$A:$CO,88,FALSE),"unknown")</f>
        <v>65+ years</v>
      </c>
      <c r="AL220" s="96" t="str">
        <f>IFERROR(VLOOKUP(Table1[[#This Row],[RespondentID]],'All Data'!$A:$CO,89,FALSE),"unknown")</f>
        <v>Nassau</v>
      </c>
      <c r="AM220" s="96" t="str">
        <f>IFERROR(VLOOKUP(Table1[[#This Row],[RespondentID]],'All Data'!$A:$CO,90,FALSE),"unknown")</f>
        <v>Plainview, 11803</v>
      </c>
      <c r="AN220" s="96" t="str">
        <f>IFERROR(VLOOKUP(Table1[[#This Row],[RespondentID]],'All Data'!$A:$CO,91,FALSE),"unknown")</f>
        <v>White</v>
      </c>
      <c r="AO220" s="96" t="str">
        <f>IFERROR(VLOOKUP(Table1[[#This Row],[RespondentID]],'All Data'!$A:$CO,92,FALSE),"unknown")</f>
        <v>Not Hispanic or Latino</v>
      </c>
      <c r="AP220" s="96" t="str">
        <f>IFERROR(VLOOKUP(Table1[[#This Row],[RespondentID]],'All Data'!$A:$CO,93,FALSE),"unknown")</f>
        <v>English</v>
      </c>
      <c r="AQ220" s="96" t="str">
        <f>IFERROR(VLOOKUP(Table1[[#This Row],[RespondentID]],'All Data'!$A:$CW,94,FALSE),"unknown")</f>
        <v>$50,000 to $74,999</v>
      </c>
      <c r="AR220" s="96" t="str">
        <f>IFERROR(VLOOKUP(Table1[[#This Row],[RespondentID]],'All Data'!$A:$CW,95,FALSE),"unknown")</f>
        <v>College graduate</v>
      </c>
      <c r="AS220" s="96" t="str">
        <f>IFERROR(VLOOKUP(Table1[[#This Row],[RespondentID]],'All Data'!$A:$CW,96,FALSE),"unknown")</f>
        <v>Employed for wages</v>
      </c>
      <c r="AT220" s="96" t="str">
        <f>IFERROR(VLOOKUP(Table1[[#This Row],[RespondentID]],'All Data'!$A:$CW,97,FALSE),"unknown")</f>
        <v>Yes</v>
      </c>
      <c r="AU220" s="96" t="str">
        <f>IFERROR(VLOOKUP(Table1[[#This Row],[RespondentID]],'All Data'!$A:$CW,98,FALSE),"unknown")</f>
        <v>Medicare, Private/Commercial</v>
      </c>
      <c r="AV220" s="96" t="str">
        <f>IFERROR(VLOOKUP(Table1[[#This Row],[RespondentID]],'All Data'!$A:$CW,99,FALSE),"unknown")</f>
        <v>Yes</v>
      </c>
    </row>
    <row r="221" spans="1:48">
      <c r="A221">
        <v>18045027813</v>
      </c>
      <c r="B221" t="s">
        <v>38</v>
      </c>
      <c r="C221" t="s">
        <v>39</v>
      </c>
      <c r="M221" t="s">
        <v>48</v>
      </c>
      <c r="O221">
        <f t="shared" si="51"/>
        <v>3</v>
      </c>
      <c r="P221">
        <f t="shared" si="52"/>
        <v>1</v>
      </c>
      <c r="Q221"/>
      <c r="R221">
        <f t="shared" si="53"/>
        <v>1</v>
      </c>
      <c r="S221">
        <f t="shared" si="54"/>
        <v>1</v>
      </c>
      <c r="T221">
        <f t="shared" si="55"/>
        <v>0</v>
      </c>
      <c r="U221">
        <f t="shared" si="56"/>
        <v>0</v>
      </c>
      <c r="V221">
        <f t="shared" si="57"/>
        <v>0</v>
      </c>
      <c r="W221">
        <f t="shared" si="58"/>
        <v>0</v>
      </c>
      <c r="X221">
        <f t="shared" si="59"/>
        <v>0</v>
      </c>
      <c r="Y221">
        <f t="shared" si="60"/>
        <v>0</v>
      </c>
      <c r="Z221">
        <f t="shared" si="61"/>
        <v>0</v>
      </c>
      <c r="AA221">
        <f t="shared" si="62"/>
        <v>0</v>
      </c>
      <c r="AB221">
        <f t="shared" si="63"/>
        <v>0</v>
      </c>
      <c r="AC221">
        <f t="shared" si="64"/>
        <v>1</v>
      </c>
      <c r="AD221"/>
      <c r="AE221"/>
      <c r="AF221">
        <f t="shared" si="65"/>
        <v>3</v>
      </c>
      <c r="AG221">
        <f t="shared" si="66"/>
        <v>3</v>
      </c>
      <c r="AH221" t="str">
        <f t="shared" si="67"/>
        <v>Correct</v>
      </c>
      <c r="AJ221" s="96" t="str">
        <f>IFERROR(VLOOKUP(Table1[[#This Row],[RespondentID]],'All Data'!$A:$CO,87,FALSE),"unknown")</f>
        <v>Woman</v>
      </c>
      <c r="AK221" s="96" t="str">
        <f>IFERROR(VLOOKUP(Table1[[#This Row],[RespondentID]],'All Data'!$A:$CO,88,FALSE),"unknown")</f>
        <v>55-64 years</v>
      </c>
      <c r="AL221" s="96" t="str">
        <f>IFERROR(VLOOKUP(Table1[[#This Row],[RespondentID]],'All Data'!$A:$CO,89,FALSE),"unknown")</f>
        <v>Nassau</v>
      </c>
      <c r="AM221" s="96" t="str">
        <f>IFERROR(VLOOKUP(Table1[[#This Row],[RespondentID]],'All Data'!$A:$CO,90,FALSE),"unknown")</f>
        <v>Hicksville, 11801</v>
      </c>
      <c r="AN221" s="96">
        <f>IFERROR(VLOOKUP(Table1[[#This Row],[RespondentID]],'All Data'!$A:$CO,91,FALSE),"unknown")</f>
        <v>0</v>
      </c>
      <c r="AO221" s="96" t="str">
        <f>IFERROR(VLOOKUP(Table1[[#This Row],[RespondentID]],'All Data'!$A:$CO,92,FALSE),"unknown")</f>
        <v>Not Hispanic or Latino</v>
      </c>
      <c r="AP221" s="96" t="str">
        <f>IFERROR(VLOOKUP(Table1[[#This Row],[RespondentID]],'All Data'!$A:$CO,93,FALSE),"unknown")</f>
        <v>English</v>
      </c>
      <c r="AQ221" s="96">
        <f>IFERROR(VLOOKUP(Table1[[#This Row],[RespondentID]],'All Data'!$A:$CW,94,FALSE),"unknown")</f>
        <v>0</v>
      </c>
      <c r="AR221" s="96">
        <f>IFERROR(VLOOKUP(Table1[[#This Row],[RespondentID]],'All Data'!$A:$CW,95,FALSE),"unknown")</f>
        <v>0</v>
      </c>
      <c r="AS221" s="96" t="str">
        <f>IFERROR(VLOOKUP(Table1[[#This Row],[RespondentID]],'All Data'!$A:$CW,96,FALSE),"unknown")</f>
        <v>Employed for wages</v>
      </c>
      <c r="AT221" s="96" t="str">
        <f>IFERROR(VLOOKUP(Table1[[#This Row],[RespondentID]],'All Data'!$A:$CW,97,FALSE),"unknown")</f>
        <v>Yes</v>
      </c>
      <c r="AU221" s="96" t="str">
        <f>IFERROR(VLOOKUP(Table1[[#This Row],[RespondentID]],'All Data'!$A:$CW,98,FALSE),"unknown")</f>
        <v>Private/Commercial</v>
      </c>
      <c r="AV221" s="96" t="str">
        <f>IFERROR(VLOOKUP(Table1[[#This Row],[RespondentID]],'All Data'!$A:$CW,99,FALSE),"unknown")</f>
        <v>Yes</v>
      </c>
    </row>
    <row r="222" spans="1:48">
      <c r="A222">
        <v>18045027595</v>
      </c>
      <c r="C222" t="s">
        <v>39</v>
      </c>
      <c r="E222" t="s">
        <v>41</v>
      </c>
      <c r="I222" t="s">
        <v>44</v>
      </c>
      <c r="K222" t="s">
        <v>46</v>
      </c>
      <c r="O222">
        <f t="shared" si="51"/>
        <v>4</v>
      </c>
      <c r="P222">
        <f t="shared" si="52"/>
        <v>0.75</v>
      </c>
      <c r="Q222"/>
      <c r="R222">
        <f t="shared" si="53"/>
        <v>0</v>
      </c>
      <c r="S222">
        <f t="shared" si="54"/>
        <v>0.75</v>
      </c>
      <c r="T222">
        <f t="shared" si="55"/>
        <v>0</v>
      </c>
      <c r="U222">
        <f t="shared" si="56"/>
        <v>0.75</v>
      </c>
      <c r="V222">
        <f t="shared" si="57"/>
        <v>0</v>
      </c>
      <c r="W222">
        <f t="shared" si="58"/>
        <v>0</v>
      </c>
      <c r="X222">
        <f t="shared" si="59"/>
        <v>0</v>
      </c>
      <c r="Y222">
        <f t="shared" si="60"/>
        <v>0.75</v>
      </c>
      <c r="Z222">
        <f t="shared" si="61"/>
        <v>0</v>
      </c>
      <c r="AA222">
        <f t="shared" si="62"/>
        <v>0.75</v>
      </c>
      <c r="AB222">
        <f t="shared" si="63"/>
        <v>0</v>
      </c>
      <c r="AC222">
        <f t="shared" si="64"/>
        <v>0</v>
      </c>
      <c r="AD222"/>
      <c r="AE222"/>
      <c r="AF222">
        <f t="shared" si="65"/>
        <v>3</v>
      </c>
      <c r="AG222">
        <f t="shared" si="66"/>
        <v>4</v>
      </c>
      <c r="AH222" t="str">
        <f t="shared" si="67"/>
        <v>Correct</v>
      </c>
      <c r="AJ222" s="96" t="str">
        <f>IFERROR(VLOOKUP(Table1[[#This Row],[RespondentID]],'All Data'!$A:$CO,87,FALSE),"unknown")</f>
        <v>Woman</v>
      </c>
      <c r="AK222" s="96" t="str">
        <f>IFERROR(VLOOKUP(Table1[[#This Row],[RespondentID]],'All Data'!$A:$CO,88,FALSE),"unknown")</f>
        <v>55-64 years</v>
      </c>
      <c r="AL222" s="96" t="str">
        <f>IFERROR(VLOOKUP(Table1[[#This Row],[RespondentID]],'All Data'!$A:$CO,89,FALSE),"unknown")</f>
        <v>Suffolk</v>
      </c>
      <c r="AM222" s="96" t="str">
        <f>IFERROR(VLOOKUP(Table1[[#This Row],[RespondentID]],'All Data'!$A:$CO,90,FALSE),"unknown")</f>
        <v>Islip, 11751</v>
      </c>
      <c r="AN222" s="96" t="str">
        <f>IFERROR(VLOOKUP(Table1[[#This Row],[RespondentID]],'All Data'!$A:$CO,91,FALSE),"unknown")</f>
        <v>White</v>
      </c>
      <c r="AO222" s="96" t="str">
        <f>IFERROR(VLOOKUP(Table1[[#This Row],[RespondentID]],'All Data'!$A:$CO,92,FALSE),"unknown")</f>
        <v>Not Hispanic or Latino</v>
      </c>
      <c r="AP222" s="96" t="str">
        <f>IFERROR(VLOOKUP(Table1[[#This Row],[RespondentID]],'All Data'!$A:$CO,93,FALSE),"unknown")</f>
        <v>English</v>
      </c>
      <c r="AQ222" s="96" t="str">
        <f>IFERROR(VLOOKUP(Table1[[#This Row],[RespondentID]],'All Data'!$A:$CW,94,FALSE),"unknown")</f>
        <v>$50,000 to $74,999</v>
      </c>
      <c r="AR222" s="96" t="str">
        <f>IFERROR(VLOOKUP(Table1[[#This Row],[RespondentID]],'All Data'!$A:$CW,95,FALSE),"unknown")</f>
        <v>College graduate</v>
      </c>
      <c r="AS222" s="96" t="str">
        <f>IFERROR(VLOOKUP(Table1[[#This Row],[RespondentID]],'All Data'!$A:$CW,96,FALSE),"unknown")</f>
        <v>Employed for wages</v>
      </c>
      <c r="AT222" s="96" t="str">
        <f>IFERROR(VLOOKUP(Table1[[#This Row],[RespondentID]],'All Data'!$A:$CW,97,FALSE),"unknown")</f>
        <v>No</v>
      </c>
      <c r="AU222" s="96" t="str">
        <f>IFERROR(VLOOKUP(Table1[[#This Row],[RespondentID]],'All Data'!$A:$CW,98,FALSE),"unknown")</f>
        <v>Medicare</v>
      </c>
      <c r="AV222" s="96" t="str">
        <f>IFERROR(VLOOKUP(Table1[[#This Row],[RespondentID]],'All Data'!$A:$CW,99,FALSE),"unknown")</f>
        <v>Yes</v>
      </c>
    </row>
    <row r="223" spans="1:48">
      <c r="A223">
        <v>18044787096</v>
      </c>
      <c r="B223" t="s">
        <v>38</v>
      </c>
      <c r="C223" t="s">
        <v>39</v>
      </c>
      <c r="E223" t="s">
        <v>41</v>
      </c>
      <c r="I223" t="s">
        <v>44</v>
      </c>
      <c r="L223" t="s">
        <v>47</v>
      </c>
      <c r="O223">
        <f t="shared" si="51"/>
        <v>5</v>
      </c>
      <c r="P223">
        <f t="shared" si="52"/>
        <v>0.6</v>
      </c>
      <c r="Q223"/>
      <c r="R223">
        <f t="shared" si="53"/>
        <v>0.6</v>
      </c>
      <c r="S223">
        <f t="shared" si="54"/>
        <v>0.6</v>
      </c>
      <c r="T223">
        <f t="shared" si="55"/>
        <v>0</v>
      </c>
      <c r="U223">
        <f t="shared" si="56"/>
        <v>0.6</v>
      </c>
      <c r="V223">
        <f t="shared" si="57"/>
        <v>0</v>
      </c>
      <c r="W223">
        <f t="shared" si="58"/>
        <v>0</v>
      </c>
      <c r="X223">
        <f t="shared" si="59"/>
        <v>0</v>
      </c>
      <c r="Y223">
        <f t="shared" si="60"/>
        <v>0.6</v>
      </c>
      <c r="Z223">
        <f t="shared" si="61"/>
        <v>0</v>
      </c>
      <c r="AA223">
        <f t="shared" si="62"/>
        <v>0</v>
      </c>
      <c r="AB223">
        <f t="shared" si="63"/>
        <v>0.6</v>
      </c>
      <c r="AC223">
        <f t="shared" si="64"/>
        <v>0</v>
      </c>
      <c r="AD223"/>
      <c r="AE223"/>
      <c r="AF223">
        <f t="shared" si="65"/>
        <v>3</v>
      </c>
      <c r="AG223">
        <f t="shared" si="66"/>
        <v>5</v>
      </c>
      <c r="AH223" t="str">
        <f t="shared" si="67"/>
        <v>Correct</v>
      </c>
      <c r="AJ223" s="96" t="str">
        <f>IFERROR(VLOOKUP(Table1[[#This Row],[RespondentID]],'All Data'!$A:$CO,87,FALSE),"unknown")</f>
        <v>Woman</v>
      </c>
      <c r="AK223" s="96" t="str">
        <f>IFERROR(VLOOKUP(Table1[[#This Row],[RespondentID]],'All Data'!$A:$CO,88,FALSE),"unknown")</f>
        <v>45-54 years</v>
      </c>
      <c r="AL223" s="96" t="str">
        <f>IFERROR(VLOOKUP(Table1[[#This Row],[RespondentID]],'All Data'!$A:$CO,89,FALSE),"unknown")</f>
        <v>Nassau</v>
      </c>
      <c r="AM223" s="96" t="str">
        <f>IFERROR(VLOOKUP(Table1[[#This Row],[RespondentID]],'All Data'!$A:$CO,90,FALSE),"unknown")</f>
        <v>Massapequa Park, 11762</v>
      </c>
      <c r="AN223" s="96" t="str">
        <f>IFERROR(VLOOKUP(Table1[[#This Row],[RespondentID]],'All Data'!$A:$CO,91,FALSE),"unknown")</f>
        <v>White</v>
      </c>
      <c r="AO223" s="96" t="str">
        <f>IFERROR(VLOOKUP(Table1[[#This Row],[RespondentID]],'All Data'!$A:$CO,92,FALSE),"unknown")</f>
        <v>Not Hispanic or Latino</v>
      </c>
      <c r="AP223" s="96" t="str">
        <f>IFERROR(VLOOKUP(Table1[[#This Row],[RespondentID]],'All Data'!$A:$CO,93,FALSE),"unknown")</f>
        <v>English</v>
      </c>
      <c r="AQ223" s="96" t="str">
        <f>IFERROR(VLOOKUP(Table1[[#This Row],[RespondentID]],'All Data'!$A:$CW,94,FALSE),"unknown")</f>
        <v>Over $125,000</v>
      </c>
      <c r="AR223" s="96" t="str">
        <f>IFERROR(VLOOKUP(Table1[[#This Row],[RespondentID]],'All Data'!$A:$CW,95,FALSE),"unknown")</f>
        <v>Graduate school</v>
      </c>
      <c r="AS223" s="96" t="str">
        <f>IFERROR(VLOOKUP(Table1[[#This Row],[RespondentID]],'All Data'!$A:$CW,96,FALSE),"unknown")</f>
        <v>Employed for wages</v>
      </c>
      <c r="AT223" s="96" t="str">
        <f>IFERROR(VLOOKUP(Table1[[#This Row],[RespondentID]],'All Data'!$A:$CW,97,FALSE),"unknown")</f>
        <v>Yes</v>
      </c>
      <c r="AU223" s="96" t="str">
        <f>IFERROR(VLOOKUP(Table1[[#This Row],[RespondentID]],'All Data'!$A:$CW,98,FALSE),"unknown")</f>
        <v>Private/Commercial</v>
      </c>
      <c r="AV223" s="96" t="str">
        <f>IFERROR(VLOOKUP(Table1[[#This Row],[RespondentID]],'All Data'!$A:$CW,99,FALSE),"unknown")</f>
        <v>Yes</v>
      </c>
    </row>
    <row r="224" spans="1:48">
      <c r="A224">
        <v>18044786958</v>
      </c>
      <c r="B224" t="s">
        <v>38</v>
      </c>
      <c r="L224" t="s">
        <v>47</v>
      </c>
      <c r="O224">
        <f t="shared" si="51"/>
        <v>2</v>
      </c>
      <c r="P224">
        <f t="shared" si="52"/>
        <v>1.5</v>
      </c>
      <c r="Q224"/>
      <c r="R224">
        <f t="shared" si="53"/>
        <v>1</v>
      </c>
      <c r="S224">
        <f t="shared" si="54"/>
        <v>0</v>
      </c>
      <c r="T224">
        <f t="shared" si="55"/>
        <v>0</v>
      </c>
      <c r="U224">
        <f t="shared" si="56"/>
        <v>0</v>
      </c>
      <c r="V224">
        <f t="shared" si="57"/>
        <v>0</v>
      </c>
      <c r="W224">
        <f t="shared" si="58"/>
        <v>0</v>
      </c>
      <c r="X224">
        <f t="shared" si="59"/>
        <v>0</v>
      </c>
      <c r="Y224">
        <f t="shared" si="60"/>
        <v>0</v>
      </c>
      <c r="Z224">
        <f t="shared" si="61"/>
        <v>0</v>
      </c>
      <c r="AA224">
        <f t="shared" si="62"/>
        <v>0</v>
      </c>
      <c r="AB224">
        <f t="shared" si="63"/>
        <v>1</v>
      </c>
      <c r="AC224">
        <f t="shared" si="64"/>
        <v>0</v>
      </c>
      <c r="AD224"/>
      <c r="AE224"/>
      <c r="AF224">
        <f t="shared" si="65"/>
        <v>2</v>
      </c>
      <c r="AG224">
        <f t="shared" si="66"/>
        <v>2</v>
      </c>
      <c r="AH224" t="str">
        <f t="shared" si="67"/>
        <v>Correct</v>
      </c>
      <c r="AJ224" s="96" t="str">
        <f>IFERROR(VLOOKUP(Table1[[#This Row],[RespondentID]],'All Data'!$A:$CO,87,FALSE),"unknown")</f>
        <v>Woman</v>
      </c>
      <c r="AK224" s="96" t="str">
        <f>IFERROR(VLOOKUP(Table1[[#This Row],[RespondentID]],'All Data'!$A:$CO,88,FALSE),"unknown")</f>
        <v>45-54 years</v>
      </c>
      <c r="AL224" s="96" t="str">
        <f>IFERROR(VLOOKUP(Table1[[#This Row],[RespondentID]],'All Data'!$A:$CO,89,FALSE),"unknown")</f>
        <v>Nassau</v>
      </c>
      <c r="AM224" s="96" t="str">
        <f>IFERROR(VLOOKUP(Table1[[#This Row],[RespondentID]],'All Data'!$A:$CO,90,FALSE),"unknown")</f>
        <v>Hicksville, 11801</v>
      </c>
      <c r="AN224" s="96" t="str">
        <f>IFERROR(VLOOKUP(Table1[[#This Row],[RespondentID]],'All Data'!$A:$CO,91,FALSE),"unknown")</f>
        <v>White</v>
      </c>
      <c r="AO224" s="96" t="str">
        <f>IFERROR(VLOOKUP(Table1[[#This Row],[RespondentID]],'All Data'!$A:$CO,92,FALSE),"unknown")</f>
        <v>Not Hispanic or Latino</v>
      </c>
      <c r="AP224" s="96" t="str">
        <f>IFERROR(VLOOKUP(Table1[[#This Row],[RespondentID]],'All Data'!$A:$CO,93,FALSE),"unknown")</f>
        <v>English</v>
      </c>
      <c r="AQ224" s="96" t="str">
        <f>IFERROR(VLOOKUP(Table1[[#This Row],[RespondentID]],'All Data'!$A:$CW,94,FALSE),"unknown")</f>
        <v>Over $125,000</v>
      </c>
      <c r="AR224" s="96" t="str">
        <f>IFERROR(VLOOKUP(Table1[[#This Row],[RespondentID]],'All Data'!$A:$CW,95,FALSE),"unknown")</f>
        <v>College graduate</v>
      </c>
      <c r="AS224" s="96" t="str">
        <f>IFERROR(VLOOKUP(Table1[[#This Row],[RespondentID]],'All Data'!$A:$CW,96,FALSE),"unknown")</f>
        <v>Employed for wages</v>
      </c>
      <c r="AT224" s="96" t="str">
        <f>IFERROR(VLOOKUP(Table1[[#This Row],[RespondentID]],'All Data'!$A:$CW,97,FALSE),"unknown")</f>
        <v>Yes</v>
      </c>
      <c r="AU224" s="96" t="str">
        <f>IFERROR(VLOOKUP(Table1[[#This Row],[RespondentID]],'All Data'!$A:$CW,98,FALSE),"unknown")</f>
        <v>Private/Commercial</v>
      </c>
      <c r="AV224" s="96" t="str">
        <f>IFERROR(VLOOKUP(Table1[[#This Row],[RespondentID]],'All Data'!$A:$CW,99,FALSE),"unknown")</f>
        <v>Yes</v>
      </c>
    </row>
    <row r="225" spans="1:48">
      <c r="A225">
        <v>18044786837</v>
      </c>
      <c r="B225" t="s">
        <v>38</v>
      </c>
      <c r="O225">
        <f t="shared" si="51"/>
        <v>1</v>
      </c>
      <c r="P225">
        <f t="shared" si="52"/>
        <v>3</v>
      </c>
      <c r="Q225"/>
      <c r="R225">
        <f t="shared" si="53"/>
        <v>1</v>
      </c>
      <c r="S225">
        <f t="shared" si="54"/>
        <v>0</v>
      </c>
      <c r="T225">
        <f t="shared" si="55"/>
        <v>0</v>
      </c>
      <c r="U225">
        <f t="shared" si="56"/>
        <v>0</v>
      </c>
      <c r="V225">
        <f t="shared" si="57"/>
        <v>0</v>
      </c>
      <c r="W225">
        <f t="shared" si="58"/>
        <v>0</v>
      </c>
      <c r="X225">
        <f t="shared" si="59"/>
        <v>0</v>
      </c>
      <c r="Y225">
        <f t="shared" si="60"/>
        <v>0</v>
      </c>
      <c r="Z225">
        <f t="shared" si="61"/>
        <v>0</v>
      </c>
      <c r="AA225">
        <f t="shared" si="62"/>
        <v>0</v>
      </c>
      <c r="AB225">
        <f t="shared" si="63"/>
        <v>0</v>
      </c>
      <c r="AC225">
        <f t="shared" si="64"/>
        <v>0</v>
      </c>
      <c r="AD225"/>
      <c r="AE225"/>
      <c r="AF225">
        <f t="shared" si="65"/>
        <v>1</v>
      </c>
      <c r="AG225">
        <f t="shared" si="66"/>
        <v>1</v>
      </c>
      <c r="AH225" t="str">
        <f t="shared" si="67"/>
        <v>Correct</v>
      </c>
      <c r="AJ225" s="96" t="str">
        <f>IFERROR(VLOOKUP(Table1[[#This Row],[RespondentID]],'All Data'!$A:$CO,87,FALSE),"unknown")</f>
        <v>Woman</v>
      </c>
      <c r="AK225" s="96" t="str">
        <f>IFERROR(VLOOKUP(Table1[[#This Row],[RespondentID]],'All Data'!$A:$CO,88,FALSE),"unknown")</f>
        <v>45-54 years</v>
      </c>
      <c r="AL225" s="96" t="str">
        <f>IFERROR(VLOOKUP(Table1[[#This Row],[RespondentID]],'All Data'!$A:$CO,89,FALSE),"unknown")</f>
        <v>Nassau</v>
      </c>
      <c r="AM225" s="96" t="str">
        <f>IFERROR(VLOOKUP(Table1[[#This Row],[RespondentID]],'All Data'!$A:$CO,90,FALSE),"unknown")</f>
        <v>Old Bethpage, 11804</v>
      </c>
      <c r="AN225" s="96" t="str">
        <f>IFERROR(VLOOKUP(Table1[[#This Row],[RespondentID]],'All Data'!$A:$CO,91,FALSE),"unknown")</f>
        <v>White</v>
      </c>
      <c r="AO225" s="96" t="str">
        <f>IFERROR(VLOOKUP(Table1[[#This Row],[RespondentID]],'All Data'!$A:$CO,92,FALSE),"unknown")</f>
        <v>Not Hispanic or Latino</v>
      </c>
      <c r="AP225" s="96" t="str">
        <f>IFERROR(VLOOKUP(Table1[[#This Row],[RespondentID]],'All Data'!$A:$CO,93,FALSE),"unknown")</f>
        <v>English</v>
      </c>
      <c r="AQ225" s="96" t="str">
        <f>IFERROR(VLOOKUP(Table1[[#This Row],[RespondentID]],'All Data'!$A:$CW,94,FALSE),"unknown")</f>
        <v>Over $125,000</v>
      </c>
      <c r="AR225" s="96" t="str">
        <f>IFERROR(VLOOKUP(Table1[[#This Row],[RespondentID]],'All Data'!$A:$CW,95,FALSE),"unknown")</f>
        <v>Other (please specify)</v>
      </c>
      <c r="AS225" s="96" t="str">
        <f>IFERROR(VLOOKUP(Table1[[#This Row],[RespondentID]],'All Data'!$A:$CW,96,FALSE),"unknown")</f>
        <v>Employed for wages</v>
      </c>
      <c r="AT225" s="96" t="str">
        <f>IFERROR(VLOOKUP(Table1[[#This Row],[RespondentID]],'All Data'!$A:$CW,97,FALSE),"unknown")</f>
        <v>Yes</v>
      </c>
      <c r="AU225" s="96" t="str">
        <f>IFERROR(VLOOKUP(Table1[[#This Row],[RespondentID]],'All Data'!$A:$CW,98,FALSE),"unknown")</f>
        <v>Private/Commercial</v>
      </c>
      <c r="AV225" s="96" t="str">
        <f>IFERROR(VLOOKUP(Table1[[#This Row],[RespondentID]],'All Data'!$A:$CW,99,FALSE),"unknown")</f>
        <v>Yes</v>
      </c>
    </row>
    <row r="226" spans="1:48">
      <c r="A226">
        <v>18044784626</v>
      </c>
      <c r="B226" t="s">
        <v>38</v>
      </c>
      <c r="H226" t="s">
        <v>43</v>
      </c>
      <c r="L226" t="s">
        <v>47</v>
      </c>
      <c r="O226">
        <f t="shared" si="51"/>
        <v>3</v>
      </c>
      <c r="P226">
        <f t="shared" si="52"/>
        <v>1</v>
      </c>
      <c r="Q226"/>
      <c r="R226">
        <f t="shared" si="53"/>
        <v>1</v>
      </c>
      <c r="S226">
        <f t="shared" si="54"/>
        <v>0</v>
      </c>
      <c r="T226">
        <f t="shared" si="55"/>
        <v>0</v>
      </c>
      <c r="U226">
        <f t="shared" si="56"/>
        <v>0</v>
      </c>
      <c r="V226">
        <f t="shared" si="57"/>
        <v>0</v>
      </c>
      <c r="W226">
        <f t="shared" si="58"/>
        <v>0</v>
      </c>
      <c r="X226">
        <f t="shared" si="59"/>
        <v>1</v>
      </c>
      <c r="Y226">
        <f t="shared" si="60"/>
        <v>0</v>
      </c>
      <c r="Z226">
        <f t="shared" si="61"/>
        <v>0</v>
      </c>
      <c r="AA226">
        <f t="shared" si="62"/>
        <v>0</v>
      </c>
      <c r="AB226">
        <f t="shared" si="63"/>
        <v>1</v>
      </c>
      <c r="AC226">
        <f t="shared" si="64"/>
        <v>0</v>
      </c>
      <c r="AD226"/>
      <c r="AE226"/>
      <c r="AF226">
        <f t="shared" si="65"/>
        <v>3</v>
      </c>
      <c r="AG226">
        <f t="shared" si="66"/>
        <v>3</v>
      </c>
      <c r="AH226" t="str">
        <f t="shared" si="67"/>
        <v>Correct</v>
      </c>
      <c r="AJ226" s="96" t="str">
        <f>IFERROR(VLOOKUP(Table1[[#This Row],[RespondentID]],'All Data'!$A:$CO,87,FALSE),"unknown")</f>
        <v>Woman</v>
      </c>
      <c r="AK226" s="96" t="str">
        <f>IFERROR(VLOOKUP(Table1[[#This Row],[RespondentID]],'All Data'!$A:$CO,88,FALSE),"unknown")</f>
        <v>18-24 years</v>
      </c>
      <c r="AL226" s="96" t="str">
        <f>IFERROR(VLOOKUP(Table1[[#This Row],[RespondentID]],'All Data'!$A:$CO,89,FALSE),"unknown")</f>
        <v>Suffolk</v>
      </c>
      <c r="AM226" s="96" t="str">
        <f>IFERROR(VLOOKUP(Table1[[#This Row],[RespondentID]],'All Data'!$A:$CO,90,FALSE),"unknown")</f>
        <v>Melville, 11747</v>
      </c>
      <c r="AN226" s="96" t="str">
        <f>IFERROR(VLOOKUP(Table1[[#This Row],[RespondentID]],'All Data'!$A:$CO,91,FALSE),"unknown")</f>
        <v>White</v>
      </c>
      <c r="AO226" s="96" t="str">
        <f>IFERROR(VLOOKUP(Table1[[#This Row],[RespondentID]],'All Data'!$A:$CO,92,FALSE),"unknown")</f>
        <v>Not Hispanic or Latino</v>
      </c>
      <c r="AP226" s="96" t="str">
        <f>IFERROR(VLOOKUP(Table1[[#This Row],[RespondentID]],'All Data'!$A:$CO,93,FALSE),"unknown")</f>
        <v>English</v>
      </c>
      <c r="AQ226" s="96" t="str">
        <f>IFERROR(VLOOKUP(Table1[[#This Row],[RespondentID]],'All Data'!$A:$CW,94,FALSE),"unknown")</f>
        <v>$50,000 to $74,999</v>
      </c>
      <c r="AR226" s="96" t="str">
        <f>IFERROR(VLOOKUP(Table1[[#This Row],[RespondentID]],'All Data'!$A:$CW,95,FALSE),"unknown")</f>
        <v>High school graduate</v>
      </c>
      <c r="AS226" s="96" t="str">
        <f>IFERROR(VLOOKUP(Table1[[#This Row],[RespondentID]],'All Data'!$A:$CW,96,FALSE),"unknown")</f>
        <v>Employed for wages</v>
      </c>
      <c r="AT226" s="96" t="str">
        <f>IFERROR(VLOOKUP(Table1[[#This Row],[RespondentID]],'All Data'!$A:$CW,97,FALSE),"unknown")</f>
        <v>Yes</v>
      </c>
      <c r="AU226" s="96" t="str">
        <f>IFERROR(VLOOKUP(Table1[[#This Row],[RespondentID]],'All Data'!$A:$CW,98,FALSE),"unknown")</f>
        <v>Private/Commercial</v>
      </c>
      <c r="AV226" s="96">
        <f>IFERROR(VLOOKUP(Table1[[#This Row],[RespondentID]],'All Data'!$A:$CW,99,FALSE),"unknown")</f>
        <v>0</v>
      </c>
    </row>
    <row r="227" spans="1:48">
      <c r="A227">
        <v>18044784492</v>
      </c>
      <c r="B227" t="s">
        <v>38</v>
      </c>
      <c r="H227" t="s">
        <v>43</v>
      </c>
      <c r="I227" t="s">
        <v>44</v>
      </c>
      <c r="K227" t="s">
        <v>46</v>
      </c>
      <c r="L227" t="s">
        <v>47</v>
      </c>
      <c r="M227" t="s">
        <v>48</v>
      </c>
      <c r="O227">
        <f t="shared" si="51"/>
        <v>6</v>
      </c>
      <c r="P227">
        <f t="shared" si="52"/>
        <v>0.5</v>
      </c>
      <c r="Q227"/>
      <c r="R227">
        <f t="shared" si="53"/>
        <v>0.5</v>
      </c>
      <c r="S227">
        <f t="shared" si="54"/>
        <v>0</v>
      </c>
      <c r="T227">
        <f t="shared" si="55"/>
        <v>0</v>
      </c>
      <c r="U227">
        <f t="shared" si="56"/>
        <v>0</v>
      </c>
      <c r="V227">
        <f t="shared" si="57"/>
        <v>0</v>
      </c>
      <c r="W227">
        <f t="shared" si="58"/>
        <v>0</v>
      </c>
      <c r="X227">
        <f t="shared" si="59"/>
        <v>0.5</v>
      </c>
      <c r="Y227">
        <f t="shared" si="60"/>
        <v>0.5</v>
      </c>
      <c r="Z227">
        <f t="shared" si="61"/>
        <v>0</v>
      </c>
      <c r="AA227">
        <f t="shared" si="62"/>
        <v>0.5</v>
      </c>
      <c r="AB227">
        <f t="shared" si="63"/>
        <v>0.5</v>
      </c>
      <c r="AC227">
        <f t="shared" si="64"/>
        <v>0.5</v>
      </c>
      <c r="AD227"/>
      <c r="AE227"/>
      <c r="AF227">
        <f t="shared" si="65"/>
        <v>3</v>
      </c>
      <c r="AG227">
        <f t="shared" si="66"/>
        <v>6</v>
      </c>
      <c r="AH227" t="str">
        <f t="shared" si="67"/>
        <v>Correct</v>
      </c>
      <c r="AJ227" s="96" t="str">
        <f>IFERROR(VLOOKUP(Table1[[#This Row],[RespondentID]],'All Data'!$A:$CO,87,FALSE),"unknown")</f>
        <v>Woman</v>
      </c>
      <c r="AK227" s="96" t="str">
        <f>IFERROR(VLOOKUP(Table1[[#This Row],[RespondentID]],'All Data'!$A:$CO,88,FALSE),"unknown")</f>
        <v>25-34 years</v>
      </c>
      <c r="AL227" s="96" t="str">
        <f>IFERROR(VLOOKUP(Table1[[#This Row],[RespondentID]],'All Data'!$A:$CO,89,FALSE),"unknown")</f>
        <v>Nassau</v>
      </c>
      <c r="AM227" s="96" t="str">
        <f>IFERROR(VLOOKUP(Table1[[#This Row],[RespondentID]],'All Data'!$A:$CO,90,FALSE),"unknown")</f>
        <v>Bethpage, 11714</v>
      </c>
      <c r="AN227" s="96" t="str">
        <f>IFERROR(VLOOKUP(Table1[[#This Row],[RespondentID]],'All Data'!$A:$CO,91,FALSE),"unknown")</f>
        <v>White</v>
      </c>
      <c r="AO227" s="96" t="str">
        <f>IFERROR(VLOOKUP(Table1[[#This Row],[RespondentID]],'All Data'!$A:$CO,92,FALSE),"unknown")</f>
        <v>Hispanic or Latino</v>
      </c>
      <c r="AP227" s="96" t="str">
        <f>IFERROR(VLOOKUP(Table1[[#This Row],[RespondentID]],'All Data'!$A:$CO,93,FALSE),"unknown")</f>
        <v>English, Spanish</v>
      </c>
      <c r="AQ227" s="96" t="str">
        <f>IFERROR(VLOOKUP(Table1[[#This Row],[RespondentID]],'All Data'!$A:$CW,94,FALSE),"unknown")</f>
        <v>$50,000 to $74,999</v>
      </c>
      <c r="AR227" s="96" t="str">
        <f>IFERROR(VLOOKUP(Table1[[#This Row],[RespondentID]],'All Data'!$A:$CW,95,FALSE),"unknown")</f>
        <v>High school graduate</v>
      </c>
      <c r="AS227" s="96" t="str">
        <f>IFERROR(VLOOKUP(Table1[[#This Row],[RespondentID]],'All Data'!$A:$CW,96,FALSE),"unknown")</f>
        <v>Employed for wages</v>
      </c>
      <c r="AT227" s="96" t="str">
        <f>IFERROR(VLOOKUP(Table1[[#This Row],[RespondentID]],'All Data'!$A:$CW,97,FALSE),"unknown")</f>
        <v>Yes</v>
      </c>
      <c r="AU227" s="96" t="str">
        <f>IFERROR(VLOOKUP(Table1[[#This Row],[RespondentID]],'All Data'!$A:$CW,98,FALSE),"unknown")</f>
        <v>Private/Commercial</v>
      </c>
      <c r="AV227" s="96">
        <f>IFERROR(VLOOKUP(Table1[[#This Row],[RespondentID]],'All Data'!$A:$CW,99,FALSE),"unknown")</f>
        <v>0</v>
      </c>
    </row>
    <row r="228" spans="1:48">
      <c r="A228">
        <v>18044784303</v>
      </c>
      <c r="H228" t="s">
        <v>43</v>
      </c>
      <c r="I228" t="s">
        <v>44</v>
      </c>
      <c r="K228" t="s">
        <v>46</v>
      </c>
      <c r="L228" t="s">
        <v>47</v>
      </c>
      <c r="M228" t="s">
        <v>48</v>
      </c>
      <c r="O228">
        <f t="shared" si="51"/>
        <v>5</v>
      </c>
      <c r="P228">
        <f t="shared" si="52"/>
        <v>0.6</v>
      </c>
      <c r="Q228"/>
      <c r="R228">
        <f t="shared" si="53"/>
        <v>0</v>
      </c>
      <c r="S228">
        <f t="shared" si="54"/>
        <v>0</v>
      </c>
      <c r="T228">
        <f t="shared" si="55"/>
        <v>0</v>
      </c>
      <c r="U228">
        <f t="shared" si="56"/>
        <v>0</v>
      </c>
      <c r="V228">
        <f t="shared" si="57"/>
        <v>0</v>
      </c>
      <c r="W228">
        <f t="shared" si="58"/>
        <v>0</v>
      </c>
      <c r="X228">
        <f t="shared" si="59"/>
        <v>0.6</v>
      </c>
      <c r="Y228">
        <f t="shared" si="60"/>
        <v>0.6</v>
      </c>
      <c r="Z228">
        <f t="shared" si="61"/>
        <v>0</v>
      </c>
      <c r="AA228">
        <f t="shared" si="62"/>
        <v>0.6</v>
      </c>
      <c r="AB228">
        <f t="shared" si="63"/>
        <v>0.6</v>
      </c>
      <c r="AC228">
        <f t="shared" si="64"/>
        <v>0.6</v>
      </c>
      <c r="AD228"/>
      <c r="AE228"/>
      <c r="AF228">
        <f t="shared" si="65"/>
        <v>3</v>
      </c>
      <c r="AG228">
        <f t="shared" si="66"/>
        <v>5</v>
      </c>
      <c r="AH228" t="str">
        <f t="shared" si="67"/>
        <v>Correct</v>
      </c>
      <c r="AJ228" s="96" t="str">
        <f>IFERROR(VLOOKUP(Table1[[#This Row],[RespondentID]],'All Data'!$A:$CO,87,FALSE),"unknown")</f>
        <v>Man</v>
      </c>
      <c r="AK228" s="96" t="str">
        <f>IFERROR(VLOOKUP(Table1[[#This Row],[RespondentID]],'All Data'!$A:$CO,88,FALSE),"unknown")</f>
        <v>35-44 years</v>
      </c>
      <c r="AL228" s="96" t="str">
        <f>IFERROR(VLOOKUP(Table1[[#This Row],[RespondentID]],'All Data'!$A:$CO,89,FALSE),"unknown")</f>
        <v>Suffolk</v>
      </c>
      <c r="AM228" s="96" t="str">
        <f>IFERROR(VLOOKUP(Table1[[#This Row],[RespondentID]],'All Data'!$A:$CO,90,FALSE),"unknown")</f>
        <v>Huntington, 11743</v>
      </c>
      <c r="AN228" s="96" t="str">
        <f>IFERROR(VLOOKUP(Table1[[#This Row],[RespondentID]],'All Data'!$A:$CO,91,FALSE),"unknown")</f>
        <v>White</v>
      </c>
      <c r="AO228" s="96" t="str">
        <f>IFERROR(VLOOKUP(Table1[[#This Row],[RespondentID]],'All Data'!$A:$CO,92,FALSE),"unknown")</f>
        <v>Hispanic or Latino</v>
      </c>
      <c r="AP228" s="96" t="str">
        <f>IFERROR(VLOOKUP(Table1[[#This Row],[RespondentID]],'All Data'!$A:$CO,93,FALSE),"unknown")</f>
        <v>English, Spanish</v>
      </c>
      <c r="AQ228" s="96" t="str">
        <f>IFERROR(VLOOKUP(Table1[[#This Row],[RespondentID]],'All Data'!$A:$CW,94,FALSE),"unknown")</f>
        <v>$75,000 to $125,000</v>
      </c>
      <c r="AR228" s="96" t="str">
        <f>IFERROR(VLOOKUP(Table1[[#This Row],[RespondentID]],'All Data'!$A:$CW,95,FALSE),"unknown")</f>
        <v>High school graduate</v>
      </c>
      <c r="AS228" s="96" t="str">
        <f>IFERROR(VLOOKUP(Table1[[#This Row],[RespondentID]],'All Data'!$A:$CW,96,FALSE),"unknown")</f>
        <v>Employed for wages</v>
      </c>
      <c r="AT228" s="96" t="str">
        <f>IFERROR(VLOOKUP(Table1[[#This Row],[RespondentID]],'All Data'!$A:$CW,97,FALSE),"unknown")</f>
        <v>Yes</v>
      </c>
      <c r="AU228" s="96" t="str">
        <f>IFERROR(VLOOKUP(Table1[[#This Row],[RespondentID]],'All Data'!$A:$CW,98,FALSE),"unknown")</f>
        <v>Private/Commercial</v>
      </c>
      <c r="AV228" s="96">
        <f>IFERROR(VLOOKUP(Table1[[#This Row],[RespondentID]],'All Data'!$A:$CW,99,FALSE),"unknown")</f>
        <v>0</v>
      </c>
    </row>
    <row r="229" spans="1:48">
      <c r="A229">
        <v>18044784158</v>
      </c>
      <c r="B229" t="s">
        <v>38</v>
      </c>
      <c r="H229" t="s">
        <v>43</v>
      </c>
      <c r="M229" t="s">
        <v>48</v>
      </c>
      <c r="O229">
        <f t="shared" si="51"/>
        <v>3</v>
      </c>
      <c r="P229">
        <f t="shared" si="52"/>
        <v>1</v>
      </c>
      <c r="Q229"/>
      <c r="R229">
        <f t="shared" si="53"/>
        <v>1</v>
      </c>
      <c r="S229">
        <f t="shared" si="54"/>
        <v>0</v>
      </c>
      <c r="T229">
        <f t="shared" si="55"/>
        <v>0</v>
      </c>
      <c r="U229">
        <f t="shared" si="56"/>
        <v>0</v>
      </c>
      <c r="V229">
        <f t="shared" si="57"/>
        <v>0</v>
      </c>
      <c r="W229">
        <f t="shared" si="58"/>
        <v>0</v>
      </c>
      <c r="X229">
        <f t="shared" si="59"/>
        <v>1</v>
      </c>
      <c r="Y229">
        <f t="shared" si="60"/>
        <v>0</v>
      </c>
      <c r="Z229">
        <f t="shared" si="61"/>
        <v>0</v>
      </c>
      <c r="AA229">
        <f t="shared" si="62"/>
        <v>0</v>
      </c>
      <c r="AB229">
        <f t="shared" si="63"/>
        <v>0</v>
      </c>
      <c r="AC229">
        <f t="shared" si="64"/>
        <v>1</v>
      </c>
      <c r="AD229"/>
      <c r="AE229"/>
      <c r="AF229">
        <f t="shared" si="65"/>
        <v>3</v>
      </c>
      <c r="AG229">
        <f t="shared" si="66"/>
        <v>3</v>
      </c>
      <c r="AH229" t="str">
        <f t="shared" si="67"/>
        <v>Correct</v>
      </c>
      <c r="AJ229" s="96" t="str">
        <f>IFERROR(VLOOKUP(Table1[[#This Row],[RespondentID]],'All Data'!$A:$CO,87,FALSE),"unknown")</f>
        <v>Woman</v>
      </c>
      <c r="AK229" s="96" t="str">
        <f>IFERROR(VLOOKUP(Table1[[#This Row],[RespondentID]],'All Data'!$A:$CO,88,FALSE),"unknown")</f>
        <v>35-44 years</v>
      </c>
      <c r="AL229" s="96" t="str">
        <f>IFERROR(VLOOKUP(Table1[[#This Row],[RespondentID]],'All Data'!$A:$CO,89,FALSE),"unknown")</f>
        <v>Suffolk</v>
      </c>
      <c r="AM229" s="96" t="str">
        <f>IFERROR(VLOOKUP(Table1[[#This Row],[RespondentID]],'All Data'!$A:$CO,90,FALSE),"unknown")</f>
        <v>Huntington Station, 11746</v>
      </c>
      <c r="AN229" s="96" t="str">
        <f>IFERROR(VLOOKUP(Table1[[#This Row],[RespondentID]],'All Data'!$A:$CO,91,FALSE),"unknown")</f>
        <v>White</v>
      </c>
      <c r="AO229" s="96" t="str">
        <f>IFERROR(VLOOKUP(Table1[[#This Row],[RespondentID]],'All Data'!$A:$CO,92,FALSE),"unknown")</f>
        <v>Hispanic or Latino</v>
      </c>
      <c r="AP229" s="96" t="str">
        <f>IFERROR(VLOOKUP(Table1[[#This Row],[RespondentID]],'All Data'!$A:$CO,93,FALSE),"unknown")</f>
        <v>English, Spanish</v>
      </c>
      <c r="AQ229" s="96" t="str">
        <f>IFERROR(VLOOKUP(Table1[[#This Row],[RespondentID]],'All Data'!$A:$CW,94,FALSE),"unknown")</f>
        <v>$75,000 to $125,000</v>
      </c>
      <c r="AR229" s="96" t="str">
        <f>IFERROR(VLOOKUP(Table1[[#This Row],[RespondentID]],'All Data'!$A:$CW,95,FALSE),"unknown")</f>
        <v>High school graduate</v>
      </c>
      <c r="AS229" s="96" t="str">
        <f>IFERROR(VLOOKUP(Table1[[#This Row],[RespondentID]],'All Data'!$A:$CW,96,FALSE),"unknown")</f>
        <v>Employed for wages</v>
      </c>
      <c r="AT229" s="96" t="str">
        <f>IFERROR(VLOOKUP(Table1[[#This Row],[RespondentID]],'All Data'!$A:$CW,97,FALSE),"unknown")</f>
        <v>Yes</v>
      </c>
      <c r="AU229" s="96" t="str">
        <f>IFERROR(VLOOKUP(Table1[[#This Row],[RespondentID]],'All Data'!$A:$CW,98,FALSE),"unknown")</f>
        <v>Private/Commercial</v>
      </c>
      <c r="AV229" s="96">
        <f>IFERROR(VLOOKUP(Table1[[#This Row],[RespondentID]],'All Data'!$A:$CW,99,FALSE),"unknown")</f>
        <v>0</v>
      </c>
    </row>
    <row r="230" spans="1:48">
      <c r="A230">
        <v>18044784034</v>
      </c>
      <c r="B230" t="s">
        <v>38</v>
      </c>
      <c r="C230" t="s">
        <v>39</v>
      </c>
      <c r="E230" t="s">
        <v>41</v>
      </c>
      <c r="H230" t="s">
        <v>43</v>
      </c>
      <c r="K230" t="s">
        <v>46</v>
      </c>
      <c r="L230" t="s">
        <v>47</v>
      </c>
      <c r="M230" t="s">
        <v>48</v>
      </c>
      <c r="O230">
        <f t="shared" si="51"/>
        <v>7</v>
      </c>
      <c r="P230">
        <f t="shared" si="52"/>
        <v>0.42857142857142855</v>
      </c>
      <c r="Q230"/>
      <c r="R230">
        <f t="shared" si="53"/>
        <v>0.42857142857142855</v>
      </c>
      <c r="S230">
        <f t="shared" si="54"/>
        <v>0.42857142857142855</v>
      </c>
      <c r="T230">
        <f t="shared" si="55"/>
        <v>0</v>
      </c>
      <c r="U230">
        <f t="shared" si="56"/>
        <v>0.42857142857142855</v>
      </c>
      <c r="V230">
        <f t="shared" si="57"/>
        <v>0</v>
      </c>
      <c r="W230">
        <f t="shared" si="58"/>
        <v>0</v>
      </c>
      <c r="X230">
        <f t="shared" si="59"/>
        <v>0.42857142857142855</v>
      </c>
      <c r="Y230">
        <f t="shared" si="60"/>
        <v>0</v>
      </c>
      <c r="Z230">
        <f t="shared" si="61"/>
        <v>0</v>
      </c>
      <c r="AA230">
        <f t="shared" si="62"/>
        <v>0.42857142857142855</v>
      </c>
      <c r="AB230">
        <f t="shared" si="63"/>
        <v>0.42857142857142855</v>
      </c>
      <c r="AC230">
        <f t="shared" si="64"/>
        <v>0.42857142857142855</v>
      </c>
      <c r="AD230"/>
      <c r="AE230"/>
      <c r="AF230">
        <f t="shared" si="65"/>
        <v>2.9999999999999996</v>
      </c>
      <c r="AG230">
        <f t="shared" si="66"/>
        <v>7</v>
      </c>
      <c r="AH230" t="str">
        <f t="shared" si="67"/>
        <v>Correct</v>
      </c>
      <c r="AJ230" s="96" t="str">
        <f>IFERROR(VLOOKUP(Table1[[#This Row],[RespondentID]],'All Data'!$A:$CO,87,FALSE),"unknown")</f>
        <v>Man</v>
      </c>
      <c r="AK230" s="96" t="str">
        <f>IFERROR(VLOOKUP(Table1[[#This Row],[RespondentID]],'All Data'!$A:$CO,88,FALSE),"unknown")</f>
        <v>18-24 years</v>
      </c>
      <c r="AL230" s="96" t="str">
        <f>IFERROR(VLOOKUP(Table1[[#This Row],[RespondentID]],'All Data'!$A:$CO,89,FALSE),"unknown")</f>
        <v>Suffolk</v>
      </c>
      <c r="AM230" s="96" t="str">
        <f>IFERROR(VLOOKUP(Table1[[#This Row],[RespondentID]],'All Data'!$A:$CO,90,FALSE),"unknown")</f>
        <v>Brentwood, 11717</v>
      </c>
      <c r="AN230" s="96" t="str">
        <f>IFERROR(VLOOKUP(Table1[[#This Row],[RespondentID]],'All Data'!$A:$CO,91,FALSE),"unknown")</f>
        <v>White</v>
      </c>
      <c r="AO230" s="96" t="str">
        <f>IFERROR(VLOOKUP(Table1[[#This Row],[RespondentID]],'All Data'!$A:$CO,92,FALSE),"unknown")</f>
        <v>Hispanic or Latino</v>
      </c>
      <c r="AP230" s="96" t="str">
        <f>IFERROR(VLOOKUP(Table1[[#This Row],[RespondentID]],'All Data'!$A:$CO,93,FALSE),"unknown")</f>
        <v>English, Spanish</v>
      </c>
      <c r="AQ230" s="96" t="str">
        <f>IFERROR(VLOOKUP(Table1[[#This Row],[RespondentID]],'All Data'!$A:$CW,94,FALSE),"unknown")</f>
        <v>$35,000 to $49,999</v>
      </c>
      <c r="AR230" s="96" t="str">
        <f>IFERROR(VLOOKUP(Table1[[#This Row],[RespondentID]],'All Data'!$A:$CW,95,FALSE),"unknown")</f>
        <v>High school graduate</v>
      </c>
      <c r="AS230" s="96" t="str">
        <f>IFERROR(VLOOKUP(Table1[[#This Row],[RespondentID]],'All Data'!$A:$CW,96,FALSE),"unknown")</f>
        <v>Employed for wages</v>
      </c>
      <c r="AT230" s="96" t="str">
        <f>IFERROR(VLOOKUP(Table1[[#This Row],[RespondentID]],'All Data'!$A:$CW,97,FALSE),"unknown")</f>
        <v>Yes</v>
      </c>
      <c r="AU230" s="96" t="str">
        <f>IFERROR(VLOOKUP(Table1[[#This Row],[RespondentID]],'All Data'!$A:$CW,98,FALSE),"unknown")</f>
        <v>Private/Commercial</v>
      </c>
      <c r="AV230" s="96">
        <f>IFERROR(VLOOKUP(Table1[[#This Row],[RespondentID]],'All Data'!$A:$CW,99,FALSE),"unknown")</f>
        <v>0</v>
      </c>
    </row>
    <row r="231" spans="1:48">
      <c r="A231">
        <v>18044783875</v>
      </c>
      <c r="B231" t="s">
        <v>38</v>
      </c>
      <c r="E231" t="s">
        <v>41</v>
      </c>
      <c r="H231" t="s">
        <v>43</v>
      </c>
      <c r="I231" t="s">
        <v>44</v>
      </c>
      <c r="K231" t="s">
        <v>46</v>
      </c>
      <c r="O231">
        <f t="shared" si="51"/>
        <v>5</v>
      </c>
      <c r="P231">
        <f t="shared" si="52"/>
        <v>0.6</v>
      </c>
      <c r="Q231"/>
      <c r="R231">
        <f t="shared" si="53"/>
        <v>0.6</v>
      </c>
      <c r="S231">
        <f t="shared" si="54"/>
        <v>0</v>
      </c>
      <c r="T231">
        <f t="shared" si="55"/>
        <v>0</v>
      </c>
      <c r="U231">
        <f t="shared" si="56"/>
        <v>0.6</v>
      </c>
      <c r="V231">
        <f t="shared" si="57"/>
        <v>0</v>
      </c>
      <c r="W231">
        <f t="shared" si="58"/>
        <v>0</v>
      </c>
      <c r="X231">
        <f t="shared" si="59"/>
        <v>0.6</v>
      </c>
      <c r="Y231">
        <f t="shared" si="60"/>
        <v>0.6</v>
      </c>
      <c r="Z231">
        <f t="shared" si="61"/>
        <v>0</v>
      </c>
      <c r="AA231">
        <f t="shared" si="62"/>
        <v>0.6</v>
      </c>
      <c r="AB231">
        <f t="shared" si="63"/>
        <v>0</v>
      </c>
      <c r="AC231">
        <f t="shared" si="64"/>
        <v>0</v>
      </c>
      <c r="AD231"/>
      <c r="AE231"/>
      <c r="AF231">
        <f t="shared" si="65"/>
        <v>3</v>
      </c>
      <c r="AG231">
        <f t="shared" si="66"/>
        <v>5</v>
      </c>
      <c r="AH231" t="str">
        <f t="shared" si="67"/>
        <v>Correct</v>
      </c>
      <c r="AJ231" s="96" t="str">
        <f>IFERROR(VLOOKUP(Table1[[#This Row],[RespondentID]],'All Data'!$A:$CO,87,FALSE),"unknown")</f>
        <v>Woman</v>
      </c>
      <c r="AK231" s="96" t="str">
        <f>IFERROR(VLOOKUP(Table1[[#This Row],[RespondentID]],'All Data'!$A:$CO,88,FALSE),"unknown")</f>
        <v>55-64 years</v>
      </c>
      <c r="AL231" s="96" t="str">
        <f>IFERROR(VLOOKUP(Table1[[#This Row],[RespondentID]],'All Data'!$A:$CO,89,FALSE),"unknown")</f>
        <v>Suffolk</v>
      </c>
      <c r="AM231" s="96" t="str">
        <f>IFERROR(VLOOKUP(Table1[[#This Row],[RespondentID]],'All Data'!$A:$CO,90,FALSE),"unknown")</f>
        <v>Greenlawn, 11740</v>
      </c>
      <c r="AN231" s="96" t="str">
        <f>IFERROR(VLOOKUP(Table1[[#This Row],[RespondentID]],'All Data'!$A:$CO,91,FALSE),"unknown")</f>
        <v>White</v>
      </c>
      <c r="AO231" s="96" t="str">
        <f>IFERROR(VLOOKUP(Table1[[#This Row],[RespondentID]],'All Data'!$A:$CO,92,FALSE),"unknown")</f>
        <v>Hispanic or Latino</v>
      </c>
      <c r="AP231" s="96" t="str">
        <f>IFERROR(VLOOKUP(Table1[[#This Row],[RespondentID]],'All Data'!$A:$CO,93,FALSE),"unknown")</f>
        <v>English, Spanish</v>
      </c>
      <c r="AQ231" s="96" t="str">
        <f>IFERROR(VLOOKUP(Table1[[#This Row],[RespondentID]],'All Data'!$A:$CW,94,FALSE),"unknown")</f>
        <v>$50,000 to $74,999</v>
      </c>
      <c r="AR231" s="96" t="str">
        <f>IFERROR(VLOOKUP(Table1[[#This Row],[RespondentID]],'All Data'!$A:$CW,95,FALSE),"unknown")</f>
        <v>Some high school</v>
      </c>
      <c r="AS231" s="96" t="str">
        <f>IFERROR(VLOOKUP(Table1[[#This Row],[RespondentID]],'All Data'!$A:$CW,96,FALSE),"unknown")</f>
        <v>Employed for wages</v>
      </c>
      <c r="AT231" s="96" t="str">
        <f>IFERROR(VLOOKUP(Table1[[#This Row],[RespondentID]],'All Data'!$A:$CW,97,FALSE),"unknown")</f>
        <v>Yes</v>
      </c>
      <c r="AU231" s="96" t="str">
        <f>IFERROR(VLOOKUP(Table1[[#This Row],[RespondentID]],'All Data'!$A:$CW,98,FALSE),"unknown")</f>
        <v>Private/Commercial</v>
      </c>
      <c r="AV231" s="96">
        <f>IFERROR(VLOOKUP(Table1[[#This Row],[RespondentID]],'All Data'!$A:$CW,99,FALSE),"unknown")</f>
        <v>0</v>
      </c>
    </row>
    <row r="232" spans="1:48">
      <c r="A232">
        <v>18044783693</v>
      </c>
      <c r="B232" t="s">
        <v>38</v>
      </c>
      <c r="H232" t="s">
        <v>43</v>
      </c>
      <c r="L232" t="s">
        <v>47</v>
      </c>
      <c r="M232" t="s">
        <v>48</v>
      </c>
      <c r="O232">
        <f t="shared" si="51"/>
        <v>4</v>
      </c>
      <c r="P232">
        <f t="shared" si="52"/>
        <v>0.75</v>
      </c>
      <c r="Q232"/>
      <c r="R232">
        <f t="shared" si="53"/>
        <v>0.75</v>
      </c>
      <c r="S232">
        <f t="shared" si="54"/>
        <v>0</v>
      </c>
      <c r="T232">
        <f t="shared" si="55"/>
        <v>0</v>
      </c>
      <c r="U232">
        <f t="shared" si="56"/>
        <v>0</v>
      </c>
      <c r="V232">
        <f t="shared" si="57"/>
        <v>0</v>
      </c>
      <c r="W232">
        <f t="shared" si="58"/>
        <v>0</v>
      </c>
      <c r="X232">
        <f t="shared" si="59"/>
        <v>0.75</v>
      </c>
      <c r="Y232">
        <f t="shared" si="60"/>
        <v>0</v>
      </c>
      <c r="Z232">
        <f t="shared" si="61"/>
        <v>0</v>
      </c>
      <c r="AA232">
        <f t="shared" si="62"/>
        <v>0</v>
      </c>
      <c r="AB232">
        <f t="shared" si="63"/>
        <v>0.75</v>
      </c>
      <c r="AC232">
        <f t="shared" si="64"/>
        <v>0.75</v>
      </c>
      <c r="AD232"/>
      <c r="AE232"/>
      <c r="AF232">
        <f t="shared" si="65"/>
        <v>3</v>
      </c>
      <c r="AG232">
        <f t="shared" si="66"/>
        <v>4</v>
      </c>
      <c r="AH232" t="str">
        <f t="shared" si="67"/>
        <v>Correct</v>
      </c>
      <c r="AJ232" s="96" t="str">
        <f>IFERROR(VLOOKUP(Table1[[#This Row],[RespondentID]],'All Data'!$A:$CO,87,FALSE),"unknown")</f>
        <v>Man</v>
      </c>
      <c r="AK232" s="96" t="str">
        <f>IFERROR(VLOOKUP(Table1[[#This Row],[RespondentID]],'All Data'!$A:$CO,88,FALSE),"unknown")</f>
        <v>65+ years</v>
      </c>
      <c r="AL232" s="96" t="str">
        <f>IFERROR(VLOOKUP(Table1[[#This Row],[RespondentID]],'All Data'!$A:$CO,89,FALSE),"unknown")</f>
        <v>Suffolk</v>
      </c>
      <c r="AM232" s="96" t="str">
        <f>IFERROR(VLOOKUP(Table1[[#This Row],[RespondentID]],'All Data'!$A:$CO,90,FALSE),"unknown")</f>
        <v>East Northport, 11731</v>
      </c>
      <c r="AN232" s="96" t="str">
        <f>IFERROR(VLOOKUP(Table1[[#This Row],[RespondentID]],'All Data'!$A:$CO,91,FALSE),"unknown")</f>
        <v>White</v>
      </c>
      <c r="AO232" s="96" t="str">
        <f>IFERROR(VLOOKUP(Table1[[#This Row],[RespondentID]],'All Data'!$A:$CO,92,FALSE),"unknown")</f>
        <v>Hispanic or Latino</v>
      </c>
      <c r="AP232" s="96" t="str">
        <f>IFERROR(VLOOKUP(Table1[[#This Row],[RespondentID]],'All Data'!$A:$CO,93,FALSE),"unknown")</f>
        <v>English, Spanish</v>
      </c>
      <c r="AQ232" s="96" t="str">
        <f>IFERROR(VLOOKUP(Table1[[#This Row],[RespondentID]],'All Data'!$A:$CW,94,FALSE),"unknown")</f>
        <v>$50,000 to $74,999</v>
      </c>
      <c r="AR232" s="96" t="str">
        <f>IFERROR(VLOOKUP(Table1[[#This Row],[RespondentID]],'All Data'!$A:$CW,95,FALSE),"unknown")</f>
        <v>Some high school</v>
      </c>
      <c r="AS232" s="96" t="str">
        <f>IFERROR(VLOOKUP(Table1[[#This Row],[RespondentID]],'All Data'!$A:$CW,96,FALSE),"unknown")</f>
        <v>Employed for wages</v>
      </c>
      <c r="AT232" s="96" t="str">
        <f>IFERROR(VLOOKUP(Table1[[#This Row],[RespondentID]],'All Data'!$A:$CW,97,FALSE),"unknown")</f>
        <v>Yes</v>
      </c>
      <c r="AU232" s="96" t="str">
        <f>IFERROR(VLOOKUP(Table1[[#This Row],[RespondentID]],'All Data'!$A:$CW,98,FALSE),"unknown")</f>
        <v>Private/Commercial</v>
      </c>
      <c r="AV232" s="96">
        <f>IFERROR(VLOOKUP(Table1[[#This Row],[RespondentID]],'All Data'!$A:$CW,99,FALSE),"unknown")</f>
        <v>0</v>
      </c>
    </row>
    <row r="233" spans="1:48">
      <c r="A233">
        <v>18044783574</v>
      </c>
      <c r="I233" t="s">
        <v>44</v>
      </c>
      <c r="K233" t="s">
        <v>46</v>
      </c>
      <c r="L233" t="s">
        <v>47</v>
      </c>
      <c r="M233" t="s">
        <v>48</v>
      </c>
      <c r="O233">
        <f t="shared" si="51"/>
        <v>4</v>
      </c>
      <c r="P233">
        <f t="shared" si="52"/>
        <v>0.75</v>
      </c>
      <c r="Q233"/>
      <c r="R233">
        <f t="shared" si="53"/>
        <v>0</v>
      </c>
      <c r="S233">
        <f t="shared" si="54"/>
        <v>0</v>
      </c>
      <c r="T233">
        <f t="shared" si="55"/>
        <v>0</v>
      </c>
      <c r="U233">
        <f t="shared" si="56"/>
        <v>0</v>
      </c>
      <c r="V233">
        <f t="shared" si="57"/>
        <v>0</v>
      </c>
      <c r="W233">
        <f t="shared" si="58"/>
        <v>0</v>
      </c>
      <c r="X233">
        <f t="shared" si="59"/>
        <v>0</v>
      </c>
      <c r="Y233">
        <f t="shared" si="60"/>
        <v>0.75</v>
      </c>
      <c r="Z233">
        <f t="shared" si="61"/>
        <v>0</v>
      </c>
      <c r="AA233">
        <f t="shared" si="62"/>
        <v>0.75</v>
      </c>
      <c r="AB233">
        <f t="shared" si="63"/>
        <v>0.75</v>
      </c>
      <c r="AC233">
        <f t="shared" si="64"/>
        <v>0.75</v>
      </c>
      <c r="AD233"/>
      <c r="AE233"/>
      <c r="AF233">
        <f t="shared" si="65"/>
        <v>3</v>
      </c>
      <c r="AG233">
        <f t="shared" si="66"/>
        <v>4</v>
      </c>
      <c r="AH233" t="str">
        <f t="shared" si="67"/>
        <v>Correct</v>
      </c>
      <c r="AJ233" s="96" t="str">
        <f>IFERROR(VLOOKUP(Table1[[#This Row],[RespondentID]],'All Data'!$A:$CO,87,FALSE),"unknown")</f>
        <v>Woman</v>
      </c>
      <c r="AK233" s="96" t="str">
        <f>IFERROR(VLOOKUP(Table1[[#This Row],[RespondentID]],'All Data'!$A:$CO,88,FALSE),"unknown")</f>
        <v>55-64 years</v>
      </c>
      <c r="AL233" s="96" t="str">
        <f>IFERROR(VLOOKUP(Table1[[#This Row],[RespondentID]],'All Data'!$A:$CO,89,FALSE),"unknown")</f>
        <v>Suffolk</v>
      </c>
      <c r="AM233" s="96" t="str">
        <f>IFERROR(VLOOKUP(Table1[[#This Row],[RespondentID]],'All Data'!$A:$CO,90,FALSE),"unknown")</f>
        <v>East Northport, 11731</v>
      </c>
      <c r="AN233" s="96" t="str">
        <f>IFERROR(VLOOKUP(Table1[[#This Row],[RespondentID]],'All Data'!$A:$CO,91,FALSE),"unknown")</f>
        <v>White</v>
      </c>
      <c r="AO233" s="96">
        <f>IFERROR(VLOOKUP(Table1[[#This Row],[RespondentID]],'All Data'!$A:$CO,92,FALSE),"unknown")</f>
        <v>0</v>
      </c>
      <c r="AP233" s="96" t="str">
        <f>IFERROR(VLOOKUP(Table1[[#This Row],[RespondentID]],'All Data'!$A:$CO,93,FALSE),"unknown")</f>
        <v>English, Spanish</v>
      </c>
      <c r="AQ233" s="96" t="str">
        <f>IFERROR(VLOOKUP(Table1[[#This Row],[RespondentID]],'All Data'!$A:$CW,94,FALSE),"unknown")</f>
        <v>$50,000 to $74,999</v>
      </c>
      <c r="AR233" s="96" t="str">
        <f>IFERROR(VLOOKUP(Table1[[#This Row],[RespondentID]],'All Data'!$A:$CW,95,FALSE),"unknown")</f>
        <v>Some high school</v>
      </c>
      <c r="AS233" s="96" t="str">
        <f>IFERROR(VLOOKUP(Table1[[#This Row],[RespondentID]],'All Data'!$A:$CW,96,FALSE),"unknown")</f>
        <v>Retired</v>
      </c>
      <c r="AT233" s="96" t="str">
        <f>IFERROR(VLOOKUP(Table1[[#This Row],[RespondentID]],'All Data'!$A:$CW,97,FALSE),"unknown")</f>
        <v>Yes</v>
      </c>
      <c r="AU233" s="96" t="str">
        <f>IFERROR(VLOOKUP(Table1[[#This Row],[RespondentID]],'All Data'!$A:$CW,98,FALSE),"unknown")</f>
        <v>Private/Commercial</v>
      </c>
      <c r="AV233" s="96">
        <f>IFERROR(VLOOKUP(Table1[[#This Row],[RespondentID]],'All Data'!$A:$CW,99,FALSE),"unknown")</f>
        <v>0</v>
      </c>
    </row>
    <row r="234" spans="1:48">
      <c r="A234">
        <v>18044783425</v>
      </c>
      <c r="B234" t="s">
        <v>38</v>
      </c>
      <c r="K234" t="s">
        <v>46</v>
      </c>
      <c r="L234" t="s">
        <v>47</v>
      </c>
      <c r="M234" t="s">
        <v>48</v>
      </c>
      <c r="O234">
        <f t="shared" si="51"/>
        <v>4</v>
      </c>
      <c r="P234">
        <f t="shared" si="52"/>
        <v>0.75</v>
      </c>
      <c r="Q234"/>
      <c r="R234">
        <f t="shared" si="53"/>
        <v>0.75</v>
      </c>
      <c r="S234">
        <f t="shared" si="54"/>
        <v>0</v>
      </c>
      <c r="T234">
        <f t="shared" si="55"/>
        <v>0</v>
      </c>
      <c r="U234">
        <f t="shared" si="56"/>
        <v>0</v>
      </c>
      <c r="V234">
        <f t="shared" si="57"/>
        <v>0</v>
      </c>
      <c r="W234">
        <f t="shared" si="58"/>
        <v>0</v>
      </c>
      <c r="X234">
        <f t="shared" si="59"/>
        <v>0</v>
      </c>
      <c r="Y234">
        <f t="shared" si="60"/>
        <v>0</v>
      </c>
      <c r="Z234">
        <f t="shared" si="61"/>
        <v>0</v>
      </c>
      <c r="AA234">
        <f t="shared" si="62"/>
        <v>0.75</v>
      </c>
      <c r="AB234">
        <f t="shared" si="63"/>
        <v>0.75</v>
      </c>
      <c r="AC234">
        <f t="shared" si="64"/>
        <v>0.75</v>
      </c>
      <c r="AD234"/>
      <c r="AE234"/>
      <c r="AF234">
        <f t="shared" si="65"/>
        <v>3</v>
      </c>
      <c r="AG234">
        <f t="shared" si="66"/>
        <v>4</v>
      </c>
      <c r="AH234" t="str">
        <f t="shared" si="67"/>
        <v>Correct</v>
      </c>
      <c r="AJ234" s="96" t="str">
        <f>IFERROR(VLOOKUP(Table1[[#This Row],[RespondentID]],'All Data'!$A:$CO,87,FALSE),"unknown")</f>
        <v>Man</v>
      </c>
      <c r="AK234" s="96" t="str">
        <f>IFERROR(VLOOKUP(Table1[[#This Row],[RespondentID]],'All Data'!$A:$CO,88,FALSE),"unknown")</f>
        <v>35-44 years</v>
      </c>
      <c r="AL234" s="96" t="str">
        <f>IFERROR(VLOOKUP(Table1[[#This Row],[RespondentID]],'All Data'!$A:$CO,89,FALSE),"unknown")</f>
        <v>Suffolk</v>
      </c>
      <c r="AM234" s="96" t="str">
        <f>IFERROR(VLOOKUP(Table1[[#This Row],[RespondentID]],'All Data'!$A:$CO,90,FALSE),"unknown")</f>
        <v>Commack, 11725</v>
      </c>
      <c r="AN234" s="96" t="str">
        <f>IFERROR(VLOOKUP(Table1[[#This Row],[RespondentID]],'All Data'!$A:$CO,91,FALSE),"unknown")</f>
        <v>White</v>
      </c>
      <c r="AO234" s="96" t="str">
        <f>IFERROR(VLOOKUP(Table1[[#This Row],[RespondentID]],'All Data'!$A:$CO,92,FALSE),"unknown")</f>
        <v>Hispanic or Latino</v>
      </c>
      <c r="AP234" s="96" t="str">
        <f>IFERROR(VLOOKUP(Table1[[#This Row],[RespondentID]],'All Data'!$A:$CO,93,FALSE),"unknown")</f>
        <v>English, Spanish</v>
      </c>
      <c r="AQ234" s="96" t="str">
        <f>IFERROR(VLOOKUP(Table1[[#This Row],[RespondentID]],'All Data'!$A:$CW,94,FALSE),"unknown")</f>
        <v>Over $125,000</v>
      </c>
      <c r="AR234" s="96" t="str">
        <f>IFERROR(VLOOKUP(Table1[[#This Row],[RespondentID]],'All Data'!$A:$CW,95,FALSE),"unknown")</f>
        <v>Some high school</v>
      </c>
      <c r="AS234" s="96" t="str">
        <f>IFERROR(VLOOKUP(Table1[[#This Row],[RespondentID]],'All Data'!$A:$CW,96,FALSE),"unknown")</f>
        <v>Employed for wages</v>
      </c>
      <c r="AT234" s="96" t="str">
        <f>IFERROR(VLOOKUP(Table1[[#This Row],[RespondentID]],'All Data'!$A:$CW,97,FALSE),"unknown")</f>
        <v>Yes</v>
      </c>
      <c r="AU234" s="96" t="str">
        <f>IFERROR(VLOOKUP(Table1[[#This Row],[RespondentID]],'All Data'!$A:$CW,98,FALSE),"unknown")</f>
        <v>Private/Commercial</v>
      </c>
      <c r="AV234" s="96">
        <f>IFERROR(VLOOKUP(Table1[[#This Row],[RespondentID]],'All Data'!$A:$CW,99,FALSE),"unknown")</f>
        <v>0</v>
      </c>
    </row>
    <row r="235" spans="1:48">
      <c r="A235">
        <v>18044783297</v>
      </c>
      <c r="C235" t="s">
        <v>39</v>
      </c>
      <c r="H235" t="s">
        <v>43</v>
      </c>
      <c r="I235" t="s">
        <v>44</v>
      </c>
      <c r="K235" t="s">
        <v>46</v>
      </c>
      <c r="M235" t="s">
        <v>48</v>
      </c>
      <c r="O235">
        <f t="shared" si="51"/>
        <v>5</v>
      </c>
      <c r="P235">
        <f t="shared" si="52"/>
        <v>0.6</v>
      </c>
      <c r="Q235"/>
      <c r="R235">
        <f t="shared" si="53"/>
        <v>0</v>
      </c>
      <c r="S235">
        <f t="shared" si="54"/>
        <v>0.6</v>
      </c>
      <c r="T235">
        <f t="shared" si="55"/>
        <v>0</v>
      </c>
      <c r="U235">
        <f t="shared" si="56"/>
        <v>0</v>
      </c>
      <c r="V235">
        <f t="shared" si="57"/>
        <v>0</v>
      </c>
      <c r="W235">
        <f t="shared" si="58"/>
        <v>0</v>
      </c>
      <c r="X235">
        <f t="shared" si="59"/>
        <v>0.6</v>
      </c>
      <c r="Y235">
        <f t="shared" si="60"/>
        <v>0.6</v>
      </c>
      <c r="Z235">
        <f t="shared" si="61"/>
        <v>0</v>
      </c>
      <c r="AA235">
        <f t="shared" si="62"/>
        <v>0.6</v>
      </c>
      <c r="AB235">
        <f t="shared" si="63"/>
        <v>0</v>
      </c>
      <c r="AC235">
        <f t="shared" si="64"/>
        <v>0.6</v>
      </c>
      <c r="AD235"/>
      <c r="AE235"/>
      <c r="AF235">
        <f t="shared" si="65"/>
        <v>3</v>
      </c>
      <c r="AG235">
        <f t="shared" si="66"/>
        <v>5</v>
      </c>
      <c r="AH235" t="str">
        <f t="shared" si="67"/>
        <v>Correct</v>
      </c>
      <c r="AJ235" s="96" t="str">
        <f>IFERROR(VLOOKUP(Table1[[#This Row],[RespondentID]],'All Data'!$A:$CO,87,FALSE),"unknown")</f>
        <v>Woman</v>
      </c>
      <c r="AK235" s="96" t="str">
        <f>IFERROR(VLOOKUP(Table1[[#This Row],[RespondentID]],'All Data'!$A:$CO,88,FALSE),"unknown")</f>
        <v>35-44 years</v>
      </c>
      <c r="AL235" s="96" t="str">
        <f>IFERROR(VLOOKUP(Table1[[#This Row],[RespondentID]],'All Data'!$A:$CO,89,FALSE),"unknown")</f>
        <v>Suffolk</v>
      </c>
      <c r="AM235" s="96" t="str">
        <f>IFERROR(VLOOKUP(Table1[[#This Row],[RespondentID]],'All Data'!$A:$CO,90,FALSE),"unknown")</f>
        <v>Commack, 11725</v>
      </c>
      <c r="AN235" s="96" t="str">
        <f>IFERROR(VLOOKUP(Table1[[#This Row],[RespondentID]],'All Data'!$A:$CO,91,FALSE),"unknown")</f>
        <v>White</v>
      </c>
      <c r="AO235" s="96" t="str">
        <f>IFERROR(VLOOKUP(Table1[[#This Row],[RespondentID]],'All Data'!$A:$CO,92,FALSE),"unknown")</f>
        <v>Hispanic or Latino</v>
      </c>
      <c r="AP235" s="96" t="str">
        <f>IFERROR(VLOOKUP(Table1[[#This Row],[RespondentID]],'All Data'!$A:$CO,93,FALSE),"unknown")</f>
        <v>English, Spanish</v>
      </c>
      <c r="AQ235" s="96" t="str">
        <f>IFERROR(VLOOKUP(Table1[[#This Row],[RespondentID]],'All Data'!$A:$CW,94,FALSE),"unknown")</f>
        <v>$50,000 to $74,999</v>
      </c>
      <c r="AR235" s="96" t="str">
        <f>IFERROR(VLOOKUP(Table1[[#This Row],[RespondentID]],'All Data'!$A:$CW,95,FALSE),"unknown")</f>
        <v>High school graduate</v>
      </c>
      <c r="AS235" s="96" t="str">
        <f>IFERROR(VLOOKUP(Table1[[#This Row],[RespondentID]],'All Data'!$A:$CW,96,FALSE),"unknown")</f>
        <v>Employed for wages</v>
      </c>
      <c r="AT235" s="96" t="str">
        <f>IFERROR(VLOOKUP(Table1[[#This Row],[RespondentID]],'All Data'!$A:$CW,97,FALSE),"unknown")</f>
        <v>Yes</v>
      </c>
      <c r="AU235" s="96" t="str">
        <f>IFERROR(VLOOKUP(Table1[[#This Row],[RespondentID]],'All Data'!$A:$CW,98,FALSE),"unknown")</f>
        <v>Medicaid</v>
      </c>
      <c r="AV235" s="96">
        <f>IFERROR(VLOOKUP(Table1[[#This Row],[RespondentID]],'All Data'!$A:$CW,99,FALSE),"unknown")</f>
        <v>0</v>
      </c>
    </row>
    <row r="236" spans="1:48">
      <c r="A236">
        <v>18044783080</v>
      </c>
      <c r="C236" t="s">
        <v>39</v>
      </c>
      <c r="E236" t="s">
        <v>41</v>
      </c>
      <c r="J236" t="s">
        <v>45</v>
      </c>
      <c r="O236">
        <f t="shared" si="51"/>
        <v>3</v>
      </c>
      <c r="P236">
        <f t="shared" si="52"/>
        <v>1</v>
      </c>
      <c r="Q236"/>
      <c r="R236">
        <f t="shared" si="53"/>
        <v>0</v>
      </c>
      <c r="S236">
        <f t="shared" si="54"/>
        <v>1</v>
      </c>
      <c r="T236">
        <f t="shared" si="55"/>
        <v>0</v>
      </c>
      <c r="U236">
        <f t="shared" si="56"/>
        <v>1</v>
      </c>
      <c r="V236">
        <f t="shared" si="57"/>
        <v>0</v>
      </c>
      <c r="W236">
        <f t="shared" si="58"/>
        <v>0</v>
      </c>
      <c r="X236">
        <f t="shared" si="59"/>
        <v>0</v>
      </c>
      <c r="Y236">
        <f t="shared" si="60"/>
        <v>0</v>
      </c>
      <c r="Z236">
        <f t="shared" si="61"/>
        <v>1</v>
      </c>
      <c r="AA236">
        <f t="shared" si="62"/>
        <v>0</v>
      </c>
      <c r="AB236">
        <f t="shared" si="63"/>
        <v>0</v>
      </c>
      <c r="AC236">
        <f t="shared" si="64"/>
        <v>0</v>
      </c>
      <c r="AD236"/>
      <c r="AE236"/>
      <c r="AF236">
        <f t="shared" si="65"/>
        <v>3</v>
      </c>
      <c r="AG236">
        <f t="shared" si="66"/>
        <v>3</v>
      </c>
      <c r="AH236" t="str">
        <f t="shared" si="67"/>
        <v>Correct</v>
      </c>
      <c r="AJ236" s="96" t="str">
        <f>IFERROR(VLOOKUP(Table1[[#This Row],[RespondentID]],'All Data'!$A:$CO,87,FALSE),"unknown")</f>
        <v>Woman</v>
      </c>
      <c r="AK236" s="96" t="str">
        <f>IFERROR(VLOOKUP(Table1[[#This Row],[RespondentID]],'All Data'!$A:$CO,88,FALSE),"unknown")</f>
        <v>35-44 years</v>
      </c>
      <c r="AL236" s="96" t="str">
        <f>IFERROR(VLOOKUP(Table1[[#This Row],[RespondentID]],'All Data'!$A:$CO,89,FALSE),"unknown")</f>
        <v>Nassau</v>
      </c>
      <c r="AM236" s="96" t="str">
        <f>IFERROR(VLOOKUP(Table1[[#This Row],[RespondentID]],'All Data'!$A:$CO,90,FALSE),"unknown")</f>
        <v>Westbury, 11590</v>
      </c>
      <c r="AN236" s="96" t="str">
        <f>IFERROR(VLOOKUP(Table1[[#This Row],[RespondentID]],'All Data'!$A:$CO,91,FALSE),"unknown")</f>
        <v>White</v>
      </c>
      <c r="AO236" s="96" t="str">
        <f>IFERROR(VLOOKUP(Table1[[#This Row],[RespondentID]],'All Data'!$A:$CO,92,FALSE),"unknown")</f>
        <v>Not Hispanic or Latino</v>
      </c>
      <c r="AP236" s="96" t="str">
        <f>IFERROR(VLOOKUP(Table1[[#This Row],[RespondentID]],'All Data'!$A:$CO,93,FALSE),"unknown")</f>
        <v>English</v>
      </c>
      <c r="AQ236" s="96">
        <f>IFERROR(VLOOKUP(Table1[[#This Row],[RespondentID]],'All Data'!$A:$CW,94,FALSE),"unknown")</f>
        <v>0</v>
      </c>
      <c r="AR236" s="96" t="str">
        <f>IFERROR(VLOOKUP(Table1[[#This Row],[RespondentID]],'All Data'!$A:$CW,95,FALSE),"unknown")</f>
        <v>Technical school</v>
      </c>
      <c r="AS236" s="96" t="str">
        <f>IFERROR(VLOOKUP(Table1[[#This Row],[RespondentID]],'All Data'!$A:$CW,96,FALSE),"unknown")</f>
        <v>Employed for wages</v>
      </c>
      <c r="AT236" s="96" t="str">
        <f>IFERROR(VLOOKUP(Table1[[#This Row],[RespondentID]],'All Data'!$A:$CW,97,FALSE),"unknown")</f>
        <v>Yes</v>
      </c>
      <c r="AU236" s="96" t="str">
        <f>IFERROR(VLOOKUP(Table1[[#This Row],[RespondentID]],'All Data'!$A:$CW,98,FALSE),"unknown")</f>
        <v>Private/Commercial</v>
      </c>
      <c r="AV236" s="96">
        <f>IFERROR(VLOOKUP(Table1[[#This Row],[RespondentID]],'All Data'!$A:$CW,99,FALSE),"unknown")</f>
        <v>0</v>
      </c>
    </row>
    <row r="237" spans="1:48">
      <c r="A237">
        <v>18044782981</v>
      </c>
      <c r="L237" t="s">
        <v>47</v>
      </c>
      <c r="O237">
        <f t="shared" si="51"/>
        <v>1</v>
      </c>
      <c r="P237">
        <f t="shared" si="52"/>
        <v>3</v>
      </c>
      <c r="Q237"/>
      <c r="R237">
        <f t="shared" si="53"/>
        <v>0</v>
      </c>
      <c r="S237">
        <f t="shared" si="54"/>
        <v>0</v>
      </c>
      <c r="T237">
        <f t="shared" si="55"/>
        <v>0</v>
      </c>
      <c r="U237">
        <f t="shared" si="56"/>
        <v>0</v>
      </c>
      <c r="V237">
        <f t="shared" si="57"/>
        <v>0</v>
      </c>
      <c r="W237">
        <f t="shared" si="58"/>
        <v>0</v>
      </c>
      <c r="X237">
        <f t="shared" si="59"/>
        <v>0</v>
      </c>
      <c r="Y237">
        <f t="shared" si="60"/>
        <v>0</v>
      </c>
      <c r="Z237">
        <f t="shared" si="61"/>
        <v>0</v>
      </c>
      <c r="AA237">
        <f t="shared" si="62"/>
        <v>0</v>
      </c>
      <c r="AB237">
        <f t="shared" si="63"/>
        <v>1</v>
      </c>
      <c r="AC237">
        <f t="shared" si="64"/>
        <v>0</v>
      </c>
      <c r="AD237"/>
      <c r="AE237"/>
      <c r="AF237">
        <f t="shared" si="65"/>
        <v>1</v>
      </c>
      <c r="AG237">
        <f t="shared" si="66"/>
        <v>1</v>
      </c>
      <c r="AH237" t="str">
        <f t="shared" si="67"/>
        <v>Correct</v>
      </c>
      <c r="AJ237" s="96" t="str">
        <f>IFERROR(VLOOKUP(Table1[[#This Row],[RespondentID]],'All Data'!$A:$CO,87,FALSE),"unknown")</f>
        <v>Man</v>
      </c>
      <c r="AK237" s="96" t="str">
        <f>IFERROR(VLOOKUP(Table1[[#This Row],[RespondentID]],'All Data'!$A:$CO,88,FALSE),"unknown")</f>
        <v>45-54 years</v>
      </c>
      <c r="AL237" s="96" t="str">
        <f>IFERROR(VLOOKUP(Table1[[#This Row],[RespondentID]],'All Data'!$A:$CO,89,FALSE),"unknown")</f>
        <v>Suffolk</v>
      </c>
      <c r="AM237" s="96" t="str">
        <f>IFERROR(VLOOKUP(Table1[[#This Row],[RespondentID]],'All Data'!$A:$CO,90,FALSE),"unknown")</f>
        <v>Saint James, 11780</v>
      </c>
      <c r="AN237" s="96" t="str">
        <f>IFERROR(VLOOKUP(Table1[[#This Row],[RespondentID]],'All Data'!$A:$CO,91,FALSE),"unknown")</f>
        <v>White</v>
      </c>
      <c r="AO237" s="96" t="str">
        <f>IFERROR(VLOOKUP(Table1[[#This Row],[RespondentID]],'All Data'!$A:$CO,92,FALSE),"unknown")</f>
        <v>Unknown</v>
      </c>
      <c r="AP237" s="96" t="str">
        <f>IFERROR(VLOOKUP(Table1[[#This Row],[RespondentID]],'All Data'!$A:$CO,93,FALSE),"unknown")</f>
        <v>English</v>
      </c>
      <c r="AQ237" s="96">
        <f>IFERROR(VLOOKUP(Table1[[#This Row],[RespondentID]],'All Data'!$A:$CW,94,FALSE),"unknown")</f>
        <v>0</v>
      </c>
      <c r="AR237" s="96" t="str">
        <f>IFERROR(VLOOKUP(Table1[[#This Row],[RespondentID]],'All Data'!$A:$CW,95,FALSE),"unknown")</f>
        <v>College graduate</v>
      </c>
      <c r="AS237" s="96" t="str">
        <f>IFERROR(VLOOKUP(Table1[[#This Row],[RespondentID]],'All Data'!$A:$CW,96,FALSE),"unknown")</f>
        <v>Employed for wages</v>
      </c>
      <c r="AT237" s="96" t="str">
        <f>IFERROR(VLOOKUP(Table1[[#This Row],[RespondentID]],'All Data'!$A:$CW,97,FALSE),"unknown")</f>
        <v>No, but I did in the past</v>
      </c>
      <c r="AU237" s="96" t="str">
        <f>IFERROR(VLOOKUP(Table1[[#This Row],[RespondentID]],'All Data'!$A:$CW,98,FALSE),"unknown")</f>
        <v>No Insurance</v>
      </c>
      <c r="AV237" s="96">
        <f>IFERROR(VLOOKUP(Table1[[#This Row],[RespondentID]],'All Data'!$A:$CW,99,FALSE),"unknown")</f>
        <v>0</v>
      </c>
    </row>
    <row r="238" spans="1:48">
      <c r="A238">
        <v>18044782921</v>
      </c>
      <c r="C238" t="s">
        <v>39</v>
      </c>
      <c r="E238" t="s">
        <v>41</v>
      </c>
      <c r="H238" t="s">
        <v>43</v>
      </c>
      <c r="I238" t="s">
        <v>44</v>
      </c>
      <c r="J238" t="s">
        <v>45</v>
      </c>
      <c r="K238" t="s">
        <v>46</v>
      </c>
      <c r="L238" t="s">
        <v>47</v>
      </c>
      <c r="O238">
        <f t="shared" si="51"/>
        <v>7</v>
      </c>
      <c r="P238">
        <f t="shared" si="52"/>
        <v>0.42857142857142855</v>
      </c>
      <c r="Q238"/>
      <c r="R238">
        <f t="shared" si="53"/>
        <v>0</v>
      </c>
      <c r="S238">
        <f t="shared" si="54"/>
        <v>0.42857142857142855</v>
      </c>
      <c r="T238">
        <f t="shared" si="55"/>
        <v>0</v>
      </c>
      <c r="U238">
        <f t="shared" si="56"/>
        <v>0.42857142857142855</v>
      </c>
      <c r="V238">
        <f t="shared" si="57"/>
        <v>0</v>
      </c>
      <c r="W238">
        <f t="shared" si="58"/>
        <v>0</v>
      </c>
      <c r="X238">
        <f t="shared" si="59"/>
        <v>0.42857142857142855</v>
      </c>
      <c r="Y238">
        <f t="shared" si="60"/>
        <v>0.42857142857142855</v>
      </c>
      <c r="Z238">
        <f t="shared" si="61"/>
        <v>0.42857142857142855</v>
      </c>
      <c r="AA238">
        <f t="shared" si="62"/>
        <v>0.42857142857142855</v>
      </c>
      <c r="AB238">
        <f t="shared" si="63"/>
        <v>0.42857142857142855</v>
      </c>
      <c r="AC238">
        <f t="shared" si="64"/>
        <v>0</v>
      </c>
      <c r="AD238"/>
      <c r="AE238"/>
      <c r="AF238">
        <f t="shared" si="65"/>
        <v>2.9999999999999996</v>
      </c>
      <c r="AG238">
        <f t="shared" si="66"/>
        <v>7</v>
      </c>
      <c r="AH238" t="str">
        <f t="shared" si="67"/>
        <v>Correct</v>
      </c>
      <c r="AJ238" s="96">
        <f>IFERROR(VLOOKUP(Table1[[#This Row],[RespondentID]],'All Data'!$A:$CO,87,FALSE),"unknown")</f>
        <v>0</v>
      </c>
      <c r="AK238" s="96">
        <f>IFERROR(VLOOKUP(Table1[[#This Row],[RespondentID]],'All Data'!$A:$CO,88,FALSE),"unknown")</f>
        <v>0</v>
      </c>
      <c r="AL238" s="96">
        <f>IFERROR(VLOOKUP(Table1[[#This Row],[RespondentID]],'All Data'!$A:$CO,89,FALSE),"unknown")</f>
        <v>0</v>
      </c>
      <c r="AM238" s="96">
        <f>IFERROR(VLOOKUP(Table1[[#This Row],[RespondentID]],'All Data'!$A:$CO,90,FALSE),"unknown")</f>
        <v>0</v>
      </c>
      <c r="AN238" s="96">
        <f>IFERROR(VLOOKUP(Table1[[#This Row],[RespondentID]],'All Data'!$A:$CO,91,FALSE),"unknown")</f>
        <v>0</v>
      </c>
      <c r="AO238" s="96">
        <f>IFERROR(VLOOKUP(Table1[[#This Row],[RespondentID]],'All Data'!$A:$CO,92,FALSE),"unknown")</f>
        <v>0</v>
      </c>
      <c r="AP238" s="96">
        <f>IFERROR(VLOOKUP(Table1[[#This Row],[RespondentID]],'All Data'!$A:$CO,93,FALSE),"unknown")</f>
        <v>0</v>
      </c>
      <c r="AQ238" s="96">
        <f>IFERROR(VLOOKUP(Table1[[#This Row],[RespondentID]],'All Data'!$A:$CW,94,FALSE),"unknown")</f>
        <v>0</v>
      </c>
      <c r="AR238" s="96">
        <f>IFERROR(VLOOKUP(Table1[[#This Row],[RespondentID]],'All Data'!$A:$CW,95,FALSE),"unknown")</f>
        <v>0</v>
      </c>
      <c r="AS238" s="96">
        <f>IFERROR(VLOOKUP(Table1[[#This Row],[RespondentID]],'All Data'!$A:$CW,96,FALSE),"unknown")</f>
        <v>0</v>
      </c>
      <c r="AT238" s="96">
        <f>IFERROR(VLOOKUP(Table1[[#This Row],[RespondentID]],'All Data'!$A:$CW,97,FALSE),"unknown")</f>
        <v>0</v>
      </c>
      <c r="AU238" s="96">
        <f>IFERROR(VLOOKUP(Table1[[#This Row],[RespondentID]],'All Data'!$A:$CW,98,FALSE),"unknown")</f>
        <v>0</v>
      </c>
      <c r="AV238" s="96">
        <f>IFERROR(VLOOKUP(Table1[[#This Row],[RespondentID]],'All Data'!$A:$CW,99,FALSE),"unknown")</f>
        <v>0</v>
      </c>
    </row>
    <row r="239" spans="1:48">
      <c r="A239">
        <v>18044782827</v>
      </c>
      <c r="B239" t="s">
        <v>38</v>
      </c>
      <c r="H239" t="s">
        <v>43</v>
      </c>
      <c r="O239">
        <f t="shared" si="51"/>
        <v>2</v>
      </c>
      <c r="P239">
        <f t="shared" si="52"/>
        <v>1.5</v>
      </c>
      <c r="Q239"/>
      <c r="R239">
        <f t="shared" si="53"/>
        <v>1</v>
      </c>
      <c r="S239">
        <f t="shared" si="54"/>
        <v>0</v>
      </c>
      <c r="T239">
        <f t="shared" si="55"/>
        <v>0</v>
      </c>
      <c r="U239">
        <f t="shared" si="56"/>
        <v>0</v>
      </c>
      <c r="V239">
        <f t="shared" si="57"/>
        <v>0</v>
      </c>
      <c r="W239">
        <f t="shared" si="58"/>
        <v>0</v>
      </c>
      <c r="X239">
        <f t="shared" si="59"/>
        <v>1</v>
      </c>
      <c r="Y239">
        <f t="shared" si="60"/>
        <v>0</v>
      </c>
      <c r="Z239">
        <f t="shared" si="61"/>
        <v>0</v>
      </c>
      <c r="AA239">
        <f t="shared" si="62"/>
        <v>0</v>
      </c>
      <c r="AB239">
        <f t="shared" si="63"/>
        <v>0</v>
      </c>
      <c r="AC239">
        <f t="shared" si="64"/>
        <v>0</v>
      </c>
      <c r="AD239"/>
      <c r="AE239"/>
      <c r="AF239">
        <f t="shared" si="65"/>
        <v>2</v>
      </c>
      <c r="AG239">
        <f t="shared" si="66"/>
        <v>2</v>
      </c>
      <c r="AH239" t="str">
        <f t="shared" si="67"/>
        <v>Correct</v>
      </c>
      <c r="AJ239" s="96" t="str">
        <f>IFERROR(VLOOKUP(Table1[[#This Row],[RespondentID]],'All Data'!$A:$CO,87,FALSE),"unknown")</f>
        <v>Woman</v>
      </c>
      <c r="AK239" s="96" t="str">
        <f>IFERROR(VLOOKUP(Table1[[#This Row],[RespondentID]],'All Data'!$A:$CO,88,FALSE),"unknown")</f>
        <v>45-54 years</v>
      </c>
      <c r="AL239" s="96" t="str">
        <f>IFERROR(VLOOKUP(Table1[[#This Row],[RespondentID]],'All Data'!$A:$CO,89,FALSE),"unknown")</f>
        <v>Suffolk</v>
      </c>
      <c r="AM239" s="96" t="str">
        <f>IFERROR(VLOOKUP(Table1[[#This Row],[RespondentID]],'All Data'!$A:$CO,90,FALSE),"unknown")</f>
        <v>Coram, 11727</v>
      </c>
      <c r="AN239" s="96">
        <f>IFERROR(VLOOKUP(Table1[[#This Row],[RespondentID]],'All Data'!$A:$CO,91,FALSE),"unknown")</f>
        <v>0</v>
      </c>
      <c r="AO239" s="96" t="str">
        <f>IFERROR(VLOOKUP(Table1[[#This Row],[RespondentID]],'All Data'!$A:$CO,92,FALSE),"unknown")</f>
        <v>Hispanic or Latino</v>
      </c>
      <c r="AP239" s="96" t="str">
        <f>IFERROR(VLOOKUP(Table1[[#This Row],[RespondentID]],'All Data'!$A:$CO,93,FALSE),"unknown")</f>
        <v>English</v>
      </c>
      <c r="AQ239" s="96" t="str">
        <f>IFERROR(VLOOKUP(Table1[[#This Row],[RespondentID]],'All Data'!$A:$CW,94,FALSE),"unknown")</f>
        <v>$75,000 to $125,000</v>
      </c>
      <c r="AR239" s="96" t="str">
        <f>IFERROR(VLOOKUP(Table1[[#This Row],[RespondentID]],'All Data'!$A:$CW,95,FALSE),"unknown")</f>
        <v>Graduate school</v>
      </c>
      <c r="AS239" s="96" t="str">
        <f>IFERROR(VLOOKUP(Table1[[#This Row],[RespondentID]],'All Data'!$A:$CW,96,FALSE),"unknown")</f>
        <v>Employed for wages</v>
      </c>
      <c r="AT239" s="96" t="str">
        <f>IFERROR(VLOOKUP(Table1[[#This Row],[RespondentID]],'All Data'!$A:$CW,97,FALSE),"unknown")</f>
        <v>Yes</v>
      </c>
      <c r="AU239" s="96" t="str">
        <f>IFERROR(VLOOKUP(Table1[[#This Row],[RespondentID]],'All Data'!$A:$CW,98,FALSE),"unknown")</f>
        <v>Medicare</v>
      </c>
      <c r="AV239" s="96">
        <f>IFERROR(VLOOKUP(Table1[[#This Row],[RespondentID]],'All Data'!$A:$CW,99,FALSE),"unknown")</f>
        <v>0</v>
      </c>
    </row>
    <row r="240" spans="1:48">
      <c r="A240">
        <v>18044782739</v>
      </c>
      <c r="E240" t="s">
        <v>41</v>
      </c>
      <c r="L240" t="s">
        <v>47</v>
      </c>
      <c r="M240" t="s">
        <v>48</v>
      </c>
      <c r="O240">
        <f t="shared" si="51"/>
        <v>3</v>
      </c>
      <c r="P240">
        <f t="shared" si="52"/>
        <v>1</v>
      </c>
      <c r="Q240"/>
      <c r="R240">
        <f t="shared" si="53"/>
        <v>0</v>
      </c>
      <c r="S240">
        <f t="shared" si="54"/>
        <v>0</v>
      </c>
      <c r="T240">
        <f t="shared" si="55"/>
        <v>0</v>
      </c>
      <c r="U240">
        <f t="shared" si="56"/>
        <v>1</v>
      </c>
      <c r="V240">
        <f t="shared" si="57"/>
        <v>0</v>
      </c>
      <c r="W240">
        <f t="shared" si="58"/>
        <v>0</v>
      </c>
      <c r="X240">
        <f t="shared" si="59"/>
        <v>0</v>
      </c>
      <c r="Y240">
        <f t="shared" si="60"/>
        <v>0</v>
      </c>
      <c r="Z240">
        <f t="shared" si="61"/>
        <v>0</v>
      </c>
      <c r="AA240">
        <f t="shared" si="62"/>
        <v>0</v>
      </c>
      <c r="AB240">
        <f t="shared" si="63"/>
        <v>1</v>
      </c>
      <c r="AC240">
        <f t="shared" si="64"/>
        <v>1</v>
      </c>
      <c r="AD240"/>
      <c r="AE240"/>
      <c r="AF240">
        <f t="shared" si="65"/>
        <v>3</v>
      </c>
      <c r="AG240">
        <f t="shared" si="66"/>
        <v>3</v>
      </c>
      <c r="AH240" t="str">
        <f t="shared" si="67"/>
        <v>Correct</v>
      </c>
      <c r="AJ240" s="96" t="str">
        <f>IFERROR(VLOOKUP(Table1[[#This Row],[RespondentID]],'All Data'!$A:$CO,87,FALSE),"unknown")</f>
        <v>Woman</v>
      </c>
      <c r="AK240" s="96" t="str">
        <f>IFERROR(VLOOKUP(Table1[[#This Row],[RespondentID]],'All Data'!$A:$CO,88,FALSE),"unknown")</f>
        <v>45-54 years</v>
      </c>
      <c r="AL240" s="96" t="str">
        <f>IFERROR(VLOOKUP(Table1[[#This Row],[RespondentID]],'All Data'!$A:$CO,89,FALSE),"unknown")</f>
        <v>Suffolk</v>
      </c>
      <c r="AM240" s="96" t="str">
        <f>IFERROR(VLOOKUP(Table1[[#This Row],[RespondentID]],'All Data'!$A:$CO,90,FALSE),"unknown")</f>
        <v>Brentwood, 11717</v>
      </c>
      <c r="AN240" s="96" t="str">
        <f>IFERROR(VLOOKUP(Table1[[#This Row],[RespondentID]],'All Data'!$A:$CO,91,FALSE),"unknown")</f>
        <v>Two or more races</v>
      </c>
      <c r="AO240" s="96" t="str">
        <f>IFERROR(VLOOKUP(Table1[[#This Row],[RespondentID]],'All Data'!$A:$CO,92,FALSE),"unknown")</f>
        <v>Hispanic or Latino</v>
      </c>
      <c r="AP240" s="96" t="str">
        <f>IFERROR(VLOOKUP(Table1[[#This Row],[RespondentID]],'All Data'!$A:$CO,93,FALSE),"unknown")</f>
        <v>English</v>
      </c>
      <c r="AQ240" s="96" t="str">
        <f>IFERROR(VLOOKUP(Table1[[#This Row],[RespondentID]],'All Data'!$A:$CW,94,FALSE),"unknown")</f>
        <v>$50,000 to $74,999</v>
      </c>
      <c r="AR240" s="96" t="str">
        <f>IFERROR(VLOOKUP(Table1[[#This Row],[RespondentID]],'All Data'!$A:$CW,95,FALSE),"unknown")</f>
        <v>College graduate</v>
      </c>
      <c r="AS240" s="96" t="str">
        <f>IFERROR(VLOOKUP(Table1[[#This Row],[RespondentID]],'All Data'!$A:$CW,96,FALSE),"unknown")</f>
        <v>Employed for wages</v>
      </c>
      <c r="AT240" s="96" t="str">
        <f>IFERROR(VLOOKUP(Table1[[#This Row],[RespondentID]],'All Data'!$A:$CW,97,FALSE),"unknown")</f>
        <v>No</v>
      </c>
      <c r="AU240" s="96" t="str">
        <f>IFERROR(VLOOKUP(Table1[[#This Row],[RespondentID]],'All Data'!$A:$CW,98,FALSE),"unknown")</f>
        <v>No Insurance</v>
      </c>
      <c r="AV240" s="96">
        <f>IFERROR(VLOOKUP(Table1[[#This Row],[RespondentID]],'All Data'!$A:$CW,99,FALSE),"unknown")</f>
        <v>0</v>
      </c>
    </row>
    <row r="241" spans="1:48">
      <c r="A241">
        <v>18044782617</v>
      </c>
      <c r="C241" t="s">
        <v>39</v>
      </c>
      <c r="E241" t="s">
        <v>41</v>
      </c>
      <c r="L241" t="s">
        <v>47</v>
      </c>
      <c r="O241">
        <f t="shared" si="51"/>
        <v>3</v>
      </c>
      <c r="P241">
        <f t="shared" si="52"/>
        <v>1</v>
      </c>
      <c r="Q241"/>
      <c r="R241">
        <f t="shared" si="53"/>
        <v>0</v>
      </c>
      <c r="S241">
        <f t="shared" si="54"/>
        <v>1</v>
      </c>
      <c r="T241">
        <f t="shared" si="55"/>
        <v>0</v>
      </c>
      <c r="U241">
        <f t="shared" si="56"/>
        <v>1</v>
      </c>
      <c r="V241">
        <f t="shared" si="57"/>
        <v>0</v>
      </c>
      <c r="W241">
        <f t="shared" si="58"/>
        <v>0</v>
      </c>
      <c r="X241">
        <f t="shared" si="59"/>
        <v>0</v>
      </c>
      <c r="Y241">
        <f t="shared" si="60"/>
        <v>0</v>
      </c>
      <c r="Z241">
        <f t="shared" si="61"/>
        <v>0</v>
      </c>
      <c r="AA241">
        <f t="shared" si="62"/>
        <v>0</v>
      </c>
      <c r="AB241">
        <f t="shared" si="63"/>
        <v>1</v>
      </c>
      <c r="AC241">
        <f t="shared" si="64"/>
        <v>0</v>
      </c>
      <c r="AD241"/>
      <c r="AE241"/>
      <c r="AF241">
        <f t="shared" si="65"/>
        <v>3</v>
      </c>
      <c r="AG241">
        <f t="shared" si="66"/>
        <v>3</v>
      </c>
      <c r="AH241" t="str">
        <f t="shared" si="67"/>
        <v>Correct</v>
      </c>
      <c r="AJ241" s="96" t="str">
        <f>IFERROR(VLOOKUP(Table1[[#This Row],[RespondentID]],'All Data'!$A:$CO,87,FALSE),"unknown")</f>
        <v>Man</v>
      </c>
      <c r="AK241" s="96" t="str">
        <f>IFERROR(VLOOKUP(Table1[[#This Row],[RespondentID]],'All Data'!$A:$CO,88,FALSE),"unknown")</f>
        <v>45-54 years</v>
      </c>
      <c r="AL241" s="96" t="str">
        <f>IFERROR(VLOOKUP(Table1[[#This Row],[RespondentID]],'All Data'!$A:$CO,89,FALSE),"unknown")</f>
        <v>Suffolk</v>
      </c>
      <c r="AM241" s="96" t="str">
        <f>IFERROR(VLOOKUP(Table1[[#This Row],[RespondentID]],'All Data'!$A:$CO,90,FALSE),"unknown")</f>
        <v>Brentwood, 11717</v>
      </c>
      <c r="AN241" s="96">
        <f>IFERROR(VLOOKUP(Table1[[#This Row],[RespondentID]],'All Data'!$A:$CO,91,FALSE),"unknown")</f>
        <v>0</v>
      </c>
      <c r="AO241" s="96" t="str">
        <f>IFERROR(VLOOKUP(Table1[[#This Row],[RespondentID]],'All Data'!$A:$CO,92,FALSE),"unknown")</f>
        <v>Hispanic or Latino</v>
      </c>
      <c r="AP241" s="96" t="str">
        <f>IFERROR(VLOOKUP(Table1[[#This Row],[RespondentID]],'All Data'!$A:$CO,93,FALSE),"unknown")</f>
        <v>English, Spanish</v>
      </c>
      <c r="AQ241" s="96" t="str">
        <f>IFERROR(VLOOKUP(Table1[[#This Row],[RespondentID]],'All Data'!$A:$CW,94,FALSE),"unknown")</f>
        <v>$75,000 to $125,000</v>
      </c>
      <c r="AR241" s="96" t="str">
        <f>IFERROR(VLOOKUP(Table1[[#This Row],[RespondentID]],'All Data'!$A:$CW,95,FALSE),"unknown")</f>
        <v>Some college</v>
      </c>
      <c r="AS241" s="96" t="str">
        <f>IFERROR(VLOOKUP(Table1[[#This Row],[RespondentID]],'All Data'!$A:$CW,96,FALSE),"unknown")</f>
        <v>Employed for wages</v>
      </c>
      <c r="AT241" s="96" t="str">
        <f>IFERROR(VLOOKUP(Table1[[#This Row],[RespondentID]],'All Data'!$A:$CW,97,FALSE),"unknown")</f>
        <v>No, but I did in the past</v>
      </c>
      <c r="AU241" s="96">
        <f>IFERROR(VLOOKUP(Table1[[#This Row],[RespondentID]],'All Data'!$A:$CW,98,FALSE),"unknown")</f>
        <v>0</v>
      </c>
      <c r="AV241" s="96">
        <f>IFERROR(VLOOKUP(Table1[[#This Row],[RespondentID]],'All Data'!$A:$CW,99,FALSE),"unknown")</f>
        <v>0</v>
      </c>
    </row>
    <row r="242" spans="1:48">
      <c r="A242">
        <v>18044782517</v>
      </c>
      <c r="B242" t="s">
        <v>38</v>
      </c>
      <c r="C242" t="s">
        <v>39</v>
      </c>
      <c r="D242" t="s">
        <v>40</v>
      </c>
      <c r="O242">
        <f t="shared" si="51"/>
        <v>3</v>
      </c>
      <c r="P242">
        <f t="shared" si="52"/>
        <v>1</v>
      </c>
      <c r="Q242"/>
      <c r="R242">
        <f t="shared" si="53"/>
        <v>1</v>
      </c>
      <c r="S242">
        <f t="shared" si="54"/>
        <v>1</v>
      </c>
      <c r="T242">
        <f t="shared" si="55"/>
        <v>1</v>
      </c>
      <c r="U242">
        <f t="shared" si="56"/>
        <v>0</v>
      </c>
      <c r="V242">
        <f t="shared" si="57"/>
        <v>0</v>
      </c>
      <c r="W242">
        <f t="shared" si="58"/>
        <v>0</v>
      </c>
      <c r="X242">
        <f t="shared" si="59"/>
        <v>0</v>
      </c>
      <c r="Y242">
        <f t="shared" si="60"/>
        <v>0</v>
      </c>
      <c r="Z242">
        <f t="shared" si="61"/>
        <v>0</v>
      </c>
      <c r="AA242">
        <f t="shared" si="62"/>
        <v>0</v>
      </c>
      <c r="AB242">
        <f t="shared" si="63"/>
        <v>0</v>
      </c>
      <c r="AC242">
        <f t="shared" si="64"/>
        <v>0</v>
      </c>
      <c r="AD242"/>
      <c r="AE242"/>
      <c r="AF242">
        <f t="shared" si="65"/>
        <v>3</v>
      </c>
      <c r="AG242">
        <f t="shared" si="66"/>
        <v>3</v>
      </c>
      <c r="AH242" t="str">
        <f t="shared" si="67"/>
        <v>Correct</v>
      </c>
      <c r="AJ242" s="96" t="str">
        <f>IFERROR(VLOOKUP(Table1[[#This Row],[RespondentID]],'All Data'!$A:$CO,87,FALSE),"unknown")</f>
        <v>Woman</v>
      </c>
      <c r="AK242" s="96" t="str">
        <f>IFERROR(VLOOKUP(Table1[[#This Row],[RespondentID]],'All Data'!$A:$CO,88,FALSE),"unknown")</f>
        <v>45-54 years</v>
      </c>
      <c r="AL242" s="96" t="str">
        <f>IFERROR(VLOOKUP(Table1[[#This Row],[RespondentID]],'All Data'!$A:$CO,89,FALSE),"unknown")</f>
        <v>Suffolk</v>
      </c>
      <c r="AM242" s="96" t="str">
        <f>IFERROR(VLOOKUP(Table1[[#This Row],[RespondentID]],'All Data'!$A:$CO,90,FALSE),"unknown")</f>
        <v>Port Jefferson, 11777</v>
      </c>
      <c r="AN242" s="96" t="str">
        <f>IFERROR(VLOOKUP(Table1[[#This Row],[RespondentID]],'All Data'!$A:$CO,91,FALSE),"unknown")</f>
        <v>White</v>
      </c>
      <c r="AO242" s="96" t="str">
        <f>IFERROR(VLOOKUP(Table1[[#This Row],[RespondentID]],'All Data'!$A:$CO,92,FALSE),"unknown")</f>
        <v>Not Hispanic or Latino</v>
      </c>
      <c r="AP242" s="96" t="str">
        <f>IFERROR(VLOOKUP(Table1[[#This Row],[RespondentID]],'All Data'!$A:$CO,93,FALSE),"unknown")</f>
        <v>English</v>
      </c>
      <c r="AQ242" s="96" t="str">
        <f>IFERROR(VLOOKUP(Table1[[#This Row],[RespondentID]],'All Data'!$A:$CW,94,FALSE),"unknown")</f>
        <v>$75,000 to $125,000</v>
      </c>
      <c r="AR242" s="96" t="str">
        <f>IFERROR(VLOOKUP(Table1[[#This Row],[RespondentID]],'All Data'!$A:$CW,95,FALSE),"unknown")</f>
        <v>Other (please specify)</v>
      </c>
      <c r="AS242" s="96" t="str">
        <f>IFERROR(VLOOKUP(Table1[[#This Row],[RespondentID]],'All Data'!$A:$CW,96,FALSE),"unknown")</f>
        <v>Employed for wages</v>
      </c>
      <c r="AT242" s="96" t="str">
        <f>IFERROR(VLOOKUP(Table1[[#This Row],[RespondentID]],'All Data'!$A:$CW,97,FALSE),"unknown")</f>
        <v>Yes</v>
      </c>
      <c r="AU242" s="96" t="str">
        <f>IFERROR(VLOOKUP(Table1[[#This Row],[RespondentID]],'All Data'!$A:$CW,98,FALSE),"unknown")</f>
        <v>Private/Commercial</v>
      </c>
      <c r="AV242" s="96">
        <f>IFERROR(VLOOKUP(Table1[[#This Row],[RespondentID]],'All Data'!$A:$CW,99,FALSE),"unknown")</f>
        <v>0</v>
      </c>
    </row>
    <row r="243" spans="1:48">
      <c r="A243">
        <v>18044782358</v>
      </c>
      <c r="B243" t="s">
        <v>38</v>
      </c>
      <c r="C243" t="s">
        <v>39</v>
      </c>
      <c r="O243">
        <f t="shared" si="51"/>
        <v>2</v>
      </c>
      <c r="P243">
        <f t="shared" si="52"/>
        <v>1.5</v>
      </c>
      <c r="Q243"/>
      <c r="R243">
        <f t="shared" si="53"/>
        <v>1</v>
      </c>
      <c r="S243">
        <f t="shared" si="54"/>
        <v>1</v>
      </c>
      <c r="T243">
        <f t="shared" si="55"/>
        <v>0</v>
      </c>
      <c r="U243">
        <f t="shared" si="56"/>
        <v>0</v>
      </c>
      <c r="V243">
        <f t="shared" si="57"/>
        <v>0</v>
      </c>
      <c r="W243">
        <f t="shared" si="58"/>
        <v>0</v>
      </c>
      <c r="X243">
        <f t="shared" si="59"/>
        <v>0</v>
      </c>
      <c r="Y243">
        <f t="shared" si="60"/>
        <v>0</v>
      </c>
      <c r="Z243">
        <f t="shared" si="61"/>
        <v>0</v>
      </c>
      <c r="AA243">
        <f t="shared" si="62"/>
        <v>0</v>
      </c>
      <c r="AB243">
        <f t="shared" si="63"/>
        <v>0</v>
      </c>
      <c r="AC243">
        <f t="shared" si="64"/>
        <v>0</v>
      </c>
      <c r="AD243"/>
      <c r="AE243"/>
      <c r="AF243">
        <f t="shared" si="65"/>
        <v>2</v>
      </c>
      <c r="AG243">
        <f t="shared" si="66"/>
        <v>2</v>
      </c>
      <c r="AH243" t="str">
        <f t="shared" si="67"/>
        <v>Correct</v>
      </c>
      <c r="AJ243" s="96" t="str">
        <f>IFERROR(VLOOKUP(Table1[[#This Row],[RespondentID]],'All Data'!$A:$CO,87,FALSE),"unknown")</f>
        <v>Woman</v>
      </c>
      <c r="AK243" s="96" t="str">
        <f>IFERROR(VLOOKUP(Table1[[#This Row],[RespondentID]],'All Data'!$A:$CO,88,FALSE),"unknown")</f>
        <v>45-54 years</v>
      </c>
      <c r="AL243" s="96" t="str">
        <f>IFERROR(VLOOKUP(Table1[[#This Row],[RespondentID]],'All Data'!$A:$CO,89,FALSE),"unknown")</f>
        <v>Suffolk</v>
      </c>
      <c r="AM243" s="96" t="str">
        <f>IFERROR(VLOOKUP(Table1[[#This Row],[RespondentID]],'All Data'!$A:$CO,90,FALSE),"unknown")</f>
        <v>Port Jefferson, 11777</v>
      </c>
      <c r="AN243" s="96" t="str">
        <f>IFERROR(VLOOKUP(Table1[[#This Row],[RespondentID]],'All Data'!$A:$CO,91,FALSE),"unknown")</f>
        <v>White</v>
      </c>
      <c r="AO243" s="96" t="str">
        <f>IFERROR(VLOOKUP(Table1[[#This Row],[RespondentID]],'All Data'!$A:$CO,92,FALSE),"unknown")</f>
        <v>Not Hispanic or Latino</v>
      </c>
      <c r="AP243" s="96" t="str">
        <f>IFERROR(VLOOKUP(Table1[[#This Row],[RespondentID]],'All Data'!$A:$CO,93,FALSE),"unknown")</f>
        <v>English</v>
      </c>
      <c r="AQ243" s="96" t="str">
        <f>IFERROR(VLOOKUP(Table1[[#This Row],[RespondentID]],'All Data'!$A:$CW,94,FALSE),"unknown")</f>
        <v>Over $125,000</v>
      </c>
      <c r="AR243" s="96" t="str">
        <f>IFERROR(VLOOKUP(Table1[[#This Row],[RespondentID]],'All Data'!$A:$CW,95,FALSE),"unknown")</f>
        <v>Doctorate</v>
      </c>
      <c r="AS243" s="96" t="str">
        <f>IFERROR(VLOOKUP(Table1[[#This Row],[RespondentID]],'All Data'!$A:$CW,96,FALSE),"unknown")</f>
        <v>Self-employed</v>
      </c>
      <c r="AT243" s="96" t="str">
        <f>IFERROR(VLOOKUP(Table1[[#This Row],[RespondentID]],'All Data'!$A:$CW,97,FALSE),"unknown")</f>
        <v>Yes</v>
      </c>
      <c r="AU243" s="96" t="str">
        <f>IFERROR(VLOOKUP(Table1[[#This Row],[RespondentID]],'All Data'!$A:$CW,98,FALSE),"unknown")</f>
        <v>Private/Commercial</v>
      </c>
      <c r="AV243" s="96">
        <f>IFERROR(VLOOKUP(Table1[[#This Row],[RespondentID]],'All Data'!$A:$CW,99,FALSE),"unknown")</f>
        <v>0</v>
      </c>
    </row>
    <row r="244" spans="1:48">
      <c r="A244">
        <v>18044782196</v>
      </c>
      <c r="C244" t="s">
        <v>39</v>
      </c>
      <c r="O244">
        <f t="shared" si="51"/>
        <v>1</v>
      </c>
      <c r="P244">
        <f t="shared" si="52"/>
        <v>3</v>
      </c>
      <c r="Q244"/>
      <c r="R244">
        <f t="shared" si="53"/>
        <v>0</v>
      </c>
      <c r="S244">
        <f t="shared" si="54"/>
        <v>1</v>
      </c>
      <c r="T244">
        <f t="shared" si="55"/>
        <v>0</v>
      </c>
      <c r="U244">
        <f t="shared" si="56"/>
        <v>0</v>
      </c>
      <c r="V244">
        <f t="shared" si="57"/>
        <v>0</v>
      </c>
      <c r="W244">
        <f t="shared" si="58"/>
        <v>0</v>
      </c>
      <c r="X244">
        <f t="shared" si="59"/>
        <v>0</v>
      </c>
      <c r="Y244">
        <f t="shared" si="60"/>
        <v>0</v>
      </c>
      <c r="Z244">
        <f t="shared" si="61"/>
        <v>0</v>
      </c>
      <c r="AA244">
        <f t="shared" si="62"/>
        <v>0</v>
      </c>
      <c r="AB244">
        <f t="shared" si="63"/>
        <v>0</v>
      </c>
      <c r="AC244">
        <f t="shared" si="64"/>
        <v>0</v>
      </c>
      <c r="AD244"/>
      <c r="AE244"/>
      <c r="AF244">
        <f t="shared" si="65"/>
        <v>1</v>
      </c>
      <c r="AG244">
        <f t="shared" si="66"/>
        <v>1</v>
      </c>
      <c r="AH244" t="str">
        <f t="shared" si="67"/>
        <v>Correct</v>
      </c>
      <c r="AJ244" s="96" t="str">
        <f>IFERROR(VLOOKUP(Table1[[#This Row],[RespondentID]],'All Data'!$A:$CO,87,FALSE),"unknown")</f>
        <v>Man</v>
      </c>
      <c r="AK244" s="96" t="str">
        <f>IFERROR(VLOOKUP(Table1[[#This Row],[RespondentID]],'All Data'!$A:$CO,88,FALSE),"unknown")</f>
        <v>45-54 years</v>
      </c>
      <c r="AL244" s="96" t="str">
        <f>IFERROR(VLOOKUP(Table1[[#This Row],[RespondentID]],'All Data'!$A:$CO,89,FALSE),"unknown")</f>
        <v>Suffolk</v>
      </c>
      <c r="AM244" s="96" t="str">
        <f>IFERROR(VLOOKUP(Table1[[#This Row],[RespondentID]],'All Data'!$A:$CO,90,FALSE),"unknown")</f>
        <v>Setauket, 11733</v>
      </c>
      <c r="AN244" s="96" t="str">
        <f>IFERROR(VLOOKUP(Table1[[#This Row],[RespondentID]],'All Data'!$A:$CO,91,FALSE),"unknown")</f>
        <v>Black or African American</v>
      </c>
      <c r="AO244" s="96">
        <f>IFERROR(VLOOKUP(Table1[[#This Row],[RespondentID]],'All Data'!$A:$CO,92,FALSE),"unknown")</f>
        <v>0</v>
      </c>
      <c r="AP244" s="96" t="str">
        <f>IFERROR(VLOOKUP(Table1[[#This Row],[RespondentID]],'All Data'!$A:$CO,93,FALSE),"unknown")</f>
        <v>English</v>
      </c>
      <c r="AQ244" s="96" t="str">
        <f>IFERROR(VLOOKUP(Table1[[#This Row],[RespondentID]],'All Data'!$A:$CW,94,FALSE),"unknown")</f>
        <v>$75,000 to $125,000</v>
      </c>
      <c r="AR244" s="96" t="str">
        <f>IFERROR(VLOOKUP(Table1[[#This Row],[RespondentID]],'All Data'!$A:$CW,95,FALSE),"unknown")</f>
        <v>Other (please specify)</v>
      </c>
      <c r="AS244" s="96" t="str">
        <f>IFERROR(VLOOKUP(Table1[[#This Row],[RespondentID]],'All Data'!$A:$CW,96,FALSE),"unknown")</f>
        <v>Employed for wages</v>
      </c>
      <c r="AT244" s="96" t="str">
        <f>IFERROR(VLOOKUP(Table1[[#This Row],[RespondentID]],'All Data'!$A:$CW,97,FALSE),"unknown")</f>
        <v>Yes</v>
      </c>
      <c r="AU244" s="96" t="str">
        <f>IFERROR(VLOOKUP(Table1[[#This Row],[RespondentID]],'All Data'!$A:$CW,98,FALSE),"unknown")</f>
        <v>Private/Commercial</v>
      </c>
      <c r="AV244" s="96">
        <f>IFERROR(VLOOKUP(Table1[[#This Row],[RespondentID]],'All Data'!$A:$CW,99,FALSE),"unknown")</f>
        <v>0</v>
      </c>
    </row>
    <row r="245" spans="1:48">
      <c r="A245">
        <v>18044782084</v>
      </c>
      <c r="C245" t="s">
        <v>39</v>
      </c>
      <c r="H245" t="s">
        <v>43</v>
      </c>
      <c r="K245" t="s">
        <v>46</v>
      </c>
      <c r="O245">
        <f t="shared" si="51"/>
        <v>3</v>
      </c>
      <c r="P245">
        <f t="shared" si="52"/>
        <v>1</v>
      </c>
      <c r="Q245"/>
      <c r="R245">
        <f t="shared" si="53"/>
        <v>0</v>
      </c>
      <c r="S245">
        <f t="shared" si="54"/>
        <v>1</v>
      </c>
      <c r="T245">
        <f t="shared" si="55"/>
        <v>0</v>
      </c>
      <c r="U245">
        <f t="shared" si="56"/>
        <v>0</v>
      </c>
      <c r="V245">
        <f t="shared" si="57"/>
        <v>0</v>
      </c>
      <c r="W245">
        <f t="shared" si="58"/>
        <v>0</v>
      </c>
      <c r="X245">
        <f t="shared" si="59"/>
        <v>1</v>
      </c>
      <c r="Y245">
        <f t="shared" si="60"/>
        <v>0</v>
      </c>
      <c r="Z245">
        <f t="shared" si="61"/>
        <v>0</v>
      </c>
      <c r="AA245">
        <f t="shared" si="62"/>
        <v>1</v>
      </c>
      <c r="AB245">
        <f t="shared" si="63"/>
        <v>0</v>
      </c>
      <c r="AC245">
        <f t="shared" si="64"/>
        <v>0</v>
      </c>
      <c r="AD245"/>
      <c r="AE245"/>
      <c r="AF245">
        <f t="shared" si="65"/>
        <v>3</v>
      </c>
      <c r="AG245">
        <f t="shared" si="66"/>
        <v>3</v>
      </c>
      <c r="AH245" t="str">
        <f t="shared" si="67"/>
        <v>Correct</v>
      </c>
      <c r="AJ245" s="96" t="str">
        <f>IFERROR(VLOOKUP(Table1[[#This Row],[RespondentID]],'All Data'!$A:$CO,87,FALSE),"unknown")</f>
        <v>Man</v>
      </c>
      <c r="AK245" s="96" t="str">
        <f>IFERROR(VLOOKUP(Table1[[#This Row],[RespondentID]],'All Data'!$A:$CO,88,FALSE),"unknown")</f>
        <v>35-44 years</v>
      </c>
      <c r="AL245" s="96" t="str">
        <f>IFERROR(VLOOKUP(Table1[[#This Row],[RespondentID]],'All Data'!$A:$CO,89,FALSE),"unknown")</f>
        <v>Suffolk</v>
      </c>
      <c r="AM245" s="96" t="str">
        <f>IFERROR(VLOOKUP(Table1[[#This Row],[RespondentID]],'All Data'!$A:$CO,90,FALSE),"unknown")</f>
        <v>Coram, 11727</v>
      </c>
      <c r="AN245" s="96" t="str">
        <f>IFERROR(VLOOKUP(Table1[[#This Row],[RespondentID]],'All Data'!$A:$CO,91,FALSE),"unknown")</f>
        <v>Other (please specify)</v>
      </c>
      <c r="AO245" s="96" t="str">
        <f>IFERROR(VLOOKUP(Table1[[#This Row],[RespondentID]],'All Data'!$A:$CO,92,FALSE),"unknown")</f>
        <v>Hispanic or Latino</v>
      </c>
      <c r="AP245" s="96" t="str">
        <f>IFERROR(VLOOKUP(Table1[[#This Row],[RespondentID]],'All Data'!$A:$CO,93,FALSE),"unknown")</f>
        <v>English</v>
      </c>
      <c r="AQ245" s="96" t="str">
        <f>IFERROR(VLOOKUP(Table1[[#This Row],[RespondentID]],'All Data'!$A:$CW,94,FALSE),"unknown")</f>
        <v>Over $125,000</v>
      </c>
      <c r="AR245" s="96" t="str">
        <f>IFERROR(VLOOKUP(Table1[[#This Row],[RespondentID]],'All Data'!$A:$CW,95,FALSE),"unknown")</f>
        <v>Graduate school</v>
      </c>
      <c r="AS245" s="96" t="str">
        <f>IFERROR(VLOOKUP(Table1[[#This Row],[RespondentID]],'All Data'!$A:$CW,96,FALSE),"unknown")</f>
        <v>Employed for wages</v>
      </c>
      <c r="AT245" s="96" t="str">
        <f>IFERROR(VLOOKUP(Table1[[#This Row],[RespondentID]],'All Data'!$A:$CW,97,FALSE),"unknown")</f>
        <v>Yes</v>
      </c>
      <c r="AU245" s="96" t="str">
        <f>IFERROR(VLOOKUP(Table1[[#This Row],[RespondentID]],'All Data'!$A:$CW,98,FALSE),"unknown")</f>
        <v>Private/Commercial</v>
      </c>
      <c r="AV245" s="96">
        <f>IFERROR(VLOOKUP(Table1[[#This Row],[RespondentID]],'All Data'!$A:$CW,99,FALSE),"unknown")</f>
        <v>0</v>
      </c>
    </row>
    <row r="246" spans="1:48">
      <c r="A246">
        <v>18044781968</v>
      </c>
      <c r="C246" t="s">
        <v>39</v>
      </c>
      <c r="H246" t="s">
        <v>43</v>
      </c>
      <c r="K246" t="s">
        <v>46</v>
      </c>
      <c r="O246">
        <f t="shared" si="51"/>
        <v>3</v>
      </c>
      <c r="P246">
        <f t="shared" si="52"/>
        <v>1</v>
      </c>
      <c r="Q246"/>
      <c r="R246">
        <f t="shared" si="53"/>
        <v>0</v>
      </c>
      <c r="S246">
        <f t="shared" si="54"/>
        <v>1</v>
      </c>
      <c r="T246">
        <f t="shared" si="55"/>
        <v>0</v>
      </c>
      <c r="U246">
        <f t="shared" si="56"/>
        <v>0</v>
      </c>
      <c r="V246">
        <f t="shared" si="57"/>
        <v>0</v>
      </c>
      <c r="W246">
        <f t="shared" si="58"/>
        <v>0</v>
      </c>
      <c r="X246">
        <f t="shared" si="59"/>
        <v>1</v>
      </c>
      <c r="Y246">
        <f t="shared" si="60"/>
        <v>0</v>
      </c>
      <c r="Z246">
        <f t="shared" si="61"/>
        <v>0</v>
      </c>
      <c r="AA246">
        <f t="shared" si="62"/>
        <v>1</v>
      </c>
      <c r="AB246">
        <f t="shared" si="63"/>
        <v>0</v>
      </c>
      <c r="AC246">
        <f t="shared" si="64"/>
        <v>0</v>
      </c>
      <c r="AD246"/>
      <c r="AE246"/>
      <c r="AF246">
        <f t="shared" si="65"/>
        <v>3</v>
      </c>
      <c r="AG246">
        <f t="shared" si="66"/>
        <v>3</v>
      </c>
      <c r="AH246" t="str">
        <f t="shared" si="67"/>
        <v>Correct</v>
      </c>
      <c r="AJ246" s="96" t="str">
        <f>IFERROR(VLOOKUP(Table1[[#This Row],[RespondentID]],'All Data'!$A:$CO,87,FALSE),"unknown")</f>
        <v>Woman</v>
      </c>
      <c r="AK246" s="96" t="str">
        <f>IFERROR(VLOOKUP(Table1[[#This Row],[RespondentID]],'All Data'!$A:$CO,88,FALSE),"unknown")</f>
        <v>35-44 years</v>
      </c>
      <c r="AL246" s="96" t="str">
        <f>IFERROR(VLOOKUP(Table1[[#This Row],[RespondentID]],'All Data'!$A:$CO,89,FALSE),"unknown")</f>
        <v>Suffolk</v>
      </c>
      <c r="AM246" s="96" t="str">
        <f>IFERROR(VLOOKUP(Table1[[#This Row],[RespondentID]],'All Data'!$A:$CO,90,FALSE),"unknown")</f>
        <v>Coram, 11727</v>
      </c>
      <c r="AN246" s="96" t="str">
        <f>IFERROR(VLOOKUP(Table1[[#This Row],[RespondentID]],'All Data'!$A:$CO,91,FALSE),"unknown")</f>
        <v>Other (please specify)</v>
      </c>
      <c r="AO246" s="96" t="str">
        <f>IFERROR(VLOOKUP(Table1[[#This Row],[RespondentID]],'All Data'!$A:$CO,92,FALSE),"unknown")</f>
        <v>Hispanic or Latino</v>
      </c>
      <c r="AP246" s="96" t="str">
        <f>IFERROR(VLOOKUP(Table1[[#This Row],[RespondentID]],'All Data'!$A:$CO,93,FALSE),"unknown")</f>
        <v>English</v>
      </c>
      <c r="AQ246" s="96" t="str">
        <f>IFERROR(VLOOKUP(Table1[[#This Row],[RespondentID]],'All Data'!$A:$CW,94,FALSE),"unknown")</f>
        <v>Over $125,000</v>
      </c>
      <c r="AR246" s="96" t="str">
        <f>IFERROR(VLOOKUP(Table1[[#This Row],[RespondentID]],'All Data'!$A:$CW,95,FALSE),"unknown")</f>
        <v>Graduate school</v>
      </c>
      <c r="AS246" s="96" t="str">
        <f>IFERROR(VLOOKUP(Table1[[#This Row],[RespondentID]],'All Data'!$A:$CW,96,FALSE),"unknown")</f>
        <v>Employed for wages</v>
      </c>
      <c r="AT246" s="96" t="str">
        <f>IFERROR(VLOOKUP(Table1[[#This Row],[RespondentID]],'All Data'!$A:$CW,97,FALSE),"unknown")</f>
        <v>Yes</v>
      </c>
      <c r="AU246" s="96" t="str">
        <f>IFERROR(VLOOKUP(Table1[[#This Row],[RespondentID]],'All Data'!$A:$CW,98,FALSE),"unknown")</f>
        <v>Private/Commercial</v>
      </c>
      <c r="AV246" s="96">
        <f>IFERROR(VLOOKUP(Table1[[#This Row],[RespondentID]],'All Data'!$A:$CW,99,FALSE),"unknown")</f>
        <v>0</v>
      </c>
    </row>
    <row r="247" spans="1:48">
      <c r="A247">
        <v>18044781759</v>
      </c>
      <c r="C247" t="s">
        <v>39</v>
      </c>
      <c r="H247" t="s">
        <v>43</v>
      </c>
      <c r="K247" t="s">
        <v>46</v>
      </c>
      <c r="O247">
        <f t="shared" si="51"/>
        <v>3</v>
      </c>
      <c r="P247">
        <f t="shared" si="52"/>
        <v>1</v>
      </c>
      <c r="Q247"/>
      <c r="R247">
        <f t="shared" si="53"/>
        <v>0</v>
      </c>
      <c r="S247">
        <f t="shared" si="54"/>
        <v>1</v>
      </c>
      <c r="T247">
        <f t="shared" si="55"/>
        <v>0</v>
      </c>
      <c r="U247">
        <f t="shared" si="56"/>
        <v>0</v>
      </c>
      <c r="V247">
        <f t="shared" si="57"/>
        <v>0</v>
      </c>
      <c r="W247">
        <f t="shared" si="58"/>
        <v>0</v>
      </c>
      <c r="X247">
        <f t="shared" si="59"/>
        <v>1</v>
      </c>
      <c r="Y247">
        <f t="shared" si="60"/>
        <v>0</v>
      </c>
      <c r="Z247">
        <f t="shared" si="61"/>
        <v>0</v>
      </c>
      <c r="AA247">
        <f t="shared" si="62"/>
        <v>1</v>
      </c>
      <c r="AB247">
        <f t="shared" si="63"/>
        <v>0</v>
      </c>
      <c r="AC247">
        <f t="shared" si="64"/>
        <v>0</v>
      </c>
      <c r="AD247"/>
      <c r="AE247"/>
      <c r="AF247">
        <f t="shared" si="65"/>
        <v>3</v>
      </c>
      <c r="AG247">
        <f t="shared" si="66"/>
        <v>3</v>
      </c>
      <c r="AH247" t="str">
        <f t="shared" si="67"/>
        <v>Correct</v>
      </c>
      <c r="AJ247" s="96" t="str">
        <f>IFERROR(VLOOKUP(Table1[[#This Row],[RespondentID]],'All Data'!$A:$CO,87,FALSE),"unknown")</f>
        <v>Woman</v>
      </c>
      <c r="AK247" s="96" t="str">
        <f>IFERROR(VLOOKUP(Table1[[#This Row],[RespondentID]],'All Data'!$A:$CO,88,FALSE),"unknown")</f>
        <v>65+ years</v>
      </c>
      <c r="AL247" s="96" t="str">
        <f>IFERROR(VLOOKUP(Table1[[#This Row],[RespondentID]],'All Data'!$A:$CO,89,FALSE),"unknown")</f>
        <v>Suffolk</v>
      </c>
      <c r="AM247" s="96" t="str">
        <f>IFERROR(VLOOKUP(Table1[[#This Row],[RespondentID]],'All Data'!$A:$CO,90,FALSE),"unknown")</f>
        <v>Coram, 11727</v>
      </c>
      <c r="AN247" s="96" t="str">
        <f>IFERROR(VLOOKUP(Table1[[#This Row],[RespondentID]],'All Data'!$A:$CO,91,FALSE),"unknown")</f>
        <v>Other (please specify)</v>
      </c>
      <c r="AO247" s="96" t="str">
        <f>IFERROR(VLOOKUP(Table1[[#This Row],[RespondentID]],'All Data'!$A:$CO,92,FALSE),"unknown")</f>
        <v>Hispanic or Latino</v>
      </c>
      <c r="AP247" s="96" t="str">
        <f>IFERROR(VLOOKUP(Table1[[#This Row],[RespondentID]],'All Data'!$A:$CO,93,FALSE),"unknown")</f>
        <v>English, Spanish</v>
      </c>
      <c r="AQ247" s="96" t="str">
        <f>IFERROR(VLOOKUP(Table1[[#This Row],[RespondentID]],'All Data'!$A:$CW,94,FALSE),"unknown")</f>
        <v>$75,000 to $125,000</v>
      </c>
      <c r="AR247" s="96" t="str">
        <f>IFERROR(VLOOKUP(Table1[[#This Row],[RespondentID]],'All Data'!$A:$CW,95,FALSE),"unknown")</f>
        <v>Graduate school</v>
      </c>
      <c r="AS247" s="96" t="str">
        <f>IFERROR(VLOOKUP(Table1[[#This Row],[RespondentID]],'All Data'!$A:$CW,96,FALSE),"unknown")</f>
        <v>Employed for wages</v>
      </c>
      <c r="AT247" s="96" t="str">
        <f>IFERROR(VLOOKUP(Table1[[#This Row],[RespondentID]],'All Data'!$A:$CW,97,FALSE),"unknown")</f>
        <v>Yes</v>
      </c>
      <c r="AU247" s="96" t="str">
        <f>IFERROR(VLOOKUP(Table1[[#This Row],[RespondentID]],'All Data'!$A:$CW,98,FALSE),"unknown")</f>
        <v>Private/Commercial</v>
      </c>
      <c r="AV247" s="96">
        <f>IFERROR(VLOOKUP(Table1[[#This Row],[RespondentID]],'All Data'!$A:$CW,99,FALSE),"unknown")</f>
        <v>0</v>
      </c>
    </row>
    <row r="248" spans="1:48">
      <c r="A248">
        <v>18044089086</v>
      </c>
      <c r="C248" t="s">
        <v>39</v>
      </c>
      <c r="K248" t="s">
        <v>46</v>
      </c>
      <c r="N248" t="s">
        <v>589</v>
      </c>
      <c r="O248">
        <f t="shared" si="51"/>
        <v>3</v>
      </c>
      <c r="P248">
        <f t="shared" si="52"/>
        <v>1</v>
      </c>
      <c r="Q248"/>
      <c r="R248">
        <f t="shared" si="53"/>
        <v>0</v>
      </c>
      <c r="S248">
        <f t="shared" si="54"/>
        <v>1</v>
      </c>
      <c r="T248">
        <f t="shared" si="55"/>
        <v>0</v>
      </c>
      <c r="U248">
        <f t="shared" si="56"/>
        <v>0</v>
      </c>
      <c r="V248">
        <f t="shared" si="57"/>
        <v>0</v>
      </c>
      <c r="W248">
        <f t="shared" si="58"/>
        <v>0</v>
      </c>
      <c r="X248">
        <f t="shared" si="59"/>
        <v>0</v>
      </c>
      <c r="Y248">
        <f t="shared" si="60"/>
        <v>0</v>
      </c>
      <c r="Z248">
        <f t="shared" si="61"/>
        <v>0</v>
      </c>
      <c r="AA248">
        <f t="shared" si="62"/>
        <v>1</v>
      </c>
      <c r="AB248">
        <f t="shared" si="63"/>
        <v>0</v>
      </c>
      <c r="AC248">
        <f t="shared" si="64"/>
        <v>0</v>
      </c>
      <c r="AD248"/>
      <c r="AE248"/>
      <c r="AF248">
        <f t="shared" si="65"/>
        <v>2</v>
      </c>
      <c r="AG248">
        <f t="shared" si="66"/>
        <v>3</v>
      </c>
      <c r="AH248" t="str">
        <f t="shared" si="67"/>
        <v>Wrong</v>
      </c>
      <c r="AJ248" s="96" t="str">
        <f>IFERROR(VLOOKUP(Table1[[#This Row],[RespondentID]],'All Data'!$A:$CO,87,FALSE),"unknown")</f>
        <v>Woman</v>
      </c>
      <c r="AK248" s="96" t="str">
        <f>IFERROR(VLOOKUP(Table1[[#This Row],[RespondentID]],'All Data'!$A:$CO,88,FALSE),"unknown")</f>
        <v>55-64 years</v>
      </c>
      <c r="AL248" s="96" t="str">
        <f>IFERROR(VLOOKUP(Table1[[#This Row],[RespondentID]],'All Data'!$A:$CO,89,FALSE),"unknown")</f>
        <v>Nassau</v>
      </c>
      <c r="AM248" s="96" t="str">
        <f>IFERROR(VLOOKUP(Table1[[#This Row],[RespondentID]],'All Data'!$A:$CO,90,FALSE),"unknown")</f>
        <v>Port Washington, 11050</v>
      </c>
      <c r="AN248" s="96" t="str">
        <f>IFERROR(VLOOKUP(Table1[[#This Row],[RespondentID]],'All Data'!$A:$CO,91,FALSE),"unknown")</f>
        <v>White</v>
      </c>
      <c r="AO248" s="96" t="str">
        <f>IFERROR(VLOOKUP(Table1[[#This Row],[RespondentID]],'All Data'!$A:$CO,92,FALSE),"unknown")</f>
        <v>Not Hispanic or Latino</v>
      </c>
      <c r="AP248" s="96" t="str">
        <f>IFERROR(VLOOKUP(Table1[[#This Row],[RespondentID]],'All Data'!$A:$CO,93,FALSE),"unknown")</f>
        <v>English</v>
      </c>
      <c r="AQ248" s="96" t="str">
        <f>IFERROR(VLOOKUP(Table1[[#This Row],[RespondentID]],'All Data'!$A:$CW,94,FALSE),"unknown")</f>
        <v>$35,000 to $49,999</v>
      </c>
      <c r="AR248" s="96" t="str">
        <f>IFERROR(VLOOKUP(Table1[[#This Row],[RespondentID]],'All Data'!$A:$CW,95,FALSE),"unknown")</f>
        <v>College graduate</v>
      </c>
      <c r="AS248" s="96" t="str">
        <f>IFERROR(VLOOKUP(Table1[[#This Row],[RespondentID]],'All Data'!$A:$CW,96,FALSE),"unknown")</f>
        <v>Employed for wages</v>
      </c>
      <c r="AT248" s="96" t="str">
        <f>IFERROR(VLOOKUP(Table1[[#This Row],[RespondentID]],'All Data'!$A:$CW,97,FALSE),"unknown")</f>
        <v>Yes</v>
      </c>
      <c r="AU248" s="96" t="str">
        <f>IFERROR(VLOOKUP(Table1[[#This Row],[RespondentID]],'All Data'!$A:$CW,98,FALSE),"unknown")</f>
        <v>Medicare</v>
      </c>
      <c r="AV248" s="96" t="str">
        <f>IFERROR(VLOOKUP(Table1[[#This Row],[RespondentID]],'All Data'!$A:$CW,99,FALSE),"unknown")</f>
        <v>Yes</v>
      </c>
    </row>
    <row r="249" spans="1:48">
      <c r="A249">
        <v>18044088854</v>
      </c>
      <c r="C249" t="s">
        <v>39</v>
      </c>
      <c r="O249">
        <f t="shared" si="51"/>
        <v>1</v>
      </c>
      <c r="P249">
        <f t="shared" si="52"/>
        <v>3</v>
      </c>
      <c r="Q249"/>
      <c r="R249">
        <f t="shared" si="53"/>
        <v>0</v>
      </c>
      <c r="S249">
        <f t="shared" si="54"/>
        <v>1</v>
      </c>
      <c r="T249">
        <f t="shared" si="55"/>
        <v>0</v>
      </c>
      <c r="U249">
        <f t="shared" si="56"/>
        <v>0</v>
      </c>
      <c r="V249">
        <f t="shared" si="57"/>
        <v>0</v>
      </c>
      <c r="W249">
        <f t="shared" si="58"/>
        <v>0</v>
      </c>
      <c r="X249">
        <f t="shared" si="59"/>
        <v>0</v>
      </c>
      <c r="Y249">
        <f t="shared" si="60"/>
        <v>0</v>
      </c>
      <c r="Z249">
        <f t="shared" si="61"/>
        <v>0</v>
      </c>
      <c r="AA249">
        <f t="shared" si="62"/>
        <v>0</v>
      </c>
      <c r="AB249">
        <f t="shared" si="63"/>
        <v>0</v>
      </c>
      <c r="AC249">
        <f t="shared" si="64"/>
        <v>0</v>
      </c>
      <c r="AD249"/>
      <c r="AE249"/>
      <c r="AF249">
        <f t="shared" si="65"/>
        <v>1</v>
      </c>
      <c r="AG249">
        <f t="shared" si="66"/>
        <v>1</v>
      </c>
      <c r="AH249" t="str">
        <f t="shared" si="67"/>
        <v>Correct</v>
      </c>
      <c r="AJ249" s="96" t="str">
        <f>IFERROR(VLOOKUP(Table1[[#This Row],[RespondentID]],'All Data'!$A:$CO,87,FALSE),"unknown")</f>
        <v>Woman</v>
      </c>
      <c r="AK249" s="96" t="str">
        <f>IFERROR(VLOOKUP(Table1[[#This Row],[RespondentID]],'All Data'!$A:$CO,88,FALSE),"unknown")</f>
        <v>65+ years</v>
      </c>
      <c r="AL249" s="96" t="str">
        <f>IFERROR(VLOOKUP(Table1[[#This Row],[RespondentID]],'All Data'!$A:$CO,89,FALSE),"unknown")</f>
        <v>Nassau</v>
      </c>
      <c r="AM249" s="96" t="str">
        <f>IFERROR(VLOOKUP(Table1[[#This Row],[RespondentID]],'All Data'!$A:$CO,90,FALSE),"unknown")</f>
        <v>Port Washington, 11050</v>
      </c>
      <c r="AN249" s="96" t="str">
        <f>IFERROR(VLOOKUP(Table1[[#This Row],[RespondentID]],'All Data'!$A:$CO,91,FALSE),"unknown")</f>
        <v>White</v>
      </c>
      <c r="AO249" s="96" t="str">
        <f>IFERROR(VLOOKUP(Table1[[#This Row],[RespondentID]],'All Data'!$A:$CO,92,FALSE),"unknown")</f>
        <v>Not Hispanic or Latino</v>
      </c>
      <c r="AP249" s="96" t="str">
        <f>IFERROR(VLOOKUP(Table1[[#This Row],[RespondentID]],'All Data'!$A:$CO,93,FALSE),"unknown")</f>
        <v>English</v>
      </c>
      <c r="AQ249" s="96" t="str">
        <f>IFERROR(VLOOKUP(Table1[[#This Row],[RespondentID]],'All Data'!$A:$CW,94,FALSE),"unknown")</f>
        <v>$75,000 to $125,000</v>
      </c>
      <c r="AR249" s="96" t="str">
        <f>IFERROR(VLOOKUP(Table1[[#This Row],[RespondentID]],'All Data'!$A:$CW,95,FALSE),"unknown")</f>
        <v>Graduate school</v>
      </c>
      <c r="AS249" s="96" t="str">
        <f>IFERROR(VLOOKUP(Table1[[#This Row],[RespondentID]],'All Data'!$A:$CW,96,FALSE),"unknown")</f>
        <v>Retired</v>
      </c>
      <c r="AT249" s="96" t="str">
        <f>IFERROR(VLOOKUP(Table1[[#This Row],[RespondentID]],'All Data'!$A:$CW,97,FALSE),"unknown")</f>
        <v>Yes</v>
      </c>
      <c r="AU249" s="96" t="str">
        <f>IFERROR(VLOOKUP(Table1[[#This Row],[RespondentID]],'All Data'!$A:$CW,98,FALSE),"unknown")</f>
        <v>Medicare</v>
      </c>
      <c r="AV249" s="96" t="str">
        <f>IFERROR(VLOOKUP(Table1[[#This Row],[RespondentID]],'All Data'!$A:$CW,99,FALSE),"unknown")</f>
        <v>Yes</v>
      </c>
    </row>
    <row r="250" spans="1:48">
      <c r="A250">
        <v>18044088698</v>
      </c>
      <c r="B250" t="s">
        <v>38</v>
      </c>
      <c r="K250" t="s">
        <v>46</v>
      </c>
      <c r="O250">
        <f t="shared" si="51"/>
        <v>2</v>
      </c>
      <c r="P250">
        <f t="shared" si="52"/>
        <v>1.5</v>
      </c>
      <c r="Q250"/>
      <c r="R250">
        <f t="shared" si="53"/>
        <v>1</v>
      </c>
      <c r="S250">
        <f t="shared" si="54"/>
        <v>0</v>
      </c>
      <c r="T250">
        <f t="shared" si="55"/>
        <v>0</v>
      </c>
      <c r="U250">
        <f t="shared" si="56"/>
        <v>0</v>
      </c>
      <c r="V250">
        <f t="shared" si="57"/>
        <v>0</v>
      </c>
      <c r="W250">
        <f t="shared" si="58"/>
        <v>0</v>
      </c>
      <c r="X250">
        <f t="shared" si="59"/>
        <v>0</v>
      </c>
      <c r="Y250">
        <f t="shared" si="60"/>
        <v>0</v>
      </c>
      <c r="Z250">
        <f t="shared" si="61"/>
        <v>0</v>
      </c>
      <c r="AA250">
        <f t="shared" si="62"/>
        <v>1</v>
      </c>
      <c r="AB250">
        <f t="shared" si="63"/>
        <v>0</v>
      </c>
      <c r="AC250">
        <f t="shared" si="64"/>
        <v>0</v>
      </c>
      <c r="AD250"/>
      <c r="AE250"/>
      <c r="AF250">
        <f t="shared" si="65"/>
        <v>2</v>
      </c>
      <c r="AG250">
        <f t="shared" si="66"/>
        <v>2</v>
      </c>
      <c r="AH250" t="str">
        <f t="shared" si="67"/>
        <v>Correct</v>
      </c>
      <c r="AJ250" s="96" t="str">
        <f>IFERROR(VLOOKUP(Table1[[#This Row],[RespondentID]],'All Data'!$A:$CO,87,FALSE),"unknown")</f>
        <v>Woman</v>
      </c>
      <c r="AK250" s="96" t="str">
        <f>IFERROR(VLOOKUP(Table1[[#This Row],[RespondentID]],'All Data'!$A:$CO,88,FALSE),"unknown")</f>
        <v>65+ years</v>
      </c>
      <c r="AL250" s="96" t="str">
        <f>IFERROR(VLOOKUP(Table1[[#This Row],[RespondentID]],'All Data'!$A:$CO,89,FALSE),"unknown")</f>
        <v>Nassau</v>
      </c>
      <c r="AM250" s="96" t="str">
        <f>IFERROR(VLOOKUP(Table1[[#This Row],[RespondentID]],'All Data'!$A:$CO,90,FALSE),"unknown")</f>
        <v>Port Washington, 11050</v>
      </c>
      <c r="AN250" s="96" t="str">
        <f>IFERROR(VLOOKUP(Table1[[#This Row],[RespondentID]],'All Data'!$A:$CO,91,FALSE),"unknown")</f>
        <v>White</v>
      </c>
      <c r="AO250" s="96" t="str">
        <f>IFERROR(VLOOKUP(Table1[[#This Row],[RespondentID]],'All Data'!$A:$CO,92,FALSE),"unknown")</f>
        <v>Not Hispanic or Latino</v>
      </c>
      <c r="AP250" s="96" t="str">
        <f>IFERROR(VLOOKUP(Table1[[#This Row],[RespondentID]],'All Data'!$A:$CO,93,FALSE),"unknown")</f>
        <v>English</v>
      </c>
      <c r="AQ250" s="96" t="str">
        <f>IFERROR(VLOOKUP(Table1[[#This Row],[RespondentID]],'All Data'!$A:$CW,94,FALSE),"unknown")</f>
        <v>$75,000 to $125,000</v>
      </c>
      <c r="AR250" s="96" t="str">
        <f>IFERROR(VLOOKUP(Table1[[#This Row],[RespondentID]],'All Data'!$A:$CW,95,FALSE),"unknown")</f>
        <v>College graduate</v>
      </c>
      <c r="AS250" s="96" t="str">
        <f>IFERROR(VLOOKUP(Table1[[#This Row],[RespondentID]],'All Data'!$A:$CW,96,FALSE),"unknown")</f>
        <v>Retired</v>
      </c>
      <c r="AT250" s="96" t="str">
        <f>IFERROR(VLOOKUP(Table1[[#This Row],[RespondentID]],'All Data'!$A:$CW,97,FALSE),"unknown")</f>
        <v>Yes</v>
      </c>
      <c r="AU250" s="96" t="str">
        <f>IFERROR(VLOOKUP(Table1[[#This Row],[RespondentID]],'All Data'!$A:$CW,98,FALSE),"unknown")</f>
        <v>Medicare</v>
      </c>
      <c r="AV250" s="96" t="str">
        <f>IFERROR(VLOOKUP(Table1[[#This Row],[RespondentID]],'All Data'!$A:$CW,99,FALSE),"unknown")</f>
        <v>Yes</v>
      </c>
    </row>
    <row r="251" spans="1:48">
      <c r="A251">
        <v>18044088556</v>
      </c>
      <c r="B251" t="s">
        <v>38</v>
      </c>
      <c r="D251" t="s">
        <v>40</v>
      </c>
      <c r="H251" t="s">
        <v>43</v>
      </c>
      <c r="J251" t="s">
        <v>45</v>
      </c>
      <c r="O251">
        <f t="shared" si="51"/>
        <v>4</v>
      </c>
      <c r="P251">
        <f t="shared" si="52"/>
        <v>0.75</v>
      </c>
      <c r="Q251"/>
      <c r="R251">
        <f t="shared" si="53"/>
        <v>0.75</v>
      </c>
      <c r="S251">
        <f t="shared" si="54"/>
        <v>0</v>
      </c>
      <c r="T251">
        <f t="shared" si="55"/>
        <v>0.75</v>
      </c>
      <c r="U251">
        <f t="shared" si="56"/>
        <v>0</v>
      </c>
      <c r="V251">
        <f t="shared" si="57"/>
        <v>0</v>
      </c>
      <c r="W251">
        <f t="shared" si="58"/>
        <v>0</v>
      </c>
      <c r="X251">
        <f t="shared" si="59"/>
        <v>0.75</v>
      </c>
      <c r="Y251">
        <f t="shared" si="60"/>
        <v>0</v>
      </c>
      <c r="Z251">
        <f t="shared" si="61"/>
        <v>0.75</v>
      </c>
      <c r="AA251">
        <f t="shared" si="62"/>
        <v>0</v>
      </c>
      <c r="AB251">
        <f t="shared" si="63"/>
        <v>0</v>
      </c>
      <c r="AC251">
        <f t="shared" si="64"/>
        <v>0</v>
      </c>
      <c r="AD251"/>
      <c r="AE251"/>
      <c r="AF251">
        <f t="shared" si="65"/>
        <v>3</v>
      </c>
      <c r="AG251">
        <f t="shared" si="66"/>
        <v>4</v>
      </c>
      <c r="AH251" t="str">
        <f t="shared" si="67"/>
        <v>Correct</v>
      </c>
      <c r="AJ251" s="96" t="str">
        <f>IFERROR(VLOOKUP(Table1[[#This Row],[RespondentID]],'All Data'!$A:$CO,87,FALSE),"unknown")</f>
        <v>Woman</v>
      </c>
      <c r="AK251" s="96" t="str">
        <f>IFERROR(VLOOKUP(Table1[[#This Row],[RespondentID]],'All Data'!$A:$CO,88,FALSE),"unknown")</f>
        <v>65+ years</v>
      </c>
      <c r="AL251" s="96" t="str">
        <f>IFERROR(VLOOKUP(Table1[[#This Row],[RespondentID]],'All Data'!$A:$CO,89,FALSE),"unknown")</f>
        <v>Nassau</v>
      </c>
      <c r="AM251" s="96" t="str">
        <f>IFERROR(VLOOKUP(Table1[[#This Row],[RespondentID]],'All Data'!$A:$CO,90,FALSE),"unknown")</f>
        <v>Elmont, 11003</v>
      </c>
      <c r="AN251" s="96" t="str">
        <f>IFERROR(VLOOKUP(Table1[[#This Row],[RespondentID]],'All Data'!$A:$CO,91,FALSE),"unknown")</f>
        <v>Black or African American</v>
      </c>
      <c r="AO251" s="96" t="str">
        <f>IFERROR(VLOOKUP(Table1[[#This Row],[RespondentID]],'All Data'!$A:$CO,92,FALSE),"unknown")</f>
        <v>Not Hispanic or Latino</v>
      </c>
      <c r="AP251" s="96" t="str">
        <f>IFERROR(VLOOKUP(Table1[[#This Row],[RespondentID]],'All Data'!$A:$CO,93,FALSE),"unknown")</f>
        <v>English</v>
      </c>
      <c r="AQ251" s="96" t="str">
        <f>IFERROR(VLOOKUP(Table1[[#This Row],[RespondentID]],'All Data'!$A:$CW,94,FALSE),"unknown")</f>
        <v>$50,000 to $74,999</v>
      </c>
      <c r="AR251" s="96" t="str">
        <f>IFERROR(VLOOKUP(Table1[[#This Row],[RespondentID]],'All Data'!$A:$CW,95,FALSE),"unknown")</f>
        <v>Some college</v>
      </c>
      <c r="AS251" s="96" t="str">
        <f>IFERROR(VLOOKUP(Table1[[#This Row],[RespondentID]],'All Data'!$A:$CW,96,FALSE),"unknown")</f>
        <v>Retired</v>
      </c>
      <c r="AT251" s="96" t="str">
        <f>IFERROR(VLOOKUP(Table1[[#This Row],[RespondentID]],'All Data'!$A:$CW,97,FALSE),"unknown")</f>
        <v>Yes</v>
      </c>
      <c r="AU251" s="96" t="str">
        <f>IFERROR(VLOOKUP(Table1[[#This Row],[RespondentID]],'All Data'!$A:$CW,98,FALSE),"unknown")</f>
        <v>Medicare</v>
      </c>
      <c r="AV251" s="96" t="str">
        <f>IFERROR(VLOOKUP(Table1[[#This Row],[RespondentID]],'All Data'!$A:$CW,99,FALSE),"unknown")</f>
        <v>Yes</v>
      </c>
    </row>
    <row r="252" spans="1:48">
      <c r="A252">
        <v>18044088368</v>
      </c>
      <c r="B252" t="s">
        <v>38</v>
      </c>
      <c r="G252" t="s">
        <v>37</v>
      </c>
      <c r="I252" t="s">
        <v>44</v>
      </c>
      <c r="O252">
        <f t="shared" si="51"/>
        <v>3</v>
      </c>
      <c r="P252">
        <f t="shared" si="52"/>
        <v>1</v>
      </c>
      <c r="Q252"/>
      <c r="R252">
        <f t="shared" si="53"/>
        <v>1</v>
      </c>
      <c r="S252">
        <f t="shared" si="54"/>
        <v>0</v>
      </c>
      <c r="T252">
        <f t="shared" si="55"/>
        <v>0</v>
      </c>
      <c r="U252">
        <f t="shared" si="56"/>
        <v>0</v>
      </c>
      <c r="V252">
        <f t="shared" si="57"/>
        <v>0</v>
      </c>
      <c r="W252">
        <f t="shared" si="58"/>
        <v>1</v>
      </c>
      <c r="X252">
        <f t="shared" si="59"/>
        <v>0</v>
      </c>
      <c r="Y252">
        <f t="shared" si="60"/>
        <v>1</v>
      </c>
      <c r="Z252">
        <f t="shared" si="61"/>
        <v>0</v>
      </c>
      <c r="AA252">
        <f t="shared" si="62"/>
        <v>0</v>
      </c>
      <c r="AB252">
        <f t="shared" si="63"/>
        <v>0</v>
      </c>
      <c r="AC252">
        <f t="shared" si="64"/>
        <v>0</v>
      </c>
      <c r="AD252"/>
      <c r="AE252"/>
      <c r="AF252">
        <f t="shared" si="65"/>
        <v>3</v>
      </c>
      <c r="AG252">
        <f t="shared" si="66"/>
        <v>3</v>
      </c>
      <c r="AH252" t="str">
        <f t="shared" si="67"/>
        <v>Correct</v>
      </c>
      <c r="AJ252" s="96" t="str">
        <f>IFERROR(VLOOKUP(Table1[[#This Row],[RespondentID]],'All Data'!$A:$CO,87,FALSE),"unknown")</f>
        <v>Woman</v>
      </c>
      <c r="AK252" s="96" t="str">
        <f>IFERROR(VLOOKUP(Table1[[#This Row],[RespondentID]],'All Data'!$A:$CO,88,FALSE),"unknown")</f>
        <v>Under 18</v>
      </c>
      <c r="AL252" s="96" t="str">
        <f>IFERROR(VLOOKUP(Table1[[#This Row],[RespondentID]],'All Data'!$A:$CO,89,FALSE),"unknown")</f>
        <v>Nassau</v>
      </c>
      <c r="AM252" s="96" t="str">
        <f>IFERROR(VLOOKUP(Table1[[#This Row],[RespondentID]],'All Data'!$A:$CO,90,FALSE),"unknown")</f>
        <v>Elmont, 11003</v>
      </c>
      <c r="AN252" s="96" t="str">
        <f>IFERROR(VLOOKUP(Table1[[#This Row],[RespondentID]],'All Data'!$A:$CO,91,FALSE),"unknown")</f>
        <v>Other (please specify)</v>
      </c>
      <c r="AO252" s="96" t="str">
        <f>IFERROR(VLOOKUP(Table1[[#This Row],[RespondentID]],'All Data'!$A:$CO,92,FALSE),"unknown")</f>
        <v>Hispanic or Latino</v>
      </c>
      <c r="AP252" s="96" t="str">
        <f>IFERROR(VLOOKUP(Table1[[#This Row],[RespondentID]],'All Data'!$A:$CO,93,FALSE),"unknown")</f>
        <v>English, Spanish</v>
      </c>
      <c r="AQ252" s="96">
        <f>IFERROR(VLOOKUP(Table1[[#This Row],[RespondentID]],'All Data'!$A:$CW,94,FALSE),"unknown")</f>
        <v>0</v>
      </c>
      <c r="AR252" s="96" t="str">
        <f>IFERROR(VLOOKUP(Table1[[#This Row],[RespondentID]],'All Data'!$A:$CW,95,FALSE),"unknown")</f>
        <v>High school graduate</v>
      </c>
      <c r="AS252" s="96" t="str">
        <f>IFERROR(VLOOKUP(Table1[[#This Row],[RespondentID]],'All Data'!$A:$CW,96,FALSE),"unknown")</f>
        <v>Student</v>
      </c>
      <c r="AT252" s="96" t="str">
        <f>IFERROR(VLOOKUP(Table1[[#This Row],[RespondentID]],'All Data'!$A:$CW,97,FALSE),"unknown")</f>
        <v>Yes</v>
      </c>
      <c r="AU252" s="96" t="str">
        <f>IFERROR(VLOOKUP(Table1[[#This Row],[RespondentID]],'All Data'!$A:$CW,98,FALSE),"unknown")</f>
        <v>Medicaid</v>
      </c>
      <c r="AV252" s="96" t="str">
        <f>IFERROR(VLOOKUP(Table1[[#This Row],[RespondentID]],'All Data'!$A:$CW,99,FALSE),"unknown")</f>
        <v>Yes</v>
      </c>
    </row>
    <row r="253" spans="1:48">
      <c r="A253">
        <v>18044088229</v>
      </c>
      <c r="B253" t="s">
        <v>38</v>
      </c>
      <c r="J253" t="s">
        <v>45</v>
      </c>
      <c r="L253" t="s">
        <v>47</v>
      </c>
      <c r="O253">
        <f t="shared" si="51"/>
        <v>3</v>
      </c>
      <c r="P253">
        <f t="shared" si="52"/>
        <v>1</v>
      </c>
      <c r="Q253"/>
      <c r="R253">
        <f t="shared" si="53"/>
        <v>1</v>
      </c>
      <c r="S253">
        <f t="shared" si="54"/>
        <v>0</v>
      </c>
      <c r="T253">
        <f t="shared" si="55"/>
        <v>0</v>
      </c>
      <c r="U253">
        <f t="shared" si="56"/>
        <v>0</v>
      </c>
      <c r="V253">
        <f t="shared" si="57"/>
        <v>0</v>
      </c>
      <c r="W253">
        <f t="shared" si="58"/>
        <v>0</v>
      </c>
      <c r="X253">
        <f t="shared" si="59"/>
        <v>0</v>
      </c>
      <c r="Y253">
        <f t="shared" si="60"/>
        <v>0</v>
      </c>
      <c r="Z253">
        <f t="shared" si="61"/>
        <v>1</v>
      </c>
      <c r="AA253">
        <f t="shared" si="62"/>
        <v>0</v>
      </c>
      <c r="AB253">
        <f t="shared" si="63"/>
        <v>1</v>
      </c>
      <c r="AC253">
        <f t="shared" si="64"/>
        <v>0</v>
      </c>
      <c r="AD253"/>
      <c r="AE253"/>
      <c r="AF253">
        <f t="shared" si="65"/>
        <v>3</v>
      </c>
      <c r="AG253">
        <f t="shared" si="66"/>
        <v>3</v>
      </c>
      <c r="AH253" t="str">
        <f t="shared" si="67"/>
        <v>Correct</v>
      </c>
      <c r="AJ253" s="96" t="str">
        <f>IFERROR(VLOOKUP(Table1[[#This Row],[RespondentID]],'All Data'!$A:$CO,87,FALSE),"unknown")</f>
        <v>Man</v>
      </c>
      <c r="AK253" s="96" t="str">
        <f>IFERROR(VLOOKUP(Table1[[#This Row],[RespondentID]],'All Data'!$A:$CO,88,FALSE),"unknown")</f>
        <v>65+ years</v>
      </c>
      <c r="AL253" s="96" t="str">
        <f>IFERROR(VLOOKUP(Table1[[#This Row],[RespondentID]],'All Data'!$A:$CO,89,FALSE),"unknown")</f>
        <v>Nassau</v>
      </c>
      <c r="AM253" s="96" t="str">
        <f>IFERROR(VLOOKUP(Table1[[#This Row],[RespondentID]],'All Data'!$A:$CO,90,FALSE),"unknown")</f>
        <v>Rockville Centre, 11570</v>
      </c>
      <c r="AN253" s="96" t="str">
        <f>IFERROR(VLOOKUP(Table1[[#This Row],[RespondentID]],'All Data'!$A:$CO,91,FALSE),"unknown")</f>
        <v>White</v>
      </c>
      <c r="AO253" s="96" t="str">
        <f>IFERROR(VLOOKUP(Table1[[#This Row],[RespondentID]],'All Data'!$A:$CO,92,FALSE),"unknown")</f>
        <v>Not Hispanic or Latino</v>
      </c>
      <c r="AP253" s="96">
        <f>IFERROR(VLOOKUP(Table1[[#This Row],[RespondentID]],'All Data'!$A:$CO,93,FALSE),"unknown")</f>
        <v>0</v>
      </c>
      <c r="AQ253" s="96" t="str">
        <f>IFERROR(VLOOKUP(Table1[[#This Row],[RespondentID]],'All Data'!$A:$CW,94,FALSE),"unknown")</f>
        <v>Over $125,000</v>
      </c>
      <c r="AR253" s="96" t="str">
        <f>IFERROR(VLOOKUP(Table1[[#This Row],[RespondentID]],'All Data'!$A:$CW,95,FALSE),"unknown")</f>
        <v>College graduate</v>
      </c>
      <c r="AS253" s="96" t="str">
        <f>IFERROR(VLOOKUP(Table1[[#This Row],[RespondentID]],'All Data'!$A:$CW,96,FALSE),"unknown")</f>
        <v>Retired</v>
      </c>
      <c r="AT253" s="96" t="str">
        <f>IFERROR(VLOOKUP(Table1[[#This Row],[RespondentID]],'All Data'!$A:$CW,97,FALSE),"unknown")</f>
        <v>Yes</v>
      </c>
      <c r="AU253" s="96" t="str">
        <f>IFERROR(VLOOKUP(Table1[[#This Row],[RespondentID]],'All Data'!$A:$CW,98,FALSE),"unknown")</f>
        <v>Medicare</v>
      </c>
      <c r="AV253" s="96" t="str">
        <f>IFERROR(VLOOKUP(Table1[[#This Row],[RespondentID]],'All Data'!$A:$CW,99,FALSE),"unknown")</f>
        <v>Yes</v>
      </c>
    </row>
    <row r="254" spans="1:48">
      <c r="A254">
        <v>18044088060</v>
      </c>
      <c r="H254" t="s">
        <v>43</v>
      </c>
      <c r="O254">
        <f t="shared" si="51"/>
        <v>1</v>
      </c>
      <c r="P254">
        <f t="shared" si="52"/>
        <v>3</v>
      </c>
      <c r="Q254"/>
      <c r="R254">
        <f t="shared" si="53"/>
        <v>0</v>
      </c>
      <c r="S254">
        <f t="shared" si="54"/>
        <v>0</v>
      </c>
      <c r="T254">
        <f t="shared" si="55"/>
        <v>0</v>
      </c>
      <c r="U254">
        <f t="shared" si="56"/>
        <v>0</v>
      </c>
      <c r="V254">
        <f t="shared" si="57"/>
        <v>0</v>
      </c>
      <c r="W254">
        <f t="shared" si="58"/>
        <v>0</v>
      </c>
      <c r="X254">
        <f t="shared" si="59"/>
        <v>1</v>
      </c>
      <c r="Y254">
        <f t="shared" si="60"/>
        <v>0</v>
      </c>
      <c r="Z254">
        <f t="shared" si="61"/>
        <v>0</v>
      </c>
      <c r="AA254">
        <f t="shared" si="62"/>
        <v>0</v>
      </c>
      <c r="AB254">
        <f t="shared" si="63"/>
        <v>0</v>
      </c>
      <c r="AC254">
        <f t="shared" si="64"/>
        <v>0</v>
      </c>
      <c r="AD254"/>
      <c r="AE254"/>
      <c r="AF254">
        <f t="shared" si="65"/>
        <v>1</v>
      </c>
      <c r="AG254">
        <f t="shared" si="66"/>
        <v>1</v>
      </c>
      <c r="AH254" t="str">
        <f t="shared" si="67"/>
        <v>Correct</v>
      </c>
      <c r="AJ254" s="96" t="str">
        <f>IFERROR(VLOOKUP(Table1[[#This Row],[RespondentID]],'All Data'!$A:$CO,87,FALSE),"unknown")</f>
        <v>Woman</v>
      </c>
      <c r="AK254" s="96" t="str">
        <f>IFERROR(VLOOKUP(Table1[[#This Row],[RespondentID]],'All Data'!$A:$CO,88,FALSE),"unknown")</f>
        <v>65+ years</v>
      </c>
      <c r="AL254" s="96" t="str">
        <f>IFERROR(VLOOKUP(Table1[[#This Row],[RespondentID]],'All Data'!$A:$CO,89,FALSE),"unknown")</f>
        <v>Suffolk</v>
      </c>
      <c r="AM254" s="96" t="str">
        <f>IFERROR(VLOOKUP(Table1[[#This Row],[RespondentID]],'All Data'!$A:$CO,90,FALSE),"unknown")</f>
        <v>Huntington Station, 11746</v>
      </c>
      <c r="AN254" s="96" t="str">
        <f>IFERROR(VLOOKUP(Table1[[#This Row],[RespondentID]],'All Data'!$A:$CO,91,FALSE),"unknown")</f>
        <v>White</v>
      </c>
      <c r="AO254" s="96" t="str">
        <f>IFERROR(VLOOKUP(Table1[[#This Row],[RespondentID]],'All Data'!$A:$CO,92,FALSE),"unknown")</f>
        <v>Not Hispanic or Latino</v>
      </c>
      <c r="AP254" s="96" t="str">
        <f>IFERROR(VLOOKUP(Table1[[#This Row],[RespondentID]],'All Data'!$A:$CO,93,FALSE),"unknown")</f>
        <v>English</v>
      </c>
      <c r="AQ254" s="96" t="str">
        <f>IFERROR(VLOOKUP(Table1[[#This Row],[RespondentID]],'All Data'!$A:$CW,94,FALSE),"unknown")</f>
        <v>$75,000 to $125,000</v>
      </c>
      <c r="AR254" s="96" t="str">
        <f>IFERROR(VLOOKUP(Table1[[#This Row],[RespondentID]],'All Data'!$A:$CW,95,FALSE),"unknown")</f>
        <v>Graduate school</v>
      </c>
      <c r="AS254" s="96" t="str">
        <f>IFERROR(VLOOKUP(Table1[[#This Row],[RespondentID]],'All Data'!$A:$CW,96,FALSE),"unknown")</f>
        <v>Retired</v>
      </c>
      <c r="AT254" s="96" t="str">
        <f>IFERROR(VLOOKUP(Table1[[#This Row],[RespondentID]],'All Data'!$A:$CW,97,FALSE),"unknown")</f>
        <v>Yes</v>
      </c>
      <c r="AU254" s="96" t="str">
        <f>IFERROR(VLOOKUP(Table1[[#This Row],[RespondentID]],'All Data'!$A:$CW,98,FALSE),"unknown")</f>
        <v>Medicare</v>
      </c>
      <c r="AV254" s="96" t="str">
        <f>IFERROR(VLOOKUP(Table1[[#This Row],[RespondentID]],'All Data'!$A:$CW,99,FALSE),"unknown")</f>
        <v>Yes</v>
      </c>
    </row>
    <row r="255" spans="1:48">
      <c r="A255">
        <v>18044087845</v>
      </c>
      <c r="C255" t="s">
        <v>39</v>
      </c>
      <c r="O255">
        <f t="shared" si="51"/>
        <v>1</v>
      </c>
      <c r="P255">
        <f t="shared" si="52"/>
        <v>3</v>
      </c>
      <c r="Q255"/>
      <c r="R255">
        <f t="shared" si="53"/>
        <v>0</v>
      </c>
      <c r="S255">
        <f t="shared" si="54"/>
        <v>1</v>
      </c>
      <c r="T255">
        <f t="shared" si="55"/>
        <v>0</v>
      </c>
      <c r="U255">
        <f t="shared" si="56"/>
        <v>0</v>
      </c>
      <c r="V255">
        <f t="shared" si="57"/>
        <v>0</v>
      </c>
      <c r="W255">
        <f t="shared" si="58"/>
        <v>0</v>
      </c>
      <c r="X255">
        <f t="shared" si="59"/>
        <v>0</v>
      </c>
      <c r="Y255">
        <f t="shared" si="60"/>
        <v>0</v>
      </c>
      <c r="Z255">
        <f t="shared" si="61"/>
        <v>0</v>
      </c>
      <c r="AA255">
        <f t="shared" si="62"/>
        <v>0</v>
      </c>
      <c r="AB255">
        <f t="shared" si="63"/>
        <v>0</v>
      </c>
      <c r="AC255">
        <f t="shared" si="64"/>
        <v>0</v>
      </c>
      <c r="AD255"/>
      <c r="AE255"/>
      <c r="AF255">
        <f t="shared" si="65"/>
        <v>1</v>
      </c>
      <c r="AG255">
        <f t="shared" si="66"/>
        <v>1</v>
      </c>
      <c r="AH255" t="str">
        <f t="shared" si="67"/>
        <v>Correct</v>
      </c>
      <c r="AJ255" s="96" t="str">
        <f>IFERROR(VLOOKUP(Table1[[#This Row],[RespondentID]],'All Data'!$A:$CO,87,FALSE),"unknown")</f>
        <v>Woman</v>
      </c>
      <c r="AK255" s="96" t="str">
        <f>IFERROR(VLOOKUP(Table1[[#This Row],[RespondentID]],'All Data'!$A:$CO,88,FALSE),"unknown")</f>
        <v>25-34 years</v>
      </c>
      <c r="AL255" s="96" t="str">
        <f>IFERROR(VLOOKUP(Table1[[#This Row],[RespondentID]],'All Data'!$A:$CO,89,FALSE),"unknown")</f>
        <v>Suffolk</v>
      </c>
      <c r="AM255" s="96" t="str">
        <f>IFERROR(VLOOKUP(Table1[[#This Row],[RespondentID]],'All Data'!$A:$CO,90,FALSE),"unknown")</f>
        <v>Greenlawn, 11740</v>
      </c>
      <c r="AN255" s="96" t="str">
        <f>IFERROR(VLOOKUP(Table1[[#This Row],[RespondentID]],'All Data'!$A:$CO,91,FALSE),"unknown")</f>
        <v>White</v>
      </c>
      <c r="AO255" s="96" t="str">
        <f>IFERROR(VLOOKUP(Table1[[#This Row],[RespondentID]],'All Data'!$A:$CO,92,FALSE),"unknown")</f>
        <v>Hispanic or Latino</v>
      </c>
      <c r="AP255" s="96" t="str">
        <f>IFERROR(VLOOKUP(Table1[[#This Row],[RespondentID]],'All Data'!$A:$CO,93,FALSE),"unknown")</f>
        <v>English, Spanish</v>
      </c>
      <c r="AQ255" s="96" t="str">
        <f>IFERROR(VLOOKUP(Table1[[#This Row],[RespondentID]],'All Data'!$A:$CW,94,FALSE),"unknown")</f>
        <v>$0-$19,999</v>
      </c>
      <c r="AR255" s="96" t="str">
        <f>IFERROR(VLOOKUP(Table1[[#This Row],[RespondentID]],'All Data'!$A:$CW,95,FALSE),"unknown")</f>
        <v>Some college</v>
      </c>
      <c r="AS255" s="96" t="str">
        <f>IFERROR(VLOOKUP(Table1[[#This Row],[RespondentID]],'All Data'!$A:$CW,96,FALSE),"unknown")</f>
        <v>Out of work, but not currently looking</v>
      </c>
      <c r="AT255" s="96" t="str">
        <f>IFERROR(VLOOKUP(Table1[[#This Row],[RespondentID]],'All Data'!$A:$CW,97,FALSE),"unknown")</f>
        <v>No</v>
      </c>
      <c r="AU255" s="96" t="str">
        <f>IFERROR(VLOOKUP(Table1[[#This Row],[RespondentID]],'All Data'!$A:$CW,98,FALSE),"unknown")</f>
        <v>No Insurance</v>
      </c>
      <c r="AV255" s="96" t="str">
        <f>IFERROR(VLOOKUP(Table1[[#This Row],[RespondentID]],'All Data'!$A:$CW,99,FALSE),"unknown")</f>
        <v>Yes</v>
      </c>
    </row>
    <row r="256" spans="1:48">
      <c r="A256">
        <v>18044087698</v>
      </c>
      <c r="C256" t="s">
        <v>39</v>
      </c>
      <c r="O256">
        <f t="shared" si="51"/>
        <v>1</v>
      </c>
      <c r="P256">
        <f t="shared" si="52"/>
        <v>3</v>
      </c>
      <c r="Q256"/>
      <c r="R256">
        <f t="shared" si="53"/>
        <v>0</v>
      </c>
      <c r="S256">
        <f t="shared" si="54"/>
        <v>1</v>
      </c>
      <c r="T256">
        <f t="shared" si="55"/>
        <v>0</v>
      </c>
      <c r="U256">
        <f t="shared" si="56"/>
        <v>0</v>
      </c>
      <c r="V256">
        <f t="shared" si="57"/>
        <v>0</v>
      </c>
      <c r="W256">
        <f t="shared" si="58"/>
        <v>0</v>
      </c>
      <c r="X256">
        <f t="shared" si="59"/>
        <v>0</v>
      </c>
      <c r="Y256">
        <f t="shared" si="60"/>
        <v>0</v>
      </c>
      <c r="Z256">
        <f t="shared" si="61"/>
        <v>0</v>
      </c>
      <c r="AA256">
        <f t="shared" si="62"/>
        <v>0</v>
      </c>
      <c r="AB256">
        <f t="shared" si="63"/>
        <v>0</v>
      </c>
      <c r="AC256">
        <f t="shared" si="64"/>
        <v>0</v>
      </c>
      <c r="AD256"/>
      <c r="AE256"/>
      <c r="AF256">
        <f t="shared" si="65"/>
        <v>1</v>
      </c>
      <c r="AG256">
        <f t="shared" si="66"/>
        <v>1</v>
      </c>
      <c r="AH256" t="str">
        <f t="shared" si="67"/>
        <v>Correct</v>
      </c>
      <c r="AJ256" s="96" t="str">
        <f>IFERROR(VLOOKUP(Table1[[#This Row],[RespondentID]],'All Data'!$A:$CO,87,FALSE),"unknown")</f>
        <v>Woman</v>
      </c>
      <c r="AK256" s="96" t="str">
        <f>IFERROR(VLOOKUP(Table1[[#This Row],[RespondentID]],'All Data'!$A:$CO,88,FALSE),"unknown")</f>
        <v>45-54 years</v>
      </c>
      <c r="AL256" s="96" t="str">
        <f>IFERROR(VLOOKUP(Table1[[#This Row],[RespondentID]],'All Data'!$A:$CO,89,FALSE),"unknown")</f>
        <v>Suffolk</v>
      </c>
      <c r="AM256" s="96" t="str">
        <f>IFERROR(VLOOKUP(Table1[[#This Row],[RespondentID]],'All Data'!$A:$CO,90,FALSE),"unknown")</f>
        <v>Centerport, 11721</v>
      </c>
      <c r="AN256" s="96" t="str">
        <f>IFERROR(VLOOKUP(Table1[[#This Row],[RespondentID]],'All Data'!$A:$CO,91,FALSE),"unknown")</f>
        <v>White</v>
      </c>
      <c r="AO256" s="96" t="str">
        <f>IFERROR(VLOOKUP(Table1[[#This Row],[RespondentID]],'All Data'!$A:$CO,92,FALSE),"unknown")</f>
        <v>Not Hispanic or Latino</v>
      </c>
      <c r="AP256" s="96" t="str">
        <f>IFERROR(VLOOKUP(Table1[[#This Row],[RespondentID]],'All Data'!$A:$CO,93,FALSE),"unknown")</f>
        <v>English</v>
      </c>
      <c r="AQ256" s="96" t="str">
        <f>IFERROR(VLOOKUP(Table1[[#This Row],[RespondentID]],'All Data'!$A:$CW,94,FALSE),"unknown")</f>
        <v>Over $125,000</v>
      </c>
      <c r="AR256" s="96" t="str">
        <f>IFERROR(VLOOKUP(Table1[[#This Row],[RespondentID]],'All Data'!$A:$CW,95,FALSE),"unknown")</f>
        <v>College graduate</v>
      </c>
      <c r="AS256" s="96" t="str">
        <f>IFERROR(VLOOKUP(Table1[[#This Row],[RespondentID]],'All Data'!$A:$CW,96,FALSE),"unknown")</f>
        <v>Self-employed</v>
      </c>
      <c r="AT256" s="96" t="str">
        <f>IFERROR(VLOOKUP(Table1[[#This Row],[RespondentID]],'All Data'!$A:$CW,97,FALSE),"unknown")</f>
        <v>Yes</v>
      </c>
      <c r="AU256" s="96" t="str">
        <f>IFERROR(VLOOKUP(Table1[[#This Row],[RespondentID]],'All Data'!$A:$CW,98,FALSE),"unknown")</f>
        <v>Private/Commercial</v>
      </c>
      <c r="AV256" s="96" t="str">
        <f>IFERROR(VLOOKUP(Table1[[#This Row],[RespondentID]],'All Data'!$A:$CW,99,FALSE),"unknown")</f>
        <v>Yes</v>
      </c>
    </row>
    <row r="257" spans="1:48">
      <c r="A257">
        <v>18044087333</v>
      </c>
      <c r="D257" t="s">
        <v>40</v>
      </c>
      <c r="H257" t="s">
        <v>43</v>
      </c>
      <c r="O257">
        <f t="shared" si="51"/>
        <v>2</v>
      </c>
      <c r="P257">
        <f t="shared" si="52"/>
        <v>1.5</v>
      </c>
      <c r="Q257"/>
      <c r="R257">
        <f t="shared" si="53"/>
        <v>0</v>
      </c>
      <c r="S257">
        <f t="shared" si="54"/>
        <v>0</v>
      </c>
      <c r="T257">
        <f t="shared" si="55"/>
        <v>1</v>
      </c>
      <c r="U257">
        <f t="shared" si="56"/>
        <v>0</v>
      </c>
      <c r="V257">
        <f t="shared" si="57"/>
        <v>0</v>
      </c>
      <c r="W257">
        <f t="shared" si="58"/>
        <v>0</v>
      </c>
      <c r="X257">
        <f t="shared" si="59"/>
        <v>1</v>
      </c>
      <c r="Y257">
        <f t="shared" si="60"/>
        <v>0</v>
      </c>
      <c r="Z257">
        <f t="shared" si="61"/>
        <v>0</v>
      </c>
      <c r="AA257">
        <f t="shared" si="62"/>
        <v>0</v>
      </c>
      <c r="AB257">
        <f t="shared" si="63"/>
        <v>0</v>
      </c>
      <c r="AC257">
        <f t="shared" si="64"/>
        <v>0</v>
      </c>
      <c r="AD257"/>
      <c r="AE257"/>
      <c r="AF257">
        <f t="shared" si="65"/>
        <v>2</v>
      </c>
      <c r="AG257">
        <f t="shared" si="66"/>
        <v>2</v>
      </c>
      <c r="AH257" t="str">
        <f t="shared" si="67"/>
        <v>Correct</v>
      </c>
      <c r="AJ257" s="96" t="str">
        <f>IFERROR(VLOOKUP(Table1[[#This Row],[RespondentID]],'All Data'!$A:$CO,87,FALSE),"unknown")</f>
        <v>Woman</v>
      </c>
      <c r="AK257" s="96" t="str">
        <f>IFERROR(VLOOKUP(Table1[[#This Row],[RespondentID]],'All Data'!$A:$CO,88,FALSE),"unknown")</f>
        <v>65+ years</v>
      </c>
      <c r="AL257" s="96" t="str">
        <f>IFERROR(VLOOKUP(Table1[[#This Row],[RespondentID]],'All Data'!$A:$CO,89,FALSE),"unknown")</f>
        <v>Queens</v>
      </c>
      <c r="AM257" s="96" t="str">
        <f>IFERROR(VLOOKUP(Table1[[#This Row],[RespondentID]],'All Data'!$A:$CO,90,FALSE),"unknown")</f>
        <v>Bethpage, 11714</v>
      </c>
      <c r="AN257" s="96" t="str">
        <f>IFERROR(VLOOKUP(Table1[[#This Row],[RespondentID]],'All Data'!$A:$CO,91,FALSE),"unknown")</f>
        <v>White</v>
      </c>
      <c r="AO257" s="96">
        <f>IFERROR(VLOOKUP(Table1[[#This Row],[RespondentID]],'All Data'!$A:$CO,92,FALSE),"unknown")</f>
        <v>0</v>
      </c>
      <c r="AP257" s="96" t="str">
        <f>IFERROR(VLOOKUP(Table1[[#This Row],[RespondentID]],'All Data'!$A:$CO,93,FALSE),"unknown")</f>
        <v>English</v>
      </c>
      <c r="AQ257" s="96" t="str">
        <f>IFERROR(VLOOKUP(Table1[[#This Row],[RespondentID]],'All Data'!$A:$CW,94,FALSE),"unknown")</f>
        <v>Over $125,000</v>
      </c>
      <c r="AR257" s="96" t="str">
        <f>IFERROR(VLOOKUP(Table1[[#This Row],[RespondentID]],'All Data'!$A:$CW,95,FALSE),"unknown")</f>
        <v>Graduate school</v>
      </c>
      <c r="AS257" s="96" t="str">
        <f>IFERROR(VLOOKUP(Table1[[#This Row],[RespondentID]],'All Data'!$A:$CW,96,FALSE),"unknown")</f>
        <v>Retired</v>
      </c>
      <c r="AT257" s="96" t="str">
        <f>IFERROR(VLOOKUP(Table1[[#This Row],[RespondentID]],'All Data'!$A:$CW,97,FALSE),"unknown")</f>
        <v>Yes</v>
      </c>
      <c r="AU257" s="96" t="str">
        <f>IFERROR(VLOOKUP(Table1[[#This Row],[RespondentID]],'All Data'!$A:$CW,98,FALSE),"unknown")</f>
        <v>Medicare</v>
      </c>
      <c r="AV257" s="96" t="str">
        <f>IFERROR(VLOOKUP(Table1[[#This Row],[RespondentID]],'All Data'!$A:$CW,99,FALSE),"unknown")</f>
        <v>Yes</v>
      </c>
    </row>
    <row r="258" spans="1:48">
      <c r="A258">
        <v>18044087118</v>
      </c>
      <c r="F258" t="s">
        <v>42</v>
      </c>
      <c r="H258" t="s">
        <v>43</v>
      </c>
      <c r="J258" t="s">
        <v>45</v>
      </c>
      <c r="O258">
        <f t="shared" ref="O258:O321" si="68">COUNTA(B258:N258)</f>
        <v>3</v>
      </c>
      <c r="P258">
        <f t="shared" ref="P258:P321" si="69">3/O258</f>
        <v>1</v>
      </c>
      <c r="Q258"/>
      <c r="R258">
        <f t="shared" ref="R258:R321" si="70">IF($O258&lt;3,IF($B258=$B$1,1,0),IF($B258=$B$1,$P258,0))</f>
        <v>0</v>
      </c>
      <c r="S258">
        <f t="shared" ref="S258:S321" si="71">IF($O258&lt;3,IF($C258=$C$1,1,0),IF($C258=$C$1,$P258,0))</f>
        <v>0</v>
      </c>
      <c r="T258">
        <f t="shared" ref="T258:T321" si="72">IF($O258&lt;3,IF($D258=$D$1,1,0),IF($D258=$D$1,$P258,0))</f>
        <v>0</v>
      </c>
      <c r="U258">
        <f t="shared" ref="U258:U321" si="73">IF($O258&lt;3,IF($E258=$E$1,1,0),IF($E258=$E$1,$P258,0))</f>
        <v>0</v>
      </c>
      <c r="V258">
        <f t="shared" ref="V258:V321" si="74">IF($O258&lt;3,IF($F258=$F$1,1,0),IF($F258=$F$1,$P258,0))</f>
        <v>1</v>
      </c>
      <c r="W258">
        <f t="shared" ref="W258:W321" si="75">IF($O258&lt;3,IF($G258=$G$1,1,0),IF($G258=$G$1,$P258,0))</f>
        <v>0</v>
      </c>
      <c r="X258">
        <f t="shared" ref="X258:X321" si="76">IF($O258&lt;3,IF($H258=$H$1,1,0),IF($H258=$H$1,$P258,0))</f>
        <v>1</v>
      </c>
      <c r="Y258">
        <f t="shared" ref="Y258:Y321" si="77">IF($O258&lt;3,IF($I258=$I$1,1,0),IF($I258=$I$1,$P258,0))</f>
        <v>0</v>
      </c>
      <c r="Z258">
        <f t="shared" ref="Z258:Z321" si="78">IF($O258&lt;3,IF($J258=$J$1,1,0),IF($J258=$J$1,$P258,0))</f>
        <v>1</v>
      </c>
      <c r="AA258">
        <f t="shared" ref="AA258:AA321" si="79">IF($O258&lt;3,IF($K258=$K$1,1,0),IF($K258=$K$1,$P258,0))</f>
        <v>0</v>
      </c>
      <c r="AB258">
        <f t="shared" ref="AB258:AB321" si="80">IF($O258&lt;3,IF($L258=$L$1,1,0),IF($L258=$L$1,$P258,0))</f>
        <v>0</v>
      </c>
      <c r="AC258">
        <f t="shared" ref="AC258:AC321" si="81">IF($O258&lt;3,IF($M258=$M$1,1,0),IF($M258=$M$1,$P258,0))</f>
        <v>0</v>
      </c>
      <c r="AD258"/>
      <c r="AE258"/>
      <c r="AF258">
        <f t="shared" ref="AF258:AF321" si="82">SUM(R258:AD258)</f>
        <v>3</v>
      </c>
      <c r="AG258">
        <f t="shared" ref="AG258:AG321" si="83">O258</f>
        <v>3</v>
      </c>
      <c r="AH258" t="str">
        <f t="shared" ref="AH258:AH321" si="84">IF(AF258=AG258,"Correct",IF(AF258=3,"Correct","Wrong"))</f>
        <v>Correct</v>
      </c>
      <c r="AJ258" s="96" t="str">
        <f>IFERROR(VLOOKUP(Table1[[#This Row],[RespondentID]],'All Data'!$A:$CO,87,FALSE),"unknown")</f>
        <v>Woman</v>
      </c>
      <c r="AK258" s="96" t="str">
        <f>IFERROR(VLOOKUP(Table1[[#This Row],[RespondentID]],'All Data'!$A:$CO,88,FALSE),"unknown")</f>
        <v>65+ years</v>
      </c>
      <c r="AL258" s="96" t="str">
        <f>IFERROR(VLOOKUP(Table1[[#This Row],[RespondentID]],'All Data'!$A:$CO,89,FALSE),"unknown")</f>
        <v>Suffolk</v>
      </c>
      <c r="AM258" s="96" t="str">
        <f>IFERROR(VLOOKUP(Table1[[#This Row],[RespondentID]],'All Data'!$A:$CO,90,FALSE),"unknown")</f>
        <v>Northport, 11768</v>
      </c>
      <c r="AN258" s="96" t="str">
        <f>IFERROR(VLOOKUP(Table1[[#This Row],[RespondentID]],'All Data'!$A:$CO,91,FALSE),"unknown")</f>
        <v>White</v>
      </c>
      <c r="AO258" s="96" t="str">
        <f>IFERROR(VLOOKUP(Table1[[#This Row],[RespondentID]],'All Data'!$A:$CO,92,FALSE),"unknown")</f>
        <v>Not Hispanic or Latino</v>
      </c>
      <c r="AP258" s="96" t="str">
        <f>IFERROR(VLOOKUP(Table1[[#This Row],[RespondentID]],'All Data'!$A:$CO,93,FALSE),"unknown")</f>
        <v>English</v>
      </c>
      <c r="AQ258" s="96" t="str">
        <f>IFERROR(VLOOKUP(Table1[[#This Row],[RespondentID]],'All Data'!$A:$CW,94,FALSE),"unknown")</f>
        <v>$0-$19,999</v>
      </c>
      <c r="AR258" s="96" t="str">
        <f>IFERROR(VLOOKUP(Table1[[#This Row],[RespondentID]],'All Data'!$A:$CW,95,FALSE),"unknown")</f>
        <v>Some college</v>
      </c>
      <c r="AS258" s="96" t="str">
        <f>IFERROR(VLOOKUP(Table1[[#This Row],[RespondentID]],'All Data'!$A:$CW,96,FALSE),"unknown")</f>
        <v>Retired</v>
      </c>
      <c r="AT258" s="96" t="str">
        <f>IFERROR(VLOOKUP(Table1[[#This Row],[RespondentID]],'All Data'!$A:$CW,97,FALSE),"unknown")</f>
        <v>Yes</v>
      </c>
      <c r="AU258" s="96" t="str">
        <f>IFERROR(VLOOKUP(Table1[[#This Row],[RespondentID]],'All Data'!$A:$CW,98,FALSE),"unknown")</f>
        <v>Medicare, Private/Commercial</v>
      </c>
      <c r="AV258" s="96" t="str">
        <f>IFERROR(VLOOKUP(Table1[[#This Row],[RespondentID]],'All Data'!$A:$CW,99,FALSE),"unknown")</f>
        <v>No</v>
      </c>
    </row>
    <row r="259" spans="1:48">
      <c r="A259">
        <v>18044087007</v>
      </c>
      <c r="H259" t="s">
        <v>43</v>
      </c>
      <c r="O259">
        <f t="shared" si="68"/>
        <v>1</v>
      </c>
      <c r="P259">
        <f t="shared" si="69"/>
        <v>3</v>
      </c>
      <c r="Q259"/>
      <c r="R259">
        <f t="shared" si="70"/>
        <v>0</v>
      </c>
      <c r="S259">
        <f t="shared" si="71"/>
        <v>0</v>
      </c>
      <c r="T259">
        <f t="shared" si="72"/>
        <v>0</v>
      </c>
      <c r="U259">
        <f t="shared" si="73"/>
        <v>0</v>
      </c>
      <c r="V259">
        <f t="shared" si="74"/>
        <v>0</v>
      </c>
      <c r="W259">
        <f t="shared" si="75"/>
        <v>0</v>
      </c>
      <c r="X259">
        <f t="shared" si="76"/>
        <v>1</v>
      </c>
      <c r="Y259">
        <f t="shared" si="77"/>
        <v>0</v>
      </c>
      <c r="Z259">
        <f t="shared" si="78"/>
        <v>0</v>
      </c>
      <c r="AA259">
        <f t="shared" si="79"/>
        <v>0</v>
      </c>
      <c r="AB259">
        <f t="shared" si="80"/>
        <v>0</v>
      </c>
      <c r="AC259">
        <f t="shared" si="81"/>
        <v>0</v>
      </c>
      <c r="AD259"/>
      <c r="AE259"/>
      <c r="AF259">
        <f t="shared" si="82"/>
        <v>1</v>
      </c>
      <c r="AG259">
        <f t="shared" si="83"/>
        <v>1</v>
      </c>
      <c r="AH259" t="str">
        <f t="shared" si="84"/>
        <v>Correct</v>
      </c>
      <c r="AJ259" s="96" t="str">
        <f>IFERROR(VLOOKUP(Table1[[#This Row],[RespondentID]],'All Data'!$A:$CO,87,FALSE),"unknown")</f>
        <v>Woman</v>
      </c>
      <c r="AK259" s="96" t="str">
        <f>IFERROR(VLOOKUP(Table1[[#This Row],[RespondentID]],'All Data'!$A:$CO,88,FALSE),"unknown")</f>
        <v>65+ years</v>
      </c>
      <c r="AL259" s="96" t="str">
        <f>IFERROR(VLOOKUP(Table1[[#This Row],[RespondentID]],'All Data'!$A:$CO,89,FALSE),"unknown")</f>
        <v>Queens</v>
      </c>
      <c r="AM259" s="96">
        <f>IFERROR(VLOOKUP(Table1[[#This Row],[RespondentID]],'All Data'!$A:$CO,90,FALSE),"unknown")</f>
        <v>11361</v>
      </c>
      <c r="AN259" s="96" t="str">
        <f>IFERROR(VLOOKUP(Table1[[#This Row],[RespondentID]],'All Data'!$A:$CO,91,FALSE),"unknown")</f>
        <v>White</v>
      </c>
      <c r="AO259" s="96" t="str">
        <f>IFERROR(VLOOKUP(Table1[[#This Row],[RespondentID]],'All Data'!$A:$CO,92,FALSE),"unknown")</f>
        <v>Not Hispanic or Latino</v>
      </c>
      <c r="AP259" s="96" t="str">
        <f>IFERROR(VLOOKUP(Table1[[#This Row],[RespondentID]],'All Data'!$A:$CO,93,FALSE),"unknown")</f>
        <v>English</v>
      </c>
      <c r="AQ259" s="96">
        <f>IFERROR(VLOOKUP(Table1[[#This Row],[RespondentID]],'All Data'!$A:$CW,94,FALSE),"unknown")</f>
        <v>0</v>
      </c>
      <c r="AR259" s="96" t="str">
        <f>IFERROR(VLOOKUP(Table1[[#This Row],[RespondentID]],'All Data'!$A:$CW,95,FALSE),"unknown")</f>
        <v>Graduate school</v>
      </c>
      <c r="AS259" s="96" t="str">
        <f>IFERROR(VLOOKUP(Table1[[#This Row],[RespondentID]],'All Data'!$A:$CW,96,FALSE),"unknown")</f>
        <v>Retired</v>
      </c>
      <c r="AT259" s="96" t="str">
        <f>IFERROR(VLOOKUP(Table1[[#This Row],[RespondentID]],'All Data'!$A:$CW,97,FALSE),"unknown")</f>
        <v>No</v>
      </c>
      <c r="AU259" s="96" t="str">
        <f>IFERROR(VLOOKUP(Table1[[#This Row],[RespondentID]],'All Data'!$A:$CW,98,FALSE),"unknown")</f>
        <v>Medicare</v>
      </c>
      <c r="AV259" s="96" t="str">
        <f>IFERROR(VLOOKUP(Table1[[#This Row],[RespondentID]],'All Data'!$A:$CW,99,FALSE),"unknown")</f>
        <v>Yes</v>
      </c>
    </row>
    <row r="260" spans="1:48">
      <c r="A260">
        <v>18044086703</v>
      </c>
      <c r="D260" t="s">
        <v>40</v>
      </c>
      <c r="J260" t="s">
        <v>45</v>
      </c>
      <c r="O260">
        <f t="shared" si="68"/>
        <v>2</v>
      </c>
      <c r="P260">
        <f t="shared" si="69"/>
        <v>1.5</v>
      </c>
      <c r="Q260"/>
      <c r="R260">
        <f t="shared" si="70"/>
        <v>0</v>
      </c>
      <c r="S260">
        <f t="shared" si="71"/>
        <v>0</v>
      </c>
      <c r="T260">
        <f t="shared" si="72"/>
        <v>1</v>
      </c>
      <c r="U260">
        <f t="shared" si="73"/>
        <v>0</v>
      </c>
      <c r="V260">
        <f t="shared" si="74"/>
        <v>0</v>
      </c>
      <c r="W260">
        <f t="shared" si="75"/>
        <v>0</v>
      </c>
      <c r="X260">
        <f t="shared" si="76"/>
        <v>0</v>
      </c>
      <c r="Y260">
        <f t="shared" si="77"/>
        <v>0</v>
      </c>
      <c r="Z260">
        <f t="shared" si="78"/>
        <v>1</v>
      </c>
      <c r="AA260">
        <f t="shared" si="79"/>
        <v>0</v>
      </c>
      <c r="AB260">
        <f t="shared" si="80"/>
        <v>0</v>
      </c>
      <c r="AC260">
        <f t="shared" si="81"/>
        <v>0</v>
      </c>
      <c r="AD260"/>
      <c r="AE260"/>
      <c r="AF260">
        <f t="shared" si="82"/>
        <v>2</v>
      </c>
      <c r="AG260">
        <f t="shared" si="83"/>
        <v>2</v>
      </c>
      <c r="AH260" t="str">
        <f t="shared" si="84"/>
        <v>Correct</v>
      </c>
      <c r="AJ260" s="96" t="str">
        <f>IFERROR(VLOOKUP(Table1[[#This Row],[RespondentID]],'All Data'!$A:$CO,87,FALSE),"unknown")</f>
        <v>Man</v>
      </c>
      <c r="AK260" s="96" t="str">
        <f>IFERROR(VLOOKUP(Table1[[#This Row],[RespondentID]],'All Data'!$A:$CO,88,FALSE),"unknown")</f>
        <v>65+ years</v>
      </c>
      <c r="AL260" s="96" t="str">
        <f>IFERROR(VLOOKUP(Table1[[#This Row],[RespondentID]],'All Data'!$A:$CO,89,FALSE),"unknown")</f>
        <v>Queens</v>
      </c>
      <c r="AM260" s="96" t="str">
        <f>IFERROR(VLOOKUP(Table1[[#This Row],[RespondentID]],'All Data'!$A:$CO,90,FALSE),"unknown")</f>
        <v>Massapequa, 11758</v>
      </c>
      <c r="AN260" s="96" t="str">
        <f>IFERROR(VLOOKUP(Table1[[#This Row],[RespondentID]],'All Data'!$A:$CO,91,FALSE),"unknown")</f>
        <v>White</v>
      </c>
      <c r="AO260" s="96" t="str">
        <f>IFERROR(VLOOKUP(Table1[[#This Row],[RespondentID]],'All Data'!$A:$CO,92,FALSE),"unknown")</f>
        <v>Not Hispanic or Latino</v>
      </c>
      <c r="AP260" s="96" t="str">
        <f>IFERROR(VLOOKUP(Table1[[#This Row],[RespondentID]],'All Data'!$A:$CO,93,FALSE),"unknown")</f>
        <v>English</v>
      </c>
      <c r="AQ260" s="96" t="str">
        <f>IFERROR(VLOOKUP(Table1[[#This Row],[RespondentID]],'All Data'!$A:$CW,94,FALSE),"unknown")</f>
        <v>Over $125,000</v>
      </c>
      <c r="AR260" s="96" t="str">
        <f>IFERROR(VLOOKUP(Table1[[#This Row],[RespondentID]],'All Data'!$A:$CW,95,FALSE),"unknown")</f>
        <v>Graduate school</v>
      </c>
      <c r="AS260" s="96" t="str">
        <f>IFERROR(VLOOKUP(Table1[[#This Row],[RespondentID]],'All Data'!$A:$CW,96,FALSE),"unknown")</f>
        <v>Retired</v>
      </c>
      <c r="AT260" s="96" t="str">
        <f>IFERROR(VLOOKUP(Table1[[#This Row],[RespondentID]],'All Data'!$A:$CW,97,FALSE),"unknown")</f>
        <v>Yes</v>
      </c>
      <c r="AU260" s="96">
        <f>IFERROR(VLOOKUP(Table1[[#This Row],[RespondentID]],'All Data'!$A:$CW,98,FALSE),"unknown")</f>
        <v>0</v>
      </c>
      <c r="AV260" s="96" t="str">
        <f>IFERROR(VLOOKUP(Table1[[#This Row],[RespondentID]],'All Data'!$A:$CW,99,FALSE),"unknown")</f>
        <v>Yes</v>
      </c>
    </row>
    <row r="261" spans="1:48">
      <c r="A261">
        <v>18044086617</v>
      </c>
      <c r="B261" t="s">
        <v>38</v>
      </c>
      <c r="O261">
        <f t="shared" si="68"/>
        <v>1</v>
      </c>
      <c r="P261">
        <f t="shared" si="69"/>
        <v>3</v>
      </c>
      <c r="Q261"/>
      <c r="R261">
        <f t="shared" si="70"/>
        <v>1</v>
      </c>
      <c r="S261">
        <f t="shared" si="71"/>
        <v>0</v>
      </c>
      <c r="T261">
        <f t="shared" si="72"/>
        <v>0</v>
      </c>
      <c r="U261">
        <f t="shared" si="73"/>
        <v>0</v>
      </c>
      <c r="V261">
        <f t="shared" si="74"/>
        <v>0</v>
      </c>
      <c r="W261">
        <f t="shared" si="75"/>
        <v>0</v>
      </c>
      <c r="X261">
        <f t="shared" si="76"/>
        <v>0</v>
      </c>
      <c r="Y261">
        <f t="shared" si="77"/>
        <v>0</v>
      </c>
      <c r="Z261">
        <f t="shared" si="78"/>
        <v>0</v>
      </c>
      <c r="AA261">
        <f t="shared" si="79"/>
        <v>0</v>
      </c>
      <c r="AB261">
        <f t="shared" si="80"/>
        <v>0</v>
      </c>
      <c r="AC261">
        <f t="shared" si="81"/>
        <v>0</v>
      </c>
      <c r="AD261"/>
      <c r="AE261"/>
      <c r="AF261">
        <f t="shared" si="82"/>
        <v>1</v>
      </c>
      <c r="AG261">
        <f t="shared" si="83"/>
        <v>1</v>
      </c>
      <c r="AH261" t="str">
        <f t="shared" si="84"/>
        <v>Correct</v>
      </c>
      <c r="AJ261" s="96" t="str">
        <f>IFERROR(VLOOKUP(Table1[[#This Row],[RespondentID]],'All Data'!$A:$CO,87,FALSE),"unknown")</f>
        <v>Man</v>
      </c>
      <c r="AK261" s="96" t="str">
        <f>IFERROR(VLOOKUP(Table1[[#This Row],[RespondentID]],'All Data'!$A:$CO,88,FALSE),"unknown")</f>
        <v>55-64 years</v>
      </c>
      <c r="AL261" s="96" t="str">
        <f>IFERROR(VLOOKUP(Table1[[#This Row],[RespondentID]],'All Data'!$A:$CO,89,FALSE),"unknown")</f>
        <v>Nassau</v>
      </c>
      <c r="AM261" s="96" t="str">
        <f>IFERROR(VLOOKUP(Table1[[#This Row],[RespondentID]],'All Data'!$A:$CO,90,FALSE),"unknown")</f>
        <v>Garden City, 11530</v>
      </c>
      <c r="AN261" s="96" t="str">
        <f>IFERROR(VLOOKUP(Table1[[#This Row],[RespondentID]],'All Data'!$A:$CO,91,FALSE),"unknown")</f>
        <v>White</v>
      </c>
      <c r="AO261" s="96" t="str">
        <f>IFERROR(VLOOKUP(Table1[[#This Row],[RespondentID]],'All Data'!$A:$CO,92,FALSE),"unknown")</f>
        <v>Not Hispanic or Latino</v>
      </c>
      <c r="AP261" s="96" t="str">
        <f>IFERROR(VLOOKUP(Table1[[#This Row],[RespondentID]],'All Data'!$A:$CO,93,FALSE),"unknown")</f>
        <v>English</v>
      </c>
      <c r="AQ261" s="96" t="str">
        <f>IFERROR(VLOOKUP(Table1[[#This Row],[RespondentID]],'All Data'!$A:$CW,94,FALSE),"unknown")</f>
        <v>$75,000 to $125,000</v>
      </c>
      <c r="AR261" s="96" t="str">
        <f>IFERROR(VLOOKUP(Table1[[#This Row],[RespondentID]],'All Data'!$A:$CW,95,FALSE),"unknown")</f>
        <v>College graduate</v>
      </c>
      <c r="AS261" s="96" t="str">
        <f>IFERROR(VLOOKUP(Table1[[#This Row],[RespondentID]],'All Data'!$A:$CW,96,FALSE),"unknown")</f>
        <v>Retired</v>
      </c>
      <c r="AT261" s="96" t="str">
        <f>IFERROR(VLOOKUP(Table1[[#This Row],[RespondentID]],'All Data'!$A:$CW,97,FALSE),"unknown")</f>
        <v>Yes</v>
      </c>
      <c r="AU261" s="96" t="str">
        <f>IFERROR(VLOOKUP(Table1[[#This Row],[RespondentID]],'All Data'!$A:$CW,98,FALSE),"unknown")</f>
        <v>Private/Commercial</v>
      </c>
      <c r="AV261" s="96" t="str">
        <f>IFERROR(VLOOKUP(Table1[[#This Row],[RespondentID]],'All Data'!$A:$CW,99,FALSE),"unknown")</f>
        <v>Yes</v>
      </c>
    </row>
    <row r="262" spans="1:48">
      <c r="A262">
        <v>18044086532</v>
      </c>
      <c r="B262" t="s">
        <v>38</v>
      </c>
      <c r="I262" t="s">
        <v>44</v>
      </c>
      <c r="J262" t="s">
        <v>45</v>
      </c>
      <c r="O262">
        <f t="shared" si="68"/>
        <v>3</v>
      </c>
      <c r="P262">
        <f t="shared" si="69"/>
        <v>1</v>
      </c>
      <c r="Q262"/>
      <c r="R262">
        <f t="shared" si="70"/>
        <v>1</v>
      </c>
      <c r="S262">
        <f t="shared" si="71"/>
        <v>0</v>
      </c>
      <c r="T262">
        <f t="shared" si="72"/>
        <v>0</v>
      </c>
      <c r="U262">
        <f t="shared" si="73"/>
        <v>0</v>
      </c>
      <c r="V262">
        <f t="shared" si="74"/>
        <v>0</v>
      </c>
      <c r="W262">
        <f t="shared" si="75"/>
        <v>0</v>
      </c>
      <c r="X262">
        <f t="shared" si="76"/>
        <v>0</v>
      </c>
      <c r="Y262">
        <f t="shared" si="77"/>
        <v>1</v>
      </c>
      <c r="Z262">
        <f t="shared" si="78"/>
        <v>1</v>
      </c>
      <c r="AA262">
        <f t="shared" si="79"/>
        <v>0</v>
      </c>
      <c r="AB262">
        <f t="shared" si="80"/>
        <v>0</v>
      </c>
      <c r="AC262">
        <f t="shared" si="81"/>
        <v>0</v>
      </c>
      <c r="AD262"/>
      <c r="AE262"/>
      <c r="AF262">
        <f t="shared" si="82"/>
        <v>3</v>
      </c>
      <c r="AG262">
        <f t="shared" si="83"/>
        <v>3</v>
      </c>
      <c r="AH262" t="str">
        <f t="shared" si="84"/>
        <v>Correct</v>
      </c>
      <c r="AJ262" s="96" t="str">
        <f>IFERROR(VLOOKUP(Table1[[#This Row],[RespondentID]],'All Data'!$A:$CO,87,FALSE),"unknown")</f>
        <v>Woman</v>
      </c>
      <c r="AK262" s="96" t="str">
        <f>IFERROR(VLOOKUP(Table1[[#This Row],[RespondentID]],'All Data'!$A:$CO,88,FALSE),"unknown")</f>
        <v>65+ years</v>
      </c>
      <c r="AL262" s="96" t="str">
        <f>IFERROR(VLOOKUP(Table1[[#This Row],[RespondentID]],'All Data'!$A:$CO,89,FALSE),"unknown")</f>
        <v>Nassau</v>
      </c>
      <c r="AM262" s="96" t="str">
        <f>IFERROR(VLOOKUP(Table1[[#This Row],[RespondentID]],'All Data'!$A:$CO,90,FALSE),"unknown")</f>
        <v>Port Washington, 11050</v>
      </c>
      <c r="AN262" s="96" t="str">
        <f>IFERROR(VLOOKUP(Table1[[#This Row],[RespondentID]],'All Data'!$A:$CO,91,FALSE),"unknown")</f>
        <v>White</v>
      </c>
      <c r="AO262" s="96" t="str">
        <f>IFERROR(VLOOKUP(Table1[[#This Row],[RespondentID]],'All Data'!$A:$CO,92,FALSE),"unknown")</f>
        <v>Not Hispanic or Latino</v>
      </c>
      <c r="AP262" s="96" t="str">
        <f>IFERROR(VLOOKUP(Table1[[#This Row],[RespondentID]],'All Data'!$A:$CO,93,FALSE),"unknown")</f>
        <v>English</v>
      </c>
      <c r="AQ262" s="96">
        <f>IFERROR(VLOOKUP(Table1[[#This Row],[RespondentID]],'All Data'!$A:$CW,94,FALSE),"unknown")</f>
        <v>0</v>
      </c>
      <c r="AR262" s="96" t="str">
        <f>IFERROR(VLOOKUP(Table1[[#This Row],[RespondentID]],'All Data'!$A:$CW,95,FALSE),"unknown")</f>
        <v>College graduate</v>
      </c>
      <c r="AS262" s="96" t="str">
        <f>IFERROR(VLOOKUP(Table1[[#This Row],[RespondentID]],'All Data'!$A:$CW,96,FALSE),"unknown")</f>
        <v>Retired</v>
      </c>
      <c r="AT262" s="96" t="str">
        <f>IFERROR(VLOOKUP(Table1[[#This Row],[RespondentID]],'All Data'!$A:$CW,97,FALSE),"unknown")</f>
        <v>Yes</v>
      </c>
      <c r="AU262" s="96" t="str">
        <f>IFERROR(VLOOKUP(Table1[[#This Row],[RespondentID]],'All Data'!$A:$CW,98,FALSE),"unknown")</f>
        <v>Medicare</v>
      </c>
      <c r="AV262" s="96" t="str">
        <f>IFERROR(VLOOKUP(Table1[[#This Row],[RespondentID]],'All Data'!$A:$CW,99,FALSE),"unknown")</f>
        <v>No</v>
      </c>
    </row>
    <row r="263" spans="1:48">
      <c r="A263">
        <v>18044086334</v>
      </c>
      <c r="N263" t="s">
        <v>593</v>
      </c>
      <c r="O263">
        <f t="shared" si="68"/>
        <v>1</v>
      </c>
      <c r="P263">
        <f t="shared" si="69"/>
        <v>3</v>
      </c>
      <c r="Q263"/>
      <c r="R263">
        <f t="shared" si="70"/>
        <v>0</v>
      </c>
      <c r="S263">
        <f t="shared" si="71"/>
        <v>0</v>
      </c>
      <c r="T263">
        <f t="shared" si="72"/>
        <v>0</v>
      </c>
      <c r="U263">
        <f t="shared" si="73"/>
        <v>0</v>
      </c>
      <c r="V263">
        <f t="shared" si="74"/>
        <v>0</v>
      </c>
      <c r="W263">
        <f t="shared" si="75"/>
        <v>0</v>
      </c>
      <c r="X263">
        <f t="shared" si="76"/>
        <v>0</v>
      </c>
      <c r="Y263">
        <f t="shared" si="77"/>
        <v>0</v>
      </c>
      <c r="Z263">
        <f t="shared" si="78"/>
        <v>0</v>
      </c>
      <c r="AA263">
        <f t="shared" si="79"/>
        <v>0</v>
      </c>
      <c r="AB263">
        <f t="shared" si="80"/>
        <v>0</v>
      </c>
      <c r="AC263">
        <f t="shared" si="81"/>
        <v>0</v>
      </c>
      <c r="AD263"/>
      <c r="AE263"/>
      <c r="AF263">
        <f t="shared" si="82"/>
        <v>0</v>
      </c>
      <c r="AG263">
        <f t="shared" si="83"/>
        <v>1</v>
      </c>
      <c r="AH263" t="str">
        <f t="shared" si="84"/>
        <v>Wrong</v>
      </c>
      <c r="AJ263" s="96" t="str">
        <f>IFERROR(VLOOKUP(Table1[[#This Row],[RespondentID]],'All Data'!$A:$CO,87,FALSE),"unknown")</f>
        <v>Woman</v>
      </c>
      <c r="AK263" s="96" t="str">
        <f>IFERROR(VLOOKUP(Table1[[#This Row],[RespondentID]],'All Data'!$A:$CO,88,FALSE),"unknown")</f>
        <v>65+ years</v>
      </c>
      <c r="AL263" s="96" t="str">
        <f>IFERROR(VLOOKUP(Table1[[#This Row],[RespondentID]],'All Data'!$A:$CO,89,FALSE),"unknown")</f>
        <v>Nassau</v>
      </c>
      <c r="AM263" s="96" t="str">
        <f>IFERROR(VLOOKUP(Table1[[#This Row],[RespondentID]],'All Data'!$A:$CO,90,FALSE),"unknown")</f>
        <v>Port Washington, 11050</v>
      </c>
      <c r="AN263" s="96" t="str">
        <f>IFERROR(VLOOKUP(Table1[[#This Row],[RespondentID]],'All Data'!$A:$CO,91,FALSE),"unknown")</f>
        <v>Asian</v>
      </c>
      <c r="AO263" s="96" t="str">
        <f>IFERROR(VLOOKUP(Table1[[#This Row],[RespondentID]],'All Data'!$A:$CO,92,FALSE),"unknown")</f>
        <v>Not Hispanic or Latino</v>
      </c>
      <c r="AP263" s="96" t="str">
        <f>IFERROR(VLOOKUP(Table1[[#This Row],[RespondentID]],'All Data'!$A:$CO,93,FALSE),"unknown")</f>
        <v>English, Chinese</v>
      </c>
      <c r="AQ263" s="96" t="str">
        <f>IFERROR(VLOOKUP(Table1[[#This Row],[RespondentID]],'All Data'!$A:$CW,94,FALSE),"unknown")</f>
        <v>Over $125,000</v>
      </c>
      <c r="AR263" s="96" t="str">
        <f>IFERROR(VLOOKUP(Table1[[#This Row],[RespondentID]],'All Data'!$A:$CW,95,FALSE),"unknown")</f>
        <v>Graduate school</v>
      </c>
      <c r="AS263" s="96">
        <f>IFERROR(VLOOKUP(Table1[[#This Row],[RespondentID]],'All Data'!$A:$CW,96,FALSE),"unknown")</f>
        <v>0</v>
      </c>
      <c r="AT263" s="96" t="str">
        <f>IFERROR(VLOOKUP(Table1[[#This Row],[RespondentID]],'All Data'!$A:$CW,97,FALSE),"unknown")</f>
        <v>Yes</v>
      </c>
      <c r="AU263" s="96" t="str">
        <f>IFERROR(VLOOKUP(Table1[[#This Row],[RespondentID]],'All Data'!$A:$CW,98,FALSE),"unknown")</f>
        <v>Medicare, Private/Commercial</v>
      </c>
      <c r="AV263" s="96" t="str">
        <f>IFERROR(VLOOKUP(Table1[[#This Row],[RespondentID]],'All Data'!$A:$CW,99,FALSE),"unknown")</f>
        <v>Yes</v>
      </c>
    </row>
    <row r="264" spans="1:48">
      <c r="A264">
        <v>18044086220</v>
      </c>
      <c r="C264" t="s">
        <v>39</v>
      </c>
      <c r="H264" t="s">
        <v>43</v>
      </c>
      <c r="J264" t="s">
        <v>45</v>
      </c>
      <c r="O264">
        <f t="shared" si="68"/>
        <v>3</v>
      </c>
      <c r="P264">
        <f t="shared" si="69"/>
        <v>1</v>
      </c>
      <c r="Q264"/>
      <c r="R264">
        <f t="shared" si="70"/>
        <v>0</v>
      </c>
      <c r="S264">
        <f t="shared" si="71"/>
        <v>1</v>
      </c>
      <c r="T264">
        <f t="shared" si="72"/>
        <v>0</v>
      </c>
      <c r="U264">
        <f t="shared" si="73"/>
        <v>0</v>
      </c>
      <c r="V264">
        <f t="shared" si="74"/>
        <v>0</v>
      </c>
      <c r="W264">
        <f t="shared" si="75"/>
        <v>0</v>
      </c>
      <c r="X264">
        <f t="shared" si="76"/>
        <v>1</v>
      </c>
      <c r="Y264">
        <f t="shared" si="77"/>
        <v>0</v>
      </c>
      <c r="Z264">
        <f t="shared" si="78"/>
        <v>1</v>
      </c>
      <c r="AA264">
        <f t="shared" si="79"/>
        <v>0</v>
      </c>
      <c r="AB264">
        <f t="shared" si="80"/>
        <v>0</v>
      </c>
      <c r="AC264">
        <f t="shared" si="81"/>
        <v>0</v>
      </c>
      <c r="AD264"/>
      <c r="AE264"/>
      <c r="AF264">
        <f t="shared" si="82"/>
        <v>3</v>
      </c>
      <c r="AG264">
        <f t="shared" si="83"/>
        <v>3</v>
      </c>
      <c r="AH264" t="str">
        <f t="shared" si="84"/>
        <v>Correct</v>
      </c>
      <c r="AJ264" s="96" t="str">
        <f>IFERROR(VLOOKUP(Table1[[#This Row],[RespondentID]],'All Data'!$A:$CO,87,FALSE),"unknown")</f>
        <v>Woman</v>
      </c>
      <c r="AK264" s="96" t="str">
        <f>IFERROR(VLOOKUP(Table1[[#This Row],[RespondentID]],'All Data'!$A:$CO,88,FALSE),"unknown")</f>
        <v>18-24 years</v>
      </c>
      <c r="AL264" s="96" t="str">
        <f>IFERROR(VLOOKUP(Table1[[#This Row],[RespondentID]],'All Data'!$A:$CO,89,FALSE),"unknown")</f>
        <v>Nassau</v>
      </c>
      <c r="AM264" s="96" t="str">
        <f>IFERROR(VLOOKUP(Table1[[#This Row],[RespondentID]],'All Data'!$A:$CO,90,FALSE),"unknown")</f>
        <v>Massapequa Park, 11762</v>
      </c>
      <c r="AN264" s="96" t="str">
        <f>IFERROR(VLOOKUP(Table1[[#This Row],[RespondentID]],'All Data'!$A:$CO,91,FALSE),"unknown")</f>
        <v>White</v>
      </c>
      <c r="AO264" s="96" t="str">
        <f>IFERROR(VLOOKUP(Table1[[#This Row],[RespondentID]],'All Data'!$A:$CO,92,FALSE),"unknown")</f>
        <v>Not Hispanic or Latino</v>
      </c>
      <c r="AP264" s="96" t="str">
        <f>IFERROR(VLOOKUP(Table1[[#This Row],[RespondentID]],'All Data'!$A:$CO,93,FALSE),"unknown")</f>
        <v>English</v>
      </c>
      <c r="AQ264" s="96" t="str">
        <f>IFERROR(VLOOKUP(Table1[[#This Row],[RespondentID]],'All Data'!$A:$CW,94,FALSE),"unknown")</f>
        <v>$0-$19,999</v>
      </c>
      <c r="AR264" s="96" t="str">
        <f>IFERROR(VLOOKUP(Table1[[#This Row],[RespondentID]],'All Data'!$A:$CW,95,FALSE),"unknown")</f>
        <v>High school graduate</v>
      </c>
      <c r="AS264" s="96" t="str">
        <f>IFERROR(VLOOKUP(Table1[[#This Row],[RespondentID]],'All Data'!$A:$CW,96,FALSE),"unknown")</f>
        <v>Student</v>
      </c>
      <c r="AT264" s="96" t="str">
        <f>IFERROR(VLOOKUP(Table1[[#This Row],[RespondentID]],'All Data'!$A:$CW,97,FALSE),"unknown")</f>
        <v>Yes</v>
      </c>
      <c r="AU264" s="96" t="str">
        <f>IFERROR(VLOOKUP(Table1[[#This Row],[RespondentID]],'All Data'!$A:$CW,98,FALSE),"unknown")</f>
        <v>Private/Commercial</v>
      </c>
      <c r="AV264" s="96" t="str">
        <f>IFERROR(VLOOKUP(Table1[[#This Row],[RespondentID]],'All Data'!$A:$CW,99,FALSE),"unknown")</f>
        <v>Yes</v>
      </c>
    </row>
    <row r="265" spans="1:48">
      <c r="A265">
        <v>18044086068</v>
      </c>
      <c r="B265" t="s">
        <v>38</v>
      </c>
      <c r="C265" t="s">
        <v>39</v>
      </c>
      <c r="H265" t="s">
        <v>43</v>
      </c>
      <c r="O265">
        <f t="shared" si="68"/>
        <v>3</v>
      </c>
      <c r="P265">
        <f t="shared" si="69"/>
        <v>1</v>
      </c>
      <c r="Q265"/>
      <c r="R265">
        <f t="shared" si="70"/>
        <v>1</v>
      </c>
      <c r="S265">
        <f t="shared" si="71"/>
        <v>1</v>
      </c>
      <c r="T265">
        <f t="shared" si="72"/>
        <v>0</v>
      </c>
      <c r="U265">
        <f t="shared" si="73"/>
        <v>0</v>
      </c>
      <c r="V265">
        <f t="shared" si="74"/>
        <v>0</v>
      </c>
      <c r="W265">
        <f t="shared" si="75"/>
        <v>0</v>
      </c>
      <c r="X265">
        <f t="shared" si="76"/>
        <v>1</v>
      </c>
      <c r="Y265">
        <f t="shared" si="77"/>
        <v>0</v>
      </c>
      <c r="Z265">
        <f t="shared" si="78"/>
        <v>0</v>
      </c>
      <c r="AA265">
        <f t="shared" si="79"/>
        <v>0</v>
      </c>
      <c r="AB265">
        <f t="shared" si="80"/>
        <v>0</v>
      </c>
      <c r="AC265">
        <f t="shared" si="81"/>
        <v>0</v>
      </c>
      <c r="AD265"/>
      <c r="AE265"/>
      <c r="AF265">
        <f t="shared" si="82"/>
        <v>3</v>
      </c>
      <c r="AG265">
        <f t="shared" si="83"/>
        <v>3</v>
      </c>
      <c r="AH265" t="str">
        <f t="shared" si="84"/>
        <v>Correct</v>
      </c>
      <c r="AJ265" s="96" t="str">
        <f>IFERROR(VLOOKUP(Table1[[#This Row],[RespondentID]],'All Data'!$A:$CO,87,FALSE),"unknown")</f>
        <v>Woman</v>
      </c>
      <c r="AK265" s="96" t="str">
        <f>IFERROR(VLOOKUP(Table1[[#This Row],[RespondentID]],'All Data'!$A:$CO,88,FALSE),"unknown")</f>
        <v>65+ years</v>
      </c>
      <c r="AL265" s="96" t="str">
        <f>IFERROR(VLOOKUP(Table1[[#This Row],[RespondentID]],'All Data'!$A:$CO,89,FALSE),"unknown")</f>
        <v>Nassau</v>
      </c>
      <c r="AM265" s="96" t="str">
        <f>IFERROR(VLOOKUP(Table1[[#This Row],[RespondentID]],'All Data'!$A:$CO,90,FALSE),"unknown")</f>
        <v>Farmingdale, 11735</v>
      </c>
      <c r="AN265" s="96" t="str">
        <f>IFERROR(VLOOKUP(Table1[[#This Row],[RespondentID]],'All Data'!$A:$CO,91,FALSE),"unknown")</f>
        <v>Native Hawaiian and Other Pacific Islander</v>
      </c>
      <c r="AO265" s="96">
        <f>IFERROR(VLOOKUP(Table1[[#This Row],[RespondentID]],'All Data'!$A:$CO,92,FALSE),"unknown")</f>
        <v>0</v>
      </c>
      <c r="AP265" s="96" t="str">
        <f>IFERROR(VLOOKUP(Table1[[#This Row],[RespondentID]],'All Data'!$A:$CO,93,FALSE),"unknown")</f>
        <v>English</v>
      </c>
      <c r="AQ265" s="96">
        <f>IFERROR(VLOOKUP(Table1[[#This Row],[RespondentID]],'All Data'!$A:$CW,94,FALSE),"unknown")</f>
        <v>0</v>
      </c>
      <c r="AR265" s="96" t="str">
        <f>IFERROR(VLOOKUP(Table1[[#This Row],[RespondentID]],'All Data'!$A:$CW,95,FALSE),"unknown")</f>
        <v>College graduate</v>
      </c>
      <c r="AS265" s="96" t="str">
        <f>IFERROR(VLOOKUP(Table1[[#This Row],[RespondentID]],'All Data'!$A:$CW,96,FALSE),"unknown")</f>
        <v>Retired</v>
      </c>
      <c r="AT265" s="96" t="str">
        <f>IFERROR(VLOOKUP(Table1[[#This Row],[RespondentID]],'All Data'!$A:$CW,97,FALSE),"unknown")</f>
        <v>Yes</v>
      </c>
      <c r="AU265" s="96" t="str">
        <f>IFERROR(VLOOKUP(Table1[[#This Row],[RespondentID]],'All Data'!$A:$CW,98,FALSE),"unknown")</f>
        <v>Medicare</v>
      </c>
      <c r="AV265" s="96" t="str">
        <f>IFERROR(VLOOKUP(Table1[[#This Row],[RespondentID]],'All Data'!$A:$CW,99,FALSE),"unknown")</f>
        <v>Yes</v>
      </c>
    </row>
    <row r="266" spans="1:48">
      <c r="A266">
        <v>18044085939</v>
      </c>
      <c r="G266" t="s">
        <v>37</v>
      </c>
      <c r="J266" t="s">
        <v>45</v>
      </c>
      <c r="O266">
        <f t="shared" si="68"/>
        <v>2</v>
      </c>
      <c r="P266">
        <f t="shared" si="69"/>
        <v>1.5</v>
      </c>
      <c r="Q266"/>
      <c r="R266">
        <f t="shared" si="70"/>
        <v>0</v>
      </c>
      <c r="S266">
        <f t="shared" si="71"/>
        <v>0</v>
      </c>
      <c r="T266">
        <f t="shared" si="72"/>
        <v>0</v>
      </c>
      <c r="U266">
        <f t="shared" si="73"/>
        <v>0</v>
      </c>
      <c r="V266">
        <f t="shared" si="74"/>
        <v>0</v>
      </c>
      <c r="W266">
        <f t="shared" si="75"/>
        <v>1</v>
      </c>
      <c r="X266">
        <f t="shared" si="76"/>
        <v>0</v>
      </c>
      <c r="Y266">
        <f t="shared" si="77"/>
        <v>0</v>
      </c>
      <c r="Z266">
        <f t="shared" si="78"/>
        <v>1</v>
      </c>
      <c r="AA266">
        <f t="shared" si="79"/>
        <v>0</v>
      </c>
      <c r="AB266">
        <f t="shared" si="80"/>
        <v>0</v>
      </c>
      <c r="AC266">
        <f t="shared" si="81"/>
        <v>0</v>
      </c>
      <c r="AD266"/>
      <c r="AE266"/>
      <c r="AF266">
        <f t="shared" si="82"/>
        <v>2</v>
      </c>
      <c r="AG266">
        <f t="shared" si="83"/>
        <v>2</v>
      </c>
      <c r="AH266" t="str">
        <f t="shared" si="84"/>
        <v>Correct</v>
      </c>
      <c r="AJ266" s="96" t="str">
        <f>IFERROR(VLOOKUP(Table1[[#This Row],[RespondentID]],'All Data'!$A:$CO,87,FALSE),"unknown")</f>
        <v>Woman</v>
      </c>
      <c r="AK266" s="96" t="str">
        <f>IFERROR(VLOOKUP(Table1[[#This Row],[RespondentID]],'All Data'!$A:$CO,88,FALSE),"unknown")</f>
        <v>55-64 years</v>
      </c>
      <c r="AL266" s="96" t="str">
        <f>IFERROR(VLOOKUP(Table1[[#This Row],[RespondentID]],'All Data'!$A:$CO,89,FALSE),"unknown")</f>
        <v>Nassau</v>
      </c>
      <c r="AM266" s="96" t="str">
        <f>IFERROR(VLOOKUP(Table1[[#This Row],[RespondentID]],'All Data'!$A:$CO,90,FALSE),"unknown")</f>
        <v>Massapequa Park, 11762</v>
      </c>
      <c r="AN266" s="96" t="str">
        <f>IFERROR(VLOOKUP(Table1[[#This Row],[RespondentID]],'All Data'!$A:$CO,91,FALSE),"unknown")</f>
        <v>White</v>
      </c>
      <c r="AO266" s="96" t="str">
        <f>IFERROR(VLOOKUP(Table1[[#This Row],[RespondentID]],'All Data'!$A:$CO,92,FALSE),"unknown")</f>
        <v>Not Hispanic or Latino</v>
      </c>
      <c r="AP266" s="96" t="str">
        <f>IFERROR(VLOOKUP(Table1[[#This Row],[RespondentID]],'All Data'!$A:$CO,93,FALSE),"unknown")</f>
        <v>English</v>
      </c>
      <c r="AQ266" s="96" t="str">
        <f>IFERROR(VLOOKUP(Table1[[#This Row],[RespondentID]],'All Data'!$A:$CW,94,FALSE),"unknown")</f>
        <v>Over $125,000</v>
      </c>
      <c r="AR266" s="96" t="str">
        <f>IFERROR(VLOOKUP(Table1[[#This Row],[RespondentID]],'All Data'!$A:$CW,95,FALSE),"unknown")</f>
        <v>Some college</v>
      </c>
      <c r="AS266" s="96" t="str">
        <f>IFERROR(VLOOKUP(Table1[[#This Row],[RespondentID]],'All Data'!$A:$CW,96,FALSE),"unknown")</f>
        <v>Out of work, but not currently looking</v>
      </c>
      <c r="AT266" s="96" t="str">
        <f>IFERROR(VLOOKUP(Table1[[#This Row],[RespondentID]],'All Data'!$A:$CW,97,FALSE),"unknown")</f>
        <v>Yes</v>
      </c>
      <c r="AU266" s="96" t="str">
        <f>IFERROR(VLOOKUP(Table1[[#This Row],[RespondentID]],'All Data'!$A:$CW,98,FALSE),"unknown")</f>
        <v>Medicare, Private/Commercial</v>
      </c>
      <c r="AV266" s="96" t="str">
        <f>IFERROR(VLOOKUP(Table1[[#This Row],[RespondentID]],'All Data'!$A:$CW,99,FALSE),"unknown")</f>
        <v>Yes</v>
      </c>
    </row>
    <row r="267" spans="1:48">
      <c r="A267">
        <v>18044085776</v>
      </c>
      <c r="L267" t="s">
        <v>47</v>
      </c>
      <c r="N267" t="s">
        <v>596</v>
      </c>
      <c r="O267">
        <f t="shared" si="68"/>
        <v>2</v>
      </c>
      <c r="P267">
        <f t="shared" si="69"/>
        <v>1.5</v>
      </c>
      <c r="Q267"/>
      <c r="R267">
        <f t="shared" si="70"/>
        <v>0</v>
      </c>
      <c r="S267">
        <f t="shared" si="71"/>
        <v>0</v>
      </c>
      <c r="T267">
        <f t="shared" si="72"/>
        <v>0</v>
      </c>
      <c r="U267">
        <f t="shared" si="73"/>
        <v>0</v>
      </c>
      <c r="V267">
        <f t="shared" si="74"/>
        <v>0</v>
      </c>
      <c r="W267">
        <f t="shared" si="75"/>
        <v>0</v>
      </c>
      <c r="X267">
        <f t="shared" si="76"/>
        <v>0</v>
      </c>
      <c r="Y267">
        <f t="shared" si="77"/>
        <v>0</v>
      </c>
      <c r="Z267">
        <f t="shared" si="78"/>
        <v>0</v>
      </c>
      <c r="AA267">
        <f t="shared" si="79"/>
        <v>0</v>
      </c>
      <c r="AB267">
        <f t="shared" si="80"/>
        <v>1</v>
      </c>
      <c r="AC267">
        <f t="shared" si="81"/>
        <v>0</v>
      </c>
      <c r="AD267"/>
      <c r="AE267"/>
      <c r="AF267">
        <f t="shared" si="82"/>
        <v>1</v>
      </c>
      <c r="AG267">
        <f t="shared" si="83"/>
        <v>2</v>
      </c>
      <c r="AH267" t="str">
        <f t="shared" si="84"/>
        <v>Wrong</v>
      </c>
      <c r="AJ267" s="96" t="str">
        <f>IFERROR(VLOOKUP(Table1[[#This Row],[RespondentID]],'All Data'!$A:$CO,87,FALSE),"unknown")</f>
        <v>Man</v>
      </c>
      <c r="AK267" s="96" t="str">
        <f>IFERROR(VLOOKUP(Table1[[#This Row],[RespondentID]],'All Data'!$A:$CO,88,FALSE),"unknown")</f>
        <v>65+ years</v>
      </c>
      <c r="AL267" s="96" t="str">
        <f>IFERROR(VLOOKUP(Table1[[#This Row],[RespondentID]],'All Data'!$A:$CO,89,FALSE),"unknown")</f>
        <v>Nassau</v>
      </c>
      <c r="AM267" s="96" t="str">
        <f>IFERROR(VLOOKUP(Table1[[#This Row],[RespondentID]],'All Data'!$A:$CO,90,FALSE),"unknown")</f>
        <v>Massapequa, 11758</v>
      </c>
      <c r="AN267" s="96" t="str">
        <f>IFERROR(VLOOKUP(Table1[[#This Row],[RespondentID]],'All Data'!$A:$CO,91,FALSE),"unknown")</f>
        <v>White</v>
      </c>
      <c r="AO267" s="96" t="str">
        <f>IFERROR(VLOOKUP(Table1[[#This Row],[RespondentID]],'All Data'!$A:$CO,92,FALSE),"unknown")</f>
        <v>Not Hispanic or Latino</v>
      </c>
      <c r="AP267" s="96" t="str">
        <f>IFERROR(VLOOKUP(Table1[[#This Row],[RespondentID]],'All Data'!$A:$CO,93,FALSE),"unknown")</f>
        <v>English</v>
      </c>
      <c r="AQ267" s="96" t="str">
        <f>IFERROR(VLOOKUP(Table1[[#This Row],[RespondentID]],'All Data'!$A:$CW,94,FALSE),"unknown")</f>
        <v>$75,000 to $125,000</v>
      </c>
      <c r="AR267" s="96" t="str">
        <f>IFERROR(VLOOKUP(Table1[[#This Row],[RespondentID]],'All Data'!$A:$CW,95,FALSE),"unknown")</f>
        <v>Graduate school</v>
      </c>
      <c r="AS267" s="96" t="str">
        <f>IFERROR(VLOOKUP(Table1[[#This Row],[RespondentID]],'All Data'!$A:$CW,96,FALSE),"unknown")</f>
        <v>Retired</v>
      </c>
      <c r="AT267" s="96" t="str">
        <f>IFERROR(VLOOKUP(Table1[[#This Row],[RespondentID]],'All Data'!$A:$CW,97,FALSE),"unknown")</f>
        <v>Yes</v>
      </c>
      <c r="AU267" s="96" t="str">
        <f>IFERROR(VLOOKUP(Table1[[#This Row],[RespondentID]],'All Data'!$A:$CW,98,FALSE),"unknown")</f>
        <v>Medicare</v>
      </c>
      <c r="AV267" s="96" t="str">
        <f>IFERROR(VLOOKUP(Table1[[#This Row],[RespondentID]],'All Data'!$A:$CW,99,FALSE),"unknown")</f>
        <v>Yes</v>
      </c>
    </row>
    <row r="268" spans="1:48">
      <c r="A268">
        <v>18044085414</v>
      </c>
      <c r="H268" t="s">
        <v>43</v>
      </c>
      <c r="K268" t="s">
        <v>46</v>
      </c>
      <c r="L268" t="s">
        <v>47</v>
      </c>
      <c r="O268">
        <f t="shared" si="68"/>
        <v>3</v>
      </c>
      <c r="P268">
        <f t="shared" si="69"/>
        <v>1</v>
      </c>
      <c r="Q268"/>
      <c r="R268">
        <f t="shared" si="70"/>
        <v>0</v>
      </c>
      <c r="S268">
        <f t="shared" si="71"/>
        <v>0</v>
      </c>
      <c r="T268">
        <f t="shared" si="72"/>
        <v>0</v>
      </c>
      <c r="U268">
        <f t="shared" si="73"/>
        <v>0</v>
      </c>
      <c r="V268">
        <f t="shared" si="74"/>
        <v>0</v>
      </c>
      <c r="W268">
        <f t="shared" si="75"/>
        <v>0</v>
      </c>
      <c r="X268">
        <f t="shared" si="76"/>
        <v>1</v>
      </c>
      <c r="Y268">
        <f t="shared" si="77"/>
        <v>0</v>
      </c>
      <c r="Z268">
        <f t="shared" si="78"/>
        <v>0</v>
      </c>
      <c r="AA268">
        <f t="shared" si="79"/>
        <v>1</v>
      </c>
      <c r="AB268">
        <f t="shared" si="80"/>
        <v>1</v>
      </c>
      <c r="AC268">
        <f t="shared" si="81"/>
        <v>0</v>
      </c>
      <c r="AD268"/>
      <c r="AE268"/>
      <c r="AF268">
        <f t="shared" si="82"/>
        <v>3</v>
      </c>
      <c r="AG268">
        <f t="shared" si="83"/>
        <v>3</v>
      </c>
      <c r="AH268" t="str">
        <f t="shared" si="84"/>
        <v>Correct</v>
      </c>
      <c r="AJ268" s="96" t="str">
        <f>IFERROR(VLOOKUP(Table1[[#This Row],[RespondentID]],'All Data'!$A:$CO,87,FALSE),"unknown")</f>
        <v>Woman</v>
      </c>
      <c r="AK268" s="96" t="str">
        <f>IFERROR(VLOOKUP(Table1[[#This Row],[RespondentID]],'All Data'!$A:$CO,88,FALSE),"unknown")</f>
        <v>45-54 years</v>
      </c>
      <c r="AL268" s="96" t="str">
        <f>IFERROR(VLOOKUP(Table1[[#This Row],[RespondentID]],'All Data'!$A:$CO,89,FALSE),"unknown")</f>
        <v>Queens</v>
      </c>
      <c r="AM268" s="96">
        <f>IFERROR(VLOOKUP(Table1[[#This Row],[RespondentID]],'All Data'!$A:$CO,90,FALSE),"unknown")</f>
        <v>0</v>
      </c>
      <c r="AN268" s="96" t="str">
        <f>IFERROR(VLOOKUP(Table1[[#This Row],[RespondentID]],'All Data'!$A:$CO,91,FALSE),"unknown")</f>
        <v>Asian</v>
      </c>
      <c r="AO268" s="96" t="str">
        <f>IFERROR(VLOOKUP(Table1[[#This Row],[RespondentID]],'All Data'!$A:$CO,92,FALSE),"unknown")</f>
        <v>Not Hispanic or Latino</v>
      </c>
      <c r="AP268" s="96" t="str">
        <f>IFERROR(VLOOKUP(Table1[[#This Row],[RespondentID]],'All Data'!$A:$CO,93,FALSE),"unknown")</f>
        <v>Other</v>
      </c>
      <c r="AQ268" s="96" t="str">
        <f>IFERROR(VLOOKUP(Table1[[#This Row],[RespondentID]],'All Data'!$A:$CW,94,FALSE),"unknown")</f>
        <v>$50,000 to $74,999</v>
      </c>
      <c r="AR268" s="96" t="str">
        <f>IFERROR(VLOOKUP(Table1[[#This Row],[RespondentID]],'All Data'!$A:$CW,95,FALSE),"unknown")</f>
        <v>College graduate</v>
      </c>
      <c r="AS268" s="96" t="str">
        <f>IFERROR(VLOOKUP(Table1[[#This Row],[RespondentID]],'All Data'!$A:$CW,96,FALSE),"unknown")</f>
        <v>Employed for wages</v>
      </c>
      <c r="AT268" s="96" t="str">
        <f>IFERROR(VLOOKUP(Table1[[#This Row],[RespondentID]],'All Data'!$A:$CW,97,FALSE),"unknown")</f>
        <v>No</v>
      </c>
      <c r="AU268" s="96" t="str">
        <f>IFERROR(VLOOKUP(Table1[[#This Row],[RespondentID]],'All Data'!$A:$CW,98,FALSE),"unknown")</f>
        <v>No Insurance</v>
      </c>
      <c r="AV268" s="96" t="str">
        <f>IFERROR(VLOOKUP(Table1[[#This Row],[RespondentID]],'All Data'!$A:$CW,99,FALSE),"unknown")</f>
        <v>Yes</v>
      </c>
    </row>
    <row r="269" spans="1:48">
      <c r="A269">
        <v>18044085314</v>
      </c>
      <c r="J269" t="s">
        <v>45</v>
      </c>
      <c r="O269">
        <f t="shared" si="68"/>
        <v>1</v>
      </c>
      <c r="P269">
        <f t="shared" si="69"/>
        <v>3</v>
      </c>
      <c r="Q269"/>
      <c r="R269">
        <f t="shared" si="70"/>
        <v>0</v>
      </c>
      <c r="S269">
        <f t="shared" si="71"/>
        <v>0</v>
      </c>
      <c r="T269">
        <f t="shared" si="72"/>
        <v>0</v>
      </c>
      <c r="U269">
        <f t="shared" si="73"/>
        <v>0</v>
      </c>
      <c r="V269">
        <f t="shared" si="74"/>
        <v>0</v>
      </c>
      <c r="W269">
        <f t="shared" si="75"/>
        <v>0</v>
      </c>
      <c r="X269">
        <f t="shared" si="76"/>
        <v>0</v>
      </c>
      <c r="Y269">
        <f t="shared" si="77"/>
        <v>0</v>
      </c>
      <c r="Z269">
        <f t="shared" si="78"/>
        <v>1</v>
      </c>
      <c r="AA269">
        <f t="shared" si="79"/>
        <v>0</v>
      </c>
      <c r="AB269">
        <f t="shared" si="80"/>
        <v>0</v>
      </c>
      <c r="AC269">
        <f t="shared" si="81"/>
        <v>0</v>
      </c>
      <c r="AD269"/>
      <c r="AE269"/>
      <c r="AF269">
        <f t="shared" si="82"/>
        <v>1</v>
      </c>
      <c r="AG269">
        <f t="shared" si="83"/>
        <v>1</v>
      </c>
      <c r="AH269" t="str">
        <f t="shared" si="84"/>
        <v>Correct</v>
      </c>
      <c r="AJ269" s="96" t="str">
        <f>IFERROR(VLOOKUP(Table1[[#This Row],[RespondentID]],'All Data'!$A:$CO,87,FALSE),"unknown")</f>
        <v>Woman</v>
      </c>
      <c r="AK269" s="96" t="str">
        <f>IFERROR(VLOOKUP(Table1[[#This Row],[RespondentID]],'All Data'!$A:$CO,88,FALSE),"unknown")</f>
        <v>65+ years</v>
      </c>
      <c r="AL269" s="96" t="str">
        <f>IFERROR(VLOOKUP(Table1[[#This Row],[RespondentID]],'All Data'!$A:$CO,89,FALSE),"unknown")</f>
        <v>Suffolk</v>
      </c>
      <c r="AM269" s="96" t="str">
        <f>IFERROR(VLOOKUP(Table1[[#This Row],[RespondentID]],'All Data'!$A:$CO,90,FALSE),"unknown")</f>
        <v>Amityville, 11701</v>
      </c>
      <c r="AN269" s="96" t="str">
        <f>IFERROR(VLOOKUP(Table1[[#This Row],[RespondentID]],'All Data'!$A:$CO,91,FALSE),"unknown")</f>
        <v>White</v>
      </c>
      <c r="AO269" s="96" t="str">
        <f>IFERROR(VLOOKUP(Table1[[#This Row],[RespondentID]],'All Data'!$A:$CO,92,FALSE),"unknown")</f>
        <v>Not Hispanic or Latino</v>
      </c>
      <c r="AP269" s="96" t="str">
        <f>IFERROR(VLOOKUP(Table1[[#This Row],[RespondentID]],'All Data'!$A:$CO,93,FALSE),"unknown")</f>
        <v>English</v>
      </c>
      <c r="AQ269" s="96">
        <f>IFERROR(VLOOKUP(Table1[[#This Row],[RespondentID]],'All Data'!$A:$CW,94,FALSE),"unknown")</f>
        <v>0</v>
      </c>
      <c r="AR269" s="96" t="str">
        <f>IFERROR(VLOOKUP(Table1[[#This Row],[RespondentID]],'All Data'!$A:$CW,95,FALSE),"unknown")</f>
        <v>High school graduate</v>
      </c>
      <c r="AS269" s="96" t="str">
        <f>IFERROR(VLOOKUP(Table1[[#This Row],[RespondentID]],'All Data'!$A:$CW,96,FALSE),"unknown")</f>
        <v>Retired</v>
      </c>
      <c r="AT269" s="96" t="str">
        <f>IFERROR(VLOOKUP(Table1[[#This Row],[RespondentID]],'All Data'!$A:$CW,97,FALSE),"unknown")</f>
        <v>No</v>
      </c>
      <c r="AU269" s="96" t="str">
        <f>IFERROR(VLOOKUP(Table1[[#This Row],[RespondentID]],'All Data'!$A:$CW,98,FALSE),"unknown")</f>
        <v>Medicare</v>
      </c>
      <c r="AV269" s="96" t="str">
        <f>IFERROR(VLOOKUP(Table1[[#This Row],[RespondentID]],'All Data'!$A:$CW,99,FALSE),"unknown")</f>
        <v>Yes</v>
      </c>
    </row>
    <row r="270" spans="1:48">
      <c r="A270">
        <v>18044085208</v>
      </c>
      <c r="B270" t="s">
        <v>38</v>
      </c>
      <c r="O270">
        <f t="shared" si="68"/>
        <v>1</v>
      </c>
      <c r="P270">
        <f t="shared" si="69"/>
        <v>3</v>
      </c>
      <c r="Q270"/>
      <c r="R270">
        <f t="shared" si="70"/>
        <v>1</v>
      </c>
      <c r="S270">
        <f t="shared" si="71"/>
        <v>0</v>
      </c>
      <c r="T270">
        <f t="shared" si="72"/>
        <v>0</v>
      </c>
      <c r="U270">
        <f t="shared" si="73"/>
        <v>0</v>
      </c>
      <c r="V270">
        <f t="shared" si="74"/>
        <v>0</v>
      </c>
      <c r="W270">
        <f t="shared" si="75"/>
        <v>0</v>
      </c>
      <c r="X270">
        <f t="shared" si="76"/>
        <v>0</v>
      </c>
      <c r="Y270">
        <f t="shared" si="77"/>
        <v>0</v>
      </c>
      <c r="Z270">
        <f t="shared" si="78"/>
        <v>0</v>
      </c>
      <c r="AA270">
        <f t="shared" si="79"/>
        <v>0</v>
      </c>
      <c r="AB270">
        <f t="shared" si="80"/>
        <v>0</v>
      </c>
      <c r="AC270">
        <f t="shared" si="81"/>
        <v>0</v>
      </c>
      <c r="AD270"/>
      <c r="AE270"/>
      <c r="AF270">
        <f t="shared" si="82"/>
        <v>1</v>
      </c>
      <c r="AG270">
        <f t="shared" si="83"/>
        <v>1</v>
      </c>
      <c r="AH270" t="str">
        <f t="shared" si="84"/>
        <v>Correct</v>
      </c>
      <c r="AJ270" s="96" t="str">
        <f>IFERROR(VLOOKUP(Table1[[#This Row],[RespondentID]],'All Data'!$A:$CO,87,FALSE),"unknown")</f>
        <v>Woman</v>
      </c>
      <c r="AK270" s="96" t="str">
        <f>IFERROR(VLOOKUP(Table1[[#This Row],[RespondentID]],'All Data'!$A:$CO,88,FALSE),"unknown")</f>
        <v>65+ years</v>
      </c>
      <c r="AL270" s="96" t="str">
        <f>IFERROR(VLOOKUP(Table1[[#This Row],[RespondentID]],'All Data'!$A:$CO,89,FALSE),"unknown")</f>
        <v>Nassau</v>
      </c>
      <c r="AM270" s="96" t="str">
        <f>IFERROR(VLOOKUP(Table1[[#This Row],[RespondentID]],'All Data'!$A:$CO,90,FALSE),"unknown")</f>
        <v>Valley Stream, 11580</v>
      </c>
      <c r="AN270" s="96" t="str">
        <f>IFERROR(VLOOKUP(Table1[[#This Row],[RespondentID]],'All Data'!$A:$CO,91,FALSE),"unknown")</f>
        <v>White</v>
      </c>
      <c r="AO270" s="96" t="str">
        <f>IFERROR(VLOOKUP(Table1[[#This Row],[RespondentID]],'All Data'!$A:$CO,92,FALSE),"unknown")</f>
        <v>Not Hispanic or Latino</v>
      </c>
      <c r="AP270" s="96">
        <f>IFERROR(VLOOKUP(Table1[[#This Row],[RespondentID]],'All Data'!$A:$CO,93,FALSE),"unknown")</f>
        <v>0</v>
      </c>
      <c r="AQ270" s="96" t="str">
        <f>IFERROR(VLOOKUP(Table1[[#This Row],[RespondentID]],'All Data'!$A:$CW,94,FALSE),"unknown")</f>
        <v>$75,000 to $125,000</v>
      </c>
      <c r="AR270" s="96" t="str">
        <f>IFERROR(VLOOKUP(Table1[[#This Row],[RespondentID]],'All Data'!$A:$CW,95,FALSE),"unknown")</f>
        <v>College graduate</v>
      </c>
      <c r="AS270" s="96" t="str">
        <f>IFERROR(VLOOKUP(Table1[[#This Row],[RespondentID]],'All Data'!$A:$CW,96,FALSE),"unknown")</f>
        <v>Retired</v>
      </c>
      <c r="AT270" s="96" t="str">
        <f>IFERROR(VLOOKUP(Table1[[#This Row],[RespondentID]],'All Data'!$A:$CW,97,FALSE),"unknown")</f>
        <v>Yes</v>
      </c>
      <c r="AU270" s="96" t="str">
        <f>IFERROR(VLOOKUP(Table1[[#This Row],[RespondentID]],'All Data'!$A:$CW,98,FALSE),"unknown")</f>
        <v>Medicare, Private/Commercial</v>
      </c>
      <c r="AV270" s="96" t="str">
        <f>IFERROR(VLOOKUP(Table1[[#This Row],[RespondentID]],'All Data'!$A:$CW,99,FALSE),"unknown")</f>
        <v>Yes</v>
      </c>
    </row>
    <row r="271" spans="1:48">
      <c r="A271">
        <v>18044085085</v>
      </c>
      <c r="D271" t="s">
        <v>40</v>
      </c>
      <c r="E271" t="s">
        <v>41</v>
      </c>
      <c r="O271">
        <f t="shared" si="68"/>
        <v>2</v>
      </c>
      <c r="P271">
        <f t="shared" si="69"/>
        <v>1.5</v>
      </c>
      <c r="Q271"/>
      <c r="R271">
        <f t="shared" si="70"/>
        <v>0</v>
      </c>
      <c r="S271">
        <f t="shared" si="71"/>
        <v>0</v>
      </c>
      <c r="T271">
        <f t="shared" si="72"/>
        <v>1</v>
      </c>
      <c r="U271">
        <f t="shared" si="73"/>
        <v>1</v>
      </c>
      <c r="V271">
        <f t="shared" si="74"/>
        <v>0</v>
      </c>
      <c r="W271">
        <f t="shared" si="75"/>
        <v>0</v>
      </c>
      <c r="X271">
        <f t="shared" si="76"/>
        <v>0</v>
      </c>
      <c r="Y271">
        <f t="shared" si="77"/>
        <v>0</v>
      </c>
      <c r="Z271">
        <f t="shared" si="78"/>
        <v>0</v>
      </c>
      <c r="AA271">
        <f t="shared" si="79"/>
        <v>0</v>
      </c>
      <c r="AB271">
        <f t="shared" si="80"/>
        <v>0</v>
      </c>
      <c r="AC271">
        <f t="shared" si="81"/>
        <v>0</v>
      </c>
      <c r="AD271"/>
      <c r="AE271"/>
      <c r="AF271">
        <f t="shared" si="82"/>
        <v>2</v>
      </c>
      <c r="AG271">
        <f t="shared" si="83"/>
        <v>2</v>
      </c>
      <c r="AH271" t="str">
        <f t="shared" si="84"/>
        <v>Correct</v>
      </c>
      <c r="AJ271" s="96" t="str">
        <f>IFERROR(VLOOKUP(Table1[[#This Row],[RespondentID]],'All Data'!$A:$CO,87,FALSE),"unknown")</f>
        <v>Woman</v>
      </c>
      <c r="AK271" s="96" t="str">
        <f>IFERROR(VLOOKUP(Table1[[#This Row],[RespondentID]],'All Data'!$A:$CO,88,FALSE),"unknown")</f>
        <v>65+ years</v>
      </c>
      <c r="AL271" s="96" t="str">
        <f>IFERROR(VLOOKUP(Table1[[#This Row],[RespondentID]],'All Data'!$A:$CO,89,FALSE),"unknown")</f>
        <v>Nassau</v>
      </c>
      <c r="AM271" s="96" t="str">
        <f>IFERROR(VLOOKUP(Table1[[#This Row],[RespondentID]],'All Data'!$A:$CO,90,FALSE),"unknown")</f>
        <v>Valley Stream, 11580</v>
      </c>
      <c r="AN271" s="96" t="str">
        <f>IFERROR(VLOOKUP(Table1[[#This Row],[RespondentID]],'All Data'!$A:$CO,91,FALSE),"unknown")</f>
        <v>White</v>
      </c>
      <c r="AO271" s="96" t="str">
        <f>IFERROR(VLOOKUP(Table1[[#This Row],[RespondentID]],'All Data'!$A:$CO,92,FALSE),"unknown")</f>
        <v>Not Hispanic or Latino</v>
      </c>
      <c r="AP271" s="96" t="str">
        <f>IFERROR(VLOOKUP(Table1[[#This Row],[RespondentID]],'All Data'!$A:$CO,93,FALSE),"unknown")</f>
        <v>English</v>
      </c>
      <c r="AQ271" s="96" t="str">
        <f>IFERROR(VLOOKUP(Table1[[#This Row],[RespondentID]],'All Data'!$A:$CW,94,FALSE),"unknown")</f>
        <v>$50,000 to $74,999</v>
      </c>
      <c r="AR271" s="96" t="str">
        <f>IFERROR(VLOOKUP(Table1[[#This Row],[RespondentID]],'All Data'!$A:$CW,95,FALSE),"unknown")</f>
        <v>Some college</v>
      </c>
      <c r="AS271" s="96" t="str">
        <f>IFERROR(VLOOKUP(Table1[[#This Row],[RespondentID]],'All Data'!$A:$CW,96,FALSE),"unknown")</f>
        <v>Retired</v>
      </c>
      <c r="AT271" s="96" t="str">
        <f>IFERROR(VLOOKUP(Table1[[#This Row],[RespondentID]],'All Data'!$A:$CW,97,FALSE),"unknown")</f>
        <v>Yes</v>
      </c>
      <c r="AU271" s="96" t="str">
        <f>IFERROR(VLOOKUP(Table1[[#This Row],[RespondentID]],'All Data'!$A:$CW,98,FALSE),"unknown")</f>
        <v>Medicare</v>
      </c>
      <c r="AV271" s="96" t="str">
        <f>IFERROR(VLOOKUP(Table1[[#This Row],[RespondentID]],'All Data'!$A:$CW,99,FALSE),"unknown")</f>
        <v>No</v>
      </c>
    </row>
    <row r="272" spans="1:48">
      <c r="A272">
        <v>18044084898</v>
      </c>
      <c r="E272" t="s">
        <v>41</v>
      </c>
      <c r="H272" t="s">
        <v>43</v>
      </c>
      <c r="J272" t="s">
        <v>45</v>
      </c>
      <c r="O272">
        <f t="shared" si="68"/>
        <v>3</v>
      </c>
      <c r="P272">
        <f t="shared" si="69"/>
        <v>1</v>
      </c>
      <c r="Q272"/>
      <c r="R272">
        <f t="shared" si="70"/>
        <v>0</v>
      </c>
      <c r="S272">
        <f t="shared" si="71"/>
        <v>0</v>
      </c>
      <c r="T272">
        <f t="shared" si="72"/>
        <v>0</v>
      </c>
      <c r="U272">
        <f t="shared" si="73"/>
        <v>1</v>
      </c>
      <c r="V272">
        <f t="shared" si="74"/>
        <v>0</v>
      </c>
      <c r="W272">
        <f t="shared" si="75"/>
        <v>0</v>
      </c>
      <c r="X272">
        <f t="shared" si="76"/>
        <v>1</v>
      </c>
      <c r="Y272">
        <f t="shared" si="77"/>
        <v>0</v>
      </c>
      <c r="Z272">
        <f t="shared" si="78"/>
        <v>1</v>
      </c>
      <c r="AA272">
        <f t="shared" si="79"/>
        <v>0</v>
      </c>
      <c r="AB272">
        <f t="shared" si="80"/>
        <v>0</v>
      </c>
      <c r="AC272">
        <f t="shared" si="81"/>
        <v>0</v>
      </c>
      <c r="AD272"/>
      <c r="AE272"/>
      <c r="AF272">
        <f t="shared" si="82"/>
        <v>3</v>
      </c>
      <c r="AG272">
        <f t="shared" si="83"/>
        <v>3</v>
      </c>
      <c r="AH272" t="str">
        <f t="shared" si="84"/>
        <v>Correct</v>
      </c>
      <c r="AJ272" s="96" t="str">
        <f>IFERROR(VLOOKUP(Table1[[#This Row],[RespondentID]],'All Data'!$A:$CO,87,FALSE),"unknown")</f>
        <v>Woman</v>
      </c>
      <c r="AK272" s="96" t="str">
        <f>IFERROR(VLOOKUP(Table1[[#This Row],[RespondentID]],'All Data'!$A:$CO,88,FALSE),"unknown")</f>
        <v>65+ years</v>
      </c>
      <c r="AL272" s="96" t="str">
        <f>IFERROR(VLOOKUP(Table1[[#This Row],[RespondentID]],'All Data'!$A:$CO,89,FALSE),"unknown")</f>
        <v>Nassau</v>
      </c>
      <c r="AM272" s="96" t="str">
        <f>IFERROR(VLOOKUP(Table1[[#This Row],[RespondentID]],'All Data'!$A:$CO,90,FALSE),"unknown")</f>
        <v>Valley Stream, 11580</v>
      </c>
      <c r="AN272" s="96" t="str">
        <f>IFERROR(VLOOKUP(Table1[[#This Row],[RespondentID]],'All Data'!$A:$CO,91,FALSE),"unknown")</f>
        <v>White</v>
      </c>
      <c r="AO272" s="96">
        <f>IFERROR(VLOOKUP(Table1[[#This Row],[RespondentID]],'All Data'!$A:$CO,92,FALSE),"unknown")</f>
        <v>0</v>
      </c>
      <c r="AP272" s="96" t="str">
        <f>IFERROR(VLOOKUP(Table1[[#This Row],[RespondentID]],'All Data'!$A:$CO,93,FALSE),"unknown")</f>
        <v>English</v>
      </c>
      <c r="AQ272" s="96" t="str">
        <f>IFERROR(VLOOKUP(Table1[[#This Row],[RespondentID]],'All Data'!$A:$CW,94,FALSE),"unknown")</f>
        <v>$75,000 to $125,000</v>
      </c>
      <c r="AR272" s="96" t="str">
        <f>IFERROR(VLOOKUP(Table1[[#This Row],[RespondentID]],'All Data'!$A:$CW,95,FALSE),"unknown")</f>
        <v>High school graduate</v>
      </c>
      <c r="AS272" s="96" t="str">
        <f>IFERROR(VLOOKUP(Table1[[#This Row],[RespondentID]],'All Data'!$A:$CW,96,FALSE),"unknown")</f>
        <v>Retired</v>
      </c>
      <c r="AT272" s="96" t="str">
        <f>IFERROR(VLOOKUP(Table1[[#This Row],[RespondentID]],'All Data'!$A:$CW,97,FALSE),"unknown")</f>
        <v>Yes</v>
      </c>
      <c r="AU272" s="96" t="str">
        <f>IFERROR(VLOOKUP(Table1[[#This Row],[RespondentID]],'All Data'!$A:$CW,98,FALSE),"unknown")</f>
        <v>Medicare</v>
      </c>
      <c r="AV272" s="96" t="str">
        <f>IFERROR(VLOOKUP(Table1[[#This Row],[RespondentID]],'All Data'!$A:$CW,99,FALSE),"unknown")</f>
        <v>Yes</v>
      </c>
    </row>
    <row r="273" spans="1:48">
      <c r="A273">
        <v>18044084706</v>
      </c>
      <c r="I273" t="s">
        <v>44</v>
      </c>
      <c r="J273" t="s">
        <v>45</v>
      </c>
      <c r="K273" t="s">
        <v>46</v>
      </c>
      <c r="O273">
        <f t="shared" si="68"/>
        <v>3</v>
      </c>
      <c r="P273">
        <f t="shared" si="69"/>
        <v>1</v>
      </c>
      <c r="Q273"/>
      <c r="R273">
        <f t="shared" si="70"/>
        <v>0</v>
      </c>
      <c r="S273">
        <f t="shared" si="71"/>
        <v>0</v>
      </c>
      <c r="T273">
        <f t="shared" si="72"/>
        <v>0</v>
      </c>
      <c r="U273">
        <f t="shared" si="73"/>
        <v>0</v>
      </c>
      <c r="V273">
        <f t="shared" si="74"/>
        <v>0</v>
      </c>
      <c r="W273">
        <f t="shared" si="75"/>
        <v>0</v>
      </c>
      <c r="X273">
        <f t="shared" si="76"/>
        <v>0</v>
      </c>
      <c r="Y273">
        <f t="shared" si="77"/>
        <v>1</v>
      </c>
      <c r="Z273">
        <f t="shared" si="78"/>
        <v>1</v>
      </c>
      <c r="AA273">
        <f t="shared" si="79"/>
        <v>1</v>
      </c>
      <c r="AB273">
        <f t="shared" si="80"/>
        <v>0</v>
      </c>
      <c r="AC273">
        <f t="shared" si="81"/>
        <v>0</v>
      </c>
      <c r="AD273"/>
      <c r="AE273"/>
      <c r="AF273">
        <f t="shared" si="82"/>
        <v>3</v>
      </c>
      <c r="AG273">
        <f t="shared" si="83"/>
        <v>3</v>
      </c>
      <c r="AH273" t="str">
        <f t="shared" si="84"/>
        <v>Correct</v>
      </c>
      <c r="AJ273" s="96" t="str">
        <f>IFERROR(VLOOKUP(Table1[[#This Row],[RespondentID]],'All Data'!$A:$CO,87,FALSE),"unknown")</f>
        <v>Woman</v>
      </c>
      <c r="AK273" s="96" t="str">
        <f>IFERROR(VLOOKUP(Table1[[#This Row],[RespondentID]],'All Data'!$A:$CO,88,FALSE),"unknown")</f>
        <v>35-44 years</v>
      </c>
      <c r="AL273" s="96" t="str">
        <f>IFERROR(VLOOKUP(Table1[[#This Row],[RespondentID]],'All Data'!$A:$CO,89,FALSE),"unknown")</f>
        <v>Nassau</v>
      </c>
      <c r="AM273" s="96" t="str">
        <f>IFERROR(VLOOKUP(Table1[[#This Row],[RespondentID]],'All Data'!$A:$CO,90,FALSE),"unknown")</f>
        <v>Valley Stream, 11580</v>
      </c>
      <c r="AN273" s="96" t="str">
        <f>IFERROR(VLOOKUP(Table1[[#This Row],[RespondentID]],'All Data'!$A:$CO,91,FALSE),"unknown")</f>
        <v>Black or African American</v>
      </c>
      <c r="AO273" s="96" t="str">
        <f>IFERROR(VLOOKUP(Table1[[#This Row],[RespondentID]],'All Data'!$A:$CO,92,FALSE),"unknown")</f>
        <v>Not Hispanic or Latino</v>
      </c>
      <c r="AP273" s="96" t="str">
        <f>IFERROR(VLOOKUP(Table1[[#This Row],[RespondentID]],'All Data'!$A:$CO,93,FALSE),"unknown")</f>
        <v>English, Haitian Creole, French Creole</v>
      </c>
      <c r="AQ273" s="96" t="str">
        <f>IFERROR(VLOOKUP(Table1[[#This Row],[RespondentID]],'All Data'!$A:$CW,94,FALSE),"unknown")</f>
        <v>$50,000 to $74,999</v>
      </c>
      <c r="AR273" s="96" t="str">
        <f>IFERROR(VLOOKUP(Table1[[#This Row],[RespondentID]],'All Data'!$A:$CW,95,FALSE),"unknown")</f>
        <v>Graduate school</v>
      </c>
      <c r="AS273" s="96" t="str">
        <f>IFERROR(VLOOKUP(Table1[[#This Row],[RespondentID]],'All Data'!$A:$CW,96,FALSE),"unknown")</f>
        <v>Self-employed</v>
      </c>
      <c r="AT273" s="96" t="str">
        <f>IFERROR(VLOOKUP(Table1[[#This Row],[RespondentID]],'All Data'!$A:$CW,97,FALSE),"unknown")</f>
        <v>No</v>
      </c>
      <c r="AU273" s="96" t="str">
        <f>IFERROR(VLOOKUP(Table1[[#This Row],[RespondentID]],'All Data'!$A:$CW,98,FALSE),"unknown")</f>
        <v>No Insurance</v>
      </c>
      <c r="AV273" s="96">
        <f>IFERROR(VLOOKUP(Table1[[#This Row],[RespondentID]],'All Data'!$A:$CW,99,FALSE),"unknown")</f>
        <v>0</v>
      </c>
    </row>
    <row r="274" spans="1:48">
      <c r="A274">
        <v>18044084187</v>
      </c>
      <c r="F274" t="s">
        <v>42</v>
      </c>
      <c r="G274" t="s">
        <v>37</v>
      </c>
      <c r="H274" t="s">
        <v>43</v>
      </c>
      <c r="J274" t="s">
        <v>45</v>
      </c>
      <c r="O274">
        <f t="shared" si="68"/>
        <v>4</v>
      </c>
      <c r="P274">
        <f t="shared" si="69"/>
        <v>0.75</v>
      </c>
      <c r="Q274"/>
      <c r="R274">
        <f t="shared" si="70"/>
        <v>0</v>
      </c>
      <c r="S274">
        <f t="shared" si="71"/>
        <v>0</v>
      </c>
      <c r="T274">
        <f t="shared" si="72"/>
        <v>0</v>
      </c>
      <c r="U274">
        <f t="shared" si="73"/>
        <v>0</v>
      </c>
      <c r="V274">
        <f t="shared" si="74"/>
        <v>0.75</v>
      </c>
      <c r="W274">
        <f t="shared" si="75"/>
        <v>0.75</v>
      </c>
      <c r="X274">
        <f t="shared" si="76"/>
        <v>0.75</v>
      </c>
      <c r="Y274">
        <f t="shared" si="77"/>
        <v>0</v>
      </c>
      <c r="Z274">
        <f t="shared" si="78"/>
        <v>0.75</v>
      </c>
      <c r="AA274">
        <f t="shared" si="79"/>
        <v>0</v>
      </c>
      <c r="AB274">
        <f t="shared" si="80"/>
        <v>0</v>
      </c>
      <c r="AC274">
        <f t="shared" si="81"/>
        <v>0</v>
      </c>
      <c r="AD274"/>
      <c r="AE274"/>
      <c r="AF274">
        <f t="shared" si="82"/>
        <v>3</v>
      </c>
      <c r="AG274">
        <f t="shared" si="83"/>
        <v>4</v>
      </c>
      <c r="AH274" t="str">
        <f t="shared" si="84"/>
        <v>Correct</v>
      </c>
      <c r="AJ274" s="96" t="str">
        <f>IFERROR(VLOOKUP(Table1[[#This Row],[RespondentID]],'All Data'!$A:$CO,87,FALSE),"unknown")</f>
        <v>Woman</v>
      </c>
      <c r="AK274" s="96" t="str">
        <f>IFERROR(VLOOKUP(Table1[[#This Row],[RespondentID]],'All Data'!$A:$CO,88,FALSE),"unknown")</f>
        <v>55-64 years</v>
      </c>
      <c r="AL274" s="96" t="str">
        <f>IFERROR(VLOOKUP(Table1[[#This Row],[RespondentID]],'All Data'!$A:$CO,89,FALSE),"unknown")</f>
        <v>Nassau</v>
      </c>
      <c r="AM274" s="96" t="str">
        <f>IFERROR(VLOOKUP(Table1[[#This Row],[RespondentID]],'All Data'!$A:$CO,90,FALSE),"unknown")</f>
        <v>Valley Stream, 11580</v>
      </c>
      <c r="AN274" s="96" t="str">
        <f>IFERROR(VLOOKUP(Table1[[#This Row],[RespondentID]],'All Data'!$A:$CO,91,FALSE),"unknown")</f>
        <v>Two or more races</v>
      </c>
      <c r="AO274" s="96" t="str">
        <f>IFERROR(VLOOKUP(Table1[[#This Row],[RespondentID]],'All Data'!$A:$CO,92,FALSE),"unknown")</f>
        <v>Not Hispanic or Latino</v>
      </c>
      <c r="AP274" s="96" t="str">
        <f>IFERROR(VLOOKUP(Table1[[#This Row],[RespondentID]],'All Data'!$A:$CO,93,FALSE),"unknown")</f>
        <v>English</v>
      </c>
      <c r="AQ274" s="96" t="str">
        <f>IFERROR(VLOOKUP(Table1[[#This Row],[RespondentID]],'All Data'!$A:$CW,94,FALSE),"unknown")</f>
        <v>$35,000 to $49,999</v>
      </c>
      <c r="AR274" s="96" t="str">
        <f>IFERROR(VLOOKUP(Table1[[#This Row],[RespondentID]],'All Data'!$A:$CW,95,FALSE),"unknown")</f>
        <v>Some college</v>
      </c>
      <c r="AS274" s="96" t="str">
        <f>IFERROR(VLOOKUP(Table1[[#This Row],[RespondentID]],'All Data'!$A:$CW,96,FALSE),"unknown")</f>
        <v>Retired</v>
      </c>
      <c r="AT274" s="96" t="str">
        <f>IFERROR(VLOOKUP(Table1[[#This Row],[RespondentID]],'All Data'!$A:$CW,97,FALSE),"unknown")</f>
        <v>No</v>
      </c>
      <c r="AU274" s="96" t="str">
        <f>IFERROR(VLOOKUP(Table1[[#This Row],[RespondentID]],'All Data'!$A:$CW,98,FALSE),"unknown")</f>
        <v>Private/Commercial</v>
      </c>
      <c r="AV274" s="96" t="str">
        <f>IFERROR(VLOOKUP(Table1[[#This Row],[RespondentID]],'All Data'!$A:$CW,99,FALSE),"unknown")</f>
        <v>Yes</v>
      </c>
    </row>
    <row r="275" spans="1:48">
      <c r="A275">
        <v>18043867479</v>
      </c>
      <c r="B275" t="s">
        <v>38</v>
      </c>
      <c r="C275" t="s">
        <v>39</v>
      </c>
      <c r="D275" t="s">
        <v>40</v>
      </c>
      <c r="E275" t="s">
        <v>41</v>
      </c>
      <c r="F275" t="s">
        <v>42</v>
      </c>
      <c r="G275" t="s">
        <v>37</v>
      </c>
      <c r="H275" t="s">
        <v>43</v>
      </c>
      <c r="I275" t="s">
        <v>44</v>
      </c>
      <c r="J275" t="s">
        <v>45</v>
      </c>
      <c r="K275" t="s">
        <v>46</v>
      </c>
      <c r="L275" t="s">
        <v>47</v>
      </c>
      <c r="M275" t="s">
        <v>48</v>
      </c>
      <c r="O275">
        <f t="shared" si="68"/>
        <v>12</v>
      </c>
      <c r="P275">
        <f t="shared" si="69"/>
        <v>0.25</v>
      </c>
      <c r="Q275"/>
      <c r="R275">
        <f t="shared" si="70"/>
        <v>0.25</v>
      </c>
      <c r="S275">
        <f t="shared" si="71"/>
        <v>0.25</v>
      </c>
      <c r="T275">
        <f t="shared" si="72"/>
        <v>0.25</v>
      </c>
      <c r="U275">
        <f t="shared" si="73"/>
        <v>0.25</v>
      </c>
      <c r="V275">
        <f t="shared" si="74"/>
        <v>0.25</v>
      </c>
      <c r="W275">
        <f t="shared" si="75"/>
        <v>0.25</v>
      </c>
      <c r="X275">
        <f t="shared" si="76"/>
        <v>0.25</v>
      </c>
      <c r="Y275">
        <f t="shared" si="77"/>
        <v>0.25</v>
      </c>
      <c r="Z275">
        <f t="shared" si="78"/>
        <v>0.25</v>
      </c>
      <c r="AA275">
        <f t="shared" si="79"/>
        <v>0.25</v>
      </c>
      <c r="AB275">
        <f t="shared" si="80"/>
        <v>0.25</v>
      </c>
      <c r="AC275">
        <f t="shared" si="81"/>
        <v>0.25</v>
      </c>
      <c r="AD275"/>
      <c r="AE275"/>
      <c r="AF275">
        <f t="shared" si="82"/>
        <v>3</v>
      </c>
      <c r="AG275">
        <f t="shared" si="83"/>
        <v>12</v>
      </c>
      <c r="AH275" t="str">
        <f t="shared" si="84"/>
        <v>Correct</v>
      </c>
      <c r="AJ275" s="96" t="str">
        <f>IFERROR(VLOOKUP(Table1[[#This Row],[RespondentID]],'All Data'!$A:$CO,87,FALSE),"unknown")</f>
        <v>Prefer not to respond</v>
      </c>
      <c r="AK275" s="96" t="str">
        <f>IFERROR(VLOOKUP(Table1[[#This Row],[RespondentID]],'All Data'!$A:$CO,88,FALSE),"unknown")</f>
        <v>65+ years</v>
      </c>
      <c r="AL275" s="96" t="str">
        <f>IFERROR(VLOOKUP(Table1[[#This Row],[RespondentID]],'All Data'!$A:$CO,89,FALSE),"unknown")</f>
        <v>Nassau</v>
      </c>
      <c r="AM275" s="96" t="str">
        <f>IFERROR(VLOOKUP(Table1[[#This Row],[RespondentID]],'All Data'!$A:$CO,90,FALSE),"unknown")</f>
        <v>Freeport, 11520</v>
      </c>
      <c r="AN275" s="96">
        <f>IFERROR(VLOOKUP(Table1[[#This Row],[RespondentID]],'All Data'!$A:$CO,91,FALSE),"unknown")</f>
        <v>0</v>
      </c>
      <c r="AO275" s="96">
        <f>IFERROR(VLOOKUP(Table1[[#This Row],[RespondentID]],'All Data'!$A:$CO,92,FALSE),"unknown")</f>
        <v>0</v>
      </c>
      <c r="AP275" s="96">
        <f>IFERROR(VLOOKUP(Table1[[#This Row],[RespondentID]],'All Data'!$A:$CO,93,FALSE),"unknown")</f>
        <v>0</v>
      </c>
      <c r="AQ275" s="96">
        <f>IFERROR(VLOOKUP(Table1[[#This Row],[RespondentID]],'All Data'!$A:$CW,94,FALSE),"unknown")</f>
        <v>0</v>
      </c>
      <c r="AR275" s="96">
        <f>IFERROR(VLOOKUP(Table1[[#This Row],[RespondentID]],'All Data'!$A:$CW,95,FALSE),"unknown")</f>
        <v>0</v>
      </c>
      <c r="AS275" s="96">
        <f>IFERROR(VLOOKUP(Table1[[#This Row],[RespondentID]],'All Data'!$A:$CW,96,FALSE),"unknown")</f>
        <v>0</v>
      </c>
      <c r="AT275" s="96">
        <f>IFERROR(VLOOKUP(Table1[[#This Row],[RespondentID]],'All Data'!$A:$CW,97,FALSE),"unknown")</f>
        <v>0</v>
      </c>
      <c r="AU275" s="96">
        <f>IFERROR(VLOOKUP(Table1[[#This Row],[RespondentID]],'All Data'!$A:$CW,98,FALSE),"unknown")</f>
        <v>0</v>
      </c>
      <c r="AV275" s="96">
        <f>IFERROR(VLOOKUP(Table1[[#This Row],[RespondentID]],'All Data'!$A:$CW,99,FALSE),"unknown")</f>
        <v>0</v>
      </c>
    </row>
    <row r="276" spans="1:48">
      <c r="A276">
        <v>18043798310</v>
      </c>
      <c r="B276" t="s">
        <v>38</v>
      </c>
      <c r="O276">
        <f t="shared" si="68"/>
        <v>1</v>
      </c>
      <c r="P276">
        <f t="shared" si="69"/>
        <v>3</v>
      </c>
      <c r="Q276"/>
      <c r="R276">
        <f t="shared" si="70"/>
        <v>1</v>
      </c>
      <c r="S276">
        <f t="shared" si="71"/>
        <v>0</v>
      </c>
      <c r="T276">
        <f t="shared" si="72"/>
        <v>0</v>
      </c>
      <c r="U276">
        <f t="shared" si="73"/>
        <v>0</v>
      </c>
      <c r="V276">
        <f t="shared" si="74"/>
        <v>0</v>
      </c>
      <c r="W276">
        <f t="shared" si="75"/>
        <v>0</v>
      </c>
      <c r="X276">
        <f t="shared" si="76"/>
        <v>0</v>
      </c>
      <c r="Y276">
        <f t="shared" si="77"/>
        <v>0</v>
      </c>
      <c r="Z276">
        <f t="shared" si="78"/>
        <v>0</v>
      </c>
      <c r="AA276">
        <f t="shared" si="79"/>
        <v>0</v>
      </c>
      <c r="AB276">
        <f t="shared" si="80"/>
        <v>0</v>
      </c>
      <c r="AC276">
        <f t="shared" si="81"/>
        <v>0</v>
      </c>
      <c r="AD276"/>
      <c r="AE276"/>
      <c r="AF276">
        <f t="shared" si="82"/>
        <v>1</v>
      </c>
      <c r="AG276">
        <f t="shared" si="83"/>
        <v>1</v>
      </c>
      <c r="AH276" t="str">
        <f t="shared" si="84"/>
        <v>Correct</v>
      </c>
      <c r="AJ276" s="96" t="str">
        <f>IFERROR(VLOOKUP(Table1[[#This Row],[RespondentID]],'All Data'!$A:$CO,87,FALSE),"unknown")</f>
        <v>Woman</v>
      </c>
      <c r="AK276" s="96">
        <f>IFERROR(VLOOKUP(Table1[[#This Row],[RespondentID]],'All Data'!$A:$CO,88,FALSE),"unknown")</f>
        <v>0</v>
      </c>
      <c r="AL276" s="96">
        <f>IFERROR(VLOOKUP(Table1[[#This Row],[RespondentID]],'All Data'!$A:$CO,89,FALSE),"unknown")</f>
        <v>0</v>
      </c>
      <c r="AM276" s="96">
        <f>IFERROR(VLOOKUP(Table1[[#This Row],[RespondentID]],'All Data'!$A:$CO,90,FALSE),"unknown")</f>
        <v>0</v>
      </c>
      <c r="AN276" s="96">
        <f>IFERROR(VLOOKUP(Table1[[#This Row],[RespondentID]],'All Data'!$A:$CO,91,FALSE),"unknown")</f>
        <v>0</v>
      </c>
      <c r="AO276" s="96">
        <f>IFERROR(VLOOKUP(Table1[[#This Row],[RespondentID]],'All Data'!$A:$CO,92,FALSE),"unknown")</f>
        <v>0</v>
      </c>
      <c r="AP276" s="96">
        <f>IFERROR(VLOOKUP(Table1[[#This Row],[RespondentID]],'All Data'!$A:$CO,93,FALSE),"unknown")</f>
        <v>0</v>
      </c>
      <c r="AQ276" s="96">
        <f>IFERROR(VLOOKUP(Table1[[#This Row],[RespondentID]],'All Data'!$A:$CW,94,FALSE),"unknown")</f>
        <v>0</v>
      </c>
      <c r="AR276" s="96">
        <f>IFERROR(VLOOKUP(Table1[[#This Row],[RespondentID]],'All Data'!$A:$CW,95,FALSE),"unknown")</f>
        <v>0</v>
      </c>
      <c r="AS276" s="96">
        <f>IFERROR(VLOOKUP(Table1[[#This Row],[RespondentID]],'All Data'!$A:$CW,96,FALSE),"unknown")</f>
        <v>0</v>
      </c>
      <c r="AT276" s="96">
        <f>IFERROR(VLOOKUP(Table1[[#This Row],[RespondentID]],'All Data'!$A:$CW,97,FALSE),"unknown")</f>
        <v>0</v>
      </c>
      <c r="AU276" s="96">
        <f>IFERROR(VLOOKUP(Table1[[#This Row],[RespondentID]],'All Data'!$A:$CW,98,FALSE),"unknown")</f>
        <v>0</v>
      </c>
      <c r="AV276" s="96">
        <f>IFERROR(VLOOKUP(Table1[[#This Row],[RespondentID]],'All Data'!$A:$CW,99,FALSE),"unknown")</f>
        <v>0</v>
      </c>
    </row>
    <row r="277" spans="1:48">
      <c r="A277">
        <v>18042897395</v>
      </c>
      <c r="C277" t="s">
        <v>39</v>
      </c>
      <c r="K277" t="s">
        <v>46</v>
      </c>
      <c r="O277">
        <f t="shared" si="68"/>
        <v>2</v>
      </c>
      <c r="P277">
        <f t="shared" si="69"/>
        <v>1.5</v>
      </c>
      <c r="Q277"/>
      <c r="R277">
        <f t="shared" si="70"/>
        <v>0</v>
      </c>
      <c r="S277">
        <f t="shared" si="71"/>
        <v>1</v>
      </c>
      <c r="T277">
        <f t="shared" si="72"/>
        <v>0</v>
      </c>
      <c r="U277">
        <f t="shared" si="73"/>
        <v>0</v>
      </c>
      <c r="V277">
        <f t="shared" si="74"/>
        <v>0</v>
      </c>
      <c r="W277">
        <f t="shared" si="75"/>
        <v>0</v>
      </c>
      <c r="X277">
        <f t="shared" si="76"/>
        <v>0</v>
      </c>
      <c r="Y277">
        <f t="shared" si="77"/>
        <v>0</v>
      </c>
      <c r="Z277">
        <f t="shared" si="78"/>
        <v>0</v>
      </c>
      <c r="AA277">
        <f t="shared" si="79"/>
        <v>1</v>
      </c>
      <c r="AB277">
        <f t="shared" si="80"/>
        <v>0</v>
      </c>
      <c r="AC277">
        <f t="shared" si="81"/>
        <v>0</v>
      </c>
      <c r="AD277"/>
      <c r="AE277"/>
      <c r="AF277">
        <f t="shared" si="82"/>
        <v>2</v>
      </c>
      <c r="AG277">
        <f t="shared" si="83"/>
        <v>2</v>
      </c>
      <c r="AH277" t="str">
        <f t="shared" si="84"/>
        <v>Correct</v>
      </c>
      <c r="AJ277" s="96" t="str">
        <f>IFERROR(VLOOKUP(Table1[[#This Row],[RespondentID]],'All Data'!$A:$CO,87,FALSE),"unknown")</f>
        <v>Man</v>
      </c>
      <c r="AK277" s="96" t="str">
        <f>IFERROR(VLOOKUP(Table1[[#This Row],[RespondentID]],'All Data'!$A:$CO,88,FALSE),"unknown")</f>
        <v>65+ years</v>
      </c>
      <c r="AL277" s="96" t="str">
        <f>IFERROR(VLOOKUP(Table1[[#This Row],[RespondentID]],'All Data'!$A:$CO,89,FALSE),"unknown")</f>
        <v>Suffolk</v>
      </c>
      <c r="AM277" s="96" t="str">
        <f>IFERROR(VLOOKUP(Table1[[#This Row],[RespondentID]],'All Data'!$A:$CO,90,FALSE),"unknown")</f>
        <v>Lindenhurst, 11757</v>
      </c>
      <c r="AN277" s="96" t="str">
        <f>IFERROR(VLOOKUP(Table1[[#This Row],[RespondentID]],'All Data'!$A:$CO,91,FALSE),"unknown")</f>
        <v>Black or African American</v>
      </c>
      <c r="AO277" s="96" t="str">
        <f>IFERROR(VLOOKUP(Table1[[#This Row],[RespondentID]],'All Data'!$A:$CO,92,FALSE),"unknown")</f>
        <v>Not Hispanic or Latino</v>
      </c>
      <c r="AP277" s="96" t="str">
        <f>IFERROR(VLOOKUP(Table1[[#This Row],[RespondentID]],'All Data'!$A:$CO,93,FALSE),"unknown")</f>
        <v>English</v>
      </c>
      <c r="AQ277" s="96" t="str">
        <f>IFERROR(VLOOKUP(Table1[[#This Row],[RespondentID]],'All Data'!$A:$CW,94,FALSE),"unknown")</f>
        <v>$20,000 to $34,999</v>
      </c>
      <c r="AR277" s="96" t="str">
        <f>IFERROR(VLOOKUP(Table1[[#This Row],[RespondentID]],'All Data'!$A:$CW,95,FALSE),"unknown")</f>
        <v>Some college</v>
      </c>
      <c r="AS277" s="96" t="str">
        <f>IFERROR(VLOOKUP(Table1[[#This Row],[RespondentID]],'All Data'!$A:$CW,96,FALSE),"unknown")</f>
        <v>Out of work, but not currently looking</v>
      </c>
      <c r="AT277" s="96" t="str">
        <f>IFERROR(VLOOKUP(Table1[[#This Row],[RespondentID]],'All Data'!$A:$CW,97,FALSE),"unknown")</f>
        <v>Yes</v>
      </c>
      <c r="AU277" s="96" t="str">
        <f>IFERROR(VLOOKUP(Table1[[#This Row],[RespondentID]],'All Data'!$A:$CW,98,FALSE),"unknown")</f>
        <v>Medicaid, Medicare</v>
      </c>
      <c r="AV277" s="96" t="str">
        <f>IFERROR(VLOOKUP(Table1[[#This Row],[RespondentID]],'All Data'!$A:$CW,99,FALSE),"unknown")</f>
        <v>Yes</v>
      </c>
    </row>
    <row r="278" spans="1:48">
      <c r="A278">
        <v>18042697482</v>
      </c>
      <c r="C278" t="s">
        <v>39</v>
      </c>
      <c r="H278" t="s">
        <v>43</v>
      </c>
      <c r="L278" t="s">
        <v>47</v>
      </c>
      <c r="O278">
        <f t="shared" si="68"/>
        <v>3</v>
      </c>
      <c r="P278">
        <f t="shared" si="69"/>
        <v>1</v>
      </c>
      <c r="Q278"/>
      <c r="R278">
        <f t="shared" si="70"/>
        <v>0</v>
      </c>
      <c r="S278">
        <f t="shared" si="71"/>
        <v>1</v>
      </c>
      <c r="T278">
        <f t="shared" si="72"/>
        <v>0</v>
      </c>
      <c r="U278">
        <f t="shared" si="73"/>
        <v>0</v>
      </c>
      <c r="V278">
        <f t="shared" si="74"/>
        <v>0</v>
      </c>
      <c r="W278">
        <f t="shared" si="75"/>
        <v>0</v>
      </c>
      <c r="X278">
        <f t="shared" si="76"/>
        <v>1</v>
      </c>
      <c r="Y278">
        <f t="shared" si="77"/>
        <v>0</v>
      </c>
      <c r="Z278">
        <f t="shared" si="78"/>
        <v>0</v>
      </c>
      <c r="AA278">
        <f t="shared" si="79"/>
        <v>0</v>
      </c>
      <c r="AB278">
        <f t="shared" si="80"/>
        <v>1</v>
      </c>
      <c r="AC278">
        <f t="shared" si="81"/>
        <v>0</v>
      </c>
      <c r="AD278"/>
      <c r="AE278"/>
      <c r="AF278">
        <f t="shared" si="82"/>
        <v>3</v>
      </c>
      <c r="AG278">
        <f t="shared" si="83"/>
        <v>3</v>
      </c>
      <c r="AH278" t="str">
        <f t="shared" si="84"/>
        <v>Correct</v>
      </c>
      <c r="AJ278" s="96" t="str">
        <f>IFERROR(VLOOKUP(Table1[[#This Row],[RespondentID]],'All Data'!$A:$CO,87,FALSE),"unknown")</f>
        <v>Woman</v>
      </c>
      <c r="AK278" s="96" t="str">
        <f>IFERROR(VLOOKUP(Table1[[#This Row],[RespondentID]],'All Data'!$A:$CO,88,FALSE),"unknown")</f>
        <v>35-44 years</v>
      </c>
      <c r="AL278" s="96" t="str">
        <f>IFERROR(VLOOKUP(Table1[[#This Row],[RespondentID]],'All Data'!$A:$CO,89,FALSE),"unknown")</f>
        <v>Nassau</v>
      </c>
      <c r="AM278" s="96" t="str">
        <f>IFERROR(VLOOKUP(Table1[[#This Row],[RespondentID]],'All Data'!$A:$CO,90,FALSE),"unknown")</f>
        <v>Valley Stream, 11580</v>
      </c>
      <c r="AN278" s="96" t="str">
        <f>IFERROR(VLOOKUP(Table1[[#This Row],[RespondentID]],'All Data'!$A:$CO,91,FALSE),"unknown")</f>
        <v>Other (please specify)</v>
      </c>
      <c r="AO278" s="96" t="str">
        <f>IFERROR(VLOOKUP(Table1[[#This Row],[RespondentID]],'All Data'!$A:$CO,92,FALSE),"unknown")</f>
        <v>Not Hispanic or Latino</v>
      </c>
      <c r="AP278" s="96" t="str">
        <f>IFERROR(VLOOKUP(Table1[[#This Row],[RespondentID]],'All Data'!$A:$CO,93,FALSE),"unknown")</f>
        <v>English</v>
      </c>
      <c r="AQ278" s="96" t="str">
        <f>IFERROR(VLOOKUP(Table1[[#This Row],[RespondentID]],'All Data'!$A:$CW,94,FALSE),"unknown")</f>
        <v>Over $125,000</v>
      </c>
      <c r="AR278" s="96" t="str">
        <f>IFERROR(VLOOKUP(Table1[[#This Row],[RespondentID]],'All Data'!$A:$CW,95,FALSE),"unknown")</f>
        <v>Graduate school</v>
      </c>
      <c r="AS278" s="96" t="str">
        <f>IFERROR(VLOOKUP(Table1[[#This Row],[RespondentID]],'All Data'!$A:$CW,96,FALSE),"unknown")</f>
        <v>Out of work and looking for work</v>
      </c>
      <c r="AT278" s="96" t="str">
        <f>IFERROR(VLOOKUP(Table1[[#This Row],[RespondentID]],'All Data'!$A:$CW,97,FALSE),"unknown")</f>
        <v>Yes</v>
      </c>
      <c r="AU278" s="96" t="str">
        <f>IFERROR(VLOOKUP(Table1[[#This Row],[RespondentID]],'All Data'!$A:$CW,98,FALSE),"unknown")</f>
        <v>Private/Commercial</v>
      </c>
      <c r="AV278" s="96" t="str">
        <f>IFERROR(VLOOKUP(Table1[[#This Row],[RespondentID]],'All Data'!$A:$CW,99,FALSE),"unknown")</f>
        <v>Yes</v>
      </c>
    </row>
    <row r="279" spans="1:48">
      <c r="A279">
        <v>18039710589</v>
      </c>
      <c r="B279" t="s">
        <v>38</v>
      </c>
      <c r="O279">
        <f t="shared" si="68"/>
        <v>1</v>
      </c>
      <c r="P279">
        <f t="shared" si="69"/>
        <v>3</v>
      </c>
      <c r="Q279"/>
      <c r="R279">
        <f t="shared" si="70"/>
        <v>1</v>
      </c>
      <c r="S279">
        <f t="shared" si="71"/>
        <v>0</v>
      </c>
      <c r="T279">
        <f t="shared" si="72"/>
        <v>0</v>
      </c>
      <c r="U279">
        <f t="shared" si="73"/>
        <v>0</v>
      </c>
      <c r="V279">
        <f t="shared" si="74"/>
        <v>0</v>
      </c>
      <c r="W279">
        <f t="shared" si="75"/>
        <v>0</v>
      </c>
      <c r="X279">
        <f t="shared" si="76"/>
        <v>0</v>
      </c>
      <c r="Y279">
        <f t="shared" si="77"/>
        <v>0</v>
      </c>
      <c r="Z279">
        <f t="shared" si="78"/>
        <v>0</v>
      </c>
      <c r="AA279">
        <f t="shared" si="79"/>
        <v>0</v>
      </c>
      <c r="AB279">
        <f t="shared" si="80"/>
        <v>0</v>
      </c>
      <c r="AC279">
        <f t="shared" si="81"/>
        <v>0</v>
      </c>
      <c r="AD279"/>
      <c r="AE279"/>
      <c r="AF279">
        <f t="shared" si="82"/>
        <v>1</v>
      </c>
      <c r="AG279">
        <f t="shared" si="83"/>
        <v>1</v>
      </c>
      <c r="AH279" t="str">
        <f t="shared" si="84"/>
        <v>Correct</v>
      </c>
      <c r="AJ279" s="96" t="str">
        <f>IFERROR(VLOOKUP(Table1[[#This Row],[RespondentID]],'All Data'!$A:$CO,87,FALSE),"unknown")</f>
        <v>Woman</v>
      </c>
      <c r="AK279" s="96" t="str">
        <f>IFERROR(VLOOKUP(Table1[[#This Row],[RespondentID]],'All Data'!$A:$CO,88,FALSE),"unknown")</f>
        <v>25-34 years</v>
      </c>
      <c r="AL279" s="96" t="str">
        <f>IFERROR(VLOOKUP(Table1[[#This Row],[RespondentID]],'All Data'!$A:$CO,89,FALSE),"unknown")</f>
        <v>Queens</v>
      </c>
      <c r="AM279" s="96">
        <f>IFERROR(VLOOKUP(Table1[[#This Row],[RespondentID]],'All Data'!$A:$CO,90,FALSE),"unknown")</f>
        <v>0</v>
      </c>
      <c r="AN279" s="96" t="str">
        <f>IFERROR(VLOOKUP(Table1[[#This Row],[RespondentID]],'All Data'!$A:$CO,91,FALSE),"unknown")</f>
        <v>White</v>
      </c>
      <c r="AO279" s="96" t="str">
        <f>IFERROR(VLOOKUP(Table1[[#This Row],[RespondentID]],'All Data'!$A:$CO,92,FALSE),"unknown")</f>
        <v>Not Hispanic or Latino</v>
      </c>
      <c r="AP279" s="96" t="str">
        <f>IFERROR(VLOOKUP(Table1[[#This Row],[RespondentID]],'All Data'!$A:$CO,93,FALSE),"unknown")</f>
        <v>English</v>
      </c>
      <c r="AQ279" s="96" t="str">
        <f>IFERROR(VLOOKUP(Table1[[#This Row],[RespondentID]],'All Data'!$A:$CW,94,FALSE),"unknown")</f>
        <v>Over $125,000</v>
      </c>
      <c r="AR279" s="96" t="str">
        <f>IFERROR(VLOOKUP(Table1[[#This Row],[RespondentID]],'All Data'!$A:$CW,95,FALSE),"unknown")</f>
        <v>Some high school</v>
      </c>
      <c r="AS279" s="96" t="str">
        <f>IFERROR(VLOOKUP(Table1[[#This Row],[RespondentID]],'All Data'!$A:$CW,96,FALSE),"unknown")</f>
        <v>Employed for wages</v>
      </c>
      <c r="AT279" s="96" t="str">
        <f>IFERROR(VLOOKUP(Table1[[#This Row],[RespondentID]],'All Data'!$A:$CW,97,FALSE),"unknown")</f>
        <v>Yes</v>
      </c>
      <c r="AU279" s="96" t="str">
        <f>IFERROR(VLOOKUP(Table1[[#This Row],[RespondentID]],'All Data'!$A:$CW,98,FALSE),"unknown")</f>
        <v>Medicaid</v>
      </c>
      <c r="AV279" s="96" t="str">
        <f>IFERROR(VLOOKUP(Table1[[#This Row],[RespondentID]],'All Data'!$A:$CW,99,FALSE),"unknown")</f>
        <v>Yes</v>
      </c>
    </row>
    <row r="280" spans="1:48">
      <c r="A280">
        <v>18039483149</v>
      </c>
      <c r="C280" t="s">
        <v>39</v>
      </c>
      <c r="H280" t="s">
        <v>43</v>
      </c>
      <c r="K280" t="s">
        <v>46</v>
      </c>
      <c r="L280" t="s">
        <v>47</v>
      </c>
      <c r="M280" t="s">
        <v>48</v>
      </c>
      <c r="O280">
        <f t="shared" si="68"/>
        <v>5</v>
      </c>
      <c r="P280">
        <f t="shared" si="69"/>
        <v>0.6</v>
      </c>
      <c r="Q280"/>
      <c r="R280">
        <f t="shared" si="70"/>
        <v>0</v>
      </c>
      <c r="S280">
        <f t="shared" si="71"/>
        <v>0.6</v>
      </c>
      <c r="T280">
        <f t="shared" si="72"/>
        <v>0</v>
      </c>
      <c r="U280">
        <f t="shared" si="73"/>
        <v>0</v>
      </c>
      <c r="V280">
        <f t="shared" si="74"/>
        <v>0</v>
      </c>
      <c r="W280">
        <f t="shared" si="75"/>
        <v>0</v>
      </c>
      <c r="X280">
        <f t="shared" si="76"/>
        <v>0.6</v>
      </c>
      <c r="Y280">
        <f t="shared" si="77"/>
        <v>0</v>
      </c>
      <c r="Z280">
        <f t="shared" si="78"/>
        <v>0</v>
      </c>
      <c r="AA280">
        <f t="shared" si="79"/>
        <v>0.6</v>
      </c>
      <c r="AB280">
        <f t="shared" si="80"/>
        <v>0.6</v>
      </c>
      <c r="AC280">
        <f t="shared" si="81"/>
        <v>0.6</v>
      </c>
      <c r="AD280"/>
      <c r="AE280"/>
      <c r="AF280">
        <f t="shared" si="82"/>
        <v>3</v>
      </c>
      <c r="AG280">
        <f t="shared" si="83"/>
        <v>5</v>
      </c>
      <c r="AH280" t="str">
        <f t="shared" si="84"/>
        <v>Correct</v>
      </c>
      <c r="AJ280" s="96" t="str">
        <f>IFERROR(VLOOKUP(Table1[[#This Row],[RespondentID]],'All Data'!$A:$CO,87,FALSE),"unknown")</f>
        <v>Woman</v>
      </c>
      <c r="AK280" s="96" t="str">
        <f>IFERROR(VLOOKUP(Table1[[#This Row],[RespondentID]],'All Data'!$A:$CO,88,FALSE),"unknown")</f>
        <v>35-44 years</v>
      </c>
      <c r="AL280" s="96" t="str">
        <f>IFERROR(VLOOKUP(Table1[[#This Row],[RespondentID]],'All Data'!$A:$CO,89,FALSE),"unknown")</f>
        <v>Suffolk</v>
      </c>
      <c r="AM280" s="96" t="str">
        <f>IFERROR(VLOOKUP(Table1[[#This Row],[RespondentID]],'All Data'!$A:$CO,90,FALSE),"unknown")</f>
        <v>Shirley, 11967</v>
      </c>
      <c r="AN280" s="96" t="str">
        <f>IFERROR(VLOOKUP(Table1[[#This Row],[RespondentID]],'All Data'!$A:$CO,91,FALSE),"unknown")</f>
        <v>White</v>
      </c>
      <c r="AO280" s="96" t="str">
        <f>IFERROR(VLOOKUP(Table1[[#This Row],[RespondentID]],'All Data'!$A:$CO,92,FALSE),"unknown")</f>
        <v>Not Hispanic or Latino</v>
      </c>
      <c r="AP280" s="96" t="str">
        <f>IFERROR(VLOOKUP(Table1[[#This Row],[RespondentID]],'All Data'!$A:$CO,93,FALSE),"unknown")</f>
        <v>English</v>
      </c>
      <c r="AQ280" s="96" t="str">
        <f>IFERROR(VLOOKUP(Table1[[#This Row],[RespondentID]],'All Data'!$A:$CW,94,FALSE),"unknown")</f>
        <v>$50,000 to $74,999</v>
      </c>
      <c r="AR280" s="96" t="str">
        <f>IFERROR(VLOOKUP(Table1[[#This Row],[RespondentID]],'All Data'!$A:$CW,95,FALSE),"unknown")</f>
        <v>High school graduate</v>
      </c>
      <c r="AS280" s="96" t="str">
        <f>IFERROR(VLOOKUP(Table1[[#This Row],[RespondentID]],'All Data'!$A:$CW,96,FALSE),"unknown")</f>
        <v>Employed for wages</v>
      </c>
      <c r="AT280" s="96" t="str">
        <f>IFERROR(VLOOKUP(Table1[[#This Row],[RespondentID]],'All Data'!$A:$CW,97,FALSE),"unknown")</f>
        <v>No</v>
      </c>
      <c r="AU280" s="96" t="str">
        <f>IFERROR(VLOOKUP(Table1[[#This Row],[RespondentID]],'All Data'!$A:$CW,98,FALSE),"unknown")</f>
        <v>No Insurance</v>
      </c>
      <c r="AV280" s="96">
        <f>IFERROR(VLOOKUP(Table1[[#This Row],[RespondentID]],'All Data'!$A:$CW,99,FALSE),"unknown")</f>
        <v>0</v>
      </c>
    </row>
    <row r="281" spans="1:48">
      <c r="A281">
        <v>18039483008</v>
      </c>
      <c r="C281" t="s">
        <v>39</v>
      </c>
      <c r="H281" t="s">
        <v>43</v>
      </c>
      <c r="I281" t="s">
        <v>44</v>
      </c>
      <c r="J281" t="s">
        <v>45</v>
      </c>
      <c r="O281">
        <f t="shared" si="68"/>
        <v>4</v>
      </c>
      <c r="P281">
        <f t="shared" si="69"/>
        <v>0.75</v>
      </c>
      <c r="Q281"/>
      <c r="R281">
        <f t="shared" si="70"/>
        <v>0</v>
      </c>
      <c r="S281">
        <f t="shared" si="71"/>
        <v>0.75</v>
      </c>
      <c r="T281">
        <f t="shared" si="72"/>
        <v>0</v>
      </c>
      <c r="U281">
        <f t="shared" si="73"/>
        <v>0</v>
      </c>
      <c r="V281">
        <f t="shared" si="74"/>
        <v>0</v>
      </c>
      <c r="W281">
        <f t="shared" si="75"/>
        <v>0</v>
      </c>
      <c r="X281">
        <f t="shared" si="76"/>
        <v>0.75</v>
      </c>
      <c r="Y281">
        <f t="shared" si="77"/>
        <v>0.75</v>
      </c>
      <c r="Z281">
        <f t="shared" si="78"/>
        <v>0.75</v>
      </c>
      <c r="AA281">
        <f t="shared" si="79"/>
        <v>0</v>
      </c>
      <c r="AB281">
        <f t="shared" si="80"/>
        <v>0</v>
      </c>
      <c r="AC281">
        <f t="shared" si="81"/>
        <v>0</v>
      </c>
      <c r="AD281"/>
      <c r="AE281"/>
      <c r="AF281">
        <f t="shared" si="82"/>
        <v>3</v>
      </c>
      <c r="AG281">
        <f t="shared" si="83"/>
        <v>4</v>
      </c>
      <c r="AH281" t="str">
        <f t="shared" si="84"/>
        <v>Correct</v>
      </c>
      <c r="AJ281" s="96" t="str">
        <f>IFERROR(VLOOKUP(Table1[[#This Row],[RespondentID]],'All Data'!$A:$CO,87,FALSE),"unknown")</f>
        <v>Woman</v>
      </c>
      <c r="AK281" s="96" t="str">
        <f>IFERROR(VLOOKUP(Table1[[#This Row],[RespondentID]],'All Data'!$A:$CO,88,FALSE),"unknown")</f>
        <v>45-54 years</v>
      </c>
      <c r="AL281" s="96" t="str">
        <f>IFERROR(VLOOKUP(Table1[[#This Row],[RespondentID]],'All Data'!$A:$CO,89,FALSE),"unknown")</f>
        <v>Suffolk</v>
      </c>
      <c r="AM281" s="96" t="str">
        <f>IFERROR(VLOOKUP(Table1[[#This Row],[RespondentID]],'All Data'!$A:$CO,90,FALSE),"unknown")</f>
        <v>Middle Island, 11953</v>
      </c>
      <c r="AN281" s="96" t="str">
        <f>IFERROR(VLOOKUP(Table1[[#This Row],[RespondentID]],'All Data'!$A:$CO,91,FALSE),"unknown")</f>
        <v>White</v>
      </c>
      <c r="AO281" s="96" t="str">
        <f>IFERROR(VLOOKUP(Table1[[#This Row],[RespondentID]],'All Data'!$A:$CO,92,FALSE),"unknown")</f>
        <v>Not Hispanic or Latino</v>
      </c>
      <c r="AP281" s="96" t="str">
        <f>IFERROR(VLOOKUP(Table1[[#This Row],[RespondentID]],'All Data'!$A:$CO,93,FALSE),"unknown")</f>
        <v>English</v>
      </c>
      <c r="AQ281" s="96" t="str">
        <f>IFERROR(VLOOKUP(Table1[[#This Row],[RespondentID]],'All Data'!$A:$CW,94,FALSE),"unknown")</f>
        <v>$50,000 to $74,999</v>
      </c>
      <c r="AR281" s="96" t="str">
        <f>IFERROR(VLOOKUP(Table1[[#This Row],[RespondentID]],'All Data'!$A:$CW,95,FALSE),"unknown")</f>
        <v>High school graduate</v>
      </c>
      <c r="AS281" s="96" t="str">
        <f>IFERROR(VLOOKUP(Table1[[#This Row],[RespondentID]],'All Data'!$A:$CW,96,FALSE),"unknown")</f>
        <v>Employed for wages</v>
      </c>
      <c r="AT281" s="96" t="str">
        <f>IFERROR(VLOOKUP(Table1[[#This Row],[RespondentID]],'All Data'!$A:$CW,97,FALSE),"unknown")</f>
        <v>Yes</v>
      </c>
      <c r="AU281" s="96" t="str">
        <f>IFERROR(VLOOKUP(Table1[[#This Row],[RespondentID]],'All Data'!$A:$CW,98,FALSE),"unknown")</f>
        <v>Medicaid</v>
      </c>
      <c r="AV281" s="96">
        <f>IFERROR(VLOOKUP(Table1[[#This Row],[RespondentID]],'All Data'!$A:$CW,99,FALSE),"unknown")</f>
        <v>0</v>
      </c>
    </row>
    <row r="282" spans="1:48">
      <c r="A282">
        <v>18039482873</v>
      </c>
      <c r="B282" t="s">
        <v>38</v>
      </c>
      <c r="C282" t="s">
        <v>39</v>
      </c>
      <c r="E282" t="s">
        <v>41</v>
      </c>
      <c r="H282" t="s">
        <v>43</v>
      </c>
      <c r="I282" t="s">
        <v>44</v>
      </c>
      <c r="J282" t="s">
        <v>45</v>
      </c>
      <c r="K282" t="s">
        <v>46</v>
      </c>
      <c r="L282" t="s">
        <v>47</v>
      </c>
      <c r="M282" t="s">
        <v>48</v>
      </c>
      <c r="O282">
        <f t="shared" si="68"/>
        <v>9</v>
      </c>
      <c r="P282">
        <f t="shared" si="69"/>
        <v>0.33333333333333331</v>
      </c>
      <c r="Q282"/>
      <c r="R282">
        <f t="shared" si="70"/>
        <v>0.33333333333333331</v>
      </c>
      <c r="S282">
        <f t="shared" si="71"/>
        <v>0.33333333333333331</v>
      </c>
      <c r="T282">
        <f t="shared" si="72"/>
        <v>0</v>
      </c>
      <c r="U282">
        <f t="shared" si="73"/>
        <v>0.33333333333333331</v>
      </c>
      <c r="V282">
        <f t="shared" si="74"/>
        <v>0</v>
      </c>
      <c r="W282">
        <f t="shared" si="75"/>
        <v>0</v>
      </c>
      <c r="X282">
        <f t="shared" si="76"/>
        <v>0.33333333333333331</v>
      </c>
      <c r="Y282">
        <f t="shared" si="77"/>
        <v>0.33333333333333331</v>
      </c>
      <c r="Z282">
        <f t="shared" si="78"/>
        <v>0.33333333333333331</v>
      </c>
      <c r="AA282">
        <f t="shared" si="79"/>
        <v>0.33333333333333331</v>
      </c>
      <c r="AB282">
        <f t="shared" si="80"/>
        <v>0.33333333333333331</v>
      </c>
      <c r="AC282">
        <f t="shared" si="81"/>
        <v>0.33333333333333331</v>
      </c>
      <c r="AD282"/>
      <c r="AE282"/>
      <c r="AF282">
        <f t="shared" si="82"/>
        <v>3</v>
      </c>
      <c r="AG282">
        <f t="shared" si="83"/>
        <v>9</v>
      </c>
      <c r="AH282" t="str">
        <f t="shared" si="84"/>
        <v>Correct</v>
      </c>
      <c r="AJ282" s="96" t="str">
        <f>IFERROR(VLOOKUP(Table1[[#This Row],[RespondentID]],'All Data'!$A:$CO,87,FALSE),"unknown")</f>
        <v>Man</v>
      </c>
      <c r="AK282" s="96" t="str">
        <f>IFERROR(VLOOKUP(Table1[[#This Row],[RespondentID]],'All Data'!$A:$CO,88,FALSE),"unknown")</f>
        <v>55-64 years</v>
      </c>
      <c r="AL282" s="96" t="str">
        <f>IFERROR(VLOOKUP(Table1[[#This Row],[RespondentID]],'All Data'!$A:$CO,89,FALSE),"unknown")</f>
        <v>Suffolk</v>
      </c>
      <c r="AM282" s="96" t="str">
        <f>IFERROR(VLOOKUP(Table1[[#This Row],[RespondentID]],'All Data'!$A:$CO,90,FALSE),"unknown")</f>
        <v>Shirley, 11967</v>
      </c>
      <c r="AN282" s="96" t="str">
        <f>IFERROR(VLOOKUP(Table1[[#This Row],[RespondentID]],'All Data'!$A:$CO,91,FALSE),"unknown")</f>
        <v>White</v>
      </c>
      <c r="AO282" s="96" t="str">
        <f>IFERROR(VLOOKUP(Table1[[#This Row],[RespondentID]],'All Data'!$A:$CO,92,FALSE),"unknown")</f>
        <v>Not Hispanic or Latino</v>
      </c>
      <c r="AP282" s="96" t="str">
        <f>IFERROR(VLOOKUP(Table1[[#This Row],[RespondentID]],'All Data'!$A:$CO,93,FALSE),"unknown")</f>
        <v>English</v>
      </c>
      <c r="AQ282" s="96" t="str">
        <f>IFERROR(VLOOKUP(Table1[[#This Row],[RespondentID]],'All Data'!$A:$CW,94,FALSE),"unknown")</f>
        <v>$50,000 to $74,999</v>
      </c>
      <c r="AR282" s="96" t="str">
        <f>IFERROR(VLOOKUP(Table1[[#This Row],[RespondentID]],'All Data'!$A:$CW,95,FALSE),"unknown")</f>
        <v>Some high school</v>
      </c>
      <c r="AS282" s="96" t="str">
        <f>IFERROR(VLOOKUP(Table1[[#This Row],[RespondentID]],'All Data'!$A:$CW,96,FALSE),"unknown")</f>
        <v>Retired</v>
      </c>
      <c r="AT282" s="96" t="str">
        <f>IFERROR(VLOOKUP(Table1[[#This Row],[RespondentID]],'All Data'!$A:$CW,97,FALSE),"unknown")</f>
        <v>Yes</v>
      </c>
      <c r="AU282" s="96" t="str">
        <f>IFERROR(VLOOKUP(Table1[[#This Row],[RespondentID]],'All Data'!$A:$CW,98,FALSE),"unknown")</f>
        <v>Medicare</v>
      </c>
      <c r="AV282" s="96">
        <f>IFERROR(VLOOKUP(Table1[[#This Row],[RespondentID]],'All Data'!$A:$CW,99,FALSE),"unknown")</f>
        <v>0</v>
      </c>
    </row>
    <row r="283" spans="1:48">
      <c r="A283">
        <v>18039482692</v>
      </c>
      <c r="E283" t="s">
        <v>41</v>
      </c>
      <c r="H283" t="s">
        <v>43</v>
      </c>
      <c r="I283" t="s">
        <v>44</v>
      </c>
      <c r="L283" t="s">
        <v>47</v>
      </c>
      <c r="O283">
        <f t="shared" si="68"/>
        <v>4</v>
      </c>
      <c r="P283">
        <f t="shared" si="69"/>
        <v>0.75</v>
      </c>
      <c r="Q283"/>
      <c r="R283">
        <f t="shared" si="70"/>
        <v>0</v>
      </c>
      <c r="S283">
        <f t="shared" si="71"/>
        <v>0</v>
      </c>
      <c r="T283">
        <f t="shared" si="72"/>
        <v>0</v>
      </c>
      <c r="U283">
        <f t="shared" si="73"/>
        <v>0.75</v>
      </c>
      <c r="V283">
        <f t="shared" si="74"/>
        <v>0</v>
      </c>
      <c r="W283">
        <f t="shared" si="75"/>
        <v>0</v>
      </c>
      <c r="X283">
        <f t="shared" si="76"/>
        <v>0.75</v>
      </c>
      <c r="Y283">
        <f t="shared" si="77"/>
        <v>0.75</v>
      </c>
      <c r="Z283">
        <f t="shared" si="78"/>
        <v>0</v>
      </c>
      <c r="AA283">
        <f t="shared" si="79"/>
        <v>0</v>
      </c>
      <c r="AB283">
        <f t="shared" si="80"/>
        <v>0.75</v>
      </c>
      <c r="AC283">
        <f t="shared" si="81"/>
        <v>0</v>
      </c>
      <c r="AD283"/>
      <c r="AE283"/>
      <c r="AF283">
        <f t="shared" si="82"/>
        <v>3</v>
      </c>
      <c r="AG283">
        <f t="shared" si="83"/>
        <v>4</v>
      </c>
      <c r="AH283" t="str">
        <f t="shared" si="84"/>
        <v>Correct</v>
      </c>
      <c r="AJ283" s="96" t="str">
        <f>IFERROR(VLOOKUP(Table1[[#This Row],[RespondentID]],'All Data'!$A:$CO,87,FALSE),"unknown")</f>
        <v>Man</v>
      </c>
      <c r="AK283" s="96" t="str">
        <f>IFERROR(VLOOKUP(Table1[[#This Row],[RespondentID]],'All Data'!$A:$CO,88,FALSE),"unknown")</f>
        <v>55-64 years</v>
      </c>
      <c r="AL283" s="96" t="str">
        <f>IFERROR(VLOOKUP(Table1[[#This Row],[RespondentID]],'All Data'!$A:$CO,89,FALSE),"unknown")</f>
        <v>Suffolk</v>
      </c>
      <c r="AM283" s="96" t="str">
        <f>IFERROR(VLOOKUP(Table1[[#This Row],[RespondentID]],'All Data'!$A:$CO,90,FALSE),"unknown")</f>
        <v>Shirley, 11967</v>
      </c>
      <c r="AN283" s="96" t="str">
        <f>IFERROR(VLOOKUP(Table1[[#This Row],[RespondentID]],'All Data'!$A:$CO,91,FALSE),"unknown")</f>
        <v>White</v>
      </c>
      <c r="AO283" s="96" t="str">
        <f>IFERROR(VLOOKUP(Table1[[#This Row],[RespondentID]],'All Data'!$A:$CO,92,FALSE),"unknown")</f>
        <v>Hispanic or Latino</v>
      </c>
      <c r="AP283" s="96" t="str">
        <f>IFERROR(VLOOKUP(Table1[[#This Row],[RespondentID]],'All Data'!$A:$CO,93,FALSE),"unknown")</f>
        <v>English</v>
      </c>
      <c r="AQ283" s="96" t="str">
        <f>IFERROR(VLOOKUP(Table1[[#This Row],[RespondentID]],'All Data'!$A:$CW,94,FALSE),"unknown")</f>
        <v>$35,000 to $49,999</v>
      </c>
      <c r="AR283" s="96" t="str">
        <f>IFERROR(VLOOKUP(Table1[[#This Row],[RespondentID]],'All Data'!$A:$CW,95,FALSE),"unknown")</f>
        <v>High school graduate</v>
      </c>
      <c r="AS283" s="96" t="str">
        <f>IFERROR(VLOOKUP(Table1[[#This Row],[RespondentID]],'All Data'!$A:$CW,96,FALSE),"unknown")</f>
        <v>Retired</v>
      </c>
      <c r="AT283" s="96" t="str">
        <f>IFERROR(VLOOKUP(Table1[[#This Row],[RespondentID]],'All Data'!$A:$CW,97,FALSE),"unknown")</f>
        <v>Yes</v>
      </c>
      <c r="AU283" s="96" t="str">
        <f>IFERROR(VLOOKUP(Table1[[#This Row],[RespondentID]],'All Data'!$A:$CW,98,FALSE),"unknown")</f>
        <v>Medicaid</v>
      </c>
      <c r="AV283" s="96">
        <f>IFERROR(VLOOKUP(Table1[[#This Row],[RespondentID]],'All Data'!$A:$CW,99,FALSE),"unknown")</f>
        <v>0</v>
      </c>
    </row>
    <row r="284" spans="1:48">
      <c r="A284">
        <v>18039482585</v>
      </c>
      <c r="H284" t="s">
        <v>43</v>
      </c>
      <c r="I284" t="s">
        <v>44</v>
      </c>
      <c r="L284" t="s">
        <v>47</v>
      </c>
      <c r="O284">
        <f t="shared" si="68"/>
        <v>3</v>
      </c>
      <c r="P284">
        <f t="shared" si="69"/>
        <v>1</v>
      </c>
      <c r="Q284"/>
      <c r="R284">
        <f t="shared" si="70"/>
        <v>0</v>
      </c>
      <c r="S284">
        <f t="shared" si="71"/>
        <v>0</v>
      </c>
      <c r="T284">
        <f t="shared" si="72"/>
        <v>0</v>
      </c>
      <c r="U284">
        <f t="shared" si="73"/>
        <v>0</v>
      </c>
      <c r="V284">
        <f t="shared" si="74"/>
        <v>0</v>
      </c>
      <c r="W284">
        <f t="shared" si="75"/>
        <v>0</v>
      </c>
      <c r="X284">
        <f t="shared" si="76"/>
        <v>1</v>
      </c>
      <c r="Y284">
        <f t="shared" si="77"/>
        <v>1</v>
      </c>
      <c r="Z284">
        <f t="shared" si="78"/>
        <v>0</v>
      </c>
      <c r="AA284">
        <f t="shared" si="79"/>
        <v>0</v>
      </c>
      <c r="AB284">
        <f t="shared" si="80"/>
        <v>1</v>
      </c>
      <c r="AC284">
        <f t="shared" si="81"/>
        <v>0</v>
      </c>
      <c r="AD284"/>
      <c r="AE284"/>
      <c r="AF284">
        <f t="shared" si="82"/>
        <v>3</v>
      </c>
      <c r="AG284">
        <f t="shared" si="83"/>
        <v>3</v>
      </c>
      <c r="AH284" t="str">
        <f t="shared" si="84"/>
        <v>Correct</v>
      </c>
      <c r="AJ284" s="96" t="str">
        <f>IFERROR(VLOOKUP(Table1[[#This Row],[RespondentID]],'All Data'!$A:$CO,87,FALSE),"unknown")</f>
        <v>Man</v>
      </c>
      <c r="AK284" s="96" t="str">
        <f>IFERROR(VLOOKUP(Table1[[#This Row],[RespondentID]],'All Data'!$A:$CO,88,FALSE),"unknown")</f>
        <v>45-54 years</v>
      </c>
      <c r="AL284" s="96" t="str">
        <f>IFERROR(VLOOKUP(Table1[[#This Row],[RespondentID]],'All Data'!$A:$CO,89,FALSE),"unknown")</f>
        <v>Suffolk</v>
      </c>
      <c r="AM284" s="96" t="str">
        <f>IFERROR(VLOOKUP(Table1[[#This Row],[RespondentID]],'All Data'!$A:$CO,90,FALSE),"unknown")</f>
        <v>Yaphank, 11980</v>
      </c>
      <c r="AN284" s="96" t="str">
        <f>IFERROR(VLOOKUP(Table1[[#This Row],[RespondentID]],'All Data'!$A:$CO,91,FALSE),"unknown")</f>
        <v>White</v>
      </c>
      <c r="AO284" s="96" t="str">
        <f>IFERROR(VLOOKUP(Table1[[#This Row],[RespondentID]],'All Data'!$A:$CO,92,FALSE),"unknown")</f>
        <v>Hispanic or Latino</v>
      </c>
      <c r="AP284" s="96" t="str">
        <f>IFERROR(VLOOKUP(Table1[[#This Row],[RespondentID]],'All Data'!$A:$CO,93,FALSE),"unknown")</f>
        <v>English, Spanish</v>
      </c>
      <c r="AQ284" s="96" t="str">
        <f>IFERROR(VLOOKUP(Table1[[#This Row],[RespondentID]],'All Data'!$A:$CW,94,FALSE),"unknown")</f>
        <v>$35,000 to $49,999</v>
      </c>
      <c r="AR284" s="96" t="str">
        <f>IFERROR(VLOOKUP(Table1[[#This Row],[RespondentID]],'All Data'!$A:$CW,95,FALSE),"unknown")</f>
        <v>College graduate</v>
      </c>
      <c r="AS284" s="96" t="str">
        <f>IFERROR(VLOOKUP(Table1[[#This Row],[RespondentID]],'All Data'!$A:$CW,96,FALSE),"unknown")</f>
        <v>Employed for wages</v>
      </c>
      <c r="AT284" s="96" t="str">
        <f>IFERROR(VLOOKUP(Table1[[#This Row],[RespondentID]],'All Data'!$A:$CW,97,FALSE),"unknown")</f>
        <v>Yes</v>
      </c>
      <c r="AU284" s="96" t="str">
        <f>IFERROR(VLOOKUP(Table1[[#This Row],[RespondentID]],'All Data'!$A:$CW,98,FALSE),"unknown")</f>
        <v>Medicare</v>
      </c>
      <c r="AV284" s="96">
        <f>IFERROR(VLOOKUP(Table1[[#This Row],[RespondentID]],'All Data'!$A:$CW,99,FALSE),"unknown")</f>
        <v>0</v>
      </c>
    </row>
    <row r="285" spans="1:48">
      <c r="A285">
        <v>18039482478</v>
      </c>
      <c r="E285" t="s">
        <v>41</v>
      </c>
      <c r="L285" t="s">
        <v>47</v>
      </c>
      <c r="M285" t="s">
        <v>48</v>
      </c>
      <c r="O285">
        <f t="shared" si="68"/>
        <v>3</v>
      </c>
      <c r="P285">
        <f t="shared" si="69"/>
        <v>1</v>
      </c>
      <c r="Q285"/>
      <c r="R285">
        <f t="shared" si="70"/>
        <v>0</v>
      </c>
      <c r="S285">
        <f t="shared" si="71"/>
        <v>0</v>
      </c>
      <c r="T285">
        <f t="shared" si="72"/>
        <v>0</v>
      </c>
      <c r="U285">
        <f t="shared" si="73"/>
        <v>1</v>
      </c>
      <c r="V285">
        <f t="shared" si="74"/>
        <v>0</v>
      </c>
      <c r="W285">
        <f t="shared" si="75"/>
        <v>0</v>
      </c>
      <c r="X285">
        <f t="shared" si="76"/>
        <v>0</v>
      </c>
      <c r="Y285">
        <f t="shared" si="77"/>
        <v>0</v>
      </c>
      <c r="Z285">
        <f t="shared" si="78"/>
        <v>0</v>
      </c>
      <c r="AA285">
        <f t="shared" si="79"/>
        <v>0</v>
      </c>
      <c r="AB285">
        <f t="shared" si="80"/>
        <v>1</v>
      </c>
      <c r="AC285">
        <f t="shared" si="81"/>
        <v>1</v>
      </c>
      <c r="AD285"/>
      <c r="AE285"/>
      <c r="AF285">
        <f t="shared" si="82"/>
        <v>3</v>
      </c>
      <c r="AG285">
        <f t="shared" si="83"/>
        <v>3</v>
      </c>
      <c r="AH285" t="str">
        <f t="shared" si="84"/>
        <v>Correct</v>
      </c>
      <c r="AJ285" s="96" t="str">
        <f>IFERROR(VLOOKUP(Table1[[#This Row],[RespondentID]],'All Data'!$A:$CO,87,FALSE),"unknown")</f>
        <v>Woman</v>
      </c>
      <c r="AK285" s="96" t="str">
        <f>IFERROR(VLOOKUP(Table1[[#This Row],[RespondentID]],'All Data'!$A:$CO,88,FALSE),"unknown")</f>
        <v>18-24 years</v>
      </c>
      <c r="AL285" s="96" t="str">
        <f>IFERROR(VLOOKUP(Table1[[#This Row],[RespondentID]],'All Data'!$A:$CO,89,FALSE),"unknown")</f>
        <v>Suffolk</v>
      </c>
      <c r="AM285" s="96" t="str">
        <f>IFERROR(VLOOKUP(Table1[[#This Row],[RespondentID]],'All Data'!$A:$CO,90,FALSE),"unknown")</f>
        <v>Shirley, 11967</v>
      </c>
      <c r="AN285" s="96" t="str">
        <f>IFERROR(VLOOKUP(Table1[[#This Row],[RespondentID]],'All Data'!$A:$CO,91,FALSE),"unknown")</f>
        <v>White</v>
      </c>
      <c r="AO285" s="96" t="str">
        <f>IFERROR(VLOOKUP(Table1[[#This Row],[RespondentID]],'All Data'!$A:$CO,92,FALSE),"unknown")</f>
        <v>Not Hispanic or Latino</v>
      </c>
      <c r="AP285" s="96" t="str">
        <f>IFERROR(VLOOKUP(Table1[[#This Row],[RespondentID]],'All Data'!$A:$CO,93,FALSE),"unknown")</f>
        <v>English</v>
      </c>
      <c r="AQ285" s="96" t="str">
        <f>IFERROR(VLOOKUP(Table1[[#This Row],[RespondentID]],'All Data'!$A:$CW,94,FALSE),"unknown")</f>
        <v>$20,000 to $34,999</v>
      </c>
      <c r="AR285" s="96" t="str">
        <f>IFERROR(VLOOKUP(Table1[[#This Row],[RespondentID]],'All Data'!$A:$CW,95,FALSE),"unknown")</f>
        <v>High school graduate</v>
      </c>
      <c r="AS285" s="96" t="str">
        <f>IFERROR(VLOOKUP(Table1[[#This Row],[RespondentID]],'All Data'!$A:$CW,96,FALSE),"unknown")</f>
        <v>Employed for wages</v>
      </c>
      <c r="AT285" s="96" t="str">
        <f>IFERROR(VLOOKUP(Table1[[#This Row],[RespondentID]],'All Data'!$A:$CW,97,FALSE),"unknown")</f>
        <v>Yes</v>
      </c>
      <c r="AU285" s="96" t="str">
        <f>IFERROR(VLOOKUP(Table1[[#This Row],[RespondentID]],'All Data'!$A:$CW,98,FALSE),"unknown")</f>
        <v>Medicare</v>
      </c>
      <c r="AV285" s="96">
        <f>IFERROR(VLOOKUP(Table1[[#This Row],[RespondentID]],'All Data'!$A:$CW,99,FALSE),"unknown")</f>
        <v>0</v>
      </c>
    </row>
    <row r="286" spans="1:48">
      <c r="A286">
        <v>18039482360</v>
      </c>
      <c r="C286" t="s">
        <v>39</v>
      </c>
      <c r="H286" t="s">
        <v>43</v>
      </c>
      <c r="J286" t="s">
        <v>45</v>
      </c>
      <c r="O286">
        <f t="shared" si="68"/>
        <v>3</v>
      </c>
      <c r="P286">
        <f t="shared" si="69"/>
        <v>1</v>
      </c>
      <c r="Q286"/>
      <c r="R286">
        <f t="shared" si="70"/>
        <v>0</v>
      </c>
      <c r="S286">
        <f t="shared" si="71"/>
        <v>1</v>
      </c>
      <c r="T286">
        <f t="shared" si="72"/>
        <v>0</v>
      </c>
      <c r="U286">
        <f t="shared" si="73"/>
        <v>0</v>
      </c>
      <c r="V286">
        <f t="shared" si="74"/>
        <v>0</v>
      </c>
      <c r="W286">
        <f t="shared" si="75"/>
        <v>0</v>
      </c>
      <c r="X286">
        <f t="shared" si="76"/>
        <v>1</v>
      </c>
      <c r="Y286">
        <f t="shared" si="77"/>
        <v>0</v>
      </c>
      <c r="Z286">
        <f t="shared" si="78"/>
        <v>1</v>
      </c>
      <c r="AA286">
        <f t="shared" si="79"/>
        <v>0</v>
      </c>
      <c r="AB286">
        <f t="shared" si="80"/>
        <v>0</v>
      </c>
      <c r="AC286">
        <f t="shared" si="81"/>
        <v>0</v>
      </c>
      <c r="AD286"/>
      <c r="AE286"/>
      <c r="AF286">
        <f t="shared" si="82"/>
        <v>3</v>
      </c>
      <c r="AG286">
        <f t="shared" si="83"/>
        <v>3</v>
      </c>
      <c r="AH286" t="str">
        <f t="shared" si="84"/>
        <v>Correct</v>
      </c>
      <c r="AJ286" s="96" t="str">
        <f>IFERROR(VLOOKUP(Table1[[#This Row],[RespondentID]],'All Data'!$A:$CO,87,FALSE),"unknown")</f>
        <v>Woman</v>
      </c>
      <c r="AK286" s="96" t="str">
        <f>IFERROR(VLOOKUP(Table1[[#This Row],[RespondentID]],'All Data'!$A:$CO,88,FALSE),"unknown")</f>
        <v>18-24 years</v>
      </c>
      <c r="AL286" s="96" t="str">
        <f>IFERROR(VLOOKUP(Table1[[#This Row],[RespondentID]],'All Data'!$A:$CO,89,FALSE),"unknown")</f>
        <v>Suffolk</v>
      </c>
      <c r="AM286" s="96" t="str">
        <f>IFERROR(VLOOKUP(Table1[[#This Row],[RespondentID]],'All Data'!$A:$CO,90,FALSE),"unknown")</f>
        <v>Middle Island, 11953</v>
      </c>
      <c r="AN286" s="96" t="str">
        <f>IFERROR(VLOOKUP(Table1[[#This Row],[RespondentID]],'All Data'!$A:$CO,91,FALSE),"unknown")</f>
        <v>White</v>
      </c>
      <c r="AO286" s="96" t="str">
        <f>IFERROR(VLOOKUP(Table1[[#This Row],[RespondentID]],'All Data'!$A:$CO,92,FALSE),"unknown")</f>
        <v>Not Hispanic or Latino</v>
      </c>
      <c r="AP286" s="96" t="str">
        <f>IFERROR(VLOOKUP(Table1[[#This Row],[RespondentID]],'All Data'!$A:$CO,93,FALSE),"unknown")</f>
        <v>English</v>
      </c>
      <c r="AQ286" s="96" t="str">
        <f>IFERROR(VLOOKUP(Table1[[#This Row],[RespondentID]],'All Data'!$A:$CW,94,FALSE),"unknown")</f>
        <v>$50,000 to $74,999</v>
      </c>
      <c r="AR286" s="96" t="str">
        <f>IFERROR(VLOOKUP(Table1[[#This Row],[RespondentID]],'All Data'!$A:$CW,95,FALSE),"unknown")</f>
        <v>Some college</v>
      </c>
      <c r="AS286" s="96" t="str">
        <f>IFERROR(VLOOKUP(Table1[[#This Row],[RespondentID]],'All Data'!$A:$CW,96,FALSE),"unknown")</f>
        <v>Employed for wages</v>
      </c>
      <c r="AT286" s="96" t="str">
        <f>IFERROR(VLOOKUP(Table1[[#This Row],[RespondentID]],'All Data'!$A:$CW,97,FALSE),"unknown")</f>
        <v>No</v>
      </c>
      <c r="AU286" s="96" t="str">
        <f>IFERROR(VLOOKUP(Table1[[#This Row],[RespondentID]],'All Data'!$A:$CW,98,FALSE),"unknown")</f>
        <v>No Insurance</v>
      </c>
      <c r="AV286" s="96">
        <f>IFERROR(VLOOKUP(Table1[[#This Row],[RespondentID]],'All Data'!$A:$CW,99,FALSE),"unknown")</f>
        <v>0</v>
      </c>
    </row>
    <row r="287" spans="1:48">
      <c r="A287">
        <v>18039482257</v>
      </c>
      <c r="E287" t="s">
        <v>41</v>
      </c>
      <c r="I287" t="s">
        <v>44</v>
      </c>
      <c r="L287" t="s">
        <v>47</v>
      </c>
      <c r="O287">
        <f t="shared" si="68"/>
        <v>3</v>
      </c>
      <c r="P287">
        <f t="shared" si="69"/>
        <v>1</v>
      </c>
      <c r="Q287"/>
      <c r="R287">
        <f t="shared" si="70"/>
        <v>0</v>
      </c>
      <c r="S287">
        <f t="shared" si="71"/>
        <v>0</v>
      </c>
      <c r="T287">
        <f t="shared" si="72"/>
        <v>0</v>
      </c>
      <c r="U287">
        <f t="shared" si="73"/>
        <v>1</v>
      </c>
      <c r="V287">
        <f t="shared" si="74"/>
        <v>0</v>
      </c>
      <c r="W287">
        <f t="shared" si="75"/>
        <v>0</v>
      </c>
      <c r="X287">
        <f t="shared" si="76"/>
        <v>0</v>
      </c>
      <c r="Y287">
        <f t="shared" si="77"/>
        <v>1</v>
      </c>
      <c r="Z287">
        <f t="shared" si="78"/>
        <v>0</v>
      </c>
      <c r="AA287">
        <f t="shared" si="79"/>
        <v>0</v>
      </c>
      <c r="AB287">
        <f t="shared" si="80"/>
        <v>1</v>
      </c>
      <c r="AC287">
        <f t="shared" si="81"/>
        <v>0</v>
      </c>
      <c r="AD287"/>
      <c r="AE287"/>
      <c r="AF287">
        <f t="shared" si="82"/>
        <v>3</v>
      </c>
      <c r="AG287">
        <f t="shared" si="83"/>
        <v>3</v>
      </c>
      <c r="AH287" t="str">
        <f t="shared" si="84"/>
        <v>Correct</v>
      </c>
      <c r="AJ287" s="96" t="str">
        <f>IFERROR(VLOOKUP(Table1[[#This Row],[RespondentID]],'All Data'!$A:$CO,87,FALSE),"unknown")</f>
        <v>Woman</v>
      </c>
      <c r="AK287" s="96" t="str">
        <f>IFERROR(VLOOKUP(Table1[[#This Row],[RespondentID]],'All Data'!$A:$CO,88,FALSE),"unknown")</f>
        <v>55-64 years</v>
      </c>
      <c r="AL287" s="96" t="str">
        <f>IFERROR(VLOOKUP(Table1[[#This Row],[RespondentID]],'All Data'!$A:$CO,89,FALSE),"unknown")</f>
        <v>Suffolk</v>
      </c>
      <c r="AM287" s="96" t="str">
        <f>IFERROR(VLOOKUP(Table1[[#This Row],[RespondentID]],'All Data'!$A:$CO,90,FALSE),"unknown")</f>
        <v>Yaphank, 11980</v>
      </c>
      <c r="AN287" s="96" t="str">
        <f>IFERROR(VLOOKUP(Table1[[#This Row],[RespondentID]],'All Data'!$A:$CO,91,FALSE),"unknown")</f>
        <v>White</v>
      </c>
      <c r="AO287" s="96" t="str">
        <f>IFERROR(VLOOKUP(Table1[[#This Row],[RespondentID]],'All Data'!$A:$CO,92,FALSE),"unknown")</f>
        <v>Not Hispanic or Latino</v>
      </c>
      <c r="AP287" s="96" t="str">
        <f>IFERROR(VLOOKUP(Table1[[#This Row],[RespondentID]],'All Data'!$A:$CO,93,FALSE),"unknown")</f>
        <v>English</v>
      </c>
      <c r="AQ287" s="96" t="str">
        <f>IFERROR(VLOOKUP(Table1[[#This Row],[RespondentID]],'All Data'!$A:$CW,94,FALSE),"unknown")</f>
        <v>$75,000 to $125,000</v>
      </c>
      <c r="AR287" s="96" t="str">
        <f>IFERROR(VLOOKUP(Table1[[#This Row],[RespondentID]],'All Data'!$A:$CW,95,FALSE),"unknown")</f>
        <v>High school graduate</v>
      </c>
      <c r="AS287" s="96">
        <f>IFERROR(VLOOKUP(Table1[[#This Row],[RespondentID]],'All Data'!$A:$CW,96,FALSE),"unknown")</f>
        <v>0</v>
      </c>
      <c r="AT287" s="96" t="str">
        <f>IFERROR(VLOOKUP(Table1[[#This Row],[RespondentID]],'All Data'!$A:$CW,97,FALSE),"unknown")</f>
        <v>Yes</v>
      </c>
      <c r="AU287" s="96" t="str">
        <f>IFERROR(VLOOKUP(Table1[[#This Row],[RespondentID]],'All Data'!$A:$CW,98,FALSE),"unknown")</f>
        <v>Medicare</v>
      </c>
      <c r="AV287" s="96">
        <f>IFERROR(VLOOKUP(Table1[[#This Row],[RespondentID]],'All Data'!$A:$CW,99,FALSE),"unknown")</f>
        <v>0</v>
      </c>
    </row>
    <row r="288" spans="1:48">
      <c r="A288">
        <v>18039482140</v>
      </c>
      <c r="C288" t="s">
        <v>39</v>
      </c>
      <c r="H288" t="s">
        <v>43</v>
      </c>
      <c r="L288" t="s">
        <v>47</v>
      </c>
      <c r="O288">
        <f t="shared" si="68"/>
        <v>3</v>
      </c>
      <c r="P288">
        <f t="shared" si="69"/>
        <v>1</v>
      </c>
      <c r="Q288"/>
      <c r="R288">
        <f t="shared" si="70"/>
        <v>0</v>
      </c>
      <c r="S288">
        <f t="shared" si="71"/>
        <v>1</v>
      </c>
      <c r="T288">
        <f t="shared" si="72"/>
        <v>0</v>
      </c>
      <c r="U288">
        <f t="shared" si="73"/>
        <v>0</v>
      </c>
      <c r="V288">
        <f t="shared" si="74"/>
        <v>0</v>
      </c>
      <c r="W288">
        <f t="shared" si="75"/>
        <v>0</v>
      </c>
      <c r="X288">
        <f t="shared" si="76"/>
        <v>1</v>
      </c>
      <c r="Y288">
        <f t="shared" si="77"/>
        <v>0</v>
      </c>
      <c r="Z288">
        <f t="shared" si="78"/>
        <v>0</v>
      </c>
      <c r="AA288">
        <f t="shared" si="79"/>
        <v>0</v>
      </c>
      <c r="AB288">
        <f t="shared" si="80"/>
        <v>1</v>
      </c>
      <c r="AC288">
        <f t="shared" si="81"/>
        <v>0</v>
      </c>
      <c r="AD288"/>
      <c r="AE288"/>
      <c r="AF288">
        <f t="shared" si="82"/>
        <v>3</v>
      </c>
      <c r="AG288">
        <f t="shared" si="83"/>
        <v>3</v>
      </c>
      <c r="AH288" t="str">
        <f t="shared" si="84"/>
        <v>Correct</v>
      </c>
      <c r="AJ288" s="96" t="str">
        <f>IFERROR(VLOOKUP(Table1[[#This Row],[RespondentID]],'All Data'!$A:$CO,87,FALSE),"unknown")</f>
        <v>Man</v>
      </c>
      <c r="AK288" s="96" t="str">
        <f>IFERROR(VLOOKUP(Table1[[#This Row],[RespondentID]],'All Data'!$A:$CO,88,FALSE),"unknown")</f>
        <v>35-44 years</v>
      </c>
      <c r="AL288" s="96" t="str">
        <f>IFERROR(VLOOKUP(Table1[[#This Row],[RespondentID]],'All Data'!$A:$CO,89,FALSE),"unknown")</f>
        <v>Suffolk</v>
      </c>
      <c r="AM288" s="96" t="str">
        <f>IFERROR(VLOOKUP(Table1[[#This Row],[RespondentID]],'All Data'!$A:$CO,90,FALSE),"unknown")</f>
        <v>Middle Island, 11953</v>
      </c>
      <c r="AN288" s="96" t="str">
        <f>IFERROR(VLOOKUP(Table1[[#This Row],[RespondentID]],'All Data'!$A:$CO,91,FALSE),"unknown")</f>
        <v>White</v>
      </c>
      <c r="AO288" s="96" t="str">
        <f>IFERROR(VLOOKUP(Table1[[#This Row],[RespondentID]],'All Data'!$A:$CO,92,FALSE),"unknown")</f>
        <v>Hispanic or Latino</v>
      </c>
      <c r="AP288" s="96" t="str">
        <f>IFERROR(VLOOKUP(Table1[[#This Row],[RespondentID]],'All Data'!$A:$CO,93,FALSE),"unknown")</f>
        <v>English, Spanish</v>
      </c>
      <c r="AQ288" s="96" t="str">
        <f>IFERROR(VLOOKUP(Table1[[#This Row],[RespondentID]],'All Data'!$A:$CW,94,FALSE),"unknown")</f>
        <v>$75,000 to $125,000</v>
      </c>
      <c r="AR288" s="96" t="str">
        <f>IFERROR(VLOOKUP(Table1[[#This Row],[RespondentID]],'All Data'!$A:$CW,95,FALSE),"unknown")</f>
        <v>Graduate school</v>
      </c>
      <c r="AS288" s="96" t="str">
        <f>IFERROR(VLOOKUP(Table1[[#This Row],[RespondentID]],'All Data'!$A:$CW,96,FALSE),"unknown")</f>
        <v>Employed for wages</v>
      </c>
      <c r="AT288" s="96" t="str">
        <f>IFERROR(VLOOKUP(Table1[[#This Row],[RespondentID]],'All Data'!$A:$CW,97,FALSE),"unknown")</f>
        <v>Yes</v>
      </c>
      <c r="AU288" s="96" t="str">
        <f>IFERROR(VLOOKUP(Table1[[#This Row],[RespondentID]],'All Data'!$A:$CW,98,FALSE),"unknown")</f>
        <v>Medicare</v>
      </c>
      <c r="AV288" s="96">
        <f>IFERROR(VLOOKUP(Table1[[#This Row],[RespondentID]],'All Data'!$A:$CW,99,FALSE),"unknown")</f>
        <v>0</v>
      </c>
    </row>
    <row r="289" spans="1:48">
      <c r="A289">
        <v>18039482022</v>
      </c>
      <c r="B289" t="s">
        <v>38</v>
      </c>
      <c r="I289" t="s">
        <v>44</v>
      </c>
      <c r="K289" t="s">
        <v>46</v>
      </c>
      <c r="O289">
        <f t="shared" si="68"/>
        <v>3</v>
      </c>
      <c r="P289">
        <f t="shared" si="69"/>
        <v>1</v>
      </c>
      <c r="Q289"/>
      <c r="R289">
        <f t="shared" si="70"/>
        <v>1</v>
      </c>
      <c r="S289">
        <f t="shared" si="71"/>
        <v>0</v>
      </c>
      <c r="T289">
        <f t="shared" si="72"/>
        <v>0</v>
      </c>
      <c r="U289">
        <f t="shared" si="73"/>
        <v>0</v>
      </c>
      <c r="V289">
        <f t="shared" si="74"/>
        <v>0</v>
      </c>
      <c r="W289">
        <f t="shared" si="75"/>
        <v>0</v>
      </c>
      <c r="X289">
        <f t="shared" si="76"/>
        <v>0</v>
      </c>
      <c r="Y289">
        <f t="shared" si="77"/>
        <v>1</v>
      </c>
      <c r="Z289">
        <f t="shared" si="78"/>
        <v>0</v>
      </c>
      <c r="AA289">
        <f t="shared" si="79"/>
        <v>1</v>
      </c>
      <c r="AB289">
        <f t="shared" si="80"/>
        <v>0</v>
      </c>
      <c r="AC289">
        <f t="shared" si="81"/>
        <v>0</v>
      </c>
      <c r="AD289"/>
      <c r="AE289"/>
      <c r="AF289">
        <f t="shared" si="82"/>
        <v>3</v>
      </c>
      <c r="AG289">
        <f t="shared" si="83"/>
        <v>3</v>
      </c>
      <c r="AH289" t="str">
        <f t="shared" si="84"/>
        <v>Correct</v>
      </c>
      <c r="AJ289" s="96" t="str">
        <f>IFERROR(VLOOKUP(Table1[[#This Row],[RespondentID]],'All Data'!$A:$CO,87,FALSE),"unknown")</f>
        <v>Man</v>
      </c>
      <c r="AK289" s="96" t="str">
        <f>IFERROR(VLOOKUP(Table1[[#This Row],[RespondentID]],'All Data'!$A:$CO,88,FALSE),"unknown")</f>
        <v>45-54 years</v>
      </c>
      <c r="AL289" s="96" t="str">
        <f>IFERROR(VLOOKUP(Table1[[#This Row],[RespondentID]],'All Data'!$A:$CO,89,FALSE),"unknown")</f>
        <v>Suffolk</v>
      </c>
      <c r="AM289" s="96" t="str">
        <f>IFERROR(VLOOKUP(Table1[[#This Row],[RespondentID]],'All Data'!$A:$CO,90,FALSE),"unknown")</f>
        <v>Shirley, 11967</v>
      </c>
      <c r="AN289" s="96" t="str">
        <f>IFERROR(VLOOKUP(Table1[[#This Row],[RespondentID]],'All Data'!$A:$CO,91,FALSE),"unknown")</f>
        <v>White</v>
      </c>
      <c r="AO289" s="96" t="str">
        <f>IFERROR(VLOOKUP(Table1[[#This Row],[RespondentID]],'All Data'!$A:$CO,92,FALSE),"unknown")</f>
        <v>Not Hispanic or Latino</v>
      </c>
      <c r="AP289" s="96" t="str">
        <f>IFERROR(VLOOKUP(Table1[[#This Row],[RespondentID]],'All Data'!$A:$CO,93,FALSE),"unknown")</f>
        <v>English</v>
      </c>
      <c r="AQ289" s="96" t="str">
        <f>IFERROR(VLOOKUP(Table1[[#This Row],[RespondentID]],'All Data'!$A:$CW,94,FALSE),"unknown")</f>
        <v>$50,000 to $74,999</v>
      </c>
      <c r="AR289" s="96" t="str">
        <f>IFERROR(VLOOKUP(Table1[[#This Row],[RespondentID]],'All Data'!$A:$CW,95,FALSE),"unknown")</f>
        <v>High school graduate</v>
      </c>
      <c r="AS289" s="96" t="str">
        <f>IFERROR(VLOOKUP(Table1[[#This Row],[RespondentID]],'All Data'!$A:$CW,96,FALSE),"unknown")</f>
        <v>Employed for wages</v>
      </c>
      <c r="AT289" s="96" t="str">
        <f>IFERROR(VLOOKUP(Table1[[#This Row],[RespondentID]],'All Data'!$A:$CW,97,FALSE),"unknown")</f>
        <v>Yes</v>
      </c>
      <c r="AU289" s="96" t="str">
        <f>IFERROR(VLOOKUP(Table1[[#This Row],[RespondentID]],'All Data'!$A:$CW,98,FALSE),"unknown")</f>
        <v>Medicare</v>
      </c>
      <c r="AV289" s="96">
        <f>IFERROR(VLOOKUP(Table1[[#This Row],[RespondentID]],'All Data'!$A:$CW,99,FALSE),"unknown")</f>
        <v>0</v>
      </c>
    </row>
    <row r="290" spans="1:48">
      <c r="A290">
        <v>18039481853</v>
      </c>
      <c r="B290" t="s">
        <v>38</v>
      </c>
      <c r="C290" t="s">
        <v>39</v>
      </c>
      <c r="H290" t="s">
        <v>43</v>
      </c>
      <c r="O290">
        <f t="shared" si="68"/>
        <v>3</v>
      </c>
      <c r="P290">
        <f t="shared" si="69"/>
        <v>1</v>
      </c>
      <c r="Q290"/>
      <c r="R290">
        <f t="shared" si="70"/>
        <v>1</v>
      </c>
      <c r="S290">
        <f t="shared" si="71"/>
        <v>1</v>
      </c>
      <c r="T290">
        <f t="shared" si="72"/>
        <v>0</v>
      </c>
      <c r="U290">
        <f t="shared" si="73"/>
        <v>0</v>
      </c>
      <c r="V290">
        <f t="shared" si="74"/>
        <v>0</v>
      </c>
      <c r="W290">
        <f t="shared" si="75"/>
        <v>0</v>
      </c>
      <c r="X290">
        <f t="shared" si="76"/>
        <v>1</v>
      </c>
      <c r="Y290">
        <f t="shared" si="77"/>
        <v>0</v>
      </c>
      <c r="Z290">
        <f t="shared" si="78"/>
        <v>0</v>
      </c>
      <c r="AA290">
        <f t="shared" si="79"/>
        <v>0</v>
      </c>
      <c r="AB290">
        <f t="shared" si="80"/>
        <v>0</v>
      </c>
      <c r="AC290">
        <f t="shared" si="81"/>
        <v>0</v>
      </c>
      <c r="AD290"/>
      <c r="AE290"/>
      <c r="AF290">
        <f t="shared" si="82"/>
        <v>3</v>
      </c>
      <c r="AG290">
        <f t="shared" si="83"/>
        <v>3</v>
      </c>
      <c r="AH290" t="str">
        <f t="shared" si="84"/>
        <v>Correct</v>
      </c>
      <c r="AJ290" s="96" t="str">
        <f>IFERROR(VLOOKUP(Table1[[#This Row],[RespondentID]],'All Data'!$A:$CO,87,FALSE),"unknown")</f>
        <v>Woman</v>
      </c>
      <c r="AK290" s="96" t="str">
        <f>IFERROR(VLOOKUP(Table1[[#This Row],[RespondentID]],'All Data'!$A:$CO,88,FALSE),"unknown")</f>
        <v>18-24 years</v>
      </c>
      <c r="AL290" s="96" t="str">
        <f>IFERROR(VLOOKUP(Table1[[#This Row],[RespondentID]],'All Data'!$A:$CO,89,FALSE),"unknown")</f>
        <v>Suffolk</v>
      </c>
      <c r="AM290" s="96" t="str">
        <f>IFERROR(VLOOKUP(Table1[[#This Row],[RespondentID]],'All Data'!$A:$CO,90,FALSE),"unknown")</f>
        <v>Coram, 11727</v>
      </c>
      <c r="AN290" s="96" t="str">
        <f>IFERROR(VLOOKUP(Table1[[#This Row],[RespondentID]],'All Data'!$A:$CO,91,FALSE),"unknown")</f>
        <v>White</v>
      </c>
      <c r="AO290" s="96" t="str">
        <f>IFERROR(VLOOKUP(Table1[[#This Row],[RespondentID]],'All Data'!$A:$CO,92,FALSE),"unknown")</f>
        <v>Not Hispanic or Latino</v>
      </c>
      <c r="AP290" s="96" t="str">
        <f>IFERROR(VLOOKUP(Table1[[#This Row],[RespondentID]],'All Data'!$A:$CO,93,FALSE),"unknown")</f>
        <v>English</v>
      </c>
      <c r="AQ290" s="96">
        <f>IFERROR(VLOOKUP(Table1[[#This Row],[RespondentID]],'All Data'!$A:$CW,94,FALSE),"unknown")</f>
        <v>0</v>
      </c>
      <c r="AR290" s="96" t="str">
        <f>IFERROR(VLOOKUP(Table1[[#This Row],[RespondentID]],'All Data'!$A:$CW,95,FALSE),"unknown")</f>
        <v>College graduate</v>
      </c>
      <c r="AS290" s="96" t="str">
        <f>IFERROR(VLOOKUP(Table1[[#This Row],[RespondentID]],'All Data'!$A:$CW,96,FALSE),"unknown")</f>
        <v>Employed for wages</v>
      </c>
      <c r="AT290" s="96" t="str">
        <f>IFERROR(VLOOKUP(Table1[[#This Row],[RespondentID]],'All Data'!$A:$CW,97,FALSE),"unknown")</f>
        <v>Yes</v>
      </c>
      <c r="AU290" s="96" t="str">
        <f>IFERROR(VLOOKUP(Table1[[#This Row],[RespondentID]],'All Data'!$A:$CW,98,FALSE),"unknown")</f>
        <v>Private/Commercial</v>
      </c>
      <c r="AV290" s="96">
        <f>IFERROR(VLOOKUP(Table1[[#This Row],[RespondentID]],'All Data'!$A:$CW,99,FALSE),"unknown")</f>
        <v>0</v>
      </c>
    </row>
    <row r="291" spans="1:48">
      <c r="A291">
        <v>18039481753</v>
      </c>
      <c r="B291" t="s">
        <v>38</v>
      </c>
      <c r="E291" t="s">
        <v>41</v>
      </c>
      <c r="H291" t="s">
        <v>43</v>
      </c>
      <c r="O291">
        <f t="shared" si="68"/>
        <v>3</v>
      </c>
      <c r="P291">
        <f t="shared" si="69"/>
        <v>1</v>
      </c>
      <c r="Q291"/>
      <c r="R291">
        <f t="shared" si="70"/>
        <v>1</v>
      </c>
      <c r="S291">
        <f t="shared" si="71"/>
        <v>0</v>
      </c>
      <c r="T291">
        <f t="shared" si="72"/>
        <v>0</v>
      </c>
      <c r="U291">
        <f t="shared" si="73"/>
        <v>1</v>
      </c>
      <c r="V291">
        <f t="shared" si="74"/>
        <v>0</v>
      </c>
      <c r="W291">
        <f t="shared" si="75"/>
        <v>0</v>
      </c>
      <c r="X291">
        <f t="shared" si="76"/>
        <v>1</v>
      </c>
      <c r="Y291">
        <f t="shared" si="77"/>
        <v>0</v>
      </c>
      <c r="Z291">
        <f t="shared" si="78"/>
        <v>0</v>
      </c>
      <c r="AA291">
        <f t="shared" si="79"/>
        <v>0</v>
      </c>
      <c r="AB291">
        <f t="shared" si="80"/>
        <v>0</v>
      </c>
      <c r="AC291">
        <f t="shared" si="81"/>
        <v>0</v>
      </c>
      <c r="AD291"/>
      <c r="AE291"/>
      <c r="AF291">
        <f t="shared" si="82"/>
        <v>3</v>
      </c>
      <c r="AG291">
        <f t="shared" si="83"/>
        <v>3</v>
      </c>
      <c r="AH291" t="str">
        <f t="shared" si="84"/>
        <v>Correct</v>
      </c>
      <c r="AJ291" s="96" t="str">
        <f>IFERROR(VLOOKUP(Table1[[#This Row],[RespondentID]],'All Data'!$A:$CO,87,FALSE),"unknown")</f>
        <v>Man</v>
      </c>
      <c r="AK291" s="96" t="str">
        <f>IFERROR(VLOOKUP(Table1[[#This Row],[RespondentID]],'All Data'!$A:$CO,88,FALSE),"unknown")</f>
        <v>18-24 years</v>
      </c>
      <c r="AL291" s="96" t="str">
        <f>IFERROR(VLOOKUP(Table1[[#This Row],[RespondentID]],'All Data'!$A:$CO,89,FALSE),"unknown")</f>
        <v>Suffolk</v>
      </c>
      <c r="AM291" s="96" t="str">
        <f>IFERROR(VLOOKUP(Table1[[#This Row],[RespondentID]],'All Data'!$A:$CO,90,FALSE),"unknown")</f>
        <v>Coram, 11727</v>
      </c>
      <c r="AN291" s="96" t="str">
        <f>IFERROR(VLOOKUP(Table1[[#This Row],[RespondentID]],'All Data'!$A:$CO,91,FALSE),"unknown")</f>
        <v>Two or more races</v>
      </c>
      <c r="AO291" s="96" t="str">
        <f>IFERROR(VLOOKUP(Table1[[#This Row],[RespondentID]],'All Data'!$A:$CO,92,FALSE),"unknown")</f>
        <v>Not Hispanic or Latino</v>
      </c>
      <c r="AP291" s="96" t="str">
        <f>IFERROR(VLOOKUP(Table1[[#This Row],[RespondentID]],'All Data'!$A:$CO,93,FALSE),"unknown")</f>
        <v>English</v>
      </c>
      <c r="AQ291" s="96">
        <f>IFERROR(VLOOKUP(Table1[[#This Row],[RespondentID]],'All Data'!$A:$CW,94,FALSE),"unknown")</f>
        <v>0</v>
      </c>
      <c r="AR291" s="96" t="str">
        <f>IFERROR(VLOOKUP(Table1[[#This Row],[RespondentID]],'All Data'!$A:$CW,95,FALSE),"unknown")</f>
        <v>High school graduate</v>
      </c>
      <c r="AS291" s="96" t="str">
        <f>IFERROR(VLOOKUP(Table1[[#This Row],[RespondentID]],'All Data'!$A:$CW,96,FALSE),"unknown")</f>
        <v>Employed for wages</v>
      </c>
      <c r="AT291" s="96" t="str">
        <f>IFERROR(VLOOKUP(Table1[[#This Row],[RespondentID]],'All Data'!$A:$CW,97,FALSE),"unknown")</f>
        <v>Yes</v>
      </c>
      <c r="AU291" s="96" t="str">
        <f>IFERROR(VLOOKUP(Table1[[#This Row],[RespondentID]],'All Data'!$A:$CW,98,FALSE),"unknown")</f>
        <v>Private/Commercial</v>
      </c>
      <c r="AV291" s="96">
        <f>IFERROR(VLOOKUP(Table1[[#This Row],[RespondentID]],'All Data'!$A:$CW,99,FALSE),"unknown")</f>
        <v>0</v>
      </c>
    </row>
    <row r="292" spans="1:48">
      <c r="A292">
        <v>18039481588</v>
      </c>
      <c r="H292" t="s">
        <v>43</v>
      </c>
      <c r="I292" t="s">
        <v>44</v>
      </c>
      <c r="J292" t="s">
        <v>45</v>
      </c>
      <c r="O292">
        <f t="shared" si="68"/>
        <v>3</v>
      </c>
      <c r="P292">
        <f t="shared" si="69"/>
        <v>1</v>
      </c>
      <c r="Q292"/>
      <c r="R292">
        <f t="shared" si="70"/>
        <v>0</v>
      </c>
      <c r="S292">
        <f t="shared" si="71"/>
        <v>0</v>
      </c>
      <c r="T292">
        <f t="shared" si="72"/>
        <v>0</v>
      </c>
      <c r="U292">
        <f t="shared" si="73"/>
        <v>0</v>
      </c>
      <c r="V292">
        <f t="shared" si="74"/>
        <v>0</v>
      </c>
      <c r="W292">
        <f t="shared" si="75"/>
        <v>0</v>
      </c>
      <c r="X292">
        <f t="shared" si="76"/>
        <v>1</v>
      </c>
      <c r="Y292">
        <f t="shared" si="77"/>
        <v>1</v>
      </c>
      <c r="Z292">
        <f t="shared" si="78"/>
        <v>1</v>
      </c>
      <c r="AA292">
        <f t="shared" si="79"/>
        <v>0</v>
      </c>
      <c r="AB292">
        <f t="shared" si="80"/>
        <v>0</v>
      </c>
      <c r="AC292">
        <f t="shared" si="81"/>
        <v>0</v>
      </c>
      <c r="AD292"/>
      <c r="AE292"/>
      <c r="AF292">
        <f t="shared" si="82"/>
        <v>3</v>
      </c>
      <c r="AG292">
        <f t="shared" si="83"/>
        <v>3</v>
      </c>
      <c r="AH292" t="str">
        <f t="shared" si="84"/>
        <v>Correct</v>
      </c>
      <c r="AJ292" s="96" t="str">
        <f>IFERROR(VLOOKUP(Table1[[#This Row],[RespondentID]],'All Data'!$A:$CO,87,FALSE),"unknown")</f>
        <v>Man</v>
      </c>
      <c r="AK292" s="96" t="str">
        <f>IFERROR(VLOOKUP(Table1[[#This Row],[RespondentID]],'All Data'!$A:$CO,88,FALSE),"unknown")</f>
        <v>35-44 years</v>
      </c>
      <c r="AL292" s="96" t="str">
        <f>IFERROR(VLOOKUP(Table1[[#This Row],[RespondentID]],'All Data'!$A:$CO,89,FALSE),"unknown")</f>
        <v>Suffolk</v>
      </c>
      <c r="AM292" s="96" t="str">
        <f>IFERROR(VLOOKUP(Table1[[#This Row],[RespondentID]],'All Data'!$A:$CO,90,FALSE),"unknown")</f>
        <v>Brookhaven, 11719</v>
      </c>
      <c r="AN292" s="96" t="str">
        <f>IFERROR(VLOOKUP(Table1[[#This Row],[RespondentID]],'All Data'!$A:$CO,91,FALSE),"unknown")</f>
        <v>White</v>
      </c>
      <c r="AO292" s="96" t="str">
        <f>IFERROR(VLOOKUP(Table1[[#This Row],[RespondentID]],'All Data'!$A:$CO,92,FALSE),"unknown")</f>
        <v>Not Hispanic or Latino</v>
      </c>
      <c r="AP292" s="96" t="str">
        <f>IFERROR(VLOOKUP(Table1[[#This Row],[RespondentID]],'All Data'!$A:$CO,93,FALSE),"unknown")</f>
        <v>English</v>
      </c>
      <c r="AQ292" s="96">
        <f>IFERROR(VLOOKUP(Table1[[#This Row],[RespondentID]],'All Data'!$A:$CW,94,FALSE),"unknown")</f>
        <v>0</v>
      </c>
      <c r="AR292" s="96" t="str">
        <f>IFERROR(VLOOKUP(Table1[[#This Row],[RespondentID]],'All Data'!$A:$CW,95,FALSE),"unknown")</f>
        <v>Graduate school</v>
      </c>
      <c r="AS292" s="96" t="str">
        <f>IFERROR(VLOOKUP(Table1[[#This Row],[RespondentID]],'All Data'!$A:$CW,96,FALSE),"unknown")</f>
        <v>Employed for wages</v>
      </c>
      <c r="AT292" s="96" t="str">
        <f>IFERROR(VLOOKUP(Table1[[#This Row],[RespondentID]],'All Data'!$A:$CW,97,FALSE),"unknown")</f>
        <v>Yes</v>
      </c>
      <c r="AU292" s="96" t="str">
        <f>IFERROR(VLOOKUP(Table1[[#This Row],[RespondentID]],'All Data'!$A:$CW,98,FALSE),"unknown")</f>
        <v>Private/Commercial</v>
      </c>
      <c r="AV292" s="96">
        <f>IFERROR(VLOOKUP(Table1[[#This Row],[RespondentID]],'All Data'!$A:$CW,99,FALSE),"unknown")</f>
        <v>0</v>
      </c>
    </row>
    <row r="293" spans="1:48">
      <c r="A293">
        <v>18039481470</v>
      </c>
      <c r="C293" t="s">
        <v>39</v>
      </c>
      <c r="L293" t="s">
        <v>47</v>
      </c>
      <c r="O293">
        <f t="shared" si="68"/>
        <v>2</v>
      </c>
      <c r="P293">
        <f t="shared" si="69"/>
        <v>1.5</v>
      </c>
      <c r="Q293"/>
      <c r="R293">
        <f t="shared" si="70"/>
        <v>0</v>
      </c>
      <c r="S293">
        <f t="shared" si="71"/>
        <v>1</v>
      </c>
      <c r="T293">
        <f t="shared" si="72"/>
        <v>0</v>
      </c>
      <c r="U293">
        <f t="shared" si="73"/>
        <v>0</v>
      </c>
      <c r="V293">
        <f t="shared" si="74"/>
        <v>0</v>
      </c>
      <c r="W293">
        <f t="shared" si="75"/>
        <v>0</v>
      </c>
      <c r="X293">
        <f t="shared" si="76"/>
        <v>0</v>
      </c>
      <c r="Y293">
        <f t="shared" si="77"/>
        <v>0</v>
      </c>
      <c r="Z293">
        <f t="shared" si="78"/>
        <v>0</v>
      </c>
      <c r="AA293">
        <f t="shared" si="79"/>
        <v>0</v>
      </c>
      <c r="AB293">
        <f t="shared" si="80"/>
        <v>1</v>
      </c>
      <c r="AC293">
        <f t="shared" si="81"/>
        <v>0</v>
      </c>
      <c r="AD293"/>
      <c r="AE293"/>
      <c r="AF293">
        <f t="shared" si="82"/>
        <v>2</v>
      </c>
      <c r="AG293">
        <f t="shared" si="83"/>
        <v>2</v>
      </c>
      <c r="AH293" t="str">
        <f t="shared" si="84"/>
        <v>Correct</v>
      </c>
      <c r="AJ293" s="96" t="str">
        <f>IFERROR(VLOOKUP(Table1[[#This Row],[RespondentID]],'All Data'!$A:$CO,87,FALSE),"unknown")</f>
        <v>Prefer not to respond</v>
      </c>
      <c r="AK293" s="96" t="str">
        <f>IFERROR(VLOOKUP(Table1[[#This Row],[RespondentID]],'All Data'!$A:$CO,88,FALSE),"unknown")</f>
        <v>18-24 years</v>
      </c>
      <c r="AL293" s="96" t="str">
        <f>IFERROR(VLOOKUP(Table1[[#This Row],[RespondentID]],'All Data'!$A:$CO,89,FALSE),"unknown")</f>
        <v>Suffolk</v>
      </c>
      <c r="AM293" s="96" t="str">
        <f>IFERROR(VLOOKUP(Table1[[#This Row],[RespondentID]],'All Data'!$A:$CO,90,FALSE),"unknown")</f>
        <v>Coram, 11727</v>
      </c>
      <c r="AN293" s="96" t="str">
        <f>IFERROR(VLOOKUP(Table1[[#This Row],[RespondentID]],'All Data'!$A:$CO,91,FALSE),"unknown")</f>
        <v>White</v>
      </c>
      <c r="AO293" s="96" t="str">
        <f>IFERROR(VLOOKUP(Table1[[#This Row],[RespondentID]],'All Data'!$A:$CO,92,FALSE),"unknown")</f>
        <v>Hispanic or Latino</v>
      </c>
      <c r="AP293" s="96" t="str">
        <f>IFERROR(VLOOKUP(Table1[[#This Row],[RespondentID]],'All Data'!$A:$CO,93,FALSE),"unknown")</f>
        <v>English</v>
      </c>
      <c r="AQ293" s="96">
        <f>IFERROR(VLOOKUP(Table1[[#This Row],[RespondentID]],'All Data'!$A:$CW,94,FALSE),"unknown")</f>
        <v>0</v>
      </c>
      <c r="AR293" s="96" t="str">
        <f>IFERROR(VLOOKUP(Table1[[#This Row],[RespondentID]],'All Data'!$A:$CW,95,FALSE),"unknown")</f>
        <v>Some college</v>
      </c>
      <c r="AS293" s="96" t="str">
        <f>IFERROR(VLOOKUP(Table1[[#This Row],[RespondentID]],'All Data'!$A:$CW,96,FALSE),"unknown")</f>
        <v>Student</v>
      </c>
      <c r="AT293" s="96" t="str">
        <f>IFERROR(VLOOKUP(Table1[[#This Row],[RespondentID]],'All Data'!$A:$CW,97,FALSE),"unknown")</f>
        <v>Yes</v>
      </c>
      <c r="AU293" s="96" t="str">
        <f>IFERROR(VLOOKUP(Table1[[#This Row],[RespondentID]],'All Data'!$A:$CW,98,FALSE),"unknown")</f>
        <v>Private/Commercial</v>
      </c>
      <c r="AV293" s="96">
        <f>IFERROR(VLOOKUP(Table1[[#This Row],[RespondentID]],'All Data'!$A:$CW,99,FALSE),"unknown")</f>
        <v>0</v>
      </c>
    </row>
    <row r="294" spans="1:48">
      <c r="A294">
        <v>18039481338</v>
      </c>
      <c r="H294" t="s">
        <v>43</v>
      </c>
      <c r="O294">
        <f t="shared" si="68"/>
        <v>1</v>
      </c>
      <c r="P294">
        <f t="shared" si="69"/>
        <v>3</v>
      </c>
      <c r="Q294"/>
      <c r="R294">
        <f t="shared" si="70"/>
        <v>0</v>
      </c>
      <c r="S294">
        <f t="shared" si="71"/>
        <v>0</v>
      </c>
      <c r="T294">
        <f t="shared" si="72"/>
        <v>0</v>
      </c>
      <c r="U294">
        <f t="shared" si="73"/>
        <v>0</v>
      </c>
      <c r="V294">
        <f t="shared" si="74"/>
        <v>0</v>
      </c>
      <c r="W294">
        <f t="shared" si="75"/>
        <v>0</v>
      </c>
      <c r="X294">
        <f t="shared" si="76"/>
        <v>1</v>
      </c>
      <c r="Y294">
        <f t="shared" si="77"/>
        <v>0</v>
      </c>
      <c r="Z294">
        <f t="shared" si="78"/>
        <v>0</v>
      </c>
      <c r="AA294">
        <f t="shared" si="79"/>
        <v>0</v>
      </c>
      <c r="AB294">
        <f t="shared" si="80"/>
        <v>0</v>
      </c>
      <c r="AC294">
        <f t="shared" si="81"/>
        <v>0</v>
      </c>
      <c r="AD294"/>
      <c r="AE294"/>
      <c r="AF294">
        <f t="shared" si="82"/>
        <v>1</v>
      </c>
      <c r="AG294">
        <f t="shared" si="83"/>
        <v>1</v>
      </c>
      <c r="AH294" t="str">
        <f t="shared" si="84"/>
        <v>Correct</v>
      </c>
      <c r="AJ294" s="96">
        <f>IFERROR(VLOOKUP(Table1[[#This Row],[RespondentID]],'All Data'!$A:$CO,87,FALSE),"unknown")</f>
        <v>0</v>
      </c>
      <c r="AK294" s="96" t="str">
        <f>IFERROR(VLOOKUP(Table1[[#This Row],[RespondentID]],'All Data'!$A:$CO,88,FALSE),"unknown")</f>
        <v>65+ years</v>
      </c>
      <c r="AL294" s="96" t="str">
        <f>IFERROR(VLOOKUP(Table1[[#This Row],[RespondentID]],'All Data'!$A:$CO,89,FALSE),"unknown")</f>
        <v>Suffolk</v>
      </c>
      <c r="AM294" s="96" t="str">
        <f>IFERROR(VLOOKUP(Table1[[#This Row],[RespondentID]],'All Data'!$A:$CO,90,FALSE),"unknown")</f>
        <v>Coram, 11727</v>
      </c>
      <c r="AN294" s="96" t="str">
        <f>IFERROR(VLOOKUP(Table1[[#This Row],[RespondentID]],'All Data'!$A:$CO,91,FALSE),"unknown")</f>
        <v>White</v>
      </c>
      <c r="AO294" s="96" t="str">
        <f>IFERROR(VLOOKUP(Table1[[#This Row],[RespondentID]],'All Data'!$A:$CO,92,FALSE),"unknown")</f>
        <v>Not Hispanic or Latino</v>
      </c>
      <c r="AP294" s="96" t="str">
        <f>IFERROR(VLOOKUP(Table1[[#This Row],[RespondentID]],'All Data'!$A:$CO,93,FALSE),"unknown")</f>
        <v>English</v>
      </c>
      <c r="AQ294" s="96">
        <f>IFERROR(VLOOKUP(Table1[[#This Row],[RespondentID]],'All Data'!$A:$CW,94,FALSE),"unknown")</f>
        <v>0</v>
      </c>
      <c r="AR294" s="96" t="str">
        <f>IFERROR(VLOOKUP(Table1[[#This Row],[RespondentID]],'All Data'!$A:$CW,95,FALSE),"unknown")</f>
        <v>Some college</v>
      </c>
      <c r="AS294" s="96" t="str">
        <f>IFERROR(VLOOKUP(Table1[[#This Row],[RespondentID]],'All Data'!$A:$CW,96,FALSE),"unknown")</f>
        <v>Retired</v>
      </c>
      <c r="AT294" s="96" t="str">
        <f>IFERROR(VLOOKUP(Table1[[#This Row],[RespondentID]],'All Data'!$A:$CW,97,FALSE),"unknown")</f>
        <v>Yes</v>
      </c>
      <c r="AU294" s="96" t="str">
        <f>IFERROR(VLOOKUP(Table1[[#This Row],[RespondentID]],'All Data'!$A:$CW,98,FALSE),"unknown")</f>
        <v>Medicare, Private/Commercial</v>
      </c>
      <c r="AV294" s="96">
        <f>IFERROR(VLOOKUP(Table1[[#This Row],[RespondentID]],'All Data'!$A:$CW,99,FALSE),"unknown")</f>
        <v>0</v>
      </c>
    </row>
    <row r="295" spans="1:48">
      <c r="A295">
        <v>18039481241</v>
      </c>
      <c r="B295" t="s">
        <v>38</v>
      </c>
      <c r="I295" t="s">
        <v>44</v>
      </c>
      <c r="O295">
        <f t="shared" si="68"/>
        <v>2</v>
      </c>
      <c r="P295">
        <f t="shared" si="69"/>
        <v>1.5</v>
      </c>
      <c r="Q295"/>
      <c r="R295">
        <f t="shared" si="70"/>
        <v>1</v>
      </c>
      <c r="S295">
        <f t="shared" si="71"/>
        <v>0</v>
      </c>
      <c r="T295">
        <f t="shared" si="72"/>
        <v>0</v>
      </c>
      <c r="U295">
        <f t="shared" si="73"/>
        <v>0</v>
      </c>
      <c r="V295">
        <f t="shared" si="74"/>
        <v>0</v>
      </c>
      <c r="W295">
        <f t="shared" si="75"/>
        <v>0</v>
      </c>
      <c r="X295">
        <f t="shared" si="76"/>
        <v>0</v>
      </c>
      <c r="Y295">
        <f t="shared" si="77"/>
        <v>1</v>
      </c>
      <c r="Z295">
        <f t="shared" si="78"/>
        <v>0</v>
      </c>
      <c r="AA295">
        <f t="shared" si="79"/>
        <v>0</v>
      </c>
      <c r="AB295">
        <f t="shared" si="80"/>
        <v>0</v>
      </c>
      <c r="AC295">
        <f t="shared" si="81"/>
        <v>0</v>
      </c>
      <c r="AD295"/>
      <c r="AE295"/>
      <c r="AF295">
        <f t="shared" si="82"/>
        <v>2</v>
      </c>
      <c r="AG295">
        <f t="shared" si="83"/>
        <v>2</v>
      </c>
      <c r="AH295" t="str">
        <f t="shared" si="84"/>
        <v>Correct</v>
      </c>
      <c r="AJ295" s="96" t="str">
        <f>IFERROR(VLOOKUP(Table1[[#This Row],[RespondentID]],'All Data'!$A:$CO,87,FALSE),"unknown")</f>
        <v>Man</v>
      </c>
      <c r="AK295" s="96" t="str">
        <f>IFERROR(VLOOKUP(Table1[[#This Row],[RespondentID]],'All Data'!$A:$CO,88,FALSE),"unknown")</f>
        <v>45-54 years</v>
      </c>
      <c r="AL295" s="96" t="str">
        <f>IFERROR(VLOOKUP(Table1[[#This Row],[RespondentID]],'All Data'!$A:$CO,89,FALSE),"unknown")</f>
        <v>Suffolk</v>
      </c>
      <c r="AM295" s="96" t="str">
        <f>IFERROR(VLOOKUP(Table1[[#This Row],[RespondentID]],'All Data'!$A:$CO,90,FALSE),"unknown")</f>
        <v>Coram, 11727</v>
      </c>
      <c r="AN295" s="96" t="str">
        <f>IFERROR(VLOOKUP(Table1[[#This Row],[RespondentID]],'All Data'!$A:$CO,91,FALSE),"unknown")</f>
        <v>White</v>
      </c>
      <c r="AO295" s="96" t="str">
        <f>IFERROR(VLOOKUP(Table1[[#This Row],[RespondentID]],'All Data'!$A:$CO,92,FALSE),"unknown")</f>
        <v>Not Hispanic or Latino</v>
      </c>
      <c r="AP295" s="96" t="str">
        <f>IFERROR(VLOOKUP(Table1[[#This Row],[RespondentID]],'All Data'!$A:$CO,93,FALSE),"unknown")</f>
        <v>English</v>
      </c>
      <c r="AQ295" s="96">
        <f>IFERROR(VLOOKUP(Table1[[#This Row],[RespondentID]],'All Data'!$A:$CW,94,FALSE),"unknown")</f>
        <v>0</v>
      </c>
      <c r="AR295" s="96" t="str">
        <f>IFERROR(VLOOKUP(Table1[[#This Row],[RespondentID]],'All Data'!$A:$CW,95,FALSE),"unknown")</f>
        <v>High school graduate</v>
      </c>
      <c r="AS295" s="96">
        <f>IFERROR(VLOOKUP(Table1[[#This Row],[RespondentID]],'All Data'!$A:$CW,96,FALSE),"unknown")</f>
        <v>0</v>
      </c>
      <c r="AT295" s="96" t="str">
        <f>IFERROR(VLOOKUP(Table1[[#This Row],[RespondentID]],'All Data'!$A:$CW,97,FALSE),"unknown")</f>
        <v>Yes</v>
      </c>
      <c r="AU295" s="96" t="str">
        <f>IFERROR(VLOOKUP(Table1[[#This Row],[RespondentID]],'All Data'!$A:$CW,98,FALSE),"unknown")</f>
        <v>Medicaid</v>
      </c>
      <c r="AV295" s="96">
        <f>IFERROR(VLOOKUP(Table1[[#This Row],[RespondentID]],'All Data'!$A:$CW,99,FALSE),"unknown")</f>
        <v>0</v>
      </c>
    </row>
    <row r="296" spans="1:48">
      <c r="A296">
        <v>18039481118</v>
      </c>
      <c r="B296" t="s">
        <v>38</v>
      </c>
      <c r="C296" t="s">
        <v>39</v>
      </c>
      <c r="O296">
        <f t="shared" si="68"/>
        <v>2</v>
      </c>
      <c r="P296">
        <f t="shared" si="69"/>
        <v>1.5</v>
      </c>
      <c r="Q296"/>
      <c r="R296">
        <f t="shared" si="70"/>
        <v>1</v>
      </c>
      <c r="S296">
        <f t="shared" si="71"/>
        <v>1</v>
      </c>
      <c r="T296">
        <f t="shared" si="72"/>
        <v>0</v>
      </c>
      <c r="U296">
        <f t="shared" si="73"/>
        <v>0</v>
      </c>
      <c r="V296">
        <f t="shared" si="74"/>
        <v>0</v>
      </c>
      <c r="W296">
        <f t="shared" si="75"/>
        <v>0</v>
      </c>
      <c r="X296">
        <f t="shared" si="76"/>
        <v>0</v>
      </c>
      <c r="Y296">
        <f t="shared" si="77"/>
        <v>0</v>
      </c>
      <c r="Z296">
        <f t="shared" si="78"/>
        <v>0</v>
      </c>
      <c r="AA296">
        <f t="shared" si="79"/>
        <v>0</v>
      </c>
      <c r="AB296">
        <f t="shared" si="80"/>
        <v>0</v>
      </c>
      <c r="AC296">
        <f t="shared" si="81"/>
        <v>0</v>
      </c>
      <c r="AD296"/>
      <c r="AE296"/>
      <c r="AF296">
        <f t="shared" si="82"/>
        <v>2</v>
      </c>
      <c r="AG296">
        <f t="shared" si="83"/>
        <v>2</v>
      </c>
      <c r="AH296" t="str">
        <f t="shared" si="84"/>
        <v>Correct</v>
      </c>
      <c r="AJ296" s="96" t="str">
        <f>IFERROR(VLOOKUP(Table1[[#This Row],[RespondentID]],'All Data'!$A:$CO,87,FALSE),"unknown")</f>
        <v>Woman</v>
      </c>
      <c r="AK296" s="96" t="str">
        <f>IFERROR(VLOOKUP(Table1[[#This Row],[RespondentID]],'All Data'!$A:$CO,88,FALSE),"unknown")</f>
        <v>45-54 years</v>
      </c>
      <c r="AL296" s="96" t="str">
        <f>IFERROR(VLOOKUP(Table1[[#This Row],[RespondentID]],'All Data'!$A:$CO,89,FALSE),"unknown")</f>
        <v>Suffolk</v>
      </c>
      <c r="AM296" s="96" t="str">
        <f>IFERROR(VLOOKUP(Table1[[#This Row],[RespondentID]],'All Data'!$A:$CO,90,FALSE),"unknown")</f>
        <v>Coram, 11727</v>
      </c>
      <c r="AN296" s="96" t="str">
        <f>IFERROR(VLOOKUP(Table1[[#This Row],[RespondentID]],'All Data'!$A:$CO,91,FALSE),"unknown")</f>
        <v>White</v>
      </c>
      <c r="AO296" s="96" t="str">
        <f>IFERROR(VLOOKUP(Table1[[#This Row],[RespondentID]],'All Data'!$A:$CO,92,FALSE),"unknown")</f>
        <v>Not Hispanic or Latino</v>
      </c>
      <c r="AP296" s="96" t="str">
        <f>IFERROR(VLOOKUP(Table1[[#This Row],[RespondentID]],'All Data'!$A:$CO,93,FALSE),"unknown")</f>
        <v>English</v>
      </c>
      <c r="AQ296" s="96">
        <f>IFERROR(VLOOKUP(Table1[[#This Row],[RespondentID]],'All Data'!$A:$CW,94,FALSE),"unknown")</f>
        <v>0</v>
      </c>
      <c r="AR296" s="96" t="str">
        <f>IFERROR(VLOOKUP(Table1[[#This Row],[RespondentID]],'All Data'!$A:$CW,95,FALSE),"unknown")</f>
        <v>College graduate</v>
      </c>
      <c r="AS296" s="96" t="str">
        <f>IFERROR(VLOOKUP(Table1[[#This Row],[RespondentID]],'All Data'!$A:$CW,96,FALSE),"unknown")</f>
        <v>Employed for wages</v>
      </c>
      <c r="AT296" s="96" t="str">
        <f>IFERROR(VLOOKUP(Table1[[#This Row],[RespondentID]],'All Data'!$A:$CW,97,FALSE),"unknown")</f>
        <v>Yes</v>
      </c>
      <c r="AU296" s="96" t="str">
        <f>IFERROR(VLOOKUP(Table1[[#This Row],[RespondentID]],'All Data'!$A:$CW,98,FALSE),"unknown")</f>
        <v>Medicaid</v>
      </c>
      <c r="AV296" s="96">
        <f>IFERROR(VLOOKUP(Table1[[#This Row],[RespondentID]],'All Data'!$A:$CW,99,FALSE),"unknown")</f>
        <v>0</v>
      </c>
    </row>
    <row r="297" spans="1:48">
      <c r="A297">
        <v>18039480992</v>
      </c>
      <c r="E297" t="s">
        <v>41</v>
      </c>
      <c r="L297" t="s">
        <v>47</v>
      </c>
      <c r="M297" t="s">
        <v>48</v>
      </c>
      <c r="O297">
        <f t="shared" si="68"/>
        <v>3</v>
      </c>
      <c r="P297">
        <f t="shared" si="69"/>
        <v>1</v>
      </c>
      <c r="Q297"/>
      <c r="R297">
        <f t="shared" si="70"/>
        <v>0</v>
      </c>
      <c r="S297">
        <f t="shared" si="71"/>
        <v>0</v>
      </c>
      <c r="T297">
        <f t="shared" si="72"/>
        <v>0</v>
      </c>
      <c r="U297">
        <f t="shared" si="73"/>
        <v>1</v>
      </c>
      <c r="V297">
        <f t="shared" si="74"/>
        <v>0</v>
      </c>
      <c r="W297">
        <f t="shared" si="75"/>
        <v>0</v>
      </c>
      <c r="X297">
        <f t="shared" si="76"/>
        <v>0</v>
      </c>
      <c r="Y297">
        <f t="shared" si="77"/>
        <v>0</v>
      </c>
      <c r="Z297">
        <f t="shared" si="78"/>
        <v>0</v>
      </c>
      <c r="AA297">
        <f t="shared" si="79"/>
        <v>0</v>
      </c>
      <c r="AB297">
        <f t="shared" si="80"/>
        <v>1</v>
      </c>
      <c r="AC297">
        <f t="shared" si="81"/>
        <v>1</v>
      </c>
      <c r="AD297"/>
      <c r="AE297"/>
      <c r="AF297">
        <f t="shared" si="82"/>
        <v>3</v>
      </c>
      <c r="AG297">
        <f t="shared" si="83"/>
        <v>3</v>
      </c>
      <c r="AH297" t="str">
        <f t="shared" si="84"/>
        <v>Correct</v>
      </c>
      <c r="AJ297" s="96" t="str">
        <f>IFERROR(VLOOKUP(Table1[[#This Row],[RespondentID]],'All Data'!$A:$CO,87,FALSE),"unknown")</f>
        <v>Woman</v>
      </c>
      <c r="AK297" s="96" t="str">
        <f>IFERROR(VLOOKUP(Table1[[#This Row],[RespondentID]],'All Data'!$A:$CO,88,FALSE),"unknown")</f>
        <v>45-54 years</v>
      </c>
      <c r="AL297" s="96" t="str">
        <f>IFERROR(VLOOKUP(Table1[[#This Row],[RespondentID]],'All Data'!$A:$CO,89,FALSE),"unknown")</f>
        <v>Suffolk</v>
      </c>
      <c r="AM297" s="96" t="str">
        <f>IFERROR(VLOOKUP(Table1[[#This Row],[RespondentID]],'All Data'!$A:$CO,90,FALSE),"unknown")</f>
        <v>East Setauket, 11733</v>
      </c>
      <c r="AN297" s="96" t="str">
        <f>IFERROR(VLOOKUP(Table1[[#This Row],[RespondentID]],'All Data'!$A:$CO,91,FALSE),"unknown")</f>
        <v>White</v>
      </c>
      <c r="AO297" s="96" t="str">
        <f>IFERROR(VLOOKUP(Table1[[#This Row],[RespondentID]],'All Data'!$A:$CO,92,FALSE),"unknown")</f>
        <v>Not Hispanic or Latino</v>
      </c>
      <c r="AP297" s="96" t="str">
        <f>IFERROR(VLOOKUP(Table1[[#This Row],[RespondentID]],'All Data'!$A:$CO,93,FALSE),"unknown")</f>
        <v>English, Italian</v>
      </c>
      <c r="AQ297" s="96">
        <f>IFERROR(VLOOKUP(Table1[[#This Row],[RespondentID]],'All Data'!$A:$CW,94,FALSE),"unknown")</f>
        <v>0</v>
      </c>
      <c r="AR297" s="96" t="str">
        <f>IFERROR(VLOOKUP(Table1[[#This Row],[RespondentID]],'All Data'!$A:$CW,95,FALSE),"unknown")</f>
        <v>Graduate school</v>
      </c>
      <c r="AS297" s="96" t="str">
        <f>IFERROR(VLOOKUP(Table1[[#This Row],[RespondentID]],'All Data'!$A:$CW,96,FALSE),"unknown")</f>
        <v>Employed for wages</v>
      </c>
      <c r="AT297" s="96" t="str">
        <f>IFERROR(VLOOKUP(Table1[[#This Row],[RespondentID]],'All Data'!$A:$CW,97,FALSE),"unknown")</f>
        <v>Yes</v>
      </c>
      <c r="AU297" s="96" t="str">
        <f>IFERROR(VLOOKUP(Table1[[#This Row],[RespondentID]],'All Data'!$A:$CW,98,FALSE),"unknown")</f>
        <v>Private/Commercial</v>
      </c>
      <c r="AV297" s="96">
        <f>IFERROR(VLOOKUP(Table1[[#This Row],[RespondentID]],'All Data'!$A:$CW,99,FALSE),"unknown")</f>
        <v>0</v>
      </c>
    </row>
    <row r="298" spans="1:48">
      <c r="A298">
        <v>18039478596</v>
      </c>
      <c r="B298" t="s">
        <v>38</v>
      </c>
      <c r="H298" t="s">
        <v>43</v>
      </c>
      <c r="K298" t="s">
        <v>46</v>
      </c>
      <c r="O298">
        <f t="shared" si="68"/>
        <v>3</v>
      </c>
      <c r="P298">
        <f t="shared" si="69"/>
        <v>1</v>
      </c>
      <c r="Q298"/>
      <c r="R298">
        <f t="shared" si="70"/>
        <v>1</v>
      </c>
      <c r="S298">
        <f t="shared" si="71"/>
        <v>0</v>
      </c>
      <c r="T298">
        <f t="shared" si="72"/>
        <v>0</v>
      </c>
      <c r="U298">
        <f t="shared" si="73"/>
        <v>0</v>
      </c>
      <c r="V298">
        <f t="shared" si="74"/>
        <v>0</v>
      </c>
      <c r="W298">
        <f t="shared" si="75"/>
        <v>0</v>
      </c>
      <c r="X298">
        <f t="shared" si="76"/>
        <v>1</v>
      </c>
      <c r="Y298">
        <f t="shared" si="77"/>
        <v>0</v>
      </c>
      <c r="Z298">
        <f t="shared" si="78"/>
        <v>0</v>
      </c>
      <c r="AA298">
        <f t="shared" si="79"/>
        <v>1</v>
      </c>
      <c r="AB298">
        <f t="shared" si="80"/>
        <v>0</v>
      </c>
      <c r="AC298">
        <f t="shared" si="81"/>
        <v>0</v>
      </c>
      <c r="AD298"/>
      <c r="AE298"/>
      <c r="AF298">
        <f t="shared" si="82"/>
        <v>3</v>
      </c>
      <c r="AG298">
        <f t="shared" si="83"/>
        <v>3</v>
      </c>
      <c r="AH298" t="str">
        <f t="shared" si="84"/>
        <v>Correct</v>
      </c>
      <c r="AJ298" s="96" t="str">
        <f>IFERROR(VLOOKUP(Table1[[#This Row],[RespondentID]],'All Data'!$A:$CO,87,FALSE),"unknown")</f>
        <v>Woman</v>
      </c>
      <c r="AK298" s="96" t="str">
        <f>IFERROR(VLOOKUP(Table1[[#This Row],[RespondentID]],'All Data'!$A:$CO,88,FALSE),"unknown")</f>
        <v>45-54 years</v>
      </c>
      <c r="AL298" s="96" t="str">
        <f>IFERROR(VLOOKUP(Table1[[#This Row],[RespondentID]],'All Data'!$A:$CO,89,FALSE),"unknown")</f>
        <v>Suffolk</v>
      </c>
      <c r="AM298" s="96" t="str">
        <f>IFERROR(VLOOKUP(Table1[[#This Row],[RespondentID]],'All Data'!$A:$CO,90,FALSE),"unknown")</f>
        <v>Saint James, 11780</v>
      </c>
      <c r="AN298" s="96" t="str">
        <f>IFERROR(VLOOKUP(Table1[[#This Row],[RespondentID]],'All Data'!$A:$CO,91,FALSE),"unknown")</f>
        <v>White</v>
      </c>
      <c r="AO298" s="96" t="str">
        <f>IFERROR(VLOOKUP(Table1[[#This Row],[RespondentID]],'All Data'!$A:$CO,92,FALSE),"unknown")</f>
        <v>Not Hispanic or Latino</v>
      </c>
      <c r="AP298" s="96" t="str">
        <f>IFERROR(VLOOKUP(Table1[[#This Row],[RespondentID]],'All Data'!$A:$CO,93,FALSE),"unknown")</f>
        <v>English</v>
      </c>
      <c r="AQ298" s="96" t="str">
        <f>IFERROR(VLOOKUP(Table1[[#This Row],[RespondentID]],'All Data'!$A:$CW,94,FALSE),"unknown")</f>
        <v>Over $125,000</v>
      </c>
      <c r="AR298" s="96" t="str">
        <f>IFERROR(VLOOKUP(Table1[[#This Row],[RespondentID]],'All Data'!$A:$CW,95,FALSE),"unknown")</f>
        <v>College graduate</v>
      </c>
      <c r="AS298" s="96" t="str">
        <f>IFERROR(VLOOKUP(Table1[[#This Row],[RespondentID]],'All Data'!$A:$CW,96,FALSE),"unknown")</f>
        <v>Employed for wages</v>
      </c>
      <c r="AT298" s="96" t="str">
        <f>IFERROR(VLOOKUP(Table1[[#This Row],[RespondentID]],'All Data'!$A:$CW,97,FALSE),"unknown")</f>
        <v>Yes</v>
      </c>
      <c r="AU298" s="96" t="str">
        <f>IFERROR(VLOOKUP(Table1[[#This Row],[RespondentID]],'All Data'!$A:$CW,98,FALSE),"unknown")</f>
        <v>Private/Commercial</v>
      </c>
      <c r="AV298" s="96">
        <f>IFERROR(VLOOKUP(Table1[[#This Row],[RespondentID]],'All Data'!$A:$CW,99,FALSE),"unknown")</f>
        <v>0</v>
      </c>
    </row>
    <row r="299" spans="1:48">
      <c r="A299">
        <v>18039478474</v>
      </c>
      <c r="B299" t="s">
        <v>38</v>
      </c>
      <c r="I299" t="s">
        <v>44</v>
      </c>
      <c r="J299" t="s">
        <v>45</v>
      </c>
      <c r="O299">
        <f t="shared" si="68"/>
        <v>3</v>
      </c>
      <c r="P299">
        <f t="shared" si="69"/>
        <v>1</v>
      </c>
      <c r="Q299"/>
      <c r="R299">
        <f t="shared" si="70"/>
        <v>1</v>
      </c>
      <c r="S299">
        <f t="shared" si="71"/>
        <v>0</v>
      </c>
      <c r="T299">
        <f t="shared" si="72"/>
        <v>0</v>
      </c>
      <c r="U299">
        <f t="shared" si="73"/>
        <v>0</v>
      </c>
      <c r="V299">
        <f t="shared" si="74"/>
        <v>0</v>
      </c>
      <c r="W299">
        <f t="shared" si="75"/>
        <v>0</v>
      </c>
      <c r="X299">
        <f t="shared" si="76"/>
        <v>0</v>
      </c>
      <c r="Y299">
        <f t="shared" si="77"/>
        <v>1</v>
      </c>
      <c r="Z299">
        <f t="shared" si="78"/>
        <v>1</v>
      </c>
      <c r="AA299">
        <f t="shared" si="79"/>
        <v>0</v>
      </c>
      <c r="AB299">
        <f t="shared" si="80"/>
        <v>0</v>
      </c>
      <c r="AC299">
        <f t="shared" si="81"/>
        <v>0</v>
      </c>
      <c r="AD299"/>
      <c r="AE299"/>
      <c r="AF299">
        <f t="shared" si="82"/>
        <v>3</v>
      </c>
      <c r="AG299">
        <f t="shared" si="83"/>
        <v>3</v>
      </c>
      <c r="AH299" t="str">
        <f t="shared" si="84"/>
        <v>Correct</v>
      </c>
      <c r="AJ299" s="96" t="str">
        <f>IFERROR(VLOOKUP(Table1[[#This Row],[RespondentID]],'All Data'!$A:$CO,87,FALSE),"unknown")</f>
        <v>Woman</v>
      </c>
      <c r="AK299" s="96" t="str">
        <f>IFERROR(VLOOKUP(Table1[[#This Row],[RespondentID]],'All Data'!$A:$CO,88,FALSE),"unknown")</f>
        <v>35-44 years</v>
      </c>
      <c r="AL299" s="96" t="str">
        <f>IFERROR(VLOOKUP(Table1[[#This Row],[RespondentID]],'All Data'!$A:$CO,89,FALSE),"unknown")</f>
        <v>Suffolk</v>
      </c>
      <c r="AM299" s="96" t="str">
        <f>IFERROR(VLOOKUP(Table1[[#This Row],[RespondentID]],'All Data'!$A:$CO,90,FALSE),"unknown")</f>
        <v>Nesconset, 11767</v>
      </c>
      <c r="AN299" s="96" t="str">
        <f>IFERROR(VLOOKUP(Table1[[#This Row],[RespondentID]],'All Data'!$A:$CO,91,FALSE),"unknown")</f>
        <v>Black or African American</v>
      </c>
      <c r="AO299" s="96" t="str">
        <f>IFERROR(VLOOKUP(Table1[[#This Row],[RespondentID]],'All Data'!$A:$CO,92,FALSE),"unknown")</f>
        <v>Not Hispanic or Latino</v>
      </c>
      <c r="AP299" s="96" t="str">
        <f>IFERROR(VLOOKUP(Table1[[#This Row],[RespondentID]],'All Data'!$A:$CO,93,FALSE),"unknown")</f>
        <v>English</v>
      </c>
      <c r="AQ299" s="96" t="str">
        <f>IFERROR(VLOOKUP(Table1[[#This Row],[RespondentID]],'All Data'!$A:$CW,94,FALSE),"unknown")</f>
        <v>Over $125,000</v>
      </c>
      <c r="AR299" s="96" t="str">
        <f>IFERROR(VLOOKUP(Table1[[#This Row],[RespondentID]],'All Data'!$A:$CW,95,FALSE),"unknown")</f>
        <v>College graduate</v>
      </c>
      <c r="AS299" s="96" t="str">
        <f>IFERROR(VLOOKUP(Table1[[#This Row],[RespondentID]],'All Data'!$A:$CW,96,FALSE),"unknown")</f>
        <v>Employed for wages</v>
      </c>
      <c r="AT299" s="96" t="str">
        <f>IFERROR(VLOOKUP(Table1[[#This Row],[RespondentID]],'All Data'!$A:$CW,97,FALSE),"unknown")</f>
        <v>Yes</v>
      </c>
      <c r="AU299" s="96" t="str">
        <f>IFERROR(VLOOKUP(Table1[[#This Row],[RespondentID]],'All Data'!$A:$CW,98,FALSE),"unknown")</f>
        <v>Private/Commercial</v>
      </c>
      <c r="AV299" s="96">
        <f>IFERROR(VLOOKUP(Table1[[#This Row],[RespondentID]],'All Data'!$A:$CW,99,FALSE),"unknown")</f>
        <v>0</v>
      </c>
    </row>
    <row r="300" spans="1:48">
      <c r="A300">
        <v>18039478322</v>
      </c>
      <c r="B300" t="s">
        <v>38</v>
      </c>
      <c r="E300" t="s">
        <v>41</v>
      </c>
      <c r="K300" t="s">
        <v>46</v>
      </c>
      <c r="O300">
        <f t="shared" si="68"/>
        <v>3</v>
      </c>
      <c r="P300">
        <f t="shared" si="69"/>
        <v>1</v>
      </c>
      <c r="Q300"/>
      <c r="R300">
        <f t="shared" si="70"/>
        <v>1</v>
      </c>
      <c r="S300">
        <f t="shared" si="71"/>
        <v>0</v>
      </c>
      <c r="T300">
        <f t="shared" si="72"/>
        <v>0</v>
      </c>
      <c r="U300">
        <f t="shared" si="73"/>
        <v>1</v>
      </c>
      <c r="V300">
        <f t="shared" si="74"/>
        <v>0</v>
      </c>
      <c r="W300">
        <f t="shared" si="75"/>
        <v>0</v>
      </c>
      <c r="X300">
        <f t="shared" si="76"/>
        <v>0</v>
      </c>
      <c r="Y300">
        <f t="shared" si="77"/>
        <v>0</v>
      </c>
      <c r="Z300">
        <f t="shared" si="78"/>
        <v>0</v>
      </c>
      <c r="AA300">
        <f t="shared" si="79"/>
        <v>1</v>
      </c>
      <c r="AB300">
        <f t="shared" si="80"/>
        <v>0</v>
      </c>
      <c r="AC300">
        <f t="shared" si="81"/>
        <v>0</v>
      </c>
      <c r="AD300"/>
      <c r="AE300"/>
      <c r="AF300">
        <f t="shared" si="82"/>
        <v>3</v>
      </c>
      <c r="AG300">
        <f t="shared" si="83"/>
        <v>3</v>
      </c>
      <c r="AH300" t="str">
        <f t="shared" si="84"/>
        <v>Correct</v>
      </c>
      <c r="AJ300" s="96" t="str">
        <f>IFERROR(VLOOKUP(Table1[[#This Row],[RespondentID]],'All Data'!$A:$CO,87,FALSE),"unknown")</f>
        <v>Man</v>
      </c>
      <c r="AK300" s="96" t="str">
        <f>IFERROR(VLOOKUP(Table1[[#This Row],[RespondentID]],'All Data'!$A:$CO,88,FALSE),"unknown")</f>
        <v>55-64 years</v>
      </c>
      <c r="AL300" s="96" t="str">
        <f>IFERROR(VLOOKUP(Table1[[#This Row],[RespondentID]],'All Data'!$A:$CO,89,FALSE),"unknown")</f>
        <v>Suffolk</v>
      </c>
      <c r="AM300" s="96" t="str">
        <f>IFERROR(VLOOKUP(Table1[[#This Row],[RespondentID]],'All Data'!$A:$CO,90,FALSE),"unknown")</f>
        <v>Smithtown, 11787</v>
      </c>
      <c r="AN300" s="96" t="str">
        <f>IFERROR(VLOOKUP(Table1[[#This Row],[RespondentID]],'All Data'!$A:$CO,91,FALSE),"unknown")</f>
        <v>White</v>
      </c>
      <c r="AO300" s="96" t="str">
        <f>IFERROR(VLOOKUP(Table1[[#This Row],[RespondentID]],'All Data'!$A:$CO,92,FALSE),"unknown")</f>
        <v>Not Hispanic or Latino</v>
      </c>
      <c r="AP300" s="96" t="str">
        <f>IFERROR(VLOOKUP(Table1[[#This Row],[RespondentID]],'All Data'!$A:$CO,93,FALSE),"unknown")</f>
        <v>English</v>
      </c>
      <c r="AQ300" s="96" t="str">
        <f>IFERROR(VLOOKUP(Table1[[#This Row],[RespondentID]],'All Data'!$A:$CW,94,FALSE),"unknown")</f>
        <v>Over $125,000</v>
      </c>
      <c r="AR300" s="96" t="str">
        <f>IFERROR(VLOOKUP(Table1[[#This Row],[RespondentID]],'All Data'!$A:$CW,95,FALSE),"unknown")</f>
        <v>Some college</v>
      </c>
      <c r="AS300" s="96" t="str">
        <f>IFERROR(VLOOKUP(Table1[[#This Row],[RespondentID]],'All Data'!$A:$CW,96,FALSE),"unknown")</f>
        <v>Employed for wages</v>
      </c>
      <c r="AT300" s="96" t="str">
        <f>IFERROR(VLOOKUP(Table1[[#This Row],[RespondentID]],'All Data'!$A:$CW,97,FALSE),"unknown")</f>
        <v>Yes</v>
      </c>
      <c r="AU300" s="96" t="str">
        <f>IFERROR(VLOOKUP(Table1[[#This Row],[RespondentID]],'All Data'!$A:$CW,98,FALSE),"unknown")</f>
        <v>Private/Commercial</v>
      </c>
      <c r="AV300" s="96">
        <f>IFERROR(VLOOKUP(Table1[[#This Row],[RespondentID]],'All Data'!$A:$CW,99,FALSE),"unknown")</f>
        <v>0</v>
      </c>
    </row>
    <row r="301" spans="1:48">
      <c r="A301">
        <v>18039478024</v>
      </c>
      <c r="J301" t="s">
        <v>45</v>
      </c>
      <c r="O301">
        <f t="shared" si="68"/>
        <v>1</v>
      </c>
      <c r="P301">
        <f t="shared" si="69"/>
        <v>3</v>
      </c>
      <c r="Q301"/>
      <c r="R301">
        <f t="shared" si="70"/>
        <v>0</v>
      </c>
      <c r="S301">
        <f t="shared" si="71"/>
        <v>0</v>
      </c>
      <c r="T301">
        <f t="shared" si="72"/>
        <v>0</v>
      </c>
      <c r="U301">
        <f t="shared" si="73"/>
        <v>0</v>
      </c>
      <c r="V301">
        <f t="shared" si="74"/>
        <v>0</v>
      </c>
      <c r="W301">
        <f t="shared" si="75"/>
        <v>0</v>
      </c>
      <c r="X301">
        <f t="shared" si="76"/>
        <v>0</v>
      </c>
      <c r="Y301">
        <f t="shared" si="77"/>
        <v>0</v>
      </c>
      <c r="Z301">
        <f t="shared" si="78"/>
        <v>1</v>
      </c>
      <c r="AA301">
        <f t="shared" si="79"/>
        <v>0</v>
      </c>
      <c r="AB301">
        <f t="shared" si="80"/>
        <v>0</v>
      </c>
      <c r="AC301">
        <f t="shared" si="81"/>
        <v>0</v>
      </c>
      <c r="AD301"/>
      <c r="AE301"/>
      <c r="AF301">
        <f t="shared" si="82"/>
        <v>1</v>
      </c>
      <c r="AG301">
        <f t="shared" si="83"/>
        <v>1</v>
      </c>
      <c r="AH301" t="str">
        <f t="shared" si="84"/>
        <v>Correct</v>
      </c>
      <c r="AJ301" s="96" t="str">
        <f>IFERROR(VLOOKUP(Table1[[#This Row],[RespondentID]],'All Data'!$A:$CO,87,FALSE),"unknown")</f>
        <v>Prefer not to respond</v>
      </c>
      <c r="AK301" s="96" t="str">
        <f>IFERROR(VLOOKUP(Table1[[#This Row],[RespondentID]],'All Data'!$A:$CO,88,FALSE),"unknown")</f>
        <v>35-44 years</v>
      </c>
      <c r="AL301" s="96" t="str">
        <f>IFERROR(VLOOKUP(Table1[[#This Row],[RespondentID]],'All Data'!$A:$CO,89,FALSE),"unknown")</f>
        <v>Suffolk</v>
      </c>
      <c r="AM301" s="96" t="str">
        <f>IFERROR(VLOOKUP(Table1[[#This Row],[RespondentID]],'All Data'!$A:$CO,90,FALSE),"unknown")</f>
        <v>Coram, 11727</v>
      </c>
      <c r="AN301" s="96">
        <f>IFERROR(VLOOKUP(Table1[[#This Row],[RespondentID]],'All Data'!$A:$CO,91,FALSE),"unknown")</f>
        <v>0</v>
      </c>
      <c r="AO301" s="96" t="str">
        <f>IFERROR(VLOOKUP(Table1[[#This Row],[RespondentID]],'All Data'!$A:$CO,92,FALSE),"unknown")</f>
        <v>Hispanic or Latino</v>
      </c>
      <c r="AP301" s="96" t="str">
        <f>IFERROR(VLOOKUP(Table1[[#This Row],[RespondentID]],'All Data'!$A:$CO,93,FALSE),"unknown")</f>
        <v>Spanish</v>
      </c>
      <c r="AQ301" s="96" t="str">
        <f>IFERROR(VLOOKUP(Table1[[#This Row],[RespondentID]],'All Data'!$A:$CW,94,FALSE),"unknown")</f>
        <v>$75,000 to $125,000</v>
      </c>
      <c r="AR301" s="96" t="str">
        <f>IFERROR(VLOOKUP(Table1[[#This Row],[RespondentID]],'All Data'!$A:$CW,95,FALSE),"unknown")</f>
        <v>Other (please specify)</v>
      </c>
      <c r="AS301" s="96" t="str">
        <f>IFERROR(VLOOKUP(Table1[[#This Row],[RespondentID]],'All Data'!$A:$CW,96,FALSE),"unknown")</f>
        <v>Employed for wages</v>
      </c>
      <c r="AT301" s="96" t="str">
        <f>IFERROR(VLOOKUP(Table1[[#This Row],[RespondentID]],'All Data'!$A:$CW,97,FALSE),"unknown")</f>
        <v>Yes</v>
      </c>
      <c r="AU301" s="96">
        <f>IFERROR(VLOOKUP(Table1[[#This Row],[RespondentID]],'All Data'!$A:$CW,98,FALSE),"unknown")</f>
        <v>0</v>
      </c>
      <c r="AV301" s="96">
        <f>IFERROR(VLOOKUP(Table1[[#This Row],[RespondentID]],'All Data'!$A:$CW,99,FALSE),"unknown")</f>
        <v>0</v>
      </c>
    </row>
    <row r="302" spans="1:48">
      <c r="A302">
        <v>18039477736</v>
      </c>
      <c r="C302" t="s">
        <v>39</v>
      </c>
      <c r="F302" t="s">
        <v>42</v>
      </c>
      <c r="H302" t="s">
        <v>43</v>
      </c>
      <c r="I302" t="s">
        <v>44</v>
      </c>
      <c r="L302" t="s">
        <v>47</v>
      </c>
      <c r="O302">
        <f t="shared" si="68"/>
        <v>5</v>
      </c>
      <c r="P302">
        <f t="shared" si="69"/>
        <v>0.6</v>
      </c>
      <c r="Q302"/>
      <c r="R302">
        <f t="shared" si="70"/>
        <v>0</v>
      </c>
      <c r="S302">
        <f t="shared" si="71"/>
        <v>0.6</v>
      </c>
      <c r="T302">
        <f t="shared" si="72"/>
        <v>0</v>
      </c>
      <c r="U302">
        <f t="shared" si="73"/>
        <v>0</v>
      </c>
      <c r="V302">
        <f t="shared" si="74"/>
        <v>0.6</v>
      </c>
      <c r="W302">
        <f t="shared" si="75"/>
        <v>0</v>
      </c>
      <c r="X302">
        <f t="shared" si="76"/>
        <v>0.6</v>
      </c>
      <c r="Y302">
        <f t="shared" si="77"/>
        <v>0.6</v>
      </c>
      <c r="Z302">
        <f t="shared" si="78"/>
        <v>0</v>
      </c>
      <c r="AA302">
        <f t="shared" si="79"/>
        <v>0</v>
      </c>
      <c r="AB302">
        <f t="shared" si="80"/>
        <v>0.6</v>
      </c>
      <c r="AC302">
        <f t="shared" si="81"/>
        <v>0</v>
      </c>
      <c r="AD302"/>
      <c r="AE302"/>
      <c r="AF302">
        <f t="shared" si="82"/>
        <v>3</v>
      </c>
      <c r="AG302">
        <f t="shared" si="83"/>
        <v>5</v>
      </c>
      <c r="AH302" t="str">
        <f t="shared" si="84"/>
        <v>Correct</v>
      </c>
      <c r="AJ302" s="96" t="str">
        <f>IFERROR(VLOOKUP(Table1[[#This Row],[RespondentID]],'All Data'!$A:$CO,87,FALSE),"unknown")</f>
        <v>Man</v>
      </c>
      <c r="AK302" s="96" t="str">
        <f>IFERROR(VLOOKUP(Table1[[#This Row],[RespondentID]],'All Data'!$A:$CO,88,FALSE),"unknown")</f>
        <v>35-44 years</v>
      </c>
      <c r="AL302" s="96" t="str">
        <f>IFERROR(VLOOKUP(Table1[[#This Row],[RespondentID]],'All Data'!$A:$CO,89,FALSE),"unknown")</f>
        <v>Suffolk</v>
      </c>
      <c r="AM302" s="96" t="str">
        <f>IFERROR(VLOOKUP(Table1[[#This Row],[RespondentID]],'All Data'!$A:$CO,90,FALSE),"unknown")</f>
        <v>Manorville, 11949</v>
      </c>
      <c r="AN302" s="96" t="str">
        <f>IFERROR(VLOOKUP(Table1[[#This Row],[RespondentID]],'All Data'!$A:$CO,91,FALSE),"unknown")</f>
        <v>White</v>
      </c>
      <c r="AO302" s="96" t="str">
        <f>IFERROR(VLOOKUP(Table1[[#This Row],[RespondentID]],'All Data'!$A:$CO,92,FALSE),"unknown")</f>
        <v>Not Hispanic or Latino</v>
      </c>
      <c r="AP302" s="96" t="str">
        <f>IFERROR(VLOOKUP(Table1[[#This Row],[RespondentID]],'All Data'!$A:$CO,93,FALSE),"unknown")</f>
        <v>English</v>
      </c>
      <c r="AQ302" s="96" t="str">
        <f>IFERROR(VLOOKUP(Table1[[#This Row],[RespondentID]],'All Data'!$A:$CW,94,FALSE),"unknown")</f>
        <v>Over $125,000</v>
      </c>
      <c r="AR302" s="96" t="str">
        <f>IFERROR(VLOOKUP(Table1[[#This Row],[RespondentID]],'All Data'!$A:$CW,95,FALSE),"unknown")</f>
        <v>Graduate school</v>
      </c>
      <c r="AS302" s="96" t="str">
        <f>IFERROR(VLOOKUP(Table1[[#This Row],[RespondentID]],'All Data'!$A:$CW,96,FALSE),"unknown")</f>
        <v>Employed for wages</v>
      </c>
      <c r="AT302" s="96" t="str">
        <f>IFERROR(VLOOKUP(Table1[[#This Row],[RespondentID]],'All Data'!$A:$CW,97,FALSE),"unknown")</f>
        <v>Yes</v>
      </c>
      <c r="AU302" s="96" t="str">
        <f>IFERROR(VLOOKUP(Table1[[#This Row],[RespondentID]],'All Data'!$A:$CW,98,FALSE),"unknown")</f>
        <v>Private/Commercial</v>
      </c>
      <c r="AV302" s="96">
        <f>IFERROR(VLOOKUP(Table1[[#This Row],[RespondentID]],'All Data'!$A:$CW,99,FALSE),"unknown")</f>
        <v>0</v>
      </c>
    </row>
    <row r="303" spans="1:48">
      <c r="A303">
        <v>18039477582</v>
      </c>
      <c r="C303" t="s">
        <v>39</v>
      </c>
      <c r="E303" t="s">
        <v>41</v>
      </c>
      <c r="O303">
        <f t="shared" si="68"/>
        <v>2</v>
      </c>
      <c r="P303">
        <f t="shared" si="69"/>
        <v>1.5</v>
      </c>
      <c r="Q303"/>
      <c r="R303">
        <f t="shared" si="70"/>
        <v>0</v>
      </c>
      <c r="S303">
        <f t="shared" si="71"/>
        <v>1</v>
      </c>
      <c r="T303">
        <f t="shared" si="72"/>
        <v>0</v>
      </c>
      <c r="U303">
        <f t="shared" si="73"/>
        <v>1</v>
      </c>
      <c r="V303">
        <f t="shared" si="74"/>
        <v>0</v>
      </c>
      <c r="W303">
        <f t="shared" si="75"/>
        <v>0</v>
      </c>
      <c r="X303">
        <f t="shared" si="76"/>
        <v>0</v>
      </c>
      <c r="Y303">
        <f t="shared" si="77"/>
        <v>0</v>
      </c>
      <c r="Z303">
        <f t="shared" si="78"/>
        <v>0</v>
      </c>
      <c r="AA303">
        <f t="shared" si="79"/>
        <v>0</v>
      </c>
      <c r="AB303">
        <f t="shared" si="80"/>
        <v>0</v>
      </c>
      <c r="AC303">
        <f t="shared" si="81"/>
        <v>0</v>
      </c>
      <c r="AD303"/>
      <c r="AE303"/>
      <c r="AF303">
        <f t="shared" si="82"/>
        <v>2</v>
      </c>
      <c r="AG303">
        <f t="shared" si="83"/>
        <v>2</v>
      </c>
      <c r="AH303" t="str">
        <f t="shared" si="84"/>
        <v>Correct</v>
      </c>
      <c r="AJ303" s="96" t="str">
        <f>IFERROR(VLOOKUP(Table1[[#This Row],[RespondentID]],'All Data'!$A:$CO,87,FALSE),"unknown")</f>
        <v>Man</v>
      </c>
      <c r="AK303" s="96" t="str">
        <f>IFERROR(VLOOKUP(Table1[[#This Row],[RespondentID]],'All Data'!$A:$CO,88,FALSE),"unknown")</f>
        <v>35-44 years</v>
      </c>
      <c r="AL303" s="96" t="str">
        <f>IFERROR(VLOOKUP(Table1[[#This Row],[RespondentID]],'All Data'!$A:$CO,89,FALSE),"unknown")</f>
        <v>Suffolk</v>
      </c>
      <c r="AM303" s="96" t="str">
        <f>IFERROR(VLOOKUP(Table1[[#This Row],[RespondentID]],'All Data'!$A:$CO,90,FALSE),"unknown")</f>
        <v>Moriches, 11955</v>
      </c>
      <c r="AN303" s="96" t="str">
        <f>IFERROR(VLOOKUP(Table1[[#This Row],[RespondentID]],'All Data'!$A:$CO,91,FALSE),"unknown")</f>
        <v>White</v>
      </c>
      <c r="AO303" s="96" t="str">
        <f>IFERROR(VLOOKUP(Table1[[#This Row],[RespondentID]],'All Data'!$A:$CO,92,FALSE),"unknown")</f>
        <v>Not Hispanic or Latino</v>
      </c>
      <c r="AP303" s="96" t="str">
        <f>IFERROR(VLOOKUP(Table1[[#This Row],[RespondentID]],'All Data'!$A:$CO,93,FALSE),"unknown")</f>
        <v>English, Italian</v>
      </c>
      <c r="AQ303" s="96" t="str">
        <f>IFERROR(VLOOKUP(Table1[[#This Row],[RespondentID]],'All Data'!$A:$CW,94,FALSE),"unknown")</f>
        <v>Over $125,000</v>
      </c>
      <c r="AR303" s="96" t="str">
        <f>IFERROR(VLOOKUP(Table1[[#This Row],[RespondentID]],'All Data'!$A:$CW,95,FALSE),"unknown")</f>
        <v>Graduate school</v>
      </c>
      <c r="AS303" s="96" t="str">
        <f>IFERROR(VLOOKUP(Table1[[#This Row],[RespondentID]],'All Data'!$A:$CW,96,FALSE),"unknown")</f>
        <v>Employed for wages</v>
      </c>
      <c r="AT303" s="96" t="str">
        <f>IFERROR(VLOOKUP(Table1[[#This Row],[RespondentID]],'All Data'!$A:$CW,97,FALSE),"unknown")</f>
        <v>Yes</v>
      </c>
      <c r="AU303" s="96" t="str">
        <f>IFERROR(VLOOKUP(Table1[[#This Row],[RespondentID]],'All Data'!$A:$CW,98,FALSE),"unknown")</f>
        <v>Private/Commercial</v>
      </c>
      <c r="AV303" s="96">
        <f>IFERROR(VLOOKUP(Table1[[#This Row],[RespondentID]],'All Data'!$A:$CW,99,FALSE),"unknown")</f>
        <v>0</v>
      </c>
    </row>
    <row r="304" spans="1:48">
      <c r="A304">
        <v>18039477461</v>
      </c>
      <c r="C304" t="s">
        <v>39</v>
      </c>
      <c r="F304" t="s">
        <v>42</v>
      </c>
      <c r="L304" t="s">
        <v>47</v>
      </c>
      <c r="O304">
        <f t="shared" si="68"/>
        <v>3</v>
      </c>
      <c r="P304">
        <f t="shared" si="69"/>
        <v>1</v>
      </c>
      <c r="Q304"/>
      <c r="R304">
        <f t="shared" si="70"/>
        <v>0</v>
      </c>
      <c r="S304">
        <f t="shared" si="71"/>
        <v>1</v>
      </c>
      <c r="T304">
        <f t="shared" si="72"/>
        <v>0</v>
      </c>
      <c r="U304">
        <f t="shared" si="73"/>
        <v>0</v>
      </c>
      <c r="V304">
        <f t="shared" si="74"/>
        <v>1</v>
      </c>
      <c r="W304">
        <f t="shared" si="75"/>
        <v>0</v>
      </c>
      <c r="X304">
        <f t="shared" si="76"/>
        <v>0</v>
      </c>
      <c r="Y304">
        <f t="shared" si="77"/>
        <v>0</v>
      </c>
      <c r="Z304">
        <f t="shared" si="78"/>
        <v>0</v>
      </c>
      <c r="AA304">
        <f t="shared" si="79"/>
        <v>0</v>
      </c>
      <c r="AB304">
        <f t="shared" si="80"/>
        <v>1</v>
      </c>
      <c r="AC304">
        <f t="shared" si="81"/>
        <v>0</v>
      </c>
      <c r="AD304"/>
      <c r="AE304"/>
      <c r="AF304">
        <f t="shared" si="82"/>
        <v>3</v>
      </c>
      <c r="AG304">
        <f t="shared" si="83"/>
        <v>3</v>
      </c>
      <c r="AH304" t="str">
        <f t="shared" si="84"/>
        <v>Correct</v>
      </c>
      <c r="AJ304" s="96" t="str">
        <f>IFERROR(VLOOKUP(Table1[[#This Row],[RespondentID]],'All Data'!$A:$CO,87,FALSE),"unknown")</f>
        <v>Woman</v>
      </c>
      <c r="AK304" s="96" t="str">
        <f>IFERROR(VLOOKUP(Table1[[#This Row],[RespondentID]],'All Data'!$A:$CO,88,FALSE),"unknown")</f>
        <v>35-44 years</v>
      </c>
      <c r="AL304" s="96" t="str">
        <f>IFERROR(VLOOKUP(Table1[[#This Row],[RespondentID]],'All Data'!$A:$CO,89,FALSE),"unknown")</f>
        <v>Suffolk</v>
      </c>
      <c r="AM304" s="96" t="str">
        <f>IFERROR(VLOOKUP(Table1[[#This Row],[RespondentID]],'All Data'!$A:$CO,90,FALSE),"unknown")</f>
        <v>Wading River, 11792</v>
      </c>
      <c r="AN304" s="96" t="str">
        <f>IFERROR(VLOOKUP(Table1[[#This Row],[RespondentID]],'All Data'!$A:$CO,91,FALSE),"unknown")</f>
        <v>White</v>
      </c>
      <c r="AO304" s="96" t="str">
        <f>IFERROR(VLOOKUP(Table1[[#This Row],[RespondentID]],'All Data'!$A:$CO,92,FALSE),"unknown")</f>
        <v>Not Hispanic or Latino</v>
      </c>
      <c r="AP304" s="96" t="str">
        <f>IFERROR(VLOOKUP(Table1[[#This Row],[RespondentID]],'All Data'!$A:$CO,93,FALSE),"unknown")</f>
        <v>English</v>
      </c>
      <c r="AQ304" s="96">
        <f>IFERROR(VLOOKUP(Table1[[#This Row],[RespondentID]],'All Data'!$A:$CW,94,FALSE),"unknown")</f>
        <v>0</v>
      </c>
      <c r="AR304" s="96" t="str">
        <f>IFERROR(VLOOKUP(Table1[[#This Row],[RespondentID]],'All Data'!$A:$CW,95,FALSE),"unknown")</f>
        <v>Doctorate</v>
      </c>
      <c r="AS304" s="96" t="str">
        <f>IFERROR(VLOOKUP(Table1[[#This Row],[RespondentID]],'All Data'!$A:$CW,96,FALSE),"unknown")</f>
        <v>Employed for wages</v>
      </c>
      <c r="AT304" s="96" t="str">
        <f>IFERROR(VLOOKUP(Table1[[#This Row],[RespondentID]],'All Data'!$A:$CW,97,FALSE),"unknown")</f>
        <v>Yes</v>
      </c>
      <c r="AU304" s="96" t="str">
        <f>IFERROR(VLOOKUP(Table1[[#This Row],[RespondentID]],'All Data'!$A:$CW,98,FALSE),"unknown")</f>
        <v>Private/Commercial</v>
      </c>
      <c r="AV304" s="96">
        <f>IFERROR(VLOOKUP(Table1[[#This Row],[RespondentID]],'All Data'!$A:$CW,99,FALSE),"unknown")</f>
        <v>0</v>
      </c>
    </row>
    <row r="305" spans="1:48">
      <c r="A305">
        <v>18039477297</v>
      </c>
      <c r="C305" t="s">
        <v>39</v>
      </c>
      <c r="G305" t="s">
        <v>37</v>
      </c>
      <c r="H305" t="s">
        <v>43</v>
      </c>
      <c r="O305">
        <f t="shared" si="68"/>
        <v>3</v>
      </c>
      <c r="P305">
        <f t="shared" si="69"/>
        <v>1</v>
      </c>
      <c r="Q305"/>
      <c r="R305">
        <f t="shared" si="70"/>
        <v>0</v>
      </c>
      <c r="S305">
        <f t="shared" si="71"/>
        <v>1</v>
      </c>
      <c r="T305">
        <f t="shared" si="72"/>
        <v>0</v>
      </c>
      <c r="U305">
        <f t="shared" si="73"/>
        <v>0</v>
      </c>
      <c r="V305">
        <f t="shared" si="74"/>
        <v>0</v>
      </c>
      <c r="W305">
        <f t="shared" si="75"/>
        <v>1</v>
      </c>
      <c r="X305">
        <f t="shared" si="76"/>
        <v>1</v>
      </c>
      <c r="Y305">
        <f t="shared" si="77"/>
        <v>0</v>
      </c>
      <c r="Z305">
        <f t="shared" si="78"/>
        <v>0</v>
      </c>
      <c r="AA305">
        <f t="shared" si="79"/>
        <v>0</v>
      </c>
      <c r="AB305">
        <f t="shared" si="80"/>
        <v>0</v>
      </c>
      <c r="AC305">
        <f t="shared" si="81"/>
        <v>0</v>
      </c>
      <c r="AD305"/>
      <c r="AE305"/>
      <c r="AF305">
        <f t="shared" si="82"/>
        <v>3</v>
      </c>
      <c r="AG305">
        <f t="shared" si="83"/>
        <v>3</v>
      </c>
      <c r="AH305" t="str">
        <f t="shared" si="84"/>
        <v>Correct</v>
      </c>
      <c r="AJ305" s="96" t="str">
        <f>IFERROR(VLOOKUP(Table1[[#This Row],[RespondentID]],'All Data'!$A:$CO,87,FALSE),"unknown")</f>
        <v>Man</v>
      </c>
      <c r="AK305" s="96" t="str">
        <f>IFERROR(VLOOKUP(Table1[[#This Row],[RespondentID]],'All Data'!$A:$CO,88,FALSE),"unknown")</f>
        <v>35-44 years</v>
      </c>
      <c r="AL305" s="96">
        <f>IFERROR(VLOOKUP(Table1[[#This Row],[RespondentID]],'All Data'!$A:$CO,89,FALSE),"unknown")</f>
        <v>0</v>
      </c>
      <c r="AM305" s="96">
        <f>IFERROR(VLOOKUP(Table1[[#This Row],[RespondentID]],'All Data'!$A:$CO,90,FALSE),"unknown")</f>
        <v>0</v>
      </c>
      <c r="AN305" s="96" t="str">
        <f>IFERROR(VLOOKUP(Table1[[#This Row],[RespondentID]],'All Data'!$A:$CO,91,FALSE),"unknown")</f>
        <v>Other (please specify)</v>
      </c>
      <c r="AO305" s="96" t="str">
        <f>IFERROR(VLOOKUP(Table1[[#This Row],[RespondentID]],'All Data'!$A:$CO,92,FALSE),"unknown")</f>
        <v>Hispanic or Latino</v>
      </c>
      <c r="AP305" s="96" t="str">
        <f>IFERROR(VLOOKUP(Table1[[#This Row],[RespondentID]],'All Data'!$A:$CO,93,FALSE),"unknown")</f>
        <v>Spanish</v>
      </c>
      <c r="AQ305" s="96">
        <f>IFERROR(VLOOKUP(Table1[[#This Row],[RespondentID]],'All Data'!$A:$CW,94,FALSE),"unknown")</f>
        <v>0</v>
      </c>
      <c r="AR305" s="96" t="str">
        <f>IFERROR(VLOOKUP(Table1[[#This Row],[RespondentID]],'All Data'!$A:$CW,95,FALSE),"unknown")</f>
        <v>Graduate school</v>
      </c>
      <c r="AS305" s="96" t="str">
        <f>IFERROR(VLOOKUP(Table1[[#This Row],[RespondentID]],'All Data'!$A:$CW,96,FALSE),"unknown")</f>
        <v>Employed for wages</v>
      </c>
      <c r="AT305" s="96" t="str">
        <f>IFERROR(VLOOKUP(Table1[[#This Row],[RespondentID]],'All Data'!$A:$CW,97,FALSE),"unknown")</f>
        <v>Yes</v>
      </c>
      <c r="AU305" s="96" t="str">
        <f>IFERROR(VLOOKUP(Table1[[#This Row],[RespondentID]],'All Data'!$A:$CW,98,FALSE),"unknown")</f>
        <v>Private/Commercial</v>
      </c>
      <c r="AV305" s="96">
        <f>IFERROR(VLOOKUP(Table1[[#This Row],[RespondentID]],'All Data'!$A:$CW,99,FALSE),"unknown")</f>
        <v>0</v>
      </c>
    </row>
    <row r="306" spans="1:48">
      <c r="A306">
        <v>18039477169</v>
      </c>
      <c r="B306" t="s">
        <v>38</v>
      </c>
      <c r="D306" t="s">
        <v>40</v>
      </c>
      <c r="I306" t="s">
        <v>44</v>
      </c>
      <c r="O306">
        <f t="shared" si="68"/>
        <v>3</v>
      </c>
      <c r="P306">
        <f t="shared" si="69"/>
        <v>1</v>
      </c>
      <c r="Q306"/>
      <c r="R306">
        <f t="shared" si="70"/>
        <v>1</v>
      </c>
      <c r="S306">
        <f t="shared" si="71"/>
        <v>0</v>
      </c>
      <c r="T306">
        <f t="shared" si="72"/>
        <v>1</v>
      </c>
      <c r="U306">
        <f t="shared" si="73"/>
        <v>0</v>
      </c>
      <c r="V306">
        <f t="shared" si="74"/>
        <v>0</v>
      </c>
      <c r="W306">
        <f t="shared" si="75"/>
        <v>0</v>
      </c>
      <c r="X306">
        <f t="shared" si="76"/>
        <v>0</v>
      </c>
      <c r="Y306">
        <f t="shared" si="77"/>
        <v>1</v>
      </c>
      <c r="Z306">
        <f t="shared" si="78"/>
        <v>0</v>
      </c>
      <c r="AA306">
        <f t="shared" si="79"/>
        <v>0</v>
      </c>
      <c r="AB306">
        <f t="shared" si="80"/>
        <v>0</v>
      </c>
      <c r="AC306">
        <f t="shared" si="81"/>
        <v>0</v>
      </c>
      <c r="AD306"/>
      <c r="AE306"/>
      <c r="AF306">
        <f t="shared" si="82"/>
        <v>3</v>
      </c>
      <c r="AG306">
        <f t="shared" si="83"/>
        <v>3</v>
      </c>
      <c r="AH306" t="str">
        <f t="shared" si="84"/>
        <v>Correct</v>
      </c>
      <c r="AJ306" s="96" t="str">
        <f>IFERROR(VLOOKUP(Table1[[#This Row],[RespondentID]],'All Data'!$A:$CO,87,FALSE),"unknown")</f>
        <v>Prefer not to respond</v>
      </c>
      <c r="AK306" s="96" t="str">
        <f>IFERROR(VLOOKUP(Table1[[#This Row],[RespondentID]],'All Data'!$A:$CO,88,FALSE),"unknown")</f>
        <v>35-44 years</v>
      </c>
      <c r="AL306" s="96" t="str">
        <f>IFERROR(VLOOKUP(Table1[[#This Row],[RespondentID]],'All Data'!$A:$CO,89,FALSE),"unknown")</f>
        <v>Suffolk</v>
      </c>
      <c r="AM306" s="96" t="str">
        <f>IFERROR(VLOOKUP(Table1[[#This Row],[RespondentID]],'All Data'!$A:$CO,90,FALSE),"unknown")</f>
        <v>Coram, 11727</v>
      </c>
      <c r="AN306" s="96">
        <f>IFERROR(VLOOKUP(Table1[[#This Row],[RespondentID]],'All Data'!$A:$CO,91,FALSE),"unknown")</f>
        <v>0</v>
      </c>
      <c r="AO306" s="96" t="str">
        <f>IFERROR(VLOOKUP(Table1[[#This Row],[RespondentID]],'All Data'!$A:$CO,92,FALSE),"unknown")</f>
        <v>Hispanic or Latino</v>
      </c>
      <c r="AP306" s="96" t="str">
        <f>IFERROR(VLOOKUP(Table1[[#This Row],[RespondentID]],'All Data'!$A:$CO,93,FALSE),"unknown")</f>
        <v>Spanish</v>
      </c>
      <c r="AQ306" s="96" t="str">
        <f>IFERROR(VLOOKUP(Table1[[#This Row],[RespondentID]],'All Data'!$A:$CW,94,FALSE),"unknown")</f>
        <v>$75,000 to $125,000</v>
      </c>
      <c r="AR306" s="96" t="str">
        <f>IFERROR(VLOOKUP(Table1[[#This Row],[RespondentID]],'All Data'!$A:$CW,95,FALSE),"unknown")</f>
        <v>Other (please specify)</v>
      </c>
      <c r="AS306" s="96" t="str">
        <f>IFERROR(VLOOKUP(Table1[[#This Row],[RespondentID]],'All Data'!$A:$CW,96,FALSE),"unknown")</f>
        <v>Employed for wages</v>
      </c>
      <c r="AT306" s="96" t="str">
        <f>IFERROR(VLOOKUP(Table1[[#This Row],[RespondentID]],'All Data'!$A:$CW,97,FALSE),"unknown")</f>
        <v>Yes</v>
      </c>
      <c r="AU306" s="96">
        <f>IFERROR(VLOOKUP(Table1[[#This Row],[RespondentID]],'All Data'!$A:$CW,98,FALSE),"unknown")</f>
        <v>0</v>
      </c>
      <c r="AV306" s="96">
        <f>IFERROR(VLOOKUP(Table1[[#This Row],[RespondentID]],'All Data'!$A:$CW,99,FALSE),"unknown")</f>
        <v>0</v>
      </c>
    </row>
    <row r="307" spans="1:48">
      <c r="A307">
        <v>18039476989</v>
      </c>
      <c r="J307" t="s">
        <v>45</v>
      </c>
      <c r="O307">
        <f t="shared" si="68"/>
        <v>1</v>
      </c>
      <c r="P307">
        <f t="shared" si="69"/>
        <v>3</v>
      </c>
      <c r="Q307"/>
      <c r="R307">
        <f t="shared" si="70"/>
        <v>0</v>
      </c>
      <c r="S307">
        <f t="shared" si="71"/>
        <v>0</v>
      </c>
      <c r="T307">
        <f t="shared" si="72"/>
        <v>0</v>
      </c>
      <c r="U307">
        <f t="shared" si="73"/>
        <v>0</v>
      </c>
      <c r="V307">
        <f t="shared" si="74"/>
        <v>0</v>
      </c>
      <c r="W307">
        <f t="shared" si="75"/>
        <v>0</v>
      </c>
      <c r="X307">
        <f t="shared" si="76"/>
        <v>0</v>
      </c>
      <c r="Y307">
        <f t="shared" si="77"/>
        <v>0</v>
      </c>
      <c r="Z307">
        <f t="shared" si="78"/>
        <v>1</v>
      </c>
      <c r="AA307">
        <f t="shared" si="79"/>
        <v>0</v>
      </c>
      <c r="AB307">
        <f t="shared" si="80"/>
        <v>0</v>
      </c>
      <c r="AC307">
        <f t="shared" si="81"/>
        <v>0</v>
      </c>
      <c r="AD307"/>
      <c r="AE307"/>
      <c r="AF307">
        <f t="shared" si="82"/>
        <v>1</v>
      </c>
      <c r="AG307">
        <f t="shared" si="83"/>
        <v>1</v>
      </c>
      <c r="AH307" t="str">
        <f t="shared" si="84"/>
        <v>Correct</v>
      </c>
      <c r="AJ307" s="96" t="str">
        <f>IFERROR(VLOOKUP(Table1[[#This Row],[RespondentID]],'All Data'!$A:$CO,87,FALSE),"unknown")</f>
        <v>Man</v>
      </c>
      <c r="AK307" s="96" t="str">
        <f>IFERROR(VLOOKUP(Table1[[#This Row],[RespondentID]],'All Data'!$A:$CO,88,FALSE),"unknown")</f>
        <v>35-44 years</v>
      </c>
      <c r="AL307" s="96">
        <f>IFERROR(VLOOKUP(Table1[[#This Row],[RespondentID]],'All Data'!$A:$CO,89,FALSE),"unknown")</f>
        <v>0</v>
      </c>
      <c r="AM307" s="96">
        <f>IFERROR(VLOOKUP(Table1[[#This Row],[RespondentID]],'All Data'!$A:$CO,90,FALSE),"unknown")</f>
        <v>0</v>
      </c>
      <c r="AN307" s="96" t="str">
        <f>IFERROR(VLOOKUP(Table1[[#This Row],[RespondentID]],'All Data'!$A:$CO,91,FALSE),"unknown")</f>
        <v>Other (please specify)</v>
      </c>
      <c r="AO307" s="96" t="str">
        <f>IFERROR(VLOOKUP(Table1[[#This Row],[RespondentID]],'All Data'!$A:$CO,92,FALSE),"unknown")</f>
        <v>Hispanic or Latino</v>
      </c>
      <c r="AP307" s="96" t="str">
        <f>IFERROR(VLOOKUP(Table1[[#This Row],[RespondentID]],'All Data'!$A:$CO,93,FALSE),"unknown")</f>
        <v>Spanish</v>
      </c>
      <c r="AQ307" s="96">
        <f>IFERROR(VLOOKUP(Table1[[#This Row],[RespondentID]],'All Data'!$A:$CW,94,FALSE),"unknown")</f>
        <v>0</v>
      </c>
      <c r="AR307" s="96" t="str">
        <f>IFERROR(VLOOKUP(Table1[[#This Row],[RespondentID]],'All Data'!$A:$CW,95,FALSE),"unknown")</f>
        <v>Graduate school</v>
      </c>
      <c r="AS307" s="96" t="str">
        <f>IFERROR(VLOOKUP(Table1[[#This Row],[RespondentID]],'All Data'!$A:$CW,96,FALSE),"unknown")</f>
        <v>Employed for wages</v>
      </c>
      <c r="AT307" s="96" t="str">
        <f>IFERROR(VLOOKUP(Table1[[#This Row],[RespondentID]],'All Data'!$A:$CW,97,FALSE),"unknown")</f>
        <v>Yes</v>
      </c>
      <c r="AU307" s="96" t="str">
        <f>IFERROR(VLOOKUP(Table1[[#This Row],[RespondentID]],'All Data'!$A:$CW,98,FALSE),"unknown")</f>
        <v>Private/Commercial</v>
      </c>
      <c r="AV307" s="96">
        <f>IFERROR(VLOOKUP(Table1[[#This Row],[RespondentID]],'All Data'!$A:$CW,99,FALSE),"unknown")</f>
        <v>0</v>
      </c>
    </row>
    <row r="308" spans="1:48">
      <c r="A308">
        <v>18039476749</v>
      </c>
      <c r="E308" t="s">
        <v>41</v>
      </c>
      <c r="O308">
        <f t="shared" si="68"/>
        <v>1</v>
      </c>
      <c r="P308">
        <f t="shared" si="69"/>
        <v>3</v>
      </c>
      <c r="Q308"/>
      <c r="R308">
        <f t="shared" si="70"/>
        <v>0</v>
      </c>
      <c r="S308">
        <f t="shared" si="71"/>
        <v>0</v>
      </c>
      <c r="T308">
        <f t="shared" si="72"/>
        <v>0</v>
      </c>
      <c r="U308">
        <f t="shared" si="73"/>
        <v>1</v>
      </c>
      <c r="V308">
        <f t="shared" si="74"/>
        <v>0</v>
      </c>
      <c r="W308">
        <f t="shared" si="75"/>
        <v>0</v>
      </c>
      <c r="X308">
        <f t="shared" si="76"/>
        <v>0</v>
      </c>
      <c r="Y308">
        <f t="shared" si="77"/>
        <v>0</v>
      </c>
      <c r="Z308">
        <f t="shared" si="78"/>
        <v>0</v>
      </c>
      <c r="AA308">
        <f t="shared" si="79"/>
        <v>0</v>
      </c>
      <c r="AB308">
        <f t="shared" si="80"/>
        <v>0</v>
      </c>
      <c r="AC308">
        <f t="shared" si="81"/>
        <v>0</v>
      </c>
      <c r="AD308"/>
      <c r="AE308"/>
      <c r="AF308">
        <f t="shared" si="82"/>
        <v>1</v>
      </c>
      <c r="AG308">
        <f t="shared" si="83"/>
        <v>1</v>
      </c>
      <c r="AH308" t="str">
        <f t="shared" si="84"/>
        <v>Correct</v>
      </c>
      <c r="AJ308" s="96" t="str">
        <f>IFERROR(VLOOKUP(Table1[[#This Row],[RespondentID]],'All Data'!$A:$CO,87,FALSE),"unknown")</f>
        <v>Woman</v>
      </c>
      <c r="AK308" s="96" t="str">
        <f>IFERROR(VLOOKUP(Table1[[#This Row],[RespondentID]],'All Data'!$A:$CO,88,FALSE),"unknown")</f>
        <v>45-54 years</v>
      </c>
      <c r="AL308" s="96" t="str">
        <f>IFERROR(VLOOKUP(Table1[[#This Row],[RespondentID]],'All Data'!$A:$CO,89,FALSE),"unknown")</f>
        <v>Suffolk</v>
      </c>
      <c r="AM308" s="96" t="str">
        <f>IFERROR(VLOOKUP(Table1[[#This Row],[RespondentID]],'All Data'!$A:$CO,90,FALSE),"unknown")</f>
        <v>Huntington Station, 11746</v>
      </c>
      <c r="AN308" s="96">
        <f>IFERROR(VLOOKUP(Table1[[#This Row],[RespondentID]],'All Data'!$A:$CO,91,FALSE),"unknown")</f>
        <v>0</v>
      </c>
      <c r="AO308" s="96" t="str">
        <f>IFERROR(VLOOKUP(Table1[[#This Row],[RespondentID]],'All Data'!$A:$CO,92,FALSE),"unknown")</f>
        <v>Hispanic or Latino</v>
      </c>
      <c r="AP308" s="96" t="str">
        <f>IFERROR(VLOOKUP(Table1[[#This Row],[RespondentID]],'All Data'!$A:$CO,93,FALSE),"unknown")</f>
        <v>English</v>
      </c>
      <c r="AQ308" s="96" t="str">
        <f>IFERROR(VLOOKUP(Table1[[#This Row],[RespondentID]],'All Data'!$A:$CW,94,FALSE),"unknown")</f>
        <v>$0-$19,999</v>
      </c>
      <c r="AR308" s="96" t="str">
        <f>IFERROR(VLOOKUP(Table1[[#This Row],[RespondentID]],'All Data'!$A:$CW,95,FALSE),"unknown")</f>
        <v>Some high school</v>
      </c>
      <c r="AS308" s="96" t="str">
        <f>IFERROR(VLOOKUP(Table1[[#This Row],[RespondentID]],'All Data'!$A:$CW,96,FALSE),"unknown")</f>
        <v>Employed for wages</v>
      </c>
      <c r="AT308" s="96" t="str">
        <f>IFERROR(VLOOKUP(Table1[[#This Row],[RespondentID]],'All Data'!$A:$CW,97,FALSE),"unknown")</f>
        <v>Yes</v>
      </c>
      <c r="AU308" s="96" t="str">
        <f>IFERROR(VLOOKUP(Table1[[#This Row],[RespondentID]],'All Data'!$A:$CW,98,FALSE),"unknown")</f>
        <v>Medicare</v>
      </c>
      <c r="AV308" s="96">
        <f>IFERROR(VLOOKUP(Table1[[#This Row],[RespondentID]],'All Data'!$A:$CW,99,FALSE),"unknown")</f>
        <v>0</v>
      </c>
    </row>
    <row r="309" spans="1:48">
      <c r="A309">
        <v>18039476641</v>
      </c>
      <c r="B309" t="s">
        <v>38</v>
      </c>
      <c r="O309">
        <f t="shared" si="68"/>
        <v>1</v>
      </c>
      <c r="P309">
        <f t="shared" si="69"/>
        <v>3</v>
      </c>
      <c r="Q309"/>
      <c r="R309">
        <f t="shared" si="70"/>
        <v>1</v>
      </c>
      <c r="S309">
        <f t="shared" si="71"/>
        <v>0</v>
      </c>
      <c r="T309">
        <f t="shared" si="72"/>
        <v>0</v>
      </c>
      <c r="U309">
        <f t="shared" si="73"/>
        <v>0</v>
      </c>
      <c r="V309">
        <f t="shared" si="74"/>
        <v>0</v>
      </c>
      <c r="W309">
        <f t="shared" si="75"/>
        <v>0</v>
      </c>
      <c r="X309">
        <f t="shared" si="76"/>
        <v>0</v>
      </c>
      <c r="Y309">
        <f t="shared" si="77"/>
        <v>0</v>
      </c>
      <c r="Z309">
        <f t="shared" si="78"/>
        <v>0</v>
      </c>
      <c r="AA309">
        <f t="shared" si="79"/>
        <v>0</v>
      </c>
      <c r="AB309">
        <f t="shared" si="80"/>
        <v>0</v>
      </c>
      <c r="AC309">
        <f t="shared" si="81"/>
        <v>0</v>
      </c>
      <c r="AD309"/>
      <c r="AE309"/>
      <c r="AF309">
        <f t="shared" si="82"/>
        <v>1</v>
      </c>
      <c r="AG309">
        <f t="shared" si="83"/>
        <v>1</v>
      </c>
      <c r="AH309" t="str">
        <f t="shared" si="84"/>
        <v>Correct</v>
      </c>
      <c r="AJ309" s="96" t="str">
        <f>IFERROR(VLOOKUP(Table1[[#This Row],[RespondentID]],'All Data'!$A:$CO,87,FALSE),"unknown")</f>
        <v>Man</v>
      </c>
      <c r="AK309" s="96" t="str">
        <f>IFERROR(VLOOKUP(Table1[[#This Row],[RespondentID]],'All Data'!$A:$CO,88,FALSE),"unknown")</f>
        <v>35-44 years</v>
      </c>
      <c r="AL309" s="96" t="str">
        <f>IFERROR(VLOOKUP(Table1[[#This Row],[RespondentID]],'All Data'!$A:$CO,89,FALSE),"unknown")</f>
        <v>Queens</v>
      </c>
      <c r="AM309" s="96">
        <f>IFERROR(VLOOKUP(Table1[[#This Row],[RespondentID]],'All Data'!$A:$CO,90,FALSE),"unknown")</f>
        <v>11365</v>
      </c>
      <c r="AN309" s="96">
        <f>IFERROR(VLOOKUP(Table1[[#This Row],[RespondentID]],'All Data'!$A:$CO,91,FALSE),"unknown")</f>
        <v>0</v>
      </c>
      <c r="AO309" s="96" t="str">
        <f>IFERROR(VLOOKUP(Table1[[#This Row],[RespondentID]],'All Data'!$A:$CO,92,FALSE),"unknown")</f>
        <v>Hispanic or Latino</v>
      </c>
      <c r="AP309" s="96" t="str">
        <f>IFERROR(VLOOKUP(Table1[[#This Row],[RespondentID]],'All Data'!$A:$CO,93,FALSE),"unknown")</f>
        <v>English, Spanish</v>
      </c>
      <c r="AQ309" s="96" t="str">
        <f>IFERROR(VLOOKUP(Table1[[#This Row],[RespondentID]],'All Data'!$A:$CW,94,FALSE),"unknown")</f>
        <v>$0-$19,999</v>
      </c>
      <c r="AR309" s="96" t="str">
        <f>IFERROR(VLOOKUP(Table1[[#This Row],[RespondentID]],'All Data'!$A:$CW,95,FALSE),"unknown")</f>
        <v>Some high school</v>
      </c>
      <c r="AS309" s="96" t="str">
        <f>IFERROR(VLOOKUP(Table1[[#This Row],[RespondentID]],'All Data'!$A:$CW,96,FALSE),"unknown")</f>
        <v>Employed for wages</v>
      </c>
      <c r="AT309" s="96" t="str">
        <f>IFERROR(VLOOKUP(Table1[[#This Row],[RespondentID]],'All Data'!$A:$CW,97,FALSE),"unknown")</f>
        <v>Yes</v>
      </c>
      <c r="AU309" s="96" t="str">
        <f>IFERROR(VLOOKUP(Table1[[#This Row],[RespondentID]],'All Data'!$A:$CW,98,FALSE),"unknown")</f>
        <v>Medicare</v>
      </c>
      <c r="AV309" s="96">
        <f>IFERROR(VLOOKUP(Table1[[#This Row],[RespondentID]],'All Data'!$A:$CW,99,FALSE),"unknown")</f>
        <v>0</v>
      </c>
    </row>
    <row r="310" spans="1:48">
      <c r="A310">
        <v>18039476530</v>
      </c>
      <c r="C310" t="s">
        <v>39</v>
      </c>
      <c r="O310">
        <f t="shared" si="68"/>
        <v>1</v>
      </c>
      <c r="P310">
        <f t="shared" si="69"/>
        <v>3</v>
      </c>
      <c r="Q310"/>
      <c r="R310">
        <f t="shared" si="70"/>
        <v>0</v>
      </c>
      <c r="S310">
        <f t="shared" si="71"/>
        <v>1</v>
      </c>
      <c r="T310">
        <f t="shared" si="72"/>
        <v>0</v>
      </c>
      <c r="U310">
        <f t="shared" si="73"/>
        <v>0</v>
      </c>
      <c r="V310">
        <f t="shared" si="74"/>
        <v>0</v>
      </c>
      <c r="W310">
        <f t="shared" si="75"/>
        <v>0</v>
      </c>
      <c r="X310">
        <f t="shared" si="76"/>
        <v>0</v>
      </c>
      <c r="Y310">
        <f t="shared" si="77"/>
        <v>0</v>
      </c>
      <c r="Z310">
        <f t="shared" si="78"/>
        <v>0</v>
      </c>
      <c r="AA310">
        <f t="shared" si="79"/>
        <v>0</v>
      </c>
      <c r="AB310">
        <f t="shared" si="80"/>
        <v>0</v>
      </c>
      <c r="AC310">
        <f t="shared" si="81"/>
        <v>0</v>
      </c>
      <c r="AD310"/>
      <c r="AE310"/>
      <c r="AF310">
        <f t="shared" si="82"/>
        <v>1</v>
      </c>
      <c r="AG310">
        <f t="shared" si="83"/>
        <v>1</v>
      </c>
      <c r="AH310" t="str">
        <f t="shared" si="84"/>
        <v>Correct</v>
      </c>
      <c r="AJ310" s="96" t="str">
        <f>IFERROR(VLOOKUP(Table1[[#This Row],[RespondentID]],'All Data'!$A:$CO,87,FALSE),"unknown")</f>
        <v>Man</v>
      </c>
      <c r="AK310" s="96" t="str">
        <f>IFERROR(VLOOKUP(Table1[[#This Row],[RespondentID]],'All Data'!$A:$CO,88,FALSE),"unknown")</f>
        <v>45-54 years</v>
      </c>
      <c r="AL310" s="96" t="str">
        <f>IFERROR(VLOOKUP(Table1[[#This Row],[RespondentID]],'All Data'!$A:$CO,89,FALSE),"unknown")</f>
        <v>Suffolk</v>
      </c>
      <c r="AM310" s="96" t="str">
        <f>IFERROR(VLOOKUP(Table1[[#This Row],[RespondentID]],'All Data'!$A:$CO,90,FALSE),"unknown")</f>
        <v>Huntington Station, 11746</v>
      </c>
      <c r="AN310" s="96">
        <f>IFERROR(VLOOKUP(Table1[[#This Row],[RespondentID]],'All Data'!$A:$CO,91,FALSE),"unknown")</f>
        <v>0</v>
      </c>
      <c r="AO310" s="96" t="str">
        <f>IFERROR(VLOOKUP(Table1[[#This Row],[RespondentID]],'All Data'!$A:$CO,92,FALSE),"unknown")</f>
        <v>Hispanic or Latino</v>
      </c>
      <c r="AP310" s="96" t="str">
        <f>IFERROR(VLOOKUP(Table1[[#This Row],[RespondentID]],'All Data'!$A:$CO,93,FALSE),"unknown")</f>
        <v>English, Spanish</v>
      </c>
      <c r="AQ310" s="96" t="str">
        <f>IFERROR(VLOOKUP(Table1[[#This Row],[RespondentID]],'All Data'!$A:$CW,94,FALSE),"unknown")</f>
        <v>$0-$19,999</v>
      </c>
      <c r="AR310" s="96" t="str">
        <f>IFERROR(VLOOKUP(Table1[[#This Row],[RespondentID]],'All Data'!$A:$CW,95,FALSE),"unknown")</f>
        <v>Some high school</v>
      </c>
      <c r="AS310" s="96">
        <f>IFERROR(VLOOKUP(Table1[[#This Row],[RespondentID]],'All Data'!$A:$CW,96,FALSE),"unknown")</f>
        <v>0</v>
      </c>
      <c r="AT310" s="96">
        <f>IFERROR(VLOOKUP(Table1[[#This Row],[RespondentID]],'All Data'!$A:$CW,97,FALSE),"unknown")</f>
        <v>0</v>
      </c>
      <c r="AU310" s="96" t="str">
        <f>IFERROR(VLOOKUP(Table1[[#This Row],[RespondentID]],'All Data'!$A:$CW,98,FALSE),"unknown")</f>
        <v>Medicare</v>
      </c>
      <c r="AV310" s="96">
        <f>IFERROR(VLOOKUP(Table1[[#This Row],[RespondentID]],'All Data'!$A:$CW,99,FALSE),"unknown")</f>
        <v>0</v>
      </c>
    </row>
    <row r="311" spans="1:48">
      <c r="A311">
        <v>18039476423</v>
      </c>
      <c r="E311" t="s">
        <v>41</v>
      </c>
      <c r="K311" t="s">
        <v>46</v>
      </c>
      <c r="O311">
        <f t="shared" si="68"/>
        <v>2</v>
      </c>
      <c r="P311">
        <f t="shared" si="69"/>
        <v>1.5</v>
      </c>
      <c r="Q311"/>
      <c r="R311">
        <f t="shared" si="70"/>
        <v>0</v>
      </c>
      <c r="S311">
        <f t="shared" si="71"/>
        <v>0</v>
      </c>
      <c r="T311">
        <f t="shared" si="72"/>
        <v>0</v>
      </c>
      <c r="U311">
        <f t="shared" si="73"/>
        <v>1</v>
      </c>
      <c r="V311">
        <f t="shared" si="74"/>
        <v>0</v>
      </c>
      <c r="W311">
        <f t="shared" si="75"/>
        <v>0</v>
      </c>
      <c r="X311">
        <f t="shared" si="76"/>
        <v>0</v>
      </c>
      <c r="Y311">
        <f t="shared" si="77"/>
        <v>0</v>
      </c>
      <c r="Z311">
        <f t="shared" si="78"/>
        <v>0</v>
      </c>
      <c r="AA311">
        <f t="shared" si="79"/>
        <v>1</v>
      </c>
      <c r="AB311">
        <f t="shared" si="80"/>
        <v>0</v>
      </c>
      <c r="AC311">
        <f t="shared" si="81"/>
        <v>0</v>
      </c>
      <c r="AD311"/>
      <c r="AE311"/>
      <c r="AF311">
        <f t="shared" si="82"/>
        <v>2</v>
      </c>
      <c r="AG311">
        <f t="shared" si="83"/>
        <v>2</v>
      </c>
      <c r="AH311" t="str">
        <f t="shared" si="84"/>
        <v>Correct</v>
      </c>
      <c r="AJ311" s="96" t="str">
        <f>IFERROR(VLOOKUP(Table1[[#This Row],[RespondentID]],'All Data'!$A:$CO,87,FALSE),"unknown")</f>
        <v>Man</v>
      </c>
      <c r="AK311" s="96" t="str">
        <f>IFERROR(VLOOKUP(Table1[[#This Row],[RespondentID]],'All Data'!$A:$CO,88,FALSE),"unknown")</f>
        <v>18-24 years</v>
      </c>
      <c r="AL311" s="96" t="str">
        <f>IFERROR(VLOOKUP(Table1[[#This Row],[RespondentID]],'All Data'!$A:$CO,89,FALSE),"unknown")</f>
        <v>Suffolk</v>
      </c>
      <c r="AM311" s="96" t="str">
        <f>IFERROR(VLOOKUP(Table1[[#This Row],[RespondentID]],'All Data'!$A:$CO,90,FALSE),"unknown")</f>
        <v>Deer Park, 11729</v>
      </c>
      <c r="AN311" s="96" t="str">
        <f>IFERROR(VLOOKUP(Table1[[#This Row],[RespondentID]],'All Data'!$A:$CO,91,FALSE),"unknown")</f>
        <v>White</v>
      </c>
      <c r="AO311" s="96" t="str">
        <f>IFERROR(VLOOKUP(Table1[[#This Row],[RespondentID]],'All Data'!$A:$CO,92,FALSE),"unknown")</f>
        <v>Not Hispanic or Latino</v>
      </c>
      <c r="AP311" s="96" t="str">
        <f>IFERROR(VLOOKUP(Table1[[#This Row],[RespondentID]],'All Data'!$A:$CO,93,FALSE),"unknown")</f>
        <v>English</v>
      </c>
      <c r="AQ311" s="96" t="str">
        <f>IFERROR(VLOOKUP(Table1[[#This Row],[RespondentID]],'All Data'!$A:$CW,94,FALSE),"unknown")</f>
        <v>$0-$19,999</v>
      </c>
      <c r="AR311" s="96" t="str">
        <f>IFERROR(VLOOKUP(Table1[[#This Row],[RespondentID]],'All Data'!$A:$CW,95,FALSE),"unknown")</f>
        <v>Some high school</v>
      </c>
      <c r="AS311" s="96" t="str">
        <f>IFERROR(VLOOKUP(Table1[[#This Row],[RespondentID]],'All Data'!$A:$CW,96,FALSE),"unknown")</f>
        <v>Student</v>
      </c>
      <c r="AT311" s="96" t="str">
        <f>IFERROR(VLOOKUP(Table1[[#This Row],[RespondentID]],'All Data'!$A:$CW,97,FALSE),"unknown")</f>
        <v>Yes</v>
      </c>
      <c r="AU311" s="96" t="str">
        <f>IFERROR(VLOOKUP(Table1[[#This Row],[RespondentID]],'All Data'!$A:$CW,98,FALSE),"unknown")</f>
        <v>Medicare</v>
      </c>
      <c r="AV311" s="96">
        <f>IFERROR(VLOOKUP(Table1[[#This Row],[RespondentID]],'All Data'!$A:$CW,99,FALSE),"unknown")</f>
        <v>0</v>
      </c>
    </row>
    <row r="312" spans="1:48">
      <c r="A312">
        <v>18039476306</v>
      </c>
      <c r="C312" t="s">
        <v>39</v>
      </c>
      <c r="H312" t="s">
        <v>43</v>
      </c>
      <c r="K312" t="s">
        <v>46</v>
      </c>
      <c r="O312">
        <f t="shared" si="68"/>
        <v>3</v>
      </c>
      <c r="P312">
        <f t="shared" si="69"/>
        <v>1</v>
      </c>
      <c r="Q312"/>
      <c r="R312">
        <f t="shared" si="70"/>
        <v>0</v>
      </c>
      <c r="S312">
        <f t="shared" si="71"/>
        <v>1</v>
      </c>
      <c r="T312">
        <f t="shared" si="72"/>
        <v>0</v>
      </c>
      <c r="U312">
        <f t="shared" si="73"/>
        <v>0</v>
      </c>
      <c r="V312">
        <f t="shared" si="74"/>
        <v>0</v>
      </c>
      <c r="W312">
        <f t="shared" si="75"/>
        <v>0</v>
      </c>
      <c r="X312">
        <f t="shared" si="76"/>
        <v>1</v>
      </c>
      <c r="Y312">
        <f t="shared" si="77"/>
        <v>0</v>
      </c>
      <c r="Z312">
        <f t="shared" si="78"/>
        <v>0</v>
      </c>
      <c r="AA312">
        <f t="shared" si="79"/>
        <v>1</v>
      </c>
      <c r="AB312">
        <f t="shared" si="80"/>
        <v>0</v>
      </c>
      <c r="AC312">
        <f t="shared" si="81"/>
        <v>0</v>
      </c>
      <c r="AD312"/>
      <c r="AE312"/>
      <c r="AF312">
        <f t="shared" si="82"/>
        <v>3</v>
      </c>
      <c r="AG312">
        <f t="shared" si="83"/>
        <v>3</v>
      </c>
      <c r="AH312" t="str">
        <f t="shared" si="84"/>
        <v>Correct</v>
      </c>
      <c r="AJ312" s="96" t="str">
        <f>IFERROR(VLOOKUP(Table1[[#This Row],[RespondentID]],'All Data'!$A:$CO,87,FALSE),"unknown")</f>
        <v>Woman</v>
      </c>
      <c r="AK312" s="96" t="str">
        <f>IFERROR(VLOOKUP(Table1[[#This Row],[RespondentID]],'All Data'!$A:$CO,88,FALSE),"unknown")</f>
        <v>25-34 years</v>
      </c>
      <c r="AL312" s="96" t="str">
        <f>IFERROR(VLOOKUP(Table1[[#This Row],[RespondentID]],'All Data'!$A:$CO,89,FALSE),"unknown")</f>
        <v>Queens</v>
      </c>
      <c r="AM312" s="96">
        <f>IFERROR(VLOOKUP(Table1[[#This Row],[RespondentID]],'All Data'!$A:$CO,90,FALSE),"unknown")</f>
        <v>11365</v>
      </c>
      <c r="AN312" s="96">
        <f>IFERROR(VLOOKUP(Table1[[#This Row],[RespondentID]],'All Data'!$A:$CO,91,FALSE),"unknown")</f>
        <v>0</v>
      </c>
      <c r="AO312" s="96" t="str">
        <f>IFERROR(VLOOKUP(Table1[[#This Row],[RespondentID]],'All Data'!$A:$CO,92,FALSE),"unknown")</f>
        <v>Hispanic or Latino</v>
      </c>
      <c r="AP312" s="96" t="str">
        <f>IFERROR(VLOOKUP(Table1[[#This Row],[RespondentID]],'All Data'!$A:$CO,93,FALSE),"unknown")</f>
        <v>English, Spanish</v>
      </c>
      <c r="AQ312" s="96" t="str">
        <f>IFERROR(VLOOKUP(Table1[[#This Row],[RespondentID]],'All Data'!$A:$CW,94,FALSE),"unknown")</f>
        <v>$20,000 to $34,999</v>
      </c>
      <c r="AR312" s="96" t="str">
        <f>IFERROR(VLOOKUP(Table1[[#This Row],[RespondentID]],'All Data'!$A:$CW,95,FALSE),"unknown")</f>
        <v>Some college</v>
      </c>
      <c r="AS312" s="96">
        <f>IFERROR(VLOOKUP(Table1[[#This Row],[RespondentID]],'All Data'!$A:$CW,96,FALSE),"unknown")</f>
        <v>0</v>
      </c>
      <c r="AT312" s="96" t="str">
        <f>IFERROR(VLOOKUP(Table1[[#This Row],[RespondentID]],'All Data'!$A:$CW,97,FALSE),"unknown")</f>
        <v>Yes</v>
      </c>
      <c r="AU312" s="96" t="str">
        <f>IFERROR(VLOOKUP(Table1[[#This Row],[RespondentID]],'All Data'!$A:$CW,98,FALSE),"unknown")</f>
        <v>Medicare</v>
      </c>
      <c r="AV312" s="96">
        <f>IFERROR(VLOOKUP(Table1[[#This Row],[RespondentID]],'All Data'!$A:$CW,99,FALSE),"unknown")</f>
        <v>0</v>
      </c>
    </row>
    <row r="313" spans="1:48">
      <c r="A313">
        <v>18039394151</v>
      </c>
      <c r="G313" t="s">
        <v>37</v>
      </c>
      <c r="O313">
        <f t="shared" si="68"/>
        <v>1</v>
      </c>
      <c r="P313">
        <f t="shared" si="69"/>
        <v>3</v>
      </c>
      <c r="Q313"/>
      <c r="R313">
        <f t="shared" si="70"/>
        <v>0</v>
      </c>
      <c r="S313">
        <f t="shared" si="71"/>
        <v>0</v>
      </c>
      <c r="T313">
        <f t="shared" si="72"/>
        <v>0</v>
      </c>
      <c r="U313">
        <f t="shared" si="73"/>
        <v>0</v>
      </c>
      <c r="V313">
        <f t="shared" si="74"/>
        <v>0</v>
      </c>
      <c r="W313">
        <f t="shared" si="75"/>
        <v>1</v>
      </c>
      <c r="X313">
        <f t="shared" si="76"/>
        <v>0</v>
      </c>
      <c r="Y313">
        <f t="shared" si="77"/>
        <v>0</v>
      </c>
      <c r="Z313">
        <f t="shared" si="78"/>
        <v>0</v>
      </c>
      <c r="AA313">
        <f t="shared" si="79"/>
        <v>0</v>
      </c>
      <c r="AB313">
        <f t="shared" si="80"/>
        <v>0</v>
      </c>
      <c r="AC313">
        <f t="shared" si="81"/>
        <v>0</v>
      </c>
      <c r="AD313"/>
      <c r="AE313"/>
      <c r="AF313">
        <f t="shared" si="82"/>
        <v>1</v>
      </c>
      <c r="AG313">
        <f t="shared" si="83"/>
        <v>1</v>
      </c>
      <c r="AH313" t="str">
        <f t="shared" si="84"/>
        <v>Correct</v>
      </c>
      <c r="AJ313" s="96" t="str">
        <f>IFERROR(VLOOKUP(Table1[[#This Row],[RespondentID]],'All Data'!$A:$CO,87,FALSE),"unknown")</f>
        <v>Man</v>
      </c>
      <c r="AK313" s="96" t="str">
        <f>IFERROR(VLOOKUP(Table1[[#This Row],[RespondentID]],'All Data'!$A:$CO,88,FALSE),"unknown")</f>
        <v>55-64 years</v>
      </c>
      <c r="AL313" s="96" t="str">
        <f>IFERROR(VLOOKUP(Table1[[#This Row],[RespondentID]],'All Data'!$A:$CO,89,FALSE),"unknown")</f>
        <v>Nassau</v>
      </c>
      <c r="AM313" s="96" t="str">
        <f>IFERROR(VLOOKUP(Table1[[#This Row],[RespondentID]],'All Data'!$A:$CO,90,FALSE),"unknown")</f>
        <v>Glen Cove, 11542</v>
      </c>
      <c r="AN313" s="96" t="str">
        <f>IFERROR(VLOOKUP(Table1[[#This Row],[RespondentID]],'All Data'!$A:$CO,91,FALSE),"unknown")</f>
        <v>White</v>
      </c>
      <c r="AO313" s="96" t="str">
        <f>IFERROR(VLOOKUP(Table1[[#This Row],[RespondentID]],'All Data'!$A:$CO,92,FALSE),"unknown")</f>
        <v>Not Hispanic or Latino</v>
      </c>
      <c r="AP313" s="96" t="str">
        <f>IFERROR(VLOOKUP(Table1[[#This Row],[RespondentID]],'All Data'!$A:$CO,93,FALSE),"unknown")</f>
        <v>English</v>
      </c>
      <c r="AQ313" s="96" t="str">
        <f>IFERROR(VLOOKUP(Table1[[#This Row],[RespondentID]],'All Data'!$A:$CW,94,FALSE),"unknown")</f>
        <v>$20,000 to $34,999</v>
      </c>
      <c r="AR313" s="96" t="str">
        <f>IFERROR(VLOOKUP(Table1[[#This Row],[RespondentID]],'All Data'!$A:$CW,95,FALSE),"unknown")</f>
        <v>High school graduate</v>
      </c>
      <c r="AS313" s="96" t="str">
        <f>IFERROR(VLOOKUP(Table1[[#This Row],[RespondentID]],'All Data'!$A:$CW,96,FALSE),"unknown")</f>
        <v>Out of work, but not currently looking</v>
      </c>
      <c r="AT313" s="96" t="str">
        <f>IFERROR(VLOOKUP(Table1[[#This Row],[RespondentID]],'All Data'!$A:$CW,97,FALSE),"unknown")</f>
        <v>Yes</v>
      </c>
      <c r="AU313" s="96" t="str">
        <f>IFERROR(VLOOKUP(Table1[[#This Row],[RespondentID]],'All Data'!$A:$CW,98,FALSE),"unknown")</f>
        <v>Medicaid, Medicare</v>
      </c>
      <c r="AV313" s="96" t="str">
        <f>IFERROR(VLOOKUP(Table1[[#This Row],[RespondentID]],'All Data'!$A:$CW,99,FALSE),"unknown")</f>
        <v>Yes</v>
      </c>
    </row>
    <row r="314" spans="1:48">
      <c r="A314">
        <v>18039217999</v>
      </c>
      <c r="C314" t="s">
        <v>39</v>
      </c>
      <c r="E314" t="s">
        <v>41</v>
      </c>
      <c r="L314" t="s">
        <v>47</v>
      </c>
      <c r="N314" t="s">
        <v>599</v>
      </c>
      <c r="O314">
        <f t="shared" si="68"/>
        <v>4</v>
      </c>
      <c r="P314">
        <f t="shared" si="69"/>
        <v>0.75</v>
      </c>
      <c r="Q314"/>
      <c r="R314">
        <f t="shared" si="70"/>
        <v>0</v>
      </c>
      <c r="S314">
        <f t="shared" si="71"/>
        <v>0.75</v>
      </c>
      <c r="T314">
        <f t="shared" si="72"/>
        <v>0</v>
      </c>
      <c r="U314">
        <f t="shared" si="73"/>
        <v>0.75</v>
      </c>
      <c r="V314">
        <f t="shared" si="74"/>
        <v>0</v>
      </c>
      <c r="W314">
        <f t="shared" si="75"/>
        <v>0</v>
      </c>
      <c r="X314">
        <f t="shared" si="76"/>
        <v>0</v>
      </c>
      <c r="Y314">
        <f t="shared" si="77"/>
        <v>0</v>
      </c>
      <c r="Z314">
        <f t="shared" si="78"/>
        <v>0</v>
      </c>
      <c r="AA314">
        <f t="shared" si="79"/>
        <v>0</v>
      </c>
      <c r="AB314">
        <f t="shared" si="80"/>
        <v>0.75</v>
      </c>
      <c r="AC314">
        <f t="shared" si="81"/>
        <v>0</v>
      </c>
      <c r="AD314"/>
      <c r="AE314"/>
      <c r="AF314">
        <f t="shared" si="82"/>
        <v>2.25</v>
      </c>
      <c r="AG314">
        <f t="shared" si="83"/>
        <v>4</v>
      </c>
      <c r="AH314" t="str">
        <f t="shared" si="84"/>
        <v>Wrong</v>
      </c>
      <c r="AJ314" s="96" t="str">
        <f>IFERROR(VLOOKUP(Table1[[#This Row],[RespondentID]],'All Data'!$A:$CO,87,FALSE),"unknown")</f>
        <v>Woman</v>
      </c>
      <c r="AK314" s="96" t="str">
        <f>IFERROR(VLOOKUP(Table1[[#This Row],[RespondentID]],'All Data'!$A:$CO,88,FALSE),"unknown")</f>
        <v>45-54 years</v>
      </c>
      <c r="AL314" s="96" t="str">
        <f>IFERROR(VLOOKUP(Table1[[#This Row],[RespondentID]],'All Data'!$A:$CO,89,FALSE),"unknown")</f>
        <v>Suffolk</v>
      </c>
      <c r="AM314" s="96" t="str">
        <f>IFERROR(VLOOKUP(Table1[[#This Row],[RespondentID]],'All Data'!$A:$CO,90,FALSE),"unknown")</f>
        <v>Old Field, 11733</v>
      </c>
      <c r="AN314" s="96" t="str">
        <f>IFERROR(VLOOKUP(Table1[[#This Row],[RespondentID]],'All Data'!$A:$CO,91,FALSE),"unknown")</f>
        <v>White</v>
      </c>
      <c r="AO314" s="96" t="str">
        <f>IFERROR(VLOOKUP(Table1[[#This Row],[RespondentID]],'All Data'!$A:$CO,92,FALSE),"unknown")</f>
        <v>Not Hispanic or Latino</v>
      </c>
      <c r="AP314" s="96" t="str">
        <f>IFERROR(VLOOKUP(Table1[[#This Row],[RespondentID]],'All Data'!$A:$CO,93,FALSE),"unknown")</f>
        <v>English</v>
      </c>
      <c r="AQ314" s="96" t="str">
        <f>IFERROR(VLOOKUP(Table1[[#This Row],[RespondentID]],'All Data'!$A:$CW,94,FALSE),"unknown")</f>
        <v>Over $125,000</v>
      </c>
      <c r="AR314" s="96" t="str">
        <f>IFERROR(VLOOKUP(Table1[[#This Row],[RespondentID]],'All Data'!$A:$CW,95,FALSE),"unknown")</f>
        <v>Graduate school</v>
      </c>
      <c r="AS314" s="96" t="str">
        <f>IFERROR(VLOOKUP(Table1[[#This Row],[RespondentID]],'All Data'!$A:$CW,96,FALSE),"unknown")</f>
        <v>Employed for wages</v>
      </c>
      <c r="AT314" s="96" t="str">
        <f>IFERROR(VLOOKUP(Table1[[#This Row],[RespondentID]],'All Data'!$A:$CW,97,FALSE),"unknown")</f>
        <v>Yes</v>
      </c>
      <c r="AU314" s="96" t="str">
        <f>IFERROR(VLOOKUP(Table1[[#This Row],[RespondentID]],'All Data'!$A:$CW,98,FALSE),"unknown")</f>
        <v>Private/Commercial</v>
      </c>
      <c r="AV314" s="96" t="str">
        <f>IFERROR(VLOOKUP(Table1[[#This Row],[RespondentID]],'All Data'!$A:$CW,99,FALSE),"unknown")</f>
        <v>Yes</v>
      </c>
    </row>
    <row r="315" spans="1:48">
      <c r="A315">
        <v>18039200587</v>
      </c>
      <c r="C315" t="s">
        <v>39</v>
      </c>
      <c r="E315" t="s">
        <v>41</v>
      </c>
      <c r="H315" t="s">
        <v>43</v>
      </c>
      <c r="O315">
        <f t="shared" si="68"/>
        <v>3</v>
      </c>
      <c r="P315">
        <f t="shared" si="69"/>
        <v>1</v>
      </c>
      <c r="Q315"/>
      <c r="R315">
        <f t="shared" si="70"/>
        <v>0</v>
      </c>
      <c r="S315">
        <f t="shared" si="71"/>
        <v>1</v>
      </c>
      <c r="T315">
        <f t="shared" si="72"/>
        <v>0</v>
      </c>
      <c r="U315">
        <f t="shared" si="73"/>
        <v>1</v>
      </c>
      <c r="V315">
        <f t="shared" si="74"/>
        <v>0</v>
      </c>
      <c r="W315">
        <f t="shared" si="75"/>
        <v>0</v>
      </c>
      <c r="X315">
        <f t="shared" si="76"/>
        <v>1</v>
      </c>
      <c r="Y315">
        <f t="shared" si="77"/>
        <v>0</v>
      </c>
      <c r="Z315">
        <f t="shared" si="78"/>
        <v>0</v>
      </c>
      <c r="AA315">
        <f t="shared" si="79"/>
        <v>0</v>
      </c>
      <c r="AB315">
        <f t="shared" si="80"/>
        <v>0</v>
      </c>
      <c r="AC315">
        <f t="shared" si="81"/>
        <v>0</v>
      </c>
      <c r="AD315"/>
      <c r="AE315"/>
      <c r="AF315">
        <f t="shared" si="82"/>
        <v>3</v>
      </c>
      <c r="AG315">
        <f t="shared" si="83"/>
        <v>3</v>
      </c>
      <c r="AH315" t="str">
        <f t="shared" si="84"/>
        <v>Correct</v>
      </c>
      <c r="AJ315" s="96">
        <f>IFERROR(VLOOKUP(Table1[[#This Row],[RespondentID]],'All Data'!$A:$CO,87,FALSE),"unknown")</f>
        <v>0</v>
      </c>
      <c r="AK315" s="96" t="str">
        <f>IFERROR(VLOOKUP(Table1[[#This Row],[RespondentID]],'All Data'!$A:$CO,88,FALSE),"unknown")</f>
        <v>25-34 years</v>
      </c>
      <c r="AL315" s="96">
        <f>IFERROR(VLOOKUP(Table1[[#This Row],[RespondentID]],'All Data'!$A:$CO,89,FALSE),"unknown")</f>
        <v>0</v>
      </c>
      <c r="AM315" s="96">
        <f>IFERROR(VLOOKUP(Table1[[#This Row],[RespondentID]],'All Data'!$A:$CO,90,FALSE),"unknown")</f>
        <v>0</v>
      </c>
      <c r="AN315" s="96" t="str">
        <f>IFERROR(VLOOKUP(Table1[[#This Row],[RespondentID]],'All Data'!$A:$CO,91,FALSE),"unknown")</f>
        <v>White</v>
      </c>
      <c r="AO315" s="96">
        <f>IFERROR(VLOOKUP(Table1[[#This Row],[RespondentID]],'All Data'!$A:$CO,92,FALSE),"unknown")</f>
        <v>0</v>
      </c>
      <c r="AP315" s="96" t="str">
        <f>IFERROR(VLOOKUP(Table1[[#This Row],[RespondentID]],'All Data'!$A:$CO,93,FALSE),"unknown")</f>
        <v>English</v>
      </c>
      <c r="AQ315" s="96" t="str">
        <f>IFERROR(VLOOKUP(Table1[[#This Row],[RespondentID]],'All Data'!$A:$CW,94,FALSE),"unknown")</f>
        <v>$75,000 to $125,000</v>
      </c>
      <c r="AR315" s="96" t="str">
        <f>IFERROR(VLOOKUP(Table1[[#This Row],[RespondentID]],'All Data'!$A:$CW,95,FALSE),"unknown")</f>
        <v>Graduate school</v>
      </c>
      <c r="AS315" s="96" t="str">
        <f>IFERROR(VLOOKUP(Table1[[#This Row],[RespondentID]],'All Data'!$A:$CW,96,FALSE),"unknown")</f>
        <v>Student</v>
      </c>
      <c r="AT315" s="96" t="str">
        <f>IFERROR(VLOOKUP(Table1[[#This Row],[RespondentID]],'All Data'!$A:$CW,97,FALSE),"unknown")</f>
        <v>Yes</v>
      </c>
      <c r="AU315" s="96" t="str">
        <f>IFERROR(VLOOKUP(Table1[[#This Row],[RespondentID]],'All Data'!$A:$CW,98,FALSE),"unknown")</f>
        <v>Medicaid</v>
      </c>
      <c r="AV315" s="96" t="str">
        <f>IFERROR(VLOOKUP(Table1[[#This Row],[RespondentID]],'All Data'!$A:$CW,99,FALSE),"unknown")</f>
        <v>Yes</v>
      </c>
    </row>
    <row r="316" spans="1:48">
      <c r="A316">
        <v>18039200470</v>
      </c>
      <c r="E316" t="s">
        <v>41</v>
      </c>
      <c r="F316" t="s">
        <v>42</v>
      </c>
      <c r="L316" t="s">
        <v>47</v>
      </c>
      <c r="O316">
        <f t="shared" si="68"/>
        <v>3</v>
      </c>
      <c r="P316">
        <f t="shared" si="69"/>
        <v>1</v>
      </c>
      <c r="Q316"/>
      <c r="R316">
        <f t="shared" si="70"/>
        <v>0</v>
      </c>
      <c r="S316">
        <f t="shared" si="71"/>
        <v>0</v>
      </c>
      <c r="T316">
        <f t="shared" si="72"/>
        <v>0</v>
      </c>
      <c r="U316">
        <f t="shared" si="73"/>
        <v>1</v>
      </c>
      <c r="V316">
        <f t="shared" si="74"/>
        <v>1</v>
      </c>
      <c r="W316">
        <f t="shared" si="75"/>
        <v>0</v>
      </c>
      <c r="X316">
        <f t="shared" si="76"/>
        <v>0</v>
      </c>
      <c r="Y316">
        <f t="shared" si="77"/>
        <v>0</v>
      </c>
      <c r="Z316">
        <f t="shared" si="78"/>
        <v>0</v>
      </c>
      <c r="AA316">
        <f t="shared" si="79"/>
        <v>0</v>
      </c>
      <c r="AB316">
        <f t="shared" si="80"/>
        <v>1</v>
      </c>
      <c r="AC316">
        <f t="shared" si="81"/>
        <v>0</v>
      </c>
      <c r="AD316"/>
      <c r="AE316"/>
      <c r="AF316">
        <f t="shared" si="82"/>
        <v>3</v>
      </c>
      <c r="AG316">
        <f t="shared" si="83"/>
        <v>3</v>
      </c>
      <c r="AH316" t="str">
        <f t="shared" si="84"/>
        <v>Correct</v>
      </c>
      <c r="AJ316" s="96" t="str">
        <f>IFERROR(VLOOKUP(Table1[[#This Row],[RespondentID]],'All Data'!$A:$CO,87,FALSE),"unknown")</f>
        <v>Woman</v>
      </c>
      <c r="AK316" s="96" t="str">
        <f>IFERROR(VLOOKUP(Table1[[#This Row],[RespondentID]],'All Data'!$A:$CO,88,FALSE),"unknown")</f>
        <v>65+ years</v>
      </c>
      <c r="AL316" s="96" t="str">
        <f>IFERROR(VLOOKUP(Table1[[#This Row],[RespondentID]],'All Data'!$A:$CO,89,FALSE),"unknown")</f>
        <v>Nassau</v>
      </c>
      <c r="AM316" s="96" t="str">
        <f>IFERROR(VLOOKUP(Table1[[#This Row],[RespondentID]],'All Data'!$A:$CO,90,FALSE),"unknown")</f>
        <v>New Hyde Park, 11040</v>
      </c>
      <c r="AN316" s="96" t="str">
        <f>IFERROR(VLOOKUP(Table1[[#This Row],[RespondentID]],'All Data'!$A:$CO,91,FALSE),"unknown")</f>
        <v>White</v>
      </c>
      <c r="AO316" s="96" t="str">
        <f>IFERROR(VLOOKUP(Table1[[#This Row],[RespondentID]],'All Data'!$A:$CO,92,FALSE),"unknown")</f>
        <v>Not Hispanic or Latino</v>
      </c>
      <c r="AP316" s="96" t="str">
        <f>IFERROR(VLOOKUP(Table1[[#This Row],[RespondentID]],'All Data'!$A:$CO,93,FALSE),"unknown")</f>
        <v>English, Portuguese</v>
      </c>
      <c r="AQ316" s="96" t="str">
        <f>IFERROR(VLOOKUP(Table1[[#This Row],[RespondentID]],'All Data'!$A:$CW,94,FALSE),"unknown")</f>
        <v>$20,000 to $34,999</v>
      </c>
      <c r="AR316" s="96" t="str">
        <f>IFERROR(VLOOKUP(Table1[[#This Row],[RespondentID]],'All Data'!$A:$CW,95,FALSE),"unknown")</f>
        <v>K-8 grade</v>
      </c>
      <c r="AS316" s="96" t="str">
        <f>IFERROR(VLOOKUP(Table1[[#This Row],[RespondentID]],'All Data'!$A:$CW,96,FALSE),"unknown")</f>
        <v>Retired</v>
      </c>
      <c r="AT316" s="96" t="str">
        <f>IFERROR(VLOOKUP(Table1[[#This Row],[RespondentID]],'All Data'!$A:$CW,97,FALSE),"unknown")</f>
        <v>Yes</v>
      </c>
      <c r="AU316" s="96" t="str">
        <f>IFERROR(VLOOKUP(Table1[[#This Row],[RespondentID]],'All Data'!$A:$CW,98,FALSE),"unknown")</f>
        <v>Private/Commercial</v>
      </c>
      <c r="AV316" s="96" t="str">
        <f>IFERROR(VLOOKUP(Table1[[#This Row],[RespondentID]],'All Data'!$A:$CW,99,FALSE),"unknown")</f>
        <v>No</v>
      </c>
    </row>
    <row r="317" spans="1:48">
      <c r="A317">
        <v>18039200356</v>
      </c>
      <c r="B317" t="s">
        <v>38</v>
      </c>
      <c r="C317" t="s">
        <v>39</v>
      </c>
      <c r="I317" t="s">
        <v>44</v>
      </c>
      <c r="O317">
        <f t="shared" si="68"/>
        <v>3</v>
      </c>
      <c r="P317">
        <f t="shared" si="69"/>
        <v>1</v>
      </c>
      <c r="Q317"/>
      <c r="R317">
        <f t="shared" si="70"/>
        <v>1</v>
      </c>
      <c r="S317">
        <f t="shared" si="71"/>
        <v>1</v>
      </c>
      <c r="T317">
        <f t="shared" si="72"/>
        <v>0</v>
      </c>
      <c r="U317">
        <f t="shared" si="73"/>
        <v>0</v>
      </c>
      <c r="V317">
        <f t="shared" si="74"/>
        <v>0</v>
      </c>
      <c r="W317">
        <f t="shared" si="75"/>
        <v>0</v>
      </c>
      <c r="X317">
        <f t="shared" si="76"/>
        <v>0</v>
      </c>
      <c r="Y317">
        <f t="shared" si="77"/>
        <v>1</v>
      </c>
      <c r="Z317">
        <f t="shared" si="78"/>
        <v>0</v>
      </c>
      <c r="AA317">
        <f t="shared" si="79"/>
        <v>0</v>
      </c>
      <c r="AB317">
        <f t="shared" si="80"/>
        <v>0</v>
      </c>
      <c r="AC317">
        <f t="shared" si="81"/>
        <v>0</v>
      </c>
      <c r="AD317"/>
      <c r="AE317"/>
      <c r="AF317">
        <f t="shared" si="82"/>
        <v>3</v>
      </c>
      <c r="AG317">
        <f t="shared" si="83"/>
        <v>3</v>
      </c>
      <c r="AH317" t="str">
        <f t="shared" si="84"/>
        <v>Correct</v>
      </c>
      <c r="AJ317" s="96">
        <f>IFERROR(VLOOKUP(Table1[[#This Row],[RespondentID]],'All Data'!$A:$CO,87,FALSE),"unknown")</f>
        <v>0</v>
      </c>
      <c r="AK317" s="96" t="str">
        <f>IFERROR(VLOOKUP(Table1[[#This Row],[RespondentID]],'All Data'!$A:$CO,88,FALSE),"unknown")</f>
        <v>55-64 years</v>
      </c>
      <c r="AL317" s="96" t="str">
        <f>IFERROR(VLOOKUP(Table1[[#This Row],[RespondentID]],'All Data'!$A:$CO,89,FALSE),"unknown")</f>
        <v>Suffolk</v>
      </c>
      <c r="AM317" s="96" t="str">
        <f>IFERROR(VLOOKUP(Table1[[#This Row],[RespondentID]],'All Data'!$A:$CO,90,FALSE),"unknown")</f>
        <v>Smithtown, 11787</v>
      </c>
      <c r="AN317" s="96" t="str">
        <f>IFERROR(VLOOKUP(Table1[[#This Row],[RespondentID]],'All Data'!$A:$CO,91,FALSE),"unknown")</f>
        <v>White</v>
      </c>
      <c r="AO317" s="96" t="str">
        <f>IFERROR(VLOOKUP(Table1[[#This Row],[RespondentID]],'All Data'!$A:$CO,92,FALSE),"unknown")</f>
        <v>Hispanic or Latino</v>
      </c>
      <c r="AP317" s="96" t="str">
        <f>IFERROR(VLOOKUP(Table1[[#This Row],[RespondentID]],'All Data'!$A:$CO,93,FALSE),"unknown")</f>
        <v>English, Portuguese</v>
      </c>
      <c r="AQ317" s="96" t="str">
        <f>IFERROR(VLOOKUP(Table1[[#This Row],[RespondentID]],'All Data'!$A:$CW,94,FALSE),"unknown")</f>
        <v>$75,000 to $125,000</v>
      </c>
      <c r="AR317" s="96" t="str">
        <f>IFERROR(VLOOKUP(Table1[[#This Row],[RespondentID]],'All Data'!$A:$CW,95,FALSE),"unknown")</f>
        <v>College graduate</v>
      </c>
      <c r="AS317" s="96" t="str">
        <f>IFERROR(VLOOKUP(Table1[[#This Row],[RespondentID]],'All Data'!$A:$CW,96,FALSE),"unknown")</f>
        <v>Retired</v>
      </c>
      <c r="AT317" s="96" t="str">
        <f>IFERROR(VLOOKUP(Table1[[#This Row],[RespondentID]],'All Data'!$A:$CW,97,FALSE),"unknown")</f>
        <v>Yes</v>
      </c>
      <c r="AU317" s="96" t="str">
        <f>IFERROR(VLOOKUP(Table1[[#This Row],[RespondentID]],'All Data'!$A:$CW,98,FALSE),"unknown")</f>
        <v>Private/Commercial</v>
      </c>
      <c r="AV317" s="96" t="str">
        <f>IFERROR(VLOOKUP(Table1[[#This Row],[RespondentID]],'All Data'!$A:$CW,99,FALSE),"unknown")</f>
        <v>Yes</v>
      </c>
    </row>
    <row r="318" spans="1:48">
      <c r="A318">
        <v>18039200248</v>
      </c>
      <c r="C318" t="s">
        <v>39</v>
      </c>
      <c r="I318" t="s">
        <v>44</v>
      </c>
      <c r="K318" t="s">
        <v>46</v>
      </c>
      <c r="L318" t="s">
        <v>47</v>
      </c>
      <c r="O318">
        <f t="shared" si="68"/>
        <v>4</v>
      </c>
      <c r="P318">
        <f t="shared" si="69"/>
        <v>0.75</v>
      </c>
      <c r="Q318"/>
      <c r="R318">
        <f t="shared" si="70"/>
        <v>0</v>
      </c>
      <c r="S318">
        <f t="shared" si="71"/>
        <v>0.75</v>
      </c>
      <c r="T318">
        <f t="shared" si="72"/>
        <v>0</v>
      </c>
      <c r="U318">
        <f t="shared" si="73"/>
        <v>0</v>
      </c>
      <c r="V318">
        <f t="shared" si="74"/>
        <v>0</v>
      </c>
      <c r="W318">
        <f t="shared" si="75"/>
        <v>0</v>
      </c>
      <c r="X318">
        <f t="shared" si="76"/>
        <v>0</v>
      </c>
      <c r="Y318">
        <f t="shared" si="77"/>
        <v>0.75</v>
      </c>
      <c r="Z318">
        <f t="shared" si="78"/>
        <v>0</v>
      </c>
      <c r="AA318">
        <f t="shared" si="79"/>
        <v>0.75</v>
      </c>
      <c r="AB318">
        <f t="shared" si="80"/>
        <v>0.75</v>
      </c>
      <c r="AC318">
        <f t="shared" si="81"/>
        <v>0</v>
      </c>
      <c r="AD318"/>
      <c r="AE318"/>
      <c r="AF318">
        <f t="shared" si="82"/>
        <v>3</v>
      </c>
      <c r="AG318">
        <f t="shared" si="83"/>
        <v>4</v>
      </c>
      <c r="AH318" t="str">
        <f t="shared" si="84"/>
        <v>Correct</v>
      </c>
      <c r="AJ318" s="96" t="str">
        <f>IFERROR(VLOOKUP(Table1[[#This Row],[RespondentID]],'All Data'!$A:$CO,87,FALSE),"unknown")</f>
        <v>Woman</v>
      </c>
      <c r="AK318" s="96" t="str">
        <f>IFERROR(VLOOKUP(Table1[[#This Row],[RespondentID]],'All Data'!$A:$CO,88,FALSE),"unknown")</f>
        <v>25-34 years</v>
      </c>
      <c r="AL318" s="96" t="str">
        <f>IFERROR(VLOOKUP(Table1[[#This Row],[RespondentID]],'All Data'!$A:$CO,89,FALSE),"unknown")</f>
        <v>Suffolk</v>
      </c>
      <c r="AM318" s="96" t="str">
        <f>IFERROR(VLOOKUP(Table1[[#This Row],[RespondentID]],'All Data'!$A:$CO,90,FALSE),"unknown")</f>
        <v>Centerport, 11721</v>
      </c>
      <c r="AN318" s="96" t="str">
        <f>IFERROR(VLOOKUP(Table1[[#This Row],[RespondentID]],'All Data'!$A:$CO,91,FALSE),"unknown")</f>
        <v>White</v>
      </c>
      <c r="AO318" s="96" t="str">
        <f>IFERROR(VLOOKUP(Table1[[#This Row],[RespondentID]],'All Data'!$A:$CO,92,FALSE),"unknown")</f>
        <v>Not Hispanic or Latino</v>
      </c>
      <c r="AP318" s="96" t="str">
        <f>IFERROR(VLOOKUP(Table1[[#This Row],[RespondentID]],'All Data'!$A:$CO,93,FALSE),"unknown")</f>
        <v>English</v>
      </c>
      <c r="AQ318" s="96" t="str">
        <f>IFERROR(VLOOKUP(Table1[[#This Row],[RespondentID]],'All Data'!$A:$CW,94,FALSE),"unknown")</f>
        <v>$75,000 to $125,000</v>
      </c>
      <c r="AR318" s="96" t="str">
        <f>IFERROR(VLOOKUP(Table1[[#This Row],[RespondentID]],'All Data'!$A:$CW,95,FALSE),"unknown")</f>
        <v>Graduate school</v>
      </c>
      <c r="AS318" s="96" t="str">
        <f>IFERROR(VLOOKUP(Table1[[#This Row],[RespondentID]],'All Data'!$A:$CW,96,FALSE),"unknown")</f>
        <v>Employed for wages</v>
      </c>
      <c r="AT318" s="96" t="str">
        <f>IFERROR(VLOOKUP(Table1[[#This Row],[RespondentID]],'All Data'!$A:$CW,97,FALSE),"unknown")</f>
        <v>Yes</v>
      </c>
      <c r="AU318" s="96" t="str">
        <f>IFERROR(VLOOKUP(Table1[[#This Row],[RespondentID]],'All Data'!$A:$CW,98,FALSE),"unknown")</f>
        <v>Private/Commercial</v>
      </c>
      <c r="AV318" s="96" t="str">
        <f>IFERROR(VLOOKUP(Table1[[#This Row],[RespondentID]],'All Data'!$A:$CW,99,FALSE),"unknown")</f>
        <v>Yes</v>
      </c>
    </row>
    <row r="319" spans="1:48">
      <c r="A319">
        <v>18039200123</v>
      </c>
      <c r="H319" t="s">
        <v>43</v>
      </c>
      <c r="I319" t="s">
        <v>44</v>
      </c>
      <c r="K319" t="s">
        <v>46</v>
      </c>
      <c r="O319">
        <f t="shared" si="68"/>
        <v>3</v>
      </c>
      <c r="P319">
        <f t="shared" si="69"/>
        <v>1</v>
      </c>
      <c r="Q319"/>
      <c r="R319">
        <f t="shared" si="70"/>
        <v>0</v>
      </c>
      <c r="S319">
        <f t="shared" si="71"/>
        <v>0</v>
      </c>
      <c r="T319">
        <f t="shared" si="72"/>
        <v>0</v>
      </c>
      <c r="U319">
        <f t="shared" si="73"/>
        <v>0</v>
      </c>
      <c r="V319">
        <f t="shared" si="74"/>
        <v>0</v>
      </c>
      <c r="W319">
        <f t="shared" si="75"/>
        <v>0</v>
      </c>
      <c r="X319">
        <f t="shared" si="76"/>
        <v>1</v>
      </c>
      <c r="Y319">
        <f t="shared" si="77"/>
        <v>1</v>
      </c>
      <c r="Z319">
        <f t="shared" si="78"/>
        <v>0</v>
      </c>
      <c r="AA319">
        <f t="shared" si="79"/>
        <v>1</v>
      </c>
      <c r="AB319">
        <f t="shared" si="80"/>
        <v>0</v>
      </c>
      <c r="AC319">
        <f t="shared" si="81"/>
        <v>0</v>
      </c>
      <c r="AD319"/>
      <c r="AE319"/>
      <c r="AF319">
        <f t="shared" si="82"/>
        <v>3</v>
      </c>
      <c r="AG319">
        <f t="shared" si="83"/>
        <v>3</v>
      </c>
      <c r="AH319" t="str">
        <f t="shared" si="84"/>
        <v>Correct</v>
      </c>
      <c r="AJ319" s="96" t="str">
        <f>IFERROR(VLOOKUP(Table1[[#This Row],[RespondentID]],'All Data'!$A:$CO,87,FALSE),"unknown")</f>
        <v>Woman</v>
      </c>
      <c r="AK319" s="96" t="str">
        <f>IFERROR(VLOOKUP(Table1[[#This Row],[RespondentID]],'All Data'!$A:$CO,88,FALSE),"unknown")</f>
        <v>55-64 years</v>
      </c>
      <c r="AL319" s="96" t="str">
        <f>IFERROR(VLOOKUP(Table1[[#This Row],[RespondentID]],'All Data'!$A:$CO,89,FALSE),"unknown")</f>
        <v>Queens</v>
      </c>
      <c r="AM319" s="96" t="str">
        <f>IFERROR(VLOOKUP(Table1[[#This Row],[RespondentID]],'All Data'!$A:$CO,90,FALSE),"unknown")</f>
        <v>08750</v>
      </c>
      <c r="AN319" s="96" t="str">
        <f>IFERROR(VLOOKUP(Table1[[#This Row],[RespondentID]],'All Data'!$A:$CO,91,FALSE),"unknown")</f>
        <v>White</v>
      </c>
      <c r="AO319" s="96" t="str">
        <f>IFERROR(VLOOKUP(Table1[[#This Row],[RespondentID]],'All Data'!$A:$CO,92,FALSE),"unknown")</f>
        <v>Not Hispanic or Latino</v>
      </c>
      <c r="AP319" s="96" t="str">
        <f>IFERROR(VLOOKUP(Table1[[#This Row],[RespondentID]],'All Data'!$A:$CO,93,FALSE),"unknown")</f>
        <v>English, Portuguese</v>
      </c>
      <c r="AQ319" s="96" t="str">
        <f>IFERROR(VLOOKUP(Table1[[#This Row],[RespondentID]],'All Data'!$A:$CW,94,FALSE),"unknown")</f>
        <v>Over $125,000</v>
      </c>
      <c r="AR319" s="96" t="str">
        <f>IFERROR(VLOOKUP(Table1[[#This Row],[RespondentID]],'All Data'!$A:$CW,95,FALSE),"unknown")</f>
        <v>College graduate</v>
      </c>
      <c r="AS319" s="96" t="str">
        <f>IFERROR(VLOOKUP(Table1[[#This Row],[RespondentID]],'All Data'!$A:$CW,96,FALSE),"unknown")</f>
        <v>Out of work, but not currently looking</v>
      </c>
      <c r="AT319" s="96" t="str">
        <f>IFERROR(VLOOKUP(Table1[[#This Row],[RespondentID]],'All Data'!$A:$CW,97,FALSE),"unknown")</f>
        <v>Yes</v>
      </c>
      <c r="AU319" s="96">
        <f>IFERROR(VLOOKUP(Table1[[#This Row],[RespondentID]],'All Data'!$A:$CW,98,FALSE),"unknown")</f>
        <v>0</v>
      </c>
      <c r="AV319" s="96" t="str">
        <f>IFERROR(VLOOKUP(Table1[[#This Row],[RespondentID]],'All Data'!$A:$CW,99,FALSE),"unknown")</f>
        <v>Yes</v>
      </c>
    </row>
    <row r="320" spans="1:48">
      <c r="A320">
        <v>18039200011</v>
      </c>
      <c r="E320" t="s">
        <v>41</v>
      </c>
      <c r="H320" t="s">
        <v>43</v>
      </c>
      <c r="J320" t="s">
        <v>45</v>
      </c>
      <c r="O320">
        <f t="shared" si="68"/>
        <v>3</v>
      </c>
      <c r="P320">
        <f t="shared" si="69"/>
        <v>1</v>
      </c>
      <c r="Q320"/>
      <c r="R320">
        <f t="shared" si="70"/>
        <v>0</v>
      </c>
      <c r="S320">
        <f t="shared" si="71"/>
        <v>0</v>
      </c>
      <c r="T320">
        <f t="shared" si="72"/>
        <v>0</v>
      </c>
      <c r="U320">
        <f t="shared" si="73"/>
        <v>1</v>
      </c>
      <c r="V320">
        <f t="shared" si="74"/>
        <v>0</v>
      </c>
      <c r="W320">
        <f t="shared" si="75"/>
        <v>0</v>
      </c>
      <c r="X320">
        <f t="shared" si="76"/>
        <v>1</v>
      </c>
      <c r="Y320">
        <f t="shared" si="77"/>
        <v>0</v>
      </c>
      <c r="Z320">
        <f t="shared" si="78"/>
        <v>1</v>
      </c>
      <c r="AA320">
        <f t="shared" si="79"/>
        <v>0</v>
      </c>
      <c r="AB320">
        <f t="shared" si="80"/>
        <v>0</v>
      </c>
      <c r="AC320">
        <f t="shared" si="81"/>
        <v>0</v>
      </c>
      <c r="AD320"/>
      <c r="AE320"/>
      <c r="AF320">
        <f t="shared" si="82"/>
        <v>3</v>
      </c>
      <c r="AG320">
        <f t="shared" si="83"/>
        <v>3</v>
      </c>
      <c r="AH320" t="str">
        <f t="shared" si="84"/>
        <v>Correct</v>
      </c>
      <c r="AJ320" s="96" t="str">
        <f>IFERROR(VLOOKUP(Table1[[#This Row],[RespondentID]],'All Data'!$A:$CO,87,FALSE),"unknown")</f>
        <v>Man</v>
      </c>
      <c r="AK320" s="96" t="str">
        <f>IFERROR(VLOOKUP(Table1[[#This Row],[RespondentID]],'All Data'!$A:$CO,88,FALSE),"unknown")</f>
        <v>55-64 years</v>
      </c>
      <c r="AL320" s="96" t="str">
        <f>IFERROR(VLOOKUP(Table1[[#This Row],[RespondentID]],'All Data'!$A:$CO,89,FALSE),"unknown")</f>
        <v>Suffolk</v>
      </c>
      <c r="AM320" s="96" t="str">
        <f>IFERROR(VLOOKUP(Table1[[#This Row],[RespondentID]],'All Data'!$A:$CO,90,FALSE),"unknown")</f>
        <v>Smithtown, 11787</v>
      </c>
      <c r="AN320" s="96" t="str">
        <f>IFERROR(VLOOKUP(Table1[[#This Row],[RespondentID]],'All Data'!$A:$CO,91,FALSE),"unknown")</f>
        <v>White</v>
      </c>
      <c r="AO320" s="96" t="str">
        <f>IFERROR(VLOOKUP(Table1[[#This Row],[RespondentID]],'All Data'!$A:$CO,92,FALSE),"unknown")</f>
        <v>Not Hispanic or Latino</v>
      </c>
      <c r="AP320" s="96" t="str">
        <f>IFERROR(VLOOKUP(Table1[[#This Row],[RespondentID]],'All Data'!$A:$CO,93,FALSE),"unknown")</f>
        <v>English</v>
      </c>
      <c r="AQ320" s="96" t="str">
        <f>IFERROR(VLOOKUP(Table1[[#This Row],[RespondentID]],'All Data'!$A:$CW,94,FALSE),"unknown")</f>
        <v>Over $125,000</v>
      </c>
      <c r="AR320" s="96" t="str">
        <f>IFERROR(VLOOKUP(Table1[[#This Row],[RespondentID]],'All Data'!$A:$CW,95,FALSE),"unknown")</f>
        <v>Doctorate</v>
      </c>
      <c r="AS320" s="96" t="str">
        <f>IFERROR(VLOOKUP(Table1[[#This Row],[RespondentID]],'All Data'!$A:$CW,96,FALSE),"unknown")</f>
        <v>Self-employed</v>
      </c>
      <c r="AT320" s="96" t="str">
        <f>IFERROR(VLOOKUP(Table1[[#This Row],[RespondentID]],'All Data'!$A:$CW,97,FALSE),"unknown")</f>
        <v>Yes</v>
      </c>
      <c r="AU320" s="96" t="str">
        <f>IFERROR(VLOOKUP(Table1[[#This Row],[RespondentID]],'All Data'!$A:$CW,98,FALSE),"unknown")</f>
        <v>Private/Commercial</v>
      </c>
      <c r="AV320" s="96" t="str">
        <f>IFERROR(VLOOKUP(Table1[[#This Row],[RespondentID]],'All Data'!$A:$CW,99,FALSE),"unknown")</f>
        <v>Yes</v>
      </c>
    </row>
    <row r="321" spans="1:48">
      <c r="A321">
        <v>18039199902</v>
      </c>
      <c r="C321" t="s">
        <v>39</v>
      </c>
      <c r="D321" t="s">
        <v>40</v>
      </c>
      <c r="E321" t="s">
        <v>41</v>
      </c>
      <c r="H321" t="s">
        <v>43</v>
      </c>
      <c r="I321" t="s">
        <v>44</v>
      </c>
      <c r="O321">
        <f t="shared" si="68"/>
        <v>5</v>
      </c>
      <c r="P321">
        <f t="shared" si="69"/>
        <v>0.6</v>
      </c>
      <c r="Q321"/>
      <c r="R321">
        <f t="shared" si="70"/>
        <v>0</v>
      </c>
      <c r="S321">
        <f t="shared" si="71"/>
        <v>0.6</v>
      </c>
      <c r="T321">
        <f t="shared" si="72"/>
        <v>0.6</v>
      </c>
      <c r="U321">
        <f t="shared" si="73"/>
        <v>0.6</v>
      </c>
      <c r="V321">
        <f t="shared" si="74"/>
        <v>0</v>
      </c>
      <c r="W321">
        <f t="shared" si="75"/>
        <v>0</v>
      </c>
      <c r="X321">
        <f t="shared" si="76"/>
        <v>0.6</v>
      </c>
      <c r="Y321">
        <f t="shared" si="77"/>
        <v>0.6</v>
      </c>
      <c r="Z321">
        <f t="shared" si="78"/>
        <v>0</v>
      </c>
      <c r="AA321">
        <f t="shared" si="79"/>
        <v>0</v>
      </c>
      <c r="AB321">
        <f t="shared" si="80"/>
        <v>0</v>
      </c>
      <c r="AC321">
        <f t="shared" si="81"/>
        <v>0</v>
      </c>
      <c r="AD321"/>
      <c r="AE321"/>
      <c r="AF321">
        <f t="shared" si="82"/>
        <v>3</v>
      </c>
      <c r="AG321">
        <f t="shared" si="83"/>
        <v>5</v>
      </c>
      <c r="AH321" t="str">
        <f t="shared" si="84"/>
        <v>Correct</v>
      </c>
      <c r="AJ321" s="96" t="str">
        <f>IFERROR(VLOOKUP(Table1[[#This Row],[RespondentID]],'All Data'!$A:$CO,87,FALSE),"unknown")</f>
        <v>Woman</v>
      </c>
      <c r="AK321" s="96" t="str">
        <f>IFERROR(VLOOKUP(Table1[[#This Row],[RespondentID]],'All Data'!$A:$CO,88,FALSE),"unknown")</f>
        <v>25-34 years</v>
      </c>
      <c r="AL321" s="96" t="str">
        <f>IFERROR(VLOOKUP(Table1[[#This Row],[RespondentID]],'All Data'!$A:$CO,89,FALSE),"unknown")</f>
        <v>Suffolk</v>
      </c>
      <c r="AM321" s="96" t="str">
        <f>IFERROR(VLOOKUP(Table1[[#This Row],[RespondentID]],'All Data'!$A:$CO,90,FALSE),"unknown")</f>
        <v>Smithtown, 11787</v>
      </c>
      <c r="AN321" s="96" t="str">
        <f>IFERROR(VLOOKUP(Table1[[#This Row],[RespondentID]],'All Data'!$A:$CO,91,FALSE),"unknown")</f>
        <v>White</v>
      </c>
      <c r="AO321" s="96" t="str">
        <f>IFERROR(VLOOKUP(Table1[[#This Row],[RespondentID]],'All Data'!$A:$CO,92,FALSE),"unknown")</f>
        <v>Not Hispanic or Latino</v>
      </c>
      <c r="AP321" s="96" t="str">
        <f>IFERROR(VLOOKUP(Table1[[#This Row],[RespondentID]],'All Data'!$A:$CO,93,FALSE),"unknown")</f>
        <v>English</v>
      </c>
      <c r="AQ321" s="96" t="str">
        <f>IFERROR(VLOOKUP(Table1[[#This Row],[RespondentID]],'All Data'!$A:$CW,94,FALSE),"unknown")</f>
        <v>$50,000 to $74,999</v>
      </c>
      <c r="AR321" s="96" t="str">
        <f>IFERROR(VLOOKUP(Table1[[#This Row],[RespondentID]],'All Data'!$A:$CW,95,FALSE),"unknown")</f>
        <v>Graduate school</v>
      </c>
      <c r="AS321" s="96" t="str">
        <f>IFERROR(VLOOKUP(Table1[[#This Row],[RespondentID]],'All Data'!$A:$CW,96,FALSE),"unknown")</f>
        <v>Employed for wages</v>
      </c>
      <c r="AT321" s="96" t="str">
        <f>IFERROR(VLOOKUP(Table1[[#This Row],[RespondentID]],'All Data'!$A:$CW,97,FALSE),"unknown")</f>
        <v>Yes</v>
      </c>
      <c r="AU321" s="96" t="str">
        <f>IFERROR(VLOOKUP(Table1[[#This Row],[RespondentID]],'All Data'!$A:$CW,98,FALSE),"unknown")</f>
        <v>Private/Commercial</v>
      </c>
      <c r="AV321" s="96" t="str">
        <f>IFERROR(VLOOKUP(Table1[[#This Row],[RespondentID]],'All Data'!$A:$CW,99,FALSE),"unknown")</f>
        <v>Yes</v>
      </c>
    </row>
    <row r="322" spans="1:48">
      <c r="A322">
        <v>18039199782</v>
      </c>
      <c r="C322" t="s">
        <v>39</v>
      </c>
      <c r="H322" t="s">
        <v>43</v>
      </c>
      <c r="J322" t="s">
        <v>45</v>
      </c>
      <c r="O322">
        <f t="shared" ref="O322:O385" si="85">COUNTA(B322:N322)</f>
        <v>3</v>
      </c>
      <c r="P322">
        <f t="shared" ref="P322:P385" si="86">3/O322</f>
        <v>1</v>
      </c>
      <c r="Q322"/>
      <c r="R322">
        <f t="shared" ref="R322:R385" si="87">IF($O322&lt;3,IF($B322=$B$1,1,0),IF($B322=$B$1,$P322,0))</f>
        <v>0</v>
      </c>
      <c r="S322">
        <f t="shared" ref="S322:S385" si="88">IF($O322&lt;3,IF($C322=$C$1,1,0),IF($C322=$C$1,$P322,0))</f>
        <v>1</v>
      </c>
      <c r="T322">
        <f t="shared" ref="T322:T385" si="89">IF($O322&lt;3,IF($D322=$D$1,1,0),IF($D322=$D$1,$P322,0))</f>
        <v>0</v>
      </c>
      <c r="U322">
        <f t="shared" ref="U322:U385" si="90">IF($O322&lt;3,IF($E322=$E$1,1,0),IF($E322=$E$1,$P322,0))</f>
        <v>0</v>
      </c>
      <c r="V322">
        <f t="shared" ref="V322:V385" si="91">IF($O322&lt;3,IF($F322=$F$1,1,0),IF($F322=$F$1,$P322,0))</f>
        <v>0</v>
      </c>
      <c r="W322">
        <f t="shared" ref="W322:W385" si="92">IF($O322&lt;3,IF($G322=$G$1,1,0),IF($G322=$G$1,$P322,0))</f>
        <v>0</v>
      </c>
      <c r="X322">
        <f t="shared" ref="X322:X385" si="93">IF($O322&lt;3,IF($H322=$H$1,1,0),IF($H322=$H$1,$P322,0))</f>
        <v>1</v>
      </c>
      <c r="Y322">
        <f t="shared" ref="Y322:Y385" si="94">IF($O322&lt;3,IF($I322=$I$1,1,0),IF($I322=$I$1,$P322,0))</f>
        <v>0</v>
      </c>
      <c r="Z322">
        <f t="shared" ref="Z322:Z385" si="95">IF($O322&lt;3,IF($J322=$J$1,1,0),IF($J322=$J$1,$P322,0))</f>
        <v>1</v>
      </c>
      <c r="AA322">
        <f t="shared" ref="AA322:AA385" si="96">IF($O322&lt;3,IF($K322=$K$1,1,0),IF($K322=$K$1,$P322,0))</f>
        <v>0</v>
      </c>
      <c r="AB322">
        <f t="shared" ref="AB322:AB385" si="97">IF($O322&lt;3,IF($L322=$L$1,1,0),IF($L322=$L$1,$P322,0))</f>
        <v>0</v>
      </c>
      <c r="AC322">
        <f t="shared" ref="AC322:AC385" si="98">IF($O322&lt;3,IF($M322=$M$1,1,0),IF($M322=$M$1,$P322,0))</f>
        <v>0</v>
      </c>
      <c r="AD322"/>
      <c r="AE322"/>
      <c r="AF322">
        <f t="shared" ref="AF322:AF385" si="99">SUM(R322:AD322)</f>
        <v>3</v>
      </c>
      <c r="AG322">
        <f t="shared" ref="AG322:AG385" si="100">O322</f>
        <v>3</v>
      </c>
      <c r="AH322" t="str">
        <f t="shared" ref="AH322:AH385" si="101">IF(AF322=AG322,"Correct",IF(AF322=3,"Correct","Wrong"))</f>
        <v>Correct</v>
      </c>
      <c r="AJ322" s="96" t="str">
        <f>IFERROR(VLOOKUP(Table1[[#This Row],[RespondentID]],'All Data'!$A:$CO,87,FALSE),"unknown")</f>
        <v>Man</v>
      </c>
      <c r="AK322" s="96" t="str">
        <f>IFERROR(VLOOKUP(Table1[[#This Row],[RespondentID]],'All Data'!$A:$CO,88,FALSE),"unknown")</f>
        <v>45-54 years</v>
      </c>
      <c r="AL322" s="96" t="str">
        <f>IFERROR(VLOOKUP(Table1[[#This Row],[RespondentID]],'All Data'!$A:$CO,89,FALSE),"unknown")</f>
        <v>Suffolk</v>
      </c>
      <c r="AM322" s="96" t="str">
        <f>IFERROR(VLOOKUP(Table1[[#This Row],[RespondentID]],'All Data'!$A:$CO,90,FALSE),"unknown")</f>
        <v>Bohemia, 11716</v>
      </c>
      <c r="AN322" s="96" t="str">
        <f>IFERROR(VLOOKUP(Table1[[#This Row],[RespondentID]],'All Data'!$A:$CO,91,FALSE),"unknown")</f>
        <v>White</v>
      </c>
      <c r="AO322" s="96" t="str">
        <f>IFERROR(VLOOKUP(Table1[[#This Row],[RespondentID]],'All Data'!$A:$CO,92,FALSE),"unknown")</f>
        <v>Not Hispanic or Latino</v>
      </c>
      <c r="AP322" s="96" t="str">
        <f>IFERROR(VLOOKUP(Table1[[#This Row],[RespondentID]],'All Data'!$A:$CO,93,FALSE),"unknown")</f>
        <v>English</v>
      </c>
      <c r="AQ322" s="96" t="str">
        <f>IFERROR(VLOOKUP(Table1[[#This Row],[RespondentID]],'All Data'!$A:$CW,94,FALSE),"unknown")</f>
        <v>Over $125,000</v>
      </c>
      <c r="AR322" s="96" t="str">
        <f>IFERROR(VLOOKUP(Table1[[#This Row],[RespondentID]],'All Data'!$A:$CW,95,FALSE),"unknown")</f>
        <v>Graduate school</v>
      </c>
      <c r="AS322" s="96" t="str">
        <f>IFERROR(VLOOKUP(Table1[[#This Row],[RespondentID]],'All Data'!$A:$CW,96,FALSE),"unknown")</f>
        <v>Employed for wages</v>
      </c>
      <c r="AT322" s="96" t="str">
        <f>IFERROR(VLOOKUP(Table1[[#This Row],[RespondentID]],'All Data'!$A:$CW,97,FALSE),"unknown")</f>
        <v>Yes</v>
      </c>
      <c r="AU322" s="96" t="str">
        <f>IFERROR(VLOOKUP(Table1[[#This Row],[RespondentID]],'All Data'!$A:$CW,98,FALSE),"unknown")</f>
        <v>Private/Commercial</v>
      </c>
      <c r="AV322" s="96" t="str">
        <f>IFERROR(VLOOKUP(Table1[[#This Row],[RespondentID]],'All Data'!$A:$CW,99,FALSE),"unknown")</f>
        <v>Yes</v>
      </c>
    </row>
    <row r="323" spans="1:48">
      <c r="A323">
        <v>18039199383</v>
      </c>
      <c r="B323" t="s">
        <v>38</v>
      </c>
      <c r="H323" t="s">
        <v>43</v>
      </c>
      <c r="J323" t="s">
        <v>45</v>
      </c>
      <c r="O323">
        <f t="shared" si="85"/>
        <v>3</v>
      </c>
      <c r="P323">
        <f t="shared" si="86"/>
        <v>1</v>
      </c>
      <c r="Q323"/>
      <c r="R323">
        <f t="shared" si="87"/>
        <v>1</v>
      </c>
      <c r="S323">
        <f t="shared" si="88"/>
        <v>0</v>
      </c>
      <c r="T323">
        <f t="shared" si="89"/>
        <v>0</v>
      </c>
      <c r="U323">
        <f t="shared" si="90"/>
        <v>0</v>
      </c>
      <c r="V323">
        <f t="shared" si="91"/>
        <v>0</v>
      </c>
      <c r="W323">
        <f t="shared" si="92"/>
        <v>0</v>
      </c>
      <c r="X323">
        <f t="shared" si="93"/>
        <v>1</v>
      </c>
      <c r="Y323">
        <f t="shared" si="94"/>
        <v>0</v>
      </c>
      <c r="Z323">
        <f t="shared" si="95"/>
        <v>1</v>
      </c>
      <c r="AA323">
        <f t="shared" si="96"/>
        <v>0</v>
      </c>
      <c r="AB323">
        <f t="shared" si="97"/>
        <v>0</v>
      </c>
      <c r="AC323">
        <f t="shared" si="98"/>
        <v>0</v>
      </c>
      <c r="AD323"/>
      <c r="AE323"/>
      <c r="AF323">
        <f t="shared" si="99"/>
        <v>3</v>
      </c>
      <c r="AG323">
        <f t="shared" si="100"/>
        <v>3</v>
      </c>
      <c r="AH323" t="str">
        <f t="shared" si="101"/>
        <v>Correct</v>
      </c>
      <c r="AJ323" s="96" t="str">
        <f>IFERROR(VLOOKUP(Table1[[#This Row],[RespondentID]],'All Data'!$A:$CO,87,FALSE),"unknown")</f>
        <v>Man</v>
      </c>
      <c r="AK323" s="96" t="str">
        <f>IFERROR(VLOOKUP(Table1[[#This Row],[RespondentID]],'All Data'!$A:$CO,88,FALSE),"unknown")</f>
        <v>45-54 years</v>
      </c>
      <c r="AL323" s="96" t="str">
        <f>IFERROR(VLOOKUP(Table1[[#This Row],[RespondentID]],'All Data'!$A:$CO,89,FALSE),"unknown")</f>
        <v>Suffolk</v>
      </c>
      <c r="AM323" s="96" t="str">
        <f>IFERROR(VLOOKUP(Table1[[#This Row],[RespondentID]],'All Data'!$A:$CO,90,FALSE),"unknown")</f>
        <v>East Setauket, 11733</v>
      </c>
      <c r="AN323" s="96" t="str">
        <f>IFERROR(VLOOKUP(Table1[[#This Row],[RespondentID]],'All Data'!$A:$CO,91,FALSE),"unknown")</f>
        <v>White</v>
      </c>
      <c r="AO323" s="96" t="str">
        <f>IFERROR(VLOOKUP(Table1[[#This Row],[RespondentID]],'All Data'!$A:$CO,92,FALSE),"unknown")</f>
        <v>Not Hispanic or Latino</v>
      </c>
      <c r="AP323" s="96" t="str">
        <f>IFERROR(VLOOKUP(Table1[[#This Row],[RespondentID]],'All Data'!$A:$CO,93,FALSE),"unknown")</f>
        <v>English</v>
      </c>
      <c r="AQ323" s="96" t="str">
        <f>IFERROR(VLOOKUP(Table1[[#This Row],[RespondentID]],'All Data'!$A:$CW,94,FALSE),"unknown")</f>
        <v>Over $125,000</v>
      </c>
      <c r="AR323" s="96" t="str">
        <f>IFERROR(VLOOKUP(Table1[[#This Row],[RespondentID]],'All Data'!$A:$CW,95,FALSE),"unknown")</f>
        <v>Graduate school</v>
      </c>
      <c r="AS323" s="96" t="str">
        <f>IFERROR(VLOOKUP(Table1[[#This Row],[RespondentID]],'All Data'!$A:$CW,96,FALSE),"unknown")</f>
        <v>Employed for wages</v>
      </c>
      <c r="AT323" s="96" t="str">
        <f>IFERROR(VLOOKUP(Table1[[#This Row],[RespondentID]],'All Data'!$A:$CW,97,FALSE),"unknown")</f>
        <v>Yes</v>
      </c>
      <c r="AU323" s="96">
        <f>IFERROR(VLOOKUP(Table1[[#This Row],[RespondentID]],'All Data'!$A:$CW,98,FALSE),"unknown")</f>
        <v>0</v>
      </c>
      <c r="AV323" s="96" t="str">
        <f>IFERROR(VLOOKUP(Table1[[#This Row],[RespondentID]],'All Data'!$A:$CW,99,FALSE),"unknown")</f>
        <v>Yes</v>
      </c>
    </row>
    <row r="324" spans="1:48">
      <c r="A324">
        <v>18039199232</v>
      </c>
      <c r="C324" t="s">
        <v>39</v>
      </c>
      <c r="G324" t="s">
        <v>37</v>
      </c>
      <c r="K324" t="s">
        <v>46</v>
      </c>
      <c r="O324">
        <f t="shared" si="85"/>
        <v>3</v>
      </c>
      <c r="P324">
        <f t="shared" si="86"/>
        <v>1</v>
      </c>
      <c r="Q324"/>
      <c r="R324">
        <f t="shared" si="87"/>
        <v>0</v>
      </c>
      <c r="S324">
        <f t="shared" si="88"/>
        <v>1</v>
      </c>
      <c r="T324">
        <f t="shared" si="89"/>
        <v>0</v>
      </c>
      <c r="U324">
        <f t="shared" si="90"/>
        <v>0</v>
      </c>
      <c r="V324">
        <f t="shared" si="91"/>
        <v>0</v>
      </c>
      <c r="W324">
        <f t="shared" si="92"/>
        <v>1</v>
      </c>
      <c r="X324">
        <f t="shared" si="93"/>
        <v>0</v>
      </c>
      <c r="Y324">
        <f t="shared" si="94"/>
        <v>0</v>
      </c>
      <c r="Z324">
        <f t="shared" si="95"/>
        <v>0</v>
      </c>
      <c r="AA324">
        <f t="shared" si="96"/>
        <v>1</v>
      </c>
      <c r="AB324">
        <f t="shared" si="97"/>
        <v>0</v>
      </c>
      <c r="AC324">
        <f t="shared" si="98"/>
        <v>0</v>
      </c>
      <c r="AD324"/>
      <c r="AE324"/>
      <c r="AF324">
        <f t="shared" si="99"/>
        <v>3</v>
      </c>
      <c r="AG324">
        <f t="shared" si="100"/>
        <v>3</v>
      </c>
      <c r="AH324" t="str">
        <f t="shared" si="101"/>
        <v>Correct</v>
      </c>
      <c r="AJ324" s="96" t="str">
        <f>IFERROR(VLOOKUP(Table1[[#This Row],[RespondentID]],'All Data'!$A:$CO,87,FALSE),"unknown")</f>
        <v>Man</v>
      </c>
      <c r="AK324" s="96" t="str">
        <f>IFERROR(VLOOKUP(Table1[[#This Row],[RespondentID]],'All Data'!$A:$CO,88,FALSE),"unknown")</f>
        <v>25-34 years</v>
      </c>
      <c r="AL324" s="96">
        <f>IFERROR(VLOOKUP(Table1[[#This Row],[RespondentID]],'All Data'!$A:$CO,89,FALSE),"unknown")</f>
        <v>0</v>
      </c>
      <c r="AM324" s="96">
        <f>IFERROR(VLOOKUP(Table1[[#This Row],[RespondentID]],'All Data'!$A:$CO,90,FALSE),"unknown")</f>
        <v>0</v>
      </c>
      <c r="AN324" s="96" t="str">
        <f>IFERROR(VLOOKUP(Table1[[#This Row],[RespondentID]],'All Data'!$A:$CO,91,FALSE),"unknown")</f>
        <v>Asian</v>
      </c>
      <c r="AO324" s="96" t="str">
        <f>IFERROR(VLOOKUP(Table1[[#This Row],[RespondentID]],'All Data'!$A:$CO,92,FALSE),"unknown")</f>
        <v>Not Hispanic or Latino</v>
      </c>
      <c r="AP324" s="96" t="str">
        <f>IFERROR(VLOOKUP(Table1[[#This Row],[RespondentID]],'All Data'!$A:$CO,93,FALSE),"unknown")</f>
        <v>English</v>
      </c>
      <c r="AQ324" s="96" t="str">
        <f>IFERROR(VLOOKUP(Table1[[#This Row],[RespondentID]],'All Data'!$A:$CW,94,FALSE),"unknown")</f>
        <v>$75,000 to $125,000</v>
      </c>
      <c r="AR324" s="96" t="str">
        <f>IFERROR(VLOOKUP(Table1[[#This Row],[RespondentID]],'All Data'!$A:$CW,95,FALSE),"unknown")</f>
        <v>College graduate</v>
      </c>
      <c r="AS324" s="96" t="str">
        <f>IFERROR(VLOOKUP(Table1[[#This Row],[RespondentID]],'All Data'!$A:$CW,96,FALSE),"unknown")</f>
        <v>Employed for wages</v>
      </c>
      <c r="AT324" s="96" t="str">
        <f>IFERROR(VLOOKUP(Table1[[#This Row],[RespondentID]],'All Data'!$A:$CW,97,FALSE),"unknown")</f>
        <v>Yes</v>
      </c>
      <c r="AU324" s="96" t="str">
        <f>IFERROR(VLOOKUP(Table1[[#This Row],[RespondentID]],'All Data'!$A:$CW,98,FALSE),"unknown")</f>
        <v>Private/Commercial</v>
      </c>
      <c r="AV324" s="96" t="str">
        <f>IFERROR(VLOOKUP(Table1[[#This Row],[RespondentID]],'All Data'!$A:$CW,99,FALSE),"unknown")</f>
        <v>Yes</v>
      </c>
    </row>
    <row r="325" spans="1:48">
      <c r="A325">
        <v>18039199015</v>
      </c>
      <c r="C325" t="s">
        <v>39</v>
      </c>
      <c r="D325" t="s">
        <v>40</v>
      </c>
      <c r="E325" t="s">
        <v>41</v>
      </c>
      <c r="O325">
        <f t="shared" si="85"/>
        <v>3</v>
      </c>
      <c r="P325">
        <f t="shared" si="86"/>
        <v>1</v>
      </c>
      <c r="Q325"/>
      <c r="R325">
        <f t="shared" si="87"/>
        <v>0</v>
      </c>
      <c r="S325">
        <f t="shared" si="88"/>
        <v>1</v>
      </c>
      <c r="T325">
        <f t="shared" si="89"/>
        <v>1</v>
      </c>
      <c r="U325">
        <f t="shared" si="90"/>
        <v>1</v>
      </c>
      <c r="V325">
        <f t="shared" si="91"/>
        <v>0</v>
      </c>
      <c r="W325">
        <f t="shared" si="92"/>
        <v>0</v>
      </c>
      <c r="X325">
        <f t="shared" si="93"/>
        <v>0</v>
      </c>
      <c r="Y325">
        <f t="shared" si="94"/>
        <v>0</v>
      </c>
      <c r="Z325">
        <f t="shared" si="95"/>
        <v>0</v>
      </c>
      <c r="AA325">
        <f t="shared" si="96"/>
        <v>0</v>
      </c>
      <c r="AB325">
        <f t="shared" si="97"/>
        <v>0</v>
      </c>
      <c r="AC325">
        <f t="shared" si="98"/>
        <v>0</v>
      </c>
      <c r="AD325"/>
      <c r="AE325"/>
      <c r="AF325">
        <f t="shared" si="99"/>
        <v>3</v>
      </c>
      <c r="AG325">
        <f t="shared" si="100"/>
        <v>3</v>
      </c>
      <c r="AH325" t="str">
        <f t="shared" si="101"/>
        <v>Correct</v>
      </c>
      <c r="AJ325" s="96" t="str">
        <f>IFERROR(VLOOKUP(Table1[[#This Row],[RespondentID]],'All Data'!$A:$CO,87,FALSE),"unknown")</f>
        <v>Man</v>
      </c>
      <c r="AK325" s="96" t="str">
        <f>IFERROR(VLOOKUP(Table1[[#This Row],[RespondentID]],'All Data'!$A:$CO,88,FALSE),"unknown")</f>
        <v>65+ years</v>
      </c>
      <c r="AL325" s="96" t="str">
        <f>IFERROR(VLOOKUP(Table1[[#This Row],[RespondentID]],'All Data'!$A:$CO,89,FALSE),"unknown")</f>
        <v>Nassau</v>
      </c>
      <c r="AM325" s="96" t="str">
        <f>IFERROR(VLOOKUP(Table1[[#This Row],[RespondentID]],'All Data'!$A:$CO,90,FALSE),"unknown")</f>
        <v>Mineola, 11501</v>
      </c>
      <c r="AN325" s="96" t="str">
        <f>IFERROR(VLOOKUP(Table1[[#This Row],[RespondentID]],'All Data'!$A:$CO,91,FALSE),"unknown")</f>
        <v>White</v>
      </c>
      <c r="AO325" s="96" t="str">
        <f>IFERROR(VLOOKUP(Table1[[#This Row],[RespondentID]],'All Data'!$A:$CO,92,FALSE),"unknown")</f>
        <v>Not Hispanic or Latino</v>
      </c>
      <c r="AP325" s="96" t="str">
        <f>IFERROR(VLOOKUP(Table1[[#This Row],[RespondentID]],'All Data'!$A:$CO,93,FALSE),"unknown")</f>
        <v>English</v>
      </c>
      <c r="AQ325" s="96" t="str">
        <f>IFERROR(VLOOKUP(Table1[[#This Row],[RespondentID]],'All Data'!$A:$CW,94,FALSE),"unknown")</f>
        <v>$75,000 to $125,000</v>
      </c>
      <c r="AR325" s="96" t="str">
        <f>IFERROR(VLOOKUP(Table1[[#This Row],[RespondentID]],'All Data'!$A:$CW,95,FALSE),"unknown")</f>
        <v>College graduate</v>
      </c>
      <c r="AS325" s="96" t="str">
        <f>IFERROR(VLOOKUP(Table1[[#This Row],[RespondentID]],'All Data'!$A:$CW,96,FALSE),"unknown")</f>
        <v>Retired</v>
      </c>
      <c r="AT325" s="96" t="str">
        <f>IFERROR(VLOOKUP(Table1[[#This Row],[RespondentID]],'All Data'!$A:$CW,97,FALSE),"unknown")</f>
        <v>Yes</v>
      </c>
      <c r="AU325" s="96" t="str">
        <f>IFERROR(VLOOKUP(Table1[[#This Row],[RespondentID]],'All Data'!$A:$CW,98,FALSE),"unknown")</f>
        <v>Medicare, Private/Commercial</v>
      </c>
      <c r="AV325" s="96" t="str">
        <f>IFERROR(VLOOKUP(Table1[[#This Row],[RespondentID]],'All Data'!$A:$CW,99,FALSE),"unknown")</f>
        <v>Yes</v>
      </c>
    </row>
    <row r="326" spans="1:48">
      <c r="A326">
        <v>18038929189</v>
      </c>
      <c r="B326" t="s">
        <v>38</v>
      </c>
      <c r="E326" t="s">
        <v>41</v>
      </c>
      <c r="F326" t="s">
        <v>42</v>
      </c>
      <c r="H326" t="s">
        <v>43</v>
      </c>
      <c r="O326">
        <f t="shared" si="85"/>
        <v>4</v>
      </c>
      <c r="P326">
        <f t="shared" si="86"/>
        <v>0.75</v>
      </c>
      <c r="Q326"/>
      <c r="R326">
        <f t="shared" si="87"/>
        <v>0.75</v>
      </c>
      <c r="S326">
        <f t="shared" si="88"/>
        <v>0</v>
      </c>
      <c r="T326">
        <f t="shared" si="89"/>
        <v>0</v>
      </c>
      <c r="U326">
        <f t="shared" si="90"/>
        <v>0.75</v>
      </c>
      <c r="V326">
        <f t="shared" si="91"/>
        <v>0.75</v>
      </c>
      <c r="W326">
        <f t="shared" si="92"/>
        <v>0</v>
      </c>
      <c r="X326">
        <f t="shared" si="93"/>
        <v>0.75</v>
      </c>
      <c r="Y326">
        <f t="shared" si="94"/>
        <v>0</v>
      </c>
      <c r="Z326">
        <f t="shared" si="95"/>
        <v>0</v>
      </c>
      <c r="AA326">
        <f t="shared" si="96"/>
        <v>0</v>
      </c>
      <c r="AB326">
        <f t="shared" si="97"/>
        <v>0</v>
      </c>
      <c r="AC326">
        <f t="shared" si="98"/>
        <v>0</v>
      </c>
      <c r="AD326"/>
      <c r="AE326"/>
      <c r="AF326">
        <f t="shared" si="99"/>
        <v>3</v>
      </c>
      <c r="AG326">
        <f t="shared" si="100"/>
        <v>4</v>
      </c>
      <c r="AH326" t="str">
        <f t="shared" si="101"/>
        <v>Correct</v>
      </c>
      <c r="AJ326" s="96" t="str">
        <f>IFERROR(VLOOKUP(Table1[[#This Row],[RespondentID]],'All Data'!$A:$CO,87,FALSE),"unknown")</f>
        <v>Woman</v>
      </c>
      <c r="AK326" s="96" t="str">
        <f>IFERROR(VLOOKUP(Table1[[#This Row],[RespondentID]],'All Data'!$A:$CO,88,FALSE),"unknown")</f>
        <v>55-64 years</v>
      </c>
      <c r="AL326" s="96" t="str">
        <f>IFERROR(VLOOKUP(Table1[[#This Row],[RespondentID]],'All Data'!$A:$CO,89,FALSE),"unknown")</f>
        <v>Queens</v>
      </c>
      <c r="AM326" s="96">
        <f>IFERROR(VLOOKUP(Table1[[#This Row],[RespondentID]],'All Data'!$A:$CO,90,FALSE),"unknown")</f>
        <v>0</v>
      </c>
      <c r="AN326" s="96" t="str">
        <f>IFERROR(VLOOKUP(Table1[[#This Row],[RespondentID]],'All Data'!$A:$CO,91,FALSE),"unknown")</f>
        <v>Two or more races</v>
      </c>
      <c r="AO326" s="96" t="str">
        <f>IFERROR(VLOOKUP(Table1[[#This Row],[RespondentID]],'All Data'!$A:$CO,92,FALSE),"unknown")</f>
        <v>Not Hispanic or Latino</v>
      </c>
      <c r="AP326" s="96" t="str">
        <f>IFERROR(VLOOKUP(Table1[[#This Row],[RespondentID]],'All Data'!$A:$CO,93,FALSE),"unknown")</f>
        <v>Italian</v>
      </c>
      <c r="AQ326" s="96" t="str">
        <f>IFERROR(VLOOKUP(Table1[[#This Row],[RespondentID]],'All Data'!$A:$CW,94,FALSE),"unknown")</f>
        <v>$50,000 to $74,999</v>
      </c>
      <c r="AR326" s="96" t="str">
        <f>IFERROR(VLOOKUP(Table1[[#This Row],[RespondentID]],'All Data'!$A:$CW,95,FALSE),"unknown")</f>
        <v>College graduate</v>
      </c>
      <c r="AS326" s="96" t="str">
        <f>IFERROR(VLOOKUP(Table1[[#This Row],[RespondentID]],'All Data'!$A:$CW,96,FALSE),"unknown")</f>
        <v>Retired</v>
      </c>
      <c r="AT326" s="96" t="str">
        <f>IFERROR(VLOOKUP(Table1[[#This Row],[RespondentID]],'All Data'!$A:$CW,97,FALSE),"unknown")</f>
        <v>Yes</v>
      </c>
      <c r="AU326" s="96" t="str">
        <f>IFERROR(VLOOKUP(Table1[[#This Row],[RespondentID]],'All Data'!$A:$CW,98,FALSE),"unknown")</f>
        <v>Medicare</v>
      </c>
      <c r="AV326" s="96" t="str">
        <f>IFERROR(VLOOKUP(Table1[[#This Row],[RespondentID]],'All Data'!$A:$CW,99,FALSE),"unknown")</f>
        <v>Yes</v>
      </c>
    </row>
    <row r="327" spans="1:48">
      <c r="A327">
        <v>18038929011</v>
      </c>
      <c r="C327" t="s">
        <v>39</v>
      </c>
      <c r="D327" t="s">
        <v>40</v>
      </c>
      <c r="H327" t="s">
        <v>43</v>
      </c>
      <c r="O327">
        <f t="shared" si="85"/>
        <v>3</v>
      </c>
      <c r="P327">
        <f t="shared" si="86"/>
        <v>1</v>
      </c>
      <c r="Q327"/>
      <c r="R327">
        <f t="shared" si="87"/>
        <v>0</v>
      </c>
      <c r="S327">
        <f t="shared" si="88"/>
        <v>1</v>
      </c>
      <c r="T327">
        <f t="shared" si="89"/>
        <v>1</v>
      </c>
      <c r="U327">
        <f t="shared" si="90"/>
        <v>0</v>
      </c>
      <c r="V327">
        <f t="shared" si="91"/>
        <v>0</v>
      </c>
      <c r="W327">
        <f t="shared" si="92"/>
        <v>0</v>
      </c>
      <c r="X327">
        <f t="shared" si="93"/>
        <v>1</v>
      </c>
      <c r="Y327">
        <f t="shared" si="94"/>
        <v>0</v>
      </c>
      <c r="Z327">
        <f t="shared" si="95"/>
        <v>0</v>
      </c>
      <c r="AA327">
        <f t="shared" si="96"/>
        <v>0</v>
      </c>
      <c r="AB327">
        <f t="shared" si="97"/>
        <v>0</v>
      </c>
      <c r="AC327">
        <f t="shared" si="98"/>
        <v>0</v>
      </c>
      <c r="AD327"/>
      <c r="AE327"/>
      <c r="AF327">
        <f t="shared" si="99"/>
        <v>3</v>
      </c>
      <c r="AG327">
        <f t="shared" si="100"/>
        <v>3</v>
      </c>
      <c r="AH327" t="str">
        <f t="shared" si="101"/>
        <v>Correct</v>
      </c>
      <c r="AJ327" s="96" t="str">
        <f>IFERROR(VLOOKUP(Table1[[#This Row],[RespondentID]],'All Data'!$A:$CO,87,FALSE),"unknown")</f>
        <v>Man</v>
      </c>
      <c r="AK327" s="96" t="str">
        <f>IFERROR(VLOOKUP(Table1[[#This Row],[RespondentID]],'All Data'!$A:$CO,88,FALSE),"unknown")</f>
        <v>18-24 years</v>
      </c>
      <c r="AL327" s="96" t="str">
        <f>IFERROR(VLOOKUP(Table1[[#This Row],[RespondentID]],'All Data'!$A:$CO,89,FALSE),"unknown")</f>
        <v>Suffolk</v>
      </c>
      <c r="AM327" s="96" t="str">
        <f>IFERROR(VLOOKUP(Table1[[#This Row],[RespondentID]],'All Data'!$A:$CO,90,FALSE),"unknown")</f>
        <v>Smithtown, 11787</v>
      </c>
      <c r="AN327" s="96" t="str">
        <f>IFERROR(VLOOKUP(Table1[[#This Row],[RespondentID]],'All Data'!$A:$CO,91,FALSE),"unknown")</f>
        <v>Asian</v>
      </c>
      <c r="AO327" s="96" t="str">
        <f>IFERROR(VLOOKUP(Table1[[#This Row],[RespondentID]],'All Data'!$A:$CO,92,FALSE),"unknown")</f>
        <v>Not Hispanic or Latino</v>
      </c>
      <c r="AP327" s="96" t="str">
        <f>IFERROR(VLOOKUP(Table1[[#This Row],[RespondentID]],'All Data'!$A:$CO,93,FALSE),"unknown")</f>
        <v>English, Korean</v>
      </c>
      <c r="AQ327" s="96" t="str">
        <f>IFERROR(VLOOKUP(Table1[[#This Row],[RespondentID]],'All Data'!$A:$CW,94,FALSE),"unknown")</f>
        <v>$75,000 to $125,000</v>
      </c>
      <c r="AR327" s="96" t="str">
        <f>IFERROR(VLOOKUP(Table1[[#This Row],[RespondentID]],'All Data'!$A:$CW,95,FALSE),"unknown")</f>
        <v>Some high school</v>
      </c>
      <c r="AS327" s="96" t="str">
        <f>IFERROR(VLOOKUP(Table1[[#This Row],[RespondentID]],'All Data'!$A:$CW,96,FALSE),"unknown")</f>
        <v>Student</v>
      </c>
      <c r="AT327" s="96" t="str">
        <f>IFERROR(VLOOKUP(Table1[[#This Row],[RespondentID]],'All Data'!$A:$CW,97,FALSE),"unknown")</f>
        <v>Yes</v>
      </c>
      <c r="AU327" s="96" t="str">
        <f>IFERROR(VLOOKUP(Table1[[#This Row],[RespondentID]],'All Data'!$A:$CW,98,FALSE),"unknown")</f>
        <v>Private/Commercial</v>
      </c>
      <c r="AV327" s="96" t="str">
        <f>IFERROR(VLOOKUP(Table1[[#This Row],[RespondentID]],'All Data'!$A:$CW,99,FALSE),"unknown")</f>
        <v>Yes</v>
      </c>
    </row>
    <row r="328" spans="1:48">
      <c r="A328">
        <v>18038928894</v>
      </c>
      <c r="F328" t="s">
        <v>42</v>
      </c>
      <c r="J328" t="s">
        <v>45</v>
      </c>
      <c r="K328" t="s">
        <v>46</v>
      </c>
      <c r="O328">
        <f t="shared" si="85"/>
        <v>3</v>
      </c>
      <c r="P328">
        <f t="shared" si="86"/>
        <v>1</v>
      </c>
      <c r="Q328"/>
      <c r="R328">
        <f t="shared" si="87"/>
        <v>0</v>
      </c>
      <c r="S328">
        <f t="shared" si="88"/>
        <v>0</v>
      </c>
      <c r="T328">
        <f t="shared" si="89"/>
        <v>0</v>
      </c>
      <c r="U328">
        <f t="shared" si="90"/>
        <v>0</v>
      </c>
      <c r="V328">
        <f t="shared" si="91"/>
        <v>1</v>
      </c>
      <c r="W328">
        <f t="shared" si="92"/>
        <v>0</v>
      </c>
      <c r="X328">
        <f t="shared" si="93"/>
        <v>0</v>
      </c>
      <c r="Y328">
        <f t="shared" si="94"/>
        <v>0</v>
      </c>
      <c r="Z328">
        <f t="shared" si="95"/>
        <v>1</v>
      </c>
      <c r="AA328">
        <f t="shared" si="96"/>
        <v>1</v>
      </c>
      <c r="AB328">
        <f t="shared" si="97"/>
        <v>0</v>
      </c>
      <c r="AC328">
        <f t="shared" si="98"/>
        <v>0</v>
      </c>
      <c r="AD328"/>
      <c r="AE328"/>
      <c r="AF328">
        <f t="shared" si="99"/>
        <v>3</v>
      </c>
      <c r="AG328">
        <f t="shared" si="100"/>
        <v>3</v>
      </c>
      <c r="AH328" t="str">
        <f t="shared" si="101"/>
        <v>Correct</v>
      </c>
      <c r="AJ328" s="96">
        <f>IFERROR(VLOOKUP(Table1[[#This Row],[RespondentID]],'All Data'!$A:$CO,87,FALSE),"unknown")</f>
        <v>0</v>
      </c>
      <c r="AK328" s="96" t="str">
        <f>IFERROR(VLOOKUP(Table1[[#This Row],[RespondentID]],'All Data'!$A:$CO,88,FALSE),"unknown")</f>
        <v>25-34 years</v>
      </c>
      <c r="AL328" s="96" t="str">
        <f>IFERROR(VLOOKUP(Table1[[#This Row],[RespondentID]],'All Data'!$A:$CO,89,FALSE),"unknown")</f>
        <v>Suffolk</v>
      </c>
      <c r="AM328" s="96" t="str">
        <f>IFERROR(VLOOKUP(Table1[[#This Row],[RespondentID]],'All Data'!$A:$CO,90,FALSE),"unknown")</f>
        <v>Smithtown, 11787</v>
      </c>
      <c r="AN328" s="96" t="str">
        <f>IFERROR(VLOOKUP(Table1[[#This Row],[RespondentID]],'All Data'!$A:$CO,91,FALSE),"unknown")</f>
        <v>Two or more races</v>
      </c>
      <c r="AO328" s="96" t="str">
        <f>IFERROR(VLOOKUP(Table1[[#This Row],[RespondentID]],'All Data'!$A:$CO,92,FALSE),"unknown")</f>
        <v>Hispanic or Latino</v>
      </c>
      <c r="AP328" s="96" t="str">
        <f>IFERROR(VLOOKUP(Table1[[#This Row],[RespondentID]],'All Data'!$A:$CO,93,FALSE),"unknown")</f>
        <v>Spanish</v>
      </c>
      <c r="AQ328" s="96" t="str">
        <f>IFERROR(VLOOKUP(Table1[[#This Row],[RespondentID]],'All Data'!$A:$CW,94,FALSE),"unknown")</f>
        <v>Over $125,000</v>
      </c>
      <c r="AR328" s="96" t="str">
        <f>IFERROR(VLOOKUP(Table1[[#This Row],[RespondentID]],'All Data'!$A:$CW,95,FALSE),"unknown")</f>
        <v>Doctorate</v>
      </c>
      <c r="AS328" s="96" t="str">
        <f>IFERROR(VLOOKUP(Table1[[#This Row],[RespondentID]],'All Data'!$A:$CW,96,FALSE),"unknown")</f>
        <v>Employed for wages</v>
      </c>
      <c r="AT328" s="96">
        <f>IFERROR(VLOOKUP(Table1[[#This Row],[RespondentID]],'All Data'!$A:$CW,97,FALSE),"unknown")</f>
        <v>0</v>
      </c>
      <c r="AU328" s="96" t="str">
        <f>IFERROR(VLOOKUP(Table1[[#This Row],[RespondentID]],'All Data'!$A:$CW,98,FALSE),"unknown")</f>
        <v>Private/Commercial</v>
      </c>
      <c r="AV328" s="96" t="str">
        <f>IFERROR(VLOOKUP(Table1[[#This Row],[RespondentID]],'All Data'!$A:$CW,99,FALSE),"unknown")</f>
        <v>Yes</v>
      </c>
    </row>
    <row r="329" spans="1:48">
      <c r="A329">
        <v>18038928727</v>
      </c>
      <c r="B329" t="s">
        <v>38</v>
      </c>
      <c r="K329" t="s">
        <v>46</v>
      </c>
      <c r="L329" t="s">
        <v>47</v>
      </c>
      <c r="O329">
        <f t="shared" si="85"/>
        <v>3</v>
      </c>
      <c r="P329">
        <f t="shared" si="86"/>
        <v>1</v>
      </c>
      <c r="Q329"/>
      <c r="R329">
        <f t="shared" si="87"/>
        <v>1</v>
      </c>
      <c r="S329">
        <f t="shared" si="88"/>
        <v>0</v>
      </c>
      <c r="T329">
        <f t="shared" si="89"/>
        <v>0</v>
      </c>
      <c r="U329">
        <f t="shared" si="90"/>
        <v>0</v>
      </c>
      <c r="V329">
        <f t="shared" si="91"/>
        <v>0</v>
      </c>
      <c r="W329">
        <f t="shared" si="92"/>
        <v>0</v>
      </c>
      <c r="X329">
        <f t="shared" si="93"/>
        <v>0</v>
      </c>
      <c r="Y329">
        <f t="shared" si="94"/>
        <v>0</v>
      </c>
      <c r="Z329">
        <f t="shared" si="95"/>
        <v>0</v>
      </c>
      <c r="AA329">
        <f t="shared" si="96"/>
        <v>1</v>
      </c>
      <c r="AB329">
        <f t="shared" si="97"/>
        <v>1</v>
      </c>
      <c r="AC329">
        <f t="shared" si="98"/>
        <v>0</v>
      </c>
      <c r="AD329"/>
      <c r="AE329"/>
      <c r="AF329">
        <f t="shared" si="99"/>
        <v>3</v>
      </c>
      <c r="AG329">
        <f t="shared" si="100"/>
        <v>3</v>
      </c>
      <c r="AH329" t="str">
        <f t="shared" si="101"/>
        <v>Correct</v>
      </c>
      <c r="AJ329" s="96" t="str">
        <f>IFERROR(VLOOKUP(Table1[[#This Row],[RespondentID]],'All Data'!$A:$CO,87,FALSE),"unknown")</f>
        <v>Man</v>
      </c>
      <c r="AK329" s="96">
        <f>IFERROR(VLOOKUP(Table1[[#This Row],[RespondentID]],'All Data'!$A:$CO,88,FALSE),"unknown")</f>
        <v>0</v>
      </c>
      <c r="AL329" s="96" t="str">
        <f>IFERROR(VLOOKUP(Table1[[#This Row],[RespondentID]],'All Data'!$A:$CO,89,FALSE),"unknown")</f>
        <v>Suffolk</v>
      </c>
      <c r="AM329" s="96" t="str">
        <f>IFERROR(VLOOKUP(Table1[[#This Row],[RespondentID]],'All Data'!$A:$CO,90,FALSE),"unknown")</f>
        <v>Smithtown, 11787</v>
      </c>
      <c r="AN329" s="96" t="str">
        <f>IFERROR(VLOOKUP(Table1[[#This Row],[RespondentID]],'All Data'!$A:$CO,91,FALSE),"unknown")</f>
        <v>White</v>
      </c>
      <c r="AO329" s="96">
        <f>IFERROR(VLOOKUP(Table1[[#This Row],[RespondentID]],'All Data'!$A:$CO,92,FALSE),"unknown")</f>
        <v>0</v>
      </c>
      <c r="AP329" s="96" t="str">
        <f>IFERROR(VLOOKUP(Table1[[#This Row],[RespondentID]],'All Data'!$A:$CO,93,FALSE),"unknown")</f>
        <v>English</v>
      </c>
      <c r="AQ329" s="96" t="str">
        <f>IFERROR(VLOOKUP(Table1[[#This Row],[RespondentID]],'All Data'!$A:$CW,94,FALSE),"unknown")</f>
        <v>$75,000 to $125,000</v>
      </c>
      <c r="AR329" s="96" t="str">
        <f>IFERROR(VLOOKUP(Table1[[#This Row],[RespondentID]],'All Data'!$A:$CW,95,FALSE),"unknown")</f>
        <v>College graduate</v>
      </c>
      <c r="AS329" s="96" t="str">
        <f>IFERROR(VLOOKUP(Table1[[#This Row],[RespondentID]],'All Data'!$A:$CW,96,FALSE),"unknown")</f>
        <v>Retired</v>
      </c>
      <c r="AT329" s="96" t="str">
        <f>IFERROR(VLOOKUP(Table1[[#This Row],[RespondentID]],'All Data'!$A:$CW,97,FALSE),"unknown")</f>
        <v>Yes</v>
      </c>
      <c r="AU329" s="96" t="str">
        <f>IFERROR(VLOOKUP(Table1[[#This Row],[RespondentID]],'All Data'!$A:$CW,98,FALSE),"unknown")</f>
        <v>Private/Commercial</v>
      </c>
      <c r="AV329" s="96" t="str">
        <f>IFERROR(VLOOKUP(Table1[[#This Row],[RespondentID]],'All Data'!$A:$CW,99,FALSE),"unknown")</f>
        <v>Yes</v>
      </c>
    </row>
    <row r="330" spans="1:48">
      <c r="A330">
        <v>18038807907</v>
      </c>
      <c r="K330" t="s">
        <v>46</v>
      </c>
      <c r="O330">
        <f t="shared" si="85"/>
        <v>1</v>
      </c>
      <c r="P330">
        <f t="shared" si="86"/>
        <v>3</v>
      </c>
      <c r="Q330"/>
      <c r="R330">
        <f t="shared" si="87"/>
        <v>0</v>
      </c>
      <c r="S330">
        <f t="shared" si="88"/>
        <v>0</v>
      </c>
      <c r="T330">
        <f t="shared" si="89"/>
        <v>0</v>
      </c>
      <c r="U330">
        <f t="shared" si="90"/>
        <v>0</v>
      </c>
      <c r="V330">
        <f t="shared" si="91"/>
        <v>0</v>
      </c>
      <c r="W330">
        <f t="shared" si="92"/>
        <v>0</v>
      </c>
      <c r="X330">
        <f t="shared" si="93"/>
        <v>0</v>
      </c>
      <c r="Y330">
        <f t="shared" si="94"/>
        <v>0</v>
      </c>
      <c r="Z330">
        <f t="shared" si="95"/>
        <v>0</v>
      </c>
      <c r="AA330">
        <f t="shared" si="96"/>
        <v>1</v>
      </c>
      <c r="AB330">
        <f t="shared" si="97"/>
        <v>0</v>
      </c>
      <c r="AC330">
        <f t="shared" si="98"/>
        <v>0</v>
      </c>
      <c r="AD330"/>
      <c r="AE330"/>
      <c r="AF330">
        <f t="shared" si="99"/>
        <v>1</v>
      </c>
      <c r="AG330">
        <f t="shared" si="100"/>
        <v>1</v>
      </c>
      <c r="AH330" t="str">
        <f t="shared" si="101"/>
        <v>Correct</v>
      </c>
      <c r="AJ330" s="96" t="str">
        <f>IFERROR(VLOOKUP(Table1[[#This Row],[RespondentID]],'All Data'!$A:$CO,87,FALSE),"unknown")</f>
        <v>Man</v>
      </c>
      <c r="AK330" s="96" t="str">
        <f>IFERROR(VLOOKUP(Table1[[#This Row],[RespondentID]],'All Data'!$A:$CO,88,FALSE),"unknown")</f>
        <v>25-34 years</v>
      </c>
      <c r="AL330" s="96" t="str">
        <f>IFERROR(VLOOKUP(Table1[[#This Row],[RespondentID]],'All Data'!$A:$CO,89,FALSE),"unknown")</f>
        <v>Nassau</v>
      </c>
      <c r="AM330" s="96" t="str">
        <f>IFERROR(VLOOKUP(Table1[[#This Row],[RespondentID]],'All Data'!$A:$CO,90,FALSE),"unknown")</f>
        <v>Hempstead, 11550</v>
      </c>
      <c r="AN330" s="96" t="str">
        <f>IFERROR(VLOOKUP(Table1[[#This Row],[RespondentID]],'All Data'!$A:$CO,91,FALSE),"unknown")</f>
        <v>Other (please specify)</v>
      </c>
      <c r="AO330" s="96" t="str">
        <f>IFERROR(VLOOKUP(Table1[[#This Row],[RespondentID]],'All Data'!$A:$CO,92,FALSE),"unknown")</f>
        <v>Hispanic or Latino</v>
      </c>
      <c r="AP330" s="96" t="str">
        <f>IFERROR(VLOOKUP(Table1[[#This Row],[RespondentID]],'All Data'!$A:$CO,93,FALSE),"unknown")</f>
        <v>Spanish</v>
      </c>
      <c r="AQ330" s="96" t="str">
        <f>IFERROR(VLOOKUP(Table1[[#This Row],[RespondentID]],'All Data'!$A:$CW,94,FALSE),"unknown")</f>
        <v>$50,000 to $74,999</v>
      </c>
      <c r="AR330" s="96" t="str">
        <f>IFERROR(VLOOKUP(Table1[[#This Row],[RespondentID]],'All Data'!$A:$CW,95,FALSE),"unknown")</f>
        <v>High school graduate</v>
      </c>
      <c r="AS330" s="96" t="str">
        <f>IFERROR(VLOOKUP(Table1[[#This Row],[RespondentID]],'All Data'!$A:$CW,96,FALSE),"unknown")</f>
        <v>Out of work and looking for work</v>
      </c>
      <c r="AT330" s="96" t="str">
        <f>IFERROR(VLOOKUP(Table1[[#This Row],[RespondentID]],'All Data'!$A:$CW,97,FALSE),"unknown")</f>
        <v>Yes</v>
      </c>
      <c r="AU330" s="96" t="str">
        <f>IFERROR(VLOOKUP(Table1[[#This Row],[RespondentID]],'All Data'!$A:$CW,98,FALSE),"unknown")</f>
        <v>Private/Commercial</v>
      </c>
      <c r="AV330" s="96" t="str">
        <f>IFERROR(VLOOKUP(Table1[[#This Row],[RespondentID]],'All Data'!$A:$CW,99,FALSE),"unknown")</f>
        <v>Yes</v>
      </c>
    </row>
    <row r="331" spans="1:48">
      <c r="A331">
        <v>18038103927</v>
      </c>
      <c r="B331" t="s">
        <v>38</v>
      </c>
      <c r="E331" t="s">
        <v>41</v>
      </c>
      <c r="F331" t="s">
        <v>42</v>
      </c>
      <c r="H331" t="s">
        <v>43</v>
      </c>
      <c r="O331">
        <f t="shared" si="85"/>
        <v>4</v>
      </c>
      <c r="P331">
        <f t="shared" si="86"/>
        <v>0.75</v>
      </c>
      <c r="Q331"/>
      <c r="R331">
        <f t="shared" si="87"/>
        <v>0.75</v>
      </c>
      <c r="S331">
        <f t="shared" si="88"/>
        <v>0</v>
      </c>
      <c r="T331">
        <f t="shared" si="89"/>
        <v>0</v>
      </c>
      <c r="U331">
        <f t="shared" si="90"/>
        <v>0.75</v>
      </c>
      <c r="V331">
        <f t="shared" si="91"/>
        <v>0.75</v>
      </c>
      <c r="W331">
        <f t="shared" si="92"/>
        <v>0</v>
      </c>
      <c r="X331">
        <f t="shared" si="93"/>
        <v>0.75</v>
      </c>
      <c r="Y331">
        <f t="shared" si="94"/>
        <v>0</v>
      </c>
      <c r="Z331">
        <f t="shared" si="95"/>
        <v>0</v>
      </c>
      <c r="AA331">
        <f t="shared" si="96"/>
        <v>0</v>
      </c>
      <c r="AB331">
        <f t="shared" si="97"/>
        <v>0</v>
      </c>
      <c r="AC331">
        <f t="shared" si="98"/>
        <v>0</v>
      </c>
      <c r="AD331"/>
      <c r="AE331"/>
      <c r="AF331">
        <f t="shared" si="99"/>
        <v>3</v>
      </c>
      <c r="AG331">
        <f t="shared" si="100"/>
        <v>4</v>
      </c>
      <c r="AH331" t="str">
        <f t="shared" si="101"/>
        <v>Correct</v>
      </c>
      <c r="AJ331" s="96" t="str">
        <f>IFERROR(VLOOKUP(Table1[[#This Row],[RespondentID]],'All Data'!$A:$CO,87,FALSE),"unknown")</f>
        <v>Woman</v>
      </c>
      <c r="AK331" s="96" t="str">
        <f>IFERROR(VLOOKUP(Table1[[#This Row],[RespondentID]],'All Data'!$A:$CO,88,FALSE),"unknown")</f>
        <v>55-64 years</v>
      </c>
      <c r="AL331" s="96" t="str">
        <f>IFERROR(VLOOKUP(Table1[[#This Row],[RespondentID]],'All Data'!$A:$CO,89,FALSE),"unknown")</f>
        <v>Queens</v>
      </c>
      <c r="AM331" s="96">
        <f>IFERROR(VLOOKUP(Table1[[#This Row],[RespondentID]],'All Data'!$A:$CO,90,FALSE),"unknown")</f>
        <v>0</v>
      </c>
      <c r="AN331" s="96" t="str">
        <f>IFERROR(VLOOKUP(Table1[[#This Row],[RespondentID]],'All Data'!$A:$CO,91,FALSE),"unknown")</f>
        <v>Two or more races</v>
      </c>
      <c r="AO331" s="96" t="str">
        <f>IFERROR(VLOOKUP(Table1[[#This Row],[RespondentID]],'All Data'!$A:$CO,92,FALSE),"unknown")</f>
        <v>Not Hispanic or Latino</v>
      </c>
      <c r="AP331" s="96" t="str">
        <f>IFERROR(VLOOKUP(Table1[[#This Row],[RespondentID]],'All Data'!$A:$CO,93,FALSE),"unknown")</f>
        <v>Italian</v>
      </c>
      <c r="AQ331" s="96" t="str">
        <f>IFERROR(VLOOKUP(Table1[[#This Row],[RespondentID]],'All Data'!$A:$CW,94,FALSE),"unknown")</f>
        <v>$50,000 to $74,999</v>
      </c>
      <c r="AR331" s="96" t="str">
        <f>IFERROR(VLOOKUP(Table1[[#This Row],[RespondentID]],'All Data'!$A:$CW,95,FALSE),"unknown")</f>
        <v>College graduate</v>
      </c>
      <c r="AS331" s="96" t="str">
        <f>IFERROR(VLOOKUP(Table1[[#This Row],[RespondentID]],'All Data'!$A:$CW,96,FALSE),"unknown")</f>
        <v>Retired</v>
      </c>
      <c r="AT331" s="96" t="str">
        <f>IFERROR(VLOOKUP(Table1[[#This Row],[RespondentID]],'All Data'!$A:$CW,97,FALSE),"unknown")</f>
        <v>Yes</v>
      </c>
      <c r="AU331" s="96" t="str">
        <f>IFERROR(VLOOKUP(Table1[[#This Row],[RespondentID]],'All Data'!$A:$CW,98,FALSE),"unknown")</f>
        <v>Medicare</v>
      </c>
      <c r="AV331" s="96" t="str">
        <f>IFERROR(VLOOKUP(Table1[[#This Row],[RespondentID]],'All Data'!$A:$CW,99,FALSE),"unknown")</f>
        <v>Yes</v>
      </c>
    </row>
    <row r="332" spans="1:48">
      <c r="A332">
        <v>18038103791</v>
      </c>
      <c r="H332" t="s">
        <v>43</v>
      </c>
      <c r="J332" t="s">
        <v>45</v>
      </c>
      <c r="L332" t="s">
        <v>47</v>
      </c>
      <c r="O332">
        <f t="shared" si="85"/>
        <v>3</v>
      </c>
      <c r="P332">
        <f t="shared" si="86"/>
        <v>1</v>
      </c>
      <c r="Q332"/>
      <c r="R332">
        <f t="shared" si="87"/>
        <v>0</v>
      </c>
      <c r="S332">
        <f t="shared" si="88"/>
        <v>0</v>
      </c>
      <c r="T332">
        <f t="shared" si="89"/>
        <v>0</v>
      </c>
      <c r="U332">
        <f t="shared" si="90"/>
        <v>0</v>
      </c>
      <c r="V332">
        <f t="shared" si="91"/>
        <v>0</v>
      </c>
      <c r="W332">
        <f t="shared" si="92"/>
        <v>0</v>
      </c>
      <c r="X332">
        <f t="shared" si="93"/>
        <v>1</v>
      </c>
      <c r="Y332">
        <f t="shared" si="94"/>
        <v>0</v>
      </c>
      <c r="Z332">
        <f t="shared" si="95"/>
        <v>1</v>
      </c>
      <c r="AA332">
        <f t="shared" si="96"/>
        <v>0</v>
      </c>
      <c r="AB332">
        <f t="shared" si="97"/>
        <v>1</v>
      </c>
      <c r="AC332">
        <f t="shared" si="98"/>
        <v>0</v>
      </c>
      <c r="AD332"/>
      <c r="AE332"/>
      <c r="AF332">
        <f t="shared" si="99"/>
        <v>3</v>
      </c>
      <c r="AG332">
        <f t="shared" si="100"/>
        <v>3</v>
      </c>
      <c r="AH332" t="str">
        <f t="shared" si="101"/>
        <v>Correct</v>
      </c>
      <c r="AJ332" s="96" t="str">
        <f>IFERROR(VLOOKUP(Table1[[#This Row],[RespondentID]],'All Data'!$A:$CO,87,FALSE),"unknown")</f>
        <v>Woman</v>
      </c>
      <c r="AK332" s="96" t="str">
        <f>IFERROR(VLOOKUP(Table1[[#This Row],[RespondentID]],'All Data'!$A:$CO,88,FALSE),"unknown")</f>
        <v>18-24 years</v>
      </c>
      <c r="AL332" s="96" t="str">
        <f>IFERROR(VLOOKUP(Table1[[#This Row],[RespondentID]],'All Data'!$A:$CO,89,FALSE),"unknown")</f>
        <v>Suffolk</v>
      </c>
      <c r="AM332" s="96" t="str">
        <f>IFERROR(VLOOKUP(Table1[[#This Row],[RespondentID]],'All Data'!$A:$CO,90,FALSE),"unknown")</f>
        <v>Hauppauge, 11788</v>
      </c>
      <c r="AN332" s="96" t="str">
        <f>IFERROR(VLOOKUP(Table1[[#This Row],[RespondentID]],'All Data'!$A:$CO,91,FALSE),"unknown")</f>
        <v>Asian</v>
      </c>
      <c r="AO332" s="96" t="str">
        <f>IFERROR(VLOOKUP(Table1[[#This Row],[RespondentID]],'All Data'!$A:$CO,92,FALSE),"unknown")</f>
        <v>Not Hispanic or Latino</v>
      </c>
      <c r="AP332" s="96" t="str">
        <f>IFERROR(VLOOKUP(Table1[[#This Row],[RespondentID]],'All Data'!$A:$CO,93,FALSE),"unknown")</f>
        <v>English, Chinese</v>
      </c>
      <c r="AQ332" s="96" t="str">
        <f>IFERROR(VLOOKUP(Table1[[#This Row],[RespondentID]],'All Data'!$A:$CW,94,FALSE),"unknown")</f>
        <v>$75,000 to $125,000</v>
      </c>
      <c r="AR332" s="96" t="str">
        <f>IFERROR(VLOOKUP(Table1[[#This Row],[RespondentID]],'All Data'!$A:$CW,95,FALSE),"unknown")</f>
        <v>College graduate</v>
      </c>
      <c r="AS332" s="96" t="str">
        <f>IFERROR(VLOOKUP(Table1[[#This Row],[RespondentID]],'All Data'!$A:$CW,96,FALSE),"unknown")</f>
        <v>Employed for wages</v>
      </c>
      <c r="AT332" s="96" t="str">
        <f>IFERROR(VLOOKUP(Table1[[#This Row],[RespondentID]],'All Data'!$A:$CW,97,FALSE),"unknown")</f>
        <v>Yes</v>
      </c>
      <c r="AU332" s="96" t="str">
        <f>IFERROR(VLOOKUP(Table1[[#This Row],[RespondentID]],'All Data'!$A:$CW,98,FALSE),"unknown")</f>
        <v>Private/Commercial</v>
      </c>
      <c r="AV332" s="96" t="str">
        <f>IFERROR(VLOOKUP(Table1[[#This Row],[RespondentID]],'All Data'!$A:$CW,99,FALSE),"unknown")</f>
        <v>Yes</v>
      </c>
    </row>
    <row r="333" spans="1:48">
      <c r="A333">
        <v>18038103666</v>
      </c>
      <c r="F333" t="s">
        <v>42</v>
      </c>
      <c r="H333" t="s">
        <v>43</v>
      </c>
      <c r="J333" t="s">
        <v>45</v>
      </c>
      <c r="O333">
        <f t="shared" si="85"/>
        <v>3</v>
      </c>
      <c r="P333">
        <f t="shared" si="86"/>
        <v>1</v>
      </c>
      <c r="Q333"/>
      <c r="R333">
        <f t="shared" si="87"/>
        <v>0</v>
      </c>
      <c r="S333">
        <f t="shared" si="88"/>
        <v>0</v>
      </c>
      <c r="T333">
        <f t="shared" si="89"/>
        <v>0</v>
      </c>
      <c r="U333">
        <f t="shared" si="90"/>
        <v>0</v>
      </c>
      <c r="V333">
        <f t="shared" si="91"/>
        <v>1</v>
      </c>
      <c r="W333">
        <f t="shared" si="92"/>
        <v>0</v>
      </c>
      <c r="X333">
        <f t="shared" si="93"/>
        <v>1</v>
      </c>
      <c r="Y333">
        <f t="shared" si="94"/>
        <v>0</v>
      </c>
      <c r="Z333">
        <f t="shared" si="95"/>
        <v>1</v>
      </c>
      <c r="AA333">
        <f t="shared" si="96"/>
        <v>0</v>
      </c>
      <c r="AB333">
        <f t="shared" si="97"/>
        <v>0</v>
      </c>
      <c r="AC333">
        <f t="shared" si="98"/>
        <v>0</v>
      </c>
      <c r="AD333"/>
      <c r="AE333"/>
      <c r="AF333">
        <f t="shared" si="99"/>
        <v>3</v>
      </c>
      <c r="AG333">
        <f t="shared" si="100"/>
        <v>3</v>
      </c>
      <c r="AH333" t="str">
        <f t="shared" si="101"/>
        <v>Correct</v>
      </c>
      <c r="AJ333" s="96" t="str">
        <f>IFERROR(VLOOKUP(Table1[[#This Row],[RespondentID]],'All Data'!$A:$CO,87,FALSE),"unknown")</f>
        <v>Woman</v>
      </c>
      <c r="AK333" s="96" t="str">
        <f>IFERROR(VLOOKUP(Table1[[#This Row],[RespondentID]],'All Data'!$A:$CO,88,FALSE),"unknown")</f>
        <v>45-54 years</v>
      </c>
      <c r="AL333" s="96" t="str">
        <f>IFERROR(VLOOKUP(Table1[[#This Row],[RespondentID]],'All Data'!$A:$CO,89,FALSE),"unknown")</f>
        <v>Suffolk</v>
      </c>
      <c r="AM333" s="96" t="str">
        <f>IFERROR(VLOOKUP(Table1[[#This Row],[RespondentID]],'All Data'!$A:$CO,90,FALSE),"unknown")</f>
        <v>Smithtown, 11787</v>
      </c>
      <c r="AN333" s="96" t="str">
        <f>IFERROR(VLOOKUP(Table1[[#This Row],[RespondentID]],'All Data'!$A:$CO,91,FALSE),"unknown")</f>
        <v>White</v>
      </c>
      <c r="AO333" s="96" t="str">
        <f>IFERROR(VLOOKUP(Table1[[#This Row],[RespondentID]],'All Data'!$A:$CO,92,FALSE),"unknown")</f>
        <v>Not Hispanic or Latino</v>
      </c>
      <c r="AP333" s="96" t="str">
        <f>IFERROR(VLOOKUP(Table1[[#This Row],[RespondentID]],'All Data'!$A:$CO,93,FALSE),"unknown")</f>
        <v>English</v>
      </c>
      <c r="AQ333" s="96" t="str">
        <f>IFERROR(VLOOKUP(Table1[[#This Row],[RespondentID]],'All Data'!$A:$CW,94,FALSE),"unknown")</f>
        <v>$75,000 to $125,000</v>
      </c>
      <c r="AR333" s="96" t="str">
        <f>IFERROR(VLOOKUP(Table1[[#This Row],[RespondentID]],'All Data'!$A:$CW,95,FALSE),"unknown")</f>
        <v>College graduate</v>
      </c>
      <c r="AS333" s="96" t="str">
        <f>IFERROR(VLOOKUP(Table1[[#This Row],[RespondentID]],'All Data'!$A:$CW,96,FALSE),"unknown")</f>
        <v>Employed for wages</v>
      </c>
      <c r="AT333" s="96" t="str">
        <f>IFERROR(VLOOKUP(Table1[[#This Row],[RespondentID]],'All Data'!$A:$CW,97,FALSE),"unknown")</f>
        <v>Yes</v>
      </c>
      <c r="AU333" s="96" t="str">
        <f>IFERROR(VLOOKUP(Table1[[#This Row],[RespondentID]],'All Data'!$A:$CW,98,FALSE),"unknown")</f>
        <v>Private/Commercial</v>
      </c>
      <c r="AV333" s="96" t="str">
        <f>IFERROR(VLOOKUP(Table1[[#This Row],[RespondentID]],'All Data'!$A:$CW,99,FALSE),"unknown")</f>
        <v>Yes</v>
      </c>
    </row>
    <row r="334" spans="1:48">
      <c r="A334">
        <v>18038103510</v>
      </c>
      <c r="C334" t="s">
        <v>39</v>
      </c>
      <c r="H334" t="s">
        <v>43</v>
      </c>
      <c r="O334">
        <f t="shared" si="85"/>
        <v>2</v>
      </c>
      <c r="P334">
        <f t="shared" si="86"/>
        <v>1.5</v>
      </c>
      <c r="Q334"/>
      <c r="R334">
        <f t="shared" si="87"/>
        <v>0</v>
      </c>
      <c r="S334">
        <f t="shared" si="88"/>
        <v>1</v>
      </c>
      <c r="T334">
        <f t="shared" si="89"/>
        <v>0</v>
      </c>
      <c r="U334">
        <f t="shared" si="90"/>
        <v>0</v>
      </c>
      <c r="V334">
        <f t="shared" si="91"/>
        <v>0</v>
      </c>
      <c r="W334">
        <f t="shared" si="92"/>
        <v>0</v>
      </c>
      <c r="X334">
        <f t="shared" si="93"/>
        <v>1</v>
      </c>
      <c r="Y334">
        <f t="shared" si="94"/>
        <v>0</v>
      </c>
      <c r="Z334">
        <f t="shared" si="95"/>
        <v>0</v>
      </c>
      <c r="AA334">
        <f t="shared" si="96"/>
        <v>0</v>
      </c>
      <c r="AB334">
        <f t="shared" si="97"/>
        <v>0</v>
      </c>
      <c r="AC334">
        <f t="shared" si="98"/>
        <v>0</v>
      </c>
      <c r="AD334"/>
      <c r="AE334"/>
      <c r="AF334">
        <f t="shared" si="99"/>
        <v>2</v>
      </c>
      <c r="AG334">
        <f t="shared" si="100"/>
        <v>2</v>
      </c>
      <c r="AH334" t="str">
        <f t="shared" si="101"/>
        <v>Correct</v>
      </c>
      <c r="AJ334" s="96" t="str">
        <f>IFERROR(VLOOKUP(Table1[[#This Row],[RespondentID]],'All Data'!$A:$CO,87,FALSE),"unknown")</f>
        <v>Woman</v>
      </c>
      <c r="AK334" s="96" t="str">
        <f>IFERROR(VLOOKUP(Table1[[#This Row],[RespondentID]],'All Data'!$A:$CO,88,FALSE),"unknown")</f>
        <v>25-34 years</v>
      </c>
      <c r="AL334" s="96" t="str">
        <f>IFERROR(VLOOKUP(Table1[[#This Row],[RespondentID]],'All Data'!$A:$CO,89,FALSE),"unknown")</f>
        <v>Suffolk</v>
      </c>
      <c r="AM334" s="96" t="str">
        <f>IFERROR(VLOOKUP(Table1[[#This Row],[RespondentID]],'All Data'!$A:$CO,90,FALSE),"unknown")</f>
        <v>Saint James, 11780</v>
      </c>
      <c r="AN334" s="96" t="str">
        <f>IFERROR(VLOOKUP(Table1[[#This Row],[RespondentID]],'All Data'!$A:$CO,91,FALSE),"unknown")</f>
        <v>White</v>
      </c>
      <c r="AO334" s="96" t="str">
        <f>IFERROR(VLOOKUP(Table1[[#This Row],[RespondentID]],'All Data'!$A:$CO,92,FALSE),"unknown")</f>
        <v>Not Hispanic or Latino</v>
      </c>
      <c r="AP334" s="96" t="str">
        <f>IFERROR(VLOOKUP(Table1[[#This Row],[RespondentID]],'All Data'!$A:$CO,93,FALSE),"unknown")</f>
        <v>English</v>
      </c>
      <c r="AQ334" s="96" t="str">
        <f>IFERROR(VLOOKUP(Table1[[#This Row],[RespondentID]],'All Data'!$A:$CW,94,FALSE),"unknown")</f>
        <v>$75,000 to $125,000</v>
      </c>
      <c r="AR334" s="96" t="str">
        <f>IFERROR(VLOOKUP(Table1[[#This Row],[RespondentID]],'All Data'!$A:$CW,95,FALSE),"unknown")</f>
        <v>College graduate</v>
      </c>
      <c r="AS334" s="96" t="str">
        <f>IFERROR(VLOOKUP(Table1[[#This Row],[RespondentID]],'All Data'!$A:$CW,96,FALSE),"unknown")</f>
        <v>Self-employed</v>
      </c>
      <c r="AT334" s="96" t="str">
        <f>IFERROR(VLOOKUP(Table1[[#This Row],[RespondentID]],'All Data'!$A:$CW,97,FALSE),"unknown")</f>
        <v>Yes</v>
      </c>
      <c r="AU334" s="96" t="str">
        <f>IFERROR(VLOOKUP(Table1[[#This Row],[RespondentID]],'All Data'!$A:$CW,98,FALSE),"unknown")</f>
        <v>Private/Commercial</v>
      </c>
      <c r="AV334" s="96">
        <f>IFERROR(VLOOKUP(Table1[[#This Row],[RespondentID]],'All Data'!$A:$CW,99,FALSE),"unknown")</f>
        <v>0</v>
      </c>
    </row>
    <row r="335" spans="1:48">
      <c r="A335">
        <v>18038103413</v>
      </c>
      <c r="B335" t="s">
        <v>38</v>
      </c>
      <c r="C335" t="s">
        <v>39</v>
      </c>
      <c r="O335">
        <f t="shared" si="85"/>
        <v>2</v>
      </c>
      <c r="P335">
        <f t="shared" si="86"/>
        <v>1.5</v>
      </c>
      <c r="Q335"/>
      <c r="R335">
        <f t="shared" si="87"/>
        <v>1</v>
      </c>
      <c r="S335">
        <f t="shared" si="88"/>
        <v>1</v>
      </c>
      <c r="T335">
        <f t="shared" si="89"/>
        <v>0</v>
      </c>
      <c r="U335">
        <f t="shared" si="90"/>
        <v>0</v>
      </c>
      <c r="V335">
        <f t="shared" si="91"/>
        <v>0</v>
      </c>
      <c r="W335">
        <f t="shared" si="92"/>
        <v>0</v>
      </c>
      <c r="X335">
        <f t="shared" si="93"/>
        <v>0</v>
      </c>
      <c r="Y335">
        <f t="shared" si="94"/>
        <v>0</v>
      </c>
      <c r="Z335">
        <f t="shared" si="95"/>
        <v>0</v>
      </c>
      <c r="AA335">
        <f t="shared" si="96"/>
        <v>0</v>
      </c>
      <c r="AB335">
        <f t="shared" si="97"/>
        <v>0</v>
      </c>
      <c r="AC335">
        <f t="shared" si="98"/>
        <v>0</v>
      </c>
      <c r="AD335"/>
      <c r="AE335"/>
      <c r="AF335">
        <f t="shared" si="99"/>
        <v>2</v>
      </c>
      <c r="AG335">
        <f t="shared" si="100"/>
        <v>2</v>
      </c>
      <c r="AH335" t="str">
        <f t="shared" si="101"/>
        <v>Correct</v>
      </c>
      <c r="AJ335" s="96" t="str">
        <f>IFERROR(VLOOKUP(Table1[[#This Row],[RespondentID]],'All Data'!$A:$CO,87,FALSE),"unknown")</f>
        <v>Woman</v>
      </c>
      <c r="AK335" s="96" t="str">
        <f>IFERROR(VLOOKUP(Table1[[#This Row],[RespondentID]],'All Data'!$A:$CO,88,FALSE),"unknown")</f>
        <v>55-64 years</v>
      </c>
      <c r="AL335" s="96" t="str">
        <f>IFERROR(VLOOKUP(Table1[[#This Row],[RespondentID]],'All Data'!$A:$CO,89,FALSE),"unknown")</f>
        <v>Suffolk</v>
      </c>
      <c r="AM335" s="96" t="str">
        <f>IFERROR(VLOOKUP(Table1[[#This Row],[RespondentID]],'All Data'!$A:$CO,90,FALSE),"unknown")</f>
        <v>Port Jefferson, 11777</v>
      </c>
      <c r="AN335" s="96" t="str">
        <f>IFERROR(VLOOKUP(Table1[[#This Row],[RespondentID]],'All Data'!$A:$CO,91,FALSE),"unknown")</f>
        <v>White</v>
      </c>
      <c r="AO335" s="96" t="str">
        <f>IFERROR(VLOOKUP(Table1[[#This Row],[RespondentID]],'All Data'!$A:$CO,92,FALSE),"unknown")</f>
        <v>Not Hispanic or Latino</v>
      </c>
      <c r="AP335" s="96" t="str">
        <f>IFERROR(VLOOKUP(Table1[[#This Row],[RespondentID]],'All Data'!$A:$CO,93,FALSE),"unknown")</f>
        <v>English</v>
      </c>
      <c r="AQ335" s="96" t="str">
        <f>IFERROR(VLOOKUP(Table1[[#This Row],[RespondentID]],'All Data'!$A:$CW,94,FALSE),"unknown")</f>
        <v>Over $125,000</v>
      </c>
      <c r="AR335" s="96" t="str">
        <f>IFERROR(VLOOKUP(Table1[[#This Row],[RespondentID]],'All Data'!$A:$CW,95,FALSE),"unknown")</f>
        <v>Doctorate</v>
      </c>
      <c r="AS335" s="96" t="str">
        <f>IFERROR(VLOOKUP(Table1[[#This Row],[RespondentID]],'All Data'!$A:$CW,96,FALSE),"unknown")</f>
        <v>Employed for wages</v>
      </c>
      <c r="AT335" s="96" t="str">
        <f>IFERROR(VLOOKUP(Table1[[#This Row],[RespondentID]],'All Data'!$A:$CW,97,FALSE),"unknown")</f>
        <v>Yes</v>
      </c>
      <c r="AU335" s="96" t="str">
        <f>IFERROR(VLOOKUP(Table1[[#This Row],[RespondentID]],'All Data'!$A:$CW,98,FALSE),"unknown")</f>
        <v>Private/Commercial</v>
      </c>
      <c r="AV335" s="96">
        <f>IFERROR(VLOOKUP(Table1[[#This Row],[RespondentID]],'All Data'!$A:$CW,99,FALSE),"unknown")</f>
        <v>0</v>
      </c>
    </row>
    <row r="336" spans="1:48">
      <c r="A336">
        <v>18038103287</v>
      </c>
      <c r="C336" t="s">
        <v>39</v>
      </c>
      <c r="D336" t="s">
        <v>40</v>
      </c>
      <c r="E336" t="s">
        <v>41</v>
      </c>
      <c r="O336">
        <f t="shared" si="85"/>
        <v>3</v>
      </c>
      <c r="P336">
        <f t="shared" si="86"/>
        <v>1</v>
      </c>
      <c r="Q336"/>
      <c r="R336">
        <f t="shared" si="87"/>
        <v>0</v>
      </c>
      <c r="S336">
        <f t="shared" si="88"/>
        <v>1</v>
      </c>
      <c r="T336">
        <f t="shared" si="89"/>
        <v>1</v>
      </c>
      <c r="U336">
        <f t="shared" si="90"/>
        <v>1</v>
      </c>
      <c r="V336">
        <f t="shared" si="91"/>
        <v>0</v>
      </c>
      <c r="W336">
        <f t="shared" si="92"/>
        <v>0</v>
      </c>
      <c r="X336">
        <f t="shared" si="93"/>
        <v>0</v>
      </c>
      <c r="Y336">
        <f t="shared" si="94"/>
        <v>0</v>
      </c>
      <c r="Z336">
        <f t="shared" si="95"/>
        <v>0</v>
      </c>
      <c r="AA336">
        <f t="shared" si="96"/>
        <v>0</v>
      </c>
      <c r="AB336">
        <f t="shared" si="97"/>
        <v>0</v>
      </c>
      <c r="AC336">
        <f t="shared" si="98"/>
        <v>0</v>
      </c>
      <c r="AD336"/>
      <c r="AE336"/>
      <c r="AF336">
        <f t="shared" si="99"/>
        <v>3</v>
      </c>
      <c r="AG336">
        <f t="shared" si="100"/>
        <v>3</v>
      </c>
      <c r="AH336" t="str">
        <f t="shared" si="101"/>
        <v>Correct</v>
      </c>
      <c r="AJ336" s="96" t="str">
        <f>IFERROR(VLOOKUP(Table1[[#This Row],[RespondentID]],'All Data'!$A:$CO,87,FALSE),"unknown")</f>
        <v>Woman</v>
      </c>
      <c r="AK336" s="96" t="str">
        <f>IFERROR(VLOOKUP(Table1[[#This Row],[RespondentID]],'All Data'!$A:$CO,88,FALSE),"unknown")</f>
        <v>18-24 years</v>
      </c>
      <c r="AL336" s="96" t="str">
        <f>IFERROR(VLOOKUP(Table1[[#This Row],[RespondentID]],'All Data'!$A:$CO,89,FALSE),"unknown")</f>
        <v>Suffolk</v>
      </c>
      <c r="AM336" s="96" t="str">
        <f>IFERROR(VLOOKUP(Table1[[#This Row],[RespondentID]],'All Data'!$A:$CO,90,FALSE),"unknown")</f>
        <v>Nesconset, 11767</v>
      </c>
      <c r="AN336" s="96" t="str">
        <f>IFERROR(VLOOKUP(Table1[[#This Row],[RespondentID]],'All Data'!$A:$CO,91,FALSE),"unknown")</f>
        <v>White</v>
      </c>
      <c r="AO336" s="96" t="str">
        <f>IFERROR(VLOOKUP(Table1[[#This Row],[RespondentID]],'All Data'!$A:$CO,92,FALSE),"unknown")</f>
        <v>Not Hispanic or Latino</v>
      </c>
      <c r="AP336" s="96" t="str">
        <f>IFERROR(VLOOKUP(Table1[[#This Row],[RespondentID]],'All Data'!$A:$CO,93,FALSE),"unknown")</f>
        <v>English, Other</v>
      </c>
      <c r="AQ336" s="96" t="str">
        <f>IFERROR(VLOOKUP(Table1[[#This Row],[RespondentID]],'All Data'!$A:$CW,94,FALSE),"unknown")</f>
        <v>$75,000 to $125,000</v>
      </c>
      <c r="AR336" s="96" t="str">
        <f>IFERROR(VLOOKUP(Table1[[#This Row],[RespondentID]],'All Data'!$A:$CW,95,FALSE),"unknown")</f>
        <v>High school graduate</v>
      </c>
      <c r="AS336" s="96" t="str">
        <f>IFERROR(VLOOKUP(Table1[[#This Row],[RespondentID]],'All Data'!$A:$CW,96,FALSE),"unknown")</f>
        <v>Student</v>
      </c>
      <c r="AT336" s="96" t="str">
        <f>IFERROR(VLOOKUP(Table1[[#This Row],[RespondentID]],'All Data'!$A:$CW,97,FALSE),"unknown")</f>
        <v>Yes</v>
      </c>
      <c r="AU336" s="96" t="str">
        <f>IFERROR(VLOOKUP(Table1[[#This Row],[RespondentID]],'All Data'!$A:$CW,98,FALSE),"unknown")</f>
        <v>Private/Commercial</v>
      </c>
      <c r="AV336" s="96">
        <f>IFERROR(VLOOKUP(Table1[[#This Row],[RespondentID]],'All Data'!$A:$CW,99,FALSE),"unknown")</f>
        <v>0</v>
      </c>
    </row>
    <row r="337" spans="1:48">
      <c r="A337">
        <v>18038103180</v>
      </c>
      <c r="C337" t="s">
        <v>39</v>
      </c>
      <c r="O337">
        <f t="shared" si="85"/>
        <v>1</v>
      </c>
      <c r="P337">
        <f t="shared" si="86"/>
        <v>3</v>
      </c>
      <c r="Q337"/>
      <c r="R337">
        <f t="shared" si="87"/>
        <v>0</v>
      </c>
      <c r="S337">
        <f t="shared" si="88"/>
        <v>1</v>
      </c>
      <c r="T337">
        <f t="shared" si="89"/>
        <v>0</v>
      </c>
      <c r="U337">
        <f t="shared" si="90"/>
        <v>0</v>
      </c>
      <c r="V337">
        <f t="shared" si="91"/>
        <v>0</v>
      </c>
      <c r="W337">
        <f t="shared" si="92"/>
        <v>0</v>
      </c>
      <c r="X337">
        <f t="shared" si="93"/>
        <v>0</v>
      </c>
      <c r="Y337">
        <f t="shared" si="94"/>
        <v>0</v>
      </c>
      <c r="Z337">
        <f t="shared" si="95"/>
        <v>0</v>
      </c>
      <c r="AA337">
        <f t="shared" si="96"/>
        <v>0</v>
      </c>
      <c r="AB337">
        <f t="shared" si="97"/>
        <v>0</v>
      </c>
      <c r="AC337">
        <f t="shared" si="98"/>
        <v>0</v>
      </c>
      <c r="AD337"/>
      <c r="AE337"/>
      <c r="AF337">
        <f t="shared" si="99"/>
        <v>1</v>
      </c>
      <c r="AG337">
        <f t="shared" si="100"/>
        <v>1</v>
      </c>
      <c r="AH337" t="str">
        <f t="shared" si="101"/>
        <v>Correct</v>
      </c>
      <c r="AJ337" s="96" t="str">
        <f>IFERROR(VLOOKUP(Table1[[#This Row],[RespondentID]],'All Data'!$A:$CO,87,FALSE),"unknown")</f>
        <v>Woman</v>
      </c>
      <c r="AK337" s="96" t="str">
        <f>IFERROR(VLOOKUP(Table1[[#This Row],[RespondentID]],'All Data'!$A:$CO,88,FALSE),"unknown")</f>
        <v>45-54 years</v>
      </c>
      <c r="AL337" s="96" t="str">
        <f>IFERROR(VLOOKUP(Table1[[#This Row],[RespondentID]],'All Data'!$A:$CO,89,FALSE),"unknown")</f>
        <v>Suffolk</v>
      </c>
      <c r="AM337" s="96" t="str">
        <f>IFERROR(VLOOKUP(Table1[[#This Row],[RespondentID]],'All Data'!$A:$CO,90,FALSE),"unknown")</f>
        <v>Wading River, 11792</v>
      </c>
      <c r="AN337" s="96" t="str">
        <f>IFERROR(VLOOKUP(Table1[[#This Row],[RespondentID]],'All Data'!$A:$CO,91,FALSE),"unknown")</f>
        <v>White</v>
      </c>
      <c r="AO337" s="96" t="str">
        <f>IFERROR(VLOOKUP(Table1[[#This Row],[RespondentID]],'All Data'!$A:$CO,92,FALSE),"unknown")</f>
        <v>Not Hispanic or Latino</v>
      </c>
      <c r="AP337" s="96" t="str">
        <f>IFERROR(VLOOKUP(Table1[[#This Row],[RespondentID]],'All Data'!$A:$CO,93,FALSE),"unknown")</f>
        <v>English</v>
      </c>
      <c r="AQ337" s="96" t="str">
        <f>IFERROR(VLOOKUP(Table1[[#This Row],[RespondentID]],'All Data'!$A:$CW,94,FALSE),"unknown")</f>
        <v>Over $125,000</v>
      </c>
      <c r="AR337" s="96" t="str">
        <f>IFERROR(VLOOKUP(Table1[[#This Row],[RespondentID]],'All Data'!$A:$CW,95,FALSE),"unknown")</f>
        <v>Graduate school</v>
      </c>
      <c r="AS337" s="96" t="str">
        <f>IFERROR(VLOOKUP(Table1[[#This Row],[RespondentID]],'All Data'!$A:$CW,96,FALSE),"unknown")</f>
        <v>Employed for wages</v>
      </c>
      <c r="AT337" s="96" t="str">
        <f>IFERROR(VLOOKUP(Table1[[#This Row],[RespondentID]],'All Data'!$A:$CW,97,FALSE),"unknown")</f>
        <v>Yes</v>
      </c>
      <c r="AU337" s="96" t="str">
        <f>IFERROR(VLOOKUP(Table1[[#This Row],[RespondentID]],'All Data'!$A:$CW,98,FALSE),"unknown")</f>
        <v>Private/Commercial</v>
      </c>
      <c r="AV337" s="96">
        <f>IFERROR(VLOOKUP(Table1[[#This Row],[RespondentID]],'All Data'!$A:$CW,99,FALSE),"unknown")</f>
        <v>0</v>
      </c>
    </row>
    <row r="338" spans="1:48">
      <c r="A338">
        <v>18038103065</v>
      </c>
      <c r="C338" t="s">
        <v>39</v>
      </c>
      <c r="E338" t="s">
        <v>41</v>
      </c>
      <c r="J338" t="s">
        <v>45</v>
      </c>
      <c r="O338">
        <f t="shared" si="85"/>
        <v>3</v>
      </c>
      <c r="P338">
        <f t="shared" si="86"/>
        <v>1</v>
      </c>
      <c r="Q338"/>
      <c r="R338">
        <f t="shared" si="87"/>
        <v>0</v>
      </c>
      <c r="S338">
        <f t="shared" si="88"/>
        <v>1</v>
      </c>
      <c r="T338">
        <f t="shared" si="89"/>
        <v>0</v>
      </c>
      <c r="U338">
        <f t="shared" si="90"/>
        <v>1</v>
      </c>
      <c r="V338">
        <f t="shared" si="91"/>
        <v>0</v>
      </c>
      <c r="W338">
        <f t="shared" si="92"/>
        <v>0</v>
      </c>
      <c r="X338">
        <f t="shared" si="93"/>
        <v>0</v>
      </c>
      <c r="Y338">
        <f t="shared" si="94"/>
        <v>0</v>
      </c>
      <c r="Z338">
        <f t="shared" si="95"/>
        <v>1</v>
      </c>
      <c r="AA338">
        <f t="shared" si="96"/>
        <v>0</v>
      </c>
      <c r="AB338">
        <f t="shared" si="97"/>
        <v>0</v>
      </c>
      <c r="AC338">
        <f t="shared" si="98"/>
        <v>0</v>
      </c>
      <c r="AD338"/>
      <c r="AE338"/>
      <c r="AF338">
        <f t="shared" si="99"/>
        <v>3</v>
      </c>
      <c r="AG338">
        <f t="shared" si="100"/>
        <v>3</v>
      </c>
      <c r="AH338" t="str">
        <f t="shared" si="101"/>
        <v>Correct</v>
      </c>
      <c r="AJ338" s="96" t="str">
        <f>IFERROR(VLOOKUP(Table1[[#This Row],[RespondentID]],'All Data'!$A:$CO,87,FALSE),"unknown")</f>
        <v>Man</v>
      </c>
      <c r="AK338" s="96" t="str">
        <f>IFERROR(VLOOKUP(Table1[[#This Row],[RespondentID]],'All Data'!$A:$CO,88,FALSE),"unknown")</f>
        <v>35-44 years</v>
      </c>
      <c r="AL338" s="96" t="str">
        <f>IFERROR(VLOOKUP(Table1[[#This Row],[RespondentID]],'All Data'!$A:$CO,89,FALSE),"unknown")</f>
        <v>Suffolk</v>
      </c>
      <c r="AM338" s="96" t="str">
        <f>IFERROR(VLOOKUP(Table1[[#This Row],[RespondentID]],'All Data'!$A:$CO,90,FALSE),"unknown")</f>
        <v>Kings Park, 11754</v>
      </c>
      <c r="AN338" s="96" t="str">
        <f>IFERROR(VLOOKUP(Table1[[#This Row],[RespondentID]],'All Data'!$A:$CO,91,FALSE),"unknown")</f>
        <v>White</v>
      </c>
      <c r="AO338" s="96" t="str">
        <f>IFERROR(VLOOKUP(Table1[[#This Row],[RespondentID]],'All Data'!$A:$CO,92,FALSE),"unknown")</f>
        <v>Not Hispanic or Latino</v>
      </c>
      <c r="AP338" s="96" t="str">
        <f>IFERROR(VLOOKUP(Table1[[#This Row],[RespondentID]],'All Data'!$A:$CO,93,FALSE),"unknown")</f>
        <v>English</v>
      </c>
      <c r="AQ338" s="96" t="str">
        <f>IFERROR(VLOOKUP(Table1[[#This Row],[RespondentID]],'All Data'!$A:$CW,94,FALSE),"unknown")</f>
        <v>Over $125,000</v>
      </c>
      <c r="AR338" s="96" t="str">
        <f>IFERROR(VLOOKUP(Table1[[#This Row],[RespondentID]],'All Data'!$A:$CW,95,FALSE),"unknown")</f>
        <v>Graduate school</v>
      </c>
      <c r="AS338" s="96" t="str">
        <f>IFERROR(VLOOKUP(Table1[[#This Row],[RespondentID]],'All Data'!$A:$CW,96,FALSE),"unknown")</f>
        <v>Employed for wages</v>
      </c>
      <c r="AT338" s="96" t="str">
        <f>IFERROR(VLOOKUP(Table1[[#This Row],[RespondentID]],'All Data'!$A:$CW,97,FALSE),"unknown")</f>
        <v>Yes</v>
      </c>
      <c r="AU338" s="96" t="str">
        <f>IFERROR(VLOOKUP(Table1[[#This Row],[RespondentID]],'All Data'!$A:$CW,98,FALSE),"unknown")</f>
        <v>Private/Commercial</v>
      </c>
      <c r="AV338" s="96">
        <f>IFERROR(VLOOKUP(Table1[[#This Row],[RespondentID]],'All Data'!$A:$CW,99,FALSE),"unknown")</f>
        <v>0</v>
      </c>
    </row>
    <row r="339" spans="1:48">
      <c r="A339">
        <v>18038102920</v>
      </c>
      <c r="H339" t="s">
        <v>43</v>
      </c>
      <c r="I339" t="s">
        <v>44</v>
      </c>
      <c r="K339" t="s">
        <v>46</v>
      </c>
      <c r="O339">
        <f t="shared" si="85"/>
        <v>3</v>
      </c>
      <c r="P339">
        <f t="shared" si="86"/>
        <v>1</v>
      </c>
      <c r="Q339"/>
      <c r="R339">
        <f t="shared" si="87"/>
        <v>0</v>
      </c>
      <c r="S339">
        <f t="shared" si="88"/>
        <v>0</v>
      </c>
      <c r="T339">
        <f t="shared" si="89"/>
        <v>0</v>
      </c>
      <c r="U339">
        <f t="shared" si="90"/>
        <v>0</v>
      </c>
      <c r="V339">
        <f t="shared" si="91"/>
        <v>0</v>
      </c>
      <c r="W339">
        <f t="shared" si="92"/>
        <v>0</v>
      </c>
      <c r="X339">
        <f t="shared" si="93"/>
        <v>1</v>
      </c>
      <c r="Y339">
        <f t="shared" si="94"/>
        <v>1</v>
      </c>
      <c r="Z339">
        <f t="shared" si="95"/>
        <v>0</v>
      </c>
      <c r="AA339">
        <f t="shared" si="96"/>
        <v>1</v>
      </c>
      <c r="AB339">
        <f t="shared" si="97"/>
        <v>0</v>
      </c>
      <c r="AC339">
        <f t="shared" si="98"/>
        <v>0</v>
      </c>
      <c r="AD339"/>
      <c r="AE339"/>
      <c r="AF339">
        <f t="shared" si="99"/>
        <v>3</v>
      </c>
      <c r="AG339">
        <f t="shared" si="100"/>
        <v>3</v>
      </c>
      <c r="AH339" t="str">
        <f t="shared" si="101"/>
        <v>Correct</v>
      </c>
      <c r="AJ339" s="96" t="str">
        <f>IFERROR(VLOOKUP(Table1[[#This Row],[RespondentID]],'All Data'!$A:$CO,87,FALSE),"unknown")</f>
        <v>Woman</v>
      </c>
      <c r="AK339" s="96" t="str">
        <f>IFERROR(VLOOKUP(Table1[[#This Row],[RespondentID]],'All Data'!$A:$CO,88,FALSE),"unknown")</f>
        <v>18-24 years</v>
      </c>
      <c r="AL339" s="96" t="str">
        <f>IFERROR(VLOOKUP(Table1[[#This Row],[RespondentID]],'All Data'!$A:$CO,89,FALSE),"unknown")</f>
        <v>Suffolk</v>
      </c>
      <c r="AM339" s="96" t="str">
        <f>IFERROR(VLOOKUP(Table1[[#This Row],[RespondentID]],'All Data'!$A:$CO,90,FALSE),"unknown")</f>
        <v>Smithtown, 11787</v>
      </c>
      <c r="AN339" s="96" t="str">
        <f>IFERROR(VLOOKUP(Table1[[#This Row],[RespondentID]],'All Data'!$A:$CO,91,FALSE),"unknown")</f>
        <v>Asian</v>
      </c>
      <c r="AO339" s="96" t="str">
        <f>IFERROR(VLOOKUP(Table1[[#This Row],[RespondentID]],'All Data'!$A:$CO,92,FALSE),"unknown")</f>
        <v>Not Hispanic or Latino</v>
      </c>
      <c r="AP339" s="96" t="str">
        <f>IFERROR(VLOOKUP(Table1[[#This Row],[RespondentID]],'All Data'!$A:$CO,93,FALSE),"unknown")</f>
        <v>Other</v>
      </c>
      <c r="AQ339" s="96" t="str">
        <f>IFERROR(VLOOKUP(Table1[[#This Row],[RespondentID]],'All Data'!$A:$CW,94,FALSE),"unknown")</f>
        <v>$75,000 to $125,000</v>
      </c>
      <c r="AR339" s="96" t="str">
        <f>IFERROR(VLOOKUP(Table1[[#This Row],[RespondentID]],'All Data'!$A:$CW,95,FALSE),"unknown")</f>
        <v>High school graduate</v>
      </c>
      <c r="AS339" s="96" t="str">
        <f>IFERROR(VLOOKUP(Table1[[#This Row],[RespondentID]],'All Data'!$A:$CW,96,FALSE),"unknown")</f>
        <v>Student</v>
      </c>
      <c r="AT339" s="96" t="str">
        <f>IFERROR(VLOOKUP(Table1[[#This Row],[RespondentID]],'All Data'!$A:$CW,97,FALSE),"unknown")</f>
        <v>Yes</v>
      </c>
      <c r="AU339" s="96" t="str">
        <f>IFERROR(VLOOKUP(Table1[[#This Row],[RespondentID]],'All Data'!$A:$CW,98,FALSE),"unknown")</f>
        <v>Medicaid</v>
      </c>
      <c r="AV339" s="96">
        <f>IFERROR(VLOOKUP(Table1[[#This Row],[RespondentID]],'All Data'!$A:$CW,99,FALSE),"unknown")</f>
        <v>0</v>
      </c>
    </row>
    <row r="340" spans="1:48">
      <c r="A340">
        <v>18038102799</v>
      </c>
      <c r="D340" t="s">
        <v>40</v>
      </c>
      <c r="H340" t="s">
        <v>43</v>
      </c>
      <c r="K340" t="s">
        <v>46</v>
      </c>
      <c r="O340">
        <f t="shared" si="85"/>
        <v>3</v>
      </c>
      <c r="P340">
        <f t="shared" si="86"/>
        <v>1</v>
      </c>
      <c r="Q340"/>
      <c r="R340">
        <f t="shared" si="87"/>
        <v>0</v>
      </c>
      <c r="S340">
        <f t="shared" si="88"/>
        <v>0</v>
      </c>
      <c r="T340">
        <f t="shared" si="89"/>
        <v>1</v>
      </c>
      <c r="U340">
        <f t="shared" si="90"/>
        <v>0</v>
      </c>
      <c r="V340">
        <f t="shared" si="91"/>
        <v>0</v>
      </c>
      <c r="W340">
        <f t="shared" si="92"/>
        <v>0</v>
      </c>
      <c r="X340">
        <f t="shared" si="93"/>
        <v>1</v>
      </c>
      <c r="Y340">
        <f t="shared" si="94"/>
        <v>0</v>
      </c>
      <c r="Z340">
        <f t="shared" si="95"/>
        <v>0</v>
      </c>
      <c r="AA340">
        <f t="shared" si="96"/>
        <v>1</v>
      </c>
      <c r="AB340">
        <f t="shared" si="97"/>
        <v>0</v>
      </c>
      <c r="AC340">
        <f t="shared" si="98"/>
        <v>0</v>
      </c>
      <c r="AD340"/>
      <c r="AE340"/>
      <c r="AF340">
        <f t="shared" si="99"/>
        <v>3</v>
      </c>
      <c r="AG340">
        <f t="shared" si="100"/>
        <v>3</v>
      </c>
      <c r="AH340" t="str">
        <f t="shared" si="101"/>
        <v>Correct</v>
      </c>
      <c r="AJ340" s="96" t="str">
        <f>IFERROR(VLOOKUP(Table1[[#This Row],[RespondentID]],'All Data'!$A:$CO,87,FALSE),"unknown")</f>
        <v>Man</v>
      </c>
      <c r="AK340" s="96" t="str">
        <f>IFERROR(VLOOKUP(Table1[[#This Row],[RespondentID]],'All Data'!$A:$CO,88,FALSE),"unknown")</f>
        <v>35-44 years</v>
      </c>
      <c r="AL340" s="96" t="str">
        <f>IFERROR(VLOOKUP(Table1[[#This Row],[RespondentID]],'All Data'!$A:$CO,89,FALSE),"unknown")</f>
        <v>Suffolk</v>
      </c>
      <c r="AM340" s="96" t="str">
        <f>IFERROR(VLOOKUP(Table1[[#This Row],[RespondentID]],'All Data'!$A:$CO,90,FALSE),"unknown")</f>
        <v>Port Jefferson, 11777</v>
      </c>
      <c r="AN340" s="96" t="str">
        <f>IFERROR(VLOOKUP(Table1[[#This Row],[RespondentID]],'All Data'!$A:$CO,91,FALSE),"unknown")</f>
        <v>White</v>
      </c>
      <c r="AO340" s="96" t="str">
        <f>IFERROR(VLOOKUP(Table1[[#This Row],[RespondentID]],'All Data'!$A:$CO,92,FALSE),"unknown")</f>
        <v>Not Hispanic or Latino</v>
      </c>
      <c r="AP340" s="96" t="str">
        <f>IFERROR(VLOOKUP(Table1[[#This Row],[RespondentID]],'All Data'!$A:$CO,93,FALSE),"unknown")</f>
        <v>English</v>
      </c>
      <c r="AQ340" s="96" t="str">
        <f>IFERROR(VLOOKUP(Table1[[#This Row],[RespondentID]],'All Data'!$A:$CW,94,FALSE),"unknown")</f>
        <v>$50,000 to $74,999</v>
      </c>
      <c r="AR340" s="96" t="str">
        <f>IFERROR(VLOOKUP(Table1[[#This Row],[RespondentID]],'All Data'!$A:$CW,95,FALSE),"unknown")</f>
        <v>College graduate</v>
      </c>
      <c r="AS340" s="96" t="str">
        <f>IFERROR(VLOOKUP(Table1[[#This Row],[RespondentID]],'All Data'!$A:$CW,96,FALSE),"unknown")</f>
        <v>Employed for wages</v>
      </c>
      <c r="AT340" s="96" t="str">
        <f>IFERROR(VLOOKUP(Table1[[#This Row],[RespondentID]],'All Data'!$A:$CW,97,FALSE),"unknown")</f>
        <v>Yes</v>
      </c>
      <c r="AU340" s="96" t="str">
        <f>IFERROR(VLOOKUP(Table1[[#This Row],[RespondentID]],'All Data'!$A:$CW,98,FALSE),"unknown")</f>
        <v>Private/Commercial</v>
      </c>
      <c r="AV340" s="96">
        <f>IFERROR(VLOOKUP(Table1[[#This Row],[RespondentID]],'All Data'!$A:$CW,99,FALSE),"unknown")</f>
        <v>0</v>
      </c>
    </row>
    <row r="341" spans="1:48">
      <c r="A341">
        <v>18038102680</v>
      </c>
      <c r="E341" t="s">
        <v>41</v>
      </c>
      <c r="H341" t="s">
        <v>43</v>
      </c>
      <c r="M341" t="s">
        <v>48</v>
      </c>
      <c r="O341">
        <f t="shared" si="85"/>
        <v>3</v>
      </c>
      <c r="P341">
        <f t="shared" si="86"/>
        <v>1</v>
      </c>
      <c r="Q341"/>
      <c r="R341">
        <f t="shared" si="87"/>
        <v>0</v>
      </c>
      <c r="S341">
        <f t="shared" si="88"/>
        <v>0</v>
      </c>
      <c r="T341">
        <f t="shared" si="89"/>
        <v>0</v>
      </c>
      <c r="U341">
        <f t="shared" si="90"/>
        <v>1</v>
      </c>
      <c r="V341">
        <f t="shared" si="91"/>
        <v>0</v>
      </c>
      <c r="W341">
        <f t="shared" si="92"/>
        <v>0</v>
      </c>
      <c r="X341">
        <f t="shared" si="93"/>
        <v>1</v>
      </c>
      <c r="Y341">
        <f t="shared" si="94"/>
        <v>0</v>
      </c>
      <c r="Z341">
        <f t="shared" si="95"/>
        <v>0</v>
      </c>
      <c r="AA341">
        <f t="shared" si="96"/>
        <v>0</v>
      </c>
      <c r="AB341">
        <f t="shared" si="97"/>
        <v>0</v>
      </c>
      <c r="AC341">
        <f t="shared" si="98"/>
        <v>1</v>
      </c>
      <c r="AD341"/>
      <c r="AE341"/>
      <c r="AF341">
        <f t="shared" si="99"/>
        <v>3</v>
      </c>
      <c r="AG341">
        <f t="shared" si="100"/>
        <v>3</v>
      </c>
      <c r="AH341" t="str">
        <f t="shared" si="101"/>
        <v>Correct</v>
      </c>
      <c r="AJ341" s="96" t="str">
        <f>IFERROR(VLOOKUP(Table1[[#This Row],[RespondentID]],'All Data'!$A:$CO,87,FALSE),"unknown")</f>
        <v>Man</v>
      </c>
      <c r="AK341" s="96" t="str">
        <f>IFERROR(VLOOKUP(Table1[[#This Row],[RespondentID]],'All Data'!$A:$CO,88,FALSE),"unknown")</f>
        <v>35-44 years</v>
      </c>
      <c r="AL341" s="96" t="str">
        <f>IFERROR(VLOOKUP(Table1[[#This Row],[RespondentID]],'All Data'!$A:$CO,89,FALSE),"unknown")</f>
        <v>Suffolk</v>
      </c>
      <c r="AM341" s="96" t="str">
        <f>IFERROR(VLOOKUP(Table1[[#This Row],[RespondentID]],'All Data'!$A:$CO,90,FALSE),"unknown")</f>
        <v>Coram, 11727</v>
      </c>
      <c r="AN341" s="96" t="str">
        <f>IFERROR(VLOOKUP(Table1[[#This Row],[RespondentID]],'All Data'!$A:$CO,91,FALSE),"unknown")</f>
        <v>Two or more races</v>
      </c>
      <c r="AO341" s="96" t="str">
        <f>IFERROR(VLOOKUP(Table1[[#This Row],[RespondentID]],'All Data'!$A:$CO,92,FALSE),"unknown")</f>
        <v>Not Hispanic or Latino</v>
      </c>
      <c r="AP341" s="96" t="str">
        <f>IFERROR(VLOOKUP(Table1[[#This Row],[RespondentID]],'All Data'!$A:$CO,93,FALSE),"unknown")</f>
        <v>English</v>
      </c>
      <c r="AQ341" s="96" t="str">
        <f>IFERROR(VLOOKUP(Table1[[#This Row],[RespondentID]],'All Data'!$A:$CW,94,FALSE),"unknown")</f>
        <v>Over $125,000</v>
      </c>
      <c r="AR341" s="96" t="str">
        <f>IFERROR(VLOOKUP(Table1[[#This Row],[RespondentID]],'All Data'!$A:$CW,95,FALSE),"unknown")</f>
        <v>College graduate</v>
      </c>
      <c r="AS341" s="96" t="str">
        <f>IFERROR(VLOOKUP(Table1[[#This Row],[RespondentID]],'All Data'!$A:$CW,96,FALSE),"unknown")</f>
        <v>Employed for wages</v>
      </c>
      <c r="AT341" s="96" t="str">
        <f>IFERROR(VLOOKUP(Table1[[#This Row],[RespondentID]],'All Data'!$A:$CW,97,FALSE),"unknown")</f>
        <v>Yes</v>
      </c>
      <c r="AU341" s="96" t="str">
        <f>IFERROR(VLOOKUP(Table1[[#This Row],[RespondentID]],'All Data'!$A:$CW,98,FALSE),"unknown")</f>
        <v>Medicare</v>
      </c>
      <c r="AV341" s="96">
        <f>IFERROR(VLOOKUP(Table1[[#This Row],[RespondentID]],'All Data'!$A:$CW,99,FALSE),"unknown")</f>
        <v>0</v>
      </c>
    </row>
    <row r="342" spans="1:48">
      <c r="A342">
        <v>18038102385</v>
      </c>
      <c r="H342" t="s">
        <v>43</v>
      </c>
      <c r="I342" t="s">
        <v>44</v>
      </c>
      <c r="L342" t="s">
        <v>47</v>
      </c>
      <c r="O342">
        <f t="shared" si="85"/>
        <v>3</v>
      </c>
      <c r="P342">
        <f t="shared" si="86"/>
        <v>1</v>
      </c>
      <c r="Q342"/>
      <c r="R342">
        <f t="shared" si="87"/>
        <v>0</v>
      </c>
      <c r="S342">
        <f t="shared" si="88"/>
        <v>0</v>
      </c>
      <c r="T342">
        <f t="shared" si="89"/>
        <v>0</v>
      </c>
      <c r="U342">
        <f t="shared" si="90"/>
        <v>0</v>
      </c>
      <c r="V342">
        <f t="shared" si="91"/>
        <v>0</v>
      </c>
      <c r="W342">
        <f t="shared" si="92"/>
        <v>0</v>
      </c>
      <c r="X342">
        <f t="shared" si="93"/>
        <v>1</v>
      </c>
      <c r="Y342">
        <f t="shared" si="94"/>
        <v>1</v>
      </c>
      <c r="Z342">
        <f t="shared" si="95"/>
        <v>0</v>
      </c>
      <c r="AA342">
        <f t="shared" si="96"/>
        <v>0</v>
      </c>
      <c r="AB342">
        <f t="shared" si="97"/>
        <v>1</v>
      </c>
      <c r="AC342">
        <f t="shared" si="98"/>
        <v>0</v>
      </c>
      <c r="AD342"/>
      <c r="AE342"/>
      <c r="AF342">
        <f t="shared" si="99"/>
        <v>3</v>
      </c>
      <c r="AG342">
        <f t="shared" si="100"/>
        <v>3</v>
      </c>
      <c r="AH342" t="str">
        <f t="shared" si="101"/>
        <v>Correct</v>
      </c>
      <c r="AJ342" s="96" t="str">
        <f>IFERROR(VLOOKUP(Table1[[#This Row],[RespondentID]],'All Data'!$A:$CO,87,FALSE),"unknown")</f>
        <v>Woman</v>
      </c>
      <c r="AK342" s="96" t="str">
        <f>IFERROR(VLOOKUP(Table1[[#This Row],[RespondentID]],'All Data'!$A:$CO,88,FALSE),"unknown")</f>
        <v>35-44 years</v>
      </c>
      <c r="AL342" s="96" t="str">
        <f>IFERROR(VLOOKUP(Table1[[#This Row],[RespondentID]],'All Data'!$A:$CO,89,FALSE),"unknown")</f>
        <v>Suffolk</v>
      </c>
      <c r="AM342" s="96" t="str">
        <f>IFERROR(VLOOKUP(Table1[[#This Row],[RespondentID]],'All Data'!$A:$CO,90,FALSE),"unknown")</f>
        <v>Middle Island, 11953</v>
      </c>
      <c r="AN342" s="96" t="str">
        <f>IFERROR(VLOOKUP(Table1[[#This Row],[RespondentID]],'All Data'!$A:$CO,91,FALSE),"unknown")</f>
        <v>White</v>
      </c>
      <c r="AO342" s="96" t="str">
        <f>IFERROR(VLOOKUP(Table1[[#This Row],[RespondentID]],'All Data'!$A:$CO,92,FALSE),"unknown")</f>
        <v>Not Hispanic or Latino</v>
      </c>
      <c r="AP342" s="96" t="str">
        <f>IFERROR(VLOOKUP(Table1[[#This Row],[RespondentID]],'All Data'!$A:$CO,93,FALSE),"unknown")</f>
        <v>English</v>
      </c>
      <c r="AQ342" s="96" t="str">
        <f>IFERROR(VLOOKUP(Table1[[#This Row],[RespondentID]],'All Data'!$A:$CW,94,FALSE),"unknown")</f>
        <v>Over $125,000</v>
      </c>
      <c r="AR342" s="96" t="str">
        <f>IFERROR(VLOOKUP(Table1[[#This Row],[RespondentID]],'All Data'!$A:$CW,95,FALSE),"unknown")</f>
        <v>Graduate school</v>
      </c>
      <c r="AS342" s="96" t="str">
        <f>IFERROR(VLOOKUP(Table1[[#This Row],[RespondentID]],'All Data'!$A:$CW,96,FALSE),"unknown")</f>
        <v>Employed for wages</v>
      </c>
      <c r="AT342" s="96" t="str">
        <f>IFERROR(VLOOKUP(Table1[[#This Row],[RespondentID]],'All Data'!$A:$CW,97,FALSE),"unknown")</f>
        <v>Yes</v>
      </c>
      <c r="AU342" s="96" t="str">
        <f>IFERROR(VLOOKUP(Table1[[#This Row],[RespondentID]],'All Data'!$A:$CW,98,FALSE),"unknown")</f>
        <v>Private/Commercial</v>
      </c>
      <c r="AV342" s="96">
        <f>IFERROR(VLOOKUP(Table1[[#This Row],[RespondentID]],'All Data'!$A:$CW,99,FALSE),"unknown")</f>
        <v>0</v>
      </c>
    </row>
    <row r="343" spans="1:48">
      <c r="A343">
        <v>18038101886</v>
      </c>
      <c r="C343" t="s">
        <v>39</v>
      </c>
      <c r="H343" t="s">
        <v>43</v>
      </c>
      <c r="K343" t="s">
        <v>46</v>
      </c>
      <c r="O343">
        <f t="shared" si="85"/>
        <v>3</v>
      </c>
      <c r="P343">
        <f t="shared" si="86"/>
        <v>1</v>
      </c>
      <c r="Q343"/>
      <c r="R343">
        <f t="shared" si="87"/>
        <v>0</v>
      </c>
      <c r="S343">
        <f t="shared" si="88"/>
        <v>1</v>
      </c>
      <c r="T343">
        <f t="shared" si="89"/>
        <v>0</v>
      </c>
      <c r="U343">
        <f t="shared" si="90"/>
        <v>0</v>
      </c>
      <c r="V343">
        <f t="shared" si="91"/>
        <v>0</v>
      </c>
      <c r="W343">
        <f t="shared" si="92"/>
        <v>0</v>
      </c>
      <c r="X343">
        <f t="shared" si="93"/>
        <v>1</v>
      </c>
      <c r="Y343">
        <f t="shared" si="94"/>
        <v>0</v>
      </c>
      <c r="Z343">
        <f t="shared" si="95"/>
        <v>0</v>
      </c>
      <c r="AA343">
        <f t="shared" si="96"/>
        <v>1</v>
      </c>
      <c r="AB343">
        <f t="shared" si="97"/>
        <v>0</v>
      </c>
      <c r="AC343">
        <f t="shared" si="98"/>
        <v>0</v>
      </c>
      <c r="AD343"/>
      <c r="AE343"/>
      <c r="AF343">
        <f t="shared" si="99"/>
        <v>3</v>
      </c>
      <c r="AG343">
        <f t="shared" si="100"/>
        <v>3</v>
      </c>
      <c r="AH343" t="str">
        <f t="shared" si="101"/>
        <v>Correct</v>
      </c>
      <c r="AJ343" s="96" t="str">
        <f>IFERROR(VLOOKUP(Table1[[#This Row],[RespondentID]],'All Data'!$A:$CO,87,FALSE),"unknown")</f>
        <v>Woman</v>
      </c>
      <c r="AK343" s="96">
        <f>IFERROR(VLOOKUP(Table1[[#This Row],[RespondentID]],'All Data'!$A:$CO,88,FALSE),"unknown")</f>
        <v>0</v>
      </c>
      <c r="AL343" s="96">
        <f>IFERROR(VLOOKUP(Table1[[#This Row],[RespondentID]],'All Data'!$A:$CO,89,FALSE),"unknown")</f>
        <v>0</v>
      </c>
      <c r="AM343" s="96">
        <f>IFERROR(VLOOKUP(Table1[[#This Row],[RespondentID]],'All Data'!$A:$CO,90,FALSE),"unknown")</f>
        <v>0</v>
      </c>
      <c r="AN343" s="96" t="str">
        <f>IFERROR(VLOOKUP(Table1[[#This Row],[RespondentID]],'All Data'!$A:$CO,91,FALSE),"unknown")</f>
        <v>White</v>
      </c>
      <c r="AO343" s="96" t="str">
        <f>IFERROR(VLOOKUP(Table1[[#This Row],[RespondentID]],'All Data'!$A:$CO,92,FALSE),"unknown")</f>
        <v>Not Hispanic or Latino</v>
      </c>
      <c r="AP343" s="96" t="str">
        <f>IFERROR(VLOOKUP(Table1[[#This Row],[RespondentID]],'All Data'!$A:$CO,93,FALSE),"unknown")</f>
        <v>English</v>
      </c>
      <c r="AQ343" s="96" t="str">
        <f>IFERROR(VLOOKUP(Table1[[#This Row],[RespondentID]],'All Data'!$A:$CW,94,FALSE),"unknown")</f>
        <v>Over $125,000</v>
      </c>
      <c r="AR343" s="96" t="str">
        <f>IFERROR(VLOOKUP(Table1[[#This Row],[RespondentID]],'All Data'!$A:$CW,95,FALSE),"unknown")</f>
        <v>Some high school</v>
      </c>
      <c r="AS343" s="96" t="str">
        <f>IFERROR(VLOOKUP(Table1[[#This Row],[RespondentID]],'All Data'!$A:$CW,96,FALSE),"unknown")</f>
        <v>Student</v>
      </c>
      <c r="AT343" s="96">
        <f>IFERROR(VLOOKUP(Table1[[#This Row],[RespondentID]],'All Data'!$A:$CW,97,FALSE),"unknown")</f>
        <v>0</v>
      </c>
      <c r="AU343" s="96">
        <f>IFERROR(VLOOKUP(Table1[[#This Row],[RespondentID]],'All Data'!$A:$CW,98,FALSE),"unknown")</f>
        <v>0</v>
      </c>
      <c r="AV343" s="96">
        <f>IFERROR(VLOOKUP(Table1[[#This Row],[RespondentID]],'All Data'!$A:$CW,99,FALSE),"unknown")</f>
        <v>0</v>
      </c>
    </row>
    <row r="344" spans="1:48">
      <c r="A344">
        <v>18038101808</v>
      </c>
      <c r="C344" t="s">
        <v>39</v>
      </c>
      <c r="G344" t="s">
        <v>37</v>
      </c>
      <c r="H344" t="s">
        <v>43</v>
      </c>
      <c r="O344">
        <f t="shared" si="85"/>
        <v>3</v>
      </c>
      <c r="P344">
        <f t="shared" si="86"/>
        <v>1</v>
      </c>
      <c r="Q344"/>
      <c r="R344">
        <f t="shared" si="87"/>
        <v>0</v>
      </c>
      <c r="S344">
        <f t="shared" si="88"/>
        <v>1</v>
      </c>
      <c r="T344">
        <f t="shared" si="89"/>
        <v>0</v>
      </c>
      <c r="U344">
        <f t="shared" si="90"/>
        <v>0</v>
      </c>
      <c r="V344">
        <f t="shared" si="91"/>
        <v>0</v>
      </c>
      <c r="W344">
        <f t="shared" si="92"/>
        <v>1</v>
      </c>
      <c r="X344">
        <f t="shared" si="93"/>
        <v>1</v>
      </c>
      <c r="Y344">
        <f t="shared" si="94"/>
        <v>0</v>
      </c>
      <c r="Z344">
        <f t="shared" si="95"/>
        <v>0</v>
      </c>
      <c r="AA344">
        <f t="shared" si="96"/>
        <v>0</v>
      </c>
      <c r="AB344">
        <f t="shared" si="97"/>
        <v>0</v>
      </c>
      <c r="AC344">
        <f t="shared" si="98"/>
        <v>0</v>
      </c>
      <c r="AD344"/>
      <c r="AE344"/>
      <c r="AF344">
        <f t="shared" si="99"/>
        <v>3</v>
      </c>
      <c r="AG344">
        <f t="shared" si="100"/>
        <v>3</v>
      </c>
      <c r="AH344" t="str">
        <f t="shared" si="101"/>
        <v>Correct</v>
      </c>
      <c r="AJ344" s="96" t="str">
        <f>IFERROR(VLOOKUP(Table1[[#This Row],[RespondentID]],'All Data'!$A:$CO,87,FALSE),"unknown")</f>
        <v>Woman</v>
      </c>
      <c r="AK344" s="96" t="str">
        <f>IFERROR(VLOOKUP(Table1[[#This Row],[RespondentID]],'All Data'!$A:$CO,88,FALSE),"unknown")</f>
        <v>18-24 years</v>
      </c>
      <c r="AL344" s="96">
        <f>IFERROR(VLOOKUP(Table1[[#This Row],[RespondentID]],'All Data'!$A:$CO,89,FALSE),"unknown")</f>
        <v>0</v>
      </c>
      <c r="AM344" s="96">
        <f>IFERROR(VLOOKUP(Table1[[#This Row],[RespondentID]],'All Data'!$A:$CO,90,FALSE),"unknown")</f>
        <v>0</v>
      </c>
      <c r="AN344" s="96" t="str">
        <f>IFERROR(VLOOKUP(Table1[[#This Row],[RespondentID]],'All Data'!$A:$CO,91,FALSE),"unknown")</f>
        <v>Asian</v>
      </c>
      <c r="AO344" s="96" t="str">
        <f>IFERROR(VLOOKUP(Table1[[#This Row],[RespondentID]],'All Data'!$A:$CO,92,FALSE),"unknown")</f>
        <v>Not Hispanic or Latino</v>
      </c>
      <c r="AP344" s="96" t="str">
        <f>IFERROR(VLOOKUP(Table1[[#This Row],[RespondentID]],'All Data'!$A:$CO,93,FALSE),"unknown")</f>
        <v>English, Korean</v>
      </c>
      <c r="AQ344" s="96" t="str">
        <f>IFERROR(VLOOKUP(Table1[[#This Row],[RespondentID]],'All Data'!$A:$CW,94,FALSE),"unknown")</f>
        <v>Over $125,000</v>
      </c>
      <c r="AR344" s="96" t="str">
        <f>IFERROR(VLOOKUP(Table1[[#This Row],[RespondentID]],'All Data'!$A:$CW,95,FALSE),"unknown")</f>
        <v>Some high school</v>
      </c>
      <c r="AS344" s="96" t="str">
        <f>IFERROR(VLOOKUP(Table1[[#This Row],[RespondentID]],'All Data'!$A:$CW,96,FALSE),"unknown")</f>
        <v>Student</v>
      </c>
      <c r="AT344" s="96">
        <f>IFERROR(VLOOKUP(Table1[[#This Row],[RespondentID]],'All Data'!$A:$CW,97,FALSE),"unknown")</f>
        <v>0</v>
      </c>
      <c r="AU344" s="96">
        <f>IFERROR(VLOOKUP(Table1[[#This Row],[RespondentID]],'All Data'!$A:$CW,98,FALSE),"unknown")</f>
        <v>0</v>
      </c>
      <c r="AV344" s="96">
        <f>IFERROR(VLOOKUP(Table1[[#This Row],[RespondentID]],'All Data'!$A:$CW,99,FALSE),"unknown")</f>
        <v>0</v>
      </c>
    </row>
    <row r="345" spans="1:48">
      <c r="A345">
        <v>18038101645</v>
      </c>
      <c r="C345" t="s">
        <v>39</v>
      </c>
      <c r="G345" t="s">
        <v>37</v>
      </c>
      <c r="H345" t="s">
        <v>43</v>
      </c>
      <c r="O345">
        <f t="shared" si="85"/>
        <v>3</v>
      </c>
      <c r="P345">
        <f t="shared" si="86"/>
        <v>1</v>
      </c>
      <c r="Q345"/>
      <c r="R345">
        <f t="shared" si="87"/>
        <v>0</v>
      </c>
      <c r="S345">
        <f t="shared" si="88"/>
        <v>1</v>
      </c>
      <c r="T345">
        <f t="shared" si="89"/>
        <v>0</v>
      </c>
      <c r="U345">
        <f t="shared" si="90"/>
        <v>0</v>
      </c>
      <c r="V345">
        <f t="shared" si="91"/>
        <v>0</v>
      </c>
      <c r="W345">
        <f t="shared" si="92"/>
        <v>1</v>
      </c>
      <c r="X345">
        <f t="shared" si="93"/>
        <v>1</v>
      </c>
      <c r="Y345">
        <f t="shared" si="94"/>
        <v>0</v>
      </c>
      <c r="Z345">
        <f t="shared" si="95"/>
        <v>0</v>
      </c>
      <c r="AA345">
        <f t="shared" si="96"/>
        <v>0</v>
      </c>
      <c r="AB345">
        <f t="shared" si="97"/>
        <v>0</v>
      </c>
      <c r="AC345">
        <f t="shared" si="98"/>
        <v>0</v>
      </c>
      <c r="AD345"/>
      <c r="AE345"/>
      <c r="AF345">
        <f t="shared" si="99"/>
        <v>3</v>
      </c>
      <c r="AG345">
        <f t="shared" si="100"/>
        <v>3</v>
      </c>
      <c r="AH345" t="str">
        <f t="shared" si="101"/>
        <v>Correct</v>
      </c>
      <c r="AJ345" s="96" t="str">
        <f>IFERROR(VLOOKUP(Table1[[#This Row],[RespondentID]],'All Data'!$A:$CO,87,FALSE),"unknown")</f>
        <v>Woman</v>
      </c>
      <c r="AK345" s="96">
        <f>IFERROR(VLOOKUP(Table1[[#This Row],[RespondentID]],'All Data'!$A:$CO,88,FALSE),"unknown")</f>
        <v>0</v>
      </c>
      <c r="AL345" s="96">
        <f>IFERROR(VLOOKUP(Table1[[#This Row],[RespondentID]],'All Data'!$A:$CO,89,FALSE),"unknown")</f>
        <v>0</v>
      </c>
      <c r="AM345" s="96">
        <f>IFERROR(VLOOKUP(Table1[[#This Row],[RespondentID]],'All Data'!$A:$CO,90,FALSE),"unknown")</f>
        <v>0</v>
      </c>
      <c r="AN345" s="96" t="str">
        <f>IFERROR(VLOOKUP(Table1[[#This Row],[RespondentID]],'All Data'!$A:$CO,91,FALSE),"unknown")</f>
        <v>Asian</v>
      </c>
      <c r="AO345" s="96">
        <f>IFERROR(VLOOKUP(Table1[[#This Row],[RespondentID]],'All Data'!$A:$CO,92,FALSE),"unknown")</f>
        <v>0</v>
      </c>
      <c r="AP345" s="96" t="str">
        <f>IFERROR(VLOOKUP(Table1[[#This Row],[RespondentID]],'All Data'!$A:$CO,93,FALSE),"unknown")</f>
        <v>English, Chinese</v>
      </c>
      <c r="AQ345" s="96" t="str">
        <f>IFERROR(VLOOKUP(Table1[[#This Row],[RespondentID]],'All Data'!$A:$CW,94,FALSE),"unknown")</f>
        <v>Over $125,000</v>
      </c>
      <c r="AR345" s="96" t="str">
        <f>IFERROR(VLOOKUP(Table1[[#This Row],[RespondentID]],'All Data'!$A:$CW,95,FALSE),"unknown")</f>
        <v>Some high school</v>
      </c>
      <c r="AS345" s="96" t="str">
        <f>IFERROR(VLOOKUP(Table1[[#This Row],[RespondentID]],'All Data'!$A:$CW,96,FALSE),"unknown")</f>
        <v>Student</v>
      </c>
      <c r="AT345" s="96">
        <f>IFERROR(VLOOKUP(Table1[[#This Row],[RespondentID]],'All Data'!$A:$CW,97,FALSE),"unknown")</f>
        <v>0</v>
      </c>
      <c r="AU345" s="96">
        <f>IFERROR(VLOOKUP(Table1[[#This Row],[RespondentID]],'All Data'!$A:$CW,98,FALSE),"unknown")</f>
        <v>0</v>
      </c>
      <c r="AV345" s="96">
        <f>IFERROR(VLOOKUP(Table1[[#This Row],[RespondentID]],'All Data'!$A:$CW,99,FALSE),"unknown")</f>
        <v>0</v>
      </c>
    </row>
    <row r="346" spans="1:48">
      <c r="A346">
        <v>18038101422</v>
      </c>
      <c r="H346" t="s">
        <v>43</v>
      </c>
      <c r="O346">
        <f t="shared" si="85"/>
        <v>1</v>
      </c>
      <c r="P346">
        <f t="shared" si="86"/>
        <v>3</v>
      </c>
      <c r="Q346"/>
      <c r="R346">
        <f t="shared" si="87"/>
        <v>0</v>
      </c>
      <c r="S346">
        <f t="shared" si="88"/>
        <v>0</v>
      </c>
      <c r="T346">
        <f t="shared" si="89"/>
        <v>0</v>
      </c>
      <c r="U346">
        <f t="shared" si="90"/>
        <v>0</v>
      </c>
      <c r="V346">
        <f t="shared" si="91"/>
        <v>0</v>
      </c>
      <c r="W346">
        <f t="shared" si="92"/>
        <v>0</v>
      </c>
      <c r="X346">
        <f t="shared" si="93"/>
        <v>1</v>
      </c>
      <c r="Y346">
        <f t="shared" si="94"/>
        <v>0</v>
      </c>
      <c r="Z346">
        <f t="shared" si="95"/>
        <v>0</v>
      </c>
      <c r="AA346">
        <f t="shared" si="96"/>
        <v>0</v>
      </c>
      <c r="AB346">
        <f t="shared" si="97"/>
        <v>0</v>
      </c>
      <c r="AC346">
        <f t="shared" si="98"/>
        <v>0</v>
      </c>
      <c r="AD346"/>
      <c r="AE346"/>
      <c r="AF346">
        <f t="shared" si="99"/>
        <v>1</v>
      </c>
      <c r="AG346">
        <f t="shared" si="100"/>
        <v>1</v>
      </c>
      <c r="AH346" t="str">
        <f t="shared" si="101"/>
        <v>Correct</v>
      </c>
      <c r="AJ346" s="96" t="str">
        <f>IFERROR(VLOOKUP(Table1[[#This Row],[RespondentID]],'All Data'!$A:$CO,87,FALSE),"unknown")</f>
        <v>Woman</v>
      </c>
      <c r="AK346" s="96">
        <f>IFERROR(VLOOKUP(Table1[[#This Row],[RespondentID]],'All Data'!$A:$CO,88,FALSE),"unknown")</f>
        <v>0</v>
      </c>
      <c r="AL346" s="96">
        <f>IFERROR(VLOOKUP(Table1[[#This Row],[RespondentID]],'All Data'!$A:$CO,89,FALSE),"unknown")</f>
        <v>0</v>
      </c>
      <c r="AM346" s="96">
        <f>IFERROR(VLOOKUP(Table1[[#This Row],[RespondentID]],'All Data'!$A:$CO,90,FALSE),"unknown")</f>
        <v>0</v>
      </c>
      <c r="AN346" s="96" t="str">
        <f>IFERROR(VLOOKUP(Table1[[#This Row],[RespondentID]],'All Data'!$A:$CO,91,FALSE),"unknown")</f>
        <v>Asian</v>
      </c>
      <c r="AO346" s="96">
        <f>IFERROR(VLOOKUP(Table1[[#This Row],[RespondentID]],'All Data'!$A:$CO,92,FALSE),"unknown")</f>
        <v>0</v>
      </c>
      <c r="AP346" s="96" t="str">
        <f>IFERROR(VLOOKUP(Table1[[#This Row],[RespondentID]],'All Data'!$A:$CO,93,FALSE),"unknown")</f>
        <v>English</v>
      </c>
      <c r="AQ346" s="96">
        <f>IFERROR(VLOOKUP(Table1[[#This Row],[RespondentID]],'All Data'!$A:$CW,94,FALSE),"unknown")</f>
        <v>0</v>
      </c>
      <c r="AR346" s="96" t="str">
        <f>IFERROR(VLOOKUP(Table1[[#This Row],[RespondentID]],'All Data'!$A:$CW,95,FALSE),"unknown")</f>
        <v>Some high school</v>
      </c>
      <c r="AS346" s="96" t="str">
        <f>IFERROR(VLOOKUP(Table1[[#This Row],[RespondentID]],'All Data'!$A:$CW,96,FALSE),"unknown")</f>
        <v>Student</v>
      </c>
      <c r="AT346" s="96">
        <f>IFERROR(VLOOKUP(Table1[[#This Row],[RespondentID]],'All Data'!$A:$CW,97,FALSE),"unknown")</f>
        <v>0</v>
      </c>
      <c r="AU346" s="96">
        <f>IFERROR(VLOOKUP(Table1[[#This Row],[RespondentID]],'All Data'!$A:$CW,98,FALSE),"unknown")</f>
        <v>0</v>
      </c>
      <c r="AV346" s="96">
        <f>IFERROR(VLOOKUP(Table1[[#This Row],[RespondentID]],'All Data'!$A:$CW,99,FALSE),"unknown")</f>
        <v>0</v>
      </c>
    </row>
    <row r="347" spans="1:48">
      <c r="A347">
        <v>18038101272</v>
      </c>
      <c r="H347" t="s">
        <v>43</v>
      </c>
      <c r="J347" t="s">
        <v>45</v>
      </c>
      <c r="O347">
        <f t="shared" si="85"/>
        <v>2</v>
      </c>
      <c r="P347">
        <f t="shared" si="86"/>
        <v>1.5</v>
      </c>
      <c r="Q347"/>
      <c r="R347">
        <f t="shared" si="87"/>
        <v>0</v>
      </c>
      <c r="S347">
        <f t="shared" si="88"/>
        <v>0</v>
      </c>
      <c r="T347">
        <f t="shared" si="89"/>
        <v>0</v>
      </c>
      <c r="U347">
        <f t="shared" si="90"/>
        <v>0</v>
      </c>
      <c r="V347">
        <f t="shared" si="91"/>
        <v>0</v>
      </c>
      <c r="W347">
        <f t="shared" si="92"/>
        <v>0</v>
      </c>
      <c r="X347">
        <f t="shared" si="93"/>
        <v>1</v>
      </c>
      <c r="Y347">
        <f t="shared" si="94"/>
        <v>0</v>
      </c>
      <c r="Z347">
        <f t="shared" si="95"/>
        <v>1</v>
      </c>
      <c r="AA347">
        <f t="shared" si="96"/>
        <v>0</v>
      </c>
      <c r="AB347">
        <f t="shared" si="97"/>
        <v>0</v>
      </c>
      <c r="AC347">
        <f t="shared" si="98"/>
        <v>0</v>
      </c>
      <c r="AD347"/>
      <c r="AE347"/>
      <c r="AF347">
        <f t="shared" si="99"/>
        <v>2</v>
      </c>
      <c r="AG347">
        <f t="shared" si="100"/>
        <v>2</v>
      </c>
      <c r="AH347" t="str">
        <f t="shared" si="101"/>
        <v>Correct</v>
      </c>
      <c r="AJ347" s="96" t="str">
        <f>IFERROR(VLOOKUP(Table1[[#This Row],[RespondentID]],'All Data'!$A:$CO,87,FALSE),"unknown")</f>
        <v>Man</v>
      </c>
      <c r="AK347" s="96">
        <f>IFERROR(VLOOKUP(Table1[[#This Row],[RespondentID]],'All Data'!$A:$CO,88,FALSE),"unknown")</f>
        <v>0</v>
      </c>
      <c r="AL347" s="96">
        <f>IFERROR(VLOOKUP(Table1[[#This Row],[RespondentID]],'All Data'!$A:$CO,89,FALSE),"unknown")</f>
        <v>0</v>
      </c>
      <c r="AM347" s="96">
        <f>IFERROR(VLOOKUP(Table1[[#This Row],[RespondentID]],'All Data'!$A:$CO,90,FALSE),"unknown")</f>
        <v>0</v>
      </c>
      <c r="AN347" s="96" t="str">
        <f>IFERROR(VLOOKUP(Table1[[#This Row],[RespondentID]],'All Data'!$A:$CO,91,FALSE),"unknown")</f>
        <v>Asian</v>
      </c>
      <c r="AO347" s="96">
        <f>IFERROR(VLOOKUP(Table1[[#This Row],[RespondentID]],'All Data'!$A:$CO,92,FALSE),"unknown")</f>
        <v>0</v>
      </c>
      <c r="AP347" s="96" t="str">
        <f>IFERROR(VLOOKUP(Table1[[#This Row],[RespondentID]],'All Data'!$A:$CO,93,FALSE),"unknown")</f>
        <v>English, Chinese</v>
      </c>
      <c r="AQ347" s="96">
        <f>IFERROR(VLOOKUP(Table1[[#This Row],[RespondentID]],'All Data'!$A:$CW,94,FALSE),"unknown")</f>
        <v>0</v>
      </c>
      <c r="AR347" s="96" t="str">
        <f>IFERROR(VLOOKUP(Table1[[#This Row],[RespondentID]],'All Data'!$A:$CW,95,FALSE),"unknown")</f>
        <v>Some high school</v>
      </c>
      <c r="AS347" s="96" t="str">
        <f>IFERROR(VLOOKUP(Table1[[#This Row],[RespondentID]],'All Data'!$A:$CW,96,FALSE),"unknown")</f>
        <v>Student</v>
      </c>
      <c r="AT347" s="96">
        <f>IFERROR(VLOOKUP(Table1[[#This Row],[RespondentID]],'All Data'!$A:$CW,97,FALSE),"unknown")</f>
        <v>0</v>
      </c>
      <c r="AU347" s="96">
        <f>IFERROR(VLOOKUP(Table1[[#This Row],[RespondentID]],'All Data'!$A:$CW,98,FALSE),"unknown")</f>
        <v>0</v>
      </c>
      <c r="AV347" s="96">
        <f>IFERROR(VLOOKUP(Table1[[#This Row],[RespondentID]],'All Data'!$A:$CW,99,FALSE),"unknown")</f>
        <v>0</v>
      </c>
    </row>
    <row r="348" spans="1:48">
      <c r="A348">
        <v>18038101095</v>
      </c>
      <c r="C348" t="s">
        <v>39</v>
      </c>
      <c r="G348" t="s">
        <v>37</v>
      </c>
      <c r="K348" t="s">
        <v>46</v>
      </c>
      <c r="O348">
        <f t="shared" si="85"/>
        <v>3</v>
      </c>
      <c r="P348">
        <f t="shared" si="86"/>
        <v>1</v>
      </c>
      <c r="Q348"/>
      <c r="R348">
        <f t="shared" si="87"/>
        <v>0</v>
      </c>
      <c r="S348">
        <f t="shared" si="88"/>
        <v>1</v>
      </c>
      <c r="T348">
        <f t="shared" si="89"/>
        <v>0</v>
      </c>
      <c r="U348">
        <f t="shared" si="90"/>
        <v>0</v>
      </c>
      <c r="V348">
        <f t="shared" si="91"/>
        <v>0</v>
      </c>
      <c r="W348">
        <f t="shared" si="92"/>
        <v>1</v>
      </c>
      <c r="X348">
        <f t="shared" si="93"/>
        <v>0</v>
      </c>
      <c r="Y348">
        <f t="shared" si="94"/>
        <v>0</v>
      </c>
      <c r="Z348">
        <f t="shared" si="95"/>
        <v>0</v>
      </c>
      <c r="AA348">
        <f t="shared" si="96"/>
        <v>1</v>
      </c>
      <c r="AB348">
        <f t="shared" si="97"/>
        <v>0</v>
      </c>
      <c r="AC348">
        <f t="shared" si="98"/>
        <v>0</v>
      </c>
      <c r="AD348"/>
      <c r="AE348"/>
      <c r="AF348">
        <f t="shared" si="99"/>
        <v>3</v>
      </c>
      <c r="AG348">
        <f t="shared" si="100"/>
        <v>3</v>
      </c>
      <c r="AH348" t="str">
        <f t="shared" si="101"/>
        <v>Correct</v>
      </c>
      <c r="AJ348" s="96" t="str">
        <f>IFERROR(VLOOKUP(Table1[[#This Row],[RespondentID]],'All Data'!$A:$CO,87,FALSE),"unknown")</f>
        <v>Woman</v>
      </c>
      <c r="AK348" s="96">
        <f>IFERROR(VLOOKUP(Table1[[#This Row],[RespondentID]],'All Data'!$A:$CO,88,FALSE),"unknown")</f>
        <v>0</v>
      </c>
      <c r="AL348" s="96">
        <f>IFERROR(VLOOKUP(Table1[[#This Row],[RespondentID]],'All Data'!$A:$CO,89,FALSE),"unknown")</f>
        <v>0</v>
      </c>
      <c r="AM348" s="96">
        <f>IFERROR(VLOOKUP(Table1[[#This Row],[RespondentID]],'All Data'!$A:$CO,90,FALSE),"unknown")</f>
        <v>0</v>
      </c>
      <c r="AN348" s="96" t="str">
        <f>IFERROR(VLOOKUP(Table1[[#This Row],[RespondentID]],'All Data'!$A:$CO,91,FALSE),"unknown")</f>
        <v>Asian</v>
      </c>
      <c r="AO348" s="96">
        <f>IFERROR(VLOOKUP(Table1[[#This Row],[RespondentID]],'All Data'!$A:$CO,92,FALSE),"unknown")</f>
        <v>0</v>
      </c>
      <c r="AP348" s="96" t="str">
        <f>IFERROR(VLOOKUP(Table1[[#This Row],[RespondentID]],'All Data'!$A:$CO,93,FALSE),"unknown")</f>
        <v>English, Korean</v>
      </c>
      <c r="AQ348" s="96" t="str">
        <f>IFERROR(VLOOKUP(Table1[[#This Row],[RespondentID]],'All Data'!$A:$CW,94,FALSE),"unknown")</f>
        <v>$75,000 to $125,000</v>
      </c>
      <c r="AR348" s="96" t="str">
        <f>IFERROR(VLOOKUP(Table1[[#This Row],[RespondentID]],'All Data'!$A:$CW,95,FALSE),"unknown")</f>
        <v>Some high school</v>
      </c>
      <c r="AS348" s="96" t="str">
        <f>IFERROR(VLOOKUP(Table1[[#This Row],[RespondentID]],'All Data'!$A:$CW,96,FALSE),"unknown")</f>
        <v>Student</v>
      </c>
      <c r="AT348" s="96">
        <f>IFERROR(VLOOKUP(Table1[[#This Row],[RespondentID]],'All Data'!$A:$CW,97,FALSE),"unknown")</f>
        <v>0</v>
      </c>
      <c r="AU348" s="96">
        <f>IFERROR(VLOOKUP(Table1[[#This Row],[RespondentID]],'All Data'!$A:$CW,98,FALSE),"unknown")</f>
        <v>0</v>
      </c>
      <c r="AV348" s="96">
        <f>IFERROR(VLOOKUP(Table1[[#This Row],[RespondentID]],'All Data'!$A:$CW,99,FALSE),"unknown")</f>
        <v>0</v>
      </c>
    </row>
    <row r="349" spans="1:48">
      <c r="A349">
        <v>18038100881</v>
      </c>
      <c r="G349" t="s">
        <v>37</v>
      </c>
      <c r="J349" t="s">
        <v>45</v>
      </c>
      <c r="O349">
        <f t="shared" si="85"/>
        <v>2</v>
      </c>
      <c r="P349">
        <f t="shared" si="86"/>
        <v>1.5</v>
      </c>
      <c r="Q349"/>
      <c r="R349">
        <f t="shared" si="87"/>
        <v>0</v>
      </c>
      <c r="S349">
        <f t="shared" si="88"/>
        <v>0</v>
      </c>
      <c r="T349">
        <f t="shared" si="89"/>
        <v>0</v>
      </c>
      <c r="U349">
        <f t="shared" si="90"/>
        <v>0</v>
      </c>
      <c r="V349">
        <f t="shared" si="91"/>
        <v>0</v>
      </c>
      <c r="W349">
        <f t="shared" si="92"/>
        <v>1</v>
      </c>
      <c r="X349">
        <f t="shared" si="93"/>
        <v>0</v>
      </c>
      <c r="Y349">
        <f t="shared" si="94"/>
        <v>0</v>
      </c>
      <c r="Z349">
        <f t="shared" si="95"/>
        <v>1</v>
      </c>
      <c r="AA349">
        <f t="shared" si="96"/>
        <v>0</v>
      </c>
      <c r="AB349">
        <f t="shared" si="97"/>
        <v>0</v>
      </c>
      <c r="AC349">
        <f t="shared" si="98"/>
        <v>0</v>
      </c>
      <c r="AD349"/>
      <c r="AE349"/>
      <c r="AF349">
        <f t="shared" si="99"/>
        <v>2</v>
      </c>
      <c r="AG349">
        <f t="shared" si="100"/>
        <v>2</v>
      </c>
      <c r="AH349" t="str">
        <f t="shared" si="101"/>
        <v>Correct</v>
      </c>
      <c r="AJ349" s="96" t="str">
        <f>IFERROR(VLOOKUP(Table1[[#This Row],[RespondentID]],'All Data'!$A:$CO,87,FALSE),"unknown")</f>
        <v>Woman</v>
      </c>
      <c r="AK349" s="96" t="str">
        <f>IFERROR(VLOOKUP(Table1[[#This Row],[RespondentID]],'All Data'!$A:$CO,88,FALSE),"unknown")</f>
        <v>18-24 years</v>
      </c>
      <c r="AL349" s="96" t="str">
        <f>IFERROR(VLOOKUP(Table1[[#This Row],[RespondentID]],'All Data'!$A:$CO,89,FALSE),"unknown")</f>
        <v>Suffolk</v>
      </c>
      <c r="AM349" s="96" t="str">
        <f>IFERROR(VLOOKUP(Table1[[#This Row],[RespondentID]],'All Data'!$A:$CO,90,FALSE),"unknown")</f>
        <v>Commack, 11725</v>
      </c>
      <c r="AN349" s="96" t="str">
        <f>IFERROR(VLOOKUP(Table1[[#This Row],[RespondentID]],'All Data'!$A:$CO,91,FALSE),"unknown")</f>
        <v>Two or more races</v>
      </c>
      <c r="AO349" s="96" t="str">
        <f>IFERROR(VLOOKUP(Table1[[#This Row],[RespondentID]],'All Data'!$A:$CO,92,FALSE),"unknown")</f>
        <v>Not Hispanic or Latino</v>
      </c>
      <c r="AP349" s="96" t="str">
        <f>IFERROR(VLOOKUP(Table1[[#This Row],[RespondentID]],'All Data'!$A:$CO,93,FALSE),"unknown")</f>
        <v>English</v>
      </c>
      <c r="AQ349" s="96" t="str">
        <f>IFERROR(VLOOKUP(Table1[[#This Row],[RespondentID]],'All Data'!$A:$CW,94,FALSE),"unknown")</f>
        <v>Over $125,000</v>
      </c>
      <c r="AR349" s="96" t="str">
        <f>IFERROR(VLOOKUP(Table1[[#This Row],[RespondentID]],'All Data'!$A:$CW,95,FALSE),"unknown")</f>
        <v>High school graduate</v>
      </c>
      <c r="AS349" s="96" t="str">
        <f>IFERROR(VLOOKUP(Table1[[#This Row],[RespondentID]],'All Data'!$A:$CW,96,FALSE),"unknown")</f>
        <v>Student</v>
      </c>
      <c r="AT349" s="96" t="str">
        <f>IFERROR(VLOOKUP(Table1[[#This Row],[RespondentID]],'All Data'!$A:$CW,97,FALSE),"unknown")</f>
        <v>No</v>
      </c>
      <c r="AU349" s="96" t="str">
        <f>IFERROR(VLOOKUP(Table1[[#This Row],[RespondentID]],'All Data'!$A:$CW,98,FALSE),"unknown")</f>
        <v>No Insurance</v>
      </c>
      <c r="AV349" s="96">
        <f>IFERROR(VLOOKUP(Table1[[#This Row],[RespondentID]],'All Data'!$A:$CW,99,FALSE),"unknown")</f>
        <v>0</v>
      </c>
    </row>
    <row r="350" spans="1:48">
      <c r="A350">
        <v>18038100468</v>
      </c>
      <c r="C350" t="s">
        <v>39</v>
      </c>
      <c r="H350" t="s">
        <v>43</v>
      </c>
      <c r="I350" t="s">
        <v>44</v>
      </c>
      <c r="O350">
        <f t="shared" si="85"/>
        <v>3</v>
      </c>
      <c r="P350">
        <f t="shared" si="86"/>
        <v>1</v>
      </c>
      <c r="Q350"/>
      <c r="R350">
        <f t="shared" si="87"/>
        <v>0</v>
      </c>
      <c r="S350">
        <f t="shared" si="88"/>
        <v>1</v>
      </c>
      <c r="T350">
        <f t="shared" si="89"/>
        <v>0</v>
      </c>
      <c r="U350">
        <f t="shared" si="90"/>
        <v>0</v>
      </c>
      <c r="V350">
        <f t="shared" si="91"/>
        <v>0</v>
      </c>
      <c r="W350">
        <f t="shared" si="92"/>
        <v>0</v>
      </c>
      <c r="X350">
        <f t="shared" si="93"/>
        <v>1</v>
      </c>
      <c r="Y350">
        <f t="shared" si="94"/>
        <v>1</v>
      </c>
      <c r="Z350">
        <f t="shared" si="95"/>
        <v>0</v>
      </c>
      <c r="AA350">
        <f t="shared" si="96"/>
        <v>0</v>
      </c>
      <c r="AB350">
        <f t="shared" si="97"/>
        <v>0</v>
      </c>
      <c r="AC350">
        <f t="shared" si="98"/>
        <v>0</v>
      </c>
      <c r="AD350"/>
      <c r="AE350"/>
      <c r="AF350">
        <f t="shared" si="99"/>
        <v>3</v>
      </c>
      <c r="AG350">
        <f t="shared" si="100"/>
        <v>3</v>
      </c>
      <c r="AH350" t="str">
        <f t="shared" si="101"/>
        <v>Correct</v>
      </c>
      <c r="AJ350" s="96" t="str">
        <f>IFERROR(VLOOKUP(Table1[[#This Row],[RespondentID]],'All Data'!$A:$CO,87,FALSE),"unknown")</f>
        <v>Woman</v>
      </c>
      <c r="AK350" s="96" t="str">
        <f>IFERROR(VLOOKUP(Table1[[#This Row],[RespondentID]],'All Data'!$A:$CO,88,FALSE),"unknown")</f>
        <v>45-54 years</v>
      </c>
      <c r="AL350" s="96" t="str">
        <f>IFERROR(VLOOKUP(Table1[[#This Row],[RespondentID]],'All Data'!$A:$CO,89,FALSE),"unknown")</f>
        <v>Suffolk</v>
      </c>
      <c r="AM350" s="96" t="str">
        <f>IFERROR(VLOOKUP(Table1[[#This Row],[RespondentID]],'All Data'!$A:$CO,90,FALSE),"unknown")</f>
        <v>Dix Hills, 11746</v>
      </c>
      <c r="AN350" s="96" t="str">
        <f>IFERROR(VLOOKUP(Table1[[#This Row],[RespondentID]],'All Data'!$A:$CO,91,FALSE),"unknown")</f>
        <v>White</v>
      </c>
      <c r="AO350" s="96" t="str">
        <f>IFERROR(VLOOKUP(Table1[[#This Row],[RespondentID]],'All Data'!$A:$CO,92,FALSE),"unknown")</f>
        <v>Not Hispanic or Latino</v>
      </c>
      <c r="AP350" s="96" t="str">
        <f>IFERROR(VLOOKUP(Table1[[#This Row],[RespondentID]],'All Data'!$A:$CO,93,FALSE),"unknown")</f>
        <v>Haitian Creole</v>
      </c>
      <c r="AQ350" s="96" t="str">
        <f>IFERROR(VLOOKUP(Table1[[#This Row],[RespondentID]],'All Data'!$A:$CW,94,FALSE),"unknown")</f>
        <v>Over $125,000</v>
      </c>
      <c r="AR350" s="96" t="str">
        <f>IFERROR(VLOOKUP(Table1[[#This Row],[RespondentID]],'All Data'!$A:$CW,95,FALSE),"unknown")</f>
        <v>Graduate school</v>
      </c>
      <c r="AS350" s="96" t="str">
        <f>IFERROR(VLOOKUP(Table1[[#This Row],[RespondentID]],'All Data'!$A:$CW,96,FALSE),"unknown")</f>
        <v>Employed for wages</v>
      </c>
      <c r="AT350" s="96" t="str">
        <f>IFERROR(VLOOKUP(Table1[[#This Row],[RespondentID]],'All Data'!$A:$CW,97,FALSE),"unknown")</f>
        <v>Yes</v>
      </c>
      <c r="AU350" s="96" t="str">
        <f>IFERROR(VLOOKUP(Table1[[#This Row],[RespondentID]],'All Data'!$A:$CW,98,FALSE),"unknown")</f>
        <v>Private/Commercial</v>
      </c>
      <c r="AV350" s="96">
        <f>IFERROR(VLOOKUP(Table1[[#This Row],[RespondentID]],'All Data'!$A:$CW,99,FALSE),"unknown")</f>
        <v>0</v>
      </c>
    </row>
    <row r="351" spans="1:48">
      <c r="A351">
        <v>18038100341</v>
      </c>
      <c r="C351" t="s">
        <v>39</v>
      </c>
      <c r="G351" t="s">
        <v>37</v>
      </c>
      <c r="H351" t="s">
        <v>43</v>
      </c>
      <c r="O351">
        <f t="shared" si="85"/>
        <v>3</v>
      </c>
      <c r="P351">
        <f t="shared" si="86"/>
        <v>1</v>
      </c>
      <c r="Q351"/>
      <c r="R351">
        <f t="shared" si="87"/>
        <v>0</v>
      </c>
      <c r="S351">
        <f t="shared" si="88"/>
        <v>1</v>
      </c>
      <c r="T351">
        <f t="shared" si="89"/>
        <v>0</v>
      </c>
      <c r="U351">
        <f t="shared" si="90"/>
        <v>0</v>
      </c>
      <c r="V351">
        <f t="shared" si="91"/>
        <v>0</v>
      </c>
      <c r="W351">
        <f t="shared" si="92"/>
        <v>1</v>
      </c>
      <c r="X351">
        <f t="shared" si="93"/>
        <v>1</v>
      </c>
      <c r="Y351">
        <f t="shared" si="94"/>
        <v>0</v>
      </c>
      <c r="Z351">
        <f t="shared" si="95"/>
        <v>0</v>
      </c>
      <c r="AA351">
        <f t="shared" si="96"/>
        <v>0</v>
      </c>
      <c r="AB351">
        <f t="shared" si="97"/>
        <v>0</v>
      </c>
      <c r="AC351">
        <f t="shared" si="98"/>
        <v>0</v>
      </c>
      <c r="AD351"/>
      <c r="AE351"/>
      <c r="AF351">
        <f t="shared" si="99"/>
        <v>3</v>
      </c>
      <c r="AG351">
        <f t="shared" si="100"/>
        <v>3</v>
      </c>
      <c r="AH351" t="str">
        <f t="shared" si="101"/>
        <v>Correct</v>
      </c>
      <c r="AJ351" s="96" t="str">
        <f>IFERROR(VLOOKUP(Table1[[#This Row],[RespondentID]],'All Data'!$A:$CO,87,FALSE),"unknown")</f>
        <v>Woman</v>
      </c>
      <c r="AK351" s="96" t="str">
        <f>IFERROR(VLOOKUP(Table1[[#This Row],[RespondentID]],'All Data'!$A:$CO,88,FALSE),"unknown")</f>
        <v>18-24 years</v>
      </c>
      <c r="AL351" s="96" t="str">
        <f>IFERROR(VLOOKUP(Table1[[#This Row],[RespondentID]],'All Data'!$A:$CO,89,FALSE),"unknown")</f>
        <v>Suffolk</v>
      </c>
      <c r="AM351" s="96" t="str">
        <f>IFERROR(VLOOKUP(Table1[[#This Row],[RespondentID]],'All Data'!$A:$CO,90,FALSE),"unknown")</f>
        <v>Commack, 11725</v>
      </c>
      <c r="AN351" s="96" t="str">
        <f>IFERROR(VLOOKUP(Table1[[#This Row],[RespondentID]],'All Data'!$A:$CO,91,FALSE),"unknown")</f>
        <v>White</v>
      </c>
      <c r="AO351" s="96" t="str">
        <f>IFERROR(VLOOKUP(Table1[[#This Row],[RespondentID]],'All Data'!$A:$CO,92,FALSE),"unknown")</f>
        <v>Not Hispanic or Latino</v>
      </c>
      <c r="AP351" s="96" t="str">
        <f>IFERROR(VLOOKUP(Table1[[#This Row],[RespondentID]],'All Data'!$A:$CO,93,FALSE),"unknown")</f>
        <v>English</v>
      </c>
      <c r="AQ351" s="96" t="str">
        <f>IFERROR(VLOOKUP(Table1[[#This Row],[RespondentID]],'All Data'!$A:$CW,94,FALSE),"unknown")</f>
        <v>$75,000 to $125,000</v>
      </c>
      <c r="AR351" s="96" t="str">
        <f>IFERROR(VLOOKUP(Table1[[#This Row],[RespondentID]],'All Data'!$A:$CW,95,FALSE),"unknown")</f>
        <v>High school graduate</v>
      </c>
      <c r="AS351" s="96" t="str">
        <f>IFERROR(VLOOKUP(Table1[[#This Row],[RespondentID]],'All Data'!$A:$CW,96,FALSE),"unknown")</f>
        <v>Employed for wages</v>
      </c>
      <c r="AT351" s="96" t="str">
        <f>IFERROR(VLOOKUP(Table1[[#This Row],[RespondentID]],'All Data'!$A:$CW,97,FALSE),"unknown")</f>
        <v>Yes</v>
      </c>
      <c r="AU351" s="96" t="str">
        <f>IFERROR(VLOOKUP(Table1[[#This Row],[RespondentID]],'All Data'!$A:$CW,98,FALSE),"unknown")</f>
        <v>Private/Commercial</v>
      </c>
      <c r="AV351" s="96">
        <f>IFERROR(VLOOKUP(Table1[[#This Row],[RespondentID]],'All Data'!$A:$CW,99,FALSE),"unknown")</f>
        <v>0</v>
      </c>
    </row>
    <row r="352" spans="1:48">
      <c r="A352">
        <v>18038100206</v>
      </c>
      <c r="H352" t="s">
        <v>43</v>
      </c>
      <c r="K352" t="s">
        <v>46</v>
      </c>
      <c r="M352" t="s">
        <v>48</v>
      </c>
      <c r="O352">
        <f t="shared" si="85"/>
        <v>3</v>
      </c>
      <c r="P352">
        <f t="shared" si="86"/>
        <v>1</v>
      </c>
      <c r="Q352"/>
      <c r="R352">
        <f t="shared" si="87"/>
        <v>0</v>
      </c>
      <c r="S352">
        <f t="shared" si="88"/>
        <v>0</v>
      </c>
      <c r="T352">
        <f t="shared" si="89"/>
        <v>0</v>
      </c>
      <c r="U352">
        <f t="shared" si="90"/>
        <v>0</v>
      </c>
      <c r="V352">
        <f t="shared" si="91"/>
        <v>0</v>
      </c>
      <c r="W352">
        <f t="shared" si="92"/>
        <v>0</v>
      </c>
      <c r="X352">
        <f t="shared" si="93"/>
        <v>1</v>
      </c>
      <c r="Y352">
        <f t="shared" si="94"/>
        <v>0</v>
      </c>
      <c r="Z352">
        <f t="shared" si="95"/>
        <v>0</v>
      </c>
      <c r="AA352">
        <f t="shared" si="96"/>
        <v>1</v>
      </c>
      <c r="AB352">
        <f t="shared" si="97"/>
        <v>0</v>
      </c>
      <c r="AC352">
        <f t="shared" si="98"/>
        <v>1</v>
      </c>
      <c r="AD352"/>
      <c r="AE352"/>
      <c r="AF352">
        <f t="shared" si="99"/>
        <v>3</v>
      </c>
      <c r="AG352">
        <f t="shared" si="100"/>
        <v>3</v>
      </c>
      <c r="AH352" t="str">
        <f t="shared" si="101"/>
        <v>Correct</v>
      </c>
      <c r="AJ352" s="96" t="str">
        <f>IFERROR(VLOOKUP(Table1[[#This Row],[RespondentID]],'All Data'!$A:$CO,87,FALSE),"unknown")</f>
        <v>Man</v>
      </c>
      <c r="AK352" s="96" t="str">
        <f>IFERROR(VLOOKUP(Table1[[#This Row],[RespondentID]],'All Data'!$A:$CO,88,FALSE),"unknown")</f>
        <v>45-54 years</v>
      </c>
      <c r="AL352" s="96" t="str">
        <f>IFERROR(VLOOKUP(Table1[[#This Row],[RespondentID]],'All Data'!$A:$CO,89,FALSE),"unknown")</f>
        <v>Suffolk</v>
      </c>
      <c r="AM352" s="96" t="str">
        <f>IFERROR(VLOOKUP(Table1[[#This Row],[RespondentID]],'All Data'!$A:$CO,90,FALSE),"unknown")</f>
        <v>Smithtown, 11787</v>
      </c>
      <c r="AN352" s="96" t="str">
        <f>IFERROR(VLOOKUP(Table1[[#This Row],[RespondentID]],'All Data'!$A:$CO,91,FALSE),"unknown")</f>
        <v>White</v>
      </c>
      <c r="AO352" s="96" t="str">
        <f>IFERROR(VLOOKUP(Table1[[#This Row],[RespondentID]],'All Data'!$A:$CO,92,FALSE),"unknown")</f>
        <v>Not Hispanic or Latino</v>
      </c>
      <c r="AP352" s="96" t="str">
        <f>IFERROR(VLOOKUP(Table1[[#This Row],[RespondentID]],'All Data'!$A:$CO,93,FALSE),"unknown")</f>
        <v>English</v>
      </c>
      <c r="AQ352" s="96" t="str">
        <f>IFERROR(VLOOKUP(Table1[[#This Row],[RespondentID]],'All Data'!$A:$CW,94,FALSE),"unknown")</f>
        <v>$75,000 to $125,000</v>
      </c>
      <c r="AR352" s="96" t="str">
        <f>IFERROR(VLOOKUP(Table1[[#This Row],[RespondentID]],'All Data'!$A:$CW,95,FALSE),"unknown")</f>
        <v>College graduate</v>
      </c>
      <c r="AS352" s="96" t="str">
        <f>IFERROR(VLOOKUP(Table1[[#This Row],[RespondentID]],'All Data'!$A:$CW,96,FALSE),"unknown")</f>
        <v>Self-employed</v>
      </c>
      <c r="AT352" s="96" t="str">
        <f>IFERROR(VLOOKUP(Table1[[#This Row],[RespondentID]],'All Data'!$A:$CW,97,FALSE),"unknown")</f>
        <v>Yes</v>
      </c>
      <c r="AU352" s="96" t="str">
        <f>IFERROR(VLOOKUP(Table1[[#This Row],[RespondentID]],'All Data'!$A:$CW,98,FALSE),"unknown")</f>
        <v>Private/Commercial</v>
      </c>
      <c r="AV352" s="96">
        <f>IFERROR(VLOOKUP(Table1[[#This Row],[RespondentID]],'All Data'!$A:$CW,99,FALSE),"unknown")</f>
        <v>0</v>
      </c>
    </row>
    <row r="353" spans="1:48">
      <c r="A353">
        <v>18038100069</v>
      </c>
      <c r="C353" t="s">
        <v>39</v>
      </c>
      <c r="H353" t="s">
        <v>43</v>
      </c>
      <c r="K353" t="s">
        <v>46</v>
      </c>
      <c r="O353">
        <f t="shared" si="85"/>
        <v>3</v>
      </c>
      <c r="P353">
        <f t="shared" si="86"/>
        <v>1</v>
      </c>
      <c r="Q353"/>
      <c r="R353">
        <f t="shared" si="87"/>
        <v>0</v>
      </c>
      <c r="S353">
        <f t="shared" si="88"/>
        <v>1</v>
      </c>
      <c r="T353">
        <f t="shared" si="89"/>
        <v>0</v>
      </c>
      <c r="U353">
        <f t="shared" si="90"/>
        <v>0</v>
      </c>
      <c r="V353">
        <f t="shared" si="91"/>
        <v>0</v>
      </c>
      <c r="W353">
        <f t="shared" si="92"/>
        <v>0</v>
      </c>
      <c r="X353">
        <f t="shared" si="93"/>
        <v>1</v>
      </c>
      <c r="Y353">
        <f t="shared" si="94"/>
        <v>0</v>
      </c>
      <c r="Z353">
        <f t="shared" si="95"/>
        <v>0</v>
      </c>
      <c r="AA353">
        <f t="shared" si="96"/>
        <v>1</v>
      </c>
      <c r="AB353">
        <f t="shared" si="97"/>
        <v>0</v>
      </c>
      <c r="AC353">
        <f t="shared" si="98"/>
        <v>0</v>
      </c>
      <c r="AD353"/>
      <c r="AE353"/>
      <c r="AF353">
        <f t="shared" si="99"/>
        <v>3</v>
      </c>
      <c r="AG353">
        <f t="shared" si="100"/>
        <v>3</v>
      </c>
      <c r="AH353" t="str">
        <f t="shared" si="101"/>
        <v>Correct</v>
      </c>
      <c r="AJ353" s="96" t="str">
        <f>IFERROR(VLOOKUP(Table1[[#This Row],[RespondentID]],'All Data'!$A:$CO,87,FALSE),"unknown")</f>
        <v>Woman</v>
      </c>
      <c r="AK353" s="96" t="str">
        <f>IFERROR(VLOOKUP(Table1[[#This Row],[RespondentID]],'All Data'!$A:$CO,88,FALSE),"unknown")</f>
        <v>45-54 years</v>
      </c>
      <c r="AL353" s="96" t="str">
        <f>IFERROR(VLOOKUP(Table1[[#This Row],[RespondentID]],'All Data'!$A:$CO,89,FALSE),"unknown")</f>
        <v>Suffolk</v>
      </c>
      <c r="AM353" s="96" t="str">
        <f>IFERROR(VLOOKUP(Table1[[#This Row],[RespondentID]],'All Data'!$A:$CO,90,FALSE),"unknown")</f>
        <v>Brentwood, 11717</v>
      </c>
      <c r="AN353" s="96" t="str">
        <f>IFERROR(VLOOKUP(Table1[[#This Row],[RespondentID]],'All Data'!$A:$CO,91,FALSE),"unknown")</f>
        <v>White</v>
      </c>
      <c r="AO353" s="96" t="str">
        <f>IFERROR(VLOOKUP(Table1[[#This Row],[RespondentID]],'All Data'!$A:$CO,92,FALSE),"unknown")</f>
        <v>Hispanic or Latino</v>
      </c>
      <c r="AP353" s="96" t="str">
        <f>IFERROR(VLOOKUP(Table1[[#This Row],[RespondentID]],'All Data'!$A:$CO,93,FALSE),"unknown")</f>
        <v>Spanish</v>
      </c>
      <c r="AQ353" s="96" t="str">
        <f>IFERROR(VLOOKUP(Table1[[#This Row],[RespondentID]],'All Data'!$A:$CW,94,FALSE),"unknown")</f>
        <v>$35,000 to $49,999</v>
      </c>
      <c r="AR353" s="96" t="str">
        <f>IFERROR(VLOOKUP(Table1[[#This Row],[RespondentID]],'All Data'!$A:$CW,95,FALSE),"unknown")</f>
        <v>Graduate school</v>
      </c>
      <c r="AS353" s="96" t="str">
        <f>IFERROR(VLOOKUP(Table1[[#This Row],[RespondentID]],'All Data'!$A:$CW,96,FALSE),"unknown")</f>
        <v>Employed for wages</v>
      </c>
      <c r="AT353" s="96" t="str">
        <f>IFERROR(VLOOKUP(Table1[[#This Row],[RespondentID]],'All Data'!$A:$CW,97,FALSE),"unknown")</f>
        <v>Yes</v>
      </c>
      <c r="AU353" s="96" t="str">
        <f>IFERROR(VLOOKUP(Table1[[#This Row],[RespondentID]],'All Data'!$A:$CW,98,FALSE),"unknown")</f>
        <v>Private/Commercial</v>
      </c>
      <c r="AV353" s="96">
        <f>IFERROR(VLOOKUP(Table1[[#This Row],[RespondentID]],'All Data'!$A:$CW,99,FALSE),"unknown")</f>
        <v>0</v>
      </c>
    </row>
    <row r="354" spans="1:48">
      <c r="A354">
        <v>18038099926</v>
      </c>
      <c r="H354" t="s">
        <v>43</v>
      </c>
      <c r="I354" t="s">
        <v>44</v>
      </c>
      <c r="K354" t="s">
        <v>46</v>
      </c>
      <c r="O354">
        <f t="shared" si="85"/>
        <v>3</v>
      </c>
      <c r="P354">
        <f t="shared" si="86"/>
        <v>1</v>
      </c>
      <c r="Q354"/>
      <c r="R354">
        <f t="shared" si="87"/>
        <v>0</v>
      </c>
      <c r="S354">
        <f t="shared" si="88"/>
        <v>0</v>
      </c>
      <c r="T354">
        <f t="shared" si="89"/>
        <v>0</v>
      </c>
      <c r="U354">
        <f t="shared" si="90"/>
        <v>0</v>
      </c>
      <c r="V354">
        <f t="shared" si="91"/>
        <v>0</v>
      </c>
      <c r="W354">
        <f t="shared" si="92"/>
        <v>0</v>
      </c>
      <c r="X354">
        <f t="shared" si="93"/>
        <v>1</v>
      </c>
      <c r="Y354">
        <f t="shared" si="94"/>
        <v>1</v>
      </c>
      <c r="Z354">
        <f t="shared" si="95"/>
        <v>0</v>
      </c>
      <c r="AA354">
        <f t="shared" si="96"/>
        <v>1</v>
      </c>
      <c r="AB354">
        <f t="shared" si="97"/>
        <v>0</v>
      </c>
      <c r="AC354">
        <f t="shared" si="98"/>
        <v>0</v>
      </c>
      <c r="AD354"/>
      <c r="AE354"/>
      <c r="AF354">
        <f t="shared" si="99"/>
        <v>3</v>
      </c>
      <c r="AG354">
        <f t="shared" si="100"/>
        <v>3</v>
      </c>
      <c r="AH354" t="str">
        <f t="shared" si="101"/>
        <v>Correct</v>
      </c>
      <c r="AJ354" s="96" t="str">
        <f>IFERROR(VLOOKUP(Table1[[#This Row],[RespondentID]],'All Data'!$A:$CO,87,FALSE),"unknown")</f>
        <v>Woman</v>
      </c>
      <c r="AK354" s="96" t="str">
        <f>IFERROR(VLOOKUP(Table1[[#This Row],[RespondentID]],'All Data'!$A:$CO,88,FALSE),"unknown")</f>
        <v>45-54 years</v>
      </c>
      <c r="AL354" s="96" t="str">
        <f>IFERROR(VLOOKUP(Table1[[#This Row],[RespondentID]],'All Data'!$A:$CO,89,FALSE),"unknown")</f>
        <v>Suffolk</v>
      </c>
      <c r="AM354" s="96" t="str">
        <f>IFERROR(VLOOKUP(Table1[[#This Row],[RespondentID]],'All Data'!$A:$CO,90,FALSE),"unknown")</f>
        <v>Brentwood, 11717</v>
      </c>
      <c r="AN354" s="96" t="str">
        <f>IFERROR(VLOOKUP(Table1[[#This Row],[RespondentID]],'All Data'!$A:$CO,91,FALSE),"unknown")</f>
        <v>White</v>
      </c>
      <c r="AO354" s="96" t="str">
        <f>IFERROR(VLOOKUP(Table1[[#This Row],[RespondentID]],'All Data'!$A:$CO,92,FALSE),"unknown")</f>
        <v>Hispanic or Latino</v>
      </c>
      <c r="AP354" s="96" t="str">
        <f>IFERROR(VLOOKUP(Table1[[#This Row],[RespondentID]],'All Data'!$A:$CO,93,FALSE),"unknown")</f>
        <v>Spanish</v>
      </c>
      <c r="AQ354" s="96" t="str">
        <f>IFERROR(VLOOKUP(Table1[[#This Row],[RespondentID]],'All Data'!$A:$CW,94,FALSE),"unknown")</f>
        <v>$35,000 to $49,999</v>
      </c>
      <c r="AR354" s="96" t="str">
        <f>IFERROR(VLOOKUP(Table1[[#This Row],[RespondentID]],'All Data'!$A:$CW,95,FALSE),"unknown")</f>
        <v>Some high school</v>
      </c>
      <c r="AS354" s="96" t="str">
        <f>IFERROR(VLOOKUP(Table1[[#This Row],[RespondentID]],'All Data'!$A:$CW,96,FALSE),"unknown")</f>
        <v>Employed for wages</v>
      </c>
      <c r="AT354" s="96" t="str">
        <f>IFERROR(VLOOKUP(Table1[[#This Row],[RespondentID]],'All Data'!$A:$CW,97,FALSE),"unknown")</f>
        <v>Yes</v>
      </c>
      <c r="AU354" s="96" t="str">
        <f>IFERROR(VLOOKUP(Table1[[#This Row],[RespondentID]],'All Data'!$A:$CW,98,FALSE),"unknown")</f>
        <v>Private/Commercial</v>
      </c>
      <c r="AV354" s="96">
        <f>IFERROR(VLOOKUP(Table1[[#This Row],[RespondentID]],'All Data'!$A:$CW,99,FALSE),"unknown")</f>
        <v>0</v>
      </c>
    </row>
    <row r="355" spans="1:48">
      <c r="A355">
        <v>18038099773</v>
      </c>
      <c r="F355" t="s">
        <v>42</v>
      </c>
      <c r="H355" t="s">
        <v>43</v>
      </c>
      <c r="J355" t="s">
        <v>45</v>
      </c>
      <c r="O355">
        <f t="shared" si="85"/>
        <v>3</v>
      </c>
      <c r="P355">
        <f t="shared" si="86"/>
        <v>1</v>
      </c>
      <c r="Q355"/>
      <c r="R355">
        <f t="shared" si="87"/>
        <v>0</v>
      </c>
      <c r="S355">
        <f t="shared" si="88"/>
        <v>0</v>
      </c>
      <c r="T355">
        <f t="shared" si="89"/>
        <v>0</v>
      </c>
      <c r="U355">
        <f t="shared" si="90"/>
        <v>0</v>
      </c>
      <c r="V355">
        <f t="shared" si="91"/>
        <v>1</v>
      </c>
      <c r="W355">
        <f t="shared" si="92"/>
        <v>0</v>
      </c>
      <c r="X355">
        <f t="shared" si="93"/>
        <v>1</v>
      </c>
      <c r="Y355">
        <f t="shared" si="94"/>
        <v>0</v>
      </c>
      <c r="Z355">
        <f t="shared" si="95"/>
        <v>1</v>
      </c>
      <c r="AA355">
        <f t="shared" si="96"/>
        <v>0</v>
      </c>
      <c r="AB355">
        <f t="shared" si="97"/>
        <v>0</v>
      </c>
      <c r="AC355">
        <f t="shared" si="98"/>
        <v>0</v>
      </c>
      <c r="AD355"/>
      <c r="AE355"/>
      <c r="AF355">
        <f t="shared" si="99"/>
        <v>3</v>
      </c>
      <c r="AG355">
        <f t="shared" si="100"/>
        <v>3</v>
      </c>
      <c r="AH355" t="str">
        <f t="shared" si="101"/>
        <v>Correct</v>
      </c>
      <c r="AJ355" s="96" t="str">
        <f>IFERROR(VLOOKUP(Table1[[#This Row],[RespondentID]],'All Data'!$A:$CO,87,FALSE),"unknown")</f>
        <v>Woman</v>
      </c>
      <c r="AK355" s="96" t="str">
        <f>IFERROR(VLOOKUP(Table1[[#This Row],[RespondentID]],'All Data'!$A:$CO,88,FALSE),"unknown")</f>
        <v>45-54 years</v>
      </c>
      <c r="AL355" s="96" t="str">
        <f>IFERROR(VLOOKUP(Table1[[#This Row],[RespondentID]],'All Data'!$A:$CO,89,FALSE),"unknown")</f>
        <v>Suffolk</v>
      </c>
      <c r="AM355" s="96" t="str">
        <f>IFERROR(VLOOKUP(Table1[[#This Row],[RespondentID]],'All Data'!$A:$CO,90,FALSE),"unknown")</f>
        <v>Commack, 11725</v>
      </c>
      <c r="AN355" s="96" t="str">
        <f>IFERROR(VLOOKUP(Table1[[#This Row],[RespondentID]],'All Data'!$A:$CO,91,FALSE),"unknown")</f>
        <v>White</v>
      </c>
      <c r="AO355" s="96" t="str">
        <f>IFERROR(VLOOKUP(Table1[[#This Row],[RespondentID]],'All Data'!$A:$CO,92,FALSE),"unknown")</f>
        <v>Hispanic or Latino</v>
      </c>
      <c r="AP355" s="96" t="str">
        <f>IFERROR(VLOOKUP(Table1[[#This Row],[RespondentID]],'All Data'!$A:$CO,93,FALSE),"unknown")</f>
        <v>Spanish</v>
      </c>
      <c r="AQ355" s="96" t="str">
        <f>IFERROR(VLOOKUP(Table1[[#This Row],[RespondentID]],'All Data'!$A:$CW,94,FALSE),"unknown")</f>
        <v>$35,000 to $49,999</v>
      </c>
      <c r="AR355" s="96" t="str">
        <f>IFERROR(VLOOKUP(Table1[[#This Row],[RespondentID]],'All Data'!$A:$CW,95,FALSE),"unknown")</f>
        <v>College graduate</v>
      </c>
      <c r="AS355" s="96" t="str">
        <f>IFERROR(VLOOKUP(Table1[[#This Row],[RespondentID]],'All Data'!$A:$CW,96,FALSE),"unknown")</f>
        <v>Employed for wages</v>
      </c>
      <c r="AT355" s="96" t="str">
        <f>IFERROR(VLOOKUP(Table1[[#This Row],[RespondentID]],'All Data'!$A:$CW,97,FALSE),"unknown")</f>
        <v>Yes</v>
      </c>
      <c r="AU355" s="96" t="str">
        <f>IFERROR(VLOOKUP(Table1[[#This Row],[RespondentID]],'All Data'!$A:$CW,98,FALSE),"unknown")</f>
        <v>Private/Commercial</v>
      </c>
      <c r="AV355" s="96">
        <f>IFERROR(VLOOKUP(Table1[[#This Row],[RespondentID]],'All Data'!$A:$CW,99,FALSE),"unknown")</f>
        <v>0</v>
      </c>
    </row>
    <row r="356" spans="1:48">
      <c r="A356">
        <v>18038099639</v>
      </c>
      <c r="C356" t="s">
        <v>39</v>
      </c>
      <c r="G356" t="s">
        <v>37</v>
      </c>
      <c r="H356" t="s">
        <v>43</v>
      </c>
      <c r="O356">
        <f t="shared" si="85"/>
        <v>3</v>
      </c>
      <c r="P356">
        <f t="shared" si="86"/>
        <v>1</v>
      </c>
      <c r="Q356"/>
      <c r="R356">
        <f t="shared" si="87"/>
        <v>0</v>
      </c>
      <c r="S356">
        <f t="shared" si="88"/>
        <v>1</v>
      </c>
      <c r="T356">
        <f t="shared" si="89"/>
        <v>0</v>
      </c>
      <c r="U356">
        <f t="shared" si="90"/>
        <v>0</v>
      </c>
      <c r="V356">
        <f t="shared" si="91"/>
        <v>0</v>
      </c>
      <c r="W356">
        <f t="shared" si="92"/>
        <v>1</v>
      </c>
      <c r="X356">
        <f t="shared" si="93"/>
        <v>1</v>
      </c>
      <c r="Y356">
        <f t="shared" si="94"/>
        <v>0</v>
      </c>
      <c r="Z356">
        <f t="shared" si="95"/>
        <v>0</v>
      </c>
      <c r="AA356">
        <f t="shared" si="96"/>
        <v>0</v>
      </c>
      <c r="AB356">
        <f t="shared" si="97"/>
        <v>0</v>
      </c>
      <c r="AC356">
        <f t="shared" si="98"/>
        <v>0</v>
      </c>
      <c r="AD356"/>
      <c r="AE356"/>
      <c r="AF356">
        <f t="shared" si="99"/>
        <v>3</v>
      </c>
      <c r="AG356">
        <f t="shared" si="100"/>
        <v>3</v>
      </c>
      <c r="AH356" t="str">
        <f t="shared" si="101"/>
        <v>Correct</v>
      </c>
      <c r="AJ356" s="96" t="str">
        <f>IFERROR(VLOOKUP(Table1[[#This Row],[RespondentID]],'All Data'!$A:$CO,87,FALSE),"unknown")</f>
        <v>Woman</v>
      </c>
      <c r="AK356" s="96" t="str">
        <f>IFERROR(VLOOKUP(Table1[[#This Row],[RespondentID]],'All Data'!$A:$CO,88,FALSE),"unknown")</f>
        <v>18-24 years</v>
      </c>
      <c r="AL356" s="96" t="str">
        <f>IFERROR(VLOOKUP(Table1[[#This Row],[RespondentID]],'All Data'!$A:$CO,89,FALSE),"unknown")</f>
        <v>Suffolk</v>
      </c>
      <c r="AM356" s="96" t="str">
        <f>IFERROR(VLOOKUP(Table1[[#This Row],[RespondentID]],'All Data'!$A:$CO,90,FALSE),"unknown")</f>
        <v>Commack, 11725</v>
      </c>
      <c r="AN356" s="96" t="str">
        <f>IFERROR(VLOOKUP(Table1[[#This Row],[RespondentID]],'All Data'!$A:$CO,91,FALSE),"unknown")</f>
        <v>White</v>
      </c>
      <c r="AO356" s="96" t="str">
        <f>IFERROR(VLOOKUP(Table1[[#This Row],[RespondentID]],'All Data'!$A:$CO,92,FALSE),"unknown")</f>
        <v>Hispanic or Latino</v>
      </c>
      <c r="AP356" s="96" t="str">
        <f>IFERROR(VLOOKUP(Table1[[#This Row],[RespondentID]],'All Data'!$A:$CO,93,FALSE),"unknown")</f>
        <v>Spanish</v>
      </c>
      <c r="AQ356" s="96" t="str">
        <f>IFERROR(VLOOKUP(Table1[[#This Row],[RespondentID]],'All Data'!$A:$CW,94,FALSE),"unknown")</f>
        <v>$35,000 to $49,999</v>
      </c>
      <c r="AR356" s="96" t="str">
        <f>IFERROR(VLOOKUP(Table1[[#This Row],[RespondentID]],'All Data'!$A:$CW,95,FALSE),"unknown")</f>
        <v>High school graduate</v>
      </c>
      <c r="AS356" s="96" t="str">
        <f>IFERROR(VLOOKUP(Table1[[#This Row],[RespondentID]],'All Data'!$A:$CW,96,FALSE),"unknown")</f>
        <v>Student</v>
      </c>
      <c r="AT356" s="96" t="str">
        <f>IFERROR(VLOOKUP(Table1[[#This Row],[RespondentID]],'All Data'!$A:$CW,97,FALSE),"unknown")</f>
        <v>Yes</v>
      </c>
      <c r="AU356" s="96" t="str">
        <f>IFERROR(VLOOKUP(Table1[[#This Row],[RespondentID]],'All Data'!$A:$CW,98,FALSE),"unknown")</f>
        <v>Private/Commercial</v>
      </c>
      <c r="AV356" s="96">
        <f>IFERROR(VLOOKUP(Table1[[#This Row],[RespondentID]],'All Data'!$A:$CW,99,FALSE),"unknown")</f>
        <v>0</v>
      </c>
    </row>
    <row r="357" spans="1:48">
      <c r="A357">
        <v>18038099447</v>
      </c>
      <c r="C357" t="s">
        <v>39</v>
      </c>
      <c r="H357" t="s">
        <v>43</v>
      </c>
      <c r="K357" t="s">
        <v>46</v>
      </c>
      <c r="O357">
        <f t="shared" si="85"/>
        <v>3</v>
      </c>
      <c r="P357">
        <f t="shared" si="86"/>
        <v>1</v>
      </c>
      <c r="Q357"/>
      <c r="R357">
        <f t="shared" si="87"/>
        <v>0</v>
      </c>
      <c r="S357">
        <f t="shared" si="88"/>
        <v>1</v>
      </c>
      <c r="T357">
        <f t="shared" si="89"/>
        <v>0</v>
      </c>
      <c r="U357">
        <f t="shared" si="90"/>
        <v>0</v>
      </c>
      <c r="V357">
        <f t="shared" si="91"/>
        <v>0</v>
      </c>
      <c r="W357">
        <f t="shared" si="92"/>
        <v>0</v>
      </c>
      <c r="X357">
        <f t="shared" si="93"/>
        <v>1</v>
      </c>
      <c r="Y357">
        <f t="shared" si="94"/>
        <v>0</v>
      </c>
      <c r="Z357">
        <f t="shared" si="95"/>
        <v>0</v>
      </c>
      <c r="AA357">
        <f t="shared" si="96"/>
        <v>1</v>
      </c>
      <c r="AB357">
        <f t="shared" si="97"/>
        <v>0</v>
      </c>
      <c r="AC357">
        <f t="shared" si="98"/>
        <v>0</v>
      </c>
      <c r="AD357"/>
      <c r="AE357"/>
      <c r="AF357">
        <f t="shared" si="99"/>
        <v>3</v>
      </c>
      <c r="AG357">
        <f t="shared" si="100"/>
        <v>3</v>
      </c>
      <c r="AH357" t="str">
        <f t="shared" si="101"/>
        <v>Correct</v>
      </c>
      <c r="AJ357" s="96" t="str">
        <f>IFERROR(VLOOKUP(Table1[[#This Row],[RespondentID]],'All Data'!$A:$CO,87,FALSE),"unknown")</f>
        <v>Woman</v>
      </c>
      <c r="AK357" s="96" t="str">
        <f>IFERROR(VLOOKUP(Table1[[#This Row],[RespondentID]],'All Data'!$A:$CO,88,FALSE),"unknown")</f>
        <v>45-54 years</v>
      </c>
      <c r="AL357" s="96" t="str">
        <f>IFERROR(VLOOKUP(Table1[[#This Row],[RespondentID]],'All Data'!$A:$CO,89,FALSE),"unknown")</f>
        <v>Suffolk</v>
      </c>
      <c r="AM357" s="96" t="str">
        <f>IFERROR(VLOOKUP(Table1[[#This Row],[RespondentID]],'All Data'!$A:$CO,90,FALSE),"unknown")</f>
        <v>Deer Park, 11729</v>
      </c>
      <c r="AN357" s="96" t="str">
        <f>IFERROR(VLOOKUP(Table1[[#This Row],[RespondentID]],'All Data'!$A:$CO,91,FALSE),"unknown")</f>
        <v>White</v>
      </c>
      <c r="AO357" s="96" t="str">
        <f>IFERROR(VLOOKUP(Table1[[#This Row],[RespondentID]],'All Data'!$A:$CO,92,FALSE),"unknown")</f>
        <v>Hispanic or Latino</v>
      </c>
      <c r="AP357" s="96" t="str">
        <f>IFERROR(VLOOKUP(Table1[[#This Row],[RespondentID]],'All Data'!$A:$CO,93,FALSE),"unknown")</f>
        <v>Spanish</v>
      </c>
      <c r="AQ357" s="96" t="str">
        <f>IFERROR(VLOOKUP(Table1[[#This Row],[RespondentID]],'All Data'!$A:$CW,94,FALSE),"unknown")</f>
        <v>$35,000 to $49,999</v>
      </c>
      <c r="AR357" s="96" t="str">
        <f>IFERROR(VLOOKUP(Table1[[#This Row],[RespondentID]],'All Data'!$A:$CW,95,FALSE),"unknown")</f>
        <v>High school graduate</v>
      </c>
      <c r="AS357" s="96" t="str">
        <f>IFERROR(VLOOKUP(Table1[[#This Row],[RespondentID]],'All Data'!$A:$CW,96,FALSE),"unknown")</f>
        <v>Employed for wages</v>
      </c>
      <c r="AT357" s="96" t="str">
        <f>IFERROR(VLOOKUP(Table1[[#This Row],[RespondentID]],'All Data'!$A:$CW,97,FALSE),"unknown")</f>
        <v>Yes</v>
      </c>
      <c r="AU357" s="96" t="str">
        <f>IFERROR(VLOOKUP(Table1[[#This Row],[RespondentID]],'All Data'!$A:$CW,98,FALSE),"unknown")</f>
        <v>Private/Commercial</v>
      </c>
      <c r="AV357" s="96">
        <f>IFERROR(VLOOKUP(Table1[[#This Row],[RespondentID]],'All Data'!$A:$CW,99,FALSE),"unknown")</f>
        <v>0</v>
      </c>
    </row>
    <row r="358" spans="1:48">
      <c r="A358">
        <v>18038099245</v>
      </c>
      <c r="C358" t="s">
        <v>39</v>
      </c>
      <c r="H358" t="s">
        <v>43</v>
      </c>
      <c r="J358" t="s">
        <v>45</v>
      </c>
      <c r="O358">
        <f t="shared" si="85"/>
        <v>3</v>
      </c>
      <c r="P358">
        <f t="shared" si="86"/>
        <v>1</v>
      </c>
      <c r="Q358"/>
      <c r="R358">
        <f t="shared" si="87"/>
        <v>0</v>
      </c>
      <c r="S358">
        <f t="shared" si="88"/>
        <v>1</v>
      </c>
      <c r="T358">
        <f t="shared" si="89"/>
        <v>0</v>
      </c>
      <c r="U358">
        <f t="shared" si="90"/>
        <v>0</v>
      </c>
      <c r="V358">
        <f t="shared" si="91"/>
        <v>0</v>
      </c>
      <c r="W358">
        <f t="shared" si="92"/>
        <v>0</v>
      </c>
      <c r="X358">
        <f t="shared" si="93"/>
        <v>1</v>
      </c>
      <c r="Y358">
        <f t="shared" si="94"/>
        <v>0</v>
      </c>
      <c r="Z358">
        <f t="shared" si="95"/>
        <v>1</v>
      </c>
      <c r="AA358">
        <f t="shared" si="96"/>
        <v>0</v>
      </c>
      <c r="AB358">
        <f t="shared" si="97"/>
        <v>0</v>
      </c>
      <c r="AC358">
        <f t="shared" si="98"/>
        <v>0</v>
      </c>
      <c r="AD358"/>
      <c r="AE358"/>
      <c r="AF358">
        <f t="shared" si="99"/>
        <v>3</v>
      </c>
      <c r="AG358">
        <f t="shared" si="100"/>
        <v>3</v>
      </c>
      <c r="AH358" t="str">
        <f t="shared" si="101"/>
        <v>Correct</v>
      </c>
      <c r="AJ358" s="96" t="str">
        <f>IFERROR(VLOOKUP(Table1[[#This Row],[RespondentID]],'All Data'!$A:$CO,87,FALSE),"unknown")</f>
        <v>Woman</v>
      </c>
      <c r="AK358" s="96" t="str">
        <f>IFERROR(VLOOKUP(Table1[[#This Row],[RespondentID]],'All Data'!$A:$CO,88,FALSE),"unknown")</f>
        <v>18-24 years</v>
      </c>
      <c r="AL358" s="96" t="str">
        <f>IFERROR(VLOOKUP(Table1[[#This Row],[RespondentID]],'All Data'!$A:$CO,89,FALSE),"unknown")</f>
        <v>Suffolk</v>
      </c>
      <c r="AM358" s="96" t="str">
        <f>IFERROR(VLOOKUP(Table1[[#This Row],[RespondentID]],'All Data'!$A:$CO,90,FALSE),"unknown")</f>
        <v>Deer Park, 11729</v>
      </c>
      <c r="AN358" s="96" t="str">
        <f>IFERROR(VLOOKUP(Table1[[#This Row],[RespondentID]],'All Data'!$A:$CO,91,FALSE),"unknown")</f>
        <v>White</v>
      </c>
      <c r="AO358" s="96" t="str">
        <f>IFERROR(VLOOKUP(Table1[[#This Row],[RespondentID]],'All Data'!$A:$CO,92,FALSE),"unknown")</f>
        <v>Hispanic or Latino</v>
      </c>
      <c r="AP358" s="96" t="str">
        <f>IFERROR(VLOOKUP(Table1[[#This Row],[RespondentID]],'All Data'!$A:$CO,93,FALSE),"unknown")</f>
        <v>Spanish</v>
      </c>
      <c r="AQ358" s="96" t="str">
        <f>IFERROR(VLOOKUP(Table1[[#This Row],[RespondentID]],'All Data'!$A:$CW,94,FALSE),"unknown")</f>
        <v>$50,000 to $74,999</v>
      </c>
      <c r="AR358" s="96" t="str">
        <f>IFERROR(VLOOKUP(Table1[[#This Row],[RespondentID]],'All Data'!$A:$CW,95,FALSE),"unknown")</f>
        <v>College graduate</v>
      </c>
      <c r="AS358" s="96" t="str">
        <f>IFERROR(VLOOKUP(Table1[[#This Row],[RespondentID]],'All Data'!$A:$CW,96,FALSE),"unknown")</f>
        <v>Employed for wages</v>
      </c>
      <c r="AT358" s="96" t="str">
        <f>IFERROR(VLOOKUP(Table1[[#This Row],[RespondentID]],'All Data'!$A:$CW,97,FALSE),"unknown")</f>
        <v>Yes</v>
      </c>
      <c r="AU358" s="96" t="str">
        <f>IFERROR(VLOOKUP(Table1[[#This Row],[RespondentID]],'All Data'!$A:$CW,98,FALSE),"unknown")</f>
        <v>Private/Commercial</v>
      </c>
      <c r="AV358" s="96">
        <f>IFERROR(VLOOKUP(Table1[[#This Row],[RespondentID]],'All Data'!$A:$CW,99,FALSE),"unknown")</f>
        <v>0</v>
      </c>
    </row>
    <row r="359" spans="1:48">
      <c r="A359">
        <v>18038098685</v>
      </c>
      <c r="H359" t="s">
        <v>43</v>
      </c>
      <c r="J359" t="s">
        <v>45</v>
      </c>
      <c r="O359">
        <f t="shared" si="85"/>
        <v>2</v>
      </c>
      <c r="P359">
        <f t="shared" si="86"/>
        <v>1.5</v>
      </c>
      <c r="Q359"/>
      <c r="R359">
        <f t="shared" si="87"/>
        <v>0</v>
      </c>
      <c r="S359">
        <f t="shared" si="88"/>
        <v>0</v>
      </c>
      <c r="T359">
        <f t="shared" si="89"/>
        <v>0</v>
      </c>
      <c r="U359">
        <f t="shared" si="90"/>
        <v>0</v>
      </c>
      <c r="V359">
        <f t="shared" si="91"/>
        <v>0</v>
      </c>
      <c r="W359">
        <f t="shared" si="92"/>
        <v>0</v>
      </c>
      <c r="X359">
        <f t="shared" si="93"/>
        <v>1</v>
      </c>
      <c r="Y359">
        <f t="shared" si="94"/>
        <v>0</v>
      </c>
      <c r="Z359">
        <f t="shared" si="95"/>
        <v>1</v>
      </c>
      <c r="AA359">
        <f t="shared" si="96"/>
        <v>0</v>
      </c>
      <c r="AB359">
        <f t="shared" si="97"/>
        <v>0</v>
      </c>
      <c r="AC359">
        <f t="shared" si="98"/>
        <v>0</v>
      </c>
      <c r="AD359"/>
      <c r="AE359"/>
      <c r="AF359">
        <f t="shared" si="99"/>
        <v>2</v>
      </c>
      <c r="AG359">
        <f t="shared" si="100"/>
        <v>2</v>
      </c>
      <c r="AH359" t="str">
        <f t="shared" si="101"/>
        <v>Correct</v>
      </c>
      <c r="AJ359" s="96" t="str">
        <f>IFERROR(VLOOKUP(Table1[[#This Row],[RespondentID]],'All Data'!$A:$CO,87,FALSE),"unknown")</f>
        <v>Woman</v>
      </c>
      <c r="AK359" s="96" t="str">
        <f>IFERROR(VLOOKUP(Table1[[#This Row],[RespondentID]],'All Data'!$A:$CO,88,FALSE),"unknown")</f>
        <v>25-34 years</v>
      </c>
      <c r="AL359" s="96" t="str">
        <f>IFERROR(VLOOKUP(Table1[[#This Row],[RespondentID]],'All Data'!$A:$CO,89,FALSE),"unknown")</f>
        <v>Suffolk</v>
      </c>
      <c r="AM359" s="96" t="str">
        <f>IFERROR(VLOOKUP(Table1[[#This Row],[RespondentID]],'All Data'!$A:$CO,90,FALSE),"unknown")</f>
        <v>Dix Hills, 11746</v>
      </c>
      <c r="AN359" s="96" t="str">
        <f>IFERROR(VLOOKUP(Table1[[#This Row],[RespondentID]],'All Data'!$A:$CO,91,FALSE),"unknown")</f>
        <v>White</v>
      </c>
      <c r="AO359" s="96" t="str">
        <f>IFERROR(VLOOKUP(Table1[[#This Row],[RespondentID]],'All Data'!$A:$CO,92,FALSE),"unknown")</f>
        <v>Not Hispanic or Latino</v>
      </c>
      <c r="AP359" s="96" t="str">
        <f>IFERROR(VLOOKUP(Table1[[#This Row],[RespondentID]],'All Data'!$A:$CO,93,FALSE),"unknown")</f>
        <v>English</v>
      </c>
      <c r="AQ359" s="96" t="str">
        <f>IFERROR(VLOOKUP(Table1[[#This Row],[RespondentID]],'All Data'!$A:$CW,94,FALSE),"unknown")</f>
        <v>Over $125,000</v>
      </c>
      <c r="AR359" s="96" t="str">
        <f>IFERROR(VLOOKUP(Table1[[#This Row],[RespondentID]],'All Data'!$A:$CW,95,FALSE),"unknown")</f>
        <v>College graduate</v>
      </c>
      <c r="AS359" s="96" t="str">
        <f>IFERROR(VLOOKUP(Table1[[#This Row],[RespondentID]],'All Data'!$A:$CW,96,FALSE),"unknown")</f>
        <v>Employed for wages</v>
      </c>
      <c r="AT359" s="96" t="str">
        <f>IFERROR(VLOOKUP(Table1[[#This Row],[RespondentID]],'All Data'!$A:$CW,97,FALSE),"unknown")</f>
        <v>Yes</v>
      </c>
      <c r="AU359" s="96" t="str">
        <f>IFERROR(VLOOKUP(Table1[[#This Row],[RespondentID]],'All Data'!$A:$CW,98,FALSE),"unknown")</f>
        <v>Private/Commercial</v>
      </c>
      <c r="AV359" s="96">
        <f>IFERROR(VLOOKUP(Table1[[#This Row],[RespondentID]],'All Data'!$A:$CW,99,FALSE),"unknown")</f>
        <v>0</v>
      </c>
    </row>
    <row r="360" spans="1:48">
      <c r="A360">
        <v>18038098448</v>
      </c>
      <c r="B360" t="s">
        <v>38</v>
      </c>
      <c r="H360" t="s">
        <v>43</v>
      </c>
      <c r="K360" t="s">
        <v>46</v>
      </c>
      <c r="O360">
        <f t="shared" si="85"/>
        <v>3</v>
      </c>
      <c r="P360">
        <f t="shared" si="86"/>
        <v>1</v>
      </c>
      <c r="Q360"/>
      <c r="R360">
        <f t="shared" si="87"/>
        <v>1</v>
      </c>
      <c r="S360">
        <f t="shared" si="88"/>
        <v>0</v>
      </c>
      <c r="T360">
        <f t="shared" si="89"/>
        <v>0</v>
      </c>
      <c r="U360">
        <f t="shared" si="90"/>
        <v>0</v>
      </c>
      <c r="V360">
        <f t="shared" si="91"/>
        <v>0</v>
      </c>
      <c r="W360">
        <f t="shared" si="92"/>
        <v>0</v>
      </c>
      <c r="X360">
        <f t="shared" si="93"/>
        <v>1</v>
      </c>
      <c r="Y360">
        <f t="shared" si="94"/>
        <v>0</v>
      </c>
      <c r="Z360">
        <f t="shared" si="95"/>
        <v>0</v>
      </c>
      <c r="AA360">
        <f t="shared" si="96"/>
        <v>1</v>
      </c>
      <c r="AB360">
        <f t="shared" si="97"/>
        <v>0</v>
      </c>
      <c r="AC360">
        <f t="shared" si="98"/>
        <v>0</v>
      </c>
      <c r="AD360"/>
      <c r="AE360"/>
      <c r="AF360">
        <f t="shared" si="99"/>
        <v>3</v>
      </c>
      <c r="AG360">
        <f t="shared" si="100"/>
        <v>3</v>
      </c>
      <c r="AH360" t="str">
        <f t="shared" si="101"/>
        <v>Correct</v>
      </c>
      <c r="AJ360" s="96" t="str">
        <f>IFERROR(VLOOKUP(Table1[[#This Row],[RespondentID]],'All Data'!$A:$CO,87,FALSE),"unknown")</f>
        <v>Man</v>
      </c>
      <c r="AK360" s="96" t="str">
        <f>IFERROR(VLOOKUP(Table1[[#This Row],[RespondentID]],'All Data'!$A:$CO,88,FALSE),"unknown")</f>
        <v>35-44 years</v>
      </c>
      <c r="AL360" s="96" t="str">
        <f>IFERROR(VLOOKUP(Table1[[#This Row],[RespondentID]],'All Data'!$A:$CO,89,FALSE),"unknown")</f>
        <v>Suffolk</v>
      </c>
      <c r="AM360" s="96" t="str">
        <f>IFERROR(VLOOKUP(Table1[[#This Row],[RespondentID]],'All Data'!$A:$CO,90,FALSE),"unknown")</f>
        <v>Ridge, 11961</v>
      </c>
      <c r="AN360" s="96" t="str">
        <f>IFERROR(VLOOKUP(Table1[[#This Row],[RespondentID]],'All Data'!$A:$CO,91,FALSE),"unknown")</f>
        <v>Other (please specify)</v>
      </c>
      <c r="AO360" s="96" t="str">
        <f>IFERROR(VLOOKUP(Table1[[#This Row],[RespondentID]],'All Data'!$A:$CO,92,FALSE),"unknown")</f>
        <v>Not Hispanic or Latino</v>
      </c>
      <c r="AP360" s="96" t="str">
        <f>IFERROR(VLOOKUP(Table1[[#This Row],[RespondentID]],'All Data'!$A:$CO,93,FALSE),"unknown")</f>
        <v>Other</v>
      </c>
      <c r="AQ360" s="96" t="str">
        <f>IFERROR(VLOOKUP(Table1[[#This Row],[RespondentID]],'All Data'!$A:$CW,94,FALSE),"unknown")</f>
        <v>$35,000 to $49,999</v>
      </c>
      <c r="AR360" s="96" t="str">
        <f>IFERROR(VLOOKUP(Table1[[#This Row],[RespondentID]],'All Data'!$A:$CW,95,FALSE),"unknown")</f>
        <v>High school graduate</v>
      </c>
      <c r="AS360" s="96" t="str">
        <f>IFERROR(VLOOKUP(Table1[[#This Row],[RespondentID]],'All Data'!$A:$CW,96,FALSE),"unknown")</f>
        <v>Self-employed</v>
      </c>
      <c r="AT360" s="96" t="str">
        <f>IFERROR(VLOOKUP(Table1[[#This Row],[RespondentID]],'All Data'!$A:$CW,97,FALSE),"unknown")</f>
        <v>Yes</v>
      </c>
      <c r="AU360" s="96" t="str">
        <f>IFERROR(VLOOKUP(Table1[[#This Row],[RespondentID]],'All Data'!$A:$CW,98,FALSE),"unknown")</f>
        <v>Medicaid</v>
      </c>
      <c r="AV360" s="96">
        <f>IFERROR(VLOOKUP(Table1[[#This Row],[RespondentID]],'All Data'!$A:$CW,99,FALSE),"unknown")</f>
        <v>0</v>
      </c>
    </row>
    <row r="361" spans="1:48">
      <c r="A361">
        <v>18038098312</v>
      </c>
      <c r="N361" t="s">
        <v>602</v>
      </c>
      <c r="O361">
        <f t="shared" si="85"/>
        <v>1</v>
      </c>
      <c r="P361">
        <f t="shared" si="86"/>
        <v>3</v>
      </c>
      <c r="Q361"/>
      <c r="R361">
        <f t="shared" si="87"/>
        <v>0</v>
      </c>
      <c r="S361">
        <f t="shared" si="88"/>
        <v>0</v>
      </c>
      <c r="T361">
        <f t="shared" si="89"/>
        <v>0</v>
      </c>
      <c r="U361">
        <f t="shared" si="90"/>
        <v>0</v>
      </c>
      <c r="V361">
        <f t="shared" si="91"/>
        <v>0</v>
      </c>
      <c r="W361">
        <f t="shared" si="92"/>
        <v>0</v>
      </c>
      <c r="X361">
        <f t="shared" si="93"/>
        <v>0</v>
      </c>
      <c r="Y361">
        <f t="shared" si="94"/>
        <v>0</v>
      </c>
      <c r="Z361">
        <f t="shared" si="95"/>
        <v>0</v>
      </c>
      <c r="AA361">
        <f t="shared" si="96"/>
        <v>0</v>
      </c>
      <c r="AB361">
        <f t="shared" si="97"/>
        <v>0</v>
      </c>
      <c r="AC361">
        <f t="shared" si="98"/>
        <v>0</v>
      </c>
      <c r="AD361"/>
      <c r="AE361"/>
      <c r="AF361">
        <f t="shared" si="99"/>
        <v>0</v>
      </c>
      <c r="AG361">
        <f t="shared" si="100"/>
        <v>1</v>
      </c>
      <c r="AH361" t="str">
        <f t="shared" si="101"/>
        <v>Wrong</v>
      </c>
      <c r="AJ361" s="96" t="str">
        <f>IFERROR(VLOOKUP(Table1[[#This Row],[RespondentID]],'All Data'!$A:$CO,87,FALSE),"unknown")</f>
        <v>Man</v>
      </c>
      <c r="AK361" s="96" t="str">
        <f>IFERROR(VLOOKUP(Table1[[#This Row],[RespondentID]],'All Data'!$A:$CO,88,FALSE),"unknown")</f>
        <v>45-54 years</v>
      </c>
      <c r="AL361" s="96" t="str">
        <f>IFERROR(VLOOKUP(Table1[[#This Row],[RespondentID]],'All Data'!$A:$CO,89,FALSE),"unknown")</f>
        <v>Nassau</v>
      </c>
      <c r="AM361" s="96" t="str">
        <f>IFERROR(VLOOKUP(Table1[[#This Row],[RespondentID]],'All Data'!$A:$CO,90,FALSE),"unknown")</f>
        <v>Levittown, 11756</v>
      </c>
      <c r="AN361" s="96" t="str">
        <f>IFERROR(VLOOKUP(Table1[[#This Row],[RespondentID]],'All Data'!$A:$CO,91,FALSE),"unknown")</f>
        <v>White</v>
      </c>
      <c r="AO361" s="96" t="str">
        <f>IFERROR(VLOOKUP(Table1[[#This Row],[RespondentID]],'All Data'!$A:$CO,92,FALSE),"unknown")</f>
        <v>Not Hispanic or Latino</v>
      </c>
      <c r="AP361" s="96" t="str">
        <f>IFERROR(VLOOKUP(Table1[[#This Row],[RespondentID]],'All Data'!$A:$CO,93,FALSE),"unknown")</f>
        <v>English</v>
      </c>
      <c r="AQ361" s="96" t="str">
        <f>IFERROR(VLOOKUP(Table1[[#This Row],[RespondentID]],'All Data'!$A:$CW,94,FALSE),"unknown")</f>
        <v>$75,000 to $125,000</v>
      </c>
      <c r="AR361" s="96" t="str">
        <f>IFERROR(VLOOKUP(Table1[[#This Row],[RespondentID]],'All Data'!$A:$CW,95,FALSE),"unknown")</f>
        <v>Graduate school</v>
      </c>
      <c r="AS361" s="96" t="str">
        <f>IFERROR(VLOOKUP(Table1[[#This Row],[RespondentID]],'All Data'!$A:$CW,96,FALSE),"unknown")</f>
        <v>Employed for wages</v>
      </c>
      <c r="AT361" s="96" t="str">
        <f>IFERROR(VLOOKUP(Table1[[#This Row],[RespondentID]],'All Data'!$A:$CW,97,FALSE),"unknown")</f>
        <v>Yes</v>
      </c>
      <c r="AU361" s="96" t="str">
        <f>IFERROR(VLOOKUP(Table1[[#This Row],[RespondentID]],'All Data'!$A:$CW,98,FALSE),"unknown")</f>
        <v>Private/Commercial</v>
      </c>
      <c r="AV361" s="96">
        <f>IFERROR(VLOOKUP(Table1[[#This Row],[RespondentID]],'All Data'!$A:$CW,99,FALSE),"unknown")</f>
        <v>0</v>
      </c>
    </row>
    <row r="362" spans="1:48">
      <c r="A362">
        <v>18038098181</v>
      </c>
      <c r="C362" t="s">
        <v>39</v>
      </c>
      <c r="O362">
        <f t="shared" si="85"/>
        <v>1</v>
      </c>
      <c r="P362">
        <f t="shared" si="86"/>
        <v>3</v>
      </c>
      <c r="Q362"/>
      <c r="R362">
        <f t="shared" si="87"/>
        <v>0</v>
      </c>
      <c r="S362">
        <f t="shared" si="88"/>
        <v>1</v>
      </c>
      <c r="T362">
        <f t="shared" si="89"/>
        <v>0</v>
      </c>
      <c r="U362">
        <f t="shared" si="90"/>
        <v>0</v>
      </c>
      <c r="V362">
        <f t="shared" si="91"/>
        <v>0</v>
      </c>
      <c r="W362">
        <f t="shared" si="92"/>
        <v>0</v>
      </c>
      <c r="X362">
        <f t="shared" si="93"/>
        <v>0</v>
      </c>
      <c r="Y362">
        <f t="shared" si="94"/>
        <v>0</v>
      </c>
      <c r="Z362">
        <f t="shared" si="95"/>
        <v>0</v>
      </c>
      <c r="AA362">
        <f t="shared" si="96"/>
        <v>0</v>
      </c>
      <c r="AB362">
        <f t="shared" si="97"/>
        <v>0</v>
      </c>
      <c r="AC362">
        <f t="shared" si="98"/>
        <v>0</v>
      </c>
      <c r="AD362"/>
      <c r="AE362"/>
      <c r="AF362">
        <f t="shared" si="99"/>
        <v>1</v>
      </c>
      <c r="AG362">
        <f t="shared" si="100"/>
        <v>1</v>
      </c>
      <c r="AH362" t="str">
        <f t="shared" si="101"/>
        <v>Correct</v>
      </c>
      <c r="AJ362" s="96" t="str">
        <f>IFERROR(VLOOKUP(Table1[[#This Row],[RespondentID]],'All Data'!$A:$CO,87,FALSE),"unknown")</f>
        <v>Woman</v>
      </c>
      <c r="AK362" s="96" t="str">
        <f>IFERROR(VLOOKUP(Table1[[#This Row],[RespondentID]],'All Data'!$A:$CO,88,FALSE),"unknown")</f>
        <v>45-54 years</v>
      </c>
      <c r="AL362" s="96" t="str">
        <f>IFERROR(VLOOKUP(Table1[[#This Row],[RespondentID]],'All Data'!$A:$CO,89,FALSE),"unknown")</f>
        <v>Suffolk</v>
      </c>
      <c r="AM362" s="96" t="str">
        <f>IFERROR(VLOOKUP(Table1[[#This Row],[RespondentID]],'All Data'!$A:$CO,90,FALSE),"unknown")</f>
        <v>Manorville, 11949</v>
      </c>
      <c r="AN362" s="96" t="str">
        <f>IFERROR(VLOOKUP(Table1[[#This Row],[RespondentID]],'All Data'!$A:$CO,91,FALSE),"unknown")</f>
        <v>White</v>
      </c>
      <c r="AO362" s="96" t="str">
        <f>IFERROR(VLOOKUP(Table1[[#This Row],[RespondentID]],'All Data'!$A:$CO,92,FALSE),"unknown")</f>
        <v>Not Hispanic or Latino</v>
      </c>
      <c r="AP362" s="96" t="str">
        <f>IFERROR(VLOOKUP(Table1[[#This Row],[RespondentID]],'All Data'!$A:$CO,93,FALSE),"unknown")</f>
        <v>English</v>
      </c>
      <c r="AQ362" s="96" t="str">
        <f>IFERROR(VLOOKUP(Table1[[#This Row],[RespondentID]],'All Data'!$A:$CW,94,FALSE),"unknown")</f>
        <v>Over $125,000</v>
      </c>
      <c r="AR362" s="96" t="str">
        <f>IFERROR(VLOOKUP(Table1[[#This Row],[RespondentID]],'All Data'!$A:$CW,95,FALSE),"unknown")</f>
        <v>Graduate school</v>
      </c>
      <c r="AS362" s="96" t="str">
        <f>IFERROR(VLOOKUP(Table1[[#This Row],[RespondentID]],'All Data'!$A:$CW,96,FALSE),"unknown")</f>
        <v>Employed for wages</v>
      </c>
      <c r="AT362" s="96" t="str">
        <f>IFERROR(VLOOKUP(Table1[[#This Row],[RespondentID]],'All Data'!$A:$CW,97,FALSE),"unknown")</f>
        <v>Yes</v>
      </c>
      <c r="AU362" s="96" t="str">
        <f>IFERROR(VLOOKUP(Table1[[#This Row],[RespondentID]],'All Data'!$A:$CW,98,FALSE),"unknown")</f>
        <v>Private/Commercial</v>
      </c>
      <c r="AV362" s="96">
        <f>IFERROR(VLOOKUP(Table1[[#This Row],[RespondentID]],'All Data'!$A:$CW,99,FALSE),"unknown")</f>
        <v>0</v>
      </c>
    </row>
    <row r="363" spans="1:48">
      <c r="A363">
        <v>18038098027</v>
      </c>
      <c r="C363" t="s">
        <v>39</v>
      </c>
      <c r="O363">
        <f t="shared" si="85"/>
        <v>1</v>
      </c>
      <c r="P363">
        <f t="shared" si="86"/>
        <v>3</v>
      </c>
      <c r="Q363"/>
      <c r="R363">
        <f t="shared" si="87"/>
        <v>0</v>
      </c>
      <c r="S363">
        <f t="shared" si="88"/>
        <v>1</v>
      </c>
      <c r="T363">
        <f t="shared" si="89"/>
        <v>0</v>
      </c>
      <c r="U363">
        <f t="shared" si="90"/>
        <v>0</v>
      </c>
      <c r="V363">
        <f t="shared" si="91"/>
        <v>0</v>
      </c>
      <c r="W363">
        <f t="shared" si="92"/>
        <v>0</v>
      </c>
      <c r="X363">
        <f t="shared" si="93"/>
        <v>0</v>
      </c>
      <c r="Y363">
        <f t="shared" si="94"/>
        <v>0</v>
      </c>
      <c r="Z363">
        <f t="shared" si="95"/>
        <v>0</v>
      </c>
      <c r="AA363">
        <f t="shared" si="96"/>
        <v>0</v>
      </c>
      <c r="AB363">
        <f t="shared" si="97"/>
        <v>0</v>
      </c>
      <c r="AC363">
        <f t="shared" si="98"/>
        <v>0</v>
      </c>
      <c r="AD363"/>
      <c r="AE363"/>
      <c r="AF363">
        <f t="shared" si="99"/>
        <v>1</v>
      </c>
      <c r="AG363">
        <f t="shared" si="100"/>
        <v>1</v>
      </c>
      <c r="AH363" t="str">
        <f t="shared" si="101"/>
        <v>Correct</v>
      </c>
      <c r="AJ363" s="96" t="str">
        <f>IFERROR(VLOOKUP(Table1[[#This Row],[RespondentID]],'All Data'!$A:$CO,87,FALSE),"unknown")</f>
        <v>Woman</v>
      </c>
      <c r="AK363" s="96" t="str">
        <f>IFERROR(VLOOKUP(Table1[[#This Row],[RespondentID]],'All Data'!$A:$CO,88,FALSE),"unknown")</f>
        <v>45-54 years</v>
      </c>
      <c r="AL363" s="96" t="str">
        <f>IFERROR(VLOOKUP(Table1[[#This Row],[RespondentID]],'All Data'!$A:$CO,89,FALSE),"unknown")</f>
        <v>Suffolk</v>
      </c>
      <c r="AM363" s="96" t="str">
        <f>IFERROR(VLOOKUP(Table1[[#This Row],[RespondentID]],'All Data'!$A:$CO,90,FALSE),"unknown")</f>
        <v>Eastport, 11941</v>
      </c>
      <c r="AN363" s="96" t="str">
        <f>IFERROR(VLOOKUP(Table1[[#This Row],[RespondentID]],'All Data'!$A:$CO,91,FALSE),"unknown")</f>
        <v>White</v>
      </c>
      <c r="AO363" s="96" t="str">
        <f>IFERROR(VLOOKUP(Table1[[#This Row],[RespondentID]],'All Data'!$A:$CO,92,FALSE),"unknown")</f>
        <v>Not Hispanic or Latino</v>
      </c>
      <c r="AP363" s="96" t="str">
        <f>IFERROR(VLOOKUP(Table1[[#This Row],[RespondentID]],'All Data'!$A:$CO,93,FALSE),"unknown")</f>
        <v>English</v>
      </c>
      <c r="AQ363" s="96" t="str">
        <f>IFERROR(VLOOKUP(Table1[[#This Row],[RespondentID]],'All Data'!$A:$CW,94,FALSE),"unknown")</f>
        <v>Over $125,000</v>
      </c>
      <c r="AR363" s="96" t="str">
        <f>IFERROR(VLOOKUP(Table1[[#This Row],[RespondentID]],'All Data'!$A:$CW,95,FALSE),"unknown")</f>
        <v>Graduate school</v>
      </c>
      <c r="AS363" s="96" t="str">
        <f>IFERROR(VLOOKUP(Table1[[#This Row],[RespondentID]],'All Data'!$A:$CW,96,FALSE),"unknown")</f>
        <v>Employed for wages</v>
      </c>
      <c r="AT363" s="96" t="str">
        <f>IFERROR(VLOOKUP(Table1[[#This Row],[RespondentID]],'All Data'!$A:$CW,97,FALSE),"unknown")</f>
        <v>Yes</v>
      </c>
      <c r="AU363" s="96" t="str">
        <f>IFERROR(VLOOKUP(Table1[[#This Row],[RespondentID]],'All Data'!$A:$CW,98,FALSE),"unknown")</f>
        <v>Private/Commercial</v>
      </c>
      <c r="AV363" s="96">
        <f>IFERROR(VLOOKUP(Table1[[#This Row],[RespondentID]],'All Data'!$A:$CW,99,FALSE),"unknown")</f>
        <v>0</v>
      </c>
    </row>
    <row r="364" spans="1:48">
      <c r="A364">
        <v>18038097891</v>
      </c>
      <c r="C364" t="s">
        <v>39</v>
      </c>
      <c r="O364">
        <f t="shared" si="85"/>
        <v>1</v>
      </c>
      <c r="P364">
        <f t="shared" si="86"/>
        <v>3</v>
      </c>
      <c r="Q364"/>
      <c r="R364">
        <f t="shared" si="87"/>
        <v>0</v>
      </c>
      <c r="S364">
        <f t="shared" si="88"/>
        <v>1</v>
      </c>
      <c r="T364">
        <f t="shared" si="89"/>
        <v>0</v>
      </c>
      <c r="U364">
        <f t="shared" si="90"/>
        <v>0</v>
      </c>
      <c r="V364">
        <f t="shared" si="91"/>
        <v>0</v>
      </c>
      <c r="W364">
        <f t="shared" si="92"/>
        <v>0</v>
      </c>
      <c r="X364">
        <f t="shared" si="93"/>
        <v>0</v>
      </c>
      <c r="Y364">
        <f t="shared" si="94"/>
        <v>0</v>
      </c>
      <c r="Z364">
        <f t="shared" si="95"/>
        <v>0</v>
      </c>
      <c r="AA364">
        <f t="shared" si="96"/>
        <v>0</v>
      </c>
      <c r="AB364">
        <f t="shared" si="97"/>
        <v>0</v>
      </c>
      <c r="AC364">
        <f t="shared" si="98"/>
        <v>0</v>
      </c>
      <c r="AD364"/>
      <c r="AE364"/>
      <c r="AF364">
        <f t="shared" si="99"/>
        <v>1</v>
      </c>
      <c r="AG364">
        <f t="shared" si="100"/>
        <v>1</v>
      </c>
      <c r="AH364" t="str">
        <f t="shared" si="101"/>
        <v>Correct</v>
      </c>
      <c r="AJ364" s="96" t="str">
        <f>IFERROR(VLOOKUP(Table1[[#This Row],[RespondentID]],'All Data'!$A:$CO,87,FALSE),"unknown")</f>
        <v>Woman</v>
      </c>
      <c r="AK364" s="96" t="str">
        <f>IFERROR(VLOOKUP(Table1[[#This Row],[RespondentID]],'All Data'!$A:$CO,88,FALSE),"unknown")</f>
        <v>25-34 years</v>
      </c>
      <c r="AL364" s="96" t="str">
        <f>IFERROR(VLOOKUP(Table1[[#This Row],[RespondentID]],'All Data'!$A:$CO,89,FALSE),"unknown")</f>
        <v>Suffolk</v>
      </c>
      <c r="AM364" s="96" t="str">
        <f>IFERROR(VLOOKUP(Table1[[#This Row],[RespondentID]],'All Data'!$A:$CO,90,FALSE),"unknown")</f>
        <v>Melville, 11747</v>
      </c>
      <c r="AN364" s="96" t="str">
        <f>IFERROR(VLOOKUP(Table1[[#This Row],[RespondentID]],'All Data'!$A:$CO,91,FALSE),"unknown")</f>
        <v>White</v>
      </c>
      <c r="AO364" s="96" t="str">
        <f>IFERROR(VLOOKUP(Table1[[#This Row],[RespondentID]],'All Data'!$A:$CO,92,FALSE),"unknown")</f>
        <v>Not Hispanic or Latino</v>
      </c>
      <c r="AP364" s="96" t="str">
        <f>IFERROR(VLOOKUP(Table1[[#This Row],[RespondentID]],'All Data'!$A:$CO,93,FALSE),"unknown")</f>
        <v>English</v>
      </c>
      <c r="AQ364" s="96" t="str">
        <f>IFERROR(VLOOKUP(Table1[[#This Row],[RespondentID]],'All Data'!$A:$CW,94,FALSE),"unknown")</f>
        <v>Over $125,000</v>
      </c>
      <c r="AR364" s="96" t="str">
        <f>IFERROR(VLOOKUP(Table1[[#This Row],[RespondentID]],'All Data'!$A:$CW,95,FALSE),"unknown")</f>
        <v>Graduate school</v>
      </c>
      <c r="AS364" s="96" t="str">
        <f>IFERROR(VLOOKUP(Table1[[#This Row],[RespondentID]],'All Data'!$A:$CW,96,FALSE),"unknown")</f>
        <v>Employed for wages</v>
      </c>
      <c r="AT364" s="96" t="str">
        <f>IFERROR(VLOOKUP(Table1[[#This Row],[RespondentID]],'All Data'!$A:$CW,97,FALSE),"unknown")</f>
        <v>Yes</v>
      </c>
      <c r="AU364" s="96" t="str">
        <f>IFERROR(VLOOKUP(Table1[[#This Row],[RespondentID]],'All Data'!$A:$CW,98,FALSE),"unknown")</f>
        <v>Private/Commercial</v>
      </c>
      <c r="AV364" s="96">
        <f>IFERROR(VLOOKUP(Table1[[#This Row],[RespondentID]],'All Data'!$A:$CW,99,FALSE),"unknown")</f>
        <v>0</v>
      </c>
    </row>
    <row r="365" spans="1:48">
      <c r="A365">
        <v>18038097702</v>
      </c>
      <c r="K365" t="s">
        <v>46</v>
      </c>
      <c r="O365">
        <f t="shared" si="85"/>
        <v>1</v>
      </c>
      <c r="P365">
        <f t="shared" si="86"/>
        <v>3</v>
      </c>
      <c r="Q365"/>
      <c r="R365">
        <f t="shared" si="87"/>
        <v>0</v>
      </c>
      <c r="S365">
        <f t="shared" si="88"/>
        <v>0</v>
      </c>
      <c r="T365">
        <f t="shared" si="89"/>
        <v>0</v>
      </c>
      <c r="U365">
        <f t="shared" si="90"/>
        <v>0</v>
      </c>
      <c r="V365">
        <f t="shared" si="91"/>
        <v>0</v>
      </c>
      <c r="W365">
        <f t="shared" si="92"/>
        <v>0</v>
      </c>
      <c r="X365">
        <f t="shared" si="93"/>
        <v>0</v>
      </c>
      <c r="Y365">
        <f t="shared" si="94"/>
        <v>0</v>
      </c>
      <c r="Z365">
        <f t="shared" si="95"/>
        <v>0</v>
      </c>
      <c r="AA365">
        <f t="shared" si="96"/>
        <v>1</v>
      </c>
      <c r="AB365">
        <f t="shared" si="97"/>
        <v>0</v>
      </c>
      <c r="AC365">
        <f t="shared" si="98"/>
        <v>0</v>
      </c>
      <c r="AD365"/>
      <c r="AE365"/>
      <c r="AF365">
        <f t="shared" si="99"/>
        <v>1</v>
      </c>
      <c r="AG365">
        <f t="shared" si="100"/>
        <v>1</v>
      </c>
      <c r="AH365" t="str">
        <f t="shared" si="101"/>
        <v>Correct</v>
      </c>
      <c r="AJ365" s="96" t="str">
        <f>IFERROR(VLOOKUP(Table1[[#This Row],[RespondentID]],'All Data'!$A:$CO,87,FALSE),"unknown")</f>
        <v>Man</v>
      </c>
      <c r="AK365" s="96" t="str">
        <f>IFERROR(VLOOKUP(Table1[[#This Row],[RespondentID]],'All Data'!$A:$CO,88,FALSE),"unknown")</f>
        <v>45-54 years</v>
      </c>
      <c r="AL365" s="96" t="str">
        <f>IFERROR(VLOOKUP(Table1[[#This Row],[RespondentID]],'All Data'!$A:$CO,89,FALSE),"unknown")</f>
        <v>Suffolk</v>
      </c>
      <c r="AM365" s="96" t="str">
        <f>IFERROR(VLOOKUP(Table1[[#This Row],[RespondentID]],'All Data'!$A:$CO,90,FALSE),"unknown")</f>
        <v>Hampton Bays, 11946</v>
      </c>
      <c r="AN365" s="96" t="str">
        <f>IFERROR(VLOOKUP(Table1[[#This Row],[RespondentID]],'All Data'!$A:$CO,91,FALSE),"unknown")</f>
        <v>White</v>
      </c>
      <c r="AO365" s="96" t="str">
        <f>IFERROR(VLOOKUP(Table1[[#This Row],[RespondentID]],'All Data'!$A:$CO,92,FALSE),"unknown")</f>
        <v>Not Hispanic or Latino</v>
      </c>
      <c r="AP365" s="96" t="str">
        <f>IFERROR(VLOOKUP(Table1[[#This Row],[RespondentID]],'All Data'!$A:$CO,93,FALSE),"unknown")</f>
        <v>English</v>
      </c>
      <c r="AQ365" s="96" t="str">
        <f>IFERROR(VLOOKUP(Table1[[#This Row],[RespondentID]],'All Data'!$A:$CW,94,FALSE),"unknown")</f>
        <v>Over $125,000</v>
      </c>
      <c r="AR365" s="96" t="str">
        <f>IFERROR(VLOOKUP(Table1[[#This Row],[RespondentID]],'All Data'!$A:$CW,95,FALSE),"unknown")</f>
        <v>Graduate school</v>
      </c>
      <c r="AS365" s="96" t="str">
        <f>IFERROR(VLOOKUP(Table1[[#This Row],[RespondentID]],'All Data'!$A:$CW,96,FALSE),"unknown")</f>
        <v>Employed for wages</v>
      </c>
      <c r="AT365" s="96" t="str">
        <f>IFERROR(VLOOKUP(Table1[[#This Row],[RespondentID]],'All Data'!$A:$CW,97,FALSE),"unknown")</f>
        <v>Yes</v>
      </c>
      <c r="AU365" s="96" t="str">
        <f>IFERROR(VLOOKUP(Table1[[#This Row],[RespondentID]],'All Data'!$A:$CW,98,FALSE),"unknown")</f>
        <v>Medicare</v>
      </c>
      <c r="AV365" s="96">
        <f>IFERROR(VLOOKUP(Table1[[#This Row],[RespondentID]],'All Data'!$A:$CW,99,FALSE),"unknown")</f>
        <v>0</v>
      </c>
    </row>
    <row r="366" spans="1:48">
      <c r="A366">
        <v>18038097511</v>
      </c>
      <c r="C366" t="s">
        <v>39</v>
      </c>
      <c r="H366" t="s">
        <v>43</v>
      </c>
      <c r="I366" t="s">
        <v>44</v>
      </c>
      <c r="O366">
        <f t="shared" si="85"/>
        <v>3</v>
      </c>
      <c r="P366">
        <f t="shared" si="86"/>
        <v>1</v>
      </c>
      <c r="Q366"/>
      <c r="R366">
        <f t="shared" si="87"/>
        <v>0</v>
      </c>
      <c r="S366">
        <f t="shared" si="88"/>
        <v>1</v>
      </c>
      <c r="T366">
        <f t="shared" si="89"/>
        <v>0</v>
      </c>
      <c r="U366">
        <f t="shared" si="90"/>
        <v>0</v>
      </c>
      <c r="V366">
        <f t="shared" si="91"/>
        <v>0</v>
      </c>
      <c r="W366">
        <f t="shared" si="92"/>
        <v>0</v>
      </c>
      <c r="X366">
        <f t="shared" si="93"/>
        <v>1</v>
      </c>
      <c r="Y366">
        <f t="shared" si="94"/>
        <v>1</v>
      </c>
      <c r="Z366">
        <f t="shared" si="95"/>
        <v>0</v>
      </c>
      <c r="AA366">
        <f t="shared" si="96"/>
        <v>0</v>
      </c>
      <c r="AB366">
        <f t="shared" si="97"/>
        <v>0</v>
      </c>
      <c r="AC366">
        <f t="shared" si="98"/>
        <v>0</v>
      </c>
      <c r="AD366"/>
      <c r="AE366"/>
      <c r="AF366">
        <f t="shared" si="99"/>
        <v>3</v>
      </c>
      <c r="AG366">
        <f t="shared" si="100"/>
        <v>3</v>
      </c>
      <c r="AH366" t="str">
        <f t="shared" si="101"/>
        <v>Correct</v>
      </c>
      <c r="AJ366" s="96" t="str">
        <f>IFERROR(VLOOKUP(Table1[[#This Row],[RespondentID]],'All Data'!$A:$CO,87,FALSE),"unknown")</f>
        <v>Woman</v>
      </c>
      <c r="AK366" s="96" t="str">
        <f>IFERROR(VLOOKUP(Table1[[#This Row],[RespondentID]],'All Data'!$A:$CO,88,FALSE),"unknown")</f>
        <v>35-44 years</v>
      </c>
      <c r="AL366" s="96" t="str">
        <f>IFERROR(VLOOKUP(Table1[[#This Row],[RespondentID]],'All Data'!$A:$CO,89,FALSE),"unknown")</f>
        <v>Suffolk</v>
      </c>
      <c r="AM366" s="96" t="str">
        <f>IFERROR(VLOOKUP(Table1[[#This Row],[RespondentID]],'All Data'!$A:$CO,90,FALSE),"unknown")</f>
        <v>Ridge, 11961</v>
      </c>
      <c r="AN366" s="96" t="str">
        <f>IFERROR(VLOOKUP(Table1[[#This Row],[RespondentID]],'All Data'!$A:$CO,91,FALSE),"unknown")</f>
        <v>Other (please specify)</v>
      </c>
      <c r="AO366" s="96" t="str">
        <f>IFERROR(VLOOKUP(Table1[[#This Row],[RespondentID]],'All Data'!$A:$CO,92,FALSE),"unknown")</f>
        <v>Not Hispanic or Latino</v>
      </c>
      <c r="AP366" s="96" t="str">
        <f>IFERROR(VLOOKUP(Table1[[#This Row],[RespondentID]],'All Data'!$A:$CO,93,FALSE),"unknown")</f>
        <v>Hindi</v>
      </c>
      <c r="AQ366" s="96" t="str">
        <f>IFERROR(VLOOKUP(Table1[[#This Row],[RespondentID]],'All Data'!$A:$CW,94,FALSE),"unknown")</f>
        <v>$35,000 to $49,999</v>
      </c>
      <c r="AR366" s="96" t="str">
        <f>IFERROR(VLOOKUP(Table1[[#This Row],[RespondentID]],'All Data'!$A:$CW,95,FALSE),"unknown")</f>
        <v>High school graduate</v>
      </c>
      <c r="AS366" s="96" t="str">
        <f>IFERROR(VLOOKUP(Table1[[#This Row],[RespondentID]],'All Data'!$A:$CW,96,FALSE),"unknown")</f>
        <v>Self-employed</v>
      </c>
      <c r="AT366" s="96" t="str">
        <f>IFERROR(VLOOKUP(Table1[[#This Row],[RespondentID]],'All Data'!$A:$CW,97,FALSE),"unknown")</f>
        <v>Yes</v>
      </c>
      <c r="AU366" s="96" t="str">
        <f>IFERROR(VLOOKUP(Table1[[#This Row],[RespondentID]],'All Data'!$A:$CW,98,FALSE),"unknown")</f>
        <v>Medicaid</v>
      </c>
      <c r="AV366" s="96">
        <f>IFERROR(VLOOKUP(Table1[[#This Row],[RespondentID]],'All Data'!$A:$CW,99,FALSE),"unknown")</f>
        <v>0</v>
      </c>
    </row>
    <row r="367" spans="1:48">
      <c r="A367">
        <v>18038097244</v>
      </c>
      <c r="G367" t="s">
        <v>37</v>
      </c>
      <c r="J367" t="s">
        <v>45</v>
      </c>
      <c r="L367" t="s">
        <v>47</v>
      </c>
      <c r="O367">
        <f t="shared" si="85"/>
        <v>3</v>
      </c>
      <c r="P367">
        <f t="shared" si="86"/>
        <v>1</v>
      </c>
      <c r="Q367"/>
      <c r="R367">
        <f t="shared" si="87"/>
        <v>0</v>
      </c>
      <c r="S367">
        <f t="shared" si="88"/>
        <v>0</v>
      </c>
      <c r="T367">
        <f t="shared" si="89"/>
        <v>0</v>
      </c>
      <c r="U367">
        <f t="shared" si="90"/>
        <v>0</v>
      </c>
      <c r="V367">
        <f t="shared" si="91"/>
        <v>0</v>
      </c>
      <c r="W367">
        <f t="shared" si="92"/>
        <v>1</v>
      </c>
      <c r="X367">
        <f t="shared" si="93"/>
        <v>0</v>
      </c>
      <c r="Y367">
        <f t="shared" si="94"/>
        <v>0</v>
      </c>
      <c r="Z367">
        <f t="shared" si="95"/>
        <v>1</v>
      </c>
      <c r="AA367">
        <f t="shared" si="96"/>
        <v>0</v>
      </c>
      <c r="AB367">
        <f t="shared" si="97"/>
        <v>1</v>
      </c>
      <c r="AC367">
        <f t="shared" si="98"/>
        <v>0</v>
      </c>
      <c r="AD367"/>
      <c r="AE367"/>
      <c r="AF367">
        <f t="shared" si="99"/>
        <v>3</v>
      </c>
      <c r="AG367">
        <f t="shared" si="100"/>
        <v>3</v>
      </c>
      <c r="AH367" t="str">
        <f t="shared" si="101"/>
        <v>Correct</v>
      </c>
      <c r="AJ367" s="96" t="str">
        <f>IFERROR(VLOOKUP(Table1[[#This Row],[RespondentID]],'All Data'!$A:$CO,87,FALSE),"unknown")</f>
        <v>Woman</v>
      </c>
      <c r="AK367" s="96" t="str">
        <f>IFERROR(VLOOKUP(Table1[[#This Row],[RespondentID]],'All Data'!$A:$CO,88,FALSE),"unknown")</f>
        <v>55-64 years</v>
      </c>
      <c r="AL367" s="96" t="str">
        <f>IFERROR(VLOOKUP(Table1[[#This Row],[RespondentID]],'All Data'!$A:$CO,89,FALSE),"unknown")</f>
        <v>Queens</v>
      </c>
      <c r="AM367" s="96">
        <f>IFERROR(VLOOKUP(Table1[[#This Row],[RespondentID]],'All Data'!$A:$CO,90,FALSE),"unknown")</f>
        <v>0</v>
      </c>
      <c r="AN367" s="96" t="str">
        <f>IFERROR(VLOOKUP(Table1[[#This Row],[RespondentID]],'All Data'!$A:$CO,91,FALSE),"unknown")</f>
        <v>White</v>
      </c>
      <c r="AO367" s="96" t="str">
        <f>IFERROR(VLOOKUP(Table1[[#This Row],[RespondentID]],'All Data'!$A:$CO,92,FALSE),"unknown")</f>
        <v>Not Hispanic or Latino</v>
      </c>
      <c r="AP367" s="96" t="str">
        <f>IFERROR(VLOOKUP(Table1[[#This Row],[RespondentID]],'All Data'!$A:$CO,93,FALSE),"unknown")</f>
        <v>English</v>
      </c>
      <c r="AQ367" s="96" t="str">
        <f>IFERROR(VLOOKUP(Table1[[#This Row],[RespondentID]],'All Data'!$A:$CW,94,FALSE),"unknown")</f>
        <v>$75,000 to $125,000</v>
      </c>
      <c r="AR367" s="96" t="str">
        <f>IFERROR(VLOOKUP(Table1[[#This Row],[RespondentID]],'All Data'!$A:$CW,95,FALSE),"unknown")</f>
        <v>College graduate</v>
      </c>
      <c r="AS367" s="96" t="str">
        <f>IFERROR(VLOOKUP(Table1[[#This Row],[RespondentID]],'All Data'!$A:$CW,96,FALSE),"unknown")</f>
        <v>Retired</v>
      </c>
      <c r="AT367" s="96" t="str">
        <f>IFERROR(VLOOKUP(Table1[[#This Row],[RespondentID]],'All Data'!$A:$CW,97,FALSE),"unknown")</f>
        <v>Yes</v>
      </c>
      <c r="AU367" s="96" t="str">
        <f>IFERROR(VLOOKUP(Table1[[#This Row],[RespondentID]],'All Data'!$A:$CW,98,FALSE),"unknown")</f>
        <v>Private/Commercial</v>
      </c>
      <c r="AV367" s="96" t="str">
        <f>IFERROR(VLOOKUP(Table1[[#This Row],[RespondentID]],'All Data'!$A:$CW,99,FALSE),"unknown")</f>
        <v>Yes</v>
      </c>
    </row>
    <row r="368" spans="1:48">
      <c r="A368">
        <v>18038097067</v>
      </c>
      <c r="C368" t="s">
        <v>39</v>
      </c>
      <c r="H368" t="s">
        <v>43</v>
      </c>
      <c r="J368" t="s">
        <v>45</v>
      </c>
      <c r="O368">
        <f t="shared" si="85"/>
        <v>3</v>
      </c>
      <c r="P368">
        <f t="shared" si="86"/>
        <v>1</v>
      </c>
      <c r="Q368"/>
      <c r="R368">
        <f t="shared" si="87"/>
        <v>0</v>
      </c>
      <c r="S368">
        <f t="shared" si="88"/>
        <v>1</v>
      </c>
      <c r="T368">
        <f t="shared" si="89"/>
        <v>0</v>
      </c>
      <c r="U368">
        <f t="shared" si="90"/>
        <v>0</v>
      </c>
      <c r="V368">
        <f t="shared" si="91"/>
        <v>0</v>
      </c>
      <c r="W368">
        <f t="shared" si="92"/>
        <v>0</v>
      </c>
      <c r="X368">
        <f t="shared" si="93"/>
        <v>1</v>
      </c>
      <c r="Y368">
        <f t="shared" si="94"/>
        <v>0</v>
      </c>
      <c r="Z368">
        <f t="shared" si="95"/>
        <v>1</v>
      </c>
      <c r="AA368">
        <f t="shared" si="96"/>
        <v>0</v>
      </c>
      <c r="AB368">
        <f t="shared" si="97"/>
        <v>0</v>
      </c>
      <c r="AC368">
        <f t="shared" si="98"/>
        <v>0</v>
      </c>
      <c r="AD368"/>
      <c r="AE368"/>
      <c r="AF368">
        <f t="shared" si="99"/>
        <v>3</v>
      </c>
      <c r="AG368">
        <f t="shared" si="100"/>
        <v>3</v>
      </c>
      <c r="AH368" t="str">
        <f t="shared" si="101"/>
        <v>Correct</v>
      </c>
      <c r="AJ368" s="96" t="str">
        <f>IFERROR(VLOOKUP(Table1[[#This Row],[RespondentID]],'All Data'!$A:$CO,87,FALSE),"unknown")</f>
        <v>Man</v>
      </c>
      <c r="AK368" s="96" t="str">
        <f>IFERROR(VLOOKUP(Table1[[#This Row],[RespondentID]],'All Data'!$A:$CO,88,FALSE),"unknown")</f>
        <v>45-54 years</v>
      </c>
      <c r="AL368" s="96" t="str">
        <f>IFERROR(VLOOKUP(Table1[[#This Row],[RespondentID]],'All Data'!$A:$CO,89,FALSE),"unknown")</f>
        <v>Suffolk</v>
      </c>
      <c r="AM368" s="96" t="str">
        <f>IFERROR(VLOOKUP(Table1[[#This Row],[RespondentID]],'All Data'!$A:$CO,90,FALSE),"unknown")</f>
        <v>Bohemia, 11716</v>
      </c>
      <c r="AN368" s="96" t="str">
        <f>IFERROR(VLOOKUP(Table1[[#This Row],[RespondentID]],'All Data'!$A:$CO,91,FALSE),"unknown")</f>
        <v>White</v>
      </c>
      <c r="AO368" s="96" t="str">
        <f>IFERROR(VLOOKUP(Table1[[#This Row],[RespondentID]],'All Data'!$A:$CO,92,FALSE),"unknown")</f>
        <v>Not Hispanic or Latino</v>
      </c>
      <c r="AP368" s="96">
        <f>IFERROR(VLOOKUP(Table1[[#This Row],[RespondentID]],'All Data'!$A:$CO,93,FALSE),"unknown")</f>
        <v>0</v>
      </c>
      <c r="AQ368" s="96" t="str">
        <f>IFERROR(VLOOKUP(Table1[[#This Row],[RespondentID]],'All Data'!$A:$CW,94,FALSE),"unknown")</f>
        <v>Over $125,000</v>
      </c>
      <c r="AR368" s="96" t="str">
        <f>IFERROR(VLOOKUP(Table1[[#This Row],[RespondentID]],'All Data'!$A:$CW,95,FALSE),"unknown")</f>
        <v>Graduate school</v>
      </c>
      <c r="AS368" s="96" t="str">
        <f>IFERROR(VLOOKUP(Table1[[#This Row],[RespondentID]],'All Data'!$A:$CW,96,FALSE),"unknown")</f>
        <v>Employed for wages</v>
      </c>
      <c r="AT368" s="96">
        <f>IFERROR(VLOOKUP(Table1[[#This Row],[RespondentID]],'All Data'!$A:$CW,97,FALSE),"unknown")</f>
        <v>0</v>
      </c>
      <c r="AU368" s="96" t="str">
        <f>IFERROR(VLOOKUP(Table1[[#This Row],[RespondentID]],'All Data'!$A:$CW,98,FALSE),"unknown")</f>
        <v>Private/Commercial</v>
      </c>
      <c r="AV368" s="96" t="str">
        <f>IFERROR(VLOOKUP(Table1[[#This Row],[RespondentID]],'All Data'!$A:$CW,99,FALSE),"unknown")</f>
        <v>Yes</v>
      </c>
    </row>
    <row r="369" spans="1:48">
      <c r="A369">
        <v>18038096764</v>
      </c>
      <c r="C369" t="s">
        <v>39</v>
      </c>
      <c r="H369" t="s">
        <v>43</v>
      </c>
      <c r="J369" t="s">
        <v>45</v>
      </c>
      <c r="O369">
        <f t="shared" si="85"/>
        <v>3</v>
      </c>
      <c r="P369">
        <f t="shared" si="86"/>
        <v>1</v>
      </c>
      <c r="Q369"/>
      <c r="R369">
        <f t="shared" si="87"/>
        <v>0</v>
      </c>
      <c r="S369">
        <f t="shared" si="88"/>
        <v>1</v>
      </c>
      <c r="T369">
        <f t="shared" si="89"/>
        <v>0</v>
      </c>
      <c r="U369">
        <f t="shared" si="90"/>
        <v>0</v>
      </c>
      <c r="V369">
        <f t="shared" si="91"/>
        <v>0</v>
      </c>
      <c r="W369">
        <f t="shared" si="92"/>
        <v>0</v>
      </c>
      <c r="X369">
        <f t="shared" si="93"/>
        <v>1</v>
      </c>
      <c r="Y369">
        <f t="shared" si="94"/>
        <v>0</v>
      </c>
      <c r="Z369">
        <f t="shared" si="95"/>
        <v>1</v>
      </c>
      <c r="AA369">
        <f t="shared" si="96"/>
        <v>0</v>
      </c>
      <c r="AB369">
        <f t="shared" si="97"/>
        <v>0</v>
      </c>
      <c r="AC369">
        <f t="shared" si="98"/>
        <v>0</v>
      </c>
      <c r="AD369"/>
      <c r="AE369"/>
      <c r="AF369">
        <f t="shared" si="99"/>
        <v>3</v>
      </c>
      <c r="AG369">
        <f t="shared" si="100"/>
        <v>3</v>
      </c>
      <c r="AH369" t="str">
        <f t="shared" si="101"/>
        <v>Correct</v>
      </c>
      <c r="AJ369" s="96" t="str">
        <f>IFERROR(VLOOKUP(Table1[[#This Row],[RespondentID]],'All Data'!$A:$CO,87,FALSE),"unknown")</f>
        <v>Woman</v>
      </c>
      <c r="AK369" s="96" t="str">
        <f>IFERROR(VLOOKUP(Table1[[#This Row],[RespondentID]],'All Data'!$A:$CO,88,FALSE),"unknown")</f>
        <v>18-24 years</v>
      </c>
      <c r="AL369" s="96" t="str">
        <f>IFERROR(VLOOKUP(Table1[[#This Row],[RespondentID]],'All Data'!$A:$CO,89,FALSE),"unknown")</f>
        <v>Suffolk</v>
      </c>
      <c r="AM369" s="96" t="str">
        <f>IFERROR(VLOOKUP(Table1[[#This Row],[RespondentID]],'All Data'!$A:$CO,90,FALSE),"unknown")</f>
        <v>Smithtown, 11787</v>
      </c>
      <c r="AN369" s="96" t="str">
        <f>IFERROR(VLOOKUP(Table1[[#This Row],[RespondentID]],'All Data'!$A:$CO,91,FALSE),"unknown")</f>
        <v>Two or more races</v>
      </c>
      <c r="AO369" s="96" t="str">
        <f>IFERROR(VLOOKUP(Table1[[#This Row],[RespondentID]],'All Data'!$A:$CO,92,FALSE),"unknown")</f>
        <v>Hispanic or Latino</v>
      </c>
      <c r="AP369" s="96" t="str">
        <f>IFERROR(VLOOKUP(Table1[[#This Row],[RespondentID]],'All Data'!$A:$CO,93,FALSE),"unknown")</f>
        <v>English</v>
      </c>
      <c r="AQ369" s="96" t="str">
        <f>IFERROR(VLOOKUP(Table1[[#This Row],[RespondentID]],'All Data'!$A:$CW,94,FALSE),"unknown")</f>
        <v>Over $125,000</v>
      </c>
      <c r="AR369" s="96" t="str">
        <f>IFERROR(VLOOKUP(Table1[[#This Row],[RespondentID]],'All Data'!$A:$CW,95,FALSE),"unknown")</f>
        <v>Some high school</v>
      </c>
      <c r="AS369" s="96" t="str">
        <f>IFERROR(VLOOKUP(Table1[[#This Row],[RespondentID]],'All Data'!$A:$CW,96,FALSE),"unknown")</f>
        <v>Employed for wages</v>
      </c>
      <c r="AT369" s="96" t="str">
        <f>IFERROR(VLOOKUP(Table1[[#This Row],[RespondentID]],'All Data'!$A:$CW,97,FALSE),"unknown")</f>
        <v>Yes</v>
      </c>
      <c r="AU369" s="96" t="str">
        <f>IFERROR(VLOOKUP(Table1[[#This Row],[RespondentID]],'All Data'!$A:$CW,98,FALSE),"unknown")</f>
        <v>Private/Commercial</v>
      </c>
      <c r="AV369" s="96" t="str">
        <f>IFERROR(VLOOKUP(Table1[[#This Row],[RespondentID]],'All Data'!$A:$CW,99,FALSE),"unknown")</f>
        <v>Yes</v>
      </c>
    </row>
    <row r="370" spans="1:48">
      <c r="A370">
        <v>18038096609</v>
      </c>
      <c r="C370" t="s">
        <v>39</v>
      </c>
      <c r="G370" t="s">
        <v>37</v>
      </c>
      <c r="K370" t="s">
        <v>46</v>
      </c>
      <c r="O370">
        <f t="shared" si="85"/>
        <v>3</v>
      </c>
      <c r="P370">
        <f t="shared" si="86"/>
        <v>1</v>
      </c>
      <c r="Q370"/>
      <c r="R370">
        <f t="shared" si="87"/>
        <v>0</v>
      </c>
      <c r="S370">
        <f t="shared" si="88"/>
        <v>1</v>
      </c>
      <c r="T370">
        <f t="shared" si="89"/>
        <v>0</v>
      </c>
      <c r="U370">
        <f t="shared" si="90"/>
        <v>0</v>
      </c>
      <c r="V370">
        <f t="shared" si="91"/>
        <v>0</v>
      </c>
      <c r="W370">
        <f t="shared" si="92"/>
        <v>1</v>
      </c>
      <c r="X370">
        <f t="shared" si="93"/>
        <v>0</v>
      </c>
      <c r="Y370">
        <f t="shared" si="94"/>
        <v>0</v>
      </c>
      <c r="Z370">
        <f t="shared" si="95"/>
        <v>0</v>
      </c>
      <c r="AA370">
        <f t="shared" si="96"/>
        <v>1</v>
      </c>
      <c r="AB370">
        <f t="shared" si="97"/>
        <v>0</v>
      </c>
      <c r="AC370">
        <f t="shared" si="98"/>
        <v>0</v>
      </c>
      <c r="AD370"/>
      <c r="AE370"/>
      <c r="AF370">
        <f t="shared" si="99"/>
        <v>3</v>
      </c>
      <c r="AG370">
        <f t="shared" si="100"/>
        <v>3</v>
      </c>
      <c r="AH370" t="str">
        <f t="shared" si="101"/>
        <v>Correct</v>
      </c>
      <c r="AJ370" s="96" t="str">
        <f>IFERROR(VLOOKUP(Table1[[#This Row],[RespondentID]],'All Data'!$A:$CO,87,FALSE),"unknown")</f>
        <v>Man</v>
      </c>
      <c r="AK370" s="96" t="str">
        <f>IFERROR(VLOOKUP(Table1[[#This Row],[RespondentID]],'All Data'!$A:$CO,88,FALSE),"unknown")</f>
        <v>25-34 years</v>
      </c>
      <c r="AL370" s="96">
        <f>IFERROR(VLOOKUP(Table1[[#This Row],[RespondentID]],'All Data'!$A:$CO,89,FALSE),"unknown")</f>
        <v>0</v>
      </c>
      <c r="AM370" s="96">
        <f>IFERROR(VLOOKUP(Table1[[#This Row],[RespondentID]],'All Data'!$A:$CO,90,FALSE),"unknown")</f>
        <v>0</v>
      </c>
      <c r="AN370" s="96">
        <f>IFERROR(VLOOKUP(Table1[[#This Row],[RespondentID]],'All Data'!$A:$CO,91,FALSE),"unknown")</f>
        <v>0</v>
      </c>
      <c r="AO370" s="96">
        <f>IFERROR(VLOOKUP(Table1[[#This Row],[RespondentID]],'All Data'!$A:$CO,92,FALSE),"unknown")</f>
        <v>0</v>
      </c>
      <c r="AP370" s="96">
        <f>IFERROR(VLOOKUP(Table1[[#This Row],[RespondentID]],'All Data'!$A:$CO,93,FALSE),"unknown")</f>
        <v>0</v>
      </c>
      <c r="AQ370" s="96">
        <f>IFERROR(VLOOKUP(Table1[[#This Row],[RespondentID]],'All Data'!$A:$CW,94,FALSE),"unknown")</f>
        <v>0</v>
      </c>
      <c r="AR370" s="96">
        <f>IFERROR(VLOOKUP(Table1[[#This Row],[RespondentID]],'All Data'!$A:$CW,95,FALSE),"unknown")</f>
        <v>0</v>
      </c>
      <c r="AS370" s="96">
        <f>IFERROR(VLOOKUP(Table1[[#This Row],[RespondentID]],'All Data'!$A:$CW,96,FALSE),"unknown")</f>
        <v>0</v>
      </c>
      <c r="AT370" s="96">
        <f>IFERROR(VLOOKUP(Table1[[#This Row],[RespondentID]],'All Data'!$A:$CW,97,FALSE),"unknown")</f>
        <v>0</v>
      </c>
      <c r="AU370" s="96">
        <f>IFERROR(VLOOKUP(Table1[[#This Row],[RespondentID]],'All Data'!$A:$CW,98,FALSE),"unknown")</f>
        <v>0</v>
      </c>
      <c r="AV370" s="96">
        <f>IFERROR(VLOOKUP(Table1[[#This Row],[RespondentID]],'All Data'!$A:$CW,99,FALSE),"unknown")</f>
        <v>0</v>
      </c>
    </row>
    <row r="371" spans="1:48">
      <c r="A371">
        <v>18037865850</v>
      </c>
      <c r="C371" t="s">
        <v>39</v>
      </c>
      <c r="O371">
        <f t="shared" si="85"/>
        <v>1</v>
      </c>
      <c r="P371">
        <f t="shared" si="86"/>
        <v>3</v>
      </c>
      <c r="Q371"/>
      <c r="R371">
        <f t="shared" si="87"/>
        <v>0</v>
      </c>
      <c r="S371">
        <f t="shared" si="88"/>
        <v>1</v>
      </c>
      <c r="T371">
        <f t="shared" si="89"/>
        <v>0</v>
      </c>
      <c r="U371">
        <f t="shared" si="90"/>
        <v>0</v>
      </c>
      <c r="V371">
        <f t="shared" si="91"/>
        <v>0</v>
      </c>
      <c r="W371">
        <f t="shared" si="92"/>
        <v>0</v>
      </c>
      <c r="X371">
        <f t="shared" si="93"/>
        <v>0</v>
      </c>
      <c r="Y371">
        <f t="shared" si="94"/>
        <v>0</v>
      </c>
      <c r="Z371">
        <f t="shared" si="95"/>
        <v>0</v>
      </c>
      <c r="AA371">
        <f t="shared" si="96"/>
        <v>0</v>
      </c>
      <c r="AB371">
        <f t="shared" si="97"/>
        <v>0</v>
      </c>
      <c r="AC371">
        <f t="shared" si="98"/>
        <v>0</v>
      </c>
      <c r="AD371"/>
      <c r="AE371"/>
      <c r="AF371">
        <f t="shared" si="99"/>
        <v>1</v>
      </c>
      <c r="AG371">
        <f t="shared" si="100"/>
        <v>1</v>
      </c>
      <c r="AH371" t="str">
        <f t="shared" si="101"/>
        <v>Correct</v>
      </c>
      <c r="AJ371" s="96" t="str">
        <f>IFERROR(VLOOKUP(Table1[[#This Row],[RespondentID]],'All Data'!$A:$CO,87,FALSE),"unknown")</f>
        <v>Man</v>
      </c>
      <c r="AK371" s="96" t="str">
        <f>IFERROR(VLOOKUP(Table1[[#This Row],[RespondentID]],'All Data'!$A:$CO,88,FALSE),"unknown")</f>
        <v>55-64 years</v>
      </c>
      <c r="AL371" s="96" t="str">
        <f>IFERROR(VLOOKUP(Table1[[#This Row],[RespondentID]],'All Data'!$A:$CO,89,FALSE),"unknown")</f>
        <v>Suffolk</v>
      </c>
      <c r="AM371" s="96" t="str">
        <f>IFERROR(VLOOKUP(Table1[[#This Row],[RespondentID]],'All Data'!$A:$CO,90,FALSE),"unknown")</f>
        <v>Port Jefferson Station, 11776</v>
      </c>
      <c r="AN371" s="96" t="str">
        <f>IFERROR(VLOOKUP(Table1[[#This Row],[RespondentID]],'All Data'!$A:$CO,91,FALSE),"unknown")</f>
        <v>White</v>
      </c>
      <c r="AO371" s="96" t="str">
        <f>IFERROR(VLOOKUP(Table1[[#This Row],[RespondentID]],'All Data'!$A:$CO,92,FALSE),"unknown")</f>
        <v>Not Hispanic or Latino</v>
      </c>
      <c r="AP371" s="96" t="str">
        <f>IFERROR(VLOOKUP(Table1[[#This Row],[RespondentID]],'All Data'!$A:$CO,93,FALSE),"unknown")</f>
        <v>English</v>
      </c>
      <c r="AQ371" s="96" t="str">
        <f>IFERROR(VLOOKUP(Table1[[#This Row],[RespondentID]],'All Data'!$A:$CW,94,FALSE),"unknown")</f>
        <v>$0-$19,999</v>
      </c>
      <c r="AR371" s="96" t="str">
        <f>IFERROR(VLOOKUP(Table1[[#This Row],[RespondentID]],'All Data'!$A:$CW,95,FALSE),"unknown")</f>
        <v>Graduate school</v>
      </c>
      <c r="AS371" s="96" t="str">
        <f>IFERROR(VLOOKUP(Table1[[#This Row],[RespondentID]],'All Data'!$A:$CW,96,FALSE),"unknown")</f>
        <v>Out of work, but not currently looking</v>
      </c>
      <c r="AT371" s="96" t="str">
        <f>IFERROR(VLOOKUP(Table1[[#This Row],[RespondentID]],'All Data'!$A:$CW,97,FALSE),"unknown")</f>
        <v>Yes</v>
      </c>
      <c r="AU371" s="96" t="str">
        <f>IFERROR(VLOOKUP(Table1[[#This Row],[RespondentID]],'All Data'!$A:$CW,98,FALSE),"unknown")</f>
        <v>Medicaid</v>
      </c>
      <c r="AV371" s="96">
        <f>IFERROR(VLOOKUP(Table1[[#This Row],[RespondentID]],'All Data'!$A:$CW,99,FALSE),"unknown")</f>
        <v>0</v>
      </c>
    </row>
    <row r="372" spans="1:48">
      <c r="A372">
        <v>18037865699</v>
      </c>
      <c r="F372" t="s">
        <v>42</v>
      </c>
      <c r="K372" t="s">
        <v>46</v>
      </c>
      <c r="L372" t="s">
        <v>47</v>
      </c>
      <c r="O372">
        <f t="shared" si="85"/>
        <v>3</v>
      </c>
      <c r="P372">
        <f t="shared" si="86"/>
        <v>1</v>
      </c>
      <c r="Q372"/>
      <c r="R372">
        <f t="shared" si="87"/>
        <v>0</v>
      </c>
      <c r="S372">
        <f t="shared" si="88"/>
        <v>0</v>
      </c>
      <c r="T372">
        <f t="shared" si="89"/>
        <v>0</v>
      </c>
      <c r="U372">
        <f t="shared" si="90"/>
        <v>0</v>
      </c>
      <c r="V372">
        <f t="shared" si="91"/>
        <v>1</v>
      </c>
      <c r="W372">
        <f t="shared" si="92"/>
        <v>0</v>
      </c>
      <c r="X372">
        <f t="shared" si="93"/>
        <v>0</v>
      </c>
      <c r="Y372">
        <f t="shared" si="94"/>
        <v>0</v>
      </c>
      <c r="Z372">
        <f t="shared" si="95"/>
        <v>0</v>
      </c>
      <c r="AA372">
        <f t="shared" si="96"/>
        <v>1</v>
      </c>
      <c r="AB372">
        <f t="shared" si="97"/>
        <v>1</v>
      </c>
      <c r="AC372">
        <f t="shared" si="98"/>
        <v>0</v>
      </c>
      <c r="AD372"/>
      <c r="AE372"/>
      <c r="AF372">
        <f t="shared" si="99"/>
        <v>3</v>
      </c>
      <c r="AG372">
        <f t="shared" si="100"/>
        <v>3</v>
      </c>
      <c r="AH372" t="str">
        <f t="shared" si="101"/>
        <v>Correct</v>
      </c>
      <c r="AJ372" s="96" t="str">
        <f>IFERROR(VLOOKUP(Table1[[#This Row],[RespondentID]],'All Data'!$A:$CO,87,FALSE),"unknown")</f>
        <v>Woman</v>
      </c>
      <c r="AK372" s="96" t="str">
        <f>IFERROR(VLOOKUP(Table1[[#This Row],[RespondentID]],'All Data'!$A:$CO,88,FALSE),"unknown")</f>
        <v>65+ years</v>
      </c>
      <c r="AL372" s="96" t="str">
        <f>IFERROR(VLOOKUP(Table1[[#This Row],[RespondentID]],'All Data'!$A:$CO,89,FALSE),"unknown")</f>
        <v>Suffolk</v>
      </c>
      <c r="AM372" s="96" t="str">
        <f>IFERROR(VLOOKUP(Table1[[#This Row],[RespondentID]],'All Data'!$A:$CO,90,FALSE),"unknown")</f>
        <v>Coram, 11727</v>
      </c>
      <c r="AN372" s="96" t="str">
        <f>IFERROR(VLOOKUP(Table1[[#This Row],[RespondentID]],'All Data'!$A:$CO,91,FALSE),"unknown")</f>
        <v>White</v>
      </c>
      <c r="AO372" s="96" t="str">
        <f>IFERROR(VLOOKUP(Table1[[#This Row],[RespondentID]],'All Data'!$A:$CO,92,FALSE),"unknown")</f>
        <v>Not Hispanic or Latino</v>
      </c>
      <c r="AP372" s="96" t="str">
        <f>IFERROR(VLOOKUP(Table1[[#This Row],[RespondentID]],'All Data'!$A:$CO,93,FALSE),"unknown")</f>
        <v>English</v>
      </c>
      <c r="AQ372" s="96" t="str">
        <f>IFERROR(VLOOKUP(Table1[[#This Row],[RespondentID]],'All Data'!$A:$CW,94,FALSE),"unknown")</f>
        <v>$75,000 to $125,000</v>
      </c>
      <c r="AR372" s="96" t="str">
        <f>IFERROR(VLOOKUP(Table1[[#This Row],[RespondentID]],'All Data'!$A:$CW,95,FALSE),"unknown")</f>
        <v>College graduate</v>
      </c>
      <c r="AS372" s="96" t="str">
        <f>IFERROR(VLOOKUP(Table1[[#This Row],[RespondentID]],'All Data'!$A:$CW,96,FALSE),"unknown")</f>
        <v>Retired</v>
      </c>
      <c r="AT372" s="96" t="str">
        <f>IFERROR(VLOOKUP(Table1[[#This Row],[RespondentID]],'All Data'!$A:$CW,97,FALSE),"unknown")</f>
        <v>Yes</v>
      </c>
      <c r="AU372" s="96" t="str">
        <f>IFERROR(VLOOKUP(Table1[[#This Row],[RespondentID]],'All Data'!$A:$CW,98,FALSE),"unknown")</f>
        <v>Medicare, Private/Commercial</v>
      </c>
      <c r="AV372" s="96">
        <f>IFERROR(VLOOKUP(Table1[[#This Row],[RespondentID]],'All Data'!$A:$CW,99,FALSE),"unknown")</f>
        <v>0</v>
      </c>
    </row>
    <row r="373" spans="1:48">
      <c r="A373">
        <v>18037865552</v>
      </c>
      <c r="K373" t="s">
        <v>46</v>
      </c>
      <c r="O373">
        <f t="shared" si="85"/>
        <v>1</v>
      </c>
      <c r="P373">
        <f t="shared" si="86"/>
        <v>3</v>
      </c>
      <c r="Q373"/>
      <c r="R373">
        <f t="shared" si="87"/>
        <v>0</v>
      </c>
      <c r="S373">
        <f t="shared" si="88"/>
        <v>0</v>
      </c>
      <c r="T373">
        <f t="shared" si="89"/>
        <v>0</v>
      </c>
      <c r="U373">
        <f t="shared" si="90"/>
        <v>0</v>
      </c>
      <c r="V373">
        <f t="shared" si="91"/>
        <v>0</v>
      </c>
      <c r="W373">
        <f t="shared" si="92"/>
        <v>0</v>
      </c>
      <c r="X373">
        <f t="shared" si="93"/>
        <v>0</v>
      </c>
      <c r="Y373">
        <f t="shared" si="94"/>
        <v>0</v>
      </c>
      <c r="Z373">
        <f t="shared" si="95"/>
        <v>0</v>
      </c>
      <c r="AA373">
        <f t="shared" si="96"/>
        <v>1</v>
      </c>
      <c r="AB373">
        <f t="shared" si="97"/>
        <v>0</v>
      </c>
      <c r="AC373">
        <f t="shared" si="98"/>
        <v>0</v>
      </c>
      <c r="AD373"/>
      <c r="AE373"/>
      <c r="AF373">
        <f t="shared" si="99"/>
        <v>1</v>
      </c>
      <c r="AG373">
        <f t="shared" si="100"/>
        <v>1</v>
      </c>
      <c r="AH373" t="str">
        <f t="shared" si="101"/>
        <v>Correct</v>
      </c>
      <c r="AJ373" s="96" t="str">
        <f>IFERROR(VLOOKUP(Table1[[#This Row],[RespondentID]],'All Data'!$A:$CO,87,FALSE),"unknown")</f>
        <v>Man</v>
      </c>
      <c r="AK373" s="96" t="str">
        <f>IFERROR(VLOOKUP(Table1[[#This Row],[RespondentID]],'All Data'!$A:$CO,88,FALSE),"unknown")</f>
        <v>65+ years</v>
      </c>
      <c r="AL373" s="96" t="str">
        <f>IFERROR(VLOOKUP(Table1[[#This Row],[RespondentID]],'All Data'!$A:$CO,89,FALSE),"unknown")</f>
        <v>Suffolk</v>
      </c>
      <c r="AM373" s="96" t="str">
        <f>IFERROR(VLOOKUP(Table1[[#This Row],[RespondentID]],'All Data'!$A:$CO,90,FALSE),"unknown")</f>
        <v>Coram, 11727</v>
      </c>
      <c r="AN373" s="96" t="str">
        <f>IFERROR(VLOOKUP(Table1[[#This Row],[RespondentID]],'All Data'!$A:$CO,91,FALSE),"unknown")</f>
        <v>White</v>
      </c>
      <c r="AO373" s="96" t="str">
        <f>IFERROR(VLOOKUP(Table1[[#This Row],[RespondentID]],'All Data'!$A:$CO,92,FALSE),"unknown")</f>
        <v>Not Hispanic or Latino</v>
      </c>
      <c r="AP373" s="96" t="str">
        <f>IFERROR(VLOOKUP(Table1[[#This Row],[RespondentID]],'All Data'!$A:$CO,93,FALSE),"unknown")</f>
        <v>English</v>
      </c>
      <c r="AQ373" s="96" t="str">
        <f>IFERROR(VLOOKUP(Table1[[#This Row],[RespondentID]],'All Data'!$A:$CW,94,FALSE),"unknown")</f>
        <v>$50,000 to $74,999</v>
      </c>
      <c r="AR373" s="96" t="str">
        <f>IFERROR(VLOOKUP(Table1[[#This Row],[RespondentID]],'All Data'!$A:$CW,95,FALSE),"unknown")</f>
        <v>Graduate school</v>
      </c>
      <c r="AS373" s="96" t="str">
        <f>IFERROR(VLOOKUP(Table1[[#This Row],[RespondentID]],'All Data'!$A:$CW,96,FALSE),"unknown")</f>
        <v>Retired</v>
      </c>
      <c r="AT373" s="96" t="str">
        <f>IFERROR(VLOOKUP(Table1[[#This Row],[RespondentID]],'All Data'!$A:$CW,97,FALSE),"unknown")</f>
        <v>Yes</v>
      </c>
      <c r="AU373" s="96" t="str">
        <f>IFERROR(VLOOKUP(Table1[[#This Row],[RespondentID]],'All Data'!$A:$CW,98,FALSE),"unknown")</f>
        <v>Medicare</v>
      </c>
      <c r="AV373" s="96">
        <f>IFERROR(VLOOKUP(Table1[[#This Row],[RespondentID]],'All Data'!$A:$CW,99,FALSE),"unknown")</f>
        <v>0</v>
      </c>
    </row>
    <row r="374" spans="1:48">
      <c r="A374">
        <v>18037865360</v>
      </c>
      <c r="E374" t="s">
        <v>41</v>
      </c>
      <c r="G374" t="s">
        <v>37</v>
      </c>
      <c r="O374">
        <f t="shared" si="85"/>
        <v>2</v>
      </c>
      <c r="P374">
        <f t="shared" si="86"/>
        <v>1.5</v>
      </c>
      <c r="Q374"/>
      <c r="R374">
        <f t="shared" si="87"/>
        <v>0</v>
      </c>
      <c r="S374">
        <f t="shared" si="88"/>
        <v>0</v>
      </c>
      <c r="T374">
        <f t="shared" si="89"/>
        <v>0</v>
      </c>
      <c r="U374">
        <f t="shared" si="90"/>
        <v>1</v>
      </c>
      <c r="V374">
        <f t="shared" si="91"/>
        <v>0</v>
      </c>
      <c r="W374">
        <f t="shared" si="92"/>
        <v>1</v>
      </c>
      <c r="X374">
        <f t="shared" si="93"/>
        <v>0</v>
      </c>
      <c r="Y374">
        <f t="shared" si="94"/>
        <v>0</v>
      </c>
      <c r="Z374">
        <f t="shared" si="95"/>
        <v>0</v>
      </c>
      <c r="AA374">
        <f t="shared" si="96"/>
        <v>0</v>
      </c>
      <c r="AB374">
        <f t="shared" si="97"/>
        <v>0</v>
      </c>
      <c r="AC374">
        <f t="shared" si="98"/>
        <v>0</v>
      </c>
      <c r="AD374"/>
      <c r="AE374"/>
      <c r="AF374">
        <f t="shared" si="99"/>
        <v>2</v>
      </c>
      <c r="AG374">
        <f t="shared" si="100"/>
        <v>2</v>
      </c>
      <c r="AH374" t="str">
        <f t="shared" si="101"/>
        <v>Correct</v>
      </c>
      <c r="AJ374" s="96" t="str">
        <f>IFERROR(VLOOKUP(Table1[[#This Row],[RespondentID]],'All Data'!$A:$CO,87,FALSE),"unknown")</f>
        <v>Woman</v>
      </c>
      <c r="AK374" s="96" t="str">
        <f>IFERROR(VLOOKUP(Table1[[#This Row],[RespondentID]],'All Data'!$A:$CO,88,FALSE),"unknown")</f>
        <v>65+ years</v>
      </c>
      <c r="AL374" s="96" t="str">
        <f>IFERROR(VLOOKUP(Table1[[#This Row],[RespondentID]],'All Data'!$A:$CO,89,FALSE),"unknown")</f>
        <v>Suffolk</v>
      </c>
      <c r="AM374" s="96" t="str">
        <f>IFERROR(VLOOKUP(Table1[[#This Row],[RespondentID]],'All Data'!$A:$CO,90,FALSE),"unknown")</f>
        <v>Selden, 11784</v>
      </c>
      <c r="AN374" s="96" t="str">
        <f>IFERROR(VLOOKUP(Table1[[#This Row],[RespondentID]],'All Data'!$A:$CO,91,FALSE),"unknown")</f>
        <v>White</v>
      </c>
      <c r="AO374" s="96">
        <f>IFERROR(VLOOKUP(Table1[[#This Row],[RespondentID]],'All Data'!$A:$CO,92,FALSE),"unknown")</f>
        <v>0</v>
      </c>
      <c r="AP374" s="96" t="str">
        <f>IFERROR(VLOOKUP(Table1[[#This Row],[RespondentID]],'All Data'!$A:$CO,93,FALSE),"unknown")</f>
        <v>English</v>
      </c>
      <c r="AQ374" s="96">
        <f>IFERROR(VLOOKUP(Table1[[#This Row],[RespondentID]],'All Data'!$A:$CW,94,FALSE),"unknown")</f>
        <v>0</v>
      </c>
      <c r="AR374" s="96" t="str">
        <f>IFERROR(VLOOKUP(Table1[[#This Row],[RespondentID]],'All Data'!$A:$CW,95,FALSE),"unknown")</f>
        <v>Graduate school</v>
      </c>
      <c r="AS374" s="96" t="str">
        <f>IFERROR(VLOOKUP(Table1[[#This Row],[RespondentID]],'All Data'!$A:$CW,96,FALSE),"unknown")</f>
        <v>Employed for wages</v>
      </c>
      <c r="AT374" s="96" t="str">
        <f>IFERROR(VLOOKUP(Table1[[#This Row],[RespondentID]],'All Data'!$A:$CW,97,FALSE),"unknown")</f>
        <v>Yes</v>
      </c>
      <c r="AU374" s="96" t="str">
        <f>IFERROR(VLOOKUP(Table1[[#This Row],[RespondentID]],'All Data'!$A:$CW,98,FALSE),"unknown")</f>
        <v>Medicare, Private/Commercial</v>
      </c>
      <c r="AV374" s="96">
        <f>IFERROR(VLOOKUP(Table1[[#This Row],[RespondentID]],'All Data'!$A:$CW,99,FALSE),"unknown")</f>
        <v>0</v>
      </c>
    </row>
    <row r="375" spans="1:48">
      <c r="A375">
        <v>18037865214</v>
      </c>
      <c r="B375" t="s">
        <v>38</v>
      </c>
      <c r="E375" t="s">
        <v>41</v>
      </c>
      <c r="K375" t="s">
        <v>46</v>
      </c>
      <c r="O375">
        <f t="shared" si="85"/>
        <v>3</v>
      </c>
      <c r="P375">
        <f t="shared" si="86"/>
        <v>1</v>
      </c>
      <c r="Q375"/>
      <c r="R375">
        <f t="shared" si="87"/>
        <v>1</v>
      </c>
      <c r="S375">
        <f t="shared" si="88"/>
        <v>0</v>
      </c>
      <c r="T375">
        <f t="shared" si="89"/>
        <v>0</v>
      </c>
      <c r="U375">
        <f t="shared" si="90"/>
        <v>1</v>
      </c>
      <c r="V375">
        <f t="shared" si="91"/>
        <v>0</v>
      </c>
      <c r="W375">
        <f t="shared" si="92"/>
        <v>0</v>
      </c>
      <c r="X375">
        <f t="shared" si="93"/>
        <v>0</v>
      </c>
      <c r="Y375">
        <f t="shared" si="94"/>
        <v>0</v>
      </c>
      <c r="Z375">
        <f t="shared" si="95"/>
        <v>0</v>
      </c>
      <c r="AA375">
        <f t="shared" si="96"/>
        <v>1</v>
      </c>
      <c r="AB375">
        <f t="shared" si="97"/>
        <v>0</v>
      </c>
      <c r="AC375">
        <f t="shared" si="98"/>
        <v>0</v>
      </c>
      <c r="AD375"/>
      <c r="AE375"/>
      <c r="AF375">
        <f t="shared" si="99"/>
        <v>3</v>
      </c>
      <c r="AG375">
        <f t="shared" si="100"/>
        <v>3</v>
      </c>
      <c r="AH375" t="str">
        <f t="shared" si="101"/>
        <v>Correct</v>
      </c>
      <c r="AJ375" s="96" t="str">
        <f>IFERROR(VLOOKUP(Table1[[#This Row],[RespondentID]],'All Data'!$A:$CO,87,FALSE),"unknown")</f>
        <v>Woman</v>
      </c>
      <c r="AK375" s="96" t="str">
        <f>IFERROR(VLOOKUP(Table1[[#This Row],[RespondentID]],'All Data'!$A:$CO,88,FALSE),"unknown")</f>
        <v>55-64 years</v>
      </c>
      <c r="AL375" s="96" t="str">
        <f>IFERROR(VLOOKUP(Table1[[#This Row],[RespondentID]],'All Data'!$A:$CO,89,FALSE),"unknown")</f>
        <v>Suffolk</v>
      </c>
      <c r="AM375" s="96" t="str">
        <f>IFERROR(VLOOKUP(Table1[[#This Row],[RespondentID]],'All Data'!$A:$CO,90,FALSE),"unknown")</f>
        <v>Port Jefferson Station, 11776</v>
      </c>
      <c r="AN375" s="96" t="str">
        <f>IFERROR(VLOOKUP(Table1[[#This Row],[RespondentID]],'All Data'!$A:$CO,91,FALSE),"unknown")</f>
        <v>Other (please specify)</v>
      </c>
      <c r="AO375" s="96" t="str">
        <f>IFERROR(VLOOKUP(Table1[[#This Row],[RespondentID]],'All Data'!$A:$CO,92,FALSE),"unknown")</f>
        <v>Not Hispanic or Latino</v>
      </c>
      <c r="AP375" s="96" t="str">
        <f>IFERROR(VLOOKUP(Table1[[#This Row],[RespondentID]],'All Data'!$A:$CO,93,FALSE),"unknown")</f>
        <v>English, Haitian Creole, French Creole</v>
      </c>
      <c r="AQ375" s="96" t="str">
        <f>IFERROR(VLOOKUP(Table1[[#This Row],[RespondentID]],'All Data'!$A:$CW,94,FALSE),"unknown")</f>
        <v>$20,000 to $34,999</v>
      </c>
      <c r="AR375" s="96" t="str">
        <f>IFERROR(VLOOKUP(Table1[[#This Row],[RespondentID]],'All Data'!$A:$CW,95,FALSE),"unknown")</f>
        <v>College graduate</v>
      </c>
      <c r="AS375" s="96" t="str">
        <f>IFERROR(VLOOKUP(Table1[[#This Row],[RespondentID]],'All Data'!$A:$CW,96,FALSE),"unknown")</f>
        <v>Out of work, but not currently looking</v>
      </c>
      <c r="AT375" s="96" t="str">
        <f>IFERROR(VLOOKUP(Table1[[#This Row],[RespondentID]],'All Data'!$A:$CW,97,FALSE),"unknown")</f>
        <v>Yes</v>
      </c>
      <c r="AU375" s="96" t="str">
        <f>IFERROR(VLOOKUP(Table1[[#This Row],[RespondentID]],'All Data'!$A:$CW,98,FALSE),"unknown")</f>
        <v>Medicaid, Medicare</v>
      </c>
      <c r="AV375" s="96">
        <f>IFERROR(VLOOKUP(Table1[[#This Row],[RespondentID]],'All Data'!$A:$CW,99,FALSE),"unknown")</f>
        <v>0</v>
      </c>
    </row>
    <row r="376" spans="1:48">
      <c r="A376">
        <v>18037865053</v>
      </c>
      <c r="B376" t="s">
        <v>38</v>
      </c>
      <c r="C376" t="s">
        <v>39</v>
      </c>
      <c r="E376" t="s">
        <v>41</v>
      </c>
      <c r="F376" t="s">
        <v>42</v>
      </c>
      <c r="J376" t="s">
        <v>45</v>
      </c>
      <c r="O376">
        <f t="shared" si="85"/>
        <v>5</v>
      </c>
      <c r="P376">
        <f t="shared" si="86"/>
        <v>0.6</v>
      </c>
      <c r="Q376"/>
      <c r="R376">
        <f t="shared" si="87"/>
        <v>0.6</v>
      </c>
      <c r="S376">
        <f t="shared" si="88"/>
        <v>0.6</v>
      </c>
      <c r="T376">
        <f t="shared" si="89"/>
        <v>0</v>
      </c>
      <c r="U376">
        <f t="shared" si="90"/>
        <v>0.6</v>
      </c>
      <c r="V376">
        <f t="shared" si="91"/>
        <v>0.6</v>
      </c>
      <c r="W376">
        <f t="shared" si="92"/>
        <v>0</v>
      </c>
      <c r="X376">
        <f t="shared" si="93"/>
        <v>0</v>
      </c>
      <c r="Y376">
        <f t="shared" si="94"/>
        <v>0</v>
      </c>
      <c r="Z376">
        <f t="shared" si="95"/>
        <v>0.6</v>
      </c>
      <c r="AA376">
        <f t="shared" si="96"/>
        <v>0</v>
      </c>
      <c r="AB376">
        <f t="shared" si="97"/>
        <v>0</v>
      </c>
      <c r="AC376">
        <f t="shared" si="98"/>
        <v>0</v>
      </c>
      <c r="AD376"/>
      <c r="AE376"/>
      <c r="AF376">
        <f t="shared" si="99"/>
        <v>3</v>
      </c>
      <c r="AG376">
        <f t="shared" si="100"/>
        <v>5</v>
      </c>
      <c r="AH376" t="str">
        <f t="shared" si="101"/>
        <v>Correct</v>
      </c>
      <c r="AJ376" s="96">
        <f>IFERROR(VLOOKUP(Table1[[#This Row],[RespondentID]],'All Data'!$A:$CO,87,FALSE),"unknown")</f>
        <v>0</v>
      </c>
      <c r="AK376" s="96" t="str">
        <f>IFERROR(VLOOKUP(Table1[[#This Row],[RespondentID]],'All Data'!$A:$CO,88,FALSE),"unknown")</f>
        <v>65+ years</v>
      </c>
      <c r="AL376" s="96" t="str">
        <f>IFERROR(VLOOKUP(Table1[[#This Row],[RespondentID]],'All Data'!$A:$CO,89,FALSE),"unknown")</f>
        <v>Suffolk</v>
      </c>
      <c r="AM376" s="96" t="str">
        <f>IFERROR(VLOOKUP(Table1[[#This Row],[RespondentID]],'All Data'!$A:$CO,90,FALSE),"unknown")</f>
        <v>Port Jefferson Station, 11776</v>
      </c>
      <c r="AN376" s="96" t="str">
        <f>IFERROR(VLOOKUP(Table1[[#This Row],[RespondentID]],'All Data'!$A:$CO,91,FALSE),"unknown")</f>
        <v>White</v>
      </c>
      <c r="AO376" s="96" t="str">
        <f>IFERROR(VLOOKUP(Table1[[#This Row],[RespondentID]],'All Data'!$A:$CO,92,FALSE),"unknown")</f>
        <v>Not Hispanic or Latino</v>
      </c>
      <c r="AP376" s="96" t="str">
        <f>IFERROR(VLOOKUP(Table1[[#This Row],[RespondentID]],'All Data'!$A:$CO,93,FALSE),"unknown")</f>
        <v>English</v>
      </c>
      <c r="AQ376" s="96" t="str">
        <f>IFERROR(VLOOKUP(Table1[[#This Row],[RespondentID]],'All Data'!$A:$CW,94,FALSE),"unknown")</f>
        <v>$0-$19,999</v>
      </c>
      <c r="AR376" s="96" t="str">
        <f>IFERROR(VLOOKUP(Table1[[#This Row],[RespondentID]],'All Data'!$A:$CW,95,FALSE),"unknown")</f>
        <v>Some college</v>
      </c>
      <c r="AS376" s="96" t="str">
        <f>IFERROR(VLOOKUP(Table1[[#This Row],[RespondentID]],'All Data'!$A:$CW,96,FALSE),"unknown")</f>
        <v>Self-employed</v>
      </c>
      <c r="AT376" s="96" t="str">
        <f>IFERROR(VLOOKUP(Table1[[#This Row],[RespondentID]],'All Data'!$A:$CW,97,FALSE),"unknown")</f>
        <v>Yes</v>
      </c>
      <c r="AU376" s="96" t="str">
        <f>IFERROR(VLOOKUP(Table1[[#This Row],[RespondentID]],'All Data'!$A:$CW,98,FALSE),"unknown")</f>
        <v>Private/Commercial</v>
      </c>
      <c r="AV376" s="96">
        <f>IFERROR(VLOOKUP(Table1[[#This Row],[RespondentID]],'All Data'!$A:$CW,99,FALSE),"unknown")</f>
        <v>0</v>
      </c>
    </row>
    <row r="377" spans="1:48">
      <c r="A377">
        <v>18037864914</v>
      </c>
      <c r="C377" t="s">
        <v>39</v>
      </c>
      <c r="E377" t="s">
        <v>41</v>
      </c>
      <c r="G377" t="s">
        <v>37</v>
      </c>
      <c r="O377">
        <f t="shared" si="85"/>
        <v>3</v>
      </c>
      <c r="P377">
        <f t="shared" si="86"/>
        <v>1</v>
      </c>
      <c r="Q377"/>
      <c r="R377">
        <f t="shared" si="87"/>
        <v>0</v>
      </c>
      <c r="S377">
        <f t="shared" si="88"/>
        <v>1</v>
      </c>
      <c r="T377">
        <f t="shared" si="89"/>
        <v>0</v>
      </c>
      <c r="U377">
        <f t="shared" si="90"/>
        <v>1</v>
      </c>
      <c r="V377">
        <f t="shared" si="91"/>
        <v>0</v>
      </c>
      <c r="W377">
        <f t="shared" si="92"/>
        <v>1</v>
      </c>
      <c r="X377">
        <f t="shared" si="93"/>
        <v>0</v>
      </c>
      <c r="Y377">
        <f t="shared" si="94"/>
        <v>0</v>
      </c>
      <c r="Z377">
        <f t="shared" si="95"/>
        <v>0</v>
      </c>
      <c r="AA377">
        <f t="shared" si="96"/>
        <v>0</v>
      </c>
      <c r="AB377">
        <f t="shared" si="97"/>
        <v>0</v>
      </c>
      <c r="AC377">
        <f t="shared" si="98"/>
        <v>0</v>
      </c>
      <c r="AD377"/>
      <c r="AE377"/>
      <c r="AF377">
        <f t="shared" si="99"/>
        <v>3</v>
      </c>
      <c r="AG377">
        <f t="shared" si="100"/>
        <v>3</v>
      </c>
      <c r="AH377" t="str">
        <f t="shared" si="101"/>
        <v>Correct</v>
      </c>
      <c r="AJ377" s="96">
        <f>IFERROR(VLOOKUP(Table1[[#This Row],[RespondentID]],'All Data'!$A:$CO,87,FALSE),"unknown")</f>
        <v>0</v>
      </c>
      <c r="AK377" s="96" t="str">
        <f>IFERROR(VLOOKUP(Table1[[#This Row],[RespondentID]],'All Data'!$A:$CO,88,FALSE),"unknown")</f>
        <v>65+ years</v>
      </c>
      <c r="AL377" s="96" t="str">
        <f>IFERROR(VLOOKUP(Table1[[#This Row],[RespondentID]],'All Data'!$A:$CO,89,FALSE),"unknown")</f>
        <v>Suffolk</v>
      </c>
      <c r="AM377" s="96" t="str">
        <f>IFERROR(VLOOKUP(Table1[[#This Row],[RespondentID]],'All Data'!$A:$CO,90,FALSE),"unknown")</f>
        <v>Port Jefferson Station, 11776</v>
      </c>
      <c r="AN377" s="96">
        <f>IFERROR(VLOOKUP(Table1[[#This Row],[RespondentID]],'All Data'!$A:$CO,91,FALSE),"unknown")</f>
        <v>0</v>
      </c>
      <c r="AO377" s="96" t="str">
        <f>IFERROR(VLOOKUP(Table1[[#This Row],[RespondentID]],'All Data'!$A:$CO,92,FALSE),"unknown")</f>
        <v>Not Hispanic or Latino</v>
      </c>
      <c r="AP377" s="96" t="str">
        <f>IFERROR(VLOOKUP(Table1[[#This Row],[RespondentID]],'All Data'!$A:$CO,93,FALSE),"unknown")</f>
        <v>English</v>
      </c>
      <c r="AQ377" s="96">
        <f>IFERROR(VLOOKUP(Table1[[#This Row],[RespondentID]],'All Data'!$A:$CW,94,FALSE),"unknown")</f>
        <v>0</v>
      </c>
      <c r="AR377" s="96">
        <f>IFERROR(VLOOKUP(Table1[[#This Row],[RespondentID]],'All Data'!$A:$CW,95,FALSE),"unknown")</f>
        <v>0</v>
      </c>
      <c r="AS377" s="96" t="str">
        <f>IFERROR(VLOOKUP(Table1[[#This Row],[RespondentID]],'All Data'!$A:$CW,96,FALSE),"unknown")</f>
        <v>Retired</v>
      </c>
      <c r="AT377" s="96" t="str">
        <f>IFERROR(VLOOKUP(Table1[[#This Row],[RespondentID]],'All Data'!$A:$CW,97,FALSE),"unknown")</f>
        <v>Yes</v>
      </c>
      <c r="AU377" s="96" t="str">
        <f>IFERROR(VLOOKUP(Table1[[#This Row],[RespondentID]],'All Data'!$A:$CW,98,FALSE),"unknown")</f>
        <v>Medicare, Private/Commercial</v>
      </c>
      <c r="AV377" s="96">
        <f>IFERROR(VLOOKUP(Table1[[#This Row],[RespondentID]],'All Data'!$A:$CW,99,FALSE),"unknown")</f>
        <v>0</v>
      </c>
    </row>
    <row r="378" spans="1:48">
      <c r="A378">
        <v>18037864738</v>
      </c>
      <c r="C378" t="s">
        <v>39</v>
      </c>
      <c r="E378" t="s">
        <v>41</v>
      </c>
      <c r="F378" t="s">
        <v>42</v>
      </c>
      <c r="O378">
        <f t="shared" si="85"/>
        <v>3</v>
      </c>
      <c r="P378">
        <f t="shared" si="86"/>
        <v>1</v>
      </c>
      <c r="Q378"/>
      <c r="R378">
        <f t="shared" si="87"/>
        <v>0</v>
      </c>
      <c r="S378">
        <f t="shared" si="88"/>
        <v>1</v>
      </c>
      <c r="T378">
        <f t="shared" si="89"/>
        <v>0</v>
      </c>
      <c r="U378">
        <f t="shared" si="90"/>
        <v>1</v>
      </c>
      <c r="V378">
        <f t="shared" si="91"/>
        <v>1</v>
      </c>
      <c r="W378">
        <f t="shared" si="92"/>
        <v>0</v>
      </c>
      <c r="X378">
        <f t="shared" si="93"/>
        <v>0</v>
      </c>
      <c r="Y378">
        <f t="shared" si="94"/>
        <v>0</v>
      </c>
      <c r="Z378">
        <f t="shared" si="95"/>
        <v>0</v>
      </c>
      <c r="AA378">
        <f t="shared" si="96"/>
        <v>0</v>
      </c>
      <c r="AB378">
        <f t="shared" si="97"/>
        <v>0</v>
      </c>
      <c r="AC378">
        <f t="shared" si="98"/>
        <v>0</v>
      </c>
      <c r="AD378"/>
      <c r="AE378"/>
      <c r="AF378">
        <f t="shared" si="99"/>
        <v>3</v>
      </c>
      <c r="AG378">
        <f t="shared" si="100"/>
        <v>3</v>
      </c>
      <c r="AH378" t="str">
        <f t="shared" si="101"/>
        <v>Correct</v>
      </c>
      <c r="AJ378" s="96" t="str">
        <f>IFERROR(VLOOKUP(Table1[[#This Row],[RespondentID]],'All Data'!$A:$CO,87,FALSE),"unknown")</f>
        <v>Woman</v>
      </c>
      <c r="AK378" s="96" t="str">
        <f>IFERROR(VLOOKUP(Table1[[#This Row],[RespondentID]],'All Data'!$A:$CO,88,FALSE),"unknown")</f>
        <v>65+ years</v>
      </c>
      <c r="AL378" s="96" t="str">
        <f>IFERROR(VLOOKUP(Table1[[#This Row],[RespondentID]],'All Data'!$A:$CO,89,FALSE),"unknown")</f>
        <v>Suffolk</v>
      </c>
      <c r="AM378" s="96" t="str">
        <f>IFERROR(VLOOKUP(Table1[[#This Row],[RespondentID]],'All Data'!$A:$CO,90,FALSE),"unknown")</f>
        <v>Port Jefferson Station, 11776</v>
      </c>
      <c r="AN378" s="96">
        <f>IFERROR(VLOOKUP(Table1[[#This Row],[RespondentID]],'All Data'!$A:$CO,91,FALSE),"unknown")</f>
        <v>0</v>
      </c>
      <c r="AO378" s="96">
        <f>IFERROR(VLOOKUP(Table1[[#This Row],[RespondentID]],'All Data'!$A:$CO,92,FALSE),"unknown")</f>
        <v>0</v>
      </c>
      <c r="AP378" s="96" t="str">
        <f>IFERROR(VLOOKUP(Table1[[#This Row],[RespondentID]],'All Data'!$A:$CO,93,FALSE),"unknown")</f>
        <v>English</v>
      </c>
      <c r="AQ378" s="96" t="str">
        <f>IFERROR(VLOOKUP(Table1[[#This Row],[RespondentID]],'All Data'!$A:$CW,94,FALSE),"unknown")</f>
        <v>$0-$19,999</v>
      </c>
      <c r="AR378" s="96" t="str">
        <f>IFERROR(VLOOKUP(Table1[[#This Row],[RespondentID]],'All Data'!$A:$CW,95,FALSE),"unknown")</f>
        <v>Some college</v>
      </c>
      <c r="AS378" s="96" t="str">
        <f>IFERROR(VLOOKUP(Table1[[#This Row],[RespondentID]],'All Data'!$A:$CW,96,FALSE),"unknown")</f>
        <v>Retired</v>
      </c>
      <c r="AT378" s="96" t="str">
        <f>IFERROR(VLOOKUP(Table1[[#This Row],[RespondentID]],'All Data'!$A:$CW,97,FALSE),"unknown")</f>
        <v>Yes</v>
      </c>
      <c r="AU378" s="96" t="str">
        <f>IFERROR(VLOOKUP(Table1[[#This Row],[RespondentID]],'All Data'!$A:$CW,98,FALSE),"unknown")</f>
        <v>Medicare, Private/Commercial</v>
      </c>
      <c r="AV378" s="96">
        <f>IFERROR(VLOOKUP(Table1[[#This Row],[RespondentID]],'All Data'!$A:$CW,99,FALSE),"unknown")</f>
        <v>0</v>
      </c>
    </row>
    <row r="379" spans="1:48">
      <c r="A379">
        <v>18037864618</v>
      </c>
      <c r="C379" t="s">
        <v>39</v>
      </c>
      <c r="H379" t="s">
        <v>43</v>
      </c>
      <c r="L379" t="s">
        <v>47</v>
      </c>
      <c r="O379">
        <f t="shared" si="85"/>
        <v>3</v>
      </c>
      <c r="P379">
        <f t="shared" si="86"/>
        <v>1</v>
      </c>
      <c r="Q379"/>
      <c r="R379">
        <f t="shared" si="87"/>
        <v>0</v>
      </c>
      <c r="S379">
        <f t="shared" si="88"/>
        <v>1</v>
      </c>
      <c r="T379">
        <f t="shared" si="89"/>
        <v>0</v>
      </c>
      <c r="U379">
        <f t="shared" si="90"/>
        <v>0</v>
      </c>
      <c r="V379">
        <f t="shared" si="91"/>
        <v>0</v>
      </c>
      <c r="W379">
        <f t="shared" si="92"/>
        <v>0</v>
      </c>
      <c r="X379">
        <f t="shared" si="93"/>
        <v>1</v>
      </c>
      <c r="Y379">
        <f t="shared" si="94"/>
        <v>0</v>
      </c>
      <c r="Z379">
        <f t="shared" si="95"/>
        <v>0</v>
      </c>
      <c r="AA379">
        <f t="shared" si="96"/>
        <v>0</v>
      </c>
      <c r="AB379">
        <f t="shared" si="97"/>
        <v>1</v>
      </c>
      <c r="AC379">
        <f t="shared" si="98"/>
        <v>0</v>
      </c>
      <c r="AD379"/>
      <c r="AE379"/>
      <c r="AF379">
        <f t="shared" si="99"/>
        <v>3</v>
      </c>
      <c r="AG379">
        <f t="shared" si="100"/>
        <v>3</v>
      </c>
      <c r="AH379" t="str">
        <f t="shared" si="101"/>
        <v>Correct</v>
      </c>
      <c r="AJ379" s="96" t="str">
        <f>IFERROR(VLOOKUP(Table1[[#This Row],[RespondentID]],'All Data'!$A:$CO,87,FALSE),"unknown")</f>
        <v>Woman</v>
      </c>
      <c r="AK379" s="96" t="str">
        <f>IFERROR(VLOOKUP(Table1[[#This Row],[RespondentID]],'All Data'!$A:$CO,88,FALSE),"unknown")</f>
        <v>65+ years</v>
      </c>
      <c r="AL379" s="96" t="str">
        <f>IFERROR(VLOOKUP(Table1[[#This Row],[RespondentID]],'All Data'!$A:$CO,89,FALSE),"unknown")</f>
        <v>Suffolk</v>
      </c>
      <c r="AM379" s="96" t="str">
        <f>IFERROR(VLOOKUP(Table1[[#This Row],[RespondentID]],'All Data'!$A:$CO,90,FALSE),"unknown")</f>
        <v>Coram, 11727</v>
      </c>
      <c r="AN379" s="96" t="str">
        <f>IFERROR(VLOOKUP(Table1[[#This Row],[RespondentID]],'All Data'!$A:$CO,91,FALSE),"unknown")</f>
        <v>White</v>
      </c>
      <c r="AO379" s="96" t="str">
        <f>IFERROR(VLOOKUP(Table1[[#This Row],[RespondentID]],'All Data'!$A:$CO,92,FALSE),"unknown")</f>
        <v>Not Hispanic or Latino</v>
      </c>
      <c r="AP379" s="96" t="str">
        <f>IFERROR(VLOOKUP(Table1[[#This Row],[RespondentID]],'All Data'!$A:$CO,93,FALSE),"unknown")</f>
        <v>English</v>
      </c>
      <c r="AQ379" s="96">
        <f>IFERROR(VLOOKUP(Table1[[#This Row],[RespondentID]],'All Data'!$A:$CW,94,FALSE),"unknown")</f>
        <v>0</v>
      </c>
      <c r="AR379" s="96" t="str">
        <f>IFERROR(VLOOKUP(Table1[[#This Row],[RespondentID]],'All Data'!$A:$CW,95,FALSE),"unknown")</f>
        <v>Some college</v>
      </c>
      <c r="AS379" s="96" t="str">
        <f>IFERROR(VLOOKUP(Table1[[#This Row],[RespondentID]],'All Data'!$A:$CW,96,FALSE),"unknown")</f>
        <v>Retired</v>
      </c>
      <c r="AT379" s="96" t="str">
        <f>IFERROR(VLOOKUP(Table1[[#This Row],[RespondentID]],'All Data'!$A:$CW,97,FALSE),"unknown")</f>
        <v>Yes</v>
      </c>
      <c r="AU379" s="96" t="str">
        <f>IFERROR(VLOOKUP(Table1[[#This Row],[RespondentID]],'All Data'!$A:$CW,98,FALSE),"unknown")</f>
        <v>Medicaid, Private/Commercial</v>
      </c>
      <c r="AV379" s="96">
        <f>IFERROR(VLOOKUP(Table1[[#This Row],[RespondentID]],'All Data'!$A:$CW,99,FALSE),"unknown")</f>
        <v>0</v>
      </c>
    </row>
    <row r="380" spans="1:48">
      <c r="A380">
        <v>18037864449</v>
      </c>
      <c r="C380" t="s">
        <v>39</v>
      </c>
      <c r="E380" t="s">
        <v>41</v>
      </c>
      <c r="O380">
        <f t="shared" si="85"/>
        <v>2</v>
      </c>
      <c r="P380">
        <f t="shared" si="86"/>
        <v>1.5</v>
      </c>
      <c r="Q380"/>
      <c r="R380">
        <f t="shared" si="87"/>
        <v>0</v>
      </c>
      <c r="S380">
        <f t="shared" si="88"/>
        <v>1</v>
      </c>
      <c r="T380">
        <f t="shared" si="89"/>
        <v>0</v>
      </c>
      <c r="U380">
        <f t="shared" si="90"/>
        <v>1</v>
      </c>
      <c r="V380">
        <f t="shared" si="91"/>
        <v>0</v>
      </c>
      <c r="W380">
        <f t="shared" si="92"/>
        <v>0</v>
      </c>
      <c r="X380">
        <f t="shared" si="93"/>
        <v>0</v>
      </c>
      <c r="Y380">
        <f t="shared" si="94"/>
        <v>0</v>
      </c>
      <c r="Z380">
        <f t="shared" si="95"/>
        <v>0</v>
      </c>
      <c r="AA380">
        <f t="shared" si="96"/>
        <v>0</v>
      </c>
      <c r="AB380">
        <f t="shared" si="97"/>
        <v>0</v>
      </c>
      <c r="AC380">
        <f t="shared" si="98"/>
        <v>0</v>
      </c>
      <c r="AD380"/>
      <c r="AE380"/>
      <c r="AF380">
        <f t="shared" si="99"/>
        <v>2</v>
      </c>
      <c r="AG380">
        <f t="shared" si="100"/>
        <v>2</v>
      </c>
      <c r="AH380" t="str">
        <f t="shared" si="101"/>
        <v>Correct</v>
      </c>
      <c r="AJ380" s="96" t="str">
        <f>IFERROR(VLOOKUP(Table1[[#This Row],[RespondentID]],'All Data'!$A:$CO,87,FALSE),"unknown")</f>
        <v>Woman</v>
      </c>
      <c r="AK380" s="96" t="str">
        <f>IFERROR(VLOOKUP(Table1[[#This Row],[RespondentID]],'All Data'!$A:$CO,88,FALSE),"unknown")</f>
        <v>65+ years</v>
      </c>
      <c r="AL380" s="96">
        <f>IFERROR(VLOOKUP(Table1[[#This Row],[RespondentID]],'All Data'!$A:$CO,89,FALSE),"unknown")</f>
        <v>0</v>
      </c>
      <c r="AM380" s="96">
        <f>IFERROR(VLOOKUP(Table1[[#This Row],[RespondentID]],'All Data'!$A:$CO,90,FALSE),"unknown")</f>
        <v>0</v>
      </c>
      <c r="AN380" s="96" t="str">
        <f>IFERROR(VLOOKUP(Table1[[#This Row],[RespondentID]],'All Data'!$A:$CO,91,FALSE),"unknown")</f>
        <v>White</v>
      </c>
      <c r="AO380" s="96">
        <f>IFERROR(VLOOKUP(Table1[[#This Row],[RespondentID]],'All Data'!$A:$CO,92,FALSE),"unknown")</f>
        <v>0</v>
      </c>
      <c r="AP380" s="96" t="str">
        <f>IFERROR(VLOOKUP(Table1[[#This Row],[RespondentID]],'All Data'!$A:$CO,93,FALSE),"unknown")</f>
        <v>English</v>
      </c>
      <c r="AQ380" s="96">
        <f>IFERROR(VLOOKUP(Table1[[#This Row],[RespondentID]],'All Data'!$A:$CW,94,FALSE),"unknown")</f>
        <v>0</v>
      </c>
      <c r="AR380" s="96" t="str">
        <f>IFERROR(VLOOKUP(Table1[[#This Row],[RespondentID]],'All Data'!$A:$CW,95,FALSE),"unknown")</f>
        <v>High school graduate</v>
      </c>
      <c r="AS380" s="96" t="str">
        <f>IFERROR(VLOOKUP(Table1[[#This Row],[RespondentID]],'All Data'!$A:$CW,96,FALSE),"unknown")</f>
        <v>Retired</v>
      </c>
      <c r="AT380" s="96" t="str">
        <f>IFERROR(VLOOKUP(Table1[[#This Row],[RespondentID]],'All Data'!$A:$CW,97,FALSE),"unknown")</f>
        <v>Yes</v>
      </c>
      <c r="AU380" s="96" t="str">
        <f>IFERROR(VLOOKUP(Table1[[#This Row],[RespondentID]],'All Data'!$A:$CW,98,FALSE),"unknown")</f>
        <v>Medicare</v>
      </c>
      <c r="AV380" s="96">
        <f>IFERROR(VLOOKUP(Table1[[#This Row],[RespondentID]],'All Data'!$A:$CW,99,FALSE),"unknown")</f>
        <v>0</v>
      </c>
    </row>
    <row r="381" spans="1:48">
      <c r="A381">
        <v>18037864181</v>
      </c>
      <c r="B381" t="s">
        <v>38</v>
      </c>
      <c r="C381" t="s">
        <v>39</v>
      </c>
      <c r="E381" t="s">
        <v>41</v>
      </c>
      <c r="O381">
        <f t="shared" si="85"/>
        <v>3</v>
      </c>
      <c r="P381">
        <f t="shared" si="86"/>
        <v>1</v>
      </c>
      <c r="Q381"/>
      <c r="R381">
        <f t="shared" si="87"/>
        <v>1</v>
      </c>
      <c r="S381">
        <f t="shared" si="88"/>
        <v>1</v>
      </c>
      <c r="T381">
        <f t="shared" si="89"/>
        <v>0</v>
      </c>
      <c r="U381">
        <f t="shared" si="90"/>
        <v>1</v>
      </c>
      <c r="V381">
        <f t="shared" si="91"/>
        <v>0</v>
      </c>
      <c r="W381">
        <f t="shared" si="92"/>
        <v>0</v>
      </c>
      <c r="X381">
        <f t="shared" si="93"/>
        <v>0</v>
      </c>
      <c r="Y381">
        <f t="shared" si="94"/>
        <v>0</v>
      </c>
      <c r="Z381">
        <f t="shared" si="95"/>
        <v>0</v>
      </c>
      <c r="AA381">
        <f t="shared" si="96"/>
        <v>0</v>
      </c>
      <c r="AB381">
        <f t="shared" si="97"/>
        <v>0</v>
      </c>
      <c r="AC381">
        <f t="shared" si="98"/>
        <v>0</v>
      </c>
      <c r="AD381"/>
      <c r="AE381"/>
      <c r="AF381">
        <f t="shared" si="99"/>
        <v>3</v>
      </c>
      <c r="AG381">
        <f t="shared" si="100"/>
        <v>3</v>
      </c>
      <c r="AH381" t="str">
        <f t="shared" si="101"/>
        <v>Correct</v>
      </c>
      <c r="AJ381" s="96" t="str">
        <f>IFERROR(VLOOKUP(Table1[[#This Row],[RespondentID]],'All Data'!$A:$CO,87,FALSE),"unknown")</f>
        <v>Woman</v>
      </c>
      <c r="AK381" s="96" t="str">
        <f>IFERROR(VLOOKUP(Table1[[#This Row],[RespondentID]],'All Data'!$A:$CO,88,FALSE),"unknown")</f>
        <v>65+ years</v>
      </c>
      <c r="AL381" s="96" t="str">
        <f>IFERROR(VLOOKUP(Table1[[#This Row],[RespondentID]],'All Data'!$A:$CO,89,FALSE),"unknown")</f>
        <v>Suffolk</v>
      </c>
      <c r="AM381" s="96" t="str">
        <f>IFERROR(VLOOKUP(Table1[[#This Row],[RespondentID]],'All Data'!$A:$CO,90,FALSE),"unknown")</f>
        <v>Centereach, 11720</v>
      </c>
      <c r="AN381" s="96" t="str">
        <f>IFERROR(VLOOKUP(Table1[[#This Row],[RespondentID]],'All Data'!$A:$CO,91,FALSE),"unknown")</f>
        <v>Other (please specify)</v>
      </c>
      <c r="AO381" s="96" t="str">
        <f>IFERROR(VLOOKUP(Table1[[#This Row],[RespondentID]],'All Data'!$A:$CO,92,FALSE),"unknown")</f>
        <v>Hispanic or Latino</v>
      </c>
      <c r="AP381" s="96" t="str">
        <f>IFERROR(VLOOKUP(Table1[[#This Row],[RespondentID]],'All Data'!$A:$CO,93,FALSE),"unknown")</f>
        <v>Spanish</v>
      </c>
      <c r="AQ381" s="96" t="str">
        <f>IFERROR(VLOOKUP(Table1[[#This Row],[RespondentID]],'All Data'!$A:$CW,94,FALSE),"unknown")</f>
        <v>Over $125,000</v>
      </c>
      <c r="AR381" s="96" t="str">
        <f>IFERROR(VLOOKUP(Table1[[#This Row],[RespondentID]],'All Data'!$A:$CW,95,FALSE),"unknown")</f>
        <v>Graduate school</v>
      </c>
      <c r="AS381" s="96" t="str">
        <f>IFERROR(VLOOKUP(Table1[[#This Row],[RespondentID]],'All Data'!$A:$CW,96,FALSE),"unknown")</f>
        <v>Retired</v>
      </c>
      <c r="AT381" s="96" t="str">
        <f>IFERROR(VLOOKUP(Table1[[#This Row],[RespondentID]],'All Data'!$A:$CW,97,FALSE),"unknown")</f>
        <v>Yes</v>
      </c>
      <c r="AU381" s="96" t="str">
        <f>IFERROR(VLOOKUP(Table1[[#This Row],[RespondentID]],'All Data'!$A:$CW,98,FALSE),"unknown")</f>
        <v>Medicare</v>
      </c>
      <c r="AV381" s="96">
        <f>IFERROR(VLOOKUP(Table1[[#This Row],[RespondentID]],'All Data'!$A:$CW,99,FALSE),"unknown")</f>
        <v>0</v>
      </c>
    </row>
    <row r="382" spans="1:48">
      <c r="A382">
        <v>18037774562</v>
      </c>
      <c r="C382" t="s">
        <v>39</v>
      </c>
      <c r="F382" t="s">
        <v>42</v>
      </c>
      <c r="K382" t="s">
        <v>46</v>
      </c>
      <c r="O382">
        <f t="shared" si="85"/>
        <v>3</v>
      </c>
      <c r="P382">
        <f t="shared" si="86"/>
        <v>1</v>
      </c>
      <c r="Q382"/>
      <c r="R382">
        <f t="shared" si="87"/>
        <v>0</v>
      </c>
      <c r="S382">
        <f t="shared" si="88"/>
        <v>1</v>
      </c>
      <c r="T382">
        <f t="shared" si="89"/>
        <v>0</v>
      </c>
      <c r="U382">
        <f t="shared" si="90"/>
        <v>0</v>
      </c>
      <c r="V382">
        <f t="shared" si="91"/>
        <v>1</v>
      </c>
      <c r="W382">
        <f t="shared" si="92"/>
        <v>0</v>
      </c>
      <c r="X382">
        <f t="shared" si="93"/>
        <v>0</v>
      </c>
      <c r="Y382">
        <f t="shared" si="94"/>
        <v>0</v>
      </c>
      <c r="Z382">
        <f t="shared" si="95"/>
        <v>0</v>
      </c>
      <c r="AA382">
        <f t="shared" si="96"/>
        <v>1</v>
      </c>
      <c r="AB382">
        <f t="shared" si="97"/>
        <v>0</v>
      </c>
      <c r="AC382">
        <f t="shared" si="98"/>
        <v>0</v>
      </c>
      <c r="AD382"/>
      <c r="AE382"/>
      <c r="AF382">
        <f t="shared" si="99"/>
        <v>3</v>
      </c>
      <c r="AG382">
        <f t="shared" si="100"/>
        <v>3</v>
      </c>
      <c r="AH382" t="str">
        <f t="shared" si="101"/>
        <v>Correct</v>
      </c>
      <c r="AJ382" s="96" t="str">
        <f>IFERROR(VLOOKUP(Table1[[#This Row],[RespondentID]],'All Data'!$A:$CO,87,FALSE),"unknown")</f>
        <v>Woman</v>
      </c>
      <c r="AK382" s="96" t="str">
        <f>IFERROR(VLOOKUP(Table1[[#This Row],[RespondentID]],'All Data'!$A:$CO,88,FALSE),"unknown")</f>
        <v>25-34 years</v>
      </c>
      <c r="AL382" s="96" t="str">
        <f>IFERROR(VLOOKUP(Table1[[#This Row],[RespondentID]],'All Data'!$A:$CO,89,FALSE),"unknown")</f>
        <v>Suffolk</v>
      </c>
      <c r="AM382" s="96" t="str">
        <f>IFERROR(VLOOKUP(Table1[[#This Row],[RespondentID]],'All Data'!$A:$CO,90,FALSE),"unknown")</f>
        <v>Holbrook, 11741</v>
      </c>
      <c r="AN382" s="96" t="str">
        <f>IFERROR(VLOOKUP(Table1[[#This Row],[RespondentID]],'All Data'!$A:$CO,91,FALSE),"unknown")</f>
        <v>White</v>
      </c>
      <c r="AO382" s="96" t="str">
        <f>IFERROR(VLOOKUP(Table1[[#This Row],[RespondentID]],'All Data'!$A:$CO,92,FALSE),"unknown")</f>
        <v>Not Hispanic or Latino</v>
      </c>
      <c r="AP382" s="96" t="str">
        <f>IFERROR(VLOOKUP(Table1[[#This Row],[RespondentID]],'All Data'!$A:$CO,93,FALSE),"unknown")</f>
        <v>English</v>
      </c>
      <c r="AQ382" s="96" t="str">
        <f>IFERROR(VLOOKUP(Table1[[#This Row],[RespondentID]],'All Data'!$A:$CW,94,FALSE),"unknown")</f>
        <v>Over $125,000</v>
      </c>
      <c r="AR382" s="96" t="str">
        <f>IFERROR(VLOOKUP(Table1[[#This Row],[RespondentID]],'All Data'!$A:$CW,95,FALSE),"unknown")</f>
        <v>Graduate school</v>
      </c>
      <c r="AS382" s="96" t="str">
        <f>IFERROR(VLOOKUP(Table1[[#This Row],[RespondentID]],'All Data'!$A:$CW,96,FALSE),"unknown")</f>
        <v>Employed for wages</v>
      </c>
      <c r="AT382" s="96" t="str">
        <f>IFERROR(VLOOKUP(Table1[[#This Row],[RespondentID]],'All Data'!$A:$CW,97,FALSE),"unknown")</f>
        <v>Yes</v>
      </c>
      <c r="AU382" s="96" t="str">
        <f>IFERROR(VLOOKUP(Table1[[#This Row],[RespondentID]],'All Data'!$A:$CW,98,FALSE),"unknown")</f>
        <v>Private/Commercial</v>
      </c>
      <c r="AV382" s="96" t="str">
        <f>IFERROR(VLOOKUP(Table1[[#This Row],[RespondentID]],'All Data'!$A:$CW,99,FALSE),"unknown")</f>
        <v>Yes</v>
      </c>
    </row>
    <row r="383" spans="1:48">
      <c r="A383">
        <v>18037686872</v>
      </c>
      <c r="B383" t="s">
        <v>38</v>
      </c>
      <c r="D383" t="s">
        <v>40</v>
      </c>
      <c r="O383">
        <f t="shared" si="85"/>
        <v>2</v>
      </c>
      <c r="P383">
        <f t="shared" si="86"/>
        <v>1.5</v>
      </c>
      <c r="Q383"/>
      <c r="R383">
        <f t="shared" si="87"/>
        <v>1</v>
      </c>
      <c r="S383">
        <f t="shared" si="88"/>
        <v>0</v>
      </c>
      <c r="T383">
        <f t="shared" si="89"/>
        <v>1</v>
      </c>
      <c r="U383">
        <f t="shared" si="90"/>
        <v>0</v>
      </c>
      <c r="V383">
        <f t="shared" si="91"/>
        <v>0</v>
      </c>
      <c r="W383">
        <f t="shared" si="92"/>
        <v>0</v>
      </c>
      <c r="X383">
        <f t="shared" si="93"/>
        <v>0</v>
      </c>
      <c r="Y383">
        <f t="shared" si="94"/>
        <v>0</v>
      </c>
      <c r="Z383">
        <f t="shared" si="95"/>
        <v>0</v>
      </c>
      <c r="AA383">
        <f t="shared" si="96"/>
        <v>0</v>
      </c>
      <c r="AB383">
        <f t="shared" si="97"/>
        <v>0</v>
      </c>
      <c r="AC383">
        <f t="shared" si="98"/>
        <v>0</v>
      </c>
      <c r="AD383"/>
      <c r="AE383"/>
      <c r="AF383">
        <f t="shared" si="99"/>
        <v>2</v>
      </c>
      <c r="AG383">
        <f t="shared" si="100"/>
        <v>2</v>
      </c>
      <c r="AH383" t="str">
        <f t="shared" si="101"/>
        <v>Correct</v>
      </c>
      <c r="AJ383" s="96" t="str">
        <f>IFERROR(VLOOKUP(Table1[[#This Row],[RespondentID]],'All Data'!$A:$CO,87,FALSE),"unknown")</f>
        <v>Woman</v>
      </c>
      <c r="AK383" s="96" t="str">
        <f>IFERROR(VLOOKUP(Table1[[#This Row],[RespondentID]],'All Data'!$A:$CO,88,FALSE),"unknown")</f>
        <v>65+ years</v>
      </c>
      <c r="AL383" s="96" t="str">
        <f>IFERROR(VLOOKUP(Table1[[#This Row],[RespondentID]],'All Data'!$A:$CO,89,FALSE),"unknown")</f>
        <v>Nassau</v>
      </c>
      <c r="AM383" s="96" t="str">
        <f>IFERROR(VLOOKUP(Table1[[#This Row],[RespondentID]],'All Data'!$A:$CO,90,FALSE),"unknown")</f>
        <v>Wantagh, 11793</v>
      </c>
      <c r="AN383" s="96" t="str">
        <f>IFERROR(VLOOKUP(Table1[[#This Row],[RespondentID]],'All Data'!$A:$CO,91,FALSE),"unknown")</f>
        <v>White</v>
      </c>
      <c r="AO383" s="96" t="str">
        <f>IFERROR(VLOOKUP(Table1[[#This Row],[RespondentID]],'All Data'!$A:$CO,92,FALSE),"unknown")</f>
        <v>Not Hispanic or Latino</v>
      </c>
      <c r="AP383" s="96" t="str">
        <f>IFERROR(VLOOKUP(Table1[[#This Row],[RespondentID]],'All Data'!$A:$CO,93,FALSE),"unknown")</f>
        <v>English</v>
      </c>
      <c r="AQ383" s="96" t="str">
        <f>IFERROR(VLOOKUP(Table1[[#This Row],[RespondentID]],'All Data'!$A:$CW,94,FALSE),"unknown")</f>
        <v>$35,000 to $49,999</v>
      </c>
      <c r="AR383" s="96" t="str">
        <f>IFERROR(VLOOKUP(Table1[[#This Row],[RespondentID]],'All Data'!$A:$CW,95,FALSE),"unknown")</f>
        <v>College graduate</v>
      </c>
      <c r="AS383" s="96" t="str">
        <f>IFERROR(VLOOKUP(Table1[[#This Row],[RespondentID]],'All Data'!$A:$CW,96,FALSE),"unknown")</f>
        <v>Retired</v>
      </c>
      <c r="AT383" s="96" t="str">
        <f>IFERROR(VLOOKUP(Table1[[#This Row],[RespondentID]],'All Data'!$A:$CW,97,FALSE),"unknown")</f>
        <v>Yes</v>
      </c>
      <c r="AU383" s="96" t="str">
        <f>IFERROR(VLOOKUP(Table1[[#This Row],[RespondentID]],'All Data'!$A:$CW,98,FALSE),"unknown")</f>
        <v>Medicare, Private/Commercial</v>
      </c>
      <c r="AV383" s="96" t="str">
        <f>IFERROR(VLOOKUP(Table1[[#This Row],[RespondentID]],'All Data'!$A:$CW,99,FALSE),"unknown")</f>
        <v>Yes</v>
      </c>
    </row>
    <row r="384" spans="1:48">
      <c r="A384">
        <v>18037026489</v>
      </c>
      <c r="O384">
        <f t="shared" si="85"/>
        <v>0</v>
      </c>
      <c r="P384" t="e">
        <f t="shared" si="86"/>
        <v>#DIV/0!</v>
      </c>
      <c r="Q384"/>
      <c r="R384">
        <f t="shared" si="87"/>
        <v>0</v>
      </c>
      <c r="S384">
        <f t="shared" si="88"/>
        <v>0</v>
      </c>
      <c r="T384">
        <f t="shared" si="89"/>
        <v>0</v>
      </c>
      <c r="U384">
        <f t="shared" si="90"/>
        <v>0</v>
      </c>
      <c r="V384">
        <f t="shared" si="91"/>
        <v>0</v>
      </c>
      <c r="W384">
        <f t="shared" si="92"/>
        <v>0</v>
      </c>
      <c r="X384">
        <f t="shared" si="93"/>
        <v>0</v>
      </c>
      <c r="Y384">
        <f t="shared" si="94"/>
        <v>0</v>
      </c>
      <c r="Z384">
        <f t="shared" si="95"/>
        <v>0</v>
      </c>
      <c r="AA384">
        <f t="shared" si="96"/>
        <v>0</v>
      </c>
      <c r="AB384">
        <f t="shared" si="97"/>
        <v>0</v>
      </c>
      <c r="AC384">
        <f t="shared" si="98"/>
        <v>0</v>
      </c>
      <c r="AD384"/>
      <c r="AE384"/>
      <c r="AF384">
        <f t="shared" si="99"/>
        <v>0</v>
      </c>
      <c r="AG384">
        <f t="shared" si="100"/>
        <v>0</v>
      </c>
      <c r="AH384" t="str">
        <f t="shared" si="101"/>
        <v>Correct</v>
      </c>
      <c r="AJ384" s="96" t="str">
        <f>IFERROR(VLOOKUP(Table1[[#This Row],[RespondentID]],'All Data'!$A:$CO,87,FALSE),"unknown")</f>
        <v>Woman</v>
      </c>
      <c r="AK384" s="96" t="str">
        <f>IFERROR(VLOOKUP(Table1[[#This Row],[RespondentID]],'All Data'!$A:$CO,88,FALSE),"unknown")</f>
        <v>65+ years</v>
      </c>
      <c r="AL384" s="96" t="str">
        <f>IFERROR(VLOOKUP(Table1[[#This Row],[RespondentID]],'All Data'!$A:$CO,89,FALSE),"unknown")</f>
        <v>Nassau</v>
      </c>
      <c r="AM384" s="96" t="str">
        <f>IFERROR(VLOOKUP(Table1[[#This Row],[RespondentID]],'All Data'!$A:$CO,90,FALSE),"unknown")</f>
        <v>East Meadow, 11554</v>
      </c>
      <c r="AN384" s="96" t="str">
        <f>IFERROR(VLOOKUP(Table1[[#This Row],[RespondentID]],'All Data'!$A:$CO,91,FALSE),"unknown")</f>
        <v>Other (please specify)</v>
      </c>
      <c r="AO384" s="96" t="str">
        <f>IFERROR(VLOOKUP(Table1[[#This Row],[RespondentID]],'All Data'!$A:$CO,92,FALSE),"unknown")</f>
        <v>Hispanic or Latino</v>
      </c>
      <c r="AP384" s="96" t="str">
        <f>IFERROR(VLOOKUP(Table1[[#This Row],[RespondentID]],'All Data'!$A:$CO,93,FALSE),"unknown")</f>
        <v>English, Spanish</v>
      </c>
      <c r="AQ384" s="96" t="str">
        <f>IFERROR(VLOOKUP(Table1[[#This Row],[RespondentID]],'All Data'!$A:$CW,94,FALSE),"unknown")</f>
        <v>$35,000 to $49,999</v>
      </c>
      <c r="AR384" s="96" t="str">
        <f>IFERROR(VLOOKUP(Table1[[#This Row],[RespondentID]],'All Data'!$A:$CW,95,FALSE),"unknown")</f>
        <v>College graduate</v>
      </c>
      <c r="AS384" s="96" t="str">
        <f>IFERROR(VLOOKUP(Table1[[#This Row],[RespondentID]],'All Data'!$A:$CW,96,FALSE),"unknown")</f>
        <v>Retired</v>
      </c>
      <c r="AT384" s="96" t="str">
        <f>IFERROR(VLOOKUP(Table1[[#This Row],[RespondentID]],'All Data'!$A:$CW,97,FALSE),"unknown")</f>
        <v>Yes</v>
      </c>
      <c r="AU384" s="96" t="str">
        <f>IFERROR(VLOOKUP(Table1[[#This Row],[RespondentID]],'All Data'!$A:$CW,98,FALSE),"unknown")</f>
        <v>Medicare</v>
      </c>
      <c r="AV384" s="96" t="str">
        <f>IFERROR(VLOOKUP(Table1[[#This Row],[RespondentID]],'All Data'!$A:$CW,99,FALSE),"unknown")</f>
        <v>Yes</v>
      </c>
    </row>
    <row r="385" spans="1:48">
      <c r="A385">
        <v>18036506426</v>
      </c>
      <c r="H385" t="s">
        <v>43</v>
      </c>
      <c r="O385">
        <f t="shared" si="85"/>
        <v>1</v>
      </c>
      <c r="P385">
        <f t="shared" si="86"/>
        <v>3</v>
      </c>
      <c r="Q385"/>
      <c r="R385">
        <f t="shared" si="87"/>
        <v>0</v>
      </c>
      <c r="S385">
        <f t="shared" si="88"/>
        <v>0</v>
      </c>
      <c r="T385">
        <f t="shared" si="89"/>
        <v>0</v>
      </c>
      <c r="U385">
        <f t="shared" si="90"/>
        <v>0</v>
      </c>
      <c r="V385">
        <f t="shared" si="91"/>
        <v>0</v>
      </c>
      <c r="W385">
        <f t="shared" si="92"/>
        <v>0</v>
      </c>
      <c r="X385">
        <f t="shared" si="93"/>
        <v>1</v>
      </c>
      <c r="Y385">
        <f t="shared" si="94"/>
        <v>0</v>
      </c>
      <c r="Z385">
        <f t="shared" si="95"/>
        <v>0</v>
      </c>
      <c r="AA385">
        <f t="shared" si="96"/>
        <v>0</v>
      </c>
      <c r="AB385">
        <f t="shared" si="97"/>
        <v>0</v>
      </c>
      <c r="AC385">
        <f t="shared" si="98"/>
        <v>0</v>
      </c>
      <c r="AD385"/>
      <c r="AE385"/>
      <c r="AF385">
        <f t="shared" si="99"/>
        <v>1</v>
      </c>
      <c r="AG385">
        <f t="shared" si="100"/>
        <v>1</v>
      </c>
      <c r="AH385" t="str">
        <f t="shared" si="101"/>
        <v>Correct</v>
      </c>
      <c r="AJ385" s="96" t="str">
        <f>IFERROR(VLOOKUP(Table1[[#This Row],[RespondentID]],'All Data'!$A:$CO,87,FALSE),"unknown")</f>
        <v>Woman</v>
      </c>
      <c r="AK385" s="96" t="str">
        <f>IFERROR(VLOOKUP(Table1[[#This Row],[RespondentID]],'All Data'!$A:$CO,88,FALSE),"unknown")</f>
        <v>55-64 years</v>
      </c>
      <c r="AL385" s="96" t="str">
        <f>IFERROR(VLOOKUP(Table1[[#This Row],[RespondentID]],'All Data'!$A:$CO,89,FALSE),"unknown")</f>
        <v>Suffolk</v>
      </c>
      <c r="AM385" s="96" t="str">
        <f>IFERROR(VLOOKUP(Table1[[#This Row],[RespondentID]],'All Data'!$A:$CO,90,FALSE),"unknown")</f>
        <v>Babylon, 11702</v>
      </c>
      <c r="AN385" s="96" t="str">
        <f>IFERROR(VLOOKUP(Table1[[#This Row],[RespondentID]],'All Data'!$A:$CO,91,FALSE),"unknown")</f>
        <v>White</v>
      </c>
      <c r="AO385" s="96" t="str">
        <f>IFERROR(VLOOKUP(Table1[[#This Row],[RespondentID]],'All Data'!$A:$CO,92,FALSE),"unknown")</f>
        <v>Not Hispanic or Latino</v>
      </c>
      <c r="AP385" s="96" t="str">
        <f>IFERROR(VLOOKUP(Table1[[#This Row],[RespondentID]],'All Data'!$A:$CO,93,FALSE),"unknown")</f>
        <v>English</v>
      </c>
      <c r="AQ385" s="96" t="str">
        <f>IFERROR(VLOOKUP(Table1[[#This Row],[RespondentID]],'All Data'!$A:$CW,94,FALSE),"unknown")</f>
        <v>Over $125,000</v>
      </c>
      <c r="AR385" s="96" t="str">
        <f>IFERROR(VLOOKUP(Table1[[#This Row],[RespondentID]],'All Data'!$A:$CW,95,FALSE),"unknown")</f>
        <v>College graduate</v>
      </c>
      <c r="AS385" s="96" t="str">
        <f>IFERROR(VLOOKUP(Table1[[#This Row],[RespondentID]],'All Data'!$A:$CW,96,FALSE),"unknown")</f>
        <v>Retired</v>
      </c>
      <c r="AT385" s="96" t="str">
        <f>IFERROR(VLOOKUP(Table1[[#This Row],[RespondentID]],'All Data'!$A:$CW,97,FALSE),"unknown")</f>
        <v>Yes</v>
      </c>
      <c r="AU385" s="96" t="str">
        <f>IFERROR(VLOOKUP(Table1[[#This Row],[RespondentID]],'All Data'!$A:$CW,98,FALSE),"unknown")</f>
        <v>Private/Commercial</v>
      </c>
      <c r="AV385" s="96" t="str">
        <f>IFERROR(VLOOKUP(Table1[[#This Row],[RespondentID]],'All Data'!$A:$CW,99,FALSE),"unknown")</f>
        <v>Yes</v>
      </c>
    </row>
    <row r="386" spans="1:48">
      <c r="A386">
        <v>18035879682</v>
      </c>
      <c r="B386" t="s">
        <v>38</v>
      </c>
      <c r="D386" t="s">
        <v>40</v>
      </c>
      <c r="H386" t="s">
        <v>43</v>
      </c>
      <c r="O386">
        <f t="shared" ref="O386:O429" si="102">COUNTA(B386:N386)</f>
        <v>3</v>
      </c>
      <c r="P386">
        <f t="shared" ref="P386:P429" si="103">3/O386</f>
        <v>1</v>
      </c>
      <c r="Q386"/>
      <c r="R386">
        <f t="shared" ref="R386:R429" si="104">IF($O386&lt;3,IF($B386=$B$1,1,0),IF($B386=$B$1,$P386,0))</f>
        <v>1</v>
      </c>
      <c r="S386">
        <f t="shared" ref="S386:S429" si="105">IF($O386&lt;3,IF($C386=$C$1,1,0),IF($C386=$C$1,$P386,0))</f>
        <v>0</v>
      </c>
      <c r="T386">
        <f t="shared" ref="T386:T429" si="106">IF($O386&lt;3,IF($D386=$D$1,1,0),IF($D386=$D$1,$P386,0))</f>
        <v>1</v>
      </c>
      <c r="U386">
        <f t="shared" ref="U386:U429" si="107">IF($O386&lt;3,IF($E386=$E$1,1,0),IF($E386=$E$1,$P386,0))</f>
        <v>0</v>
      </c>
      <c r="V386">
        <f t="shared" ref="V386:V429" si="108">IF($O386&lt;3,IF($F386=$F$1,1,0),IF($F386=$F$1,$P386,0))</f>
        <v>0</v>
      </c>
      <c r="W386">
        <f t="shared" ref="W386:W429" si="109">IF($O386&lt;3,IF($G386=$G$1,1,0),IF($G386=$G$1,$P386,0))</f>
        <v>0</v>
      </c>
      <c r="X386">
        <f t="shared" ref="X386:X429" si="110">IF($O386&lt;3,IF($H386=$H$1,1,0),IF($H386=$H$1,$P386,0))</f>
        <v>1</v>
      </c>
      <c r="Y386">
        <f t="shared" ref="Y386:Y429" si="111">IF($O386&lt;3,IF($I386=$I$1,1,0),IF($I386=$I$1,$P386,0))</f>
        <v>0</v>
      </c>
      <c r="Z386">
        <f t="shared" ref="Z386:Z429" si="112">IF($O386&lt;3,IF($J386=$J$1,1,0),IF($J386=$J$1,$P386,0))</f>
        <v>0</v>
      </c>
      <c r="AA386">
        <f t="shared" ref="AA386:AA429" si="113">IF($O386&lt;3,IF($K386=$K$1,1,0),IF($K386=$K$1,$P386,0))</f>
        <v>0</v>
      </c>
      <c r="AB386">
        <f t="shared" ref="AB386:AB429" si="114">IF($O386&lt;3,IF($L386=$L$1,1,0),IF($L386=$L$1,$P386,0))</f>
        <v>0</v>
      </c>
      <c r="AC386">
        <f t="shared" ref="AC386:AC429" si="115">IF($O386&lt;3,IF($M386=$M$1,1,0),IF($M386=$M$1,$P386,0))</f>
        <v>0</v>
      </c>
      <c r="AD386"/>
      <c r="AE386"/>
      <c r="AF386">
        <f t="shared" ref="AF386:AF429" si="116">SUM(R386:AD386)</f>
        <v>3</v>
      </c>
      <c r="AG386">
        <f t="shared" ref="AG386:AG429" si="117">O386</f>
        <v>3</v>
      </c>
      <c r="AH386" t="str">
        <f t="shared" ref="AH386:AH429" si="118">IF(AF386=AG386,"Correct",IF(AF386=3,"Correct","Wrong"))</f>
        <v>Correct</v>
      </c>
      <c r="AJ386" s="96" t="str">
        <f>IFERROR(VLOOKUP(Table1[[#This Row],[RespondentID]],'All Data'!$A:$CO,87,FALSE),"unknown")</f>
        <v>Woman</v>
      </c>
      <c r="AK386" s="96" t="str">
        <f>IFERROR(VLOOKUP(Table1[[#This Row],[RespondentID]],'All Data'!$A:$CO,88,FALSE),"unknown")</f>
        <v>45-54 years</v>
      </c>
      <c r="AL386" s="96" t="str">
        <f>IFERROR(VLOOKUP(Table1[[#This Row],[RespondentID]],'All Data'!$A:$CO,89,FALSE),"unknown")</f>
        <v>Nassau</v>
      </c>
      <c r="AM386" s="96" t="str">
        <f>IFERROR(VLOOKUP(Table1[[#This Row],[RespondentID]],'All Data'!$A:$CO,90,FALSE),"unknown")</f>
        <v>Floral Park, 11001</v>
      </c>
      <c r="AN386" s="96" t="str">
        <f>IFERROR(VLOOKUP(Table1[[#This Row],[RespondentID]],'All Data'!$A:$CO,91,FALSE),"unknown")</f>
        <v>Black or African American</v>
      </c>
      <c r="AO386" s="96" t="str">
        <f>IFERROR(VLOOKUP(Table1[[#This Row],[RespondentID]],'All Data'!$A:$CO,92,FALSE),"unknown")</f>
        <v>Not Hispanic or Latino</v>
      </c>
      <c r="AP386" s="96" t="str">
        <f>IFERROR(VLOOKUP(Table1[[#This Row],[RespondentID]],'All Data'!$A:$CO,93,FALSE),"unknown")</f>
        <v>English</v>
      </c>
      <c r="AQ386" s="96" t="str">
        <f>IFERROR(VLOOKUP(Table1[[#This Row],[RespondentID]],'All Data'!$A:$CW,94,FALSE),"unknown")</f>
        <v>$75,000 to $125,000</v>
      </c>
      <c r="AR386" s="96" t="str">
        <f>IFERROR(VLOOKUP(Table1[[#This Row],[RespondentID]],'All Data'!$A:$CW,95,FALSE),"unknown")</f>
        <v>College graduate</v>
      </c>
      <c r="AS386" s="96" t="str">
        <f>IFERROR(VLOOKUP(Table1[[#This Row],[RespondentID]],'All Data'!$A:$CW,96,FALSE),"unknown")</f>
        <v>Employed for wages</v>
      </c>
      <c r="AT386" s="96" t="str">
        <f>IFERROR(VLOOKUP(Table1[[#This Row],[RespondentID]],'All Data'!$A:$CW,97,FALSE),"unknown")</f>
        <v>Yes</v>
      </c>
      <c r="AU386" s="96" t="str">
        <f>IFERROR(VLOOKUP(Table1[[#This Row],[RespondentID]],'All Data'!$A:$CW,98,FALSE),"unknown")</f>
        <v>Private/Commercial</v>
      </c>
      <c r="AV386" s="96" t="str">
        <f>IFERROR(VLOOKUP(Table1[[#This Row],[RespondentID]],'All Data'!$A:$CW,99,FALSE),"unknown")</f>
        <v>Yes</v>
      </c>
    </row>
    <row r="387" spans="1:48">
      <c r="A387">
        <v>18035234073</v>
      </c>
      <c r="B387" t="s">
        <v>38</v>
      </c>
      <c r="O387">
        <f t="shared" si="102"/>
        <v>1</v>
      </c>
      <c r="P387">
        <f t="shared" si="103"/>
        <v>3</v>
      </c>
      <c r="Q387"/>
      <c r="R387">
        <f t="shared" si="104"/>
        <v>1</v>
      </c>
      <c r="S387">
        <f t="shared" si="105"/>
        <v>0</v>
      </c>
      <c r="T387">
        <f t="shared" si="106"/>
        <v>0</v>
      </c>
      <c r="U387">
        <f t="shared" si="107"/>
        <v>0</v>
      </c>
      <c r="V387">
        <f t="shared" si="108"/>
        <v>0</v>
      </c>
      <c r="W387">
        <f t="shared" si="109"/>
        <v>0</v>
      </c>
      <c r="X387">
        <f t="shared" si="110"/>
        <v>0</v>
      </c>
      <c r="Y387">
        <f t="shared" si="111"/>
        <v>0</v>
      </c>
      <c r="Z387">
        <f t="shared" si="112"/>
        <v>0</v>
      </c>
      <c r="AA387">
        <f t="shared" si="113"/>
        <v>0</v>
      </c>
      <c r="AB387">
        <f t="shared" si="114"/>
        <v>0</v>
      </c>
      <c r="AC387">
        <f t="shared" si="115"/>
        <v>0</v>
      </c>
      <c r="AD387"/>
      <c r="AE387"/>
      <c r="AF387">
        <f t="shared" si="116"/>
        <v>1</v>
      </c>
      <c r="AG387">
        <f t="shared" si="117"/>
        <v>1</v>
      </c>
      <c r="AH387" t="str">
        <f t="shared" si="118"/>
        <v>Correct</v>
      </c>
      <c r="AJ387" s="96" t="str">
        <f>IFERROR(VLOOKUP(Table1[[#This Row],[RespondentID]],'All Data'!$A:$CO,87,FALSE),"unknown")</f>
        <v>Woman</v>
      </c>
      <c r="AK387" s="96" t="str">
        <f>IFERROR(VLOOKUP(Table1[[#This Row],[RespondentID]],'All Data'!$A:$CO,88,FALSE),"unknown")</f>
        <v>45-54 years</v>
      </c>
      <c r="AL387" s="96" t="str">
        <f>IFERROR(VLOOKUP(Table1[[#This Row],[RespondentID]],'All Data'!$A:$CO,89,FALSE),"unknown")</f>
        <v>Nassau</v>
      </c>
      <c r="AM387" s="96" t="str">
        <f>IFERROR(VLOOKUP(Table1[[#This Row],[RespondentID]],'All Data'!$A:$CO,90,FALSE),"unknown")</f>
        <v>Garden City, 11530</v>
      </c>
      <c r="AN387" s="96" t="str">
        <f>IFERROR(VLOOKUP(Table1[[#This Row],[RespondentID]],'All Data'!$A:$CO,91,FALSE),"unknown")</f>
        <v>White</v>
      </c>
      <c r="AO387" s="96" t="str">
        <f>IFERROR(VLOOKUP(Table1[[#This Row],[RespondentID]],'All Data'!$A:$CO,92,FALSE),"unknown")</f>
        <v>Not Hispanic or Latino</v>
      </c>
      <c r="AP387" s="96">
        <f>IFERROR(VLOOKUP(Table1[[#This Row],[RespondentID]],'All Data'!$A:$CO,93,FALSE),"unknown")</f>
        <v>0</v>
      </c>
      <c r="AQ387" s="96" t="str">
        <f>IFERROR(VLOOKUP(Table1[[#This Row],[RespondentID]],'All Data'!$A:$CW,94,FALSE),"unknown")</f>
        <v>Over $125,000</v>
      </c>
      <c r="AR387" s="96" t="str">
        <f>IFERROR(VLOOKUP(Table1[[#This Row],[RespondentID]],'All Data'!$A:$CW,95,FALSE),"unknown")</f>
        <v>Graduate school</v>
      </c>
      <c r="AS387" s="96" t="str">
        <f>IFERROR(VLOOKUP(Table1[[#This Row],[RespondentID]],'All Data'!$A:$CW,96,FALSE),"unknown")</f>
        <v>Self-employed</v>
      </c>
      <c r="AT387" s="96" t="str">
        <f>IFERROR(VLOOKUP(Table1[[#This Row],[RespondentID]],'All Data'!$A:$CW,97,FALSE),"unknown")</f>
        <v>Yes</v>
      </c>
      <c r="AU387" s="96" t="str">
        <f>IFERROR(VLOOKUP(Table1[[#This Row],[RespondentID]],'All Data'!$A:$CW,98,FALSE),"unknown")</f>
        <v>Private/Commercial</v>
      </c>
      <c r="AV387" s="96" t="str">
        <f>IFERROR(VLOOKUP(Table1[[#This Row],[RespondentID]],'All Data'!$A:$CW,99,FALSE),"unknown")</f>
        <v>Yes</v>
      </c>
    </row>
    <row r="388" spans="1:48">
      <c r="A388">
        <v>18035118176</v>
      </c>
      <c r="B388" t="s">
        <v>38</v>
      </c>
      <c r="I388" t="s">
        <v>44</v>
      </c>
      <c r="J388" t="s">
        <v>45</v>
      </c>
      <c r="O388">
        <f t="shared" si="102"/>
        <v>3</v>
      </c>
      <c r="P388">
        <f t="shared" si="103"/>
        <v>1</v>
      </c>
      <c r="Q388"/>
      <c r="R388">
        <f t="shared" si="104"/>
        <v>1</v>
      </c>
      <c r="S388">
        <f t="shared" si="105"/>
        <v>0</v>
      </c>
      <c r="T388">
        <f t="shared" si="106"/>
        <v>0</v>
      </c>
      <c r="U388">
        <f t="shared" si="107"/>
        <v>0</v>
      </c>
      <c r="V388">
        <f t="shared" si="108"/>
        <v>0</v>
      </c>
      <c r="W388">
        <f t="shared" si="109"/>
        <v>0</v>
      </c>
      <c r="X388">
        <f t="shared" si="110"/>
        <v>0</v>
      </c>
      <c r="Y388">
        <f t="shared" si="111"/>
        <v>1</v>
      </c>
      <c r="Z388">
        <f t="shared" si="112"/>
        <v>1</v>
      </c>
      <c r="AA388">
        <f t="shared" si="113"/>
        <v>0</v>
      </c>
      <c r="AB388">
        <f t="shared" si="114"/>
        <v>0</v>
      </c>
      <c r="AC388">
        <f t="shared" si="115"/>
        <v>0</v>
      </c>
      <c r="AD388"/>
      <c r="AE388"/>
      <c r="AF388">
        <f t="shared" si="116"/>
        <v>3</v>
      </c>
      <c r="AG388">
        <f t="shared" si="117"/>
        <v>3</v>
      </c>
      <c r="AH388" t="str">
        <f t="shared" si="118"/>
        <v>Correct</v>
      </c>
      <c r="AJ388" s="96" t="str">
        <f>IFERROR(VLOOKUP(Table1[[#This Row],[RespondentID]],'All Data'!$A:$CO,87,FALSE),"unknown")</f>
        <v>Woman</v>
      </c>
      <c r="AK388" s="96" t="str">
        <f>IFERROR(VLOOKUP(Table1[[#This Row],[RespondentID]],'All Data'!$A:$CO,88,FALSE),"unknown")</f>
        <v>25-34 years</v>
      </c>
      <c r="AL388" s="96" t="str">
        <f>IFERROR(VLOOKUP(Table1[[#This Row],[RespondentID]],'All Data'!$A:$CO,89,FALSE),"unknown")</f>
        <v>Nassau</v>
      </c>
      <c r="AM388" s="96" t="str">
        <f>IFERROR(VLOOKUP(Table1[[#This Row],[RespondentID]],'All Data'!$A:$CO,90,FALSE),"unknown")</f>
        <v>Old Bethpage, 11804</v>
      </c>
      <c r="AN388" s="96" t="str">
        <f>IFERROR(VLOOKUP(Table1[[#This Row],[RespondentID]],'All Data'!$A:$CO,91,FALSE),"unknown")</f>
        <v>Two or more races</v>
      </c>
      <c r="AO388" s="96" t="str">
        <f>IFERROR(VLOOKUP(Table1[[#This Row],[RespondentID]],'All Data'!$A:$CO,92,FALSE),"unknown")</f>
        <v>Not Hispanic or Latino</v>
      </c>
      <c r="AP388" s="96" t="str">
        <f>IFERROR(VLOOKUP(Table1[[#This Row],[RespondentID]],'All Data'!$A:$CO,93,FALSE),"unknown")</f>
        <v>English</v>
      </c>
      <c r="AQ388" s="96" t="str">
        <f>IFERROR(VLOOKUP(Table1[[#This Row],[RespondentID]],'All Data'!$A:$CW,94,FALSE),"unknown")</f>
        <v>Over $125,000</v>
      </c>
      <c r="AR388" s="96" t="str">
        <f>IFERROR(VLOOKUP(Table1[[#This Row],[RespondentID]],'All Data'!$A:$CW,95,FALSE),"unknown")</f>
        <v>Graduate school</v>
      </c>
      <c r="AS388" s="96" t="str">
        <f>IFERROR(VLOOKUP(Table1[[#This Row],[RespondentID]],'All Data'!$A:$CW,96,FALSE),"unknown")</f>
        <v>Employed for wages</v>
      </c>
      <c r="AT388" s="96" t="str">
        <f>IFERROR(VLOOKUP(Table1[[#This Row],[RespondentID]],'All Data'!$A:$CW,97,FALSE),"unknown")</f>
        <v>Yes</v>
      </c>
      <c r="AU388" s="96" t="str">
        <f>IFERROR(VLOOKUP(Table1[[#This Row],[RespondentID]],'All Data'!$A:$CW,98,FALSE),"unknown")</f>
        <v>Private/Commercial</v>
      </c>
      <c r="AV388" s="96" t="str">
        <f>IFERROR(VLOOKUP(Table1[[#This Row],[RespondentID]],'All Data'!$A:$CW,99,FALSE),"unknown")</f>
        <v>Yes</v>
      </c>
    </row>
    <row r="389" spans="1:48">
      <c r="A389">
        <v>18034875612</v>
      </c>
      <c r="B389" t="s">
        <v>38</v>
      </c>
      <c r="C389" t="s">
        <v>39</v>
      </c>
      <c r="E389" t="s">
        <v>41</v>
      </c>
      <c r="H389" t="s">
        <v>43</v>
      </c>
      <c r="J389" t="s">
        <v>45</v>
      </c>
      <c r="K389" t="s">
        <v>46</v>
      </c>
      <c r="O389">
        <f t="shared" si="102"/>
        <v>6</v>
      </c>
      <c r="P389">
        <f t="shared" si="103"/>
        <v>0.5</v>
      </c>
      <c r="Q389"/>
      <c r="R389">
        <f t="shared" si="104"/>
        <v>0.5</v>
      </c>
      <c r="S389">
        <f t="shared" si="105"/>
        <v>0.5</v>
      </c>
      <c r="T389">
        <f t="shared" si="106"/>
        <v>0</v>
      </c>
      <c r="U389">
        <f t="shared" si="107"/>
        <v>0.5</v>
      </c>
      <c r="V389">
        <f t="shared" si="108"/>
        <v>0</v>
      </c>
      <c r="W389">
        <f t="shared" si="109"/>
        <v>0</v>
      </c>
      <c r="X389">
        <f t="shared" si="110"/>
        <v>0.5</v>
      </c>
      <c r="Y389">
        <f t="shared" si="111"/>
        <v>0</v>
      </c>
      <c r="Z389">
        <f t="shared" si="112"/>
        <v>0.5</v>
      </c>
      <c r="AA389">
        <f t="shared" si="113"/>
        <v>0.5</v>
      </c>
      <c r="AB389">
        <f t="shared" si="114"/>
        <v>0</v>
      </c>
      <c r="AC389">
        <f t="shared" si="115"/>
        <v>0</v>
      </c>
      <c r="AD389"/>
      <c r="AE389"/>
      <c r="AF389">
        <f t="shared" si="116"/>
        <v>3</v>
      </c>
      <c r="AG389">
        <f t="shared" si="117"/>
        <v>6</v>
      </c>
      <c r="AH389" t="str">
        <f t="shared" si="118"/>
        <v>Correct</v>
      </c>
      <c r="AJ389" s="96" t="str">
        <f>IFERROR(VLOOKUP(Table1[[#This Row],[RespondentID]],'All Data'!$A:$CO,87,FALSE),"unknown")</f>
        <v>Woman</v>
      </c>
      <c r="AK389" s="96" t="str">
        <f>IFERROR(VLOOKUP(Table1[[#This Row],[RespondentID]],'All Data'!$A:$CO,88,FALSE),"unknown")</f>
        <v>Under 18</v>
      </c>
      <c r="AL389" s="96" t="str">
        <f>IFERROR(VLOOKUP(Table1[[#This Row],[RespondentID]],'All Data'!$A:$CO,89,FALSE),"unknown")</f>
        <v>Suffolk</v>
      </c>
      <c r="AM389" s="96" t="str">
        <f>IFERROR(VLOOKUP(Table1[[#This Row],[RespondentID]],'All Data'!$A:$CO,90,FALSE),"unknown")</f>
        <v>Port Jefferson Station, 11776</v>
      </c>
      <c r="AN389" s="96" t="str">
        <f>IFERROR(VLOOKUP(Table1[[#This Row],[RespondentID]],'All Data'!$A:$CO,91,FALSE),"unknown")</f>
        <v>Two or more races</v>
      </c>
      <c r="AO389" s="96" t="str">
        <f>IFERROR(VLOOKUP(Table1[[#This Row],[RespondentID]],'All Data'!$A:$CO,92,FALSE),"unknown")</f>
        <v>Hispanic or Latino</v>
      </c>
      <c r="AP389" s="96" t="str">
        <f>IFERROR(VLOOKUP(Table1[[#This Row],[RespondentID]],'All Data'!$A:$CO,93,FALSE),"unknown")</f>
        <v>English, Spanish</v>
      </c>
      <c r="AQ389" s="96" t="str">
        <f>IFERROR(VLOOKUP(Table1[[#This Row],[RespondentID]],'All Data'!$A:$CW,94,FALSE),"unknown")</f>
        <v>$0-$19,999</v>
      </c>
      <c r="AR389" s="96" t="str">
        <f>IFERROR(VLOOKUP(Table1[[#This Row],[RespondentID]],'All Data'!$A:$CW,95,FALSE),"unknown")</f>
        <v>Some high school</v>
      </c>
      <c r="AS389" s="96" t="str">
        <f>IFERROR(VLOOKUP(Table1[[#This Row],[RespondentID]],'All Data'!$A:$CW,96,FALSE),"unknown")</f>
        <v>Out of work and looking for work</v>
      </c>
      <c r="AT389" s="96" t="str">
        <f>IFERROR(VLOOKUP(Table1[[#This Row],[RespondentID]],'All Data'!$A:$CW,97,FALSE),"unknown")</f>
        <v>Yes</v>
      </c>
      <c r="AU389" s="96" t="str">
        <f>IFERROR(VLOOKUP(Table1[[#This Row],[RespondentID]],'All Data'!$A:$CW,98,FALSE),"unknown")</f>
        <v>Medicaid</v>
      </c>
      <c r="AV389" s="96" t="str">
        <f>IFERROR(VLOOKUP(Table1[[#This Row],[RespondentID]],'All Data'!$A:$CW,99,FALSE),"unknown")</f>
        <v>Yes</v>
      </c>
    </row>
    <row r="390" spans="1:48">
      <c r="A390">
        <v>18034506366</v>
      </c>
      <c r="C390" t="s">
        <v>39</v>
      </c>
      <c r="E390" t="s">
        <v>41</v>
      </c>
      <c r="H390" t="s">
        <v>43</v>
      </c>
      <c r="J390" t="s">
        <v>45</v>
      </c>
      <c r="O390">
        <f t="shared" si="102"/>
        <v>4</v>
      </c>
      <c r="P390">
        <f t="shared" si="103"/>
        <v>0.75</v>
      </c>
      <c r="Q390"/>
      <c r="R390">
        <f t="shared" si="104"/>
        <v>0</v>
      </c>
      <c r="S390">
        <f t="shared" si="105"/>
        <v>0.75</v>
      </c>
      <c r="T390">
        <f t="shared" si="106"/>
        <v>0</v>
      </c>
      <c r="U390">
        <f t="shared" si="107"/>
        <v>0.75</v>
      </c>
      <c r="V390">
        <f t="shared" si="108"/>
        <v>0</v>
      </c>
      <c r="W390">
        <f t="shared" si="109"/>
        <v>0</v>
      </c>
      <c r="X390">
        <f t="shared" si="110"/>
        <v>0.75</v>
      </c>
      <c r="Y390">
        <f t="shared" si="111"/>
        <v>0</v>
      </c>
      <c r="Z390">
        <f t="shared" si="112"/>
        <v>0.75</v>
      </c>
      <c r="AA390">
        <f t="shared" si="113"/>
        <v>0</v>
      </c>
      <c r="AB390">
        <f t="shared" si="114"/>
        <v>0</v>
      </c>
      <c r="AC390">
        <f t="shared" si="115"/>
        <v>0</v>
      </c>
      <c r="AD390"/>
      <c r="AE390"/>
      <c r="AF390">
        <f t="shared" si="116"/>
        <v>3</v>
      </c>
      <c r="AG390">
        <f t="shared" si="117"/>
        <v>4</v>
      </c>
      <c r="AH390" t="str">
        <f t="shared" si="118"/>
        <v>Correct</v>
      </c>
      <c r="AJ390" s="96" t="str">
        <f>IFERROR(VLOOKUP(Table1[[#This Row],[RespondentID]],'All Data'!$A:$CO,87,FALSE),"unknown")</f>
        <v>Woman</v>
      </c>
      <c r="AK390" s="96" t="str">
        <f>IFERROR(VLOOKUP(Table1[[#This Row],[RespondentID]],'All Data'!$A:$CO,88,FALSE),"unknown")</f>
        <v>18-24 years</v>
      </c>
      <c r="AL390" s="96" t="str">
        <f>IFERROR(VLOOKUP(Table1[[#This Row],[RespondentID]],'All Data'!$A:$CO,89,FALSE),"unknown")</f>
        <v>Nassau</v>
      </c>
      <c r="AM390" s="96" t="str">
        <f>IFERROR(VLOOKUP(Table1[[#This Row],[RespondentID]],'All Data'!$A:$CO,90,FALSE),"unknown")</f>
        <v>Glen Cove, 11542</v>
      </c>
      <c r="AN390" s="96" t="str">
        <f>IFERROR(VLOOKUP(Table1[[#This Row],[RespondentID]],'All Data'!$A:$CO,91,FALSE),"unknown")</f>
        <v>White</v>
      </c>
      <c r="AO390" s="96" t="str">
        <f>IFERROR(VLOOKUP(Table1[[#This Row],[RespondentID]],'All Data'!$A:$CO,92,FALSE),"unknown")</f>
        <v>Not Hispanic or Latino</v>
      </c>
      <c r="AP390" s="96" t="str">
        <f>IFERROR(VLOOKUP(Table1[[#This Row],[RespondentID]],'All Data'!$A:$CO,93,FALSE),"unknown")</f>
        <v>English</v>
      </c>
      <c r="AQ390" s="96" t="str">
        <f>IFERROR(VLOOKUP(Table1[[#This Row],[RespondentID]],'All Data'!$A:$CW,94,FALSE),"unknown")</f>
        <v>$75,000 to $125,000</v>
      </c>
      <c r="AR390" s="96" t="str">
        <f>IFERROR(VLOOKUP(Table1[[#This Row],[RespondentID]],'All Data'!$A:$CW,95,FALSE),"unknown")</f>
        <v>College graduate</v>
      </c>
      <c r="AS390" s="96" t="str">
        <f>IFERROR(VLOOKUP(Table1[[#This Row],[RespondentID]],'All Data'!$A:$CW,96,FALSE),"unknown")</f>
        <v>Employed for wages</v>
      </c>
      <c r="AT390" s="96" t="str">
        <f>IFERROR(VLOOKUP(Table1[[#This Row],[RespondentID]],'All Data'!$A:$CW,97,FALSE),"unknown")</f>
        <v>Yes</v>
      </c>
      <c r="AU390" s="96" t="str">
        <f>IFERROR(VLOOKUP(Table1[[#This Row],[RespondentID]],'All Data'!$A:$CW,98,FALSE),"unknown")</f>
        <v>Private/Commercial</v>
      </c>
      <c r="AV390" s="96" t="str">
        <f>IFERROR(VLOOKUP(Table1[[#This Row],[RespondentID]],'All Data'!$A:$CW,99,FALSE),"unknown")</f>
        <v>Yes</v>
      </c>
    </row>
    <row r="391" spans="1:48">
      <c r="A391">
        <v>18034081487</v>
      </c>
      <c r="C391" t="s">
        <v>39</v>
      </c>
      <c r="E391" t="s">
        <v>41</v>
      </c>
      <c r="H391" t="s">
        <v>43</v>
      </c>
      <c r="K391" t="s">
        <v>46</v>
      </c>
      <c r="O391">
        <f t="shared" si="102"/>
        <v>4</v>
      </c>
      <c r="P391">
        <f t="shared" si="103"/>
        <v>0.75</v>
      </c>
      <c r="Q391"/>
      <c r="R391">
        <f t="shared" si="104"/>
        <v>0</v>
      </c>
      <c r="S391">
        <f t="shared" si="105"/>
        <v>0.75</v>
      </c>
      <c r="T391">
        <f t="shared" si="106"/>
        <v>0</v>
      </c>
      <c r="U391">
        <f t="shared" si="107"/>
        <v>0.75</v>
      </c>
      <c r="V391">
        <f t="shared" si="108"/>
        <v>0</v>
      </c>
      <c r="W391">
        <f t="shared" si="109"/>
        <v>0</v>
      </c>
      <c r="X391">
        <f t="shared" si="110"/>
        <v>0.75</v>
      </c>
      <c r="Y391">
        <f t="shared" si="111"/>
        <v>0</v>
      </c>
      <c r="Z391">
        <f t="shared" si="112"/>
        <v>0</v>
      </c>
      <c r="AA391">
        <f t="shared" si="113"/>
        <v>0.75</v>
      </c>
      <c r="AB391">
        <f t="shared" si="114"/>
        <v>0</v>
      </c>
      <c r="AC391">
        <f t="shared" si="115"/>
        <v>0</v>
      </c>
      <c r="AD391"/>
      <c r="AE391"/>
      <c r="AF391">
        <f t="shared" si="116"/>
        <v>3</v>
      </c>
      <c r="AG391">
        <f t="shared" si="117"/>
        <v>4</v>
      </c>
      <c r="AH391" t="str">
        <f t="shared" si="118"/>
        <v>Correct</v>
      </c>
      <c r="AJ391" s="96" t="str">
        <f>IFERROR(VLOOKUP(Table1[[#This Row],[RespondentID]],'All Data'!$A:$CO,87,FALSE),"unknown")</f>
        <v>Man</v>
      </c>
      <c r="AK391" s="96" t="str">
        <f>IFERROR(VLOOKUP(Table1[[#This Row],[RespondentID]],'All Data'!$A:$CO,88,FALSE),"unknown")</f>
        <v>Under 18</v>
      </c>
      <c r="AL391" s="96" t="str">
        <f>IFERROR(VLOOKUP(Table1[[#This Row],[RespondentID]],'All Data'!$A:$CO,89,FALSE),"unknown")</f>
        <v>Suffolk</v>
      </c>
      <c r="AM391" s="96" t="str">
        <f>IFERROR(VLOOKUP(Table1[[#This Row],[RespondentID]],'All Data'!$A:$CO,90,FALSE),"unknown")</f>
        <v>East Setauket, 11733</v>
      </c>
      <c r="AN391" s="96">
        <f>IFERROR(VLOOKUP(Table1[[#This Row],[RespondentID]],'All Data'!$A:$CO,91,FALSE),"unknown")</f>
        <v>0</v>
      </c>
      <c r="AO391" s="96" t="str">
        <f>IFERROR(VLOOKUP(Table1[[#This Row],[RespondentID]],'All Data'!$A:$CO,92,FALSE),"unknown")</f>
        <v>Not Hispanic or Latino</v>
      </c>
      <c r="AP391" s="96" t="str">
        <f>IFERROR(VLOOKUP(Table1[[#This Row],[RespondentID]],'All Data'!$A:$CO,93,FALSE),"unknown")</f>
        <v>English</v>
      </c>
      <c r="AQ391" s="96" t="str">
        <f>IFERROR(VLOOKUP(Table1[[#This Row],[RespondentID]],'All Data'!$A:$CW,94,FALSE),"unknown")</f>
        <v>Over $125,000</v>
      </c>
      <c r="AR391" s="96" t="str">
        <f>IFERROR(VLOOKUP(Table1[[#This Row],[RespondentID]],'All Data'!$A:$CW,95,FALSE),"unknown")</f>
        <v>High school graduate</v>
      </c>
      <c r="AS391" s="96" t="str">
        <f>IFERROR(VLOOKUP(Table1[[#This Row],[RespondentID]],'All Data'!$A:$CW,96,FALSE),"unknown")</f>
        <v>Student</v>
      </c>
      <c r="AT391" s="96" t="str">
        <f>IFERROR(VLOOKUP(Table1[[#This Row],[RespondentID]],'All Data'!$A:$CW,97,FALSE),"unknown")</f>
        <v>Yes</v>
      </c>
      <c r="AU391" s="96" t="str">
        <f>IFERROR(VLOOKUP(Table1[[#This Row],[RespondentID]],'All Data'!$A:$CW,98,FALSE),"unknown")</f>
        <v>Private/Commercial</v>
      </c>
      <c r="AV391" s="96" t="str">
        <f>IFERROR(VLOOKUP(Table1[[#This Row],[RespondentID]],'All Data'!$A:$CW,99,FALSE),"unknown")</f>
        <v>Yes</v>
      </c>
    </row>
    <row r="392" spans="1:48">
      <c r="A392">
        <v>18033987686</v>
      </c>
      <c r="B392" t="s">
        <v>38</v>
      </c>
      <c r="O392">
        <f t="shared" si="102"/>
        <v>1</v>
      </c>
      <c r="P392">
        <f t="shared" si="103"/>
        <v>3</v>
      </c>
      <c r="Q392"/>
      <c r="R392">
        <f t="shared" si="104"/>
        <v>1</v>
      </c>
      <c r="S392">
        <f t="shared" si="105"/>
        <v>0</v>
      </c>
      <c r="T392">
        <f t="shared" si="106"/>
        <v>0</v>
      </c>
      <c r="U392">
        <f t="shared" si="107"/>
        <v>0</v>
      </c>
      <c r="V392">
        <f t="shared" si="108"/>
        <v>0</v>
      </c>
      <c r="W392">
        <f t="shared" si="109"/>
        <v>0</v>
      </c>
      <c r="X392">
        <f t="shared" si="110"/>
        <v>0</v>
      </c>
      <c r="Y392">
        <f t="shared" si="111"/>
        <v>0</v>
      </c>
      <c r="Z392">
        <f t="shared" si="112"/>
        <v>0</v>
      </c>
      <c r="AA392">
        <f t="shared" si="113"/>
        <v>0</v>
      </c>
      <c r="AB392">
        <f t="shared" si="114"/>
        <v>0</v>
      </c>
      <c r="AC392">
        <f t="shared" si="115"/>
        <v>0</v>
      </c>
      <c r="AD392"/>
      <c r="AE392"/>
      <c r="AF392">
        <f t="shared" si="116"/>
        <v>1</v>
      </c>
      <c r="AG392">
        <f t="shared" si="117"/>
        <v>1</v>
      </c>
      <c r="AH392" t="str">
        <f t="shared" si="118"/>
        <v>Correct</v>
      </c>
      <c r="AJ392" s="96" t="str">
        <f>IFERROR(VLOOKUP(Table1[[#This Row],[RespondentID]],'All Data'!$A:$CO,87,FALSE),"unknown")</f>
        <v>Woman</v>
      </c>
      <c r="AK392" s="96" t="str">
        <f>IFERROR(VLOOKUP(Table1[[#This Row],[RespondentID]],'All Data'!$A:$CO,88,FALSE),"unknown")</f>
        <v>35-44 years</v>
      </c>
      <c r="AL392" s="96" t="str">
        <f>IFERROR(VLOOKUP(Table1[[#This Row],[RespondentID]],'All Data'!$A:$CO,89,FALSE),"unknown")</f>
        <v>Nassau</v>
      </c>
      <c r="AM392" s="96" t="str">
        <f>IFERROR(VLOOKUP(Table1[[#This Row],[RespondentID]],'All Data'!$A:$CO,90,FALSE),"unknown")</f>
        <v>Syosset, 11791</v>
      </c>
      <c r="AN392" s="96" t="str">
        <f>IFERROR(VLOOKUP(Table1[[#This Row],[RespondentID]],'All Data'!$A:$CO,91,FALSE),"unknown")</f>
        <v>White</v>
      </c>
      <c r="AO392" s="96" t="str">
        <f>IFERROR(VLOOKUP(Table1[[#This Row],[RespondentID]],'All Data'!$A:$CO,92,FALSE),"unknown")</f>
        <v>Unknown</v>
      </c>
      <c r="AP392" s="96" t="str">
        <f>IFERROR(VLOOKUP(Table1[[#This Row],[RespondentID]],'All Data'!$A:$CO,93,FALSE),"unknown")</f>
        <v>English</v>
      </c>
      <c r="AQ392" s="96" t="str">
        <f>IFERROR(VLOOKUP(Table1[[#This Row],[RespondentID]],'All Data'!$A:$CW,94,FALSE),"unknown")</f>
        <v>Over $125,000</v>
      </c>
      <c r="AR392" s="96" t="str">
        <f>IFERROR(VLOOKUP(Table1[[#This Row],[RespondentID]],'All Data'!$A:$CW,95,FALSE),"unknown")</f>
        <v>Other (please specify)</v>
      </c>
      <c r="AS392" s="96" t="str">
        <f>IFERROR(VLOOKUP(Table1[[#This Row],[RespondentID]],'All Data'!$A:$CW,96,FALSE),"unknown")</f>
        <v>Employed for wages</v>
      </c>
      <c r="AT392" s="96" t="str">
        <f>IFERROR(VLOOKUP(Table1[[#This Row],[RespondentID]],'All Data'!$A:$CW,97,FALSE),"unknown")</f>
        <v>Yes</v>
      </c>
      <c r="AU392" s="96" t="str">
        <f>IFERROR(VLOOKUP(Table1[[#This Row],[RespondentID]],'All Data'!$A:$CW,98,FALSE),"unknown")</f>
        <v>Private/Commercial</v>
      </c>
      <c r="AV392" s="96" t="str">
        <f>IFERROR(VLOOKUP(Table1[[#This Row],[RespondentID]],'All Data'!$A:$CW,99,FALSE),"unknown")</f>
        <v>Yes</v>
      </c>
    </row>
    <row r="393" spans="1:48">
      <c r="A393">
        <v>18033955917</v>
      </c>
      <c r="E393" t="s">
        <v>41</v>
      </c>
      <c r="O393">
        <f t="shared" si="102"/>
        <v>1</v>
      </c>
      <c r="P393">
        <f t="shared" si="103"/>
        <v>3</v>
      </c>
      <c r="Q393"/>
      <c r="R393">
        <f t="shared" si="104"/>
        <v>0</v>
      </c>
      <c r="S393">
        <f t="shared" si="105"/>
        <v>0</v>
      </c>
      <c r="T393">
        <f t="shared" si="106"/>
        <v>0</v>
      </c>
      <c r="U393">
        <f t="shared" si="107"/>
        <v>1</v>
      </c>
      <c r="V393">
        <f t="shared" si="108"/>
        <v>0</v>
      </c>
      <c r="W393">
        <f t="shared" si="109"/>
        <v>0</v>
      </c>
      <c r="X393">
        <f t="shared" si="110"/>
        <v>0</v>
      </c>
      <c r="Y393">
        <f t="shared" si="111"/>
        <v>0</v>
      </c>
      <c r="Z393">
        <f t="shared" si="112"/>
        <v>0</v>
      </c>
      <c r="AA393">
        <f t="shared" si="113"/>
        <v>0</v>
      </c>
      <c r="AB393">
        <f t="shared" si="114"/>
        <v>0</v>
      </c>
      <c r="AC393">
        <f t="shared" si="115"/>
        <v>0</v>
      </c>
      <c r="AD393"/>
      <c r="AE393"/>
      <c r="AF393">
        <f t="shared" si="116"/>
        <v>1</v>
      </c>
      <c r="AG393">
        <f t="shared" si="117"/>
        <v>1</v>
      </c>
      <c r="AH393" t="str">
        <f t="shared" si="118"/>
        <v>Correct</v>
      </c>
      <c r="AJ393" s="96" t="str">
        <f>IFERROR(VLOOKUP(Table1[[#This Row],[RespondentID]],'All Data'!$A:$CO,87,FALSE),"unknown")</f>
        <v>Man</v>
      </c>
      <c r="AK393" s="96" t="str">
        <f>IFERROR(VLOOKUP(Table1[[#This Row],[RespondentID]],'All Data'!$A:$CO,88,FALSE),"unknown")</f>
        <v>35-44 years</v>
      </c>
      <c r="AL393" s="96">
        <f>IFERROR(VLOOKUP(Table1[[#This Row],[RespondentID]],'All Data'!$A:$CO,89,FALSE),"unknown")</f>
        <v>0</v>
      </c>
      <c r="AM393" s="96" t="str">
        <f>IFERROR(VLOOKUP(Table1[[#This Row],[RespondentID]],'All Data'!$A:$CO,90,FALSE),"unknown")</f>
        <v>Plainview, 11803</v>
      </c>
      <c r="AN393" s="96" t="str">
        <f>IFERROR(VLOOKUP(Table1[[#This Row],[RespondentID]],'All Data'!$A:$CO,91,FALSE),"unknown")</f>
        <v>White</v>
      </c>
      <c r="AO393" s="96" t="str">
        <f>IFERROR(VLOOKUP(Table1[[#This Row],[RespondentID]],'All Data'!$A:$CO,92,FALSE),"unknown")</f>
        <v>Not Hispanic or Latino</v>
      </c>
      <c r="AP393" s="96" t="str">
        <f>IFERROR(VLOOKUP(Table1[[#This Row],[RespondentID]],'All Data'!$A:$CO,93,FALSE),"unknown")</f>
        <v>English</v>
      </c>
      <c r="AQ393" s="96" t="str">
        <f>IFERROR(VLOOKUP(Table1[[#This Row],[RespondentID]],'All Data'!$A:$CW,94,FALSE),"unknown")</f>
        <v>$75,000 to $125,000</v>
      </c>
      <c r="AR393" s="96" t="str">
        <f>IFERROR(VLOOKUP(Table1[[#This Row],[RespondentID]],'All Data'!$A:$CW,95,FALSE),"unknown")</f>
        <v>Graduate school</v>
      </c>
      <c r="AS393" s="96" t="str">
        <f>IFERROR(VLOOKUP(Table1[[#This Row],[RespondentID]],'All Data'!$A:$CW,96,FALSE),"unknown")</f>
        <v>Employed for wages</v>
      </c>
      <c r="AT393" s="96" t="str">
        <f>IFERROR(VLOOKUP(Table1[[#This Row],[RespondentID]],'All Data'!$A:$CW,97,FALSE),"unknown")</f>
        <v>Yes</v>
      </c>
      <c r="AU393" s="96" t="str">
        <f>IFERROR(VLOOKUP(Table1[[#This Row],[RespondentID]],'All Data'!$A:$CW,98,FALSE),"unknown")</f>
        <v>Private/Commercial</v>
      </c>
      <c r="AV393" s="96" t="str">
        <f>IFERROR(VLOOKUP(Table1[[#This Row],[RespondentID]],'All Data'!$A:$CW,99,FALSE),"unknown")</f>
        <v>Yes</v>
      </c>
    </row>
    <row r="394" spans="1:48">
      <c r="A394">
        <v>18033501569</v>
      </c>
      <c r="C394" t="s">
        <v>39</v>
      </c>
      <c r="E394" t="s">
        <v>41</v>
      </c>
      <c r="H394" t="s">
        <v>43</v>
      </c>
      <c r="J394" t="s">
        <v>45</v>
      </c>
      <c r="O394">
        <f t="shared" si="102"/>
        <v>4</v>
      </c>
      <c r="P394">
        <f t="shared" si="103"/>
        <v>0.75</v>
      </c>
      <c r="Q394"/>
      <c r="R394">
        <f t="shared" si="104"/>
        <v>0</v>
      </c>
      <c r="S394">
        <f t="shared" si="105"/>
        <v>0.75</v>
      </c>
      <c r="T394">
        <f t="shared" si="106"/>
        <v>0</v>
      </c>
      <c r="U394">
        <f t="shared" si="107"/>
        <v>0.75</v>
      </c>
      <c r="V394">
        <f t="shared" si="108"/>
        <v>0</v>
      </c>
      <c r="W394">
        <f t="shared" si="109"/>
        <v>0</v>
      </c>
      <c r="X394">
        <f t="shared" si="110"/>
        <v>0.75</v>
      </c>
      <c r="Y394">
        <f t="shared" si="111"/>
        <v>0</v>
      </c>
      <c r="Z394">
        <f t="shared" si="112"/>
        <v>0.75</v>
      </c>
      <c r="AA394">
        <f t="shared" si="113"/>
        <v>0</v>
      </c>
      <c r="AB394">
        <f t="shared" si="114"/>
        <v>0</v>
      </c>
      <c r="AC394">
        <f t="shared" si="115"/>
        <v>0</v>
      </c>
      <c r="AD394"/>
      <c r="AE394"/>
      <c r="AF394">
        <f t="shared" si="116"/>
        <v>3</v>
      </c>
      <c r="AG394">
        <f t="shared" si="117"/>
        <v>4</v>
      </c>
      <c r="AH394" t="str">
        <f t="shared" si="118"/>
        <v>Correct</v>
      </c>
      <c r="AJ394" s="96" t="str">
        <f>IFERROR(VLOOKUP(Table1[[#This Row],[RespondentID]],'All Data'!$A:$CO,87,FALSE),"unknown")</f>
        <v>Man</v>
      </c>
      <c r="AK394" s="96" t="str">
        <f>IFERROR(VLOOKUP(Table1[[#This Row],[RespondentID]],'All Data'!$A:$CO,88,FALSE),"unknown")</f>
        <v>Under 18</v>
      </c>
      <c r="AL394" s="96" t="str">
        <f>IFERROR(VLOOKUP(Table1[[#This Row],[RespondentID]],'All Data'!$A:$CO,89,FALSE),"unknown")</f>
        <v>Suffolk</v>
      </c>
      <c r="AM394" s="96" t="str">
        <f>IFERROR(VLOOKUP(Table1[[#This Row],[RespondentID]],'All Data'!$A:$CO,90,FALSE),"unknown")</f>
        <v>Greenlawn, 11740</v>
      </c>
      <c r="AN394" s="96" t="str">
        <f>IFERROR(VLOOKUP(Table1[[#This Row],[RespondentID]],'All Data'!$A:$CO,91,FALSE),"unknown")</f>
        <v>Asian</v>
      </c>
      <c r="AO394" s="96" t="str">
        <f>IFERROR(VLOOKUP(Table1[[#This Row],[RespondentID]],'All Data'!$A:$CO,92,FALSE),"unknown")</f>
        <v>Not Hispanic or Latino</v>
      </c>
      <c r="AP394" s="96" t="str">
        <f>IFERROR(VLOOKUP(Table1[[#This Row],[RespondentID]],'All Data'!$A:$CO,93,FALSE),"unknown")</f>
        <v>English, Other</v>
      </c>
      <c r="AQ394" s="96" t="str">
        <f>IFERROR(VLOOKUP(Table1[[#This Row],[RespondentID]],'All Data'!$A:$CW,94,FALSE),"unknown")</f>
        <v>Over $125,000</v>
      </c>
      <c r="AR394" s="96" t="str">
        <f>IFERROR(VLOOKUP(Table1[[#This Row],[RespondentID]],'All Data'!$A:$CW,95,FALSE),"unknown")</f>
        <v>Some high school</v>
      </c>
      <c r="AS394" s="96" t="str">
        <f>IFERROR(VLOOKUP(Table1[[#This Row],[RespondentID]],'All Data'!$A:$CW,96,FALSE),"unknown")</f>
        <v>Employed for wages</v>
      </c>
      <c r="AT394" s="96" t="str">
        <f>IFERROR(VLOOKUP(Table1[[#This Row],[RespondentID]],'All Data'!$A:$CW,97,FALSE),"unknown")</f>
        <v>Yes</v>
      </c>
      <c r="AU394" s="96" t="str">
        <f>IFERROR(VLOOKUP(Table1[[#This Row],[RespondentID]],'All Data'!$A:$CW,98,FALSE),"unknown")</f>
        <v>Private/Commercial</v>
      </c>
      <c r="AV394" s="96" t="str">
        <f>IFERROR(VLOOKUP(Table1[[#This Row],[RespondentID]],'All Data'!$A:$CW,99,FALSE),"unknown")</f>
        <v>Yes</v>
      </c>
    </row>
    <row r="395" spans="1:48">
      <c r="A395">
        <v>18033031202</v>
      </c>
      <c r="N395" t="s">
        <v>618</v>
      </c>
      <c r="O395">
        <f t="shared" si="102"/>
        <v>1</v>
      </c>
      <c r="P395">
        <f t="shared" si="103"/>
        <v>3</v>
      </c>
      <c r="Q395"/>
      <c r="R395">
        <f t="shared" si="104"/>
        <v>0</v>
      </c>
      <c r="S395">
        <f t="shared" si="105"/>
        <v>0</v>
      </c>
      <c r="T395">
        <f t="shared" si="106"/>
        <v>0</v>
      </c>
      <c r="U395">
        <f t="shared" si="107"/>
        <v>0</v>
      </c>
      <c r="V395">
        <f t="shared" si="108"/>
        <v>0</v>
      </c>
      <c r="W395">
        <f t="shared" si="109"/>
        <v>0</v>
      </c>
      <c r="X395">
        <f t="shared" si="110"/>
        <v>0</v>
      </c>
      <c r="Y395">
        <f t="shared" si="111"/>
        <v>0</v>
      </c>
      <c r="Z395">
        <f t="shared" si="112"/>
        <v>0</v>
      </c>
      <c r="AA395">
        <f t="shared" si="113"/>
        <v>0</v>
      </c>
      <c r="AB395">
        <f t="shared" si="114"/>
        <v>0</v>
      </c>
      <c r="AC395">
        <f t="shared" si="115"/>
        <v>0</v>
      </c>
      <c r="AD395"/>
      <c r="AE395"/>
      <c r="AF395">
        <f t="shared" si="116"/>
        <v>0</v>
      </c>
      <c r="AG395">
        <f t="shared" si="117"/>
        <v>1</v>
      </c>
      <c r="AH395" t="str">
        <f t="shared" si="118"/>
        <v>Wrong</v>
      </c>
      <c r="AJ395" s="96" t="str">
        <f>IFERROR(VLOOKUP(Table1[[#This Row],[RespondentID]],'All Data'!$A:$CO,87,FALSE),"unknown")</f>
        <v>Woman</v>
      </c>
      <c r="AK395" s="96" t="str">
        <f>IFERROR(VLOOKUP(Table1[[#This Row],[RespondentID]],'All Data'!$A:$CO,88,FALSE),"unknown")</f>
        <v>45-54 years</v>
      </c>
      <c r="AL395" s="96" t="str">
        <f>IFERROR(VLOOKUP(Table1[[#This Row],[RespondentID]],'All Data'!$A:$CO,89,FALSE),"unknown")</f>
        <v>Nassau</v>
      </c>
      <c r="AM395" s="96" t="str">
        <f>IFERROR(VLOOKUP(Table1[[#This Row],[RespondentID]],'All Data'!$A:$CO,90,FALSE),"unknown")</f>
        <v>Albertson, 11507</v>
      </c>
      <c r="AN395" s="96" t="str">
        <f>IFERROR(VLOOKUP(Table1[[#This Row],[RespondentID]],'All Data'!$A:$CO,91,FALSE),"unknown")</f>
        <v>White</v>
      </c>
      <c r="AO395" s="96" t="str">
        <f>IFERROR(VLOOKUP(Table1[[#This Row],[RespondentID]],'All Data'!$A:$CO,92,FALSE),"unknown")</f>
        <v>Not Hispanic or Latino</v>
      </c>
      <c r="AP395" s="96" t="str">
        <f>IFERROR(VLOOKUP(Table1[[#This Row],[RespondentID]],'All Data'!$A:$CO,93,FALSE),"unknown")</f>
        <v>English</v>
      </c>
      <c r="AQ395" s="96" t="str">
        <f>IFERROR(VLOOKUP(Table1[[#This Row],[RespondentID]],'All Data'!$A:$CW,94,FALSE),"unknown")</f>
        <v>Over $125,000</v>
      </c>
      <c r="AR395" s="96" t="str">
        <f>IFERROR(VLOOKUP(Table1[[#This Row],[RespondentID]],'All Data'!$A:$CW,95,FALSE),"unknown")</f>
        <v>Graduate school</v>
      </c>
      <c r="AS395" s="96" t="str">
        <f>IFERROR(VLOOKUP(Table1[[#This Row],[RespondentID]],'All Data'!$A:$CW,96,FALSE),"unknown")</f>
        <v>Self-employed</v>
      </c>
      <c r="AT395" s="96" t="str">
        <f>IFERROR(VLOOKUP(Table1[[#This Row],[RespondentID]],'All Data'!$A:$CW,97,FALSE),"unknown")</f>
        <v>Yes</v>
      </c>
      <c r="AU395" s="96" t="str">
        <f>IFERROR(VLOOKUP(Table1[[#This Row],[RespondentID]],'All Data'!$A:$CW,98,FALSE),"unknown")</f>
        <v>Private/Commercial</v>
      </c>
      <c r="AV395" s="96" t="str">
        <f>IFERROR(VLOOKUP(Table1[[#This Row],[RespondentID]],'All Data'!$A:$CW,99,FALSE),"unknown")</f>
        <v>Yes</v>
      </c>
    </row>
    <row r="396" spans="1:48">
      <c r="A396">
        <v>18032834769</v>
      </c>
      <c r="C396" t="s">
        <v>39</v>
      </c>
      <c r="E396" t="s">
        <v>41</v>
      </c>
      <c r="H396" t="s">
        <v>43</v>
      </c>
      <c r="I396" t="s">
        <v>44</v>
      </c>
      <c r="K396" t="s">
        <v>46</v>
      </c>
      <c r="L396" t="s">
        <v>47</v>
      </c>
      <c r="M396" t="s">
        <v>48</v>
      </c>
      <c r="O396">
        <f t="shared" si="102"/>
        <v>7</v>
      </c>
      <c r="P396">
        <f t="shared" si="103"/>
        <v>0.42857142857142855</v>
      </c>
      <c r="Q396"/>
      <c r="R396">
        <f t="shared" si="104"/>
        <v>0</v>
      </c>
      <c r="S396">
        <f t="shared" si="105"/>
        <v>0.42857142857142855</v>
      </c>
      <c r="T396">
        <f t="shared" si="106"/>
        <v>0</v>
      </c>
      <c r="U396">
        <f t="shared" si="107"/>
        <v>0.42857142857142855</v>
      </c>
      <c r="V396">
        <f t="shared" si="108"/>
        <v>0</v>
      </c>
      <c r="W396">
        <f t="shared" si="109"/>
        <v>0</v>
      </c>
      <c r="X396">
        <f t="shared" si="110"/>
        <v>0.42857142857142855</v>
      </c>
      <c r="Y396">
        <f t="shared" si="111"/>
        <v>0.42857142857142855</v>
      </c>
      <c r="Z396">
        <f t="shared" si="112"/>
        <v>0</v>
      </c>
      <c r="AA396">
        <f t="shared" si="113"/>
        <v>0.42857142857142855</v>
      </c>
      <c r="AB396">
        <f t="shared" si="114"/>
        <v>0.42857142857142855</v>
      </c>
      <c r="AC396">
        <f t="shared" si="115"/>
        <v>0.42857142857142855</v>
      </c>
      <c r="AD396"/>
      <c r="AE396"/>
      <c r="AF396">
        <f t="shared" si="116"/>
        <v>2.9999999999999996</v>
      </c>
      <c r="AG396">
        <f t="shared" si="117"/>
        <v>7</v>
      </c>
      <c r="AH396" t="str">
        <f t="shared" si="118"/>
        <v>Correct</v>
      </c>
      <c r="AJ396" s="96" t="str">
        <f>IFERROR(VLOOKUP(Table1[[#This Row],[RespondentID]],'All Data'!$A:$CO,87,FALSE),"unknown")</f>
        <v>Man</v>
      </c>
      <c r="AK396" s="96" t="str">
        <f>IFERROR(VLOOKUP(Table1[[#This Row],[RespondentID]],'All Data'!$A:$CO,88,FALSE),"unknown")</f>
        <v>Under 18</v>
      </c>
      <c r="AL396" s="96" t="str">
        <f>IFERROR(VLOOKUP(Table1[[#This Row],[RespondentID]],'All Data'!$A:$CO,89,FALSE),"unknown")</f>
        <v>Suffolk</v>
      </c>
      <c r="AM396" s="96" t="str">
        <f>IFERROR(VLOOKUP(Table1[[#This Row],[RespondentID]],'All Data'!$A:$CO,90,FALSE),"unknown")</f>
        <v>East Setauket, 11733</v>
      </c>
      <c r="AN396" s="96" t="str">
        <f>IFERROR(VLOOKUP(Table1[[#This Row],[RespondentID]],'All Data'!$A:$CO,91,FALSE),"unknown")</f>
        <v>White</v>
      </c>
      <c r="AO396" s="96" t="str">
        <f>IFERROR(VLOOKUP(Table1[[#This Row],[RespondentID]],'All Data'!$A:$CO,92,FALSE),"unknown")</f>
        <v>Not Hispanic or Latino</v>
      </c>
      <c r="AP396" s="96" t="str">
        <f>IFERROR(VLOOKUP(Table1[[#This Row],[RespondentID]],'All Data'!$A:$CO,93,FALSE),"unknown")</f>
        <v>English</v>
      </c>
      <c r="AQ396" s="96" t="str">
        <f>IFERROR(VLOOKUP(Table1[[#This Row],[RespondentID]],'All Data'!$A:$CW,94,FALSE),"unknown")</f>
        <v>Over $125,000</v>
      </c>
      <c r="AR396" s="96" t="str">
        <f>IFERROR(VLOOKUP(Table1[[#This Row],[RespondentID]],'All Data'!$A:$CW,95,FALSE),"unknown")</f>
        <v>Some high school</v>
      </c>
      <c r="AS396" s="96" t="str">
        <f>IFERROR(VLOOKUP(Table1[[#This Row],[RespondentID]],'All Data'!$A:$CW,96,FALSE),"unknown")</f>
        <v>Student</v>
      </c>
      <c r="AT396" s="96" t="str">
        <f>IFERROR(VLOOKUP(Table1[[#This Row],[RespondentID]],'All Data'!$A:$CW,97,FALSE),"unknown")</f>
        <v>Yes</v>
      </c>
      <c r="AU396" s="96" t="str">
        <f>IFERROR(VLOOKUP(Table1[[#This Row],[RespondentID]],'All Data'!$A:$CW,98,FALSE),"unknown")</f>
        <v>Medicaid, Medicare</v>
      </c>
      <c r="AV396" s="96" t="str">
        <f>IFERROR(VLOOKUP(Table1[[#This Row],[RespondentID]],'All Data'!$A:$CW,99,FALSE),"unknown")</f>
        <v>Yes</v>
      </c>
    </row>
    <row r="397" spans="1:48">
      <c r="A397">
        <v>18032455999</v>
      </c>
      <c r="C397" t="s">
        <v>39</v>
      </c>
      <c r="E397" t="s">
        <v>41</v>
      </c>
      <c r="O397">
        <f t="shared" si="102"/>
        <v>2</v>
      </c>
      <c r="P397">
        <f t="shared" si="103"/>
        <v>1.5</v>
      </c>
      <c r="Q397"/>
      <c r="R397">
        <f t="shared" si="104"/>
        <v>0</v>
      </c>
      <c r="S397">
        <f t="shared" si="105"/>
        <v>1</v>
      </c>
      <c r="T397">
        <f t="shared" si="106"/>
        <v>0</v>
      </c>
      <c r="U397">
        <f t="shared" si="107"/>
        <v>1</v>
      </c>
      <c r="V397">
        <f t="shared" si="108"/>
        <v>0</v>
      </c>
      <c r="W397">
        <f t="shared" si="109"/>
        <v>0</v>
      </c>
      <c r="X397">
        <f t="shared" si="110"/>
        <v>0</v>
      </c>
      <c r="Y397">
        <f t="shared" si="111"/>
        <v>0</v>
      </c>
      <c r="Z397">
        <f t="shared" si="112"/>
        <v>0</v>
      </c>
      <c r="AA397">
        <f t="shared" si="113"/>
        <v>0</v>
      </c>
      <c r="AB397">
        <f t="shared" si="114"/>
        <v>0</v>
      </c>
      <c r="AC397">
        <f t="shared" si="115"/>
        <v>0</v>
      </c>
      <c r="AD397"/>
      <c r="AE397"/>
      <c r="AF397">
        <f t="shared" si="116"/>
        <v>2</v>
      </c>
      <c r="AG397">
        <f t="shared" si="117"/>
        <v>2</v>
      </c>
      <c r="AH397" t="str">
        <f t="shared" si="118"/>
        <v>Correct</v>
      </c>
      <c r="AJ397" s="96" t="str">
        <f>IFERROR(VLOOKUP(Table1[[#This Row],[RespondentID]],'All Data'!$A:$CO,87,FALSE),"unknown")</f>
        <v>Woman</v>
      </c>
      <c r="AK397" s="96" t="str">
        <f>IFERROR(VLOOKUP(Table1[[#This Row],[RespondentID]],'All Data'!$A:$CO,88,FALSE),"unknown")</f>
        <v>35-44 years</v>
      </c>
      <c r="AL397" s="96" t="str">
        <f>IFERROR(VLOOKUP(Table1[[#This Row],[RespondentID]],'All Data'!$A:$CO,89,FALSE),"unknown")</f>
        <v>Suffolk</v>
      </c>
      <c r="AM397" s="96" t="str">
        <f>IFERROR(VLOOKUP(Table1[[#This Row],[RespondentID]],'All Data'!$A:$CO,90,FALSE),"unknown")</f>
        <v>Port Jefferson Station, 11776</v>
      </c>
      <c r="AN397" s="96" t="str">
        <f>IFERROR(VLOOKUP(Table1[[#This Row],[RespondentID]],'All Data'!$A:$CO,91,FALSE),"unknown")</f>
        <v>White</v>
      </c>
      <c r="AO397" s="96" t="str">
        <f>IFERROR(VLOOKUP(Table1[[#This Row],[RespondentID]],'All Data'!$A:$CO,92,FALSE),"unknown")</f>
        <v>Not Hispanic or Latino</v>
      </c>
      <c r="AP397" s="96" t="str">
        <f>IFERROR(VLOOKUP(Table1[[#This Row],[RespondentID]],'All Data'!$A:$CO,93,FALSE),"unknown")</f>
        <v>English</v>
      </c>
      <c r="AQ397" s="96" t="str">
        <f>IFERROR(VLOOKUP(Table1[[#This Row],[RespondentID]],'All Data'!$A:$CW,94,FALSE),"unknown")</f>
        <v>Over $125,000</v>
      </c>
      <c r="AR397" s="96" t="str">
        <f>IFERROR(VLOOKUP(Table1[[#This Row],[RespondentID]],'All Data'!$A:$CW,95,FALSE),"unknown")</f>
        <v>Doctorate</v>
      </c>
      <c r="AS397" s="96" t="str">
        <f>IFERROR(VLOOKUP(Table1[[#This Row],[RespondentID]],'All Data'!$A:$CW,96,FALSE),"unknown")</f>
        <v>Employed for wages</v>
      </c>
      <c r="AT397" s="96" t="str">
        <f>IFERROR(VLOOKUP(Table1[[#This Row],[RespondentID]],'All Data'!$A:$CW,97,FALSE),"unknown")</f>
        <v>Yes</v>
      </c>
      <c r="AU397" s="96" t="str">
        <f>IFERROR(VLOOKUP(Table1[[#This Row],[RespondentID]],'All Data'!$A:$CW,98,FALSE),"unknown")</f>
        <v>Private/Commercial</v>
      </c>
      <c r="AV397" s="96" t="str">
        <f>IFERROR(VLOOKUP(Table1[[#This Row],[RespondentID]],'All Data'!$A:$CW,99,FALSE),"unknown")</f>
        <v>Yes</v>
      </c>
    </row>
    <row r="398" spans="1:48">
      <c r="A398">
        <v>18032294840</v>
      </c>
      <c r="E398" t="s">
        <v>41</v>
      </c>
      <c r="N398" t="s">
        <v>622</v>
      </c>
      <c r="O398">
        <f t="shared" si="102"/>
        <v>2</v>
      </c>
      <c r="P398">
        <f t="shared" si="103"/>
        <v>1.5</v>
      </c>
      <c r="Q398"/>
      <c r="R398">
        <f t="shared" si="104"/>
        <v>0</v>
      </c>
      <c r="S398">
        <f t="shared" si="105"/>
        <v>0</v>
      </c>
      <c r="T398">
        <f t="shared" si="106"/>
        <v>0</v>
      </c>
      <c r="U398">
        <f t="shared" si="107"/>
        <v>1</v>
      </c>
      <c r="V398">
        <f t="shared" si="108"/>
        <v>0</v>
      </c>
      <c r="W398">
        <f t="shared" si="109"/>
        <v>0</v>
      </c>
      <c r="X398">
        <f t="shared" si="110"/>
        <v>0</v>
      </c>
      <c r="Y398">
        <f t="shared" si="111"/>
        <v>0</v>
      </c>
      <c r="Z398">
        <f t="shared" si="112"/>
        <v>0</v>
      </c>
      <c r="AA398">
        <f t="shared" si="113"/>
        <v>0</v>
      </c>
      <c r="AB398">
        <f t="shared" si="114"/>
        <v>0</v>
      </c>
      <c r="AC398">
        <f t="shared" si="115"/>
        <v>0</v>
      </c>
      <c r="AD398"/>
      <c r="AE398"/>
      <c r="AF398">
        <f t="shared" si="116"/>
        <v>1</v>
      </c>
      <c r="AG398">
        <f t="shared" si="117"/>
        <v>2</v>
      </c>
      <c r="AH398" t="str">
        <f t="shared" si="118"/>
        <v>Wrong</v>
      </c>
      <c r="AJ398" s="96" t="str">
        <f>IFERROR(VLOOKUP(Table1[[#This Row],[RespondentID]],'All Data'!$A:$CO,87,FALSE),"unknown")</f>
        <v>Woman</v>
      </c>
      <c r="AK398" s="96" t="str">
        <f>IFERROR(VLOOKUP(Table1[[#This Row],[RespondentID]],'All Data'!$A:$CO,88,FALSE),"unknown")</f>
        <v>45-54 years</v>
      </c>
      <c r="AL398" s="96" t="str">
        <f>IFERROR(VLOOKUP(Table1[[#This Row],[RespondentID]],'All Data'!$A:$CO,89,FALSE),"unknown")</f>
        <v>Suffolk</v>
      </c>
      <c r="AM398" s="96" t="str">
        <f>IFERROR(VLOOKUP(Table1[[#This Row],[RespondentID]],'All Data'!$A:$CO,90,FALSE),"unknown")</f>
        <v>Selden, 11784</v>
      </c>
      <c r="AN398" s="96" t="str">
        <f>IFERROR(VLOOKUP(Table1[[#This Row],[RespondentID]],'All Data'!$A:$CO,91,FALSE),"unknown")</f>
        <v>White</v>
      </c>
      <c r="AO398" s="96" t="str">
        <f>IFERROR(VLOOKUP(Table1[[#This Row],[RespondentID]],'All Data'!$A:$CO,92,FALSE),"unknown")</f>
        <v>Not Hispanic or Latino</v>
      </c>
      <c r="AP398" s="96" t="str">
        <f>IFERROR(VLOOKUP(Table1[[#This Row],[RespondentID]],'All Data'!$A:$CO,93,FALSE),"unknown")</f>
        <v>English</v>
      </c>
      <c r="AQ398" s="96" t="str">
        <f>IFERROR(VLOOKUP(Table1[[#This Row],[RespondentID]],'All Data'!$A:$CW,94,FALSE),"unknown")</f>
        <v>Over $125,000</v>
      </c>
      <c r="AR398" s="96" t="str">
        <f>IFERROR(VLOOKUP(Table1[[#This Row],[RespondentID]],'All Data'!$A:$CW,95,FALSE),"unknown")</f>
        <v>College graduate</v>
      </c>
      <c r="AS398" s="96" t="str">
        <f>IFERROR(VLOOKUP(Table1[[#This Row],[RespondentID]],'All Data'!$A:$CW,96,FALSE),"unknown")</f>
        <v>Employed for wages</v>
      </c>
      <c r="AT398" s="96" t="str">
        <f>IFERROR(VLOOKUP(Table1[[#This Row],[RespondentID]],'All Data'!$A:$CW,97,FALSE),"unknown")</f>
        <v>Yes</v>
      </c>
      <c r="AU398" s="96" t="str">
        <f>IFERROR(VLOOKUP(Table1[[#This Row],[RespondentID]],'All Data'!$A:$CW,98,FALSE),"unknown")</f>
        <v>Private/Commercial</v>
      </c>
      <c r="AV398" s="96" t="str">
        <f>IFERROR(VLOOKUP(Table1[[#This Row],[RespondentID]],'All Data'!$A:$CW,99,FALSE),"unknown")</f>
        <v>Yes</v>
      </c>
    </row>
    <row r="399" spans="1:48">
      <c r="A399">
        <v>18032096622</v>
      </c>
      <c r="B399" t="s">
        <v>38</v>
      </c>
      <c r="N399" t="s">
        <v>624</v>
      </c>
      <c r="O399">
        <f t="shared" si="102"/>
        <v>2</v>
      </c>
      <c r="P399">
        <f t="shared" si="103"/>
        <v>1.5</v>
      </c>
      <c r="Q399"/>
      <c r="R399">
        <f t="shared" si="104"/>
        <v>1</v>
      </c>
      <c r="S399">
        <f t="shared" si="105"/>
        <v>0</v>
      </c>
      <c r="T399">
        <f t="shared" si="106"/>
        <v>0</v>
      </c>
      <c r="U399">
        <f t="shared" si="107"/>
        <v>0</v>
      </c>
      <c r="V399">
        <f t="shared" si="108"/>
        <v>0</v>
      </c>
      <c r="W399">
        <f t="shared" si="109"/>
        <v>0</v>
      </c>
      <c r="X399">
        <f t="shared" si="110"/>
        <v>0</v>
      </c>
      <c r="Y399">
        <f t="shared" si="111"/>
        <v>0</v>
      </c>
      <c r="Z399">
        <f t="shared" si="112"/>
        <v>0</v>
      </c>
      <c r="AA399">
        <f t="shared" si="113"/>
        <v>0</v>
      </c>
      <c r="AB399">
        <f t="shared" si="114"/>
        <v>0</v>
      </c>
      <c r="AC399">
        <f t="shared" si="115"/>
        <v>0</v>
      </c>
      <c r="AD399"/>
      <c r="AE399"/>
      <c r="AF399">
        <f t="shared" si="116"/>
        <v>1</v>
      </c>
      <c r="AG399">
        <f t="shared" si="117"/>
        <v>2</v>
      </c>
      <c r="AH399" t="str">
        <f t="shared" si="118"/>
        <v>Wrong</v>
      </c>
      <c r="AJ399" s="96" t="str">
        <f>IFERROR(VLOOKUP(Table1[[#This Row],[RespondentID]],'All Data'!$A:$CO,87,FALSE),"unknown")</f>
        <v>Woman</v>
      </c>
      <c r="AK399" s="96" t="str">
        <f>IFERROR(VLOOKUP(Table1[[#This Row],[RespondentID]],'All Data'!$A:$CO,88,FALSE),"unknown")</f>
        <v>55-64 years</v>
      </c>
      <c r="AL399" s="96" t="str">
        <f>IFERROR(VLOOKUP(Table1[[#This Row],[RespondentID]],'All Data'!$A:$CO,89,FALSE),"unknown")</f>
        <v>Nassau</v>
      </c>
      <c r="AM399" s="96" t="str">
        <f>IFERROR(VLOOKUP(Table1[[#This Row],[RespondentID]],'All Data'!$A:$CO,90,FALSE),"unknown")</f>
        <v>Great Neck, 11021</v>
      </c>
      <c r="AN399" s="96">
        <f>IFERROR(VLOOKUP(Table1[[#This Row],[RespondentID]],'All Data'!$A:$CO,91,FALSE),"unknown")</f>
        <v>0</v>
      </c>
      <c r="AO399" s="96">
        <f>IFERROR(VLOOKUP(Table1[[#This Row],[RespondentID]],'All Data'!$A:$CO,92,FALSE),"unknown")</f>
        <v>0</v>
      </c>
      <c r="AP399" s="96">
        <f>IFERROR(VLOOKUP(Table1[[#This Row],[RespondentID]],'All Data'!$A:$CO,93,FALSE),"unknown")</f>
        <v>0</v>
      </c>
      <c r="AQ399" s="96">
        <f>IFERROR(VLOOKUP(Table1[[#This Row],[RespondentID]],'All Data'!$A:$CW,94,FALSE),"unknown")</f>
        <v>0</v>
      </c>
      <c r="AR399" s="96">
        <f>IFERROR(VLOOKUP(Table1[[#This Row],[RespondentID]],'All Data'!$A:$CW,95,FALSE),"unknown")</f>
        <v>0</v>
      </c>
      <c r="AS399" s="96">
        <f>IFERROR(VLOOKUP(Table1[[#This Row],[RespondentID]],'All Data'!$A:$CW,96,FALSE),"unknown")</f>
        <v>0</v>
      </c>
      <c r="AT399" s="96">
        <f>IFERROR(VLOOKUP(Table1[[#This Row],[RespondentID]],'All Data'!$A:$CW,97,FALSE),"unknown")</f>
        <v>0</v>
      </c>
      <c r="AU399" s="96">
        <f>IFERROR(VLOOKUP(Table1[[#This Row],[RespondentID]],'All Data'!$A:$CW,98,FALSE),"unknown")</f>
        <v>0</v>
      </c>
      <c r="AV399" s="96">
        <f>IFERROR(VLOOKUP(Table1[[#This Row],[RespondentID]],'All Data'!$A:$CW,99,FALSE),"unknown")</f>
        <v>0</v>
      </c>
    </row>
    <row r="400" spans="1:48">
      <c r="A400">
        <v>114462311070</v>
      </c>
      <c r="B400" s="107"/>
      <c r="C400" s="86"/>
      <c r="D400" s="86"/>
      <c r="E400" s="86"/>
      <c r="F400" s="86"/>
      <c r="G400" s="86"/>
      <c r="H400" s="86"/>
      <c r="I400" s="86"/>
      <c r="J400" s="86"/>
      <c r="K400" s="86"/>
      <c r="L400" s="86"/>
      <c r="M400" s="86"/>
      <c r="O400">
        <f t="shared" si="102"/>
        <v>0</v>
      </c>
      <c r="P400" t="e">
        <f t="shared" si="103"/>
        <v>#DIV/0!</v>
      </c>
      <c r="Q400"/>
      <c r="R400">
        <f t="shared" si="104"/>
        <v>0</v>
      </c>
      <c r="S400">
        <f t="shared" si="105"/>
        <v>0</v>
      </c>
      <c r="T400">
        <f t="shared" si="106"/>
        <v>0</v>
      </c>
      <c r="U400">
        <f t="shared" si="107"/>
        <v>0</v>
      </c>
      <c r="V400">
        <f t="shared" si="108"/>
        <v>0</v>
      </c>
      <c r="W400">
        <f t="shared" si="109"/>
        <v>0</v>
      </c>
      <c r="X400">
        <f t="shared" si="110"/>
        <v>0</v>
      </c>
      <c r="Y400">
        <f t="shared" si="111"/>
        <v>0</v>
      </c>
      <c r="Z400">
        <f t="shared" si="112"/>
        <v>0</v>
      </c>
      <c r="AA400">
        <f t="shared" si="113"/>
        <v>0</v>
      </c>
      <c r="AB400">
        <f t="shared" si="114"/>
        <v>0</v>
      </c>
      <c r="AC400">
        <f t="shared" si="115"/>
        <v>0</v>
      </c>
      <c r="AD400"/>
      <c r="AE400"/>
      <c r="AF400">
        <f t="shared" si="116"/>
        <v>0</v>
      </c>
      <c r="AG400">
        <f t="shared" si="117"/>
        <v>0</v>
      </c>
      <c r="AH400" t="str">
        <f t="shared" si="118"/>
        <v>Correct</v>
      </c>
      <c r="AJ400" s="96">
        <f>IFERROR(VLOOKUP(Table1[[#This Row],[RespondentID]],'All Data'!$A:$CO,87,FALSE),"unknown")</f>
        <v>0</v>
      </c>
      <c r="AK400" s="96">
        <f>IFERROR(VLOOKUP(Table1[[#This Row],[RespondentID]],'All Data'!$A:$CO,88,FALSE),"unknown")</f>
        <v>0</v>
      </c>
      <c r="AL400" s="96">
        <f>IFERROR(VLOOKUP(Table1[[#This Row],[RespondentID]],'All Data'!$A:$CO,89,FALSE),"unknown")</f>
        <v>0</v>
      </c>
      <c r="AM400" s="96" t="str">
        <f>IFERROR(VLOOKUP(Table1[[#This Row],[RespondentID]],'All Data'!$A:$CO,90,FALSE),"unknown")</f>
        <v>Baldwin Harbor, 11510</v>
      </c>
      <c r="AN400" s="96">
        <f>IFERROR(VLOOKUP(Table1[[#This Row],[RespondentID]],'All Data'!$A:$CO,91,FALSE),"unknown")</f>
        <v>0</v>
      </c>
      <c r="AO400" s="96">
        <f>IFERROR(VLOOKUP(Table1[[#This Row],[RespondentID]],'All Data'!$A:$CO,92,FALSE),"unknown")</f>
        <v>0</v>
      </c>
      <c r="AP400" s="96">
        <f>IFERROR(VLOOKUP(Table1[[#This Row],[RespondentID]],'All Data'!$A:$CO,93,FALSE),"unknown")</f>
        <v>0</v>
      </c>
      <c r="AQ400" s="96">
        <f>IFERROR(VLOOKUP(Table1[[#This Row],[RespondentID]],'All Data'!$A:$CW,94,FALSE),"unknown")</f>
        <v>0</v>
      </c>
      <c r="AR400" s="96">
        <f>IFERROR(VLOOKUP(Table1[[#This Row],[RespondentID]],'All Data'!$A:$CW,95,FALSE),"unknown")</f>
        <v>0</v>
      </c>
      <c r="AS400" s="96">
        <f>IFERROR(VLOOKUP(Table1[[#This Row],[RespondentID]],'All Data'!$A:$CW,96,FALSE),"unknown")</f>
        <v>0</v>
      </c>
      <c r="AT400" s="96">
        <f>IFERROR(VLOOKUP(Table1[[#This Row],[RespondentID]],'All Data'!$A:$CW,97,FALSE),"unknown")</f>
        <v>0</v>
      </c>
      <c r="AU400" s="96">
        <f>IFERROR(VLOOKUP(Table1[[#This Row],[RespondentID]],'All Data'!$A:$CW,98,FALSE),"unknown")</f>
        <v>0</v>
      </c>
      <c r="AV400" s="96">
        <f>IFERROR(VLOOKUP(Table1[[#This Row],[RespondentID]],'All Data'!$A:$CW,99,FALSE),"unknown")</f>
        <v>0</v>
      </c>
    </row>
    <row r="401" spans="1:48">
      <c r="A401">
        <v>114416368418</v>
      </c>
      <c r="B401" s="107"/>
      <c r="C401" s="86"/>
      <c r="D401" s="86"/>
      <c r="E401" s="86"/>
      <c r="F401" s="86"/>
      <c r="G401" s="86"/>
      <c r="H401" s="86"/>
      <c r="I401" s="86"/>
      <c r="J401" s="86"/>
      <c r="K401" s="86"/>
      <c r="L401" s="86"/>
      <c r="M401" s="86"/>
      <c r="O401">
        <f t="shared" si="102"/>
        <v>0</v>
      </c>
      <c r="P401" t="e">
        <f t="shared" si="103"/>
        <v>#DIV/0!</v>
      </c>
      <c r="Q401"/>
      <c r="R401">
        <f t="shared" si="104"/>
        <v>0</v>
      </c>
      <c r="S401">
        <f t="shared" si="105"/>
        <v>0</v>
      </c>
      <c r="T401">
        <f t="shared" si="106"/>
        <v>0</v>
      </c>
      <c r="U401">
        <f t="shared" si="107"/>
        <v>0</v>
      </c>
      <c r="V401">
        <f t="shared" si="108"/>
        <v>0</v>
      </c>
      <c r="W401">
        <f t="shared" si="109"/>
        <v>0</v>
      </c>
      <c r="X401">
        <f t="shared" si="110"/>
        <v>0</v>
      </c>
      <c r="Y401">
        <f t="shared" si="111"/>
        <v>0</v>
      </c>
      <c r="Z401">
        <f t="shared" si="112"/>
        <v>0</v>
      </c>
      <c r="AA401">
        <f t="shared" si="113"/>
        <v>0</v>
      </c>
      <c r="AB401">
        <f t="shared" si="114"/>
        <v>0</v>
      </c>
      <c r="AC401">
        <f t="shared" si="115"/>
        <v>0</v>
      </c>
      <c r="AD401"/>
      <c r="AE401"/>
      <c r="AF401">
        <f t="shared" si="116"/>
        <v>0</v>
      </c>
      <c r="AG401">
        <f t="shared" si="117"/>
        <v>0</v>
      </c>
      <c r="AH401" t="str">
        <f t="shared" si="118"/>
        <v>Correct</v>
      </c>
      <c r="AJ401" s="96" t="str">
        <f>IFERROR(VLOOKUP(Table1[[#This Row],[RespondentID]],'All Data'!$A:$CO,87,FALSE),"unknown")</f>
        <v>Woman</v>
      </c>
      <c r="AK401" s="96" t="str">
        <f>IFERROR(VLOOKUP(Table1[[#This Row],[RespondentID]],'All Data'!$A:$CO,88,FALSE),"unknown")</f>
        <v>25-34 years</v>
      </c>
      <c r="AL401" s="96" t="str">
        <f>IFERROR(VLOOKUP(Table1[[#This Row],[RespondentID]],'All Data'!$A:$CO,89,FALSE),"unknown")</f>
        <v>Suffolk</v>
      </c>
      <c r="AM401" s="96" t="str">
        <f>IFERROR(VLOOKUP(Table1[[#This Row],[RespondentID]],'All Data'!$A:$CO,90,FALSE),"unknown")</f>
        <v>Islip, 11751</v>
      </c>
      <c r="AN401" s="96" t="str">
        <f>IFERROR(VLOOKUP(Table1[[#This Row],[RespondentID]],'All Data'!$A:$CO,91,FALSE),"unknown")</f>
        <v>White</v>
      </c>
      <c r="AO401" s="96" t="str">
        <f>IFERROR(VLOOKUP(Table1[[#This Row],[RespondentID]],'All Data'!$A:$CO,92,FALSE),"unknown")</f>
        <v>Hispanic or Latino</v>
      </c>
      <c r="AP401" s="96" t="str">
        <f>IFERROR(VLOOKUP(Table1[[#This Row],[RespondentID]],'All Data'!$A:$CO,93,FALSE),"unknown")</f>
        <v>Spanish</v>
      </c>
      <c r="AQ401" s="96" t="str">
        <f>IFERROR(VLOOKUP(Table1[[#This Row],[RespondentID]],'All Data'!$A:$CW,94,FALSE),"unknown")</f>
        <v>$0-$19,999</v>
      </c>
      <c r="AR401" s="96" t="str">
        <f>IFERROR(VLOOKUP(Table1[[#This Row],[RespondentID]],'All Data'!$A:$CW,95,FALSE),"unknown")</f>
        <v>K-8 grade</v>
      </c>
      <c r="AS401" s="96" t="str">
        <f>IFERROR(VLOOKUP(Table1[[#This Row],[RespondentID]],'All Data'!$A:$CW,96,FALSE),"unknown")</f>
        <v>Self-employed</v>
      </c>
      <c r="AT401" s="96" t="str">
        <f>IFERROR(VLOOKUP(Table1[[#This Row],[RespondentID]],'All Data'!$A:$CW,97,FALSE),"unknown")</f>
        <v>No</v>
      </c>
      <c r="AU401" s="96">
        <f>IFERROR(VLOOKUP(Table1[[#This Row],[RespondentID]],'All Data'!$A:$CW,98,FALSE),"unknown")</f>
        <v>0</v>
      </c>
      <c r="AV401" s="96" t="str">
        <f>IFERROR(VLOOKUP(Table1[[#This Row],[RespondentID]],'All Data'!$A:$CW,99,FALSE),"unknown")</f>
        <v>Yes</v>
      </c>
    </row>
    <row r="402" spans="1:48">
      <c r="A402">
        <v>18046504361</v>
      </c>
      <c r="B402" s="83"/>
      <c r="H402" t="s">
        <v>43</v>
      </c>
      <c r="I402" t="s">
        <v>44</v>
      </c>
      <c r="J402" t="s">
        <v>45</v>
      </c>
      <c r="K402" s="82"/>
      <c r="O402">
        <f t="shared" si="102"/>
        <v>3</v>
      </c>
      <c r="P402">
        <f t="shared" si="103"/>
        <v>1</v>
      </c>
      <c r="Q402"/>
      <c r="R402">
        <f t="shared" si="104"/>
        <v>0</v>
      </c>
      <c r="S402">
        <f t="shared" si="105"/>
        <v>0</v>
      </c>
      <c r="T402">
        <f t="shared" si="106"/>
        <v>0</v>
      </c>
      <c r="U402">
        <f t="shared" si="107"/>
        <v>0</v>
      </c>
      <c r="V402">
        <f t="shared" si="108"/>
        <v>0</v>
      </c>
      <c r="W402">
        <f t="shared" si="109"/>
        <v>0</v>
      </c>
      <c r="X402">
        <f t="shared" si="110"/>
        <v>1</v>
      </c>
      <c r="Y402">
        <f t="shared" si="111"/>
        <v>1</v>
      </c>
      <c r="Z402">
        <f t="shared" si="112"/>
        <v>1</v>
      </c>
      <c r="AA402">
        <f t="shared" si="113"/>
        <v>0</v>
      </c>
      <c r="AB402">
        <f t="shared" si="114"/>
        <v>0</v>
      </c>
      <c r="AC402">
        <f t="shared" si="115"/>
        <v>0</v>
      </c>
      <c r="AD402"/>
      <c r="AE402"/>
      <c r="AF402">
        <f t="shared" si="116"/>
        <v>3</v>
      </c>
      <c r="AG402">
        <f t="shared" si="117"/>
        <v>3</v>
      </c>
      <c r="AH402" t="str">
        <f t="shared" si="118"/>
        <v>Correct</v>
      </c>
      <c r="AJ402" s="96" t="str">
        <f>IFERROR(VLOOKUP(Table1[[#This Row],[RespondentID]],'All Data'!$A:$CO,87,FALSE),"unknown")</f>
        <v>Woman</v>
      </c>
      <c r="AK402" s="96" t="str">
        <f>IFERROR(VLOOKUP(Table1[[#This Row],[RespondentID]],'All Data'!$A:$CO,88,FALSE),"unknown")</f>
        <v>25-34 years</v>
      </c>
      <c r="AL402" s="96" t="str">
        <f>IFERROR(VLOOKUP(Table1[[#This Row],[RespondentID]],'All Data'!$A:$CO,89,FALSE),"unknown")</f>
        <v>Suffolk</v>
      </c>
      <c r="AM402" s="96" t="str">
        <f>IFERROR(VLOOKUP(Table1[[#This Row],[RespondentID]],'All Data'!$A:$CO,90,FALSE),"unknown")</f>
        <v>Coram, 11727</v>
      </c>
      <c r="AN402" s="96" t="str">
        <f>IFERROR(VLOOKUP(Table1[[#This Row],[RespondentID]],'All Data'!$A:$CO,91,FALSE),"unknown")</f>
        <v>Other (please specify)</v>
      </c>
      <c r="AO402" s="96" t="str">
        <f>IFERROR(VLOOKUP(Table1[[#This Row],[RespondentID]],'All Data'!$A:$CO,92,FALSE),"unknown")</f>
        <v>Hispanic or Latino</v>
      </c>
      <c r="AP402" s="96" t="str">
        <f>IFERROR(VLOOKUP(Table1[[#This Row],[RespondentID]],'All Data'!$A:$CO,93,FALSE),"unknown")</f>
        <v>English, Spanish</v>
      </c>
      <c r="AQ402" s="96" t="str">
        <f>IFERROR(VLOOKUP(Table1[[#This Row],[RespondentID]],'All Data'!$A:$CW,94,FALSE),"unknown")</f>
        <v>$75,000 to $125,000</v>
      </c>
      <c r="AR402" s="96" t="str">
        <f>IFERROR(VLOOKUP(Table1[[#This Row],[RespondentID]],'All Data'!$A:$CW,95,FALSE),"unknown")</f>
        <v>College graduate</v>
      </c>
      <c r="AS402" s="96" t="str">
        <f>IFERROR(VLOOKUP(Table1[[#This Row],[RespondentID]],'All Data'!$A:$CW,96,FALSE),"unknown")</f>
        <v>Self-employed</v>
      </c>
      <c r="AT402" s="96" t="str">
        <f>IFERROR(VLOOKUP(Table1[[#This Row],[RespondentID]],'All Data'!$A:$CW,97,FALSE),"unknown")</f>
        <v>Yes</v>
      </c>
      <c r="AU402" s="96" t="str">
        <f>IFERROR(VLOOKUP(Table1[[#This Row],[RespondentID]],'All Data'!$A:$CW,98,FALSE),"unknown")</f>
        <v>Medicaid</v>
      </c>
      <c r="AV402" s="96" t="str">
        <f>IFERROR(VLOOKUP(Table1[[#This Row],[RespondentID]],'All Data'!$A:$CW,99,FALSE),"unknown")</f>
        <v>Yes</v>
      </c>
    </row>
    <row r="403" spans="1:48">
      <c r="A403">
        <v>18046504101</v>
      </c>
      <c r="B403" s="83"/>
      <c r="C403" t="s">
        <v>39</v>
      </c>
      <c r="E403" t="s">
        <v>41</v>
      </c>
      <c r="H403" s="82"/>
      <c r="I403" t="s">
        <v>44</v>
      </c>
      <c r="O403">
        <f t="shared" si="102"/>
        <v>3</v>
      </c>
      <c r="P403">
        <f t="shared" si="103"/>
        <v>1</v>
      </c>
      <c r="Q403"/>
      <c r="R403">
        <f t="shared" si="104"/>
        <v>0</v>
      </c>
      <c r="S403">
        <f t="shared" si="105"/>
        <v>1</v>
      </c>
      <c r="T403">
        <f t="shared" si="106"/>
        <v>0</v>
      </c>
      <c r="U403">
        <f t="shared" si="107"/>
        <v>1</v>
      </c>
      <c r="V403">
        <f t="shared" si="108"/>
        <v>0</v>
      </c>
      <c r="W403">
        <f t="shared" si="109"/>
        <v>0</v>
      </c>
      <c r="X403">
        <f t="shared" si="110"/>
        <v>0</v>
      </c>
      <c r="Y403">
        <f t="shared" si="111"/>
        <v>1</v>
      </c>
      <c r="Z403">
        <f t="shared" si="112"/>
        <v>0</v>
      </c>
      <c r="AA403">
        <f t="shared" si="113"/>
        <v>0</v>
      </c>
      <c r="AB403">
        <f t="shared" si="114"/>
        <v>0</v>
      </c>
      <c r="AC403">
        <f t="shared" si="115"/>
        <v>0</v>
      </c>
      <c r="AD403"/>
      <c r="AE403"/>
      <c r="AF403">
        <f t="shared" si="116"/>
        <v>3</v>
      </c>
      <c r="AG403">
        <f t="shared" si="117"/>
        <v>3</v>
      </c>
      <c r="AH403" t="str">
        <f t="shared" si="118"/>
        <v>Correct</v>
      </c>
      <c r="AJ403" s="96" t="str">
        <f>IFERROR(VLOOKUP(Table1[[#This Row],[RespondentID]],'All Data'!$A:$CO,87,FALSE),"unknown")</f>
        <v>Woman</v>
      </c>
      <c r="AK403" s="96" t="str">
        <f>IFERROR(VLOOKUP(Table1[[#This Row],[RespondentID]],'All Data'!$A:$CO,88,FALSE),"unknown")</f>
        <v>34-44 years</v>
      </c>
      <c r="AL403" s="96" t="str">
        <f>IFERROR(VLOOKUP(Table1[[#This Row],[RespondentID]],'All Data'!$A:$CO,89,FALSE),"unknown")</f>
        <v>Suffolk</v>
      </c>
      <c r="AM403" s="96" t="str">
        <f>IFERROR(VLOOKUP(Table1[[#This Row],[RespondentID]],'All Data'!$A:$CO,90,FALSE),"unknown")</f>
        <v>Coram, 11727</v>
      </c>
      <c r="AN403" s="96" t="str">
        <f>IFERROR(VLOOKUP(Table1[[#This Row],[RespondentID]],'All Data'!$A:$CO,91,FALSE),"unknown")</f>
        <v>White</v>
      </c>
      <c r="AO403" s="96" t="str">
        <f>IFERROR(VLOOKUP(Table1[[#This Row],[RespondentID]],'All Data'!$A:$CO,92,FALSE),"unknown")</f>
        <v>Hispanic or Latino</v>
      </c>
      <c r="AP403" s="96" t="str">
        <f>IFERROR(VLOOKUP(Table1[[#This Row],[RespondentID]],'All Data'!$A:$CO,93,FALSE),"unknown")</f>
        <v>English, Spanish</v>
      </c>
      <c r="AQ403" s="96" t="str">
        <f>IFERROR(VLOOKUP(Table1[[#This Row],[RespondentID]],'All Data'!$A:$CW,94,FALSE),"unknown")</f>
        <v>$75,000 to $125,000</v>
      </c>
      <c r="AR403" s="96" t="str">
        <f>IFERROR(VLOOKUP(Table1[[#This Row],[RespondentID]],'All Data'!$A:$CW,95,FALSE),"unknown")</f>
        <v>College graduate</v>
      </c>
      <c r="AS403" s="96" t="str">
        <f>IFERROR(VLOOKUP(Table1[[#This Row],[RespondentID]],'All Data'!$A:$CW,96,FALSE),"unknown")</f>
        <v>Self-employed</v>
      </c>
      <c r="AT403" s="96" t="str">
        <f>IFERROR(VLOOKUP(Table1[[#This Row],[RespondentID]],'All Data'!$A:$CW,97,FALSE),"unknown")</f>
        <v>Yes</v>
      </c>
      <c r="AU403" s="96" t="str">
        <f>IFERROR(VLOOKUP(Table1[[#This Row],[RespondentID]],'All Data'!$A:$CW,98,FALSE),"unknown")</f>
        <v>Medicaid</v>
      </c>
      <c r="AV403" s="96" t="str">
        <f>IFERROR(VLOOKUP(Table1[[#This Row],[RespondentID]],'All Data'!$A:$CW,99,FALSE),"unknown")</f>
        <v>Yes</v>
      </c>
    </row>
    <row r="404" spans="1:48">
      <c r="A404">
        <v>18038331097</v>
      </c>
      <c r="B404" s="83"/>
      <c r="C404" s="82"/>
      <c r="D404" s="82"/>
      <c r="E404" s="82"/>
      <c r="F404" s="82"/>
      <c r="G404" s="82"/>
      <c r="H404" s="82"/>
      <c r="I404" s="82"/>
      <c r="J404" s="82"/>
      <c r="K404" s="82"/>
      <c r="L404" s="82"/>
      <c r="M404" s="82"/>
      <c r="N404" s="82"/>
      <c r="O404">
        <f t="shared" si="102"/>
        <v>0</v>
      </c>
      <c r="P404" t="e">
        <f t="shared" si="103"/>
        <v>#DIV/0!</v>
      </c>
      <c r="Q404"/>
      <c r="R404">
        <f t="shared" si="104"/>
        <v>0</v>
      </c>
      <c r="S404">
        <f t="shared" si="105"/>
        <v>0</v>
      </c>
      <c r="T404">
        <f t="shared" si="106"/>
        <v>0</v>
      </c>
      <c r="U404">
        <f t="shared" si="107"/>
        <v>0</v>
      </c>
      <c r="V404">
        <f t="shared" si="108"/>
        <v>0</v>
      </c>
      <c r="W404">
        <f t="shared" si="109"/>
        <v>0</v>
      </c>
      <c r="X404">
        <f t="shared" si="110"/>
        <v>0</v>
      </c>
      <c r="Y404">
        <f t="shared" si="111"/>
        <v>0</v>
      </c>
      <c r="Z404">
        <f t="shared" si="112"/>
        <v>0</v>
      </c>
      <c r="AA404">
        <f t="shared" si="113"/>
        <v>0</v>
      </c>
      <c r="AB404">
        <f t="shared" si="114"/>
        <v>0</v>
      </c>
      <c r="AC404">
        <f t="shared" si="115"/>
        <v>0</v>
      </c>
      <c r="AD404"/>
      <c r="AE404"/>
      <c r="AF404">
        <f t="shared" si="116"/>
        <v>0</v>
      </c>
      <c r="AG404">
        <f t="shared" si="117"/>
        <v>0</v>
      </c>
      <c r="AH404" t="str">
        <f t="shared" si="118"/>
        <v>Correct</v>
      </c>
      <c r="AJ404" s="96" t="str">
        <f>IFERROR(VLOOKUP(Table1[[#This Row],[RespondentID]],'All Data'!$A:$CO,87,FALSE),"unknown")</f>
        <v>Man</v>
      </c>
      <c r="AK404" s="96" t="str">
        <f>IFERROR(VLOOKUP(Table1[[#This Row],[RespondentID]],'All Data'!$A:$CO,88,FALSE),"unknown")</f>
        <v>34-44 years</v>
      </c>
      <c r="AL404" s="96" t="str">
        <f>IFERROR(VLOOKUP(Table1[[#This Row],[RespondentID]],'All Data'!$A:$CO,89,FALSE),"unknown")</f>
        <v>Queens</v>
      </c>
      <c r="AM404" s="96">
        <f>IFERROR(VLOOKUP(Table1[[#This Row],[RespondentID]],'All Data'!$A:$CO,90,FALSE),"unknown")</f>
        <v>11358</v>
      </c>
      <c r="AN404" s="96" t="str">
        <f>IFERROR(VLOOKUP(Table1[[#This Row],[RespondentID]],'All Data'!$A:$CO,91,FALSE),"unknown")</f>
        <v>Other (please specify)</v>
      </c>
      <c r="AO404" s="96" t="str">
        <f>IFERROR(VLOOKUP(Table1[[#This Row],[RespondentID]],'All Data'!$A:$CO,92,FALSE),"unknown")</f>
        <v>Hispanic or Latino</v>
      </c>
      <c r="AP404" s="96" t="str">
        <f>IFERROR(VLOOKUP(Table1[[#This Row],[RespondentID]],'All Data'!$A:$CO,93,FALSE),"unknown")</f>
        <v>Spanish</v>
      </c>
      <c r="AQ404" s="96" t="str">
        <f>IFERROR(VLOOKUP(Table1[[#This Row],[RespondentID]],'All Data'!$A:$CW,94,FALSE),"unknown")</f>
        <v>$50,000 to $74,999</v>
      </c>
      <c r="AR404" s="96">
        <f>IFERROR(VLOOKUP(Table1[[#This Row],[RespondentID]],'All Data'!$A:$CW,95,FALSE),"unknown")</f>
        <v>0</v>
      </c>
      <c r="AS404" s="96">
        <f>IFERROR(VLOOKUP(Table1[[#This Row],[RespondentID]],'All Data'!$A:$CW,96,FALSE),"unknown")</f>
        <v>0</v>
      </c>
      <c r="AT404" s="96">
        <f>IFERROR(VLOOKUP(Table1[[#This Row],[RespondentID]],'All Data'!$A:$CW,97,FALSE),"unknown")</f>
        <v>0</v>
      </c>
      <c r="AU404" s="96">
        <f>IFERROR(VLOOKUP(Table1[[#This Row],[RespondentID]],'All Data'!$A:$CW,98,FALSE),"unknown")</f>
        <v>0</v>
      </c>
      <c r="AV404" s="96">
        <f>IFERROR(VLOOKUP(Table1[[#This Row],[RespondentID]],'All Data'!$A:$CW,99,FALSE),"unknown")</f>
        <v>0</v>
      </c>
    </row>
    <row r="405" spans="1:48">
      <c r="A405" s="100"/>
      <c r="B405" s="107"/>
      <c r="C405" s="86"/>
      <c r="D405" s="86"/>
      <c r="E405" s="86"/>
      <c r="F405" s="86"/>
      <c r="G405" s="86"/>
      <c r="H405" s="86"/>
      <c r="I405" s="86"/>
      <c r="J405" s="86"/>
      <c r="K405" s="86"/>
      <c r="L405" s="86"/>
      <c r="M405" s="86"/>
      <c r="O405">
        <f t="shared" si="102"/>
        <v>0</v>
      </c>
      <c r="P405" t="e">
        <f t="shared" si="103"/>
        <v>#DIV/0!</v>
      </c>
      <c r="Q405"/>
      <c r="R405">
        <f t="shared" si="104"/>
        <v>0</v>
      </c>
      <c r="S405">
        <f t="shared" si="105"/>
        <v>0</v>
      </c>
      <c r="T405">
        <f t="shared" si="106"/>
        <v>0</v>
      </c>
      <c r="U405">
        <f t="shared" si="107"/>
        <v>0</v>
      </c>
      <c r="V405">
        <f t="shared" si="108"/>
        <v>0</v>
      </c>
      <c r="W405">
        <f t="shared" si="109"/>
        <v>0</v>
      </c>
      <c r="X405">
        <f t="shared" si="110"/>
        <v>0</v>
      </c>
      <c r="Y405">
        <f t="shared" si="111"/>
        <v>0</v>
      </c>
      <c r="Z405">
        <f t="shared" si="112"/>
        <v>0</v>
      </c>
      <c r="AA405">
        <f t="shared" si="113"/>
        <v>0</v>
      </c>
      <c r="AB405">
        <f t="shared" si="114"/>
        <v>0</v>
      </c>
      <c r="AC405">
        <f t="shared" si="115"/>
        <v>0</v>
      </c>
      <c r="AD405"/>
      <c r="AE405"/>
      <c r="AF405">
        <f t="shared" si="116"/>
        <v>0</v>
      </c>
      <c r="AG405">
        <f t="shared" si="117"/>
        <v>0</v>
      </c>
      <c r="AH405" t="str">
        <f t="shared" si="118"/>
        <v>Correct</v>
      </c>
      <c r="AJ405" s="96" t="str">
        <f>IFERROR(VLOOKUP(Table1[[#This Row],[RespondentID]],'All Data'!$A:$CO,87,FALSE),"unknown")</f>
        <v>unknown</v>
      </c>
      <c r="AK405" s="96" t="str">
        <f>IFERROR(VLOOKUP(Table1[[#This Row],[RespondentID]],'All Data'!$A:$CO,88,FALSE),"unknown")</f>
        <v>unknown</v>
      </c>
      <c r="AL405" s="96" t="str">
        <f>IFERROR(VLOOKUP(Table1[[#This Row],[RespondentID]],'All Data'!$A:$CO,89,FALSE),"unknown")</f>
        <v>unknown</v>
      </c>
      <c r="AM405" s="96" t="str">
        <f>IFERROR(VLOOKUP(Table1[[#This Row],[RespondentID]],'All Data'!$A:$CO,90,FALSE),"unknown")</f>
        <v>unknown</v>
      </c>
      <c r="AN405" s="96" t="str">
        <f>IFERROR(VLOOKUP(Table1[[#This Row],[RespondentID]],'All Data'!$A:$CO,91,FALSE),"unknown")</f>
        <v>unknown</v>
      </c>
      <c r="AO405" s="96" t="str">
        <f>IFERROR(VLOOKUP(Table1[[#This Row],[RespondentID]],'All Data'!$A:$CO,92,FALSE),"unknown")</f>
        <v>unknown</v>
      </c>
      <c r="AP405" s="96" t="str">
        <f>IFERROR(VLOOKUP(Table1[[#This Row],[RespondentID]],'All Data'!$A:$CO,93,FALSE),"unknown")</f>
        <v>unknown</v>
      </c>
      <c r="AQ405" s="96" t="str">
        <f>IFERROR(VLOOKUP(Table1[[#This Row],[RespondentID]],'All Data'!$A:$CW,94,FALSE),"unknown")</f>
        <v>unknown</v>
      </c>
      <c r="AR405" s="96" t="str">
        <f>IFERROR(VLOOKUP(Table1[[#This Row],[RespondentID]],'All Data'!$A:$CW,95,FALSE),"unknown")</f>
        <v>unknown</v>
      </c>
      <c r="AS405" s="96" t="str">
        <f>IFERROR(VLOOKUP(Table1[[#This Row],[RespondentID]],'All Data'!$A:$CW,96,FALSE),"unknown")</f>
        <v>unknown</v>
      </c>
      <c r="AT405" s="96" t="str">
        <f>IFERROR(VLOOKUP(Table1[[#This Row],[RespondentID]],'All Data'!$A:$CW,97,FALSE),"unknown")</f>
        <v>unknown</v>
      </c>
      <c r="AU405" s="96" t="str">
        <f>IFERROR(VLOOKUP(Table1[[#This Row],[RespondentID]],'All Data'!$A:$CW,98,FALSE),"unknown")</f>
        <v>unknown</v>
      </c>
      <c r="AV405" s="96" t="str">
        <f>IFERROR(VLOOKUP(Table1[[#This Row],[RespondentID]],'All Data'!$A:$CW,99,FALSE),"unknown")</f>
        <v>unknown</v>
      </c>
    </row>
    <row r="406" spans="1:48">
      <c r="A406" s="100"/>
      <c r="B406" s="107"/>
      <c r="C406" s="86"/>
      <c r="D406" s="86"/>
      <c r="E406" s="86"/>
      <c r="F406" s="86"/>
      <c r="G406" s="86"/>
      <c r="H406" s="86"/>
      <c r="I406" s="86"/>
      <c r="J406" s="86"/>
      <c r="K406" s="86"/>
      <c r="L406" s="86"/>
      <c r="M406" s="86"/>
      <c r="O406">
        <f t="shared" si="102"/>
        <v>0</v>
      </c>
      <c r="P406" t="e">
        <f t="shared" si="103"/>
        <v>#DIV/0!</v>
      </c>
      <c r="Q406"/>
      <c r="R406">
        <f t="shared" si="104"/>
        <v>0</v>
      </c>
      <c r="S406">
        <f t="shared" si="105"/>
        <v>0</v>
      </c>
      <c r="T406">
        <f t="shared" si="106"/>
        <v>0</v>
      </c>
      <c r="U406">
        <f t="shared" si="107"/>
        <v>0</v>
      </c>
      <c r="V406">
        <f t="shared" si="108"/>
        <v>0</v>
      </c>
      <c r="W406">
        <f t="shared" si="109"/>
        <v>0</v>
      </c>
      <c r="X406">
        <f t="shared" si="110"/>
        <v>0</v>
      </c>
      <c r="Y406">
        <f t="shared" si="111"/>
        <v>0</v>
      </c>
      <c r="Z406">
        <f t="shared" si="112"/>
        <v>0</v>
      </c>
      <c r="AA406">
        <f t="shared" si="113"/>
        <v>0</v>
      </c>
      <c r="AB406">
        <f t="shared" si="114"/>
        <v>0</v>
      </c>
      <c r="AC406">
        <f t="shared" si="115"/>
        <v>0</v>
      </c>
      <c r="AD406"/>
      <c r="AE406"/>
      <c r="AF406">
        <f t="shared" si="116"/>
        <v>0</v>
      </c>
      <c r="AG406">
        <f t="shared" si="117"/>
        <v>0</v>
      </c>
      <c r="AH406" t="str">
        <f t="shared" si="118"/>
        <v>Correct</v>
      </c>
      <c r="AJ406" s="96" t="str">
        <f>IFERROR(VLOOKUP(Table1[[#This Row],[RespondentID]],'All Data'!$A:$CO,87,FALSE),"unknown")</f>
        <v>unknown</v>
      </c>
      <c r="AK406" s="96" t="str">
        <f>IFERROR(VLOOKUP(Table1[[#This Row],[RespondentID]],'All Data'!$A:$CO,88,FALSE),"unknown")</f>
        <v>unknown</v>
      </c>
      <c r="AL406" s="96" t="str">
        <f>IFERROR(VLOOKUP(Table1[[#This Row],[RespondentID]],'All Data'!$A:$CO,89,FALSE),"unknown")</f>
        <v>unknown</v>
      </c>
      <c r="AM406" s="96" t="str">
        <f>IFERROR(VLOOKUP(Table1[[#This Row],[RespondentID]],'All Data'!$A:$CO,90,FALSE),"unknown")</f>
        <v>unknown</v>
      </c>
      <c r="AN406" s="96" t="str">
        <f>IFERROR(VLOOKUP(Table1[[#This Row],[RespondentID]],'All Data'!$A:$CO,91,FALSE),"unknown")</f>
        <v>unknown</v>
      </c>
      <c r="AO406" s="96" t="str">
        <f>IFERROR(VLOOKUP(Table1[[#This Row],[RespondentID]],'All Data'!$A:$CO,92,FALSE),"unknown")</f>
        <v>unknown</v>
      </c>
      <c r="AP406" s="96" t="str">
        <f>IFERROR(VLOOKUP(Table1[[#This Row],[RespondentID]],'All Data'!$A:$CO,93,FALSE),"unknown")</f>
        <v>unknown</v>
      </c>
      <c r="AQ406" s="96" t="str">
        <f>IFERROR(VLOOKUP(Table1[[#This Row],[RespondentID]],'All Data'!$A:$CW,94,FALSE),"unknown")</f>
        <v>unknown</v>
      </c>
      <c r="AR406" s="96" t="str">
        <f>IFERROR(VLOOKUP(Table1[[#This Row],[RespondentID]],'All Data'!$A:$CW,95,FALSE),"unknown")</f>
        <v>unknown</v>
      </c>
      <c r="AS406" s="96" t="str">
        <f>IFERROR(VLOOKUP(Table1[[#This Row],[RespondentID]],'All Data'!$A:$CW,96,FALSE),"unknown")</f>
        <v>unknown</v>
      </c>
      <c r="AT406" s="96" t="str">
        <f>IFERROR(VLOOKUP(Table1[[#This Row],[RespondentID]],'All Data'!$A:$CW,97,FALSE),"unknown")</f>
        <v>unknown</v>
      </c>
      <c r="AU406" s="96" t="str">
        <f>IFERROR(VLOOKUP(Table1[[#This Row],[RespondentID]],'All Data'!$A:$CW,98,FALSE),"unknown")</f>
        <v>unknown</v>
      </c>
      <c r="AV406" s="96" t="str">
        <f>IFERROR(VLOOKUP(Table1[[#This Row],[RespondentID]],'All Data'!$A:$CW,99,FALSE),"unknown")</f>
        <v>unknown</v>
      </c>
    </row>
    <row r="407" spans="1:48">
      <c r="A407" s="100"/>
      <c r="B407" s="107"/>
      <c r="C407" s="86"/>
      <c r="D407" s="86"/>
      <c r="E407" s="86"/>
      <c r="F407" s="86"/>
      <c r="G407" s="86"/>
      <c r="H407" s="86"/>
      <c r="I407" s="86"/>
      <c r="J407" s="86"/>
      <c r="K407" s="86"/>
      <c r="L407" s="86"/>
      <c r="M407" s="86"/>
      <c r="O407">
        <f t="shared" si="102"/>
        <v>0</v>
      </c>
      <c r="P407" t="e">
        <f t="shared" si="103"/>
        <v>#DIV/0!</v>
      </c>
      <c r="Q407"/>
      <c r="R407">
        <f t="shared" si="104"/>
        <v>0</v>
      </c>
      <c r="S407">
        <f t="shared" si="105"/>
        <v>0</v>
      </c>
      <c r="T407">
        <f t="shared" si="106"/>
        <v>0</v>
      </c>
      <c r="U407">
        <f t="shared" si="107"/>
        <v>0</v>
      </c>
      <c r="V407">
        <f t="shared" si="108"/>
        <v>0</v>
      </c>
      <c r="W407">
        <f t="shared" si="109"/>
        <v>0</v>
      </c>
      <c r="X407">
        <f t="shared" si="110"/>
        <v>0</v>
      </c>
      <c r="Y407">
        <f t="shared" si="111"/>
        <v>0</v>
      </c>
      <c r="Z407">
        <f t="shared" si="112"/>
        <v>0</v>
      </c>
      <c r="AA407">
        <f t="shared" si="113"/>
        <v>0</v>
      </c>
      <c r="AB407">
        <f t="shared" si="114"/>
        <v>0</v>
      </c>
      <c r="AC407">
        <f t="shared" si="115"/>
        <v>0</v>
      </c>
      <c r="AD407"/>
      <c r="AE407"/>
      <c r="AF407">
        <f t="shared" si="116"/>
        <v>0</v>
      </c>
      <c r="AG407">
        <f t="shared" si="117"/>
        <v>0</v>
      </c>
      <c r="AH407" t="str">
        <f t="shared" si="118"/>
        <v>Correct</v>
      </c>
      <c r="AJ407" s="96" t="str">
        <f>IFERROR(VLOOKUP(Table1[[#This Row],[RespondentID]],'All Data'!$A:$CO,87,FALSE),"unknown")</f>
        <v>unknown</v>
      </c>
      <c r="AK407" s="96" t="str">
        <f>IFERROR(VLOOKUP(Table1[[#This Row],[RespondentID]],'All Data'!$A:$CO,88,FALSE),"unknown")</f>
        <v>unknown</v>
      </c>
      <c r="AL407" s="96" t="str">
        <f>IFERROR(VLOOKUP(Table1[[#This Row],[RespondentID]],'All Data'!$A:$CO,89,FALSE),"unknown")</f>
        <v>unknown</v>
      </c>
      <c r="AM407" s="96" t="str">
        <f>IFERROR(VLOOKUP(Table1[[#This Row],[RespondentID]],'All Data'!$A:$CO,90,FALSE),"unknown")</f>
        <v>unknown</v>
      </c>
      <c r="AN407" s="96" t="str">
        <f>IFERROR(VLOOKUP(Table1[[#This Row],[RespondentID]],'All Data'!$A:$CO,91,FALSE),"unknown")</f>
        <v>unknown</v>
      </c>
      <c r="AO407" s="96" t="str">
        <f>IFERROR(VLOOKUP(Table1[[#This Row],[RespondentID]],'All Data'!$A:$CO,92,FALSE),"unknown")</f>
        <v>unknown</v>
      </c>
      <c r="AP407" s="96" t="str">
        <f>IFERROR(VLOOKUP(Table1[[#This Row],[RespondentID]],'All Data'!$A:$CO,93,FALSE),"unknown")</f>
        <v>unknown</v>
      </c>
      <c r="AQ407" s="96" t="str">
        <f>IFERROR(VLOOKUP(Table1[[#This Row],[RespondentID]],'All Data'!$A:$CW,94,FALSE),"unknown")</f>
        <v>unknown</v>
      </c>
      <c r="AR407" s="96" t="str">
        <f>IFERROR(VLOOKUP(Table1[[#This Row],[RespondentID]],'All Data'!$A:$CW,95,FALSE),"unknown")</f>
        <v>unknown</v>
      </c>
      <c r="AS407" s="96" t="str">
        <f>IFERROR(VLOOKUP(Table1[[#This Row],[RespondentID]],'All Data'!$A:$CW,96,FALSE),"unknown")</f>
        <v>unknown</v>
      </c>
      <c r="AT407" s="96" t="str">
        <f>IFERROR(VLOOKUP(Table1[[#This Row],[RespondentID]],'All Data'!$A:$CW,97,FALSE),"unknown")</f>
        <v>unknown</v>
      </c>
      <c r="AU407" s="96" t="str">
        <f>IFERROR(VLOOKUP(Table1[[#This Row],[RespondentID]],'All Data'!$A:$CW,98,FALSE),"unknown")</f>
        <v>unknown</v>
      </c>
      <c r="AV407" s="96" t="str">
        <f>IFERROR(VLOOKUP(Table1[[#This Row],[RespondentID]],'All Data'!$A:$CW,99,FALSE),"unknown")</f>
        <v>unknown</v>
      </c>
    </row>
    <row r="408" spans="1:48">
      <c r="A408" s="100"/>
      <c r="B408" s="107"/>
      <c r="C408" s="86"/>
      <c r="D408" s="86"/>
      <c r="E408" s="86"/>
      <c r="F408" s="86"/>
      <c r="G408" s="86"/>
      <c r="H408" s="86"/>
      <c r="I408" s="86"/>
      <c r="J408" s="86"/>
      <c r="K408" s="86"/>
      <c r="L408" s="86"/>
      <c r="M408" s="86"/>
      <c r="O408">
        <f t="shared" si="102"/>
        <v>0</v>
      </c>
      <c r="P408" t="e">
        <f t="shared" si="103"/>
        <v>#DIV/0!</v>
      </c>
      <c r="Q408"/>
      <c r="R408">
        <f t="shared" si="104"/>
        <v>0</v>
      </c>
      <c r="S408">
        <f t="shared" si="105"/>
        <v>0</v>
      </c>
      <c r="T408">
        <f t="shared" si="106"/>
        <v>0</v>
      </c>
      <c r="U408">
        <f t="shared" si="107"/>
        <v>0</v>
      </c>
      <c r="V408">
        <f t="shared" si="108"/>
        <v>0</v>
      </c>
      <c r="W408">
        <f t="shared" si="109"/>
        <v>0</v>
      </c>
      <c r="X408">
        <f t="shared" si="110"/>
        <v>0</v>
      </c>
      <c r="Y408">
        <f t="shared" si="111"/>
        <v>0</v>
      </c>
      <c r="Z408">
        <f t="shared" si="112"/>
        <v>0</v>
      </c>
      <c r="AA408">
        <f t="shared" si="113"/>
        <v>0</v>
      </c>
      <c r="AB408">
        <f t="shared" si="114"/>
        <v>0</v>
      </c>
      <c r="AC408">
        <f t="shared" si="115"/>
        <v>0</v>
      </c>
      <c r="AD408"/>
      <c r="AE408"/>
      <c r="AF408">
        <f t="shared" si="116"/>
        <v>0</v>
      </c>
      <c r="AG408">
        <f t="shared" si="117"/>
        <v>0</v>
      </c>
      <c r="AH408" t="str">
        <f t="shared" si="118"/>
        <v>Correct</v>
      </c>
      <c r="AJ408" s="96" t="str">
        <f>IFERROR(VLOOKUP(Table1[[#This Row],[RespondentID]],'All Data'!$A:$CO,87,FALSE),"unknown")</f>
        <v>unknown</v>
      </c>
      <c r="AK408" s="96" t="str">
        <f>IFERROR(VLOOKUP(Table1[[#This Row],[RespondentID]],'All Data'!$A:$CO,88,FALSE),"unknown")</f>
        <v>unknown</v>
      </c>
      <c r="AL408" s="96" t="str">
        <f>IFERROR(VLOOKUP(Table1[[#This Row],[RespondentID]],'All Data'!$A:$CO,89,FALSE),"unknown")</f>
        <v>unknown</v>
      </c>
      <c r="AM408" s="96" t="str">
        <f>IFERROR(VLOOKUP(Table1[[#This Row],[RespondentID]],'All Data'!$A:$CO,90,FALSE),"unknown")</f>
        <v>unknown</v>
      </c>
      <c r="AN408" s="96" t="str">
        <f>IFERROR(VLOOKUP(Table1[[#This Row],[RespondentID]],'All Data'!$A:$CO,91,FALSE),"unknown")</f>
        <v>unknown</v>
      </c>
      <c r="AO408" s="96" t="str">
        <f>IFERROR(VLOOKUP(Table1[[#This Row],[RespondentID]],'All Data'!$A:$CO,92,FALSE),"unknown")</f>
        <v>unknown</v>
      </c>
      <c r="AP408" s="96" t="str">
        <f>IFERROR(VLOOKUP(Table1[[#This Row],[RespondentID]],'All Data'!$A:$CO,93,FALSE),"unknown")</f>
        <v>unknown</v>
      </c>
      <c r="AQ408" s="96" t="str">
        <f>IFERROR(VLOOKUP(Table1[[#This Row],[RespondentID]],'All Data'!$A:$CW,94,FALSE),"unknown")</f>
        <v>unknown</v>
      </c>
      <c r="AR408" s="96" t="str">
        <f>IFERROR(VLOOKUP(Table1[[#This Row],[RespondentID]],'All Data'!$A:$CW,95,FALSE),"unknown")</f>
        <v>unknown</v>
      </c>
      <c r="AS408" s="96" t="str">
        <f>IFERROR(VLOOKUP(Table1[[#This Row],[RespondentID]],'All Data'!$A:$CW,96,FALSE),"unknown")</f>
        <v>unknown</v>
      </c>
      <c r="AT408" s="96" t="str">
        <f>IFERROR(VLOOKUP(Table1[[#This Row],[RespondentID]],'All Data'!$A:$CW,97,FALSE),"unknown")</f>
        <v>unknown</v>
      </c>
      <c r="AU408" s="96" t="str">
        <f>IFERROR(VLOOKUP(Table1[[#This Row],[RespondentID]],'All Data'!$A:$CW,98,FALSE),"unknown")</f>
        <v>unknown</v>
      </c>
      <c r="AV408" s="96" t="str">
        <f>IFERROR(VLOOKUP(Table1[[#This Row],[RespondentID]],'All Data'!$A:$CW,99,FALSE),"unknown")</f>
        <v>unknown</v>
      </c>
    </row>
    <row r="409" spans="1:48">
      <c r="A409" s="100"/>
      <c r="B409" s="107"/>
      <c r="C409" s="86"/>
      <c r="D409" s="86"/>
      <c r="E409" s="86"/>
      <c r="F409" s="86"/>
      <c r="G409" s="86"/>
      <c r="H409" s="86"/>
      <c r="I409" s="86"/>
      <c r="J409" s="86"/>
      <c r="K409" s="86"/>
      <c r="L409" s="86"/>
      <c r="M409" s="86"/>
      <c r="O409">
        <f t="shared" si="102"/>
        <v>0</v>
      </c>
      <c r="P409" t="e">
        <f t="shared" si="103"/>
        <v>#DIV/0!</v>
      </c>
      <c r="Q409"/>
      <c r="R409">
        <f t="shared" si="104"/>
        <v>0</v>
      </c>
      <c r="S409">
        <f t="shared" si="105"/>
        <v>0</v>
      </c>
      <c r="T409">
        <f t="shared" si="106"/>
        <v>0</v>
      </c>
      <c r="U409">
        <f t="shared" si="107"/>
        <v>0</v>
      </c>
      <c r="V409">
        <f t="shared" si="108"/>
        <v>0</v>
      </c>
      <c r="W409">
        <f t="shared" si="109"/>
        <v>0</v>
      </c>
      <c r="X409">
        <f t="shared" si="110"/>
        <v>0</v>
      </c>
      <c r="Y409">
        <f t="shared" si="111"/>
        <v>0</v>
      </c>
      <c r="Z409">
        <f t="shared" si="112"/>
        <v>0</v>
      </c>
      <c r="AA409">
        <f t="shared" si="113"/>
        <v>0</v>
      </c>
      <c r="AB409">
        <f t="shared" si="114"/>
        <v>0</v>
      </c>
      <c r="AC409">
        <f t="shared" si="115"/>
        <v>0</v>
      </c>
      <c r="AD409"/>
      <c r="AE409"/>
      <c r="AF409">
        <f t="shared" si="116"/>
        <v>0</v>
      </c>
      <c r="AG409">
        <f t="shared" si="117"/>
        <v>0</v>
      </c>
      <c r="AH409" t="str">
        <f t="shared" si="118"/>
        <v>Correct</v>
      </c>
      <c r="AJ409" s="96" t="str">
        <f>IFERROR(VLOOKUP(Table1[[#This Row],[RespondentID]],'All Data'!$A:$CO,87,FALSE),"unknown")</f>
        <v>unknown</v>
      </c>
      <c r="AK409" s="96" t="str">
        <f>IFERROR(VLOOKUP(Table1[[#This Row],[RespondentID]],'All Data'!$A:$CO,88,FALSE),"unknown")</f>
        <v>unknown</v>
      </c>
      <c r="AL409" s="96" t="str">
        <f>IFERROR(VLOOKUP(Table1[[#This Row],[RespondentID]],'All Data'!$A:$CO,89,FALSE),"unknown")</f>
        <v>unknown</v>
      </c>
      <c r="AM409" s="96" t="str">
        <f>IFERROR(VLOOKUP(Table1[[#This Row],[RespondentID]],'All Data'!$A:$CO,90,FALSE),"unknown")</f>
        <v>unknown</v>
      </c>
      <c r="AN409" s="96" t="str">
        <f>IFERROR(VLOOKUP(Table1[[#This Row],[RespondentID]],'All Data'!$A:$CO,91,FALSE),"unknown")</f>
        <v>unknown</v>
      </c>
      <c r="AO409" s="96" t="str">
        <f>IFERROR(VLOOKUP(Table1[[#This Row],[RespondentID]],'All Data'!$A:$CO,92,FALSE),"unknown")</f>
        <v>unknown</v>
      </c>
      <c r="AP409" s="96" t="str">
        <f>IFERROR(VLOOKUP(Table1[[#This Row],[RespondentID]],'All Data'!$A:$CO,93,FALSE),"unknown")</f>
        <v>unknown</v>
      </c>
      <c r="AQ409" s="96" t="str">
        <f>IFERROR(VLOOKUP(Table1[[#This Row],[RespondentID]],'All Data'!$A:$CW,94,FALSE),"unknown")</f>
        <v>unknown</v>
      </c>
      <c r="AR409" s="96" t="str">
        <f>IFERROR(VLOOKUP(Table1[[#This Row],[RespondentID]],'All Data'!$A:$CW,95,FALSE),"unknown")</f>
        <v>unknown</v>
      </c>
      <c r="AS409" s="96" t="str">
        <f>IFERROR(VLOOKUP(Table1[[#This Row],[RespondentID]],'All Data'!$A:$CW,96,FALSE),"unknown")</f>
        <v>unknown</v>
      </c>
      <c r="AT409" s="96" t="str">
        <f>IFERROR(VLOOKUP(Table1[[#This Row],[RespondentID]],'All Data'!$A:$CW,97,FALSE),"unknown")</f>
        <v>unknown</v>
      </c>
      <c r="AU409" s="96" t="str">
        <f>IFERROR(VLOOKUP(Table1[[#This Row],[RespondentID]],'All Data'!$A:$CW,98,FALSE),"unknown")</f>
        <v>unknown</v>
      </c>
      <c r="AV409" s="96" t="str">
        <f>IFERROR(VLOOKUP(Table1[[#This Row],[RespondentID]],'All Data'!$A:$CW,99,FALSE),"unknown")</f>
        <v>unknown</v>
      </c>
    </row>
    <row r="410" spans="1:48">
      <c r="A410" s="100"/>
      <c r="B410" s="107"/>
      <c r="C410" s="86"/>
      <c r="D410" s="86"/>
      <c r="E410" s="86"/>
      <c r="F410" s="86"/>
      <c r="G410" s="86"/>
      <c r="H410" s="86"/>
      <c r="I410" s="86"/>
      <c r="J410" s="86"/>
      <c r="K410" s="86"/>
      <c r="L410" s="86"/>
      <c r="M410" s="86"/>
      <c r="O410">
        <f t="shared" si="102"/>
        <v>0</v>
      </c>
      <c r="P410" t="e">
        <f t="shared" si="103"/>
        <v>#DIV/0!</v>
      </c>
      <c r="Q410"/>
      <c r="R410">
        <f t="shared" si="104"/>
        <v>0</v>
      </c>
      <c r="S410">
        <f t="shared" si="105"/>
        <v>0</v>
      </c>
      <c r="T410">
        <f t="shared" si="106"/>
        <v>0</v>
      </c>
      <c r="U410">
        <f t="shared" si="107"/>
        <v>0</v>
      </c>
      <c r="V410">
        <f t="shared" si="108"/>
        <v>0</v>
      </c>
      <c r="W410">
        <f t="shared" si="109"/>
        <v>0</v>
      </c>
      <c r="X410">
        <f t="shared" si="110"/>
        <v>0</v>
      </c>
      <c r="Y410">
        <f t="shared" si="111"/>
        <v>0</v>
      </c>
      <c r="Z410">
        <f t="shared" si="112"/>
        <v>0</v>
      </c>
      <c r="AA410">
        <f t="shared" si="113"/>
        <v>0</v>
      </c>
      <c r="AB410">
        <f t="shared" si="114"/>
        <v>0</v>
      </c>
      <c r="AC410">
        <f t="shared" si="115"/>
        <v>0</v>
      </c>
      <c r="AD410"/>
      <c r="AE410"/>
      <c r="AF410">
        <f t="shared" si="116"/>
        <v>0</v>
      </c>
      <c r="AG410">
        <f t="shared" si="117"/>
        <v>0</v>
      </c>
      <c r="AH410" t="str">
        <f t="shared" si="118"/>
        <v>Correct</v>
      </c>
      <c r="AJ410" s="96" t="str">
        <f>IFERROR(VLOOKUP(Table1[[#This Row],[RespondentID]],'All Data'!$A:$CO,87,FALSE),"unknown")</f>
        <v>unknown</v>
      </c>
      <c r="AK410" s="96" t="str">
        <f>IFERROR(VLOOKUP(Table1[[#This Row],[RespondentID]],'All Data'!$A:$CO,88,FALSE),"unknown")</f>
        <v>unknown</v>
      </c>
      <c r="AL410" s="96" t="str">
        <f>IFERROR(VLOOKUP(Table1[[#This Row],[RespondentID]],'All Data'!$A:$CO,89,FALSE),"unknown")</f>
        <v>unknown</v>
      </c>
      <c r="AM410" s="96" t="str">
        <f>IFERROR(VLOOKUP(Table1[[#This Row],[RespondentID]],'All Data'!$A:$CO,90,FALSE),"unknown")</f>
        <v>unknown</v>
      </c>
      <c r="AN410" s="96" t="str">
        <f>IFERROR(VLOOKUP(Table1[[#This Row],[RespondentID]],'All Data'!$A:$CO,91,FALSE),"unknown")</f>
        <v>unknown</v>
      </c>
      <c r="AO410" s="96" t="str">
        <f>IFERROR(VLOOKUP(Table1[[#This Row],[RespondentID]],'All Data'!$A:$CO,92,FALSE),"unknown")</f>
        <v>unknown</v>
      </c>
      <c r="AP410" s="96" t="str">
        <f>IFERROR(VLOOKUP(Table1[[#This Row],[RespondentID]],'All Data'!$A:$CO,93,FALSE),"unknown")</f>
        <v>unknown</v>
      </c>
      <c r="AQ410" s="96" t="str">
        <f>IFERROR(VLOOKUP(Table1[[#This Row],[RespondentID]],'All Data'!$A:$CW,94,FALSE),"unknown")</f>
        <v>unknown</v>
      </c>
      <c r="AR410" s="96" t="str">
        <f>IFERROR(VLOOKUP(Table1[[#This Row],[RespondentID]],'All Data'!$A:$CW,95,FALSE),"unknown")</f>
        <v>unknown</v>
      </c>
      <c r="AS410" s="96" t="str">
        <f>IFERROR(VLOOKUP(Table1[[#This Row],[RespondentID]],'All Data'!$A:$CW,96,FALSE),"unknown")</f>
        <v>unknown</v>
      </c>
      <c r="AT410" s="96" t="str">
        <f>IFERROR(VLOOKUP(Table1[[#This Row],[RespondentID]],'All Data'!$A:$CW,97,FALSE),"unknown")</f>
        <v>unknown</v>
      </c>
      <c r="AU410" s="96" t="str">
        <f>IFERROR(VLOOKUP(Table1[[#This Row],[RespondentID]],'All Data'!$A:$CW,98,FALSE),"unknown")</f>
        <v>unknown</v>
      </c>
      <c r="AV410" s="96" t="str">
        <f>IFERROR(VLOOKUP(Table1[[#This Row],[RespondentID]],'All Data'!$A:$CW,99,FALSE),"unknown")</f>
        <v>unknown</v>
      </c>
    </row>
    <row r="411" spans="1:48">
      <c r="A411" s="100"/>
      <c r="B411" s="107"/>
      <c r="C411" s="86"/>
      <c r="D411" s="86"/>
      <c r="E411" s="86"/>
      <c r="F411" s="86"/>
      <c r="G411" s="86"/>
      <c r="H411" s="86"/>
      <c r="I411" s="86"/>
      <c r="J411" s="86"/>
      <c r="K411" s="86"/>
      <c r="L411" s="86"/>
      <c r="M411" s="86"/>
      <c r="O411">
        <f t="shared" si="102"/>
        <v>0</v>
      </c>
      <c r="P411" t="e">
        <f t="shared" si="103"/>
        <v>#DIV/0!</v>
      </c>
      <c r="Q411"/>
      <c r="R411">
        <f t="shared" si="104"/>
        <v>0</v>
      </c>
      <c r="S411">
        <f t="shared" si="105"/>
        <v>0</v>
      </c>
      <c r="T411">
        <f t="shared" si="106"/>
        <v>0</v>
      </c>
      <c r="U411">
        <f t="shared" si="107"/>
        <v>0</v>
      </c>
      <c r="V411">
        <f t="shared" si="108"/>
        <v>0</v>
      </c>
      <c r="W411">
        <f t="shared" si="109"/>
        <v>0</v>
      </c>
      <c r="X411">
        <f t="shared" si="110"/>
        <v>0</v>
      </c>
      <c r="Y411">
        <f t="shared" si="111"/>
        <v>0</v>
      </c>
      <c r="Z411">
        <f t="shared" si="112"/>
        <v>0</v>
      </c>
      <c r="AA411">
        <f t="shared" si="113"/>
        <v>0</v>
      </c>
      <c r="AB411">
        <f t="shared" si="114"/>
        <v>0</v>
      </c>
      <c r="AC411">
        <f t="shared" si="115"/>
        <v>0</v>
      </c>
      <c r="AD411"/>
      <c r="AE411"/>
      <c r="AF411">
        <f t="shared" si="116"/>
        <v>0</v>
      </c>
      <c r="AG411">
        <f t="shared" si="117"/>
        <v>0</v>
      </c>
      <c r="AH411" t="str">
        <f t="shared" si="118"/>
        <v>Correct</v>
      </c>
      <c r="AJ411" s="96" t="str">
        <f>IFERROR(VLOOKUP(Table1[[#This Row],[RespondentID]],'All Data'!$A:$CO,87,FALSE),"unknown")</f>
        <v>unknown</v>
      </c>
      <c r="AK411" s="96" t="str">
        <f>IFERROR(VLOOKUP(Table1[[#This Row],[RespondentID]],'All Data'!$A:$CO,88,FALSE),"unknown")</f>
        <v>unknown</v>
      </c>
      <c r="AL411" s="96" t="str">
        <f>IFERROR(VLOOKUP(Table1[[#This Row],[RespondentID]],'All Data'!$A:$CO,89,FALSE),"unknown")</f>
        <v>unknown</v>
      </c>
      <c r="AM411" s="96" t="str">
        <f>IFERROR(VLOOKUP(Table1[[#This Row],[RespondentID]],'All Data'!$A:$CO,90,FALSE),"unknown")</f>
        <v>unknown</v>
      </c>
      <c r="AN411" s="96" t="str">
        <f>IFERROR(VLOOKUP(Table1[[#This Row],[RespondentID]],'All Data'!$A:$CO,91,FALSE),"unknown")</f>
        <v>unknown</v>
      </c>
      <c r="AO411" s="96" t="str">
        <f>IFERROR(VLOOKUP(Table1[[#This Row],[RespondentID]],'All Data'!$A:$CO,92,FALSE),"unknown")</f>
        <v>unknown</v>
      </c>
      <c r="AP411" s="96" t="str">
        <f>IFERROR(VLOOKUP(Table1[[#This Row],[RespondentID]],'All Data'!$A:$CO,93,FALSE),"unknown")</f>
        <v>unknown</v>
      </c>
      <c r="AQ411" s="96" t="str">
        <f>IFERROR(VLOOKUP(Table1[[#This Row],[RespondentID]],'All Data'!$A:$CW,94,FALSE),"unknown")</f>
        <v>unknown</v>
      </c>
      <c r="AR411" s="96" t="str">
        <f>IFERROR(VLOOKUP(Table1[[#This Row],[RespondentID]],'All Data'!$A:$CW,95,FALSE),"unknown")</f>
        <v>unknown</v>
      </c>
      <c r="AS411" s="96" t="str">
        <f>IFERROR(VLOOKUP(Table1[[#This Row],[RespondentID]],'All Data'!$A:$CW,96,FALSE),"unknown")</f>
        <v>unknown</v>
      </c>
      <c r="AT411" s="96" t="str">
        <f>IFERROR(VLOOKUP(Table1[[#This Row],[RespondentID]],'All Data'!$A:$CW,97,FALSE),"unknown")</f>
        <v>unknown</v>
      </c>
      <c r="AU411" s="96" t="str">
        <f>IFERROR(VLOOKUP(Table1[[#This Row],[RespondentID]],'All Data'!$A:$CW,98,FALSE),"unknown")</f>
        <v>unknown</v>
      </c>
      <c r="AV411" s="96" t="str">
        <f>IFERROR(VLOOKUP(Table1[[#This Row],[RespondentID]],'All Data'!$A:$CW,99,FALSE),"unknown")</f>
        <v>unknown</v>
      </c>
    </row>
    <row r="412" spans="1:48">
      <c r="A412" s="100"/>
      <c r="B412" s="107"/>
      <c r="C412" s="86"/>
      <c r="D412" s="86"/>
      <c r="E412" s="86"/>
      <c r="F412" s="86"/>
      <c r="G412" s="86"/>
      <c r="H412" s="86"/>
      <c r="I412" s="86"/>
      <c r="J412" s="86"/>
      <c r="K412" s="86"/>
      <c r="L412" s="86"/>
      <c r="M412" s="86"/>
      <c r="O412">
        <f t="shared" si="102"/>
        <v>0</v>
      </c>
      <c r="P412" t="e">
        <f t="shared" si="103"/>
        <v>#DIV/0!</v>
      </c>
      <c r="Q412"/>
      <c r="R412">
        <f t="shared" si="104"/>
        <v>0</v>
      </c>
      <c r="S412">
        <f t="shared" si="105"/>
        <v>0</v>
      </c>
      <c r="T412">
        <f t="shared" si="106"/>
        <v>0</v>
      </c>
      <c r="U412">
        <f t="shared" si="107"/>
        <v>0</v>
      </c>
      <c r="V412">
        <f t="shared" si="108"/>
        <v>0</v>
      </c>
      <c r="W412">
        <f t="shared" si="109"/>
        <v>0</v>
      </c>
      <c r="X412">
        <f t="shared" si="110"/>
        <v>0</v>
      </c>
      <c r="Y412">
        <f t="shared" si="111"/>
        <v>0</v>
      </c>
      <c r="Z412">
        <f t="shared" si="112"/>
        <v>0</v>
      </c>
      <c r="AA412">
        <f t="shared" si="113"/>
        <v>0</v>
      </c>
      <c r="AB412">
        <f t="shared" si="114"/>
        <v>0</v>
      </c>
      <c r="AC412">
        <f t="shared" si="115"/>
        <v>0</v>
      </c>
      <c r="AD412"/>
      <c r="AE412"/>
      <c r="AF412">
        <f t="shared" si="116"/>
        <v>0</v>
      </c>
      <c r="AG412">
        <f t="shared" si="117"/>
        <v>0</v>
      </c>
      <c r="AH412" t="str">
        <f t="shared" si="118"/>
        <v>Correct</v>
      </c>
      <c r="AJ412" s="96" t="str">
        <f>IFERROR(VLOOKUP(Table1[[#This Row],[RespondentID]],'All Data'!$A:$CO,87,FALSE),"unknown")</f>
        <v>unknown</v>
      </c>
      <c r="AK412" s="96" t="str">
        <f>IFERROR(VLOOKUP(Table1[[#This Row],[RespondentID]],'All Data'!$A:$CO,88,FALSE),"unknown")</f>
        <v>unknown</v>
      </c>
      <c r="AL412" s="96" t="str">
        <f>IFERROR(VLOOKUP(Table1[[#This Row],[RespondentID]],'All Data'!$A:$CO,89,FALSE),"unknown")</f>
        <v>unknown</v>
      </c>
      <c r="AM412" s="96" t="str">
        <f>IFERROR(VLOOKUP(Table1[[#This Row],[RespondentID]],'All Data'!$A:$CO,90,FALSE),"unknown")</f>
        <v>unknown</v>
      </c>
      <c r="AN412" s="96" t="str">
        <f>IFERROR(VLOOKUP(Table1[[#This Row],[RespondentID]],'All Data'!$A:$CO,91,FALSE),"unknown")</f>
        <v>unknown</v>
      </c>
      <c r="AO412" s="96" t="str">
        <f>IFERROR(VLOOKUP(Table1[[#This Row],[RespondentID]],'All Data'!$A:$CO,92,FALSE),"unknown")</f>
        <v>unknown</v>
      </c>
      <c r="AP412" s="96" t="str">
        <f>IFERROR(VLOOKUP(Table1[[#This Row],[RespondentID]],'All Data'!$A:$CO,93,FALSE),"unknown")</f>
        <v>unknown</v>
      </c>
      <c r="AQ412" s="96" t="str">
        <f>IFERROR(VLOOKUP(Table1[[#This Row],[RespondentID]],'All Data'!$A:$CW,94,FALSE),"unknown")</f>
        <v>unknown</v>
      </c>
      <c r="AR412" s="96" t="str">
        <f>IFERROR(VLOOKUP(Table1[[#This Row],[RespondentID]],'All Data'!$A:$CW,95,FALSE),"unknown")</f>
        <v>unknown</v>
      </c>
      <c r="AS412" s="96" t="str">
        <f>IFERROR(VLOOKUP(Table1[[#This Row],[RespondentID]],'All Data'!$A:$CW,96,FALSE),"unknown")</f>
        <v>unknown</v>
      </c>
      <c r="AT412" s="96" t="str">
        <f>IFERROR(VLOOKUP(Table1[[#This Row],[RespondentID]],'All Data'!$A:$CW,97,FALSE),"unknown")</f>
        <v>unknown</v>
      </c>
      <c r="AU412" s="96" t="str">
        <f>IFERROR(VLOOKUP(Table1[[#This Row],[RespondentID]],'All Data'!$A:$CW,98,FALSE),"unknown")</f>
        <v>unknown</v>
      </c>
      <c r="AV412" s="96" t="str">
        <f>IFERROR(VLOOKUP(Table1[[#This Row],[RespondentID]],'All Data'!$A:$CW,99,FALSE),"unknown")</f>
        <v>unknown</v>
      </c>
    </row>
    <row r="413" spans="1:48">
      <c r="A413" s="100"/>
      <c r="B413" s="107"/>
      <c r="C413" s="86"/>
      <c r="D413" s="86"/>
      <c r="E413" s="86"/>
      <c r="F413" s="86"/>
      <c r="G413" s="86"/>
      <c r="H413" s="86"/>
      <c r="I413" s="86"/>
      <c r="J413" s="86"/>
      <c r="K413" s="86"/>
      <c r="L413" s="86"/>
      <c r="M413" s="86"/>
      <c r="O413">
        <f t="shared" si="102"/>
        <v>0</v>
      </c>
      <c r="P413" t="e">
        <f t="shared" si="103"/>
        <v>#DIV/0!</v>
      </c>
      <c r="Q413"/>
      <c r="R413">
        <f t="shared" si="104"/>
        <v>0</v>
      </c>
      <c r="S413">
        <f t="shared" si="105"/>
        <v>0</v>
      </c>
      <c r="T413">
        <f t="shared" si="106"/>
        <v>0</v>
      </c>
      <c r="U413">
        <f t="shared" si="107"/>
        <v>0</v>
      </c>
      <c r="V413">
        <f t="shared" si="108"/>
        <v>0</v>
      </c>
      <c r="W413">
        <f t="shared" si="109"/>
        <v>0</v>
      </c>
      <c r="X413">
        <f t="shared" si="110"/>
        <v>0</v>
      </c>
      <c r="Y413">
        <f t="shared" si="111"/>
        <v>0</v>
      </c>
      <c r="Z413">
        <f t="shared" si="112"/>
        <v>0</v>
      </c>
      <c r="AA413">
        <f t="shared" si="113"/>
        <v>0</v>
      </c>
      <c r="AB413">
        <f t="shared" si="114"/>
        <v>0</v>
      </c>
      <c r="AC413">
        <f t="shared" si="115"/>
        <v>0</v>
      </c>
      <c r="AD413"/>
      <c r="AE413"/>
      <c r="AF413">
        <f t="shared" si="116"/>
        <v>0</v>
      </c>
      <c r="AG413">
        <f t="shared" si="117"/>
        <v>0</v>
      </c>
      <c r="AH413" t="str">
        <f t="shared" si="118"/>
        <v>Correct</v>
      </c>
      <c r="AJ413" s="96" t="str">
        <f>IFERROR(VLOOKUP(Table1[[#This Row],[RespondentID]],'All Data'!$A:$CO,87,FALSE),"unknown")</f>
        <v>unknown</v>
      </c>
      <c r="AK413" s="96" t="str">
        <f>IFERROR(VLOOKUP(Table1[[#This Row],[RespondentID]],'All Data'!$A:$CO,88,FALSE),"unknown")</f>
        <v>unknown</v>
      </c>
      <c r="AL413" s="96" t="str">
        <f>IFERROR(VLOOKUP(Table1[[#This Row],[RespondentID]],'All Data'!$A:$CO,89,FALSE),"unknown")</f>
        <v>unknown</v>
      </c>
      <c r="AM413" s="96" t="str">
        <f>IFERROR(VLOOKUP(Table1[[#This Row],[RespondentID]],'All Data'!$A:$CO,90,FALSE),"unknown")</f>
        <v>unknown</v>
      </c>
      <c r="AN413" s="96" t="str">
        <f>IFERROR(VLOOKUP(Table1[[#This Row],[RespondentID]],'All Data'!$A:$CO,91,FALSE),"unknown")</f>
        <v>unknown</v>
      </c>
      <c r="AO413" s="96" t="str">
        <f>IFERROR(VLOOKUP(Table1[[#This Row],[RespondentID]],'All Data'!$A:$CO,92,FALSE),"unknown")</f>
        <v>unknown</v>
      </c>
      <c r="AP413" s="96" t="str">
        <f>IFERROR(VLOOKUP(Table1[[#This Row],[RespondentID]],'All Data'!$A:$CO,93,FALSE),"unknown")</f>
        <v>unknown</v>
      </c>
      <c r="AQ413" s="96" t="str">
        <f>IFERROR(VLOOKUP(Table1[[#This Row],[RespondentID]],'All Data'!$A:$CW,94,FALSE),"unknown")</f>
        <v>unknown</v>
      </c>
      <c r="AR413" s="96" t="str">
        <f>IFERROR(VLOOKUP(Table1[[#This Row],[RespondentID]],'All Data'!$A:$CW,95,FALSE),"unknown")</f>
        <v>unknown</v>
      </c>
      <c r="AS413" s="96" t="str">
        <f>IFERROR(VLOOKUP(Table1[[#This Row],[RespondentID]],'All Data'!$A:$CW,96,FALSE),"unknown")</f>
        <v>unknown</v>
      </c>
      <c r="AT413" s="96" t="str">
        <f>IFERROR(VLOOKUP(Table1[[#This Row],[RespondentID]],'All Data'!$A:$CW,97,FALSE),"unknown")</f>
        <v>unknown</v>
      </c>
      <c r="AU413" s="96" t="str">
        <f>IFERROR(VLOOKUP(Table1[[#This Row],[RespondentID]],'All Data'!$A:$CW,98,FALSE),"unknown")</f>
        <v>unknown</v>
      </c>
      <c r="AV413" s="96" t="str">
        <f>IFERROR(VLOOKUP(Table1[[#This Row],[RespondentID]],'All Data'!$A:$CW,99,FALSE),"unknown")</f>
        <v>unknown</v>
      </c>
    </row>
    <row r="414" spans="1:48">
      <c r="A414" s="100"/>
      <c r="B414" s="107"/>
      <c r="C414" s="86"/>
      <c r="D414" s="86"/>
      <c r="E414" s="86"/>
      <c r="F414" s="86"/>
      <c r="G414" s="86"/>
      <c r="H414" s="86"/>
      <c r="I414" s="86"/>
      <c r="J414" s="86"/>
      <c r="K414" s="86"/>
      <c r="L414" s="86"/>
      <c r="M414" s="86"/>
      <c r="O414">
        <f t="shared" si="102"/>
        <v>0</v>
      </c>
      <c r="P414" t="e">
        <f t="shared" si="103"/>
        <v>#DIV/0!</v>
      </c>
      <c r="Q414"/>
      <c r="R414">
        <f t="shared" si="104"/>
        <v>0</v>
      </c>
      <c r="S414">
        <f t="shared" si="105"/>
        <v>0</v>
      </c>
      <c r="T414">
        <f t="shared" si="106"/>
        <v>0</v>
      </c>
      <c r="U414">
        <f t="shared" si="107"/>
        <v>0</v>
      </c>
      <c r="V414">
        <f t="shared" si="108"/>
        <v>0</v>
      </c>
      <c r="W414">
        <f t="shared" si="109"/>
        <v>0</v>
      </c>
      <c r="X414">
        <f t="shared" si="110"/>
        <v>0</v>
      </c>
      <c r="Y414">
        <f t="shared" si="111"/>
        <v>0</v>
      </c>
      <c r="Z414">
        <f t="shared" si="112"/>
        <v>0</v>
      </c>
      <c r="AA414">
        <f t="shared" si="113"/>
        <v>0</v>
      </c>
      <c r="AB414">
        <f t="shared" si="114"/>
        <v>0</v>
      </c>
      <c r="AC414">
        <f t="shared" si="115"/>
        <v>0</v>
      </c>
      <c r="AD414"/>
      <c r="AE414"/>
      <c r="AF414">
        <f t="shared" si="116"/>
        <v>0</v>
      </c>
      <c r="AG414">
        <f t="shared" si="117"/>
        <v>0</v>
      </c>
      <c r="AH414" t="str">
        <f t="shared" si="118"/>
        <v>Correct</v>
      </c>
      <c r="AJ414" s="96" t="str">
        <f>IFERROR(VLOOKUP(Table1[[#This Row],[RespondentID]],'All Data'!$A:$CO,87,FALSE),"unknown")</f>
        <v>unknown</v>
      </c>
      <c r="AK414" s="96" t="str">
        <f>IFERROR(VLOOKUP(Table1[[#This Row],[RespondentID]],'All Data'!$A:$CO,88,FALSE),"unknown")</f>
        <v>unknown</v>
      </c>
      <c r="AL414" s="96" t="str">
        <f>IFERROR(VLOOKUP(Table1[[#This Row],[RespondentID]],'All Data'!$A:$CO,89,FALSE),"unknown")</f>
        <v>unknown</v>
      </c>
      <c r="AM414" s="96" t="str">
        <f>IFERROR(VLOOKUP(Table1[[#This Row],[RespondentID]],'All Data'!$A:$CO,90,FALSE),"unknown")</f>
        <v>unknown</v>
      </c>
      <c r="AN414" s="96" t="str">
        <f>IFERROR(VLOOKUP(Table1[[#This Row],[RespondentID]],'All Data'!$A:$CO,91,FALSE),"unknown")</f>
        <v>unknown</v>
      </c>
      <c r="AO414" s="96" t="str">
        <f>IFERROR(VLOOKUP(Table1[[#This Row],[RespondentID]],'All Data'!$A:$CO,92,FALSE),"unknown")</f>
        <v>unknown</v>
      </c>
      <c r="AP414" s="96" t="str">
        <f>IFERROR(VLOOKUP(Table1[[#This Row],[RespondentID]],'All Data'!$A:$CO,93,FALSE),"unknown")</f>
        <v>unknown</v>
      </c>
      <c r="AQ414" s="96" t="str">
        <f>IFERROR(VLOOKUP(Table1[[#This Row],[RespondentID]],'All Data'!$A:$CW,94,FALSE),"unknown")</f>
        <v>unknown</v>
      </c>
      <c r="AR414" s="96" t="str">
        <f>IFERROR(VLOOKUP(Table1[[#This Row],[RespondentID]],'All Data'!$A:$CW,95,FALSE),"unknown")</f>
        <v>unknown</v>
      </c>
      <c r="AS414" s="96" t="str">
        <f>IFERROR(VLOOKUP(Table1[[#This Row],[RespondentID]],'All Data'!$A:$CW,96,FALSE),"unknown")</f>
        <v>unknown</v>
      </c>
      <c r="AT414" s="96" t="str">
        <f>IFERROR(VLOOKUP(Table1[[#This Row],[RespondentID]],'All Data'!$A:$CW,97,FALSE),"unknown")</f>
        <v>unknown</v>
      </c>
      <c r="AU414" s="96" t="str">
        <f>IFERROR(VLOOKUP(Table1[[#This Row],[RespondentID]],'All Data'!$A:$CW,98,FALSE),"unknown")</f>
        <v>unknown</v>
      </c>
      <c r="AV414" s="96" t="str">
        <f>IFERROR(VLOOKUP(Table1[[#This Row],[RespondentID]],'All Data'!$A:$CW,99,FALSE),"unknown")</f>
        <v>unknown</v>
      </c>
    </row>
    <row r="415" spans="1:48">
      <c r="A415" s="100"/>
      <c r="B415" s="107"/>
      <c r="C415" s="86"/>
      <c r="D415" s="86"/>
      <c r="E415" s="86"/>
      <c r="F415" s="86"/>
      <c r="G415" s="86"/>
      <c r="H415" s="86"/>
      <c r="I415" s="86"/>
      <c r="J415" s="86"/>
      <c r="K415" s="86"/>
      <c r="L415" s="86"/>
      <c r="M415" s="86"/>
      <c r="O415">
        <f t="shared" si="102"/>
        <v>0</v>
      </c>
      <c r="P415" t="e">
        <f t="shared" si="103"/>
        <v>#DIV/0!</v>
      </c>
      <c r="Q415"/>
      <c r="R415">
        <f t="shared" si="104"/>
        <v>0</v>
      </c>
      <c r="S415">
        <f t="shared" si="105"/>
        <v>0</v>
      </c>
      <c r="T415">
        <f t="shared" si="106"/>
        <v>0</v>
      </c>
      <c r="U415">
        <f t="shared" si="107"/>
        <v>0</v>
      </c>
      <c r="V415">
        <f t="shared" si="108"/>
        <v>0</v>
      </c>
      <c r="W415">
        <f t="shared" si="109"/>
        <v>0</v>
      </c>
      <c r="X415">
        <f t="shared" si="110"/>
        <v>0</v>
      </c>
      <c r="Y415">
        <f t="shared" si="111"/>
        <v>0</v>
      </c>
      <c r="Z415">
        <f t="shared" si="112"/>
        <v>0</v>
      </c>
      <c r="AA415">
        <f t="shared" si="113"/>
        <v>0</v>
      </c>
      <c r="AB415">
        <f t="shared" si="114"/>
        <v>0</v>
      </c>
      <c r="AC415">
        <f t="shared" si="115"/>
        <v>0</v>
      </c>
      <c r="AD415"/>
      <c r="AE415"/>
      <c r="AF415">
        <f t="shared" si="116"/>
        <v>0</v>
      </c>
      <c r="AG415">
        <f t="shared" si="117"/>
        <v>0</v>
      </c>
      <c r="AH415" t="str">
        <f t="shared" si="118"/>
        <v>Correct</v>
      </c>
      <c r="AJ415" s="96" t="str">
        <f>IFERROR(VLOOKUP(Table1[[#This Row],[RespondentID]],'All Data'!$A:$CO,87,FALSE),"unknown")</f>
        <v>unknown</v>
      </c>
      <c r="AK415" s="96" t="str">
        <f>IFERROR(VLOOKUP(Table1[[#This Row],[RespondentID]],'All Data'!$A:$CO,88,FALSE),"unknown")</f>
        <v>unknown</v>
      </c>
      <c r="AL415" s="96" t="str">
        <f>IFERROR(VLOOKUP(Table1[[#This Row],[RespondentID]],'All Data'!$A:$CO,89,FALSE),"unknown")</f>
        <v>unknown</v>
      </c>
      <c r="AM415" s="96" t="str">
        <f>IFERROR(VLOOKUP(Table1[[#This Row],[RespondentID]],'All Data'!$A:$CO,90,FALSE),"unknown")</f>
        <v>unknown</v>
      </c>
      <c r="AN415" s="96" t="str">
        <f>IFERROR(VLOOKUP(Table1[[#This Row],[RespondentID]],'All Data'!$A:$CO,91,FALSE),"unknown")</f>
        <v>unknown</v>
      </c>
      <c r="AO415" s="96" t="str">
        <f>IFERROR(VLOOKUP(Table1[[#This Row],[RespondentID]],'All Data'!$A:$CO,92,FALSE),"unknown")</f>
        <v>unknown</v>
      </c>
      <c r="AP415" s="96" t="str">
        <f>IFERROR(VLOOKUP(Table1[[#This Row],[RespondentID]],'All Data'!$A:$CO,93,FALSE),"unknown")</f>
        <v>unknown</v>
      </c>
      <c r="AQ415" s="96" t="str">
        <f>IFERROR(VLOOKUP(Table1[[#This Row],[RespondentID]],'All Data'!$A:$CW,94,FALSE),"unknown")</f>
        <v>unknown</v>
      </c>
      <c r="AR415" s="96" t="str">
        <f>IFERROR(VLOOKUP(Table1[[#This Row],[RespondentID]],'All Data'!$A:$CW,95,FALSE),"unknown")</f>
        <v>unknown</v>
      </c>
      <c r="AS415" s="96" t="str">
        <f>IFERROR(VLOOKUP(Table1[[#This Row],[RespondentID]],'All Data'!$A:$CW,96,FALSE),"unknown")</f>
        <v>unknown</v>
      </c>
      <c r="AT415" s="96" t="str">
        <f>IFERROR(VLOOKUP(Table1[[#This Row],[RespondentID]],'All Data'!$A:$CW,97,FALSE),"unknown")</f>
        <v>unknown</v>
      </c>
      <c r="AU415" s="96" t="str">
        <f>IFERROR(VLOOKUP(Table1[[#This Row],[RespondentID]],'All Data'!$A:$CW,98,FALSE),"unknown")</f>
        <v>unknown</v>
      </c>
      <c r="AV415" s="96" t="str">
        <f>IFERROR(VLOOKUP(Table1[[#This Row],[RespondentID]],'All Data'!$A:$CW,99,FALSE),"unknown")</f>
        <v>unknown</v>
      </c>
    </row>
    <row r="416" spans="1:48">
      <c r="A416" s="100"/>
      <c r="B416" s="107"/>
      <c r="C416" s="86"/>
      <c r="D416" s="86"/>
      <c r="E416" s="86"/>
      <c r="F416" s="86"/>
      <c r="G416" s="86"/>
      <c r="H416" s="86"/>
      <c r="I416" s="86"/>
      <c r="J416" s="86"/>
      <c r="K416" s="86"/>
      <c r="L416" s="86"/>
      <c r="M416" s="86"/>
      <c r="O416">
        <f t="shared" si="102"/>
        <v>0</v>
      </c>
      <c r="P416" t="e">
        <f t="shared" si="103"/>
        <v>#DIV/0!</v>
      </c>
      <c r="Q416"/>
      <c r="R416">
        <f t="shared" si="104"/>
        <v>0</v>
      </c>
      <c r="S416">
        <f t="shared" si="105"/>
        <v>0</v>
      </c>
      <c r="T416">
        <f t="shared" si="106"/>
        <v>0</v>
      </c>
      <c r="U416">
        <f t="shared" si="107"/>
        <v>0</v>
      </c>
      <c r="V416">
        <f t="shared" si="108"/>
        <v>0</v>
      </c>
      <c r="W416">
        <f t="shared" si="109"/>
        <v>0</v>
      </c>
      <c r="X416">
        <f t="shared" si="110"/>
        <v>0</v>
      </c>
      <c r="Y416">
        <f t="shared" si="111"/>
        <v>0</v>
      </c>
      <c r="Z416">
        <f t="shared" si="112"/>
        <v>0</v>
      </c>
      <c r="AA416">
        <f t="shared" si="113"/>
        <v>0</v>
      </c>
      <c r="AB416">
        <f t="shared" si="114"/>
        <v>0</v>
      </c>
      <c r="AC416">
        <f t="shared" si="115"/>
        <v>0</v>
      </c>
      <c r="AD416"/>
      <c r="AE416"/>
      <c r="AF416">
        <f t="shared" si="116"/>
        <v>0</v>
      </c>
      <c r="AG416">
        <f t="shared" si="117"/>
        <v>0</v>
      </c>
      <c r="AH416" t="str">
        <f t="shared" si="118"/>
        <v>Correct</v>
      </c>
      <c r="AJ416" s="96" t="str">
        <f>IFERROR(VLOOKUP(Table1[[#This Row],[RespondentID]],'All Data'!$A:$CO,87,FALSE),"unknown")</f>
        <v>unknown</v>
      </c>
      <c r="AK416" s="96" t="str">
        <f>IFERROR(VLOOKUP(Table1[[#This Row],[RespondentID]],'All Data'!$A:$CO,88,FALSE),"unknown")</f>
        <v>unknown</v>
      </c>
      <c r="AL416" s="96" t="str">
        <f>IFERROR(VLOOKUP(Table1[[#This Row],[RespondentID]],'All Data'!$A:$CO,89,FALSE),"unknown")</f>
        <v>unknown</v>
      </c>
      <c r="AM416" s="96" t="str">
        <f>IFERROR(VLOOKUP(Table1[[#This Row],[RespondentID]],'All Data'!$A:$CO,90,FALSE),"unknown")</f>
        <v>unknown</v>
      </c>
      <c r="AN416" s="96" t="str">
        <f>IFERROR(VLOOKUP(Table1[[#This Row],[RespondentID]],'All Data'!$A:$CO,91,FALSE),"unknown")</f>
        <v>unknown</v>
      </c>
      <c r="AO416" s="96" t="str">
        <f>IFERROR(VLOOKUP(Table1[[#This Row],[RespondentID]],'All Data'!$A:$CO,92,FALSE),"unknown")</f>
        <v>unknown</v>
      </c>
      <c r="AP416" s="96" t="str">
        <f>IFERROR(VLOOKUP(Table1[[#This Row],[RespondentID]],'All Data'!$A:$CO,93,FALSE),"unknown")</f>
        <v>unknown</v>
      </c>
      <c r="AQ416" s="96" t="str">
        <f>IFERROR(VLOOKUP(Table1[[#This Row],[RespondentID]],'All Data'!$A:$CW,94,FALSE),"unknown")</f>
        <v>unknown</v>
      </c>
      <c r="AR416" s="96" t="str">
        <f>IFERROR(VLOOKUP(Table1[[#This Row],[RespondentID]],'All Data'!$A:$CW,95,FALSE),"unknown")</f>
        <v>unknown</v>
      </c>
      <c r="AS416" s="96" t="str">
        <f>IFERROR(VLOOKUP(Table1[[#This Row],[RespondentID]],'All Data'!$A:$CW,96,FALSE),"unknown")</f>
        <v>unknown</v>
      </c>
      <c r="AT416" s="96" t="str">
        <f>IFERROR(VLOOKUP(Table1[[#This Row],[RespondentID]],'All Data'!$A:$CW,97,FALSE),"unknown")</f>
        <v>unknown</v>
      </c>
      <c r="AU416" s="96" t="str">
        <f>IFERROR(VLOOKUP(Table1[[#This Row],[RespondentID]],'All Data'!$A:$CW,98,FALSE),"unknown")</f>
        <v>unknown</v>
      </c>
      <c r="AV416" s="96" t="str">
        <f>IFERROR(VLOOKUP(Table1[[#This Row],[RespondentID]],'All Data'!$A:$CW,99,FALSE),"unknown")</f>
        <v>unknown</v>
      </c>
    </row>
    <row r="417" spans="1:48">
      <c r="A417" s="100"/>
      <c r="B417" s="107"/>
      <c r="C417" s="86"/>
      <c r="D417" s="86"/>
      <c r="E417" s="86"/>
      <c r="F417" s="86"/>
      <c r="G417" s="86"/>
      <c r="H417" s="86"/>
      <c r="I417" s="86"/>
      <c r="J417" s="86"/>
      <c r="K417" s="86"/>
      <c r="L417" s="86"/>
      <c r="M417" s="86"/>
      <c r="O417">
        <f t="shared" si="102"/>
        <v>0</v>
      </c>
      <c r="P417" t="e">
        <f t="shared" si="103"/>
        <v>#DIV/0!</v>
      </c>
      <c r="Q417"/>
      <c r="R417">
        <f t="shared" si="104"/>
        <v>0</v>
      </c>
      <c r="S417">
        <f t="shared" si="105"/>
        <v>0</v>
      </c>
      <c r="T417">
        <f t="shared" si="106"/>
        <v>0</v>
      </c>
      <c r="U417">
        <f t="shared" si="107"/>
        <v>0</v>
      </c>
      <c r="V417">
        <f t="shared" si="108"/>
        <v>0</v>
      </c>
      <c r="W417">
        <f t="shared" si="109"/>
        <v>0</v>
      </c>
      <c r="X417">
        <f t="shared" si="110"/>
        <v>0</v>
      </c>
      <c r="Y417">
        <f t="shared" si="111"/>
        <v>0</v>
      </c>
      <c r="Z417">
        <f t="shared" si="112"/>
        <v>0</v>
      </c>
      <c r="AA417">
        <f t="shared" si="113"/>
        <v>0</v>
      </c>
      <c r="AB417">
        <f t="shared" si="114"/>
        <v>0</v>
      </c>
      <c r="AC417">
        <f t="shared" si="115"/>
        <v>0</v>
      </c>
      <c r="AD417"/>
      <c r="AE417"/>
      <c r="AF417">
        <f t="shared" si="116"/>
        <v>0</v>
      </c>
      <c r="AG417">
        <f t="shared" si="117"/>
        <v>0</v>
      </c>
      <c r="AH417" t="str">
        <f t="shared" si="118"/>
        <v>Correct</v>
      </c>
      <c r="AJ417" s="96" t="str">
        <f>IFERROR(VLOOKUP(Table1[[#This Row],[RespondentID]],'All Data'!$A:$CO,87,FALSE),"unknown")</f>
        <v>unknown</v>
      </c>
      <c r="AK417" s="96" t="str">
        <f>IFERROR(VLOOKUP(Table1[[#This Row],[RespondentID]],'All Data'!$A:$CO,88,FALSE),"unknown")</f>
        <v>unknown</v>
      </c>
      <c r="AL417" s="96" t="str">
        <f>IFERROR(VLOOKUP(Table1[[#This Row],[RespondentID]],'All Data'!$A:$CO,89,FALSE),"unknown")</f>
        <v>unknown</v>
      </c>
      <c r="AM417" s="96" t="str">
        <f>IFERROR(VLOOKUP(Table1[[#This Row],[RespondentID]],'All Data'!$A:$CO,90,FALSE),"unknown")</f>
        <v>unknown</v>
      </c>
      <c r="AN417" s="96" t="str">
        <f>IFERROR(VLOOKUP(Table1[[#This Row],[RespondentID]],'All Data'!$A:$CO,91,FALSE),"unknown")</f>
        <v>unknown</v>
      </c>
      <c r="AO417" s="96" t="str">
        <f>IFERROR(VLOOKUP(Table1[[#This Row],[RespondentID]],'All Data'!$A:$CO,92,FALSE),"unknown")</f>
        <v>unknown</v>
      </c>
      <c r="AP417" s="96" t="str">
        <f>IFERROR(VLOOKUP(Table1[[#This Row],[RespondentID]],'All Data'!$A:$CO,93,FALSE),"unknown")</f>
        <v>unknown</v>
      </c>
      <c r="AQ417" s="96" t="str">
        <f>IFERROR(VLOOKUP(Table1[[#This Row],[RespondentID]],'All Data'!$A:$CW,94,FALSE),"unknown")</f>
        <v>unknown</v>
      </c>
      <c r="AR417" s="96" t="str">
        <f>IFERROR(VLOOKUP(Table1[[#This Row],[RespondentID]],'All Data'!$A:$CW,95,FALSE),"unknown")</f>
        <v>unknown</v>
      </c>
      <c r="AS417" s="96" t="str">
        <f>IFERROR(VLOOKUP(Table1[[#This Row],[RespondentID]],'All Data'!$A:$CW,96,FALSE),"unknown")</f>
        <v>unknown</v>
      </c>
      <c r="AT417" s="96" t="str">
        <f>IFERROR(VLOOKUP(Table1[[#This Row],[RespondentID]],'All Data'!$A:$CW,97,FALSE),"unknown")</f>
        <v>unknown</v>
      </c>
      <c r="AU417" s="96" t="str">
        <f>IFERROR(VLOOKUP(Table1[[#This Row],[RespondentID]],'All Data'!$A:$CW,98,FALSE),"unknown")</f>
        <v>unknown</v>
      </c>
      <c r="AV417" s="96" t="str">
        <f>IFERROR(VLOOKUP(Table1[[#This Row],[RespondentID]],'All Data'!$A:$CW,99,FALSE),"unknown")</f>
        <v>unknown</v>
      </c>
    </row>
    <row r="418" spans="1:48">
      <c r="A418" s="100"/>
      <c r="B418" s="107"/>
      <c r="C418" s="86"/>
      <c r="D418" s="86"/>
      <c r="E418" s="86"/>
      <c r="F418" s="86"/>
      <c r="G418" s="86"/>
      <c r="H418" s="86"/>
      <c r="I418" s="86"/>
      <c r="J418" s="86"/>
      <c r="K418" s="86"/>
      <c r="L418" s="86"/>
      <c r="M418" s="86"/>
      <c r="O418">
        <f t="shared" si="102"/>
        <v>0</v>
      </c>
      <c r="P418" t="e">
        <f t="shared" si="103"/>
        <v>#DIV/0!</v>
      </c>
      <c r="Q418"/>
      <c r="R418">
        <f t="shared" si="104"/>
        <v>0</v>
      </c>
      <c r="S418">
        <f t="shared" si="105"/>
        <v>0</v>
      </c>
      <c r="T418">
        <f t="shared" si="106"/>
        <v>0</v>
      </c>
      <c r="U418">
        <f t="shared" si="107"/>
        <v>0</v>
      </c>
      <c r="V418">
        <f t="shared" si="108"/>
        <v>0</v>
      </c>
      <c r="W418">
        <f t="shared" si="109"/>
        <v>0</v>
      </c>
      <c r="X418">
        <f t="shared" si="110"/>
        <v>0</v>
      </c>
      <c r="Y418">
        <f t="shared" si="111"/>
        <v>0</v>
      </c>
      <c r="Z418">
        <f t="shared" si="112"/>
        <v>0</v>
      </c>
      <c r="AA418">
        <f t="shared" si="113"/>
        <v>0</v>
      </c>
      <c r="AB418">
        <f t="shared" si="114"/>
        <v>0</v>
      </c>
      <c r="AC418">
        <f t="shared" si="115"/>
        <v>0</v>
      </c>
      <c r="AD418"/>
      <c r="AE418"/>
      <c r="AF418">
        <f t="shared" si="116"/>
        <v>0</v>
      </c>
      <c r="AG418">
        <f t="shared" si="117"/>
        <v>0</v>
      </c>
      <c r="AH418" t="str">
        <f t="shared" si="118"/>
        <v>Correct</v>
      </c>
      <c r="AJ418" s="96" t="str">
        <f>IFERROR(VLOOKUP(Table1[[#This Row],[RespondentID]],'All Data'!$A:$CO,87,FALSE),"unknown")</f>
        <v>unknown</v>
      </c>
      <c r="AK418" s="96" t="str">
        <f>IFERROR(VLOOKUP(Table1[[#This Row],[RespondentID]],'All Data'!$A:$CO,88,FALSE),"unknown")</f>
        <v>unknown</v>
      </c>
      <c r="AL418" s="96" t="str">
        <f>IFERROR(VLOOKUP(Table1[[#This Row],[RespondentID]],'All Data'!$A:$CO,89,FALSE),"unknown")</f>
        <v>unknown</v>
      </c>
      <c r="AM418" s="96" t="str">
        <f>IFERROR(VLOOKUP(Table1[[#This Row],[RespondentID]],'All Data'!$A:$CO,90,FALSE),"unknown")</f>
        <v>unknown</v>
      </c>
      <c r="AN418" s="96" t="str">
        <f>IFERROR(VLOOKUP(Table1[[#This Row],[RespondentID]],'All Data'!$A:$CO,91,FALSE),"unknown")</f>
        <v>unknown</v>
      </c>
      <c r="AO418" s="96" t="str">
        <f>IFERROR(VLOOKUP(Table1[[#This Row],[RespondentID]],'All Data'!$A:$CO,92,FALSE),"unknown")</f>
        <v>unknown</v>
      </c>
      <c r="AP418" s="96" t="str">
        <f>IFERROR(VLOOKUP(Table1[[#This Row],[RespondentID]],'All Data'!$A:$CO,93,FALSE),"unknown")</f>
        <v>unknown</v>
      </c>
      <c r="AQ418" s="96" t="str">
        <f>IFERROR(VLOOKUP(Table1[[#This Row],[RespondentID]],'All Data'!$A:$CW,94,FALSE),"unknown")</f>
        <v>unknown</v>
      </c>
      <c r="AR418" s="96" t="str">
        <f>IFERROR(VLOOKUP(Table1[[#This Row],[RespondentID]],'All Data'!$A:$CW,95,FALSE),"unknown")</f>
        <v>unknown</v>
      </c>
      <c r="AS418" s="96" t="str">
        <f>IFERROR(VLOOKUP(Table1[[#This Row],[RespondentID]],'All Data'!$A:$CW,96,FALSE),"unknown")</f>
        <v>unknown</v>
      </c>
      <c r="AT418" s="96" t="str">
        <f>IFERROR(VLOOKUP(Table1[[#This Row],[RespondentID]],'All Data'!$A:$CW,97,FALSE),"unknown")</f>
        <v>unknown</v>
      </c>
      <c r="AU418" s="96" t="str">
        <f>IFERROR(VLOOKUP(Table1[[#This Row],[RespondentID]],'All Data'!$A:$CW,98,FALSE),"unknown")</f>
        <v>unknown</v>
      </c>
      <c r="AV418" s="96" t="str">
        <f>IFERROR(VLOOKUP(Table1[[#This Row],[RespondentID]],'All Data'!$A:$CW,99,FALSE),"unknown")</f>
        <v>unknown</v>
      </c>
    </row>
    <row r="419" spans="1:48">
      <c r="A419" s="100"/>
      <c r="B419" s="107"/>
      <c r="C419" s="86"/>
      <c r="D419" s="86"/>
      <c r="E419" s="86"/>
      <c r="F419" s="86"/>
      <c r="G419" s="86"/>
      <c r="H419" s="86"/>
      <c r="I419" s="86"/>
      <c r="J419" s="86"/>
      <c r="K419" s="86"/>
      <c r="L419" s="86"/>
      <c r="M419" s="86"/>
      <c r="O419">
        <f t="shared" si="102"/>
        <v>0</v>
      </c>
      <c r="P419" t="e">
        <f t="shared" si="103"/>
        <v>#DIV/0!</v>
      </c>
      <c r="Q419"/>
      <c r="R419">
        <f t="shared" si="104"/>
        <v>0</v>
      </c>
      <c r="S419">
        <f t="shared" si="105"/>
        <v>0</v>
      </c>
      <c r="T419">
        <f t="shared" si="106"/>
        <v>0</v>
      </c>
      <c r="U419">
        <f t="shared" si="107"/>
        <v>0</v>
      </c>
      <c r="V419">
        <f t="shared" si="108"/>
        <v>0</v>
      </c>
      <c r="W419">
        <f t="shared" si="109"/>
        <v>0</v>
      </c>
      <c r="X419">
        <f t="shared" si="110"/>
        <v>0</v>
      </c>
      <c r="Y419">
        <f t="shared" si="111"/>
        <v>0</v>
      </c>
      <c r="Z419">
        <f t="shared" si="112"/>
        <v>0</v>
      </c>
      <c r="AA419">
        <f t="shared" si="113"/>
        <v>0</v>
      </c>
      <c r="AB419">
        <f t="shared" si="114"/>
        <v>0</v>
      </c>
      <c r="AC419">
        <f t="shared" si="115"/>
        <v>0</v>
      </c>
      <c r="AD419"/>
      <c r="AE419"/>
      <c r="AF419">
        <f t="shared" si="116"/>
        <v>0</v>
      </c>
      <c r="AG419">
        <f t="shared" si="117"/>
        <v>0</v>
      </c>
      <c r="AH419" t="str">
        <f t="shared" si="118"/>
        <v>Correct</v>
      </c>
      <c r="AJ419" s="96" t="str">
        <f>IFERROR(VLOOKUP(Table1[[#This Row],[RespondentID]],'All Data'!$A:$CO,87,FALSE),"unknown")</f>
        <v>unknown</v>
      </c>
      <c r="AK419" s="96" t="str">
        <f>IFERROR(VLOOKUP(Table1[[#This Row],[RespondentID]],'All Data'!$A:$CO,88,FALSE),"unknown")</f>
        <v>unknown</v>
      </c>
      <c r="AL419" s="96" t="str">
        <f>IFERROR(VLOOKUP(Table1[[#This Row],[RespondentID]],'All Data'!$A:$CO,89,FALSE),"unknown")</f>
        <v>unknown</v>
      </c>
      <c r="AM419" s="96" t="str">
        <f>IFERROR(VLOOKUP(Table1[[#This Row],[RespondentID]],'All Data'!$A:$CO,90,FALSE),"unknown")</f>
        <v>unknown</v>
      </c>
      <c r="AN419" s="96" t="str">
        <f>IFERROR(VLOOKUP(Table1[[#This Row],[RespondentID]],'All Data'!$A:$CO,91,FALSE),"unknown")</f>
        <v>unknown</v>
      </c>
      <c r="AO419" s="96" t="str">
        <f>IFERROR(VLOOKUP(Table1[[#This Row],[RespondentID]],'All Data'!$A:$CO,92,FALSE),"unknown")</f>
        <v>unknown</v>
      </c>
      <c r="AP419" s="96" t="str">
        <f>IFERROR(VLOOKUP(Table1[[#This Row],[RespondentID]],'All Data'!$A:$CO,93,FALSE),"unknown")</f>
        <v>unknown</v>
      </c>
      <c r="AQ419" s="96" t="str">
        <f>IFERROR(VLOOKUP(Table1[[#This Row],[RespondentID]],'All Data'!$A:$CW,94,FALSE),"unknown")</f>
        <v>unknown</v>
      </c>
      <c r="AR419" s="96" t="str">
        <f>IFERROR(VLOOKUP(Table1[[#This Row],[RespondentID]],'All Data'!$A:$CW,95,FALSE),"unknown")</f>
        <v>unknown</v>
      </c>
      <c r="AS419" s="96" t="str">
        <f>IFERROR(VLOOKUP(Table1[[#This Row],[RespondentID]],'All Data'!$A:$CW,96,FALSE),"unknown")</f>
        <v>unknown</v>
      </c>
      <c r="AT419" s="96" t="str">
        <f>IFERROR(VLOOKUP(Table1[[#This Row],[RespondentID]],'All Data'!$A:$CW,97,FALSE),"unknown")</f>
        <v>unknown</v>
      </c>
      <c r="AU419" s="96" t="str">
        <f>IFERROR(VLOOKUP(Table1[[#This Row],[RespondentID]],'All Data'!$A:$CW,98,FALSE),"unknown")</f>
        <v>unknown</v>
      </c>
      <c r="AV419" s="96" t="str">
        <f>IFERROR(VLOOKUP(Table1[[#This Row],[RespondentID]],'All Data'!$A:$CW,99,FALSE),"unknown")</f>
        <v>unknown</v>
      </c>
    </row>
    <row r="420" spans="1:48">
      <c r="A420" s="100"/>
      <c r="B420" s="107"/>
      <c r="C420" s="86"/>
      <c r="D420" s="86"/>
      <c r="E420" s="86"/>
      <c r="F420" s="86"/>
      <c r="G420" s="86"/>
      <c r="H420" s="86"/>
      <c r="I420" s="86"/>
      <c r="J420" s="86"/>
      <c r="K420" s="86"/>
      <c r="L420" s="86"/>
      <c r="M420" s="86"/>
      <c r="O420">
        <f t="shared" si="102"/>
        <v>0</v>
      </c>
      <c r="P420" t="e">
        <f t="shared" si="103"/>
        <v>#DIV/0!</v>
      </c>
      <c r="Q420"/>
      <c r="R420">
        <f t="shared" si="104"/>
        <v>0</v>
      </c>
      <c r="S420">
        <f t="shared" si="105"/>
        <v>0</v>
      </c>
      <c r="T420">
        <f t="shared" si="106"/>
        <v>0</v>
      </c>
      <c r="U420">
        <f t="shared" si="107"/>
        <v>0</v>
      </c>
      <c r="V420">
        <f t="shared" si="108"/>
        <v>0</v>
      </c>
      <c r="W420">
        <f t="shared" si="109"/>
        <v>0</v>
      </c>
      <c r="X420">
        <f t="shared" si="110"/>
        <v>0</v>
      </c>
      <c r="Y420">
        <f t="shared" si="111"/>
        <v>0</v>
      </c>
      <c r="Z420">
        <f t="shared" si="112"/>
        <v>0</v>
      </c>
      <c r="AA420">
        <f t="shared" si="113"/>
        <v>0</v>
      </c>
      <c r="AB420">
        <f t="shared" si="114"/>
        <v>0</v>
      </c>
      <c r="AC420">
        <f t="shared" si="115"/>
        <v>0</v>
      </c>
      <c r="AD420"/>
      <c r="AE420"/>
      <c r="AF420">
        <f t="shared" si="116"/>
        <v>0</v>
      </c>
      <c r="AG420">
        <f t="shared" si="117"/>
        <v>0</v>
      </c>
      <c r="AH420" t="str">
        <f t="shared" si="118"/>
        <v>Correct</v>
      </c>
      <c r="AJ420" s="96" t="str">
        <f>IFERROR(VLOOKUP(Table1[[#This Row],[RespondentID]],'All Data'!$A:$CO,87,FALSE),"unknown")</f>
        <v>unknown</v>
      </c>
      <c r="AK420" s="96" t="str">
        <f>IFERROR(VLOOKUP(Table1[[#This Row],[RespondentID]],'All Data'!$A:$CO,88,FALSE),"unknown")</f>
        <v>unknown</v>
      </c>
      <c r="AL420" s="96" t="str">
        <f>IFERROR(VLOOKUP(Table1[[#This Row],[RespondentID]],'All Data'!$A:$CO,89,FALSE),"unknown")</f>
        <v>unknown</v>
      </c>
      <c r="AM420" s="96" t="str">
        <f>IFERROR(VLOOKUP(Table1[[#This Row],[RespondentID]],'All Data'!$A:$CO,90,FALSE),"unknown")</f>
        <v>unknown</v>
      </c>
      <c r="AN420" s="96" t="str">
        <f>IFERROR(VLOOKUP(Table1[[#This Row],[RespondentID]],'All Data'!$A:$CO,91,FALSE),"unknown")</f>
        <v>unknown</v>
      </c>
      <c r="AO420" s="96" t="str">
        <f>IFERROR(VLOOKUP(Table1[[#This Row],[RespondentID]],'All Data'!$A:$CO,92,FALSE),"unknown")</f>
        <v>unknown</v>
      </c>
      <c r="AP420" s="96" t="str">
        <f>IFERROR(VLOOKUP(Table1[[#This Row],[RespondentID]],'All Data'!$A:$CO,93,FALSE),"unknown")</f>
        <v>unknown</v>
      </c>
      <c r="AQ420" s="96" t="str">
        <f>IFERROR(VLOOKUP(Table1[[#This Row],[RespondentID]],'All Data'!$A:$CW,94,FALSE),"unknown")</f>
        <v>unknown</v>
      </c>
      <c r="AR420" s="96" t="str">
        <f>IFERROR(VLOOKUP(Table1[[#This Row],[RespondentID]],'All Data'!$A:$CW,95,FALSE),"unknown")</f>
        <v>unknown</v>
      </c>
      <c r="AS420" s="96" t="str">
        <f>IFERROR(VLOOKUP(Table1[[#This Row],[RespondentID]],'All Data'!$A:$CW,96,FALSE),"unknown")</f>
        <v>unknown</v>
      </c>
      <c r="AT420" s="96" t="str">
        <f>IFERROR(VLOOKUP(Table1[[#This Row],[RespondentID]],'All Data'!$A:$CW,97,FALSE),"unknown")</f>
        <v>unknown</v>
      </c>
      <c r="AU420" s="96" t="str">
        <f>IFERROR(VLOOKUP(Table1[[#This Row],[RespondentID]],'All Data'!$A:$CW,98,FALSE),"unknown")</f>
        <v>unknown</v>
      </c>
      <c r="AV420" s="96" t="str">
        <f>IFERROR(VLOOKUP(Table1[[#This Row],[RespondentID]],'All Data'!$A:$CW,99,FALSE),"unknown")</f>
        <v>unknown</v>
      </c>
    </row>
    <row r="421" spans="1:48">
      <c r="A421" s="100"/>
      <c r="B421" s="107"/>
      <c r="C421" s="86"/>
      <c r="D421" s="86"/>
      <c r="E421" s="86"/>
      <c r="F421" s="86"/>
      <c r="G421" s="86"/>
      <c r="H421" s="86"/>
      <c r="I421" s="86"/>
      <c r="J421" s="86"/>
      <c r="K421" s="86"/>
      <c r="L421" s="86"/>
      <c r="M421" s="86"/>
      <c r="O421">
        <f t="shared" si="102"/>
        <v>0</v>
      </c>
      <c r="P421" t="e">
        <f t="shared" si="103"/>
        <v>#DIV/0!</v>
      </c>
      <c r="Q421"/>
      <c r="R421">
        <f t="shared" si="104"/>
        <v>0</v>
      </c>
      <c r="S421">
        <f t="shared" si="105"/>
        <v>0</v>
      </c>
      <c r="T421">
        <f t="shared" si="106"/>
        <v>0</v>
      </c>
      <c r="U421">
        <f t="shared" si="107"/>
        <v>0</v>
      </c>
      <c r="V421">
        <f t="shared" si="108"/>
        <v>0</v>
      </c>
      <c r="W421">
        <f t="shared" si="109"/>
        <v>0</v>
      </c>
      <c r="X421">
        <f t="shared" si="110"/>
        <v>0</v>
      </c>
      <c r="Y421">
        <f t="shared" si="111"/>
        <v>0</v>
      </c>
      <c r="Z421">
        <f t="shared" si="112"/>
        <v>0</v>
      </c>
      <c r="AA421">
        <f t="shared" si="113"/>
        <v>0</v>
      </c>
      <c r="AB421">
        <f t="shared" si="114"/>
        <v>0</v>
      </c>
      <c r="AC421">
        <f t="shared" si="115"/>
        <v>0</v>
      </c>
      <c r="AD421"/>
      <c r="AE421"/>
      <c r="AF421">
        <f t="shared" si="116"/>
        <v>0</v>
      </c>
      <c r="AG421">
        <f t="shared" si="117"/>
        <v>0</v>
      </c>
      <c r="AH421" t="str">
        <f t="shared" si="118"/>
        <v>Correct</v>
      </c>
      <c r="AJ421" s="96" t="str">
        <f>IFERROR(VLOOKUP(Table1[[#This Row],[RespondentID]],'All Data'!$A:$CO,87,FALSE),"unknown")</f>
        <v>unknown</v>
      </c>
      <c r="AK421" s="96" t="str">
        <f>IFERROR(VLOOKUP(Table1[[#This Row],[RespondentID]],'All Data'!$A:$CO,88,FALSE),"unknown")</f>
        <v>unknown</v>
      </c>
      <c r="AL421" s="96" t="str">
        <f>IFERROR(VLOOKUP(Table1[[#This Row],[RespondentID]],'All Data'!$A:$CO,89,FALSE),"unknown")</f>
        <v>unknown</v>
      </c>
      <c r="AM421" s="96" t="str">
        <f>IFERROR(VLOOKUP(Table1[[#This Row],[RespondentID]],'All Data'!$A:$CO,90,FALSE),"unknown")</f>
        <v>unknown</v>
      </c>
      <c r="AN421" s="96" t="str">
        <f>IFERROR(VLOOKUP(Table1[[#This Row],[RespondentID]],'All Data'!$A:$CO,91,FALSE),"unknown")</f>
        <v>unknown</v>
      </c>
      <c r="AO421" s="96" t="str">
        <f>IFERROR(VLOOKUP(Table1[[#This Row],[RespondentID]],'All Data'!$A:$CO,92,FALSE),"unknown")</f>
        <v>unknown</v>
      </c>
      <c r="AP421" s="96" t="str">
        <f>IFERROR(VLOOKUP(Table1[[#This Row],[RespondentID]],'All Data'!$A:$CO,93,FALSE),"unknown")</f>
        <v>unknown</v>
      </c>
      <c r="AQ421" s="96" t="str">
        <f>IFERROR(VLOOKUP(Table1[[#This Row],[RespondentID]],'All Data'!$A:$CW,94,FALSE),"unknown")</f>
        <v>unknown</v>
      </c>
      <c r="AR421" s="96" t="str">
        <f>IFERROR(VLOOKUP(Table1[[#This Row],[RespondentID]],'All Data'!$A:$CW,95,FALSE),"unknown")</f>
        <v>unknown</v>
      </c>
      <c r="AS421" s="96" t="str">
        <f>IFERROR(VLOOKUP(Table1[[#This Row],[RespondentID]],'All Data'!$A:$CW,96,FALSE),"unknown")</f>
        <v>unknown</v>
      </c>
      <c r="AT421" s="96" t="str">
        <f>IFERROR(VLOOKUP(Table1[[#This Row],[RespondentID]],'All Data'!$A:$CW,97,FALSE),"unknown")</f>
        <v>unknown</v>
      </c>
      <c r="AU421" s="96" t="str">
        <f>IFERROR(VLOOKUP(Table1[[#This Row],[RespondentID]],'All Data'!$A:$CW,98,FALSE),"unknown")</f>
        <v>unknown</v>
      </c>
      <c r="AV421" s="96" t="str">
        <f>IFERROR(VLOOKUP(Table1[[#This Row],[RespondentID]],'All Data'!$A:$CW,99,FALSE),"unknown")</f>
        <v>unknown</v>
      </c>
    </row>
    <row r="422" spans="1:48">
      <c r="A422" s="100"/>
      <c r="B422" s="107"/>
      <c r="C422" s="86"/>
      <c r="D422" s="86"/>
      <c r="E422" s="86"/>
      <c r="F422" s="86"/>
      <c r="G422" s="86"/>
      <c r="H422" s="86"/>
      <c r="I422" s="86"/>
      <c r="J422" s="86"/>
      <c r="K422" s="86"/>
      <c r="L422" s="86"/>
      <c r="M422" s="86"/>
      <c r="O422">
        <f t="shared" si="102"/>
        <v>0</v>
      </c>
      <c r="P422" t="e">
        <f t="shared" si="103"/>
        <v>#DIV/0!</v>
      </c>
      <c r="Q422"/>
      <c r="R422">
        <f t="shared" si="104"/>
        <v>0</v>
      </c>
      <c r="S422">
        <f t="shared" si="105"/>
        <v>0</v>
      </c>
      <c r="T422">
        <f t="shared" si="106"/>
        <v>0</v>
      </c>
      <c r="U422">
        <f t="shared" si="107"/>
        <v>0</v>
      </c>
      <c r="V422">
        <f t="shared" si="108"/>
        <v>0</v>
      </c>
      <c r="W422">
        <f t="shared" si="109"/>
        <v>0</v>
      </c>
      <c r="X422">
        <f t="shared" si="110"/>
        <v>0</v>
      </c>
      <c r="Y422">
        <f t="shared" si="111"/>
        <v>0</v>
      </c>
      <c r="Z422">
        <f t="shared" si="112"/>
        <v>0</v>
      </c>
      <c r="AA422">
        <f t="shared" si="113"/>
        <v>0</v>
      </c>
      <c r="AB422">
        <f t="shared" si="114"/>
        <v>0</v>
      </c>
      <c r="AC422">
        <f t="shared" si="115"/>
        <v>0</v>
      </c>
      <c r="AD422"/>
      <c r="AE422"/>
      <c r="AF422">
        <f t="shared" si="116"/>
        <v>0</v>
      </c>
      <c r="AG422">
        <f t="shared" si="117"/>
        <v>0</v>
      </c>
      <c r="AH422" t="str">
        <f t="shared" si="118"/>
        <v>Correct</v>
      </c>
      <c r="AJ422" s="96" t="str">
        <f>IFERROR(VLOOKUP(Table1[[#This Row],[RespondentID]],'All Data'!$A:$CO,87,FALSE),"unknown")</f>
        <v>unknown</v>
      </c>
      <c r="AK422" s="96" t="str">
        <f>IFERROR(VLOOKUP(Table1[[#This Row],[RespondentID]],'All Data'!$A:$CO,88,FALSE),"unknown")</f>
        <v>unknown</v>
      </c>
      <c r="AL422" s="96" t="str">
        <f>IFERROR(VLOOKUP(Table1[[#This Row],[RespondentID]],'All Data'!$A:$CO,89,FALSE),"unknown")</f>
        <v>unknown</v>
      </c>
      <c r="AM422" s="96" t="str">
        <f>IFERROR(VLOOKUP(Table1[[#This Row],[RespondentID]],'All Data'!$A:$CO,90,FALSE),"unknown")</f>
        <v>unknown</v>
      </c>
      <c r="AN422" s="96" t="str">
        <f>IFERROR(VLOOKUP(Table1[[#This Row],[RespondentID]],'All Data'!$A:$CO,91,FALSE),"unknown")</f>
        <v>unknown</v>
      </c>
      <c r="AO422" s="96" t="str">
        <f>IFERROR(VLOOKUP(Table1[[#This Row],[RespondentID]],'All Data'!$A:$CO,92,FALSE),"unknown")</f>
        <v>unknown</v>
      </c>
      <c r="AP422" s="96" t="str">
        <f>IFERROR(VLOOKUP(Table1[[#This Row],[RespondentID]],'All Data'!$A:$CO,93,FALSE),"unknown")</f>
        <v>unknown</v>
      </c>
      <c r="AQ422" s="96" t="str">
        <f>IFERROR(VLOOKUP(Table1[[#This Row],[RespondentID]],'All Data'!$A:$CW,94,FALSE),"unknown")</f>
        <v>unknown</v>
      </c>
      <c r="AR422" s="96" t="str">
        <f>IFERROR(VLOOKUP(Table1[[#This Row],[RespondentID]],'All Data'!$A:$CW,95,FALSE),"unknown")</f>
        <v>unknown</v>
      </c>
      <c r="AS422" s="96" t="str">
        <f>IFERROR(VLOOKUP(Table1[[#This Row],[RespondentID]],'All Data'!$A:$CW,96,FALSE),"unknown")</f>
        <v>unknown</v>
      </c>
      <c r="AT422" s="96" t="str">
        <f>IFERROR(VLOOKUP(Table1[[#This Row],[RespondentID]],'All Data'!$A:$CW,97,FALSE),"unknown")</f>
        <v>unknown</v>
      </c>
      <c r="AU422" s="96" t="str">
        <f>IFERROR(VLOOKUP(Table1[[#This Row],[RespondentID]],'All Data'!$A:$CW,98,FALSE),"unknown")</f>
        <v>unknown</v>
      </c>
      <c r="AV422" s="96" t="str">
        <f>IFERROR(VLOOKUP(Table1[[#This Row],[RespondentID]],'All Data'!$A:$CW,99,FALSE),"unknown")</f>
        <v>unknown</v>
      </c>
    </row>
    <row r="423" spans="1:48">
      <c r="A423" s="100"/>
      <c r="B423" s="107"/>
      <c r="C423" s="86"/>
      <c r="D423" s="86"/>
      <c r="E423" s="86"/>
      <c r="F423" s="86"/>
      <c r="G423" s="86"/>
      <c r="H423" s="86"/>
      <c r="I423" s="86"/>
      <c r="J423" s="86"/>
      <c r="K423" s="86"/>
      <c r="L423" s="86"/>
      <c r="M423" s="86"/>
      <c r="O423">
        <f t="shared" si="102"/>
        <v>0</v>
      </c>
      <c r="P423" t="e">
        <f t="shared" si="103"/>
        <v>#DIV/0!</v>
      </c>
      <c r="Q423"/>
      <c r="R423">
        <f t="shared" si="104"/>
        <v>0</v>
      </c>
      <c r="S423">
        <f t="shared" si="105"/>
        <v>0</v>
      </c>
      <c r="T423">
        <f t="shared" si="106"/>
        <v>0</v>
      </c>
      <c r="U423">
        <f t="shared" si="107"/>
        <v>0</v>
      </c>
      <c r="V423">
        <f t="shared" si="108"/>
        <v>0</v>
      </c>
      <c r="W423">
        <f t="shared" si="109"/>
        <v>0</v>
      </c>
      <c r="X423">
        <f t="shared" si="110"/>
        <v>0</v>
      </c>
      <c r="Y423">
        <f t="shared" si="111"/>
        <v>0</v>
      </c>
      <c r="Z423">
        <f t="shared" si="112"/>
        <v>0</v>
      </c>
      <c r="AA423">
        <f t="shared" si="113"/>
        <v>0</v>
      </c>
      <c r="AB423">
        <f t="shared" si="114"/>
        <v>0</v>
      </c>
      <c r="AC423">
        <f t="shared" si="115"/>
        <v>0</v>
      </c>
      <c r="AD423"/>
      <c r="AE423"/>
      <c r="AF423">
        <f t="shared" si="116"/>
        <v>0</v>
      </c>
      <c r="AG423">
        <f t="shared" si="117"/>
        <v>0</v>
      </c>
      <c r="AH423" t="str">
        <f t="shared" si="118"/>
        <v>Correct</v>
      </c>
      <c r="AJ423" s="96" t="str">
        <f>IFERROR(VLOOKUP(Table1[[#This Row],[RespondentID]],'All Data'!$A:$CO,87,FALSE),"unknown")</f>
        <v>unknown</v>
      </c>
      <c r="AK423" s="96" t="str">
        <f>IFERROR(VLOOKUP(Table1[[#This Row],[RespondentID]],'All Data'!$A:$CO,88,FALSE),"unknown")</f>
        <v>unknown</v>
      </c>
      <c r="AL423" s="96" t="str">
        <f>IFERROR(VLOOKUP(Table1[[#This Row],[RespondentID]],'All Data'!$A:$CO,89,FALSE),"unknown")</f>
        <v>unknown</v>
      </c>
      <c r="AM423" s="96" t="str">
        <f>IFERROR(VLOOKUP(Table1[[#This Row],[RespondentID]],'All Data'!$A:$CO,90,FALSE),"unknown")</f>
        <v>unknown</v>
      </c>
      <c r="AN423" s="96" t="str">
        <f>IFERROR(VLOOKUP(Table1[[#This Row],[RespondentID]],'All Data'!$A:$CO,91,FALSE),"unknown")</f>
        <v>unknown</v>
      </c>
      <c r="AO423" s="96" t="str">
        <f>IFERROR(VLOOKUP(Table1[[#This Row],[RespondentID]],'All Data'!$A:$CO,92,FALSE),"unknown")</f>
        <v>unknown</v>
      </c>
      <c r="AP423" s="96" t="str">
        <f>IFERROR(VLOOKUP(Table1[[#This Row],[RespondentID]],'All Data'!$A:$CO,93,FALSE),"unknown")</f>
        <v>unknown</v>
      </c>
      <c r="AQ423" s="96" t="str">
        <f>IFERROR(VLOOKUP(Table1[[#This Row],[RespondentID]],'All Data'!$A:$CW,94,FALSE),"unknown")</f>
        <v>unknown</v>
      </c>
      <c r="AR423" s="96" t="str">
        <f>IFERROR(VLOOKUP(Table1[[#This Row],[RespondentID]],'All Data'!$A:$CW,95,FALSE),"unknown")</f>
        <v>unknown</v>
      </c>
      <c r="AS423" s="96" t="str">
        <f>IFERROR(VLOOKUP(Table1[[#This Row],[RespondentID]],'All Data'!$A:$CW,96,FALSE),"unknown")</f>
        <v>unknown</v>
      </c>
      <c r="AT423" s="96" t="str">
        <f>IFERROR(VLOOKUP(Table1[[#This Row],[RespondentID]],'All Data'!$A:$CW,97,FALSE),"unknown")</f>
        <v>unknown</v>
      </c>
      <c r="AU423" s="96" t="str">
        <f>IFERROR(VLOOKUP(Table1[[#This Row],[RespondentID]],'All Data'!$A:$CW,98,FALSE),"unknown")</f>
        <v>unknown</v>
      </c>
      <c r="AV423" s="96" t="str">
        <f>IFERROR(VLOOKUP(Table1[[#This Row],[RespondentID]],'All Data'!$A:$CW,99,FALSE),"unknown")</f>
        <v>unknown</v>
      </c>
    </row>
    <row r="424" spans="1:48">
      <c r="A424" s="100"/>
      <c r="B424" s="107"/>
      <c r="C424" s="86"/>
      <c r="D424" s="86"/>
      <c r="E424" s="86"/>
      <c r="F424" s="86"/>
      <c r="G424" s="86"/>
      <c r="H424" s="86"/>
      <c r="I424" s="86"/>
      <c r="J424" s="86"/>
      <c r="K424" s="86"/>
      <c r="L424" s="86"/>
      <c r="M424" s="86"/>
      <c r="O424">
        <f t="shared" si="102"/>
        <v>0</v>
      </c>
      <c r="P424" t="e">
        <f t="shared" si="103"/>
        <v>#DIV/0!</v>
      </c>
      <c r="Q424"/>
      <c r="R424">
        <f t="shared" si="104"/>
        <v>0</v>
      </c>
      <c r="S424">
        <f t="shared" si="105"/>
        <v>0</v>
      </c>
      <c r="T424">
        <f t="shared" si="106"/>
        <v>0</v>
      </c>
      <c r="U424">
        <f t="shared" si="107"/>
        <v>0</v>
      </c>
      <c r="V424">
        <f t="shared" si="108"/>
        <v>0</v>
      </c>
      <c r="W424">
        <f t="shared" si="109"/>
        <v>0</v>
      </c>
      <c r="X424">
        <f t="shared" si="110"/>
        <v>0</v>
      </c>
      <c r="Y424">
        <f t="shared" si="111"/>
        <v>0</v>
      </c>
      <c r="Z424">
        <f t="shared" si="112"/>
        <v>0</v>
      </c>
      <c r="AA424">
        <f t="shared" si="113"/>
        <v>0</v>
      </c>
      <c r="AB424">
        <f t="shared" si="114"/>
        <v>0</v>
      </c>
      <c r="AC424">
        <f t="shared" si="115"/>
        <v>0</v>
      </c>
      <c r="AD424"/>
      <c r="AE424"/>
      <c r="AF424">
        <f t="shared" si="116"/>
        <v>0</v>
      </c>
      <c r="AG424">
        <f t="shared" si="117"/>
        <v>0</v>
      </c>
      <c r="AH424" t="str">
        <f t="shared" si="118"/>
        <v>Correct</v>
      </c>
      <c r="AJ424" s="96" t="str">
        <f>IFERROR(VLOOKUP(Table1[[#This Row],[RespondentID]],'All Data'!$A:$CO,87,FALSE),"unknown")</f>
        <v>unknown</v>
      </c>
      <c r="AK424" s="96" t="str">
        <f>IFERROR(VLOOKUP(Table1[[#This Row],[RespondentID]],'All Data'!$A:$CO,88,FALSE),"unknown")</f>
        <v>unknown</v>
      </c>
      <c r="AL424" s="96" t="str">
        <f>IFERROR(VLOOKUP(Table1[[#This Row],[RespondentID]],'All Data'!$A:$CO,89,FALSE),"unknown")</f>
        <v>unknown</v>
      </c>
      <c r="AM424" s="96" t="str">
        <f>IFERROR(VLOOKUP(Table1[[#This Row],[RespondentID]],'All Data'!$A:$CO,90,FALSE),"unknown")</f>
        <v>unknown</v>
      </c>
      <c r="AN424" s="96" t="str">
        <f>IFERROR(VLOOKUP(Table1[[#This Row],[RespondentID]],'All Data'!$A:$CO,91,FALSE),"unknown")</f>
        <v>unknown</v>
      </c>
      <c r="AO424" s="96" t="str">
        <f>IFERROR(VLOOKUP(Table1[[#This Row],[RespondentID]],'All Data'!$A:$CO,92,FALSE),"unknown")</f>
        <v>unknown</v>
      </c>
      <c r="AP424" s="96" t="str">
        <f>IFERROR(VLOOKUP(Table1[[#This Row],[RespondentID]],'All Data'!$A:$CO,93,FALSE),"unknown")</f>
        <v>unknown</v>
      </c>
      <c r="AQ424" s="96" t="str">
        <f>IFERROR(VLOOKUP(Table1[[#This Row],[RespondentID]],'All Data'!$A:$CW,94,FALSE),"unknown")</f>
        <v>unknown</v>
      </c>
      <c r="AR424" s="96" t="str">
        <f>IFERROR(VLOOKUP(Table1[[#This Row],[RespondentID]],'All Data'!$A:$CW,95,FALSE),"unknown")</f>
        <v>unknown</v>
      </c>
      <c r="AS424" s="96" t="str">
        <f>IFERROR(VLOOKUP(Table1[[#This Row],[RespondentID]],'All Data'!$A:$CW,96,FALSE),"unknown")</f>
        <v>unknown</v>
      </c>
      <c r="AT424" s="96" t="str">
        <f>IFERROR(VLOOKUP(Table1[[#This Row],[RespondentID]],'All Data'!$A:$CW,97,FALSE),"unknown")</f>
        <v>unknown</v>
      </c>
      <c r="AU424" s="96" t="str">
        <f>IFERROR(VLOOKUP(Table1[[#This Row],[RespondentID]],'All Data'!$A:$CW,98,FALSE),"unknown")</f>
        <v>unknown</v>
      </c>
      <c r="AV424" s="96" t="str">
        <f>IFERROR(VLOOKUP(Table1[[#This Row],[RespondentID]],'All Data'!$A:$CW,99,FALSE),"unknown")</f>
        <v>unknown</v>
      </c>
    </row>
    <row r="425" spans="1:48">
      <c r="A425" s="100"/>
      <c r="B425" s="107"/>
      <c r="C425" s="86"/>
      <c r="D425" s="86"/>
      <c r="E425" s="86"/>
      <c r="F425" s="86"/>
      <c r="G425" s="86"/>
      <c r="H425" s="86"/>
      <c r="I425" s="86"/>
      <c r="J425" s="86"/>
      <c r="K425" s="86"/>
      <c r="L425" s="86"/>
      <c r="M425" s="86"/>
      <c r="O425">
        <f t="shared" si="102"/>
        <v>0</v>
      </c>
      <c r="P425" t="e">
        <f t="shared" si="103"/>
        <v>#DIV/0!</v>
      </c>
      <c r="Q425"/>
      <c r="R425">
        <f t="shared" si="104"/>
        <v>0</v>
      </c>
      <c r="S425">
        <f t="shared" si="105"/>
        <v>0</v>
      </c>
      <c r="T425">
        <f t="shared" si="106"/>
        <v>0</v>
      </c>
      <c r="U425">
        <f t="shared" si="107"/>
        <v>0</v>
      </c>
      <c r="V425">
        <f t="shared" si="108"/>
        <v>0</v>
      </c>
      <c r="W425">
        <f t="shared" si="109"/>
        <v>0</v>
      </c>
      <c r="X425">
        <f t="shared" si="110"/>
        <v>0</v>
      </c>
      <c r="Y425">
        <f t="shared" si="111"/>
        <v>0</v>
      </c>
      <c r="Z425">
        <f t="shared" si="112"/>
        <v>0</v>
      </c>
      <c r="AA425">
        <f t="shared" si="113"/>
        <v>0</v>
      </c>
      <c r="AB425">
        <f t="shared" si="114"/>
        <v>0</v>
      </c>
      <c r="AC425">
        <f t="shared" si="115"/>
        <v>0</v>
      </c>
      <c r="AD425"/>
      <c r="AE425"/>
      <c r="AF425">
        <f t="shared" si="116"/>
        <v>0</v>
      </c>
      <c r="AG425">
        <f t="shared" si="117"/>
        <v>0</v>
      </c>
      <c r="AH425" t="str">
        <f t="shared" si="118"/>
        <v>Correct</v>
      </c>
      <c r="AJ425" s="96" t="str">
        <f>IFERROR(VLOOKUP(Table1[[#This Row],[RespondentID]],'All Data'!$A:$CO,87,FALSE),"unknown")</f>
        <v>unknown</v>
      </c>
      <c r="AK425" s="96" t="str">
        <f>IFERROR(VLOOKUP(Table1[[#This Row],[RespondentID]],'All Data'!$A:$CO,88,FALSE),"unknown")</f>
        <v>unknown</v>
      </c>
      <c r="AL425" s="96" t="str">
        <f>IFERROR(VLOOKUP(Table1[[#This Row],[RespondentID]],'All Data'!$A:$CO,89,FALSE),"unknown")</f>
        <v>unknown</v>
      </c>
      <c r="AM425" s="96" t="str">
        <f>IFERROR(VLOOKUP(Table1[[#This Row],[RespondentID]],'All Data'!$A:$CO,90,FALSE),"unknown")</f>
        <v>unknown</v>
      </c>
      <c r="AN425" s="96" t="str">
        <f>IFERROR(VLOOKUP(Table1[[#This Row],[RespondentID]],'All Data'!$A:$CO,91,FALSE),"unknown")</f>
        <v>unknown</v>
      </c>
      <c r="AO425" s="96" t="str">
        <f>IFERROR(VLOOKUP(Table1[[#This Row],[RespondentID]],'All Data'!$A:$CO,92,FALSE),"unknown")</f>
        <v>unknown</v>
      </c>
      <c r="AP425" s="96" t="str">
        <f>IFERROR(VLOOKUP(Table1[[#This Row],[RespondentID]],'All Data'!$A:$CO,93,FALSE),"unknown")</f>
        <v>unknown</v>
      </c>
      <c r="AQ425" s="96" t="str">
        <f>IFERROR(VLOOKUP(Table1[[#This Row],[RespondentID]],'All Data'!$A:$CW,94,FALSE),"unknown")</f>
        <v>unknown</v>
      </c>
      <c r="AR425" s="96" t="str">
        <f>IFERROR(VLOOKUP(Table1[[#This Row],[RespondentID]],'All Data'!$A:$CW,95,FALSE),"unknown")</f>
        <v>unknown</v>
      </c>
      <c r="AS425" s="96" t="str">
        <f>IFERROR(VLOOKUP(Table1[[#This Row],[RespondentID]],'All Data'!$A:$CW,96,FALSE),"unknown")</f>
        <v>unknown</v>
      </c>
      <c r="AT425" s="96" t="str">
        <f>IFERROR(VLOOKUP(Table1[[#This Row],[RespondentID]],'All Data'!$A:$CW,97,FALSE),"unknown")</f>
        <v>unknown</v>
      </c>
      <c r="AU425" s="96" t="str">
        <f>IFERROR(VLOOKUP(Table1[[#This Row],[RespondentID]],'All Data'!$A:$CW,98,FALSE),"unknown")</f>
        <v>unknown</v>
      </c>
      <c r="AV425" s="96" t="str">
        <f>IFERROR(VLOOKUP(Table1[[#This Row],[RespondentID]],'All Data'!$A:$CW,99,FALSE),"unknown")</f>
        <v>unknown</v>
      </c>
    </row>
    <row r="426" spans="1:48">
      <c r="A426" s="100"/>
      <c r="B426" s="107"/>
      <c r="C426" s="86"/>
      <c r="D426" s="86"/>
      <c r="E426" s="86"/>
      <c r="F426" s="86"/>
      <c r="G426" s="86"/>
      <c r="H426" s="86"/>
      <c r="I426" s="86"/>
      <c r="J426" s="86"/>
      <c r="K426" s="86"/>
      <c r="L426" s="86"/>
      <c r="M426" s="86"/>
      <c r="O426">
        <f t="shared" si="102"/>
        <v>0</v>
      </c>
      <c r="P426" t="e">
        <f t="shared" si="103"/>
        <v>#DIV/0!</v>
      </c>
      <c r="Q426"/>
      <c r="R426">
        <f t="shared" si="104"/>
        <v>0</v>
      </c>
      <c r="S426">
        <f t="shared" si="105"/>
        <v>0</v>
      </c>
      <c r="T426">
        <f t="shared" si="106"/>
        <v>0</v>
      </c>
      <c r="U426">
        <f t="shared" si="107"/>
        <v>0</v>
      </c>
      <c r="V426">
        <f t="shared" si="108"/>
        <v>0</v>
      </c>
      <c r="W426">
        <f t="shared" si="109"/>
        <v>0</v>
      </c>
      <c r="X426">
        <f t="shared" si="110"/>
        <v>0</v>
      </c>
      <c r="Y426">
        <f t="shared" si="111"/>
        <v>0</v>
      </c>
      <c r="Z426">
        <f t="shared" si="112"/>
        <v>0</v>
      </c>
      <c r="AA426">
        <f t="shared" si="113"/>
        <v>0</v>
      </c>
      <c r="AB426">
        <f t="shared" si="114"/>
        <v>0</v>
      </c>
      <c r="AC426">
        <f t="shared" si="115"/>
        <v>0</v>
      </c>
      <c r="AD426"/>
      <c r="AE426"/>
      <c r="AF426">
        <f t="shared" si="116"/>
        <v>0</v>
      </c>
      <c r="AG426">
        <f t="shared" si="117"/>
        <v>0</v>
      </c>
      <c r="AH426" t="str">
        <f t="shared" si="118"/>
        <v>Correct</v>
      </c>
      <c r="AJ426" s="96" t="str">
        <f>IFERROR(VLOOKUP(Table1[[#This Row],[RespondentID]],'All Data'!$A:$CO,87,FALSE),"unknown")</f>
        <v>unknown</v>
      </c>
      <c r="AK426" s="96" t="str">
        <f>IFERROR(VLOOKUP(Table1[[#This Row],[RespondentID]],'All Data'!$A:$CO,88,FALSE),"unknown")</f>
        <v>unknown</v>
      </c>
      <c r="AL426" s="96" t="str">
        <f>IFERROR(VLOOKUP(Table1[[#This Row],[RespondentID]],'All Data'!$A:$CO,89,FALSE),"unknown")</f>
        <v>unknown</v>
      </c>
      <c r="AM426" s="96" t="str">
        <f>IFERROR(VLOOKUP(Table1[[#This Row],[RespondentID]],'All Data'!$A:$CO,90,FALSE),"unknown")</f>
        <v>unknown</v>
      </c>
      <c r="AN426" s="96" t="str">
        <f>IFERROR(VLOOKUP(Table1[[#This Row],[RespondentID]],'All Data'!$A:$CO,91,FALSE),"unknown")</f>
        <v>unknown</v>
      </c>
      <c r="AO426" s="96" t="str">
        <f>IFERROR(VLOOKUP(Table1[[#This Row],[RespondentID]],'All Data'!$A:$CO,92,FALSE),"unknown")</f>
        <v>unknown</v>
      </c>
      <c r="AP426" s="96" t="str">
        <f>IFERROR(VLOOKUP(Table1[[#This Row],[RespondentID]],'All Data'!$A:$CO,93,FALSE),"unknown")</f>
        <v>unknown</v>
      </c>
      <c r="AQ426" s="96" t="str">
        <f>IFERROR(VLOOKUP(Table1[[#This Row],[RespondentID]],'All Data'!$A:$CW,94,FALSE),"unknown")</f>
        <v>unknown</v>
      </c>
      <c r="AR426" s="96" t="str">
        <f>IFERROR(VLOOKUP(Table1[[#This Row],[RespondentID]],'All Data'!$A:$CW,95,FALSE),"unknown")</f>
        <v>unknown</v>
      </c>
      <c r="AS426" s="96" t="str">
        <f>IFERROR(VLOOKUP(Table1[[#This Row],[RespondentID]],'All Data'!$A:$CW,96,FALSE),"unknown")</f>
        <v>unknown</v>
      </c>
      <c r="AT426" s="96" t="str">
        <f>IFERROR(VLOOKUP(Table1[[#This Row],[RespondentID]],'All Data'!$A:$CW,97,FALSE),"unknown")</f>
        <v>unknown</v>
      </c>
      <c r="AU426" s="96" t="str">
        <f>IFERROR(VLOOKUP(Table1[[#This Row],[RespondentID]],'All Data'!$A:$CW,98,FALSE),"unknown")</f>
        <v>unknown</v>
      </c>
      <c r="AV426" s="96" t="str">
        <f>IFERROR(VLOOKUP(Table1[[#This Row],[RespondentID]],'All Data'!$A:$CW,99,FALSE),"unknown")</f>
        <v>unknown</v>
      </c>
    </row>
    <row r="427" spans="1:48">
      <c r="A427" s="100"/>
      <c r="B427" s="107"/>
      <c r="C427" s="86"/>
      <c r="D427" s="86"/>
      <c r="E427" s="86"/>
      <c r="F427" s="86"/>
      <c r="G427" s="86"/>
      <c r="H427" s="86"/>
      <c r="I427" s="86"/>
      <c r="J427" s="86"/>
      <c r="K427" s="86"/>
      <c r="L427" s="86"/>
      <c r="M427" s="86"/>
      <c r="O427">
        <f t="shared" si="102"/>
        <v>0</v>
      </c>
      <c r="P427" t="e">
        <f t="shared" si="103"/>
        <v>#DIV/0!</v>
      </c>
      <c r="Q427"/>
      <c r="R427">
        <f t="shared" si="104"/>
        <v>0</v>
      </c>
      <c r="S427">
        <f t="shared" si="105"/>
        <v>0</v>
      </c>
      <c r="T427">
        <f t="shared" si="106"/>
        <v>0</v>
      </c>
      <c r="U427">
        <f t="shared" si="107"/>
        <v>0</v>
      </c>
      <c r="V427">
        <f t="shared" si="108"/>
        <v>0</v>
      </c>
      <c r="W427">
        <f t="shared" si="109"/>
        <v>0</v>
      </c>
      <c r="X427">
        <f t="shared" si="110"/>
        <v>0</v>
      </c>
      <c r="Y427">
        <f t="shared" si="111"/>
        <v>0</v>
      </c>
      <c r="Z427">
        <f t="shared" si="112"/>
        <v>0</v>
      </c>
      <c r="AA427">
        <f t="shared" si="113"/>
        <v>0</v>
      </c>
      <c r="AB427">
        <f t="shared" si="114"/>
        <v>0</v>
      </c>
      <c r="AC427">
        <f t="shared" si="115"/>
        <v>0</v>
      </c>
      <c r="AD427"/>
      <c r="AE427"/>
      <c r="AF427">
        <f t="shared" si="116"/>
        <v>0</v>
      </c>
      <c r="AG427">
        <f t="shared" si="117"/>
        <v>0</v>
      </c>
      <c r="AH427" t="str">
        <f t="shared" si="118"/>
        <v>Correct</v>
      </c>
      <c r="AJ427" s="96" t="str">
        <f>IFERROR(VLOOKUP(Table1[[#This Row],[RespondentID]],'All Data'!$A:$CO,87,FALSE),"unknown")</f>
        <v>unknown</v>
      </c>
      <c r="AK427" s="96" t="str">
        <f>IFERROR(VLOOKUP(Table1[[#This Row],[RespondentID]],'All Data'!$A:$CO,88,FALSE),"unknown")</f>
        <v>unknown</v>
      </c>
      <c r="AL427" s="96" t="str">
        <f>IFERROR(VLOOKUP(Table1[[#This Row],[RespondentID]],'All Data'!$A:$CO,89,FALSE),"unknown")</f>
        <v>unknown</v>
      </c>
      <c r="AM427" s="96" t="str">
        <f>IFERROR(VLOOKUP(Table1[[#This Row],[RespondentID]],'All Data'!$A:$CO,90,FALSE),"unknown")</f>
        <v>unknown</v>
      </c>
      <c r="AN427" s="96" t="str">
        <f>IFERROR(VLOOKUP(Table1[[#This Row],[RespondentID]],'All Data'!$A:$CO,91,FALSE),"unknown")</f>
        <v>unknown</v>
      </c>
      <c r="AO427" s="96" t="str">
        <f>IFERROR(VLOOKUP(Table1[[#This Row],[RespondentID]],'All Data'!$A:$CO,92,FALSE),"unknown")</f>
        <v>unknown</v>
      </c>
      <c r="AP427" s="96" t="str">
        <f>IFERROR(VLOOKUP(Table1[[#This Row],[RespondentID]],'All Data'!$A:$CO,93,FALSE),"unknown")</f>
        <v>unknown</v>
      </c>
      <c r="AQ427" s="96" t="str">
        <f>IFERROR(VLOOKUP(Table1[[#This Row],[RespondentID]],'All Data'!$A:$CW,94,FALSE),"unknown")</f>
        <v>unknown</v>
      </c>
      <c r="AR427" s="96" t="str">
        <f>IFERROR(VLOOKUP(Table1[[#This Row],[RespondentID]],'All Data'!$A:$CW,95,FALSE),"unknown")</f>
        <v>unknown</v>
      </c>
      <c r="AS427" s="96" t="str">
        <f>IFERROR(VLOOKUP(Table1[[#This Row],[RespondentID]],'All Data'!$A:$CW,96,FALSE),"unknown")</f>
        <v>unknown</v>
      </c>
      <c r="AT427" s="96" t="str">
        <f>IFERROR(VLOOKUP(Table1[[#This Row],[RespondentID]],'All Data'!$A:$CW,97,FALSE),"unknown")</f>
        <v>unknown</v>
      </c>
      <c r="AU427" s="96" t="str">
        <f>IFERROR(VLOOKUP(Table1[[#This Row],[RespondentID]],'All Data'!$A:$CW,98,FALSE),"unknown")</f>
        <v>unknown</v>
      </c>
      <c r="AV427" s="96" t="str">
        <f>IFERROR(VLOOKUP(Table1[[#This Row],[RespondentID]],'All Data'!$A:$CW,99,FALSE),"unknown")</f>
        <v>unknown</v>
      </c>
    </row>
    <row r="428" spans="1:48">
      <c r="A428" s="100"/>
      <c r="B428" s="107"/>
      <c r="C428" s="86"/>
      <c r="D428" s="86"/>
      <c r="E428" s="86"/>
      <c r="F428" s="86"/>
      <c r="G428" s="86"/>
      <c r="H428" s="86"/>
      <c r="I428" s="86"/>
      <c r="J428" s="86"/>
      <c r="K428" s="86"/>
      <c r="L428" s="86"/>
      <c r="M428" s="86"/>
      <c r="O428">
        <f t="shared" si="102"/>
        <v>0</v>
      </c>
      <c r="P428" t="e">
        <f t="shared" si="103"/>
        <v>#DIV/0!</v>
      </c>
      <c r="Q428"/>
      <c r="R428">
        <f t="shared" si="104"/>
        <v>0</v>
      </c>
      <c r="S428">
        <f t="shared" si="105"/>
        <v>0</v>
      </c>
      <c r="T428">
        <f t="shared" si="106"/>
        <v>0</v>
      </c>
      <c r="U428">
        <f t="shared" si="107"/>
        <v>0</v>
      </c>
      <c r="V428">
        <f t="shared" si="108"/>
        <v>0</v>
      </c>
      <c r="W428">
        <f t="shared" si="109"/>
        <v>0</v>
      </c>
      <c r="X428">
        <f t="shared" si="110"/>
        <v>0</v>
      </c>
      <c r="Y428">
        <f t="shared" si="111"/>
        <v>0</v>
      </c>
      <c r="Z428">
        <f t="shared" si="112"/>
        <v>0</v>
      </c>
      <c r="AA428">
        <f t="shared" si="113"/>
        <v>0</v>
      </c>
      <c r="AB428">
        <f t="shared" si="114"/>
        <v>0</v>
      </c>
      <c r="AC428">
        <f t="shared" si="115"/>
        <v>0</v>
      </c>
      <c r="AD428"/>
      <c r="AE428"/>
      <c r="AF428">
        <f t="shared" si="116"/>
        <v>0</v>
      </c>
      <c r="AG428">
        <f t="shared" si="117"/>
        <v>0</v>
      </c>
      <c r="AH428" t="str">
        <f t="shared" si="118"/>
        <v>Correct</v>
      </c>
      <c r="AJ428" s="96" t="str">
        <f>IFERROR(VLOOKUP(Table1[[#This Row],[RespondentID]],'All Data'!$A:$CO,87,FALSE),"unknown")</f>
        <v>unknown</v>
      </c>
      <c r="AK428" s="96" t="str">
        <f>IFERROR(VLOOKUP(Table1[[#This Row],[RespondentID]],'All Data'!$A:$CO,88,FALSE),"unknown")</f>
        <v>unknown</v>
      </c>
      <c r="AL428" s="96" t="str">
        <f>IFERROR(VLOOKUP(Table1[[#This Row],[RespondentID]],'All Data'!$A:$CO,89,FALSE),"unknown")</f>
        <v>unknown</v>
      </c>
      <c r="AM428" s="96" t="str">
        <f>IFERROR(VLOOKUP(Table1[[#This Row],[RespondentID]],'All Data'!$A:$CO,90,FALSE),"unknown")</f>
        <v>unknown</v>
      </c>
      <c r="AN428" s="96" t="str">
        <f>IFERROR(VLOOKUP(Table1[[#This Row],[RespondentID]],'All Data'!$A:$CO,91,FALSE),"unknown")</f>
        <v>unknown</v>
      </c>
      <c r="AO428" s="96" t="str">
        <f>IFERROR(VLOOKUP(Table1[[#This Row],[RespondentID]],'All Data'!$A:$CO,92,FALSE),"unknown")</f>
        <v>unknown</v>
      </c>
      <c r="AP428" s="96" t="str">
        <f>IFERROR(VLOOKUP(Table1[[#This Row],[RespondentID]],'All Data'!$A:$CO,93,FALSE),"unknown")</f>
        <v>unknown</v>
      </c>
      <c r="AQ428" s="96" t="str">
        <f>IFERROR(VLOOKUP(Table1[[#This Row],[RespondentID]],'All Data'!$A:$CW,94,FALSE),"unknown")</f>
        <v>unknown</v>
      </c>
      <c r="AR428" s="96" t="str">
        <f>IFERROR(VLOOKUP(Table1[[#This Row],[RespondentID]],'All Data'!$A:$CW,95,FALSE),"unknown")</f>
        <v>unknown</v>
      </c>
      <c r="AS428" s="96" t="str">
        <f>IFERROR(VLOOKUP(Table1[[#This Row],[RespondentID]],'All Data'!$A:$CW,96,FALSE),"unknown")</f>
        <v>unknown</v>
      </c>
      <c r="AT428" s="96" t="str">
        <f>IFERROR(VLOOKUP(Table1[[#This Row],[RespondentID]],'All Data'!$A:$CW,97,FALSE),"unknown")</f>
        <v>unknown</v>
      </c>
      <c r="AU428" s="96" t="str">
        <f>IFERROR(VLOOKUP(Table1[[#This Row],[RespondentID]],'All Data'!$A:$CW,98,FALSE),"unknown")</f>
        <v>unknown</v>
      </c>
      <c r="AV428" s="96" t="str">
        <f>IFERROR(VLOOKUP(Table1[[#This Row],[RespondentID]],'All Data'!$A:$CW,99,FALSE),"unknown")</f>
        <v>unknown</v>
      </c>
    </row>
    <row r="429" spans="1:48">
      <c r="A429" s="102"/>
      <c r="B429" s="107"/>
      <c r="C429" s="86"/>
      <c r="D429" s="86"/>
      <c r="E429" s="86"/>
      <c r="F429" s="86"/>
      <c r="G429" s="86"/>
      <c r="H429" s="86"/>
      <c r="I429" s="86"/>
      <c r="J429" s="86"/>
      <c r="K429" s="86"/>
      <c r="L429" s="86"/>
      <c r="M429" s="86"/>
      <c r="O429">
        <f t="shared" si="102"/>
        <v>0</v>
      </c>
      <c r="P429" t="e">
        <f t="shared" si="103"/>
        <v>#DIV/0!</v>
      </c>
      <c r="Q429"/>
      <c r="R429">
        <f t="shared" si="104"/>
        <v>0</v>
      </c>
      <c r="S429">
        <f t="shared" si="105"/>
        <v>0</v>
      </c>
      <c r="T429">
        <f t="shared" si="106"/>
        <v>0</v>
      </c>
      <c r="U429">
        <f t="shared" si="107"/>
        <v>0</v>
      </c>
      <c r="V429">
        <f t="shared" si="108"/>
        <v>0</v>
      </c>
      <c r="W429">
        <f t="shared" si="109"/>
        <v>0</v>
      </c>
      <c r="X429">
        <f t="shared" si="110"/>
        <v>0</v>
      </c>
      <c r="Y429">
        <f t="shared" si="111"/>
        <v>0</v>
      </c>
      <c r="Z429">
        <f t="shared" si="112"/>
        <v>0</v>
      </c>
      <c r="AA429">
        <f t="shared" si="113"/>
        <v>0</v>
      </c>
      <c r="AB429">
        <f t="shared" si="114"/>
        <v>0</v>
      </c>
      <c r="AC429">
        <f t="shared" si="115"/>
        <v>0</v>
      </c>
      <c r="AD429"/>
      <c r="AE429"/>
      <c r="AF429">
        <f t="shared" si="116"/>
        <v>0</v>
      </c>
      <c r="AG429">
        <f t="shared" si="117"/>
        <v>0</v>
      </c>
      <c r="AH429" t="str">
        <f t="shared" si="118"/>
        <v>Correct</v>
      </c>
      <c r="AJ429" s="96" t="str">
        <f>IFERROR(VLOOKUP(Table1[[#This Row],[RespondentID]],'All Data'!$A:$CO,87,FALSE),"unknown")</f>
        <v>unknown</v>
      </c>
      <c r="AK429" s="96" t="str">
        <f>IFERROR(VLOOKUP(Table1[[#This Row],[RespondentID]],'All Data'!$A:$CO,88,FALSE),"unknown")</f>
        <v>unknown</v>
      </c>
      <c r="AL429" s="96" t="str">
        <f>IFERROR(VLOOKUP(Table1[[#This Row],[RespondentID]],'All Data'!$A:$CO,89,FALSE),"unknown")</f>
        <v>unknown</v>
      </c>
      <c r="AM429" s="96" t="str">
        <f>IFERROR(VLOOKUP(Table1[[#This Row],[RespondentID]],'All Data'!$A:$CO,90,FALSE),"unknown")</f>
        <v>unknown</v>
      </c>
      <c r="AN429" s="96" t="str">
        <f>IFERROR(VLOOKUP(Table1[[#This Row],[RespondentID]],'All Data'!$A:$CO,91,FALSE),"unknown")</f>
        <v>unknown</v>
      </c>
      <c r="AO429" s="96" t="str">
        <f>IFERROR(VLOOKUP(Table1[[#This Row],[RespondentID]],'All Data'!$A:$CO,92,FALSE),"unknown")</f>
        <v>unknown</v>
      </c>
      <c r="AP429" s="96" t="str">
        <f>IFERROR(VLOOKUP(Table1[[#This Row],[RespondentID]],'All Data'!$A:$CO,93,FALSE),"unknown")</f>
        <v>unknown</v>
      </c>
      <c r="AQ429" s="96" t="str">
        <f>IFERROR(VLOOKUP(Table1[[#This Row],[RespondentID]],'All Data'!$A:$CW,94,FALSE),"unknown")</f>
        <v>unknown</v>
      </c>
      <c r="AR429" s="96" t="str">
        <f>IFERROR(VLOOKUP(Table1[[#This Row],[RespondentID]],'All Data'!$A:$CW,95,FALSE),"unknown")</f>
        <v>unknown</v>
      </c>
      <c r="AS429" s="96" t="str">
        <f>IFERROR(VLOOKUP(Table1[[#This Row],[RespondentID]],'All Data'!$A:$CW,96,FALSE),"unknown")</f>
        <v>unknown</v>
      </c>
      <c r="AT429" s="96" t="str">
        <f>IFERROR(VLOOKUP(Table1[[#This Row],[RespondentID]],'All Data'!$A:$CW,97,FALSE),"unknown")</f>
        <v>unknown</v>
      </c>
      <c r="AU429" s="96" t="str">
        <f>IFERROR(VLOOKUP(Table1[[#This Row],[RespondentID]],'All Data'!$A:$CW,98,FALSE),"unknown")</f>
        <v>unknown</v>
      </c>
      <c r="AV429" s="96" t="str">
        <f>IFERROR(VLOOKUP(Table1[[#This Row],[RespondentID]],'All Data'!$A:$CW,99,FALSE),"unknown")</f>
        <v>unknown</v>
      </c>
    </row>
    <row r="430" spans="1:48">
      <c r="B430" s="115"/>
      <c r="C430" s="99"/>
      <c r="D430" s="99"/>
      <c r="E430" s="99"/>
      <c r="F430" s="99"/>
      <c r="G430" s="99"/>
      <c r="H430" s="99"/>
      <c r="I430" s="99"/>
      <c r="J430" s="99"/>
      <c r="K430" s="99"/>
      <c r="L430" s="99"/>
      <c r="M430" s="99"/>
      <c r="N430" s="99"/>
      <c r="O430" s="80">
        <f t="shared" ref="O430:O461" si="119">COUNTA(B430:N430)</f>
        <v>0</v>
      </c>
      <c r="P430" s="80" t="e">
        <f t="shared" ref="P430:P461" si="120">3/O430</f>
        <v>#DIV/0!</v>
      </c>
      <c r="R430" s="80">
        <f t="shared" ref="R430:R461" si="121">IF($O430&lt;3,IF($B430=$B$1,1,0),IF($B430=$B$1,$P430,0))</f>
        <v>0</v>
      </c>
      <c r="S430" s="80">
        <f t="shared" ref="S430:S461" si="122">IF($O430&lt;3,IF($C430=$C$1,1,0),IF($C430=$C$1,$P430,0))</f>
        <v>0</v>
      </c>
      <c r="T430" s="80">
        <f t="shared" ref="T430:T461" si="123">IF($O430&lt;3,IF($D430=$D$1,1,0),IF($D430=$D$1,$P430,0))</f>
        <v>0</v>
      </c>
      <c r="U430" s="80">
        <f t="shared" ref="U430:U461" si="124">IF($O430&lt;3,IF($E430=$E$1,1,0),IF($E430=$E$1,$P430,0))</f>
        <v>0</v>
      </c>
      <c r="V430" s="80">
        <f t="shared" ref="V430:V461" si="125">IF($O430&lt;3,IF($F430=$F$1,1,0),IF($F430=$F$1,$P430,0))</f>
        <v>0</v>
      </c>
      <c r="W430" s="80">
        <f t="shared" ref="W430:W461" si="126">IF($O430&lt;3,IF($G430=$G$1,1,0),IF($G430=$G$1,$P430,0))</f>
        <v>0</v>
      </c>
      <c r="X430" s="80">
        <f t="shared" ref="X430:X461" si="127">IF($O430&lt;3,IF($H430=$H$1,1,0),IF($H430=$H$1,$P430,0))</f>
        <v>0</v>
      </c>
      <c r="Y430" s="80">
        <f t="shared" ref="Y430:Y461" si="128">IF($O430&lt;3,IF($I430=$I$1,1,0),IF($I430=$I$1,$P430,0))</f>
        <v>0</v>
      </c>
      <c r="Z430" s="80">
        <f t="shared" ref="Z430:Z461" si="129">IF($O430&lt;3,IF($J430=$J$1,1,0),IF($J430=$J$1,$P430,0))</f>
        <v>0</v>
      </c>
      <c r="AA430" s="80">
        <f t="shared" ref="AA430:AA461" si="130">IF($O430&lt;3,IF($K430=$K$1,1,0),IF($K430=$K$1,$P430,0))</f>
        <v>0</v>
      </c>
      <c r="AB430" s="80">
        <f t="shared" ref="AB430:AB461" si="131">IF($O430&lt;3,IF($L430=$L$1,1,0),IF($L430=$L$1,$P430,0))</f>
        <v>0</v>
      </c>
      <c r="AC430" s="80">
        <f t="shared" ref="AC430:AC461" si="132">IF($O430&lt;3,IF($M430=$M$1,1,0),IF($M430=$M$1,$P430,0))</f>
        <v>0</v>
      </c>
      <c r="AF430" s="80">
        <f t="shared" ref="AF430:AF461" si="133">SUM(R430:AD430)</f>
        <v>0</v>
      </c>
      <c r="AG430" s="80">
        <f t="shared" ref="AG430:AG461" si="134">O430</f>
        <v>0</v>
      </c>
      <c r="AH430" s="80" t="str">
        <f t="shared" ref="AH430:AH461" si="135">IF(AF430=AG430,"Correct",IF(AF430=3,"Correct","Wrong"))</f>
        <v>Correct</v>
      </c>
      <c r="AJ430" s="96" t="str">
        <f>IFERROR(VLOOKUP(Table1[[#This Row],[RespondentID]],'All Data'!$A:$CO,87,FALSE),"unknown")</f>
        <v>unknown</v>
      </c>
      <c r="AK430" s="96" t="str">
        <f>IFERROR(VLOOKUP(Table1[[#This Row],[RespondentID]],'All Data'!$A:$CO,88,FALSE),"unknown")</f>
        <v>unknown</v>
      </c>
      <c r="AL430" s="96" t="str">
        <f>IFERROR(VLOOKUP(Table1[[#This Row],[RespondentID]],'All Data'!$A:$CO,89,FALSE),"unknown")</f>
        <v>unknown</v>
      </c>
      <c r="AM430" s="96" t="str">
        <f>IFERROR(VLOOKUP(Table1[[#This Row],[RespondentID]],'All Data'!$A:$CO,90,FALSE),"unknown")</f>
        <v>unknown</v>
      </c>
      <c r="AN430" s="96" t="str">
        <f>IFERROR(VLOOKUP(Table1[[#This Row],[RespondentID]],'All Data'!$A:$CO,91,FALSE),"unknown")</f>
        <v>unknown</v>
      </c>
      <c r="AO430" s="96" t="str">
        <f>IFERROR(VLOOKUP(Table1[[#This Row],[RespondentID]],'All Data'!$A:$CO,92,FALSE),"unknown")</f>
        <v>unknown</v>
      </c>
      <c r="AP430" s="96" t="str">
        <f>IFERROR(VLOOKUP(Table1[[#This Row],[RespondentID]],'All Data'!$A:$CO,93,FALSE),"unknown")</f>
        <v>unknown</v>
      </c>
      <c r="AQ430" s="96" t="str">
        <f>IFERROR(VLOOKUP(Table1[[#This Row],[RespondentID]],'All Data'!$A:$CW,94,FALSE),"unknown")</f>
        <v>unknown</v>
      </c>
      <c r="AR430" s="96" t="str">
        <f>IFERROR(VLOOKUP(Table1[[#This Row],[RespondentID]],'All Data'!$A:$CW,95,FALSE),"unknown")</f>
        <v>unknown</v>
      </c>
      <c r="AS430" s="96" t="str">
        <f>IFERROR(VLOOKUP(Table1[[#This Row],[RespondentID]],'All Data'!$A:$CW,96,FALSE),"unknown")</f>
        <v>unknown</v>
      </c>
      <c r="AT430" s="96" t="str">
        <f>IFERROR(VLOOKUP(Table1[[#This Row],[RespondentID]],'All Data'!$A:$CW,97,FALSE),"unknown")</f>
        <v>unknown</v>
      </c>
      <c r="AU430" s="96" t="str">
        <f>IFERROR(VLOOKUP(Table1[[#This Row],[RespondentID]],'All Data'!$A:$CW,98,FALSE),"unknown")</f>
        <v>unknown</v>
      </c>
      <c r="AV430" s="96" t="str">
        <f>IFERROR(VLOOKUP(Table1[[#This Row],[RespondentID]],'All Data'!$A:$CW,99,FALSE),"unknown")</f>
        <v>unknown</v>
      </c>
    </row>
    <row r="431" spans="1:48">
      <c r="B431" s="115"/>
      <c r="C431" s="99"/>
      <c r="D431" s="99"/>
      <c r="E431" s="99"/>
      <c r="F431" s="99"/>
      <c r="G431" s="99"/>
      <c r="H431" s="99"/>
      <c r="I431" s="99"/>
      <c r="J431" s="99"/>
      <c r="K431" s="99"/>
      <c r="L431" s="99"/>
      <c r="M431" s="99"/>
      <c r="N431" s="99"/>
      <c r="O431" s="80">
        <f t="shared" si="119"/>
        <v>0</v>
      </c>
      <c r="P431" s="80" t="e">
        <f t="shared" si="120"/>
        <v>#DIV/0!</v>
      </c>
      <c r="R431" s="80">
        <f t="shared" si="121"/>
        <v>0</v>
      </c>
      <c r="S431" s="80">
        <f t="shared" si="122"/>
        <v>0</v>
      </c>
      <c r="T431" s="80">
        <f t="shared" si="123"/>
        <v>0</v>
      </c>
      <c r="U431" s="80">
        <f t="shared" si="124"/>
        <v>0</v>
      </c>
      <c r="V431" s="80">
        <f t="shared" si="125"/>
        <v>0</v>
      </c>
      <c r="W431" s="80">
        <f t="shared" si="126"/>
        <v>0</v>
      </c>
      <c r="X431" s="80">
        <f t="shared" si="127"/>
        <v>0</v>
      </c>
      <c r="Y431" s="80">
        <f t="shared" si="128"/>
        <v>0</v>
      </c>
      <c r="Z431" s="80">
        <f t="shared" si="129"/>
        <v>0</v>
      </c>
      <c r="AA431" s="80">
        <f t="shared" si="130"/>
        <v>0</v>
      </c>
      <c r="AB431" s="80">
        <f t="shared" si="131"/>
        <v>0</v>
      </c>
      <c r="AC431" s="80">
        <f t="shared" si="132"/>
        <v>0</v>
      </c>
      <c r="AF431" s="80">
        <f t="shared" si="133"/>
        <v>0</v>
      </c>
      <c r="AG431" s="80">
        <f t="shared" si="134"/>
        <v>0</v>
      </c>
      <c r="AH431" s="80" t="str">
        <f t="shared" si="135"/>
        <v>Correct</v>
      </c>
      <c r="AJ431" s="96" t="str">
        <f>IFERROR(VLOOKUP(Table1[[#This Row],[RespondentID]],'All Data'!$A:$CO,87,FALSE),"unknown")</f>
        <v>unknown</v>
      </c>
      <c r="AK431" s="96" t="str">
        <f>IFERROR(VLOOKUP(Table1[[#This Row],[RespondentID]],'All Data'!$A:$CO,88,FALSE),"unknown")</f>
        <v>unknown</v>
      </c>
      <c r="AL431" s="96" t="str">
        <f>IFERROR(VLOOKUP(Table1[[#This Row],[RespondentID]],'All Data'!$A:$CO,89,FALSE),"unknown")</f>
        <v>unknown</v>
      </c>
      <c r="AM431" s="96" t="str">
        <f>IFERROR(VLOOKUP(Table1[[#This Row],[RespondentID]],'All Data'!$A:$CO,90,FALSE),"unknown")</f>
        <v>unknown</v>
      </c>
      <c r="AN431" s="96" t="str">
        <f>IFERROR(VLOOKUP(Table1[[#This Row],[RespondentID]],'All Data'!$A:$CO,91,FALSE),"unknown")</f>
        <v>unknown</v>
      </c>
      <c r="AO431" s="96" t="str">
        <f>IFERROR(VLOOKUP(Table1[[#This Row],[RespondentID]],'All Data'!$A:$CO,92,FALSE),"unknown")</f>
        <v>unknown</v>
      </c>
      <c r="AP431" s="96" t="str">
        <f>IFERROR(VLOOKUP(Table1[[#This Row],[RespondentID]],'All Data'!$A:$CO,93,FALSE),"unknown")</f>
        <v>unknown</v>
      </c>
      <c r="AQ431" s="96" t="str">
        <f>IFERROR(VLOOKUP(Table1[[#This Row],[RespondentID]],'All Data'!$A:$CW,94,FALSE),"unknown")</f>
        <v>unknown</v>
      </c>
      <c r="AR431" s="96" t="str">
        <f>IFERROR(VLOOKUP(Table1[[#This Row],[RespondentID]],'All Data'!$A:$CW,95,FALSE),"unknown")</f>
        <v>unknown</v>
      </c>
      <c r="AS431" s="96" t="str">
        <f>IFERROR(VLOOKUP(Table1[[#This Row],[RespondentID]],'All Data'!$A:$CW,96,FALSE),"unknown")</f>
        <v>unknown</v>
      </c>
      <c r="AT431" s="96" t="str">
        <f>IFERROR(VLOOKUP(Table1[[#This Row],[RespondentID]],'All Data'!$A:$CW,97,FALSE),"unknown")</f>
        <v>unknown</v>
      </c>
      <c r="AU431" s="96" t="str">
        <f>IFERROR(VLOOKUP(Table1[[#This Row],[RespondentID]],'All Data'!$A:$CW,98,FALSE),"unknown")</f>
        <v>unknown</v>
      </c>
      <c r="AV431" s="96" t="str">
        <f>IFERROR(VLOOKUP(Table1[[#This Row],[RespondentID]],'All Data'!$A:$CW,99,FALSE),"unknown")</f>
        <v>unknown</v>
      </c>
    </row>
    <row r="432" spans="1:48">
      <c r="B432" s="115"/>
      <c r="C432" s="99"/>
      <c r="D432" s="99"/>
      <c r="E432" s="99"/>
      <c r="F432" s="99"/>
      <c r="G432" s="99"/>
      <c r="H432" s="99"/>
      <c r="I432" s="99"/>
      <c r="J432" s="99"/>
      <c r="K432" s="99"/>
      <c r="L432" s="99"/>
      <c r="M432" s="99"/>
      <c r="N432" s="99"/>
      <c r="O432" s="80">
        <f t="shared" si="119"/>
        <v>0</v>
      </c>
      <c r="P432" s="80" t="e">
        <f t="shared" si="120"/>
        <v>#DIV/0!</v>
      </c>
      <c r="R432" s="80">
        <f t="shared" si="121"/>
        <v>0</v>
      </c>
      <c r="S432" s="80">
        <f t="shared" si="122"/>
        <v>0</v>
      </c>
      <c r="T432" s="80">
        <f t="shared" si="123"/>
        <v>0</v>
      </c>
      <c r="U432" s="80">
        <f t="shared" si="124"/>
        <v>0</v>
      </c>
      <c r="V432" s="80">
        <f t="shared" si="125"/>
        <v>0</v>
      </c>
      <c r="W432" s="80">
        <f t="shared" si="126"/>
        <v>0</v>
      </c>
      <c r="X432" s="80">
        <f t="shared" si="127"/>
        <v>0</v>
      </c>
      <c r="Y432" s="80">
        <f t="shared" si="128"/>
        <v>0</v>
      </c>
      <c r="Z432" s="80">
        <f t="shared" si="129"/>
        <v>0</v>
      </c>
      <c r="AA432" s="80">
        <f t="shared" si="130"/>
        <v>0</v>
      </c>
      <c r="AB432" s="80">
        <f t="shared" si="131"/>
        <v>0</v>
      </c>
      <c r="AC432" s="80">
        <f t="shared" si="132"/>
        <v>0</v>
      </c>
      <c r="AF432" s="80">
        <f t="shared" si="133"/>
        <v>0</v>
      </c>
      <c r="AG432" s="80">
        <f t="shared" si="134"/>
        <v>0</v>
      </c>
      <c r="AH432" s="80" t="str">
        <f t="shared" si="135"/>
        <v>Correct</v>
      </c>
      <c r="AJ432" s="96" t="str">
        <f>IFERROR(VLOOKUP(Table1[[#This Row],[RespondentID]],'All Data'!$A:$CO,87,FALSE),"unknown")</f>
        <v>unknown</v>
      </c>
      <c r="AK432" s="96" t="str">
        <f>IFERROR(VLOOKUP(Table1[[#This Row],[RespondentID]],'All Data'!$A:$CO,88,FALSE),"unknown")</f>
        <v>unknown</v>
      </c>
      <c r="AL432" s="96" t="str">
        <f>IFERROR(VLOOKUP(Table1[[#This Row],[RespondentID]],'All Data'!$A:$CO,89,FALSE),"unknown")</f>
        <v>unknown</v>
      </c>
      <c r="AM432" s="96" t="str">
        <f>IFERROR(VLOOKUP(Table1[[#This Row],[RespondentID]],'All Data'!$A:$CO,90,FALSE),"unknown")</f>
        <v>unknown</v>
      </c>
      <c r="AN432" s="96" t="str">
        <f>IFERROR(VLOOKUP(Table1[[#This Row],[RespondentID]],'All Data'!$A:$CO,91,FALSE),"unknown")</f>
        <v>unknown</v>
      </c>
      <c r="AO432" s="96" t="str">
        <f>IFERROR(VLOOKUP(Table1[[#This Row],[RespondentID]],'All Data'!$A:$CO,92,FALSE),"unknown")</f>
        <v>unknown</v>
      </c>
      <c r="AP432" s="96" t="str">
        <f>IFERROR(VLOOKUP(Table1[[#This Row],[RespondentID]],'All Data'!$A:$CO,93,FALSE),"unknown")</f>
        <v>unknown</v>
      </c>
      <c r="AQ432" s="96" t="str">
        <f>IFERROR(VLOOKUP(Table1[[#This Row],[RespondentID]],'All Data'!$A:$CW,94,FALSE),"unknown")</f>
        <v>unknown</v>
      </c>
      <c r="AR432" s="96" t="str">
        <f>IFERROR(VLOOKUP(Table1[[#This Row],[RespondentID]],'All Data'!$A:$CW,95,FALSE),"unknown")</f>
        <v>unknown</v>
      </c>
      <c r="AS432" s="96" t="str">
        <f>IFERROR(VLOOKUP(Table1[[#This Row],[RespondentID]],'All Data'!$A:$CW,96,FALSE),"unknown")</f>
        <v>unknown</v>
      </c>
      <c r="AT432" s="96" t="str">
        <f>IFERROR(VLOOKUP(Table1[[#This Row],[RespondentID]],'All Data'!$A:$CW,97,FALSE),"unknown")</f>
        <v>unknown</v>
      </c>
      <c r="AU432" s="96" t="str">
        <f>IFERROR(VLOOKUP(Table1[[#This Row],[RespondentID]],'All Data'!$A:$CW,98,FALSE),"unknown")</f>
        <v>unknown</v>
      </c>
      <c r="AV432" s="96" t="str">
        <f>IFERROR(VLOOKUP(Table1[[#This Row],[RespondentID]],'All Data'!$A:$CW,99,FALSE),"unknown")</f>
        <v>unknown</v>
      </c>
    </row>
    <row r="433" spans="2:48">
      <c r="B433" s="115"/>
      <c r="C433" s="99"/>
      <c r="D433" s="99"/>
      <c r="E433" s="99"/>
      <c r="F433" s="99"/>
      <c r="G433" s="99"/>
      <c r="H433" s="99"/>
      <c r="I433" s="99"/>
      <c r="J433" s="99"/>
      <c r="K433" s="99"/>
      <c r="L433" s="99"/>
      <c r="M433" s="99"/>
      <c r="N433" s="99"/>
      <c r="O433" s="80">
        <f t="shared" si="119"/>
        <v>0</v>
      </c>
      <c r="P433" s="80" t="e">
        <f t="shared" si="120"/>
        <v>#DIV/0!</v>
      </c>
      <c r="R433" s="80">
        <f t="shared" si="121"/>
        <v>0</v>
      </c>
      <c r="S433" s="80">
        <f t="shared" si="122"/>
        <v>0</v>
      </c>
      <c r="T433" s="80">
        <f t="shared" si="123"/>
        <v>0</v>
      </c>
      <c r="U433" s="80">
        <f t="shared" si="124"/>
        <v>0</v>
      </c>
      <c r="V433" s="80">
        <f t="shared" si="125"/>
        <v>0</v>
      </c>
      <c r="W433" s="80">
        <f t="shared" si="126"/>
        <v>0</v>
      </c>
      <c r="X433" s="80">
        <f t="shared" si="127"/>
        <v>0</v>
      </c>
      <c r="Y433" s="80">
        <f t="shared" si="128"/>
        <v>0</v>
      </c>
      <c r="Z433" s="80">
        <f t="shared" si="129"/>
        <v>0</v>
      </c>
      <c r="AA433" s="80">
        <f t="shared" si="130"/>
        <v>0</v>
      </c>
      <c r="AB433" s="80">
        <f t="shared" si="131"/>
        <v>0</v>
      </c>
      <c r="AC433" s="80">
        <f t="shared" si="132"/>
        <v>0</v>
      </c>
      <c r="AF433" s="80">
        <f t="shared" si="133"/>
        <v>0</v>
      </c>
      <c r="AG433" s="80">
        <f t="shared" si="134"/>
        <v>0</v>
      </c>
      <c r="AH433" s="80" t="str">
        <f t="shared" si="135"/>
        <v>Correct</v>
      </c>
      <c r="AJ433" s="96" t="str">
        <f>IFERROR(VLOOKUP(Table1[[#This Row],[RespondentID]],'All Data'!$A:$CO,87,FALSE),"unknown")</f>
        <v>unknown</v>
      </c>
      <c r="AK433" s="96" t="str">
        <f>IFERROR(VLOOKUP(Table1[[#This Row],[RespondentID]],'All Data'!$A:$CO,88,FALSE),"unknown")</f>
        <v>unknown</v>
      </c>
      <c r="AL433" s="96" t="str">
        <f>IFERROR(VLOOKUP(Table1[[#This Row],[RespondentID]],'All Data'!$A:$CO,89,FALSE),"unknown")</f>
        <v>unknown</v>
      </c>
      <c r="AM433" s="96" t="str">
        <f>IFERROR(VLOOKUP(Table1[[#This Row],[RespondentID]],'All Data'!$A:$CO,90,FALSE),"unknown")</f>
        <v>unknown</v>
      </c>
      <c r="AN433" s="96" t="str">
        <f>IFERROR(VLOOKUP(Table1[[#This Row],[RespondentID]],'All Data'!$A:$CO,91,FALSE),"unknown")</f>
        <v>unknown</v>
      </c>
      <c r="AO433" s="96" t="str">
        <f>IFERROR(VLOOKUP(Table1[[#This Row],[RespondentID]],'All Data'!$A:$CO,92,FALSE),"unknown")</f>
        <v>unknown</v>
      </c>
      <c r="AP433" s="96" t="str">
        <f>IFERROR(VLOOKUP(Table1[[#This Row],[RespondentID]],'All Data'!$A:$CO,93,FALSE),"unknown")</f>
        <v>unknown</v>
      </c>
      <c r="AQ433" s="96" t="str">
        <f>IFERROR(VLOOKUP(Table1[[#This Row],[RespondentID]],'All Data'!$A:$CW,94,FALSE),"unknown")</f>
        <v>unknown</v>
      </c>
      <c r="AR433" s="96" t="str">
        <f>IFERROR(VLOOKUP(Table1[[#This Row],[RespondentID]],'All Data'!$A:$CW,95,FALSE),"unknown")</f>
        <v>unknown</v>
      </c>
      <c r="AS433" s="96" t="str">
        <f>IFERROR(VLOOKUP(Table1[[#This Row],[RespondentID]],'All Data'!$A:$CW,96,FALSE),"unknown")</f>
        <v>unknown</v>
      </c>
      <c r="AT433" s="96" t="str">
        <f>IFERROR(VLOOKUP(Table1[[#This Row],[RespondentID]],'All Data'!$A:$CW,97,FALSE),"unknown")</f>
        <v>unknown</v>
      </c>
      <c r="AU433" s="96" t="str">
        <f>IFERROR(VLOOKUP(Table1[[#This Row],[RespondentID]],'All Data'!$A:$CW,98,FALSE),"unknown")</f>
        <v>unknown</v>
      </c>
      <c r="AV433" s="96" t="str">
        <f>IFERROR(VLOOKUP(Table1[[#This Row],[RespondentID]],'All Data'!$A:$CW,99,FALSE),"unknown")</f>
        <v>unknown</v>
      </c>
    </row>
    <row r="434" spans="2:48">
      <c r="B434" s="115"/>
      <c r="C434" s="99"/>
      <c r="D434" s="99"/>
      <c r="E434" s="99"/>
      <c r="F434" s="99"/>
      <c r="G434" s="99"/>
      <c r="H434" s="99"/>
      <c r="I434" s="99"/>
      <c r="J434" s="99"/>
      <c r="K434" s="99"/>
      <c r="L434" s="99"/>
      <c r="M434" s="99"/>
      <c r="N434" s="99"/>
      <c r="O434" s="80">
        <f t="shared" si="119"/>
        <v>0</v>
      </c>
      <c r="P434" s="80" t="e">
        <f t="shared" si="120"/>
        <v>#DIV/0!</v>
      </c>
      <c r="R434" s="80">
        <f t="shared" si="121"/>
        <v>0</v>
      </c>
      <c r="S434" s="80">
        <f t="shared" si="122"/>
        <v>0</v>
      </c>
      <c r="T434" s="80">
        <f t="shared" si="123"/>
        <v>0</v>
      </c>
      <c r="U434" s="80">
        <f t="shared" si="124"/>
        <v>0</v>
      </c>
      <c r="V434" s="80">
        <f t="shared" si="125"/>
        <v>0</v>
      </c>
      <c r="W434" s="80">
        <f t="shared" si="126"/>
        <v>0</v>
      </c>
      <c r="X434" s="80">
        <f t="shared" si="127"/>
        <v>0</v>
      </c>
      <c r="Y434" s="80">
        <f t="shared" si="128"/>
        <v>0</v>
      </c>
      <c r="Z434" s="80">
        <f t="shared" si="129"/>
        <v>0</v>
      </c>
      <c r="AA434" s="80">
        <f t="shared" si="130"/>
        <v>0</v>
      </c>
      <c r="AB434" s="80">
        <f t="shared" si="131"/>
        <v>0</v>
      </c>
      <c r="AC434" s="80">
        <f t="shared" si="132"/>
        <v>0</v>
      </c>
      <c r="AF434" s="80">
        <f t="shared" si="133"/>
        <v>0</v>
      </c>
      <c r="AG434" s="80">
        <f t="shared" si="134"/>
        <v>0</v>
      </c>
      <c r="AH434" s="80" t="str">
        <f t="shared" si="135"/>
        <v>Correct</v>
      </c>
      <c r="AJ434" s="96" t="str">
        <f>IFERROR(VLOOKUP(Table1[[#This Row],[RespondentID]],'All Data'!$A:$CO,87,FALSE),"unknown")</f>
        <v>unknown</v>
      </c>
      <c r="AK434" s="96" t="str">
        <f>IFERROR(VLOOKUP(Table1[[#This Row],[RespondentID]],'All Data'!$A:$CO,88,FALSE),"unknown")</f>
        <v>unknown</v>
      </c>
      <c r="AL434" s="96" t="str">
        <f>IFERROR(VLOOKUP(Table1[[#This Row],[RespondentID]],'All Data'!$A:$CO,89,FALSE),"unknown")</f>
        <v>unknown</v>
      </c>
      <c r="AM434" s="96" t="str">
        <f>IFERROR(VLOOKUP(Table1[[#This Row],[RespondentID]],'All Data'!$A:$CO,90,FALSE),"unknown")</f>
        <v>unknown</v>
      </c>
      <c r="AN434" s="96" t="str">
        <f>IFERROR(VLOOKUP(Table1[[#This Row],[RespondentID]],'All Data'!$A:$CO,91,FALSE),"unknown")</f>
        <v>unknown</v>
      </c>
      <c r="AO434" s="96" t="str">
        <f>IFERROR(VLOOKUP(Table1[[#This Row],[RespondentID]],'All Data'!$A:$CO,92,FALSE),"unknown")</f>
        <v>unknown</v>
      </c>
      <c r="AP434" s="96" t="str">
        <f>IFERROR(VLOOKUP(Table1[[#This Row],[RespondentID]],'All Data'!$A:$CO,93,FALSE),"unknown")</f>
        <v>unknown</v>
      </c>
      <c r="AQ434" s="96" t="str">
        <f>IFERROR(VLOOKUP(Table1[[#This Row],[RespondentID]],'All Data'!$A:$CW,94,FALSE),"unknown")</f>
        <v>unknown</v>
      </c>
      <c r="AR434" s="96" t="str">
        <f>IFERROR(VLOOKUP(Table1[[#This Row],[RespondentID]],'All Data'!$A:$CW,95,FALSE),"unknown")</f>
        <v>unknown</v>
      </c>
      <c r="AS434" s="96" t="str">
        <f>IFERROR(VLOOKUP(Table1[[#This Row],[RespondentID]],'All Data'!$A:$CW,96,FALSE),"unknown")</f>
        <v>unknown</v>
      </c>
      <c r="AT434" s="96" t="str">
        <f>IFERROR(VLOOKUP(Table1[[#This Row],[RespondentID]],'All Data'!$A:$CW,97,FALSE),"unknown")</f>
        <v>unknown</v>
      </c>
      <c r="AU434" s="96" t="str">
        <f>IFERROR(VLOOKUP(Table1[[#This Row],[RespondentID]],'All Data'!$A:$CW,98,FALSE),"unknown")</f>
        <v>unknown</v>
      </c>
      <c r="AV434" s="96" t="str">
        <f>IFERROR(VLOOKUP(Table1[[#This Row],[RespondentID]],'All Data'!$A:$CW,99,FALSE),"unknown")</f>
        <v>unknown</v>
      </c>
    </row>
    <row r="435" spans="2:48">
      <c r="B435" s="115"/>
      <c r="C435" s="99"/>
      <c r="D435" s="99"/>
      <c r="E435" s="99"/>
      <c r="F435" s="99"/>
      <c r="G435" s="99"/>
      <c r="H435" s="99"/>
      <c r="I435" s="99"/>
      <c r="J435" s="99"/>
      <c r="K435" s="99"/>
      <c r="L435" s="99"/>
      <c r="M435" s="99"/>
      <c r="N435" s="99"/>
      <c r="O435" s="80">
        <f t="shared" si="119"/>
        <v>0</v>
      </c>
      <c r="P435" s="80" t="e">
        <f t="shared" si="120"/>
        <v>#DIV/0!</v>
      </c>
      <c r="R435" s="80">
        <f t="shared" si="121"/>
        <v>0</v>
      </c>
      <c r="S435" s="80">
        <f t="shared" si="122"/>
        <v>0</v>
      </c>
      <c r="T435" s="80">
        <f t="shared" si="123"/>
        <v>0</v>
      </c>
      <c r="U435" s="80">
        <f t="shared" si="124"/>
        <v>0</v>
      </c>
      <c r="V435" s="80">
        <f t="shared" si="125"/>
        <v>0</v>
      </c>
      <c r="W435" s="80">
        <f t="shared" si="126"/>
        <v>0</v>
      </c>
      <c r="X435" s="80">
        <f t="shared" si="127"/>
        <v>0</v>
      </c>
      <c r="Y435" s="80">
        <f t="shared" si="128"/>
        <v>0</v>
      </c>
      <c r="Z435" s="80">
        <f t="shared" si="129"/>
        <v>0</v>
      </c>
      <c r="AA435" s="80">
        <f t="shared" si="130"/>
        <v>0</v>
      </c>
      <c r="AB435" s="80">
        <f t="shared" si="131"/>
        <v>0</v>
      </c>
      <c r="AC435" s="80">
        <f t="shared" si="132"/>
        <v>0</v>
      </c>
      <c r="AF435" s="80">
        <f t="shared" si="133"/>
        <v>0</v>
      </c>
      <c r="AG435" s="80">
        <f t="shared" si="134"/>
        <v>0</v>
      </c>
      <c r="AH435" s="80" t="str">
        <f t="shared" si="135"/>
        <v>Correct</v>
      </c>
      <c r="AJ435" s="96" t="str">
        <f>IFERROR(VLOOKUP(Table1[[#This Row],[RespondentID]],'All Data'!$A:$CO,87,FALSE),"unknown")</f>
        <v>unknown</v>
      </c>
      <c r="AK435" s="96" t="str">
        <f>IFERROR(VLOOKUP(Table1[[#This Row],[RespondentID]],'All Data'!$A:$CO,88,FALSE),"unknown")</f>
        <v>unknown</v>
      </c>
      <c r="AL435" s="96" t="str">
        <f>IFERROR(VLOOKUP(Table1[[#This Row],[RespondentID]],'All Data'!$A:$CO,89,FALSE),"unknown")</f>
        <v>unknown</v>
      </c>
      <c r="AM435" s="96" t="str">
        <f>IFERROR(VLOOKUP(Table1[[#This Row],[RespondentID]],'All Data'!$A:$CO,90,FALSE),"unknown")</f>
        <v>unknown</v>
      </c>
      <c r="AN435" s="96" t="str">
        <f>IFERROR(VLOOKUP(Table1[[#This Row],[RespondentID]],'All Data'!$A:$CO,91,FALSE),"unknown")</f>
        <v>unknown</v>
      </c>
      <c r="AO435" s="96" t="str">
        <f>IFERROR(VLOOKUP(Table1[[#This Row],[RespondentID]],'All Data'!$A:$CO,92,FALSE),"unknown")</f>
        <v>unknown</v>
      </c>
      <c r="AP435" s="96" t="str">
        <f>IFERROR(VLOOKUP(Table1[[#This Row],[RespondentID]],'All Data'!$A:$CO,93,FALSE),"unknown")</f>
        <v>unknown</v>
      </c>
      <c r="AQ435" s="96" t="str">
        <f>IFERROR(VLOOKUP(Table1[[#This Row],[RespondentID]],'All Data'!$A:$CW,94,FALSE),"unknown")</f>
        <v>unknown</v>
      </c>
      <c r="AR435" s="96" t="str">
        <f>IFERROR(VLOOKUP(Table1[[#This Row],[RespondentID]],'All Data'!$A:$CW,95,FALSE),"unknown")</f>
        <v>unknown</v>
      </c>
      <c r="AS435" s="96" t="str">
        <f>IFERROR(VLOOKUP(Table1[[#This Row],[RespondentID]],'All Data'!$A:$CW,96,FALSE),"unknown")</f>
        <v>unknown</v>
      </c>
      <c r="AT435" s="96" t="str">
        <f>IFERROR(VLOOKUP(Table1[[#This Row],[RespondentID]],'All Data'!$A:$CW,97,FALSE),"unknown")</f>
        <v>unknown</v>
      </c>
      <c r="AU435" s="96" t="str">
        <f>IFERROR(VLOOKUP(Table1[[#This Row],[RespondentID]],'All Data'!$A:$CW,98,FALSE),"unknown")</f>
        <v>unknown</v>
      </c>
      <c r="AV435" s="96" t="str">
        <f>IFERROR(VLOOKUP(Table1[[#This Row],[RespondentID]],'All Data'!$A:$CW,99,FALSE),"unknown")</f>
        <v>unknown</v>
      </c>
    </row>
    <row r="436" spans="2:48">
      <c r="B436" s="115"/>
      <c r="C436" s="99"/>
      <c r="D436" s="99"/>
      <c r="E436" s="99"/>
      <c r="F436" s="99"/>
      <c r="G436" s="99"/>
      <c r="H436" s="99"/>
      <c r="I436" s="99"/>
      <c r="J436" s="99"/>
      <c r="K436" s="99"/>
      <c r="L436" s="99"/>
      <c r="M436" s="99"/>
      <c r="N436" s="99"/>
      <c r="O436" s="80">
        <f t="shared" si="119"/>
        <v>0</v>
      </c>
      <c r="P436" s="80" t="e">
        <f t="shared" si="120"/>
        <v>#DIV/0!</v>
      </c>
      <c r="R436" s="80">
        <f t="shared" si="121"/>
        <v>0</v>
      </c>
      <c r="S436" s="80">
        <f t="shared" si="122"/>
        <v>0</v>
      </c>
      <c r="T436" s="80">
        <f t="shared" si="123"/>
        <v>0</v>
      </c>
      <c r="U436" s="80">
        <f t="shared" si="124"/>
        <v>0</v>
      </c>
      <c r="V436" s="80">
        <f t="shared" si="125"/>
        <v>0</v>
      </c>
      <c r="W436" s="80">
        <f t="shared" si="126"/>
        <v>0</v>
      </c>
      <c r="X436" s="80">
        <f t="shared" si="127"/>
        <v>0</v>
      </c>
      <c r="Y436" s="80">
        <f t="shared" si="128"/>
        <v>0</v>
      </c>
      <c r="Z436" s="80">
        <f t="shared" si="129"/>
        <v>0</v>
      </c>
      <c r="AA436" s="80">
        <f t="shared" si="130"/>
        <v>0</v>
      </c>
      <c r="AB436" s="80">
        <f t="shared" si="131"/>
        <v>0</v>
      </c>
      <c r="AC436" s="80">
        <f t="shared" si="132"/>
        <v>0</v>
      </c>
      <c r="AF436" s="80">
        <f t="shared" si="133"/>
        <v>0</v>
      </c>
      <c r="AG436" s="80">
        <f t="shared" si="134"/>
        <v>0</v>
      </c>
      <c r="AH436" s="80" t="str">
        <f t="shared" si="135"/>
        <v>Correct</v>
      </c>
      <c r="AJ436" s="96" t="str">
        <f>IFERROR(VLOOKUP(Table1[[#This Row],[RespondentID]],'All Data'!$A:$CO,87,FALSE),"unknown")</f>
        <v>unknown</v>
      </c>
      <c r="AK436" s="96" t="str">
        <f>IFERROR(VLOOKUP(Table1[[#This Row],[RespondentID]],'All Data'!$A:$CO,88,FALSE),"unknown")</f>
        <v>unknown</v>
      </c>
      <c r="AL436" s="96" t="str">
        <f>IFERROR(VLOOKUP(Table1[[#This Row],[RespondentID]],'All Data'!$A:$CO,89,FALSE),"unknown")</f>
        <v>unknown</v>
      </c>
      <c r="AM436" s="96" t="str">
        <f>IFERROR(VLOOKUP(Table1[[#This Row],[RespondentID]],'All Data'!$A:$CO,90,FALSE),"unknown")</f>
        <v>unknown</v>
      </c>
      <c r="AN436" s="96" t="str">
        <f>IFERROR(VLOOKUP(Table1[[#This Row],[RespondentID]],'All Data'!$A:$CO,91,FALSE),"unknown")</f>
        <v>unknown</v>
      </c>
      <c r="AO436" s="96" t="str">
        <f>IFERROR(VLOOKUP(Table1[[#This Row],[RespondentID]],'All Data'!$A:$CO,92,FALSE),"unknown")</f>
        <v>unknown</v>
      </c>
      <c r="AP436" s="96" t="str">
        <f>IFERROR(VLOOKUP(Table1[[#This Row],[RespondentID]],'All Data'!$A:$CO,93,FALSE),"unknown")</f>
        <v>unknown</v>
      </c>
      <c r="AQ436" s="96" t="str">
        <f>IFERROR(VLOOKUP(Table1[[#This Row],[RespondentID]],'All Data'!$A:$CW,94,FALSE),"unknown")</f>
        <v>unknown</v>
      </c>
      <c r="AR436" s="96" t="str">
        <f>IFERROR(VLOOKUP(Table1[[#This Row],[RespondentID]],'All Data'!$A:$CW,95,FALSE),"unknown")</f>
        <v>unknown</v>
      </c>
      <c r="AS436" s="96" t="str">
        <f>IFERROR(VLOOKUP(Table1[[#This Row],[RespondentID]],'All Data'!$A:$CW,96,FALSE),"unknown")</f>
        <v>unknown</v>
      </c>
      <c r="AT436" s="96" t="str">
        <f>IFERROR(VLOOKUP(Table1[[#This Row],[RespondentID]],'All Data'!$A:$CW,97,FALSE),"unknown")</f>
        <v>unknown</v>
      </c>
      <c r="AU436" s="96" t="str">
        <f>IFERROR(VLOOKUP(Table1[[#This Row],[RespondentID]],'All Data'!$A:$CW,98,FALSE),"unknown")</f>
        <v>unknown</v>
      </c>
      <c r="AV436" s="96" t="str">
        <f>IFERROR(VLOOKUP(Table1[[#This Row],[RespondentID]],'All Data'!$A:$CW,99,FALSE),"unknown")</f>
        <v>unknown</v>
      </c>
    </row>
    <row r="437" spans="2:48">
      <c r="B437" s="115"/>
      <c r="C437" s="99"/>
      <c r="D437" s="99"/>
      <c r="E437" s="99"/>
      <c r="F437" s="99"/>
      <c r="G437" s="99"/>
      <c r="H437" s="99"/>
      <c r="I437" s="99"/>
      <c r="J437" s="99"/>
      <c r="K437" s="99"/>
      <c r="L437" s="99"/>
      <c r="M437" s="99"/>
      <c r="N437" s="99"/>
      <c r="O437" s="80">
        <f t="shared" si="119"/>
        <v>0</v>
      </c>
      <c r="P437" s="80" t="e">
        <f t="shared" si="120"/>
        <v>#DIV/0!</v>
      </c>
      <c r="R437" s="80">
        <f t="shared" si="121"/>
        <v>0</v>
      </c>
      <c r="S437" s="80">
        <f t="shared" si="122"/>
        <v>0</v>
      </c>
      <c r="T437" s="80">
        <f t="shared" si="123"/>
        <v>0</v>
      </c>
      <c r="U437" s="80">
        <f t="shared" si="124"/>
        <v>0</v>
      </c>
      <c r="V437" s="80">
        <f t="shared" si="125"/>
        <v>0</v>
      </c>
      <c r="W437" s="80">
        <f t="shared" si="126"/>
        <v>0</v>
      </c>
      <c r="X437" s="80">
        <f t="shared" si="127"/>
        <v>0</v>
      </c>
      <c r="Y437" s="80">
        <f t="shared" si="128"/>
        <v>0</v>
      </c>
      <c r="Z437" s="80">
        <f t="shared" si="129"/>
        <v>0</v>
      </c>
      <c r="AA437" s="80">
        <f t="shared" si="130"/>
        <v>0</v>
      </c>
      <c r="AB437" s="80">
        <f t="shared" si="131"/>
        <v>0</v>
      </c>
      <c r="AC437" s="80">
        <f t="shared" si="132"/>
        <v>0</v>
      </c>
      <c r="AF437" s="80">
        <f t="shared" si="133"/>
        <v>0</v>
      </c>
      <c r="AG437" s="80">
        <f t="shared" si="134"/>
        <v>0</v>
      </c>
      <c r="AH437" s="80" t="str">
        <f t="shared" si="135"/>
        <v>Correct</v>
      </c>
      <c r="AJ437" s="96" t="str">
        <f>IFERROR(VLOOKUP(Table1[[#This Row],[RespondentID]],'All Data'!$A:$CO,87,FALSE),"unknown")</f>
        <v>unknown</v>
      </c>
      <c r="AK437" s="96" t="str">
        <f>IFERROR(VLOOKUP(Table1[[#This Row],[RespondentID]],'All Data'!$A:$CO,88,FALSE),"unknown")</f>
        <v>unknown</v>
      </c>
      <c r="AL437" s="96" t="str">
        <f>IFERROR(VLOOKUP(Table1[[#This Row],[RespondentID]],'All Data'!$A:$CO,89,FALSE),"unknown")</f>
        <v>unknown</v>
      </c>
      <c r="AM437" s="96" t="str">
        <f>IFERROR(VLOOKUP(Table1[[#This Row],[RespondentID]],'All Data'!$A:$CO,90,FALSE),"unknown")</f>
        <v>unknown</v>
      </c>
      <c r="AN437" s="96" t="str">
        <f>IFERROR(VLOOKUP(Table1[[#This Row],[RespondentID]],'All Data'!$A:$CO,91,FALSE),"unknown")</f>
        <v>unknown</v>
      </c>
      <c r="AO437" s="96" t="str">
        <f>IFERROR(VLOOKUP(Table1[[#This Row],[RespondentID]],'All Data'!$A:$CO,92,FALSE),"unknown")</f>
        <v>unknown</v>
      </c>
      <c r="AP437" s="96" t="str">
        <f>IFERROR(VLOOKUP(Table1[[#This Row],[RespondentID]],'All Data'!$A:$CO,93,FALSE),"unknown")</f>
        <v>unknown</v>
      </c>
      <c r="AQ437" s="96" t="str">
        <f>IFERROR(VLOOKUP(Table1[[#This Row],[RespondentID]],'All Data'!$A:$CW,94,FALSE),"unknown")</f>
        <v>unknown</v>
      </c>
      <c r="AR437" s="96" t="str">
        <f>IFERROR(VLOOKUP(Table1[[#This Row],[RespondentID]],'All Data'!$A:$CW,95,FALSE),"unknown")</f>
        <v>unknown</v>
      </c>
      <c r="AS437" s="96" t="str">
        <f>IFERROR(VLOOKUP(Table1[[#This Row],[RespondentID]],'All Data'!$A:$CW,96,FALSE),"unknown")</f>
        <v>unknown</v>
      </c>
      <c r="AT437" s="96" t="str">
        <f>IFERROR(VLOOKUP(Table1[[#This Row],[RespondentID]],'All Data'!$A:$CW,97,FALSE),"unknown")</f>
        <v>unknown</v>
      </c>
      <c r="AU437" s="96" t="str">
        <f>IFERROR(VLOOKUP(Table1[[#This Row],[RespondentID]],'All Data'!$A:$CW,98,FALSE),"unknown")</f>
        <v>unknown</v>
      </c>
      <c r="AV437" s="96" t="str">
        <f>IFERROR(VLOOKUP(Table1[[#This Row],[RespondentID]],'All Data'!$A:$CW,99,FALSE),"unknown")</f>
        <v>unknown</v>
      </c>
    </row>
    <row r="438" spans="2:48">
      <c r="B438" s="115"/>
      <c r="C438" s="99"/>
      <c r="D438" s="99"/>
      <c r="E438" s="99"/>
      <c r="F438" s="99"/>
      <c r="G438" s="99"/>
      <c r="H438" s="99"/>
      <c r="I438" s="99"/>
      <c r="J438" s="99"/>
      <c r="K438" s="99"/>
      <c r="L438" s="99"/>
      <c r="M438" s="99"/>
      <c r="N438" s="99"/>
      <c r="O438" s="80">
        <f t="shared" si="119"/>
        <v>0</v>
      </c>
      <c r="P438" s="80" t="e">
        <f t="shared" si="120"/>
        <v>#DIV/0!</v>
      </c>
      <c r="R438" s="80">
        <f t="shared" si="121"/>
        <v>0</v>
      </c>
      <c r="S438" s="80">
        <f t="shared" si="122"/>
        <v>0</v>
      </c>
      <c r="T438" s="80">
        <f t="shared" si="123"/>
        <v>0</v>
      </c>
      <c r="U438" s="80">
        <f t="shared" si="124"/>
        <v>0</v>
      </c>
      <c r="V438" s="80">
        <f t="shared" si="125"/>
        <v>0</v>
      </c>
      <c r="W438" s="80">
        <f t="shared" si="126"/>
        <v>0</v>
      </c>
      <c r="X438" s="80">
        <f t="shared" si="127"/>
        <v>0</v>
      </c>
      <c r="Y438" s="80">
        <f t="shared" si="128"/>
        <v>0</v>
      </c>
      <c r="Z438" s="80">
        <f t="shared" si="129"/>
        <v>0</v>
      </c>
      <c r="AA438" s="80">
        <f t="shared" si="130"/>
        <v>0</v>
      </c>
      <c r="AB438" s="80">
        <f t="shared" si="131"/>
        <v>0</v>
      </c>
      <c r="AC438" s="80">
        <f t="shared" si="132"/>
        <v>0</v>
      </c>
      <c r="AF438" s="80">
        <f t="shared" si="133"/>
        <v>0</v>
      </c>
      <c r="AG438" s="80">
        <f t="shared" si="134"/>
        <v>0</v>
      </c>
      <c r="AH438" s="80" t="str">
        <f t="shared" si="135"/>
        <v>Correct</v>
      </c>
      <c r="AJ438" s="96" t="str">
        <f>IFERROR(VLOOKUP(Table1[[#This Row],[RespondentID]],'All Data'!$A:$CO,87,FALSE),"unknown")</f>
        <v>unknown</v>
      </c>
      <c r="AK438" s="96" t="str">
        <f>IFERROR(VLOOKUP(Table1[[#This Row],[RespondentID]],'All Data'!$A:$CO,88,FALSE),"unknown")</f>
        <v>unknown</v>
      </c>
      <c r="AL438" s="96" t="str">
        <f>IFERROR(VLOOKUP(Table1[[#This Row],[RespondentID]],'All Data'!$A:$CO,89,FALSE),"unknown")</f>
        <v>unknown</v>
      </c>
      <c r="AM438" s="96" t="str">
        <f>IFERROR(VLOOKUP(Table1[[#This Row],[RespondentID]],'All Data'!$A:$CO,90,FALSE),"unknown")</f>
        <v>unknown</v>
      </c>
      <c r="AN438" s="96" t="str">
        <f>IFERROR(VLOOKUP(Table1[[#This Row],[RespondentID]],'All Data'!$A:$CO,91,FALSE),"unknown")</f>
        <v>unknown</v>
      </c>
      <c r="AO438" s="96" t="str">
        <f>IFERROR(VLOOKUP(Table1[[#This Row],[RespondentID]],'All Data'!$A:$CO,92,FALSE),"unknown")</f>
        <v>unknown</v>
      </c>
      <c r="AP438" s="96" t="str">
        <f>IFERROR(VLOOKUP(Table1[[#This Row],[RespondentID]],'All Data'!$A:$CO,93,FALSE),"unknown")</f>
        <v>unknown</v>
      </c>
      <c r="AQ438" s="96" t="str">
        <f>IFERROR(VLOOKUP(Table1[[#This Row],[RespondentID]],'All Data'!$A:$CW,94,FALSE),"unknown")</f>
        <v>unknown</v>
      </c>
      <c r="AR438" s="96" t="str">
        <f>IFERROR(VLOOKUP(Table1[[#This Row],[RespondentID]],'All Data'!$A:$CW,95,FALSE),"unknown")</f>
        <v>unknown</v>
      </c>
      <c r="AS438" s="96" t="str">
        <f>IFERROR(VLOOKUP(Table1[[#This Row],[RespondentID]],'All Data'!$A:$CW,96,FALSE),"unknown")</f>
        <v>unknown</v>
      </c>
      <c r="AT438" s="96" t="str">
        <f>IFERROR(VLOOKUP(Table1[[#This Row],[RespondentID]],'All Data'!$A:$CW,97,FALSE),"unknown")</f>
        <v>unknown</v>
      </c>
      <c r="AU438" s="96" t="str">
        <f>IFERROR(VLOOKUP(Table1[[#This Row],[RespondentID]],'All Data'!$A:$CW,98,FALSE),"unknown")</f>
        <v>unknown</v>
      </c>
      <c r="AV438" s="96" t="str">
        <f>IFERROR(VLOOKUP(Table1[[#This Row],[RespondentID]],'All Data'!$A:$CW,99,FALSE),"unknown")</f>
        <v>unknown</v>
      </c>
    </row>
    <row r="439" spans="2:48">
      <c r="B439" s="115"/>
      <c r="C439" s="99"/>
      <c r="D439" s="99"/>
      <c r="E439" s="99"/>
      <c r="F439" s="99"/>
      <c r="G439" s="99"/>
      <c r="H439" s="99"/>
      <c r="I439" s="99"/>
      <c r="J439" s="99"/>
      <c r="K439" s="99"/>
      <c r="L439" s="99"/>
      <c r="M439" s="99"/>
      <c r="N439" s="99"/>
      <c r="O439" s="80">
        <f t="shared" si="119"/>
        <v>0</v>
      </c>
      <c r="P439" s="80" t="e">
        <f t="shared" si="120"/>
        <v>#DIV/0!</v>
      </c>
      <c r="R439" s="80">
        <f t="shared" si="121"/>
        <v>0</v>
      </c>
      <c r="S439" s="80">
        <f t="shared" si="122"/>
        <v>0</v>
      </c>
      <c r="T439" s="80">
        <f t="shared" si="123"/>
        <v>0</v>
      </c>
      <c r="U439" s="80">
        <f t="shared" si="124"/>
        <v>0</v>
      </c>
      <c r="V439" s="80">
        <f t="shared" si="125"/>
        <v>0</v>
      </c>
      <c r="W439" s="80">
        <f t="shared" si="126"/>
        <v>0</v>
      </c>
      <c r="X439" s="80">
        <f t="shared" si="127"/>
        <v>0</v>
      </c>
      <c r="Y439" s="80">
        <f t="shared" si="128"/>
        <v>0</v>
      </c>
      <c r="Z439" s="80">
        <f t="shared" si="129"/>
        <v>0</v>
      </c>
      <c r="AA439" s="80">
        <f t="shared" si="130"/>
        <v>0</v>
      </c>
      <c r="AB439" s="80">
        <f t="shared" si="131"/>
        <v>0</v>
      </c>
      <c r="AC439" s="80">
        <f t="shared" si="132"/>
        <v>0</v>
      </c>
      <c r="AF439" s="80">
        <f t="shared" si="133"/>
        <v>0</v>
      </c>
      <c r="AG439" s="80">
        <f t="shared" si="134"/>
        <v>0</v>
      </c>
      <c r="AH439" s="80" t="str">
        <f t="shared" si="135"/>
        <v>Correct</v>
      </c>
      <c r="AJ439" s="96" t="str">
        <f>IFERROR(VLOOKUP(Table1[[#This Row],[RespondentID]],'All Data'!$A:$CO,87,FALSE),"unknown")</f>
        <v>unknown</v>
      </c>
      <c r="AK439" s="96" t="str">
        <f>IFERROR(VLOOKUP(Table1[[#This Row],[RespondentID]],'All Data'!$A:$CO,88,FALSE),"unknown")</f>
        <v>unknown</v>
      </c>
      <c r="AL439" s="96" t="str">
        <f>IFERROR(VLOOKUP(Table1[[#This Row],[RespondentID]],'All Data'!$A:$CO,89,FALSE),"unknown")</f>
        <v>unknown</v>
      </c>
      <c r="AM439" s="96" t="str">
        <f>IFERROR(VLOOKUP(Table1[[#This Row],[RespondentID]],'All Data'!$A:$CO,90,FALSE),"unknown")</f>
        <v>unknown</v>
      </c>
      <c r="AN439" s="96" t="str">
        <f>IFERROR(VLOOKUP(Table1[[#This Row],[RespondentID]],'All Data'!$A:$CO,91,FALSE),"unknown")</f>
        <v>unknown</v>
      </c>
      <c r="AO439" s="96" t="str">
        <f>IFERROR(VLOOKUP(Table1[[#This Row],[RespondentID]],'All Data'!$A:$CO,92,FALSE),"unknown")</f>
        <v>unknown</v>
      </c>
      <c r="AP439" s="96" t="str">
        <f>IFERROR(VLOOKUP(Table1[[#This Row],[RespondentID]],'All Data'!$A:$CO,93,FALSE),"unknown")</f>
        <v>unknown</v>
      </c>
      <c r="AQ439" s="96" t="str">
        <f>IFERROR(VLOOKUP(Table1[[#This Row],[RespondentID]],'All Data'!$A:$CW,94,FALSE),"unknown")</f>
        <v>unknown</v>
      </c>
      <c r="AR439" s="96" t="str">
        <f>IFERROR(VLOOKUP(Table1[[#This Row],[RespondentID]],'All Data'!$A:$CW,95,FALSE),"unknown")</f>
        <v>unknown</v>
      </c>
      <c r="AS439" s="96" t="str">
        <f>IFERROR(VLOOKUP(Table1[[#This Row],[RespondentID]],'All Data'!$A:$CW,96,FALSE),"unknown")</f>
        <v>unknown</v>
      </c>
      <c r="AT439" s="96" t="str">
        <f>IFERROR(VLOOKUP(Table1[[#This Row],[RespondentID]],'All Data'!$A:$CW,97,FALSE),"unknown")</f>
        <v>unknown</v>
      </c>
      <c r="AU439" s="96" t="str">
        <f>IFERROR(VLOOKUP(Table1[[#This Row],[RespondentID]],'All Data'!$A:$CW,98,FALSE),"unknown")</f>
        <v>unknown</v>
      </c>
      <c r="AV439" s="96" t="str">
        <f>IFERROR(VLOOKUP(Table1[[#This Row],[RespondentID]],'All Data'!$A:$CW,99,FALSE),"unknown")</f>
        <v>unknown</v>
      </c>
    </row>
    <row r="440" spans="2:48">
      <c r="B440" s="115"/>
      <c r="C440" s="99"/>
      <c r="D440" s="99"/>
      <c r="E440" s="99"/>
      <c r="F440" s="99"/>
      <c r="G440" s="99"/>
      <c r="H440" s="99"/>
      <c r="I440" s="99"/>
      <c r="J440" s="99"/>
      <c r="K440" s="99"/>
      <c r="L440" s="99"/>
      <c r="M440" s="99"/>
      <c r="N440" s="99"/>
      <c r="O440" s="80">
        <f t="shared" si="119"/>
        <v>0</v>
      </c>
      <c r="P440" s="80" t="e">
        <f t="shared" si="120"/>
        <v>#DIV/0!</v>
      </c>
      <c r="R440" s="80">
        <f t="shared" si="121"/>
        <v>0</v>
      </c>
      <c r="S440" s="80">
        <f t="shared" si="122"/>
        <v>0</v>
      </c>
      <c r="T440" s="80">
        <f t="shared" si="123"/>
        <v>0</v>
      </c>
      <c r="U440" s="80">
        <f t="shared" si="124"/>
        <v>0</v>
      </c>
      <c r="V440" s="80">
        <f t="shared" si="125"/>
        <v>0</v>
      </c>
      <c r="W440" s="80">
        <f t="shared" si="126"/>
        <v>0</v>
      </c>
      <c r="X440" s="80">
        <f t="shared" si="127"/>
        <v>0</v>
      </c>
      <c r="Y440" s="80">
        <f t="shared" si="128"/>
        <v>0</v>
      </c>
      <c r="Z440" s="80">
        <f t="shared" si="129"/>
        <v>0</v>
      </c>
      <c r="AA440" s="80">
        <f t="shared" si="130"/>
        <v>0</v>
      </c>
      <c r="AB440" s="80">
        <f t="shared" si="131"/>
        <v>0</v>
      </c>
      <c r="AC440" s="80">
        <f t="shared" si="132"/>
        <v>0</v>
      </c>
      <c r="AF440" s="80">
        <f t="shared" si="133"/>
        <v>0</v>
      </c>
      <c r="AG440" s="80">
        <f t="shared" si="134"/>
        <v>0</v>
      </c>
      <c r="AH440" s="80" t="str">
        <f t="shared" si="135"/>
        <v>Correct</v>
      </c>
      <c r="AJ440" s="96" t="str">
        <f>IFERROR(VLOOKUP(Table1[[#This Row],[RespondentID]],'All Data'!$A:$CO,87,FALSE),"unknown")</f>
        <v>unknown</v>
      </c>
      <c r="AK440" s="96" t="str">
        <f>IFERROR(VLOOKUP(Table1[[#This Row],[RespondentID]],'All Data'!$A:$CO,88,FALSE),"unknown")</f>
        <v>unknown</v>
      </c>
      <c r="AL440" s="96" t="str">
        <f>IFERROR(VLOOKUP(Table1[[#This Row],[RespondentID]],'All Data'!$A:$CO,89,FALSE),"unknown")</f>
        <v>unknown</v>
      </c>
      <c r="AM440" s="96" t="str">
        <f>IFERROR(VLOOKUP(Table1[[#This Row],[RespondentID]],'All Data'!$A:$CO,90,FALSE),"unknown")</f>
        <v>unknown</v>
      </c>
      <c r="AN440" s="96" t="str">
        <f>IFERROR(VLOOKUP(Table1[[#This Row],[RespondentID]],'All Data'!$A:$CO,91,FALSE),"unknown")</f>
        <v>unknown</v>
      </c>
      <c r="AO440" s="96" t="str">
        <f>IFERROR(VLOOKUP(Table1[[#This Row],[RespondentID]],'All Data'!$A:$CO,92,FALSE),"unknown")</f>
        <v>unknown</v>
      </c>
      <c r="AP440" s="96" t="str">
        <f>IFERROR(VLOOKUP(Table1[[#This Row],[RespondentID]],'All Data'!$A:$CO,93,FALSE),"unknown")</f>
        <v>unknown</v>
      </c>
      <c r="AQ440" s="96" t="str">
        <f>IFERROR(VLOOKUP(Table1[[#This Row],[RespondentID]],'All Data'!$A:$CW,94,FALSE),"unknown")</f>
        <v>unknown</v>
      </c>
      <c r="AR440" s="96" t="str">
        <f>IFERROR(VLOOKUP(Table1[[#This Row],[RespondentID]],'All Data'!$A:$CW,95,FALSE),"unknown")</f>
        <v>unknown</v>
      </c>
      <c r="AS440" s="96" t="str">
        <f>IFERROR(VLOOKUP(Table1[[#This Row],[RespondentID]],'All Data'!$A:$CW,96,FALSE),"unknown")</f>
        <v>unknown</v>
      </c>
      <c r="AT440" s="96" t="str">
        <f>IFERROR(VLOOKUP(Table1[[#This Row],[RespondentID]],'All Data'!$A:$CW,97,FALSE),"unknown")</f>
        <v>unknown</v>
      </c>
      <c r="AU440" s="96" t="str">
        <f>IFERROR(VLOOKUP(Table1[[#This Row],[RespondentID]],'All Data'!$A:$CW,98,FALSE),"unknown")</f>
        <v>unknown</v>
      </c>
      <c r="AV440" s="96" t="str">
        <f>IFERROR(VLOOKUP(Table1[[#This Row],[RespondentID]],'All Data'!$A:$CW,99,FALSE),"unknown")</f>
        <v>unknown</v>
      </c>
    </row>
    <row r="441" spans="2:48">
      <c r="B441" s="115"/>
      <c r="C441" s="99"/>
      <c r="D441" s="99"/>
      <c r="E441" s="99"/>
      <c r="F441" s="99"/>
      <c r="G441" s="99"/>
      <c r="H441" s="99"/>
      <c r="I441" s="99"/>
      <c r="J441" s="99"/>
      <c r="K441" s="99"/>
      <c r="L441" s="99"/>
      <c r="M441" s="99"/>
      <c r="N441" s="99"/>
      <c r="O441" s="80">
        <f t="shared" si="119"/>
        <v>0</v>
      </c>
      <c r="P441" s="80" t="e">
        <f t="shared" si="120"/>
        <v>#DIV/0!</v>
      </c>
      <c r="R441" s="80">
        <f t="shared" si="121"/>
        <v>0</v>
      </c>
      <c r="S441" s="80">
        <f t="shared" si="122"/>
        <v>0</v>
      </c>
      <c r="T441" s="80">
        <f t="shared" si="123"/>
        <v>0</v>
      </c>
      <c r="U441" s="80">
        <f t="shared" si="124"/>
        <v>0</v>
      </c>
      <c r="V441" s="80">
        <f t="shared" si="125"/>
        <v>0</v>
      </c>
      <c r="W441" s="80">
        <f t="shared" si="126"/>
        <v>0</v>
      </c>
      <c r="X441" s="80">
        <f t="shared" si="127"/>
        <v>0</v>
      </c>
      <c r="Y441" s="80">
        <f t="shared" si="128"/>
        <v>0</v>
      </c>
      <c r="Z441" s="80">
        <f t="shared" si="129"/>
        <v>0</v>
      </c>
      <c r="AA441" s="80">
        <f t="shared" si="130"/>
        <v>0</v>
      </c>
      <c r="AB441" s="80">
        <f t="shared" si="131"/>
        <v>0</v>
      </c>
      <c r="AC441" s="80">
        <f t="shared" si="132"/>
        <v>0</v>
      </c>
      <c r="AF441" s="80">
        <f t="shared" si="133"/>
        <v>0</v>
      </c>
      <c r="AG441" s="80">
        <f t="shared" si="134"/>
        <v>0</v>
      </c>
      <c r="AH441" s="80" t="str">
        <f t="shared" si="135"/>
        <v>Correct</v>
      </c>
      <c r="AJ441" s="96" t="str">
        <f>IFERROR(VLOOKUP(Table1[[#This Row],[RespondentID]],'All Data'!$A:$CO,87,FALSE),"unknown")</f>
        <v>unknown</v>
      </c>
      <c r="AK441" s="96" t="str">
        <f>IFERROR(VLOOKUP(Table1[[#This Row],[RespondentID]],'All Data'!$A:$CO,88,FALSE),"unknown")</f>
        <v>unknown</v>
      </c>
      <c r="AL441" s="96" t="str">
        <f>IFERROR(VLOOKUP(Table1[[#This Row],[RespondentID]],'All Data'!$A:$CO,89,FALSE),"unknown")</f>
        <v>unknown</v>
      </c>
      <c r="AM441" s="96" t="str">
        <f>IFERROR(VLOOKUP(Table1[[#This Row],[RespondentID]],'All Data'!$A:$CO,90,FALSE),"unknown")</f>
        <v>unknown</v>
      </c>
      <c r="AN441" s="96" t="str">
        <f>IFERROR(VLOOKUP(Table1[[#This Row],[RespondentID]],'All Data'!$A:$CO,91,FALSE),"unknown")</f>
        <v>unknown</v>
      </c>
      <c r="AO441" s="96" t="str">
        <f>IFERROR(VLOOKUP(Table1[[#This Row],[RespondentID]],'All Data'!$A:$CO,92,FALSE),"unknown")</f>
        <v>unknown</v>
      </c>
      <c r="AP441" s="96" t="str">
        <f>IFERROR(VLOOKUP(Table1[[#This Row],[RespondentID]],'All Data'!$A:$CO,93,FALSE),"unknown")</f>
        <v>unknown</v>
      </c>
      <c r="AQ441" s="96" t="str">
        <f>IFERROR(VLOOKUP(Table1[[#This Row],[RespondentID]],'All Data'!$A:$CW,94,FALSE),"unknown")</f>
        <v>unknown</v>
      </c>
      <c r="AR441" s="96" t="str">
        <f>IFERROR(VLOOKUP(Table1[[#This Row],[RespondentID]],'All Data'!$A:$CW,95,FALSE),"unknown")</f>
        <v>unknown</v>
      </c>
      <c r="AS441" s="96" t="str">
        <f>IFERROR(VLOOKUP(Table1[[#This Row],[RespondentID]],'All Data'!$A:$CW,96,FALSE),"unknown")</f>
        <v>unknown</v>
      </c>
      <c r="AT441" s="96" t="str">
        <f>IFERROR(VLOOKUP(Table1[[#This Row],[RespondentID]],'All Data'!$A:$CW,97,FALSE),"unknown")</f>
        <v>unknown</v>
      </c>
      <c r="AU441" s="96" t="str">
        <f>IFERROR(VLOOKUP(Table1[[#This Row],[RespondentID]],'All Data'!$A:$CW,98,FALSE),"unknown")</f>
        <v>unknown</v>
      </c>
      <c r="AV441" s="96" t="str">
        <f>IFERROR(VLOOKUP(Table1[[#This Row],[RespondentID]],'All Data'!$A:$CW,99,FALSE),"unknown")</f>
        <v>unknown</v>
      </c>
    </row>
    <row r="442" spans="2:48">
      <c r="B442" s="115"/>
      <c r="C442" s="99"/>
      <c r="D442" s="99"/>
      <c r="E442" s="99"/>
      <c r="F442" s="99"/>
      <c r="G442" s="99"/>
      <c r="H442" s="99"/>
      <c r="I442" s="99"/>
      <c r="J442" s="99"/>
      <c r="K442" s="99"/>
      <c r="L442" s="99"/>
      <c r="M442" s="99"/>
      <c r="N442" s="99"/>
      <c r="O442" s="80">
        <f t="shared" si="119"/>
        <v>0</v>
      </c>
      <c r="P442" s="80" t="e">
        <f t="shared" si="120"/>
        <v>#DIV/0!</v>
      </c>
      <c r="R442" s="80">
        <f t="shared" si="121"/>
        <v>0</v>
      </c>
      <c r="S442" s="80">
        <f t="shared" si="122"/>
        <v>0</v>
      </c>
      <c r="T442" s="80">
        <f t="shared" si="123"/>
        <v>0</v>
      </c>
      <c r="U442" s="80">
        <f t="shared" si="124"/>
        <v>0</v>
      </c>
      <c r="V442" s="80">
        <f t="shared" si="125"/>
        <v>0</v>
      </c>
      <c r="W442" s="80">
        <f t="shared" si="126"/>
        <v>0</v>
      </c>
      <c r="X442" s="80">
        <f t="shared" si="127"/>
        <v>0</v>
      </c>
      <c r="Y442" s="80">
        <f t="shared" si="128"/>
        <v>0</v>
      </c>
      <c r="Z442" s="80">
        <f t="shared" si="129"/>
        <v>0</v>
      </c>
      <c r="AA442" s="80">
        <f t="shared" si="130"/>
        <v>0</v>
      </c>
      <c r="AB442" s="80">
        <f t="shared" si="131"/>
        <v>0</v>
      </c>
      <c r="AC442" s="80">
        <f t="shared" si="132"/>
        <v>0</v>
      </c>
      <c r="AF442" s="80">
        <f t="shared" si="133"/>
        <v>0</v>
      </c>
      <c r="AG442" s="80">
        <f t="shared" si="134"/>
        <v>0</v>
      </c>
      <c r="AH442" s="80" t="str">
        <f t="shared" si="135"/>
        <v>Correct</v>
      </c>
      <c r="AJ442" s="96" t="str">
        <f>IFERROR(VLOOKUP(Table1[[#This Row],[RespondentID]],'All Data'!$A:$CO,87,FALSE),"unknown")</f>
        <v>unknown</v>
      </c>
      <c r="AK442" s="96" t="str">
        <f>IFERROR(VLOOKUP(Table1[[#This Row],[RespondentID]],'All Data'!$A:$CO,88,FALSE),"unknown")</f>
        <v>unknown</v>
      </c>
      <c r="AL442" s="96" t="str">
        <f>IFERROR(VLOOKUP(Table1[[#This Row],[RespondentID]],'All Data'!$A:$CO,89,FALSE),"unknown")</f>
        <v>unknown</v>
      </c>
      <c r="AM442" s="96" t="str">
        <f>IFERROR(VLOOKUP(Table1[[#This Row],[RespondentID]],'All Data'!$A:$CO,90,FALSE),"unknown")</f>
        <v>unknown</v>
      </c>
      <c r="AN442" s="96" t="str">
        <f>IFERROR(VLOOKUP(Table1[[#This Row],[RespondentID]],'All Data'!$A:$CO,91,FALSE),"unknown")</f>
        <v>unknown</v>
      </c>
      <c r="AO442" s="96" t="str">
        <f>IFERROR(VLOOKUP(Table1[[#This Row],[RespondentID]],'All Data'!$A:$CO,92,FALSE),"unknown")</f>
        <v>unknown</v>
      </c>
      <c r="AP442" s="96" t="str">
        <f>IFERROR(VLOOKUP(Table1[[#This Row],[RespondentID]],'All Data'!$A:$CO,93,FALSE),"unknown")</f>
        <v>unknown</v>
      </c>
      <c r="AQ442" s="96" t="str">
        <f>IFERROR(VLOOKUP(Table1[[#This Row],[RespondentID]],'All Data'!$A:$CW,94,FALSE),"unknown")</f>
        <v>unknown</v>
      </c>
      <c r="AR442" s="96" t="str">
        <f>IFERROR(VLOOKUP(Table1[[#This Row],[RespondentID]],'All Data'!$A:$CW,95,FALSE),"unknown")</f>
        <v>unknown</v>
      </c>
      <c r="AS442" s="96" t="str">
        <f>IFERROR(VLOOKUP(Table1[[#This Row],[RespondentID]],'All Data'!$A:$CW,96,FALSE),"unknown")</f>
        <v>unknown</v>
      </c>
      <c r="AT442" s="96" t="str">
        <f>IFERROR(VLOOKUP(Table1[[#This Row],[RespondentID]],'All Data'!$A:$CW,97,FALSE),"unknown")</f>
        <v>unknown</v>
      </c>
      <c r="AU442" s="96" t="str">
        <f>IFERROR(VLOOKUP(Table1[[#This Row],[RespondentID]],'All Data'!$A:$CW,98,FALSE),"unknown")</f>
        <v>unknown</v>
      </c>
      <c r="AV442" s="96" t="str">
        <f>IFERROR(VLOOKUP(Table1[[#This Row],[RespondentID]],'All Data'!$A:$CW,99,FALSE),"unknown")</f>
        <v>unknown</v>
      </c>
    </row>
    <row r="443" spans="2:48">
      <c r="B443" s="115"/>
      <c r="C443" s="99"/>
      <c r="D443" s="99"/>
      <c r="E443" s="99"/>
      <c r="F443" s="99"/>
      <c r="G443" s="99"/>
      <c r="H443" s="99"/>
      <c r="I443" s="99"/>
      <c r="J443" s="99"/>
      <c r="K443" s="99"/>
      <c r="L443" s="99"/>
      <c r="M443" s="99"/>
      <c r="N443" s="99"/>
      <c r="O443" s="80">
        <f t="shared" si="119"/>
        <v>0</v>
      </c>
      <c r="P443" s="80" t="e">
        <f t="shared" si="120"/>
        <v>#DIV/0!</v>
      </c>
      <c r="R443" s="80">
        <f t="shared" si="121"/>
        <v>0</v>
      </c>
      <c r="S443" s="80">
        <f t="shared" si="122"/>
        <v>0</v>
      </c>
      <c r="T443" s="80">
        <f t="shared" si="123"/>
        <v>0</v>
      </c>
      <c r="U443" s="80">
        <f t="shared" si="124"/>
        <v>0</v>
      </c>
      <c r="V443" s="80">
        <f t="shared" si="125"/>
        <v>0</v>
      </c>
      <c r="W443" s="80">
        <f t="shared" si="126"/>
        <v>0</v>
      </c>
      <c r="X443" s="80">
        <f t="shared" si="127"/>
        <v>0</v>
      </c>
      <c r="Y443" s="80">
        <f t="shared" si="128"/>
        <v>0</v>
      </c>
      <c r="Z443" s="80">
        <f t="shared" si="129"/>
        <v>0</v>
      </c>
      <c r="AA443" s="80">
        <f t="shared" si="130"/>
        <v>0</v>
      </c>
      <c r="AB443" s="80">
        <f t="shared" si="131"/>
        <v>0</v>
      </c>
      <c r="AC443" s="80">
        <f t="shared" si="132"/>
        <v>0</v>
      </c>
      <c r="AF443" s="80">
        <f t="shared" si="133"/>
        <v>0</v>
      </c>
      <c r="AG443" s="80">
        <f t="shared" si="134"/>
        <v>0</v>
      </c>
      <c r="AH443" s="80" t="str">
        <f t="shared" si="135"/>
        <v>Correct</v>
      </c>
      <c r="AJ443" s="96" t="str">
        <f>IFERROR(VLOOKUP(Table1[[#This Row],[RespondentID]],'All Data'!$A:$CO,87,FALSE),"unknown")</f>
        <v>unknown</v>
      </c>
      <c r="AK443" s="96" t="str">
        <f>IFERROR(VLOOKUP(Table1[[#This Row],[RespondentID]],'All Data'!$A:$CO,88,FALSE),"unknown")</f>
        <v>unknown</v>
      </c>
      <c r="AL443" s="96" t="str">
        <f>IFERROR(VLOOKUP(Table1[[#This Row],[RespondentID]],'All Data'!$A:$CO,89,FALSE),"unknown")</f>
        <v>unknown</v>
      </c>
      <c r="AM443" s="96" t="str">
        <f>IFERROR(VLOOKUP(Table1[[#This Row],[RespondentID]],'All Data'!$A:$CO,90,FALSE),"unknown")</f>
        <v>unknown</v>
      </c>
      <c r="AN443" s="96" t="str">
        <f>IFERROR(VLOOKUP(Table1[[#This Row],[RespondentID]],'All Data'!$A:$CO,91,FALSE),"unknown")</f>
        <v>unknown</v>
      </c>
      <c r="AO443" s="96" t="str">
        <f>IFERROR(VLOOKUP(Table1[[#This Row],[RespondentID]],'All Data'!$A:$CO,92,FALSE),"unknown")</f>
        <v>unknown</v>
      </c>
      <c r="AP443" s="96" t="str">
        <f>IFERROR(VLOOKUP(Table1[[#This Row],[RespondentID]],'All Data'!$A:$CO,93,FALSE),"unknown")</f>
        <v>unknown</v>
      </c>
      <c r="AQ443" s="96" t="str">
        <f>IFERROR(VLOOKUP(Table1[[#This Row],[RespondentID]],'All Data'!$A:$CW,94,FALSE),"unknown")</f>
        <v>unknown</v>
      </c>
      <c r="AR443" s="96" t="str">
        <f>IFERROR(VLOOKUP(Table1[[#This Row],[RespondentID]],'All Data'!$A:$CW,95,FALSE),"unknown")</f>
        <v>unknown</v>
      </c>
      <c r="AS443" s="96" t="str">
        <f>IFERROR(VLOOKUP(Table1[[#This Row],[RespondentID]],'All Data'!$A:$CW,96,FALSE),"unknown")</f>
        <v>unknown</v>
      </c>
      <c r="AT443" s="96" t="str">
        <f>IFERROR(VLOOKUP(Table1[[#This Row],[RespondentID]],'All Data'!$A:$CW,97,FALSE),"unknown")</f>
        <v>unknown</v>
      </c>
      <c r="AU443" s="96" t="str">
        <f>IFERROR(VLOOKUP(Table1[[#This Row],[RespondentID]],'All Data'!$A:$CW,98,FALSE),"unknown")</f>
        <v>unknown</v>
      </c>
      <c r="AV443" s="96" t="str">
        <f>IFERROR(VLOOKUP(Table1[[#This Row],[RespondentID]],'All Data'!$A:$CW,99,FALSE),"unknown")</f>
        <v>unknown</v>
      </c>
    </row>
    <row r="444" spans="2:48">
      <c r="B444" s="115"/>
      <c r="C444" s="99"/>
      <c r="D444" s="99"/>
      <c r="E444" s="99"/>
      <c r="F444" s="99"/>
      <c r="G444" s="99"/>
      <c r="H444" s="99"/>
      <c r="I444" s="99"/>
      <c r="J444" s="99"/>
      <c r="K444" s="99"/>
      <c r="L444" s="99"/>
      <c r="M444" s="99"/>
      <c r="N444" s="99"/>
      <c r="O444" s="80">
        <f t="shared" si="119"/>
        <v>0</v>
      </c>
      <c r="P444" s="80" t="e">
        <f t="shared" si="120"/>
        <v>#DIV/0!</v>
      </c>
      <c r="R444" s="80">
        <f t="shared" si="121"/>
        <v>0</v>
      </c>
      <c r="S444" s="80">
        <f t="shared" si="122"/>
        <v>0</v>
      </c>
      <c r="T444" s="80">
        <f t="shared" si="123"/>
        <v>0</v>
      </c>
      <c r="U444" s="80">
        <f t="shared" si="124"/>
        <v>0</v>
      </c>
      <c r="V444" s="80">
        <f t="shared" si="125"/>
        <v>0</v>
      </c>
      <c r="W444" s="80">
        <f t="shared" si="126"/>
        <v>0</v>
      </c>
      <c r="X444" s="80">
        <f t="shared" si="127"/>
        <v>0</v>
      </c>
      <c r="Y444" s="80">
        <f t="shared" si="128"/>
        <v>0</v>
      </c>
      <c r="Z444" s="80">
        <f t="shared" si="129"/>
        <v>0</v>
      </c>
      <c r="AA444" s="80">
        <f t="shared" si="130"/>
        <v>0</v>
      </c>
      <c r="AB444" s="80">
        <f t="shared" si="131"/>
        <v>0</v>
      </c>
      <c r="AC444" s="80">
        <f t="shared" si="132"/>
        <v>0</v>
      </c>
      <c r="AF444" s="80">
        <f t="shared" si="133"/>
        <v>0</v>
      </c>
      <c r="AG444" s="80">
        <f t="shared" si="134"/>
        <v>0</v>
      </c>
      <c r="AH444" s="80" t="str">
        <f t="shared" si="135"/>
        <v>Correct</v>
      </c>
      <c r="AJ444" s="96" t="str">
        <f>IFERROR(VLOOKUP(Table1[[#This Row],[RespondentID]],'All Data'!$A:$CO,87,FALSE),"unknown")</f>
        <v>unknown</v>
      </c>
      <c r="AK444" s="96" t="str">
        <f>IFERROR(VLOOKUP(Table1[[#This Row],[RespondentID]],'All Data'!$A:$CO,88,FALSE),"unknown")</f>
        <v>unknown</v>
      </c>
      <c r="AL444" s="96" t="str">
        <f>IFERROR(VLOOKUP(Table1[[#This Row],[RespondentID]],'All Data'!$A:$CO,89,FALSE),"unknown")</f>
        <v>unknown</v>
      </c>
      <c r="AM444" s="96" t="str">
        <f>IFERROR(VLOOKUP(Table1[[#This Row],[RespondentID]],'All Data'!$A:$CO,90,FALSE),"unknown")</f>
        <v>unknown</v>
      </c>
      <c r="AN444" s="96" t="str">
        <f>IFERROR(VLOOKUP(Table1[[#This Row],[RespondentID]],'All Data'!$A:$CO,91,FALSE),"unknown")</f>
        <v>unknown</v>
      </c>
      <c r="AO444" s="96" t="str">
        <f>IFERROR(VLOOKUP(Table1[[#This Row],[RespondentID]],'All Data'!$A:$CO,92,FALSE),"unknown")</f>
        <v>unknown</v>
      </c>
      <c r="AP444" s="96" t="str">
        <f>IFERROR(VLOOKUP(Table1[[#This Row],[RespondentID]],'All Data'!$A:$CO,93,FALSE),"unknown")</f>
        <v>unknown</v>
      </c>
      <c r="AQ444" s="96" t="str">
        <f>IFERROR(VLOOKUP(Table1[[#This Row],[RespondentID]],'All Data'!$A:$CW,94,FALSE),"unknown")</f>
        <v>unknown</v>
      </c>
      <c r="AR444" s="96" t="str">
        <f>IFERROR(VLOOKUP(Table1[[#This Row],[RespondentID]],'All Data'!$A:$CW,95,FALSE),"unknown")</f>
        <v>unknown</v>
      </c>
      <c r="AS444" s="96" t="str">
        <f>IFERROR(VLOOKUP(Table1[[#This Row],[RespondentID]],'All Data'!$A:$CW,96,FALSE),"unknown")</f>
        <v>unknown</v>
      </c>
      <c r="AT444" s="96" t="str">
        <f>IFERROR(VLOOKUP(Table1[[#This Row],[RespondentID]],'All Data'!$A:$CW,97,FALSE),"unknown")</f>
        <v>unknown</v>
      </c>
      <c r="AU444" s="96" t="str">
        <f>IFERROR(VLOOKUP(Table1[[#This Row],[RespondentID]],'All Data'!$A:$CW,98,FALSE),"unknown")</f>
        <v>unknown</v>
      </c>
      <c r="AV444" s="96" t="str">
        <f>IFERROR(VLOOKUP(Table1[[#This Row],[RespondentID]],'All Data'!$A:$CW,99,FALSE),"unknown")</f>
        <v>unknown</v>
      </c>
    </row>
    <row r="445" spans="2:48">
      <c r="B445" s="115"/>
      <c r="C445" s="99"/>
      <c r="D445" s="99"/>
      <c r="E445" s="99"/>
      <c r="F445" s="99"/>
      <c r="G445" s="99"/>
      <c r="H445" s="99"/>
      <c r="I445" s="99"/>
      <c r="J445" s="99"/>
      <c r="K445" s="99"/>
      <c r="L445" s="99"/>
      <c r="M445" s="99"/>
      <c r="N445" s="99"/>
      <c r="O445" s="80">
        <f t="shared" si="119"/>
        <v>0</v>
      </c>
      <c r="P445" s="80" t="e">
        <f t="shared" si="120"/>
        <v>#DIV/0!</v>
      </c>
      <c r="R445" s="80">
        <f t="shared" si="121"/>
        <v>0</v>
      </c>
      <c r="S445" s="80">
        <f t="shared" si="122"/>
        <v>0</v>
      </c>
      <c r="T445" s="80">
        <f t="shared" si="123"/>
        <v>0</v>
      </c>
      <c r="U445" s="80">
        <f t="shared" si="124"/>
        <v>0</v>
      </c>
      <c r="V445" s="80">
        <f t="shared" si="125"/>
        <v>0</v>
      </c>
      <c r="W445" s="80">
        <f t="shared" si="126"/>
        <v>0</v>
      </c>
      <c r="X445" s="80">
        <f t="shared" si="127"/>
        <v>0</v>
      </c>
      <c r="Y445" s="80">
        <f t="shared" si="128"/>
        <v>0</v>
      </c>
      <c r="Z445" s="80">
        <f t="shared" si="129"/>
        <v>0</v>
      </c>
      <c r="AA445" s="80">
        <f t="shared" si="130"/>
        <v>0</v>
      </c>
      <c r="AB445" s="80">
        <f t="shared" si="131"/>
        <v>0</v>
      </c>
      <c r="AC445" s="80">
        <f t="shared" si="132"/>
        <v>0</v>
      </c>
      <c r="AF445" s="80">
        <f t="shared" si="133"/>
        <v>0</v>
      </c>
      <c r="AG445" s="80">
        <f t="shared" si="134"/>
        <v>0</v>
      </c>
      <c r="AH445" s="80" t="str">
        <f t="shared" si="135"/>
        <v>Correct</v>
      </c>
      <c r="AJ445" s="96" t="str">
        <f>IFERROR(VLOOKUP(Table1[[#This Row],[RespondentID]],'All Data'!$A:$CO,87,FALSE),"unknown")</f>
        <v>unknown</v>
      </c>
      <c r="AK445" s="96" t="str">
        <f>IFERROR(VLOOKUP(Table1[[#This Row],[RespondentID]],'All Data'!$A:$CO,88,FALSE),"unknown")</f>
        <v>unknown</v>
      </c>
      <c r="AL445" s="96" t="str">
        <f>IFERROR(VLOOKUP(Table1[[#This Row],[RespondentID]],'All Data'!$A:$CO,89,FALSE),"unknown")</f>
        <v>unknown</v>
      </c>
      <c r="AM445" s="96" t="str">
        <f>IFERROR(VLOOKUP(Table1[[#This Row],[RespondentID]],'All Data'!$A:$CO,90,FALSE),"unknown")</f>
        <v>unknown</v>
      </c>
      <c r="AN445" s="96" t="str">
        <f>IFERROR(VLOOKUP(Table1[[#This Row],[RespondentID]],'All Data'!$A:$CO,91,FALSE),"unknown")</f>
        <v>unknown</v>
      </c>
      <c r="AO445" s="96" t="str">
        <f>IFERROR(VLOOKUP(Table1[[#This Row],[RespondentID]],'All Data'!$A:$CO,92,FALSE),"unknown")</f>
        <v>unknown</v>
      </c>
      <c r="AP445" s="96" t="str">
        <f>IFERROR(VLOOKUP(Table1[[#This Row],[RespondentID]],'All Data'!$A:$CO,93,FALSE),"unknown")</f>
        <v>unknown</v>
      </c>
      <c r="AQ445" s="96" t="str">
        <f>IFERROR(VLOOKUP(Table1[[#This Row],[RespondentID]],'All Data'!$A:$CW,94,FALSE),"unknown")</f>
        <v>unknown</v>
      </c>
      <c r="AR445" s="96" t="str">
        <f>IFERROR(VLOOKUP(Table1[[#This Row],[RespondentID]],'All Data'!$A:$CW,95,FALSE),"unknown")</f>
        <v>unknown</v>
      </c>
      <c r="AS445" s="96" t="str">
        <f>IFERROR(VLOOKUP(Table1[[#This Row],[RespondentID]],'All Data'!$A:$CW,96,FALSE),"unknown")</f>
        <v>unknown</v>
      </c>
      <c r="AT445" s="96" t="str">
        <f>IFERROR(VLOOKUP(Table1[[#This Row],[RespondentID]],'All Data'!$A:$CW,97,FALSE),"unknown")</f>
        <v>unknown</v>
      </c>
      <c r="AU445" s="96" t="str">
        <f>IFERROR(VLOOKUP(Table1[[#This Row],[RespondentID]],'All Data'!$A:$CW,98,FALSE),"unknown")</f>
        <v>unknown</v>
      </c>
      <c r="AV445" s="96" t="str">
        <f>IFERROR(VLOOKUP(Table1[[#This Row],[RespondentID]],'All Data'!$A:$CW,99,FALSE),"unknown")</f>
        <v>unknown</v>
      </c>
    </row>
    <row r="446" spans="2:48">
      <c r="B446" s="115"/>
      <c r="C446" s="99"/>
      <c r="D446" s="99"/>
      <c r="E446" s="99"/>
      <c r="F446" s="99"/>
      <c r="G446" s="99"/>
      <c r="H446" s="99"/>
      <c r="I446" s="99"/>
      <c r="J446" s="99"/>
      <c r="K446" s="99"/>
      <c r="L446" s="99"/>
      <c r="M446" s="99"/>
      <c r="N446" s="99"/>
      <c r="O446" s="80">
        <f t="shared" si="119"/>
        <v>0</v>
      </c>
      <c r="P446" s="80" t="e">
        <f t="shared" si="120"/>
        <v>#DIV/0!</v>
      </c>
      <c r="R446" s="80">
        <f t="shared" si="121"/>
        <v>0</v>
      </c>
      <c r="S446" s="80">
        <f t="shared" si="122"/>
        <v>0</v>
      </c>
      <c r="T446" s="80">
        <f t="shared" si="123"/>
        <v>0</v>
      </c>
      <c r="U446" s="80">
        <f t="shared" si="124"/>
        <v>0</v>
      </c>
      <c r="V446" s="80">
        <f t="shared" si="125"/>
        <v>0</v>
      </c>
      <c r="W446" s="80">
        <f t="shared" si="126"/>
        <v>0</v>
      </c>
      <c r="X446" s="80">
        <f t="shared" si="127"/>
        <v>0</v>
      </c>
      <c r="Y446" s="80">
        <f t="shared" si="128"/>
        <v>0</v>
      </c>
      <c r="Z446" s="80">
        <f t="shared" si="129"/>
        <v>0</v>
      </c>
      <c r="AA446" s="80">
        <f t="shared" si="130"/>
        <v>0</v>
      </c>
      <c r="AB446" s="80">
        <f t="shared" si="131"/>
        <v>0</v>
      </c>
      <c r="AC446" s="80">
        <f t="shared" si="132"/>
        <v>0</v>
      </c>
      <c r="AF446" s="80">
        <f t="shared" si="133"/>
        <v>0</v>
      </c>
      <c r="AG446" s="80">
        <f t="shared" si="134"/>
        <v>0</v>
      </c>
      <c r="AH446" s="80" t="str">
        <f t="shared" si="135"/>
        <v>Correct</v>
      </c>
      <c r="AJ446" s="96" t="str">
        <f>IFERROR(VLOOKUP(Table1[[#This Row],[RespondentID]],'All Data'!$A:$CO,87,FALSE),"unknown")</f>
        <v>unknown</v>
      </c>
      <c r="AK446" s="96" t="str">
        <f>IFERROR(VLOOKUP(Table1[[#This Row],[RespondentID]],'All Data'!$A:$CO,88,FALSE),"unknown")</f>
        <v>unknown</v>
      </c>
      <c r="AL446" s="96" t="str">
        <f>IFERROR(VLOOKUP(Table1[[#This Row],[RespondentID]],'All Data'!$A:$CO,89,FALSE),"unknown")</f>
        <v>unknown</v>
      </c>
      <c r="AM446" s="96" t="str">
        <f>IFERROR(VLOOKUP(Table1[[#This Row],[RespondentID]],'All Data'!$A:$CO,90,FALSE),"unknown")</f>
        <v>unknown</v>
      </c>
      <c r="AN446" s="96" t="str">
        <f>IFERROR(VLOOKUP(Table1[[#This Row],[RespondentID]],'All Data'!$A:$CO,91,FALSE),"unknown")</f>
        <v>unknown</v>
      </c>
      <c r="AO446" s="96" t="str">
        <f>IFERROR(VLOOKUP(Table1[[#This Row],[RespondentID]],'All Data'!$A:$CO,92,FALSE),"unknown")</f>
        <v>unknown</v>
      </c>
      <c r="AP446" s="96" t="str">
        <f>IFERROR(VLOOKUP(Table1[[#This Row],[RespondentID]],'All Data'!$A:$CO,93,FALSE),"unknown")</f>
        <v>unknown</v>
      </c>
      <c r="AQ446" s="96" t="str">
        <f>IFERROR(VLOOKUP(Table1[[#This Row],[RespondentID]],'All Data'!$A:$CW,94,FALSE),"unknown")</f>
        <v>unknown</v>
      </c>
      <c r="AR446" s="96" t="str">
        <f>IFERROR(VLOOKUP(Table1[[#This Row],[RespondentID]],'All Data'!$A:$CW,95,FALSE),"unknown")</f>
        <v>unknown</v>
      </c>
      <c r="AS446" s="96" t="str">
        <f>IFERROR(VLOOKUP(Table1[[#This Row],[RespondentID]],'All Data'!$A:$CW,96,FALSE),"unknown")</f>
        <v>unknown</v>
      </c>
      <c r="AT446" s="96" t="str">
        <f>IFERROR(VLOOKUP(Table1[[#This Row],[RespondentID]],'All Data'!$A:$CW,97,FALSE),"unknown")</f>
        <v>unknown</v>
      </c>
      <c r="AU446" s="96" t="str">
        <f>IFERROR(VLOOKUP(Table1[[#This Row],[RespondentID]],'All Data'!$A:$CW,98,FALSE),"unknown")</f>
        <v>unknown</v>
      </c>
      <c r="AV446" s="96" t="str">
        <f>IFERROR(VLOOKUP(Table1[[#This Row],[RespondentID]],'All Data'!$A:$CW,99,FALSE),"unknown")</f>
        <v>unknown</v>
      </c>
    </row>
    <row r="447" spans="2:48">
      <c r="B447" s="115"/>
      <c r="C447" s="99"/>
      <c r="D447" s="99"/>
      <c r="E447" s="99"/>
      <c r="F447" s="99"/>
      <c r="G447" s="99"/>
      <c r="H447" s="99"/>
      <c r="I447" s="99"/>
      <c r="J447" s="99"/>
      <c r="K447" s="99"/>
      <c r="L447" s="99"/>
      <c r="M447" s="99"/>
      <c r="N447" s="99"/>
      <c r="O447" s="80">
        <f t="shared" si="119"/>
        <v>0</v>
      </c>
      <c r="P447" s="80" t="e">
        <f t="shared" si="120"/>
        <v>#DIV/0!</v>
      </c>
      <c r="R447" s="80">
        <f t="shared" si="121"/>
        <v>0</v>
      </c>
      <c r="S447" s="80">
        <f t="shared" si="122"/>
        <v>0</v>
      </c>
      <c r="T447" s="80">
        <f t="shared" si="123"/>
        <v>0</v>
      </c>
      <c r="U447" s="80">
        <f t="shared" si="124"/>
        <v>0</v>
      </c>
      <c r="V447" s="80">
        <f t="shared" si="125"/>
        <v>0</v>
      </c>
      <c r="W447" s="80">
        <f t="shared" si="126"/>
        <v>0</v>
      </c>
      <c r="X447" s="80">
        <f t="shared" si="127"/>
        <v>0</v>
      </c>
      <c r="Y447" s="80">
        <f t="shared" si="128"/>
        <v>0</v>
      </c>
      <c r="Z447" s="80">
        <f t="shared" si="129"/>
        <v>0</v>
      </c>
      <c r="AA447" s="80">
        <f t="shared" si="130"/>
        <v>0</v>
      </c>
      <c r="AB447" s="80">
        <f t="shared" si="131"/>
        <v>0</v>
      </c>
      <c r="AC447" s="80">
        <f t="shared" si="132"/>
        <v>0</v>
      </c>
      <c r="AF447" s="80">
        <f t="shared" si="133"/>
        <v>0</v>
      </c>
      <c r="AG447" s="80">
        <f t="shared" si="134"/>
        <v>0</v>
      </c>
      <c r="AH447" s="80" t="str">
        <f t="shared" si="135"/>
        <v>Correct</v>
      </c>
      <c r="AJ447" s="96" t="str">
        <f>IFERROR(VLOOKUP(Table1[[#This Row],[RespondentID]],'All Data'!$A:$CO,87,FALSE),"unknown")</f>
        <v>unknown</v>
      </c>
      <c r="AK447" s="96" t="str">
        <f>IFERROR(VLOOKUP(Table1[[#This Row],[RespondentID]],'All Data'!$A:$CO,88,FALSE),"unknown")</f>
        <v>unknown</v>
      </c>
      <c r="AL447" s="96" t="str">
        <f>IFERROR(VLOOKUP(Table1[[#This Row],[RespondentID]],'All Data'!$A:$CO,89,FALSE),"unknown")</f>
        <v>unknown</v>
      </c>
      <c r="AM447" s="96" t="str">
        <f>IFERROR(VLOOKUP(Table1[[#This Row],[RespondentID]],'All Data'!$A:$CO,90,FALSE),"unknown")</f>
        <v>unknown</v>
      </c>
      <c r="AN447" s="96" t="str">
        <f>IFERROR(VLOOKUP(Table1[[#This Row],[RespondentID]],'All Data'!$A:$CO,91,FALSE),"unknown")</f>
        <v>unknown</v>
      </c>
      <c r="AO447" s="96" t="str">
        <f>IFERROR(VLOOKUP(Table1[[#This Row],[RespondentID]],'All Data'!$A:$CO,92,FALSE),"unknown")</f>
        <v>unknown</v>
      </c>
      <c r="AP447" s="96" t="str">
        <f>IFERROR(VLOOKUP(Table1[[#This Row],[RespondentID]],'All Data'!$A:$CO,93,FALSE),"unknown")</f>
        <v>unknown</v>
      </c>
      <c r="AQ447" s="96" t="str">
        <f>IFERROR(VLOOKUP(Table1[[#This Row],[RespondentID]],'All Data'!$A:$CW,94,FALSE),"unknown")</f>
        <v>unknown</v>
      </c>
      <c r="AR447" s="96" t="str">
        <f>IFERROR(VLOOKUP(Table1[[#This Row],[RespondentID]],'All Data'!$A:$CW,95,FALSE),"unknown")</f>
        <v>unknown</v>
      </c>
      <c r="AS447" s="96" t="str">
        <f>IFERROR(VLOOKUP(Table1[[#This Row],[RespondentID]],'All Data'!$A:$CW,96,FALSE),"unknown")</f>
        <v>unknown</v>
      </c>
      <c r="AT447" s="96" t="str">
        <f>IFERROR(VLOOKUP(Table1[[#This Row],[RespondentID]],'All Data'!$A:$CW,97,FALSE),"unknown")</f>
        <v>unknown</v>
      </c>
      <c r="AU447" s="96" t="str">
        <f>IFERROR(VLOOKUP(Table1[[#This Row],[RespondentID]],'All Data'!$A:$CW,98,FALSE),"unknown")</f>
        <v>unknown</v>
      </c>
      <c r="AV447" s="96" t="str">
        <f>IFERROR(VLOOKUP(Table1[[#This Row],[RespondentID]],'All Data'!$A:$CW,99,FALSE),"unknown")</f>
        <v>unknown</v>
      </c>
    </row>
    <row r="448" spans="2:48">
      <c r="B448" s="115"/>
      <c r="C448" s="99"/>
      <c r="D448" s="99"/>
      <c r="E448" s="99"/>
      <c r="F448" s="99"/>
      <c r="G448" s="99"/>
      <c r="H448" s="99"/>
      <c r="I448" s="99"/>
      <c r="J448" s="99"/>
      <c r="K448" s="99"/>
      <c r="L448" s="99"/>
      <c r="M448" s="99"/>
      <c r="N448" s="99"/>
      <c r="O448" s="80">
        <f t="shared" si="119"/>
        <v>0</v>
      </c>
      <c r="P448" s="80" t="e">
        <f t="shared" si="120"/>
        <v>#DIV/0!</v>
      </c>
      <c r="R448" s="80">
        <f t="shared" si="121"/>
        <v>0</v>
      </c>
      <c r="S448" s="80">
        <f t="shared" si="122"/>
        <v>0</v>
      </c>
      <c r="T448" s="80">
        <f t="shared" si="123"/>
        <v>0</v>
      </c>
      <c r="U448" s="80">
        <f t="shared" si="124"/>
        <v>0</v>
      </c>
      <c r="V448" s="80">
        <f t="shared" si="125"/>
        <v>0</v>
      </c>
      <c r="W448" s="80">
        <f t="shared" si="126"/>
        <v>0</v>
      </c>
      <c r="X448" s="80">
        <f t="shared" si="127"/>
        <v>0</v>
      </c>
      <c r="Y448" s="80">
        <f t="shared" si="128"/>
        <v>0</v>
      </c>
      <c r="Z448" s="80">
        <f t="shared" si="129"/>
        <v>0</v>
      </c>
      <c r="AA448" s="80">
        <f t="shared" si="130"/>
        <v>0</v>
      </c>
      <c r="AB448" s="80">
        <f t="shared" si="131"/>
        <v>0</v>
      </c>
      <c r="AC448" s="80">
        <f t="shared" si="132"/>
        <v>0</v>
      </c>
      <c r="AF448" s="80">
        <f t="shared" si="133"/>
        <v>0</v>
      </c>
      <c r="AG448" s="80">
        <f t="shared" si="134"/>
        <v>0</v>
      </c>
      <c r="AH448" s="80" t="str">
        <f t="shared" si="135"/>
        <v>Correct</v>
      </c>
      <c r="AJ448" s="96" t="str">
        <f>IFERROR(VLOOKUP(Table1[[#This Row],[RespondentID]],'All Data'!$A:$CO,87,FALSE),"unknown")</f>
        <v>unknown</v>
      </c>
      <c r="AK448" s="96" t="str">
        <f>IFERROR(VLOOKUP(Table1[[#This Row],[RespondentID]],'All Data'!$A:$CO,88,FALSE),"unknown")</f>
        <v>unknown</v>
      </c>
      <c r="AL448" s="96" t="str">
        <f>IFERROR(VLOOKUP(Table1[[#This Row],[RespondentID]],'All Data'!$A:$CO,89,FALSE),"unknown")</f>
        <v>unknown</v>
      </c>
      <c r="AM448" s="96" t="str">
        <f>IFERROR(VLOOKUP(Table1[[#This Row],[RespondentID]],'All Data'!$A:$CO,90,FALSE),"unknown")</f>
        <v>unknown</v>
      </c>
      <c r="AN448" s="96" t="str">
        <f>IFERROR(VLOOKUP(Table1[[#This Row],[RespondentID]],'All Data'!$A:$CO,91,FALSE),"unknown")</f>
        <v>unknown</v>
      </c>
      <c r="AO448" s="96" t="str">
        <f>IFERROR(VLOOKUP(Table1[[#This Row],[RespondentID]],'All Data'!$A:$CO,92,FALSE),"unknown")</f>
        <v>unknown</v>
      </c>
      <c r="AP448" s="96" t="str">
        <f>IFERROR(VLOOKUP(Table1[[#This Row],[RespondentID]],'All Data'!$A:$CO,93,FALSE),"unknown")</f>
        <v>unknown</v>
      </c>
      <c r="AQ448" s="96" t="str">
        <f>IFERROR(VLOOKUP(Table1[[#This Row],[RespondentID]],'All Data'!$A:$CW,94,FALSE),"unknown")</f>
        <v>unknown</v>
      </c>
      <c r="AR448" s="96" t="str">
        <f>IFERROR(VLOOKUP(Table1[[#This Row],[RespondentID]],'All Data'!$A:$CW,95,FALSE),"unknown")</f>
        <v>unknown</v>
      </c>
      <c r="AS448" s="96" t="str">
        <f>IFERROR(VLOOKUP(Table1[[#This Row],[RespondentID]],'All Data'!$A:$CW,96,FALSE),"unknown")</f>
        <v>unknown</v>
      </c>
      <c r="AT448" s="96" t="str">
        <f>IFERROR(VLOOKUP(Table1[[#This Row],[RespondentID]],'All Data'!$A:$CW,97,FALSE),"unknown")</f>
        <v>unknown</v>
      </c>
      <c r="AU448" s="96" t="str">
        <f>IFERROR(VLOOKUP(Table1[[#This Row],[RespondentID]],'All Data'!$A:$CW,98,FALSE),"unknown")</f>
        <v>unknown</v>
      </c>
      <c r="AV448" s="96" t="str">
        <f>IFERROR(VLOOKUP(Table1[[#This Row],[RespondentID]],'All Data'!$A:$CW,99,FALSE),"unknown")</f>
        <v>unknown</v>
      </c>
    </row>
    <row r="449" spans="2:48">
      <c r="B449" s="115"/>
      <c r="C449" s="99"/>
      <c r="D449" s="99"/>
      <c r="E449" s="99"/>
      <c r="F449" s="99"/>
      <c r="G449" s="99"/>
      <c r="H449" s="99"/>
      <c r="I449" s="99"/>
      <c r="J449" s="99"/>
      <c r="K449" s="99"/>
      <c r="L449" s="99"/>
      <c r="M449" s="99"/>
      <c r="N449" s="99"/>
      <c r="O449" s="80">
        <f t="shared" si="119"/>
        <v>0</v>
      </c>
      <c r="P449" s="80" t="e">
        <f t="shared" si="120"/>
        <v>#DIV/0!</v>
      </c>
      <c r="R449" s="80">
        <f t="shared" si="121"/>
        <v>0</v>
      </c>
      <c r="S449" s="80">
        <f t="shared" si="122"/>
        <v>0</v>
      </c>
      <c r="T449" s="80">
        <f t="shared" si="123"/>
        <v>0</v>
      </c>
      <c r="U449" s="80">
        <f t="shared" si="124"/>
        <v>0</v>
      </c>
      <c r="V449" s="80">
        <f t="shared" si="125"/>
        <v>0</v>
      </c>
      <c r="W449" s="80">
        <f t="shared" si="126"/>
        <v>0</v>
      </c>
      <c r="X449" s="80">
        <f t="shared" si="127"/>
        <v>0</v>
      </c>
      <c r="Y449" s="80">
        <f t="shared" si="128"/>
        <v>0</v>
      </c>
      <c r="Z449" s="80">
        <f t="shared" si="129"/>
        <v>0</v>
      </c>
      <c r="AA449" s="80">
        <f t="shared" si="130"/>
        <v>0</v>
      </c>
      <c r="AB449" s="80">
        <f t="shared" si="131"/>
        <v>0</v>
      </c>
      <c r="AC449" s="80">
        <f t="shared" si="132"/>
        <v>0</v>
      </c>
      <c r="AF449" s="80">
        <f t="shared" si="133"/>
        <v>0</v>
      </c>
      <c r="AG449" s="80">
        <f t="shared" si="134"/>
        <v>0</v>
      </c>
      <c r="AH449" s="80" t="str">
        <f t="shared" si="135"/>
        <v>Correct</v>
      </c>
      <c r="AJ449" s="96" t="str">
        <f>IFERROR(VLOOKUP(Table1[[#This Row],[RespondentID]],'All Data'!$A:$CO,87,FALSE),"unknown")</f>
        <v>unknown</v>
      </c>
      <c r="AK449" s="96" t="str">
        <f>IFERROR(VLOOKUP(Table1[[#This Row],[RespondentID]],'All Data'!$A:$CO,88,FALSE),"unknown")</f>
        <v>unknown</v>
      </c>
      <c r="AL449" s="96" t="str">
        <f>IFERROR(VLOOKUP(Table1[[#This Row],[RespondentID]],'All Data'!$A:$CO,89,FALSE),"unknown")</f>
        <v>unknown</v>
      </c>
      <c r="AM449" s="96" t="str">
        <f>IFERROR(VLOOKUP(Table1[[#This Row],[RespondentID]],'All Data'!$A:$CO,90,FALSE),"unknown")</f>
        <v>unknown</v>
      </c>
      <c r="AN449" s="96" t="str">
        <f>IFERROR(VLOOKUP(Table1[[#This Row],[RespondentID]],'All Data'!$A:$CO,91,FALSE),"unknown")</f>
        <v>unknown</v>
      </c>
      <c r="AO449" s="96" t="str">
        <f>IFERROR(VLOOKUP(Table1[[#This Row],[RespondentID]],'All Data'!$A:$CO,92,FALSE),"unknown")</f>
        <v>unknown</v>
      </c>
      <c r="AP449" s="96" t="str">
        <f>IFERROR(VLOOKUP(Table1[[#This Row],[RespondentID]],'All Data'!$A:$CO,93,FALSE),"unknown")</f>
        <v>unknown</v>
      </c>
      <c r="AQ449" s="96" t="str">
        <f>IFERROR(VLOOKUP(Table1[[#This Row],[RespondentID]],'All Data'!$A:$CW,94,FALSE),"unknown")</f>
        <v>unknown</v>
      </c>
      <c r="AR449" s="96" t="str">
        <f>IFERROR(VLOOKUP(Table1[[#This Row],[RespondentID]],'All Data'!$A:$CW,95,FALSE),"unknown")</f>
        <v>unknown</v>
      </c>
      <c r="AS449" s="96" t="str">
        <f>IFERROR(VLOOKUP(Table1[[#This Row],[RespondentID]],'All Data'!$A:$CW,96,FALSE),"unknown")</f>
        <v>unknown</v>
      </c>
      <c r="AT449" s="96" t="str">
        <f>IFERROR(VLOOKUP(Table1[[#This Row],[RespondentID]],'All Data'!$A:$CW,97,FALSE),"unknown")</f>
        <v>unknown</v>
      </c>
      <c r="AU449" s="96" t="str">
        <f>IFERROR(VLOOKUP(Table1[[#This Row],[RespondentID]],'All Data'!$A:$CW,98,FALSE),"unknown")</f>
        <v>unknown</v>
      </c>
      <c r="AV449" s="96" t="str">
        <f>IFERROR(VLOOKUP(Table1[[#This Row],[RespondentID]],'All Data'!$A:$CW,99,FALSE),"unknown")</f>
        <v>unknown</v>
      </c>
    </row>
    <row r="450" spans="2:48">
      <c r="B450" s="115"/>
      <c r="C450" s="99"/>
      <c r="D450" s="99"/>
      <c r="E450" s="99"/>
      <c r="F450" s="99"/>
      <c r="G450" s="99"/>
      <c r="H450" s="99"/>
      <c r="I450" s="99"/>
      <c r="J450" s="99"/>
      <c r="K450" s="99"/>
      <c r="L450" s="99"/>
      <c r="M450" s="99"/>
      <c r="N450" s="99"/>
      <c r="O450" s="80">
        <f t="shared" si="119"/>
        <v>0</v>
      </c>
      <c r="P450" s="80" t="e">
        <f t="shared" si="120"/>
        <v>#DIV/0!</v>
      </c>
      <c r="R450" s="80">
        <f t="shared" si="121"/>
        <v>0</v>
      </c>
      <c r="S450" s="80">
        <f t="shared" si="122"/>
        <v>0</v>
      </c>
      <c r="T450" s="80">
        <f t="shared" si="123"/>
        <v>0</v>
      </c>
      <c r="U450" s="80">
        <f t="shared" si="124"/>
        <v>0</v>
      </c>
      <c r="V450" s="80">
        <f t="shared" si="125"/>
        <v>0</v>
      </c>
      <c r="W450" s="80">
        <f t="shared" si="126"/>
        <v>0</v>
      </c>
      <c r="X450" s="80">
        <f t="shared" si="127"/>
        <v>0</v>
      </c>
      <c r="Y450" s="80">
        <f t="shared" si="128"/>
        <v>0</v>
      </c>
      <c r="Z450" s="80">
        <f t="shared" si="129"/>
        <v>0</v>
      </c>
      <c r="AA450" s="80">
        <f t="shared" si="130"/>
        <v>0</v>
      </c>
      <c r="AB450" s="80">
        <f t="shared" si="131"/>
        <v>0</v>
      </c>
      <c r="AC450" s="80">
        <f t="shared" si="132"/>
        <v>0</v>
      </c>
      <c r="AF450" s="80">
        <f t="shared" si="133"/>
        <v>0</v>
      </c>
      <c r="AG450" s="80">
        <f t="shared" si="134"/>
        <v>0</v>
      </c>
      <c r="AH450" s="80" t="str">
        <f t="shared" si="135"/>
        <v>Correct</v>
      </c>
      <c r="AJ450" s="96" t="str">
        <f>IFERROR(VLOOKUP(Table1[[#This Row],[RespondentID]],'All Data'!$A:$CO,87,FALSE),"unknown")</f>
        <v>unknown</v>
      </c>
      <c r="AK450" s="96" t="str">
        <f>IFERROR(VLOOKUP(Table1[[#This Row],[RespondentID]],'All Data'!$A:$CO,88,FALSE),"unknown")</f>
        <v>unknown</v>
      </c>
      <c r="AL450" s="96" t="str">
        <f>IFERROR(VLOOKUP(Table1[[#This Row],[RespondentID]],'All Data'!$A:$CO,89,FALSE),"unknown")</f>
        <v>unknown</v>
      </c>
      <c r="AM450" s="96" t="str">
        <f>IFERROR(VLOOKUP(Table1[[#This Row],[RespondentID]],'All Data'!$A:$CO,90,FALSE),"unknown")</f>
        <v>unknown</v>
      </c>
      <c r="AN450" s="96" t="str">
        <f>IFERROR(VLOOKUP(Table1[[#This Row],[RespondentID]],'All Data'!$A:$CO,91,FALSE),"unknown")</f>
        <v>unknown</v>
      </c>
      <c r="AO450" s="96" t="str">
        <f>IFERROR(VLOOKUP(Table1[[#This Row],[RespondentID]],'All Data'!$A:$CO,92,FALSE),"unknown")</f>
        <v>unknown</v>
      </c>
      <c r="AP450" s="96" t="str">
        <f>IFERROR(VLOOKUP(Table1[[#This Row],[RespondentID]],'All Data'!$A:$CO,93,FALSE),"unknown")</f>
        <v>unknown</v>
      </c>
      <c r="AQ450" s="96" t="str">
        <f>IFERROR(VLOOKUP(Table1[[#This Row],[RespondentID]],'All Data'!$A:$CW,94,FALSE),"unknown")</f>
        <v>unknown</v>
      </c>
      <c r="AR450" s="96" t="str">
        <f>IFERROR(VLOOKUP(Table1[[#This Row],[RespondentID]],'All Data'!$A:$CW,95,FALSE),"unknown")</f>
        <v>unknown</v>
      </c>
      <c r="AS450" s="96" t="str">
        <f>IFERROR(VLOOKUP(Table1[[#This Row],[RespondentID]],'All Data'!$A:$CW,96,FALSE),"unknown")</f>
        <v>unknown</v>
      </c>
      <c r="AT450" s="96" t="str">
        <f>IFERROR(VLOOKUP(Table1[[#This Row],[RespondentID]],'All Data'!$A:$CW,97,FALSE),"unknown")</f>
        <v>unknown</v>
      </c>
      <c r="AU450" s="96" t="str">
        <f>IFERROR(VLOOKUP(Table1[[#This Row],[RespondentID]],'All Data'!$A:$CW,98,FALSE),"unknown")</f>
        <v>unknown</v>
      </c>
      <c r="AV450" s="96" t="str">
        <f>IFERROR(VLOOKUP(Table1[[#This Row],[RespondentID]],'All Data'!$A:$CW,99,FALSE),"unknown")</f>
        <v>unknown</v>
      </c>
    </row>
    <row r="451" spans="2:48">
      <c r="B451" s="115"/>
      <c r="C451" s="99"/>
      <c r="D451" s="99"/>
      <c r="E451" s="99"/>
      <c r="F451" s="99"/>
      <c r="G451" s="99"/>
      <c r="H451" s="99"/>
      <c r="I451" s="99"/>
      <c r="J451" s="99"/>
      <c r="K451" s="99"/>
      <c r="L451" s="99"/>
      <c r="M451" s="99"/>
      <c r="N451" s="99"/>
      <c r="O451" s="80">
        <f t="shared" si="119"/>
        <v>0</v>
      </c>
      <c r="P451" s="80" t="e">
        <f t="shared" si="120"/>
        <v>#DIV/0!</v>
      </c>
      <c r="R451" s="80">
        <f t="shared" si="121"/>
        <v>0</v>
      </c>
      <c r="S451" s="80">
        <f t="shared" si="122"/>
        <v>0</v>
      </c>
      <c r="T451" s="80">
        <f t="shared" si="123"/>
        <v>0</v>
      </c>
      <c r="U451" s="80">
        <f t="shared" si="124"/>
        <v>0</v>
      </c>
      <c r="V451" s="80">
        <f t="shared" si="125"/>
        <v>0</v>
      </c>
      <c r="W451" s="80">
        <f t="shared" si="126"/>
        <v>0</v>
      </c>
      <c r="X451" s="80">
        <f t="shared" si="127"/>
        <v>0</v>
      </c>
      <c r="Y451" s="80">
        <f t="shared" si="128"/>
        <v>0</v>
      </c>
      <c r="Z451" s="80">
        <f t="shared" si="129"/>
        <v>0</v>
      </c>
      <c r="AA451" s="80">
        <f t="shared" si="130"/>
        <v>0</v>
      </c>
      <c r="AB451" s="80">
        <f t="shared" si="131"/>
        <v>0</v>
      </c>
      <c r="AC451" s="80">
        <f t="shared" si="132"/>
        <v>0</v>
      </c>
      <c r="AF451" s="80">
        <f t="shared" si="133"/>
        <v>0</v>
      </c>
      <c r="AG451" s="80">
        <f t="shared" si="134"/>
        <v>0</v>
      </c>
      <c r="AH451" s="80" t="str">
        <f t="shared" si="135"/>
        <v>Correct</v>
      </c>
      <c r="AJ451" s="96" t="str">
        <f>IFERROR(VLOOKUP(Table1[[#This Row],[RespondentID]],'All Data'!$A:$CO,87,FALSE),"unknown")</f>
        <v>unknown</v>
      </c>
      <c r="AK451" s="96" t="str">
        <f>IFERROR(VLOOKUP(Table1[[#This Row],[RespondentID]],'All Data'!$A:$CO,88,FALSE),"unknown")</f>
        <v>unknown</v>
      </c>
      <c r="AL451" s="96" t="str">
        <f>IFERROR(VLOOKUP(Table1[[#This Row],[RespondentID]],'All Data'!$A:$CO,89,FALSE),"unknown")</f>
        <v>unknown</v>
      </c>
      <c r="AM451" s="96" t="str">
        <f>IFERROR(VLOOKUP(Table1[[#This Row],[RespondentID]],'All Data'!$A:$CO,90,FALSE),"unknown")</f>
        <v>unknown</v>
      </c>
      <c r="AN451" s="96" t="str">
        <f>IFERROR(VLOOKUP(Table1[[#This Row],[RespondentID]],'All Data'!$A:$CO,91,FALSE),"unknown")</f>
        <v>unknown</v>
      </c>
      <c r="AO451" s="96" t="str">
        <f>IFERROR(VLOOKUP(Table1[[#This Row],[RespondentID]],'All Data'!$A:$CO,92,FALSE),"unknown")</f>
        <v>unknown</v>
      </c>
      <c r="AP451" s="96" t="str">
        <f>IFERROR(VLOOKUP(Table1[[#This Row],[RespondentID]],'All Data'!$A:$CO,93,FALSE),"unknown")</f>
        <v>unknown</v>
      </c>
      <c r="AQ451" s="96" t="str">
        <f>IFERROR(VLOOKUP(Table1[[#This Row],[RespondentID]],'All Data'!$A:$CW,94,FALSE),"unknown")</f>
        <v>unknown</v>
      </c>
      <c r="AR451" s="96" t="str">
        <f>IFERROR(VLOOKUP(Table1[[#This Row],[RespondentID]],'All Data'!$A:$CW,95,FALSE),"unknown")</f>
        <v>unknown</v>
      </c>
      <c r="AS451" s="96" t="str">
        <f>IFERROR(VLOOKUP(Table1[[#This Row],[RespondentID]],'All Data'!$A:$CW,96,FALSE),"unknown")</f>
        <v>unknown</v>
      </c>
      <c r="AT451" s="96" t="str">
        <f>IFERROR(VLOOKUP(Table1[[#This Row],[RespondentID]],'All Data'!$A:$CW,97,FALSE),"unknown")</f>
        <v>unknown</v>
      </c>
      <c r="AU451" s="96" t="str">
        <f>IFERROR(VLOOKUP(Table1[[#This Row],[RespondentID]],'All Data'!$A:$CW,98,FALSE),"unknown")</f>
        <v>unknown</v>
      </c>
      <c r="AV451" s="96" t="str">
        <f>IFERROR(VLOOKUP(Table1[[#This Row],[RespondentID]],'All Data'!$A:$CW,99,FALSE),"unknown")</f>
        <v>unknown</v>
      </c>
    </row>
    <row r="452" spans="2:48">
      <c r="B452" s="115"/>
      <c r="C452" s="99"/>
      <c r="D452" s="99"/>
      <c r="E452" s="99"/>
      <c r="F452" s="99"/>
      <c r="G452" s="99"/>
      <c r="H452" s="99"/>
      <c r="I452" s="99"/>
      <c r="J452" s="99"/>
      <c r="K452" s="99"/>
      <c r="L452" s="99"/>
      <c r="M452" s="99"/>
      <c r="N452" s="99"/>
      <c r="O452" s="80">
        <f t="shared" si="119"/>
        <v>0</v>
      </c>
      <c r="P452" s="80" t="e">
        <f t="shared" si="120"/>
        <v>#DIV/0!</v>
      </c>
      <c r="R452" s="80">
        <f t="shared" si="121"/>
        <v>0</v>
      </c>
      <c r="S452" s="80">
        <f t="shared" si="122"/>
        <v>0</v>
      </c>
      <c r="T452" s="80">
        <f t="shared" si="123"/>
        <v>0</v>
      </c>
      <c r="U452" s="80">
        <f t="shared" si="124"/>
        <v>0</v>
      </c>
      <c r="V452" s="80">
        <f t="shared" si="125"/>
        <v>0</v>
      </c>
      <c r="W452" s="80">
        <f t="shared" si="126"/>
        <v>0</v>
      </c>
      <c r="X452" s="80">
        <f t="shared" si="127"/>
        <v>0</v>
      </c>
      <c r="Y452" s="80">
        <f t="shared" si="128"/>
        <v>0</v>
      </c>
      <c r="Z452" s="80">
        <f t="shared" si="129"/>
        <v>0</v>
      </c>
      <c r="AA452" s="80">
        <f t="shared" si="130"/>
        <v>0</v>
      </c>
      <c r="AB452" s="80">
        <f t="shared" si="131"/>
        <v>0</v>
      </c>
      <c r="AC452" s="80">
        <f t="shared" si="132"/>
        <v>0</v>
      </c>
      <c r="AF452" s="80">
        <f t="shared" si="133"/>
        <v>0</v>
      </c>
      <c r="AG452" s="80">
        <f t="shared" si="134"/>
        <v>0</v>
      </c>
      <c r="AH452" s="80" t="str">
        <f t="shared" si="135"/>
        <v>Correct</v>
      </c>
      <c r="AJ452" s="96" t="str">
        <f>IFERROR(VLOOKUP(Table1[[#This Row],[RespondentID]],'All Data'!$A:$CO,87,FALSE),"unknown")</f>
        <v>unknown</v>
      </c>
      <c r="AK452" s="96" t="str">
        <f>IFERROR(VLOOKUP(Table1[[#This Row],[RespondentID]],'All Data'!$A:$CO,88,FALSE),"unknown")</f>
        <v>unknown</v>
      </c>
      <c r="AL452" s="96" t="str">
        <f>IFERROR(VLOOKUP(Table1[[#This Row],[RespondentID]],'All Data'!$A:$CO,89,FALSE),"unknown")</f>
        <v>unknown</v>
      </c>
      <c r="AM452" s="96" t="str">
        <f>IFERROR(VLOOKUP(Table1[[#This Row],[RespondentID]],'All Data'!$A:$CO,90,FALSE),"unknown")</f>
        <v>unknown</v>
      </c>
      <c r="AN452" s="96" t="str">
        <f>IFERROR(VLOOKUP(Table1[[#This Row],[RespondentID]],'All Data'!$A:$CO,91,FALSE),"unknown")</f>
        <v>unknown</v>
      </c>
      <c r="AO452" s="96" t="str">
        <f>IFERROR(VLOOKUP(Table1[[#This Row],[RespondentID]],'All Data'!$A:$CO,92,FALSE),"unknown")</f>
        <v>unknown</v>
      </c>
      <c r="AP452" s="96" t="str">
        <f>IFERROR(VLOOKUP(Table1[[#This Row],[RespondentID]],'All Data'!$A:$CO,93,FALSE),"unknown")</f>
        <v>unknown</v>
      </c>
      <c r="AQ452" s="96" t="str">
        <f>IFERROR(VLOOKUP(Table1[[#This Row],[RespondentID]],'All Data'!$A:$CW,94,FALSE),"unknown")</f>
        <v>unknown</v>
      </c>
      <c r="AR452" s="96" t="str">
        <f>IFERROR(VLOOKUP(Table1[[#This Row],[RespondentID]],'All Data'!$A:$CW,95,FALSE),"unknown")</f>
        <v>unknown</v>
      </c>
      <c r="AS452" s="96" t="str">
        <f>IFERROR(VLOOKUP(Table1[[#This Row],[RespondentID]],'All Data'!$A:$CW,96,FALSE),"unknown")</f>
        <v>unknown</v>
      </c>
      <c r="AT452" s="96" t="str">
        <f>IFERROR(VLOOKUP(Table1[[#This Row],[RespondentID]],'All Data'!$A:$CW,97,FALSE),"unknown")</f>
        <v>unknown</v>
      </c>
      <c r="AU452" s="96" t="str">
        <f>IFERROR(VLOOKUP(Table1[[#This Row],[RespondentID]],'All Data'!$A:$CW,98,FALSE),"unknown")</f>
        <v>unknown</v>
      </c>
      <c r="AV452" s="96" t="str">
        <f>IFERROR(VLOOKUP(Table1[[#This Row],[RespondentID]],'All Data'!$A:$CW,99,FALSE),"unknown")</f>
        <v>unknown</v>
      </c>
    </row>
    <row r="453" spans="2:48">
      <c r="B453" s="115"/>
      <c r="C453" s="99"/>
      <c r="D453" s="99"/>
      <c r="E453" s="99"/>
      <c r="F453" s="99"/>
      <c r="G453" s="99"/>
      <c r="H453" s="99"/>
      <c r="I453" s="99"/>
      <c r="J453" s="99"/>
      <c r="K453" s="99"/>
      <c r="L453" s="99"/>
      <c r="M453" s="99"/>
      <c r="N453" s="99"/>
      <c r="O453" s="80">
        <f t="shared" si="119"/>
        <v>0</v>
      </c>
      <c r="P453" s="80" t="e">
        <f t="shared" si="120"/>
        <v>#DIV/0!</v>
      </c>
      <c r="R453" s="80">
        <f t="shared" si="121"/>
        <v>0</v>
      </c>
      <c r="S453" s="80">
        <f t="shared" si="122"/>
        <v>0</v>
      </c>
      <c r="T453" s="80">
        <f t="shared" si="123"/>
        <v>0</v>
      </c>
      <c r="U453" s="80">
        <f t="shared" si="124"/>
        <v>0</v>
      </c>
      <c r="V453" s="80">
        <f t="shared" si="125"/>
        <v>0</v>
      </c>
      <c r="W453" s="80">
        <f t="shared" si="126"/>
        <v>0</v>
      </c>
      <c r="X453" s="80">
        <f t="shared" si="127"/>
        <v>0</v>
      </c>
      <c r="Y453" s="80">
        <f t="shared" si="128"/>
        <v>0</v>
      </c>
      <c r="Z453" s="80">
        <f t="shared" si="129"/>
        <v>0</v>
      </c>
      <c r="AA453" s="80">
        <f t="shared" si="130"/>
        <v>0</v>
      </c>
      <c r="AB453" s="80">
        <f t="shared" si="131"/>
        <v>0</v>
      </c>
      <c r="AC453" s="80">
        <f t="shared" si="132"/>
        <v>0</v>
      </c>
      <c r="AF453" s="80">
        <f t="shared" si="133"/>
        <v>0</v>
      </c>
      <c r="AG453" s="80">
        <f t="shared" si="134"/>
        <v>0</v>
      </c>
      <c r="AH453" s="80" t="str">
        <f t="shared" si="135"/>
        <v>Correct</v>
      </c>
      <c r="AJ453" s="96" t="str">
        <f>IFERROR(VLOOKUP(Table1[[#This Row],[RespondentID]],'All Data'!$A:$CO,87,FALSE),"unknown")</f>
        <v>unknown</v>
      </c>
      <c r="AK453" s="96" t="str">
        <f>IFERROR(VLOOKUP(Table1[[#This Row],[RespondentID]],'All Data'!$A:$CO,88,FALSE),"unknown")</f>
        <v>unknown</v>
      </c>
      <c r="AL453" s="96" t="str">
        <f>IFERROR(VLOOKUP(Table1[[#This Row],[RespondentID]],'All Data'!$A:$CO,89,FALSE),"unknown")</f>
        <v>unknown</v>
      </c>
      <c r="AM453" s="96" t="str">
        <f>IFERROR(VLOOKUP(Table1[[#This Row],[RespondentID]],'All Data'!$A:$CO,90,FALSE),"unknown")</f>
        <v>unknown</v>
      </c>
      <c r="AN453" s="96" t="str">
        <f>IFERROR(VLOOKUP(Table1[[#This Row],[RespondentID]],'All Data'!$A:$CO,91,FALSE),"unknown")</f>
        <v>unknown</v>
      </c>
      <c r="AO453" s="96" t="str">
        <f>IFERROR(VLOOKUP(Table1[[#This Row],[RespondentID]],'All Data'!$A:$CO,92,FALSE),"unknown")</f>
        <v>unknown</v>
      </c>
      <c r="AP453" s="96" t="str">
        <f>IFERROR(VLOOKUP(Table1[[#This Row],[RespondentID]],'All Data'!$A:$CO,93,FALSE),"unknown")</f>
        <v>unknown</v>
      </c>
      <c r="AQ453" s="96" t="str">
        <f>IFERROR(VLOOKUP(Table1[[#This Row],[RespondentID]],'All Data'!$A:$CW,94,FALSE),"unknown")</f>
        <v>unknown</v>
      </c>
      <c r="AR453" s="96" t="str">
        <f>IFERROR(VLOOKUP(Table1[[#This Row],[RespondentID]],'All Data'!$A:$CW,95,FALSE),"unknown")</f>
        <v>unknown</v>
      </c>
      <c r="AS453" s="96" t="str">
        <f>IFERROR(VLOOKUP(Table1[[#This Row],[RespondentID]],'All Data'!$A:$CW,96,FALSE),"unknown")</f>
        <v>unknown</v>
      </c>
      <c r="AT453" s="96" t="str">
        <f>IFERROR(VLOOKUP(Table1[[#This Row],[RespondentID]],'All Data'!$A:$CW,97,FALSE),"unknown")</f>
        <v>unknown</v>
      </c>
      <c r="AU453" s="96" t="str">
        <f>IFERROR(VLOOKUP(Table1[[#This Row],[RespondentID]],'All Data'!$A:$CW,98,FALSE),"unknown")</f>
        <v>unknown</v>
      </c>
      <c r="AV453" s="96" t="str">
        <f>IFERROR(VLOOKUP(Table1[[#This Row],[RespondentID]],'All Data'!$A:$CW,99,FALSE),"unknown")</f>
        <v>unknown</v>
      </c>
    </row>
    <row r="454" spans="2:48">
      <c r="B454" s="115"/>
      <c r="C454" s="99"/>
      <c r="D454" s="99"/>
      <c r="E454" s="99"/>
      <c r="F454" s="99"/>
      <c r="G454" s="99"/>
      <c r="H454" s="99"/>
      <c r="I454" s="99"/>
      <c r="J454" s="99"/>
      <c r="K454" s="99"/>
      <c r="L454" s="99"/>
      <c r="M454" s="99"/>
      <c r="N454" s="99"/>
      <c r="O454" s="80">
        <f t="shared" si="119"/>
        <v>0</v>
      </c>
      <c r="P454" s="80" t="e">
        <f t="shared" si="120"/>
        <v>#DIV/0!</v>
      </c>
      <c r="R454" s="80">
        <f t="shared" si="121"/>
        <v>0</v>
      </c>
      <c r="S454" s="80">
        <f t="shared" si="122"/>
        <v>0</v>
      </c>
      <c r="T454" s="80">
        <f t="shared" si="123"/>
        <v>0</v>
      </c>
      <c r="U454" s="80">
        <f t="shared" si="124"/>
        <v>0</v>
      </c>
      <c r="V454" s="80">
        <f t="shared" si="125"/>
        <v>0</v>
      </c>
      <c r="W454" s="80">
        <f t="shared" si="126"/>
        <v>0</v>
      </c>
      <c r="X454" s="80">
        <f t="shared" si="127"/>
        <v>0</v>
      </c>
      <c r="Y454" s="80">
        <f t="shared" si="128"/>
        <v>0</v>
      </c>
      <c r="Z454" s="80">
        <f t="shared" si="129"/>
        <v>0</v>
      </c>
      <c r="AA454" s="80">
        <f t="shared" si="130"/>
        <v>0</v>
      </c>
      <c r="AB454" s="80">
        <f t="shared" si="131"/>
        <v>0</v>
      </c>
      <c r="AC454" s="80">
        <f t="shared" si="132"/>
        <v>0</v>
      </c>
      <c r="AF454" s="80">
        <f t="shared" si="133"/>
        <v>0</v>
      </c>
      <c r="AG454" s="80">
        <f t="shared" si="134"/>
        <v>0</v>
      </c>
      <c r="AH454" s="80" t="str">
        <f t="shared" si="135"/>
        <v>Correct</v>
      </c>
      <c r="AJ454" s="96" t="str">
        <f>IFERROR(VLOOKUP(Table1[[#This Row],[RespondentID]],'All Data'!$A:$CO,87,FALSE),"unknown")</f>
        <v>unknown</v>
      </c>
      <c r="AK454" s="96" t="str">
        <f>IFERROR(VLOOKUP(Table1[[#This Row],[RespondentID]],'All Data'!$A:$CO,88,FALSE),"unknown")</f>
        <v>unknown</v>
      </c>
      <c r="AL454" s="96" t="str">
        <f>IFERROR(VLOOKUP(Table1[[#This Row],[RespondentID]],'All Data'!$A:$CO,89,FALSE),"unknown")</f>
        <v>unknown</v>
      </c>
      <c r="AM454" s="96" t="str">
        <f>IFERROR(VLOOKUP(Table1[[#This Row],[RespondentID]],'All Data'!$A:$CO,90,FALSE),"unknown")</f>
        <v>unknown</v>
      </c>
      <c r="AN454" s="96" t="str">
        <f>IFERROR(VLOOKUP(Table1[[#This Row],[RespondentID]],'All Data'!$A:$CO,91,FALSE),"unknown")</f>
        <v>unknown</v>
      </c>
      <c r="AO454" s="96" t="str">
        <f>IFERROR(VLOOKUP(Table1[[#This Row],[RespondentID]],'All Data'!$A:$CO,92,FALSE),"unknown")</f>
        <v>unknown</v>
      </c>
      <c r="AP454" s="96" t="str">
        <f>IFERROR(VLOOKUP(Table1[[#This Row],[RespondentID]],'All Data'!$A:$CO,93,FALSE),"unknown")</f>
        <v>unknown</v>
      </c>
      <c r="AQ454" s="96" t="str">
        <f>IFERROR(VLOOKUP(Table1[[#This Row],[RespondentID]],'All Data'!$A:$CW,94,FALSE),"unknown")</f>
        <v>unknown</v>
      </c>
      <c r="AR454" s="96" t="str">
        <f>IFERROR(VLOOKUP(Table1[[#This Row],[RespondentID]],'All Data'!$A:$CW,95,FALSE),"unknown")</f>
        <v>unknown</v>
      </c>
      <c r="AS454" s="96" t="str">
        <f>IFERROR(VLOOKUP(Table1[[#This Row],[RespondentID]],'All Data'!$A:$CW,96,FALSE),"unknown")</f>
        <v>unknown</v>
      </c>
      <c r="AT454" s="96" t="str">
        <f>IFERROR(VLOOKUP(Table1[[#This Row],[RespondentID]],'All Data'!$A:$CW,97,FALSE),"unknown")</f>
        <v>unknown</v>
      </c>
      <c r="AU454" s="96" t="str">
        <f>IFERROR(VLOOKUP(Table1[[#This Row],[RespondentID]],'All Data'!$A:$CW,98,FALSE),"unknown")</f>
        <v>unknown</v>
      </c>
      <c r="AV454" s="96" t="str">
        <f>IFERROR(VLOOKUP(Table1[[#This Row],[RespondentID]],'All Data'!$A:$CW,99,FALSE),"unknown")</f>
        <v>unknown</v>
      </c>
    </row>
    <row r="455" spans="2:48">
      <c r="B455" s="115"/>
      <c r="C455" s="99"/>
      <c r="D455" s="99"/>
      <c r="E455" s="99"/>
      <c r="F455" s="99"/>
      <c r="G455" s="99"/>
      <c r="H455" s="99"/>
      <c r="I455" s="99"/>
      <c r="J455" s="99"/>
      <c r="K455" s="99"/>
      <c r="L455" s="99"/>
      <c r="M455" s="99"/>
      <c r="N455" s="99"/>
      <c r="O455" s="80">
        <f t="shared" si="119"/>
        <v>0</v>
      </c>
      <c r="P455" s="80" t="e">
        <f t="shared" si="120"/>
        <v>#DIV/0!</v>
      </c>
      <c r="R455" s="80">
        <f t="shared" si="121"/>
        <v>0</v>
      </c>
      <c r="S455" s="80">
        <f t="shared" si="122"/>
        <v>0</v>
      </c>
      <c r="T455" s="80">
        <f t="shared" si="123"/>
        <v>0</v>
      </c>
      <c r="U455" s="80">
        <f t="shared" si="124"/>
        <v>0</v>
      </c>
      <c r="V455" s="80">
        <f t="shared" si="125"/>
        <v>0</v>
      </c>
      <c r="W455" s="80">
        <f t="shared" si="126"/>
        <v>0</v>
      </c>
      <c r="X455" s="80">
        <f t="shared" si="127"/>
        <v>0</v>
      </c>
      <c r="Y455" s="80">
        <f t="shared" si="128"/>
        <v>0</v>
      </c>
      <c r="Z455" s="80">
        <f t="shared" si="129"/>
        <v>0</v>
      </c>
      <c r="AA455" s="80">
        <f t="shared" si="130"/>
        <v>0</v>
      </c>
      <c r="AB455" s="80">
        <f t="shared" si="131"/>
        <v>0</v>
      </c>
      <c r="AC455" s="80">
        <f t="shared" si="132"/>
        <v>0</v>
      </c>
      <c r="AF455" s="80">
        <f t="shared" si="133"/>
        <v>0</v>
      </c>
      <c r="AG455" s="80">
        <f t="shared" si="134"/>
        <v>0</v>
      </c>
      <c r="AH455" s="80" t="str">
        <f t="shared" si="135"/>
        <v>Correct</v>
      </c>
      <c r="AJ455" s="96" t="str">
        <f>IFERROR(VLOOKUP(Table1[[#This Row],[RespondentID]],'All Data'!$A:$CO,87,FALSE),"unknown")</f>
        <v>unknown</v>
      </c>
      <c r="AK455" s="96" t="str">
        <f>IFERROR(VLOOKUP(Table1[[#This Row],[RespondentID]],'All Data'!$A:$CO,88,FALSE),"unknown")</f>
        <v>unknown</v>
      </c>
      <c r="AL455" s="96" t="str">
        <f>IFERROR(VLOOKUP(Table1[[#This Row],[RespondentID]],'All Data'!$A:$CO,89,FALSE),"unknown")</f>
        <v>unknown</v>
      </c>
      <c r="AM455" s="96" t="str">
        <f>IFERROR(VLOOKUP(Table1[[#This Row],[RespondentID]],'All Data'!$A:$CO,90,FALSE),"unknown")</f>
        <v>unknown</v>
      </c>
      <c r="AN455" s="96" t="str">
        <f>IFERROR(VLOOKUP(Table1[[#This Row],[RespondentID]],'All Data'!$A:$CO,91,FALSE),"unknown")</f>
        <v>unknown</v>
      </c>
      <c r="AO455" s="96" t="str">
        <f>IFERROR(VLOOKUP(Table1[[#This Row],[RespondentID]],'All Data'!$A:$CO,92,FALSE),"unknown")</f>
        <v>unknown</v>
      </c>
      <c r="AP455" s="96" t="str">
        <f>IFERROR(VLOOKUP(Table1[[#This Row],[RespondentID]],'All Data'!$A:$CO,93,FALSE),"unknown")</f>
        <v>unknown</v>
      </c>
      <c r="AQ455" s="96" t="str">
        <f>IFERROR(VLOOKUP(Table1[[#This Row],[RespondentID]],'All Data'!$A:$CW,94,FALSE),"unknown")</f>
        <v>unknown</v>
      </c>
      <c r="AR455" s="96" t="str">
        <f>IFERROR(VLOOKUP(Table1[[#This Row],[RespondentID]],'All Data'!$A:$CW,95,FALSE),"unknown")</f>
        <v>unknown</v>
      </c>
      <c r="AS455" s="96" t="str">
        <f>IFERROR(VLOOKUP(Table1[[#This Row],[RespondentID]],'All Data'!$A:$CW,96,FALSE),"unknown")</f>
        <v>unknown</v>
      </c>
      <c r="AT455" s="96" t="str">
        <f>IFERROR(VLOOKUP(Table1[[#This Row],[RespondentID]],'All Data'!$A:$CW,97,FALSE),"unknown")</f>
        <v>unknown</v>
      </c>
      <c r="AU455" s="96" t="str">
        <f>IFERROR(VLOOKUP(Table1[[#This Row],[RespondentID]],'All Data'!$A:$CW,98,FALSE),"unknown")</f>
        <v>unknown</v>
      </c>
      <c r="AV455" s="96" t="str">
        <f>IFERROR(VLOOKUP(Table1[[#This Row],[RespondentID]],'All Data'!$A:$CW,99,FALSE),"unknown")</f>
        <v>unknown</v>
      </c>
    </row>
    <row r="456" spans="2:48">
      <c r="B456" s="115"/>
      <c r="C456" s="99"/>
      <c r="D456" s="99"/>
      <c r="E456" s="99"/>
      <c r="F456" s="99"/>
      <c r="G456" s="99"/>
      <c r="H456" s="99"/>
      <c r="I456" s="99"/>
      <c r="J456" s="99"/>
      <c r="K456" s="99"/>
      <c r="L456" s="99"/>
      <c r="M456" s="99"/>
      <c r="N456" s="99"/>
      <c r="O456" s="80">
        <f t="shared" si="119"/>
        <v>0</v>
      </c>
      <c r="P456" s="80" t="e">
        <f t="shared" si="120"/>
        <v>#DIV/0!</v>
      </c>
      <c r="R456" s="80">
        <f t="shared" si="121"/>
        <v>0</v>
      </c>
      <c r="S456" s="80">
        <f t="shared" si="122"/>
        <v>0</v>
      </c>
      <c r="T456" s="80">
        <f t="shared" si="123"/>
        <v>0</v>
      </c>
      <c r="U456" s="80">
        <f t="shared" si="124"/>
        <v>0</v>
      </c>
      <c r="V456" s="80">
        <f t="shared" si="125"/>
        <v>0</v>
      </c>
      <c r="W456" s="80">
        <f t="shared" si="126"/>
        <v>0</v>
      </c>
      <c r="X456" s="80">
        <f t="shared" si="127"/>
        <v>0</v>
      </c>
      <c r="Y456" s="80">
        <f t="shared" si="128"/>
        <v>0</v>
      </c>
      <c r="Z456" s="80">
        <f t="shared" si="129"/>
        <v>0</v>
      </c>
      <c r="AA456" s="80">
        <f t="shared" si="130"/>
        <v>0</v>
      </c>
      <c r="AB456" s="80">
        <f t="shared" si="131"/>
        <v>0</v>
      </c>
      <c r="AC456" s="80">
        <f t="shared" si="132"/>
        <v>0</v>
      </c>
      <c r="AF456" s="80">
        <f t="shared" si="133"/>
        <v>0</v>
      </c>
      <c r="AG456" s="80">
        <f t="shared" si="134"/>
        <v>0</v>
      </c>
      <c r="AH456" s="80" t="str">
        <f t="shared" si="135"/>
        <v>Correct</v>
      </c>
      <c r="AJ456" s="96" t="str">
        <f>IFERROR(VLOOKUP(Table1[[#This Row],[RespondentID]],'All Data'!$A:$CO,87,FALSE),"unknown")</f>
        <v>unknown</v>
      </c>
      <c r="AK456" s="96" t="str">
        <f>IFERROR(VLOOKUP(Table1[[#This Row],[RespondentID]],'All Data'!$A:$CO,88,FALSE),"unknown")</f>
        <v>unknown</v>
      </c>
      <c r="AL456" s="96" t="str">
        <f>IFERROR(VLOOKUP(Table1[[#This Row],[RespondentID]],'All Data'!$A:$CO,89,FALSE),"unknown")</f>
        <v>unknown</v>
      </c>
      <c r="AM456" s="96" t="str">
        <f>IFERROR(VLOOKUP(Table1[[#This Row],[RespondentID]],'All Data'!$A:$CO,90,FALSE),"unknown")</f>
        <v>unknown</v>
      </c>
      <c r="AN456" s="96" t="str">
        <f>IFERROR(VLOOKUP(Table1[[#This Row],[RespondentID]],'All Data'!$A:$CO,91,FALSE),"unknown")</f>
        <v>unknown</v>
      </c>
      <c r="AO456" s="96" t="str">
        <f>IFERROR(VLOOKUP(Table1[[#This Row],[RespondentID]],'All Data'!$A:$CO,92,FALSE),"unknown")</f>
        <v>unknown</v>
      </c>
      <c r="AP456" s="96" t="str">
        <f>IFERROR(VLOOKUP(Table1[[#This Row],[RespondentID]],'All Data'!$A:$CO,93,FALSE),"unknown")</f>
        <v>unknown</v>
      </c>
      <c r="AQ456" s="96" t="str">
        <f>IFERROR(VLOOKUP(Table1[[#This Row],[RespondentID]],'All Data'!$A:$CW,94,FALSE),"unknown")</f>
        <v>unknown</v>
      </c>
      <c r="AR456" s="96" t="str">
        <f>IFERROR(VLOOKUP(Table1[[#This Row],[RespondentID]],'All Data'!$A:$CW,95,FALSE),"unknown")</f>
        <v>unknown</v>
      </c>
      <c r="AS456" s="96" t="str">
        <f>IFERROR(VLOOKUP(Table1[[#This Row],[RespondentID]],'All Data'!$A:$CW,96,FALSE),"unknown")</f>
        <v>unknown</v>
      </c>
      <c r="AT456" s="96" t="str">
        <f>IFERROR(VLOOKUP(Table1[[#This Row],[RespondentID]],'All Data'!$A:$CW,97,FALSE),"unknown")</f>
        <v>unknown</v>
      </c>
      <c r="AU456" s="96" t="str">
        <f>IFERROR(VLOOKUP(Table1[[#This Row],[RespondentID]],'All Data'!$A:$CW,98,FALSE),"unknown")</f>
        <v>unknown</v>
      </c>
      <c r="AV456" s="96" t="str">
        <f>IFERROR(VLOOKUP(Table1[[#This Row],[RespondentID]],'All Data'!$A:$CW,99,FALSE),"unknown")</f>
        <v>unknown</v>
      </c>
    </row>
    <row r="457" spans="2:48">
      <c r="B457" s="115"/>
      <c r="C457" s="99"/>
      <c r="D457" s="99"/>
      <c r="E457" s="99"/>
      <c r="F457" s="99"/>
      <c r="G457" s="99"/>
      <c r="H457" s="99"/>
      <c r="I457" s="99"/>
      <c r="J457" s="99"/>
      <c r="K457" s="99"/>
      <c r="L457" s="99"/>
      <c r="M457" s="99"/>
      <c r="N457" s="99"/>
      <c r="O457" s="80">
        <f t="shared" si="119"/>
        <v>0</v>
      </c>
      <c r="P457" s="80" t="e">
        <f t="shared" si="120"/>
        <v>#DIV/0!</v>
      </c>
      <c r="R457" s="80">
        <f t="shared" si="121"/>
        <v>0</v>
      </c>
      <c r="S457" s="80">
        <f t="shared" si="122"/>
        <v>0</v>
      </c>
      <c r="T457" s="80">
        <f t="shared" si="123"/>
        <v>0</v>
      </c>
      <c r="U457" s="80">
        <f t="shared" si="124"/>
        <v>0</v>
      </c>
      <c r="V457" s="80">
        <f t="shared" si="125"/>
        <v>0</v>
      </c>
      <c r="W457" s="80">
        <f t="shared" si="126"/>
        <v>0</v>
      </c>
      <c r="X457" s="80">
        <f t="shared" si="127"/>
        <v>0</v>
      </c>
      <c r="Y457" s="80">
        <f t="shared" si="128"/>
        <v>0</v>
      </c>
      <c r="Z457" s="80">
        <f t="shared" si="129"/>
        <v>0</v>
      </c>
      <c r="AA457" s="80">
        <f t="shared" si="130"/>
        <v>0</v>
      </c>
      <c r="AB457" s="80">
        <f t="shared" si="131"/>
        <v>0</v>
      </c>
      <c r="AC457" s="80">
        <f t="shared" si="132"/>
        <v>0</v>
      </c>
      <c r="AF457" s="80">
        <f t="shared" si="133"/>
        <v>0</v>
      </c>
      <c r="AG457" s="80">
        <f t="shared" si="134"/>
        <v>0</v>
      </c>
      <c r="AH457" s="80" t="str">
        <f t="shared" si="135"/>
        <v>Correct</v>
      </c>
      <c r="AJ457" s="96" t="str">
        <f>IFERROR(VLOOKUP(Table1[[#This Row],[RespondentID]],'All Data'!$A:$CO,87,FALSE),"unknown")</f>
        <v>unknown</v>
      </c>
      <c r="AK457" s="96" t="str">
        <f>IFERROR(VLOOKUP(Table1[[#This Row],[RespondentID]],'All Data'!$A:$CO,88,FALSE),"unknown")</f>
        <v>unknown</v>
      </c>
      <c r="AL457" s="96" t="str">
        <f>IFERROR(VLOOKUP(Table1[[#This Row],[RespondentID]],'All Data'!$A:$CO,89,FALSE),"unknown")</f>
        <v>unknown</v>
      </c>
      <c r="AM457" s="96" t="str">
        <f>IFERROR(VLOOKUP(Table1[[#This Row],[RespondentID]],'All Data'!$A:$CO,90,FALSE),"unknown")</f>
        <v>unknown</v>
      </c>
      <c r="AN457" s="96" t="str">
        <f>IFERROR(VLOOKUP(Table1[[#This Row],[RespondentID]],'All Data'!$A:$CO,91,FALSE),"unknown")</f>
        <v>unknown</v>
      </c>
      <c r="AO457" s="96" t="str">
        <f>IFERROR(VLOOKUP(Table1[[#This Row],[RespondentID]],'All Data'!$A:$CO,92,FALSE),"unknown")</f>
        <v>unknown</v>
      </c>
      <c r="AP457" s="96" t="str">
        <f>IFERROR(VLOOKUP(Table1[[#This Row],[RespondentID]],'All Data'!$A:$CO,93,FALSE),"unknown")</f>
        <v>unknown</v>
      </c>
      <c r="AQ457" s="96" t="str">
        <f>IFERROR(VLOOKUP(Table1[[#This Row],[RespondentID]],'All Data'!$A:$CW,94,FALSE),"unknown")</f>
        <v>unknown</v>
      </c>
      <c r="AR457" s="96" t="str">
        <f>IFERROR(VLOOKUP(Table1[[#This Row],[RespondentID]],'All Data'!$A:$CW,95,FALSE),"unknown")</f>
        <v>unknown</v>
      </c>
      <c r="AS457" s="96" t="str">
        <f>IFERROR(VLOOKUP(Table1[[#This Row],[RespondentID]],'All Data'!$A:$CW,96,FALSE),"unknown")</f>
        <v>unknown</v>
      </c>
      <c r="AT457" s="96" t="str">
        <f>IFERROR(VLOOKUP(Table1[[#This Row],[RespondentID]],'All Data'!$A:$CW,97,FALSE),"unknown")</f>
        <v>unknown</v>
      </c>
      <c r="AU457" s="96" t="str">
        <f>IFERROR(VLOOKUP(Table1[[#This Row],[RespondentID]],'All Data'!$A:$CW,98,FALSE),"unknown")</f>
        <v>unknown</v>
      </c>
      <c r="AV457" s="96" t="str">
        <f>IFERROR(VLOOKUP(Table1[[#This Row],[RespondentID]],'All Data'!$A:$CW,99,FALSE),"unknown")</f>
        <v>unknown</v>
      </c>
    </row>
    <row r="458" spans="2:48">
      <c r="B458" s="115"/>
      <c r="C458" s="99"/>
      <c r="D458" s="99"/>
      <c r="E458" s="99"/>
      <c r="F458" s="99"/>
      <c r="G458" s="99"/>
      <c r="H458" s="99"/>
      <c r="I458" s="99"/>
      <c r="J458" s="99"/>
      <c r="K458" s="99"/>
      <c r="L458" s="99"/>
      <c r="M458" s="99"/>
      <c r="N458" s="99"/>
      <c r="O458" s="80">
        <f t="shared" si="119"/>
        <v>0</v>
      </c>
      <c r="P458" s="80" t="e">
        <f t="shared" si="120"/>
        <v>#DIV/0!</v>
      </c>
      <c r="R458" s="80">
        <f t="shared" si="121"/>
        <v>0</v>
      </c>
      <c r="S458" s="80">
        <f t="shared" si="122"/>
        <v>0</v>
      </c>
      <c r="T458" s="80">
        <f t="shared" si="123"/>
        <v>0</v>
      </c>
      <c r="U458" s="80">
        <f t="shared" si="124"/>
        <v>0</v>
      </c>
      <c r="V458" s="80">
        <f t="shared" si="125"/>
        <v>0</v>
      </c>
      <c r="W458" s="80">
        <f t="shared" si="126"/>
        <v>0</v>
      </c>
      <c r="X458" s="80">
        <f t="shared" si="127"/>
        <v>0</v>
      </c>
      <c r="Y458" s="80">
        <f t="shared" si="128"/>
        <v>0</v>
      </c>
      <c r="Z458" s="80">
        <f t="shared" si="129"/>
        <v>0</v>
      </c>
      <c r="AA458" s="80">
        <f t="shared" si="130"/>
        <v>0</v>
      </c>
      <c r="AB458" s="80">
        <f t="shared" si="131"/>
        <v>0</v>
      </c>
      <c r="AC458" s="80">
        <f t="shared" si="132"/>
        <v>0</v>
      </c>
      <c r="AF458" s="80">
        <f t="shared" si="133"/>
        <v>0</v>
      </c>
      <c r="AG458" s="80">
        <f t="shared" si="134"/>
        <v>0</v>
      </c>
      <c r="AH458" s="80" t="str">
        <f t="shared" si="135"/>
        <v>Correct</v>
      </c>
      <c r="AJ458" s="96" t="str">
        <f>IFERROR(VLOOKUP(Table1[[#This Row],[RespondentID]],'All Data'!$A:$CO,87,FALSE),"unknown")</f>
        <v>unknown</v>
      </c>
      <c r="AK458" s="96" t="str">
        <f>IFERROR(VLOOKUP(Table1[[#This Row],[RespondentID]],'All Data'!$A:$CO,88,FALSE),"unknown")</f>
        <v>unknown</v>
      </c>
      <c r="AL458" s="96" t="str">
        <f>IFERROR(VLOOKUP(Table1[[#This Row],[RespondentID]],'All Data'!$A:$CO,89,FALSE),"unknown")</f>
        <v>unknown</v>
      </c>
      <c r="AM458" s="96" t="str">
        <f>IFERROR(VLOOKUP(Table1[[#This Row],[RespondentID]],'All Data'!$A:$CO,90,FALSE),"unknown")</f>
        <v>unknown</v>
      </c>
      <c r="AN458" s="96" t="str">
        <f>IFERROR(VLOOKUP(Table1[[#This Row],[RespondentID]],'All Data'!$A:$CO,91,FALSE),"unknown")</f>
        <v>unknown</v>
      </c>
      <c r="AO458" s="96" t="str">
        <f>IFERROR(VLOOKUP(Table1[[#This Row],[RespondentID]],'All Data'!$A:$CO,92,FALSE),"unknown")</f>
        <v>unknown</v>
      </c>
      <c r="AP458" s="96" t="str">
        <f>IFERROR(VLOOKUP(Table1[[#This Row],[RespondentID]],'All Data'!$A:$CO,93,FALSE),"unknown")</f>
        <v>unknown</v>
      </c>
      <c r="AQ458" s="96" t="str">
        <f>IFERROR(VLOOKUP(Table1[[#This Row],[RespondentID]],'All Data'!$A:$CW,94,FALSE),"unknown")</f>
        <v>unknown</v>
      </c>
      <c r="AR458" s="96" t="str">
        <f>IFERROR(VLOOKUP(Table1[[#This Row],[RespondentID]],'All Data'!$A:$CW,95,FALSE),"unknown")</f>
        <v>unknown</v>
      </c>
      <c r="AS458" s="96" t="str">
        <f>IFERROR(VLOOKUP(Table1[[#This Row],[RespondentID]],'All Data'!$A:$CW,96,FALSE),"unknown")</f>
        <v>unknown</v>
      </c>
      <c r="AT458" s="96" t="str">
        <f>IFERROR(VLOOKUP(Table1[[#This Row],[RespondentID]],'All Data'!$A:$CW,97,FALSE),"unknown")</f>
        <v>unknown</v>
      </c>
      <c r="AU458" s="96" t="str">
        <f>IFERROR(VLOOKUP(Table1[[#This Row],[RespondentID]],'All Data'!$A:$CW,98,FALSE),"unknown")</f>
        <v>unknown</v>
      </c>
      <c r="AV458" s="96" t="str">
        <f>IFERROR(VLOOKUP(Table1[[#This Row],[RespondentID]],'All Data'!$A:$CW,99,FALSE),"unknown")</f>
        <v>unknown</v>
      </c>
    </row>
    <row r="459" spans="2:48">
      <c r="B459" s="115"/>
      <c r="C459" s="99"/>
      <c r="D459" s="99"/>
      <c r="E459" s="99"/>
      <c r="F459" s="99"/>
      <c r="G459" s="99"/>
      <c r="H459" s="99"/>
      <c r="I459" s="99"/>
      <c r="J459" s="99"/>
      <c r="K459" s="99"/>
      <c r="L459" s="99"/>
      <c r="M459" s="99"/>
      <c r="N459" s="99"/>
      <c r="O459" s="80">
        <f t="shared" si="119"/>
        <v>0</v>
      </c>
      <c r="P459" s="80" t="e">
        <f t="shared" si="120"/>
        <v>#DIV/0!</v>
      </c>
      <c r="R459" s="80">
        <f t="shared" si="121"/>
        <v>0</v>
      </c>
      <c r="S459" s="80">
        <f t="shared" si="122"/>
        <v>0</v>
      </c>
      <c r="T459" s="80">
        <f t="shared" si="123"/>
        <v>0</v>
      </c>
      <c r="U459" s="80">
        <f t="shared" si="124"/>
        <v>0</v>
      </c>
      <c r="V459" s="80">
        <f t="shared" si="125"/>
        <v>0</v>
      </c>
      <c r="W459" s="80">
        <f t="shared" si="126"/>
        <v>0</v>
      </c>
      <c r="X459" s="80">
        <f t="shared" si="127"/>
        <v>0</v>
      </c>
      <c r="Y459" s="80">
        <f t="shared" si="128"/>
        <v>0</v>
      </c>
      <c r="Z459" s="80">
        <f t="shared" si="129"/>
        <v>0</v>
      </c>
      <c r="AA459" s="80">
        <f t="shared" si="130"/>
        <v>0</v>
      </c>
      <c r="AB459" s="80">
        <f t="shared" si="131"/>
        <v>0</v>
      </c>
      <c r="AC459" s="80">
        <f t="shared" si="132"/>
        <v>0</v>
      </c>
      <c r="AF459" s="80">
        <f t="shared" si="133"/>
        <v>0</v>
      </c>
      <c r="AG459" s="80">
        <f t="shared" si="134"/>
        <v>0</v>
      </c>
      <c r="AH459" s="80" t="str">
        <f t="shared" si="135"/>
        <v>Correct</v>
      </c>
      <c r="AJ459" s="96" t="str">
        <f>IFERROR(VLOOKUP(Table1[[#This Row],[RespondentID]],'All Data'!$A:$CO,87,FALSE),"unknown")</f>
        <v>unknown</v>
      </c>
      <c r="AK459" s="96" t="str">
        <f>IFERROR(VLOOKUP(Table1[[#This Row],[RespondentID]],'All Data'!$A:$CO,88,FALSE),"unknown")</f>
        <v>unknown</v>
      </c>
      <c r="AL459" s="96" t="str">
        <f>IFERROR(VLOOKUP(Table1[[#This Row],[RespondentID]],'All Data'!$A:$CO,89,FALSE),"unknown")</f>
        <v>unknown</v>
      </c>
      <c r="AM459" s="96" t="str">
        <f>IFERROR(VLOOKUP(Table1[[#This Row],[RespondentID]],'All Data'!$A:$CO,90,FALSE),"unknown")</f>
        <v>unknown</v>
      </c>
      <c r="AN459" s="96" t="str">
        <f>IFERROR(VLOOKUP(Table1[[#This Row],[RespondentID]],'All Data'!$A:$CO,91,FALSE),"unknown")</f>
        <v>unknown</v>
      </c>
      <c r="AO459" s="96" t="str">
        <f>IFERROR(VLOOKUP(Table1[[#This Row],[RespondentID]],'All Data'!$A:$CO,92,FALSE),"unknown")</f>
        <v>unknown</v>
      </c>
      <c r="AP459" s="96" t="str">
        <f>IFERROR(VLOOKUP(Table1[[#This Row],[RespondentID]],'All Data'!$A:$CO,93,FALSE),"unknown")</f>
        <v>unknown</v>
      </c>
      <c r="AQ459" s="96" t="str">
        <f>IFERROR(VLOOKUP(Table1[[#This Row],[RespondentID]],'All Data'!$A:$CW,94,FALSE),"unknown")</f>
        <v>unknown</v>
      </c>
      <c r="AR459" s="96" t="str">
        <f>IFERROR(VLOOKUP(Table1[[#This Row],[RespondentID]],'All Data'!$A:$CW,95,FALSE),"unknown")</f>
        <v>unknown</v>
      </c>
      <c r="AS459" s="96" t="str">
        <f>IFERROR(VLOOKUP(Table1[[#This Row],[RespondentID]],'All Data'!$A:$CW,96,FALSE),"unknown")</f>
        <v>unknown</v>
      </c>
      <c r="AT459" s="96" t="str">
        <f>IFERROR(VLOOKUP(Table1[[#This Row],[RespondentID]],'All Data'!$A:$CW,97,FALSE),"unknown")</f>
        <v>unknown</v>
      </c>
      <c r="AU459" s="96" t="str">
        <f>IFERROR(VLOOKUP(Table1[[#This Row],[RespondentID]],'All Data'!$A:$CW,98,FALSE),"unknown")</f>
        <v>unknown</v>
      </c>
      <c r="AV459" s="96" t="str">
        <f>IFERROR(VLOOKUP(Table1[[#This Row],[RespondentID]],'All Data'!$A:$CW,99,FALSE),"unknown")</f>
        <v>unknown</v>
      </c>
    </row>
    <row r="460" spans="2:48">
      <c r="B460" s="115"/>
      <c r="C460" s="99"/>
      <c r="D460" s="99"/>
      <c r="E460" s="99"/>
      <c r="F460" s="99"/>
      <c r="G460" s="99"/>
      <c r="H460" s="99"/>
      <c r="I460" s="99"/>
      <c r="J460" s="99"/>
      <c r="K460" s="99"/>
      <c r="L460" s="99"/>
      <c r="M460" s="99"/>
      <c r="N460" s="99"/>
      <c r="O460" s="80">
        <f t="shared" si="119"/>
        <v>0</v>
      </c>
      <c r="P460" s="80" t="e">
        <f t="shared" si="120"/>
        <v>#DIV/0!</v>
      </c>
      <c r="R460" s="80">
        <f t="shared" si="121"/>
        <v>0</v>
      </c>
      <c r="S460" s="80">
        <f t="shared" si="122"/>
        <v>0</v>
      </c>
      <c r="T460" s="80">
        <f t="shared" si="123"/>
        <v>0</v>
      </c>
      <c r="U460" s="80">
        <f t="shared" si="124"/>
        <v>0</v>
      </c>
      <c r="V460" s="80">
        <f t="shared" si="125"/>
        <v>0</v>
      </c>
      <c r="W460" s="80">
        <f t="shared" si="126"/>
        <v>0</v>
      </c>
      <c r="X460" s="80">
        <f t="shared" si="127"/>
        <v>0</v>
      </c>
      <c r="Y460" s="80">
        <f t="shared" si="128"/>
        <v>0</v>
      </c>
      <c r="Z460" s="80">
        <f t="shared" si="129"/>
        <v>0</v>
      </c>
      <c r="AA460" s="80">
        <f t="shared" si="130"/>
        <v>0</v>
      </c>
      <c r="AB460" s="80">
        <f t="shared" si="131"/>
        <v>0</v>
      </c>
      <c r="AC460" s="80">
        <f t="shared" si="132"/>
        <v>0</v>
      </c>
      <c r="AF460" s="80">
        <f t="shared" si="133"/>
        <v>0</v>
      </c>
      <c r="AG460" s="80">
        <f t="shared" si="134"/>
        <v>0</v>
      </c>
      <c r="AH460" s="80" t="str">
        <f t="shared" si="135"/>
        <v>Correct</v>
      </c>
      <c r="AJ460" s="96" t="str">
        <f>IFERROR(VLOOKUP(Table1[[#This Row],[RespondentID]],'All Data'!$A:$CO,87,FALSE),"unknown")</f>
        <v>unknown</v>
      </c>
      <c r="AK460" s="96" t="str">
        <f>IFERROR(VLOOKUP(Table1[[#This Row],[RespondentID]],'All Data'!$A:$CO,88,FALSE),"unknown")</f>
        <v>unknown</v>
      </c>
      <c r="AL460" s="96" t="str">
        <f>IFERROR(VLOOKUP(Table1[[#This Row],[RespondentID]],'All Data'!$A:$CO,89,FALSE),"unknown")</f>
        <v>unknown</v>
      </c>
      <c r="AM460" s="96" t="str">
        <f>IFERROR(VLOOKUP(Table1[[#This Row],[RespondentID]],'All Data'!$A:$CO,90,FALSE),"unknown")</f>
        <v>unknown</v>
      </c>
      <c r="AN460" s="96" t="str">
        <f>IFERROR(VLOOKUP(Table1[[#This Row],[RespondentID]],'All Data'!$A:$CO,91,FALSE),"unknown")</f>
        <v>unknown</v>
      </c>
      <c r="AO460" s="96" t="str">
        <f>IFERROR(VLOOKUP(Table1[[#This Row],[RespondentID]],'All Data'!$A:$CO,92,FALSE),"unknown")</f>
        <v>unknown</v>
      </c>
      <c r="AP460" s="96" t="str">
        <f>IFERROR(VLOOKUP(Table1[[#This Row],[RespondentID]],'All Data'!$A:$CO,93,FALSE),"unknown")</f>
        <v>unknown</v>
      </c>
      <c r="AQ460" s="96" t="str">
        <f>IFERROR(VLOOKUP(Table1[[#This Row],[RespondentID]],'All Data'!$A:$CW,94,FALSE),"unknown")</f>
        <v>unknown</v>
      </c>
      <c r="AR460" s="96" t="str">
        <f>IFERROR(VLOOKUP(Table1[[#This Row],[RespondentID]],'All Data'!$A:$CW,95,FALSE),"unknown")</f>
        <v>unknown</v>
      </c>
      <c r="AS460" s="96" t="str">
        <f>IFERROR(VLOOKUP(Table1[[#This Row],[RespondentID]],'All Data'!$A:$CW,96,FALSE),"unknown")</f>
        <v>unknown</v>
      </c>
      <c r="AT460" s="96" t="str">
        <f>IFERROR(VLOOKUP(Table1[[#This Row],[RespondentID]],'All Data'!$A:$CW,97,FALSE),"unknown")</f>
        <v>unknown</v>
      </c>
      <c r="AU460" s="96" t="str">
        <f>IFERROR(VLOOKUP(Table1[[#This Row],[RespondentID]],'All Data'!$A:$CW,98,FALSE),"unknown")</f>
        <v>unknown</v>
      </c>
      <c r="AV460" s="96" t="str">
        <f>IFERROR(VLOOKUP(Table1[[#This Row],[RespondentID]],'All Data'!$A:$CW,99,FALSE),"unknown")</f>
        <v>unknown</v>
      </c>
    </row>
    <row r="461" spans="2:48">
      <c r="B461" s="115"/>
      <c r="C461" s="99"/>
      <c r="D461" s="99"/>
      <c r="E461" s="99"/>
      <c r="F461" s="99"/>
      <c r="G461" s="99"/>
      <c r="H461" s="99"/>
      <c r="I461" s="99"/>
      <c r="J461" s="99"/>
      <c r="K461" s="99"/>
      <c r="L461" s="99"/>
      <c r="M461" s="99"/>
      <c r="N461" s="99"/>
      <c r="O461" s="80">
        <f t="shared" si="119"/>
        <v>0</v>
      </c>
      <c r="P461" s="80" t="e">
        <f t="shared" si="120"/>
        <v>#DIV/0!</v>
      </c>
      <c r="R461" s="80">
        <f t="shared" si="121"/>
        <v>0</v>
      </c>
      <c r="S461" s="80">
        <f t="shared" si="122"/>
        <v>0</v>
      </c>
      <c r="T461" s="80">
        <f t="shared" si="123"/>
        <v>0</v>
      </c>
      <c r="U461" s="80">
        <f t="shared" si="124"/>
        <v>0</v>
      </c>
      <c r="V461" s="80">
        <f t="shared" si="125"/>
        <v>0</v>
      </c>
      <c r="W461" s="80">
        <f t="shared" si="126"/>
        <v>0</v>
      </c>
      <c r="X461" s="80">
        <f t="shared" si="127"/>
        <v>0</v>
      </c>
      <c r="Y461" s="80">
        <f t="shared" si="128"/>
        <v>0</v>
      </c>
      <c r="Z461" s="80">
        <f t="shared" si="129"/>
        <v>0</v>
      </c>
      <c r="AA461" s="80">
        <f t="shared" si="130"/>
        <v>0</v>
      </c>
      <c r="AB461" s="80">
        <f t="shared" si="131"/>
        <v>0</v>
      </c>
      <c r="AC461" s="80">
        <f t="shared" si="132"/>
        <v>0</v>
      </c>
      <c r="AF461" s="80">
        <f t="shared" si="133"/>
        <v>0</v>
      </c>
      <c r="AG461" s="80">
        <f t="shared" si="134"/>
        <v>0</v>
      </c>
      <c r="AH461" s="80" t="str">
        <f t="shared" si="135"/>
        <v>Correct</v>
      </c>
      <c r="AJ461" s="96" t="str">
        <f>IFERROR(VLOOKUP(Table1[[#This Row],[RespondentID]],'All Data'!$A:$CO,87,FALSE),"unknown")</f>
        <v>unknown</v>
      </c>
      <c r="AK461" s="96" t="str">
        <f>IFERROR(VLOOKUP(Table1[[#This Row],[RespondentID]],'All Data'!$A:$CO,88,FALSE),"unknown")</f>
        <v>unknown</v>
      </c>
      <c r="AL461" s="96" t="str">
        <f>IFERROR(VLOOKUP(Table1[[#This Row],[RespondentID]],'All Data'!$A:$CO,89,FALSE),"unknown")</f>
        <v>unknown</v>
      </c>
      <c r="AM461" s="96" t="str">
        <f>IFERROR(VLOOKUP(Table1[[#This Row],[RespondentID]],'All Data'!$A:$CO,90,FALSE),"unknown")</f>
        <v>unknown</v>
      </c>
      <c r="AN461" s="96" t="str">
        <f>IFERROR(VLOOKUP(Table1[[#This Row],[RespondentID]],'All Data'!$A:$CO,91,FALSE),"unknown")</f>
        <v>unknown</v>
      </c>
      <c r="AO461" s="96" t="str">
        <f>IFERROR(VLOOKUP(Table1[[#This Row],[RespondentID]],'All Data'!$A:$CO,92,FALSE),"unknown")</f>
        <v>unknown</v>
      </c>
      <c r="AP461" s="96" t="str">
        <f>IFERROR(VLOOKUP(Table1[[#This Row],[RespondentID]],'All Data'!$A:$CO,93,FALSE),"unknown")</f>
        <v>unknown</v>
      </c>
      <c r="AQ461" s="96" t="str">
        <f>IFERROR(VLOOKUP(Table1[[#This Row],[RespondentID]],'All Data'!$A:$CW,94,FALSE),"unknown")</f>
        <v>unknown</v>
      </c>
      <c r="AR461" s="96" t="str">
        <f>IFERROR(VLOOKUP(Table1[[#This Row],[RespondentID]],'All Data'!$A:$CW,95,FALSE),"unknown")</f>
        <v>unknown</v>
      </c>
      <c r="AS461" s="96" t="str">
        <f>IFERROR(VLOOKUP(Table1[[#This Row],[RespondentID]],'All Data'!$A:$CW,96,FALSE),"unknown")</f>
        <v>unknown</v>
      </c>
      <c r="AT461" s="96" t="str">
        <f>IFERROR(VLOOKUP(Table1[[#This Row],[RespondentID]],'All Data'!$A:$CW,97,FALSE),"unknown")</f>
        <v>unknown</v>
      </c>
      <c r="AU461" s="96" t="str">
        <f>IFERROR(VLOOKUP(Table1[[#This Row],[RespondentID]],'All Data'!$A:$CW,98,FALSE),"unknown")</f>
        <v>unknown</v>
      </c>
      <c r="AV461" s="96" t="str">
        <f>IFERROR(VLOOKUP(Table1[[#This Row],[RespondentID]],'All Data'!$A:$CW,99,FALSE),"unknown")</f>
        <v>unknown</v>
      </c>
    </row>
    <row r="462" spans="2:48">
      <c r="B462" s="115"/>
      <c r="C462" s="99"/>
      <c r="D462" s="99"/>
      <c r="E462" s="99"/>
      <c r="F462" s="99"/>
      <c r="G462" s="99"/>
      <c r="H462" s="99"/>
      <c r="I462" s="99"/>
      <c r="J462" s="99"/>
      <c r="K462" s="99"/>
      <c r="L462" s="99"/>
      <c r="M462" s="99"/>
      <c r="N462" s="99"/>
      <c r="O462" s="80">
        <f t="shared" ref="O462:O493" si="136">COUNTA(B462:N462)</f>
        <v>0</v>
      </c>
      <c r="P462" s="80" t="e">
        <f t="shared" ref="P462:P493" si="137">3/O462</f>
        <v>#DIV/0!</v>
      </c>
      <c r="R462" s="80">
        <f t="shared" ref="R462:R493" si="138">IF($O462&lt;3,IF($B462=$B$1,1,0),IF($B462=$B$1,$P462,0))</f>
        <v>0</v>
      </c>
      <c r="S462" s="80">
        <f t="shared" ref="S462:S493" si="139">IF($O462&lt;3,IF($C462=$C$1,1,0),IF($C462=$C$1,$P462,0))</f>
        <v>0</v>
      </c>
      <c r="T462" s="80">
        <f t="shared" ref="T462:T493" si="140">IF($O462&lt;3,IF($D462=$D$1,1,0),IF($D462=$D$1,$P462,0))</f>
        <v>0</v>
      </c>
      <c r="U462" s="80">
        <f t="shared" ref="U462:U493" si="141">IF($O462&lt;3,IF($E462=$E$1,1,0),IF($E462=$E$1,$P462,0))</f>
        <v>0</v>
      </c>
      <c r="V462" s="80">
        <f t="shared" ref="V462:V493" si="142">IF($O462&lt;3,IF($F462=$F$1,1,0),IF($F462=$F$1,$P462,0))</f>
        <v>0</v>
      </c>
      <c r="W462" s="80">
        <f t="shared" ref="W462:W493" si="143">IF($O462&lt;3,IF($G462=$G$1,1,0),IF($G462=$G$1,$P462,0))</f>
        <v>0</v>
      </c>
      <c r="X462" s="80">
        <f t="shared" ref="X462:X493" si="144">IF($O462&lt;3,IF($H462=$H$1,1,0),IF($H462=$H$1,$P462,0))</f>
        <v>0</v>
      </c>
      <c r="Y462" s="80">
        <f t="shared" ref="Y462:Y493" si="145">IF($O462&lt;3,IF($I462=$I$1,1,0),IF($I462=$I$1,$P462,0))</f>
        <v>0</v>
      </c>
      <c r="Z462" s="80">
        <f t="shared" ref="Z462:Z493" si="146">IF($O462&lt;3,IF($J462=$J$1,1,0),IF($J462=$J$1,$P462,0))</f>
        <v>0</v>
      </c>
      <c r="AA462" s="80">
        <f t="shared" ref="AA462:AA493" si="147">IF($O462&lt;3,IF($K462=$K$1,1,0),IF($K462=$K$1,$P462,0))</f>
        <v>0</v>
      </c>
      <c r="AB462" s="80">
        <f t="shared" ref="AB462:AB493" si="148">IF($O462&lt;3,IF($L462=$L$1,1,0),IF($L462=$L$1,$P462,0))</f>
        <v>0</v>
      </c>
      <c r="AC462" s="80">
        <f t="shared" ref="AC462:AC493" si="149">IF($O462&lt;3,IF($M462=$M$1,1,0),IF($M462=$M$1,$P462,0))</f>
        <v>0</v>
      </c>
      <c r="AF462" s="80">
        <f t="shared" ref="AF462:AF493" si="150">SUM(R462:AD462)</f>
        <v>0</v>
      </c>
      <c r="AG462" s="80">
        <f t="shared" ref="AG462:AG493" si="151">O462</f>
        <v>0</v>
      </c>
      <c r="AH462" s="80" t="str">
        <f t="shared" ref="AH462:AH493" si="152">IF(AF462=AG462,"Correct",IF(AF462=3,"Correct","Wrong"))</f>
        <v>Correct</v>
      </c>
      <c r="AJ462" s="96" t="str">
        <f>IFERROR(VLOOKUP(Table1[[#This Row],[RespondentID]],'All Data'!$A:$CO,87,FALSE),"unknown")</f>
        <v>unknown</v>
      </c>
      <c r="AK462" s="96" t="str">
        <f>IFERROR(VLOOKUP(Table1[[#This Row],[RespondentID]],'All Data'!$A:$CO,88,FALSE),"unknown")</f>
        <v>unknown</v>
      </c>
      <c r="AL462" s="96" t="str">
        <f>IFERROR(VLOOKUP(Table1[[#This Row],[RespondentID]],'All Data'!$A:$CO,89,FALSE),"unknown")</f>
        <v>unknown</v>
      </c>
      <c r="AM462" s="96" t="str">
        <f>IFERROR(VLOOKUP(Table1[[#This Row],[RespondentID]],'All Data'!$A:$CO,90,FALSE),"unknown")</f>
        <v>unknown</v>
      </c>
      <c r="AN462" s="96" t="str">
        <f>IFERROR(VLOOKUP(Table1[[#This Row],[RespondentID]],'All Data'!$A:$CO,91,FALSE),"unknown")</f>
        <v>unknown</v>
      </c>
      <c r="AO462" s="96" t="str">
        <f>IFERROR(VLOOKUP(Table1[[#This Row],[RespondentID]],'All Data'!$A:$CO,92,FALSE),"unknown")</f>
        <v>unknown</v>
      </c>
      <c r="AP462" s="96" t="str">
        <f>IFERROR(VLOOKUP(Table1[[#This Row],[RespondentID]],'All Data'!$A:$CO,93,FALSE),"unknown")</f>
        <v>unknown</v>
      </c>
      <c r="AQ462" s="96" t="str">
        <f>IFERROR(VLOOKUP(Table1[[#This Row],[RespondentID]],'All Data'!$A:$CW,94,FALSE),"unknown")</f>
        <v>unknown</v>
      </c>
      <c r="AR462" s="96" t="str">
        <f>IFERROR(VLOOKUP(Table1[[#This Row],[RespondentID]],'All Data'!$A:$CW,95,FALSE),"unknown")</f>
        <v>unknown</v>
      </c>
      <c r="AS462" s="96" t="str">
        <f>IFERROR(VLOOKUP(Table1[[#This Row],[RespondentID]],'All Data'!$A:$CW,96,FALSE),"unknown")</f>
        <v>unknown</v>
      </c>
      <c r="AT462" s="96" t="str">
        <f>IFERROR(VLOOKUP(Table1[[#This Row],[RespondentID]],'All Data'!$A:$CW,97,FALSE),"unknown")</f>
        <v>unknown</v>
      </c>
      <c r="AU462" s="96" t="str">
        <f>IFERROR(VLOOKUP(Table1[[#This Row],[RespondentID]],'All Data'!$A:$CW,98,FALSE),"unknown")</f>
        <v>unknown</v>
      </c>
      <c r="AV462" s="96" t="str">
        <f>IFERROR(VLOOKUP(Table1[[#This Row],[RespondentID]],'All Data'!$A:$CW,99,FALSE),"unknown")</f>
        <v>unknown</v>
      </c>
    </row>
    <row r="463" spans="2:48">
      <c r="B463" s="115"/>
      <c r="C463" s="99"/>
      <c r="D463" s="99"/>
      <c r="E463" s="99"/>
      <c r="F463" s="99"/>
      <c r="G463" s="99"/>
      <c r="H463" s="99"/>
      <c r="I463" s="99"/>
      <c r="J463" s="99"/>
      <c r="K463" s="99"/>
      <c r="L463" s="99"/>
      <c r="M463" s="99"/>
      <c r="N463" s="99"/>
      <c r="O463" s="80">
        <f t="shared" si="136"/>
        <v>0</v>
      </c>
      <c r="P463" s="80" t="e">
        <f t="shared" si="137"/>
        <v>#DIV/0!</v>
      </c>
      <c r="R463" s="80">
        <f t="shared" si="138"/>
        <v>0</v>
      </c>
      <c r="S463" s="80">
        <f t="shared" si="139"/>
        <v>0</v>
      </c>
      <c r="T463" s="80">
        <f t="shared" si="140"/>
        <v>0</v>
      </c>
      <c r="U463" s="80">
        <f t="shared" si="141"/>
        <v>0</v>
      </c>
      <c r="V463" s="80">
        <f t="shared" si="142"/>
        <v>0</v>
      </c>
      <c r="W463" s="80">
        <f t="shared" si="143"/>
        <v>0</v>
      </c>
      <c r="X463" s="80">
        <f t="shared" si="144"/>
        <v>0</v>
      </c>
      <c r="Y463" s="80">
        <f t="shared" si="145"/>
        <v>0</v>
      </c>
      <c r="Z463" s="80">
        <f t="shared" si="146"/>
        <v>0</v>
      </c>
      <c r="AA463" s="80">
        <f t="shared" si="147"/>
        <v>0</v>
      </c>
      <c r="AB463" s="80">
        <f t="shared" si="148"/>
        <v>0</v>
      </c>
      <c r="AC463" s="80">
        <f t="shared" si="149"/>
        <v>0</v>
      </c>
      <c r="AF463" s="80">
        <f t="shared" si="150"/>
        <v>0</v>
      </c>
      <c r="AG463" s="80">
        <f t="shared" si="151"/>
        <v>0</v>
      </c>
      <c r="AH463" s="80" t="str">
        <f t="shared" si="152"/>
        <v>Correct</v>
      </c>
      <c r="AJ463" s="96" t="str">
        <f>IFERROR(VLOOKUP(Table1[[#This Row],[RespondentID]],'All Data'!$A:$CO,87,FALSE),"unknown")</f>
        <v>unknown</v>
      </c>
      <c r="AK463" s="96" t="str">
        <f>IFERROR(VLOOKUP(Table1[[#This Row],[RespondentID]],'All Data'!$A:$CO,88,FALSE),"unknown")</f>
        <v>unknown</v>
      </c>
      <c r="AL463" s="96" t="str">
        <f>IFERROR(VLOOKUP(Table1[[#This Row],[RespondentID]],'All Data'!$A:$CO,89,FALSE),"unknown")</f>
        <v>unknown</v>
      </c>
      <c r="AM463" s="96" t="str">
        <f>IFERROR(VLOOKUP(Table1[[#This Row],[RespondentID]],'All Data'!$A:$CO,90,FALSE),"unknown")</f>
        <v>unknown</v>
      </c>
      <c r="AN463" s="96" t="str">
        <f>IFERROR(VLOOKUP(Table1[[#This Row],[RespondentID]],'All Data'!$A:$CO,91,FALSE),"unknown")</f>
        <v>unknown</v>
      </c>
      <c r="AO463" s="96" t="str">
        <f>IFERROR(VLOOKUP(Table1[[#This Row],[RespondentID]],'All Data'!$A:$CO,92,FALSE),"unknown")</f>
        <v>unknown</v>
      </c>
      <c r="AP463" s="96" t="str">
        <f>IFERROR(VLOOKUP(Table1[[#This Row],[RespondentID]],'All Data'!$A:$CO,93,FALSE),"unknown")</f>
        <v>unknown</v>
      </c>
      <c r="AQ463" s="96" t="str">
        <f>IFERROR(VLOOKUP(Table1[[#This Row],[RespondentID]],'All Data'!$A:$CW,94,FALSE),"unknown")</f>
        <v>unknown</v>
      </c>
      <c r="AR463" s="96" t="str">
        <f>IFERROR(VLOOKUP(Table1[[#This Row],[RespondentID]],'All Data'!$A:$CW,95,FALSE),"unknown")</f>
        <v>unknown</v>
      </c>
      <c r="AS463" s="96" t="str">
        <f>IFERROR(VLOOKUP(Table1[[#This Row],[RespondentID]],'All Data'!$A:$CW,96,FALSE),"unknown")</f>
        <v>unknown</v>
      </c>
      <c r="AT463" s="96" t="str">
        <f>IFERROR(VLOOKUP(Table1[[#This Row],[RespondentID]],'All Data'!$A:$CW,97,FALSE),"unknown")</f>
        <v>unknown</v>
      </c>
      <c r="AU463" s="96" t="str">
        <f>IFERROR(VLOOKUP(Table1[[#This Row],[RespondentID]],'All Data'!$A:$CW,98,FALSE),"unknown")</f>
        <v>unknown</v>
      </c>
      <c r="AV463" s="96" t="str">
        <f>IFERROR(VLOOKUP(Table1[[#This Row],[RespondentID]],'All Data'!$A:$CW,99,FALSE),"unknown")</f>
        <v>unknown</v>
      </c>
    </row>
    <row r="464" spans="2:48">
      <c r="B464" s="115"/>
      <c r="C464" s="99"/>
      <c r="D464" s="99"/>
      <c r="E464" s="99"/>
      <c r="F464" s="99"/>
      <c r="G464" s="99"/>
      <c r="H464" s="99"/>
      <c r="I464" s="99"/>
      <c r="J464" s="99"/>
      <c r="K464" s="99"/>
      <c r="L464" s="99"/>
      <c r="M464" s="99"/>
      <c r="N464" s="99"/>
      <c r="O464" s="80">
        <f t="shared" si="136"/>
        <v>0</v>
      </c>
      <c r="P464" s="80" t="e">
        <f t="shared" si="137"/>
        <v>#DIV/0!</v>
      </c>
      <c r="R464" s="80">
        <f t="shared" si="138"/>
        <v>0</v>
      </c>
      <c r="S464" s="80">
        <f t="shared" si="139"/>
        <v>0</v>
      </c>
      <c r="T464" s="80">
        <f t="shared" si="140"/>
        <v>0</v>
      </c>
      <c r="U464" s="80">
        <f t="shared" si="141"/>
        <v>0</v>
      </c>
      <c r="V464" s="80">
        <f t="shared" si="142"/>
        <v>0</v>
      </c>
      <c r="W464" s="80">
        <f t="shared" si="143"/>
        <v>0</v>
      </c>
      <c r="X464" s="80">
        <f t="shared" si="144"/>
        <v>0</v>
      </c>
      <c r="Y464" s="80">
        <f t="shared" si="145"/>
        <v>0</v>
      </c>
      <c r="Z464" s="80">
        <f t="shared" si="146"/>
        <v>0</v>
      </c>
      <c r="AA464" s="80">
        <f t="shared" si="147"/>
        <v>0</v>
      </c>
      <c r="AB464" s="80">
        <f t="shared" si="148"/>
        <v>0</v>
      </c>
      <c r="AC464" s="80">
        <f t="shared" si="149"/>
        <v>0</v>
      </c>
      <c r="AF464" s="80">
        <f t="shared" si="150"/>
        <v>0</v>
      </c>
      <c r="AG464" s="80">
        <f t="shared" si="151"/>
        <v>0</v>
      </c>
      <c r="AH464" s="80" t="str">
        <f t="shared" si="152"/>
        <v>Correct</v>
      </c>
      <c r="AJ464" s="96" t="str">
        <f>IFERROR(VLOOKUP(Table1[[#This Row],[RespondentID]],'All Data'!$A:$CO,87,FALSE),"unknown")</f>
        <v>unknown</v>
      </c>
      <c r="AK464" s="96" t="str">
        <f>IFERROR(VLOOKUP(Table1[[#This Row],[RespondentID]],'All Data'!$A:$CO,88,FALSE),"unknown")</f>
        <v>unknown</v>
      </c>
      <c r="AL464" s="96" t="str">
        <f>IFERROR(VLOOKUP(Table1[[#This Row],[RespondentID]],'All Data'!$A:$CO,89,FALSE),"unknown")</f>
        <v>unknown</v>
      </c>
      <c r="AM464" s="96" t="str">
        <f>IFERROR(VLOOKUP(Table1[[#This Row],[RespondentID]],'All Data'!$A:$CO,90,FALSE),"unknown")</f>
        <v>unknown</v>
      </c>
      <c r="AN464" s="96" t="str">
        <f>IFERROR(VLOOKUP(Table1[[#This Row],[RespondentID]],'All Data'!$A:$CO,91,FALSE),"unknown")</f>
        <v>unknown</v>
      </c>
      <c r="AO464" s="96" t="str">
        <f>IFERROR(VLOOKUP(Table1[[#This Row],[RespondentID]],'All Data'!$A:$CO,92,FALSE),"unknown")</f>
        <v>unknown</v>
      </c>
      <c r="AP464" s="96" t="str">
        <f>IFERROR(VLOOKUP(Table1[[#This Row],[RespondentID]],'All Data'!$A:$CO,93,FALSE),"unknown")</f>
        <v>unknown</v>
      </c>
      <c r="AQ464" s="96" t="str">
        <f>IFERROR(VLOOKUP(Table1[[#This Row],[RespondentID]],'All Data'!$A:$CW,94,FALSE),"unknown")</f>
        <v>unknown</v>
      </c>
      <c r="AR464" s="96" t="str">
        <f>IFERROR(VLOOKUP(Table1[[#This Row],[RespondentID]],'All Data'!$A:$CW,95,FALSE),"unknown")</f>
        <v>unknown</v>
      </c>
      <c r="AS464" s="96" t="str">
        <f>IFERROR(VLOOKUP(Table1[[#This Row],[RespondentID]],'All Data'!$A:$CW,96,FALSE),"unknown")</f>
        <v>unknown</v>
      </c>
      <c r="AT464" s="96" t="str">
        <f>IFERROR(VLOOKUP(Table1[[#This Row],[RespondentID]],'All Data'!$A:$CW,97,FALSE),"unknown")</f>
        <v>unknown</v>
      </c>
      <c r="AU464" s="96" t="str">
        <f>IFERROR(VLOOKUP(Table1[[#This Row],[RespondentID]],'All Data'!$A:$CW,98,FALSE),"unknown")</f>
        <v>unknown</v>
      </c>
      <c r="AV464" s="96" t="str">
        <f>IFERROR(VLOOKUP(Table1[[#This Row],[RespondentID]],'All Data'!$A:$CW,99,FALSE),"unknown")</f>
        <v>unknown</v>
      </c>
    </row>
    <row r="465" spans="2:48">
      <c r="B465" s="115"/>
      <c r="C465" s="99"/>
      <c r="D465" s="99"/>
      <c r="E465" s="99"/>
      <c r="F465" s="99"/>
      <c r="G465" s="99"/>
      <c r="H465" s="99"/>
      <c r="I465" s="99"/>
      <c r="J465" s="99"/>
      <c r="K465" s="99"/>
      <c r="L465" s="99"/>
      <c r="M465" s="99"/>
      <c r="N465" s="99"/>
      <c r="O465" s="80">
        <f t="shared" si="136"/>
        <v>0</v>
      </c>
      <c r="P465" s="80" t="e">
        <f t="shared" si="137"/>
        <v>#DIV/0!</v>
      </c>
      <c r="R465" s="80">
        <f t="shared" si="138"/>
        <v>0</v>
      </c>
      <c r="S465" s="80">
        <f t="shared" si="139"/>
        <v>0</v>
      </c>
      <c r="T465" s="80">
        <f t="shared" si="140"/>
        <v>0</v>
      </c>
      <c r="U465" s="80">
        <f t="shared" si="141"/>
        <v>0</v>
      </c>
      <c r="V465" s="80">
        <f t="shared" si="142"/>
        <v>0</v>
      </c>
      <c r="W465" s="80">
        <f t="shared" si="143"/>
        <v>0</v>
      </c>
      <c r="X465" s="80">
        <f t="shared" si="144"/>
        <v>0</v>
      </c>
      <c r="Y465" s="80">
        <f t="shared" si="145"/>
        <v>0</v>
      </c>
      <c r="Z465" s="80">
        <f t="shared" si="146"/>
        <v>0</v>
      </c>
      <c r="AA465" s="80">
        <f t="shared" si="147"/>
        <v>0</v>
      </c>
      <c r="AB465" s="80">
        <f t="shared" si="148"/>
        <v>0</v>
      </c>
      <c r="AC465" s="80">
        <f t="shared" si="149"/>
        <v>0</v>
      </c>
      <c r="AF465" s="80">
        <f t="shared" si="150"/>
        <v>0</v>
      </c>
      <c r="AG465" s="80">
        <f t="shared" si="151"/>
        <v>0</v>
      </c>
      <c r="AH465" s="80" t="str">
        <f t="shared" si="152"/>
        <v>Correct</v>
      </c>
      <c r="AJ465" s="96" t="str">
        <f>IFERROR(VLOOKUP(Table1[[#This Row],[RespondentID]],'All Data'!$A:$CO,87,FALSE),"unknown")</f>
        <v>unknown</v>
      </c>
      <c r="AK465" s="96" t="str">
        <f>IFERROR(VLOOKUP(Table1[[#This Row],[RespondentID]],'All Data'!$A:$CO,88,FALSE),"unknown")</f>
        <v>unknown</v>
      </c>
      <c r="AL465" s="96" t="str">
        <f>IFERROR(VLOOKUP(Table1[[#This Row],[RespondentID]],'All Data'!$A:$CO,89,FALSE),"unknown")</f>
        <v>unknown</v>
      </c>
      <c r="AM465" s="96" t="str">
        <f>IFERROR(VLOOKUP(Table1[[#This Row],[RespondentID]],'All Data'!$A:$CO,90,FALSE),"unknown")</f>
        <v>unknown</v>
      </c>
      <c r="AN465" s="96" t="str">
        <f>IFERROR(VLOOKUP(Table1[[#This Row],[RespondentID]],'All Data'!$A:$CO,91,FALSE),"unknown")</f>
        <v>unknown</v>
      </c>
      <c r="AO465" s="96" t="str">
        <f>IFERROR(VLOOKUP(Table1[[#This Row],[RespondentID]],'All Data'!$A:$CO,92,FALSE),"unknown")</f>
        <v>unknown</v>
      </c>
      <c r="AP465" s="96" t="str">
        <f>IFERROR(VLOOKUP(Table1[[#This Row],[RespondentID]],'All Data'!$A:$CO,93,FALSE),"unknown")</f>
        <v>unknown</v>
      </c>
      <c r="AQ465" s="96" t="str">
        <f>IFERROR(VLOOKUP(Table1[[#This Row],[RespondentID]],'All Data'!$A:$CW,94,FALSE),"unknown")</f>
        <v>unknown</v>
      </c>
      <c r="AR465" s="96" t="str">
        <f>IFERROR(VLOOKUP(Table1[[#This Row],[RespondentID]],'All Data'!$A:$CW,95,FALSE),"unknown")</f>
        <v>unknown</v>
      </c>
      <c r="AS465" s="96" t="str">
        <f>IFERROR(VLOOKUP(Table1[[#This Row],[RespondentID]],'All Data'!$A:$CW,96,FALSE),"unknown")</f>
        <v>unknown</v>
      </c>
      <c r="AT465" s="96" t="str">
        <f>IFERROR(VLOOKUP(Table1[[#This Row],[RespondentID]],'All Data'!$A:$CW,97,FALSE),"unknown")</f>
        <v>unknown</v>
      </c>
      <c r="AU465" s="96" t="str">
        <f>IFERROR(VLOOKUP(Table1[[#This Row],[RespondentID]],'All Data'!$A:$CW,98,FALSE),"unknown")</f>
        <v>unknown</v>
      </c>
      <c r="AV465" s="96" t="str">
        <f>IFERROR(VLOOKUP(Table1[[#This Row],[RespondentID]],'All Data'!$A:$CW,99,FALSE),"unknown")</f>
        <v>unknown</v>
      </c>
    </row>
    <row r="466" spans="2:48">
      <c r="B466" s="115"/>
      <c r="C466" s="99"/>
      <c r="D466" s="99"/>
      <c r="E466" s="99"/>
      <c r="F466" s="99"/>
      <c r="G466" s="99"/>
      <c r="H466" s="99"/>
      <c r="I466" s="99"/>
      <c r="J466" s="99"/>
      <c r="K466" s="99"/>
      <c r="L466" s="99"/>
      <c r="M466" s="99"/>
      <c r="N466" s="99"/>
      <c r="O466" s="80">
        <f t="shared" si="136"/>
        <v>0</v>
      </c>
      <c r="P466" s="80" t="e">
        <f t="shared" si="137"/>
        <v>#DIV/0!</v>
      </c>
      <c r="R466" s="80">
        <f t="shared" si="138"/>
        <v>0</v>
      </c>
      <c r="S466" s="80">
        <f t="shared" si="139"/>
        <v>0</v>
      </c>
      <c r="T466" s="80">
        <f t="shared" si="140"/>
        <v>0</v>
      </c>
      <c r="U466" s="80">
        <f t="shared" si="141"/>
        <v>0</v>
      </c>
      <c r="V466" s="80">
        <f t="shared" si="142"/>
        <v>0</v>
      </c>
      <c r="W466" s="80">
        <f t="shared" si="143"/>
        <v>0</v>
      </c>
      <c r="X466" s="80">
        <f t="shared" si="144"/>
        <v>0</v>
      </c>
      <c r="Y466" s="80">
        <f t="shared" si="145"/>
        <v>0</v>
      </c>
      <c r="Z466" s="80">
        <f t="shared" si="146"/>
        <v>0</v>
      </c>
      <c r="AA466" s="80">
        <f t="shared" si="147"/>
        <v>0</v>
      </c>
      <c r="AB466" s="80">
        <f t="shared" si="148"/>
        <v>0</v>
      </c>
      <c r="AC466" s="80">
        <f t="shared" si="149"/>
        <v>0</v>
      </c>
      <c r="AF466" s="80">
        <f t="shared" si="150"/>
        <v>0</v>
      </c>
      <c r="AG466" s="80">
        <f t="shared" si="151"/>
        <v>0</v>
      </c>
      <c r="AH466" s="80" t="str">
        <f t="shared" si="152"/>
        <v>Correct</v>
      </c>
      <c r="AJ466" s="96" t="str">
        <f>IFERROR(VLOOKUP(Table1[[#This Row],[RespondentID]],'All Data'!$A:$CO,87,FALSE),"unknown")</f>
        <v>unknown</v>
      </c>
      <c r="AK466" s="96" t="str">
        <f>IFERROR(VLOOKUP(Table1[[#This Row],[RespondentID]],'All Data'!$A:$CO,88,FALSE),"unknown")</f>
        <v>unknown</v>
      </c>
      <c r="AL466" s="96" t="str">
        <f>IFERROR(VLOOKUP(Table1[[#This Row],[RespondentID]],'All Data'!$A:$CO,89,FALSE),"unknown")</f>
        <v>unknown</v>
      </c>
      <c r="AM466" s="96" t="str">
        <f>IFERROR(VLOOKUP(Table1[[#This Row],[RespondentID]],'All Data'!$A:$CO,90,FALSE),"unknown")</f>
        <v>unknown</v>
      </c>
      <c r="AN466" s="96" t="str">
        <f>IFERROR(VLOOKUP(Table1[[#This Row],[RespondentID]],'All Data'!$A:$CO,91,FALSE),"unknown")</f>
        <v>unknown</v>
      </c>
      <c r="AO466" s="96" t="str">
        <f>IFERROR(VLOOKUP(Table1[[#This Row],[RespondentID]],'All Data'!$A:$CO,92,FALSE),"unknown")</f>
        <v>unknown</v>
      </c>
      <c r="AP466" s="96" t="str">
        <f>IFERROR(VLOOKUP(Table1[[#This Row],[RespondentID]],'All Data'!$A:$CO,93,FALSE),"unknown")</f>
        <v>unknown</v>
      </c>
      <c r="AQ466" s="96" t="str">
        <f>IFERROR(VLOOKUP(Table1[[#This Row],[RespondentID]],'All Data'!$A:$CW,94,FALSE),"unknown")</f>
        <v>unknown</v>
      </c>
      <c r="AR466" s="96" t="str">
        <f>IFERROR(VLOOKUP(Table1[[#This Row],[RespondentID]],'All Data'!$A:$CW,95,FALSE),"unknown")</f>
        <v>unknown</v>
      </c>
      <c r="AS466" s="96" t="str">
        <f>IFERROR(VLOOKUP(Table1[[#This Row],[RespondentID]],'All Data'!$A:$CW,96,FALSE),"unknown")</f>
        <v>unknown</v>
      </c>
      <c r="AT466" s="96" t="str">
        <f>IFERROR(VLOOKUP(Table1[[#This Row],[RespondentID]],'All Data'!$A:$CW,97,FALSE),"unknown")</f>
        <v>unknown</v>
      </c>
      <c r="AU466" s="96" t="str">
        <f>IFERROR(VLOOKUP(Table1[[#This Row],[RespondentID]],'All Data'!$A:$CW,98,FALSE),"unknown")</f>
        <v>unknown</v>
      </c>
      <c r="AV466" s="96" t="str">
        <f>IFERROR(VLOOKUP(Table1[[#This Row],[RespondentID]],'All Data'!$A:$CW,99,FALSE),"unknown")</f>
        <v>unknown</v>
      </c>
    </row>
    <row r="467" spans="2:48">
      <c r="B467" s="115"/>
      <c r="C467" s="99"/>
      <c r="D467" s="99"/>
      <c r="E467" s="99"/>
      <c r="F467" s="99"/>
      <c r="G467" s="99"/>
      <c r="H467" s="99"/>
      <c r="I467" s="99"/>
      <c r="J467" s="99"/>
      <c r="K467" s="99"/>
      <c r="L467" s="99"/>
      <c r="M467" s="99"/>
      <c r="N467" s="99"/>
      <c r="O467" s="80">
        <f t="shared" si="136"/>
        <v>0</v>
      </c>
      <c r="P467" s="80" t="e">
        <f t="shared" si="137"/>
        <v>#DIV/0!</v>
      </c>
      <c r="R467" s="80">
        <f t="shared" si="138"/>
        <v>0</v>
      </c>
      <c r="S467" s="80">
        <f t="shared" si="139"/>
        <v>0</v>
      </c>
      <c r="T467" s="80">
        <f t="shared" si="140"/>
        <v>0</v>
      </c>
      <c r="U467" s="80">
        <f t="shared" si="141"/>
        <v>0</v>
      </c>
      <c r="V467" s="80">
        <f t="shared" si="142"/>
        <v>0</v>
      </c>
      <c r="W467" s="80">
        <f t="shared" si="143"/>
        <v>0</v>
      </c>
      <c r="X467" s="80">
        <f t="shared" si="144"/>
        <v>0</v>
      </c>
      <c r="Y467" s="80">
        <f t="shared" si="145"/>
        <v>0</v>
      </c>
      <c r="Z467" s="80">
        <f t="shared" si="146"/>
        <v>0</v>
      </c>
      <c r="AA467" s="80">
        <f t="shared" si="147"/>
        <v>0</v>
      </c>
      <c r="AB467" s="80">
        <f t="shared" si="148"/>
        <v>0</v>
      </c>
      <c r="AC467" s="80">
        <f t="shared" si="149"/>
        <v>0</v>
      </c>
      <c r="AF467" s="80">
        <f t="shared" si="150"/>
        <v>0</v>
      </c>
      <c r="AG467" s="80">
        <f t="shared" si="151"/>
        <v>0</v>
      </c>
      <c r="AH467" s="80" t="str">
        <f t="shared" si="152"/>
        <v>Correct</v>
      </c>
      <c r="AJ467" s="96" t="str">
        <f>IFERROR(VLOOKUP(Table1[[#This Row],[RespondentID]],'All Data'!$A:$CO,87,FALSE),"unknown")</f>
        <v>unknown</v>
      </c>
      <c r="AK467" s="96" t="str">
        <f>IFERROR(VLOOKUP(Table1[[#This Row],[RespondentID]],'All Data'!$A:$CO,88,FALSE),"unknown")</f>
        <v>unknown</v>
      </c>
      <c r="AL467" s="96" t="str">
        <f>IFERROR(VLOOKUP(Table1[[#This Row],[RespondentID]],'All Data'!$A:$CO,89,FALSE),"unknown")</f>
        <v>unknown</v>
      </c>
      <c r="AM467" s="96" t="str">
        <f>IFERROR(VLOOKUP(Table1[[#This Row],[RespondentID]],'All Data'!$A:$CO,90,FALSE),"unknown")</f>
        <v>unknown</v>
      </c>
      <c r="AN467" s="96" t="str">
        <f>IFERROR(VLOOKUP(Table1[[#This Row],[RespondentID]],'All Data'!$A:$CO,91,FALSE),"unknown")</f>
        <v>unknown</v>
      </c>
      <c r="AO467" s="96" t="str">
        <f>IFERROR(VLOOKUP(Table1[[#This Row],[RespondentID]],'All Data'!$A:$CO,92,FALSE),"unknown")</f>
        <v>unknown</v>
      </c>
      <c r="AP467" s="96" t="str">
        <f>IFERROR(VLOOKUP(Table1[[#This Row],[RespondentID]],'All Data'!$A:$CO,93,FALSE),"unknown")</f>
        <v>unknown</v>
      </c>
      <c r="AQ467" s="96" t="str">
        <f>IFERROR(VLOOKUP(Table1[[#This Row],[RespondentID]],'All Data'!$A:$CW,94,FALSE),"unknown")</f>
        <v>unknown</v>
      </c>
      <c r="AR467" s="96" t="str">
        <f>IFERROR(VLOOKUP(Table1[[#This Row],[RespondentID]],'All Data'!$A:$CW,95,FALSE),"unknown")</f>
        <v>unknown</v>
      </c>
      <c r="AS467" s="96" t="str">
        <f>IFERROR(VLOOKUP(Table1[[#This Row],[RespondentID]],'All Data'!$A:$CW,96,FALSE),"unknown")</f>
        <v>unknown</v>
      </c>
      <c r="AT467" s="96" t="str">
        <f>IFERROR(VLOOKUP(Table1[[#This Row],[RespondentID]],'All Data'!$A:$CW,97,FALSE),"unknown")</f>
        <v>unknown</v>
      </c>
      <c r="AU467" s="96" t="str">
        <f>IFERROR(VLOOKUP(Table1[[#This Row],[RespondentID]],'All Data'!$A:$CW,98,FALSE),"unknown")</f>
        <v>unknown</v>
      </c>
      <c r="AV467" s="96" t="str">
        <f>IFERROR(VLOOKUP(Table1[[#This Row],[RespondentID]],'All Data'!$A:$CW,99,FALSE),"unknown")</f>
        <v>unknown</v>
      </c>
    </row>
    <row r="468" spans="2:48">
      <c r="B468" s="115"/>
      <c r="C468" s="99"/>
      <c r="D468" s="99"/>
      <c r="E468" s="99"/>
      <c r="F468" s="99"/>
      <c r="G468" s="99"/>
      <c r="H468" s="99"/>
      <c r="I468" s="99"/>
      <c r="J468" s="99"/>
      <c r="K468" s="99"/>
      <c r="L468" s="99"/>
      <c r="M468" s="99"/>
      <c r="N468" s="99"/>
      <c r="O468" s="80">
        <f t="shared" si="136"/>
        <v>0</v>
      </c>
      <c r="P468" s="80" t="e">
        <f t="shared" si="137"/>
        <v>#DIV/0!</v>
      </c>
      <c r="R468" s="80">
        <f t="shared" si="138"/>
        <v>0</v>
      </c>
      <c r="S468" s="80">
        <f t="shared" si="139"/>
        <v>0</v>
      </c>
      <c r="T468" s="80">
        <f t="shared" si="140"/>
        <v>0</v>
      </c>
      <c r="U468" s="80">
        <f t="shared" si="141"/>
        <v>0</v>
      </c>
      <c r="V468" s="80">
        <f t="shared" si="142"/>
        <v>0</v>
      </c>
      <c r="W468" s="80">
        <f t="shared" si="143"/>
        <v>0</v>
      </c>
      <c r="X468" s="80">
        <f t="shared" si="144"/>
        <v>0</v>
      </c>
      <c r="Y468" s="80">
        <f t="shared" si="145"/>
        <v>0</v>
      </c>
      <c r="Z468" s="80">
        <f t="shared" si="146"/>
        <v>0</v>
      </c>
      <c r="AA468" s="80">
        <f t="shared" si="147"/>
        <v>0</v>
      </c>
      <c r="AB468" s="80">
        <f t="shared" si="148"/>
        <v>0</v>
      </c>
      <c r="AC468" s="80">
        <f t="shared" si="149"/>
        <v>0</v>
      </c>
      <c r="AF468" s="80">
        <f t="shared" si="150"/>
        <v>0</v>
      </c>
      <c r="AG468" s="80">
        <f t="shared" si="151"/>
        <v>0</v>
      </c>
      <c r="AH468" s="80" t="str">
        <f t="shared" si="152"/>
        <v>Correct</v>
      </c>
      <c r="AJ468" s="96" t="str">
        <f>IFERROR(VLOOKUP(Table1[[#This Row],[RespondentID]],'All Data'!$A:$CO,87,FALSE),"unknown")</f>
        <v>unknown</v>
      </c>
      <c r="AK468" s="96" t="str">
        <f>IFERROR(VLOOKUP(Table1[[#This Row],[RespondentID]],'All Data'!$A:$CO,88,FALSE),"unknown")</f>
        <v>unknown</v>
      </c>
      <c r="AL468" s="96" t="str">
        <f>IFERROR(VLOOKUP(Table1[[#This Row],[RespondentID]],'All Data'!$A:$CO,89,FALSE),"unknown")</f>
        <v>unknown</v>
      </c>
      <c r="AM468" s="96" t="str">
        <f>IFERROR(VLOOKUP(Table1[[#This Row],[RespondentID]],'All Data'!$A:$CO,90,FALSE),"unknown")</f>
        <v>unknown</v>
      </c>
      <c r="AN468" s="96" t="str">
        <f>IFERROR(VLOOKUP(Table1[[#This Row],[RespondentID]],'All Data'!$A:$CO,91,FALSE),"unknown")</f>
        <v>unknown</v>
      </c>
      <c r="AO468" s="96" t="str">
        <f>IFERROR(VLOOKUP(Table1[[#This Row],[RespondentID]],'All Data'!$A:$CO,92,FALSE),"unknown")</f>
        <v>unknown</v>
      </c>
      <c r="AP468" s="96" t="str">
        <f>IFERROR(VLOOKUP(Table1[[#This Row],[RespondentID]],'All Data'!$A:$CO,93,FALSE),"unknown")</f>
        <v>unknown</v>
      </c>
      <c r="AQ468" s="96" t="str">
        <f>IFERROR(VLOOKUP(Table1[[#This Row],[RespondentID]],'All Data'!$A:$CW,94,FALSE),"unknown")</f>
        <v>unknown</v>
      </c>
      <c r="AR468" s="96" t="str">
        <f>IFERROR(VLOOKUP(Table1[[#This Row],[RespondentID]],'All Data'!$A:$CW,95,FALSE),"unknown")</f>
        <v>unknown</v>
      </c>
      <c r="AS468" s="96" t="str">
        <f>IFERROR(VLOOKUP(Table1[[#This Row],[RespondentID]],'All Data'!$A:$CW,96,FALSE),"unknown")</f>
        <v>unknown</v>
      </c>
      <c r="AT468" s="96" t="str">
        <f>IFERROR(VLOOKUP(Table1[[#This Row],[RespondentID]],'All Data'!$A:$CW,97,FALSE),"unknown")</f>
        <v>unknown</v>
      </c>
      <c r="AU468" s="96" t="str">
        <f>IFERROR(VLOOKUP(Table1[[#This Row],[RespondentID]],'All Data'!$A:$CW,98,FALSE),"unknown")</f>
        <v>unknown</v>
      </c>
      <c r="AV468" s="96" t="str">
        <f>IFERROR(VLOOKUP(Table1[[#This Row],[RespondentID]],'All Data'!$A:$CW,99,FALSE),"unknown")</f>
        <v>unknown</v>
      </c>
    </row>
    <row r="469" spans="2:48">
      <c r="B469" s="115"/>
      <c r="C469" s="99"/>
      <c r="D469" s="99"/>
      <c r="E469" s="99"/>
      <c r="F469" s="99"/>
      <c r="G469" s="99"/>
      <c r="H469" s="99"/>
      <c r="I469" s="99"/>
      <c r="J469" s="99"/>
      <c r="K469" s="99"/>
      <c r="L469" s="99"/>
      <c r="M469" s="99"/>
      <c r="N469" s="99"/>
      <c r="O469" s="80">
        <f t="shared" si="136"/>
        <v>0</v>
      </c>
      <c r="P469" s="80" t="e">
        <f t="shared" si="137"/>
        <v>#DIV/0!</v>
      </c>
      <c r="R469" s="80">
        <f t="shared" si="138"/>
        <v>0</v>
      </c>
      <c r="S469" s="80">
        <f t="shared" si="139"/>
        <v>0</v>
      </c>
      <c r="T469" s="80">
        <f t="shared" si="140"/>
        <v>0</v>
      </c>
      <c r="U469" s="80">
        <f t="shared" si="141"/>
        <v>0</v>
      </c>
      <c r="V469" s="80">
        <f t="shared" si="142"/>
        <v>0</v>
      </c>
      <c r="W469" s="80">
        <f t="shared" si="143"/>
        <v>0</v>
      </c>
      <c r="X469" s="80">
        <f t="shared" si="144"/>
        <v>0</v>
      </c>
      <c r="Y469" s="80">
        <f t="shared" si="145"/>
        <v>0</v>
      </c>
      <c r="Z469" s="80">
        <f t="shared" si="146"/>
        <v>0</v>
      </c>
      <c r="AA469" s="80">
        <f t="shared" si="147"/>
        <v>0</v>
      </c>
      <c r="AB469" s="80">
        <f t="shared" si="148"/>
        <v>0</v>
      </c>
      <c r="AC469" s="80">
        <f t="shared" si="149"/>
        <v>0</v>
      </c>
      <c r="AF469" s="80">
        <f t="shared" si="150"/>
        <v>0</v>
      </c>
      <c r="AG469" s="80">
        <f t="shared" si="151"/>
        <v>0</v>
      </c>
      <c r="AH469" s="80" t="str">
        <f t="shared" si="152"/>
        <v>Correct</v>
      </c>
      <c r="AJ469" s="96" t="str">
        <f>IFERROR(VLOOKUP(Table1[[#This Row],[RespondentID]],'All Data'!$A:$CO,87,FALSE),"unknown")</f>
        <v>unknown</v>
      </c>
      <c r="AK469" s="96" t="str">
        <f>IFERROR(VLOOKUP(Table1[[#This Row],[RespondentID]],'All Data'!$A:$CO,88,FALSE),"unknown")</f>
        <v>unknown</v>
      </c>
      <c r="AL469" s="96" t="str">
        <f>IFERROR(VLOOKUP(Table1[[#This Row],[RespondentID]],'All Data'!$A:$CO,89,FALSE),"unknown")</f>
        <v>unknown</v>
      </c>
      <c r="AM469" s="96" t="str">
        <f>IFERROR(VLOOKUP(Table1[[#This Row],[RespondentID]],'All Data'!$A:$CO,90,FALSE),"unknown")</f>
        <v>unknown</v>
      </c>
      <c r="AN469" s="96" t="str">
        <f>IFERROR(VLOOKUP(Table1[[#This Row],[RespondentID]],'All Data'!$A:$CO,91,FALSE),"unknown")</f>
        <v>unknown</v>
      </c>
      <c r="AO469" s="96" t="str">
        <f>IFERROR(VLOOKUP(Table1[[#This Row],[RespondentID]],'All Data'!$A:$CO,92,FALSE),"unknown")</f>
        <v>unknown</v>
      </c>
      <c r="AP469" s="96" t="str">
        <f>IFERROR(VLOOKUP(Table1[[#This Row],[RespondentID]],'All Data'!$A:$CO,93,FALSE),"unknown")</f>
        <v>unknown</v>
      </c>
      <c r="AQ469" s="96" t="str">
        <f>IFERROR(VLOOKUP(Table1[[#This Row],[RespondentID]],'All Data'!$A:$CW,94,FALSE),"unknown")</f>
        <v>unknown</v>
      </c>
      <c r="AR469" s="96" t="str">
        <f>IFERROR(VLOOKUP(Table1[[#This Row],[RespondentID]],'All Data'!$A:$CW,95,FALSE),"unknown")</f>
        <v>unknown</v>
      </c>
      <c r="AS469" s="96" t="str">
        <f>IFERROR(VLOOKUP(Table1[[#This Row],[RespondentID]],'All Data'!$A:$CW,96,FALSE),"unknown")</f>
        <v>unknown</v>
      </c>
      <c r="AT469" s="96" t="str">
        <f>IFERROR(VLOOKUP(Table1[[#This Row],[RespondentID]],'All Data'!$A:$CW,97,FALSE),"unknown")</f>
        <v>unknown</v>
      </c>
      <c r="AU469" s="96" t="str">
        <f>IFERROR(VLOOKUP(Table1[[#This Row],[RespondentID]],'All Data'!$A:$CW,98,FALSE),"unknown")</f>
        <v>unknown</v>
      </c>
      <c r="AV469" s="96" t="str">
        <f>IFERROR(VLOOKUP(Table1[[#This Row],[RespondentID]],'All Data'!$A:$CW,99,FALSE),"unknown")</f>
        <v>unknown</v>
      </c>
    </row>
    <row r="470" spans="2:48">
      <c r="B470" s="115"/>
      <c r="C470" s="99"/>
      <c r="D470" s="99"/>
      <c r="E470" s="99"/>
      <c r="F470" s="99"/>
      <c r="G470" s="99"/>
      <c r="H470" s="99"/>
      <c r="I470" s="99"/>
      <c r="J470" s="99"/>
      <c r="K470" s="99"/>
      <c r="L470" s="99"/>
      <c r="M470" s="99"/>
      <c r="N470" s="99"/>
      <c r="O470" s="80">
        <f t="shared" si="136"/>
        <v>0</v>
      </c>
      <c r="P470" s="80" t="e">
        <f t="shared" si="137"/>
        <v>#DIV/0!</v>
      </c>
      <c r="R470" s="80">
        <f t="shared" si="138"/>
        <v>0</v>
      </c>
      <c r="S470" s="80">
        <f t="shared" si="139"/>
        <v>0</v>
      </c>
      <c r="T470" s="80">
        <f t="shared" si="140"/>
        <v>0</v>
      </c>
      <c r="U470" s="80">
        <f t="shared" si="141"/>
        <v>0</v>
      </c>
      <c r="V470" s="80">
        <f t="shared" si="142"/>
        <v>0</v>
      </c>
      <c r="W470" s="80">
        <f t="shared" si="143"/>
        <v>0</v>
      </c>
      <c r="X470" s="80">
        <f t="shared" si="144"/>
        <v>0</v>
      </c>
      <c r="Y470" s="80">
        <f t="shared" si="145"/>
        <v>0</v>
      </c>
      <c r="Z470" s="80">
        <f t="shared" si="146"/>
        <v>0</v>
      </c>
      <c r="AA470" s="80">
        <f t="shared" si="147"/>
        <v>0</v>
      </c>
      <c r="AB470" s="80">
        <f t="shared" si="148"/>
        <v>0</v>
      </c>
      <c r="AC470" s="80">
        <f t="shared" si="149"/>
        <v>0</v>
      </c>
      <c r="AF470" s="80">
        <f t="shared" si="150"/>
        <v>0</v>
      </c>
      <c r="AG470" s="80">
        <f t="shared" si="151"/>
        <v>0</v>
      </c>
      <c r="AH470" s="80" t="str">
        <f t="shared" si="152"/>
        <v>Correct</v>
      </c>
      <c r="AJ470" s="96" t="str">
        <f>IFERROR(VLOOKUP(Table1[[#This Row],[RespondentID]],'All Data'!$A:$CO,87,FALSE),"unknown")</f>
        <v>unknown</v>
      </c>
      <c r="AK470" s="96" t="str">
        <f>IFERROR(VLOOKUP(Table1[[#This Row],[RespondentID]],'All Data'!$A:$CO,88,FALSE),"unknown")</f>
        <v>unknown</v>
      </c>
      <c r="AL470" s="96" t="str">
        <f>IFERROR(VLOOKUP(Table1[[#This Row],[RespondentID]],'All Data'!$A:$CO,89,FALSE),"unknown")</f>
        <v>unknown</v>
      </c>
      <c r="AM470" s="96" t="str">
        <f>IFERROR(VLOOKUP(Table1[[#This Row],[RespondentID]],'All Data'!$A:$CO,90,FALSE),"unknown")</f>
        <v>unknown</v>
      </c>
      <c r="AN470" s="96" t="str">
        <f>IFERROR(VLOOKUP(Table1[[#This Row],[RespondentID]],'All Data'!$A:$CO,91,FALSE),"unknown")</f>
        <v>unknown</v>
      </c>
      <c r="AO470" s="96" t="str">
        <f>IFERROR(VLOOKUP(Table1[[#This Row],[RespondentID]],'All Data'!$A:$CO,92,FALSE),"unknown")</f>
        <v>unknown</v>
      </c>
      <c r="AP470" s="96" t="str">
        <f>IFERROR(VLOOKUP(Table1[[#This Row],[RespondentID]],'All Data'!$A:$CO,93,FALSE),"unknown")</f>
        <v>unknown</v>
      </c>
      <c r="AQ470" s="96" t="str">
        <f>IFERROR(VLOOKUP(Table1[[#This Row],[RespondentID]],'All Data'!$A:$CW,94,FALSE),"unknown")</f>
        <v>unknown</v>
      </c>
      <c r="AR470" s="96" t="str">
        <f>IFERROR(VLOOKUP(Table1[[#This Row],[RespondentID]],'All Data'!$A:$CW,95,FALSE),"unknown")</f>
        <v>unknown</v>
      </c>
      <c r="AS470" s="96" t="str">
        <f>IFERROR(VLOOKUP(Table1[[#This Row],[RespondentID]],'All Data'!$A:$CW,96,FALSE),"unknown")</f>
        <v>unknown</v>
      </c>
      <c r="AT470" s="96" t="str">
        <f>IFERROR(VLOOKUP(Table1[[#This Row],[RespondentID]],'All Data'!$A:$CW,97,FALSE),"unknown")</f>
        <v>unknown</v>
      </c>
      <c r="AU470" s="96" t="str">
        <f>IFERROR(VLOOKUP(Table1[[#This Row],[RespondentID]],'All Data'!$A:$CW,98,FALSE),"unknown")</f>
        <v>unknown</v>
      </c>
      <c r="AV470" s="96" t="str">
        <f>IFERROR(VLOOKUP(Table1[[#This Row],[RespondentID]],'All Data'!$A:$CW,99,FALSE),"unknown")</f>
        <v>unknown</v>
      </c>
    </row>
    <row r="471" spans="2:48">
      <c r="B471" s="115"/>
      <c r="C471" s="99"/>
      <c r="D471" s="99"/>
      <c r="E471" s="99"/>
      <c r="F471" s="99"/>
      <c r="G471" s="99"/>
      <c r="H471" s="99"/>
      <c r="I471" s="99"/>
      <c r="J471" s="99"/>
      <c r="K471" s="99"/>
      <c r="L471" s="99"/>
      <c r="M471" s="99"/>
      <c r="N471" s="99"/>
      <c r="O471" s="80">
        <f t="shared" si="136"/>
        <v>0</v>
      </c>
      <c r="P471" s="80" t="e">
        <f t="shared" si="137"/>
        <v>#DIV/0!</v>
      </c>
      <c r="R471" s="80">
        <f t="shared" si="138"/>
        <v>0</v>
      </c>
      <c r="S471" s="80">
        <f t="shared" si="139"/>
        <v>0</v>
      </c>
      <c r="T471" s="80">
        <f t="shared" si="140"/>
        <v>0</v>
      </c>
      <c r="U471" s="80">
        <f t="shared" si="141"/>
        <v>0</v>
      </c>
      <c r="V471" s="80">
        <f t="shared" si="142"/>
        <v>0</v>
      </c>
      <c r="W471" s="80">
        <f t="shared" si="143"/>
        <v>0</v>
      </c>
      <c r="X471" s="80">
        <f t="shared" si="144"/>
        <v>0</v>
      </c>
      <c r="Y471" s="80">
        <f t="shared" si="145"/>
        <v>0</v>
      </c>
      <c r="Z471" s="80">
        <f t="shared" si="146"/>
        <v>0</v>
      </c>
      <c r="AA471" s="80">
        <f t="shared" si="147"/>
        <v>0</v>
      </c>
      <c r="AB471" s="80">
        <f t="shared" si="148"/>
        <v>0</v>
      </c>
      <c r="AC471" s="80">
        <f t="shared" si="149"/>
        <v>0</v>
      </c>
      <c r="AF471" s="80">
        <f t="shared" si="150"/>
        <v>0</v>
      </c>
      <c r="AG471" s="80">
        <f t="shared" si="151"/>
        <v>0</v>
      </c>
      <c r="AH471" s="80" t="str">
        <f t="shared" si="152"/>
        <v>Correct</v>
      </c>
      <c r="AJ471" s="96" t="str">
        <f>IFERROR(VLOOKUP(Table1[[#This Row],[RespondentID]],'All Data'!$A:$CO,87,FALSE),"unknown")</f>
        <v>unknown</v>
      </c>
      <c r="AK471" s="96" t="str">
        <f>IFERROR(VLOOKUP(Table1[[#This Row],[RespondentID]],'All Data'!$A:$CO,88,FALSE),"unknown")</f>
        <v>unknown</v>
      </c>
      <c r="AL471" s="96" t="str">
        <f>IFERROR(VLOOKUP(Table1[[#This Row],[RespondentID]],'All Data'!$A:$CO,89,FALSE),"unknown")</f>
        <v>unknown</v>
      </c>
      <c r="AM471" s="96" t="str">
        <f>IFERROR(VLOOKUP(Table1[[#This Row],[RespondentID]],'All Data'!$A:$CO,90,FALSE),"unknown")</f>
        <v>unknown</v>
      </c>
      <c r="AN471" s="96" t="str">
        <f>IFERROR(VLOOKUP(Table1[[#This Row],[RespondentID]],'All Data'!$A:$CO,91,FALSE),"unknown")</f>
        <v>unknown</v>
      </c>
      <c r="AO471" s="96" t="str">
        <f>IFERROR(VLOOKUP(Table1[[#This Row],[RespondentID]],'All Data'!$A:$CO,92,FALSE),"unknown")</f>
        <v>unknown</v>
      </c>
      <c r="AP471" s="96" t="str">
        <f>IFERROR(VLOOKUP(Table1[[#This Row],[RespondentID]],'All Data'!$A:$CO,93,FALSE),"unknown")</f>
        <v>unknown</v>
      </c>
      <c r="AQ471" s="96" t="str">
        <f>IFERROR(VLOOKUP(Table1[[#This Row],[RespondentID]],'All Data'!$A:$CW,94,FALSE),"unknown")</f>
        <v>unknown</v>
      </c>
      <c r="AR471" s="96" t="str">
        <f>IFERROR(VLOOKUP(Table1[[#This Row],[RespondentID]],'All Data'!$A:$CW,95,FALSE),"unknown")</f>
        <v>unknown</v>
      </c>
      <c r="AS471" s="96" t="str">
        <f>IFERROR(VLOOKUP(Table1[[#This Row],[RespondentID]],'All Data'!$A:$CW,96,FALSE),"unknown")</f>
        <v>unknown</v>
      </c>
      <c r="AT471" s="96" t="str">
        <f>IFERROR(VLOOKUP(Table1[[#This Row],[RespondentID]],'All Data'!$A:$CW,97,FALSE),"unknown")</f>
        <v>unknown</v>
      </c>
      <c r="AU471" s="96" t="str">
        <f>IFERROR(VLOOKUP(Table1[[#This Row],[RespondentID]],'All Data'!$A:$CW,98,FALSE),"unknown")</f>
        <v>unknown</v>
      </c>
      <c r="AV471" s="96" t="str">
        <f>IFERROR(VLOOKUP(Table1[[#This Row],[RespondentID]],'All Data'!$A:$CW,99,FALSE),"unknown")</f>
        <v>unknown</v>
      </c>
    </row>
    <row r="472" spans="2:48">
      <c r="B472" s="115"/>
      <c r="C472" s="99"/>
      <c r="D472" s="99"/>
      <c r="E472" s="99"/>
      <c r="F472" s="99"/>
      <c r="G472" s="99"/>
      <c r="H472" s="99"/>
      <c r="I472" s="99"/>
      <c r="J472" s="99"/>
      <c r="K472" s="99"/>
      <c r="L472" s="99"/>
      <c r="M472" s="99"/>
      <c r="N472" s="99"/>
      <c r="O472" s="80">
        <f t="shared" si="136"/>
        <v>0</v>
      </c>
      <c r="P472" s="80" t="e">
        <f t="shared" si="137"/>
        <v>#DIV/0!</v>
      </c>
      <c r="R472" s="80">
        <f t="shared" si="138"/>
        <v>0</v>
      </c>
      <c r="S472" s="80">
        <f t="shared" si="139"/>
        <v>0</v>
      </c>
      <c r="T472" s="80">
        <f t="shared" si="140"/>
        <v>0</v>
      </c>
      <c r="U472" s="80">
        <f t="shared" si="141"/>
        <v>0</v>
      </c>
      <c r="V472" s="80">
        <f t="shared" si="142"/>
        <v>0</v>
      </c>
      <c r="W472" s="80">
        <f t="shared" si="143"/>
        <v>0</v>
      </c>
      <c r="X472" s="80">
        <f t="shared" si="144"/>
        <v>0</v>
      </c>
      <c r="Y472" s="80">
        <f t="shared" si="145"/>
        <v>0</v>
      </c>
      <c r="Z472" s="80">
        <f t="shared" si="146"/>
        <v>0</v>
      </c>
      <c r="AA472" s="80">
        <f t="shared" si="147"/>
        <v>0</v>
      </c>
      <c r="AB472" s="80">
        <f t="shared" si="148"/>
        <v>0</v>
      </c>
      <c r="AC472" s="80">
        <f t="shared" si="149"/>
        <v>0</v>
      </c>
      <c r="AF472" s="80">
        <f t="shared" si="150"/>
        <v>0</v>
      </c>
      <c r="AG472" s="80">
        <f t="shared" si="151"/>
        <v>0</v>
      </c>
      <c r="AH472" s="80" t="str">
        <f t="shared" si="152"/>
        <v>Correct</v>
      </c>
      <c r="AJ472" s="96" t="str">
        <f>IFERROR(VLOOKUP(Table1[[#This Row],[RespondentID]],'All Data'!$A:$CO,87,FALSE),"unknown")</f>
        <v>unknown</v>
      </c>
      <c r="AK472" s="96" t="str">
        <f>IFERROR(VLOOKUP(Table1[[#This Row],[RespondentID]],'All Data'!$A:$CO,88,FALSE),"unknown")</f>
        <v>unknown</v>
      </c>
      <c r="AL472" s="96" t="str">
        <f>IFERROR(VLOOKUP(Table1[[#This Row],[RespondentID]],'All Data'!$A:$CO,89,FALSE),"unknown")</f>
        <v>unknown</v>
      </c>
      <c r="AM472" s="96" t="str">
        <f>IFERROR(VLOOKUP(Table1[[#This Row],[RespondentID]],'All Data'!$A:$CO,90,FALSE),"unknown")</f>
        <v>unknown</v>
      </c>
      <c r="AN472" s="96" t="str">
        <f>IFERROR(VLOOKUP(Table1[[#This Row],[RespondentID]],'All Data'!$A:$CO,91,FALSE),"unknown")</f>
        <v>unknown</v>
      </c>
      <c r="AO472" s="96" t="str">
        <f>IFERROR(VLOOKUP(Table1[[#This Row],[RespondentID]],'All Data'!$A:$CO,92,FALSE),"unknown")</f>
        <v>unknown</v>
      </c>
      <c r="AP472" s="96" t="str">
        <f>IFERROR(VLOOKUP(Table1[[#This Row],[RespondentID]],'All Data'!$A:$CO,93,FALSE),"unknown")</f>
        <v>unknown</v>
      </c>
      <c r="AQ472" s="96" t="str">
        <f>IFERROR(VLOOKUP(Table1[[#This Row],[RespondentID]],'All Data'!$A:$CW,94,FALSE),"unknown")</f>
        <v>unknown</v>
      </c>
      <c r="AR472" s="96" t="str">
        <f>IFERROR(VLOOKUP(Table1[[#This Row],[RespondentID]],'All Data'!$A:$CW,95,FALSE),"unknown")</f>
        <v>unknown</v>
      </c>
      <c r="AS472" s="96" t="str">
        <f>IFERROR(VLOOKUP(Table1[[#This Row],[RespondentID]],'All Data'!$A:$CW,96,FALSE),"unknown")</f>
        <v>unknown</v>
      </c>
      <c r="AT472" s="96" t="str">
        <f>IFERROR(VLOOKUP(Table1[[#This Row],[RespondentID]],'All Data'!$A:$CW,97,FALSE),"unknown")</f>
        <v>unknown</v>
      </c>
      <c r="AU472" s="96" t="str">
        <f>IFERROR(VLOOKUP(Table1[[#This Row],[RespondentID]],'All Data'!$A:$CW,98,FALSE),"unknown")</f>
        <v>unknown</v>
      </c>
      <c r="AV472" s="96" t="str">
        <f>IFERROR(VLOOKUP(Table1[[#This Row],[RespondentID]],'All Data'!$A:$CW,99,FALSE),"unknown")</f>
        <v>unknown</v>
      </c>
    </row>
    <row r="473" spans="2:48">
      <c r="B473" s="115"/>
      <c r="C473" s="99"/>
      <c r="D473" s="99"/>
      <c r="E473" s="99"/>
      <c r="F473" s="99"/>
      <c r="G473" s="99"/>
      <c r="H473" s="99"/>
      <c r="I473" s="99"/>
      <c r="J473" s="99"/>
      <c r="K473" s="99"/>
      <c r="L473" s="99"/>
      <c r="M473" s="99"/>
      <c r="N473" s="99"/>
      <c r="O473" s="80">
        <f t="shared" si="136"/>
        <v>0</v>
      </c>
      <c r="P473" s="80" t="e">
        <f t="shared" si="137"/>
        <v>#DIV/0!</v>
      </c>
      <c r="R473" s="80">
        <f t="shared" si="138"/>
        <v>0</v>
      </c>
      <c r="S473" s="80">
        <f t="shared" si="139"/>
        <v>0</v>
      </c>
      <c r="T473" s="80">
        <f t="shared" si="140"/>
        <v>0</v>
      </c>
      <c r="U473" s="80">
        <f t="shared" si="141"/>
        <v>0</v>
      </c>
      <c r="V473" s="80">
        <f t="shared" si="142"/>
        <v>0</v>
      </c>
      <c r="W473" s="80">
        <f t="shared" si="143"/>
        <v>0</v>
      </c>
      <c r="X473" s="80">
        <f t="shared" si="144"/>
        <v>0</v>
      </c>
      <c r="Y473" s="80">
        <f t="shared" si="145"/>
        <v>0</v>
      </c>
      <c r="Z473" s="80">
        <f t="shared" si="146"/>
        <v>0</v>
      </c>
      <c r="AA473" s="80">
        <f t="shared" si="147"/>
        <v>0</v>
      </c>
      <c r="AB473" s="80">
        <f t="shared" si="148"/>
        <v>0</v>
      </c>
      <c r="AC473" s="80">
        <f t="shared" si="149"/>
        <v>0</v>
      </c>
      <c r="AF473" s="80">
        <f t="shared" si="150"/>
        <v>0</v>
      </c>
      <c r="AG473" s="80">
        <f t="shared" si="151"/>
        <v>0</v>
      </c>
      <c r="AH473" s="80" t="str">
        <f t="shared" si="152"/>
        <v>Correct</v>
      </c>
      <c r="AJ473" s="96" t="str">
        <f>IFERROR(VLOOKUP(Table1[[#This Row],[RespondentID]],'All Data'!$A:$CO,87,FALSE),"unknown")</f>
        <v>unknown</v>
      </c>
      <c r="AK473" s="96" t="str">
        <f>IFERROR(VLOOKUP(Table1[[#This Row],[RespondentID]],'All Data'!$A:$CO,88,FALSE),"unknown")</f>
        <v>unknown</v>
      </c>
      <c r="AL473" s="96" t="str">
        <f>IFERROR(VLOOKUP(Table1[[#This Row],[RespondentID]],'All Data'!$A:$CO,89,FALSE),"unknown")</f>
        <v>unknown</v>
      </c>
      <c r="AM473" s="96" t="str">
        <f>IFERROR(VLOOKUP(Table1[[#This Row],[RespondentID]],'All Data'!$A:$CO,90,FALSE),"unknown")</f>
        <v>unknown</v>
      </c>
      <c r="AN473" s="96" t="str">
        <f>IFERROR(VLOOKUP(Table1[[#This Row],[RespondentID]],'All Data'!$A:$CO,91,FALSE),"unknown")</f>
        <v>unknown</v>
      </c>
      <c r="AO473" s="96" t="str">
        <f>IFERROR(VLOOKUP(Table1[[#This Row],[RespondentID]],'All Data'!$A:$CO,92,FALSE),"unknown")</f>
        <v>unknown</v>
      </c>
      <c r="AP473" s="96" t="str">
        <f>IFERROR(VLOOKUP(Table1[[#This Row],[RespondentID]],'All Data'!$A:$CO,93,FALSE),"unknown")</f>
        <v>unknown</v>
      </c>
      <c r="AQ473" s="96" t="str">
        <f>IFERROR(VLOOKUP(Table1[[#This Row],[RespondentID]],'All Data'!$A:$CW,94,FALSE),"unknown")</f>
        <v>unknown</v>
      </c>
      <c r="AR473" s="96" t="str">
        <f>IFERROR(VLOOKUP(Table1[[#This Row],[RespondentID]],'All Data'!$A:$CW,95,FALSE),"unknown")</f>
        <v>unknown</v>
      </c>
      <c r="AS473" s="96" t="str">
        <f>IFERROR(VLOOKUP(Table1[[#This Row],[RespondentID]],'All Data'!$A:$CW,96,FALSE),"unknown")</f>
        <v>unknown</v>
      </c>
      <c r="AT473" s="96" t="str">
        <f>IFERROR(VLOOKUP(Table1[[#This Row],[RespondentID]],'All Data'!$A:$CW,97,FALSE),"unknown")</f>
        <v>unknown</v>
      </c>
      <c r="AU473" s="96" t="str">
        <f>IFERROR(VLOOKUP(Table1[[#This Row],[RespondentID]],'All Data'!$A:$CW,98,FALSE),"unknown")</f>
        <v>unknown</v>
      </c>
      <c r="AV473" s="96" t="str">
        <f>IFERROR(VLOOKUP(Table1[[#This Row],[RespondentID]],'All Data'!$A:$CW,99,FALSE),"unknown")</f>
        <v>unknown</v>
      </c>
    </row>
    <row r="474" spans="2:48">
      <c r="B474" s="115"/>
      <c r="C474" s="99"/>
      <c r="D474" s="99"/>
      <c r="E474" s="99"/>
      <c r="F474" s="99"/>
      <c r="G474" s="99"/>
      <c r="H474" s="99"/>
      <c r="I474" s="99"/>
      <c r="J474" s="99"/>
      <c r="K474" s="99"/>
      <c r="L474" s="99"/>
      <c r="M474" s="99"/>
      <c r="N474" s="99"/>
      <c r="O474" s="80">
        <f t="shared" si="136"/>
        <v>0</v>
      </c>
      <c r="P474" s="80" t="e">
        <f t="shared" si="137"/>
        <v>#DIV/0!</v>
      </c>
      <c r="R474" s="80">
        <f t="shared" si="138"/>
        <v>0</v>
      </c>
      <c r="S474" s="80">
        <f t="shared" si="139"/>
        <v>0</v>
      </c>
      <c r="T474" s="80">
        <f t="shared" si="140"/>
        <v>0</v>
      </c>
      <c r="U474" s="80">
        <f t="shared" si="141"/>
        <v>0</v>
      </c>
      <c r="V474" s="80">
        <f t="shared" si="142"/>
        <v>0</v>
      </c>
      <c r="W474" s="80">
        <f t="shared" si="143"/>
        <v>0</v>
      </c>
      <c r="X474" s="80">
        <f t="shared" si="144"/>
        <v>0</v>
      </c>
      <c r="Y474" s="80">
        <f t="shared" si="145"/>
        <v>0</v>
      </c>
      <c r="Z474" s="80">
        <f t="shared" si="146"/>
        <v>0</v>
      </c>
      <c r="AA474" s="80">
        <f t="shared" si="147"/>
        <v>0</v>
      </c>
      <c r="AB474" s="80">
        <f t="shared" si="148"/>
        <v>0</v>
      </c>
      <c r="AC474" s="80">
        <f t="shared" si="149"/>
        <v>0</v>
      </c>
      <c r="AF474" s="80">
        <f t="shared" si="150"/>
        <v>0</v>
      </c>
      <c r="AG474" s="80">
        <f t="shared" si="151"/>
        <v>0</v>
      </c>
      <c r="AH474" s="80" t="str">
        <f t="shared" si="152"/>
        <v>Correct</v>
      </c>
      <c r="AJ474" s="96" t="str">
        <f>IFERROR(VLOOKUP(Table1[[#This Row],[RespondentID]],'All Data'!$A:$CO,87,FALSE),"unknown")</f>
        <v>unknown</v>
      </c>
      <c r="AK474" s="96" t="str">
        <f>IFERROR(VLOOKUP(Table1[[#This Row],[RespondentID]],'All Data'!$A:$CO,88,FALSE),"unknown")</f>
        <v>unknown</v>
      </c>
      <c r="AL474" s="96" t="str">
        <f>IFERROR(VLOOKUP(Table1[[#This Row],[RespondentID]],'All Data'!$A:$CO,89,FALSE),"unknown")</f>
        <v>unknown</v>
      </c>
      <c r="AM474" s="96" t="str">
        <f>IFERROR(VLOOKUP(Table1[[#This Row],[RespondentID]],'All Data'!$A:$CO,90,FALSE),"unknown")</f>
        <v>unknown</v>
      </c>
      <c r="AN474" s="96" t="str">
        <f>IFERROR(VLOOKUP(Table1[[#This Row],[RespondentID]],'All Data'!$A:$CO,91,FALSE),"unknown")</f>
        <v>unknown</v>
      </c>
      <c r="AO474" s="96" t="str">
        <f>IFERROR(VLOOKUP(Table1[[#This Row],[RespondentID]],'All Data'!$A:$CO,92,FALSE),"unknown")</f>
        <v>unknown</v>
      </c>
      <c r="AP474" s="96" t="str">
        <f>IFERROR(VLOOKUP(Table1[[#This Row],[RespondentID]],'All Data'!$A:$CO,93,FALSE),"unknown")</f>
        <v>unknown</v>
      </c>
      <c r="AQ474" s="96" t="str">
        <f>IFERROR(VLOOKUP(Table1[[#This Row],[RespondentID]],'All Data'!$A:$CW,94,FALSE),"unknown")</f>
        <v>unknown</v>
      </c>
      <c r="AR474" s="96" t="str">
        <f>IFERROR(VLOOKUP(Table1[[#This Row],[RespondentID]],'All Data'!$A:$CW,95,FALSE),"unknown")</f>
        <v>unknown</v>
      </c>
      <c r="AS474" s="96" t="str">
        <f>IFERROR(VLOOKUP(Table1[[#This Row],[RespondentID]],'All Data'!$A:$CW,96,FALSE),"unknown")</f>
        <v>unknown</v>
      </c>
      <c r="AT474" s="96" t="str">
        <f>IFERROR(VLOOKUP(Table1[[#This Row],[RespondentID]],'All Data'!$A:$CW,97,FALSE),"unknown")</f>
        <v>unknown</v>
      </c>
      <c r="AU474" s="96" t="str">
        <f>IFERROR(VLOOKUP(Table1[[#This Row],[RespondentID]],'All Data'!$A:$CW,98,FALSE),"unknown")</f>
        <v>unknown</v>
      </c>
      <c r="AV474" s="96" t="str">
        <f>IFERROR(VLOOKUP(Table1[[#This Row],[RespondentID]],'All Data'!$A:$CW,99,FALSE),"unknown")</f>
        <v>unknown</v>
      </c>
    </row>
    <row r="475" spans="2:48">
      <c r="B475" s="115"/>
      <c r="C475" s="99"/>
      <c r="D475" s="99"/>
      <c r="E475" s="99"/>
      <c r="F475" s="99"/>
      <c r="G475" s="99"/>
      <c r="H475" s="99"/>
      <c r="I475" s="99"/>
      <c r="J475" s="99"/>
      <c r="K475" s="99"/>
      <c r="L475" s="99"/>
      <c r="M475" s="99"/>
      <c r="N475" s="99"/>
      <c r="O475" s="80">
        <f t="shared" si="136"/>
        <v>0</v>
      </c>
      <c r="P475" s="80" t="e">
        <f t="shared" si="137"/>
        <v>#DIV/0!</v>
      </c>
      <c r="R475" s="80">
        <f t="shared" si="138"/>
        <v>0</v>
      </c>
      <c r="S475" s="80">
        <f t="shared" si="139"/>
        <v>0</v>
      </c>
      <c r="T475" s="80">
        <f t="shared" si="140"/>
        <v>0</v>
      </c>
      <c r="U475" s="80">
        <f t="shared" si="141"/>
        <v>0</v>
      </c>
      <c r="V475" s="80">
        <f t="shared" si="142"/>
        <v>0</v>
      </c>
      <c r="W475" s="80">
        <f t="shared" si="143"/>
        <v>0</v>
      </c>
      <c r="X475" s="80">
        <f t="shared" si="144"/>
        <v>0</v>
      </c>
      <c r="Y475" s="80">
        <f t="shared" si="145"/>
        <v>0</v>
      </c>
      <c r="Z475" s="80">
        <f t="shared" si="146"/>
        <v>0</v>
      </c>
      <c r="AA475" s="80">
        <f t="shared" si="147"/>
        <v>0</v>
      </c>
      <c r="AB475" s="80">
        <f t="shared" si="148"/>
        <v>0</v>
      </c>
      <c r="AC475" s="80">
        <f t="shared" si="149"/>
        <v>0</v>
      </c>
      <c r="AF475" s="80">
        <f t="shared" si="150"/>
        <v>0</v>
      </c>
      <c r="AG475" s="80">
        <f t="shared" si="151"/>
        <v>0</v>
      </c>
      <c r="AH475" s="80" t="str">
        <f t="shared" si="152"/>
        <v>Correct</v>
      </c>
      <c r="AJ475" s="96" t="str">
        <f>IFERROR(VLOOKUP(Table1[[#This Row],[RespondentID]],'All Data'!$A:$CO,87,FALSE),"unknown")</f>
        <v>unknown</v>
      </c>
      <c r="AK475" s="96" t="str">
        <f>IFERROR(VLOOKUP(Table1[[#This Row],[RespondentID]],'All Data'!$A:$CO,88,FALSE),"unknown")</f>
        <v>unknown</v>
      </c>
      <c r="AL475" s="96" t="str">
        <f>IFERROR(VLOOKUP(Table1[[#This Row],[RespondentID]],'All Data'!$A:$CO,89,FALSE),"unknown")</f>
        <v>unknown</v>
      </c>
      <c r="AM475" s="96" t="str">
        <f>IFERROR(VLOOKUP(Table1[[#This Row],[RespondentID]],'All Data'!$A:$CO,90,FALSE),"unknown")</f>
        <v>unknown</v>
      </c>
      <c r="AN475" s="96" t="str">
        <f>IFERROR(VLOOKUP(Table1[[#This Row],[RespondentID]],'All Data'!$A:$CO,91,FALSE),"unknown")</f>
        <v>unknown</v>
      </c>
      <c r="AO475" s="96" t="str">
        <f>IFERROR(VLOOKUP(Table1[[#This Row],[RespondentID]],'All Data'!$A:$CO,92,FALSE),"unknown")</f>
        <v>unknown</v>
      </c>
      <c r="AP475" s="96" t="str">
        <f>IFERROR(VLOOKUP(Table1[[#This Row],[RespondentID]],'All Data'!$A:$CO,93,FALSE),"unknown")</f>
        <v>unknown</v>
      </c>
      <c r="AQ475" s="96" t="str">
        <f>IFERROR(VLOOKUP(Table1[[#This Row],[RespondentID]],'All Data'!$A:$CW,94,FALSE),"unknown")</f>
        <v>unknown</v>
      </c>
      <c r="AR475" s="96" t="str">
        <f>IFERROR(VLOOKUP(Table1[[#This Row],[RespondentID]],'All Data'!$A:$CW,95,FALSE),"unknown")</f>
        <v>unknown</v>
      </c>
      <c r="AS475" s="96" t="str">
        <f>IFERROR(VLOOKUP(Table1[[#This Row],[RespondentID]],'All Data'!$A:$CW,96,FALSE),"unknown")</f>
        <v>unknown</v>
      </c>
      <c r="AT475" s="96" t="str">
        <f>IFERROR(VLOOKUP(Table1[[#This Row],[RespondentID]],'All Data'!$A:$CW,97,FALSE),"unknown")</f>
        <v>unknown</v>
      </c>
      <c r="AU475" s="96" t="str">
        <f>IFERROR(VLOOKUP(Table1[[#This Row],[RespondentID]],'All Data'!$A:$CW,98,FALSE),"unknown")</f>
        <v>unknown</v>
      </c>
      <c r="AV475" s="96" t="str">
        <f>IFERROR(VLOOKUP(Table1[[#This Row],[RespondentID]],'All Data'!$A:$CW,99,FALSE),"unknown")</f>
        <v>unknown</v>
      </c>
    </row>
    <row r="476" spans="2:48">
      <c r="B476" s="115"/>
      <c r="C476" s="99"/>
      <c r="D476" s="99"/>
      <c r="E476" s="99"/>
      <c r="F476" s="99"/>
      <c r="G476" s="99"/>
      <c r="H476" s="99"/>
      <c r="I476" s="99"/>
      <c r="J476" s="99"/>
      <c r="K476" s="99"/>
      <c r="L476" s="99"/>
      <c r="M476" s="99"/>
      <c r="N476" s="99"/>
      <c r="O476" s="80">
        <f t="shared" si="136"/>
        <v>0</v>
      </c>
      <c r="P476" s="80" t="e">
        <f t="shared" si="137"/>
        <v>#DIV/0!</v>
      </c>
      <c r="R476" s="80">
        <f t="shared" si="138"/>
        <v>0</v>
      </c>
      <c r="S476" s="80">
        <f t="shared" si="139"/>
        <v>0</v>
      </c>
      <c r="T476" s="80">
        <f t="shared" si="140"/>
        <v>0</v>
      </c>
      <c r="U476" s="80">
        <f t="shared" si="141"/>
        <v>0</v>
      </c>
      <c r="V476" s="80">
        <f t="shared" si="142"/>
        <v>0</v>
      </c>
      <c r="W476" s="80">
        <f t="shared" si="143"/>
        <v>0</v>
      </c>
      <c r="X476" s="80">
        <f t="shared" si="144"/>
        <v>0</v>
      </c>
      <c r="Y476" s="80">
        <f t="shared" si="145"/>
        <v>0</v>
      </c>
      <c r="Z476" s="80">
        <f t="shared" si="146"/>
        <v>0</v>
      </c>
      <c r="AA476" s="80">
        <f t="shared" si="147"/>
        <v>0</v>
      </c>
      <c r="AB476" s="80">
        <f t="shared" si="148"/>
        <v>0</v>
      </c>
      <c r="AC476" s="80">
        <f t="shared" si="149"/>
        <v>0</v>
      </c>
      <c r="AF476" s="80">
        <f t="shared" si="150"/>
        <v>0</v>
      </c>
      <c r="AG476" s="80">
        <f t="shared" si="151"/>
        <v>0</v>
      </c>
      <c r="AH476" s="80" t="str">
        <f t="shared" si="152"/>
        <v>Correct</v>
      </c>
      <c r="AJ476" s="96" t="str">
        <f>IFERROR(VLOOKUP(Table1[[#This Row],[RespondentID]],'All Data'!$A:$CO,87,FALSE),"unknown")</f>
        <v>unknown</v>
      </c>
      <c r="AK476" s="96" t="str">
        <f>IFERROR(VLOOKUP(Table1[[#This Row],[RespondentID]],'All Data'!$A:$CO,88,FALSE),"unknown")</f>
        <v>unknown</v>
      </c>
      <c r="AL476" s="96" t="str">
        <f>IFERROR(VLOOKUP(Table1[[#This Row],[RespondentID]],'All Data'!$A:$CO,89,FALSE),"unknown")</f>
        <v>unknown</v>
      </c>
      <c r="AM476" s="96" t="str">
        <f>IFERROR(VLOOKUP(Table1[[#This Row],[RespondentID]],'All Data'!$A:$CO,90,FALSE),"unknown")</f>
        <v>unknown</v>
      </c>
      <c r="AN476" s="96" t="str">
        <f>IFERROR(VLOOKUP(Table1[[#This Row],[RespondentID]],'All Data'!$A:$CO,91,FALSE),"unknown")</f>
        <v>unknown</v>
      </c>
      <c r="AO476" s="96" t="str">
        <f>IFERROR(VLOOKUP(Table1[[#This Row],[RespondentID]],'All Data'!$A:$CO,92,FALSE),"unknown")</f>
        <v>unknown</v>
      </c>
      <c r="AP476" s="96" t="str">
        <f>IFERROR(VLOOKUP(Table1[[#This Row],[RespondentID]],'All Data'!$A:$CO,93,FALSE),"unknown")</f>
        <v>unknown</v>
      </c>
      <c r="AQ476" s="96" t="str">
        <f>IFERROR(VLOOKUP(Table1[[#This Row],[RespondentID]],'All Data'!$A:$CW,94,FALSE),"unknown")</f>
        <v>unknown</v>
      </c>
      <c r="AR476" s="96" t="str">
        <f>IFERROR(VLOOKUP(Table1[[#This Row],[RespondentID]],'All Data'!$A:$CW,95,FALSE),"unknown")</f>
        <v>unknown</v>
      </c>
      <c r="AS476" s="96" t="str">
        <f>IFERROR(VLOOKUP(Table1[[#This Row],[RespondentID]],'All Data'!$A:$CW,96,FALSE),"unknown")</f>
        <v>unknown</v>
      </c>
      <c r="AT476" s="96" t="str">
        <f>IFERROR(VLOOKUP(Table1[[#This Row],[RespondentID]],'All Data'!$A:$CW,97,FALSE),"unknown")</f>
        <v>unknown</v>
      </c>
      <c r="AU476" s="96" t="str">
        <f>IFERROR(VLOOKUP(Table1[[#This Row],[RespondentID]],'All Data'!$A:$CW,98,FALSE),"unknown")</f>
        <v>unknown</v>
      </c>
      <c r="AV476" s="96" t="str">
        <f>IFERROR(VLOOKUP(Table1[[#This Row],[RespondentID]],'All Data'!$A:$CW,99,FALSE),"unknown")</f>
        <v>unknown</v>
      </c>
    </row>
    <row r="477" spans="2:48">
      <c r="B477" s="115"/>
      <c r="C477" s="99"/>
      <c r="D477" s="99"/>
      <c r="E477" s="99"/>
      <c r="F477" s="99"/>
      <c r="G477" s="99"/>
      <c r="H477" s="99"/>
      <c r="I477" s="99"/>
      <c r="J477" s="99"/>
      <c r="K477" s="99"/>
      <c r="L477" s="99"/>
      <c r="M477" s="99"/>
      <c r="N477" s="99"/>
      <c r="O477" s="80">
        <f t="shared" si="136"/>
        <v>0</v>
      </c>
      <c r="P477" s="80" t="e">
        <f t="shared" si="137"/>
        <v>#DIV/0!</v>
      </c>
      <c r="R477" s="80">
        <f t="shared" si="138"/>
        <v>0</v>
      </c>
      <c r="S477" s="80">
        <f t="shared" si="139"/>
        <v>0</v>
      </c>
      <c r="T477" s="80">
        <f t="shared" si="140"/>
        <v>0</v>
      </c>
      <c r="U477" s="80">
        <f t="shared" si="141"/>
        <v>0</v>
      </c>
      <c r="V477" s="80">
        <f t="shared" si="142"/>
        <v>0</v>
      </c>
      <c r="W477" s="80">
        <f t="shared" si="143"/>
        <v>0</v>
      </c>
      <c r="X477" s="80">
        <f t="shared" si="144"/>
        <v>0</v>
      </c>
      <c r="Y477" s="80">
        <f t="shared" si="145"/>
        <v>0</v>
      </c>
      <c r="Z477" s="80">
        <f t="shared" si="146"/>
        <v>0</v>
      </c>
      <c r="AA477" s="80">
        <f t="shared" si="147"/>
        <v>0</v>
      </c>
      <c r="AB477" s="80">
        <f t="shared" si="148"/>
        <v>0</v>
      </c>
      <c r="AC477" s="80">
        <f t="shared" si="149"/>
        <v>0</v>
      </c>
      <c r="AF477" s="80">
        <f t="shared" si="150"/>
        <v>0</v>
      </c>
      <c r="AG477" s="80">
        <f t="shared" si="151"/>
        <v>0</v>
      </c>
      <c r="AH477" s="80" t="str">
        <f t="shared" si="152"/>
        <v>Correct</v>
      </c>
      <c r="AJ477" s="96" t="str">
        <f>IFERROR(VLOOKUP(Table1[[#This Row],[RespondentID]],'All Data'!$A:$CO,87,FALSE),"unknown")</f>
        <v>unknown</v>
      </c>
      <c r="AK477" s="96" t="str">
        <f>IFERROR(VLOOKUP(Table1[[#This Row],[RespondentID]],'All Data'!$A:$CO,88,FALSE),"unknown")</f>
        <v>unknown</v>
      </c>
      <c r="AL477" s="96" t="str">
        <f>IFERROR(VLOOKUP(Table1[[#This Row],[RespondentID]],'All Data'!$A:$CO,89,FALSE),"unknown")</f>
        <v>unknown</v>
      </c>
      <c r="AM477" s="96" t="str">
        <f>IFERROR(VLOOKUP(Table1[[#This Row],[RespondentID]],'All Data'!$A:$CO,90,FALSE),"unknown")</f>
        <v>unknown</v>
      </c>
      <c r="AN477" s="96" t="str">
        <f>IFERROR(VLOOKUP(Table1[[#This Row],[RespondentID]],'All Data'!$A:$CO,91,FALSE),"unknown")</f>
        <v>unknown</v>
      </c>
      <c r="AO477" s="96" t="str">
        <f>IFERROR(VLOOKUP(Table1[[#This Row],[RespondentID]],'All Data'!$A:$CO,92,FALSE),"unknown")</f>
        <v>unknown</v>
      </c>
      <c r="AP477" s="96" t="str">
        <f>IFERROR(VLOOKUP(Table1[[#This Row],[RespondentID]],'All Data'!$A:$CO,93,FALSE),"unknown")</f>
        <v>unknown</v>
      </c>
      <c r="AQ477" s="96" t="str">
        <f>IFERROR(VLOOKUP(Table1[[#This Row],[RespondentID]],'All Data'!$A:$CW,94,FALSE),"unknown")</f>
        <v>unknown</v>
      </c>
      <c r="AR477" s="96" t="str">
        <f>IFERROR(VLOOKUP(Table1[[#This Row],[RespondentID]],'All Data'!$A:$CW,95,FALSE),"unknown")</f>
        <v>unknown</v>
      </c>
      <c r="AS477" s="96" t="str">
        <f>IFERROR(VLOOKUP(Table1[[#This Row],[RespondentID]],'All Data'!$A:$CW,96,FALSE),"unknown")</f>
        <v>unknown</v>
      </c>
      <c r="AT477" s="96" t="str">
        <f>IFERROR(VLOOKUP(Table1[[#This Row],[RespondentID]],'All Data'!$A:$CW,97,FALSE),"unknown")</f>
        <v>unknown</v>
      </c>
      <c r="AU477" s="96" t="str">
        <f>IFERROR(VLOOKUP(Table1[[#This Row],[RespondentID]],'All Data'!$A:$CW,98,FALSE),"unknown")</f>
        <v>unknown</v>
      </c>
      <c r="AV477" s="96" t="str">
        <f>IFERROR(VLOOKUP(Table1[[#This Row],[RespondentID]],'All Data'!$A:$CW,99,FALSE),"unknown")</f>
        <v>unknown</v>
      </c>
    </row>
    <row r="478" spans="2:48">
      <c r="B478" s="115"/>
      <c r="C478" s="99"/>
      <c r="D478" s="99"/>
      <c r="E478" s="99"/>
      <c r="F478" s="99"/>
      <c r="G478" s="99"/>
      <c r="H478" s="99"/>
      <c r="I478" s="99"/>
      <c r="J478" s="99"/>
      <c r="K478" s="99"/>
      <c r="L478" s="99"/>
      <c r="M478" s="99"/>
      <c r="N478" s="99"/>
      <c r="O478" s="80">
        <f t="shared" si="136"/>
        <v>0</v>
      </c>
      <c r="P478" s="80" t="e">
        <f t="shared" si="137"/>
        <v>#DIV/0!</v>
      </c>
      <c r="R478" s="80">
        <f t="shared" si="138"/>
        <v>0</v>
      </c>
      <c r="S478" s="80">
        <f t="shared" si="139"/>
        <v>0</v>
      </c>
      <c r="T478" s="80">
        <f t="shared" si="140"/>
        <v>0</v>
      </c>
      <c r="U478" s="80">
        <f t="shared" si="141"/>
        <v>0</v>
      </c>
      <c r="V478" s="80">
        <f t="shared" si="142"/>
        <v>0</v>
      </c>
      <c r="W478" s="80">
        <f t="shared" si="143"/>
        <v>0</v>
      </c>
      <c r="X478" s="80">
        <f t="shared" si="144"/>
        <v>0</v>
      </c>
      <c r="Y478" s="80">
        <f t="shared" si="145"/>
        <v>0</v>
      </c>
      <c r="Z478" s="80">
        <f t="shared" si="146"/>
        <v>0</v>
      </c>
      <c r="AA478" s="80">
        <f t="shared" si="147"/>
        <v>0</v>
      </c>
      <c r="AB478" s="80">
        <f t="shared" si="148"/>
        <v>0</v>
      </c>
      <c r="AC478" s="80">
        <f t="shared" si="149"/>
        <v>0</v>
      </c>
      <c r="AF478" s="80">
        <f t="shared" si="150"/>
        <v>0</v>
      </c>
      <c r="AG478" s="80">
        <f t="shared" si="151"/>
        <v>0</v>
      </c>
      <c r="AH478" s="80" t="str">
        <f t="shared" si="152"/>
        <v>Correct</v>
      </c>
      <c r="AJ478" s="96" t="str">
        <f>IFERROR(VLOOKUP(Table1[[#This Row],[RespondentID]],'All Data'!$A:$CO,87,FALSE),"unknown")</f>
        <v>unknown</v>
      </c>
      <c r="AK478" s="96" t="str">
        <f>IFERROR(VLOOKUP(Table1[[#This Row],[RespondentID]],'All Data'!$A:$CO,88,FALSE),"unknown")</f>
        <v>unknown</v>
      </c>
      <c r="AL478" s="96" t="str">
        <f>IFERROR(VLOOKUP(Table1[[#This Row],[RespondentID]],'All Data'!$A:$CO,89,FALSE),"unknown")</f>
        <v>unknown</v>
      </c>
      <c r="AM478" s="96" t="str">
        <f>IFERROR(VLOOKUP(Table1[[#This Row],[RespondentID]],'All Data'!$A:$CO,90,FALSE),"unknown")</f>
        <v>unknown</v>
      </c>
      <c r="AN478" s="96" t="str">
        <f>IFERROR(VLOOKUP(Table1[[#This Row],[RespondentID]],'All Data'!$A:$CO,91,FALSE),"unknown")</f>
        <v>unknown</v>
      </c>
      <c r="AO478" s="96" t="str">
        <f>IFERROR(VLOOKUP(Table1[[#This Row],[RespondentID]],'All Data'!$A:$CO,92,FALSE),"unknown")</f>
        <v>unknown</v>
      </c>
      <c r="AP478" s="96" t="str">
        <f>IFERROR(VLOOKUP(Table1[[#This Row],[RespondentID]],'All Data'!$A:$CO,93,FALSE),"unknown")</f>
        <v>unknown</v>
      </c>
      <c r="AQ478" s="96" t="str">
        <f>IFERROR(VLOOKUP(Table1[[#This Row],[RespondentID]],'All Data'!$A:$CW,94,FALSE),"unknown")</f>
        <v>unknown</v>
      </c>
      <c r="AR478" s="96" t="str">
        <f>IFERROR(VLOOKUP(Table1[[#This Row],[RespondentID]],'All Data'!$A:$CW,95,FALSE),"unknown")</f>
        <v>unknown</v>
      </c>
      <c r="AS478" s="96" t="str">
        <f>IFERROR(VLOOKUP(Table1[[#This Row],[RespondentID]],'All Data'!$A:$CW,96,FALSE),"unknown")</f>
        <v>unknown</v>
      </c>
      <c r="AT478" s="96" t="str">
        <f>IFERROR(VLOOKUP(Table1[[#This Row],[RespondentID]],'All Data'!$A:$CW,97,FALSE),"unknown")</f>
        <v>unknown</v>
      </c>
      <c r="AU478" s="96" t="str">
        <f>IFERROR(VLOOKUP(Table1[[#This Row],[RespondentID]],'All Data'!$A:$CW,98,FALSE),"unknown")</f>
        <v>unknown</v>
      </c>
      <c r="AV478" s="96" t="str">
        <f>IFERROR(VLOOKUP(Table1[[#This Row],[RespondentID]],'All Data'!$A:$CW,99,FALSE),"unknown")</f>
        <v>unknown</v>
      </c>
    </row>
    <row r="479" spans="2:48">
      <c r="B479" s="115"/>
      <c r="C479" s="99"/>
      <c r="D479" s="99"/>
      <c r="E479" s="99"/>
      <c r="F479" s="99"/>
      <c r="G479" s="99"/>
      <c r="H479" s="99"/>
      <c r="I479" s="99"/>
      <c r="J479" s="99"/>
      <c r="K479" s="99"/>
      <c r="L479" s="99"/>
      <c r="M479" s="99"/>
      <c r="N479" s="99"/>
      <c r="O479" s="80">
        <f t="shared" si="136"/>
        <v>0</v>
      </c>
      <c r="P479" s="80" t="e">
        <f t="shared" si="137"/>
        <v>#DIV/0!</v>
      </c>
      <c r="R479" s="80">
        <f t="shared" si="138"/>
        <v>0</v>
      </c>
      <c r="S479" s="80">
        <f t="shared" si="139"/>
        <v>0</v>
      </c>
      <c r="T479" s="80">
        <f t="shared" si="140"/>
        <v>0</v>
      </c>
      <c r="U479" s="80">
        <f t="shared" si="141"/>
        <v>0</v>
      </c>
      <c r="V479" s="80">
        <f t="shared" si="142"/>
        <v>0</v>
      </c>
      <c r="W479" s="80">
        <f t="shared" si="143"/>
        <v>0</v>
      </c>
      <c r="X479" s="80">
        <f t="shared" si="144"/>
        <v>0</v>
      </c>
      <c r="Y479" s="80">
        <f t="shared" si="145"/>
        <v>0</v>
      </c>
      <c r="Z479" s="80">
        <f t="shared" si="146"/>
        <v>0</v>
      </c>
      <c r="AA479" s="80">
        <f t="shared" si="147"/>
        <v>0</v>
      </c>
      <c r="AB479" s="80">
        <f t="shared" si="148"/>
        <v>0</v>
      </c>
      <c r="AC479" s="80">
        <f t="shared" si="149"/>
        <v>0</v>
      </c>
      <c r="AF479" s="80">
        <f t="shared" si="150"/>
        <v>0</v>
      </c>
      <c r="AG479" s="80">
        <f t="shared" si="151"/>
        <v>0</v>
      </c>
      <c r="AH479" s="80" t="str">
        <f t="shared" si="152"/>
        <v>Correct</v>
      </c>
      <c r="AJ479" s="96" t="str">
        <f>IFERROR(VLOOKUP(Table1[[#This Row],[RespondentID]],'All Data'!$A:$CO,87,FALSE),"unknown")</f>
        <v>unknown</v>
      </c>
      <c r="AK479" s="96" t="str">
        <f>IFERROR(VLOOKUP(Table1[[#This Row],[RespondentID]],'All Data'!$A:$CO,88,FALSE),"unknown")</f>
        <v>unknown</v>
      </c>
      <c r="AL479" s="96" t="str">
        <f>IFERROR(VLOOKUP(Table1[[#This Row],[RespondentID]],'All Data'!$A:$CO,89,FALSE),"unknown")</f>
        <v>unknown</v>
      </c>
      <c r="AM479" s="96" t="str">
        <f>IFERROR(VLOOKUP(Table1[[#This Row],[RespondentID]],'All Data'!$A:$CO,90,FALSE),"unknown")</f>
        <v>unknown</v>
      </c>
      <c r="AN479" s="96" t="str">
        <f>IFERROR(VLOOKUP(Table1[[#This Row],[RespondentID]],'All Data'!$A:$CO,91,FALSE),"unknown")</f>
        <v>unknown</v>
      </c>
      <c r="AO479" s="96" t="str">
        <f>IFERROR(VLOOKUP(Table1[[#This Row],[RespondentID]],'All Data'!$A:$CO,92,FALSE),"unknown")</f>
        <v>unknown</v>
      </c>
      <c r="AP479" s="96" t="str">
        <f>IFERROR(VLOOKUP(Table1[[#This Row],[RespondentID]],'All Data'!$A:$CO,93,FALSE),"unknown")</f>
        <v>unknown</v>
      </c>
      <c r="AQ479" s="96" t="str">
        <f>IFERROR(VLOOKUP(Table1[[#This Row],[RespondentID]],'All Data'!$A:$CW,94,FALSE),"unknown")</f>
        <v>unknown</v>
      </c>
      <c r="AR479" s="96" t="str">
        <f>IFERROR(VLOOKUP(Table1[[#This Row],[RespondentID]],'All Data'!$A:$CW,95,FALSE),"unknown")</f>
        <v>unknown</v>
      </c>
      <c r="AS479" s="96" t="str">
        <f>IFERROR(VLOOKUP(Table1[[#This Row],[RespondentID]],'All Data'!$A:$CW,96,FALSE),"unknown")</f>
        <v>unknown</v>
      </c>
      <c r="AT479" s="96" t="str">
        <f>IFERROR(VLOOKUP(Table1[[#This Row],[RespondentID]],'All Data'!$A:$CW,97,FALSE),"unknown")</f>
        <v>unknown</v>
      </c>
      <c r="AU479" s="96" t="str">
        <f>IFERROR(VLOOKUP(Table1[[#This Row],[RespondentID]],'All Data'!$A:$CW,98,FALSE),"unknown")</f>
        <v>unknown</v>
      </c>
      <c r="AV479" s="96" t="str">
        <f>IFERROR(VLOOKUP(Table1[[#This Row],[RespondentID]],'All Data'!$A:$CW,99,FALSE),"unknown")</f>
        <v>unknown</v>
      </c>
    </row>
    <row r="480" spans="2:48">
      <c r="B480" s="115"/>
      <c r="C480" s="99"/>
      <c r="D480" s="99"/>
      <c r="E480" s="99"/>
      <c r="F480" s="99"/>
      <c r="G480" s="99"/>
      <c r="H480" s="99"/>
      <c r="I480" s="99"/>
      <c r="J480" s="99"/>
      <c r="K480" s="99"/>
      <c r="L480" s="99"/>
      <c r="M480" s="99"/>
      <c r="N480" s="99"/>
      <c r="O480" s="80">
        <f t="shared" si="136"/>
        <v>0</v>
      </c>
      <c r="P480" s="80" t="e">
        <f t="shared" si="137"/>
        <v>#DIV/0!</v>
      </c>
      <c r="R480" s="80">
        <f t="shared" si="138"/>
        <v>0</v>
      </c>
      <c r="S480" s="80">
        <f t="shared" si="139"/>
        <v>0</v>
      </c>
      <c r="T480" s="80">
        <f t="shared" si="140"/>
        <v>0</v>
      </c>
      <c r="U480" s="80">
        <f t="shared" si="141"/>
        <v>0</v>
      </c>
      <c r="V480" s="80">
        <f t="shared" si="142"/>
        <v>0</v>
      </c>
      <c r="W480" s="80">
        <f t="shared" si="143"/>
        <v>0</v>
      </c>
      <c r="X480" s="80">
        <f t="shared" si="144"/>
        <v>0</v>
      </c>
      <c r="Y480" s="80">
        <f t="shared" si="145"/>
        <v>0</v>
      </c>
      <c r="Z480" s="80">
        <f t="shared" si="146"/>
        <v>0</v>
      </c>
      <c r="AA480" s="80">
        <f t="shared" si="147"/>
        <v>0</v>
      </c>
      <c r="AB480" s="80">
        <f t="shared" si="148"/>
        <v>0</v>
      </c>
      <c r="AC480" s="80">
        <f t="shared" si="149"/>
        <v>0</v>
      </c>
      <c r="AF480" s="80">
        <f t="shared" si="150"/>
        <v>0</v>
      </c>
      <c r="AG480" s="80">
        <f t="shared" si="151"/>
        <v>0</v>
      </c>
      <c r="AH480" s="80" t="str">
        <f t="shared" si="152"/>
        <v>Correct</v>
      </c>
      <c r="AJ480" s="96" t="str">
        <f>IFERROR(VLOOKUP(Table1[[#This Row],[RespondentID]],'All Data'!$A:$CO,87,FALSE),"unknown")</f>
        <v>unknown</v>
      </c>
      <c r="AK480" s="96" t="str">
        <f>IFERROR(VLOOKUP(Table1[[#This Row],[RespondentID]],'All Data'!$A:$CO,88,FALSE),"unknown")</f>
        <v>unknown</v>
      </c>
      <c r="AL480" s="96" t="str">
        <f>IFERROR(VLOOKUP(Table1[[#This Row],[RespondentID]],'All Data'!$A:$CO,89,FALSE),"unknown")</f>
        <v>unknown</v>
      </c>
      <c r="AM480" s="96" t="str">
        <f>IFERROR(VLOOKUP(Table1[[#This Row],[RespondentID]],'All Data'!$A:$CO,90,FALSE),"unknown")</f>
        <v>unknown</v>
      </c>
      <c r="AN480" s="96" t="str">
        <f>IFERROR(VLOOKUP(Table1[[#This Row],[RespondentID]],'All Data'!$A:$CO,91,FALSE),"unknown")</f>
        <v>unknown</v>
      </c>
      <c r="AO480" s="96" t="str">
        <f>IFERROR(VLOOKUP(Table1[[#This Row],[RespondentID]],'All Data'!$A:$CO,92,FALSE),"unknown")</f>
        <v>unknown</v>
      </c>
      <c r="AP480" s="96" t="str">
        <f>IFERROR(VLOOKUP(Table1[[#This Row],[RespondentID]],'All Data'!$A:$CO,93,FALSE),"unknown")</f>
        <v>unknown</v>
      </c>
      <c r="AQ480" s="96" t="str">
        <f>IFERROR(VLOOKUP(Table1[[#This Row],[RespondentID]],'All Data'!$A:$CW,94,FALSE),"unknown")</f>
        <v>unknown</v>
      </c>
      <c r="AR480" s="96" t="str">
        <f>IFERROR(VLOOKUP(Table1[[#This Row],[RespondentID]],'All Data'!$A:$CW,95,FALSE),"unknown")</f>
        <v>unknown</v>
      </c>
      <c r="AS480" s="96" t="str">
        <f>IFERROR(VLOOKUP(Table1[[#This Row],[RespondentID]],'All Data'!$A:$CW,96,FALSE),"unknown")</f>
        <v>unknown</v>
      </c>
      <c r="AT480" s="96" t="str">
        <f>IFERROR(VLOOKUP(Table1[[#This Row],[RespondentID]],'All Data'!$A:$CW,97,FALSE),"unknown")</f>
        <v>unknown</v>
      </c>
      <c r="AU480" s="96" t="str">
        <f>IFERROR(VLOOKUP(Table1[[#This Row],[RespondentID]],'All Data'!$A:$CW,98,FALSE),"unknown")</f>
        <v>unknown</v>
      </c>
      <c r="AV480" s="96" t="str">
        <f>IFERROR(VLOOKUP(Table1[[#This Row],[RespondentID]],'All Data'!$A:$CW,99,FALSE),"unknown")</f>
        <v>unknown</v>
      </c>
    </row>
    <row r="481" spans="2:48">
      <c r="B481" s="115"/>
      <c r="C481" s="99"/>
      <c r="D481" s="99"/>
      <c r="E481" s="99"/>
      <c r="F481" s="99"/>
      <c r="G481" s="99"/>
      <c r="H481" s="99"/>
      <c r="I481" s="99"/>
      <c r="J481" s="99"/>
      <c r="K481" s="99"/>
      <c r="L481" s="99"/>
      <c r="M481" s="99"/>
      <c r="N481" s="99"/>
      <c r="O481" s="80">
        <f t="shared" si="136"/>
        <v>0</v>
      </c>
      <c r="P481" s="80" t="e">
        <f t="shared" si="137"/>
        <v>#DIV/0!</v>
      </c>
      <c r="R481" s="80">
        <f t="shared" si="138"/>
        <v>0</v>
      </c>
      <c r="S481" s="80">
        <f t="shared" si="139"/>
        <v>0</v>
      </c>
      <c r="T481" s="80">
        <f t="shared" si="140"/>
        <v>0</v>
      </c>
      <c r="U481" s="80">
        <f t="shared" si="141"/>
        <v>0</v>
      </c>
      <c r="V481" s="80">
        <f t="shared" si="142"/>
        <v>0</v>
      </c>
      <c r="W481" s="80">
        <f t="shared" si="143"/>
        <v>0</v>
      </c>
      <c r="X481" s="80">
        <f t="shared" si="144"/>
        <v>0</v>
      </c>
      <c r="Y481" s="80">
        <f t="shared" si="145"/>
        <v>0</v>
      </c>
      <c r="Z481" s="80">
        <f t="shared" si="146"/>
        <v>0</v>
      </c>
      <c r="AA481" s="80">
        <f t="shared" si="147"/>
        <v>0</v>
      </c>
      <c r="AB481" s="80">
        <f t="shared" si="148"/>
        <v>0</v>
      </c>
      <c r="AC481" s="80">
        <f t="shared" si="149"/>
        <v>0</v>
      </c>
      <c r="AF481" s="80">
        <f t="shared" si="150"/>
        <v>0</v>
      </c>
      <c r="AG481" s="80">
        <f t="shared" si="151"/>
        <v>0</v>
      </c>
      <c r="AH481" s="80" t="str">
        <f t="shared" si="152"/>
        <v>Correct</v>
      </c>
      <c r="AJ481" s="96" t="str">
        <f>IFERROR(VLOOKUP(Table1[[#This Row],[RespondentID]],'All Data'!$A:$CO,87,FALSE),"unknown")</f>
        <v>unknown</v>
      </c>
      <c r="AK481" s="96" t="str">
        <f>IFERROR(VLOOKUP(Table1[[#This Row],[RespondentID]],'All Data'!$A:$CO,88,FALSE),"unknown")</f>
        <v>unknown</v>
      </c>
      <c r="AL481" s="96" t="str">
        <f>IFERROR(VLOOKUP(Table1[[#This Row],[RespondentID]],'All Data'!$A:$CO,89,FALSE),"unknown")</f>
        <v>unknown</v>
      </c>
      <c r="AM481" s="96" t="str">
        <f>IFERROR(VLOOKUP(Table1[[#This Row],[RespondentID]],'All Data'!$A:$CO,90,FALSE),"unknown")</f>
        <v>unknown</v>
      </c>
      <c r="AN481" s="96" t="str">
        <f>IFERROR(VLOOKUP(Table1[[#This Row],[RespondentID]],'All Data'!$A:$CO,91,FALSE),"unknown")</f>
        <v>unknown</v>
      </c>
      <c r="AO481" s="96" t="str">
        <f>IFERROR(VLOOKUP(Table1[[#This Row],[RespondentID]],'All Data'!$A:$CO,92,FALSE),"unknown")</f>
        <v>unknown</v>
      </c>
      <c r="AP481" s="96" t="str">
        <f>IFERROR(VLOOKUP(Table1[[#This Row],[RespondentID]],'All Data'!$A:$CO,93,FALSE),"unknown")</f>
        <v>unknown</v>
      </c>
      <c r="AQ481" s="96" t="str">
        <f>IFERROR(VLOOKUP(Table1[[#This Row],[RespondentID]],'All Data'!$A:$CW,94,FALSE),"unknown")</f>
        <v>unknown</v>
      </c>
      <c r="AR481" s="96" t="str">
        <f>IFERROR(VLOOKUP(Table1[[#This Row],[RespondentID]],'All Data'!$A:$CW,95,FALSE),"unknown")</f>
        <v>unknown</v>
      </c>
      <c r="AS481" s="96" t="str">
        <f>IFERROR(VLOOKUP(Table1[[#This Row],[RespondentID]],'All Data'!$A:$CW,96,FALSE),"unknown")</f>
        <v>unknown</v>
      </c>
      <c r="AT481" s="96" t="str">
        <f>IFERROR(VLOOKUP(Table1[[#This Row],[RespondentID]],'All Data'!$A:$CW,97,FALSE),"unknown")</f>
        <v>unknown</v>
      </c>
      <c r="AU481" s="96" t="str">
        <f>IFERROR(VLOOKUP(Table1[[#This Row],[RespondentID]],'All Data'!$A:$CW,98,FALSE),"unknown")</f>
        <v>unknown</v>
      </c>
      <c r="AV481" s="96" t="str">
        <f>IFERROR(VLOOKUP(Table1[[#This Row],[RespondentID]],'All Data'!$A:$CW,99,FALSE),"unknown")</f>
        <v>unknown</v>
      </c>
    </row>
    <row r="482" spans="2:48">
      <c r="B482" s="115"/>
      <c r="C482" s="99"/>
      <c r="D482" s="99"/>
      <c r="E482" s="99"/>
      <c r="F482" s="99"/>
      <c r="G482" s="99"/>
      <c r="H482" s="99"/>
      <c r="I482" s="99"/>
      <c r="J482" s="99"/>
      <c r="K482" s="99"/>
      <c r="L482" s="99"/>
      <c r="M482" s="99"/>
      <c r="N482" s="99"/>
      <c r="O482" s="80">
        <f t="shared" si="136"/>
        <v>0</v>
      </c>
      <c r="P482" s="80" t="e">
        <f t="shared" si="137"/>
        <v>#DIV/0!</v>
      </c>
      <c r="R482" s="80">
        <f t="shared" si="138"/>
        <v>0</v>
      </c>
      <c r="S482" s="80">
        <f t="shared" si="139"/>
        <v>0</v>
      </c>
      <c r="T482" s="80">
        <f t="shared" si="140"/>
        <v>0</v>
      </c>
      <c r="U482" s="80">
        <f t="shared" si="141"/>
        <v>0</v>
      </c>
      <c r="V482" s="80">
        <f t="shared" si="142"/>
        <v>0</v>
      </c>
      <c r="W482" s="80">
        <f t="shared" si="143"/>
        <v>0</v>
      </c>
      <c r="X482" s="80">
        <f t="shared" si="144"/>
        <v>0</v>
      </c>
      <c r="Y482" s="80">
        <f t="shared" si="145"/>
        <v>0</v>
      </c>
      <c r="Z482" s="80">
        <f t="shared" si="146"/>
        <v>0</v>
      </c>
      <c r="AA482" s="80">
        <f t="shared" si="147"/>
        <v>0</v>
      </c>
      <c r="AB482" s="80">
        <f t="shared" si="148"/>
        <v>0</v>
      </c>
      <c r="AC482" s="80">
        <f t="shared" si="149"/>
        <v>0</v>
      </c>
      <c r="AF482" s="80">
        <f t="shared" si="150"/>
        <v>0</v>
      </c>
      <c r="AG482" s="80">
        <f t="shared" si="151"/>
        <v>0</v>
      </c>
      <c r="AH482" s="80" t="str">
        <f t="shared" si="152"/>
        <v>Correct</v>
      </c>
      <c r="AJ482" s="96" t="str">
        <f>IFERROR(VLOOKUP(Table1[[#This Row],[RespondentID]],'All Data'!$A:$CO,87,FALSE),"unknown")</f>
        <v>unknown</v>
      </c>
      <c r="AK482" s="96" t="str">
        <f>IFERROR(VLOOKUP(Table1[[#This Row],[RespondentID]],'All Data'!$A:$CO,88,FALSE),"unknown")</f>
        <v>unknown</v>
      </c>
      <c r="AL482" s="96" t="str">
        <f>IFERROR(VLOOKUP(Table1[[#This Row],[RespondentID]],'All Data'!$A:$CO,89,FALSE),"unknown")</f>
        <v>unknown</v>
      </c>
      <c r="AM482" s="96" t="str">
        <f>IFERROR(VLOOKUP(Table1[[#This Row],[RespondentID]],'All Data'!$A:$CO,90,FALSE),"unknown")</f>
        <v>unknown</v>
      </c>
      <c r="AN482" s="96" t="str">
        <f>IFERROR(VLOOKUP(Table1[[#This Row],[RespondentID]],'All Data'!$A:$CO,91,FALSE),"unknown")</f>
        <v>unknown</v>
      </c>
      <c r="AO482" s="96" t="str">
        <f>IFERROR(VLOOKUP(Table1[[#This Row],[RespondentID]],'All Data'!$A:$CO,92,FALSE),"unknown")</f>
        <v>unknown</v>
      </c>
      <c r="AP482" s="96" t="str">
        <f>IFERROR(VLOOKUP(Table1[[#This Row],[RespondentID]],'All Data'!$A:$CO,93,FALSE),"unknown")</f>
        <v>unknown</v>
      </c>
      <c r="AQ482" s="96" t="str">
        <f>IFERROR(VLOOKUP(Table1[[#This Row],[RespondentID]],'All Data'!$A:$CW,94,FALSE),"unknown")</f>
        <v>unknown</v>
      </c>
      <c r="AR482" s="96" t="str">
        <f>IFERROR(VLOOKUP(Table1[[#This Row],[RespondentID]],'All Data'!$A:$CW,95,FALSE),"unknown")</f>
        <v>unknown</v>
      </c>
      <c r="AS482" s="96" t="str">
        <f>IFERROR(VLOOKUP(Table1[[#This Row],[RespondentID]],'All Data'!$A:$CW,96,FALSE),"unknown")</f>
        <v>unknown</v>
      </c>
      <c r="AT482" s="96" t="str">
        <f>IFERROR(VLOOKUP(Table1[[#This Row],[RespondentID]],'All Data'!$A:$CW,97,FALSE),"unknown")</f>
        <v>unknown</v>
      </c>
      <c r="AU482" s="96" t="str">
        <f>IFERROR(VLOOKUP(Table1[[#This Row],[RespondentID]],'All Data'!$A:$CW,98,FALSE),"unknown")</f>
        <v>unknown</v>
      </c>
      <c r="AV482" s="96" t="str">
        <f>IFERROR(VLOOKUP(Table1[[#This Row],[RespondentID]],'All Data'!$A:$CW,99,FALSE),"unknown")</f>
        <v>unknown</v>
      </c>
    </row>
    <row r="483" spans="2:48">
      <c r="B483" s="115"/>
      <c r="C483" s="99"/>
      <c r="D483" s="99"/>
      <c r="E483" s="99"/>
      <c r="F483" s="99"/>
      <c r="G483" s="99"/>
      <c r="H483" s="99"/>
      <c r="I483" s="99"/>
      <c r="J483" s="99"/>
      <c r="K483" s="99"/>
      <c r="L483" s="99"/>
      <c r="M483" s="99"/>
      <c r="N483" s="99"/>
      <c r="O483" s="80">
        <f t="shared" si="136"/>
        <v>0</v>
      </c>
      <c r="P483" s="80" t="e">
        <f t="shared" si="137"/>
        <v>#DIV/0!</v>
      </c>
      <c r="R483" s="80">
        <f t="shared" si="138"/>
        <v>0</v>
      </c>
      <c r="S483" s="80">
        <f t="shared" si="139"/>
        <v>0</v>
      </c>
      <c r="T483" s="80">
        <f t="shared" si="140"/>
        <v>0</v>
      </c>
      <c r="U483" s="80">
        <f t="shared" si="141"/>
        <v>0</v>
      </c>
      <c r="V483" s="80">
        <f t="shared" si="142"/>
        <v>0</v>
      </c>
      <c r="W483" s="80">
        <f t="shared" si="143"/>
        <v>0</v>
      </c>
      <c r="X483" s="80">
        <f t="shared" si="144"/>
        <v>0</v>
      </c>
      <c r="Y483" s="80">
        <f t="shared" si="145"/>
        <v>0</v>
      </c>
      <c r="Z483" s="80">
        <f t="shared" si="146"/>
        <v>0</v>
      </c>
      <c r="AA483" s="80">
        <f t="shared" si="147"/>
        <v>0</v>
      </c>
      <c r="AB483" s="80">
        <f t="shared" si="148"/>
        <v>0</v>
      </c>
      <c r="AC483" s="80">
        <f t="shared" si="149"/>
        <v>0</v>
      </c>
      <c r="AF483" s="80">
        <f t="shared" si="150"/>
        <v>0</v>
      </c>
      <c r="AG483" s="80">
        <f t="shared" si="151"/>
        <v>0</v>
      </c>
      <c r="AH483" s="80" t="str">
        <f t="shared" si="152"/>
        <v>Correct</v>
      </c>
      <c r="AJ483" s="96" t="str">
        <f>IFERROR(VLOOKUP(Table1[[#This Row],[RespondentID]],'All Data'!$A:$CO,87,FALSE),"unknown")</f>
        <v>unknown</v>
      </c>
      <c r="AK483" s="96" t="str">
        <f>IFERROR(VLOOKUP(Table1[[#This Row],[RespondentID]],'All Data'!$A:$CO,88,FALSE),"unknown")</f>
        <v>unknown</v>
      </c>
      <c r="AL483" s="96" t="str">
        <f>IFERROR(VLOOKUP(Table1[[#This Row],[RespondentID]],'All Data'!$A:$CO,89,FALSE),"unknown")</f>
        <v>unknown</v>
      </c>
      <c r="AM483" s="96" t="str">
        <f>IFERROR(VLOOKUP(Table1[[#This Row],[RespondentID]],'All Data'!$A:$CO,90,FALSE),"unknown")</f>
        <v>unknown</v>
      </c>
      <c r="AN483" s="96" t="str">
        <f>IFERROR(VLOOKUP(Table1[[#This Row],[RespondentID]],'All Data'!$A:$CO,91,FALSE),"unknown")</f>
        <v>unknown</v>
      </c>
      <c r="AO483" s="96" t="str">
        <f>IFERROR(VLOOKUP(Table1[[#This Row],[RespondentID]],'All Data'!$A:$CO,92,FALSE),"unknown")</f>
        <v>unknown</v>
      </c>
      <c r="AP483" s="96" t="str">
        <f>IFERROR(VLOOKUP(Table1[[#This Row],[RespondentID]],'All Data'!$A:$CO,93,FALSE),"unknown")</f>
        <v>unknown</v>
      </c>
      <c r="AQ483" s="96" t="str">
        <f>IFERROR(VLOOKUP(Table1[[#This Row],[RespondentID]],'All Data'!$A:$CW,94,FALSE),"unknown")</f>
        <v>unknown</v>
      </c>
      <c r="AR483" s="96" t="str">
        <f>IFERROR(VLOOKUP(Table1[[#This Row],[RespondentID]],'All Data'!$A:$CW,95,FALSE),"unknown")</f>
        <v>unknown</v>
      </c>
      <c r="AS483" s="96" t="str">
        <f>IFERROR(VLOOKUP(Table1[[#This Row],[RespondentID]],'All Data'!$A:$CW,96,FALSE),"unknown")</f>
        <v>unknown</v>
      </c>
      <c r="AT483" s="96" t="str">
        <f>IFERROR(VLOOKUP(Table1[[#This Row],[RespondentID]],'All Data'!$A:$CW,97,FALSE),"unknown")</f>
        <v>unknown</v>
      </c>
      <c r="AU483" s="96" t="str">
        <f>IFERROR(VLOOKUP(Table1[[#This Row],[RespondentID]],'All Data'!$A:$CW,98,FALSE),"unknown")</f>
        <v>unknown</v>
      </c>
      <c r="AV483" s="96" t="str">
        <f>IFERROR(VLOOKUP(Table1[[#This Row],[RespondentID]],'All Data'!$A:$CW,99,FALSE),"unknown")</f>
        <v>unknown</v>
      </c>
    </row>
    <row r="484" spans="2:48">
      <c r="B484" s="115"/>
      <c r="C484" s="99"/>
      <c r="D484" s="99"/>
      <c r="E484" s="99"/>
      <c r="F484" s="99"/>
      <c r="G484" s="99"/>
      <c r="H484" s="99"/>
      <c r="I484" s="99"/>
      <c r="J484" s="99"/>
      <c r="K484" s="99"/>
      <c r="L484" s="99"/>
      <c r="M484" s="99"/>
      <c r="N484" s="99"/>
      <c r="O484" s="80">
        <f t="shared" si="136"/>
        <v>0</v>
      </c>
      <c r="P484" s="80" t="e">
        <f t="shared" si="137"/>
        <v>#DIV/0!</v>
      </c>
      <c r="R484" s="80">
        <f t="shared" si="138"/>
        <v>0</v>
      </c>
      <c r="S484" s="80">
        <f t="shared" si="139"/>
        <v>0</v>
      </c>
      <c r="T484" s="80">
        <f t="shared" si="140"/>
        <v>0</v>
      </c>
      <c r="U484" s="80">
        <f t="shared" si="141"/>
        <v>0</v>
      </c>
      <c r="V484" s="80">
        <f t="shared" si="142"/>
        <v>0</v>
      </c>
      <c r="W484" s="80">
        <f t="shared" si="143"/>
        <v>0</v>
      </c>
      <c r="X484" s="80">
        <f t="shared" si="144"/>
        <v>0</v>
      </c>
      <c r="Y484" s="80">
        <f t="shared" si="145"/>
        <v>0</v>
      </c>
      <c r="Z484" s="80">
        <f t="shared" si="146"/>
        <v>0</v>
      </c>
      <c r="AA484" s="80">
        <f t="shared" si="147"/>
        <v>0</v>
      </c>
      <c r="AB484" s="80">
        <f t="shared" si="148"/>
        <v>0</v>
      </c>
      <c r="AC484" s="80">
        <f t="shared" si="149"/>
        <v>0</v>
      </c>
      <c r="AF484" s="80">
        <f t="shared" si="150"/>
        <v>0</v>
      </c>
      <c r="AG484" s="80">
        <f t="shared" si="151"/>
        <v>0</v>
      </c>
      <c r="AH484" s="80" t="str">
        <f t="shared" si="152"/>
        <v>Correct</v>
      </c>
      <c r="AJ484" s="96" t="str">
        <f>IFERROR(VLOOKUP(Table1[[#This Row],[RespondentID]],'All Data'!$A:$CO,87,FALSE),"unknown")</f>
        <v>unknown</v>
      </c>
      <c r="AK484" s="96" t="str">
        <f>IFERROR(VLOOKUP(Table1[[#This Row],[RespondentID]],'All Data'!$A:$CO,88,FALSE),"unknown")</f>
        <v>unknown</v>
      </c>
      <c r="AL484" s="96" t="str">
        <f>IFERROR(VLOOKUP(Table1[[#This Row],[RespondentID]],'All Data'!$A:$CO,89,FALSE),"unknown")</f>
        <v>unknown</v>
      </c>
      <c r="AM484" s="96" t="str">
        <f>IFERROR(VLOOKUP(Table1[[#This Row],[RespondentID]],'All Data'!$A:$CO,90,FALSE),"unknown")</f>
        <v>unknown</v>
      </c>
      <c r="AN484" s="96" t="str">
        <f>IFERROR(VLOOKUP(Table1[[#This Row],[RespondentID]],'All Data'!$A:$CO,91,FALSE),"unknown")</f>
        <v>unknown</v>
      </c>
      <c r="AO484" s="96" t="str">
        <f>IFERROR(VLOOKUP(Table1[[#This Row],[RespondentID]],'All Data'!$A:$CO,92,FALSE),"unknown")</f>
        <v>unknown</v>
      </c>
      <c r="AP484" s="96" t="str">
        <f>IFERROR(VLOOKUP(Table1[[#This Row],[RespondentID]],'All Data'!$A:$CO,93,FALSE),"unknown")</f>
        <v>unknown</v>
      </c>
      <c r="AQ484" s="96" t="str">
        <f>IFERROR(VLOOKUP(Table1[[#This Row],[RespondentID]],'All Data'!$A:$CW,94,FALSE),"unknown")</f>
        <v>unknown</v>
      </c>
      <c r="AR484" s="96" t="str">
        <f>IFERROR(VLOOKUP(Table1[[#This Row],[RespondentID]],'All Data'!$A:$CW,95,FALSE),"unknown")</f>
        <v>unknown</v>
      </c>
      <c r="AS484" s="96" t="str">
        <f>IFERROR(VLOOKUP(Table1[[#This Row],[RespondentID]],'All Data'!$A:$CW,96,FALSE),"unknown")</f>
        <v>unknown</v>
      </c>
      <c r="AT484" s="96" t="str">
        <f>IFERROR(VLOOKUP(Table1[[#This Row],[RespondentID]],'All Data'!$A:$CW,97,FALSE),"unknown")</f>
        <v>unknown</v>
      </c>
      <c r="AU484" s="96" t="str">
        <f>IFERROR(VLOOKUP(Table1[[#This Row],[RespondentID]],'All Data'!$A:$CW,98,FALSE),"unknown")</f>
        <v>unknown</v>
      </c>
      <c r="AV484" s="96" t="str">
        <f>IFERROR(VLOOKUP(Table1[[#This Row],[RespondentID]],'All Data'!$A:$CW,99,FALSE),"unknown")</f>
        <v>unknown</v>
      </c>
    </row>
    <row r="485" spans="2:48">
      <c r="B485" s="115"/>
      <c r="C485" s="99"/>
      <c r="D485" s="99"/>
      <c r="E485" s="99"/>
      <c r="F485" s="99"/>
      <c r="G485" s="99"/>
      <c r="H485" s="99"/>
      <c r="I485" s="99"/>
      <c r="J485" s="99"/>
      <c r="K485" s="99"/>
      <c r="L485" s="99"/>
      <c r="M485" s="99"/>
      <c r="N485" s="99"/>
      <c r="O485" s="80">
        <f t="shared" si="136"/>
        <v>0</v>
      </c>
      <c r="P485" s="80" t="e">
        <f t="shared" si="137"/>
        <v>#DIV/0!</v>
      </c>
      <c r="R485" s="80">
        <f t="shared" si="138"/>
        <v>0</v>
      </c>
      <c r="S485" s="80">
        <f t="shared" si="139"/>
        <v>0</v>
      </c>
      <c r="T485" s="80">
        <f t="shared" si="140"/>
        <v>0</v>
      </c>
      <c r="U485" s="80">
        <f t="shared" si="141"/>
        <v>0</v>
      </c>
      <c r="V485" s="80">
        <f t="shared" si="142"/>
        <v>0</v>
      </c>
      <c r="W485" s="80">
        <f t="shared" si="143"/>
        <v>0</v>
      </c>
      <c r="X485" s="80">
        <f t="shared" si="144"/>
        <v>0</v>
      </c>
      <c r="Y485" s="80">
        <f t="shared" si="145"/>
        <v>0</v>
      </c>
      <c r="Z485" s="80">
        <f t="shared" si="146"/>
        <v>0</v>
      </c>
      <c r="AA485" s="80">
        <f t="shared" si="147"/>
        <v>0</v>
      </c>
      <c r="AB485" s="80">
        <f t="shared" si="148"/>
        <v>0</v>
      </c>
      <c r="AC485" s="80">
        <f t="shared" si="149"/>
        <v>0</v>
      </c>
      <c r="AF485" s="80">
        <f t="shared" si="150"/>
        <v>0</v>
      </c>
      <c r="AG485" s="80">
        <f t="shared" si="151"/>
        <v>0</v>
      </c>
      <c r="AH485" s="80" t="str">
        <f t="shared" si="152"/>
        <v>Correct</v>
      </c>
      <c r="AJ485" s="96" t="str">
        <f>IFERROR(VLOOKUP(Table1[[#This Row],[RespondentID]],'All Data'!$A:$CO,87,FALSE),"unknown")</f>
        <v>unknown</v>
      </c>
      <c r="AK485" s="96" t="str">
        <f>IFERROR(VLOOKUP(Table1[[#This Row],[RespondentID]],'All Data'!$A:$CO,88,FALSE),"unknown")</f>
        <v>unknown</v>
      </c>
      <c r="AL485" s="96" t="str">
        <f>IFERROR(VLOOKUP(Table1[[#This Row],[RespondentID]],'All Data'!$A:$CO,89,FALSE),"unknown")</f>
        <v>unknown</v>
      </c>
      <c r="AM485" s="96" t="str">
        <f>IFERROR(VLOOKUP(Table1[[#This Row],[RespondentID]],'All Data'!$A:$CO,90,FALSE),"unknown")</f>
        <v>unknown</v>
      </c>
      <c r="AN485" s="96" t="str">
        <f>IFERROR(VLOOKUP(Table1[[#This Row],[RespondentID]],'All Data'!$A:$CO,91,FALSE),"unknown")</f>
        <v>unknown</v>
      </c>
      <c r="AO485" s="96" t="str">
        <f>IFERROR(VLOOKUP(Table1[[#This Row],[RespondentID]],'All Data'!$A:$CO,92,FALSE),"unknown")</f>
        <v>unknown</v>
      </c>
      <c r="AP485" s="96" t="str">
        <f>IFERROR(VLOOKUP(Table1[[#This Row],[RespondentID]],'All Data'!$A:$CO,93,FALSE),"unknown")</f>
        <v>unknown</v>
      </c>
      <c r="AQ485" s="96" t="str">
        <f>IFERROR(VLOOKUP(Table1[[#This Row],[RespondentID]],'All Data'!$A:$CW,94,FALSE),"unknown")</f>
        <v>unknown</v>
      </c>
      <c r="AR485" s="96" t="str">
        <f>IFERROR(VLOOKUP(Table1[[#This Row],[RespondentID]],'All Data'!$A:$CW,95,FALSE),"unknown")</f>
        <v>unknown</v>
      </c>
      <c r="AS485" s="96" t="str">
        <f>IFERROR(VLOOKUP(Table1[[#This Row],[RespondentID]],'All Data'!$A:$CW,96,FALSE),"unknown")</f>
        <v>unknown</v>
      </c>
      <c r="AT485" s="96" t="str">
        <f>IFERROR(VLOOKUP(Table1[[#This Row],[RespondentID]],'All Data'!$A:$CW,97,FALSE),"unknown")</f>
        <v>unknown</v>
      </c>
      <c r="AU485" s="96" t="str">
        <f>IFERROR(VLOOKUP(Table1[[#This Row],[RespondentID]],'All Data'!$A:$CW,98,FALSE),"unknown")</f>
        <v>unknown</v>
      </c>
      <c r="AV485" s="96" t="str">
        <f>IFERROR(VLOOKUP(Table1[[#This Row],[RespondentID]],'All Data'!$A:$CW,99,FALSE),"unknown")</f>
        <v>unknown</v>
      </c>
    </row>
    <row r="486" spans="2:48">
      <c r="B486" s="115"/>
      <c r="C486" s="99"/>
      <c r="D486" s="99"/>
      <c r="E486" s="99"/>
      <c r="F486" s="99"/>
      <c r="G486" s="99"/>
      <c r="H486" s="99"/>
      <c r="I486" s="99"/>
      <c r="J486" s="99"/>
      <c r="K486" s="99"/>
      <c r="L486" s="99"/>
      <c r="M486" s="99"/>
      <c r="N486" s="99"/>
      <c r="O486" s="80">
        <f t="shared" si="136"/>
        <v>0</v>
      </c>
      <c r="P486" s="80" t="e">
        <f t="shared" si="137"/>
        <v>#DIV/0!</v>
      </c>
      <c r="R486" s="80">
        <f t="shared" si="138"/>
        <v>0</v>
      </c>
      <c r="S486" s="80">
        <f t="shared" si="139"/>
        <v>0</v>
      </c>
      <c r="T486" s="80">
        <f t="shared" si="140"/>
        <v>0</v>
      </c>
      <c r="U486" s="80">
        <f t="shared" si="141"/>
        <v>0</v>
      </c>
      <c r="V486" s="80">
        <f t="shared" si="142"/>
        <v>0</v>
      </c>
      <c r="W486" s="80">
        <f t="shared" si="143"/>
        <v>0</v>
      </c>
      <c r="X486" s="80">
        <f t="shared" si="144"/>
        <v>0</v>
      </c>
      <c r="Y486" s="80">
        <f t="shared" si="145"/>
        <v>0</v>
      </c>
      <c r="Z486" s="80">
        <f t="shared" si="146"/>
        <v>0</v>
      </c>
      <c r="AA486" s="80">
        <f t="shared" si="147"/>
        <v>0</v>
      </c>
      <c r="AB486" s="80">
        <f t="shared" si="148"/>
        <v>0</v>
      </c>
      <c r="AC486" s="80">
        <f t="shared" si="149"/>
        <v>0</v>
      </c>
      <c r="AF486" s="80">
        <f t="shared" si="150"/>
        <v>0</v>
      </c>
      <c r="AG486" s="80">
        <f t="shared" si="151"/>
        <v>0</v>
      </c>
      <c r="AH486" s="80" t="str">
        <f t="shared" si="152"/>
        <v>Correct</v>
      </c>
      <c r="AJ486" s="96" t="str">
        <f>IFERROR(VLOOKUP(Table1[[#This Row],[RespondentID]],'All Data'!$A:$CO,87,FALSE),"unknown")</f>
        <v>unknown</v>
      </c>
      <c r="AK486" s="96" t="str">
        <f>IFERROR(VLOOKUP(Table1[[#This Row],[RespondentID]],'All Data'!$A:$CO,88,FALSE),"unknown")</f>
        <v>unknown</v>
      </c>
      <c r="AL486" s="96" t="str">
        <f>IFERROR(VLOOKUP(Table1[[#This Row],[RespondentID]],'All Data'!$A:$CO,89,FALSE),"unknown")</f>
        <v>unknown</v>
      </c>
      <c r="AM486" s="96" t="str">
        <f>IFERROR(VLOOKUP(Table1[[#This Row],[RespondentID]],'All Data'!$A:$CO,90,FALSE),"unknown")</f>
        <v>unknown</v>
      </c>
      <c r="AN486" s="96" t="str">
        <f>IFERROR(VLOOKUP(Table1[[#This Row],[RespondentID]],'All Data'!$A:$CO,91,FALSE),"unknown")</f>
        <v>unknown</v>
      </c>
      <c r="AO486" s="96" t="str">
        <f>IFERROR(VLOOKUP(Table1[[#This Row],[RespondentID]],'All Data'!$A:$CO,92,FALSE),"unknown")</f>
        <v>unknown</v>
      </c>
      <c r="AP486" s="96" t="str">
        <f>IFERROR(VLOOKUP(Table1[[#This Row],[RespondentID]],'All Data'!$A:$CO,93,FALSE),"unknown")</f>
        <v>unknown</v>
      </c>
      <c r="AQ486" s="96" t="str">
        <f>IFERROR(VLOOKUP(Table1[[#This Row],[RespondentID]],'All Data'!$A:$CW,94,FALSE),"unknown")</f>
        <v>unknown</v>
      </c>
      <c r="AR486" s="96" t="str">
        <f>IFERROR(VLOOKUP(Table1[[#This Row],[RespondentID]],'All Data'!$A:$CW,95,FALSE),"unknown")</f>
        <v>unknown</v>
      </c>
      <c r="AS486" s="96" t="str">
        <f>IFERROR(VLOOKUP(Table1[[#This Row],[RespondentID]],'All Data'!$A:$CW,96,FALSE),"unknown")</f>
        <v>unknown</v>
      </c>
      <c r="AT486" s="96" t="str">
        <f>IFERROR(VLOOKUP(Table1[[#This Row],[RespondentID]],'All Data'!$A:$CW,97,FALSE),"unknown")</f>
        <v>unknown</v>
      </c>
      <c r="AU486" s="96" t="str">
        <f>IFERROR(VLOOKUP(Table1[[#This Row],[RespondentID]],'All Data'!$A:$CW,98,FALSE),"unknown")</f>
        <v>unknown</v>
      </c>
      <c r="AV486" s="96" t="str">
        <f>IFERROR(VLOOKUP(Table1[[#This Row],[RespondentID]],'All Data'!$A:$CW,99,FALSE),"unknown")</f>
        <v>unknown</v>
      </c>
    </row>
    <row r="487" spans="2:48">
      <c r="B487" s="115"/>
      <c r="C487" s="99"/>
      <c r="D487" s="99"/>
      <c r="E487" s="99"/>
      <c r="F487" s="99"/>
      <c r="G487" s="99"/>
      <c r="H487" s="99"/>
      <c r="I487" s="99"/>
      <c r="J487" s="99"/>
      <c r="K487" s="99"/>
      <c r="L487" s="99"/>
      <c r="M487" s="99"/>
      <c r="N487" s="99"/>
      <c r="O487" s="80">
        <f t="shared" si="136"/>
        <v>0</v>
      </c>
      <c r="P487" s="80" t="e">
        <f t="shared" si="137"/>
        <v>#DIV/0!</v>
      </c>
      <c r="R487" s="80">
        <f t="shared" si="138"/>
        <v>0</v>
      </c>
      <c r="S487" s="80">
        <f t="shared" si="139"/>
        <v>0</v>
      </c>
      <c r="T487" s="80">
        <f t="shared" si="140"/>
        <v>0</v>
      </c>
      <c r="U487" s="80">
        <f t="shared" si="141"/>
        <v>0</v>
      </c>
      <c r="V487" s="80">
        <f t="shared" si="142"/>
        <v>0</v>
      </c>
      <c r="W487" s="80">
        <f t="shared" si="143"/>
        <v>0</v>
      </c>
      <c r="X487" s="80">
        <f t="shared" si="144"/>
        <v>0</v>
      </c>
      <c r="Y487" s="80">
        <f t="shared" si="145"/>
        <v>0</v>
      </c>
      <c r="Z487" s="80">
        <f t="shared" si="146"/>
        <v>0</v>
      </c>
      <c r="AA487" s="80">
        <f t="shared" si="147"/>
        <v>0</v>
      </c>
      <c r="AB487" s="80">
        <f t="shared" si="148"/>
        <v>0</v>
      </c>
      <c r="AC487" s="80">
        <f t="shared" si="149"/>
        <v>0</v>
      </c>
      <c r="AF487" s="80">
        <f t="shared" si="150"/>
        <v>0</v>
      </c>
      <c r="AG487" s="80">
        <f t="shared" si="151"/>
        <v>0</v>
      </c>
      <c r="AH487" s="80" t="str">
        <f t="shared" si="152"/>
        <v>Correct</v>
      </c>
      <c r="AJ487" s="96" t="str">
        <f>IFERROR(VLOOKUP(Table1[[#This Row],[RespondentID]],'All Data'!$A:$CO,87,FALSE),"unknown")</f>
        <v>unknown</v>
      </c>
      <c r="AK487" s="96" t="str">
        <f>IFERROR(VLOOKUP(Table1[[#This Row],[RespondentID]],'All Data'!$A:$CO,88,FALSE),"unknown")</f>
        <v>unknown</v>
      </c>
      <c r="AL487" s="96" t="str">
        <f>IFERROR(VLOOKUP(Table1[[#This Row],[RespondentID]],'All Data'!$A:$CO,89,FALSE),"unknown")</f>
        <v>unknown</v>
      </c>
      <c r="AM487" s="96" t="str">
        <f>IFERROR(VLOOKUP(Table1[[#This Row],[RespondentID]],'All Data'!$A:$CO,90,FALSE),"unknown")</f>
        <v>unknown</v>
      </c>
      <c r="AN487" s="96" t="str">
        <f>IFERROR(VLOOKUP(Table1[[#This Row],[RespondentID]],'All Data'!$A:$CO,91,FALSE),"unknown")</f>
        <v>unknown</v>
      </c>
      <c r="AO487" s="96" t="str">
        <f>IFERROR(VLOOKUP(Table1[[#This Row],[RespondentID]],'All Data'!$A:$CO,92,FALSE),"unknown")</f>
        <v>unknown</v>
      </c>
      <c r="AP487" s="96" t="str">
        <f>IFERROR(VLOOKUP(Table1[[#This Row],[RespondentID]],'All Data'!$A:$CO,93,FALSE),"unknown")</f>
        <v>unknown</v>
      </c>
      <c r="AQ487" s="96" t="str">
        <f>IFERROR(VLOOKUP(Table1[[#This Row],[RespondentID]],'All Data'!$A:$CW,94,FALSE),"unknown")</f>
        <v>unknown</v>
      </c>
      <c r="AR487" s="96" t="str">
        <f>IFERROR(VLOOKUP(Table1[[#This Row],[RespondentID]],'All Data'!$A:$CW,95,FALSE),"unknown")</f>
        <v>unknown</v>
      </c>
      <c r="AS487" s="96" t="str">
        <f>IFERROR(VLOOKUP(Table1[[#This Row],[RespondentID]],'All Data'!$A:$CW,96,FALSE),"unknown")</f>
        <v>unknown</v>
      </c>
      <c r="AT487" s="96" t="str">
        <f>IFERROR(VLOOKUP(Table1[[#This Row],[RespondentID]],'All Data'!$A:$CW,97,FALSE),"unknown")</f>
        <v>unknown</v>
      </c>
      <c r="AU487" s="96" t="str">
        <f>IFERROR(VLOOKUP(Table1[[#This Row],[RespondentID]],'All Data'!$A:$CW,98,FALSE),"unknown")</f>
        <v>unknown</v>
      </c>
      <c r="AV487" s="96" t="str">
        <f>IFERROR(VLOOKUP(Table1[[#This Row],[RespondentID]],'All Data'!$A:$CW,99,FALSE),"unknown")</f>
        <v>unknown</v>
      </c>
    </row>
    <row r="488" spans="2:48">
      <c r="B488" s="115"/>
      <c r="C488" s="99"/>
      <c r="D488" s="99"/>
      <c r="E488" s="99"/>
      <c r="F488" s="99"/>
      <c r="G488" s="99"/>
      <c r="H488" s="99"/>
      <c r="I488" s="99"/>
      <c r="J488" s="99"/>
      <c r="K488" s="99"/>
      <c r="L488" s="99"/>
      <c r="M488" s="99"/>
      <c r="N488" s="99"/>
      <c r="O488" s="80">
        <f t="shared" si="136"/>
        <v>0</v>
      </c>
      <c r="P488" s="80" t="e">
        <f t="shared" si="137"/>
        <v>#DIV/0!</v>
      </c>
      <c r="R488" s="80">
        <f t="shared" si="138"/>
        <v>0</v>
      </c>
      <c r="S488" s="80">
        <f t="shared" si="139"/>
        <v>0</v>
      </c>
      <c r="T488" s="80">
        <f t="shared" si="140"/>
        <v>0</v>
      </c>
      <c r="U488" s="80">
        <f t="shared" si="141"/>
        <v>0</v>
      </c>
      <c r="V488" s="80">
        <f t="shared" si="142"/>
        <v>0</v>
      </c>
      <c r="W488" s="80">
        <f t="shared" si="143"/>
        <v>0</v>
      </c>
      <c r="X488" s="80">
        <f t="shared" si="144"/>
        <v>0</v>
      </c>
      <c r="Y488" s="80">
        <f t="shared" si="145"/>
        <v>0</v>
      </c>
      <c r="Z488" s="80">
        <f t="shared" si="146"/>
        <v>0</v>
      </c>
      <c r="AA488" s="80">
        <f t="shared" si="147"/>
        <v>0</v>
      </c>
      <c r="AB488" s="80">
        <f t="shared" si="148"/>
        <v>0</v>
      </c>
      <c r="AC488" s="80">
        <f t="shared" si="149"/>
        <v>0</v>
      </c>
      <c r="AF488" s="80">
        <f t="shared" si="150"/>
        <v>0</v>
      </c>
      <c r="AG488" s="80">
        <f t="shared" si="151"/>
        <v>0</v>
      </c>
      <c r="AH488" s="80" t="str">
        <f t="shared" si="152"/>
        <v>Correct</v>
      </c>
      <c r="AJ488" s="96" t="str">
        <f>IFERROR(VLOOKUP(Table1[[#This Row],[RespondentID]],'All Data'!$A:$CO,87,FALSE),"unknown")</f>
        <v>unknown</v>
      </c>
      <c r="AK488" s="96" t="str">
        <f>IFERROR(VLOOKUP(Table1[[#This Row],[RespondentID]],'All Data'!$A:$CO,88,FALSE),"unknown")</f>
        <v>unknown</v>
      </c>
      <c r="AL488" s="96" t="str">
        <f>IFERROR(VLOOKUP(Table1[[#This Row],[RespondentID]],'All Data'!$A:$CO,89,FALSE),"unknown")</f>
        <v>unknown</v>
      </c>
      <c r="AM488" s="96" t="str">
        <f>IFERROR(VLOOKUP(Table1[[#This Row],[RespondentID]],'All Data'!$A:$CO,90,FALSE),"unknown")</f>
        <v>unknown</v>
      </c>
      <c r="AN488" s="96" t="str">
        <f>IFERROR(VLOOKUP(Table1[[#This Row],[RespondentID]],'All Data'!$A:$CO,91,FALSE),"unknown")</f>
        <v>unknown</v>
      </c>
      <c r="AO488" s="96" t="str">
        <f>IFERROR(VLOOKUP(Table1[[#This Row],[RespondentID]],'All Data'!$A:$CO,92,FALSE),"unknown")</f>
        <v>unknown</v>
      </c>
      <c r="AP488" s="96" t="str">
        <f>IFERROR(VLOOKUP(Table1[[#This Row],[RespondentID]],'All Data'!$A:$CO,93,FALSE),"unknown")</f>
        <v>unknown</v>
      </c>
      <c r="AQ488" s="96" t="str">
        <f>IFERROR(VLOOKUP(Table1[[#This Row],[RespondentID]],'All Data'!$A:$CW,94,FALSE),"unknown")</f>
        <v>unknown</v>
      </c>
      <c r="AR488" s="96" t="str">
        <f>IFERROR(VLOOKUP(Table1[[#This Row],[RespondentID]],'All Data'!$A:$CW,95,FALSE),"unknown")</f>
        <v>unknown</v>
      </c>
      <c r="AS488" s="96" t="str">
        <f>IFERROR(VLOOKUP(Table1[[#This Row],[RespondentID]],'All Data'!$A:$CW,96,FALSE),"unknown")</f>
        <v>unknown</v>
      </c>
      <c r="AT488" s="96" t="str">
        <f>IFERROR(VLOOKUP(Table1[[#This Row],[RespondentID]],'All Data'!$A:$CW,97,FALSE),"unknown")</f>
        <v>unknown</v>
      </c>
      <c r="AU488" s="96" t="str">
        <f>IFERROR(VLOOKUP(Table1[[#This Row],[RespondentID]],'All Data'!$A:$CW,98,FALSE),"unknown")</f>
        <v>unknown</v>
      </c>
      <c r="AV488" s="96" t="str">
        <f>IFERROR(VLOOKUP(Table1[[#This Row],[RespondentID]],'All Data'!$A:$CW,99,FALSE),"unknown")</f>
        <v>unknown</v>
      </c>
    </row>
    <row r="489" spans="2:48">
      <c r="B489" s="115"/>
      <c r="C489" s="99"/>
      <c r="D489" s="99"/>
      <c r="E489" s="99"/>
      <c r="F489" s="99"/>
      <c r="G489" s="99"/>
      <c r="H489" s="99"/>
      <c r="I489" s="99"/>
      <c r="J489" s="99"/>
      <c r="K489" s="99"/>
      <c r="L489" s="99"/>
      <c r="M489" s="99"/>
      <c r="N489" s="99"/>
      <c r="O489" s="80">
        <f t="shared" si="136"/>
        <v>0</v>
      </c>
      <c r="P489" s="80" t="e">
        <f t="shared" si="137"/>
        <v>#DIV/0!</v>
      </c>
      <c r="R489" s="80">
        <f t="shared" si="138"/>
        <v>0</v>
      </c>
      <c r="S489" s="80">
        <f t="shared" si="139"/>
        <v>0</v>
      </c>
      <c r="T489" s="80">
        <f t="shared" si="140"/>
        <v>0</v>
      </c>
      <c r="U489" s="80">
        <f t="shared" si="141"/>
        <v>0</v>
      </c>
      <c r="V489" s="80">
        <f t="shared" si="142"/>
        <v>0</v>
      </c>
      <c r="W489" s="80">
        <f t="shared" si="143"/>
        <v>0</v>
      </c>
      <c r="X489" s="80">
        <f t="shared" si="144"/>
        <v>0</v>
      </c>
      <c r="Y489" s="80">
        <f t="shared" si="145"/>
        <v>0</v>
      </c>
      <c r="Z489" s="80">
        <f t="shared" si="146"/>
        <v>0</v>
      </c>
      <c r="AA489" s="80">
        <f t="shared" si="147"/>
        <v>0</v>
      </c>
      <c r="AB489" s="80">
        <f t="shared" si="148"/>
        <v>0</v>
      </c>
      <c r="AC489" s="80">
        <f t="shared" si="149"/>
        <v>0</v>
      </c>
      <c r="AF489" s="80">
        <f t="shared" si="150"/>
        <v>0</v>
      </c>
      <c r="AG489" s="80">
        <f t="shared" si="151"/>
        <v>0</v>
      </c>
      <c r="AH489" s="80" t="str">
        <f t="shared" si="152"/>
        <v>Correct</v>
      </c>
      <c r="AJ489" s="96" t="str">
        <f>IFERROR(VLOOKUP(Table1[[#This Row],[RespondentID]],'All Data'!$A:$CO,87,FALSE),"unknown")</f>
        <v>unknown</v>
      </c>
      <c r="AK489" s="96" t="str">
        <f>IFERROR(VLOOKUP(Table1[[#This Row],[RespondentID]],'All Data'!$A:$CO,88,FALSE),"unknown")</f>
        <v>unknown</v>
      </c>
      <c r="AL489" s="96" t="str">
        <f>IFERROR(VLOOKUP(Table1[[#This Row],[RespondentID]],'All Data'!$A:$CO,89,FALSE),"unknown")</f>
        <v>unknown</v>
      </c>
      <c r="AM489" s="96" t="str">
        <f>IFERROR(VLOOKUP(Table1[[#This Row],[RespondentID]],'All Data'!$A:$CO,90,FALSE),"unknown")</f>
        <v>unknown</v>
      </c>
      <c r="AN489" s="96" t="str">
        <f>IFERROR(VLOOKUP(Table1[[#This Row],[RespondentID]],'All Data'!$A:$CO,91,FALSE),"unknown")</f>
        <v>unknown</v>
      </c>
      <c r="AO489" s="96" t="str">
        <f>IFERROR(VLOOKUP(Table1[[#This Row],[RespondentID]],'All Data'!$A:$CO,92,FALSE),"unknown")</f>
        <v>unknown</v>
      </c>
      <c r="AP489" s="96" t="str">
        <f>IFERROR(VLOOKUP(Table1[[#This Row],[RespondentID]],'All Data'!$A:$CO,93,FALSE),"unknown")</f>
        <v>unknown</v>
      </c>
      <c r="AQ489" s="96" t="str">
        <f>IFERROR(VLOOKUP(Table1[[#This Row],[RespondentID]],'All Data'!$A:$CW,94,FALSE),"unknown")</f>
        <v>unknown</v>
      </c>
      <c r="AR489" s="96" t="str">
        <f>IFERROR(VLOOKUP(Table1[[#This Row],[RespondentID]],'All Data'!$A:$CW,95,FALSE),"unknown")</f>
        <v>unknown</v>
      </c>
      <c r="AS489" s="96" t="str">
        <f>IFERROR(VLOOKUP(Table1[[#This Row],[RespondentID]],'All Data'!$A:$CW,96,FALSE),"unknown")</f>
        <v>unknown</v>
      </c>
      <c r="AT489" s="96" t="str">
        <f>IFERROR(VLOOKUP(Table1[[#This Row],[RespondentID]],'All Data'!$A:$CW,97,FALSE),"unknown")</f>
        <v>unknown</v>
      </c>
      <c r="AU489" s="96" t="str">
        <f>IFERROR(VLOOKUP(Table1[[#This Row],[RespondentID]],'All Data'!$A:$CW,98,FALSE),"unknown")</f>
        <v>unknown</v>
      </c>
      <c r="AV489" s="96" t="str">
        <f>IFERROR(VLOOKUP(Table1[[#This Row],[RespondentID]],'All Data'!$A:$CW,99,FALSE),"unknown")</f>
        <v>unknown</v>
      </c>
    </row>
    <row r="490" spans="2:48">
      <c r="B490" s="115"/>
      <c r="C490" s="99"/>
      <c r="D490" s="99"/>
      <c r="E490" s="99"/>
      <c r="F490" s="99"/>
      <c r="G490" s="99"/>
      <c r="H490" s="99"/>
      <c r="I490" s="99"/>
      <c r="J490" s="99"/>
      <c r="K490" s="99"/>
      <c r="L490" s="99"/>
      <c r="M490" s="99"/>
      <c r="N490" s="99"/>
      <c r="O490" s="80">
        <f t="shared" si="136"/>
        <v>0</v>
      </c>
      <c r="P490" s="80" t="e">
        <f t="shared" si="137"/>
        <v>#DIV/0!</v>
      </c>
      <c r="R490" s="80">
        <f t="shared" si="138"/>
        <v>0</v>
      </c>
      <c r="S490" s="80">
        <f t="shared" si="139"/>
        <v>0</v>
      </c>
      <c r="T490" s="80">
        <f t="shared" si="140"/>
        <v>0</v>
      </c>
      <c r="U490" s="80">
        <f t="shared" si="141"/>
        <v>0</v>
      </c>
      <c r="V490" s="80">
        <f t="shared" si="142"/>
        <v>0</v>
      </c>
      <c r="W490" s="80">
        <f t="shared" si="143"/>
        <v>0</v>
      </c>
      <c r="X490" s="80">
        <f t="shared" si="144"/>
        <v>0</v>
      </c>
      <c r="Y490" s="80">
        <f t="shared" si="145"/>
        <v>0</v>
      </c>
      <c r="Z490" s="80">
        <f t="shared" si="146"/>
        <v>0</v>
      </c>
      <c r="AA490" s="80">
        <f t="shared" si="147"/>
        <v>0</v>
      </c>
      <c r="AB490" s="80">
        <f t="shared" si="148"/>
        <v>0</v>
      </c>
      <c r="AC490" s="80">
        <f t="shared" si="149"/>
        <v>0</v>
      </c>
      <c r="AF490" s="80">
        <f t="shared" si="150"/>
        <v>0</v>
      </c>
      <c r="AG490" s="80">
        <f t="shared" si="151"/>
        <v>0</v>
      </c>
      <c r="AH490" s="80" t="str">
        <f t="shared" si="152"/>
        <v>Correct</v>
      </c>
      <c r="AJ490" s="96" t="str">
        <f>IFERROR(VLOOKUP(Table1[[#This Row],[RespondentID]],'All Data'!$A:$CO,87,FALSE),"unknown")</f>
        <v>unknown</v>
      </c>
      <c r="AK490" s="96" t="str">
        <f>IFERROR(VLOOKUP(Table1[[#This Row],[RespondentID]],'All Data'!$A:$CO,88,FALSE),"unknown")</f>
        <v>unknown</v>
      </c>
      <c r="AL490" s="96" t="str">
        <f>IFERROR(VLOOKUP(Table1[[#This Row],[RespondentID]],'All Data'!$A:$CO,89,FALSE),"unknown")</f>
        <v>unknown</v>
      </c>
      <c r="AM490" s="96" t="str">
        <f>IFERROR(VLOOKUP(Table1[[#This Row],[RespondentID]],'All Data'!$A:$CO,90,FALSE),"unknown")</f>
        <v>unknown</v>
      </c>
      <c r="AN490" s="96" t="str">
        <f>IFERROR(VLOOKUP(Table1[[#This Row],[RespondentID]],'All Data'!$A:$CO,91,FALSE),"unknown")</f>
        <v>unknown</v>
      </c>
      <c r="AO490" s="96" t="str">
        <f>IFERROR(VLOOKUP(Table1[[#This Row],[RespondentID]],'All Data'!$A:$CO,92,FALSE),"unknown")</f>
        <v>unknown</v>
      </c>
      <c r="AP490" s="96" t="str">
        <f>IFERROR(VLOOKUP(Table1[[#This Row],[RespondentID]],'All Data'!$A:$CO,93,FALSE),"unknown")</f>
        <v>unknown</v>
      </c>
      <c r="AQ490" s="96" t="str">
        <f>IFERROR(VLOOKUP(Table1[[#This Row],[RespondentID]],'All Data'!$A:$CW,94,FALSE),"unknown")</f>
        <v>unknown</v>
      </c>
      <c r="AR490" s="96" t="str">
        <f>IFERROR(VLOOKUP(Table1[[#This Row],[RespondentID]],'All Data'!$A:$CW,95,FALSE),"unknown")</f>
        <v>unknown</v>
      </c>
      <c r="AS490" s="96" t="str">
        <f>IFERROR(VLOOKUP(Table1[[#This Row],[RespondentID]],'All Data'!$A:$CW,96,FALSE),"unknown")</f>
        <v>unknown</v>
      </c>
      <c r="AT490" s="96" t="str">
        <f>IFERROR(VLOOKUP(Table1[[#This Row],[RespondentID]],'All Data'!$A:$CW,97,FALSE),"unknown")</f>
        <v>unknown</v>
      </c>
      <c r="AU490" s="96" t="str">
        <f>IFERROR(VLOOKUP(Table1[[#This Row],[RespondentID]],'All Data'!$A:$CW,98,FALSE),"unknown")</f>
        <v>unknown</v>
      </c>
      <c r="AV490" s="96" t="str">
        <f>IFERROR(VLOOKUP(Table1[[#This Row],[RespondentID]],'All Data'!$A:$CW,99,FALSE),"unknown")</f>
        <v>unknown</v>
      </c>
    </row>
    <row r="491" spans="2:48">
      <c r="B491" s="115"/>
      <c r="C491" s="99"/>
      <c r="D491" s="99"/>
      <c r="E491" s="99"/>
      <c r="F491" s="99"/>
      <c r="G491" s="99"/>
      <c r="H491" s="99"/>
      <c r="I491" s="99"/>
      <c r="J491" s="99"/>
      <c r="K491" s="99"/>
      <c r="L491" s="99"/>
      <c r="M491" s="99"/>
      <c r="N491" s="99"/>
      <c r="O491" s="80">
        <f t="shared" si="136"/>
        <v>0</v>
      </c>
      <c r="P491" s="80" t="e">
        <f t="shared" si="137"/>
        <v>#DIV/0!</v>
      </c>
      <c r="R491" s="80">
        <f t="shared" si="138"/>
        <v>0</v>
      </c>
      <c r="S491" s="80">
        <f t="shared" si="139"/>
        <v>0</v>
      </c>
      <c r="T491" s="80">
        <f t="shared" si="140"/>
        <v>0</v>
      </c>
      <c r="U491" s="80">
        <f t="shared" si="141"/>
        <v>0</v>
      </c>
      <c r="V491" s="80">
        <f t="shared" si="142"/>
        <v>0</v>
      </c>
      <c r="W491" s="80">
        <f t="shared" si="143"/>
        <v>0</v>
      </c>
      <c r="X491" s="80">
        <f t="shared" si="144"/>
        <v>0</v>
      </c>
      <c r="Y491" s="80">
        <f t="shared" si="145"/>
        <v>0</v>
      </c>
      <c r="Z491" s="80">
        <f t="shared" si="146"/>
        <v>0</v>
      </c>
      <c r="AA491" s="80">
        <f t="shared" si="147"/>
        <v>0</v>
      </c>
      <c r="AB491" s="80">
        <f t="shared" si="148"/>
        <v>0</v>
      </c>
      <c r="AC491" s="80">
        <f t="shared" si="149"/>
        <v>0</v>
      </c>
      <c r="AF491" s="80">
        <f t="shared" si="150"/>
        <v>0</v>
      </c>
      <c r="AG491" s="80">
        <f t="shared" si="151"/>
        <v>0</v>
      </c>
      <c r="AH491" s="80" t="str">
        <f t="shared" si="152"/>
        <v>Correct</v>
      </c>
      <c r="AJ491" s="96" t="str">
        <f>IFERROR(VLOOKUP(Table1[[#This Row],[RespondentID]],'All Data'!$A:$CO,87,FALSE),"unknown")</f>
        <v>unknown</v>
      </c>
      <c r="AK491" s="96" t="str">
        <f>IFERROR(VLOOKUP(Table1[[#This Row],[RespondentID]],'All Data'!$A:$CO,88,FALSE),"unknown")</f>
        <v>unknown</v>
      </c>
      <c r="AL491" s="96" t="str">
        <f>IFERROR(VLOOKUP(Table1[[#This Row],[RespondentID]],'All Data'!$A:$CO,89,FALSE),"unknown")</f>
        <v>unknown</v>
      </c>
      <c r="AM491" s="96" t="str">
        <f>IFERROR(VLOOKUP(Table1[[#This Row],[RespondentID]],'All Data'!$A:$CO,90,FALSE),"unknown")</f>
        <v>unknown</v>
      </c>
      <c r="AN491" s="96" t="str">
        <f>IFERROR(VLOOKUP(Table1[[#This Row],[RespondentID]],'All Data'!$A:$CO,91,FALSE),"unknown")</f>
        <v>unknown</v>
      </c>
      <c r="AO491" s="96" t="str">
        <f>IFERROR(VLOOKUP(Table1[[#This Row],[RespondentID]],'All Data'!$A:$CO,92,FALSE),"unknown")</f>
        <v>unknown</v>
      </c>
      <c r="AP491" s="96" t="str">
        <f>IFERROR(VLOOKUP(Table1[[#This Row],[RespondentID]],'All Data'!$A:$CO,93,FALSE),"unknown")</f>
        <v>unknown</v>
      </c>
      <c r="AQ491" s="96" t="str">
        <f>IFERROR(VLOOKUP(Table1[[#This Row],[RespondentID]],'All Data'!$A:$CW,94,FALSE),"unknown")</f>
        <v>unknown</v>
      </c>
      <c r="AR491" s="96" t="str">
        <f>IFERROR(VLOOKUP(Table1[[#This Row],[RespondentID]],'All Data'!$A:$CW,95,FALSE),"unknown")</f>
        <v>unknown</v>
      </c>
      <c r="AS491" s="96" t="str">
        <f>IFERROR(VLOOKUP(Table1[[#This Row],[RespondentID]],'All Data'!$A:$CW,96,FALSE),"unknown")</f>
        <v>unknown</v>
      </c>
      <c r="AT491" s="96" t="str">
        <f>IFERROR(VLOOKUP(Table1[[#This Row],[RespondentID]],'All Data'!$A:$CW,97,FALSE),"unknown")</f>
        <v>unknown</v>
      </c>
      <c r="AU491" s="96" t="str">
        <f>IFERROR(VLOOKUP(Table1[[#This Row],[RespondentID]],'All Data'!$A:$CW,98,FALSE),"unknown")</f>
        <v>unknown</v>
      </c>
      <c r="AV491" s="96" t="str">
        <f>IFERROR(VLOOKUP(Table1[[#This Row],[RespondentID]],'All Data'!$A:$CW,99,FALSE),"unknown")</f>
        <v>unknown</v>
      </c>
    </row>
    <row r="492" spans="2:48">
      <c r="B492" s="115"/>
      <c r="C492" s="99"/>
      <c r="D492" s="99"/>
      <c r="E492" s="99"/>
      <c r="F492" s="99"/>
      <c r="G492" s="99"/>
      <c r="H492" s="99"/>
      <c r="I492" s="99"/>
      <c r="J492" s="99"/>
      <c r="K492" s="99"/>
      <c r="L492" s="99"/>
      <c r="M492" s="99"/>
      <c r="N492" s="99"/>
      <c r="O492" s="80">
        <f t="shared" si="136"/>
        <v>0</v>
      </c>
      <c r="P492" s="80" t="e">
        <f t="shared" si="137"/>
        <v>#DIV/0!</v>
      </c>
      <c r="R492" s="80">
        <f t="shared" si="138"/>
        <v>0</v>
      </c>
      <c r="S492" s="80">
        <f t="shared" si="139"/>
        <v>0</v>
      </c>
      <c r="T492" s="80">
        <f t="shared" si="140"/>
        <v>0</v>
      </c>
      <c r="U492" s="80">
        <f t="shared" si="141"/>
        <v>0</v>
      </c>
      <c r="V492" s="80">
        <f t="shared" si="142"/>
        <v>0</v>
      </c>
      <c r="W492" s="80">
        <f t="shared" si="143"/>
        <v>0</v>
      </c>
      <c r="X492" s="80">
        <f t="shared" si="144"/>
        <v>0</v>
      </c>
      <c r="Y492" s="80">
        <f t="shared" si="145"/>
        <v>0</v>
      </c>
      <c r="Z492" s="80">
        <f t="shared" si="146"/>
        <v>0</v>
      </c>
      <c r="AA492" s="80">
        <f t="shared" si="147"/>
        <v>0</v>
      </c>
      <c r="AB492" s="80">
        <f t="shared" si="148"/>
        <v>0</v>
      </c>
      <c r="AC492" s="80">
        <f t="shared" si="149"/>
        <v>0</v>
      </c>
      <c r="AF492" s="80">
        <f t="shared" si="150"/>
        <v>0</v>
      </c>
      <c r="AG492" s="80">
        <f t="shared" si="151"/>
        <v>0</v>
      </c>
      <c r="AH492" s="80" t="str">
        <f t="shared" si="152"/>
        <v>Correct</v>
      </c>
      <c r="AJ492" s="96" t="str">
        <f>IFERROR(VLOOKUP(Table1[[#This Row],[RespondentID]],'All Data'!$A:$CO,87,FALSE),"unknown")</f>
        <v>unknown</v>
      </c>
      <c r="AK492" s="96" t="str">
        <f>IFERROR(VLOOKUP(Table1[[#This Row],[RespondentID]],'All Data'!$A:$CO,88,FALSE),"unknown")</f>
        <v>unknown</v>
      </c>
      <c r="AL492" s="96" t="str">
        <f>IFERROR(VLOOKUP(Table1[[#This Row],[RespondentID]],'All Data'!$A:$CO,89,FALSE),"unknown")</f>
        <v>unknown</v>
      </c>
      <c r="AM492" s="96" t="str">
        <f>IFERROR(VLOOKUP(Table1[[#This Row],[RespondentID]],'All Data'!$A:$CO,90,FALSE),"unknown")</f>
        <v>unknown</v>
      </c>
      <c r="AN492" s="96" t="str">
        <f>IFERROR(VLOOKUP(Table1[[#This Row],[RespondentID]],'All Data'!$A:$CO,91,FALSE),"unknown")</f>
        <v>unknown</v>
      </c>
      <c r="AO492" s="96" t="str">
        <f>IFERROR(VLOOKUP(Table1[[#This Row],[RespondentID]],'All Data'!$A:$CO,92,FALSE),"unknown")</f>
        <v>unknown</v>
      </c>
      <c r="AP492" s="96" t="str">
        <f>IFERROR(VLOOKUP(Table1[[#This Row],[RespondentID]],'All Data'!$A:$CO,93,FALSE),"unknown")</f>
        <v>unknown</v>
      </c>
      <c r="AQ492" s="96" t="str">
        <f>IFERROR(VLOOKUP(Table1[[#This Row],[RespondentID]],'All Data'!$A:$CW,94,FALSE),"unknown")</f>
        <v>unknown</v>
      </c>
      <c r="AR492" s="96" t="str">
        <f>IFERROR(VLOOKUP(Table1[[#This Row],[RespondentID]],'All Data'!$A:$CW,95,FALSE),"unknown")</f>
        <v>unknown</v>
      </c>
      <c r="AS492" s="96" t="str">
        <f>IFERROR(VLOOKUP(Table1[[#This Row],[RespondentID]],'All Data'!$A:$CW,96,FALSE),"unknown")</f>
        <v>unknown</v>
      </c>
      <c r="AT492" s="96" t="str">
        <f>IFERROR(VLOOKUP(Table1[[#This Row],[RespondentID]],'All Data'!$A:$CW,97,FALSE),"unknown")</f>
        <v>unknown</v>
      </c>
      <c r="AU492" s="96" t="str">
        <f>IFERROR(VLOOKUP(Table1[[#This Row],[RespondentID]],'All Data'!$A:$CW,98,FALSE),"unknown")</f>
        <v>unknown</v>
      </c>
      <c r="AV492" s="96" t="str">
        <f>IFERROR(VLOOKUP(Table1[[#This Row],[RespondentID]],'All Data'!$A:$CW,99,FALSE),"unknown")</f>
        <v>unknown</v>
      </c>
    </row>
    <row r="493" spans="2:48">
      <c r="B493" s="115"/>
      <c r="C493" s="99"/>
      <c r="D493" s="99"/>
      <c r="E493" s="99"/>
      <c r="F493" s="99"/>
      <c r="G493" s="99"/>
      <c r="H493" s="99"/>
      <c r="I493" s="99"/>
      <c r="J493" s="99"/>
      <c r="K493" s="99"/>
      <c r="L493" s="99"/>
      <c r="M493" s="99"/>
      <c r="N493" s="99"/>
      <c r="O493" s="80">
        <f t="shared" si="136"/>
        <v>0</v>
      </c>
      <c r="P493" s="80" t="e">
        <f t="shared" si="137"/>
        <v>#DIV/0!</v>
      </c>
      <c r="R493" s="80">
        <f t="shared" si="138"/>
        <v>0</v>
      </c>
      <c r="S493" s="80">
        <f t="shared" si="139"/>
        <v>0</v>
      </c>
      <c r="T493" s="80">
        <f t="shared" si="140"/>
        <v>0</v>
      </c>
      <c r="U493" s="80">
        <f t="shared" si="141"/>
        <v>0</v>
      </c>
      <c r="V493" s="80">
        <f t="shared" si="142"/>
        <v>0</v>
      </c>
      <c r="W493" s="80">
        <f t="shared" si="143"/>
        <v>0</v>
      </c>
      <c r="X493" s="80">
        <f t="shared" si="144"/>
        <v>0</v>
      </c>
      <c r="Y493" s="80">
        <f t="shared" si="145"/>
        <v>0</v>
      </c>
      <c r="Z493" s="80">
        <f t="shared" si="146"/>
        <v>0</v>
      </c>
      <c r="AA493" s="80">
        <f t="shared" si="147"/>
        <v>0</v>
      </c>
      <c r="AB493" s="80">
        <f t="shared" si="148"/>
        <v>0</v>
      </c>
      <c r="AC493" s="80">
        <f t="shared" si="149"/>
        <v>0</v>
      </c>
      <c r="AF493" s="80">
        <f t="shared" si="150"/>
        <v>0</v>
      </c>
      <c r="AG493" s="80">
        <f t="shared" si="151"/>
        <v>0</v>
      </c>
      <c r="AH493" s="80" t="str">
        <f t="shared" si="152"/>
        <v>Correct</v>
      </c>
      <c r="AJ493" s="96" t="str">
        <f>IFERROR(VLOOKUP(Table1[[#This Row],[RespondentID]],'All Data'!$A:$CO,87,FALSE),"unknown")</f>
        <v>unknown</v>
      </c>
      <c r="AK493" s="96" t="str">
        <f>IFERROR(VLOOKUP(Table1[[#This Row],[RespondentID]],'All Data'!$A:$CO,88,FALSE),"unknown")</f>
        <v>unknown</v>
      </c>
      <c r="AL493" s="96" t="str">
        <f>IFERROR(VLOOKUP(Table1[[#This Row],[RespondentID]],'All Data'!$A:$CO,89,FALSE),"unknown")</f>
        <v>unknown</v>
      </c>
      <c r="AM493" s="96" t="str">
        <f>IFERROR(VLOOKUP(Table1[[#This Row],[RespondentID]],'All Data'!$A:$CO,90,FALSE),"unknown")</f>
        <v>unknown</v>
      </c>
      <c r="AN493" s="96" t="str">
        <f>IFERROR(VLOOKUP(Table1[[#This Row],[RespondentID]],'All Data'!$A:$CO,91,FALSE),"unknown")</f>
        <v>unknown</v>
      </c>
      <c r="AO493" s="96" t="str">
        <f>IFERROR(VLOOKUP(Table1[[#This Row],[RespondentID]],'All Data'!$A:$CO,92,FALSE),"unknown")</f>
        <v>unknown</v>
      </c>
      <c r="AP493" s="96" t="str">
        <f>IFERROR(VLOOKUP(Table1[[#This Row],[RespondentID]],'All Data'!$A:$CO,93,FALSE),"unknown")</f>
        <v>unknown</v>
      </c>
      <c r="AQ493" s="96" t="str">
        <f>IFERROR(VLOOKUP(Table1[[#This Row],[RespondentID]],'All Data'!$A:$CW,94,FALSE),"unknown")</f>
        <v>unknown</v>
      </c>
      <c r="AR493" s="96" t="str">
        <f>IFERROR(VLOOKUP(Table1[[#This Row],[RespondentID]],'All Data'!$A:$CW,95,FALSE),"unknown")</f>
        <v>unknown</v>
      </c>
      <c r="AS493" s="96" t="str">
        <f>IFERROR(VLOOKUP(Table1[[#This Row],[RespondentID]],'All Data'!$A:$CW,96,FALSE),"unknown")</f>
        <v>unknown</v>
      </c>
      <c r="AT493" s="96" t="str">
        <f>IFERROR(VLOOKUP(Table1[[#This Row],[RespondentID]],'All Data'!$A:$CW,97,FALSE),"unknown")</f>
        <v>unknown</v>
      </c>
      <c r="AU493" s="96" t="str">
        <f>IFERROR(VLOOKUP(Table1[[#This Row],[RespondentID]],'All Data'!$A:$CW,98,FALSE),"unknown")</f>
        <v>unknown</v>
      </c>
      <c r="AV493" s="96" t="str">
        <f>IFERROR(VLOOKUP(Table1[[#This Row],[RespondentID]],'All Data'!$A:$CW,99,FALSE),"unknown")</f>
        <v>unknown</v>
      </c>
    </row>
    <row r="494" spans="2:48">
      <c r="B494" s="115"/>
      <c r="C494" s="99"/>
      <c r="D494" s="99"/>
      <c r="E494" s="99"/>
      <c r="F494" s="99"/>
      <c r="G494" s="99"/>
      <c r="H494" s="99"/>
      <c r="I494" s="99"/>
      <c r="J494" s="99"/>
      <c r="K494" s="99"/>
      <c r="L494" s="99"/>
      <c r="M494" s="99"/>
      <c r="N494" s="99"/>
      <c r="O494" s="80">
        <f t="shared" ref="O494:O525" si="153">COUNTA(B494:N494)</f>
        <v>0</v>
      </c>
      <c r="P494" s="80" t="e">
        <f t="shared" ref="P494:P525" si="154">3/O494</f>
        <v>#DIV/0!</v>
      </c>
      <c r="R494" s="80">
        <f t="shared" ref="R494:R530" si="155">IF($O494&lt;3,IF($B494=$B$1,1,0),IF($B494=$B$1,$P494,0))</f>
        <v>0</v>
      </c>
      <c r="S494" s="80">
        <f t="shared" ref="S494:S530" si="156">IF($O494&lt;3,IF($C494=$C$1,1,0),IF($C494=$C$1,$P494,0))</f>
        <v>0</v>
      </c>
      <c r="T494" s="80">
        <f t="shared" ref="T494:T530" si="157">IF($O494&lt;3,IF($D494=$D$1,1,0),IF($D494=$D$1,$P494,0))</f>
        <v>0</v>
      </c>
      <c r="U494" s="80">
        <f t="shared" ref="U494:U530" si="158">IF($O494&lt;3,IF($E494=$E$1,1,0),IF($E494=$E$1,$P494,0))</f>
        <v>0</v>
      </c>
      <c r="V494" s="80">
        <f t="shared" ref="V494:V530" si="159">IF($O494&lt;3,IF($F494=$F$1,1,0),IF($F494=$F$1,$P494,0))</f>
        <v>0</v>
      </c>
      <c r="W494" s="80">
        <f t="shared" ref="W494:W530" si="160">IF($O494&lt;3,IF($G494=$G$1,1,0),IF($G494=$G$1,$P494,0))</f>
        <v>0</v>
      </c>
      <c r="X494" s="80">
        <f t="shared" ref="X494:X530" si="161">IF($O494&lt;3,IF($H494=$H$1,1,0),IF($H494=$H$1,$P494,0))</f>
        <v>0</v>
      </c>
      <c r="Y494" s="80">
        <f t="shared" ref="Y494:Y530" si="162">IF($O494&lt;3,IF($I494=$I$1,1,0),IF($I494=$I$1,$P494,0))</f>
        <v>0</v>
      </c>
      <c r="Z494" s="80">
        <f t="shared" ref="Z494:Z530" si="163">IF($O494&lt;3,IF($J494=$J$1,1,0),IF($J494=$J$1,$P494,0))</f>
        <v>0</v>
      </c>
      <c r="AA494" s="80">
        <f t="shared" ref="AA494:AA530" si="164">IF($O494&lt;3,IF($K494=$K$1,1,0),IF($K494=$K$1,$P494,0))</f>
        <v>0</v>
      </c>
      <c r="AB494" s="80">
        <f t="shared" ref="AB494:AB530" si="165">IF($O494&lt;3,IF($L494=$L$1,1,0),IF($L494=$L$1,$P494,0))</f>
        <v>0</v>
      </c>
      <c r="AC494" s="80">
        <f t="shared" ref="AC494:AC530" si="166">IF($O494&lt;3,IF($M494=$M$1,1,0),IF($M494=$M$1,$P494,0))</f>
        <v>0</v>
      </c>
      <c r="AF494" s="80">
        <f t="shared" ref="AF494:AF530" si="167">SUM(R494:AD494)</f>
        <v>0</v>
      </c>
      <c r="AG494" s="80">
        <f t="shared" ref="AG494:AG530" si="168">O494</f>
        <v>0</v>
      </c>
      <c r="AH494" s="80" t="str">
        <f t="shared" ref="AH494:AH525" si="169">IF(AF494=AG494,"Correct",IF(AF494=3,"Correct","Wrong"))</f>
        <v>Correct</v>
      </c>
      <c r="AJ494" s="96" t="str">
        <f>IFERROR(VLOOKUP(Table1[[#This Row],[RespondentID]],'All Data'!$A:$CO,87,FALSE),"unknown")</f>
        <v>unknown</v>
      </c>
      <c r="AK494" s="96" t="str">
        <f>IFERROR(VLOOKUP(Table1[[#This Row],[RespondentID]],'All Data'!$A:$CO,88,FALSE),"unknown")</f>
        <v>unknown</v>
      </c>
      <c r="AL494" s="96" t="str">
        <f>IFERROR(VLOOKUP(Table1[[#This Row],[RespondentID]],'All Data'!$A:$CO,89,FALSE),"unknown")</f>
        <v>unknown</v>
      </c>
      <c r="AM494" s="96" t="str">
        <f>IFERROR(VLOOKUP(Table1[[#This Row],[RespondentID]],'All Data'!$A:$CO,90,FALSE),"unknown")</f>
        <v>unknown</v>
      </c>
      <c r="AN494" s="96" t="str">
        <f>IFERROR(VLOOKUP(Table1[[#This Row],[RespondentID]],'All Data'!$A:$CO,91,FALSE),"unknown")</f>
        <v>unknown</v>
      </c>
      <c r="AO494" s="96" t="str">
        <f>IFERROR(VLOOKUP(Table1[[#This Row],[RespondentID]],'All Data'!$A:$CO,92,FALSE),"unknown")</f>
        <v>unknown</v>
      </c>
      <c r="AP494" s="96" t="str">
        <f>IFERROR(VLOOKUP(Table1[[#This Row],[RespondentID]],'All Data'!$A:$CO,93,FALSE),"unknown")</f>
        <v>unknown</v>
      </c>
      <c r="AQ494" s="96" t="str">
        <f>IFERROR(VLOOKUP(Table1[[#This Row],[RespondentID]],'All Data'!$A:$CW,94,FALSE),"unknown")</f>
        <v>unknown</v>
      </c>
      <c r="AR494" s="96" t="str">
        <f>IFERROR(VLOOKUP(Table1[[#This Row],[RespondentID]],'All Data'!$A:$CW,95,FALSE),"unknown")</f>
        <v>unknown</v>
      </c>
      <c r="AS494" s="96" t="str">
        <f>IFERROR(VLOOKUP(Table1[[#This Row],[RespondentID]],'All Data'!$A:$CW,96,FALSE),"unknown")</f>
        <v>unknown</v>
      </c>
      <c r="AT494" s="96" t="str">
        <f>IFERROR(VLOOKUP(Table1[[#This Row],[RespondentID]],'All Data'!$A:$CW,97,FALSE),"unknown")</f>
        <v>unknown</v>
      </c>
      <c r="AU494" s="96" t="str">
        <f>IFERROR(VLOOKUP(Table1[[#This Row],[RespondentID]],'All Data'!$A:$CW,98,FALSE),"unknown")</f>
        <v>unknown</v>
      </c>
      <c r="AV494" s="96" t="str">
        <f>IFERROR(VLOOKUP(Table1[[#This Row],[RespondentID]],'All Data'!$A:$CW,99,FALSE),"unknown")</f>
        <v>unknown</v>
      </c>
    </row>
    <row r="495" spans="2:48">
      <c r="B495" s="115"/>
      <c r="C495" s="99"/>
      <c r="D495" s="99"/>
      <c r="E495" s="99"/>
      <c r="F495" s="99"/>
      <c r="G495" s="99"/>
      <c r="H495" s="99"/>
      <c r="I495" s="99"/>
      <c r="J495" s="99"/>
      <c r="K495" s="99"/>
      <c r="L495" s="99"/>
      <c r="M495" s="99"/>
      <c r="N495" s="99"/>
      <c r="O495" s="80">
        <f t="shared" si="153"/>
        <v>0</v>
      </c>
      <c r="P495" s="80" t="e">
        <f t="shared" si="154"/>
        <v>#DIV/0!</v>
      </c>
      <c r="R495" s="80">
        <f t="shared" si="155"/>
        <v>0</v>
      </c>
      <c r="S495" s="80">
        <f t="shared" si="156"/>
        <v>0</v>
      </c>
      <c r="T495" s="80">
        <f t="shared" si="157"/>
        <v>0</v>
      </c>
      <c r="U495" s="80">
        <f t="shared" si="158"/>
        <v>0</v>
      </c>
      <c r="V495" s="80">
        <f t="shared" si="159"/>
        <v>0</v>
      </c>
      <c r="W495" s="80">
        <f t="shared" si="160"/>
        <v>0</v>
      </c>
      <c r="X495" s="80">
        <f t="shared" si="161"/>
        <v>0</v>
      </c>
      <c r="Y495" s="80">
        <f t="shared" si="162"/>
        <v>0</v>
      </c>
      <c r="Z495" s="80">
        <f t="shared" si="163"/>
        <v>0</v>
      </c>
      <c r="AA495" s="80">
        <f t="shared" si="164"/>
        <v>0</v>
      </c>
      <c r="AB495" s="80">
        <f t="shared" si="165"/>
        <v>0</v>
      </c>
      <c r="AC495" s="80">
        <f t="shared" si="166"/>
        <v>0</v>
      </c>
      <c r="AF495" s="80">
        <f t="shared" si="167"/>
        <v>0</v>
      </c>
      <c r="AG495" s="80">
        <f t="shared" si="168"/>
        <v>0</v>
      </c>
      <c r="AH495" s="80" t="str">
        <f t="shared" si="169"/>
        <v>Correct</v>
      </c>
      <c r="AJ495" s="96" t="str">
        <f>IFERROR(VLOOKUP(Table1[[#This Row],[RespondentID]],'All Data'!$A:$CO,87,FALSE),"unknown")</f>
        <v>unknown</v>
      </c>
      <c r="AK495" s="96" t="str">
        <f>IFERROR(VLOOKUP(Table1[[#This Row],[RespondentID]],'All Data'!$A:$CO,88,FALSE),"unknown")</f>
        <v>unknown</v>
      </c>
      <c r="AL495" s="96" t="str">
        <f>IFERROR(VLOOKUP(Table1[[#This Row],[RespondentID]],'All Data'!$A:$CO,89,FALSE),"unknown")</f>
        <v>unknown</v>
      </c>
      <c r="AM495" s="96" t="str">
        <f>IFERROR(VLOOKUP(Table1[[#This Row],[RespondentID]],'All Data'!$A:$CO,90,FALSE),"unknown")</f>
        <v>unknown</v>
      </c>
      <c r="AN495" s="96" t="str">
        <f>IFERROR(VLOOKUP(Table1[[#This Row],[RespondentID]],'All Data'!$A:$CO,91,FALSE),"unknown")</f>
        <v>unknown</v>
      </c>
      <c r="AO495" s="96" t="str">
        <f>IFERROR(VLOOKUP(Table1[[#This Row],[RespondentID]],'All Data'!$A:$CO,92,FALSE),"unknown")</f>
        <v>unknown</v>
      </c>
      <c r="AP495" s="96" t="str">
        <f>IFERROR(VLOOKUP(Table1[[#This Row],[RespondentID]],'All Data'!$A:$CO,93,FALSE),"unknown")</f>
        <v>unknown</v>
      </c>
      <c r="AQ495" s="96" t="str">
        <f>IFERROR(VLOOKUP(Table1[[#This Row],[RespondentID]],'All Data'!$A:$CW,94,FALSE),"unknown")</f>
        <v>unknown</v>
      </c>
      <c r="AR495" s="96" t="str">
        <f>IFERROR(VLOOKUP(Table1[[#This Row],[RespondentID]],'All Data'!$A:$CW,95,FALSE),"unknown")</f>
        <v>unknown</v>
      </c>
      <c r="AS495" s="96" t="str">
        <f>IFERROR(VLOOKUP(Table1[[#This Row],[RespondentID]],'All Data'!$A:$CW,96,FALSE),"unknown")</f>
        <v>unknown</v>
      </c>
      <c r="AT495" s="96" t="str">
        <f>IFERROR(VLOOKUP(Table1[[#This Row],[RespondentID]],'All Data'!$A:$CW,97,FALSE),"unknown")</f>
        <v>unknown</v>
      </c>
      <c r="AU495" s="96" t="str">
        <f>IFERROR(VLOOKUP(Table1[[#This Row],[RespondentID]],'All Data'!$A:$CW,98,FALSE),"unknown")</f>
        <v>unknown</v>
      </c>
      <c r="AV495" s="96" t="str">
        <f>IFERROR(VLOOKUP(Table1[[#This Row],[RespondentID]],'All Data'!$A:$CW,99,FALSE),"unknown")</f>
        <v>unknown</v>
      </c>
    </row>
    <row r="496" spans="2:48">
      <c r="B496" s="115"/>
      <c r="C496" s="99"/>
      <c r="D496" s="99"/>
      <c r="E496" s="99"/>
      <c r="F496" s="99"/>
      <c r="G496" s="99"/>
      <c r="H496" s="99"/>
      <c r="I496" s="99"/>
      <c r="J496" s="99"/>
      <c r="K496" s="99"/>
      <c r="L496" s="99"/>
      <c r="M496" s="99"/>
      <c r="N496" s="99"/>
      <c r="O496" s="80">
        <f t="shared" si="153"/>
        <v>0</v>
      </c>
      <c r="P496" s="80" t="e">
        <f t="shared" si="154"/>
        <v>#DIV/0!</v>
      </c>
      <c r="R496" s="80">
        <f t="shared" si="155"/>
        <v>0</v>
      </c>
      <c r="S496" s="80">
        <f t="shared" si="156"/>
        <v>0</v>
      </c>
      <c r="T496" s="80">
        <f t="shared" si="157"/>
        <v>0</v>
      </c>
      <c r="U496" s="80">
        <f t="shared" si="158"/>
        <v>0</v>
      </c>
      <c r="V496" s="80">
        <f t="shared" si="159"/>
        <v>0</v>
      </c>
      <c r="W496" s="80">
        <f t="shared" si="160"/>
        <v>0</v>
      </c>
      <c r="X496" s="80">
        <f t="shared" si="161"/>
        <v>0</v>
      </c>
      <c r="Y496" s="80">
        <f t="shared" si="162"/>
        <v>0</v>
      </c>
      <c r="Z496" s="80">
        <f t="shared" si="163"/>
        <v>0</v>
      </c>
      <c r="AA496" s="80">
        <f t="shared" si="164"/>
        <v>0</v>
      </c>
      <c r="AB496" s="80">
        <f t="shared" si="165"/>
        <v>0</v>
      </c>
      <c r="AC496" s="80">
        <f t="shared" si="166"/>
        <v>0</v>
      </c>
      <c r="AF496" s="80">
        <f t="shared" si="167"/>
        <v>0</v>
      </c>
      <c r="AG496" s="80">
        <f t="shared" si="168"/>
        <v>0</v>
      </c>
      <c r="AH496" s="80" t="str">
        <f t="shared" si="169"/>
        <v>Correct</v>
      </c>
      <c r="AJ496" s="96" t="str">
        <f>IFERROR(VLOOKUP(Table1[[#This Row],[RespondentID]],'All Data'!$A:$CO,87,FALSE),"unknown")</f>
        <v>unknown</v>
      </c>
      <c r="AK496" s="96" t="str">
        <f>IFERROR(VLOOKUP(Table1[[#This Row],[RespondentID]],'All Data'!$A:$CO,88,FALSE),"unknown")</f>
        <v>unknown</v>
      </c>
      <c r="AL496" s="96" t="str">
        <f>IFERROR(VLOOKUP(Table1[[#This Row],[RespondentID]],'All Data'!$A:$CO,89,FALSE),"unknown")</f>
        <v>unknown</v>
      </c>
      <c r="AM496" s="96" t="str">
        <f>IFERROR(VLOOKUP(Table1[[#This Row],[RespondentID]],'All Data'!$A:$CO,90,FALSE),"unknown")</f>
        <v>unknown</v>
      </c>
      <c r="AN496" s="96" t="str">
        <f>IFERROR(VLOOKUP(Table1[[#This Row],[RespondentID]],'All Data'!$A:$CO,91,FALSE),"unknown")</f>
        <v>unknown</v>
      </c>
      <c r="AO496" s="96" t="str">
        <f>IFERROR(VLOOKUP(Table1[[#This Row],[RespondentID]],'All Data'!$A:$CO,92,FALSE),"unknown")</f>
        <v>unknown</v>
      </c>
      <c r="AP496" s="96" t="str">
        <f>IFERROR(VLOOKUP(Table1[[#This Row],[RespondentID]],'All Data'!$A:$CO,93,FALSE),"unknown")</f>
        <v>unknown</v>
      </c>
      <c r="AQ496" s="96" t="str">
        <f>IFERROR(VLOOKUP(Table1[[#This Row],[RespondentID]],'All Data'!$A:$CW,94,FALSE),"unknown")</f>
        <v>unknown</v>
      </c>
      <c r="AR496" s="96" t="str">
        <f>IFERROR(VLOOKUP(Table1[[#This Row],[RespondentID]],'All Data'!$A:$CW,95,FALSE),"unknown")</f>
        <v>unknown</v>
      </c>
      <c r="AS496" s="96" t="str">
        <f>IFERROR(VLOOKUP(Table1[[#This Row],[RespondentID]],'All Data'!$A:$CW,96,FALSE),"unknown")</f>
        <v>unknown</v>
      </c>
      <c r="AT496" s="96" t="str">
        <f>IFERROR(VLOOKUP(Table1[[#This Row],[RespondentID]],'All Data'!$A:$CW,97,FALSE),"unknown")</f>
        <v>unknown</v>
      </c>
      <c r="AU496" s="96" t="str">
        <f>IFERROR(VLOOKUP(Table1[[#This Row],[RespondentID]],'All Data'!$A:$CW,98,FALSE),"unknown")</f>
        <v>unknown</v>
      </c>
      <c r="AV496" s="96" t="str">
        <f>IFERROR(VLOOKUP(Table1[[#This Row],[RespondentID]],'All Data'!$A:$CW,99,FALSE),"unknown")</f>
        <v>unknown</v>
      </c>
    </row>
    <row r="497" spans="2:48">
      <c r="B497" s="115"/>
      <c r="C497" s="99"/>
      <c r="D497" s="99"/>
      <c r="E497" s="99"/>
      <c r="F497" s="99"/>
      <c r="G497" s="99"/>
      <c r="H497" s="99"/>
      <c r="I497" s="99"/>
      <c r="J497" s="99"/>
      <c r="K497" s="99"/>
      <c r="L497" s="99"/>
      <c r="M497" s="99"/>
      <c r="N497" s="99"/>
      <c r="O497" s="80">
        <f t="shared" si="153"/>
        <v>0</v>
      </c>
      <c r="P497" s="80" t="e">
        <f t="shared" si="154"/>
        <v>#DIV/0!</v>
      </c>
      <c r="R497" s="80">
        <f t="shared" si="155"/>
        <v>0</v>
      </c>
      <c r="S497" s="80">
        <f t="shared" si="156"/>
        <v>0</v>
      </c>
      <c r="T497" s="80">
        <f t="shared" si="157"/>
        <v>0</v>
      </c>
      <c r="U497" s="80">
        <f t="shared" si="158"/>
        <v>0</v>
      </c>
      <c r="V497" s="80">
        <f t="shared" si="159"/>
        <v>0</v>
      </c>
      <c r="W497" s="80">
        <f t="shared" si="160"/>
        <v>0</v>
      </c>
      <c r="X497" s="80">
        <f t="shared" si="161"/>
        <v>0</v>
      </c>
      <c r="Y497" s="80">
        <f t="shared" si="162"/>
        <v>0</v>
      </c>
      <c r="Z497" s="80">
        <f t="shared" si="163"/>
        <v>0</v>
      </c>
      <c r="AA497" s="80">
        <f t="shared" si="164"/>
        <v>0</v>
      </c>
      <c r="AB497" s="80">
        <f t="shared" si="165"/>
        <v>0</v>
      </c>
      <c r="AC497" s="80">
        <f t="shared" si="166"/>
        <v>0</v>
      </c>
      <c r="AF497" s="80">
        <f t="shared" si="167"/>
        <v>0</v>
      </c>
      <c r="AG497" s="80">
        <f t="shared" si="168"/>
        <v>0</v>
      </c>
      <c r="AH497" s="80" t="str">
        <f t="shared" si="169"/>
        <v>Correct</v>
      </c>
      <c r="AJ497" s="96" t="str">
        <f>IFERROR(VLOOKUP(Table1[[#This Row],[RespondentID]],'All Data'!$A:$CO,87,FALSE),"unknown")</f>
        <v>unknown</v>
      </c>
      <c r="AK497" s="96" t="str">
        <f>IFERROR(VLOOKUP(Table1[[#This Row],[RespondentID]],'All Data'!$A:$CO,88,FALSE),"unknown")</f>
        <v>unknown</v>
      </c>
      <c r="AL497" s="96" t="str">
        <f>IFERROR(VLOOKUP(Table1[[#This Row],[RespondentID]],'All Data'!$A:$CO,89,FALSE),"unknown")</f>
        <v>unknown</v>
      </c>
      <c r="AM497" s="96" t="str">
        <f>IFERROR(VLOOKUP(Table1[[#This Row],[RespondentID]],'All Data'!$A:$CO,90,FALSE),"unknown")</f>
        <v>unknown</v>
      </c>
      <c r="AN497" s="96" t="str">
        <f>IFERROR(VLOOKUP(Table1[[#This Row],[RespondentID]],'All Data'!$A:$CO,91,FALSE),"unknown")</f>
        <v>unknown</v>
      </c>
      <c r="AO497" s="96" t="str">
        <f>IFERROR(VLOOKUP(Table1[[#This Row],[RespondentID]],'All Data'!$A:$CO,92,FALSE),"unknown")</f>
        <v>unknown</v>
      </c>
      <c r="AP497" s="96" t="str">
        <f>IFERROR(VLOOKUP(Table1[[#This Row],[RespondentID]],'All Data'!$A:$CO,93,FALSE),"unknown")</f>
        <v>unknown</v>
      </c>
      <c r="AQ497" s="96" t="str">
        <f>IFERROR(VLOOKUP(Table1[[#This Row],[RespondentID]],'All Data'!$A:$CW,94,FALSE),"unknown")</f>
        <v>unknown</v>
      </c>
      <c r="AR497" s="96" t="str">
        <f>IFERROR(VLOOKUP(Table1[[#This Row],[RespondentID]],'All Data'!$A:$CW,95,FALSE),"unknown")</f>
        <v>unknown</v>
      </c>
      <c r="AS497" s="96" t="str">
        <f>IFERROR(VLOOKUP(Table1[[#This Row],[RespondentID]],'All Data'!$A:$CW,96,FALSE),"unknown")</f>
        <v>unknown</v>
      </c>
      <c r="AT497" s="96" t="str">
        <f>IFERROR(VLOOKUP(Table1[[#This Row],[RespondentID]],'All Data'!$A:$CW,97,FALSE),"unknown")</f>
        <v>unknown</v>
      </c>
      <c r="AU497" s="96" t="str">
        <f>IFERROR(VLOOKUP(Table1[[#This Row],[RespondentID]],'All Data'!$A:$CW,98,FALSE),"unknown")</f>
        <v>unknown</v>
      </c>
      <c r="AV497" s="96" t="str">
        <f>IFERROR(VLOOKUP(Table1[[#This Row],[RespondentID]],'All Data'!$A:$CW,99,FALSE),"unknown")</f>
        <v>unknown</v>
      </c>
    </row>
    <row r="498" spans="2:48">
      <c r="B498" s="115"/>
      <c r="C498" s="99"/>
      <c r="D498" s="99"/>
      <c r="E498" s="99"/>
      <c r="F498" s="99"/>
      <c r="G498" s="99"/>
      <c r="H498" s="99"/>
      <c r="I498" s="99"/>
      <c r="J498" s="99"/>
      <c r="K498" s="99"/>
      <c r="L498" s="99"/>
      <c r="M498" s="99"/>
      <c r="N498" s="99"/>
      <c r="O498" s="80">
        <f t="shared" si="153"/>
        <v>0</v>
      </c>
      <c r="P498" s="80" t="e">
        <f t="shared" si="154"/>
        <v>#DIV/0!</v>
      </c>
      <c r="R498" s="80">
        <f t="shared" si="155"/>
        <v>0</v>
      </c>
      <c r="S498" s="80">
        <f t="shared" si="156"/>
        <v>0</v>
      </c>
      <c r="T498" s="80">
        <f t="shared" si="157"/>
        <v>0</v>
      </c>
      <c r="U498" s="80">
        <f t="shared" si="158"/>
        <v>0</v>
      </c>
      <c r="V498" s="80">
        <f t="shared" si="159"/>
        <v>0</v>
      </c>
      <c r="W498" s="80">
        <f t="shared" si="160"/>
        <v>0</v>
      </c>
      <c r="X498" s="80">
        <f t="shared" si="161"/>
        <v>0</v>
      </c>
      <c r="Y498" s="80">
        <f t="shared" si="162"/>
        <v>0</v>
      </c>
      <c r="Z498" s="80">
        <f t="shared" si="163"/>
        <v>0</v>
      </c>
      <c r="AA498" s="80">
        <f t="shared" si="164"/>
        <v>0</v>
      </c>
      <c r="AB498" s="80">
        <f t="shared" si="165"/>
        <v>0</v>
      </c>
      <c r="AC498" s="80">
        <f t="shared" si="166"/>
        <v>0</v>
      </c>
      <c r="AF498" s="80">
        <f t="shared" si="167"/>
        <v>0</v>
      </c>
      <c r="AG498" s="80">
        <f t="shared" si="168"/>
        <v>0</v>
      </c>
      <c r="AH498" s="80" t="str">
        <f t="shared" si="169"/>
        <v>Correct</v>
      </c>
      <c r="AJ498" s="96" t="str">
        <f>IFERROR(VLOOKUP(Table1[[#This Row],[RespondentID]],'All Data'!$A:$CO,87,FALSE),"unknown")</f>
        <v>unknown</v>
      </c>
      <c r="AK498" s="96" t="str">
        <f>IFERROR(VLOOKUP(Table1[[#This Row],[RespondentID]],'All Data'!$A:$CO,88,FALSE),"unknown")</f>
        <v>unknown</v>
      </c>
      <c r="AL498" s="96" t="str">
        <f>IFERROR(VLOOKUP(Table1[[#This Row],[RespondentID]],'All Data'!$A:$CO,89,FALSE),"unknown")</f>
        <v>unknown</v>
      </c>
      <c r="AM498" s="96" t="str">
        <f>IFERROR(VLOOKUP(Table1[[#This Row],[RespondentID]],'All Data'!$A:$CO,90,FALSE),"unknown")</f>
        <v>unknown</v>
      </c>
      <c r="AN498" s="96" t="str">
        <f>IFERROR(VLOOKUP(Table1[[#This Row],[RespondentID]],'All Data'!$A:$CO,91,FALSE),"unknown")</f>
        <v>unknown</v>
      </c>
      <c r="AO498" s="96" t="str">
        <f>IFERROR(VLOOKUP(Table1[[#This Row],[RespondentID]],'All Data'!$A:$CO,92,FALSE),"unknown")</f>
        <v>unknown</v>
      </c>
      <c r="AP498" s="96" t="str">
        <f>IFERROR(VLOOKUP(Table1[[#This Row],[RespondentID]],'All Data'!$A:$CO,93,FALSE),"unknown")</f>
        <v>unknown</v>
      </c>
      <c r="AQ498" s="96" t="str">
        <f>IFERROR(VLOOKUP(Table1[[#This Row],[RespondentID]],'All Data'!$A:$CW,94,FALSE),"unknown")</f>
        <v>unknown</v>
      </c>
      <c r="AR498" s="96" t="str">
        <f>IFERROR(VLOOKUP(Table1[[#This Row],[RespondentID]],'All Data'!$A:$CW,95,FALSE),"unknown")</f>
        <v>unknown</v>
      </c>
      <c r="AS498" s="96" t="str">
        <f>IFERROR(VLOOKUP(Table1[[#This Row],[RespondentID]],'All Data'!$A:$CW,96,FALSE),"unknown")</f>
        <v>unknown</v>
      </c>
      <c r="AT498" s="96" t="str">
        <f>IFERROR(VLOOKUP(Table1[[#This Row],[RespondentID]],'All Data'!$A:$CW,97,FALSE),"unknown")</f>
        <v>unknown</v>
      </c>
      <c r="AU498" s="96" t="str">
        <f>IFERROR(VLOOKUP(Table1[[#This Row],[RespondentID]],'All Data'!$A:$CW,98,FALSE),"unknown")</f>
        <v>unknown</v>
      </c>
      <c r="AV498" s="96" t="str">
        <f>IFERROR(VLOOKUP(Table1[[#This Row],[RespondentID]],'All Data'!$A:$CW,99,FALSE),"unknown")</f>
        <v>unknown</v>
      </c>
    </row>
    <row r="499" spans="2:48">
      <c r="B499" s="115"/>
      <c r="C499" s="99"/>
      <c r="D499" s="99"/>
      <c r="E499" s="99"/>
      <c r="F499" s="99"/>
      <c r="G499" s="99"/>
      <c r="H499" s="99"/>
      <c r="I499" s="99"/>
      <c r="J499" s="99"/>
      <c r="K499" s="99"/>
      <c r="L499" s="99"/>
      <c r="M499" s="99"/>
      <c r="N499" s="99"/>
      <c r="O499" s="80">
        <f t="shared" si="153"/>
        <v>0</v>
      </c>
      <c r="P499" s="80" t="e">
        <f t="shared" si="154"/>
        <v>#DIV/0!</v>
      </c>
      <c r="R499" s="80">
        <f t="shared" si="155"/>
        <v>0</v>
      </c>
      <c r="S499" s="80">
        <f t="shared" si="156"/>
        <v>0</v>
      </c>
      <c r="T499" s="80">
        <f t="shared" si="157"/>
        <v>0</v>
      </c>
      <c r="U499" s="80">
        <f t="shared" si="158"/>
        <v>0</v>
      </c>
      <c r="V499" s="80">
        <f t="shared" si="159"/>
        <v>0</v>
      </c>
      <c r="W499" s="80">
        <f t="shared" si="160"/>
        <v>0</v>
      </c>
      <c r="X499" s="80">
        <f t="shared" si="161"/>
        <v>0</v>
      </c>
      <c r="Y499" s="80">
        <f t="shared" si="162"/>
        <v>0</v>
      </c>
      <c r="Z499" s="80">
        <f t="shared" si="163"/>
        <v>0</v>
      </c>
      <c r="AA499" s="80">
        <f t="shared" si="164"/>
        <v>0</v>
      </c>
      <c r="AB499" s="80">
        <f t="shared" si="165"/>
        <v>0</v>
      </c>
      <c r="AC499" s="80">
        <f t="shared" si="166"/>
        <v>0</v>
      </c>
      <c r="AF499" s="80">
        <f t="shared" si="167"/>
        <v>0</v>
      </c>
      <c r="AG499" s="80">
        <f t="shared" si="168"/>
        <v>0</v>
      </c>
      <c r="AH499" s="80" t="str">
        <f t="shared" si="169"/>
        <v>Correct</v>
      </c>
      <c r="AJ499" s="96" t="str">
        <f>IFERROR(VLOOKUP(Table1[[#This Row],[RespondentID]],'All Data'!$A:$CO,87,FALSE),"unknown")</f>
        <v>unknown</v>
      </c>
      <c r="AK499" s="96" t="str">
        <f>IFERROR(VLOOKUP(Table1[[#This Row],[RespondentID]],'All Data'!$A:$CO,88,FALSE),"unknown")</f>
        <v>unknown</v>
      </c>
      <c r="AL499" s="96" t="str">
        <f>IFERROR(VLOOKUP(Table1[[#This Row],[RespondentID]],'All Data'!$A:$CO,89,FALSE),"unknown")</f>
        <v>unknown</v>
      </c>
      <c r="AM499" s="96" t="str">
        <f>IFERROR(VLOOKUP(Table1[[#This Row],[RespondentID]],'All Data'!$A:$CO,90,FALSE),"unknown")</f>
        <v>unknown</v>
      </c>
      <c r="AN499" s="96" t="str">
        <f>IFERROR(VLOOKUP(Table1[[#This Row],[RespondentID]],'All Data'!$A:$CO,91,FALSE),"unknown")</f>
        <v>unknown</v>
      </c>
      <c r="AO499" s="96" t="str">
        <f>IFERROR(VLOOKUP(Table1[[#This Row],[RespondentID]],'All Data'!$A:$CO,92,FALSE),"unknown")</f>
        <v>unknown</v>
      </c>
      <c r="AP499" s="96" t="str">
        <f>IFERROR(VLOOKUP(Table1[[#This Row],[RespondentID]],'All Data'!$A:$CO,93,FALSE),"unknown")</f>
        <v>unknown</v>
      </c>
      <c r="AQ499" s="96" t="str">
        <f>IFERROR(VLOOKUP(Table1[[#This Row],[RespondentID]],'All Data'!$A:$CW,94,FALSE),"unknown")</f>
        <v>unknown</v>
      </c>
      <c r="AR499" s="96" t="str">
        <f>IFERROR(VLOOKUP(Table1[[#This Row],[RespondentID]],'All Data'!$A:$CW,95,FALSE),"unknown")</f>
        <v>unknown</v>
      </c>
      <c r="AS499" s="96" t="str">
        <f>IFERROR(VLOOKUP(Table1[[#This Row],[RespondentID]],'All Data'!$A:$CW,96,FALSE),"unknown")</f>
        <v>unknown</v>
      </c>
      <c r="AT499" s="96" t="str">
        <f>IFERROR(VLOOKUP(Table1[[#This Row],[RespondentID]],'All Data'!$A:$CW,97,FALSE),"unknown")</f>
        <v>unknown</v>
      </c>
      <c r="AU499" s="96" t="str">
        <f>IFERROR(VLOOKUP(Table1[[#This Row],[RespondentID]],'All Data'!$A:$CW,98,FALSE),"unknown")</f>
        <v>unknown</v>
      </c>
      <c r="AV499" s="96" t="str">
        <f>IFERROR(VLOOKUP(Table1[[#This Row],[RespondentID]],'All Data'!$A:$CW,99,FALSE),"unknown")</f>
        <v>unknown</v>
      </c>
    </row>
    <row r="500" spans="2:48">
      <c r="B500" s="115"/>
      <c r="C500" s="99"/>
      <c r="D500" s="99"/>
      <c r="E500" s="99"/>
      <c r="F500" s="99"/>
      <c r="G500" s="99"/>
      <c r="H500" s="99"/>
      <c r="I500" s="99"/>
      <c r="J500" s="99"/>
      <c r="K500" s="99"/>
      <c r="L500" s="99"/>
      <c r="M500" s="99"/>
      <c r="N500" s="99"/>
      <c r="O500" s="80">
        <f t="shared" si="153"/>
        <v>0</v>
      </c>
      <c r="P500" s="80" t="e">
        <f t="shared" si="154"/>
        <v>#DIV/0!</v>
      </c>
      <c r="R500" s="80">
        <f t="shared" si="155"/>
        <v>0</v>
      </c>
      <c r="S500" s="80">
        <f t="shared" si="156"/>
        <v>0</v>
      </c>
      <c r="T500" s="80">
        <f t="shared" si="157"/>
        <v>0</v>
      </c>
      <c r="U500" s="80">
        <f t="shared" si="158"/>
        <v>0</v>
      </c>
      <c r="V500" s="80">
        <f t="shared" si="159"/>
        <v>0</v>
      </c>
      <c r="W500" s="80">
        <f t="shared" si="160"/>
        <v>0</v>
      </c>
      <c r="X500" s="80">
        <f t="shared" si="161"/>
        <v>0</v>
      </c>
      <c r="Y500" s="80">
        <f t="shared" si="162"/>
        <v>0</v>
      </c>
      <c r="Z500" s="80">
        <f t="shared" si="163"/>
        <v>0</v>
      </c>
      <c r="AA500" s="80">
        <f t="shared" si="164"/>
        <v>0</v>
      </c>
      <c r="AB500" s="80">
        <f t="shared" si="165"/>
        <v>0</v>
      </c>
      <c r="AC500" s="80">
        <f t="shared" si="166"/>
        <v>0</v>
      </c>
      <c r="AF500" s="80">
        <f t="shared" si="167"/>
        <v>0</v>
      </c>
      <c r="AG500" s="80">
        <f t="shared" si="168"/>
        <v>0</v>
      </c>
      <c r="AH500" s="80" t="str">
        <f t="shared" si="169"/>
        <v>Correct</v>
      </c>
      <c r="AJ500" s="96" t="str">
        <f>IFERROR(VLOOKUP(Table1[[#This Row],[RespondentID]],'All Data'!$A:$CO,87,FALSE),"unknown")</f>
        <v>unknown</v>
      </c>
      <c r="AK500" s="96" t="str">
        <f>IFERROR(VLOOKUP(Table1[[#This Row],[RespondentID]],'All Data'!$A:$CO,88,FALSE),"unknown")</f>
        <v>unknown</v>
      </c>
      <c r="AL500" s="96" t="str">
        <f>IFERROR(VLOOKUP(Table1[[#This Row],[RespondentID]],'All Data'!$A:$CO,89,FALSE),"unknown")</f>
        <v>unknown</v>
      </c>
      <c r="AM500" s="96" t="str">
        <f>IFERROR(VLOOKUP(Table1[[#This Row],[RespondentID]],'All Data'!$A:$CO,90,FALSE),"unknown")</f>
        <v>unknown</v>
      </c>
      <c r="AN500" s="96" t="str">
        <f>IFERROR(VLOOKUP(Table1[[#This Row],[RespondentID]],'All Data'!$A:$CO,91,FALSE),"unknown")</f>
        <v>unknown</v>
      </c>
      <c r="AO500" s="96" t="str">
        <f>IFERROR(VLOOKUP(Table1[[#This Row],[RespondentID]],'All Data'!$A:$CO,92,FALSE),"unknown")</f>
        <v>unknown</v>
      </c>
      <c r="AP500" s="96" t="str">
        <f>IFERROR(VLOOKUP(Table1[[#This Row],[RespondentID]],'All Data'!$A:$CO,93,FALSE),"unknown")</f>
        <v>unknown</v>
      </c>
      <c r="AQ500" s="96" t="str">
        <f>IFERROR(VLOOKUP(Table1[[#This Row],[RespondentID]],'All Data'!$A:$CW,94,FALSE),"unknown")</f>
        <v>unknown</v>
      </c>
      <c r="AR500" s="96" t="str">
        <f>IFERROR(VLOOKUP(Table1[[#This Row],[RespondentID]],'All Data'!$A:$CW,95,FALSE),"unknown")</f>
        <v>unknown</v>
      </c>
      <c r="AS500" s="96" t="str">
        <f>IFERROR(VLOOKUP(Table1[[#This Row],[RespondentID]],'All Data'!$A:$CW,96,FALSE),"unknown")</f>
        <v>unknown</v>
      </c>
      <c r="AT500" s="96" t="str">
        <f>IFERROR(VLOOKUP(Table1[[#This Row],[RespondentID]],'All Data'!$A:$CW,97,FALSE),"unknown")</f>
        <v>unknown</v>
      </c>
      <c r="AU500" s="96" t="str">
        <f>IFERROR(VLOOKUP(Table1[[#This Row],[RespondentID]],'All Data'!$A:$CW,98,FALSE),"unknown")</f>
        <v>unknown</v>
      </c>
      <c r="AV500" s="96" t="str">
        <f>IFERROR(VLOOKUP(Table1[[#This Row],[RespondentID]],'All Data'!$A:$CW,99,FALSE),"unknown")</f>
        <v>unknown</v>
      </c>
    </row>
    <row r="501" spans="2:48">
      <c r="B501" s="115"/>
      <c r="C501" s="99"/>
      <c r="D501" s="99"/>
      <c r="E501" s="99"/>
      <c r="F501" s="99"/>
      <c r="G501" s="99"/>
      <c r="H501" s="99"/>
      <c r="I501" s="99"/>
      <c r="J501" s="99"/>
      <c r="K501" s="99"/>
      <c r="L501" s="99"/>
      <c r="M501" s="99"/>
      <c r="N501" s="99"/>
      <c r="O501" s="80">
        <f t="shared" si="153"/>
        <v>0</v>
      </c>
      <c r="P501" s="80" t="e">
        <f t="shared" si="154"/>
        <v>#DIV/0!</v>
      </c>
      <c r="R501" s="80">
        <f t="shared" si="155"/>
        <v>0</v>
      </c>
      <c r="S501" s="80">
        <f t="shared" si="156"/>
        <v>0</v>
      </c>
      <c r="T501" s="80">
        <f t="shared" si="157"/>
        <v>0</v>
      </c>
      <c r="U501" s="80">
        <f t="shared" si="158"/>
        <v>0</v>
      </c>
      <c r="V501" s="80">
        <f t="shared" si="159"/>
        <v>0</v>
      </c>
      <c r="W501" s="80">
        <f t="shared" si="160"/>
        <v>0</v>
      </c>
      <c r="X501" s="80">
        <f t="shared" si="161"/>
        <v>0</v>
      </c>
      <c r="Y501" s="80">
        <f t="shared" si="162"/>
        <v>0</v>
      </c>
      <c r="Z501" s="80">
        <f t="shared" si="163"/>
        <v>0</v>
      </c>
      <c r="AA501" s="80">
        <f t="shared" si="164"/>
        <v>0</v>
      </c>
      <c r="AB501" s="80">
        <f t="shared" si="165"/>
        <v>0</v>
      </c>
      <c r="AC501" s="80">
        <f t="shared" si="166"/>
        <v>0</v>
      </c>
      <c r="AF501" s="80">
        <f t="shared" si="167"/>
        <v>0</v>
      </c>
      <c r="AG501" s="80">
        <f t="shared" si="168"/>
        <v>0</v>
      </c>
      <c r="AH501" s="80" t="str">
        <f t="shared" si="169"/>
        <v>Correct</v>
      </c>
      <c r="AJ501" s="96" t="str">
        <f>IFERROR(VLOOKUP(Table1[[#This Row],[RespondentID]],'All Data'!$A:$CO,87,FALSE),"unknown")</f>
        <v>unknown</v>
      </c>
      <c r="AK501" s="96" t="str">
        <f>IFERROR(VLOOKUP(Table1[[#This Row],[RespondentID]],'All Data'!$A:$CO,88,FALSE),"unknown")</f>
        <v>unknown</v>
      </c>
      <c r="AL501" s="96" t="str">
        <f>IFERROR(VLOOKUP(Table1[[#This Row],[RespondentID]],'All Data'!$A:$CO,89,FALSE),"unknown")</f>
        <v>unknown</v>
      </c>
      <c r="AM501" s="96" t="str">
        <f>IFERROR(VLOOKUP(Table1[[#This Row],[RespondentID]],'All Data'!$A:$CO,90,FALSE),"unknown")</f>
        <v>unknown</v>
      </c>
      <c r="AN501" s="96" t="str">
        <f>IFERROR(VLOOKUP(Table1[[#This Row],[RespondentID]],'All Data'!$A:$CO,91,FALSE),"unknown")</f>
        <v>unknown</v>
      </c>
      <c r="AO501" s="96" t="str">
        <f>IFERROR(VLOOKUP(Table1[[#This Row],[RespondentID]],'All Data'!$A:$CO,92,FALSE),"unknown")</f>
        <v>unknown</v>
      </c>
      <c r="AP501" s="96" t="str">
        <f>IFERROR(VLOOKUP(Table1[[#This Row],[RespondentID]],'All Data'!$A:$CO,93,FALSE),"unknown")</f>
        <v>unknown</v>
      </c>
      <c r="AQ501" s="96" t="str">
        <f>IFERROR(VLOOKUP(Table1[[#This Row],[RespondentID]],'All Data'!$A:$CW,94,FALSE),"unknown")</f>
        <v>unknown</v>
      </c>
      <c r="AR501" s="96" t="str">
        <f>IFERROR(VLOOKUP(Table1[[#This Row],[RespondentID]],'All Data'!$A:$CW,95,FALSE),"unknown")</f>
        <v>unknown</v>
      </c>
      <c r="AS501" s="96" t="str">
        <f>IFERROR(VLOOKUP(Table1[[#This Row],[RespondentID]],'All Data'!$A:$CW,96,FALSE),"unknown")</f>
        <v>unknown</v>
      </c>
      <c r="AT501" s="96" t="str">
        <f>IFERROR(VLOOKUP(Table1[[#This Row],[RespondentID]],'All Data'!$A:$CW,97,FALSE),"unknown")</f>
        <v>unknown</v>
      </c>
      <c r="AU501" s="96" t="str">
        <f>IFERROR(VLOOKUP(Table1[[#This Row],[RespondentID]],'All Data'!$A:$CW,98,FALSE),"unknown")</f>
        <v>unknown</v>
      </c>
      <c r="AV501" s="96" t="str">
        <f>IFERROR(VLOOKUP(Table1[[#This Row],[RespondentID]],'All Data'!$A:$CW,99,FALSE),"unknown")</f>
        <v>unknown</v>
      </c>
    </row>
    <row r="502" spans="2:48">
      <c r="B502" s="115"/>
      <c r="C502" s="99"/>
      <c r="D502" s="99"/>
      <c r="E502" s="99"/>
      <c r="F502" s="99"/>
      <c r="G502" s="99"/>
      <c r="H502" s="99"/>
      <c r="I502" s="99"/>
      <c r="J502" s="99"/>
      <c r="K502" s="99"/>
      <c r="L502" s="99"/>
      <c r="M502" s="99"/>
      <c r="N502" s="99"/>
      <c r="O502" s="80">
        <f t="shared" si="153"/>
        <v>0</v>
      </c>
      <c r="P502" s="80" t="e">
        <f t="shared" si="154"/>
        <v>#DIV/0!</v>
      </c>
      <c r="R502" s="80">
        <f t="shared" si="155"/>
        <v>0</v>
      </c>
      <c r="S502" s="80">
        <f t="shared" si="156"/>
        <v>0</v>
      </c>
      <c r="T502" s="80">
        <f t="shared" si="157"/>
        <v>0</v>
      </c>
      <c r="U502" s="80">
        <f t="shared" si="158"/>
        <v>0</v>
      </c>
      <c r="V502" s="80">
        <f t="shared" si="159"/>
        <v>0</v>
      </c>
      <c r="W502" s="80">
        <f t="shared" si="160"/>
        <v>0</v>
      </c>
      <c r="X502" s="80">
        <f t="shared" si="161"/>
        <v>0</v>
      </c>
      <c r="Y502" s="80">
        <f t="shared" si="162"/>
        <v>0</v>
      </c>
      <c r="Z502" s="80">
        <f t="shared" si="163"/>
        <v>0</v>
      </c>
      <c r="AA502" s="80">
        <f t="shared" si="164"/>
        <v>0</v>
      </c>
      <c r="AB502" s="80">
        <f t="shared" si="165"/>
        <v>0</v>
      </c>
      <c r="AC502" s="80">
        <f t="shared" si="166"/>
        <v>0</v>
      </c>
      <c r="AF502" s="80">
        <f t="shared" si="167"/>
        <v>0</v>
      </c>
      <c r="AG502" s="80">
        <f t="shared" si="168"/>
        <v>0</v>
      </c>
      <c r="AH502" s="80" t="str">
        <f t="shared" si="169"/>
        <v>Correct</v>
      </c>
      <c r="AJ502" s="96" t="str">
        <f>IFERROR(VLOOKUP(Table1[[#This Row],[RespondentID]],'All Data'!$A:$CO,87,FALSE),"unknown")</f>
        <v>unknown</v>
      </c>
      <c r="AK502" s="96" t="str">
        <f>IFERROR(VLOOKUP(Table1[[#This Row],[RespondentID]],'All Data'!$A:$CO,88,FALSE),"unknown")</f>
        <v>unknown</v>
      </c>
      <c r="AL502" s="96" t="str">
        <f>IFERROR(VLOOKUP(Table1[[#This Row],[RespondentID]],'All Data'!$A:$CO,89,FALSE),"unknown")</f>
        <v>unknown</v>
      </c>
      <c r="AM502" s="96" t="str">
        <f>IFERROR(VLOOKUP(Table1[[#This Row],[RespondentID]],'All Data'!$A:$CO,90,FALSE),"unknown")</f>
        <v>unknown</v>
      </c>
      <c r="AN502" s="96" t="str">
        <f>IFERROR(VLOOKUP(Table1[[#This Row],[RespondentID]],'All Data'!$A:$CO,91,FALSE),"unknown")</f>
        <v>unknown</v>
      </c>
      <c r="AO502" s="96" t="str">
        <f>IFERROR(VLOOKUP(Table1[[#This Row],[RespondentID]],'All Data'!$A:$CO,92,FALSE),"unknown")</f>
        <v>unknown</v>
      </c>
      <c r="AP502" s="96" t="str">
        <f>IFERROR(VLOOKUP(Table1[[#This Row],[RespondentID]],'All Data'!$A:$CO,93,FALSE),"unknown")</f>
        <v>unknown</v>
      </c>
      <c r="AQ502" s="96" t="str">
        <f>IFERROR(VLOOKUP(Table1[[#This Row],[RespondentID]],'All Data'!$A:$CW,94,FALSE),"unknown")</f>
        <v>unknown</v>
      </c>
      <c r="AR502" s="96" t="str">
        <f>IFERROR(VLOOKUP(Table1[[#This Row],[RespondentID]],'All Data'!$A:$CW,95,FALSE),"unknown")</f>
        <v>unknown</v>
      </c>
      <c r="AS502" s="96" t="str">
        <f>IFERROR(VLOOKUP(Table1[[#This Row],[RespondentID]],'All Data'!$A:$CW,96,FALSE),"unknown")</f>
        <v>unknown</v>
      </c>
      <c r="AT502" s="96" t="str">
        <f>IFERROR(VLOOKUP(Table1[[#This Row],[RespondentID]],'All Data'!$A:$CW,97,FALSE),"unknown")</f>
        <v>unknown</v>
      </c>
      <c r="AU502" s="96" t="str">
        <f>IFERROR(VLOOKUP(Table1[[#This Row],[RespondentID]],'All Data'!$A:$CW,98,FALSE),"unknown")</f>
        <v>unknown</v>
      </c>
      <c r="AV502" s="96" t="str">
        <f>IFERROR(VLOOKUP(Table1[[#This Row],[RespondentID]],'All Data'!$A:$CW,99,FALSE),"unknown")</f>
        <v>unknown</v>
      </c>
    </row>
    <row r="503" spans="2:48">
      <c r="B503" s="115"/>
      <c r="C503" s="99"/>
      <c r="D503" s="99"/>
      <c r="E503" s="99"/>
      <c r="F503" s="99"/>
      <c r="G503" s="99"/>
      <c r="H503" s="99"/>
      <c r="I503" s="99"/>
      <c r="J503" s="99"/>
      <c r="K503" s="99"/>
      <c r="L503" s="99"/>
      <c r="M503" s="99"/>
      <c r="N503" s="99"/>
      <c r="O503" s="80">
        <f t="shared" si="153"/>
        <v>0</v>
      </c>
      <c r="P503" s="80" t="e">
        <f t="shared" si="154"/>
        <v>#DIV/0!</v>
      </c>
      <c r="R503" s="80">
        <f t="shared" si="155"/>
        <v>0</v>
      </c>
      <c r="S503" s="80">
        <f t="shared" si="156"/>
        <v>0</v>
      </c>
      <c r="T503" s="80">
        <f t="shared" si="157"/>
        <v>0</v>
      </c>
      <c r="U503" s="80">
        <f t="shared" si="158"/>
        <v>0</v>
      </c>
      <c r="V503" s="80">
        <f t="shared" si="159"/>
        <v>0</v>
      </c>
      <c r="W503" s="80">
        <f t="shared" si="160"/>
        <v>0</v>
      </c>
      <c r="X503" s="80">
        <f t="shared" si="161"/>
        <v>0</v>
      </c>
      <c r="Y503" s="80">
        <f t="shared" si="162"/>
        <v>0</v>
      </c>
      <c r="Z503" s="80">
        <f t="shared" si="163"/>
        <v>0</v>
      </c>
      <c r="AA503" s="80">
        <f t="shared" si="164"/>
        <v>0</v>
      </c>
      <c r="AB503" s="80">
        <f t="shared" si="165"/>
        <v>0</v>
      </c>
      <c r="AC503" s="80">
        <f t="shared" si="166"/>
        <v>0</v>
      </c>
      <c r="AF503" s="80">
        <f t="shared" si="167"/>
        <v>0</v>
      </c>
      <c r="AG503" s="80">
        <f t="shared" si="168"/>
        <v>0</v>
      </c>
      <c r="AH503" s="80" t="str">
        <f t="shared" si="169"/>
        <v>Correct</v>
      </c>
      <c r="AJ503" s="96" t="str">
        <f>IFERROR(VLOOKUP(Table1[[#This Row],[RespondentID]],'All Data'!$A:$CO,87,FALSE),"unknown")</f>
        <v>unknown</v>
      </c>
      <c r="AK503" s="96" t="str">
        <f>IFERROR(VLOOKUP(Table1[[#This Row],[RespondentID]],'All Data'!$A:$CO,88,FALSE),"unknown")</f>
        <v>unknown</v>
      </c>
      <c r="AL503" s="96" t="str">
        <f>IFERROR(VLOOKUP(Table1[[#This Row],[RespondentID]],'All Data'!$A:$CO,89,FALSE),"unknown")</f>
        <v>unknown</v>
      </c>
      <c r="AM503" s="96" t="str">
        <f>IFERROR(VLOOKUP(Table1[[#This Row],[RespondentID]],'All Data'!$A:$CO,90,FALSE),"unknown")</f>
        <v>unknown</v>
      </c>
      <c r="AN503" s="96" t="str">
        <f>IFERROR(VLOOKUP(Table1[[#This Row],[RespondentID]],'All Data'!$A:$CO,91,FALSE),"unknown")</f>
        <v>unknown</v>
      </c>
      <c r="AO503" s="96" t="str">
        <f>IFERROR(VLOOKUP(Table1[[#This Row],[RespondentID]],'All Data'!$A:$CO,92,FALSE),"unknown")</f>
        <v>unknown</v>
      </c>
      <c r="AP503" s="96" t="str">
        <f>IFERROR(VLOOKUP(Table1[[#This Row],[RespondentID]],'All Data'!$A:$CO,93,FALSE),"unknown")</f>
        <v>unknown</v>
      </c>
      <c r="AQ503" s="96" t="str">
        <f>IFERROR(VLOOKUP(Table1[[#This Row],[RespondentID]],'All Data'!$A:$CW,94,FALSE),"unknown")</f>
        <v>unknown</v>
      </c>
      <c r="AR503" s="96" t="str">
        <f>IFERROR(VLOOKUP(Table1[[#This Row],[RespondentID]],'All Data'!$A:$CW,95,FALSE),"unknown")</f>
        <v>unknown</v>
      </c>
      <c r="AS503" s="96" t="str">
        <f>IFERROR(VLOOKUP(Table1[[#This Row],[RespondentID]],'All Data'!$A:$CW,96,FALSE),"unknown")</f>
        <v>unknown</v>
      </c>
      <c r="AT503" s="96" t="str">
        <f>IFERROR(VLOOKUP(Table1[[#This Row],[RespondentID]],'All Data'!$A:$CW,97,FALSE),"unknown")</f>
        <v>unknown</v>
      </c>
      <c r="AU503" s="96" t="str">
        <f>IFERROR(VLOOKUP(Table1[[#This Row],[RespondentID]],'All Data'!$A:$CW,98,FALSE),"unknown")</f>
        <v>unknown</v>
      </c>
      <c r="AV503" s="96" t="str">
        <f>IFERROR(VLOOKUP(Table1[[#This Row],[RespondentID]],'All Data'!$A:$CW,99,FALSE),"unknown")</f>
        <v>unknown</v>
      </c>
    </row>
    <row r="504" spans="2:48">
      <c r="B504" s="115"/>
      <c r="C504" s="99"/>
      <c r="D504" s="99"/>
      <c r="E504" s="99"/>
      <c r="F504" s="99"/>
      <c r="G504" s="99"/>
      <c r="H504" s="99"/>
      <c r="I504" s="99"/>
      <c r="J504" s="99"/>
      <c r="K504" s="99"/>
      <c r="L504" s="99"/>
      <c r="M504" s="99"/>
      <c r="N504" s="99"/>
      <c r="O504" s="80">
        <f t="shared" si="153"/>
        <v>0</v>
      </c>
      <c r="P504" s="80" t="e">
        <f t="shared" si="154"/>
        <v>#DIV/0!</v>
      </c>
      <c r="R504" s="80">
        <f t="shared" si="155"/>
        <v>0</v>
      </c>
      <c r="S504" s="80">
        <f t="shared" si="156"/>
        <v>0</v>
      </c>
      <c r="T504" s="80">
        <f t="shared" si="157"/>
        <v>0</v>
      </c>
      <c r="U504" s="80">
        <f t="shared" si="158"/>
        <v>0</v>
      </c>
      <c r="V504" s="80">
        <f t="shared" si="159"/>
        <v>0</v>
      </c>
      <c r="W504" s="80">
        <f t="shared" si="160"/>
        <v>0</v>
      </c>
      <c r="X504" s="80">
        <f t="shared" si="161"/>
        <v>0</v>
      </c>
      <c r="Y504" s="80">
        <f t="shared" si="162"/>
        <v>0</v>
      </c>
      <c r="Z504" s="80">
        <f t="shared" si="163"/>
        <v>0</v>
      </c>
      <c r="AA504" s="80">
        <f t="shared" si="164"/>
        <v>0</v>
      </c>
      <c r="AB504" s="80">
        <f t="shared" si="165"/>
        <v>0</v>
      </c>
      <c r="AC504" s="80">
        <f t="shared" si="166"/>
        <v>0</v>
      </c>
      <c r="AF504" s="80">
        <f t="shared" si="167"/>
        <v>0</v>
      </c>
      <c r="AG504" s="80">
        <f t="shared" si="168"/>
        <v>0</v>
      </c>
      <c r="AH504" s="80" t="str">
        <f t="shared" si="169"/>
        <v>Correct</v>
      </c>
      <c r="AJ504" s="96" t="str">
        <f>IFERROR(VLOOKUP(Table1[[#This Row],[RespondentID]],'All Data'!$A:$CO,87,FALSE),"unknown")</f>
        <v>unknown</v>
      </c>
      <c r="AK504" s="96" t="str">
        <f>IFERROR(VLOOKUP(Table1[[#This Row],[RespondentID]],'All Data'!$A:$CO,88,FALSE),"unknown")</f>
        <v>unknown</v>
      </c>
      <c r="AL504" s="96" t="str">
        <f>IFERROR(VLOOKUP(Table1[[#This Row],[RespondentID]],'All Data'!$A:$CO,89,FALSE),"unknown")</f>
        <v>unknown</v>
      </c>
      <c r="AM504" s="96" t="str">
        <f>IFERROR(VLOOKUP(Table1[[#This Row],[RespondentID]],'All Data'!$A:$CO,90,FALSE),"unknown")</f>
        <v>unknown</v>
      </c>
      <c r="AN504" s="96" t="str">
        <f>IFERROR(VLOOKUP(Table1[[#This Row],[RespondentID]],'All Data'!$A:$CO,91,FALSE),"unknown")</f>
        <v>unknown</v>
      </c>
      <c r="AO504" s="96" t="str">
        <f>IFERROR(VLOOKUP(Table1[[#This Row],[RespondentID]],'All Data'!$A:$CO,92,FALSE),"unknown")</f>
        <v>unknown</v>
      </c>
      <c r="AP504" s="96" t="str">
        <f>IFERROR(VLOOKUP(Table1[[#This Row],[RespondentID]],'All Data'!$A:$CO,93,FALSE),"unknown")</f>
        <v>unknown</v>
      </c>
      <c r="AQ504" s="96" t="str">
        <f>IFERROR(VLOOKUP(Table1[[#This Row],[RespondentID]],'All Data'!$A:$CW,94,FALSE),"unknown")</f>
        <v>unknown</v>
      </c>
      <c r="AR504" s="96" t="str">
        <f>IFERROR(VLOOKUP(Table1[[#This Row],[RespondentID]],'All Data'!$A:$CW,95,FALSE),"unknown")</f>
        <v>unknown</v>
      </c>
      <c r="AS504" s="96" t="str">
        <f>IFERROR(VLOOKUP(Table1[[#This Row],[RespondentID]],'All Data'!$A:$CW,96,FALSE),"unknown")</f>
        <v>unknown</v>
      </c>
      <c r="AT504" s="96" t="str">
        <f>IFERROR(VLOOKUP(Table1[[#This Row],[RespondentID]],'All Data'!$A:$CW,97,FALSE),"unknown")</f>
        <v>unknown</v>
      </c>
      <c r="AU504" s="96" t="str">
        <f>IFERROR(VLOOKUP(Table1[[#This Row],[RespondentID]],'All Data'!$A:$CW,98,FALSE),"unknown")</f>
        <v>unknown</v>
      </c>
      <c r="AV504" s="96" t="str">
        <f>IFERROR(VLOOKUP(Table1[[#This Row],[RespondentID]],'All Data'!$A:$CW,99,FALSE),"unknown")</f>
        <v>unknown</v>
      </c>
    </row>
    <row r="505" spans="2:48">
      <c r="B505" s="115"/>
      <c r="C505" s="99"/>
      <c r="D505" s="99"/>
      <c r="E505" s="99"/>
      <c r="F505" s="99"/>
      <c r="G505" s="99"/>
      <c r="H505" s="99"/>
      <c r="I505" s="99"/>
      <c r="J505" s="99"/>
      <c r="K505" s="99"/>
      <c r="L505" s="99"/>
      <c r="M505" s="99"/>
      <c r="N505" s="99"/>
      <c r="O505" s="80">
        <f t="shared" si="153"/>
        <v>0</v>
      </c>
      <c r="P505" s="80" t="e">
        <f t="shared" si="154"/>
        <v>#DIV/0!</v>
      </c>
      <c r="R505" s="80">
        <f t="shared" si="155"/>
        <v>0</v>
      </c>
      <c r="S505" s="80">
        <f t="shared" si="156"/>
        <v>0</v>
      </c>
      <c r="T505" s="80">
        <f t="shared" si="157"/>
        <v>0</v>
      </c>
      <c r="U505" s="80">
        <f t="shared" si="158"/>
        <v>0</v>
      </c>
      <c r="V505" s="80">
        <f t="shared" si="159"/>
        <v>0</v>
      </c>
      <c r="W505" s="80">
        <f t="shared" si="160"/>
        <v>0</v>
      </c>
      <c r="X505" s="80">
        <f t="shared" si="161"/>
        <v>0</v>
      </c>
      <c r="Y505" s="80">
        <f t="shared" si="162"/>
        <v>0</v>
      </c>
      <c r="Z505" s="80">
        <f t="shared" si="163"/>
        <v>0</v>
      </c>
      <c r="AA505" s="80">
        <f t="shared" si="164"/>
        <v>0</v>
      </c>
      <c r="AB505" s="80">
        <f t="shared" si="165"/>
        <v>0</v>
      </c>
      <c r="AC505" s="80">
        <f t="shared" si="166"/>
        <v>0</v>
      </c>
      <c r="AF505" s="80">
        <f t="shared" si="167"/>
        <v>0</v>
      </c>
      <c r="AG505" s="80">
        <f t="shared" si="168"/>
        <v>0</v>
      </c>
      <c r="AH505" s="80" t="str">
        <f t="shared" si="169"/>
        <v>Correct</v>
      </c>
      <c r="AJ505" s="96" t="str">
        <f>IFERROR(VLOOKUP(Table1[[#This Row],[RespondentID]],'All Data'!$A:$CO,87,FALSE),"unknown")</f>
        <v>unknown</v>
      </c>
      <c r="AK505" s="96" t="str">
        <f>IFERROR(VLOOKUP(Table1[[#This Row],[RespondentID]],'All Data'!$A:$CO,88,FALSE),"unknown")</f>
        <v>unknown</v>
      </c>
      <c r="AL505" s="96" t="str">
        <f>IFERROR(VLOOKUP(Table1[[#This Row],[RespondentID]],'All Data'!$A:$CO,89,FALSE),"unknown")</f>
        <v>unknown</v>
      </c>
      <c r="AM505" s="96" t="str">
        <f>IFERROR(VLOOKUP(Table1[[#This Row],[RespondentID]],'All Data'!$A:$CO,90,FALSE),"unknown")</f>
        <v>unknown</v>
      </c>
      <c r="AN505" s="96" t="str">
        <f>IFERROR(VLOOKUP(Table1[[#This Row],[RespondentID]],'All Data'!$A:$CO,91,FALSE),"unknown")</f>
        <v>unknown</v>
      </c>
      <c r="AO505" s="96" t="str">
        <f>IFERROR(VLOOKUP(Table1[[#This Row],[RespondentID]],'All Data'!$A:$CO,92,FALSE),"unknown")</f>
        <v>unknown</v>
      </c>
      <c r="AP505" s="96" t="str">
        <f>IFERROR(VLOOKUP(Table1[[#This Row],[RespondentID]],'All Data'!$A:$CO,93,FALSE),"unknown")</f>
        <v>unknown</v>
      </c>
      <c r="AQ505" s="96" t="str">
        <f>IFERROR(VLOOKUP(Table1[[#This Row],[RespondentID]],'All Data'!$A:$CW,94,FALSE),"unknown")</f>
        <v>unknown</v>
      </c>
      <c r="AR505" s="96" t="str">
        <f>IFERROR(VLOOKUP(Table1[[#This Row],[RespondentID]],'All Data'!$A:$CW,95,FALSE),"unknown")</f>
        <v>unknown</v>
      </c>
      <c r="AS505" s="96" t="str">
        <f>IFERROR(VLOOKUP(Table1[[#This Row],[RespondentID]],'All Data'!$A:$CW,96,FALSE),"unknown")</f>
        <v>unknown</v>
      </c>
      <c r="AT505" s="96" t="str">
        <f>IFERROR(VLOOKUP(Table1[[#This Row],[RespondentID]],'All Data'!$A:$CW,97,FALSE),"unknown")</f>
        <v>unknown</v>
      </c>
      <c r="AU505" s="96" t="str">
        <f>IFERROR(VLOOKUP(Table1[[#This Row],[RespondentID]],'All Data'!$A:$CW,98,FALSE),"unknown")</f>
        <v>unknown</v>
      </c>
      <c r="AV505" s="96" t="str">
        <f>IFERROR(VLOOKUP(Table1[[#This Row],[RespondentID]],'All Data'!$A:$CW,99,FALSE),"unknown")</f>
        <v>unknown</v>
      </c>
    </row>
    <row r="506" spans="2:48">
      <c r="B506" s="115"/>
      <c r="C506" s="99"/>
      <c r="D506" s="99"/>
      <c r="E506" s="99"/>
      <c r="F506" s="99"/>
      <c r="G506" s="99"/>
      <c r="H506" s="99"/>
      <c r="I506" s="99"/>
      <c r="J506" s="99"/>
      <c r="K506" s="99"/>
      <c r="L506" s="99"/>
      <c r="M506" s="99"/>
      <c r="N506" s="99"/>
      <c r="O506" s="80">
        <f t="shared" si="153"/>
        <v>0</v>
      </c>
      <c r="P506" s="80" t="e">
        <f t="shared" si="154"/>
        <v>#DIV/0!</v>
      </c>
      <c r="R506" s="80">
        <f t="shared" si="155"/>
        <v>0</v>
      </c>
      <c r="S506" s="80">
        <f t="shared" si="156"/>
        <v>0</v>
      </c>
      <c r="T506" s="80">
        <f t="shared" si="157"/>
        <v>0</v>
      </c>
      <c r="U506" s="80">
        <f t="shared" si="158"/>
        <v>0</v>
      </c>
      <c r="V506" s="80">
        <f t="shared" si="159"/>
        <v>0</v>
      </c>
      <c r="W506" s="80">
        <f t="shared" si="160"/>
        <v>0</v>
      </c>
      <c r="X506" s="80">
        <f t="shared" si="161"/>
        <v>0</v>
      </c>
      <c r="Y506" s="80">
        <f t="shared" si="162"/>
        <v>0</v>
      </c>
      <c r="Z506" s="80">
        <f t="shared" si="163"/>
        <v>0</v>
      </c>
      <c r="AA506" s="80">
        <f t="shared" si="164"/>
        <v>0</v>
      </c>
      <c r="AB506" s="80">
        <f t="shared" si="165"/>
        <v>0</v>
      </c>
      <c r="AC506" s="80">
        <f t="shared" si="166"/>
        <v>0</v>
      </c>
      <c r="AF506" s="80">
        <f t="shared" si="167"/>
        <v>0</v>
      </c>
      <c r="AG506" s="80">
        <f t="shared" si="168"/>
        <v>0</v>
      </c>
      <c r="AH506" s="80" t="str">
        <f t="shared" si="169"/>
        <v>Correct</v>
      </c>
      <c r="AJ506" s="96" t="str">
        <f>IFERROR(VLOOKUP(Table1[[#This Row],[RespondentID]],'All Data'!$A:$CO,87,FALSE),"unknown")</f>
        <v>unknown</v>
      </c>
      <c r="AK506" s="96" t="str">
        <f>IFERROR(VLOOKUP(Table1[[#This Row],[RespondentID]],'All Data'!$A:$CO,88,FALSE),"unknown")</f>
        <v>unknown</v>
      </c>
      <c r="AL506" s="96" t="str">
        <f>IFERROR(VLOOKUP(Table1[[#This Row],[RespondentID]],'All Data'!$A:$CO,89,FALSE),"unknown")</f>
        <v>unknown</v>
      </c>
      <c r="AM506" s="96" t="str">
        <f>IFERROR(VLOOKUP(Table1[[#This Row],[RespondentID]],'All Data'!$A:$CO,90,FALSE),"unknown")</f>
        <v>unknown</v>
      </c>
      <c r="AN506" s="96" t="str">
        <f>IFERROR(VLOOKUP(Table1[[#This Row],[RespondentID]],'All Data'!$A:$CO,91,FALSE),"unknown")</f>
        <v>unknown</v>
      </c>
      <c r="AO506" s="96" t="str">
        <f>IFERROR(VLOOKUP(Table1[[#This Row],[RespondentID]],'All Data'!$A:$CO,92,FALSE),"unknown")</f>
        <v>unknown</v>
      </c>
      <c r="AP506" s="96" t="str">
        <f>IFERROR(VLOOKUP(Table1[[#This Row],[RespondentID]],'All Data'!$A:$CO,93,FALSE),"unknown")</f>
        <v>unknown</v>
      </c>
      <c r="AQ506" s="96" t="str">
        <f>IFERROR(VLOOKUP(Table1[[#This Row],[RespondentID]],'All Data'!$A:$CW,94,FALSE),"unknown")</f>
        <v>unknown</v>
      </c>
      <c r="AR506" s="96" t="str">
        <f>IFERROR(VLOOKUP(Table1[[#This Row],[RespondentID]],'All Data'!$A:$CW,95,FALSE),"unknown")</f>
        <v>unknown</v>
      </c>
      <c r="AS506" s="96" t="str">
        <f>IFERROR(VLOOKUP(Table1[[#This Row],[RespondentID]],'All Data'!$A:$CW,96,FALSE),"unknown")</f>
        <v>unknown</v>
      </c>
      <c r="AT506" s="96" t="str">
        <f>IFERROR(VLOOKUP(Table1[[#This Row],[RespondentID]],'All Data'!$A:$CW,97,FALSE),"unknown")</f>
        <v>unknown</v>
      </c>
      <c r="AU506" s="96" t="str">
        <f>IFERROR(VLOOKUP(Table1[[#This Row],[RespondentID]],'All Data'!$A:$CW,98,FALSE),"unknown")</f>
        <v>unknown</v>
      </c>
      <c r="AV506" s="96" t="str">
        <f>IFERROR(VLOOKUP(Table1[[#This Row],[RespondentID]],'All Data'!$A:$CW,99,FALSE),"unknown")</f>
        <v>unknown</v>
      </c>
    </row>
    <row r="507" spans="2:48">
      <c r="B507" s="115"/>
      <c r="C507" s="99"/>
      <c r="D507" s="99"/>
      <c r="E507" s="99"/>
      <c r="F507" s="99"/>
      <c r="G507" s="99"/>
      <c r="H507" s="99"/>
      <c r="I507" s="99"/>
      <c r="J507" s="99"/>
      <c r="K507" s="99"/>
      <c r="L507" s="99"/>
      <c r="M507" s="99"/>
      <c r="N507" s="99"/>
      <c r="O507" s="80">
        <f t="shared" si="153"/>
        <v>0</v>
      </c>
      <c r="P507" s="80" t="e">
        <f t="shared" si="154"/>
        <v>#DIV/0!</v>
      </c>
      <c r="R507" s="80">
        <f t="shared" si="155"/>
        <v>0</v>
      </c>
      <c r="S507" s="80">
        <f t="shared" si="156"/>
        <v>0</v>
      </c>
      <c r="T507" s="80">
        <f t="shared" si="157"/>
        <v>0</v>
      </c>
      <c r="U507" s="80">
        <f t="shared" si="158"/>
        <v>0</v>
      </c>
      <c r="V507" s="80">
        <f t="shared" si="159"/>
        <v>0</v>
      </c>
      <c r="W507" s="80">
        <f t="shared" si="160"/>
        <v>0</v>
      </c>
      <c r="X507" s="80">
        <f t="shared" si="161"/>
        <v>0</v>
      </c>
      <c r="Y507" s="80">
        <f t="shared" si="162"/>
        <v>0</v>
      </c>
      <c r="Z507" s="80">
        <f t="shared" si="163"/>
        <v>0</v>
      </c>
      <c r="AA507" s="80">
        <f t="shared" si="164"/>
        <v>0</v>
      </c>
      <c r="AB507" s="80">
        <f t="shared" si="165"/>
        <v>0</v>
      </c>
      <c r="AC507" s="80">
        <f t="shared" si="166"/>
        <v>0</v>
      </c>
      <c r="AF507" s="80">
        <f t="shared" si="167"/>
        <v>0</v>
      </c>
      <c r="AG507" s="80">
        <f t="shared" si="168"/>
        <v>0</v>
      </c>
      <c r="AH507" s="80" t="str">
        <f t="shared" si="169"/>
        <v>Correct</v>
      </c>
      <c r="AJ507" s="96" t="str">
        <f>IFERROR(VLOOKUP(Table1[[#This Row],[RespondentID]],'All Data'!$A:$CO,87,FALSE),"unknown")</f>
        <v>unknown</v>
      </c>
      <c r="AK507" s="96" t="str">
        <f>IFERROR(VLOOKUP(Table1[[#This Row],[RespondentID]],'All Data'!$A:$CO,88,FALSE),"unknown")</f>
        <v>unknown</v>
      </c>
      <c r="AL507" s="96" t="str">
        <f>IFERROR(VLOOKUP(Table1[[#This Row],[RespondentID]],'All Data'!$A:$CO,89,FALSE),"unknown")</f>
        <v>unknown</v>
      </c>
      <c r="AM507" s="96" t="str">
        <f>IFERROR(VLOOKUP(Table1[[#This Row],[RespondentID]],'All Data'!$A:$CO,90,FALSE),"unknown")</f>
        <v>unknown</v>
      </c>
      <c r="AN507" s="96" t="str">
        <f>IFERROR(VLOOKUP(Table1[[#This Row],[RespondentID]],'All Data'!$A:$CO,91,FALSE),"unknown")</f>
        <v>unknown</v>
      </c>
      <c r="AO507" s="96" t="str">
        <f>IFERROR(VLOOKUP(Table1[[#This Row],[RespondentID]],'All Data'!$A:$CO,92,FALSE),"unknown")</f>
        <v>unknown</v>
      </c>
      <c r="AP507" s="96" t="str">
        <f>IFERROR(VLOOKUP(Table1[[#This Row],[RespondentID]],'All Data'!$A:$CO,93,FALSE),"unknown")</f>
        <v>unknown</v>
      </c>
      <c r="AQ507" s="96" t="str">
        <f>IFERROR(VLOOKUP(Table1[[#This Row],[RespondentID]],'All Data'!$A:$CW,94,FALSE),"unknown")</f>
        <v>unknown</v>
      </c>
      <c r="AR507" s="96" t="str">
        <f>IFERROR(VLOOKUP(Table1[[#This Row],[RespondentID]],'All Data'!$A:$CW,95,FALSE),"unknown")</f>
        <v>unknown</v>
      </c>
      <c r="AS507" s="96" t="str">
        <f>IFERROR(VLOOKUP(Table1[[#This Row],[RespondentID]],'All Data'!$A:$CW,96,FALSE),"unknown")</f>
        <v>unknown</v>
      </c>
      <c r="AT507" s="96" t="str">
        <f>IFERROR(VLOOKUP(Table1[[#This Row],[RespondentID]],'All Data'!$A:$CW,97,FALSE),"unknown")</f>
        <v>unknown</v>
      </c>
      <c r="AU507" s="96" t="str">
        <f>IFERROR(VLOOKUP(Table1[[#This Row],[RespondentID]],'All Data'!$A:$CW,98,FALSE),"unknown")</f>
        <v>unknown</v>
      </c>
      <c r="AV507" s="96" t="str">
        <f>IFERROR(VLOOKUP(Table1[[#This Row],[RespondentID]],'All Data'!$A:$CW,99,FALSE),"unknown")</f>
        <v>unknown</v>
      </c>
    </row>
    <row r="508" spans="2:48">
      <c r="B508" s="115"/>
      <c r="C508" s="99"/>
      <c r="D508" s="99"/>
      <c r="E508" s="99"/>
      <c r="F508" s="99"/>
      <c r="G508" s="99"/>
      <c r="H508" s="99"/>
      <c r="I508" s="99"/>
      <c r="J508" s="99"/>
      <c r="K508" s="99"/>
      <c r="L508" s="99"/>
      <c r="M508" s="99"/>
      <c r="N508" s="99"/>
      <c r="O508" s="80">
        <f t="shared" si="153"/>
        <v>0</v>
      </c>
      <c r="P508" s="80" t="e">
        <f t="shared" si="154"/>
        <v>#DIV/0!</v>
      </c>
      <c r="R508" s="80">
        <f t="shared" si="155"/>
        <v>0</v>
      </c>
      <c r="S508" s="80">
        <f t="shared" si="156"/>
        <v>0</v>
      </c>
      <c r="T508" s="80">
        <f t="shared" si="157"/>
        <v>0</v>
      </c>
      <c r="U508" s="80">
        <f t="shared" si="158"/>
        <v>0</v>
      </c>
      <c r="V508" s="80">
        <f t="shared" si="159"/>
        <v>0</v>
      </c>
      <c r="W508" s="80">
        <f t="shared" si="160"/>
        <v>0</v>
      </c>
      <c r="X508" s="80">
        <f t="shared" si="161"/>
        <v>0</v>
      </c>
      <c r="Y508" s="80">
        <f t="shared" si="162"/>
        <v>0</v>
      </c>
      <c r="Z508" s="80">
        <f t="shared" si="163"/>
        <v>0</v>
      </c>
      <c r="AA508" s="80">
        <f t="shared" si="164"/>
        <v>0</v>
      </c>
      <c r="AB508" s="80">
        <f t="shared" si="165"/>
        <v>0</v>
      </c>
      <c r="AC508" s="80">
        <f t="shared" si="166"/>
        <v>0</v>
      </c>
      <c r="AF508" s="80">
        <f t="shared" si="167"/>
        <v>0</v>
      </c>
      <c r="AG508" s="80">
        <f t="shared" si="168"/>
        <v>0</v>
      </c>
      <c r="AH508" s="80" t="str">
        <f t="shared" si="169"/>
        <v>Correct</v>
      </c>
      <c r="AJ508" s="96" t="str">
        <f>IFERROR(VLOOKUP(Table1[[#This Row],[RespondentID]],'All Data'!$A:$CO,87,FALSE),"unknown")</f>
        <v>unknown</v>
      </c>
      <c r="AK508" s="96" t="str">
        <f>IFERROR(VLOOKUP(Table1[[#This Row],[RespondentID]],'All Data'!$A:$CO,88,FALSE),"unknown")</f>
        <v>unknown</v>
      </c>
      <c r="AL508" s="96" t="str">
        <f>IFERROR(VLOOKUP(Table1[[#This Row],[RespondentID]],'All Data'!$A:$CO,89,FALSE),"unknown")</f>
        <v>unknown</v>
      </c>
      <c r="AM508" s="96" t="str">
        <f>IFERROR(VLOOKUP(Table1[[#This Row],[RespondentID]],'All Data'!$A:$CO,90,FALSE),"unknown")</f>
        <v>unknown</v>
      </c>
      <c r="AN508" s="96" t="str">
        <f>IFERROR(VLOOKUP(Table1[[#This Row],[RespondentID]],'All Data'!$A:$CO,91,FALSE),"unknown")</f>
        <v>unknown</v>
      </c>
      <c r="AO508" s="96" t="str">
        <f>IFERROR(VLOOKUP(Table1[[#This Row],[RespondentID]],'All Data'!$A:$CO,92,FALSE),"unknown")</f>
        <v>unknown</v>
      </c>
      <c r="AP508" s="96" t="str">
        <f>IFERROR(VLOOKUP(Table1[[#This Row],[RespondentID]],'All Data'!$A:$CO,93,FALSE),"unknown")</f>
        <v>unknown</v>
      </c>
      <c r="AQ508" s="96" t="str">
        <f>IFERROR(VLOOKUP(Table1[[#This Row],[RespondentID]],'All Data'!$A:$CW,94,FALSE),"unknown")</f>
        <v>unknown</v>
      </c>
      <c r="AR508" s="96" t="str">
        <f>IFERROR(VLOOKUP(Table1[[#This Row],[RespondentID]],'All Data'!$A:$CW,95,FALSE),"unknown")</f>
        <v>unknown</v>
      </c>
      <c r="AS508" s="96" t="str">
        <f>IFERROR(VLOOKUP(Table1[[#This Row],[RespondentID]],'All Data'!$A:$CW,96,FALSE),"unknown")</f>
        <v>unknown</v>
      </c>
      <c r="AT508" s="96" t="str">
        <f>IFERROR(VLOOKUP(Table1[[#This Row],[RespondentID]],'All Data'!$A:$CW,97,FALSE),"unknown")</f>
        <v>unknown</v>
      </c>
      <c r="AU508" s="96" t="str">
        <f>IFERROR(VLOOKUP(Table1[[#This Row],[RespondentID]],'All Data'!$A:$CW,98,FALSE),"unknown")</f>
        <v>unknown</v>
      </c>
      <c r="AV508" s="96" t="str">
        <f>IFERROR(VLOOKUP(Table1[[#This Row],[RespondentID]],'All Data'!$A:$CW,99,FALSE),"unknown")</f>
        <v>unknown</v>
      </c>
    </row>
    <row r="509" spans="2:48">
      <c r="B509" s="115"/>
      <c r="C509" s="99"/>
      <c r="D509" s="99"/>
      <c r="E509" s="99"/>
      <c r="F509" s="99"/>
      <c r="G509" s="99"/>
      <c r="H509" s="99"/>
      <c r="I509" s="99"/>
      <c r="J509" s="99"/>
      <c r="K509" s="99"/>
      <c r="L509" s="99"/>
      <c r="M509" s="99"/>
      <c r="N509" s="99"/>
      <c r="O509" s="80">
        <f t="shared" si="153"/>
        <v>0</v>
      </c>
      <c r="P509" s="80" t="e">
        <f t="shared" si="154"/>
        <v>#DIV/0!</v>
      </c>
      <c r="R509" s="80">
        <f t="shared" si="155"/>
        <v>0</v>
      </c>
      <c r="S509" s="80">
        <f t="shared" si="156"/>
        <v>0</v>
      </c>
      <c r="T509" s="80">
        <f t="shared" si="157"/>
        <v>0</v>
      </c>
      <c r="U509" s="80">
        <f t="shared" si="158"/>
        <v>0</v>
      </c>
      <c r="V509" s="80">
        <f t="shared" si="159"/>
        <v>0</v>
      </c>
      <c r="W509" s="80">
        <f t="shared" si="160"/>
        <v>0</v>
      </c>
      <c r="X509" s="80">
        <f t="shared" si="161"/>
        <v>0</v>
      </c>
      <c r="Y509" s="80">
        <f t="shared" si="162"/>
        <v>0</v>
      </c>
      <c r="Z509" s="80">
        <f t="shared" si="163"/>
        <v>0</v>
      </c>
      <c r="AA509" s="80">
        <f t="shared" si="164"/>
        <v>0</v>
      </c>
      <c r="AB509" s="80">
        <f t="shared" si="165"/>
        <v>0</v>
      </c>
      <c r="AC509" s="80">
        <f t="shared" si="166"/>
        <v>0</v>
      </c>
      <c r="AF509" s="80">
        <f t="shared" si="167"/>
        <v>0</v>
      </c>
      <c r="AG509" s="80">
        <f t="shared" si="168"/>
        <v>0</v>
      </c>
      <c r="AH509" s="80" t="str">
        <f t="shared" si="169"/>
        <v>Correct</v>
      </c>
      <c r="AJ509" s="96" t="str">
        <f>IFERROR(VLOOKUP(Table1[[#This Row],[RespondentID]],'All Data'!$A:$CO,87,FALSE),"unknown")</f>
        <v>unknown</v>
      </c>
      <c r="AK509" s="96" t="str">
        <f>IFERROR(VLOOKUP(Table1[[#This Row],[RespondentID]],'All Data'!$A:$CO,88,FALSE),"unknown")</f>
        <v>unknown</v>
      </c>
      <c r="AL509" s="96" t="str">
        <f>IFERROR(VLOOKUP(Table1[[#This Row],[RespondentID]],'All Data'!$A:$CO,89,FALSE),"unknown")</f>
        <v>unknown</v>
      </c>
      <c r="AM509" s="96" t="str">
        <f>IFERROR(VLOOKUP(Table1[[#This Row],[RespondentID]],'All Data'!$A:$CO,90,FALSE),"unknown")</f>
        <v>unknown</v>
      </c>
      <c r="AN509" s="96" t="str">
        <f>IFERROR(VLOOKUP(Table1[[#This Row],[RespondentID]],'All Data'!$A:$CO,91,FALSE),"unknown")</f>
        <v>unknown</v>
      </c>
      <c r="AO509" s="96" t="str">
        <f>IFERROR(VLOOKUP(Table1[[#This Row],[RespondentID]],'All Data'!$A:$CO,92,FALSE),"unknown")</f>
        <v>unknown</v>
      </c>
      <c r="AP509" s="96" t="str">
        <f>IFERROR(VLOOKUP(Table1[[#This Row],[RespondentID]],'All Data'!$A:$CO,93,FALSE),"unknown")</f>
        <v>unknown</v>
      </c>
      <c r="AQ509" s="96" t="str">
        <f>IFERROR(VLOOKUP(Table1[[#This Row],[RespondentID]],'All Data'!$A:$CW,94,FALSE),"unknown")</f>
        <v>unknown</v>
      </c>
      <c r="AR509" s="96" t="str">
        <f>IFERROR(VLOOKUP(Table1[[#This Row],[RespondentID]],'All Data'!$A:$CW,95,FALSE),"unknown")</f>
        <v>unknown</v>
      </c>
      <c r="AS509" s="96" t="str">
        <f>IFERROR(VLOOKUP(Table1[[#This Row],[RespondentID]],'All Data'!$A:$CW,96,FALSE),"unknown")</f>
        <v>unknown</v>
      </c>
      <c r="AT509" s="96" t="str">
        <f>IFERROR(VLOOKUP(Table1[[#This Row],[RespondentID]],'All Data'!$A:$CW,97,FALSE),"unknown")</f>
        <v>unknown</v>
      </c>
      <c r="AU509" s="96" t="str">
        <f>IFERROR(VLOOKUP(Table1[[#This Row],[RespondentID]],'All Data'!$A:$CW,98,FALSE),"unknown")</f>
        <v>unknown</v>
      </c>
      <c r="AV509" s="96" t="str">
        <f>IFERROR(VLOOKUP(Table1[[#This Row],[RespondentID]],'All Data'!$A:$CW,99,FALSE),"unknown")</f>
        <v>unknown</v>
      </c>
    </row>
    <row r="510" spans="2:48">
      <c r="B510" s="115"/>
      <c r="C510" s="99"/>
      <c r="D510" s="99"/>
      <c r="E510" s="99"/>
      <c r="F510" s="99"/>
      <c r="G510" s="99"/>
      <c r="H510" s="99"/>
      <c r="I510" s="99"/>
      <c r="J510" s="99"/>
      <c r="K510" s="99"/>
      <c r="L510" s="99"/>
      <c r="M510" s="99"/>
      <c r="N510" s="99"/>
      <c r="O510" s="80">
        <f t="shared" si="153"/>
        <v>0</v>
      </c>
      <c r="P510" s="80" t="e">
        <f t="shared" si="154"/>
        <v>#DIV/0!</v>
      </c>
      <c r="R510" s="80">
        <f t="shared" si="155"/>
        <v>0</v>
      </c>
      <c r="S510" s="80">
        <f t="shared" si="156"/>
        <v>0</v>
      </c>
      <c r="T510" s="80">
        <f t="shared" si="157"/>
        <v>0</v>
      </c>
      <c r="U510" s="80">
        <f t="shared" si="158"/>
        <v>0</v>
      </c>
      <c r="V510" s="80">
        <f t="shared" si="159"/>
        <v>0</v>
      </c>
      <c r="W510" s="80">
        <f t="shared" si="160"/>
        <v>0</v>
      </c>
      <c r="X510" s="80">
        <f t="shared" si="161"/>
        <v>0</v>
      </c>
      <c r="Y510" s="80">
        <f t="shared" si="162"/>
        <v>0</v>
      </c>
      <c r="Z510" s="80">
        <f t="shared" si="163"/>
        <v>0</v>
      </c>
      <c r="AA510" s="80">
        <f t="shared" si="164"/>
        <v>0</v>
      </c>
      <c r="AB510" s="80">
        <f t="shared" si="165"/>
        <v>0</v>
      </c>
      <c r="AC510" s="80">
        <f t="shared" si="166"/>
        <v>0</v>
      </c>
      <c r="AF510" s="80">
        <f t="shared" si="167"/>
        <v>0</v>
      </c>
      <c r="AG510" s="80">
        <f t="shared" si="168"/>
        <v>0</v>
      </c>
      <c r="AH510" s="80" t="str">
        <f t="shared" si="169"/>
        <v>Correct</v>
      </c>
      <c r="AJ510" s="96" t="str">
        <f>IFERROR(VLOOKUP(Table1[[#This Row],[RespondentID]],'All Data'!$A:$CO,87,FALSE),"unknown")</f>
        <v>unknown</v>
      </c>
      <c r="AK510" s="96" t="str">
        <f>IFERROR(VLOOKUP(Table1[[#This Row],[RespondentID]],'All Data'!$A:$CO,88,FALSE),"unknown")</f>
        <v>unknown</v>
      </c>
      <c r="AL510" s="96" t="str">
        <f>IFERROR(VLOOKUP(Table1[[#This Row],[RespondentID]],'All Data'!$A:$CO,89,FALSE),"unknown")</f>
        <v>unknown</v>
      </c>
      <c r="AM510" s="96" t="str">
        <f>IFERROR(VLOOKUP(Table1[[#This Row],[RespondentID]],'All Data'!$A:$CO,90,FALSE),"unknown")</f>
        <v>unknown</v>
      </c>
      <c r="AN510" s="96" t="str">
        <f>IFERROR(VLOOKUP(Table1[[#This Row],[RespondentID]],'All Data'!$A:$CO,91,FALSE),"unknown")</f>
        <v>unknown</v>
      </c>
      <c r="AO510" s="96" t="str">
        <f>IFERROR(VLOOKUP(Table1[[#This Row],[RespondentID]],'All Data'!$A:$CO,92,FALSE),"unknown")</f>
        <v>unknown</v>
      </c>
      <c r="AP510" s="96" t="str">
        <f>IFERROR(VLOOKUP(Table1[[#This Row],[RespondentID]],'All Data'!$A:$CO,93,FALSE),"unknown")</f>
        <v>unknown</v>
      </c>
      <c r="AQ510" s="96" t="str">
        <f>IFERROR(VLOOKUP(Table1[[#This Row],[RespondentID]],'All Data'!$A:$CW,94,FALSE),"unknown")</f>
        <v>unknown</v>
      </c>
      <c r="AR510" s="96" t="str">
        <f>IFERROR(VLOOKUP(Table1[[#This Row],[RespondentID]],'All Data'!$A:$CW,95,FALSE),"unknown")</f>
        <v>unknown</v>
      </c>
      <c r="AS510" s="96" t="str">
        <f>IFERROR(VLOOKUP(Table1[[#This Row],[RespondentID]],'All Data'!$A:$CW,96,FALSE),"unknown")</f>
        <v>unknown</v>
      </c>
      <c r="AT510" s="96" t="str">
        <f>IFERROR(VLOOKUP(Table1[[#This Row],[RespondentID]],'All Data'!$A:$CW,97,FALSE),"unknown")</f>
        <v>unknown</v>
      </c>
      <c r="AU510" s="96" t="str">
        <f>IFERROR(VLOOKUP(Table1[[#This Row],[RespondentID]],'All Data'!$A:$CW,98,FALSE),"unknown")</f>
        <v>unknown</v>
      </c>
      <c r="AV510" s="96" t="str">
        <f>IFERROR(VLOOKUP(Table1[[#This Row],[RespondentID]],'All Data'!$A:$CW,99,FALSE),"unknown")</f>
        <v>unknown</v>
      </c>
    </row>
    <row r="511" spans="2:48">
      <c r="B511" s="115"/>
      <c r="C511" s="99"/>
      <c r="D511" s="99"/>
      <c r="E511" s="99"/>
      <c r="F511" s="99"/>
      <c r="G511" s="99"/>
      <c r="H511" s="99"/>
      <c r="I511" s="99"/>
      <c r="J511" s="99"/>
      <c r="K511" s="99"/>
      <c r="L511" s="99"/>
      <c r="M511" s="99"/>
      <c r="N511" s="99"/>
      <c r="O511" s="80">
        <f t="shared" si="153"/>
        <v>0</v>
      </c>
      <c r="P511" s="80" t="e">
        <f t="shared" si="154"/>
        <v>#DIV/0!</v>
      </c>
      <c r="R511" s="80">
        <f t="shared" si="155"/>
        <v>0</v>
      </c>
      <c r="S511" s="80">
        <f t="shared" si="156"/>
        <v>0</v>
      </c>
      <c r="T511" s="80">
        <f t="shared" si="157"/>
        <v>0</v>
      </c>
      <c r="U511" s="80">
        <f t="shared" si="158"/>
        <v>0</v>
      </c>
      <c r="V511" s="80">
        <f t="shared" si="159"/>
        <v>0</v>
      </c>
      <c r="W511" s="80">
        <f t="shared" si="160"/>
        <v>0</v>
      </c>
      <c r="X511" s="80">
        <f t="shared" si="161"/>
        <v>0</v>
      </c>
      <c r="Y511" s="80">
        <f t="shared" si="162"/>
        <v>0</v>
      </c>
      <c r="Z511" s="80">
        <f t="shared" si="163"/>
        <v>0</v>
      </c>
      <c r="AA511" s="80">
        <f t="shared" si="164"/>
        <v>0</v>
      </c>
      <c r="AB511" s="80">
        <f t="shared" si="165"/>
        <v>0</v>
      </c>
      <c r="AC511" s="80">
        <f t="shared" si="166"/>
        <v>0</v>
      </c>
      <c r="AF511" s="80">
        <f t="shared" si="167"/>
        <v>0</v>
      </c>
      <c r="AG511" s="80">
        <f t="shared" si="168"/>
        <v>0</v>
      </c>
      <c r="AH511" s="80" t="str">
        <f t="shared" si="169"/>
        <v>Correct</v>
      </c>
      <c r="AJ511" s="96" t="str">
        <f>IFERROR(VLOOKUP(Table1[[#This Row],[RespondentID]],'All Data'!$A:$CO,87,FALSE),"unknown")</f>
        <v>unknown</v>
      </c>
      <c r="AK511" s="96" t="str">
        <f>IFERROR(VLOOKUP(Table1[[#This Row],[RespondentID]],'All Data'!$A:$CO,88,FALSE),"unknown")</f>
        <v>unknown</v>
      </c>
      <c r="AL511" s="96" t="str">
        <f>IFERROR(VLOOKUP(Table1[[#This Row],[RespondentID]],'All Data'!$A:$CO,89,FALSE),"unknown")</f>
        <v>unknown</v>
      </c>
      <c r="AM511" s="96" t="str">
        <f>IFERROR(VLOOKUP(Table1[[#This Row],[RespondentID]],'All Data'!$A:$CO,90,FALSE),"unknown")</f>
        <v>unknown</v>
      </c>
      <c r="AN511" s="96" t="str">
        <f>IFERROR(VLOOKUP(Table1[[#This Row],[RespondentID]],'All Data'!$A:$CO,91,FALSE),"unknown")</f>
        <v>unknown</v>
      </c>
      <c r="AO511" s="96" t="str">
        <f>IFERROR(VLOOKUP(Table1[[#This Row],[RespondentID]],'All Data'!$A:$CO,92,FALSE),"unknown")</f>
        <v>unknown</v>
      </c>
      <c r="AP511" s="96" t="str">
        <f>IFERROR(VLOOKUP(Table1[[#This Row],[RespondentID]],'All Data'!$A:$CO,93,FALSE),"unknown")</f>
        <v>unknown</v>
      </c>
      <c r="AQ511" s="96" t="str">
        <f>IFERROR(VLOOKUP(Table1[[#This Row],[RespondentID]],'All Data'!$A:$CW,94,FALSE),"unknown")</f>
        <v>unknown</v>
      </c>
      <c r="AR511" s="96" t="str">
        <f>IFERROR(VLOOKUP(Table1[[#This Row],[RespondentID]],'All Data'!$A:$CW,95,FALSE),"unknown")</f>
        <v>unknown</v>
      </c>
      <c r="AS511" s="96" t="str">
        <f>IFERROR(VLOOKUP(Table1[[#This Row],[RespondentID]],'All Data'!$A:$CW,96,FALSE),"unknown")</f>
        <v>unknown</v>
      </c>
      <c r="AT511" s="96" t="str">
        <f>IFERROR(VLOOKUP(Table1[[#This Row],[RespondentID]],'All Data'!$A:$CW,97,FALSE),"unknown")</f>
        <v>unknown</v>
      </c>
      <c r="AU511" s="96" t="str">
        <f>IFERROR(VLOOKUP(Table1[[#This Row],[RespondentID]],'All Data'!$A:$CW,98,FALSE),"unknown")</f>
        <v>unknown</v>
      </c>
      <c r="AV511" s="96" t="str">
        <f>IFERROR(VLOOKUP(Table1[[#This Row],[RespondentID]],'All Data'!$A:$CW,99,FALSE),"unknown")</f>
        <v>unknown</v>
      </c>
    </row>
    <row r="512" spans="2:48">
      <c r="B512" s="115"/>
      <c r="C512" s="99"/>
      <c r="D512" s="99"/>
      <c r="E512" s="99"/>
      <c r="F512" s="99"/>
      <c r="G512" s="99"/>
      <c r="H512" s="99"/>
      <c r="I512" s="99"/>
      <c r="J512" s="99"/>
      <c r="K512" s="99"/>
      <c r="L512" s="99"/>
      <c r="M512" s="99"/>
      <c r="N512" s="99"/>
      <c r="O512" s="80">
        <f t="shared" si="153"/>
        <v>0</v>
      </c>
      <c r="P512" s="80" t="e">
        <f t="shared" si="154"/>
        <v>#DIV/0!</v>
      </c>
      <c r="R512" s="80">
        <f t="shared" si="155"/>
        <v>0</v>
      </c>
      <c r="S512" s="80">
        <f t="shared" si="156"/>
        <v>0</v>
      </c>
      <c r="T512" s="80">
        <f t="shared" si="157"/>
        <v>0</v>
      </c>
      <c r="U512" s="80">
        <f t="shared" si="158"/>
        <v>0</v>
      </c>
      <c r="V512" s="80">
        <f t="shared" si="159"/>
        <v>0</v>
      </c>
      <c r="W512" s="80">
        <f t="shared" si="160"/>
        <v>0</v>
      </c>
      <c r="X512" s="80">
        <f t="shared" si="161"/>
        <v>0</v>
      </c>
      <c r="Y512" s="80">
        <f t="shared" si="162"/>
        <v>0</v>
      </c>
      <c r="Z512" s="80">
        <f t="shared" si="163"/>
        <v>0</v>
      </c>
      <c r="AA512" s="80">
        <f t="shared" si="164"/>
        <v>0</v>
      </c>
      <c r="AB512" s="80">
        <f t="shared" si="165"/>
        <v>0</v>
      </c>
      <c r="AC512" s="80">
        <f t="shared" si="166"/>
        <v>0</v>
      </c>
      <c r="AF512" s="80">
        <f t="shared" si="167"/>
        <v>0</v>
      </c>
      <c r="AG512" s="80">
        <f t="shared" si="168"/>
        <v>0</v>
      </c>
      <c r="AH512" s="80" t="str">
        <f t="shared" si="169"/>
        <v>Correct</v>
      </c>
      <c r="AJ512" s="96" t="str">
        <f>IFERROR(VLOOKUP(Table1[[#This Row],[RespondentID]],'All Data'!$A:$CO,87,FALSE),"unknown")</f>
        <v>unknown</v>
      </c>
      <c r="AK512" s="96" t="str">
        <f>IFERROR(VLOOKUP(Table1[[#This Row],[RespondentID]],'All Data'!$A:$CO,88,FALSE),"unknown")</f>
        <v>unknown</v>
      </c>
      <c r="AL512" s="96" t="str">
        <f>IFERROR(VLOOKUP(Table1[[#This Row],[RespondentID]],'All Data'!$A:$CO,89,FALSE),"unknown")</f>
        <v>unknown</v>
      </c>
      <c r="AM512" s="96" t="str">
        <f>IFERROR(VLOOKUP(Table1[[#This Row],[RespondentID]],'All Data'!$A:$CO,90,FALSE),"unknown")</f>
        <v>unknown</v>
      </c>
      <c r="AN512" s="96" t="str">
        <f>IFERROR(VLOOKUP(Table1[[#This Row],[RespondentID]],'All Data'!$A:$CO,91,FALSE),"unknown")</f>
        <v>unknown</v>
      </c>
      <c r="AO512" s="96" t="str">
        <f>IFERROR(VLOOKUP(Table1[[#This Row],[RespondentID]],'All Data'!$A:$CO,92,FALSE),"unknown")</f>
        <v>unknown</v>
      </c>
      <c r="AP512" s="96" t="str">
        <f>IFERROR(VLOOKUP(Table1[[#This Row],[RespondentID]],'All Data'!$A:$CO,93,FALSE),"unknown")</f>
        <v>unknown</v>
      </c>
      <c r="AQ512" s="96" t="str">
        <f>IFERROR(VLOOKUP(Table1[[#This Row],[RespondentID]],'All Data'!$A:$CW,94,FALSE),"unknown")</f>
        <v>unknown</v>
      </c>
      <c r="AR512" s="96" t="str">
        <f>IFERROR(VLOOKUP(Table1[[#This Row],[RespondentID]],'All Data'!$A:$CW,95,FALSE),"unknown")</f>
        <v>unknown</v>
      </c>
      <c r="AS512" s="96" t="str">
        <f>IFERROR(VLOOKUP(Table1[[#This Row],[RespondentID]],'All Data'!$A:$CW,96,FALSE),"unknown")</f>
        <v>unknown</v>
      </c>
      <c r="AT512" s="96" t="str">
        <f>IFERROR(VLOOKUP(Table1[[#This Row],[RespondentID]],'All Data'!$A:$CW,97,FALSE),"unknown")</f>
        <v>unknown</v>
      </c>
      <c r="AU512" s="96" t="str">
        <f>IFERROR(VLOOKUP(Table1[[#This Row],[RespondentID]],'All Data'!$A:$CW,98,FALSE),"unknown")</f>
        <v>unknown</v>
      </c>
      <c r="AV512" s="96" t="str">
        <f>IFERROR(VLOOKUP(Table1[[#This Row],[RespondentID]],'All Data'!$A:$CW,99,FALSE),"unknown")</f>
        <v>unknown</v>
      </c>
    </row>
    <row r="513" spans="2:48">
      <c r="B513" s="115"/>
      <c r="C513" s="99"/>
      <c r="D513" s="99"/>
      <c r="E513" s="99"/>
      <c r="F513" s="99"/>
      <c r="G513" s="99"/>
      <c r="H513" s="99"/>
      <c r="I513" s="99"/>
      <c r="J513" s="99"/>
      <c r="K513" s="99"/>
      <c r="L513" s="99"/>
      <c r="M513" s="99"/>
      <c r="N513" s="99"/>
      <c r="O513" s="80">
        <f t="shared" si="153"/>
        <v>0</v>
      </c>
      <c r="P513" s="80" t="e">
        <f t="shared" si="154"/>
        <v>#DIV/0!</v>
      </c>
      <c r="R513" s="80">
        <f t="shared" si="155"/>
        <v>0</v>
      </c>
      <c r="S513" s="80">
        <f t="shared" si="156"/>
        <v>0</v>
      </c>
      <c r="T513" s="80">
        <f t="shared" si="157"/>
        <v>0</v>
      </c>
      <c r="U513" s="80">
        <f t="shared" si="158"/>
        <v>0</v>
      </c>
      <c r="V513" s="80">
        <f t="shared" si="159"/>
        <v>0</v>
      </c>
      <c r="W513" s="80">
        <f t="shared" si="160"/>
        <v>0</v>
      </c>
      <c r="X513" s="80">
        <f t="shared" si="161"/>
        <v>0</v>
      </c>
      <c r="Y513" s="80">
        <f t="shared" si="162"/>
        <v>0</v>
      </c>
      <c r="Z513" s="80">
        <f t="shared" si="163"/>
        <v>0</v>
      </c>
      <c r="AA513" s="80">
        <f t="shared" si="164"/>
        <v>0</v>
      </c>
      <c r="AB513" s="80">
        <f t="shared" si="165"/>
        <v>0</v>
      </c>
      <c r="AC513" s="80">
        <f t="shared" si="166"/>
        <v>0</v>
      </c>
      <c r="AF513" s="80">
        <f t="shared" si="167"/>
        <v>0</v>
      </c>
      <c r="AG513" s="80">
        <f t="shared" si="168"/>
        <v>0</v>
      </c>
      <c r="AH513" s="80" t="str">
        <f t="shared" si="169"/>
        <v>Correct</v>
      </c>
      <c r="AJ513" s="96" t="str">
        <f>IFERROR(VLOOKUP(Table1[[#This Row],[RespondentID]],'All Data'!$A:$CO,87,FALSE),"unknown")</f>
        <v>unknown</v>
      </c>
      <c r="AK513" s="96" t="str">
        <f>IFERROR(VLOOKUP(Table1[[#This Row],[RespondentID]],'All Data'!$A:$CO,88,FALSE),"unknown")</f>
        <v>unknown</v>
      </c>
      <c r="AL513" s="96" t="str">
        <f>IFERROR(VLOOKUP(Table1[[#This Row],[RespondentID]],'All Data'!$A:$CO,89,FALSE),"unknown")</f>
        <v>unknown</v>
      </c>
      <c r="AM513" s="96" t="str">
        <f>IFERROR(VLOOKUP(Table1[[#This Row],[RespondentID]],'All Data'!$A:$CO,90,FALSE),"unknown")</f>
        <v>unknown</v>
      </c>
      <c r="AN513" s="96" t="str">
        <f>IFERROR(VLOOKUP(Table1[[#This Row],[RespondentID]],'All Data'!$A:$CO,91,FALSE),"unknown")</f>
        <v>unknown</v>
      </c>
      <c r="AO513" s="96" t="str">
        <f>IFERROR(VLOOKUP(Table1[[#This Row],[RespondentID]],'All Data'!$A:$CO,92,FALSE),"unknown")</f>
        <v>unknown</v>
      </c>
      <c r="AP513" s="96" t="str">
        <f>IFERROR(VLOOKUP(Table1[[#This Row],[RespondentID]],'All Data'!$A:$CO,93,FALSE),"unknown")</f>
        <v>unknown</v>
      </c>
      <c r="AQ513" s="96" t="str">
        <f>IFERROR(VLOOKUP(Table1[[#This Row],[RespondentID]],'All Data'!$A:$CW,94,FALSE),"unknown")</f>
        <v>unknown</v>
      </c>
      <c r="AR513" s="96" t="str">
        <f>IFERROR(VLOOKUP(Table1[[#This Row],[RespondentID]],'All Data'!$A:$CW,95,FALSE),"unknown")</f>
        <v>unknown</v>
      </c>
      <c r="AS513" s="96" t="str">
        <f>IFERROR(VLOOKUP(Table1[[#This Row],[RespondentID]],'All Data'!$A:$CW,96,FALSE),"unknown")</f>
        <v>unknown</v>
      </c>
      <c r="AT513" s="96" t="str">
        <f>IFERROR(VLOOKUP(Table1[[#This Row],[RespondentID]],'All Data'!$A:$CW,97,FALSE),"unknown")</f>
        <v>unknown</v>
      </c>
      <c r="AU513" s="96" t="str">
        <f>IFERROR(VLOOKUP(Table1[[#This Row],[RespondentID]],'All Data'!$A:$CW,98,FALSE),"unknown")</f>
        <v>unknown</v>
      </c>
      <c r="AV513" s="96" t="str">
        <f>IFERROR(VLOOKUP(Table1[[#This Row],[RespondentID]],'All Data'!$A:$CW,99,FALSE),"unknown")</f>
        <v>unknown</v>
      </c>
    </row>
    <row r="514" spans="2:48">
      <c r="B514" s="115"/>
      <c r="C514" s="99"/>
      <c r="D514" s="99"/>
      <c r="E514" s="99"/>
      <c r="F514" s="99"/>
      <c r="G514" s="99"/>
      <c r="H514" s="99"/>
      <c r="I514" s="99"/>
      <c r="J514" s="99"/>
      <c r="K514" s="99"/>
      <c r="L514" s="99"/>
      <c r="M514" s="99"/>
      <c r="N514" s="99"/>
      <c r="O514" s="80">
        <f t="shared" si="153"/>
        <v>0</v>
      </c>
      <c r="P514" s="80" t="e">
        <f t="shared" si="154"/>
        <v>#DIV/0!</v>
      </c>
      <c r="R514" s="80">
        <f t="shared" si="155"/>
        <v>0</v>
      </c>
      <c r="S514" s="80">
        <f t="shared" si="156"/>
        <v>0</v>
      </c>
      <c r="T514" s="80">
        <f t="shared" si="157"/>
        <v>0</v>
      </c>
      <c r="U514" s="80">
        <f t="shared" si="158"/>
        <v>0</v>
      </c>
      <c r="V514" s="80">
        <f t="shared" si="159"/>
        <v>0</v>
      </c>
      <c r="W514" s="80">
        <f t="shared" si="160"/>
        <v>0</v>
      </c>
      <c r="X514" s="80">
        <f t="shared" si="161"/>
        <v>0</v>
      </c>
      <c r="Y514" s="80">
        <f t="shared" si="162"/>
        <v>0</v>
      </c>
      <c r="Z514" s="80">
        <f t="shared" si="163"/>
        <v>0</v>
      </c>
      <c r="AA514" s="80">
        <f t="shared" si="164"/>
        <v>0</v>
      </c>
      <c r="AB514" s="80">
        <f t="shared" si="165"/>
        <v>0</v>
      </c>
      <c r="AC514" s="80">
        <f t="shared" si="166"/>
        <v>0</v>
      </c>
      <c r="AF514" s="80">
        <f t="shared" si="167"/>
        <v>0</v>
      </c>
      <c r="AG514" s="80">
        <f t="shared" si="168"/>
        <v>0</v>
      </c>
      <c r="AH514" s="80" t="str">
        <f t="shared" si="169"/>
        <v>Correct</v>
      </c>
      <c r="AJ514" s="96" t="str">
        <f>IFERROR(VLOOKUP(Table1[[#This Row],[RespondentID]],'All Data'!$A:$CO,87,FALSE),"unknown")</f>
        <v>unknown</v>
      </c>
      <c r="AK514" s="96" t="str">
        <f>IFERROR(VLOOKUP(Table1[[#This Row],[RespondentID]],'All Data'!$A:$CO,88,FALSE),"unknown")</f>
        <v>unknown</v>
      </c>
      <c r="AL514" s="96" t="str">
        <f>IFERROR(VLOOKUP(Table1[[#This Row],[RespondentID]],'All Data'!$A:$CO,89,FALSE),"unknown")</f>
        <v>unknown</v>
      </c>
      <c r="AM514" s="96" t="str">
        <f>IFERROR(VLOOKUP(Table1[[#This Row],[RespondentID]],'All Data'!$A:$CO,90,FALSE),"unknown")</f>
        <v>unknown</v>
      </c>
      <c r="AN514" s="96" t="str">
        <f>IFERROR(VLOOKUP(Table1[[#This Row],[RespondentID]],'All Data'!$A:$CO,91,FALSE),"unknown")</f>
        <v>unknown</v>
      </c>
      <c r="AO514" s="96" t="str">
        <f>IFERROR(VLOOKUP(Table1[[#This Row],[RespondentID]],'All Data'!$A:$CO,92,FALSE),"unknown")</f>
        <v>unknown</v>
      </c>
      <c r="AP514" s="96" t="str">
        <f>IFERROR(VLOOKUP(Table1[[#This Row],[RespondentID]],'All Data'!$A:$CO,93,FALSE),"unknown")</f>
        <v>unknown</v>
      </c>
      <c r="AQ514" s="96" t="str">
        <f>IFERROR(VLOOKUP(Table1[[#This Row],[RespondentID]],'All Data'!$A:$CW,94,FALSE),"unknown")</f>
        <v>unknown</v>
      </c>
      <c r="AR514" s="96" t="str">
        <f>IFERROR(VLOOKUP(Table1[[#This Row],[RespondentID]],'All Data'!$A:$CW,95,FALSE),"unknown")</f>
        <v>unknown</v>
      </c>
      <c r="AS514" s="96" t="str">
        <f>IFERROR(VLOOKUP(Table1[[#This Row],[RespondentID]],'All Data'!$A:$CW,96,FALSE),"unknown")</f>
        <v>unknown</v>
      </c>
      <c r="AT514" s="96" t="str">
        <f>IFERROR(VLOOKUP(Table1[[#This Row],[RespondentID]],'All Data'!$A:$CW,97,FALSE),"unknown")</f>
        <v>unknown</v>
      </c>
      <c r="AU514" s="96" t="str">
        <f>IFERROR(VLOOKUP(Table1[[#This Row],[RespondentID]],'All Data'!$A:$CW,98,FALSE),"unknown")</f>
        <v>unknown</v>
      </c>
      <c r="AV514" s="96" t="str">
        <f>IFERROR(VLOOKUP(Table1[[#This Row],[RespondentID]],'All Data'!$A:$CW,99,FALSE),"unknown")</f>
        <v>unknown</v>
      </c>
    </row>
    <row r="515" spans="2:48">
      <c r="B515" s="115"/>
      <c r="C515" s="99"/>
      <c r="D515" s="99"/>
      <c r="E515" s="99"/>
      <c r="F515" s="99"/>
      <c r="G515" s="99"/>
      <c r="H515" s="99"/>
      <c r="I515" s="99"/>
      <c r="J515" s="99"/>
      <c r="K515" s="99"/>
      <c r="L515" s="99"/>
      <c r="M515" s="99"/>
      <c r="N515" s="99"/>
      <c r="O515" s="80">
        <f t="shared" si="153"/>
        <v>0</v>
      </c>
      <c r="P515" s="80" t="e">
        <f t="shared" si="154"/>
        <v>#DIV/0!</v>
      </c>
      <c r="R515" s="80">
        <f t="shared" si="155"/>
        <v>0</v>
      </c>
      <c r="S515" s="80">
        <f t="shared" si="156"/>
        <v>0</v>
      </c>
      <c r="T515" s="80">
        <f t="shared" si="157"/>
        <v>0</v>
      </c>
      <c r="U515" s="80">
        <f t="shared" si="158"/>
        <v>0</v>
      </c>
      <c r="V515" s="80">
        <f t="shared" si="159"/>
        <v>0</v>
      </c>
      <c r="W515" s="80">
        <f t="shared" si="160"/>
        <v>0</v>
      </c>
      <c r="X515" s="80">
        <f t="shared" si="161"/>
        <v>0</v>
      </c>
      <c r="Y515" s="80">
        <f t="shared" si="162"/>
        <v>0</v>
      </c>
      <c r="Z515" s="80">
        <f t="shared" si="163"/>
        <v>0</v>
      </c>
      <c r="AA515" s="80">
        <f t="shared" si="164"/>
        <v>0</v>
      </c>
      <c r="AB515" s="80">
        <f t="shared" si="165"/>
        <v>0</v>
      </c>
      <c r="AC515" s="80">
        <f t="shared" si="166"/>
        <v>0</v>
      </c>
      <c r="AF515" s="80">
        <f t="shared" si="167"/>
        <v>0</v>
      </c>
      <c r="AG515" s="80">
        <f t="shared" si="168"/>
        <v>0</v>
      </c>
      <c r="AH515" s="80" t="str">
        <f t="shared" si="169"/>
        <v>Correct</v>
      </c>
      <c r="AJ515" s="96" t="str">
        <f>IFERROR(VLOOKUP(Table1[[#This Row],[RespondentID]],'All Data'!$A:$CO,87,FALSE),"unknown")</f>
        <v>unknown</v>
      </c>
      <c r="AK515" s="96" t="str">
        <f>IFERROR(VLOOKUP(Table1[[#This Row],[RespondentID]],'All Data'!$A:$CO,88,FALSE),"unknown")</f>
        <v>unknown</v>
      </c>
      <c r="AL515" s="96" t="str">
        <f>IFERROR(VLOOKUP(Table1[[#This Row],[RespondentID]],'All Data'!$A:$CO,89,FALSE),"unknown")</f>
        <v>unknown</v>
      </c>
      <c r="AM515" s="96" t="str">
        <f>IFERROR(VLOOKUP(Table1[[#This Row],[RespondentID]],'All Data'!$A:$CO,90,FALSE),"unknown")</f>
        <v>unknown</v>
      </c>
      <c r="AN515" s="96" t="str">
        <f>IFERROR(VLOOKUP(Table1[[#This Row],[RespondentID]],'All Data'!$A:$CO,91,FALSE),"unknown")</f>
        <v>unknown</v>
      </c>
      <c r="AO515" s="96" t="str">
        <f>IFERROR(VLOOKUP(Table1[[#This Row],[RespondentID]],'All Data'!$A:$CO,92,FALSE),"unknown")</f>
        <v>unknown</v>
      </c>
      <c r="AP515" s="96" t="str">
        <f>IFERROR(VLOOKUP(Table1[[#This Row],[RespondentID]],'All Data'!$A:$CO,93,FALSE),"unknown")</f>
        <v>unknown</v>
      </c>
      <c r="AQ515" s="96" t="str">
        <f>IFERROR(VLOOKUP(Table1[[#This Row],[RespondentID]],'All Data'!$A:$CW,94,FALSE),"unknown")</f>
        <v>unknown</v>
      </c>
      <c r="AR515" s="96" t="str">
        <f>IFERROR(VLOOKUP(Table1[[#This Row],[RespondentID]],'All Data'!$A:$CW,95,FALSE),"unknown")</f>
        <v>unknown</v>
      </c>
      <c r="AS515" s="96" t="str">
        <f>IFERROR(VLOOKUP(Table1[[#This Row],[RespondentID]],'All Data'!$A:$CW,96,FALSE),"unknown")</f>
        <v>unknown</v>
      </c>
      <c r="AT515" s="96" t="str">
        <f>IFERROR(VLOOKUP(Table1[[#This Row],[RespondentID]],'All Data'!$A:$CW,97,FALSE),"unknown")</f>
        <v>unknown</v>
      </c>
      <c r="AU515" s="96" t="str">
        <f>IFERROR(VLOOKUP(Table1[[#This Row],[RespondentID]],'All Data'!$A:$CW,98,FALSE),"unknown")</f>
        <v>unknown</v>
      </c>
      <c r="AV515" s="96" t="str">
        <f>IFERROR(VLOOKUP(Table1[[#This Row],[RespondentID]],'All Data'!$A:$CW,99,FALSE),"unknown")</f>
        <v>unknown</v>
      </c>
    </row>
    <row r="516" spans="2:48">
      <c r="B516" s="115"/>
      <c r="C516" s="99"/>
      <c r="D516" s="99"/>
      <c r="E516" s="99"/>
      <c r="F516" s="99"/>
      <c r="G516" s="99"/>
      <c r="H516" s="99"/>
      <c r="I516" s="99"/>
      <c r="J516" s="99"/>
      <c r="K516" s="99"/>
      <c r="L516" s="99"/>
      <c r="M516" s="99"/>
      <c r="N516" s="99"/>
      <c r="O516" s="80">
        <f t="shared" si="153"/>
        <v>0</v>
      </c>
      <c r="P516" s="80" t="e">
        <f t="shared" si="154"/>
        <v>#DIV/0!</v>
      </c>
      <c r="R516" s="80">
        <f t="shared" si="155"/>
        <v>0</v>
      </c>
      <c r="S516" s="80">
        <f t="shared" si="156"/>
        <v>0</v>
      </c>
      <c r="T516" s="80">
        <f t="shared" si="157"/>
        <v>0</v>
      </c>
      <c r="U516" s="80">
        <f t="shared" si="158"/>
        <v>0</v>
      </c>
      <c r="V516" s="80">
        <f t="shared" si="159"/>
        <v>0</v>
      </c>
      <c r="W516" s="80">
        <f t="shared" si="160"/>
        <v>0</v>
      </c>
      <c r="X516" s="80">
        <f t="shared" si="161"/>
        <v>0</v>
      </c>
      <c r="Y516" s="80">
        <f t="shared" si="162"/>
        <v>0</v>
      </c>
      <c r="Z516" s="80">
        <f t="shared" si="163"/>
        <v>0</v>
      </c>
      <c r="AA516" s="80">
        <f t="shared" si="164"/>
        <v>0</v>
      </c>
      <c r="AB516" s="80">
        <f t="shared" si="165"/>
        <v>0</v>
      </c>
      <c r="AC516" s="80">
        <f t="shared" si="166"/>
        <v>0</v>
      </c>
      <c r="AF516" s="80">
        <f t="shared" si="167"/>
        <v>0</v>
      </c>
      <c r="AG516" s="80">
        <f t="shared" si="168"/>
        <v>0</v>
      </c>
      <c r="AH516" s="80" t="str">
        <f t="shared" si="169"/>
        <v>Correct</v>
      </c>
      <c r="AJ516" s="96" t="str">
        <f>IFERROR(VLOOKUP(Table1[[#This Row],[RespondentID]],'All Data'!$A:$CO,87,FALSE),"unknown")</f>
        <v>unknown</v>
      </c>
      <c r="AK516" s="96" t="str">
        <f>IFERROR(VLOOKUP(Table1[[#This Row],[RespondentID]],'All Data'!$A:$CO,88,FALSE),"unknown")</f>
        <v>unknown</v>
      </c>
      <c r="AL516" s="96" t="str">
        <f>IFERROR(VLOOKUP(Table1[[#This Row],[RespondentID]],'All Data'!$A:$CO,89,FALSE),"unknown")</f>
        <v>unknown</v>
      </c>
      <c r="AM516" s="96" t="str">
        <f>IFERROR(VLOOKUP(Table1[[#This Row],[RespondentID]],'All Data'!$A:$CO,90,FALSE),"unknown")</f>
        <v>unknown</v>
      </c>
      <c r="AN516" s="96" t="str">
        <f>IFERROR(VLOOKUP(Table1[[#This Row],[RespondentID]],'All Data'!$A:$CO,91,FALSE),"unknown")</f>
        <v>unknown</v>
      </c>
      <c r="AO516" s="96" t="str">
        <f>IFERROR(VLOOKUP(Table1[[#This Row],[RespondentID]],'All Data'!$A:$CO,92,FALSE),"unknown")</f>
        <v>unknown</v>
      </c>
      <c r="AP516" s="96" t="str">
        <f>IFERROR(VLOOKUP(Table1[[#This Row],[RespondentID]],'All Data'!$A:$CO,93,FALSE),"unknown")</f>
        <v>unknown</v>
      </c>
      <c r="AQ516" s="96" t="str">
        <f>IFERROR(VLOOKUP(Table1[[#This Row],[RespondentID]],'All Data'!$A:$CW,94,FALSE),"unknown")</f>
        <v>unknown</v>
      </c>
      <c r="AR516" s="96" t="str">
        <f>IFERROR(VLOOKUP(Table1[[#This Row],[RespondentID]],'All Data'!$A:$CW,95,FALSE),"unknown")</f>
        <v>unknown</v>
      </c>
      <c r="AS516" s="96" t="str">
        <f>IFERROR(VLOOKUP(Table1[[#This Row],[RespondentID]],'All Data'!$A:$CW,96,FALSE),"unknown")</f>
        <v>unknown</v>
      </c>
      <c r="AT516" s="96" t="str">
        <f>IFERROR(VLOOKUP(Table1[[#This Row],[RespondentID]],'All Data'!$A:$CW,97,FALSE),"unknown")</f>
        <v>unknown</v>
      </c>
      <c r="AU516" s="96" t="str">
        <f>IFERROR(VLOOKUP(Table1[[#This Row],[RespondentID]],'All Data'!$A:$CW,98,FALSE),"unknown")</f>
        <v>unknown</v>
      </c>
      <c r="AV516" s="96" t="str">
        <f>IFERROR(VLOOKUP(Table1[[#This Row],[RespondentID]],'All Data'!$A:$CW,99,FALSE),"unknown")</f>
        <v>unknown</v>
      </c>
    </row>
    <row r="517" spans="2:48">
      <c r="B517" s="115"/>
      <c r="C517" s="99"/>
      <c r="D517" s="99"/>
      <c r="E517" s="99"/>
      <c r="F517" s="99"/>
      <c r="G517" s="99"/>
      <c r="H517" s="99"/>
      <c r="I517" s="99"/>
      <c r="J517" s="99"/>
      <c r="K517" s="99"/>
      <c r="L517" s="99"/>
      <c r="M517" s="99"/>
      <c r="N517" s="99"/>
      <c r="O517" s="80">
        <f t="shared" si="153"/>
        <v>0</v>
      </c>
      <c r="P517" s="80" t="e">
        <f t="shared" si="154"/>
        <v>#DIV/0!</v>
      </c>
      <c r="R517" s="80">
        <f t="shared" si="155"/>
        <v>0</v>
      </c>
      <c r="S517" s="80">
        <f t="shared" si="156"/>
        <v>0</v>
      </c>
      <c r="T517" s="80">
        <f t="shared" si="157"/>
        <v>0</v>
      </c>
      <c r="U517" s="80">
        <f t="shared" si="158"/>
        <v>0</v>
      </c>
      <c r="V517" s="80">
        <f t="shared" si="159"/>
        <v>0</v>
      </c>
      <c r="W517" s="80">
        <f t="shared" si="160"/>
        <v>0</v>
      </c>
      <c r="X517" s="80">
        <f t="shared" si="161"/>
        <v>0</v>
      </c>
      <c r="Y517" s="80">
        <f t="shared" si="162"/>
        <v>0</v>
      </c>
      <c r="Z517" s="80">
        <f t="shared" si="163"/>
        <v>0</v>
      </c>
      <c r="AA517" s="80">
        <f t="shared" si="164"/>
        <v>0</v>
      </c>
      <c r="AB517" s="80">
        <f t="shared" si="165"/>
        <v>0</v>
      </c>
      <c r="AC517" s="80">
        <f t="shared" si="166"/>
        <v>0</v>
      </c>
      <c r="AF517" s="80">
        <f t="shared" si="167"/>
        <v>0</v>
      </c>
      <c r="AG517" s="80">
        <f t="shared" si="168"/>
        <v>0</v>
      </c>
      <c r="AH517" s="80" t="str">
        <f t="shared" si="169"/>
        <v>Correct</v>
      </c>
      <c r="AJ517" s="96" t="str">
        <f>IFERROR(VLOOKUP(Table1[[#This Row],[RespondentID]],'All Data'!$A:$CO,87,FALSE),"unknown")</f>
        <v>unknown</v>
      </c>
      <c r="AK517" s="96" t="str">
        <f>IFERROR(VLOOKUP(Table1[[#This Row],[RespondentID]],'All Data'!$A:$CO,88,FALSE),"unknown")</f>
        <v>unknown</v>
      </c>
      <c r="AL517" s="96" t="str">
        <f>IFERROR(VLOOKUP(Table1[[#This Row],[RespondentID]],'All Data'!$A:$CO,89,FALSE),"unknown")</f>
        <v>unknown</v>
      </c>
      <c r="AM517" s="96" t="str">
        <f>IFERROR(VLOOKUP(Table1[[#This Row],[RespondentID]],'All Data'!$A:$CO,90,FALSE),"unknown")</f>
        <v>unknown</v>
      </c>
      <c r="AN517" s="96" t="str">
        <f>IFERROR(VLOOKUP(Table1[[#This Row],[RespondentID]],'All Data'!$A:$CO,91,FALSE),"unknown")</f>
        <v>unknown</v>
      </c>
      <c r="AO517" s="96" t="str">
        <f>IFERROR(VLOOKUP(Table1[[#This Row],[RespondentID]],'All Data'!$A:$CO,92,FALSE),"unknown")</f>
        <v>unknown</v>
      </c>
      <c r="AP517" s="96" t="str">
        <f>IFERROR(VLOOKUP(Table1[[#This Row],[RespondentID]],'All Data'!$A:$CO,93,FALSE),"unknown")</f>
        <v>unknown</v>
      </c>
      <c r="AQ517" s="96" t="str">
        <f>IFERROR(VLOOKUP(Table1[[#This Row],[RespondentID]],'All Data'!$A:$CW,94,FALSE),"unknown")</f>
        <v>unknown</v>
      </c>
      <c r="AR517" s="96" t="str">
        <f>IFERROR(VLOOKUP(Table1[[#This Row],[RespondentID]],'All Data'!$A:$CW,95,FALSE),"unknown")</f>
        <v>unknown</v>
      </c>
      <c r="AS517" s="96" t="str">
        <f>IFERROR(VLOOKUP(Table1[[#This Row],[RespondentID]],'All Data'!$A:$CW,96,FALSE),"unknown")</f>
        <v>unknown</v>
      </c>
      <c r="AT517" s="96" t="str">
        <f>IFERROR(VLOOKUP(Table1[[#This Row],[RespondentID]],'All Data'!$A:$CW,97,FALSE),"unknown")</f>
        <v>unknown</v>
      </c>
      <c r="AU517" s="96" t="str">
        <f>IFERROR(VLOOKUP(Table1[[#This Row],[RespondentID]],'All Data'!$A:$CW,98,FALSE),"unknown")</f>
        <v>unknown</v>
      </c>
      <c r="AV517" s="96" t="str">
        <f>IFERROR(VLOOKUP(Table1[[#This Row],[RespondentID]],'All Data'!$A:$CW,99,FALSE),"unknown")</f>
        <v>unknown</v>
      </c>
    </row>
    <row r="518" spans="2:48">
      <c r="B518" s="115"/>
      <c r="C518" s="99"/>
      <c r="D518" s="99"/>
      <c r="E518" s="99"/>
      <c r="F518" s="99"/>
      <c r="G518" s="99"/>
      <c r="H518" s="99"/>
      <c r="I518" s="99"/>
      <c r="J518" s="99"/>
      <c r="K518" s="99"/>
      <c r="L518" s="99"/>
      <c r="M518" s="99"/>
      <c r="N518" s="99"/>
      <c r="O518" s="80">
        <f t="shared" si="153"/>
        <v>0</v>
      </c>
      <c r="P518" s="80" t="e">
        <f t="shared" si="154"/>
        <v>#DIV/0!</v>
      </c>
      <c r="R518" s="80">
        <f t="shared" si="155"/>
        <v>0</v>
      </c>
      <c r="S518" s="80">
        <f t="shared" si="156"/>
        <v>0</v>
      </c>
      <c r="T518" s="80">
        <f t="shared" si="157"/>
        <v>0</v>
      </c>
      <c r="U518" s="80">
        <f t="shared" si="158"/>
        <v>0</v>
      </c>
      <c r="V518" s="80">
        <f t="shared" si="159"/>
        <v>0</v>
      </c>
      <c r="W518" s="80">
        <f t="shared" si="160"/>
        <v>0</v>
      </c>
      <c r="X518" s="80">
        <f t="shared" si="161"/>
        <v>0</v>
      </c>
      <c r="Y518" s="80">
        <f t="shared" si="162"/>
        <v>0</v>
      </c>
      <c r="Z518" s="80">
        <f t="shared" si="163"/>
        <v>0</v>
      </c>
      <c r="AA518" s="80">
        <f t="shared" si="164"/>
        <v>0</v>
      </c>
      <c r="AB518" s="80">
        <f t="shared" si="165"/>
        <v>0</v>
      </c>
      <c r="AC518" s="80">
        <f t="shared" si="166"/>
        <v>0</v>
      </c>
      <c r="AF518" s="80">
        <f t="shared" si="167"/>
        <v>0</v>
      </c>
      <c r="AG518" s="80">
        <f t="shared" si="168"/>
        <v>0</v>
      </c>
      <c r="AH518" s="80" t="str">
        <f t="shared" si="169"/>
        <v>Correct</v>
      </c>
      <c r="AJ518" s="96" t="str">
        <f>IFERROR(VLOOKUP(Table1[[#This Row],[RespondentID]],'All Data'!$A:$CO,87,FALSE),"unknown")</f>
        <v>unknown</v>
      </c>
      <c r="AK518" s="96" t="str">
        <f>IFERROR(VLOOKUP(Table1[[#This Row],[RespondentID]],'All Data'!$A:$CO,88,FALSE),"unknown")</f>
        <v>unknown</v>
      </c>
      <c r="AL518" s="96" t="str">
        <f>IFERROR(VLOOKUP(Table1[[#This Row],[RespondentID]],'All Data'!$A:$CO,89,FALSE),"unknown")</f>
        <v>unknown</v>
      </c>
      <c r="AM518" s="96" t="str">
        <f>IFERROR(VLOOKUP(Table1[[#This Row],[RespondentID]],'All Data'!$A:$CO,90,FALSE),"unknown")</f>
        <v>unknown</v>
      </c>
      <c r="AN518" s="96" t="str">
        <f>IFERROR(VLOOKUP(Table1[[#This Row],[RespondentID]],'All Data'!$A:$CO,91,FALSE),"unknown")</f>
        <v>unknown</v>
      </c>
      <c r="AO518" s="96" t="str">
        <f>IFERROR(VLOOKUP(Table1[[#This Row],[RespondentID]],'All Data'!$A:$CO,92,FALSE),"unknown")</f>
        <v>unknown</v>
      </c>
      <c r="AP518" s="96" t="str">
        <f>IFERROR(VLOOKUP(Table1[[#This Row],[RespondentID]],'All Data'!$A:$CO,93,FALSE),"unknown")</f>
        <v>unknown</v>
      </c>
      <c r="AQ518" s="96" t="str">
        <f>IFERROR(VLOOKUP(Table1[[#This Row],[RespondentID]],'All Data'!$A:$CW,94,FALSE),"unknown")</f>
        <v>unknown</v>
      </c>
      <c r="AR518" s="96" t="str">
        <f>IFERROR(VLOOKUP(Table1[[#This Row],[RespondentID]],'All Data'!$A:$CW,95,FALSE),"unknown")</f>
        <v>unknown</v>
      </c>
      <c r="AS518" s="96" t="str">
        <f>IFERROR(VLOOKUP(Table1[[#This Row],[RespondentID]],'All Data'!$A:$CW,96,FALSE),"unknown")</f>
        <v>unknown</v>
      </c>
      <c r="AT518" s="96" t="str">
        <f>IFERROR(VLOOKUP(Table1[[#This Row],[RespondentID]],'All Data'!$A:$CW,97,FALSE),"unknown")</f>
        <v>unknown</v>
      </c>
      <c r="AU518" s="96" t="str">
        <f>IFERROR(VLOOKUP(Table1[[#This Row],[RespondentID]],'All Data'!$A:$CW,98,FALSE),"unknown")</f>
        <v>unknown</v>
      </c>
      <c r="AV518" s="96" t="str">
        <f>IFERROR(VLOOKUP(Table1[[#This Row],[RespondentID]],'All Data'!$A:$CW,99,FALSE),"unknown")</f>
        <v>unknown</v>
      </c>
    </row>
    <row r="519" spans="2:48">
      <c r="B519" s="115"/>
      <c r="C519" s="99"/>
      <c r="D519" s="99"/>
      <c r="E519" s="99"/>
      <c r="F519" s="99"/>
      <c r="G519" s="99"/>
      <c r="H519" s="99"/>
      <c r="I519" s="99"/>
      <c r="J519" s="99"/>
      <c r="K519" s="99"/>
      <c r="L519" s="99"/>
      <c r="M519" s="99"/>
      <c r="N519" s="99"/>
      <c r="O519" s="80">
        <f t="shared" si="153"/>
        <v>0</v>
      </c>
      <c r="P519" s="80" t="e">
        <f t="shared" si="154"/>
        <v>#DIV/0!</v>
      </c>
      <c r="R519" s="80">
        <f t="shared" si="155"/>
        <v>0</v>
      </c>
      <c r="S519" s="80">
        <f t="shared" si="156"/>
        <v>0</v>
      </c>
      <c r="T519" s="80">
        <f t="shared" si="157"/>
        <v>0</v>
      </c>
      <c r="U519" s="80">
        <f t="shared" si="158"/>
        <v>0</v>
      </c>
      <c r="V519" s="80">
        <f t="shared" si="159"/>
        <v>0</v>
      </c>
      <c r="W519" s="80">
        <f t="shared" si="160"/>
        <v>0</v>
      </c>
      <c r="X519" s="80">
        <f t="shared" si="161"/>
        <v>0</v>
      </c>
      <c r="Y519" s="80">
        <f t="shared" si="162"/>
        <v>0</v>
      </c>
      <c r="Z519" s="80">
        <f t="shared" si="163"/>
        <v>0</v>
      </c>
      <c r="AA519" s="80">
        <f t="shared" si="164"/>
        <v>0</v>
      </c>
      <c r="AB519" s="80">
        <f t="shared" si="165"/>
        <v>0</v>
      </c>
      <c r="AC519" s="80">
        <f t="shared" si="166"/>
        <v>0</v>
      </c>
      <c r="AF519" s="80">
        <f t="shared" si="167"/>
        <v>0</v>
      </c>
      <c r="AG519" s="80">
        <f t="shared" si="168"/>
        <v>0</v>
      </c>
      <c r="AH519" s="80" t="str">
        <f t="shared" si="169"/>
        <v>Correct</v>
      </c>
      <c r="AJ519" s="96" t="str">
        <f>IFERROR(VLOOKUP(Table1[[#This Row],[RespondentID]],'All Data'!$A:$CO,87,FALSE),"unknown")</f>
        <v>unknown</v>
      </c>
      <c r="AK519" s="96" t="str">
        <f>IFERROR(VLOOKUP(Table1[[#This Row],[RespondentID]],'All Data'!$A:$CO,88,FALSE),"unknown")</f>
        <v>unknown</v>
      </c>
      <c r="AL519" s="96" t="str">
        <f>IFERROR(VLOOKUP(Table1[[#This Row],[RespondentID]],'All Data'!$A:$CO,89,FALSE),"unknown")</f>
        <v>unknown</v>
      </c>
      <c r="AM519" s="96" t="str">
        <f>IFERROR(VLOOKUP(Table1[[#This Row],[RespondentID]],'All Data'!$A:$CO,90,FALSE),"unknown")</f>
        <v>unknown</v>
      </c>
      <c r="AN519" s="96" t="str">
        <f>IFERROR(VLOOKUP(Table1[[#This Row],[RespondentID]],'All Data'!$A:$CO,91,FALSE),"unknown")</f>
        <v>unknown</v>
      </c>
      <c r="AO519" s="96" t="str">
        <f>IFERROR(VLOOKUP(Table1[[#This Row],[RespondentID]],'All Data'!$A:$CO,92,FALSE),"unknown")</f>
        <v>unknown</v>
      </c>
      <c r="AP519" s="96" t="str">
        <f>IFERROR(VLOOKUP(Table1[[#This Row],[RespondentID]],'All Data'!$A:$CO,93,FALSE),"unknown")</f>
        <v>unknown</v>
      </c>
      <c r="AQ519" s="96" t="str">
        <f>IFERROR(VLOOKUP(Table1[[#This Row],[RespondentID]],'All Data'!$A:$CW,94,FALSE),"unknown")</f>
        <v>unknown</v>
      </c>
      <c r="AR519" s="96" t="str">
        <f>IFERROR(VLOOKUP(Table1[[#This Row],[RespondentID]],'All Data'!$A:$CW,95,FALSE),"unknown")</f>
        <v>unknown</v>
      </c>
      <c r="AS519" s="96" t="str">
        <f>IFERROR(VLOOKUP(Table1[[#This Row],[RespondentID]],'All Data'!$A:$CW,96,FALSE),"unknown")</f>
        <v>unknown</v>
      </c>
      <c r="AT519" s="96" t="str">
        <f>IFERROR(VLOOKUP(Table1[[#This Row],[RespondentID]],'All Data'!$A:$CW,97,FALSE),"unknown")</f>
        <v>unknown</v>
      </c>
      <c r="AU519" s="96" t="str">
        <f>IFERROR(VLOOKUP(Table1[[#This Row],[RespondentID]],'All Data'!$A:$CW,98,FALSE),"unknown")</f>
        <v>unknown</v>
      </c>
      <c r="AV519" s="96" t="str">
        <f>IFERROR(VLOOKUP(Table1[[#This Row],[RespondentID]],'All Data'!$A:$CW,99,FALSE),"unknown")</f>
        <v>unknown</v>
      </c>
    </row>
    <row r="520" spans="2:48">
      <c r="B520" s="115"/>
      <c r="C520" s="99"/>
      <c r="D520" s="99"/>
      <c r="E520" s="99"/>
      <c r="F520" s="99"/>
      <c r="G520" s="99"/>
      <c r="H520" s="99"/>
      <c r="I520" s="99"/>
      <c r="J520" s="99"/>
      <c r="K520" s="99"/>
      <c r="L520" s="99"/>
      <c r="M520" s="99"/>
      <c r="N520" s="99"/>
      <c r="O520" s="80">
        <f t="shared" si="153"/>
        <v>0</v>
      </c>
      <c r="P520" s="80" t="e">
        <f t="shared" si="154"/>
        <v>#DIV/0!</v>
      </c>
      <c r="R520" s="80">
        <f t="shared" si="155"/>
        <v>0</v>
      </c>
      <c r="S520" s="80">
        <f t="shared" si="156"/>
        <v>0</v>
      </c>
      <c r="T520" s="80">
        <f t="shared" si="157"/>
        <v>0</v>
      </c>
      <c r="U520" s="80">
        <f t="shared" si="158"/>
        <v>0</v>
      </c>
      <c r="V520" s="80">
        <f t="shared" si="159"/>
        <v>0</v>
      </c>
      <c r="W520" s="80">
        <f t="shared" si="160"/>
        <v>0</v>
      </c>
      <c r="X520" s="80">
        <f t="shared" si="161"/>
        <v>0</v>
      </c>
      <c r="Y520" s="80">
        <f t="shared" si="162"/>
        <v>0</v>
      </c>
      <c r="Z520" s="80">
        <f t="shared" si="163"/>
        <v>0</v>
      </c>
      <c r="AA520" s="80">
        <f t="shared" si="164"/>
        <v>0</v>
      </c>
      <c r="AB520" s="80">
        <f t="shared" si="165"/>
        <v>0</v>
      </c>
      <c r="AC520" s="80">
        <f t="shared" si="166"/>
        <v>0</v>
      </c>
      <c r="AF520" s="80">
        <f t="shared" si="167"/>
        <v>0</v>
      </c>
      <c r="AG520" s="80">
        <f t="shared" si="168"/>
        <v>0</v>
      </c>
      <c r="AH520" s="80" t="str">
        <f t="shared" si="169"/>
        <v>Correct</v>
      </c>
      <c r="AJ520" s="96" t="str">
        <f>IFERROR(VLOOKUP(Table1[[#This Row],[RespondentID]],'All Data'!$A:$CO,87,FALSE),"unknown")</f>
        <v>unknown</v>
      </c>
      <c r="AK520" s="96" t="str">
        <f>IFERROR(VLOOKUP(Table1[[#This Row],[RespondentID]],'All Data'!$A:$CO,88,FALSE),"unknown")</f>
        <v>unknown</v>
      </c>
      <c r="AL520" s="96" t="str">
        <f>IFERROR(VLOOKUP(Table1[[#This Row],[RespondentID]],'All Data'!$A:$CO,89,FALSE),"unknown")</f>
        <v>unknown</v>
      </c>
      <c r="AM520" s="96" t="str">
        <f>IFERROR(VLOOKUP(Table1[[#This Row],[RespondentID]],'All Data'!$A:$CO,90,FALSE),"unknown")</f>
        <v>unknown</v>
      </c>
      <c r="AN520" s="96" t="str">
        <f>IFERROR(VLOOKUP(Table1[[#This Row],[RespondentID]],'All Data'!$A:$CO,91,FALSE),"unknown")</f>
        <v>unknown</v>
      </c>
      <c r="AO520" s="96" t="str">
        <f>IFERROR(VLOOKUP(Table1[[#This Row],[RespondentID]],'All Data'!$A:$CO,92,FALSE),"unknown")</f>
        <v>unknown</v>
      </c>
      <c r="AP520" s="96" t="str">
        <f>IFERROR(VLOOKUP(Table1[[#This Row],[RespondentID]],'All Data'!$A:$CO,93,FALSE),"unknown")</f>
        <v>unknown</v>
      </c>
      <c r="AQ520" s="96" t="str">
        <f>IFERROR(VLOOKUP(Table1[[#This Row],[RespondentID]],'All Data'!$A:$CW,94,FALSE),"unknown")</f>
        <v>unknown</v>
      </c>
      <c r="AR520" s="96" t="str">
        <f>IFERROR(VLOOKUP(Table1[[#This Row],[RespondentID]],'All Data'!$A:$CW,95,FALSE),"unknown")</f>
        <v>unknown</v>
      </c>
      <c r="AS520" s="96" t="str">
        <f>IFERROR(VLOOKUP(Table1[[#This Row],[RespondentID]],'All Data'!$A:$CW,96,FALSE),"unknown")</f>
        <v>unknown</v>
      </c>
      <c r="AT520" s="96" t="str">
        <f>IFERROR(VLOOKUP(Table1[[#This Row],[RespondentID]],'All Data'!$A:$CW,97,FALSE),"unknown")</f>
        <v>unknown</v>
      </c>
      <c r="AU520" s="96" t="str">
        <f>IFERROR(VLOOKUP(Table1[[#This Row],[RespondentID]],'All Data'!$A:$CW,98,FALSE),"unknown")</f>
        <v>unknown</v>
      </c>
      <c r="AV520" s="96" t="str">
        <f>IFERROR(VLOOKUP(Table1[[#This Row],[RespondentID]],'All Data'!$A:$CW,99,FALSE),"unknown")</f>
        <v>unknown</v>
      </c>
    </row>
    <row r="521" spans="2:48">
      <c r="B521" s="115"/>
      <c r="C521" s="99"/>
      <c r="D521" s="99"/>
      <c r="E521" s="99"/>
      <c r="F521" s="99"/>
      <c r="G521" s="99"/>
      <c r="H521" s="99"/>
      <c r="I521" s="99"/>
      <c r="J521" s="99"/>
      <c r="K521" s="99"/>
      <c r="L521" s="99"/>
      <c r="M521" s="99"/>
      <c r="N521" s="99"/>
      <c r="O521" s="80">
        <f t="shared" si="153"/>
        <v>0</v>
      </c>
      <c r="P521" s="80" t="e">
        <f t="shared" si="154"/>
        <v>#DIV/0!</v>
      </c>
      <c r="R521" s="80">
        <f t="shared" si="155"/>
        <v>0</v>
      </c>
      <c r="S521" s="80">
        <f t="shared" si="156"/>
        <v>0</v>
      </c>
      <c r="T521" s="80">
        <f t="shared" si="157"/>
        <v>0</v>
      </c>
      <c r="U521" s="80">
        <f t="shared" si="158"/>
        <v>0</v>
      </c>
      <c r="V521" s="80">
        <f t="shared" si="159"/>
        <v>0</v>
      </c>
      <c r="W521" s="80">
        <f t="shared" si="160"/>
        <v>0</v>
      </c>
      <c r="X521" s="80">
        <f t="shared" si="161"/>
        <v>0</v>
      </c>
      <c r="Y521" s="80">
        <f t="shared" si="162"/>
        <v>0</v>
      </c>
      <c r="Z521" s="80">
        <f t="shared" si="163"/>
        <v>0</v>
      </c>
      <c r="AA521" s="80">
        <f t="shared" si="164"/>
        <v>0</v>
      </c>
      <c r="AB521" s="80">
        <f t="shared" si="165"/>
        <v>0</v>
      </c>
      <c r="AC521" s="80">
        <f t="shared" si="166"/>
        <v>0</v>
      </c>
      <c r="AF521" s="80">
        <f t="shared" si="167"/>
        <v>0</v>
      </c>
      <c r="AG521" s="80">
        <f t="shared" si="168"/>
        <v>0</v>
      </c>
      <c r="AH521" s="80" t="str">
        <f t="shared" si="169"/>
        <v>Correct</v>
      </c>
      <c r="AJ521" s="96" t="str">
        <f>IFERROR(VLOOKUP(Table1[[#This Row],[RespondentID]],'All Data'!$A:$CO,87,FALSE),"unknown")</f>
        <v>unknown</v>
      </c>
      <c r="AK521" s="96" t="str">
        <f>IFERROR(VLOOKUP(Table1[[#This Row],[RespondentID]],'All Data'!$A:$CO,88,FALSE),"unknown")</f>
        <v>unknown</v>
      </c>
      <c r="AL521" s="96" t="str">
        <f>IFERROR(VLOOKUP(Table1[[#This Row],[RespondentID]],'All Data'!$A:$CO,89,FALSE),"unknown")</f>
        <v>unknown</v>
      </c>
      <c r="AM521" s="96" t="str">
        <f>IFERROR(VLOOKUP(Table1[[#This Row],[RespondentID]],'All Data'!$A:$CO,90,FALSE),"unknown")</f>
        <v>unknown</v>
      </c>
      <c r="AN521" s="96" t="str">
        <f>IFERROR(VLOOKUP(Table1[[#This Row],[RespondentID]],'All Data'!$A:$CO,91,FALSE),"unknown")</f>
        <v>unknown</v>
      </c>
      <c r="AO521" s="96" t="str">
        <f>IFERROR(VLOOKUP(Table1[[#This Row],[RespondentID]],'All Data'!$A:$CO,92,FALSE),"unknown")</f>
        <v>unknown</v>
      </c>
      <c r="AP521" s="96" t="str">
        <f>IFERROR(VLOOKUP(Table1[[#This Row],[RespondentID]],'All Data'!$A:$CO,93,FALSE),"unknown")</f>
        <v>unknown</v>
      </c>
      <c r="AQ521" s="96" t="str">
        <f>IFERROR(VLOOKUP(Table1[[#This Row],[RespondentID]],'All Data'!$A:$CW,94,FALSE),"unknown")</f>
        <v>unknown</v>
      </c>
      <c r="AR521" s="96" t="str">
        <f>IFERROR(VLOOKUP(Table1[[#This Row],[RespondentID]],'All Data'!$A:$CW,95,FALSE),"unknown")</f>
        <v>unknown</v>
      </c>
      <c r="AS521" s="96" t="str">
        <f>IFERROR(VLOOKUP(Table1[[#This Row],[RespondentID]],'All Data'!$A:$CW,96,FALSE),"unknown")</f>
        <v>unknown</v>
      </c>
      <c r="AT521" s="96" t="str">
        <f>IFERROR(VLOOKUP(Table1[[#This Row],[RespondentID]],'All Data'!$A:$CW,97,FALSE),"unknown")</f>
        <v>unknown</v>
      </c>
      <c r="AU521" s="96" t="str">
        <f>IFERROR(VLOOKUP(Table1[[#This Row],[RespondentID]],'All Data'!$A:$CW,98,FALSE),"unknown")</f>
        <v>unknown</v>
      </c>
      <c r="AV521" s="96" t="str">
        <f>IFERROR(VLOOKUP(Table1[[#This Row],[RespondentID]],'All Data'!$A:$CW,99,FALSE),"unknown")</f>
        <v>unknown</v>
      </c>
    </row>
    <row r="522" spans="2:48">
      <c r="B522" s="115"/>
      <c r="C522" s="99"/>
      <c r="D522" s="99"/>
      <c r="E522" s="99"/>
      <c r="F522" s="99"/>
      <c r="G522" s="99"/>
      <c r="H522" s="99"/>
      <c r="I522" s="99"/>
      <c r="J522" s="99"/>
      <c r="K522" s="99"/>
      <c r="L522" s="99"/>
      <c r="M522" s="99"/>
      <c r="N522" s="99"/>
      <c r="O522" s="80">
        <f t="shared" si="153"/>
        <v>0</v>
      </c>
      <c r="P522" s="80" t="e">
        <f t="shared" si="154"/>
        <v>#DIV/0!</v>
      </c>
      <c r="R522" s="80">
        <f t="shared" si="155"/>
        <v>0</v>
      </c>
      <c r="S522" s="80">
        <f t="shared" si="156"/>
        <v>0</v>
      </c>
      <c r="T522" s="80">
        <f t="shared" si="157"/>
        <v>0</v>
      </c>
      <c r="U522" s="80">
        <f t="shared" si="158"/>
        <v>0</v>
      </c>
      <c r="V522" s="80">
        <f t="shared" si="159"/>
        <v>0</v>
      </c>
      <c r="W522" s="80">
        <f t="shared" si="160"/>
        <v>0</v>
      </c>
      <c r="X522" s="80">
        <f t="shared" si="161"/>
        <v>0</v>
      </c>
      <c r="Y522" s="80">
        <f t="shared" si="162"/>
        <v>0</v>
      </c>
      <c r="Z522" s="80">
        <f t="shared" si="163"/>
        <v>0</v>
      </c>
      <c r="AA522" s="80">
        <f t="shared" si="164"/>
        <v>0</v>
      </c>
      <c r="AB522" s="80">
        <f t="shared" si="165"/>
        <v>0</v>
      </c>
      <c r="AC522" s="80">
        <f t="shared" si="166"/>
        <v>0</v>
      </c>
      <c r="AF522" s="80">
        <f t="shared" si="167"/>
        <v>0</v>
      </c>
      <c r="AG522" s="80">
        <f t="shared" si="168"/>
        <v>0</v>
      </c>
      <c r="AH522" s="80" t="str">
        <f t="shared" si="169"/>
        <v>Correct</v>
      </c>
      <c r="AJ522" s="96" t="str">
        <f>IFERROR(VLOOKUP(Table1[[#This Row],[RespondentID]],'All Data'!$A:$CO,87,FALSE),"unknown")</f>
        <v>unknown</v>
      </c>
      <c r="AK522" s="96" t="str">
        <f>IFERROR(VLOOKUP(Table1[[#This Row],[RespondentID]],'All Data'!$A:$CO,88,FALSE),"unknown")</f>
        <v>unknown</v>
      </c>
      <c r="AL522" s="96" t="str">
        <f>IFERROR(VLOOKUP(Table1[[#This Row],[RespondentID]],'All Data'!$A:$CO,89,FALSE),"unknown")</f>
        <v>unknown</v>
      </c>
      <c r="AM522" s="96" t="str">
        <f>IFERROR(VLOOKUP(Table1[[#This Row],[RespondentID]],'All Data'!$A:$CO,90,FALSE),"unknown")</f>
        <v>unknown</v>
      </c>
      <c r="AN522" s="96" t="str">
        <f>IFERROR(VLOOKUP(Table1[[#This Row],[RespondentID]],'All Data'!$A:$CO,91,FALSE),"unknown")</f>
        <v>unknown</v>
      </c>
      <c r="AO522" s="96" t="str">
        <f>IFERROR(VLOOKUP(Table1[[#This Row],[RespondentID]],'All Data'!$A:$CO,92,FALSE),"unknown")</f>
        <v>unknown</v>
      </c>
      <c r="AP522" s="96" t="str">
        <f>IFERROR(VLOOKUP(Table1[[#This Row],[RespondentID]],'All Data'!$A:$CO,93,FALSE),"unknown")</f>
        <v>unknown</v>
      </c>
      <c r="AQ522" s="96" t="str">
        <f>IFERROR(VLOOKUP(Table1[[#This Row],[RespondentID]],'All Data'!$A:$CW,94,FALSE),"unknown")</f>
        <v>unknown</v>
      </c>
      <c r="AR522" s="96" t="str">
        <f>IFERROR(VLOOKUP(Table1[[#This Row],[RespondentID]],'All Data'!$A:$CW,95,FALSE),"unknown")</f>
        <v>unknown</v>
      </c>
      <c r="AS522" s="96" t="str">
        <f>IFERROR(VLOOKUP(Table1[[#This Row],[RespondentID]],'All Data'!$A:$CW,96,FALSE),"unknown")</f>
        <v>unknown</v>
      </c>
      <c r="AT522" s="96" t="str">
        <f>IFERROR(VLOOKUP(Table1[[#This Row],[RespondentID]],'All Data'!$A:$CW,97,FALSE),"unknown")</f>
        <v>unknown</v>
      </c>
      <c r="AU522" s="96" t="str">
        <f>IFERROR(VLOOKUP(Table1[[#This Row],[RespondentID]],'All Data'!$A:$CW,98,FALSE),"unknown")</f>
        <v>unknown</v>
      </c>
      <c r="AV522" s="96" t="str">
        <f>IFERROR(VLOOKUP(Table1[[#This Row],[RespondentID]],'All Data'!$A:$CW,99,FALSE),"unknown")</f>
        <v>unknown</v>
      </c>
    </row>
    <row r="523" spans="2:48">
      <c r="B523" s="115"/>
      <c r="C523" s="99"/>
      <c r="D523" s="99"/>
      <c r="E523" s="99"/>
      <c r="F523" s="99"/>
      <c r="G523" s="99"/>
      <c r="H523" s="99"/>
      <c r="I523" s="99"/>
      <c r="J523" s="99"/>
      <c r="K523" s="99"/>
      <c r="L523" s="99"/>
      <c r="M523" s="99"/>
      <c r="N523" s="99"/>
      <c r="O523" s="80">
        <f t="shared" si="153"/>
        <v>0</v>
      </c>
      <c r="P523" s="80" t="e">
        <f t="shared" si="154"/>
        <v>#DIV/0!</v>
      </c>
      <c r="R523" s="80">
        <f t="shared" si="155"/>
        <v>0</v>
      </c>
      <c r="S523" s="80">
        <f t="shared" si="156"/>
        <v>0</v>
      </c>
      <c r="T523" s="80">
        <f t="shared" si="157"/>
        <v>0</v>
      </c>
      <c r="U523" s="80">
        <f t="shared" si="158"/>
        <v>0</v>
      </c>
      <c r="V523" s="80">
        <f t="shared" si="159"/>
        <v>0</v>
      </c>
      <c r="W523" s="80">
        <f t="shared" si="160"/>
        <v>0</v>
      </c>
      <c r="X523" s="80">
        <f t="shared" si="161"/>
        <v>0</v>
      </c>
      <c r="Y523" s="80">
        <f t="shared" si="162"/>
        <v>0</v>
      </c>
      <c r="Z523" s="80">
        <f t="shared" si="163"/>
        <v>0</v>
      </c>
      <c r="AA523" s="80">
        <f t="shared" si="164"/>
        <v>0</v>
      </c>
      <c r="AB523" s="80">
        <f t="shared" si="165"/>
        <v>0</v>
      </c>
      <c r="AC523" s="80">
        <f t="shared" si="166"/>
        <v>0</v>
      </c>
      <c r="AF523" s="80">
        <f t="shared" si="167"/>
        <v>0</v>
      </c>
      <c r="AG523" s="80">
        <f t="shared" si="168"/>
        <v>0</v>
      </c>
      <c r="AH523" s="80" t="str">
        <f t="shared" si="169"/>
        <v>Correct</v>
      </c>
      <c r="AJ523" s="96" t="str">
        <f>IFERROR(VLOOKUP(Table1[[#This Row],[RespondentID]],'All Data'!$A:$CO,87,FALSE),"unknown")</f>
        <v>unknown</v>
      </c>
      <c r="AK523" s="96" t="str">
        <f>IFERROR(VLOOKUP(Table1[[#This Row],[RespondentID]],'All Data'!$A:$CO,88,FALSE),"unknown")</f>
        <v>unknown</v>
      </c>
      <c r="AL523" s="96" t="str">
        <f>IFERROR(VLOOKUP(Table1[[#This Row],[RespondentID]],'All Data'!$A:$CO,89,FALSE),"unknown")</f>
        <v>unknown</v>
      </c>
      <c r="AM523" s="96" t="str">
        <f>IFERROR(VLOOKUP(Table1[[#This Row],[RespondentID]],'All Data'!$A:$CO,90,FALSE),"unknown")</f>
        <v>unknown</v>
      </c>
      <c r="AN523" s="96" t="str">
        <f>IFERROR(VLOOKUP(Table1[[#This Row],[RespondentID]],'All Data'!$A:$CO,91,FALSE),"unknown")</f>
        <v>unknown</v>
      </c>
      <c r="AO523" s="96" t="str">
        <f>IFERROR(VLOOKUP(Table1[[#This Row],[RespondentID]],'All Data'!$A:$CO,92,FALSE),"unknown")</f>
        <v>unknown</v>
      </c>
      <c r="AP523" s="96" t="str">
        <f>IFERROR(VLOOKUP(Table1[[#This Row],[RespondentID]],'All Data'!$A:$CO,93,FALSE),"unknown")</f>
        <v>unknown</v>
      </c>
      <c r="AQ523" s="96" t="str">
        <f>IFERROR(VLOOKUP(Table1[[#This Row],[RespondentID]],'All Data'!$A:$CW,94,FALSE),"unknown")</f>
        <v>unknown</v>
      </c>
      <c r="AR523" s="96" t="str">
        <f>IFERROR(VLOOKUP(Table1[[#This Row],[RespondentID]],'All Data'!$A:$CW,95,FALSE),"unknown")</f>
        <v>unknown</v>
      </c>
      <c r="AS523" s="96" t="str">
        <f>IFERROR(VLOOKUP(Table1[[#This Row],[RespondentID]],'All Data'!$A:$CW,96,FALSE),"unknown")</f>
        <v>unknown</v>
      </c>
      <c r="AT523" s="96" t="str">
        <f>IFERROR(VLOOKUP(Table1[[#This Row],[RespondentID]],'All Data'!$A:$CW,97,FALSE),"unknown")</f>
        <v>unknown</v>
      </c>
      <c r="AU523" s="96" t="str">
        <f>IFERROR(VLOOKUP(Table1[[#This Row],[RespondentID]],'All Data'!$A:$CW,98,FALSE),"unknown")</f>
        <v>unknown</v>
      </c>
      <c r="AV523" s="96" t="str">
        <f>IFERROR(VLOOKUP(Table1[[#This Row],[RespondentID]],'All Data'!$A:$CW,99,FALSE),"unknown")</f>
        <v>unknown</v>
      </c>
    </row>
    <row r="524" spans="2:48">
      <c r="B524" s="115"/>
      <c r="C524" s="99"/>
      <c r="D524" s="99"/>
      <c r="E524" s="99"/>
      <c r="F524" s="99"/>
      <c r="G524" s="99"/>
      <c r="H524" s="99"/>
      <c r="I524" s="99"/>
      <c r="J524" s="99"/>
      <c r="K524" s="99"/>
      <c r="L524" s="99"/>
      <c r="M524" s="99"/>
      <c r="N524" s="99"/>
      <c r="O524" s="80">
        <f t="shared" si="153"/>
        <v>0</v>
      </c>
      <c r="P524" s="80" t="e">
        <f t="shared" si="154"/>
        <v>#DIV/0!</v>
      </c>
      <c r="R524" s="80">
        <f t="shared" si="155"/>
        <v>0</v>
      </c>
      <c r="S524" s="80">
        <f t="shared" si="156"/>
        <v>0</v>
      </c>
      <c r="T524" s="80">
        <f t="shared" si="157"/>
        <v>0</v>
      </c>
      <c r="U524" s="80">
        <f t="shared" si="158"/>
        <v>0</v>
      </c>
      <c r="V524" s="80">
        <f t="shared" si="159"/>
        <v>0</v>
      </c>
      <c r="W524" s="80">
        <f t="shared" si="160"/>
        <v>0</v>
      </c>
      <c r="X524" s="80">
        <f t="shared" si="161"/>
        <v>0</v>
      </c>
      <c r="Y524" s="80">
        <f t="shared" si="162"/>
        <v>0</v>
      </c>
      <c r="Z524" s="80">
        <f t="shared" si="163"/>
        <v>0</v>
      </c>
      <c r="AA524" s="80">
        <f t="shared" si="164"/>
        <v>0</v>
      </c>
      <c r="AB524" s="80">
        <f t="shared" si="165"/>
        <v>0</v>
      </c>
      <c r="AC524" s="80">
        <f t="shared" si="166"/>
        <v>0</v>
      </c>
      <c r="AF524" s="80">
        <f t="shared" si="167"/>
        <v>0</v>
      </c>
      <c r="AG524" s="80">
        <f t="shared" si="168"/>
        <v>0</v>
      </c>
      <c r="AH524" s="80" t="str">
        <f t="shared" si="169"/>
        <v>Correct</v>
      </c>
      <c r="AJ524" s="96" t="str">
        <f>IFERROR(VLOOKUP(Table1[[#This Row],[RespondentID]],'All Data'!$A:$CO,87,FALSE),"unknown")</f>
        <v>unknown</v>
      </c>
      <c r="AK524" s="96" t="str">
        <f>IFERROR(VLOOKUP(Table1[[#This Row],[RespondentID]],'All Data'!$A:$CO,88,FALSE),"unknown")</f>
        <v>unknown</v>
      </c>
      <c r="AL524" s="96" t="str">
        <f>IFERROR(VLOOKUP(Table1[[#This Row],[RespondentID]],'All Data'!$A:$CO,89,FALSE),"unknown")</f>
        <v>unknown</v>
      </c>
      <c r="AM524" s="96" t="str">
        <f>IFERROR(VLOOKUP(Table1[[#This Row],[RespondentID]],'All Data'!$A:$CO,90,FALSE),"unknown")</f>
        <v>unknown</v>
      </c>
      <c r="AN524" s="96" t="str">
        <f>IFERROR(VLOOKUP(Table1[[#This Row],[RespondentID]],'All Data'!$A:$CO,91,FALSE),"unknown")</f>
        <v>unknown</v>
      </c>
      <c r="AO524" s="96" t="str">
        <f>IFERROR(VLOOKUP(Table1[[#This Row],[RespondentID]],'All Data'!$A:$CO,92,FALSE),"unknown")</f>
        <v>unknown</v>
      </c>
      <c r="AP524" s="96" t="str">
        <f>IFERROR(VLOOKUP(Table1[[#This Row],[RespondentID]],'All Data'!$A:$CO,93,FALSE),"unknown")</f>
        <v>unknown</v>
      </c>
      <c r="AQ524" s="96" t="str">
        <f>IFERROR(VLOOKUP(Table1[[#This Row],[RespondentID]],'All Data'!$A:$CW,94,FALSE),"unknown")</f>
        <v>unknown</v>
      </c>
      <c r="AR524" s="96" t="str">
        <f>IFERROR(VLOOKUP(Table1[[#This Row],[RespondentID]],'All Data'!$A:$CW,95,FALSE),"unknown")</f>
        <v>unknown</v>
      </c>
      <c r="AS524" s="96" t="str">
        <f>IFERROR(VLOOKUP(Table1[[#This Row],[RespondentID]],'All Data'!$A:$CW,96,FALSE),"unknown")</f>
        <v>unknown</v>
      </c>
      <c r="AT524" s="96" t="str">
        <f>IFERROR(VLOOKUP(Table1[[#This Row],[RespondentID]],'All Data'!$A:$CW,97,FALSE),"unknown")</f>
        <v>unknown</v>
      </c>
      <c r="AU524" s="96" t="str">
        <f>IFERROR(VLOOKUP(Table1[[#This Row],[RespondentID]],'All Data'!$A:$CW,98,FALSE),"unknown")</f>
        <v>unknown</v>
      </c>
      <c r="AV524" s="96" t="str">
        <f>IFERROR(VLOOKUP(Table1[[#This Row],[RespondentID]],'All Data'!$A:$CW,99,FALSE),"unknown")</f>
        <v>unknown</v>
      </c>
    </row>
    <row r="525" spans="2:48">
      <c r="B525" s="115"/>
      <c r="C525" s="99"/>
      <c r="D525" s="99"/>
      <c r="E525" s="99"/>
      <c r="F525" s="99"/>
      <c r="G525" s="99"/>
      <c r="H525" s="99"/>
      <c r="I525" s="99"/>
      <c r="J525" s="99"/>
      <c r="K525" s="99"/>
      <c r="L525" s="99"/>
      <c r="M525" s="99"/>
      <c r="N525" s="99"/>
      <c r="O525" s="80">
        <f t="shared" si="153"/>
        <v>0</v>
      </c>
      <c r="P525" s="80" t="e">
        <f t="shared" si="154"/>
        <v>#DIV/0!</v>
      </c>
      <c r="R525" s="80">
        <f t="shared" si="155"/>
        <v>0</v>
      </c>
      <c r="S525" s="80">
        <f t="shared" si="156"/>
        <v>0</v>
      </c>
      <c r="T525" s="80">
        <f t="shared" si="157"/>
        <v>0</v>
      </c>
      <c r="U525" s="80">
        <f t="shared" si="158"/>
        <v>0</v>
      </c>
      <c r="V525" s="80">
        <f t="shared" si="159"/>
        <v>0</v>
      </c>
      <c r="W525" s="80">
        <f t="shared" si="160"/>
        <v>0</v>
      </c>
      <c r="X525" s="80">
        <f t="shared" si="161"/>
        <v>0</v>
      </c>
      <c r="Y525" s="80">
        <f t="shared" si="162"/>
        <v>0</v>
      </c>
      <c r="Z525" s="80">
        <f t="shared" si="163"/>
        <v>0</v>
      </c>
      <c r="AA525" s="80">
        <f t="shared" si="164"/>
        <v>0</v>
      </c>
      <c r="AB525" s="80">
        <f t="shared" si="165"/>
        <v>0</v>
      </c>
      <c r="AC525" s="80">
        <f t="shared" si="166"/>
        <v>0</v>
      </c>
      <c r="AF525" s="80">
        <f t="shared" si="167"/>
        <v>0</v>
      </c>
      <c r="AG525" s="80">
        <f t="shared" si="168"/>
        <v>0</v>
      </c>
      <c r="AH525" s="80" t="str">
        <f t="shared" si="169"/>
        <v>Correct</v>
      </c>
      <c r="AJ525" s="96" t="str">
        <f>IFERROR(VLOOKUP(Table1[[#This Row],[RespondentID]],'All Data'!$A:$CO,87,FALSE),"unknown")</f>
        <v>unknown</v>
      </c>
      <c r="AK525" s="96" t="str">
        <f>IFERROR(VLOOKUP(Table1[[#This Row],[RespondentID]],'All Data'!$A:$CO,88,FALSE),"unknown")</f>
        <v>unknown</v>
      </c>
      <c r="AL525" s="96" t="str">
        <f>IFERROR(VLOOKUP(Table1[[#This Row],[RespondentID]],'All Data'!$A:$CO,89,FALSE),"unknown")</f>
        <v>unknown</v>
      </c>
      <c r="AM525" s="96" t="str">
        <f>IFERROR(VLOOKUP(Table1[[#This Row],[RespondentID]],'All Data'!$A:$CO,90,FALSE),"unknown")</f>
        <v>unknown</v>
      </c>
      <c r="AN525" s="96" t="str">
        <f>IFERROR(VLOOKUP(Table1[[#This Row],[RespondentID]],'All Data'!$A:$CO,91,FALSE),"unknown")</f>
        <v>unknown</v>
      </c>
      <c r="AO525" s="96" t="str">
        <f>IFERROR(VLOOKUP(Table1[[#This Row],[RespondentID]],'All Data'!$A:$CO,92,FALSE),"unknown")</f>
        <v>unknown</v>
      </c>
      <c r="AP525" s="96" t="str">
        <f>IFERROR(VLOOKUP(Table1[[#This Row],[RespondentID]],'All Data'!$A:$CO,93,FALSE),"unknown")</f>
        <v>unknown</v>
      </c>
      <c r="AQ525" s="96" t="str">
        <f>IFERROR(VLOOKUP(Table1[[#This Row],[RespondentID]],'All Data'!$A:$CW,94,FALSE),"unknown")</f>
        <v>unknown</v>
      </c>
      <c r="AR525" s="96" t="str">
        <f>IFERROR(VLOOKUP(Table1[[#This Row],[RespondentID]],'All Data'!$A:$CW,95,FALSE),"unknown")</f>
        <v>unknown</v>
      </c>
      <c r="AS525" s="96" t="str">
        <f>IFERROR(VLOOKUP(Table1[[#This Row],[RespondentID]],'All Data'!$A:$CW,96,FALSE),"unknown")</f>
        <v>unknown</v>
      </c>
      <c r="AT525" s="96" t="str">
        <f>IFERROR(VLOOKUP(Table1[[#This Row],[RespondentID]],'All Data'!$A:$CW,97,FALSE),"unknown")</f>
        <v>unknown</v>
      </c>
      <c r="AU525" s="96" t="str">
        <f>IFERROR(VLOOKUP(Table1[[#This Row],[RespondentID]],'All Data'!$A:$CW,98,FALSE),"unknown")</f>
        <v>unknown</v>
      </c>
      <c r="AV525" s="96" t="str">
        <f>IFERROR(VLOOKUP(Table1[[#This Row],[RespondentID]],'All Data'!$A:$CW,99,FALSE),"unknown")</f>
        <v>unknown</v>
      </c>
    </row>
    <row r="526" spans="2:48">
      <c r="B526" s="115"/>
      <c r="C526" s="99"/>
      <c r="D526" s="99"/>
      <c r="E526" s="99"/>
      <c r="F526" s="99"/>
      <c r="G526" s="99"/>
      <c r="H526" s="99"/>
      <c r="I526" s="99"/>
      <c r="J526" s="99"/>
      <c r="K526" s="99"/>
      <c r="L526" s="99"/>
      <c r="M526" s="99"/>
      <c r="N526" s="99"/>
      <c r="O526" s="80">
        <f t="shared" ref="O526:O530" si="170">COUNTA(B526:N526)</f>
        <v>0</v>
      </c>
      <c r="P526" s="80" t="e">
        <f t="shared" ref="P526:P530" si="171">3/O526</f>
        <v>#DIV/0!</v>
      </c>
      <c r="R526" s="80">
        <f t="shared" si="155"/>
        <v>0</v>
      </c>
      <c r="S526" s="80">
        <f t="shared" si="156"/>
        <v>0</v>
      </c>
      <c r="T526" s="80">
        <f t="shared" si="157"/>
        <v>0</v>
      </c>
      <c r="U526" s="80">
        <f t="shared" si="158"/>
        <v>0</v>
      </c>
      <c r="V526" s="80">
        <f t="shared" si="159"/>
        <v>0</v>
      </c>
      <c r="W526" s="80">
        <f t="shared" si="160"/>
        <v>0</v>
      </c>
      <c r="X526" s="80">
        <f t="shared" si="161"/>
        <v>0</v>
      </c>
      <c r="Y526" s="80">
        <f t="shared" si="162"/>
        <v>0</v>
      </c>
      <c r="Z526" s="80">
        <f t="shared" si="163"/>
        <v>0</v>
      </c>
      <c r="AA526" s="80">
        <f t="shared" si="164"/>
        <v>0</v>
      </c>
      <c r="AB526" s="80">
        <f t="shared" si="165"/>
        <v>0</v>
      </c>
      <c r="AC526" s="80">
        <f t="shared" si="166"/>
        <v>0</v>
      </c>
      <c r="AF526" s="80">
        <f t="shared" si="167"/>
        <v>0</v>
      </c>
      <c r="AG526" s="80">
        <f t="shared" si="168"/>
        <v>0</v>
      </c>
      <c r="AH526" s="80" t="str">
        <f t="shared" ref="AH526:AH530" si="172">IF(AF526=AG526,"Correct",IF(AF526=3,"Correct","Wrong"))</f>
        <v>Correct</v>
      </c>
      <c r="AJ526" s="96" t="str">
        <f>IFERROR(VLOOKUP(Table1[[#This Row],[RespondentID]],'All Data'!$A:$CO,87,FALSE),"unknown")</f>
        <v>unknown</v>
      </c>
      <c r="AK526" s="96" t="str">
        <f>IFERROR(VLOOKUP(Table1[[#This Row],[RespondentID]],'All Data'!$A:$CO,88,FALSE),"unknown")</f>
        <v>unknown</v>
      </c>
      <c r="AL526" s="96" t="str">
        <f>IFERROR(VLOOKUP(Table1[[#This Row],[RespondentID]],'All Data'!$A:$CO,89,FALSE),"unknown")</f>
        <v>unknown</v>
      </c>
      <c r="AM526" s="96" t="str">
        <f>IFERROR(VLOOKUP(Table1[[#This Row],[RespondentID]],'All Data'!$A:$CO,90,FALSE),"unknown")</f>
        <v>unknown</v>
      </c>
      <c r="AN526" s="96" t="str">
        <f>IFERROR(VLOOKUP(Table1[[#This Row],[RespondentID]],'All Data'!$A:$CO,91,FALSE),"unknown")</f>
        <v>unknown</v>
      </c>
      <c r="AO526" s="96" t="str">
        <f>IFERROR(VLOOKUP(Table1[[#This Row],[RespondentID]],'All Data'!$A:$CO,92,FALSE),"unknown")</f>
        <v>unknown</v>
      </c>
      <c r="AP526" s="96" t="str">
        <f>IFERROR(VLOOKUP(Table1[[#This Row],[RespondentID]],'All Data'!$A:$CO,93,FALSE),"unknown")</f>
        <v>unknown</v>
      </c>
      <c r="AQ526" s="96" t="str">
        <f>IFERROR(VLOOKUP(Table1[[#This Row],[RespondentID]],'All Data'!$A:$CW,94,FALSE),"unknown")</f>
        <v>unknown</v>
      </c>
      <c r="AR526" s="96" t="str">
        <f>IFERROR(VLOOKUP(Table1[[#This Row],[RespondentID]],'All Data'!$A:$CW,95,FALSE),"unknown")</f>
        <v>unknown</v>
      </c>
      <c r="AS526" s="96" t="str">
        <f>IFERROR(VLOOKUP(Table1[[#This Row],[RespondentID]],'All Data'!$A:$CW,96,FALSE),"unknown")</f>
        <v>unknown</v>
      </c>
      <c r="AT526" s="96" t="str">
        <f>IFERROR(VLOOKUP(Table1[[#This Row],[RespondentID]],'All Data'!$A:$CW,97,FALSE),"unknown")</f>
        <v>unknown</v>
      </c>
      <c r="AU526" s="96" t="str">
        <f>IFERROR(VLOOKUP(Table1[[#This Row],[RespondentID]],'All Data'!$A:$CW,98,FALSE),"unknown")</f>
        <v>unknown</v>
      </c>
      <c r="AV526" s="96" t="str">
        <f>IFERROR(VLOOKUP(Table1[[#This Row],[RespondentID]],'All Data'!$A:$CW,99,FALSE),"unknown")</f>
        <v>unknown</v>
      </c>
    </row>
    <row r="527" spans="2:48">
      <c r="B527" s="115"/>
      <c r="C527" s="99"/>
      <c r="D527" s="99"/>
      <c r="E527" s="99"/>
      <c r="F527" s="99"/>
      <c r="G527" s="99"/>
      <c r="H527" s="99"/>
      <c r="I527" s="99"/>
      <c r="J527" s="99"/>
      <c r="K527" s="99"/>
      <c r="L527" s="99"/>
      <c r="M527" s="99"/>
      <c r="N527" s="99"/>
      <c r="O527" s="80">
        <f t="shared" si="170"/>
        <v>0</v>
      </c>
      <c r="P527" s="80" t="e">
        <f t="shared" si="171"/>
        <v>#DIV/0!</v>
      </c>
      <c r="R527" s="80">
        <f t="shared" si="155"/>
        <v>0</v>
      </c>
      <c r="S527" s="80">
        <f t="shared" si="156"/>
        <v>0</v>
      </c>
      <c r="T527" s="80">
        <f t="shared" si="157"/>
        <v>0</v>
      </c>
      <c r="U527" s="80">
        <f t="shared" si="158"/>
        <v>0</v>
      </c>
      <c r="V527" s="80">
        <f t="shared" si="159"/>
        <v>0</v>
      </c>
      <c r="W527" s="80">
        <f t="shared" si="160"/>
        <v>0</v>
      </c>
      <c r="X527" s="80">
        <f t="shared" si="161"/>
        <v>0</v>
      </c>
      <c r="Y527" s="80">
        <f t="shared" si="162"/>
        <v>0</v>
      </c>
      <c r="Z527" s="80">
        <f t="shared" si="163"/>
        <v>0</v>
      </c>
      <c r="AA527" s="80">
        <f t="shared" si="164"/>
        <v>0</v>
      </c>
      <c r="AB527" s="80">
        <f t="shared" si="165"/>
        <v>0</v>
      </c>
      <c r="AC527" s="80">
        <f t="shared" si="166"/>
        <v>0</v>
      </c>
      <c r="AF527" s="80">
        <f t="shared" si="167"/>
        <v>0</v>
      </c>
      <c r="AG527" s="80">
        <f t="shared" si="168"/>
        <v>0</v>
      </c>
      <c r="AH527" s="80" t="str">
        <f t="shared" si="172"/>
        <v>Correct</v>
      </c>
      <c r="AJ527" s="96" t="str">
        <f>IFERROR(VLOOKUP(Table1[[#This Row],[RespondentID]],'All Data'!$A:$CO,87,FALSE),"unknown")</f>
        <v>unknown</v>
      </c>
      <c r="AK527" s="96" t="str">
        <f>IFERROR(VLOOKUP(Table1[[#This Row],[RespondentID]],'All Data'!$A:$CO,88,FALSE),"unknown")</f>
        <v>unknown</v>
      </c>
      <c r="AL527" s="96" t="str">
        <f>IFERROR(VLOOKUP(Table1[[#This Row],[RespondentID]],'All Data'!$A:$CO,89,FALSE),"unknown")</f>
        <v>unknown</v>
      </c>
      <c r="AM527" s="96" t="str">
        <f>IFERROR(VLOOKUP(Table1[[#This Row],[RespondentID]],'All Data'!$A:$CO,90,FALSE),"unknown")</f>
        <v>unknown</v>
      </c>
      <c r="AN527" s="96" t="str">
        <f>IFERROR(VLOOKUP(Table1[[#This Row],[RespondentID]],'All Data'!$A:$CO,91,FALSE),"unknown")</f>
        <v>unknown</v>
      </c>
      <c r="AO527" s="96" t="str">
        <f>IFERROR(VLOOKUP(Table1[[#This Row],[RespondentID]],'All Data'!$A:$CO,92,FALSE),"unknown")</f>
        <v>unknown</v>
      </c>
      <c r="AP527" s="96" t="str">
        <f>IFERROR(VLOOKUP(Table1[[#This Row],[RespondentID]],'All Data'!$A:$CO,93,FALSE),"unknown")</f>
        <v>unknown</v>
      </c>
      <c r="AQ527" s="96" t="str">
        <f>IFERROR(VLOOKUP(Table1[[#This Row],[RespondentID]],'All Data'!$A:$CW,94,FALSE),"unknown")</f>
        <v>unknown</v>
      </c>
      <c r="AR527" s="96" t="str">
        <f>IFERROR(VLOOKUP(Table1[[#This Row],[RespondentID]],'All Data'!$A:$CW,95,FALSE),"unknown")</f>
        <v>unknown</v>
      </c>
      <c r="AS527" s="96" t="str">
        <f>IFERROR(VLOOKUP(Table1[[#This Row],[RespondentID]],'All Data'!$A:$CW,96,FALSE),"unknown")</f>
        <v>unknown</v>
      </c>
      <c r="AT527" s="96" t="str">
        <f>IFERROR(VLOOKUP(Table1[[#This Row],[RespondentID]],'All Data'!$A:$CW,97,FALSE),"unknown")</f>
        <v>unknown</v>
      </c>
      <c r="AU527" s="96" t="str">
        <f>IFERROR(VLOOKUP(Table1[[#This Row],[RespondentID]],'All Data'!$A:$CW,98,FALSE),"unknown")</f>
        <v>unknown</v>
      </c>
      <c r="AV527" s="96" t="str">
        <f>IFERROR(VLOOKUP(Table1[[#This Row],[RespondentID]],'All Data'!$A:$CW,99,FALSE),"unknown")</f>
        <v>unknown</v>
      </c>
    </row>
    <row r="528" spans="2:48">
      <c r="B528" s="115"/>
      <c r="C528" s="99"/>
      <c r="D528" s="99"/>
      <c r="E528" s="99"/>
      <c r="F528" s="99"/>
      <c r="G528" s="99"/>
      <c r="H528" s="99"/>
      <c r="I528" s="99"/>
      <c r="J528" s="99"/>
      <c r="K528" s="99"/>
      <c r="L528" s="99"/>
      <c r="M528" s="99"/>
      <c r="N528" s="99"/>
      <c r="O528" s="80">
        <f t="shared" si="170"/>
        <v>0</v>
      </c>
      <c r="P528" s="80" t="e">
        <f t="shared" si="171"/>
        <v>#DIV/0!</v>
      </c>
      <c r="R528" s="80">
        <f t="shared" si="155"/>
        <v>0</v>
      </c>
      <c r="S528" s="80">
        <f t="shared" si="156"/>
        <v>0</v>
      </c>
      <c r="T528" s="80">
        <f t="shared" si="157"/>
        <v>0</v>
      </c>
      <c r="U528" s="80">
        <f t="shared" si="158"/>
        <v>0</v>
      </c>
      <c r="V528" s="80">
        <f t="shared" si="159"/>
        <v>0</v>
      </c>
      <c r="W528" s="80">
        <f t="shared" si="160"/>
        <v>0</v>
      </c>
      <c r="X528" s="80">
        <f t="shared" si="161"/>
        <v>0</v>
      </c>
      <c r="Y528" s="80">
        <f t="shared" si="162"/>
        <v>0</v>
      </c>
      <c r="Z528" s="80">
        <f t="shared" si="163"/>
        <v>0</v>
      </c>
      <c r="AA528" s="80">
        <f t="shared" si="164"/>
        <v>0</v>
      </c>
      <c r="AB528" s="80">
        <f t="shared" si="165"/>
        <v>0</v>
      </c>
      <c r="AC528" s="80">
        <f t="shared" si="166"/>
        <v>0</v>
      </c>
      <c r="AF528" s="80">
        <f t="shared" si="167"/>
        <v>0</v>
      </c>
      <c r="AG528" s="80">
        <f t="shared" si="168"/>
        <v>0</v>
      </c>
      <c r="AH528" s="80" t="str">
        <f t="shared" si="172"/>
        <v>Correct</v>
      </c>
      <c r="AJ528" s="96" t="str">
        <f>IFERROR(VLOOKUP(Table1[[#This Row],[RespondentID]],'All Data'!$A:$CO,87,FALSE),"unknown")</f>
        <v>unknown</v>
      </c>
      <c r="AK528" s="96" t="str">
        <f>IFERROR(VLOOKUP(Table1[[#This Row],[RespondentID]],'All Data'!$A:$CO,88,FALSE),"unknown")</f>
        <v>unknown</v>
      </c>
      <c r="AL528" s="96" t="str">
        <f>IFERROR(VLOOKUP(Table1[[#This Row],[RespondentID]],'All Data'!$A:$CO,89,FALSE),"unknown")</f>
        <v>unknown</v>
      </c>
      <c r="AM528" s="96" t="str">
        <f>IFERROR(VLOOKUP(Table1[[#This Row],[RespondentID]],'All Data'!$A:$CO,90,FALSE),"unknown")</f>
        <v>unknown</v>
      </c>
      <c r="AN528" s="96" t="str">
        <f>IFERROR(VLOOKUP(Table1[[#This Row],[RespondentID]],'All Data'!$A:$CO,91,FALSE),"unknown")</f>
        <v>unknown</v>
      </c>
      <c r="AO528" s="96" t="str">
        <f>IFERROR(VLOOKUP(Table1[[#This Row],[RespondentID]],'All Data'!$A:$CO,92,FALSE),"unknown")</f>
        <v>unknown</v>
      </c>
      <c r="AP528" s="96" t="str">
        <f>IFERROR(VLOOKUP(Table1[[#This Row],[RespondentID]],'All Data'!$A:$CO,93,FALSE),"unknown")</f>
        <v>unknown</v>
      </c>
      <c r="AQ528" s="96" t="str">
        <f>IFERROR(VLOOKUP(Table1[[#This Row],[RespondentID]],'All Data'!$A:$CW,94,FALSE),"unknown")</f>
        <v>unknown</v>
      </c>
      <c r="AR528" s="96" t="str">
        <f>IFERROR(VLOOKUP(Table1[[#This Row],[RespondentID]],'All Data'!$A:$CW,95,FALSE),"unknown")</f>
        <v>unknown</v>
      </c>
      <c r="AS528" s="96" t="str">
        <f>IFERROR(VLOOKUP(Table1[[#This Row],[RespondentID]],'All Data'!$A:$CW,96,FALSE),"unknown")</f>
        <v>unknown</v>
      </c>
      <c r="AT528" s="96" t="str">
        <f>IFERROR(VLOOKUP(Table1[[#This Row],[RespondentID]],'All Data'!$A:$CW,97,FALSE),"unknown")</f>
        <v>unknown</v>
      </c>
      <c r="AU528" s="96" t="str">
        <f>IFERROR(VLOOKUP(Table1[[#This Row],[RespondentID]],'All Data'!$A:$CW,98,FALSE),"unknown")</f>
        <v>unknown</v>
      </c>
      <c r="AV528" s="96" t="str">
        <f>IFERROR(VLOOKUP(Table1[[#This Row],[RespondentID]],'All Data'!$A:$CW,99,FALSE),"unknown")</f>
        <v>unknown</v>
      </c>
    </row>
    <row r="529" spans="2:48">
      <c r="B529" s="115"/>
      <c r="C529" s="99"/>
      <c r="D529" s="99"/>
      <c r="E529" s="99"/>
      <c r="F529" s="99"/>
      <c r="G529" s="99"/>
      <c r="H529" s="99"/>
      <c r="I529" s="99"/>
      <c r="J529" s="99"/>
      <c r="K529" s="99"/>
      <c r="L529" s="99"/>
      <c r="M529" s="99"/>
      <c r="N529" s="99"/>
      <c r="O529" s="80">
        <f t="shared" si="170"/>
        <v>0</v>
      </c>
      <c r="P529" s="80" t="e">
        <f t="shared" si="171"/>
        <v>#DIV/0!</v>
      </c>
      <c r="R529" s="80">
        <f t="shared" si="155"/>
        <v>0</v>
      </c>
      <c r="S529" s="80">
        <f t="shared" si="156"/>
        <v>0</v>
      </c>
      <c r="T529" s="80">
        <f t="shared" si="157"/>
        <v>0</v>
      </c>
      <c r="U529" s="80">
        <f t="shared" si="158"/>
        <v>0</v>
      </c>
      <c r="V529" s="80">
        <f t="shared" si="159"/>
        <v>0</v>
      </c>
      <c r="W529" s="80">
        <f t="shared" si="160"/>
        <v>0</v>
      </c>
      <c r="X529" s="80">
        <f t="shared" si="161"/>
        <v>0</v>
      </c>
      <c r="Y529" s="80">
        <f t="shared" si="162"/>
        <v>0</v>
      </c>
      <c r="Z529" s="80">
        <f t="shared" si="163"/>
        <v>0</v>
      </c>
      <c r="AA529" s="80">
        <f t="shared" si="164"/>
        <v>0</v>
      </c>
      <c r="AB529" s="80">
        <f t="shared" si="165"/>
        <v>0</v>
      </c>
      <c r="AC529" s="80">
        <f t="shared" si="166"/>
        <v>0</v>
      </c>
      <c r="AF529" s="80">
        <f t="shared" si="167"/>
        <v>0</v>
      </c>
      <c r="AG529" s="80">
        <f t="shared" si="168"/>
        <v>0</v>
      </c>
      <c r="AH529" s="80" t="str">
        <f t="shared" si="172"/>
        <v>Correct</v>
      </c>
      <c r="AJ529" s="96" t="str">
        <f>IFERROR(VLOOKUP(Table1[[#This Row],[RespondentID]],'All Data'!$A:$CO,87,FALSE),"unknown")</f>
        <v>unknown</v>
      </c>
      <c r="AK529" s="96" t="str">
        <f>IFERROR(VLOOKUP(Table1[[#This Row],[RespondentID]],'All Data'!$A:$CO,88,FALSE),"unknown")</f>
        <v>unknown</v>
      </c>
      <c r="AL529" s="96" t="str">
        <f>IFERROR(VLOOKUP(Table1[[#This Row],[RespondentID]],'All Data'!$A:$CO,89,FALSE),"unknown")</f>
        <v>unknown</v>
      </c>
      <c r="AM529" s="96" t="str">
        <f>IFERROR(VLOOKUP(Table1[[#This Row],[RespondentID]],'All Data'!$A:$CO,90,FALSE),"unknown")</f>
        <v>unknown</v>
      </c>
      <c r="AN529" s="96" t="str">
        <f>IFERROR(VLOOKUP(Table1[[#This Row],[RespondentID]],'All Data'!$A:$CO,91,FALSE),"unknown")</f>
        <v>unknown</v>
      </c>
      <c r="AO529" s="96" t="str">
        <f>IFERROR(VLOOKUP(Table1[[#This Row],[RespondentID]],'All Data'!$A:$CO,92,FALSE),"unknown")</f>
        <v>unknown</v>
      </c>
      <c r="AP529" s="96" t="str">
        <f>IFERROR(VLOOKUP(Table1[[#This Row],[RespondentID]],'All Data'!$A:$CO,93,FALSE),"unknown")</f>
        <v>unknown</v>
      </c>
      <c r="AQ529" s="96" t="str">
        <f>IFERROR(VLOOKUP(Table1[[#This Row],[RespondentID]],'All Data'!$A:$CW,94,FALSE),"unknown")</f>
        <v>unknown</v>
      </c>
      <c r="AR529" s="96" t="str">
        <f>IFERROR(VLOOKUP(Table1[[#This Row],[RespondentID]],'All Data'!$A:$CW,95,FALSE),"unknown")</f>
        <v>unknown</v>
      </c>
      <c r="AS529" s="96" t="str">
        <f>IFERROR(VLOOKUP(Table1[[#This Row],[RespondentID]],'All Data'!$A:$CW,96,FALSE),"unknown")</f>
        <v>unknown</v>
      </c>
      <c r="AT529" s="96" t="str">
        <f>IFERROR(VLOOKUP(Table1[[#This Row],[RespondentID]],'All Data'!$A:$CW,97,FALSE),"unknown")</f>
        <v>unknown</v>
      </c>
      <c r="AU529" s="96" t="str">
        <f>IFERROR(VLOOKUP(Table1[[#This Row],[RespondentID]],'All Data'!$A:$CW,98,FALSE),"unknown")</f>
        <v>unknown</v>
      </c>
      <c r="AV529" s="96" t="str">
        <f>IFERROR(VLOOKUP(Table1[[#This Row],[RespondentID]],'All Data'!$A:$CW,99,FALSE),"unknown")</f>
        <v>unknown</v>
      </c>
    </row>
    <row r="530" spans="2:48">
      <c r="B530" s="115"/>
      <c r="C530" s="99"/>
      <c r="D530" s="99"/>
      <c r="E530" s="99"/>
      <c r="F530" s="99"/>
      <c r="G530" s="99"/>
      <c r="H530" s="99"/>
      <c r="I530" s="99"/>
      <c r="J530" s="99"/>
      <c r="K530" s="99"/>
      <c r="L530" s="99"/>
      <c r="M530" s="99"/>
      <c r="N530" s="99"/>
      <c r="O530" s="80">
        <f t="shared" si="170"/>
        <v>0</v>
      </c>
      <c r="P530" s="80" t="e">
        <f t="shared" si="171"/>
        <v>#DIV/0!</v>
      </c>
      <c r="R530" s="80">
        <f t="shared" si="155"/>
        <v>0</v>
      </c>
      <c r="S530" s="80">
        <f t="shared" si="156"/>
        <v>0</v>
      </c>
      <c r="T530" s="80">
        <f t="shared" si="157"/>
        <v>0</v>
      </c>
      <c r="U530" s="80">
        <f t="shared" si="158"/>
        <v>0</v>
      </c>
      <c r="V530" s="80">
        <f t="shared" si="159"/>
        <v>0</v>
      </c>
      <c r="W530" s="80">
        <f t="shared" si="160"/>
        <v>0</v>
      </c>
      <c r="X530" s="80">
        <f t="shared" si="161"/>
        <v>0</v>
      </c>
      <c r="Y530" s="80">
        <f t="shared" si="162"/>
        <v>0</v>
      </c>
      <c r="Z530" s="80">
        <f t="shared" si="163"/>
        <v>0</v>
      </c>
      <c r="AA530" s="80">
        <f t="shared" si="164"/>
        <v>0</v>
      </c>
      <c r="AB530" s="80">
        <f t="shared" si="165"/>
        <v>0</v>
      </c>
      <c r="AC530" s="80">
        <f t="shared" si="166"/>
        <v>0</v>
      </c>
      <c r="AF530" s="80">
        <f t="shared" si="167"/>
        <v>0</v>
      </c>
      <c r="AG530" s="80">
        <f t="shared" si="168"/>
        <v>0</v>
      </c>
      <c r="AH530" s="80" t="str">
        <f t="shared" si="172"/>
        <v>Correct</v>
      </c>
      <c r="AJ530" s="96" t="str">
        <f>IFERROR(VLOOKUP(Table1[[#This Row],[RespondentID]],'All Data'!$A:$CO,87,FALSE),"unknown")</f>
        <v>unknown</v>
      </c>
      <c r="AK530" s="96" t="str">
        <f>IFERROR(VLOOKUP(Table1[[#This Row],[RespondentID]],'All Data'!$A:$CO,88,FALSE),"unknown")</f>
        <v>unknown</v>
      </c>
      <c r="AL530" s="96" t="str">
        <f>IFERROR(VLOOKUP(Table1[[#This Row],[RespondentID]],'All Data'!$A:$CO,89,FALSE),"unknown")</f>
        <v>unknown</v>
      </c>
      <c r="AM530" s="96" t="str">
        <f>IFERROR(VLOOKUP(Table1[[#This Row],[RespondentID]],'All Data'!$A:$CO,90,FALSE),"unknown")</f>
        <v>unknown</v>
      </c>
      <c r="AN530" s="96" t="str">
        <f>IFERROR(VLOOKUP(Table1[[#This Row],[RespondentID]],'All Data'!$A:$CO,91,FALSE),"unknown")</f>
        <v>unknown</v>
      </c>
      <c r="AO530" s="96" t="str">
        <f>IFERROR(VLOOKUP(Table1[[#This Row],[RespondentID]],'All Data'!$A:$CO,92,FALSE),"unknown")</f>
        <v>unknown</v>
      </c>
      <c r="AP530" s="96" t="str">
        <f>IFERROR(VLOOKUP(Table1[[#This Row],[RespondentID]],'All Data'!$A:$CO,93,FALSE),"unknown")</f>
        <v>unknown</v>
      </c>
      <c r="AQ530" s="96" t="str">
        <f>IFERROR(VLOOKUP(Table1[[#This Row],[RespondentID]],'All Data'!$A:$CW,94,FALSE),"unknown")</f>
        <v>unknown</v>
      </c>
      <c r="AR530" s="96" t="str">
        <f>IFERROR(VLOOKUP(Table1[[#This Row],[RespondentID]],'All Data'!$A:$CW,95,FALSE),"unknown")</f>
        <v>unknown</v>
      </c>
      <c r="AS530" s="96" t="str">
        <f>IFERROR(VLOOKUP(Table1[[#This Row],[RespondentID]],'All Data'!$A:$CW,96,FALSE),"unknown")</f>
        <v>unknown</v>
      </c>
      <c r="AT530" s="96" t="str">
        <f>IFERROR(VLOOKUP(Table1[[#This Row],[RespondentID]],'All Data'!$A:$CW,97,FALSE),"unknown")</f>
        <v>unknown</v>
      </c>
      <c r="AU530" s="96" t="str">
        <f>IFERROR(VLOOKUP(Table1[[#This Row],[RespondentID]],'All Data'!$A:$CW,98,FALSE),"unknown")</f>
        <v>unknown</v>
      </c>
      <c r="AV530" s="96" t="str">
        <f>IFERROR(VLOOKUP(Table1[[#This Row],[RespondentID]],'All Data'!$A:$CW,99,FALSE),"unknown")</f>
        <v>unknown</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H530"/>
  <sheetViews>
    <sheetView topLeftCell="A379" workbookViewId="0">
      <selection activeCell="I401" sqref="I401"/>
    </sheetView>
  </sheetViews>
  <sheetFormatPr defaultRowHeight="15"/>
  <cols>
    <col min="1" max="1" width="11" customWidth="1"/>
    <col min="2" max="2" width="14.42578125" customWidth="1"/>
    <col min="3" max="3" width="15.28515625" customWidth="1"/>
    <col min="4" max="4" width="24.5703125" customWidth="1"/>
    <col min="5" max="5" width="7" customWidth="1"/>
    <col min="6" max="6" width="23.7109375" customWidth="1"/>
    <col min="7" max="7" width="9.140625" customWidth="1"/>
    <col min="8" max="8" width="11.28515625" customWidth="1"/>
    <col min="9" max="9" width="23.5703125" customWidth="1"/>
    <col min="10" max="10" width="12.5703125" customWidth="1"/>
    <col min="11" max="11" width="16.85546875" customWidth="1"/>
    <col min="12" max="12" width="13.140625" customWidth="1"/>
    <col min="13" max="13" width="18" customWidth="1"/>
    <col min="14" max="14" width="8.85546875" customWidth="1"/>
    <col min="15" max="15" width="45.28515625" customWidth="1"/>
    <col min="16" max="16" width="26.42578125" customWidth="1"/>
    <col min="17" max="17" width="27.85546875" customWidth="1"/>
    <col min="18" max="18" width="34.140625" customWidth="1"/>
    <col min="19" max="19" width="15.85546875" customWidth="1"/>
    <col min="20" max="20" width="11" customWidth="1"/>
    <col min="21" max="21" width="3" style="80" customWidth="1"/>
    <col min="22" max="22" width="12" style="80" customWidth="1"/>
    <col min="23" max="23" width="11" style="80" customWidth="1"/>
    <col min="24" max="41" width="12" style="80" customWidth="1"/>
    <col min="42" max="43" width="11" style="80" customWidth="1"/>
    <col min="44" max="44" width="2" style="80" customWidth="1"/>
    <col min="45" max="45" width="3" style="80" customWidth="1"/>
    <col min="46" max="46" width="7.42578125" style="80" customWidth="1"/>
    <col min="47" max="47" width="11" customWidth="1"/>
    <col min="48" max="48" width="7.5703125" customWidth="1"/>
    <col min="49" max="49" width="3" customWidth="1"/>
    <col min="50" max="50" width="7.28515625" customWidth="1"/>
    <col min="51" max="51" width="26.7109375" customWidth="1"/>
    <col min="52" max="52" width="22.42578125" customWidth="1"/>
    <col min="53" max="53" width="4" customWidth="1"/>
    <col min="54" max="54" width="88.7109375" customWidth="1"/>
    <col min="55" max="55" width="18.140625" customWidth="1"/>
    <col min="56" max="56" width="19.7109375" customWidth="1"/>
    <col min="57" max="57" width="35.140625" customWidth="1"/>
    <col min="58" max="58" width="22" customWidth="1"/>
    <col min="59" max="59" width="4" customWidth="1"/>
  </cols>
  <sheetData>
    <row r="1" spans="1:60">
      <c r="A1" s="69" t="s">
        <v>0</v>
      </c>
      <c r="B1" s="70" t="s">
        <v>49</v>
      </c>
      <c r="C1" s="69" t="s">
        <v>50</v>
      </c>
      <c r="D1" s="69" t="s">
        <v>51</v>
      </c>
      <c r="E1" s="69" t="s">
        <v>17</v>
      </c>
      <c r="F1" s="69" t="s">
        <v>52</v>
      </c>
      <c r="G1" s="69" t="s">
        <v>53</v>
      </c>
      <c r="H1" s="69" t="s">
        <v>54</v>
      </c>
      <c r="I1" s="69" t="s">
        <v>55</v>
      </c>
      <c r="J1" s="69" t="s">
        <v>56</v>
      </c>
      <c r="K1" s="69" t="s">
        <v>57</v>
      </c>
      <c r="L1" s="69" t="s">
        <v>58</v>
      </c>
      <c r="M1" s="69" t="s">
        <v>59</v>
      </c>
      <c r="N1" s="69" t="s">
        <v>24</v>
      </c>
      <c r="O1" s="69" t="s">
        <v>20</v>
      </c>
      <c r="P1" s="69" t="s">
        <v>60</v>
      </c>
      <c r="Q1" s="69" t="s">
        <v>61</v>
      </c>
      <c r="R1" s="69" t="s">
        <v>62</v>
      </c>
      <c r="S1" s="69" t="s">
        <v>63</v>
      </c>
      <c r="T1" s="69" t="s">
        <v>368</v>
      </c>
      <c r="U1" s="92" t="s">
        <v>175</v>
      </c>
      <c r="V1" s="92" t="s">
        <v>176</v>
      </c>
      <c r="W1" s="93" t="s">
        <v>194</v>
      </c>
      <c r="X1" s="92" t="s">
        <v>220</v>
      </c>
      <c r="Y1" s="92" t="s">
        <v>221</v>
      </c>
      <c r="Z1" s="92" t="s">
        <v>222</v>
      </c>
      <c r="AA1" s="92" t="s">
        <v>223</v>
      </c>
      <c r="AB1" s="92" t="s">
        <v>224</v>
      </c>
      <c r="AC1" s="92" t="s">
        <v>225</v>
      </c>
      <c r="AD1" s="92" t="s">
        <v>226</v>
      </c>
      <c r="AE1" s="92" t="s">
        <v>227</v>
      </c>
      <c r="AF1" s="92" t="s">
        <v>228</v>
      </c>
      <c r="AG1" s="92" t="s">
        <v>229</v>
      </c>
      <c r="AH1" s="92" t="s">
        <v>230</v>
      </c>
      <c r="AI1" s="92" t="s">
        <v>231</v>
      </c>
      <c r="AJ1" s="92" t="s">
        <v>232</v>
      </c>
      <c r="AK1" s="92" t="s">
        <v>233</v>
      </c>
      <c r="AL1" s="92" t="s">
        <v>234</v>
      </c>
      <c r="AM1" s="92" t="s">
        <v>235</v>
      </c>
      <c r="AN1" s="92" t="s">
        <v>236</v>
      </c>
      <c r="AO1" s="92" t="s">
        <v>237</v>
      </c>
      <c r="AP1" s="93" t="s">
        <v>195</v>
      </c>
      <c r="AQ1" s="93" t="s">
        <v>196</v>
      </c>
      <c r="AR1" s="92" t="s">
        <v>190</v>
      </c>
      <c r="AS1" s="92" t="s">
        <v>191</v>
      </c>
      <c r="AT1" s="92" t="s">
        <v>238</v>
      </c>
      <c r="AU1" s="69" t="s">
        <v>197</v>
      </c>
      <c r="AV1" s="11" t="s">
        <v>6</v>
      </c>
      <c r="AW1" s="10" t="s">
        <v>7</v>
      </c>
      <c r="AX1" s="10" t="s">
        <v>8</v>
      </c>
      <c r="AY1" s="10" t="s">
        <v>174</v>
      </c>
      <c r="AZ1" s="10" t="s">
        <v>9</v>
      </c>
      <c r="BA1" s="10" t="s">
        <v>10</v>
      </c>
      <c r="BB1" s="10" t="s">
        <v>11</v>
      </c>
      <c r="BC1" s="10" t="s">
        <v>12</v>
      </c>
      <c r="BD1" s="10" t="s">
        <v>13</v>
      </c>
      <c r="BE1" s="10" t="s">
        <v>14</v>
      </c>
      <c r="BF1" s="10" t="s">
        <v>15</v>
      </c>
      <c r="BG1" s="10" t="s">
        <v>367</v>
      </c>
      <c r="BH1" s="10" t="s">
        <v>357</v>
      </c>
    </row>
    <row r="2" spans="1:60">
      <c r="A2">
        <v>114492764023</v>
      </c>
      <c r="I2" t="s">
        <v>55</v>
      </c>
      <c r="R2" t="s">
        <v>62</v>
      </c>
      <c r="T2" t="s">
        <v>471</v>
      </c>
      <c r="U2" s="29">
        <f t="shared" ref="U2:U65" si="0">COUNTA(B2:T2)</f>
        <v>3</v>
      </c>
      <c r="V2" s="29">
        <f t="shared" ref="V2:V65" si="1">3/U2</f>
        <v>1</v>
      </c>
      <c r="W2" s="29"/>
      <c r="X2" s="29">
        <f t="shared" ref="X2:X65" si="2">IF($U2&lt;3,IF($B2=$B$1,1,0),IF($B2=$B$1,$V2,0))</f>
        <v>0</v>
      </c>
      <c r="Y2" s="29">
        <f t="shared" ref="Y2:Y65" si="3">IF($U2&lt;3,IF($C2=$C$1,1,0),IF($C2=$C$1,$V2,0))</f>
        <v>0</v>
      </c>
      <c r="Z2" s="29">
        <f t="shared" ref="Z2:Z65" si="4">IF($U2&lt;3,IF($D2=$D$1,1,0),IF($D2=$D$1,$V2,0))</f>
        <v>0</v>
      </c>
      <c r="AA2" s="29">
        <f t="shared" ref="AA2:AA65" si="5">IF($U2&lt;3,IF($E2=$E$1,1,0),IF($E2=$E$1,$V2,0))</f>
        <v>0</v>
      </c>
      <c r="AB2" s="29">
        <f t="shared" ref="AB2:AB65" si="6">IF($U2&lt;3,IF($F2=$F$1,1,0),IF($F2=$F$1,$V2,0))</f>
        <v>0</v>
      </c>
      <c r="AC2" s="29">
        <f t="shared" ref="AC2:AC65" si="7">IF($U2&lt;3,IF($G2=$G$1,1,0),IF($G2=$G$1,$V2,0))</f>
        <v>0</v>
      </c>
      <c r="AD2" s="29">
        <f t="shared" ref="AD2:AD65" si="8">IF($U2&lt;3,IF($H2=$H$1,1,0),IF($H2=$H$1,$V2,0))</f>
        <v>0</v>
      </c>
      <c r="AE2" s="29">
        <f t="shared" ref="AE2:AE65" si="9">IF($U2&lt;3,IF($I2=$I$1,1,0),IF($I2=$I$1,$V2,0))</f>
        <v>1</v>
      </c>
      <c r="AF2" s="29">
        <f t="shared" ref="AF2:AF65" si="10">IF($U2&lt;3,IF($J2=$J$1,1,0),IF($J2=$J$1,$V2,0))</f>
        <v>0</v>
      </c>
      <c r="AG2" s="29">
        <f t="shared" ref="AG2:AG65" si="11">IF($U2&lt;3,IF($K2=$K$1,1,0),IF($K2=$K$1,$V2,0))</f>
        <v>0</v>
      </c>
      <c r="AH2" s="29">
        <f t="shared" ref="AH2:AH65" si="12">IF($U2&lt;3,IF($L2=$L$1,1,0),IF($L2=$L$1,$V2,0))</f>
        <v>0</v>
      </c>
      <c r="AI2" s="29">
        <f t="shared" ref="AI2:AI65" si="13">IF($U2&lt;3,IF($M2=$M$1,1,0),IF($M2=$M$1,$V2,0))</f>
        <v>0</v>
      </c>
      <c r="AJ2" s="29">
        <f t="shared" ref="AJ2:AJ65" si="14">IF($U2&lt;3,IF($N2=$N$1,1,0),IF($N2=$N$1,$V2,0))</f>
        <v>0</v>
      </c>
      <c r="AK2" s="29">
        <f t="shared" ref="AK2:AK65" si="15">IF($U2&lt;3,IF($O2=$O$1,1,0),IF($O2=$O$1,$V2,0))</f>
        <v>0</v>
      </c>
      <c r="AL2" s="29">
        <f t="shared" ref="AL2:AL65" si="16">IF($U2&lt;3,IF($P2=$P$1,1,0),IF($P2=$P$1,$V2,0))</f>
        <v>0</v>
      </c>
      <c r="AM2" s="29">
        <f t="shared" ref="AM2:AM65" si="17">IF($U2&lt;3,IF($Q2=$Q$1,1,0),IF($Q2=$Q$1,$V2,0))</f>
        <v>0</v>
      </c>
      <c r="AN2" s="29">
        <f t="shared" ref="AN2:AN65" si="18">IF($U2&lt;3,IF($R2=$R$1,1,0),IF($R2=$R$1,$V2,0))</f>
        <v>1</v>
      </c>
      <c r="AO2" s="29">
        <f t="shared" ref="AO2:AO65" si="19">IF($U2&lt;3,IF($S2=$S$1,1,0),IF($S2=$S$1,$V2,0))</f>
        <v>0</v>
      </c>
      <c r="AP2" s="29"/>
      <c r="AQ2" s="29"/>
      <c r="AR2" s="29">
        <f t="shared" ref="AR2:AR65" si="20">SUM(X2:AP2)</f>
        <v>2</v>
      </c>
      <c r="AS2" s="29">
        <f t="shared" ref="AS2:AS65" si="21">U2</f>
        <v>3</v>
      </c>
      <c r="AT2" s="29" t="str">
        <f t="shared" ref="AT2:AT65" si="22">IF(AR2=AS2,"Correct",IF(AR2=3,"Correct","Wrong"))</f>
        <v>Wrong</v>
      </c>
      <c r="AU2" s="29"/>
      <c r="AV2" s="96" t="str">
        <f>IFERROR(VLOOKUP(Table1[[#This Row],[RespondentID]],'All Data'!$A:$CO,87,FALSE),"unknown")</f>
        <v>Woman</v>
      </c>
      <c r="AW2" s="96" t="str">
        <f>IFERROR(VLOOKUP(Table1[[#This Row],[RespondentID]],'All Data'!$A:$CO,88,FALSE),"unknown")</f>
        <v>35-44 years</v>
      </c>
      <c r="AX2" s="96" t="str">
        <f>IFERROR(VLOOKUP(Table1[[#This Row],[RespondentID]],'All Data'!$A:$CO,89,FALSE),"unknown")</f>
        <v>Suffolk</v>
      </c>
      <c r="AY2" s="96" t="str">
        <f>IFERROR(VLOOKUP(Table1[[#This Row],[RespondentID]],'All Data'!$A:$CO,90,FALSE),"unknown")</f>
        <v>Patchogue, 11772</v>
      </c>
      <c r="AZ2" s="96" t="str">
        <f>IFERROR(VLOOKUP(Table1[[#This Row],[RespondentID]],'All Data'!$A:$CO,91,FALSE),"unknown")</f>
        <v>White</v>
      </c>
      <c r="BA2" s="96" t="str">
        <f>IFERROR(VLOOKUP(Table1[[#This Row],[RespondentID]],'All Data'!$A:$CO,92,FALSE),"unknown")</f>
        <v>Not Hispanic or Latino</v>
      </c>
      <c r="BB2" s="96" t="str">
        <f>IFERROR(VLOOKUP(Table1[[#This Row],[RespondentID]],'All Data'!$A:$CO,93,FALSE),"unknown")</f>
        <v>English</v>
      </c>
      <c r="BC2" s="96" t="str">
        <f>IFERROR(VLOOKUP(Table1[[#This Row],[RespondentID]],'All Data'!$A:$CW,94,FALSE),"unknown")</f>
        <v>Over $125,000</v>
      </c>
      <c r="BD2" s="96" t="str">
        <f>IFERROR(VLOOKUP(Table1[[#This Row],[RespondentID]],'All Data'!$A:$CW,95,FALSE),"unknown")</f>
        <v>Graduate school</v>
      </c>
      <c r="BE2" s="96" t="str">
        <f>IFERROR(VLOOKUP(Table1[[#This Row],[RespondentID]],'All Data'!$A:$CW,96,FALSE),"unknown")</f>
        <v>Employed for wages</v>
      </c>
      <c r="BF2" s="96" t="str">
        <f>IFERROR(VLOOKUP(Table1[[#This Row],[RespondentID]],'All Data'!$A:$CW,97,FALSE),"unknown")</f>
        <v>Yes</v>
      </c>
      <c r="BG2" s="96" t="str">
        <f>IFERROR(VLOOKUP(Table1[[#This Row],[RespondentID]],'All Data'!$A:$CW,98,FALSE),"unknown")</f>
        <v>Private/Commercial</v>
      </c>
      <c r="BH2" s="96" t="str">
        <f>IFERROR(VLOOKUP(Table1[[#This Row],[RespondentID]],'All Data'!$A:$CW,99,FALSE),"unknown")</f>
        <v>Yes</v>
      </c>
    </row>
    <row r="3" spans="1:60">
      <c r="A3">
        <v>114486418577</v>
      </c>
      <c r="D3" t="s">
        <v>51</v>
      </c>
      <c r="U3" s="29">
        <f t="shared" si="0"/>
        <v>1</v>
      </c>
      <c r="V3" s="29">
        <f t="shared" si="1"/>
        <v>3</v>
      </c>
      <c r="W3" s="29"/>
      <c r="X3" s="29">
        <f t="shared" si="2"/>
        <v>0</v>
      </c>
      <c r="Y3" s="29">
        <f t="shared" si="3"/>
        <v>0</v>
      </c>
      <c r="Z3" s="29">
        <f t="shared" si="4"/>
        <v>1</v>
      </c>
      <c r="AA3" s="29">
        <f t="shared" si="5"/>
        <v>0</v>
      </c>
      <c r="AB3" s="29">
        <f t="shared" si="6"/>
        <v>0</v>
      </c>
      <c r="AC3" s="29">
        <f t="shared" si="7"/>
        <v>0</v>
      </c>
      <c r="AD3" s="29">
        <f t="shared" si="8"/>
        <v>0</v>
      </c>
      <c r="AE3" s="29">
        <f t="shared" si="9"/>
        <v>0</v>
      </c>
      <c r="AF3" s="29">
        <f t="shared" si="10"/>
        <v>0</v>
      </c>
      <c r="AG3" s="29">
        <f t="shared" si="11"/>
        <v>0</v>
      </c>
      <c r="AH3" s="29">
        <f t="shared" si="12"/>
        <v>0</v>
      </c>
      <c r="AI3" s="29">
        <f t="shared" si="13"/>
        <v>0</v>
      </c>
      <c r="AJ3" s="29">
        <f t="shared" si="14"/>
        <v>0</v>
      </c>
      <c r="AK3" s="29">
        <f t="shared" si="15"/>
        <v>0</v>
      </c>
      <c r="AL3" s="29">
        <f t="shared" si="16"/>
        <v>0</v>
      </c>
      <c r="AM3" s="29">
        <f t="shared" si="17"/>
        <v>0</v>
      </c>
      <c r="AN3" s="29">
        <f t="shared" si="18"/>
        <v>0</v>
      </c>
      <c r="AO3" s="29">
        <f t="shared" si="19"/>
        <v>0</v>
      </c>
      <c r="AP3" s="29"/>
      <c r="AQ3" s="29"/>
      <c r="AR3" s="29">
        <f t="shared" si="20"/>
        <v>1</v>
      </c>
      <c r="AS3" s="29">
        <f t="shared" si="21"/>
        <v>1</v>
      </c>
      <c r="AT3" s="29" t="str">
        <f t="shared" si="22"/>
        <v>Correct</v>
      </c>
      <c r="AU3" s="29"/>
      <c r="AV3" s="96" t="str">
        <f>IFERROR(VLOOKUP(Table1[[#This Row],[RespondentID]],'All Data'!$A:$CO,87,FALSE),"unknown")</f>
        <v>Man</v>
      </c>
      <c r="AW3" s="96" t="str">
        <f>IFERROR(VLOOKUP(Table1[[#This Row],[RespondentID]],'All Data'!$A:$CO,88,FALSE),"unknown")</f>
        <v>65+ years</v>
      </c>
      <c r="AX3" s="96" t="str">
        <f>IFERROR(VLOOKUP(Table1[[#This Row],[RespondentID]],'All Data'!$A:$CO,89,FALSE),"unknown")</f>
        <v>Suffolk</v>
      </c>
      <c r="AY3" s="96" t="str">
        <f>IFERROR(VLOOKUP(Table1[[#This Row],[RespondentID]],'All Data'!$A:$CO,90,FALSE),"unknown")</f>
        <v>Patchogue, 11772</v>
      </c>
      <c r="AZ3" s="96" t="str">
        <f>IFERROR(VLOOKUP(Table1[[#This Row],[RespondentID]],'All Data'!$A:$CO,91,FALSE),"unknown")</f>
        <v>Other (please specify)</v>
      </c>
      <c r="BA3" s="96" t="str">
        <f>IFERROR(VLOOKUP(Table1[[#This Row],[RespondentID]],'All Data'!$A:$CO,92,FALSE),"unknown")</f>
        <v>Not Hispanic or Latino</v>
      </c>
      <c r="BB3" s="96" t="str">
        <f>IFERROR(VLOOKUP(Table1[[#This Row],[RespondentID]],'All Data'!$A:$CO,93,FALSE),"unknown")</f>
        <v>English</v>
      </c>
      <c r="BC3" s="96" t="str">
        <f>IFERROR(VLOOKUP(Table1[[#This Row],[RespondentID]],'All Data'!$A:$CW,94,FALSE),"unknown")</f>
        <v>$0-$19,999</v>
      </c>
      <c r="BD3" s="96" t="str">
        <f>IFERROR(VLOOKUP(Table1[[#This Row],[RespondentID]],'All Data'!$A:$CW,95,FALSE),"unknown")</f>
        <v>Some college</v>
      </c>
      <c r="BE3" s="96" t="str">
        <f>IFERROR(VLOOKUP(Table1[[#This Row],[RespondentID]],'All Data'!$A:$CW,96,FALSE),"unknown")</f>
        <v>Retired</v>
      </c>
      <c r="BF3" s="96" t="str">
        <f>IFERROR(VLOOKUP(Table1[[#This Row],[RespondentID]],'All Data'!$A:$CW,97,FALSE),"unknown")</f>
        <v>Yes</v>
      </c>
      <c r="BG3" s="96" t="str">
        <f>IFERROR(VLOOKUP(Table1[[#This Row],[RespondentID]],'All Data'!$A:$CW,98,FALSE),"unknown")</f>
        <v>Medicare</v>
      </c>
      <c r="BH3" s="96" t="str">
        <f>IFERROR(VLOOKUP(Table1[[#This Row],[RespondentID]],'All Data'!$A:$CW,99,FALSE),"unknown")</f>
        <v>Yes</v>
      </c>
    </row>
    <row r="4" spans="1:60">
      <c r="A4">
        <v>114479106503</v>
      </c>
      <c r="G4" t="s">
        <v>53</v>
      </c>
      <c r="I4" t="s">
        <v>55</v>
      </c>
      <c r="S4" t="s">
        <v>63</v>
      </c>
      <c r="U4" s="29">
        <f t="shared" si="0"/>
        <v>3</v>
      </c>
      <c r="V4" s="29">
        <f t="shared" si="1"/>
        <v>1</v>
      </c>
      <c r="W4" s="29"/>
      <c r="X4" s="29">
        <f t="shared" si="2"/>
        <v>0</v>
      </c>
      <c r="Y4" s="29">
        <f t="shared" si="3"/>
        <v>0</v>
      </c>
      <c r="Z4" s="29">
        <f t="shared" si="4"/>
        <v>0</v>
      </c>
      <c r="AA4" s="29">
        <f t="shared" si="5"/>
        <v>0</v>
      </c>
      <c r="AB4" s="29">
        <f t="shared" si="6"/>
        <v>0</v>
      </c>
      <c r="AC4" s="29">
        <f t="shared" si="7"/>
        <v>1</v>
      </c>
      <c r="AD4" s="29">
        <f t="shared" si="8"/>
        <v>0</v>
      </c>
      <c r="AE4" s="29">
        <f t="shared" si="9"/>
        <v>1</v>
      </c>
      <c r="AF4" s="29">
        <f t="shared" si="10"/>
        <v>0</v>
      </c>
      <c r="AG4" s="29">
        <f t="shared" si="11"/>
        <v>0</v>
      </c>
      <c r="AH4" s="29">
        <f t="shared" si="12"/>
        <v>0</v>
      </c>
      <c r="AI4" s="29">
        <f t="shared" si="13"/>
        <v>0</v>
      </c>
      <c r="AJ4" s="29">
        <f t="shared" si="14"/>
        <v>0</v>
      </c>
      <c r="AK4" s="29">
        <f t="shared" si="15"/>
        <v>0</v>
      </c>
      <c r="AL4" s="29">
        <f t="shared" si="16"/>
        <v>0</v>
      </c>
      <c r="AM4" s="29">
        <f t="shared" si="17"/>
        <v>0</v>
      </c>
      <c r="AN4" s="29">
        <f t="shared" si="18"/>
        <v>0</v>
      </c>
      <c r="AO4" s="29">
        <f t="shared" si="19"/>
        <v>1</v>
      </c>
      <c r="AP4" s="29"/>
      <c r="AQ4" s="29"/>
      <c r="AR4" s="29">
        <f t="shared" si="20"/>
        <v>3</v>
      </c>
      <c r="AS4" s="29">
        <f t="shared" si="21"/>
        <v>3</v>
      </c>
      <c r="AT4" s="29" t="str">
        <f t="shared" si="22"/>
        <v>Correct</v>
      </c>
      <c r="AU4" s="29"/>
      <c r="AV4" s="96" t="str">
        <f>IFERROR(VLOOKUP(Table1[[#This Row],[RespondentID]],'All Data'!$A:$CO,87,FALSE),"unknown")</f>
        <v>Woman</v>
      </c>
      <c r="AW4" s="96" t="str">
        <f>IFERROR(VLOOKUP(Table1[[#This Row],[RespondentID]],'All Data'!$A:$CO,88,FALSE),"unknown")</f>
        <v>55-64 years</v>
      </c>
      <c r="AX4" s="96" t="str">
        <f>IFERROR(VLOOKUP(Table1[[#This Row],[RespondentID]],'All Data'!$A:$CO,89,FALSE),"unknown")</f>
        <v>Suffolk</v>
      </c>
      <c r="AY4" s="96" t="str">
        <f>IFERROR(VLOOKUP(Table1[[#This Row],[RespondentID]],'All Data'!$A:$CO,90,FALSE),"unknown")</f>
        <v>Baiting Hollow, 11933</v>
      </c>
      <c r="AZ4" s="96" t="str">
        <f>IFERROR(VLOOKUP(Table1[[#This Row],[RespondentID]],'All Data'!$A:$CO,91,FALSE),"unknown")</f>
        <v>White</v>
      </c>
      <c r="BA4" s="96" t="str">
        <f>IFERROR(VLOOKUP(Table1[[#This Row],[RespondentID]],'All Data'!$A:$CO,92,FALSE),"unknown")</f>
        <v>Not Hispanic or Latino</v>
      </c>
      <c r="BB4" s="96" t="str">
        <f>IFERROR(VLOOKUP(Table1[[#This Row],[RespondentID]],'All Data'!$A:$CO,93,FALSE),"unknown")</f>
        <v>English</v>
      </c>
      <c r="BC4" s="96" t="str">
        <f>IFERROR(VLOOKUP(Table1[[#This Row],[RespondentID]],'All Data'!$A:$CW,94,FALSE),"unknown")</f>
        <v>$75,000 to $125,000</v>
      </c>
      <c r="BD4" s="96" t="str">
        <f>IFERROR(VLOOKUP(Table1[[#This Row],[RespondentID]],'All Data'!$A:$CW,95,FALSE),"unknown")</f>
        <v>College graduate</v>
      </c>
      <c r="BE4" s="96" t="str">
        <f>IFERROR(VLOOKUP(Table1[[#This Row],[RespondentID]],'All Data'!$A:$CW,96,FALSE),"unknown")</f>
        <v>Employed for wages</v>
      </c>
      <c r="BF4" s="96" t="str">
        <f>IFERROR(VLOOKUP(Table1[[#This Row],[RespondentID]],'All Data'!$A:$CW,97,FALSE),"unknown")</f>
        <v>Yes</v>
      </c>
      <c r="BG4" s="96" t="str">
        <f>IFERROR(VLOOKUP(Table1[[#This Row],[RespondentID]],'All Data'!$A:$CW,98,FALSE),"unknown")</f>
        <v>Private/Commercial</v>
      </c>
      <c r="BH4" s="96" t="str">
        <f>IFERROR(VLOOKUP(Table1[[#This Row],[RespondentID]],'All Data'!$A:$CW,99,FALSE),"unknown")</f>
        <v>Yes</v>
      </c>
    </row>
    <row r="5" spans="1:60">
      <c r="A5">
        <v>114466937498</v>
      </c>
      <c r="D5" t="s">
        <v>51</v>
      </c>
      <c r="I5" t="s">
        <v>55</v>
      </c>
      <c r="S5" t="s">
        <v>63</v>
      </c>
      <c r="U5" s="29">
        <f t="shared" si="0"/>
        <v>3</v>
      </c>
      <c r="V5" s="29">
        <f t="shared" si="1"/>
        <v>1</v>
      </c>
      <c r="W5" s="29"/>
      <c r="X5" s="29">
        <f t="shared" si="2"/>
        <v>0</v>
      </c>
      <c r="Y5" s="29">
        <f t="shared" si="3"/>
        <v>0</v>
      </c>
      <c r="Z5" s="29">
        <f t="shared" si="4"/>
        <v>1</v>
      </c>
      <c r="AA5" s="29">
        <f t="shared" si="5"/>
        <v>0</v>
      </c>
      <c r="AB5" s="29">
        <f t="shared" si="6"/>
        <v>0</v>
      </c>
      <c r="AC5" s="29">
        <f t="shared" si="7"/>
        <v>0</v>
      </c>
      <c r="AD5" s="29">
        <f t="shared" si="8"/>
        <v>0</v>
      </c>
      <c r="AE5" s="29">
        <f t="shared" si="9"/>
        <v>1</v>
      </c>
      <c r="AF5" s="29">
        <f t="shared" si="10"/>
        <v>0</v>
      </c>
      <c r="AG5" s="29">
        <f t="shared" si="11"/>
        <v>0</v>
      </c>
      <c r="AH5" s="29">
        <f t="shared" si="12"/>
        <v>0</v>
      </c>
      <c r="AI5" s="29">
        <f t="shared" si="13"/>
        <v>0</v>
      </c>
      <c r="AJ5" s="29">
        <f t="shared" si="14"/>
        <v>0</v>
      </c>
      <c r="AK5" s="29">
        <f t="shared" si="15"/>
        <v>0</v>
      </c>
      <c r="AL5" s="29">
        <f t="shared" si="16"/>
        <v>0</v>
      </c>
      <c r="AM5" s="29">
        <f t="shared" si="17"/>
        <v>0</v>
      </c>
      <c r="AN5" s="29">
        <f t="shared" si="18"/>
        <v>0</v>
      </c>
      <c r="AO5" s="29">
        <f t="shared" si="19"/>
        <v>1</v>
      </c>
      <c r="AP5" s="29"/>
      <c r="AQ5" s="29"/>
      <c r="AR5" s="29">
        <f t="shared" si="20"/>
        <v>3</v>
      </c>
      <c r="AS5" s="29">
        <f t="shared" si="21"/>
        <v>3</v>
      </c>
      <c r="AT5" s="29" t="str">
        <f t="shared" si="22"/>
        <v>Correct</v>
      </c>
      <c r="AU5" s="29"/>
      <c r="AV5" s="96" t="str">
        <f>IFERROR(VLOOKUP(Table1[[#This Row],[RespondentID]],'All Data'!$A:$CO,87,FALSE),"unknown")</f>
        <v>Woman</v>
      </c>
      <c r="AW5" s="96" t="str">
        <f>IFERROR(VLOOKUP(Table1[[#This Row],[RespondentID]],'All Data'!$A:$CO,88,FALSE),"unknown")</f>
        <v>65+ years</v>
      </c>
      <c r="AX5" s="96" t="str">
        <f>IFERROR(VLOOKUP(Table1[[#This Row],[RespondentID]],'All Data'!$A:$CO,89,FALSE),"unknown")</f>
        <v>Suffolk</v>
      </c>
      <c r="AY5" s="96" t="str">
        <f>IFERROR(VLOOKUP(Table1[[#This Row],[RespondentID]],'All Data'!$A:$CO,90,FALSE),"unknown")</f>
        <v>Riverhead, 11901</v>
      </c>
      <c r="AZ5" s="96" t="str">
        <f>IFERROR(VLOOKUP(Table1[[#This Row],[RespondentID]],'All Data'!$A:$CO,91,FALSE),"unknown")</f>
        <v>White</v>
      </c>
      <c r="BA5" s="96" t="str">
        <f>IFERROR(VLOOKUP(Table1[[#This Row],[RespondentID]],'All Data'!$A:$CO,92,FALSE),"unknown")</f>
        <v>Not Hispanic or Latino</v>
      </c>
      <c r="BB5" s="96" t="str">
        <f>IFERROR(VLOOKUP(Table1[[#This Row],[RespondentID]],'All Data'!$A:$CO,93,FALSE),"unknown")</f>
        <v>English</v>
      </c>
      <c r="BC5" s="96" t="str">
        <f>IFERROR(VLOOKUP(Table1[[#This Row],[RespondentID]],'All Data'!$A:$CW,94,FALSE),"unknown")</f>
        <v>$20,000 to $34,999</v>
      </c>
      <c r="BD5" s="96" t="str">
        <f>IFERROR(VLOOKUP(Table1[[#This Row],[RespondentID]],'All Data'!$A:$CW,95,FALSE),"unknown")</f>
        <v>Other (please specify)</v>
      </c>
      <c r="BE5" s="96" t="str">
        <f>IFERROR(VLOOKUP(Table1[[#This Row],[RespondentID]],'All Data'!$A:$CW,96,FALSE),"unknown")</f>
        <v>Retired</v>
      </c>
      <c r="BF5" s="96" t="str">
        <f>IFERROR(VLOOKUP(Table1[[#This Row],[RespondentID]],'All Data'!$A:$CW,97,FALSE),"unknown")</f>
        <v>Yes</v>
      </c>
      <c r="BG5" s="96" t="str">
        <f>IFERROR(VLOOKUP(Table1[[#This Row],[RespondentID]],'All Data'!$A:$CW,98,FALSE),"unknown")</f>
        <v>Medicare, Private/Commercial</v>
      </c>
      <c r="BH5" s="96" t="str">
        <f>IFERROR(VLOOKUP(Table1[[#This Row],[RespondentID]],'All Data'!$A:$CW,99,FALSE),"unknown")</f>
        <v>Yes</v>
      </c>
    </row>
    <row r="6" spans="1:60">
      <c r="A6">
        <v>114473145732</v>
      </c>
      <c r="B6" t="s">
        <v>49</v>
      </c>
      <c r="C6" t="s">
        <v>50</v>
      </c>
      <c r="E6" t="s">
        <v>17</v>
      </c>
      <c r="K6" t="s">
        <v>57</v>
      </c>
      <c r="L6" t="s">
        <v>58</v>
      </c>
      <c r="M6" t="s">
        <v>59</v>
      </c>
      <c r="N6" t="s">
        <v>24</v>
      </c>
      <c r="Q6" t="s">
        <v>61</v>
      </c>
      <c r="R6" t="s">
        <v>62</v>
      </c>
      <c r="T6" t="s">
        <v>480</v>
      </c>
      <c r="U6" s="29">
        <f t="shared" si="0"/>
        <v>10</v>
      </c>
      <c r="V6" s="29">
        <f t="shared" si="1"/>
        <v>0.3</v>
      </c>
      <c r="W6" s="29"/>
      <c r="X6" s="29">
        <f t="shared" si="2"/>
        <v>0.3</v>
      </c>
      <c r="Y6" s="29">
        <f t="shared" si="3"/>
        <v>0.3</v>
      </c>
      <c r="Z6" s="29">
        <f t="shared" si="4"/>
        <v>0</v>
      </c>
      <c r="AA6" s="29">
        <f t="shared" si="5"/>
        <v>0.3</v>
      </c>
      <c r="AB6" s="29">
        <f t="shared" si="6"/>
        <v>0</v>
      </c>
      <c r="AC6" s="29">
        <f t="shared" si="7"/>
        <v>0</v>
      </c>
      <c r="AD6" s="29">
        <f t="shared" si="8"/>
        <v>0</v>
      </c>
      <c r="AE6" s="29">
        <f t="shared" si="9"/>
        <v>0</v>
      </c>
      <c r="AF6" s="29">
        <f t="shared" si="10"/>
        <v>0</v>
      </c>
      <c r="AG6" s="29">
        <f t="shared" si="11"/>
        <v>0.3</v>
      </c>
      <c r="AH6" s="29">
        <f t="shared" si="12"/>
        <v>0.3</v>
      </c>
      <c r="AI6" s="29">
        <f t="shared" si="13"/>
        <v>0.3</v>
      </c>
      <c r="AJ6" s="29">
        <f t="shared" si="14"/>
        <v>0.3</v>
      </c>
      <c r="AK6" s="29">
        <f t="shared" si="15"/>
        <v>0</v>
      </c>
      <c r="AL6" s="29">
        <f t="shared" si="16"/>
        <v>0</v>
      </c>
      <c r="AM6" s="29">
        <f t="shared" si="17"/>
        <v>0.3</v>
      </c>
      <c r="AN6" s="29">
        <f t="shared" si="18"/>
        <v>0.3</v>
      </c>
      <c r="AO6" s="29">
        <f t="shared" si="19"/>
        <v>0</v>
      </c>
      <c r="AP6" s="29"/>
      <c r="AQ6" s="29"/>
      <c r="AR6" s="29">
        <f t="shared" si="20"/>
        <v>2.6999999999999997</v>
      </c>
      <c r="AS6" s="29">
        <f t="shared" si="21"/>
        <v>10</v>
      </c>
      <c r="AT6" s="29" t="str">
        <f t="shared" si="22"/>
        <v>Wrong</v>
      </c>
      <c r="AU6" s="29"/>
      <c r="AV6" s="96" t="str">
        <f>IFERROR(VLOOKUP(Table1[[#This Row],[RespondentID]],'All Data'!$A:$CO,87,FALSE),"unknown")</f>
        <v>Woman</v>
      </c>
      <c r="AW6" s="96" t="str">
        <f>IFERROR(VLOOKUP(Table1[[#This Row],[RespondentID]],'All Data'!$A:$CO,88,FALSE),"unknown")</f>
        <v>65+ years</v>
      </c>
      <c r="AX6" s="96" t="str">
        <f>IFERROR(VLOOKUP(Table1[[#This Row],[RespondentID]],'All Data'!$A:$CO,89,FALSE),"unknown")</f>
        <v>Suffolk</v>
      </c>
      <c r="AY6" s="96" t="str">
        <f>IFERROR(VLOOKUP(Table1[[#This Row],[RespondentID]],'All Data'!$A:$CO,90,FALSE),"unknown")</f>
        <v>Central Islip, 11722</v>
      </c>
      <c r="AZ6" s="96" t="str">
        <f>IFERROR(VLOOKUP(Table1[[#This Row],[RespondentID]],'All Data'!$A:$CO,91,FALSE),"unknown")</f>
        <v>White</v>
      </c>
      <c r="BA6" s="96">
        <f>IFERROR(VLOOKUP(Table1[[#This Row],[RespondentID]],'All Data'!$A:$CO,92,FALSE),"unknown")</f>
        <v>0</v>
      </c>
      <c r="BB6" s="96" t="str">
        <f>IFERROR(VLOOKUP(Table1[[#This Row],[RespondentID]],'All Data'!$A:$CO,93,FALSE),"unknown")</f>
        <v>English</v>
      </c>
      <c r="BC6" s="96">
        <f>IFERROR(VLOOKUP(Table1[[#This Row],[RespondentID]],'All Data'!$A:$CW,94,FALSE),"unknown")</f>
        <v>0</v>
      </c>
      <c r="BD6" s="96" t="str">
        <f>IFERROR(VLOOKUP(Table1[[#This Row],[RespondentID]],'All Data'!$A:$CW,95,FALSE),"unknown")</f>
        <v>College graduate</v>
      </c>
      <c r="BE6" s="96" t="str">
        <f>IFERROR(VLOOKUP(Table1[[#This Row],[RespondentID]],'All Data'!$A:$CW,96,FALSE),"unknown")</f>
        <v>Retired</v>
      </c>
      <c r="BF6" s="96" t="str">
        <f>IFERROR(VLOOKUP(Table1[[#This Row],[RespondentID]],'All Data'!$A:$CW,97,FALSE),"unknown")</f>
        <v>Yes</v>
      </c>
      <c r="BG6" s="96" t="str">
        <f>IFERROR(VLOOKUP(Table1[[#This Row],[RespondentID]],'All Data'!$A:$CW,98,FALSE),"unknown")</f>
        <v>Medicare</v>
      </c>
      <c r="BH6" s="96" t="str">
        <f>IFERROR(VLOOKUP(Table1[[#This Row],[RespondentID]],'All Data'!$A:$CW,99,FALSE),"unknown")</f>
        <v>Yes</v>
      </c>
    </row>
    <row r="7" spans="1:60">
      <c r="A7">
        <v>114469514108</v>
      </c>
      <c r="D7" t="s">
        <v>51</v>
      </c>
      <c r="P7" t="s">
        <v>60</v>
      </c>
      <c r="R7" t="s">
        <v>62</v>
      </c>
      <c r="U7" s="29">
        <f t="shared" si="0"/>
        <v>3</v>
      </c>
      <c r="V7" s="29">
        <f t="shared" si="1"/>
        <v>1</v>
      </c>
      <c r="W7" s="29"/>
      <c r="X7" s="29">
        <f t="shared" si="2"/>
        <v>0</v>
      </c>
      <c r="Y7" s="29">
        <f t="shared" si="3"/>
        <v>0</v>
      </c>
      <c r="Z7" s="29">
        <f t="shared" si="4"/>
        <v>1</v>
      </c>
      <c r="AA7" s="29">
        <f t="shared" si="5"/>
        <v>0</v>
      </c>
      <c r="AB7" s="29">
        <f t="shared" si="6"/>
        <v>0</v>
      </c>
      <c r="AC7" s="29">
        <f t="shared" si="7"/>
        <v>0</v>
      </c>
      <c r="AD7" s="29">
        <f t="shared" si="8"/>
        <v>0</v>
      </c>
      <c r="AE7" s="29">
        <f t="shared" si="9"/>
        <v>0</v>
      </c>
      <c r="AF7" s="29">
        <f t="shared" si="10"/>
        <v>0</v>
      </c>
      <c r="AG7" s="29">
        <f t="shared" si="11"/>
        <v>0</v>
      </c>
      <c r="AH7" s="29">
        <f t="shared" si="12"/>
        <v>0</v>
      </c>
      <c r="AI7" s="29">
        <f t="shared" si="13"/>
        <v>0</v>
      </c>
      <c r="AJ7" s="29">
        <f t="shared" si="14"/>
        <v>0</v>
      </c>
      <c r="AK7" s="29">
        <f t="shared" si="15"/>
        <v>0</v>
      </c>
      <c r="AL7" s="29">
        <f t="shared" si="16"/>
        <v>1</v>
      </c>
      <c r="AM7" s="29">
        <f t="shared" si="17"/>
        <v>0</v>
      </c>
      <c r="AN7" s="29">
        <f t="shared" si="18"/>
        <v>1</v>
      </c>
      <c r="AO7" s="29">
        <f t="shared" si="19"/>
        <v>0</v>
      </c>
      <c r="AP7" s="29"/>
      <c r="AQ7" s="29"/>
      <c r="AR7" s="29">
        <f t="shared" si="20"/>
        <v>3</v>
      </c>
      <c r="AS7" s="29">
        <f t="shared" si="21"/>
        <v>3</v>
      </c>
      <c r="AT7" s="29" t="str">
        <f t="shared" si="22"/>
        <v>Correct</v>
      </c>
      <c r="AU7" s="29"/>
      <c r="AV7" s="96" t="str">
        <f>IFERROR(VLOOKUP(Table1[[#This Row],[RespondentID]],'All Data'!$A:$CO,87,FALSE),"unknown")</f>
        <v>Non-binary / non-conforming</v>
      </c>
      <c r="AW7" s="96" t="str">
        <f>IFERROR(VLOOKUP(Table1[[#This Row],[RespondentID]],'All Data'!$A:$CO,88,FALSE),"unknown")</f>
        <v>18-24 years</v>
      </c>
      <c r="AX7" s="96" t="str">
        <f>IFERROR(VLOOKUP(Table1[[#This Row],[RespondentID]],'All Data'!$A:$CO,89,FALSE),"unknown")</f>
        <v>Suffolk</v>
      </c>
      <c r="AY7" s="96" t="str">
        <f>IFERROR(VLOOKUP(Table1[[#This Row],[RespondentID]],'All Data'!$A:$CO,90,FALSE),"unknown")</f>
        <v>East Hampton, 11937</v>
      </c>
      <c r="AZ7" s="96" t="str">
        <f>IFERROR(VLOOKUP(Table1[[#This Row],[RespondentID]],'All Data'!$A:$CO,91,FALSE),"unknown")</f>
        <v>White</v>
      </c>
      <c r="BA7" s="96" t="str">
        <f>IFERROR(VLOOKUP(Table1[[#This Row],[RespondentID]],'All Data'!$A:$CO,92,FALSE),"unknown")</f>
        <v>Not Hispanic or Latino</v>
      </c>
      <c r="BB7" s="96" t="str">
        <f>IFERROR(VLOOKUP(Table1[[#This Row],[RespondentID]],'All Data'!$A:$CO,93,FALSE),"unknown")</f>
        <v>English</v>
      </c>
      <c r="BC7" s="96" t="str">
        <f>IFERROR(VLOOKUP(Table1[[#This Row],[RespondentID]],'All Data'!$A:$CW,94,FALSE),"unknown")</f>
        <v>Over $125,000</v>
      </c>
      <c r="BD7" s="96" t="str">
        <f>IFERROR(VLOOKUP(Table1[[#This Row],[RespondentID]],'All Data'!$A:$CW,95,FALSE),"unknown")</f>
        <v>College graduate</v>
      </c>
      <c r="BE7" s="96" t="str">
        <f>IFERROR(VLOOKUP(Table1[[#This Row],[RespondentID]],'All Data'!$A:$CW,96,FALSE),"unknown")</f>
        <v>Employed for wages</v>
      </c>
      <c r="BF7" s="96" t="str">
        <f>IFERROR(VLOOKUP(Table1[[#This Row],[RespondentID]],'All Data'!$A:$CW,97,FALSE),"unknown")</f>
        <v>Yes</v>
      </c>
      <c r="BG7" s="96" t="str">
        <f>IFERROR(VLOOKUP(Table1[[#This Row],[RespondentID]],'All Data'!$A:$CW,98,FALSE),"unknown")</f>
        <v>Private/Commercial</v>
      </c>
      <c r="BH7" s="96" t="str">
        <f>IFERROR(VLOOKUP(Table1[[#This Row],[RespondentID]],'All Data'!$A:$CW,99,FALSE),"unknown")</f>
        <v>Yes</v>
      </c>
    </row>
    <row r="8" spans="1:60">
      <c r="A8">
        <v>114458255374</v>
      </c>
      <c r="G8" t="s">
        <v>53</v>
      </c>
      <c r="H8" t="s">
        <v>54</v>
      </c>
      <c r="N8" t="s">
        <v>24</v>
      </c>
      <c r="U8" s="29">
        <f t="shared" si="0"/>
        <v>3</v>
      </c>
      <c r="V8" s="29">
        <f t="shared" si="1"/>
        <v>1</v>
      </c>
      <c r="W8" s="29"/>
      <c r="X8" s="29">
        <f t="shared" si="2"/>
        <v>0</v>
      </c>
      <c r="Y8" s="29">
        <f t="shared" si="3"/>
        <v>0</v>
      </c>
      <c r="Z8" s="29">
        <f t="shared" si="4"/>
        <v>0</v>
      </c>
      <c r="AA8" s="29">
        <f t="shared" si="5"/>
        <v>0</v>
      </c>
      <c r="AB8" s="29">
        <f t="shared" si="6"/>
        <v>0</v>
      </c>
      <c r="AC8" s="29">
        <f t="shared" si="7"/>
        <v>1</v>
      </c>
      <c r="AD8" s="29">
        <f t="shared" si="8"/>
        <v>1</v>
      </c>
      <c r="AE8" s="29">
        <f t="shared" si="9"/>
        <v>0</v>
      </c>
      <c r="AF8" s="29">
        <f t="shared" si="10"/>
        <v>0</v>
      </c>
      <c r="AG8" s="29">
        <f t="shared" si="11"/>
        <v>0</v>
      </c>
      <c r="AH8" s="29">
        <f t="shared" si="12"/>
        <v>0</v>
      </c>
      <c r="AI8" s="29">
        <f t="shared" si="13"/>
        <v>0</v>
      </c>
      <c r="AJ8" s="29">
        <f t="shared" si="14"/>
        <v>1</v>
      </c>
      <c r="AK8" s="29">
        <f t="shared" si="15"/>
        <v>0</v>
      </c>
      <c r="AL8" s="29">
        <f t="shared" si="16"/>
        <v>0</v>
      </c>
      <c r="AM8" s="29">
        <f t="shared" si="17"/>
        <v>0</v>
      </c>
      <c r="AN8" s="29">
        <f t="shared" si="18"/>
        <v>0</v>
      </c>
      <c r="AO8" s="29">
        <f t="shared" si="19"/>
        <v>0</v>
      </c>
      <c r="AP8" s="29"/>
      <c r="AQ8" s="29"/>
      <c r="AR8" s="29">
        <f t="shared" si="20"/>
        <v>3</v>
      </c>
      <c r="AS8" s="29">
        <f t="shared" si="21"/>
        <v>3</v>
      </c>
      <c r="AT8" s="29" t="str">
        <f t="shared" si="22"/>
        <v>Correct</v>
      </c>
      <c r="AU8" s="29"/>
      <c r="AV8" s="96" t="str">
        <f>IFERROR(VLOOKUP(Table1[[#This Row],[RespondentID]],'All Data'!$A:$CO,87,FALSE),"unknown")</f>
        <v>Man</v>
      </c>
      <c r="AW8" s="96" t="str">
        <f>IFERROR(VLOOKUP(Table1[[#This Row],[RespondentID]],'All Data'!$A:$CO,88,FALSE),"unknown")</f>
        <v>55-64 years</v>
      </c>
      <c r="AX8" s="96" t="str">
        <f>IFERROR(VLOOKUP(Table1[[#This Row],[RespondentID]],'All Data'!$A:$CO,89,FALSE),"unknown")</f>
        <v>Nassau</v>
      </c>
      <c r="AY8" s="96" t="str">
        <f>IFERROR(VLOOKUP(Table1[[#This Row],[RespondentID]],'All Data'!$A:$CO,90,FALSE),"unknown")</f>
        <v>Valley Stream, 11580</v>
      </c>
      <c r="AZ8" s="96" t="str">
        <f>IFERROR(VLOOKUP(Table1[[#This Row],[RespondentID]],'All Data'!$A:$CO,91,FALSE),"unknown")</f>
        <v>White</v>
      </c>
      <c r="BA8" s="96">
        <f>IFERROR(VLOOKUP(Table1[[#This Row],[RespondentID]],'All Data'!$A:$CO,92,FALSE),"unknown")</f>
        <v>0</v>
      </c>
      <c r="BB8" s="96" t="str">
        <f>IFERROR(VLOOKUP(Table1[[#This Row],[RespondentID]],'All Data'!$A:$CO,93,FALSE),"unknown")</f>
        <v>English</v>
      </c>
      <c r="BC8" s="96" t="str">
        <f>IFERROR(VLOOKUP(Table1[[#This Row],[RespondentID]],'All Data'!$A:$CW,94,FALSE),"unknown")</f>
        <v>Over $125,000</v>
      </c>
      <c r="BD8" s="96" t="str">
        <f>IFERROR(VLOOKUP(Table1[[#This Row],[RespondentID]],'All Data'!$A:$CW,95,FALSE),"unknown")</f>
        <v>High school graduate</v>
      </c>
      <c r="BE8" s="96" t="str">
        <f>IFERROR(VLOOKUP(Table1[[#This Row],[RespondentID]],'All Data'!$A:$CW,96,FALSE),"unknown")</f>
        <v>Employed for wages</v>
      </c>
      <c r="BF8" s="96" t="str">
        <f>IFERROR(VLOOKUP(Table1[[#This Row],[RespondentID]],'All Data'!$A:$CW,97,FALSE),"unknown")</f>
        <v>Yes</v>
      </c>
      <c r="BG8" s="96" t="str">
        <f>IFERROR(VLOOKUP(Table1[[#This Row],[RespondentID]],'All Data'!$A:$CW,98,FALSE),"unknown")</f>
        <v>Private/Commercial</v>
      </c>
      <c r="BH8" s="96" t="str">
        <f>IFERROR(VLOOKUP(Table1[[#This Row],[RespondentID]],'All Data'!$A:$CW,99,FALSE),"unknown")</f>
        <v>Yes</v>
      </c>
    </row>
    <row r="9" spans="1:60">
      <c r="A9">
        <v>114458252368</v>
      </c>
      <c r="B9" t="s">
        <v>49</v>
      </c>
      <c r="E9" t="s">
        <v>17</v>
      </c>
      <c r="H9" t="s">
        <v>54</v>
      </c>
      <c r="K9" t="s">
        <v>57</v>
      </c>
      <c r="R9" t="s">
        <v>62</v>
      </c>
      <c r="U9" s="29">
        <f t="shared" si="0"/>
        <v>5</v>
      </c>
      <c r="V9" s="29">
        <f t="shared" si="1"/>
        <v>0.6</v>
      </c>
      <c r="W9" s="29"/>
      <c r="X9" s="29">
        <f t="shared" si="2"/>
        <v>0.6</v>
      </c>
      <c r="Y9" s="29">
        <f t="shared" si="3"/>
        <v>0</v>
      </c>
      <c r="Z9" s="29">
        <f t="shared" si="4"/>
        <v>0</v>
      </c>
      <c r="AA9" s="29">
        <f t="shared" si="5"/>
        <v>0.6</v>
      </c>
      <c r="AB9" s="29">
        <f t="shared" si="6"/>
        <v>0</v>
      </c>
      <c r="AC9" s="29">
        <f t="shared" si="7"/>
        <v>0</v>
      </c>
      <c r="AD9" s="29">
        <f t="shared" si="8"/>
        <v>0.6</v>
      </c>
      <c r="AE9" s="29">
        <f t="shared" si="9"/>
        <v>0</v>
      </c>
      <c r="AF9" s="29">
        <f t="shared" si="10"/>
        <v>0</v>
      </c>
      <c r="AG9" s="29">
        <f t="shared" si="11"/>
        <v>0.6</v>
      </c>
      <c r="AH9" s="29">
        <f t="shared" si="12"/>
        <v>0</v>
      </c>
      <c r="AI9" s="29">
        <f t="shared" si="13"/>
        <v>0</v>
      </c>
      <c r="AJ9" s="29">
        <f t="shared" si="14"/>
        <v>0</v>
      </c>
      <c r="AK9" s="29">
        <f t="shared" si="15"/>
        <v>0</v>
      </c>
      <c r="AL9" s="29">
        <f t="shared" si="16"/>
        <v>0</v>
      </c>
      <c r="AM9" s="29">
        <f t="shared" si="17"/>
        <v>0</v>
      </c>
      <c r="AN9" s="29">
        <f t="shared" si="18"/>
        <v>0.6</v>
      </c>
      <c r="AO9" s="29">
        <f t="shared" si="19"/>
        <v>0</v>
      </c>
      <c r="AP9" s="29"/>
      <c r="AQ9" s="29"/>
      <c r="AR9" s="29">
        <f t="shared" si="20"/>
        <v>3</v>
      </c>
      <c r="AS9" s="29">
        <f t="shared" si="21"/>
        <v>5</v>
      </c>
      <c r="AT9" s="29" t="str">
        <f t="shared" si="22"/>
        <v>Correct</v>
      </c>
      <c r="AU9" s="29"/>
      <c r="AV9" s="96" t="str">
        <f>IFERROR(VLOOKUP(Table1[[#This Row],[RespondentID]],'All Data'!$A:$CO,87,FALSE),"unknown")</f>
        <v>Man</v>
      </c>
      <c r="AW9" s="96" t="str">
        <f>IFERROR(VLOOKUP(Table1[[#This Row],[RespondentID]],'All Data'!$A:$CO,88,FALSE),"unknown")</f>
        <v>65+ years</v>
      </c>
      <c r="AX9" s="96" t="str">
        <f>IFERROR(VLOOKUP(Table1[[#This Row],[RespondentID]],'All Data'!$A:$CO,89,FALSE),"unknown")</f>
        <v>Queens</v>
      </c>
      <c r="AY9" s="96">
        <f>IFERROR(VLOOKUP(Table1[[#This Row],[RespondentID]],'All Data'!$A:$CO,90,FALSE),"unknown")</f>
        <v>11429</v>
      </c>
      <c r="AZ9" s="96" t="str">
        <f>IFERROR(VLOOKUP(Table1[[#This Row],[RespondentID]],'All Data'!$A:$CO,91,FALSE),"unknown")</f>
        <v>Black or African American</v>
      </c>
      <c r="BA9" s="96">
        <f>IFERROR(VLOOKUP(Table1[[#This Row],[RespondentID]],'All Data'!$A:$CO,92,FALSE),"unknown")</f>
        <v>0</v>
      </c>
      <c r="BB9" s="96">
        <f>IFERROR(VLOOKUP(Table1[[#This Row],[RespondentID]],'All Data'!$A:$CO,93,FALSE),"unknown")</f>
        <v>0</v>
      </c>
      <c r="BC9" s="96">
        <f>IFERROR(VLOOKUP(Table1[[#This Row],[RespondentID]],'All Data'!$A:$CW,94,FALSE),"unknown")</f>
        <v>0</v>
      </c>
      <c r="BD9" s="96">
        <f>IFERROR(VLOOKUP(Table1[[#This Row],[RespondentID]],'All Data'!$A:$CW,95,FALSE),"unknown")</f>
        <v>0</v>
      </c>
      <c r="BE9" s="96">
        <f>IFERROR(VLOOKUP(Table1[[#This Row],[RespondentID]],'All Data'!$A:$CW,96,FALSE),"unknown")</f>
        <v>0</v>
      </c>
      <c r="BF9" s="96" t="str">
        <f>IFERROR(VLOOKUP(Table1[[#This Row],[RespondentID]],'All Data'!$A:$CW,97,FALSE),"unknown")</f>
        <v>Yes</v>
      </c>
      <c r="BG9" s="96" t="str">
        <f>IFERROR(VLOOKUP(Table1[[#This Row],[RespondentID]],'All Data'!$A:$CW,98,FALSE),"unknown")</f>
        <v>Medicare</v>
      </c>
      <c r="BH9" s="96">
        <f>IFERROR(VLOOKUP(Table1[[#This Row],[RespondentID]],'All Data'!$A:$CW,99,FALSE),"unknown")</f>
        <v>0</v>
      </c>
    </row>
    <row r="10" spans="1:60">
      <c r="A10">
        <v>114458248415</v>
      </c>
      <c r="E10" t="s">
        <v>17</v>
      </c>
      <c r="I10" t="s">
        <v>55</v>
      </c>
      <c r="L10" t="s">
        <v>58</v>
      </c>
      <c r="U10" s="29">
        <f t="shared" si="0"/>
        <v>3</v>
      </c>
      <c r="V10" s="29">
        <f t="shared" si="1"/>
        <v>1</v>
      </c>
      <c r="W10" s="29"/>
      <c r="X10" s="29">
        <f t="shared" si="2"/>
        <v>0</v>
      </c>
      <c r="Y10" s="29">
        <f t="shared" si="3"/>
        <v>0</v>
      </c>
      <c r="Z10" s="29">
        <f t="shared" si="4"/>
        <v>0</v>
      </c>
      <c r="AA10" s="29">
        <f t="shared" si="5"/>
        <v>1</v>
      </c>
      <c r="AB10" s="29">
        <f t="shared" si="6"/>
        <v>0</v>
      </c>
      <c r="AC10" s="29">
        <f t="shared" si="7"/>
        <v>0</v>
      </c>
      <c r="AD10" s="29">
        <f t="shared" si="8"/>
        <v>0</v>
      </c>
      <c r="AE10" s="29">
        <f t="shared" si="9"/>
        <v>1</v>
      </c>
      <c r="AF10" s="29">
        <f t="shared" si="10"/>
        <v>0</v>
      </c>
      <c r="AG10" s="29">
        <f t="shared" si="11"/>
        <v>0</v>
      </c>
      <c r="AH10" s="29">
        <f t="shared" si="12"/>
        <v>1</v>
      </c>
      <c r="AI10" s="29">
        <f t="shared" si="13"/>
        <v>0</v>
      </c>
      <c r="AJ10" s="29">
        <f t="shared" si="14"/>
        <v>0</v>
      </c>
      <c r="AK10" s="29">
        <f t="shared" si="15"/>
        <v>0</v>
      </c>
      <c r="AL10" s="29">
        <f t="shared" si="16"/>
        <v>0</v>
      </c>
      <c r="AM10" s="29">
        <f t="shared" si="17"/>
        <v>0</v>
      </c>
      <c r="AN10" s="29">
        <f t="shared" si="18"/>
        <v>0</v>
      </c>
      <c r="AO10" s="29">
        <f t="shared" si="19"/>
        <v>0</v>
      </c>
      <c r="AP10" s="29"/>
      <c r="AQ10" s="29"/>
      <c r="AR10" s="29">
        <f t="shared" si="20"/>
        <v>3</v>
      </c>
      <c r="AS10" s="29">
        <f t="shared" si="21"/>
        <v>3</v>
      </c>
      <c r="AT10" s="29" t="str">
        <f t="shared" si="22"/>
        <v>Correct</v>
      </c>
      <c r="AU10" s="29"/>
      <c r="AV10" s="96" t="str">
        <f>IFERROR(VLOOKUP(Table1[[#This Row],[RespondentID]],'All Data'!$A:$CO,87,FALSE),"unknown")</f>
        <v>Woman</v>
      </c>
      <c r="AW10" s="96" t="str">
        <f>IFERROR(VLOOKUP(Table1[[#This Row],[RespondentID]],'All Data'!$A:$CO,88,FALSE),"unknown")</f>
        <v>25-34 years</v>
      </c>
      <c r="AX10" s="96" t="str">
        <f>IFERROR(VLOOKUP(Table1[[#This Row],[RespondentID]],'All Data'!$A:$CO,89,FALSE),"unknown")</f>
        <v>Nassau</v>
      </c>
      <c r="AY10" s="96" t="str">
        <f>IFERROR(VLOOKUP(Table1[[#This Row],[RespondentID]],'All Data'!$A:$CO,90,FALSE),"unknown")</f>
        <v>Valley Stream, 11580</v>
      </c>
      <c r="AZ10" s="96" t="str">
        <f>IFERROR(VLOOKUP(Table1[[#This Row],[RespondentID]],'All Data'!$A:$CO,91,FALSE),"unknown")</f>
        <v>Asian</v>
      </c>
      <c r="BA10" s="96" t="str">
        <f>IFERROR(VLOOKUP(Table1[[#This Row],[RespondentID]],'All Data'!$A:$CO,92,FALSE),"unknown")</f>
        <v>Not Hispanic or Latino</v>
      </c>
      <c r="BB10" s="96" t="str">
        <f>IFERROR(VLOOKUP(Table1[[#This Row],[RespondentID]],'All Data'!$A:$CO,93,FALSE),"unknown")</f>
        <v>English</v>
      </c>
      <c r="BC10" s="96" t="str">
        <f>IFERROR(VLOOKUP(Table1[[#This Row],[RespondentID]],'All Data'!$A:$CW,94,FALSE),"unknown")</f>
        <v>$75,000 to $125,000</v>
      </c>
      <c r="BD10" s="96" t="str">
        <f>IFERROR(VLOOKUP(Table1[[#This Row],[RespondentID]],'All Data'!$A:$CW,95,FALSE),"unknown")</f>
        <v>Graduate school</v>
      </c>
      <c r="BE10" s="96" t="str">
        <f>IFERROR(VLOOKUP(Table1[[#This Row],[RespondentID]],'All Data'!$A:$CW,96,FALSE),"unknown")</f>
        <v>Retired</v>
      </c>
      <c r="BF10" s="96" t="str">
        <f>IFERROR(VLOOKUP(Table1[[#This Row],[RespondentID]],'All Data'!$A:$CW,97,FALSE),"unknown")</f>
        <v>No</v>
      </c>
      <c r="BG10" s="96" t="str">
        <f>IFERROR(VLOOKUP(Table1[[#This Row],[RespondentID]],'All Data'!$A:$CW,98,FALSE),"unknown")</f>
        <v>No Insurance</v>
      </c>
      <c r="BH10" s="96" t="str">
        <f>IFERROR(VLOOKUP(Table1[[#This Row],[RespondentID]],'All Data'!$A:$CW,99,FALSE),"unknown")</f>
        <v>Yes</v>
      </c>
    </row>
    <row r="11" spans="1:60">
      <c r="A11">
        <v>114458245069</v>
      </c>
      <c r="B11" t="s">
        <v>49</v>
      </c>
      <c r="C11" t="s">
        <v>50</v>
      </c>
      <c r="E11" t="s">
        <v>17</v>
      </c>
      <c r="H11" t="s">
        <v>54</v>
      </c>
      <c r="I11" t="s">
        <v>55</v>
      </c>
      <c r="U11" s="29">
        <f t="shared" si="0"/>
        <v>5</v>
      </c>
      <c r="V11" s="29">
        <f t="shared" si="1"/>
        <v>0.6</v>
      </c>
      <c r="W11" s="29"/>
      <c r="X11" s="29">
        <f t="shared" si="2"/>
        <v>0.6</v>
      </c>
      <c r="Y11" s="29">
        <f t="shared" si="3"/>
        <v>0.6</v>
      </c>
      <c r="Z11" s="29">
        <f t="shared" si="4"/>
        <v>0</v>
      </c>
      <c r="AA11" s="29">
        <f t="shared" si="5"/>
        <v>0.6</v>
      </c>
      <c r="AB11" s="29">
        <f t="shared" si="6"/>
        <v>0</v>
      </c>
      <c r="AC11" s="29">
        <f t="shared" si="7"/>
        <v>0</v>
      </c>
      <c r="AD11" s="29">
        <f t="shared" si="8"/>
        <v>0.6</v>
      </c>
      <c r="AE11" s="29">
        <f t="shared" si="9"/>
        <v>0.6</v>
      </c>
      <c r="AF11" s="29">
        <f t="shared" si="10"/>
        <v>0</v>
      </c>
      <c r="AG11" s="29">
        <f t="shared" si="11"/>
        <v>0</v>
      </c>
      <c r="AH11" s="29">
        <f t="shared" si="12"/>
        <v>0</v>
      </c>
      <c r="AI11" s="29">
        <f t="shared" si="13"/>
        <v>0</v>
      </c>
      <c r="AJ11" s="29">
        <f t="shared" si="14"/>
        <v>0</v>
      </c>
      <c r="AK11" s="29">
        <f t="shared" si="15"/>
        <v>0</v>
      </c>
      <c r="AL11" s="29">
        <f t="shared" si="16"/>
        <v>0</v>
      </c>
      <c r="AM11" s="29">
        <f t="shared" si="17"/>
        <v>0</v>
      </c>
      <c r="AN11" s="29">
        <f t="shared" si="18"/>
        <v>0</v>
      </c>
      <c r="AO11" s="29">
        <f t="shared" si="19"/>
        <v>0</v>
      </c>
      <c r="AP11" s="29"/>
      <c r="AQ11" s="29"/>
      <c r="AR11" s="29">
        <f t="shared" si="20"/>
        <v>3</v>
      </c>
      <c r="AS11" s="29">
        <f t="shared" si="21"/>
        <v>5</v>
      </c>
      <c r="AT11" s="29" t="str">
        <f t="shared" si="22"/>
        <v>Correct</v>
      </c>
      <c r="AU11" s="29"/>
      <c r="AV11" s="96" t="str">
        <f>IFERROR(VLOOKUP(Table1[[#This Row],[RespondentID]],'All Data'!$A:$CO,87,FALSE),"unknown")</f>
        <v>Woman</v>
      </c>
      <c r="AW11" s="96" t="str">
        <f>IFERROR(VLOOKUP(Table1[[#This Row],[RespondentID]],'All Data'!$A:$CO,88,FALSE),"unknown")</f>
        <v>45-54 years</v>
      </c>
      <c r="AX11" s="96" t="str">
        <f>IFERROR(VLOOKUP(Table1[[#This Row],[RespondentID]],'All Data'!$A:$CO,89,FALSE),"unknown")</f>
        <v>Nassau</v>
      </c>
      <c r="AY11" s="96" t="str">
        <f>IFERROR(VLOOKUP(Table1[[#This Row],[RespondentID]],'All Data'!$A:$CO,90,FALSE),"unknown")</f>
        <v>Valley Stream, 11581</v>
      </c>
      <c r="AZ11" s="96">
        <f>IFERROR(VLOOKUP(Table1[[#This Row],[RespondentID]],'All Data'!$A:$CO,91,FALSE),"unknown")</f>
        <v>0</v>
      </c>
      <c r="BA11" s="96" t="str">
        <f>IFERROR(VLOOKUP(Table1[[#This Row],[RespondentID]],'All Data'!$A:$CO,92,FALSE),"unknown")</f>
        <v>Hispanic or Latino</v>
      </c>
      <c r="BB11" s="96" t="str">
        <f>IFERROR(VLOOKUP(Table1[[#This Row],[RespondentID]],'All Data'!$A:$CO,93,FALSE),"unknown")</f>
        <v>Spanish, Chinese</v>
      </c>
      <c r="BC11" s="96" t="str">
        <f>IFERROR(VLOOKUP(Table1[[#This Row],[RespondentID]],'All Data'!$A:$CW,94,FALSE),"unknown")</f>
        <v>$0-$19,999</v>
      </c>
      <c r="BD11" s="96" t="str">
        <f>IFERROR(VLOOKUP(Table1[[#This Row],[RespondentID]],'All Data'!$A:$CW,95,FALSE),"unknown")</f>
        <v>High school graduate</v>
      </c>
      <c r="BE11" s="96" t="str">
        <f>IFERROR(VLOOKUP(Table1[[#This Row],[RespondentID]],'All Data'!$A:$CW,96,FALSE),"unknown")</f>
        <v>Self-employed</v>
      </c>
      <c r="BF11" s="96" t="str">
        <f>IFERROR(VLOOKUP(Table1[[#This Row],[RespondentID]],'All Data'!$A:$CW,97,FALSE),"unknown")</f>
        <v>Yes</v>
      </c>
      <c r="BG11" s="96" t="str">
        <f>IFERROR(VLOOKUP(Table1[[#This Row],[RespondentID]],'All Data'!$A:$CW,98,FALSE),"unknown")</f>
        <v>Private/Commercial</v>
      </c>
      <c r="BH11" s="96" t="str">
        <f>IFERROR(VLOOKUP(Table1[[#This Row],[RespondentID]],'All Data'!$A:$CW,99,FALSE),"unknown")</f>
        <v>Yes</v>
      </c>
    </row>
    <row r="12" spans="1:60">
      <c r="A12">
        <v>114458241810</v>
      </c>
      <c r="I12" t="s">
        <v>55</v>
      </c>
      <c r="N12" t="s">
        <v>24</v>
      </c>
      <c r="R12" t="s">
        <v>62</v>
      </c>
      <c r="S12" t="s">
        <v>63</v>
      </c>
      <c r="U12" s="29">
        <f t="shared" si="0"/>
        <v>4</v>
      </c>
      <c r="V12" s="29">
        <f t="shared" si="1"/>
        <v>0.75</v>
      </c>
      <c r="W12" s="29"/>
      <c r="X12" s="29">
        <f t="shared" si="2"/>
        <v>0</v>
      </c>
      <c r="Y12" s="29">
        <f t="shared" si="3"/>
        <v>0</v>
      </c>
      <c r="Z12" s="29">
        <f t="shared" si="4"/>
        <v>0</v>
      </c>
      <c r="AA12" s="29">
        <f t="shared" si="5"/>
        <v>0</v>
      </c>
      <c r="AB12" s="29">
        <f t="shared" si="6"/>
        <v>0</v>
      </c>
      <c r="AC12" s="29">
        <f t="shared" si="7"/>
        <v>0</v>
      </c>
      <c r="AD12" s="29">
        <f t="shared" si="8"/>
        <v>0</v>
      </c>
      <c r="AE12" s="29">
        <f t="shared" si="9"/>
        <v>0.75</v>
      </c>
      <c r="AF12" s="29">
        <f t="shared" si="10"/>
        <v>0</v>
      </c>
      <c r="AG12" s="29">
        <f t="shared" si="11"/>
        <v>0</v>
      </c>
      <c r="AH12" s="29">
        <f t="shared" si="12"/>
        <v>0</v>
      </c>
      <c r="AI12" s="29">
        <f t="shared" si="13"/>
        <v>0</v>
      </c>
      <c r="AJ12" s="29">
        <f t="shared" si="14"/>
        <v>0.75</v>
      </c>
      <c r="AK12" s="29">
        <f t="shared" si="15"/>
        <v>0</v>
      </c>
      <c r="AL12" s="29">
        <f t="shared" si="16"/>
        <v>0</v>
      </c>
      <c r="AM12" s="29">
        <f t="shared" si="17"/>
        <v>0</v>
      </c>
      <c r="AN12" s="29">
        <f t="shared" si="18"/>
        <v>0.75</v>
      </c>
      <c r="AO12" s="29">
        <f t="shared" si="19"/>
        <v>0.75</v>
      </c>
      <c r="AP12" s="29"/>
      <c r="AQ12" s="29"/>
      <c r="AR12" s="29">
        <f t="shared" si="20"/>
        <v>3</v>
      </c>
      <c r="AS12" s="29">
        <f t="shared" si="21"/>
        <v>4</v>
      </c>
      <c r="AT12" s="29" t="str">
        <f t="shared" si="22"/>
        <v>Correct</v>
      </c>
      <c r="AU12" s="29"/>
      <c r="AV12" s="96" t="str">
        <f>IFERROR(VLOOKUP(Table1[[#This Row],[RespondentID]],'All Data'!$A:$CO,87,FALSE),"unknown")</f>
        <v>Man</v>
      </c>
      <c r="AW12" s="96" t="str">
        <f>IFERROR(VLOOKUP(Table1[[#This Row],[RespondentID]],'All Data'!$A:$CO,88,FALSE),"unknown")</f>
        <v>65+ years</v>
      </c>
      <c r="AX12" s="96" t="str">
        <f>IFERROR(VLOOKUP(Table1[[#This Row],[RespondentID]],'All Data'!$A:$CO,89,FALSE),"unknown")</f>
        <v>Nassau</v>
      </c>
      <c r="AY12" s="96" t="str">
        <f>IFERROR(VLOOKUP(Table1[[#This Row],[RespondentID]],'All Data'!$A:$CO,90,FALSE),"unknown")</f>
        <v>Floral Park, 11001</v>
      </c>
      <c r="AZ12" s="96" t="str">
        <f>IFERROR(VLOOKUP(Table1[[#This Row],[RespondentID]],'All Data'!$A:$CO,91,FALSE),"unknown")</f>
        <v>White</v>
      </c>
      <c r="BA12" s="96">
        <f>IFERROR(VLOOKUP(Table1[[#This Row],[RespondentID]],'All Data'!$A:$CO,92,FALSE),"unknown")</f>
        <v>0</v>
      </c>
      <c r="BB12" s="96" t="str">
        <f>IFERROR(VLOOKUP(Table1[[#This Row],[RespondentID]],'All Data'!$A:$CO,93,FALSE),"unknown")</f>
        <v>English</v>
      </c>
      <c r="BC12" s="96" t="str">
        <f>IFERROR(VLOOKUP(Table1[[#This Row],[RespondentID]],'All Data'!$A:$CW,94,FALSE),"unknown")</f>
        <v>$50,000 to $74,999</v>
      </c>
      <c r="BD12" s="96" t="str">
        <f>IFERROR(VLOOKUP(Table1[[#This Row],[RespondentID]],'All Data'!$A:$CW,95,FALSE),"unknown")</f>
        <v>Some college</v>
      </c>
      <c r="BE12" s="96" t="str">
        <f>IFERROR(VLOOKUP(Table1[[#This Row],[RespondentID]],'All Data'!$A:$CW,96,FALSE),"unknown")</f>
        <v>Retired</v>
      </c>
      <c r="BF12" s="96" t="str">
        <f>IFERROR(VLOOKUP(Table1[[#This Row],[RespondentID]],'All Data'!$A:$CW,97,FALSE),"unknown")</f>
        <v>Yes</v>
      </c>
      <c r="BG12" s="96" t="str">
        <f>IFERROR(VLOOKUP(Table1[[#This Row],[RespondentID]],'All Data'!$A:$CW,98,FALSE),"unknown")</f>
        <v>Medicare</v>
      </c>
      <c r="BH12" s="96" t="str">
        <f>IFERROR(VLOOKUP(Table1[[#This Row],[RespondentID]],'All Data'!$A:$CW,99,FALSE),"unknown")</f>
        <v>Yes</v>
      </c>
    </row>
    <row r="13" spans="1:60">
      <c r="A13">
        <v>114458236454</v>
      </c>
      <c r="B13" t="s">
        <v>49</v>
      </c>
      <c r="D13" t="s">
        <v>51</v>
      </c>
      <c r="H13" t="s">
        <v>54</v>
      </c>
      <c r="K13" t="s">
        <v>57</v>
      </c>
      <c r="U13" s="29">
        <f t="shared" si="0"/>
        <v>4</v>
      </c>
      <c r="V13" s="29">
        <f t="shared" si="1"/>
        <v>0.75</v>
      </c>
      <c r="W13" s="29"/>
      <c r="X13" s="29">
        <f t="shared" si="2"/>
        <v>0.75</v>
      </c>
      <c r="Y13" s="29">
        <f t="shared" si="3"/>
        <v>0</v>
      </c>
      <c r="Z13" s="29">
        <f t="shared" si="4"/>
        <v>0.75</v>
      </c>
      <c r="AA13" s="29">
        <f t="shared" si="5"/>
        <v>0</v>
      </c>
      <c r="AB13" s="29">
        <f t="shared" si="6"/>
        <v>0</v>
      </c>
      <c r="AC13" s="29">
        <f t="shared" si="7"/>
        <v>0</v>
      </c>
      <c r="AD13" s="29">
        <f t="shared" si="8"/>
        <v>0.75</v>
      </c>
      <c r="AE13" s="29">
        <f t="shared" si="9"/>
        <v>0</v>
      </c>
      <c r="AF13" s="29">
        <f t="shared" si="10"/>
        <v>0</v>
      </c>
      <c r="AG13" s="29">
        <f t="shared" si="11"/>
        <v>0.75</v>
      </c>
      <c r="AH13" s="29">
        <f t="shared" si="12"/>
        <v>0</v>
      </c>
      <c r="AI13" s="29">
        <f t="shared" si="13"/>
        <v>0</v>
      </c>
      <c r="AJ13" s="29">
        <f t="shared" si="14"/>
        <v>0</v>
      </c>
      <c r="AK13" s="29">
        <f t="shared" si="15"/>
        <v>0</v>
      </c>
      <c r="AL13" s="29">
        <f t="shared" si="16"/>
        <v>0</v>
      </c>
      <c r="AM13" s="29">
        <f t="shared" si="17"/>
        <v>0</v>
      </c>
      <c r="AN13" s="29">
        <f t="shared" si="18"/>
        <v>0</v>
      </c>
      <c r="AO13" s="29">
        <f t="shared" si="19"/>
        <v>0</v>
      </c>
      <c r="AP13" s="29"/>
      <c r="AQ13" s="29"/>
      <c r="AR13" s="29">
        <f t="shared" si="20"/>
        <v>3</v>
      </c>
      <c r="AS13" s="29">
        <f t="shared" si="21"/>
        <v>4</v>
      </c>
      <c r="AT13" s="29" t="str">
        <f t="shared" si="22"/>
        <v>Correct</v>
      </c>
      <c r="AU13" s="29"/>
      <c r="AV13" s="96" t="str">
        <f>IFERROR(VLOOKUP(Table1[[#This Row],[RespondentID]],'All Data'!$A:$CO,87,FALSE),"unknown")</f>
        <v>Woman</v>
      </c>
      <c r="AW13" s="96" t="str">
        <f>IFERROR(VLOOKUP(Table1[[#This Row],[RespondentID]],'All Data'!$A:$CO,88,FALSE),"unknown")</f>
        <v>65+ years</v>
      </c>
      <c r="AX13" s="96" t="str">
        <f>IFERROR(VLOOKUP(Table1[[#This Row],[RespondentID]],'All Data'!$A:$CO,89,FALSE),"unknown")</f>
        <v>Nassau</v>
      </c>
      <c r="AY13" s="96" t="str">
        <f>IFERROR(VLOOKUP(Table1[[#This Row],[RespondentID]],'All Data'!$A:$CO,90,FALSE),"unknown")</f>
        <v>Floral Park, 11001</v>
      </c>
      <c r="AZ13" s="96" t="str">
        <f>IFERROR(VLOOKUP(Table1[[#This Row],[RespondentID]],'All Data'!$A:$CO,91,FALSE),"unknown")</f>
        <v>White</v>
      </c>
      <c r="BA13" s="96" t="str">
        <f>IFERROR(VLOOKUP(Table1[[#This Row],[RespondentID]],'All Data'!$A:$CO,92,FALSE),"unknown")</f>
        <v>Not Hispanic or Latino</v>
      </c>
      <c r="BB13" s="96" t="str">
        <f>IFERROR(VLOOKUP(Table1[[#This Row],[RespondentID]],'All Data'!$A:$CO,93,FALSE),"unknown")</f>
        <v>English</v>
      </c>
      <c r="BC13" s="96" t="str">
        <f>IFERROR(VLOOKUP(Table1[[#This Row],[RespondentID]],'All Data'!$A:$CW,94,FALSE),"unknown")</f>
        <v>$20,000 to $34,999</v>
      </c>
      <c r="BD13" s="96" t="str">
        <f>IFERROR(VLOOKUP(Table1[[#This Row],[RespondentID]],'All Data'!$A:$CW,95,FALSE),"unknown")</f>
        <v>High school graduate</v>
      </c>
      <c r="BE13" s="96" t="str">
        <f>IFERROR(VLOOKUP(Table1[[#This Row],[RespondentID]],'All Data'!$A:$CW,96,FALSE),"unknown")</f>
        <v>Retired</v>
      </c>
      <c r="BF13" s="96" t="str">
        <f>IFERROR(VLOOKUP(Table1[[#This Row],[RespondentID]],'All Data'!$A:$CW,97,FALSE),"unknown")</f>
        <v>Yes</v>
      </c>
      <c r="BG13" s="96">
        <f>IFERROR(VLOOKUP(Table1[[#This Row],[RespondentID]],'All Data'!$A:$CW,98,FALSE),"unknown")</f>
        <v>0</v>
      </c>
      <c r="BH13" s="96" t="str">
        <f>IFERROR(VLOOKUP(Table1[[#This Row],[RespondentID]],'All Data'!$A:$CW,99,FALSE),"unknown")</f>
        <v>Yes</v>
      </c>
    </row>
    <row r="14" spans="1:60">
      <c r="A14">
        <v>114458233872</v>
      </c>
      <c r="B14" t="s">
        <v>49</v>
      </c>
      <c r="H14" t="s">
        <v>54</v>
      </c>
      <c r="Q14" t="s">
        <v>61</v>
      </c>
      <c r="U14" s="29">
        <f t="shared" si="0"/>
        <v>3</v>
      </c>
      <c r="V14" s="29">
        <f t="shared" si="1"/>
        <v>1</v>
      </c>
      <c r="W14" s="29"/>
      <c r="X14" s="29">
        <f t="shared" si="2"/>
        <v>1</v>
      </c>
      <c r="Y14" s="29">
        <f t="shared" si="3"/>
        <v>0</v>
      </c>
      <c r="Z14" s="29">
        <f t="shared" si="4"/>
        <v>0</v>
      </c>
      <c r="AA14" s="29">
        <f t="shared" si="5"/>
        <v>0</v>
      </c>
      <c r="AB14" s="29">
        <f t="shared" si="6"/>
        <v>0</v>
      </c>
      <c r="AC14" s="29">
        <f t="shared" si="7"/>
        <v>0</v>
      </c>
      <c r="AD14" s="29">
        <f t="shared" si="8"/>
        <v>1</v>
      </c>
      <c r="AE14" s="29">
        <f t="shared" si="9"/>
        <v>0</v>
      </c>
      <c r="AF14" s="29">
        <f t="shared" si="10"/>
        <v>0</v>
      </c>
      <c r="AG14" s="29">
        <f t="shared" si="11"/>
        <v>0</v>
      </c>
      <c r="AH14" s="29">
        <f t="shared" si="12"/>
        <v>0</v>
      </c>
      <c r="AI14" s="29">
        <f t="shared" si="13"/>
        <v>0</v>
      </c>
      <c r="AJ14" s="29">
        <f t="shared" si="14"/>
        <v>0</v>
      </c>
      <c r="AK14" s="29">
        <f t="shared" si="15"/>
        <v>0</v>
      </c>
      <c r="AL14" s="29">
        <f t="shared" si="16"/>
        <v>0</v>
      </c>
      <c r="AM14" s="29">
        <f t="shared" si="17"/>
        <v>1</v>
      </c>
      <c r="AN14" s="29">
        <f t="shared" si="18"/>
        <v>0</v>
      </c>
      <c r="AO14" s="29">
        <f t="shared" si="19"/>
        <v>0</v>
      </c>
      <c r="AP14" s="29"/>
      <c r="AQ14" s="29"/>
      <c r="AR14" s="29">
        <f t="shared" si="20"/>
        <v>3</v>
      </c>
      <c r="AS14" s="29">
        <f t="shared" si="21"/>
        <v>3</v>
      </c>
      <c r="AT14" s="29" t="str">
        <f t="shared" si="22"/>
        <v>Correct</v>
      </c>
      <c r="AU14" s="29"/>
      <c r="AV14" s="96" t="str">
        <f>IFERROR(VLOOKUP(Table1[[#This Row],[RespondentID]],'All Data'!$A:$CO,87,FALSE),"unknown")</f>
        <v>Woman</v>
      </c>
      <c r="AW14" s="96" t="str">
        <f>IFERROR(VLOOKUP(Table1[[#This Row],[RespondentID]],'All Data'!$A:$CO,88,FALSE),"unknown")</f>
        <v>65+ years</v>
      </c>
      <c r="AX14" s="96" t="str">
        <f>IFERROR(VLOOKUP(Table1[[#This Row],[RespondentID]],'All Data'!$A:$CO,89,FALSE),"unknown")</f>
        <v>Nassau</v>
      </c>
      <c r="AY14" s="96" t="str">
        <f>IFERROR(VLOOKUP(Table1[[#This Row],[RespondentID]],'All Data'!$A:$CO,90,FALSE),"unknown")</f>
        <v>Floral Park, 11001</v>
      </c>
      <c r="AZ14" s="96" t="str">
        <f>IFERROR(VLOOKUP(Table1[[#This Row],[RespondentID]],'All Data'!$A:$CO,91,FALSE),"unknown")</f>
        <v>White</v>
      </c>
      <c r="BA14" s="96" t="str">
        <f>IFERROR(VLOOKUP(Table1[[#This Row],[RespondentID]],'All Data'!$A:$CO,92,FALSE),"unknown")</f>
        <v>Not Hispanic or Latino</v>
      </c>
      <c r="BB14" s="96" t="str">
        <f>IFERROR(VLOOKUP(Table1[[#This Row],[RespondentID]],'All Data'!$A:$CO,93,FALSE),"unknown")</f>
        <v>English</v>
      </c>
      <c r="BC14" s="96" t="str">
        <f>IFERROR(VLOOKUP(Table1[[#This Row],[RespondentID]],'All Data'!$A:$CW,94,FALSE),"unknown")</f>
        <v>Over $125,000</v>
      </c>
      <c r="BD14" s="96" t="str">
        <f>IFERROR(VLOOKUP(Table1[[#This Row],[RespondentID]],'All Data'!$A:$CW,95,FALSE),"unknown")</f>
        <v>Graduate school</v>
      </c>
      <c r="BE14" s="96" t="str">
        <f>IFERROR(VLOOKUP(Table1[[#This Row],[RespondentID]],'All Data'!$A:$CW,96,FALSE),"unknown")</f>
        <v>Retired</v>
      </c>
      <c r="BF14" s="96" t="str">
        <f>IFERROR(VLOOKUP(Table1[[#This Row],[RespondentID]],'All Data'!$A:$CW,97,FALSE),"unknown")</f>
        <v>Yes</v>
      </c>
      <c r="BG14" s="96" t="str">
        <f>IFERROR(VLOOKUP(Table1[[#This Row],[RespondentID]],'All Data'!$A:$CW,98,FALSE),"unknown")</f>
        <v>Medicare</v>
      </c>
      <c r="BH14" s="96" t="str">
        <f>IFERROR(VLOOKUP(Table1[[#This Row],[RespondentID]],'All Data'!$A:$CW,99,FALSE),"unknown")</f>
        <v>No</v>
      </c>
    </row>
    <row r="15" spans="1:60">
      <c r="A15">
        <v>114458231369</v>
      </c>
      <c r="D15" t="s">
        <v>51</v>
      </c>
      <c r="H15" t="s">
        <v>54</v>
      </c>
      <c r="R15" t="s">
        <v>62</v>
      </c>
      <c r="U15" s="29">
        <f t="shared" si="0"/>
        <v>3</v>
      </c>
      <c r="V15" s="29">
        <f t="shared" si="1"/>
        <v>1</v>
      </c>
      <c r="W15" s="29"/>
      <c r="X15" s="29">
        <f t="shared" si="2"/>
        <v>0</v>
      </c>
      <c r="Y15" s="29">
        <f t="shared" si="3"/>
        <v>0</v>
      </c>
      <c r="Z15" s="29">
        <f t="shared" si="4"/>
        <v>1</v>
      </c>
      <c r="AA15" s="29">
        <f t="shared" si="5"/>
        <v>0</v>
      </c>
      <c r="AB15" s="29">
        <f t="shared" si="6"/>
        <v>0</v>
      </c>
      <c r="AC15" s="29">
        <f t="shared" si="7"/>
        <v>0</v>
      </c>
      <c r="AD15" s="29">
        <f t="shared" si="8"/>
        <v>1</v>
      </c>
      <c r="AE15" s="29">
        <f t="shared" si="9"/>
        <v>0</v>
      </c>
      <c r="AF15" s="29">
        <f t="shared" si="10"/>
        <v>0</v>
      </c>
      <c r="AG15" s="29">
        <f t="shared" si="11"/>
        <v>0</v>
      </c>
      <c r="AH15" s="29">
        <f t="shared" si="12"/>
        <v>0</v>
      </c>
      <c r="AI15" s="29">
        <f t="shared" si="13"/>
        <v>0</v>
      </c>
      <c r="AJ15" s="29">
        <f t="shared" si="14"/>
        <v>0</v>
      </c>
      <c r="AK15" s="29">
        <f t="shared" si="15"/>
        <v>0</v>
      </c>
      <c r="AL15" s="29">
        <f t="shared" si="16"/>
        <v>0</v>
      </c>
      <c r="AM15" s="29">
        <f t="shared" si="17"/>
        <v>0</v>
      </c>
      <c r="AN15" s="29">
        <f t="shared" si="18"/>
        <v>1</v>
      </c>
      <c r="AO15" s="29">
        <f t="shared" si="19"/>
        <v>0</v>
      </c>
      <c r="AP15" s="29"/>
      <c r="AQ15" s="29"/>
      <c r="AR15" s="29">
        <f t="shared" si="20"/>
        <v>3</v>
      </c>
      <c r="AS15" s="29">
        <f t="shared" si="21"/>
        <v>3</v>
      </c>
      <c r="AT15" s="29" t="str">
        <f t="shared" si="22"/>
        <v>Correct</v>
      </c>
      <c r="AU15" s="29"/>
      <c r="AV15" s="96" t="str">
        <f>IFERROR(VLOOKUP(Table1[[#This Row],[RespondentID]],'All Data'!$A:$CO,87,FALSE),"unknown")</f>
        <v>Woman</v>
      </c>
      <c r="AW15" s="96" t="str">
        <f>IFERROR(VLOOKUP(Table1[[#This Row],[RespondentID]],'All Data'!$A:$CO,88,FALSE),"unknown")</f>
        <v>55-64 years</v>
      </c>
      <c r="AX15" s="96" t="str">
        <f>IFERROR(VLOOKUP(Table1[[#This Row],[RespondentID]],'All Data'!$A:$CO,89,FALSE),"unknown")</f>
        <v>Nassau</v>
      </c>
      <c r="AY15" s="96" t="str">
        <f>IFERROR(VLOOKUP(Table1[[#This Row],[RespondentID]],'All Data'!$A:$CO,90,FALSE),"unknown")</f>
        <v>Floral Park, 11001</v>
      </c>
      <c r="AZ15" s="96" t="str">
        <f>IFERROR(VLOOKUP(Table1[[#This Row],[RespondentID]],'All Data'!$A:$CO,91,FALSE),"unknown")</f>
        <v>White</v>
      </c>
      <c r="BA15" s="96" t="str">
        <f>IFERROR(VLOOKUP(Table1[[#This Row],[RespondentID]],'All Data'!$A:$CO,92,FALSE),"unknown")</f>
        <v>Not Hispanic or Latino</v>
      </c>
      <c r="BB15" s="96" t="str">
        <f>IFERROR(VLOOKUP(Table1[[#This Row],[RespondentID]],'All Data'!$A:$CO,93,FALSE),"unknown")</f>
        <v>English</v>
      </c>
      <c r="BC15" s="96">
        <f>IFERROR(VLOOKUP(Table1[[#This Row],[RespondentID]],'All Data'!$A:$CW,94,FALSE),"unknown")</f>
        <v>0</v>
      </c>
      <c r="BD15" s="96" t="str">
        <f>IFERROR(VLOOKUP(Table1[[#This Row],[RespondentID]],'All Data'!$A:$CW,95,FALSE),"unknown")</f>
        <v>College graduate</v>
      </c>
      <c r="BE15" s="96" t="str">
        <f>IFERROR(VLOOKUP(Table1[[#This Row],[RespondentID]],'All Data'!$A:$CW,96,FALSE),"unknown")</f>
        <v>Retired</v>
      </c>
      <c r="BF15" s="96" t="str">
        <f>IFERROR(VLOOKUP(Table1[[#This Row],[RespondentID]],'All Data'!$A:$CW,97,FALSE),"unknown")</f>
        <v>Yes</v>
      </c>
      <c r="BG15" s="96" t="str">
        <f>IFERROR(VLOOKUP(Table1[[#This Row],[RespondentID]],'All Data'!$A:$CW,98,FALSE),"unknown")</f>
        <v>Private/Commercial</v>
      </c>
      <c r="BH15" s="96" t="str">
        <f>IFERROR(VLOOKUP(Table1[[#This Row],[RespondentID]],'All Data'!$A:$CW,99,FALSE),"unknown")</f>
        <v>Yes</v>
      </c>
    </row>
    <row r="16" spans="1:60">
      <c r="A16">
        <v>114458228376</v>
      </c>
      <c r="B16" t="s">
        <v>49</v>
      </c>
      <c r="C16" t="s">
        <v>50</v>
      </c>
      <c r="E16" t="s">
        <v>17</v>
      </c>
      <c r="F16" t="s">
        <v>52</v>
      </c>
      <c r="G16" t="s">
        <v>53</v>
      </c>
      <c r="H16" t="s">
        <v>54</v>
      </c>
      <c r="I16" t="s">
        <v>55</v>
      </c>
      <c r="J16" t="s">
        <v>56</v>
      </c>
      <c r="K16" t="s">
        <v>57</v>
      </c>
      <c r="L16" t="s">
        <v>58</v>
      </c>
      <c r="N16" t="s">
        <v>24</v>
      </c>
      <c r="Q16" t="s">
        <v>61</v>
      </c>
      <c r="R16" t="s">
        <v>62</v>
      </c>
      <c r="U16" s="29">
        <f t="shared" si="0"/>
        <v>13</v>
      </c>
      <c r="V16" s="29">
        <f t="shared" si="1"/>
        <v>0.23076923076923078</v>
      </c>
      <c r="W16" s="29"/>
      <c r="X16" s="29">
        <f t="shared" si="2"/>
        <v>0.23076923076923078</v>
      </c>
      <c r="Y16" s="29">
        <f t="shared" si="3"/>
        <v>0.23076923076923078</v>
      </c>
      <c r="Z16" s="29">
        <f t="shared" si="4"/>
        <v>0</v>
      </c>
      <c r="AA16" s="29">
        <f t="shared" si="5"/>
        <v>0.23076923076923078</v>
      </c>
      <c r="AB16" s="29">
        <f t="shared" si="6"/>
        <v>0.23076923076923078</v>
      </c>
      <c r="AC16" s="29">
        <f t="shared" si="7"/>
        <v>0.23076923076923078</v>
      </c>
      <c r="AD16" s="29">
        <f t="shared" si="8"/>
        <v>0.23076923076923078</v>
      </c>
      <c r="AE16" s="29">
        <f t="shared" si="9"/>
        <v>0.23076923076923078</v>
      </c>
      <c r="AF16" s="29">
        <f t="shared" si="10"/>
        <v>0.23076923076923078</v>
      </c>
      <c r="AG16" s="29">
        <f t="shared" si="11"/>
        <v>0.23076923076923078</v>
      </c>
      <c r="AH16" s="29">
        <f t="shared" si="12"/>
        <v>0.23076923076923078</v>
      </c>
      <c r="AI16" s="29">
        <f t="shared" si="13"/>
        <v>0</v>
      </c>
      <c r="AJ16" s="29">
        <f t="shared" si="14"/>
        <v>0.23076923076923078</v>
      </c>
      <c r="AK16" s="29">
        <f t="shared" si="15"/>
        <v>0</v>
      </c>
      <c r="AL16" s="29">
        <f t="shared" si="16"/>
        <v>0</v>
      </c>
      <c r="AM16" s="29">
        <f t="shared" si="17"/>
        <v>0.23076923076923078</v>
      </c>
      <c r="AN16" s="29">
        <f t="shared" si="18"/>
        <v>0.23076923076923078</v>
      </c>
      <c r="AO16" s="29">
        <f t="shared" si="19"/>
        <v>0</v>
      </c>
      <c r="AP16" s="29"/>
      <c r="AQ16" s="29"/>
      <c r="AR16" s="29">
        <f t="shared" si="20"/>
        <v>3.0000000000000004</v>
      </c>
      <c r="AS16" s="29">
        <f t="shared" si="21"/>
        <v>13</v>
      </c>
      <c r="AT16" s="29" t="str">
        <f t="shared" si="22"/>
        <v>Correct</v>
      </c>
      <c r="AU16" s="29"/>
      <c r="AV16" s="96" t="str">
        <f>IFERROR(VLOOKUP(Table1[[#This Row],[RespondentID]],'All Data'!$A:$CO,87,FALSE),"unknown")</f>
        <v>Woman</v>
      </c>
      <c r="AW16" s="96" t="str">
        <f>IFERROR(VLOOKUP(Table1[[#This Row],[RespondentID]],'All Data'!$A:$CO,88,FALSE),"unknown")</f>
        <v>55-64 years</v>
      </c>
      <c r="AX16" s="96" t="str">
        <f>IFERROR(VLOOKUP(Table1[[#This Row],[RespondentID]],'All Data'!$A:$CO,89,FALSE),"unknown")</f>
        <v>Queens</v>
      </c>
      <c r="AY16" s="96">
        <f>IFERROR(VLOOKUP(Table1[[#This Row],[RespondentID]],'All Data'!$A:$CO,90,FALSE),"unknown")</f>
        <v>11427</v>
      </c>
      <c r="AZ16" s="96">
        <f>IFERROR(VLOOKUP(Table1[[#This Row],[RespondentID]],'All Data'!$A:$CO,91,FALSE),"unknown")</f>
        <v>0</v>
      </c>
      <c r="BA16" s="96">
        <f>IFERROR(VLOOKUP(Table1[[#This Row],[RespondentID]],'All Data'!$A:$CO,92,FALSE),"unknown")</f>
        <v>0</v>
      </c>
      <c r="BB16" s="96">
        <f>IFERROR(VLOOKUP(Table1[[#This Row],[RespondentID]],'All Data'!$A:$CO,93,FALSE),"unknown")</f>
        <v>0</v>
      </c>
      <c r="BC16" s="96">
        <f>IFERROR(VLOOKUP(Table1[[#This Row],[RespondentID]],'All Data'!$A:$CW,94,FALSE),"unknown")</f>
        <v>0</v>
      </c>
      <c r="BD16" s="96">
        <f>IFERROR(VLOOKUP(Table1[[#This Row],[RespondentID]],'All Data'!$A:$CW,95,FALSE),"unknown")</f>
        <v>0</v>
      </c>
      <c r="BE16" s="96">
        <f>IFERROR(VLOOKUP(Table1[[#This Row],[RespondentID]],'All Data'!$A:$CW,96,FALSE),"unknown")</f>
        <v>0</v>
      </c>
      <c r="BF16" s="96" t="str">
        <f>IFERROR(VLOOKUP(Table1[[#This Row],[RespondentID]],'All Data'!$A:$CW,97,FALSE),"unknown")</f>
        <v>Yes</v>
      </c>
      <c r="BG16" s="96" t="str">
        <f>IFERROR(VLOOKUP(Table1[[#This Row],[RespondentID]],'All Data'!$A:$CW,98,FALSE),"unknown")</f>
        <v>Private/Commercial</v>
      </c>
      <c r="BH16" s="96" t="str">
        <f>IFERROR(VLOOKUP(Table1[[#This Row],[RespondentID]],'All Data'!$A:$CW,99,FALSE),"unknown")</f>
        <v>Yes</v>
      </c>
    </row>
    <row r="17" spans="1:60">
      <c r="A17">
        <v>114458224775</v>
      </c>
      <c r="E17" t="s">
        <v>17</v>
      </c>
      <c r="H17" t="s">
        <v>54</v>
      </c>
      <c r="N17" t="s">
        <v>24</v>
      </c>
      <c r="U17" s="29">
        <f t="shared" si="0"/>
        <v>3</v>
      </c>
      <c r="V17" s="29">
        <f t="shared" si="1"/>
        <v>1</v>
      </c>
      <c r="W17" s="29"/>
      <c r="X17" s="29">
        <f t="shared" si="2"/>
        <v>0</v>
      </c>
      <c r="Y17" s="29">
        <f t="shared" si="3"/>
        <v>0</v>
      </c>
      <c r="Z17" s="29">
        <f t="shared" si="4"/>
        <v>0</v>
      </c>
      <c r="AA17" s="29">
        <f t="shared" si="5"/>
        <v>1</v>
      </c>
      <c r="AB17" s="29">
        <f t="shared" si="6"/>
        <v>0</v>
      </c>
      <c r="AC17" s="29">
        <f t="shared" si="7"/>
        <v>0</v>
      </c>
      <c r="AD17" s="29">
        <f t="shared" si="8"/>
        <v>1</v>
      </c>
      <c r="AE17" s="29">
        <f t="shared" si="9"/>
        <v>0</v>
      </c>
      <c r="AF17" s="29">
        <f t="shared" si="10"/>
        <v>0</v>
      </c>
      <c r="AG17" s="29">
        <f t="shared" si="11"/>
        <v>0</v>
      </c>
      <c r="AH17" s="29">
        <f t="shared" si="12"/>
        <v>0</v>
      </c>
      <c r="AI17" s="29">
        <f t="shared" si="13"/>
        <v>0</v>
      </c>
      <c r="AJ17" s="29">
        <f t="shared" si="14"/>
        <v>1</v>
      </c>
      <c r="AK17" s="29">
        <f t="shared" si="15"/>
        <v>0</v>
      </c>
      <c r="AL17" s="29">
        <f t="shared" si="16"/>
        <v>0</v>
      </c>
      <c r="AM17" s="29">
        <f t="shared" si="17"/>
        <v>0</v>
      </c>
      <c r="AN17" s="29">
        <f t="shared" si="18"/>
        <v>0</v>
      </c>
      <c r="AO17" s="29">
        <f t="shared" si="19"/>
        <v>0</v>
      </c>
      <c r="AP17" s="29"/>
      <c r="AQ17" s="29"/>
      <c r="AR17" s="29">
        <f t="shared" si="20"/>
        <v>3</v>
      </c>
      <c r="AS17" s="29">
        <f t="shared" si="21"/>
        <v>3</v>
      </c>
      <c r="AT17" s="29" t="str">
        <f t="shared" si="22"/>
        <v>Correct</v>
      </c>
      <c r="AU17" s="29"/>
      <c r="AV17" s="96" t="str">
        <f>IFERROR(VLOOKUP(Table1[[#This Row],[RespondentID]],'All Data'!$A:$CO,87,FALSE),"unknown")</f>
        <v>Man</v>
      </c>
      <c r="AW17" s="96" t="str">
        <f>IFERROR(VLOOKUP(Table1[[#This Row],[RespondentID]],'All Data'!$A:$CO,88,FALSE),"unknown")</f>
        <v>65+ years</v>
      </c>
      <c r="AX17" s="96" t="str">
        <f>IFERROR(VLOOKUP(Table1[[#This Row],[RespondentID]],'All Data'!$A:$CO,89,FALSE),"unknown")</f>
        <v>Nassau</v>
      </c>
      <c r="AY17" s="96" t="str">
        <f>IFERROR(VLOOKUP(Table1[[#This Row],[RespondentID]],'All Data'!$A:$CO,90,FALSE),"unknown")</f>
        <v>Floral Park, 11001</v>
      </c>
      <c r="AZ17" s="96" t="str">
        <f>IFERROR(VLOOKUP(Table1[[#This Row],[RespondentID]],'All Data'!$A:$CO,91,FALSE),"unknown")</f>
        <v>White</v>
      </c>
      <c r="BA17" s="96">
        <f>IFERROR(VLOOKUP(Table1[[#This Row],[RespondentID]],'All Data'!$A:$CO,92,FALSE),"unknown")</f>
        <v>0</v>
      </c>
      <c r="BB17" s="96" t="str">
        <f>IFERROR(VLOOKUP(Table1[[#This Row],[RespondentID]],'All Data'!$A:$CO,93,FALSE),"unknown")</f>
        <v>English</v>
      </c>
      <c r="BC17" s="96" t="str">
        <f>IFERROR(VLOOKUP(Table1[[#This Row],[RespondentID]],'All Data'!$A:$CW,94,FALSE),"unknown")</f>
        <v>$75,000 to $125,000</v>
      </c>
      <c r="BD17" s="96" t="str">
        <f>IFERROR(VLOOKUP(Table1[[#This Row],[RespondentID]],'All Data'!$A:$CW,95,FALSE),"unknown")</f>
        <v>Graduate school</v>
      </c>
      <c r="BE17" s="96" t="str">
        <f>IFERROR(VLOOKUP(Table1[[#This Row],[RespondentID]],'All Data'!$A:$CW,96,FALSE),"unknown")</f>
        <v>Retired</v>
      </c>
      <c r="BF17" s="96" t="str">
        <f>IFERROR(VLOOKUP(Table1[[#This Row],[RespondentID]],'All Data'!$A:$CW,97,FALSE),"unknown")</f>
        <v>Yes</v>
      </c>
      <c r="BG17" s="96" t="str">
        <f>IFERROR(VLOOKUP(Table1[[#This Row],[RespondentID]],'All Data'!$A:$CW,98,FALSE),"unknown")</f>
        <v>Medicare</v>
      </c>
      <c r="BH17" s="96" t="str">
        <f>IFERROR(VLOOKUP(Table1[[#This Row],[RespondentID]],'All Data'!$A:$CW,99,FALSE),"unknown")</f>
        <v>Yes</v>
      </c>
    </row>
    <row r="18" spans="1:60">
      <c r="A18">
        <v>114458221954</v>
      </c>
      <c r="F18" t="s">
        <v>52</v>
      </c>
      <c r="I18" t="s">
        <v>55</v>
      </c>
      <c r="K18" t="s">
        <v>57</v>
      </c>
      <c r="R18" t="s">
        <v>62</v>
      </c>
      <c r="U18" s="29">
        <f t="shared" si="0"/>
        <v>4</v>
      </c>
      <c r="V18" s="29">
        <f t="shared" si="1"/>
        <v>0.75</v>
      </c>
      <c r="W18" s="29"/>
      <c r="X18" s="29">
        <f t="shared" si="2"/>
        <v>0</v>
      </c>
      <c r="Y18" s="29">
        <f t="shared" si="3"/>
        <v>0</v>
      </c>
      <c r="Z18" s="29">
        <f t="shared" si="4"/>
        <v>0</v>
      </c>
      <c r="AA18" s="29">
        <f t="shared" si="5"/>
        <v>0</v>
      </c>
      <c r="AB18" s="29">
        <f t="shared" si="6"/>
        <v>0.75</v>
      </c>
      <c r="AC18" s="29">
        <f t="shared" si="7"/>
        <v>0</v>
      </c>
      <c r="AD18" s="29">
        <f t="shared" si="8"/>
        <v>0</v>
      </c>
      <c r="AE18" s="29">
        <f t="shared" si="9"/>
        <v>0.75</v>
      </c>
      <c r="AF18" s="29">
        <f t="shared" si="10"/>
        <v>0</v>
      </c>
      <c r="AG18" s="29">
        <f t="shared" si="11"/>
        <v>0.75</v>
      </c>
      <c r="AH18" s="29">
        <f t="shared" si="12"/>
        <v>0</v>
      </c>
      <c r="AI18" s="29">
        <f t="shared" si="13"/>
        <v>0</v>
      </c>
      <c r="AJ18" s="29">
        <f t="shared" si="14"/>
        <v>0</v>
      </c>
      <c r="AK18" s="29">
        <f t="shared" si="15"/>
        <v>0</v>
      </c>
      <c r="AL18" s="29">
        <f t="shared" si="16"/>
        <v>0</v>
      </c>
      <c r="AM18" s="29">
        <f t="shared" si="17"/>
        <v>0</v>
      </c>
      <c r="AN18" s="29">
        <f t="shared" si="18"/>
        <v>0.75</v>
      </c>
      <c r="AO18" s="29">
        <f t="shared" si="19"/>
        <v>0</v>
      </c>
      <c r="AP18" s="29"/>
      <c r="AQ18" s="29"/>
      <c r="AR18" s="29">
        <f t="shared" si="20"/>
        <v>3</v>
      </c>
      <c r="AS18" s="29">
        <f t="shared" si="21"/>
        <v>4</v>
      </c>
      <c r="AT18" s="29" t="str">
        <f t="shared" si="22"/>
        <v>Correct</v>
      </c>
      <c r="AU18" s="29"/>
      <c r="AV18" s="96" t="str">
        <f>IFERROR(VLOOKUP(Table1[[#This Row],[RespondentID]],'All Data'!$A:$CO,87,FALSE),"unknown")</f>
        <v>Man</v>
      </c>
      <c r="AW18" s="96" t="str">
        <f>IFERROR(VLOOKUP(Table1[[#This Row],[RespondentID]],'All Data'!$A:$CO,88,FALSE),"unknown")</f>
        <v>65+ years</v>
      </c>
      <c r="AX18" s="96" t="str">
        <f>IFERROR(VLOOKUP(Table1[[#This Row],[RespondentID]],'All Data'!$A:$CO,89,FALSE),"unknown")</f>
        <v>Suffolk</v>
      </c>
      <c r="AY18" s="96" t="str">
        <f>IFERROR(VLOOKUP(Table1[[#This Row],[RespondentID]],'All Data'!$A:$CO,90,FALSE),"unknown")</f>
        <v>Huntington, 11743</v>
      </c>
      <c r="AZ18" s="96" t="str">
        <f>IFERROR(VLOOKUP(Table1[[#This Row],[RespondentID]],'All Data'!$A:$CO,91,FALSE),"unknown")</f>
        <v>White</v>
      </c>
      <c r="BA18" s="96">
        <f>IFERROR(VLOOKUP(Table1[[#This Row],[RespondentID]],'All Data'!$A:$CO,92,FALSE),"unknown")</f>
        <v>0</v>
      </c>
      <c r="BB18" s="96">
        <f>IFERROR(VLOOKUP(Table1[[#This Row],[RespondentID]],'All Data'!$A:$CO,93,FALSE),"unknown")</f>
        <v>0</v>
      </c>
      <c r="BC18" s="96">
        <f>IFERROR(VLOOKUP(Table1[[#This Row],[RespondentID]],'All Data'!$A:$CW,94,FALSE),"unknown")</f>
        <v>0</v>
      </c>
      <c r="BD18" s="96" t="str">
        <f>IFERROR(VLOOKUP(Table1[[#This Row],[RespondentID]],'All Data'!$A:$CW,95,FALSE),"unknown")</f>
        <v>College graduate</v>
      </c>
      <c r="BE18" s="96" t="str">
        <f>IFERROR(VLOOKUP(Table1[[#This Row],[RespondentID]],'All Data'!$A:$CW,96,FALSE),"unknown")</f>
        <v>Employed for wages</v>
      </c>
      <c r="BF18" s="96">
        <f>IFERROR(VLOOKUP(Table1[[#This Row],[RespondentID]],'All Data'!$A:$CW,97,FALSE),"unknown")</f>
        <v>0</v>
      </c>
      <c r="BG18" s="96">
        <f>IFERROR(VLOOKUP(Table1[[#This Row],[RespondentID]],'All Data'!$A:$CW,98,FALSE),"unknown")</f>
        <v>0</v>
      </c>
      <c r="BH18" s="96">
        <f>IFERROR(VLOOKUP(Table1[[#This Row],[RespondentID]],'All Data'!$A:$CW,99,FALSE),"unknown")</f>
        <v>0</v>
      </c>
    </row>
    <row r="19" spans="1:60">
      <c r="A19">
        <v>114458219637</v>
      </c>
      <c r="D19" t="s">
        <v>51</v>
      </c>
      <c r="S19" t="s">
        <v>63</v>
      </c>
      <c r="U19" s="29">
        <f t="shared" si="0"/>
        <v>2</v>
      </c>
      <c r="V19" s="29">
        <f t="shared" si="1"/>
        <v>1.5</v>
      </c>
      <c r="W19" s="29"/>
      <c r="X19" s="29">
        <f t="shared" si="2"/>
        <v>0</v>
      </c>
      <c r="Y19" s="29">
        <f t="shared" si="3"/>
        <v>0</v>
      </c>
      <c r="Z19" s="29">
        <f t="shared" si="4"/>
        <v>1</v>
      </c>
      <c r="AA19" s="29">
        <f t="shared" si="5"/>
        <v>0</v>
      </c>
      <c r="AB19" s="29">
        <f t="shared" si="6"/>
        <v>0</v>
      </c>
      <c r="AC19" s="29">
        <f t="shared" si="7"/>
        <v>0</v>
      </c>
      <c r="AD19" s="29">
        <f t="shared" si="8"/>
        <v>0</v>
      </c>
      <c r="AE19" s="29">
        <f t="shared" si="9"/>
        <v>0</v>
      </c>
      <c r="AF19" s="29">
        <f t="shared" si="10"/>
        <v>0</v>
      </c>
      <c r="AG19" s="29">
        <f t="shared" si="11"/>
        <v>0</v>
      </c>
      <c r="AH19" s="29">
        <f t="shared" si="12"/>
        <v>0</v>
      </c>
      <c r="AI19" s="29">
        <f t="shared" si="13"/>
        <v>0</v>
      </c>
      <c r="AJ19" s="29">
        <f t="shared" si="14"/>
        <v>0</v>
      </c>
      <c r="AK19" s="29">
        <f t="shared" si="15"/>
        <v>0</v>
      </c>
      <c r="AL19" s="29">
        <f t="shared" si="16"/>
        <v>0</v>
      </c>
      <c r="AM19" s="29">
        <f t="shared" si="17"/>
        <v>0</v>
      </c>
      <c r="AN19" s="29">
        <f t="shared" si="18"/>
        <v>0</v>
      </c>
      <c r="AO19" s="29">
        <f t="shared" si="19"/>
        <v>1</v>
      </c>
      <c r="AP19" s="29"/>
      <c r="AQ19" s="29"/>
      <c r="AR19" s="29">
        <f t="shared" si="20"/>
        <v>2</v>
      </c>
      <c r="AS19" s="29">
        <f t="shared" si="21"/>
        <v>2</v>
      </c>
      <c r="AT19" s="29" t="str">
        <f t="shared" si="22"/>
        <v>Correct</v>
      </c>
      <c r="AU19" s="29"/>
      <c r="AV19" s="96" t="str">
        <f>IFERROR(VLOOKUP(Table1[[#This Row],[RespondentID]],'All Data'!$A:$CO,87,FALSE),"unknown")</f>
        <v>Woman</v>
      </c>
      <c r="AW19" s="96" t="str">
        <f>IFERROR(VLOOKUP(Table1[[#This Row],[RespondentID]],'All Data'!$A:$CO,88,FALSE),"unknown")</f>
        <v>55-64 years</v>
      </c>
      <c r="AX19" s="96" t="str">
        <f>IFERROR(VLOOKUP(Table1[[#This Row],[RespondentID]],'All Data'!$A:$CO,89,FALSE),"unknown")</f>
        <v>Suffolk</v>
      </c>
      <c r="AY19" s="96" t="str">
        <f>IFERROR(VLOOKUP(Table1[[#This Row],[RespondentID]],'All Data'!$A:$CO,90,FALSE),"unknown")</f>
        <v>Huntington, 11743</v>
      </c>
      <c r="AZ19" s="96" t="str">
        <f>IFERROR(VLOOKUP(Table1[[#This Row],[RespondentID]],'All Data'!$A:$CO,91,FALSE),"unknown")</f>
        <v>White</v>
      </c>
      <c r="BA19" s="96">
        <f>IFERROR(VLOOKUP(Table1[[#This Row],[RespondentID]],'All Data'!$A:$CO,92,FALSE),"unknown")</f>
        <v>0</v>
      </c>
      <c r="BB19" s="96">
        <f>IFERROR(VLOOKUP(Table1[[#This Row],[RespondentID]],'All Data'!$A:$CO,93,FALSE),"unknown")</f>
        <v>0</v>
      </c>
      <c r="BC19" s="96" t="str">
        <f>IFERROR(VLOOKUP(Table1[[#This Row],[RespondentID]],'All Data'!$A:$CW,94,FALSE),"unknown")</f>
        <v>$75,000 to $125,000</v>
      </c>
      <c r="BD19" s="96" t="str">
        <f>IFERROR(VLOOKUP(Table1[[#This Row],[RespondentID]],'All Data'!$A:$CW,95,FALSE),"unknown")</f>
        <v>College graduate</v>
      </c>
      <c r="BE19" s="96" t="str">
        <f>IFERROR(VLOOKUP(Table1[[#This Row],[RespondentID]],'All Data'!$A:$CW,96,FALSE),"unknown")</f>
        <v>Employed for wages</v>
      </c>
      <c r="BF19" s="96" t="str">
        <f>IFERROR(VLOOKUP(Table1[[#This Row],[RespondentID]],'All Data'!$A:$CW,97,FALSE),"unknown")</f>
        <v>Yes</v>
      </c>
      <c r="BG19" s="96" t="str">
        <f>IFERROR(VLOOKUP(Table1[[#This Row],[RespondentID]],'All Data'!$A:$CW,98,FALSE),"unknown")</f>
        <v>Private/Commercial</v>
      </c>
      <c r="BH19" s="96">
        <f>IFERROR(VLOOKUP(Table1[[#This Row],[RespondentID]],'All Data'!$A:$CW,99,FALSE),"unknown")</f>
        <v>0</v>
      </c>
    </row>
    <row r="20" spans="1:60">
      <c r="A20">
        <v>114458216982</v>
      </c>
      <c r="H20" t="s">
        <v>54</v>
      </c>
      <c r="K20" t="s">
        <v>57</v>
      </c>
      <c r="R20" t="s">
        <v>62</v>
      </c>
      <c r="U20" s="29">
        <f t="shared" si="0"/>
        <v>3</v>
      </c>
      <c r="V20" s="29">
        <f t="shared" si="1"/>
        <v>1</v>
      </c>
      <c r="W20" s="29"/>
      <c r="X20" s="29">
        <f t="shared" si="2"/>
        <v>0</v>
      </c>
      <c r="Y20" s="29">
        <f t="shared" si="3"/>
        <v>0</v>
      </c>
      <c r="Z20" s="29">
        <f t="shared" si="4"/>
        <v>0</v>
      </c>
      <c r="AA20" s="29">
        <f t="shared" si="5"/>
        <v>0</v>
      </c>
      <c r="AB20" s="29">
        <f t="shared" si="6"/>
        <v>0</v>
      </c>
      <c r="AC20" s="29">
        <f t="shared" si="7"/>
        <v>0</v>
      </c>
      <c r="AD20" s="29">
        <f t="shared" si="8"/>
        <v>1</v>
      </c>
      <c r="AE20" s="29">
        <f t="shared" si="9"/>
        <v>0</v>
      </c>
      <c r="AF20" s="29">
        <f t="shared" si="10"/>
        <v>0</v>
      </c>
      <c r="AG20" s="29">
        <f t="shared" si="11"/>
        <v>1</v>
      </c>
      <c r="AH20" s="29">
        <f t="shared" si="12"/>
        <v>0</v>
      </c>
      <c r="AI20" s="29">
        <f t="shared" si="13"/>
        <v>0</v>
      </c>
      <c r="AJ20" s="29">
        <f t="shared" si="14"/>
        <v>0</v>
      </c>
      <c r="AK20" s="29">
        <f t="shared" si="15"/>
        <v>0</v>
      </c>
      <c r="AL20" s="29">
        <f t="shared" si="16"/>
        <v>0</v>
      </c>
      <c r="AM20" s="29">
        <f t="shared" si="17"/>
        <v>0</v>
      </c>
      <c r="AN20" s="29">
        <f t="shared" si="18"/>
        <v>1</v>
      </c>
      <c r="AO20" s="29">
        <f t="shared" si="19"/>
        <v>0</v>
      </c>
      <c r="AP20" s="29"/>
      <c r="AQ20" s="29"/>
      <c r="AR20" s="29">
        <f t="shared" si="20"/>
        <v>3</v>
      </c>
      <c r="AS20" s="29">
        <f t="shared" si="21"/>
        <v>3</v>
      </c>
      <c r="AT20" s="29" t="str">
        <f t="shared" si="22"/>
        <v>Correct</v>
      </c>
      <c r="AU20" s="29"/>
      <c r="AV20" s="96" t="str">
        <f>IFERROR(VLOOKUP(Table1[[#This Row],[RespondentID]],'All Data'!$A:$CO,87,FALSE),"unknown")</f>
        <v>Woman</v>
      </c>
      <c r="AW20" s="96" t="str">
        <f>IFERROR(VLOOKUP(Table1[[#This Row],[RespondentID]],'All Data'!$A:$CO,88,FALSE),"unknown")</f>
        <v>65+ years</v>
      </c>
      <c r="AX20" s="96" t="str">
        <f>IFERROR(VLOOKUP(Table1[[#This Row],[RespondentID]],'All Data'!$A:$CO,89,FALSE),"unknown")</f>
        <v>Suffolk</v>
      </c>
      <c r="AY20" s="96" t="str">
        <f>IFERROR(VLOOKUP(Table1[[#This Row],[RespondentID]],'All Data'!$A:$CO,90,FALSE),"unknown")</f>
        <v>Huntington, 11743</v>
      </c>
      <c r="AZ20" s="96" t="str">
        <f>IFERROR(VLOOKUP(Table1[[#This Row],[RespondentID]],'All Data'!$A:$CO,91,FALSE),"unknown")</f>
        <v>White</v>
      </c>
      <c r="BA20" s="96" t="str">
        <f>IFERROR(VLOOKUP(Table1[[#This Row],[RespondentID]],'All Data'!$A:$CO,92,FALSE),"unknown")</f>
        <v>Not Hispanic or Latino</v>
      </c>
      <c r="BB20" s="96" t="str">
        <f>IFERROR(VLOOKUP(Table1[[#This Row],[RespondentID]],'All Data'!$A:$CO,93,FALSE),"unknown")</f>
        <v>English</v>
      </c>
      <c r="BC20" s="96">
        <f>IFERROR(VLOOKUP(Table1[[#This Row],[RespondentID]],'All Data'!$A:$CW,94,FALSE),"unknown")</f>
        <v>0</v>
      </c>
      <c r="BD20" s="96" t="str">
        <f>IFERROR(VLOOKUP(Table1[[#This Row],[RespondentID]],'All Data'!$A:$CW,95,FALSE),"unknown")</f>
        <v>College graduate</v>
      </c>
      <c r="BE20" s="96" t="str">
        <f>IFERROR(VLOOKUP(Table1[[#This Row],[RespondentID]],'All Data'!$A:$CW,96,FALSE),"unknown")</f>
        <v>Retired</v>
      </c>
      <c r="BF20" s="96" t="str">
        <f>IFERROR(VLOOKUP(Table1[[#This Row],[RespondentID]],'All Data'!$A:$CW,97,FALSE),"unknown")</f>
        <v>Yes</v>
      </c>
      <c r="BG20" s="96" t="str">
        <f>IFERROR(VLOOKUP(Table1[[#This Row],[RespondentID]],'All Data'!$A:$CW,98,FALSE),"unknown")</f>
        <v>Medicare</v>
      </c>
      <c r="BH20" s="96" t="str">
        <f>IFERROR(VLOOKUP(Table1[[#This Row],[RespondentID]],'All Data'!$A:$CW,99,FALSE),"unknown")</f>
        <v>Yes</v>
      </c>
    </row>
    <row r="21" spans="1:60">
      <c r="A21">
        <v>114458214667</v>
      </c>
      <c r="G21" t="s">
        <v>53</v>
      </c>
      <c r="Q21" t="s">
        <v>61</v>
      </c>
      <c r="R21" t="s">
        <v>62</v>
      </c>
      <c r="U21" s="29">
        <f t="shared" si="0"/>
        <v>3</v>
      </c>
      <c r="V21" s="29">
        <f t="shared" si="1"/>
        <v>1</v>
      </c>
      <c r="W21" s="29"/>
      <c r="X21" s="29">
        <f t="shared" si="2"/>
        <v>0</v>
      </c>
      <c r="Y21" s="29">
        <f t="shared" si="3"/>
        <v>0</v>
      </c>
      <c r="Z21" s="29">
        <f t="shared" si="4"/>
        <v>0</v>
      </c>
      <c r="AA21" s="29">
        <f t="shared" si="5"/>
        <v>0</v>
      </c>
      <c r="AB21" s="29">
        <f t="shared" si="6"/>
        <v>0</v>
      </c>
      <c r="AC21" s="29">
        <f t="shared" si="7"/>
        <v>1</v>
      </c>
      <c r="AD21" s="29">
        <f t="shared" si="8"/>
        <v>0</v>
      </c>
      <c r="AE21" s="29">
        <f t="shared" si="9"/>
        <v>0</v>
      </c>
      <c r="AF21" s="29">
        <f t="shared" si="10"/>
        <v>0</v>
      </c>
      <c r="AG21" s="29">
        <f t="shared" si="11"/>
        <v>0</v>
      </c>
      <c r="AH21" s="29">
        <f t="shared" si="12"/>
        <v>0</v>
      </c>
      <c r="AI21" s="29">
        <f t="shared" si="13"/>
        <v>0</v>
      </c>
      <c r="AJ21" s="29">
        <f t="shared" si="14"/>
        <v>0</v>
      </c>
      <c r="AK21" s="29">
        <f t="shared" si="15"/>
        <v>0</v>
      </c>
      <c r="AL21" s="29">
        <f t="shared" si="16"/>
        <v>0</v>
      </c>
      <c r="AM21" s="29">
        <f t="shared" si="17"/>
        <v>1</v>
      </c>
      <c r="AN21" s="29">
        <f t="shared" si="18"/>
        <v>1</v>
      </c>
      <c r="AO21" s="29">
        <f t="shared" si="19"/>
        <v>0</v>
      </c>
      <c r="AP21" s="29"/>
      <c r="AQ21" s="29"/>
      <c r="AR21" s="29">
        <f t="shared" si="20"/>
        <v>3</v>
      </c>
      <c r="AS21" s="29">
        <f t="shared" si="21"/>
        <v>3</v>
      </c>
      <c r="AT21" s="29" t="str">
        <f t="shared" si="22"/>
        <v>Correct</v>
      </c>
      <c r="AU21" s="29"/>
      <c r="AV21" s="96" t="str">
        <f>IFERROR(VLOOKUP(Table1[[#This Row],[RespondentID]],'All Data'!$A:$CO,87,FALSE),"unknown")</f>
        <v>Woman</v>
      </c>
      <c r="AW21" s="96" t="str">
        <f>IFERROR(VLOOKUP(Table1[[#This Row],[RespondentID]],'All Data'!$A:$CO,88,FALSE),"unknown")</f>
        <v>65+ years</v>
      </c>
      <c r="AX21" s="96" t="str">
        <f>IFERROR(VLOOKUP(Table1[[#This Row],[RespondentID]],'All Data'!$A:$CO,89,FALSE),"unknown")</f>
        <v>Nassau</v>
      </c>
      <c r="AY21" s="96" t="str">
        <f>IFERROR(VLOOKUP(Table1[[#This Row],[RespondentID]],'All Data'!$A:$CO,90,FALSE),"unknown")</f>
        <v>Oceanside, 11572</v>
      </c>
      <c r="AZ21" s="96" t="str">
        <f>IFERROR(VLOOKUP(Table1[[#This Row],[RespondentID]],'All Data'!$A:$CO,91,FALSE),"unknown")</f>
        <v>White</v>
      </c>
      <c r="BA21" s="96" t="str">
        <f>IFERROR(VLOOKUP(Table1[[#This Row],[RespondentID]],'All Data'!$A:$CO,92,FALSE),"unknown")</f>
        <v>Not Hispanic or Latino</v>
      </c>
      <c r="BB21" s="96" t="str">
        <f>IFERROR(VLOOKUP(Table1[[#This Row],[RespondentID]],'All Data'!$A:$CO,93,FALSE),"unknown")</f>
        <v>English</v>
      </c>
      <c r="BC21" s="96" t="str">
        <f>IFERROR(VLOOKUP(Table1[[#This Row],[RespondentID]],'All Data'!$A:$CW,94,FALSE),"unknown")</f>
        <v>$20,000 to $34,999</v>
      </c>
      <c r="BD21" s="96" t="str">
        <f>IFERROR(VLOOKUP(Table1[[#This Row],[RespondentID]],'All Data'!$A:$CW,95,FALSE),"unknown")</f>
        <v>Some college</v>
      </c>
      <c r="BE21" s="96" t="str">
        <f>IFERROR(VLOOKUP(Table1[[#This Row],[RespondentID]],'All Data'!$A:$CW,96,FALSE),"unknown")</f>
        <v>Retired</v>
      </c>
      <c r="BF21" s="96" t="str">
        <f>IFERROR(VLOOKUP(Table1[[#This Row],[RespondentID]],'All Data'!$A:$CW,97,FALSE),"unknown")</f>
        <v>Yes</v>
      </c>
      <c r="BG21" s="96" t="str">
        <f>IFERROR(VLOOKUP(Table1[[#This Row],[RespondentID]],'All Data'!$A:$CW,98,FALSE),"unknown")</f>
        <v>Medicare</v>
      </c>
      <c r="BH21" s="96" t="str">
        <f>IFERROR(VLOOKUP(Table1[[#This Row],[RespondentID]],'All Data'!$A:$CW,99,FALSE),"unknown")</f>
        <v>No</v>
      </c>
    </row>
    <row r="22" spans="1:60">
      <c r="A22">
        <v>114458208808</v>
      </c>
      <c r="D22" t="s">
        <v>51</v>
      </c>
      <c r="I22" t="s">
        <v>55</v>
      </c>
      <c r="M22" t="s">
        <v>59</v>
      </c>
      <c r="U22" s="29">
        <f t="shared" si="0"/>
        <v>3</v>
      </c>
      <c r="V22" s="29">
        <f t="shared" si="1"/>
        <v>1</v>
      </c>
      <c r="W22" s="29"/>
      <c r="X22" s="29">
        <f t="shared" si="2"/>
        <v>0</v>
      </c>
      <c r="Y22" s="29">
        <f t="shared" si="3"/>
        <v>0</v>
      </c>
      <c r="Z22" s="29">
        <f t="shared" si="4"/>
        <v>1</v>
      </c>
      <c r="AA22" s="29">
        <f t="shared" si="5"/>
        <v>0</v>
      </c>
      <c r="AB22" s="29">
        <f t="shared" si="6"/>
        <v>0</v>
      </c>
      <c r="AC22" s="29">
        <f t="shared" si="7"/>
        <v>0</v>
      </c>
      <c r="AD22" s="29">
        <f t="shared" si="8"/>
        <v>0</v>
      </c>
      <c r="AE22" s="29">
        <f t="shared" si="9"/>
        <v>1</v>
      </c>
      <c r="AF22" s="29">
        <f t="shared" si="10"/>
        <v>0</v>
      </c>
      <c r="AG22" s="29">
        <f t="shared" si="11"/>
        <v>0</v>
      </c>
      <c r="AH22" s="29">
        <f t="shared" si="12"/>
        <v>0</v>
      </c>
      <c r="AI22" s="29">
        <f t="shared" si="13"/>
        <v>1</v>
      </c>
      <c r="AJ22" s="29">
        <f t="shared" si="14"/>
        <v>0</v>
      </c>
      <c r="AK22" s="29">
        <f t="shared" si="15"/>
        <v>0</v>
      </c>
      <c r="AL22" s="29">
        <f t="shared" si="16"/>
        <v>0</v>
      </c>
      <c r="AM22" s="29">
        <f t="shared" si="17"/>
        <v>0</v>
      </c>
      <c r="AN22" s="29">
        <f t="shared" si="18"/>
        <v>0</v>
      </c>
      <c r="AO22" s="29">
        <f t="shared" si="19"/>
        <v>0</v>
      </c>
      <c r="AP22" s="29"/>
      <c r="AQ22" s="29"/>
      <c r="AR22" s="29">
        <f t="shared" si="20"/>
        <v>3</v>
      </c>
      <c r="AS22" s="29">
        <f t="shared" si="21"/>
        <v>3</v>
      </c>
      <c r="AT22" s="29" t="str">
        <f t="shared" si="22"/>
        <v>Correct</v>
      </c>
      <c r="AU22" s="29"/>
      <c r="AV22" s="96" t="str">
        <f>IFERROR(VLOOKUP(Table1[[#This Row],[RespondentID]],'All Data'!$A:$CO,87,FALSE),"unknown")</f>
        <v>Man</v>
      </c>
      <c r="AW22" s="96" t="str">
        <f>IFERROR(VLOOKUP(Table1[[#This Row],[RespondentID]],'All Data'!$A:$CO,88,FALSE),"unknown")</f>
        <v>55-64 years</v>
      </c>
      <c r="AX22" s="96" t="str">
        <f>IFERROR(VLOOKUP(Table1[[#This Row],[RespondentID]],'All Data'!$A:$CO,89,FALSE),"unknown")</f>
        <v>Nassau</v>
      </c>
      <c r="AY22" s="96" t="str">
        <f>IFERROR(VLOOKUP(Table1[[#This Row],[RespondentID]],'All Data'!$A:$CO,90,FALSE),"unknown")</f>
        <v>Freeport, 11520</v>
      </c>
      <c r="AZ22" s="96" t="str">
        <f>IFERROR(VLOOKUP(Table1[[#This Row],[RespondentID]],'All Data'!$A:$CO,91,FALSE),"unknown")</f>
        <v>White</v>
      </c>
      <c r="BA22" s="96" t="str">
        <f>IFERROR(VLOOKUP(Table1[[#This Row],[RespondentID]],'All Data'!$A:$CO,92,FALSE),"unknown")</f>
        <v>Not Hispanic or Latino</v>
      </c>
      <c r="BB22" s="96" t="str">
        <f>IFERROR(VLOOKUP(Table1[[#This Row],[RespondentID]],'All Data'!$A:$CO,93,FALSE),"unknown")</f>
        <v>English</v>
      </c>
      <c r="BC22" s="96" t="str">
        <f>IFERROR(VLOOKUP(Table1[[#This Row],[RespondentID]],'All Data'!$A:$CW,94,FALSE),"unknown")</f>
        <v>$50,000 to $74,999</v>
      </c>
      <c r="BD22" s="96" t="str">
        <f>IFERROR(VLOOKUP(Table1[[#This Row],[RespondentID]],'All Data'!$A:$CW,95,FALSE),"unknown")</f>
        <v>Other (please specify)</v>
      </c>
      <c r="BE22" s="96" t="str">
        <f>IFERROR(VLOOKUP(Table1[[#This Row],[RespondentID]],'All Data'!$A:$CW,96,FALSE),"unknown")</f>
        <v>Retired</v>
      </c>
      <c r="BF22" s="96" t="str">
        <f>IFERROR(VLOOKUP(Table1[[#This Row],[RespondentID]],'All Data'!$A:$CW,97,FALSE),"unknown")</f>
        <v>Yes</v>
      </c>
      <c r="BG22" s="96" t="str">
        <f>IFERROR(VLOOKUP(Table1[[#This Row],[RespondentID]],'All Data'!$A:$CW,98,FALSE),"unknown")</f>
        <v>Medicare</v>
      </c>
      <c r="BH22" s="96" t="str">
        <f>IFERROR(VLOOKUP(Table1[[#This Row],[RespondentID]],'All Data'!$A:$CW,99,FALSE),"unknown")</f>
        <v>Yes</v>
      </c>
    </row>
    <row r="23" spans="1:60">
      <c r="A23">
        <v>114458205181</v>
      </c>
      <c r="B23" t="s">
        <v>49</v>
      </c>
      <c r="F23" t="s">
        <v>52</v>
      </c>
      <c r="G23" t="s">
        <v>53</v>
      </c>
      <c r="H23" t="s">
        <v>54</v>
      </c>
      <c r="S23" t="s">
        <v>63</v>
      </c>
      <c r="U23" s="29">
        <f t="shared" si="0"/>
        <v>5</v>
      </c>
      <c r="V23" s="29">
        <f t="shared" si="1"/>
        <v>0.6</v>
      </c>
      <c r="W23" s="29"/>
      <c r="X23" s="29">
        <f t="shared" si="2"/>
        <v>0.6</v>
      </c>
      <c r="Y23" s="29">
        <f t="shared" si="3"/>
        <v>0</v>
      </c>
      <c r="Z23" s="29">
        <f t="shared" si="4"/>
        <v>0</v>
      </c>
      <c r="AA23" s="29">
        <f t="shared" si="5"/>
        <v>0</v>
      </c>
      <c r="AB23" s="29">
        <f t="shared" si="6"/>
        <v>0.6</v>
      </c>
      <c r="AC23" s="29">
        <f t="shared" si="7"/>
        <v>0.6</v>
      </c>
      <c r="AD23" s="29">
        <f t="shared" si="8"/>
        <v>0.6</v>
      </c>
      <c r="AE23" s="29">
        <f t="shared" si="9"/>
        <v>0</v>
      </c>
      <c r="AF23" s="29">
        <f t="shared" si="10"/>
        <v>0</v>
      </c>
      <c r="AG23" s="29">
        <f t="shared" si="11"/>
        <v>0</v>
      </c>
      <c r="AH23" s="29">
        <f t="shared" si="12"/>
        <v>0</v>
      </c>
      <c r="AI23" s="29">
        <f t="shared" si="13"/>
        <v>0</v>
      </c>
      <c r="AJ23" s="29">
        <f t="shared" si="14"/>
        <v>0</v>
      </c>
      <c r="AK23" s="29">
        <f t="shared" si="15"/>
        <v>0</v>
      </c>
      <c r="AL23" s="29">
        <f t="shared" si="16"/>
        <v>0</v>
      </c>
      <c r="AM23" s="29">
        <f t="shared" si="17"/>
        <v>0</v>
      </c>
      <c r="AN23" s="29">
        <f t="shared" si="18"/>
        <v>0</v>
      </c>
      <c r="AO23" s="29">
        <f t="shared" si="19"/>
        <v>0.6</v>
      </c>
      <c r="AP23" s="29"/>
      <c r="AQ23" s="29"/>
      <c r="AR23" s="29">
        <f t="shared" si="20"/>
        <v>3</v>
      </c>
      <c r="AS23" s="29">
        <f t="shared" si="21"/>
        <v>5</v>
      </c>
      <c r="AT23" s="29" t="str">
        <f t="shared" si="22"/>
        <v>Correct</v>
      </c>
      <c r="AU23" s="29"/>
      <c r="AV23" s="96" t="str">
        <f>IFERROR(VLOOKUP(Table1[[#This Row],[RespondentID]],'All Data'!$A:$CO,87,FALSE),"unknown")</f>
        <v>Man</v>
      </c>
      <c r="AW23" s="96" t="str">
        <f>IFERROR(VLOOKUP(Table1[[#This Row],[RespondentID]],'All Data'!$A:$CO,88,FALSE),"unknown")</f>
        <v>65+ years</v>
      </c>
      <c r="AX23" s="96" t="str">
        <f>IFERROR(VLOOKUP(Table1[[#This Row],[RespondentID]],'All Data'!$A:$CO,89,FALSE),"unknown")</f>
        <v>Nassau</v>
      </c>
      <c r="AY23" s="96" t="str">
        <f>IFERROR(VLOOKUP(Table1[[#This Row],[RespondentID]],'All Data'!$A:$CO,90,FALSE),"unknown")</f>
        <v>Rockville Centre, 11570</v>
      </c>
      <c r="AZ23" s="96" t="str">
        <f>IFERROR(VLOOKUP(Table1[[#This Row],[RespondentID]],'All Data'!$A:$CO,91,FALSE),"unknown")</f>
        <v>White</v>
      </c>
      <c r="BA23" s="96" t="str">
        <f>IFERROR(VLOOKUP(Table1[[#This Row],[RespondentID]],'All Data'!$A:$CO,92,FALSE),"unknown")</f>
        <v>Not Hispanic or Latino</v>
      </c>
      <c r="BB23" s="96" t="str">
        <f>IFERROR(VLOOKUP(Table1[[#This Row],[RespondentID]],'All Data'!$A:$CO,93,FALSE),"unknown")</f>
        <v>English</v>
      </c>
      <c r="BC23" s="96" t="str">
        <f>IFERROR(VLOOKUP(Table1[[#This Row],[RespondentID]],'All Data'!$A:$CW,94,FALSE),"unknown")</f>
        <v>Over $125,000</v>
      </c>
      <c r="BD23" s="96" t="str">
        <f>IFERROR(VLOOKUP(Table1[[#This Row],[RespondentID]],'All Data'!$A:$CW,95,FALSE),"unknown")</f>
        <v>College graduate</v>
      </c>
      <c r="BE23" s="96" t="str">
        <f>IFERROR(VLOOKUP(Table1[[#This Row],[RespondentID]],'All Data'!$A:$CW,96,FALSE),"unknown")</f>
        <v>Retired</v>
      </c>
      <c r="BF23" s="96" t="str">
        <f>IFERROR(VLOOKUP(Table1[[#This Row],[RespondentID]],'All Data'!$A:$CW,97,FALSE),"unknown")</f>
        <v>Yes</v>
      </c>
      <c r="BG23" s="96" t="str">
        <f>IFERROR(VLOOKUP(Table1[[#This Row],[RespondentID]],'All Data'!$A:$CW,98,FALSE),"unknown")</f>
        <v>Medicare</v>
      </c>
      <c r="BH23" s="96" t="str">
        <f>IFERROR(VLOOKUP(Table1[[#This Row],[RespondentID]],'All Data'!$A:$CW,99,FALSE),"unknown")</f>
        <v>Yes</v>
      </c>
    </row>
    <row r="24" spans="1:60">
      <c r="A24">
        <v>114458193468</v>
      </c>
      <c r="D24" t="s">
        <v>51</v>
      </c>
      <c r="N24" t="s">
        <v>24</v>
      </c>
      <c r="S24" t="s">
        <v>63</v>
      </c>
      <c r="U24" s="29">
        <f t="shared" si="0"/>
        <v>3</v>
      </c>
      <c r="V24" s="29">
        <f t="shared" si="1"/>
        <v>1</v>
      </c>
      <c r="W24" s="29"/>
      <c r="X24" s="29">
        <f t="shared" si="2"/>
        <v>0</v>
      </c>
      <c r="Y24" s="29">
        <f t="shared" si="3"/>
        <v>0</v>
      </c>
      <c r="Z24" s="29">
        <f t="shared" si="4"/>
        <v>1</v>
      </c>
      <c r="AA24" s="29">
        <f t="shared" si="5"/>
        <v>0</v>
      </c>
      <c r="AB24" s="29">
        <f t="shared" si="6"/>
        <v>0</v>
      </c>
      <c r="AC24" s="29">
        <f t="shared" si="7"/>
        <v>0</v>
      </c>
      <c r="AD24" s="29">
        <f t="shared" si="8"/>
        <v>0</v>
      </c>
      <c r="AE24" s="29">
        <f t="shared" si="9"/>
        <v>0</v>
      </c>
      <c r="AF24" s="29">
        <f t="shared" si="10"/>
        <v>0</v>
      </c>
      <c r="AG24" s="29">
        <f t="shared" si="11"/>
        <v>0</v>
      </c>
      <c r="AH24" s="29">
        <f t="shared" si="12"/>
        <v>0</v>
      </c>
      <c r="AI24" s="29">
        <f t="shared" si="13"/>
        <v>0</v>
      </c>
      <c r="AJ24" s="29">
        <f t="shared" si="14"/>
        <v>1</v>
      </c>
      <c r="AK24" s="29">
        <f t="shared" si="15"/>
        <v>0</v>
      </c>
      <c r="AL24" s="29">
        <f t="shared" si="16"/>
        <v>0</v>
      </c>
      <c r="AM24" s="29">
        <f t="shared" si="17"/>
        <v>0</v>
      </c>
      <c r="AN24" s="29">
        <f t="shared" si="18"/>
        <v>0</v>
      </c>
      <c r="AO24" s="29">
        <f t="shared" si="19"/>
        <v>1</v>
      </c>
      <c r="AP24" s="29"/>
      <c r="AQ24" s="29"/>
      <c r="AR24" s="29">
        <f t="shared" si="20"/>
        <v>3</v>
      </c>
      <c r="AS24" s="29">
        <f t="shared" si="21"/>
        <v>3</v>
      </c>
      <c r="AT24" s="29" t="str">
        <f t="shared" si="22"/>
        <v>Correct</v>
      </c>
      <c r="AU24" s="29"/>
      <c r="AV24" s="96" t="str">
        <f>IFERROR(VLOOKUP(Table1[[#This Row],[RespondentID]],'All Data'!$A:$CO,87,FALSE),"unknown")</f>
        <v>Man</v>
      </c>
      <c r="AW24" s="96" t="str">
        <f>IFERROR(VLOOKUP(Table1[[#This Row],[RespondentID]],'All Data'!$A:$CO,88,FALSE),"unknown")</f>
        <v>65+ years</v>
      </c>
      <c r="AX24" s="96" t="str">
        <f>IFERROR(VLOOKUP(Table1[[#This Row],[RespondentID]],'All Data'!$A:$CO,89,FALSE),"unknown")</f>
        <v>Suffolk</v>
      </c>
      <c r="AY24" s="96" t="str">
        <f>IFERROR(VLOOKUP(Table1[[#This Row],[RespondentID]],'All Data'!$A:$CO,90,FALSE),"unknown")</f>
        <v>Commack, 11725</v>
      </c>
      <c r="AZ24" s="96" t="str">
        <f>IFERROR(VLOOKUP(Table1[[#This Row],[RespondentID]],'All Data'!$A:$CO,91,FALSE),"unknown")</f>
        <v>White</v>
      </c>
      <c r="BA24" s="96" t="str">
        <f>IFERROR(VLOOKUP(Table1[[#This Row],[RespondentID]],'All Data'!$A:$CO,92,FALSE),"unknown")</f>
        <v>Not Hispanic or Latino</v>
      </c>
      <c r="BB24" s="96" t="str">
        <f>IFERROR(VLOOKUP(Table1[[#This Row],[RespondentID]],'All Data'!$A:$CO,93,FALSE),"unknown")</f>
        <v>English</v>
      </c>
      <c r="BC24" s="96" t="str">
        <f>IFERROR(VLOOKUP(Table1[[#This Row],[RespondentID]],'All Data'!$A:$CW,94,FALSE),"unknown")</f>
        <v>Over $125,000</v>
      </c>
      <c r="BD24" s="96" t="str">
        <f>IFERROR(VLOOKUP(Table1[[#This Row],[RespondentID]],'All Data'!$A:$CW,95,FALSE),"unknown")</f>
        <v>Doctorate</v>
      </c>
      <c r="BE24" s="96" t="str">
        <f>IFERROR(VLOOKUP(Table1[[#This Row],[RespondentID]],'All Data'!$A:$CW,96,FALSE),"unknown")</f>
        <v>Employed for wages</v>
      </c>
      <c r="BF24" s="96" t="str">
        <f>IFERROR(VLOOKUP(Table1[[#This Row],[RespondentID]],'All Data'!$A:$CW,97,FALSE),"unknown")</f>
        <v>Yes</v>
      </c>
      <c r="BG24" s="96" t="str">
        <f>IFERROR(VLOOKUP(Table1[[#This Row],[RespondentID]],'All Data'!$A:$CW,98,FALSE),"unknown")</f>
        <v>Medicare, Private/Commercial</v>
      </c>
      <c r="BH24" s="96" t="str">
        <f>IFERROR(VLOOKUP(Table1[[#This Row],[RespondentID]],'All Data'!$A:$CW,99,FALSE),"unknown")</f>
        <v>Yes</v>
      </c>
    </row>
    <row r="25" spans="1:60">
      <c r="A25">
        <v>114456284467</v>
      </c>
      <c r="E25" t="s">
        <v>17</v>
      </c>
      <c r="K25" t="s">
        <v>57</v>
      </c>
      <c r="R25" t="s">
        <v>62</v>
      </c>
      <c r="U25" s="29">
        <f t="shared" si="0"/>
        <v>3</v>
      </c>
      <c r="V25" s="29">
        <f t="shared" si="1"/>
        <v>1</v>
      </c>
      <c r="W25" s="29"/>
      <c r="X25" s="29">
        <f t="shared" si="2"/>
        <v>0</v>
      </c>
      <c r="Y25" s="29">
        <f t="shared" si="3"/>
        <v>0</v>
      </c>
      <c r="Z25" s="29">
        <f t="shared" si="4"/>
        <v>0</v>
      </c>
      <c r="AA25" s="29">
        <f t="shared" si="5"/>
        <v>1</v>
      </c>
      <c r="AB25" s="29">
        <f t="shared" si="6"/>
        <v>0</v>
      </c>
      <c r="AC25" s="29">
        <f t="shared" si="7"/>
        <v>0</v>
      </c>
      <c r="AD25" s="29">
        <f t="shared" si="8"/>
        <v>0</v>
      </c>
      <c r="AE25" s="29">
        <f t="shared" si="9"/>
        <v>0</v>
      </c>
      <c r="AF25" s="29">
        <f t="shared" si="10"/>
        <v>0</v>
      </c>
      <c r="AG25" s="29">
        <f t="shared" si="11"/>
        <v>1</v>
      </c>
      <c r="AH25" s="29">
        <f t="shared" si="12"/>
        <v>0</v>
      </c>
      <c r="AI25" s="29">
        <f t="shared" si="13"/>
        <v>0</v>
      </c>
      <c r="AJ25" s="29">
        <f t="shared" si="14"/>
        <v>0</v>
      </c>
      <c r="AK25" s="29">
        <f t="shared" si="15"/>
        <v>0</v>
      </c>
      <c r="AL25" s="29">
        <f t="shared" si="16"/>
        <v>0</v>
      </c>
      <c r="AM25" s="29">
        <f t="shared" si="17"/>
        <v>0</v>
      </c>
      <c r="AN25" s="29">
        <f t="shared" si="18"/>
        <v>1</v>
      </c>
      <c r="AO25" s="29">
        <f t="shared" si="19"/>
        <v>0</v>
      </c>
      <c r="AP25" s="29"/>
      <c r="AQ25" s="29"/>
      <c r="AR25" s="29">
        <f t="shared" si="20"/>
        <v>3</v>
      </c>
      <c r="AS25" s="29">
        <f t="shared" si="21"/>
        <v>3</v>
      </c>
      <c r="AT25" s="29" t="str">
        <f t="shared" si="22"/>
        <v>Correct</v>
      </c>
      <c r="AU25" s="29"/>
      <c r="AV25" s="96" t="str">
        <f>IFERROR(VLOOKUP(Table1[[#This Row],[RespondentID]],'All Data'!$A:$CO,87,FALSE),"unknown")</f>
        <v>Man</v>
      </c>
      <c r="AW25" s="96" t="str">
        <f>IFERROR(VLOOKUP(Table1[[#This Row],[RespondentID]],'All Data'!$A:$CO,88,FALSE),"unknown")</f>
        <v>25-34 years</v>
      </c>
      <c r="AX25" s="96" t="str">
        <f>IFERROR(VLOOKUP(Table1[[#This Row],[RespondentID]],'All Data'!$A:$CO,89,FALSE),"unknown")</f>
        <v>Nassau</v>
      </c>
      <c r="AY25" s="96" t="str">
        <f>IFERROR(VLOOKUP(Table1[[#This Row],[RespondentID]],'All Data'!$A:$CO,90,FALSE),"unknown")</f>
        <v>Valley Stream, 11580</v>
      </c>
      <c r="AZ25" s="96" t="str">
        <f>IFERROR(VLOOKUP(Table1[[#This Row],[RespondentID]],'All Data'!$A:$CO,91,FALSE),"unknown")</f>
        <v>Asian</v>
      </c>
      <c r="BA25" s="96" t="str">
        <f>IFERROR(VLOOKUP(Table1[[#This Row],[RespondentID]],'All Data'!$A:$CO,92,FALSE),"unknown")</f>
        <v>Not Hispanic or Latino</v>
      </c>
      <c r="BB25" s="96" t="str">
        <f>IFERROR(VLOOKUP(Table1[[#This Row],[RespondentID]],'All Data'!$A:$CO,93,FALSE),"unknown")</f>
        <v>English</v>
      </c>
      <c r="BC25" s="96" t="str">
        <f>IFERROR(VLOOKUP(Table1[[#This Row],[RespondentID]],'All Data'!$A:$CW,94,FALSE),"unknown")</f>
        <v>$75,000 to $125,000</v>
      </c>
      <c r="BD25" s="96" t="str">
        <f>IFERROR(VLOOKUP(Table1[[#This Row],[RespondentID]],'All Data'!$A:$CW,95,FALSE),"unknown")</f>
        <v>Graduate school</v>
      </c>
      <c r="BE25" s="96" t="str">
        <f>IFERROR(VLOOKUP(Table1[[#This Row],[RespondentID]],'All Data'!$A:$CW,96,FALSE),"unknown")</f>
        <v>Employed for wages</v>
      </c>
      <c r="BF25" s="96" t="str">
        <f>IFERROR(VLOOKUP(Table1[[#This Row],[RespondentID]],'All Data'!$A:$CW,97,FALSE),"unknown")</f>
        <v>No</v>
      </c>
      <c r="BG25" s="96" t="str">
        <f>IFERROR(VLOOKUP(Table1[[#This Row],[RespondentID]],'All Data'!$A:$CW,98,FALSE),"unknown")</f>
        <v>No Insurance</v>
      </c>
      <c r="BH25" s="96" t="str">
        <f>IFERROR(VLOOKUP(Table1[[#This Row],[RespondentID]],'All Data'!$A:$CW,99,FALSE),"unknown")</f>
        <v>Yes</v>
      </c>
    </row>
    <row r="26" spans="1:60">
      <c r="A26">
        <v>114456282617</v>
      </c>
      <c r="F26" t="s">
        <v>52</v>
      </c>
      <c r="U26" s="29">
        <f t="shared" si="0"/>
        <v>1</v>
      </c>
      <c r="V26" s="29">
        <f t="shared" si="1"/>
        <v>3</v>
      </c>
      <c r="W26" s="29"/>
      <c r="X26" s="29">
        <f t="shared" si="2"/>
        <v>0</v>
      </c>
      <c r="Y26" s="29">
        <f t="shared" si="3"/>
        <v>0</v>
      </c>
      <c r="Z26" s="29">
        <f t="shared" si="4"/>
        <v>0</v>
      </c>
      <c r="AA26" s="29">
        <f t="shared" si="5"/>
        <v>0</v>
      </c>
      <c r="AB26" s="29">
        <f t="shared" si="6"/>
        <v>1</v>
      </c>
      <c r="AC26" s="29">
        <f t="shared" si="7"/>
        <v>0</v>
      </c>
      <c r="AD26" s="29">
        <f t="shared" si="8"/>
        <v>0</v>
      </c>
      <c r="AE26" s="29">
        <f t="shared" si="9"/>
        <v>0</v>
      </c>
      <c r="AF26" s="29">
        <f t="shared" si="10"/>
        <v>0</v>
      </c>
      <c r="AG26" s="29">
        <f t="shared" si="11"/>
        <v>0</v>
      </c>
      <c r="AH26" s="29">
        <f t="shared" si="12"/>
        <v>0</v>
      </c>
      <c r="AI26" s="29">
        <f t="shared" si="13"/>
        <v>0</v>
      </c>
      <c r="AJ26" s="29">
        <f t="shared" si="14"/>
        <v>0</v>
      </c>
      <c r="AK26" s="29">
        <f t="shared" si="15"/>
        <v>0</v>
      </c>
      <c r="AL26" s="29">
        <f t="shared" si="16"/>
        <v>0</v>
      </c>
      <c r="AM26" s="29">
        <f t="shared" si="17"/>
        <v>0</v>
      </c>
      <c r="AN26" s="29">
        <f t="shared" si="18"/>
        <v>0</v>
      </c>
      <c r="AO26" s="29">
        <f t="shared" si="19"/>
        <v>0</v>
      </c>
      <c r="AP26" s="29"/>
      <c r="AQ26" s="29"/>
      <c r="AR26" s="29">
        <f t="shared" si="20"/>
        <v>1</v>
      </c>
      <c r="AS26" s="29">
        <f t="shared" si="21"/>
        <v>1</v>
      </c>
      <c r="AT26" s="29" t="str">
        <f t="shared" si="22"/>
        <v>Correct</v>
      </c>
      <c r="AU26" s="29"/>
      <c r="AV26" s="96" t="str">
        <f>IFERROR(VLOOKUP(Table1[[#This Row],[RespondentID]],'All Data'!$A:$CO,87,FALSE),"unknown")</f>
        <v>Man</v>
      </c>
      <c r="AW26" s="96" t="str">
        <f>IFERROR(VLOOKUP(Table1[[#This Row],[RespondentID]],'All Data'!$A:$CO,88,FALSE),"unknown")</f>
        <v>65+ years</v>
      </c>
      <c r="AX26" s="96" t="str">
        <f>IFERROR(VLOOKUP(Table1[[#This Row],[RespondentID]],'All Data'!$A:$CO,89,FALSE),"unknown")</f>
        <v>Nassau</v>
      </c>
      <c r="AY26" s="96" t="str">
        <f>IFERROR(VLOOKUP(Table1[[#This Row],[RespondentID]],'All Data'!$A:$CO,90,FALSE),"unknown")</f>
        <v>Bellmore, 11710</v>
      </c>
      <c r="AZ26" s="96" t="str">
        <f>IFERROR(VLOOKUP(Table1[[#This Row],[RespondentID]],'All Data'!$A:$CO,91,FALSE),"unknown")</f>
        <v>Asian</v>
      </c>
      <c r="BA26" s="96">
        <f>IFERROR(VLOOKUP(Table1[[#This Row],[RespondentID]],'All Data'!$A:$CO,92,FALSE),"unknown")</f>
        <v>0</v>
      </c>
      <c r="BB26" s="96" t="str">
        <f>IFERROR(VLOOKUP(Table1[[#This Row],[RespondentID]],'All Data'!$A:$CO,93,FALSE),"unknown")</f>
        <v>English</v>
      </c>
      <c r="BC26" s="96" t="str">
        <f>IFERROR(VLOOKUP(Table1[[#This Row],[RespondentID]],'All Data'!$A:$CW,94,FALSE),"unknown")</f>
        <v>$75,000 to $125,000</v>
      </c>
      <c r="BD26" s="96" t="str">
        <f>IFERROR(VLOOKUP(Table1[[#This Row],[RespondentID]],'All Data'!$A:$CW,95,FALSE),"unknown")</f>
        <v>College graduate</v>
      </c>
      <c r="BE26" s="96" t="str">
        <f>IFERROR(VLOOKUP(Table1[[#This Row],[RespondentID]],'All Data'!$A:$CW,96,FALSE),"unknown")</f>
        <v>Retired</v>
      </c>
      <c r="BF26" s="96" t="str">
        <f>IFERROR(VLOOKUP(Table1[[#This Row],[RespondentID]],'All Data'!$A:$CW,97,FALSE),"unknown")</f>
        <v>Yes</v>
      </c>
      <c r="BG26" s="96" t="str">
        <f>IFERROR(VLOOKUP(Table1[[#This Row],[RespondentID]],'All Data'!$A:$CW,98,FALSE),"unknown")</f>
        <v>Medicare, Private/Commercial</v>
      </c>
      <c r="BH26" s="96" t="str">
        <f>IFERROR(VLOOKUP(Table1[[#This Row],[RespondentID]],'All Data'!$A:$CW,99,FALSE),"unknown")</f>
        <v>Yes</v>
      </c>
    </row>
    <row r="27" spans="1:60">
      <c r="A27">
        <v>114456280075</v>
      </c>
      <c r="F27" t="s">
        <v>52</v>
      </c>
      <c r="G27" t="s">
        <v>53</v>
      </c>
      <c r="Q27" t="s">
        <v>61</v>
      </c>
      <c r="R27" t="s">
        <v>62</v>
      </c>
      <c r="U27" s="29">
        <f t="shared" si="0"/>
        <v>4</v>
      </c>
      <c r="V27" s="29">
        <f t="shared" si="1"/>
        <v>0.75</v>
      </c>
      <c r="W27" s="29"/>
      <c r="X27" s="29">
        <f t="shared" si="2"/>
        <v>0</v>
      </c>
      <c r="Y27" s="29">
        <f t="shared" si="3"/>
        <v>0</v>
      </c>
      <c r="Z27" s="29">
        <f t="shared" si="4"/>
        <v>0</v>
      </c>
      <c r="AA27" s="29">
        <f t="shared" si="5"/>
        <v>0</v>
      </c>
      <c r="AB27" s="29">
        <f t="shared" si="6"/>
        <v>0.75</v>
      </c>
      <c r="AC27" s="29">
        <f t="shared" si="7"/>
        <v>0.75</v>
      </c>
      <c r="AD27" s="29">
        <f t="shared" si="8"/>
        <v>0</v>
      </c>
      <c r="AE27" s="29">
        <f t="shared" si="9"/>
        <v>0</v>
      </c>
      <c r="AF27" s="29">
        <f t="shared" si="10"/>
        <v>0</v>
      </c>
      <c r="AG27" s="29">
        <f t="shared" si="11"/>
        <v>0</v>
      </c>
      <c r="AH27" s="29">
        <f t="shared" si="12"/>
        <v>0</v>
      </c>
      <c r="AI27" s="29">
        <f t="shared" si="13"/>
        <v>0</v>
      </c>
      <c r="AJ27" s="29">
        <f t="shared" si="14"/>
        <v>0</v>
      </c>
      <c r="AK27" s="29">
        <f t="shared" si="15"/>
        <v>0</v>
      </c>
      <c r="AL27" s="29">
        <f t="shared" si="16"/>
        <v>0</v>
      </c>
      <c r="AM27" s="29">
        <f t="shared" si="17"/>
        <v>0.75</v>
      </c>
      <c r="AN27" s="29">
        <f t="shared" si="18"/>
        <v>0.75</v>
      </c>
      <c r="AO27" s="29">
        <f t="shared" si="19"/>
        <v>0</v>
      </c>
      <c r="AP27" s="29"/>
      <c r="AQ27" s="29"/>
      <c r="AR27" s="29">
        <f t="shared" si="20"/>
        <v>3</v>
      </c>
      <c r="AS27" s="29">
        <f t="shared" si="21"/>
        <v>4</v>
      </c>
      <c r="AT27" s="29" t="str">
        <f t="shared" si="22"/>
        <v>Correct</v>
      </c>
      <c r="AU27" s="29"/>
      <c r="AV27" s="96" t="str">
        <f>IFERROR(VLOOKUP(Table1[[#This Row],[RespondentID]],'All Data'!$A:$CO,87,FALSE),"unknown")</f>
        <v>Woman</v>
      </c>
      <c r="AW27" s="96" t="str">
        <f>IFERROR(VLOOKUP(Table1[[#This Row],[RespondentID]],'All Data'!$A:$CO,88,FALSE),"unknown")</f>
        <v>55-64 years</v>
      </c>
      <c r="AX27" s="96" t="str">
        <f>IFERROR(VLOOKUP(Table1[[#This Row],[RespondentID]],'All Data'!$A:$CO,89,FALSE),"unknown")</f>
        <v>Nassau</v>
      </c>
      <c r="AY27" s="96" t="str">
        <f>IFERROR(VLOOKUP(Table1[[#This Row],[RespondentID]],'All Data'!$A:$CO,90,FALSE),"unknown")</f>
        <v>Bellmore, 11710</v>
      </c>
      <c r="AZ27" s="96" t="str">
        <f>IFERROR(VLOOKUP(Table1[[#This Row],[RespondentID]],'All Data'!$A:$CO,91,FALSE),"unknown")</f>
        <v>White</v>
      </c>
      <c r="BA27" s="96">
        <f>IFERROR(VLOOKUP(Table1[[#This Row],[RespondentID]],'All Data'!$A:$CO,92,FALSE),"unknown")</f>
        <v>0</v>
      </c>
      <c r="BB27" s="96" t="str">
        <f>IFERROR(VLOOKUP(Table1[[#This Row],[RespondentID]],'All Data'!$A:$CO,93,FALSE),"unknown")</f>
        <v>English</v>
      </c>
      <c r="BC27" s="96">
        <f>IFERROR(VLOOKUP(Table1[[#This Row],[RespondentID]],'All Data'!$A:$CW,94,FALSE),"unknown")</f>
        <v>0</v>
      </c>
      <c r="BD27" s="96" t="str">
        <f>IFERROR(VLOOKUP(Table1[[#This Row],[RespondentID]],'All Data'!$A:$CW,95,FALSE),"unknown")</f>
        <v>College graduate</v>
      </c>
      <c r="BE27" s="96" t="str">
        <f>IFERROR(VLOOKUP(Table1[[#This Row],[RespondentID]],'All Data'!$A:$CW,96,FALSE),"unknown")</f>
        <v>Employed for wages</v>
      </c>
      <c r="BF27" s="96" t="str">
        <f>IFERROR(VLOOKUP(Table1[[#This Row],[RespondentID]],'All Data'!$A:$CW,97,FALSE),"unknown")</f>
        <v>Yes</v>
      </c>
      <c r="BG27" s="96" t="str">
        <f>IFERROR(VLOOKUP(Table1[[#This Row],[RespondentID]],'All Data'!$A:$CW,98,FALSE),"unknown")</f>
        <v>Private/Commercial</v>
      </c>
      <c r="BH27" s="96" t="str">
        <f>IFERROR(VLOOKUP(Table1[[#This Row],[RespondentID]],'All Data'!$A:$CW,99,FALSE),"unknown")</f>
        <v>Yes</v>
      </c>
    </row>
    <row r="28" spans="1:60">
      <c r="A28">
        <v>114456276689</v>
      </c>
      <c r="L28" t="s">
        <v>58</v>
      </c>
      <c r="N28" t="s">
        <v>24</v>
      </c>
      <c r="S28" t="s">
        <v>63</v>
      </c>
      <c r="U28" s="29">
        <f t="shared" si="0"/>
        <v>3</v>
      </c>
      <c r="V28" s="29">
        <f t="shared" si="1"/>
        <v>1</v>
      </c>
      <c r="W28" s="29"/>
      <c r="X28" s="29">
        <f t="shared" si="2"/>
        <v>0</v>
      </c>
      <c r="Y28" s="29">
        <f t="shared" si="3"/>
        <v>0</v>
      </c>
      <c r="Z28" s="29">
        <f t="shared" si="4"/>
        <v>0</v>
      </c>
      <c r="AA28" s="29">
        <f t="shared" si="5"/>
        <v>0</v>
      </c>
      <c r="AB28" s="29">
        <f t="shared" si="6"/>
        <v>0</v>
      </c>
      <c r="AC28" s="29">
        <f t="shared" si="7"/>
        <v>0</v>
      </c>
      <c r="AD28" s="29">
        <f t="shared" si="8"/>
        <v>0</v>
      </c>
      <c r="AE28" s="29">
        <f t="shared" si="9"/>
        <v>0</v>
      </c>
      <c r="AF28" s="29">
        <f t="shared" si="10"/>
        <v>0</v>
      </c>
      <c r="AG28" s="29">
        <f t="shared" si="11"/>
        <v>0</v>
      </c>
      <c r="AH28" s="29">
        <f t="shared" si="12"/>
        <v>1</v>
      </c>
      <c r="AI28" s="29">
        <f t="shared" si="13"/>
        <v>0</v>
      </c>
      <c r="AJ28" s="29">
        <f t="shared" si="14"/>
        <v>1</v>
      </c>
      <c r="AK28" s="29">
        <f t="shared" si="15"/>
        <v>0</v>
      </c>
      <c r="AL28" s="29">
        <f t="shared" si="16"/>
        <v>0</v>
      </c>
      <c r="AM28" s="29">
        <f t="shared" si="17"/>
        <v>0</v>
      </c>
      <c r="AN28" s="29">
        <f t="shared" si="18"/>
        <v>0</v>
      </c>
      <c r="AO28" s="29">
        <f t="shared" si="19"/>
        <v>1</v>
      </c>
      <c r="AP28" s="29"/>
      <c r="AQ28" s="29"/>
      <c r="AR28" s="29">
        <f t="shared" si="20"/>
        <v>3</v>
      </c>
      <c r="AS28" s="29">
        <f t="shared" si="21"/>
        <v>3</v>
      </c>
      <c r="AT28" s="29" t="str">
        <f t="shared" si="22"/>
        <v>Correct</v>
      </c>
      <c r="AU28" s="29"/>
      <c r="AV28" s="96" t="str">
        <f>IFERROR(VLOOKUP(Table1[[#This Row],[RespondentID]],'All Data'!$A:$CO,87,FALSE),"unknown")</f>
        <v>Man</v>
      </c>
      <c r="AW28" s="96" t="str">
        <f>IFERROR(VLOOKUP(Table1[[#This Row],[RespondentID]],'All Data'!$A:$CO,88,FALSE),"unknown")</f>
        <v>55-64 years</v>
      </c>
      <c r="AX28" s="96" t="str">
        <f>IFERROR(VLOOKUP(Table1[[#This Row],[RespondentID]],'All Data'!$A:$CO,89,FALSE),"unknown")</f>
        <v>Nassau</v>
      </c>
      <c r="AY28" s="96" t="str">
        <f>IFERROR(VLOOKUP(Table1[[#This Row],[RespondentID]],'All Data'!$A:$CO,90,FALSE),"unknown")</f>
        <v>Bellmore, 11710</v>
      </c>
      <c r="AZ28" s="96" t="str">
        <f>IFERROR(VLOOKUP(Table1[[#This Row],[RespondentID]],'All Data'!$A:$CO,91,FALSE),"unknown")</f>
        <v>White</v>
      </c>
      <c r="BA28" s="96" t="str">
        <f>IFERROR(VLOOKUP(Table1[[#This Row],[RespondentID]],'All Data'!$A:$CO,92,FALSE),"unknown")</f>
        <v>Not Hispanic or Latino</v>
      </c>
      <c r="BB28" s="96" t="str">
        <f>IFERROR(VLOOKUP(Table1[[#This Row],[RespondentID]],'All Data'!$A:$CO,93,FALSE),"unknown")</f>
        <v>English</v>
      </c>
      <c r="BC28" s="96">
        <f>IFERROR(VLOOKUP(Table1[[#This Row],[RespondentID]],'All Data'!$A:$CW,94,FALSE),"unknown")</f>
        <v>0</v>
      </c>
      <c r="BD28" s="96" t="str">
        <f>IFERROR(VLOOKUP(Table1[[#This Row],[RespondentID]],'All Data'!$A:$CW,95,FALSE),"unknown")</f>
        <v>College graduate</v>
      </c>
      <c r="BE28" s="96" t="str">
        <f>IFERROR(VLOOKUP(Table1[[#This Row],[RespondentID]],'All Data'!$A:$CW,96,FALSE),"unknown")</f>
        <v>Employed for wages</v>
      </c>
      <c r="BF28" s="96" t="str">
        <f>IFERROR(VLOOKUP(Table1[[#This Row],[RespondentID]],'All Data'!$A:$CW,97,FALSE),"unknown")</f>
        <v>Yes</v>
      </c>
      <c r="BG28" s="96" t="str">
        <f>IFERROR(VLOOKUP(Table1[[#This Row],[RespondentID]],'All Data'!$A:$CW,98,FALSE),"unknown")</f>
        <v>Private/Commercial</v>
      </c>
      <c r="BH28" s="96" t="str">
        <f>IFERROR(VLOOKUP(Table1[[#This Row],[RespondentID]],'All Data'!$A:$CW,99,FALSE),"unknown")</f>
        <v>Yes</v>
      </c>
    </row>
    <row r="29" spans="1:60">
      <c r="A29">
        <v>114456274053</v>
      </c>
      <c r="I29" t="s">
        <v>55</v>
      </c>
      <c r="L29" t="s">
        <v>58</v>
      </c>
      <c r="N29" t="s">
        <v>24</v>
      </c>
      <c r="U29" s="29">
        <f t="shared" si="0"/>
        <v>3</v>
      </c>
      <c r="V29" s="29">
        <f t="shared" si="1"/>
        <v>1</v>
      </c>
      <c r="W29" s="29"/>
      <c r="X29" s="29">
        <f t="shared" si="2"/>
        <v>0</v>
      </c>
      <c r="Y29" s="29">
        <f t="shared" si="3"/>
        <v>0</v>
      </c>
      <c r="Z29" s="29">
        <f t="shared" si="4"/>
        <v>0</v>
      </c>
      <c r="AA29" s="29">
        <f t="shared" si="5"/>
        <v>0</v>
      </c>
      <c r="AB29" s="29">
        <f t="shared" si="6"/>
        <v>0</v>
      </c>
      <c r="AC29" s="29">
        <f t="shared" si="7"/>
        <v>0</v>
      </c>
      <c r="AD29" s="29">
        <f t="shared" si="8"/>
        <v>0</v>
      </c>
      <c r="AE29" s="29">
        <f t="shared" si="9"/>
        <v>1</v>
      </c>
      <c r="AF29" s="29">
        <f t="shared" si="10"/>
        <v>0</v>
      </c>
      <c r="AG29" s="29">
        <f t="shared" si="11"/>
        <v>0</v>
      </c>
      <c r="AH29" s="29">
        <f t="shared" si="12"/>
        <v>1</v>
      </c>
      <c r="AI29" s="29">
        <f t="shared" si="13"/>
        <v>0</v>
      </c>
      <c r="AJ29" s="29">
        <f t="shared" si="14"/>
        <v>1</v>
      </c>
      <c r="AK29" s="29">
        <f t="shared" si="15"/>
        <v>0</v>
      </c>
      <c r="AL29" s="29">
        <f t="shared" si="16"/>
        <v>0</v>
      </c>
      <c r="AM29" s="29">
        <f t="shared" si="17"/>
        <v>0</v>
      </c>
      <c r="AN29" s="29">
        <f t="shared" si="18"/>
        <v>0</v>
      </c>
      <c r="AO29" s="29">
        <f t="shared" si="19"/>
        <v>0</v>
      </c>
      <c r="AP29" s="29"/>
      <c r="AQ29" s="29"/>
      <c r="AR29" s="29">
        <f t="shared" si="20"/>
        <v>3</v>
      </c>
      <c r="AS29" s="29">
        <f t="shared" si="21"/>
        <v>3</v>
      </c>
      <c r="AT29" s="29" t="str">
        <f t="shared" si="22"/>
        <v>Correct</v>
      </c>
      <c r="AU29" s="29"/>
      <c r="AV29" s="96" t="str">
        <f>IFERROR(VLOOKUP(Table1[[#This Row],[RespondentID]],'All Data'!$A:$CO,87,FALSE),"unknown")</f>
        <v>Woman</v>
      </c>
      <c r="AW29" s="96" t="str">
        <f>IFERROR(VLOOKUP(Table1[[#This Row],[RespondentID]],'All Data'!$A:$CO,88,FALSE),"unknown")</f>
        <v>65+ years</v>
      </c>
      <c r="AX29" s="96" t="str">
        <f>IFERROR(VLOOKUP(Table1[[#This Row],[RespondentID]],'All Data'!$A:$CO,89,FALSE),"unknown")</f>
        <v>Nassau</v>
      </c>
      <c r="AY29" s="96" t="str">
        <f>IFERROR(VLOOKUP(Table1[[#This Row],[RespondentID]],'All Data'!$A:$CO,90,FALSE),"unknown")</f>
        <v>Bellmore, 11710</v>
      </c>
      <c r="AZ29" s="96" t="str">
        <f>IFERROR(VLOOKUP(Table1[[#This Row],[RespondentID]],'All Data'!$A:$CO,91,FALSE),"unknown")</f>
        <v>White</v>
      </c>
      <c r="BA29" s="96" t="str">
        <f>IFERROR(VLOOKUP(Table1[[#This Row],[RespondentID]],'All Data'!$A:$CO,92,FALSE),"unknown")</f>
        <v>Not Hispanic or Latino</v>
      </c>
      <c r="BB29" s="96" t="str">
        <f>IFERROR(VLOOKUP(Table1[[#This Row],[RespondentID]],'All Data'!$A:$CO,93,FALSE),"unknown")</f>
        <v>English</v>
      </c>
      <c r="BC29" s="96" t="str">
        <f>IFERROR(VLOOKUP(Table1[[#This Row],[RespondentID]],'All Data'!$A:$CW,94,FALSE),"unknown")</f>
        <v>$20,000 to $34,999</v>
      </c>
      <c r="BD29" s="96" t="str">
        <f>IFERROR(VLOOKUP(Table1[[#This Row],[RespondentID]],'All Data'!$A:$CW,95,FALSE),"unknown")</f>
        <v>High school graduate</v>
      </c>
      <c r="BE29" s="96" t="str">
        <f>IFERROR(VLOOKUP(Table1[[#This Row],[RespondentID]],'All Data'!$A:$CW,96,FALSE),"unknown")</f>
        <v>Retired</v>
      </c>
      <c r="BF29" s="96" t="str">
        <f>IFERROR(VLOOKUP(Table1[[#This Row],[RespondentID]],'All Data'!$A:$CW,97,FALSE),"unknown")</f>
        <v>No</v>
      </c>
      <c r="BG29" s="96" t="str">
        <f>IFERROR(VLOOKUP(Table1[[#This Row],[RespondentID]],'All Data'!$A:$CW,98,FALSE),"unknown")</f>
        <v>Medicare</v>
      </c>
      <c r="BH29" s="96" t="str">
        <f>IFERROR(VLOOKUP(Table1[[#This Row],[RespondentID]],'All Data'!$A:$CW,99,FALSE),"unknown")</f>
        <v>No</v>
      </c>
    </row>
    <row r="30" spans="1:60">
      <c r="A30">
        <v>114456271224</v>
      </c>
      <c r="C30" t="s">
        <v>50</v>
      </c>
      <c r="I30" t="s">
        <v>55</v>
      </c>
      <c r="U30" s="29">
        <f t="shared" si="0"/>
        <v>2</v>
      </c>
      <c r="V30" s="29">
        <f t="shared" si="1"/>
        <v>1.5</v>
      </c>
      <c r="W30" s="29"/>
      <c r="X30" s="29">
        <f t="shared" si="2"/>
        <v>0</v>
      </c>
      <c r="Y30" s="29">
        <f t="shared" si="3"/>
        <v>1</v>
      </c>
      <c r="Z30" s="29">
        <f t="shared" si="4"/>
        <v>0</v>
      </c>
      <c r="AA30" s="29">
        <f t="shared" si="5"/>
        <v>0</v>
      </c>
      <c r="AB30" s="29">
        <f t="shared" si="6"/>
        <v>0</v>
      </c>
      <c r="AC30" s="29">
        <f t="shared" si="7"/>
        <v>0</v>
      </c>
      <c r="AD30" s="29">
        <f t="shared" si="8"/>
        <v>0</v>
      </c>
      <c r="AE30" s="29">
        <f t="shared" si="9"/>
        <v>1</v>
      </c>
      <c r="AF30" s="29">
        <f t="shared" si="10"/>
        <v>0</v>
      </c>
      <c r="AG30" s="29">
        <f t="shared" si="11"/>
        <v>0</v>
      </c>
      <c r="AH30" s="29">
        <f t="shared" si="12"/>
        <v>0</v>
      </c>
      <c r="AI30" s="29">
        <f t="shared" si="13"/>
        <v>0</v>
      </c>
      <c r="AJ30" s="29">
        <f t="shared" si="14"/>
        <v>0</v>
      </c>
      <c r="AK30" s="29">
        <f t="shared" si="15"/>
        <v>0</v>
      </c>
      <c r="AL30" s="29">
        <f t="shared" si="16"/>
        <v>0</v>
      </c>
      <c r="AM30" s="29">
        <f t="shared" si="17"/>
        <v>0</v>
      </c>
      <c r="AN30" s="29">
        <f t="shared" si="18"/>
        <v>0</v>
      </c>
      <c r="AO30" s="29">
        <f t="shared" si="19"/>
        <v>0</v>
      </c>
      <c r="AP30" s="29"/>
      <c r="AQ30" s="29"/>
      <c r="AR30" s="29">
        <f t="shared" si="20"/>
        <v>2</v>
      </c>
      <c r="AS30" s="29">
        <f t="shared" si="21"/>
        <v>2</v>
      </c>
      <c r="AT30" s="29" t="str">
        <f t="shared" si="22"/>
        <v>Correct</v>
      </c>
      <c r="AU30" s="29"/>
      <c r="AV30" s="96" t="str">
        <f>IFERROR(VLOOKUP(Table1[[#This Row],[RespondentID]],'All Data'!$A:$CO,87,FALSE),"unknown")</f>
        <v>Man</v>
      </c>
      <c r="AW30" s="96" t="str">
        <f>IFERROR(VLOOKUP(Table1[[#This Row],[RespondentID]],'All Data'!$A:$CO,88,FALSE),"unknown")</f>
        <v>65+ years</v>
      </c>
      <c r="AX30" s="96" t="str">
        <f>IFERROR(VLOOKUP(Table1[[#This Row],[RespondentID]],'All Data'!$A:$CO,89,FALSE),"unknown")</f>
        <v>Suffolk</v>
      </c>
      <c r="AY30" s="96" t="str">
        <f>IFERROR(VLOOKUP(Table1[[#This Row],[RespondentID]],'All Data'!$A:$CO,90,FALSE),"unknown")</f>
        <v>Greenlawn, 11740</v>
      </c>
      <c r="AZ30" s="96" t="str">
        <f>IFERROR(VLOOKUP(Table1[[#This Row],[RespondentID]],'All Data'!$A:$CO,91,FALSE),"unknown")</f>
        <v>White</v>
      </c>
      <c r="BA30" s="96">
        <f>IFERROR(VLOOKUP(Table1[[#This Row],[RespondentID]],'All Data'!$A:$CO,92,FALSE),"unknown")</f>
        <v>0</v>
      </c>
      <c r="BB30" s="96" t="str">
        <f>IFERROR(VLOOKUP(Table1[[#This Row],[RespondentID]],'All Data'!$A:$CO,93,FALSE),"unknown")</f>
        <v>English</v>
      </c>
      <c r="BC30" s="96">
        <f>IFERROR(VLOOKUP(Table1[[#This Row],[RespondentID]],'All Data'!$A:$CW,94,FALSE),"unknown")</f>
        <v>0</v>
      </c>
      <c r="BD30" s="96" t="str">
        <f>IFERROR(VLOOKUP(Table1[[#This Row],[RespondentID]],'All Data'!$A:$CW,95,FALSE),"unknown")</f>
        <v>High school graduate</v>
      </c>
      <c r="BE30" s="96" t="str">
        <f>IFERROR(VLOOKUP(Table1[[#This Row],[RespondentID]],'All Data'!$A:$CW,96,FALSE),"unknown")</f>
        <v>Retired</v>
      </c>
      <c r="BF30" s="96" t="str">
        <f>IFERROR(VLOOKUP(Table1[[#This Row],[RespondentID]],'All Data'!$A:$CW,97,FALSE),"unknown")</f>
        <v>Yes</v>
      </c>
      <c r="BG30" s="96" t="str">
        <f>IFERROR(VLOOKUP(Table1[[#This Row],[RespondentID]],'All Data'!$A:$CW,98,FALSE),"unknown")</f>
        <v>Medicare</v>
      </c>
      <c r="BH30" s="96" t="str">
        <f>IFERROR(VLOOKUP(Table1[[#This Row],[RespondentID]],'All Data'!$A:$CW,99,FALSE),"unknown")</f>
        <v>No</v>
      </c>
    </row>
    <row r="31" spans="1:60">
      <c r="A31">
        <v>114456268522</v>
      </c>
      <c r="B31" t="s">
        <v>49</v>
      </c>
      <c r="E31" t="s">
        <v>17</v>
      </c>
      <c r="N31" t="s">
        <v>24</v>
      </c>
      <c r="P31" t="s">
        <v>60</v>
      </c>
      <c r="U31" s="29">
        <f t="shared" si="0"/>
        <v>4</v>
      </c>
      <c r="V31" s="29">
        <f t="shared" si="1"/>
        <v>0.75</v>
      </c>
      <c r="W31" s="29"/>
      <c r="X31" s="29">
        <f t="shared" si="2"/>
        <v>0.75</v>
      </c>
      <c r="Y31" s="29">
        <f t="shared" si="3"/>
        <v>0</v>
      </c>
      <c r="Z31" s="29">
        <f t="shared" si="4"/>
        <v>0</v>
      </c>
      <c r="AA31" s="29">
        <f t="shared" si="5"/>
        <v>0.75</v>
      </c>
      <c r="AB31" s="29">
        <f t="shared" si="6"/>
        <v>0</v>
      </c>
      <c r="AC31" s="29">
        <f t="shared" si="7"/>
        <v>0</v>
      </c>
      <c r="AD31" s="29">
        <f t="shared" si="8"/>
        <v>0</v>
      </c>
      <c r="AE31" s="29">
        <f t="shared" si="9"/>
        <v>0</v>
      </c>
      <c r="AF31" s="29">
        <f t="shared" si="10"/>
        <v>0</v>
      </c>
      <c r="AG31" s="29">
        <f t="shared" si="11"/>
        <v>0</v>
      </c>
      <c r="AH31" s="29">
        <f t="shared" si="12"/>
        <v>0</v>
      </c>
      <c r="AI31" s="29">
        <f t="shared" si="13"/>
        <v>0</v>
      </c>
      <c r="AJ31" s="29">
        <f t="shared" si="14"/>
        <v>0.75</v>
      </c>
      <c r="AK31" s="29">
        <f t="shared" si="15"/>
        <v>0</v>
      </c>
      <c r="AL31" s="29">
        <f t="shared" si="16"/>
        <v>0.75</v>
      </c>
      <c r="AM31" s="29">
        <f t="shared" si="17"/>
        <v>0</v>
      </c>
      <c r="AN31" s="29">
        <f t="shared" si="18"/>
        <v>0</v>
      </c>
      <c r="AO31" s="29">
        <f t="shared" si="19"/>
        <v>0</v>
      </c>
      <c r="AP31" s="29"/>
      <c r="AQ31" s="29"/>
      <c r="AR31" s="29">
        <f t="shared" si="20"/>
        <v>3</v>
      </c>
      <c r="AS31" s="29">
        <f t="shared" si="21"/>
        <v>4</v>
      </c>
      <c r="AT31" s="29" t="str">
        <f t="shared" si="22"/>
        <v>Correct</v>
      </c>
      <c r="AU31" s="29"/>
      <c r="AV31" s="96" t="str">
        <f>IFERROR(VLOOKUP(Table1[[#This Row],[RespondentID]],'All Data'!$A:$CO,87,FALSE),"unknown")</f>
        <v>Woman</v>
      </c>
      <c r="AW31" s="96" t="str">
        <f>IFERROR(VLOOKUP(Table1[[#This Row],[RespondentID]],'All Data'!$A:$CO,88,FALSE),"unknown")</f>
        <v>65+ years</v>
      </c>
      <c r="AX31" s="96" t="str">
        <f>IFERROR(VLOOKUP(Table1[[#This Row],[RespondentID]],'All Data'!$A:$CO,89,FALSE),"unknown")</f>
        <v>Suffolk</v>
      </c>
      <c r="AY31" s="96" t="str">
        <f>IFERROR(VLOOKUP(Table1[[#This Row],[RespondentID]],'All Data'!$A:$CO,90,FALSE),"unknown")</f>
        <v>East Northport, 11731</v>
      </c>
      <c r="AZ31" s="96" t="str">
        <f>IFERROR(VLOOKUP(Table1[[#This Row],[RespondentID]],'All Data'!$A:$CO,91,FALSE),"unknown")</f>
        <v>White</v>
      </c>
      <c r="BA31" s="96" t="str">
        <f>IFERROR(VLOOKUP(Table1[[#This Row],[RespondentID]],'All Data'!$A:$CO,92,FALSE),"unknown")</f>
        <v>Not Hispanic or Latino</v>
      </c>
      <c r="BB31" s="96" t="str">
        <f>IFERROR(VLOOKUP(Table1[[#This Row],[RespondentID]],'All Data'!$A:$CO,93,FALSE),"unknown")</f>
        <v>English</v>
      </c>
      <c r="BC31" s="96">
        <f>IFERROR(VLOOKUP(Table1[[#This Row],[RespondentID]],'All Data'!$A:$CW,94,FALSE),"unknown")</f>
        <v>0</v>
      </c>
      <c r="BD31" s="96" t="str">
        <f>IFERROR(VLOOKUP(Table1[[#This Row],[RespondentID]],'All Data'!$A:$CW,95,FALSE),"unknown")</f>
        <v>Graduate school</v>
      </c>
      <c r="BE31" s="96" t="str">
        <f>IFERROR(VLOOKUP(Table1[[#This Row],[RespondentID]],'All Data'!$A:$CW,96,FALSE),"unknown")</f>
        <v>Retired</v>
      </c>
      <c r="BF31" s="96" t="str">
        <f>IFERROR(VLOOKUP(Table1[[#This Row],[RespondentID]],'All Data'!$A:$CW,97,FALSE),"unknown")</f>
        <v>Yes</v>
      </c>
      <c r="BG31" s="96" t="str">
        <f>IFERROR(VLOOKUP(Table1[[#This Row],[RespondentID]],'All Data'!$A:$CW,98,FALSE),"unknown")</f>
        <v>Medicare</v>
      </c>
      <c r="BH31" s="96" t="str">
        <f>IFERROR(VLOOKUP(Table1[[#This Row],[RespondentID]],'All Data'!$A:$CW,99,FALSE),"unknown")</f>
        <v>Yes</v>
      </c>
    </row>
    <row r="32" spans="1:60">
      <c r="A32">
        <v>114456266265</v>
      </c>
      <c r="D32" t="s">
        <v>51</v>
      </c>
      <c r="L32" t="s">
        <v>58</v>
      </c>
      <c r="M32" t="s">
        <v>59</v>
      </c>
      <c r="S32" t="s">
        <v>63</v>
      </c>
      <c r="U32" s="29">
        <f t="shared" si="0"/>
        <v>4</v>
      </c>
      <c r="V32" s="29">
        <f t="shared" si="1"/>
        <v>0.75</v>
      </c>
      <c r="W32" s="29"/>
      <c r="X32" s="29">
        <f t="shared" si="2"/>
        <v>0</v>
      </c>
      <c r="Y32" s="29">
        <f t="shared" si="3"/>
        <v>0</v>
      </c>
      <c r="Z32" s="29">
        <f t="shared" si="4"/>
        <v>0.75</v>
      </c>
      <c r="AA32" s="29">
        <f t="shared" si="5"/>
        <v>0</v>
      </c>
      <c r="AB32" s="29">
        <f t="shared" si="6"/>
        <v>0</v>
      </c>
      <c r="AC32" s="29">
        <f t="shared" si="7"/>
        <v>0</v>
      </c>
      <c r="AD32" s="29">
        <f t="shared" si="8"/>
        <v>0</v>
      </c>
      <c r="AE32" s="29">
        <f t="shared" si="9"/>
        <v>0</v>
      </c>
      <c r="AF32" s="29">
        <f t="shared" si="10"/>
        <v>0</v>
      </c>
      <c r="AG32" s="29">
        <f t="shared" si="11"/>
        <v>0</v>
      </c>
      <c r="AH32" s="29">
        <f t="shared" si="12"/>
        <v>0.75</v>
      </c>
      <c r="AI32" s="29">
        <f t="shared" si="13"/>
        <v>0.75</v>
      </c>
      <c r="AJ32" s="29">
        <f t="shared" si="14"/>
        <v>0</v>
      </c>
      <c r="AK32" s="29">
        <f t="shared" si="15"/>
        <v>0</v>
      </c>
      <c r="AL32" s="29">
        <f t="shared" si="16"/>
        <v>0</v>
      </c>
      <c r="AM32" s="29">
        <f t="shared" si="17"/>
        <v>0</v>
      </c>
      <c r="AN32" s="29">
        <f t="shared" si="18"/>
        <v>0</v>
      </c>
      <c r="AO32" s="29">
        <f t="shared" si="19"/>
        <v>0.75</v>
      </c>
      <c r="AP32" s="29"/>
      <c r="AQ32" s="29"/>
      <c r="AR32" s="29">
        <f t="shared" si="20"/>
        <v>3</v>
      </c>
      <c r="AS32" s="29">
        <f t="shared" si="21"/>
        <v>4</v>
      </c>
      <c r="AT32" s="29" t="str">
        <f t="shared" si="22"/>
        <v>Correct</v>
      </c>
      <c r="AU32" s="29"/>
      <c r="AV32" s="96" t="str">
        <f>IFERROR(VLOOKUP(Table1[[#This Row],[RespondentID]],'All Data'!$A:$CO,87,FALSE),"unknown")</f>
        <v>Man</v>
      </c>
      <c r="AW32" s="96" t="str">
        <f>IFERROR(VLOOKUP(Table1[[#This Row],[RespondentID]],'All Data'!$A:$CO,88,FALSE),"unknown")</f>
        <v>65+ years</v>
      </c>
      <c r="AX32" s="96" t="str">
        <f>IFERROR(VLOOKUP(Table1[[#This Row],[RespondentID]],'All Data'!$A:$CO,89,FALSE),"unknown")</f>
        <v>Nassau</v>
      </c>
      <c r="AY32" s="96" t="str">
        <f>IFERROR(VLOOKUP(Table1[[#This Row],[RespondentID]],'All Data'!$A:$CO,90,FALSE),"unknown")</f>
        <v>Bellmore, 11710</v>
      </c>
      <c r="AZ32" s="96" t="str">
        <f>IFERROR(VLOOKUP(Table1[[#This Row],[RespondentID]],'All Data'!$A:$CO,91,FALSE),"unknown")</f>
        <v>White</v>
      </c>
      <c r="BA32" s="96" t="str">
        <f>IFERROR(VLOOKUP(Table1[[#This Row],[RespondentID]],'All Data'!$A:$CO,92,FALSE),"unknown")</f>
        <v>Not Hispanic or Latino</v>
      </c>
      <c r="BB32" s="96" t="str">
        <f>IFERROR(VLOOKUP(Table1[[#This Row],[RespondentID]],'All Data'!$A:$CO,93,FALSE),"unknown")</f>
        <v>English</v>
      </c>
      <c r="BC32" s="96" t="str">
        <f>IFERROR(VLOOKUP(Table1[[#This Row],[RespondentID]],'All Data'!$A:$CW,94,FALSE),"unknown")</f>
        <v>$75,000 to $125,000</v>
      </c>
      <c r="BD32" s="96" t="str">
        <f>IFERROR(VLOOKUP(Table1[[#This Row],[RespondentID]],'All Data'!$A:$CW,95,FALSE),"unknown")</f>
        <v>Graduate school</v>
      </c>
      <c r="BE32" s="96" t="str">
        <f>IFERROR(VLOOKUP(Table1[[#This Row],[RespondentID]],'All Data'!$A:$CW,96,FALSE),"unknown")</f>
        <v>Retired</v>
      </c>
      <c r="BF32" s="96" t="str">
        <f>IFERROR(VLOOKUP(Table1[[#This Row],[RespondentID]],'All Data'!$A:$CW,97,FALSE),"unknown")</f>
        <v>Yes</v>
      </c>
      <c r="BG32" s="96" t="str">
        <f>IFERROR(VLOOKUP(Table1[[#This Row],[RespondentID]],'All Data'!$A:$CW,98,FALSE),"unknown")</f>
        <v>Medicare</v>
      </c>
      <c r="BH32" s="96" t="str">
        <f>IFERROR(VLOOKUP(Table1[[#This Row],[RespondentID]],'All Data'!$A:$CW,99,FALSE),"unknown")</f>
        <v>Yes</v>
      </c>
    </row>
    <row r="33" spans="1:60">
      <c r="A33">
        <v>114456263018</v>
      </c>
      <c r="E33" t="s">
        <v>17</v>
      </c>
      <c r="H33" t="s">
        <v>54</v>
      </c>
      <c r="N33" t="s">
        <v>24</v>
      </c>
      <c r="U33" s="29">
        <f t="shared" si="0"/>
        <v>3</v>
      </c>
      <c r="V33" s="29">
        <f t="shared" si="1"/>
        <v>1</v>
      </c>
      <c r="W33" s="29"/>
      <c r="X33" s="29">
        <f t="shared" si="2"/>
        <v>0</v>
      </c>
      <c r="Y33" s="29">
        <f t="shared" si="3"/>
        <v>0</v>
      </c>
      <c r="Z33" s="29">
        <f t="shared" si="4"/>
        <v>0</v>
      </c>
      <c r="AA33" s="29">
        <f t="shared" si="5"/>
        <v>1</v>
      </c>
      <c r="AB33" s="29">
        <f t="shared" si="6"/>
        <v>0</v>
      </c>
      <c r="AC33" s="29">
        <f t="shared" si="7"/>
        <v>0</v>
      </c>
      <c r="AD33" s="29">
        <f t="shared" si="8"/>
        <v>1</v>
      </c>
      <c r="AE33" s="29">
        <f t="shared" si="9"/>
        <v>0</v>
      </c>
      <c r="AF33" s="29">
        <f t="shared" si="10"/>
        <v>0</v>
      </c>
      <c r="AG33" s="29">
        <f t="shared" si="11"/>
        <v>0</v>
      </c>
      <c r="AH33" s="29">
        <f t="shared" si="12"/>
        <v>0</v>
      </c>
      <c r="AI33" s="29">
        <f t="shared" si="13"/>
        <v>0</v>
      </c>
      <c r="AJ33" s="29">
        <f t="shared" si="14"/>
        <v>1</v>
      </c>
      <c r="AK33" s="29">
        <f t="shared" si="15"/>
        <v>0</v>
      </c>
      <c r="AL33" s="29">
        <f t="shared" si="16"/>
        <v>0</v>
      </c>
      <c r="AM33" s="29">
        <f t="shared" si="17"/>
        <v>0</v>
      </c>
      <c r="AN33" s="29">
        <f t="shared" si="18"/>
        <v>0</v>
      </c>
      <c r="AO33" s="29">
        <f t="shared" si="19"/>
        <v>0</v>
      </c>
      <c r="AP33" s="29"/>
      <c r="AQ33" s="29"/>
      <c r="AR33" s="29">
        <f t="shared" si="20"/>
        <v>3</v>
      </c>
      <c r="AS33" s="29">
        <f t="shared" si="21"/>
        <v>3</v>
      </c>
      <c r="AT33" s="29" t="str">
        <f t="shared" si="22"/>
        <v>Correct</v>
      </c>
      <c r="AU33" s="29"/>
      <c r="AV33" s="96" t="str">
        <f>IFERROR(VLOOKUP(Table1[[#This Row],[RespondentID]],'All Data'!$A:$CO,87,FALSE),"unknown")</f>
        <v>Woman</v>
      </c>
      <c r="AW33" s="96" t="str">
        <f>IFERROR(VLOOKUP(Table1[[#This Row],[RespondentID]],'All Data'!$A:$CO,88,FALSE),"unknown")</f>
        <v>65+ years</v>
      </c>
      <c r="AX33" s="96" t="str">
        <f>IFERROR(VLOOKUP(Table1[[#This Row],[RespondentID]],'All Data'!$A:$CO,89,FALSE),"unknown")</f>
        <v>Nassau</v>
      </c>
      <c r="AY33" s="96" t="str">
        <f>IFERROR(VLOOKUP(Table1[[#This Row],[RespondentID]],'All Data'!$A:$CO,90,FALSE),"unknown")</f>
        <v>New Hyde Park, 11040</v>
      </c>
      <c r="AZ33" s="96" t="str">
        <f>IFERROR(VLOOKUP(Table1[[#This Row],[RespondentID]],'All Data'!$A:$CO,91,FALSE),"unknown")</f>
        <v>White</v>
      </c>
      <c r="BA33" s="96">
        <f>IFERROR(VLOOKUP(Table1[[#This Row],[RespondentID]],'All Data'!$A:$CO,92,FALSE),"unknown")</f>
        <v>0</v>
      </c>
      <c r="BB33" s="96" t="str">
        <f>IFERROR(VLOOKUP(Table1[[#This Row],[RespondentID]],'All Data'!$A:$CO,93,FALSE),"unknown")</f>
        <v>English</v>
      </c>
      <c r="BC33" s="96" t="str">
        <f>IFERROR(VLOOKUP(Table1[[#This Row],[RespondentID]],'All Data'!$A:$CW,94,FALSE),"unknown")</f>
        <v>$75,000 to $125,000</v>
      </c>
      <c r="BD33" s="96" t="str">
        <f>IFERROR(VLOOKUP(Table1[[#This Row],[RespondentID]],'All Data'!$A:$CW,95,FALSE),"unknown")</f>
        <v>High school graduate</v>
      </c>
      <c r="BE33" s="96" t="str">
        <f>IFERROR(VLOOKUP(Table1[[#This Row],[RespondentID]],'All Data'!$A:$CW,96,FALSE),"unknown")</f>
        <v>Retired</v>
      </c>
      <c r="BF33" s="96" t="str">
        <f>IFERROR(VLOOKUP(Table1[[#This Row],[RespondentID]],'All Data'!$A:$CW,97,FALSE),"unknown")</f>
        <v>Yes</v>
      </c>
      <c r="BG33" s="96" t="str">
        <f>IFERROR(VLOOKUP(Table1[[#This Row],[RespondentID]],'All Data'!$A:$CW,98,FALSE),"unknown")</f>
        <v>Medicare</v>
      </c>
      <c r="BH33" s="96" t="str">
        <f>IFERROR(VLOOKUP(Table1[[#This Row],[RespondentID]],'All Data'!$A:$CW,99,FALSE),"unknown")</f>
        <v>Yes</v>
      </c>
    </row>
    <row r="34" spans="1:60">
      <c r="A34">
        <v>114456260972</v>
      </c>
      <c r="C34" t="s">
        <v>50</v>
      </c>
      <c r="E34" t="s">
        <v>17</v>
      </c>
      <c r="N34" t="s">
        <v>24</v>
      </c>
      <c r="U34" s="29">
        <f t="shared" si="0"/>
        <v>3</v>
      </c>
      <c r="V34" s="29">
        <f t="shared" si="1"/>
        <v>1</v>
      </c>
      <c r="W34" s="29"/>
      <c r="X34" s="29">
        <f t="shared" si="2"/>
        <v>0</v>
      </c>
      <c r="Y34" s="29">
        <f t="shared" si="3"/>
        <v>1</v>
      </c>
      <c r="Z34" s="29">
        <f t="shared" si="4"/>
        <v>0</v>
      </c>
      <c r="AA34" s="29">
        <f t="shared" si="5"/>
        <v>1</v>
      </c>
      <c r="AB34" s="29">
        <f t="shared" si="6"/>
        <v>0</v>
      </c>
      <c r="AC34" s="29">
        <f t="shared" si="7"/>
        <v>0</v>
      </c>
      <c r="AD34" s="29">
        <f t="shared" si="8"/>
        <v>0</v>
      </c>
      <c r="AE34" s="29">
        <f t="shared" si="9"/>
        <v>0</v>
      </c>
      <c r="AF34" s="29">
        <f t="shared" si="10"/>
        <v>0</v>
      </c>
      <c r="AG34" s="29">
        <f t="shared" si="11"/>
        <v>0</v>
      </c>
      <c r="AH34" s="29">
        <f t="shared" si="12"/>
        <v>0</v>
      </c>
      <c r="AI34" s="29">
        <f t="shared" si="13"/>
        <v>0</v>
      </c>
      <c r="AJ34" s="29">
        <f t="shared" si="14"/>
        <v>1</v>
      </c>
      <c r="AK34" s="29">
        <f t="shared" si="15"/>
        <v>0</v>
      </c>
      <c r="AL34" s="29">
        <f t="shared" si="16"/>
        <v>0</v>
      </c>
      <c r="AM34" s="29">
        <f t="shared" si="17"/>
        <v>0</v>
      </c>
      <c r="AN34" s="29">
        <f t="shared" si="18"/>
        <v>0</v>
      </c>
      <c r="AO34" s="29">
        <f t="shared" si="19"/>
        <v>0</v>
      </c>
      <c r="AP34" s="29"/>
      <c r="AQ34" s="29"/>
      <c r="AR34" s="29">
        <f t="shared" si="20"/>
        <v>3</v>
      </c>
      <c r="AS34" s="29">
        <f t="shared" si="21"/>
        <v>3</v>
      </c>
      <c r="AT34" s="29" t="str">
        <f t="shared" si="22"/>
        <v>Correct</v>
      </c>
      <c r="AU34" s="29"/>
      <c r="AV34" s="96" t="str">
        <f>IFERROR(VLOOKUP(Table1[[#This Row],[RespondentID]],'All Data'!$A:$CO,87,FALSE),"unknown")</f>
        <v>Woman</v>
      </c>
      <c r="AW34" s="96" t="str">
        <f>IFERROR(VLOOKUP(Table1[[#This Row],[RespondentID]],'All Data'!$A:$CO,88,FALSE),"unknown")</f>
        <v>55-64 years</v>
      </c>
      <c r="AX34" s="96" t="str">
        <f>IFERROR(VLOOKUP(Table1[[#This Row],[RespondentID]],'All Data'!$A:$CO,89,FALSE),"unknown")</f>
        <v>Queens</v>
      </c>
      <c r="AY34" s="96">
        <f>IFERROR(VLOOKUP(Table1[[#This Row],[RespondentID]],'All Data'!$A:$CO,90,FALSE),"unknown")</f>
        <v>11362</v>
      </c>
      <c r="AZ34" s="96" t="str">
        <f>IFERROR(VLOOKUP(Table1[[#This Row],[RespondentID]],'All Data'!$A:$CO,91,FALSE),"unknown")</f>
        <v>White</v>
      </c>
      <c r="BA34" s="96" t="str">
        <f>IFERROR(VLOOKUP(Table1[[#This Row],[RespondentID]],'All Data'!$A:$CO,92,FALSE),"unknown")</f>
        <v>Not Hispanic or Latino</v>
      </c>
      <c r="BB34" s="96" t="str">
        <f>IFERROR(VLOOKUP(Table1[[#This Row],[RespondentID]],'All Data'!$A:$CO,93,FALSE),"unknown")</f>
        <v>English</v>
      </c>
      <c r="BC34" s="96" t="str">
        <f>IFERROR(VLOOKUP(Table1[[#This Row],[RespondentID]],'All Data'!$A:$CW,94,FALSE),"unknown")</f>
        <v>$35,000 to $49,999</v>
      </c>
      <c r="BD34" s="96" t="str">
        <f>IFERROR(VLOOKUP(Table1[[#This Row],[RespondentID]],'All Data'!$A:$CW,95,FALSE),"unknown")</f>
        <v>Some college</v>
      </c>
      <c r="BE34" s="96" t="str">
        <f>IFERROR(VLOOKUP(Table1[[#This Row],[RespondentID]],'All Data'!$A:$CW,96,FALSE),"unknown")</f>
        <v>Employed for wages</v>
      </c>
      <c r="BF34" s="96" t="str">
        <f>IFERROR(VLOOKUP(Table1[[#This Row],[RespondentID]],'All Data'!$A:$CW,97,FALSE),"unknown")</f>
        <v>Yes</v>
      </c>
      <c r="BG34" s="96" t="str">
        <f>IFERROR(VLOOKUP(Table1[[#This Row],[RespondentID]],'All Data'!$A:$CW,98,FALSE),"unknown")</f>
        <v>Private/Commercial</v>
      </c>
      <c r="BH34" s="96" t="str">
        <f>IFERROR(VLOOKUP(Table1[[#This Row],[RespondentID]],'All Data'!$A:$CW,99,FALSE),"unknown")</f>
        <v>Yes</v>
      </c>
    </row>
    <row r="35" spans="1:60">
      <c r="A35">
        <v>114456258368</v>
      </c>
      <c r="B35" t="s">
        <v>49</v>
      </c>
      <c r="H35" t="s">
        <v>54</v>
      </c>
      <c r="U35" s="29">
        <f t="shared" si="0"/>
        <v>2</v>
      </c>
      <c r="V35" s="29">
        <f t="shared" si="1"/>
        <v>1.5</v>
      </c>
      <c r="W35" s="29"/>
      <c r="X35" s="29">
        <f t="shared" si="2"/>
        <v>1</v>
      </c>
      <c r="Y35" s="29">
        <f t="shared" si="3"/>
        <v>0</v>
      </c>
      <c r="Z35" s="29">
        <f t="shared" si="4"/>
        <v>0</v>
      </c>
      <c r="AA35" s="29">
        <f t="shared" si="5"/>
        <v>0</v>
      </c>
      <c r="AB35" s="29">
        <f t="shared" si="6"/>
        <v>0</v>
      </c>
      <c r="AC35" s="29">
        <f t="shared" si="7"/>
        <v>0</v>
      </c>
      <c r="AD35" s="29">
        <f t="shared" si="8"/>
        <v>1</v>
      </c>
      <c r="AE35" s="29">
        <f t="shared" si="9"/>
        <v>0</v>
      </c>
      <c r="AF35" s="29">
        <f t="shared" si="10"/>
        <v>0</v>
      </c>
      <c r="AG35" s="29">
        <f t="shared" si="11"/>
        <v>0</v>
      </c>
      <c r="AH35" s="29">
        <f t="shared" si="12"/>
        <v>0</v>
      </c>
      <c r="AI35" s="29">
        <f t="shared" si="13"/>
        <v>0</v>
      </c>
      <c r="AJ35" s="29">
        <f t="shared" si="14"/>
        <v>0</v>
      </c>
      <c r="AK35" s="29">
        <f t="shared" si="15"/>
        <v>0</v>
      </c>
      <c r="AL35" s="29">
        <f t="shared" si="16"/>
        <v>0</v>
      </c>
      <c r="AM35" s="29">
        <f t="shared" si="17"/>
        <v>0</v>
      </c>
      <c r="AN35" s="29">
        <f t="shared" si="18"/>
        <v>0</v>
      </c>
      <c r="AO35" s="29">
        <f t="shared" si="19"/>
        <v>0</v>
      </c>
      <c r="AP35" s="29"/>
      <c r="AQ35" s="29"/>
      <c r="AR35" s="29">
        <f t="shared" si="20"/>
        <v>2</v>
      </c>
      <c r="AS35" s="29">
        <f t="shared" si="21"/>
        <v>2</v>
      </c>
      <c r="AT35" s="29" t="str">
        <f t="shared" si="22"/>
        <v>Correct</v>
      </c>
      <c r="AU35" s="29"/>
      <c r="AV35" s="96">
        <f>IFERROR(VLOOKUP(Table1[[#This Row],[RespondentID]],'All Data'!$A:$CO,87,FALSE),"unknown")</f>
        <v>0</v>
      </c>
      <c r="AW35" s="96" t="str">
        <f>IFERROR(VLOOKUP(Table1[[#This Row],[RespondentID]],'All Data'!$A:$CO,88,FALSE),"unknown")</f>
        <v>65+ years</v>
      </c>
      <c r="AX35" s="96" t="str">
        <f>IFERROR(VLOOKUP(Table1[[#This Row],[RespondentID]],'All Data'!$A:$CO,89,FALSE),"unknown")</f>
        <v>Queens</v>
      </c>
      <c r="AY35" s="96">
        <f>IFERROR(VLOOKUP(Table1[[#This Row],[RespondentID]],'All Data'!$A:$CO,90,FALSE),"unknown")</f>
        <v>11362</v>
      </c>
      <c r="AZ35" s="96" t="str">
        <f>IFERROR(VLOOKUP(Table1[[#This Row],[RespondentID]],'All Data'!$A:$CO,91,FALSE),"unknown")</f>
        <v>White</v>
      </c>
      <c r="BA35" s="96">
        <f>IFERROR(VLOOKUP(Table1[[#This Row],[RespondentID]],'All Data'!$A:$CO,92,FALSE),"unknown")</f>
        <v>0</v>
      </c>
      <c r="BB35" s="96">
        <f>IFERROR(VLOOKUP(Table1[[#This Row],[RespondentID]],'All Data'!$A:$CO,93,FALSE),"unknown")</f>
        <v>0</v>
      </c>
      <c r="BC35" s="96" t="str">
        <f>IFERROR(VLOOKUP(Table1[[#This Row],[RespondentID]],'All Data'!$A:$CW,94,FALSE),"unknown")</f>
        <v>$50,000 to $74,999</v>
      </c>
      <c r="BD35" s="96" t="str">
        <f>IFERROR(VLOOKUP(Table1[[#This Row],[RespondentID]],'All Data'!$A:$CW,95,FALSE),"unknown")</f>
        <v>Some college</v>
      </c>
      <c r="BE35" s="96" t="str">
        <f>IFERROR(VLOOKUP(Table1[[#This Row],[RespondentID]],'All Data'!$A:$CW,96,FALSE),"unknown")</f>
        <v>Retired</v>
      </c>
      <c r="BF35" s="96" t="str">
        <f>IFERROR(VLOOKUP(Table1[[#This Row],[RespondentID]],'All Data'!$A:$CW,97,FALSE),"unknown")</f>
        <v>Yes</v>
      </c>
      <c r="BG35" s="96" t="str">
        <f>IFERROR(VLOOKUP(Table1[[#This Row],[RespondentID]],'All Data'!$A:$CW,98,FALSE),"unknown")</f>
        <v>Medicare</v>
      </c>
      <c r="BH35" s="96" t="str">
        <f>IFERROR(VLOOKUP(Table1[[#This Row],[RespondentID]],'All Data'!$A:$CW,99,FALSE),"unknown")</f>
        <v>No</v>
      </c>
    </row>
    <row r="36" spans="1:60">
      <c r="A36">
        <v>114456256262</v>
      </c>
      <c r="U36" s="29">
        <f t="shared" si="0"/>
        <v>0</v>
      </c>
      <c r="V36" s="29" t="e">
        <f t="shared" si="1"/>
        <v>#DIV/0!</v>
      </c>
      <c r="W36" s="29"/>
      <c r="X36" s="29">
        <f t="shared" si="2"/>
        <v>0</v>
      </c>
      <c r="Y36" s="29">
        <f t="shared" si="3"/>
        <v>0</v>
      </c>
      <c r="Z36" s="29">
        <f t="shared" si="4"/>
        <v>0</v>
      </c>
      <c r="AA36" s="29">
        <f t="shared" si="5"/>
        <v>0</v>
      </c>
      <c r="AB36" s="29">
        <f t="shared" si="6"/>
        <v>0</v>
      </c>
      <c r="AC36" s="29">
        <f t="shared" si="7"/>
        <v>0</v>
      </c>
      <c r="AD36" s="29">
        <f t="shared" si="8"/>
        <v>0</v>
      </c>
      <c r="AE36" s="29">
        <f t="shared" si="9"/>
        <v>0</v>
      </c>
      <c r="AF36" s="29">
        <f t="shared" si="10"/>
        <v>0</v>
      </c>
      <c r="AG36" s="29">
        <f t="shared" si="11"/>
        <v>0</v>
      </c>
      <c r="AH36" s="29">
        <f t="shared" si="12"/>
        <v>0</v>
      </c>
      <c r="AI36" s="29">
        <f t="shared" si="13"/>
        <v>0</v>
      </c>
      <c r="AJ36" s="29">
        <f t="shared" si="14"/>
        <v>0</v>
      </c>
      <c r="AK36" s="29">
        <f t="shared" si="15"/>
        <v>0</v>
      </c>
      <c r="AL36" s="29">
        <f t="shared" si="16"/>
        <v>0</v>
      </c>
      <c r="AM36" s="29">
        <f t="shared" si="17"/>
        <v>0</v>
      </c>
      <c r="AN36" s="29">
        <f t="shared" si="18"/>
        <v>0</v>
      </c>
      <c r="AO36" s="29">
        <f t="shared" si="19"/>
        <v>0</v>
      </c>
      <c r="AP36" s="29"/>
      <c r="AQ36" s="29"/>
      <c r="AR36" s="29">
        <f t="shared" si="20"/>
        <v>0</v>
      </c>
      <c r="AS36" s="29">
        <f t="shared" si="21"/>
        <v>0</v>
      </c>
      <c r="AT36" s="29" t="str">
        <f t="shared" si="22"/>
        <v>Correct</v>
      </c>
      <c r="AU36" s="29"/>
      <c r="AV36" s="96" t="str">
        <f>IFERROR(VLOOKUP(Table1[[#This Row],[RespondentID]],'All Data'!$A:$CO,87,FALSE),"unknown")</f>
        <v>Woman</v>
      </c>
      <c r="AW36" s="96" t="str">
        <f>IFERROR(VLOOKUP(Table1[[#This Row],[RespondentID]],'All Data'!$A:$CO,88,FALSE),"unknown")</f>
        <v>65+ years</v>
      </c>
      <c r="AX36" s="96" t="str">
        <f>IFERROR(VLOOKUP(Table1[[#This Row],[RespondentID]],'All Data'!$A:$CO,89,FALSE),"unknown")</f>
        <v>Queens</v>
      </c>
      <c r="AY36" s="96">
        <f>IFERROR(VLOOKUP(Table1[[#This Row],[RespondentID]],'All Data'!$A:$CO,90,FALSE),"unknown")</f>
        <v>11362</v>
      </c>
      <c r="AZ36" s="96" t="str">
        <f>IFERROR(VLOOKUP(Table1[[#This Row],[RespondentID]],'All Data'!$A:$CO,91,FALSE),"unknown")</f>
        <v>White</v>
      </c>
      <c r="BA36" s="96" t="str">
        <f>IFERROR(VLOOKUP(Table1[[#This Row],[RespondentID]],'All Data'!$A:$CO,92,FALSE),"unknown")</f>
        <v>Not Hispanic or Latino</v>
      </c>
      <c r="BB36" s="96" t="str">
        <f>IFERROR(VLOOKUP(Table1[[#This Row],[RespondentID]],'All Data'!$A:$CO,93,FALSE),"unknown")</f>
        <v>English</v>
      </c>
      <c r="BC36" s="96">
        <f>IFERROR(VLOOKUP(Table1[[#This Row],[RespondentID]],'All Data'!$A:$CW,94,FALSE),"unknown")</f>
        <v>0</v>
      </c>
      <c r="BD36" s="96" t="str">
        <f>IFERROR(VLOOKUP(Table1[[#This Row],[RespondentID]],'All Data'!$A:$CW,95,FALSE),"unknown")</f>
        <v>Graduate school</v>
      </c>
      <c r="BE36" s="96" t="str">
        <f>IFERROR(VLOOKUP(Table1[[#This Row],[RespondentID]],'All Data'!$A:$CW,96,FALSE),"unknown")</f>
        <v>Retired</v>
      </c>
      <c r="BF36" s="96">
        <f>IFERROR(VLOOKUP(Table1[[#This Row],[RespondentID]],'All Data'!$A:$CW,97,FALSE),"unknown")</f>
        <v>0</v>
      </c>
      <c r="BG36" s="96" t="str">
        <f>IFERROR(VLOOKUP(Table1[[#This Row],[RespondentID]],'All Data'!$A:$CW,98,FALSE),"unknown")</f>
        <v>Medicare</v>
      </c>
      <c r="BH36" s="96" t="str">
        <f>IFERROR(VLOOKUP(Table1[[#This Row],[RespondentID]],'All Data'!$A:$CW,99,FALSE),"unknown")</f>
        <v>Yes</v>
      </c>
    </row>
    <row r="37" spans="1:60">
      <c r="A37">
        <v>114456250882</v>
      </c>
      <c r="R37" t="s">
        <v>62</v>
      </c>
      <c r="U37" s="29">
        <f t="shared" si="0"/>
        <v>1</v>
      </c>
      <c r="V37" s="29">
        <f t="shared" si="1"/>
        <v>3</v>
      </c>
      <c r="W37" s="29"/>
      <c r="X37" s="29">
        <f t="shared" si="2"/>
        <v>0</v>
      </c>
      <c r="Y37" s="29">
        <f t="shared" si="3"/>
        <v>0</v>
      </c>
      <c r="Z37" s="29">
        <f t="shared" si="4"/>
        <v>0</v>
      </c>
      <c r="AA37" s="29">
        <f t="shared" si="5"/>
        <v>0</v>
      </c>
      <c r="AB37" s="29">
        <f t="shared" si="6"/>
        <v>0</v>
      </c>
      <c r="AC37" s="29">
        <f t="shared" si="7"/>
        <v>0</v>
      </c>
      <c r="AD37" s="29">
        <f t="shared" si="8"/>
        <v>0</v>
      </c>
      <c r="AE37" s="29">
        <f t="shared" si="9"/>
        <v>0</v>
      </c>
      <c r="AF37" s="29">
        <f t="shared" si="10"/>
        <v>0</v>
      </c>
      <c r="AG37" s="29">
        <f t="shared" si="11"/>
        <v>0</v>
      </c>
      <c r="AH37" s="29">
        <f t="shared" si="12"/>
        <v>0</v>
      </c>
      <c r="AI37" s="29">
        <f t="shared" si="13"/>
        <v>0</v>
      </c>
      <c r="AJ37" s="29">
        <f t="shared" si="14"/>
        <v>0</v>
      </c>
      <c r="AK37" s="29">
        <f t="shared" si="15"/>
        <v>0</v>
      </c>
      <c r="AL37" s="29">
        <f t="shared" si="16"/>
        <v>0</v>
      </c>
      <c r="AM37" s="29">
        <f t="shared" si="17"/>
        <v>0</v>
      </c>
      <c r="AN37" s="29">
        <f t="shared" si="18"/>
        <v>1</v>
      </c>
      <c r="AO37" s="29">
        <f t="shared" si="19"/>
        <v>0</v>
      </c>
      <c r="AP37" s="29"/>
      <c r="AQ37" s="29"/>
      <c r="AR37" s="29">
        <f t="shared" si="20"/>
        <v>1</v>
      </c>
      <c r="AS37" s="29">
        <f t="shared" si="21"/>
        <v>1</v>
      </c>
      <c r="AT37" s="29" t="str">
        <f t="shared" si="22"/>
        <v>Correct</v>
      </c>
      <c r="AU37" s="29"/>
      <c r="AV37" s="96" t="str">
        <f>IFERROR(VLOOKUP(Table1[[#This Row],[RespondentID]],'All Data'!$A:$CO,87,FALSE),"unknown")</f>
        <v>Woman</v>
      </c>
      <c r="AW37" s="96" t="str">
        <f>IFERROR(VLOOKUP(Table1[[#This Row],[RespondentID]],'All Data'!$A:$CO,88,FALSE),"unknown")</f>
        <v>65+ years</v>
      </c>
      <c r="AX37" s="96" t="str">
        <f>IFERROR(VLOOKUP(Table1[[#This Row],[RespondentID]],'All Data'!$A:$CO,89,FALSE),"unknown")</f>
        <v>Queens</v>
      </c>
      <c r="AY37" s="96">
        <f>IFERROR(VLOOKUP(Table1[[#This Row],[RespondentID]],'All Data'!$A:$CO,90,FALSE),"unknown")</f>
        <v>11362</v>
      </c>
      <c r="AZ37" s="96" t="str">
        <f>IFERROR(VLOOKUP(Table1[[#This Row],[RespondentID]],'All Data'!$A:$CO,91,FALSE),"unknown")</f>
        <v>White</v>
      </c>
      <c r="BA37" s="96" t="str">
        <f>IFERROR(VLOOKUP(Table1[[#This Row],[RespondentID]],'All Data'!$A:$CO,92,FALSE),"unknown")</f>
        <v>Not Hispanic or Latino</v>
      </c>
      <c r="BB37" s="96" t="str">
        <f>IFERROR(VLOOKUP(Table1[[#This Row],[RespondentID]],'All Data'!$A:$CO,93,FALSE),"unknown")</f>
        <v>English</v>
      </c>
      <c r="BC37" s="96" t="str">
        <f>IFERROR(VLOOKUP(Table1[[#This Row],[RespondentID]],'All Data'!$A:$CW,94,FALSE),"unknown")</f>
        <v>$50,000 to $74,999</v>
      </c>
      <c r="BD37" s="96" t="str">
        <f>IFERROR(VLOOKUP(Table1[[#This Row],[RespondentID]],'All Data'!$A:$CW,95,FALSE),"unknown")</f>
        <v>High school graduate</v>
      </c>
      <c r="BE37" s="96" t="str">
        <f>IFERROR(VLOOKUP(Table1[[#This Row],[RespondentID]],'All Data'!$A:$CW,96,FALSE),"unknown")</f>
        <v>Retired</v>
      </c>
      <c r="BF37" s="96" t="str">
        <f>IFERROR(VLOOKUP(Table1[[#This Row],[RespondentID]],'All Data'!$A:$CW,97,FALSE),"unknown")</f>
        <v>Yes</v>
      </c>
      <c r="BG37" s="96" t="str">
        <f>IFERROR(VLOOKUP(Table1[[#This Row],[RespondentID]],'All Data'!$A:$CW,98,FALSE),"unknown")</f>
        <v>Private/Commercial</v>
      </c>
      <c r="BH37" s="96" t="str">
        <f>IFERROR(VLOOKUP(Table1[[#This Row],[RespondentID]],'All Data'!$A:$CW,99,FALSE),"unknown")</f>
        <v>Yes</v>
      </c>
    </row>
    <row r="38" spans="1:60">
      <c r="A38">
        <v>114456248416</v>
      </c>
      <c r="B38" t="s">
        <v>49</v>
      </c>
      <c r="D38" t="s">
        <v>51</v>
      </c>
      <c r="E38" t="s">
        <v>17</v>
      </c>
      <c r="U38" s="29">
        <f t="shared" si="0"/>
        <v>3</v>
      </c>
      <c r="V38" s="29">
        <f t="shared" si="1"/>
        <v>1</v>
      </c>
      <c r="W38" s="29"/>
      <c r="X38" s="29">
        <f t="shared" si="2"/>
        <v>1</v>
      </c>
      <c r="Y38" s="29">
        <f t="shared" si="3"/>
        <v>0</v>
      </c>
      <c r="Z38" s="29">
        <f t="shared" si="4"/>
        <v>1</v>
      </c>
      <c r="AA38" s="29">
        <f t="shared" si="5"/>
        <v>1</v>
      </c>
      <c r="AB38" s="29">
        <f t="shared" si="6"/>
        <v>0</v>
      </c>
      <c r="AC38" s="29">
        <f t="shared" si="7"/>
        <v>0</v>
      </c>
      <c r="AD38" s="29">
        <f t="shared" si="8"/>
        <v>0</v>
      </c>
      <c r="AE38" s="29">
        <f t="shared" si="9"/>
        <v>0</v>
      </c>
      <c r="AF38" s="29">
        <f t="shared" si="10"/>
        <v>0</v>
      </c>
      <c r="AG38" s="29">
        <f t="shared" si="11"/>
        <v>0</v>
      </c>
      <c r="AH38" s="29">
        <f t="shared" si="12"/>
        <v>0</v>
      </c>
      <c r="AI38" s="29">
        <f t="shared" si="13"/>
        <v>0</v>
      </c>
      <c r="AJ38" s="29">
        <f t="shared" si="14"/>
        <v>0</v>
      </c>
      <c r="AK38" s="29">
        <f t="shared" si="15"/>
        <v>0</v>
      </c>
      <c r="AL38" s="29">
        <f t="shared" si="16"/>
        <v>0</v>
      </c>
      <c r="AM38" s="29">
        <f t="shared" si="17"/>
        <v>0</v>
      </c>
      <c r="AN38" s="29">
        <f t="shared" si="18"/>
        <v>0</v>
      </c>
      <c r="AO38" s="29">
        <f t="shared" si="19"/>
        <v>0</v>
      </c>
      <c r="AP38" s="29"/>
      <c r="AQ38" s="29"/>
      <c r="AR38" s="29">
        <f t="shared" si="20"/>
        <v>3</v>
      </c>
      <c r="AS38" s="29">
        <f t="shared" si="21"/>
        <v>3</v>
      </c>
      <c r="AT38" s="29" t="str">
        <f t="shared" si="22"/>
        <v>Correct</v>
      </c>
      <c r="AU38" s="29"/>
      <c r="AV38" s="96" t="str">
        <f>IFERROR(VLOOKUP(Table1[[#This Row],[RespondentID]],'All Data'!$A:$CO,87,FALSE),"unknown")</f>
        <v>Man</v>
      </c>
      <c r="AW38" s="96" t="str">
        <f>IFERROR(VLOOKUP(Table1[[#This Row],[RespondentID]],'All Data'!$A:$CO,88,FALSE),"unknown")</f>
        <v>65+ years</v>
      </c>
      <c r="AX38" s="96" t="str">
        <f>IFERROR(VLOOKUP(Table1[[#This Row],[RespondentID]],'All Data'!$A:$CO,89,FALSE),"unknown")</f>
        <v>Queens</v>
      </c>
      <c r="AY38" s="96">
        <f>IFERROR(VLOOKUP(Table1[[#This Row],[RespondentID]],'All Data'!$A:$CO,90,FALSE),"unknown")</f>
        <v>11362</v>
      </c>
      <c r="AZ38" s="96" t="str">
        <f>IFERROR(VLOOKUP(Table1[[#This Row],[RespondentID]],'All Data'!$A:$CO,91,FALSE),"unknown")</f>
        <v>White</v>
      </c>
      <c r="BA38" s="96" t="str">
        <f>IFERROR(VLOOKUP(Table1[[#This Row],[RespondentID]],'All Data'!$A:$CO,92,FALSE),"unknown")</f>
        <v>Not Hispanic or Latino</v>
      </c>
      <c r="BB38" s="96" t="str">
        <f>IFERROR(VLOOKUP(Table1[[#This Row],[RespondentID]],'All Data'!$A:$CO,93,FALSE),"unknown")</f>
        <v>English</v>
      </c>
      <c r="BC38" s="96" t="str">
        <f>IFERROR(VLOOKUP(Table1[[#This Row],[RespondentID]],'All Data'!$A:$CW,94,FALSE),"unknown")</f>
        <v>Over $125,000</v>
      </c>
      <c r="BD38" s="96" t="str">
        <f>IFERROR(VLOOKUP(Table1[[#This Row],[RespondentID]],'All Data'!$A:$CW,95,FALSE),"unknown")</f>
        <v>College graduate</v>
      </c>
      <c r="BE38" s="96" t="str">
        <f>IFERROR(VLOOKUP(Table1[[#This Row],[RespondentID]],'All Data'!$A:$CW,96,FALSE),"unknown")</f>
        <v>Retired</v>
      </c>
      <c r="BF38" s="96" t="str">
        <f>IFERROR(VLOOKUP(Table1[[#This Row],[RespondentID]],'All Data'!$A:$CW,97,FALSE),"unknown")</f>
        <v>Yes</v>
      </c>
      <c r="BG38" s="96" t="str">
        <f>IFERROR(VLOOKUP(Table1[[#This Row],[RespondentID]],'All Data'!$A:$CW,98,FALSE),"unknown")</f>
        <v>Medicare, Private/Commercial</v>
      </c>
      <c r="BH38" s="96" t="str">
        <f>IFERROR(VLOOKUP(Table1[[#This Row],[RespondentID]],'All Data'!$A:$CW,99,FALSE),"unknown")</f>
        <v>Yes</v>
      </c>
    </row>
    <row r="39" spans="1:60">
      <c r="A39">
        <v>114456244927</v>
      </c>
      <c r="D39" t="s">
        <v>51</v>
      </c>
      <c r="E39" t="s">
        <v>17</v>
      </c>
      <c r="L39" t="s">
        <v>58</v>
      </c>
      <c r="U39" s="29">
        <f t="shared" si="0"/>
        <v>3</v>
      </c>
      <c r="V39" s="29">
        <f t="shared" si="1"/>
        <v>1</v>
      </c>
      <c r="W39" s="29"/>
      <c r="X39" s="29">
        <f t="shared" si="2"/>
        <v>0</v>
      </c>
      <c r="Y39" s="29">
        <f t="shared" si="3"/>
        <v>0</v>
      </c>
      <c r="Z39" s="29">
        <f t="shared" si="4"/>
        <v>1</v>
      </c>
      <c r="AA39" s="29">
        <f t="shared" si="5"/>
        <v>1</v>
      </c>
      <c r="AB39" s="29">
        <f t="shared" si="6"/>
        <v>0</v>
      </c>
      <c r="AC39" s="29">
        <f t="shared" si="7"/>
        <v>0</v>
      </c>
      <c r="AD39" s="29">
        <f t="shared" si="8"/>
        <v>0</v>
      </c>
      <c r="AE39" s="29">
        <f t="shared" si="9"/>
        <v>0</v>
      </c>
      <c r="AF39" s="29">
        <f t="shared" si="10"/>
        <v>0</v>
      </c>
      <c r="AG39" s="29">
        <f t="shared" si="11"/>
        <v>0</v>
      </c>
      <c r="AH39" s="29">
        <f t="shared" si="12"/>
        <v>1</v>
      </c>
      <c r="AI39" s="29">
        <f t="shared" si="13"/>
        <v>0</v>
      </c>
      <c r="AJ39" s="29">
        <f t="shared" si="14"/>
        <v>0</v>
      </c>
      <c r="AK39" s="29">
        <f t="shared" si="15"/>
        <v>0</v>
      </c>
      <c r="AL39" s="29">
        <f t="shared" si="16"/>
        <v>0</v>
      </c>
      <c r="AM39" s="29">
        <f t="shared" si="17"/>
        <v>0</v>
      </c>
      <c r="AN39" s="29">
        <f t="shared" si="18"/>
        <v>0</v>
      </c>
      <c r="AO39" s="29">
        <f t="shared" si="19"/>
        <v>0</v>
      </c>
      <c r="AP39" s="29"/>
      <c r="AQ39" s="29"/>
      <c r="AR39" s="29">
        <f t="shared" si="20"/>
        <v>3</v>
      </c>
      <c r="AS39" s="29">
        <f t="shared" si="21"/>
        <v>3</v>
      </c>
      <c r="AT39" s="29" t="str">
        <f t="shared" si="22"/>
        <v>Correct</v>
      </c>
      <c r="AU39" s="29"/>
      <c r="AV39" s="96" t="str">
        <f>IFERROR(VLOOKUP(Table1[[#This Row],[RespondentID]],'All Data'!$A:$CO,87,FALSE),"unknown")</f>
        <v>Man</v>
      </c>
      <c r="AW39" s="96" t="str">
        <f>IFERROR(VLOOKUP(Table1[[#This Row],[RespondentID]],'All Data'!$A:$CO,88,FALSE),"unknown")</f>
        <v>65+ years</v>
      </c>
      <c r="AX39" s="96" t="str">
        <f>IFERROR(VLOOKUP(Table1[[#This Row],[RespondentID]],'All Data'!$A:$CO,89,FALSE),"unknown")</f>
        <v>Queens</v>
      </c>
      <c r="AY39" s="96">
        <f>IFERROR(VLOOKUP(Table1[[#This Row],[RespondentID]],'All Data'!$A:$CO,90,FALSE),"unknown")</f>
        <v>11362</v>
      </c>
      <c r="AZ39" s="96" t="str">
        <f>IFERROR(VLOOKUP(Table1[[#This Row],[RespondentID]],'All Data'!$A:$CO,91,FALSE),"unknown")</f>
        <v>White</v>
      </c>
      <c r="BA39" s="96" t="str">
        <f>IFERROR(VLOOKUP(Table1[[#This Row],[RespondentID]],'All Data'!$A:$CO,92,FALSE),"unknown")</f>
        <v>Not Hispanic or Latino</v>
      </c>
      <c r="BB39" s="96">
        <f>IFERROR(VLOOKUP(Table1[[#This Row],[RespondentID]],'All Data'!$A:$CO,93,FALSE),"unknown")</f>
        <v>0</v>
      </c>
      <c r="BC39" s="96" t="str">
        <f>IFERROR(VLOOKUP(Table1[[#This Row],[RespondentID]],'All Data'!$A:$CW,94,FALSE),"unknown")</f>
        <v>$50,000 to $74,999</v>
      </c>
      <c r="BD39" s="96" t="str">
        <f>IFERROR(VLOOKUP(Table1[[#This Row],[RespondentID]],'All Data'!$A:$CW,95,FALSE),"unknown")</f>
        <v>High school graduate</v>
      </c>
      <c r="BE39" s="96" t="str">
        <f>IFERROR(VLOOKUP(Table1[[#This Row],[RespondentID]],'All Data'!$A:$CW,96,FALSE),"unknown")</f>
        <v>Retired</v>
      </c>
      <c r="BF39" s="96" t="str">
        <f>IFERROR(VLOOKUP(Table1[[#This Row],[RespondentID]],'All Data'!$A:$CW,97,FALSE),"unknown")</f>
        <v>Yes</v>
      </c>
      <c r="BG39" s="96" t="str">
        <f>IFERROR(VLOOKUP(Table1[[#This Row],[RespondentID]],'All Data'!$A:$CW,98,FALSE),"unknown")</f>
        <v>Medicare</v>
      </c>
      <c r="BH39" s="96" t="str">
        <f>IFERROR(VLOOKUP(Table1[[#This Row],[RespondentID]],'All Data'!$A:$CW,99,FALSE),"unknown")</f>
        <v>Yes</v>
      </c>
    </row>
    <row r="40" spans="1:60">
      <c r="A40">
        <v>114456242380</v>
      </c>
      <c r="F40" t="s">
        <v>52</v>
      </c>
      <c r="R40" t="s">
        <v>62</v>
      </c>
      <c r="U40" s="29">
        <f t="shared" si="0"/>
        <v>2</v>
      </c>
      <c r="V40" s="29">
        <f t="shared" si="1"/>
        <v>1.5</v>
      </c>
      <c r="W40" s="29"/>
      <c r="X40" s="29">
        <f t="shared" si="2"/>
        <v>0</v>
      </c>
      <c r="Y40" s="29">
        <f t="shared" si="3"/>
        <v>0</v>
      </c>
      <c r="Z40" s="29">
        <f t="shared" si="4"/>
        <v>0</v>
      </c>
      <c r="AA40" s="29">
        <f t="shared" si="5"/>
        <v>0</v>
      </c>
      <c r="AB40" s="29">
        <f t="shared" si="6"/>
        <v>1</v>
      </c>
      <c r="AC40" s="29">
        <f t="shared" si="7"/>
        <v>0</v>
      </c>
      <c r="AD40" s="29">
        <f t="shared" si="8"/>
        <v>0</v>
      </c>
      <c r="AE40" s="29">
        <f t="shared" si="9"/>
        <v>0</v>
      </c>
      <c r="AF40" s="29">
        <f t="shared" si="10"/>
        <v>0</v>
      </c>
      <c r="AG40" s="29">
        <f t="shared" si="11"/>
        <v>0</v>
      </c>
      <c r="AH40" s="29">
        <f t="shared" si="12"/>
        <v>0</v>
      </c>
      <c r="AI40" s="29">
        <f t="shared" si="13"/>
        <v>0</v>
      </c>
      <c r="AJ40" s="29">
        <f t="shared" si="14"/>
        <v>0</v>
      </c>
      <c r="AK40" s="29">
        <f t="shared" si="15"/>
        <v>0</v>
      </c>
      <c r="AL40" s="29">
        <f t="shared" si="16"/>
        <v>0</v>
      </c>
      <c r="AM40" s="29">
        <f t="shared" si="17"/>
        <v>0</v>
      </c>
      <c r="AN40" s="29">
        <f t="shared" si="18"/>
        <v>1</v>
      </c>
      <c r="AO40" s="29">
        <f t="shared" si="19"/>
        <v>0</v>
      </c>
      <c r="AP40" s="29"/>
      <c r="AQ40" s="29"/>
      <c r="AR40" s="29">
        <f t="shared" si="20"/>
        <v>2</v>
      </c>
      <c r="AS40" s="29">
        <f t="shared" si="21"/>
        <v>2</v>
      </c>
      <c r="AT40" s="29" t="str">
        <f t="shared" si="22"/>
        <v>Correct</v>
      </c>
      <c r="AU40" s="29"/>
      <c r="AV40" s="96" t="str">
        <f>IFERROR(VLOOKUP(Table1[[#This Row],[RespondentID]],'All Data'!$A:$CO,87,FALSE),"unknown")</f>
        <v>Man</v>
      </c>
      <c r="AW40" s="96" t="str">
        <f>IFERROR(VLOOKUP(Table1[[#This Row],[RespondentID]],'All Data'!$A:$CO,88,FALSE),"unknown")</f>
        <v>65+ years</v>
      </c>
      <c r="AX40" s="96" t="str">
        <f>IFERROR(VLOOKUP(Table1[[#This Row],[RespondentID]],'All Data'!$A:$CO,89,FALSE),"unknown")</f>
        <v>Queens</v>
      </c>
      <c r="AY40" s="96">
        <f>IFERROR(VLOOKUP(Table1[[#This Row],[RespondentID]],'All Data'!$A:$CO,90,FALSE),"unknown")</f>
        <v>11302</v>
      </c>
      <c r="AZ40" s="96" t="str">
        <f>IFERROR(VLOOKUP(Table1[[#This Row],[RespondentID]],'All Data'!$A:$CO,91,FALSE),"unknown")</f>
        <v>White</v>
      </c>
      <c r="BA40" s="96" t="str">
        <f>IFERROR(VLOOKUP(Table1[[#This Row],[RespondentID]],'All Data'!$A:$CO,92,FALSE),"unknown")</f>
        <v>Not Hispanic or Latino</v>
      </c>
      <c r="BB40" s="96" t="str">
        <f>IFERROR(VLOOKUP(Table1[[#This Row],[RespondentID]],'All Data'!$A:$CO,93,FALSE),"unknown")</f>
        <v>English</v>
      </c>
      <c r="BC40" s="96" t="str">
        <f>IFERROR(VLOOKUP(Table1[[#This Row],[RespondentID]],'All Data'!$A:$CW,94,FALSE),"unknown")</f>
        <v>Over $125,000</v>
      </c>
      <c r="BD40" s="96" t="str">
        <f>IFERROR(VLOOKUP(Table1[[#This Row],[RespondentID]],'All Data'!$A:$CW,95,FALSE),"unknown")</f>
        <v>College graduate</v>
      </c>
      <c r="BE40" s="96" t="str">
        <f>IFERROR(VLOOKUP(Table1[[#This Row],[RespondentID]],'All Data'!$A:$CW,96,FALSE),"unknown")</f>
        <v>Retired</v>
      </c>
      <c r="BF40" s="96" t="str">
        <f>IFERROR(VLOOKUP(Table1[[#This Row],[RespondentID]],'All Data'!$A:$CW,97,FALSE),"unknown")</f>
        <v>Yes</v>
      </c>
      <c r="BG40" s="96" t="str">
        <f>IFERROR(VLOOKUP(Table1[[#This Row],[RespondentID]],'All Data'!$A:$CW,98,FALSE),"unknown")</f>
        <v>Medicare</v>
      </c>
      <c r="BH40" s="96" t="str">
        <f>IFERROR(VLOOKUP(Table1[[#This Row],[RespondentID]],'All Data'!$A:$CW,99,FALSE),"unknown")</f>
        <v>Yes</v>
      </c>
    </row>
    <row r="41" spans="1:60">
      <c r="A41">
        <v>114456239612</v>
      </c>
      <c r="U41" s="29">
        <f t="shared" si="0"/>
        <v>0</v>
      </c>
      <c r="V41" s="29" t="e">
        <f t="shared" si="1"/>
        <v>#DIV/0!</v>
      </c>
      <c r="W41" s="29"/>
      <c r="X41" s="29">
        <f t="shared" si="2"/>
        <v>0</v>
      </c>
      <c r="Y41" s="29">
        <f t="shared" si="3"/>
        <v>0</v>
      </c>
      <c r="Z41" s="29">
        <f t="shared" si="4"/>
        <v>0</v>
      </c>
      <c r="AA41" s="29">
        <f t="shared" si="5"/>
        <v>0</v>
      </c>
      <c r="AB41" s="29">
        <f t="shared" si="6"/>
        <v>0</v>
      </c>
      <c r="AC41" s="29">
        <f t="shared" si="7"/>
        <v>0</v>
      </c>
      <c r="AD41" s="29">
        <f t="shared" si="8"/>
        <v>0</v>
      </c>
      <c r="AE41" s="29">
        <f t="shared" si="9"/>
        <v>0</v>
      </c>
      <c r="AF41" s="29">
        <f t="shared" si="10"/>
        <v>0</v>
      </c>
      <c r="AG41" s="29">
        <f t="shared" si="11"/>
        <v>0</v>
      </c>
      <c r="AH41" s="29">
        <f t="shared" si="12"/>
        <v>0</v>
      </c>
      <c r="AI41" s="29">
        <f t="shared" si="13"/>
        <v>0</v>
      </c>
      <c r="AJ41" s="29">
        <f t="shared" si="14"/>
        <v>0</v>
      </c>
      <c r="AK41" s="29">
        <f t="shared" si="15"/>
        <v>0</v>
      </c>
      <c r="AL41" s="29">
        <f t="shared" si="16"/>
        <v>0</v>
      </c>
      <c r="AM41" s="29">
        <f t="shared" si="17"/>
        <v>0</v>
      </c>
      <c r="AN41" s="29">
        <f t="shared" si="18"/>
        <v>0</v>
      </c>
      <c r="AO41" s="29">
        <f t="shared" si="19"/>
        <v>0</v>
      </c>
      <c r="AP41" s="29"/>
      <c r="AQ41" s="29"/>
      <c r="AR41" s="29">
        <f t="shared" si="20"/>
        <v>0</v>
      </c>
      <c r="AS41" s="29">
        <f t="shared" si="21"/>
        <v>0</v>
      </c>
      <c r="AT41" s="29" t="str">
        <f t="shared" si="22"/>
        <v>Correct</v>
      </c>
      <c r="AU41" s="29"/>
      <c r="AV41" s="96" t="str">
        <f>IFERROR(VLOOKUP(Table1[[#This Row],[RespondentID]],'All Data'!$A:$CO,87,FALSE),"unknown")</f>
        <v>Woman</v>
      </c>
      <c r="AW41" s="96" t="str">
        <f>IFERROR(VLOOKUP(Table1[[#This Row],[RespondentID]],'All Data'!$A:$CO,88,FALSE),"unknown")</f>
        <v>65+ years</v>
      </c>
      <c r="AX41" s="96" t="str">
        <f>IFERROR(VLOOKUP(Table1[[#This Row],[RespondentID]],'All Data'!$A:$CO,89,FALSE),"unknown")</f>
        <v>Queens</v>
      </c>
      <c r="AY41" s="96">
        <f>IFERROR(VLOOKUP(Table1[[#This Row],[RespondentID]],'All Data'!$A:$CO,90,FALSE),"unknown")</f>
        <v>11362</v>
      </c>
      <c r="AZ41" s="96" t="str">
        <f>IFERROR(VLOOKUP(Table1[[#This Row],[RespondentID]],'All Data'!$A:$CO,91,FALSE),"unknown")</f>
        <v>White</v>
      </c>
      <c r="BA41" s="96" t="str">
        <f>IFERROR(VLOOKUP(Table1[[#This Row],[RespondentID]],'All Data'!$A:$CO,92,FALSE),"unknown")</f>
        <v>Not Hispanic or Latino</v>
      </c>
      <c r="BB41" s="96" t="str">
        <f>IFERROR(VLOOKUP(Table1[[#This Row],[RespondentID]],'All Data'!$A:$CO,93,FALSE),"unknown")</f>
        <v>English</v>
      </c>
      <c r="BC41" s="96" t="str">
        <f>IFERROR(VLOOKUP(Table1[[#This Row],[RespondentID]],'All Data'!$A:$CW,94,FALSE),"unknown")</f>
        <v>$20,000 to $34,999</v>
      </c>
      <c r="BD41" s="96" t="str">
        <f>IFERROR(VLOOKUP(Table1[[#This Row],[RespondentID]],'All Data'!$A:$CW,95,FALSE),"unknown")</f>
        <v>Some college</v>
      </c>
      <c r="BE41" s="96" t="str">
        <f>IFERROR(VLOOKUP(Table1[[#This Row],[RespondentID]],'All Data'!$A:$CW,96,FALSE),"unknown")</f>
        <v>Retired</v>
      </c>
      <c r="BF41" s="96" t="str">
        <f>IFERROR(VLOOKUP(Table1[[#This Row],[RespondentID]],'All Data'!$A:$CW,97,FALSE),"unknown")</f>
        <v>Yes</v>
      </c>
      <c r="BG41" s="96" t="str">
        <f>IFERROR(VLOOKUP(Table1[[#This Row],[RespondentID]],'All Data'!$A:$CW,98,FALSE),"unknown")</f>
        <v>Private/Commercial</v>
      </c>
      <c r="BH41" s="96" t="str">
        <f>IFERROR(VLOOKUP(Table1[[#This Row],[RespondentID]],'All Data'!$A:$CW,99,FALSE),"unknown")</f>
        <v>Yes</v>
      </c>
    </row>
    <row r="42" spans="1:60">
      <c r="A42">
        <v>114456226428</v>
      </c>
      <c r="E42" t="s">
        <v>17</v>
      </c>
      <c r="Q42" t="s">
        <v>61</v>
      </c>
      <c r="R42" t="s">
        <v>62</v>
      </c>
      <c r="U42" s="29">
        <f t="shared" si="0"/>
        <v>3</v>
      </c>
      <c r="V42" s="29">
        <f t="shared" si="1"/>
        <v>1</v>
      </c>
      <c r="W42" s="29"/>
      <c r="X42" s="29">
        <f t="shared" si="2"/>
        <v>0</v>
      </c>
      <c r="Y42" s="29">
        <f t="shared" si="3"/>
        <v>0</v>
      </c>
      <c r="Z42" s="29">
        <f t="shared" si="4"/>
        <v>0</v>
      </c>
      <c r="AA42" s="29">
        <f t="shared" si="5"/>
        <v>1</v>
      </c>
      <c r="AB42" s="29">
        <f t="shared" si="6"/>
        <v>0</v>
      </c>
      <c r="AC42" s="29">
        <f t="shared" si="7"/>
        <v>0</v>
      </c>
      <c r="AD42" s="29">
        <f t="shared" si="8"/>
        <v>0</v>
      </c>
      <c r="AE42" s="29">
        <f t="shared" si="9"/>
        <v>0</v>
      </c>
      <c r="AF42" s="29">
        <f t="shared" si="10"/>
        <v>0</v>
      </c>
      <c r="AG42" s="29">
        <f t="shared" si="11"/>
        <v>0</v>
      </c>
      <c r="AH42" s="29">
        <f t="shared" si="12"/>
        <v>0</v>
      </c>
      <c r="AI42" s="29">
        <f t="shared" si="13"/>
        <v>0</v>
      </c>
      <c r="AJ42" s="29">
        <f t="shared" si="14"/>
        <v>0</v>
      </c>
      <c r="AK42" s="29">
        <f t="shared" si="15"/>
        <v>0</v>
      </c>
      <c r="AL42" s="29">
        <f t="shared" si="16"/>
        <v>0</v>
      </c>
      <c r="AM42" s="29">
        <f t="shared" si="17"/>
        <v>1</v>
      </c>
      <c r="AN42" s="29">
        <f t="shared" si="18"/>
        <v>1</v>
      </c>
      <c r="AO42" s="29">
        <f t="shared" si="19"/>
        <v>0</v>
      </c>
      <c r="AP42" s="29"/>
      <c r="AQ42" s="29"/>
      <c r="AR42" s="29">
        <f t="shared" si="20"/>
        <v>3</v>
      </c>
      <c r="AS42" s="29">
        <f t="shared" si="21"/>
        <v>3</v>
      </c>
      <c r="AT42" s="29" t="str">
        <f t="shared" si="22"/>
        <v>Correct</v>
      </c>
      <c r="AU42" s="29"/>
      <c r="AV42" s="96" t="str">
        <f>IFERROR(VLOOKUP(Table1[[#This Row],[RespondentID]],'All Data'!$A:$CO,87,FALSE),"unknown")</f>
        <v>Woman</v>
      </c>
      <c r="AW42" s="96" t="str">
        <f>IFERROR(VLOOKUP(Table1[[#This Row],[RespondentID]],'All Data'!$A:$CO,88,FALSE),"unknown")</f>
        <v>65+ years</v>
      </c>
      <c r="AX42" s="96" t="str">
        <f>IFERROR(VLOOKUP(Table1[[#This Row],[RespondentID]],'All Data'!$A:$CO,89,FALSE),"unknown")</f>
        <v>Nassau</v>
      </c>
      <c r="AY42" s="96" t="str">
        <f>IFERROR(VLOOKUP(Table1[[#This Row],[RespondentID]],'All Data'!$A:$CO,90,FALSE),"unknown")</f>
        <v>Freeport, 11520</v>
      </c>
      <c r="AZ42" s="96" t="str">
        <f>IFERROR(VLOOKUP(Table1[[#This Row],[RespondentID]],'All Data'!$A:$CO,91,FALSE),"unknown")</f>
        <v>White</v>
      </c>
      <c r="BA42" s="96">
        <f>IFERROR(VLOOKUP(Table1[[#This Row],[RespondentID]],'All Data'!$A:$CO,92,FALSE),"unknown")</f>
        <v>0</v>
      </c>
      <c r="BB42" s="96" t="str">
        <f>IFERROR(VLOOKUP(Table1[[#This Row],[RespondentID]],'All Data'!$A:$CO,93,FALSE),"unknown")</f>
        <v>English</v>
      </c>
      <c r="BC42" s="96">
        <f>IFERROR(VLOOKUP(Table1[[#This Row],[RespondentID]],'All Data'!$A:$CW,94,FALSE),"unknown")</f>
        <v>0</v>
      </c>
      <c r="BD42" s="96" t="str">
        <f>IFERROR(VLOOKUP(Table1[[#This Row],[RespondentID]],'All Data'!$A:$CW,95,FALSE),"unknown")</f>
        <v>High school graduate</v>
      </c>
      <c r="BE42" s="96" t="str">
        <f>IFERROR(VLOOKUP(Table1[[#This Row],[RespondentID]],'All Data'!$A:$CW,96,FALSE),"unknown")</f>
        <v>Retired</v>
      </c>
      <c r="BF42" s="96" t="str">
        <f>IFERROR(VLOOKUP(Table1[[#This Row],[RespondentID]],'All Data'!$A:$CW,97,FALSE),"unknown")</f>
        <v>Yes</v>
      </c>
      <c r="BG42" s="96" t="str">
        <f>IFERROR(VLOOKUP(Table1[[#This Row],[RespondentID]],'All Data'!$A:$CW,98,FALSE),"unknown")</f>
        <v>Medicare</v>
      </c>
      <c r="BH42" s="96">
        <f>IFERROR(VLOOKUP(Table1[[#This Row],[RespondentID]],'All Data'!$A:$CW,99,FALSE),"unknown")</f>
        <v>0</v>
      </c>
    </row>
    <row r="43" spans="1:60">
      <c r="A43">
        <v>114456233181</v>
      </c>
      <c r="B43" t="s">
        <v>49</v>
      </c>
      <c r="D43" t="s">
        <v>51</v>
      </c>
      <c r="H43" t="s">
        <v>54</v>
      </c>
      <c r="I43" t="s">
        <v>55</v>
      </c>
      <c r="U43" s="29">
        <f t="shared" si="0"/>
        <v>4</v>
      </c>
      <c r="V43" s="29">
        <f t="shared" si="1"/>
        <v>0.75</v>
      </c>
      <c r="W43" s="29"/>
      <c r="X43" s="29">
        <f t="shared" si="2"/>
        <v>0.75</v>
      </c>
      <c r="Y43" s="29">
        <f t="shared" si="3"/>
        <v>0</v>
      </c>
      <c r="Z43" s="29">
        <f t="shared" si="4"/>
        <v>0.75</v>
      </c>
      <c r="AA43" s="29">
        <f t="shared" si="5"/>
        <v>0</v>
      </c>
      <c r="AB43" s="29">
        <f t="shared" si="6"/>
        <v>0</v>
      </c>
      <c r="AC43" s="29">
        <f t="shared" si="7"/>
        <v>0</v>
      </c>
      <c r="AD43" s="29">
        <f t="shared" si="8"/>
        <v>0.75</v>
      </c>
      <c r="AE43" s="29">
        <f t="shared" si="9"/>
        <v>0.75</v>
      </c>
      <c r="AF43" s="29">
        <f t="shared" si="10"/>
        <v>0</v>
      </c>
      <c r="AG43" s="29">
        <f t="shared" si="11"/>
        <v>0</v>
      </c>
      <c r="AH43" s="29">
        <f t="shared" si="12"/>
        <v>0</v>
      </c>
      <c r="AI43" s="29">
        <f t="shared" si="13"/>
        <v>0</v>
      </c>
      <c r="AJ43" s="29">
        <f t="shared" si="14"/>
        <v>0</v>
      </c>
      <c r="AK43" s="29">
        <f t="shared" si="15"/>
        <v>0</v>
      </c>
      <c r="AL43" s="29">
        <f t="shared" si="16"/>
        <v>0</v>
      </c>
      <c r="AM43" s="29">
        <f t="shared" si="17"/>
        <v>0</v>
      </c>
      <c r="AN43" s="29">
        <f t="shared" si="18"/>
        <v>0</v>
      </c>
      <c r="AO43" s="29">
        <f t="shared" si="19"/>
        <v>0</v>
      </c>
      <c r="AP43" s="29"/>
      <c r="AQ43" s="29"/>
      <c r="AR43" s="29">
        <f t="shared" si="20"/>
        <v>3</v>
      </c>
      <c r="AS43" s="29">
        <f t="shared" si="21"/>
        <v>4</v>
      </c>
      <c r="AT43" s="29" t="str">
        <f t="shared" si="22"/>
        <v>Correct</v>
      </c>
      <c r="AU43" s="29"/>
      <c r="AV43" s="96" t="str">
        <f>IFERROR(VLOOKUP(Table1[[#This Row],[RespondentID]],'All Data'!$A:$CO,87,FALSE),"unknown")</f>
        <v>Woman</v>
      </c>
      <c r="AW43" s="96" t="str">
        <f>IFERROR(VLOOKUP(Table1[[#This Row],[RespondentID]],'All Data'!$A:$CO,88,FALSE),"unknown")</f>
        <v>65+ years</v>
      </c>
      <c r="AX43" s="96" t="str">
        <f>IFERROR(VLOOKUP(Table1[[#This Row],[RespondentID]],'All Data'!$A:$CO,89,FALSE),"unknown")</f>
        <v>Nassau</v>
      </c>
      <c r="AY43" s="96" t="str">
        <f>IFERROR(VLOOKUP(Table1[[#This Row],[RespondentID]],'All Data'!$A:$CO,90,FALSE),"unknown")</f>
        <v>Massapequa, 11758</v>
      </c>
      <c r="AZ43" s="96" t="str">
        <f>IFERROR(VLOOKUP(Table1[[#This Row],[RespondentID]],'All Data'!$A:$CO,91,FALSE),"unknown")</f>
        <v>White</v>
      </c>
      <c r="BA43" s="96" t="str">
        <f>IFERROR(VLOOKUP(Table1[[#This Row],[RespondentID]],'All Data'!$A:$CO,92,FALSE),"unknown")</f>
        <v>Not Hispanic or Latino</v>
      </c>
      <c r="BB43" s="96" t="str">
        <f>IFERROR(VLOOKUP(Table1[[#This Row],[RespondentID]],'All Data'!$A:$CO,93,FALSE),"unknown")</f>
        <v>English</v>
      </c>
      <c r="BC43" s="96" t="str">
        <f>IFERROR(VLOOKUP(Table1[[#This Row],[RespondentID]],'All Data'!$A:$CW,94,FALSE),"unknown")</f>
        <v>$20,000 to $34,999</v>
      </c>
      <c r="BD43" s="96" t="str">
        <f>IFERROR(VLOOKUP(Table1[[#This Row],[RespondentID]],'All Data'!$A:$CW,95,FALSE),"unknown")</f>
        <v>Some college</v>
      </c>
      <c r="BE43" s="96" t="str">
        <f>IFERROR(VLOOKUP(Table1[[#This Row],[RespondentID]],'All Data'!$A:$CW,96,FALSE),"unknown")</f>
        <v>Retired</v>
      </c>
      <c r="BF43" s="96" t="str">
        <f>IFERROR(VLOOKUP(Table1[[#This Row],[RespondentID]],'All Data'!$A:$CW,97,FALSE),"unknown")</f>
        <v>Yes</v>
      </c>
      <c r="BG43" s="96" t="str">
        <f>IFERROR(VLOOKUP(Table1[[#This Row],[RespondentID]],'All Data'!$A:$CW,98,FALSE),"unknown")</f>
        <v>Medicare</v>
      </c>
      <c r="BH43" s="96">
        <f>IFERROR(VLOOKUP(Table1[[#This Row],[RespondentID]],'All Data'!$A:$CW,99,FALSE),"unknown")</f>
        <v>0</v>
      </c>
    </row>
    <row r="44" spans="1:60">
      <c r="A44">
        <v>114456230710</v>
      </c>
      <c r="H44" t="s">
        <v>54</v>
      </c>
      <c r="U44" s="29">
        <f t="shared" si="0"/>
        <v>1</v>
      </c>
      <c r="V44" s="29">
        <f t="shared" si="1"/>
        <v>3</v>
      </c>
      <c r="W44" s="29"/>
      <c r="X44" s="29">
        <f t="shared" si="2"/>
        <v>0</v>
      </c>
      <c r="Y44" s="29">
        <f t="shared" si="3"/>
        <v>0</v>
      </c>
      <c r="Z44" s="29">
        <f t="shared" si="4"/>
        <v>0</v>
      </c>
      <c r="AA44" s="29">
        <f t="shared" si="5"/>
        <v>0</v>
      </c>
      <c r="AB44" s="29">
        <f t="shared" si="6"/>
        <v>0</v>
      </c>
      <c r="AC44" s="29">
        <f t="shared" si="7"/>
        <v>0</v>
      </c>
      <c r="AD44" s="29">
        <f t="shared" si="8"/>
        <v>1</v>
      </c>
      <c r="AE44" s="29">
        <f t="shared" si="9"/>
        <v>0</v>
      </c>
      <c r="AF44" s="29">
        <f t="shared" si="10"/>
        <v>0</v>
      </c>
      <c r="AG44" s="29">
        <f t="shared" si="11"/>
        <v>0</v>
      </c>
      <c r="AH44" s="29">
        <f t="shared" si="12"/>
        <v>0</v>
      </c>
      <c r="AI44" s="29">
        <f t="shared" si="13"/>
        <v>0</v>
      </c>
      <c r="AJ44" s="29">
        <f t="shared" si="14"/>
        <v>0</v>
      </c>
      <c r="AK44" s="29">
        <f t="shared" si="15"/>
        <v>0</v>
      </c>
      <c r="AL44" s="29">
        <f t="shared" si="16"/>
        <v>0</v>
      </c>
      <c r="AM44" s="29">
        <f t="shared" si="17"/>
        <v>0</v>
      </c>
      <c r="AN44" s="29">
        <f t="shared" si="18"/>
        <v>0</v>
      </c>
      <c r="AO44" s="29">
        <f t="shared" si="19"/>
        <v>0</v>
      </c>
      <c r="AP44" s="29"/>
      <c r="AQ44" s="29"/>
      <c r="AR44" s="29">
        <f t="shared" si="20"/>
        <v>1</v>
      </c>
      <c r="AS44" s="29">
        <f t="shared" si="21"/>
        <v>1</v>
      </c>
      <c r="AT44" s="29" t="str">
        <f t="shared" si="22"/>
        <v>Correct</v>
      </c>
      <c r="AU44" s="29"/>
      <c r="AV44" s="96" t="str">
        <f>IFERROR(VLOOKUP(Table1[[#This Row],[RespondentID]],'All Data'!$A:$CO,87,FALSE),"unknown")</f>
        <v>Woman</v>
      </c>
      <c r="AW44" s="96" t="str">
        <f>IFERROR(VLOOKUP(Table1[[#This Row],[RespondentID]],'All Data'!$A:$CO,88,FALSE),"unknown")</f>
        <v>55-64 years</v>
      </c>
      <c r="AX44" s="96" t="str">
        <f>IFERROR(VLOOKUP(Table1[[#This Row],[RespondentID]],'All Data'!$A:$CO,89,FALSE),"unknown")</f>
        <v>Nassau</v>
      </c>
      <c r="AY44" s="96" t="str">
        <f>IFERROR(VLOOKUP(Table1[[#This Row],[RespondentID]],'All Data'!$A:$CO,90,FALSE),"unknown")</f>
        <v>Old Bethpage, 11804</v>
      </c>
      <c r="AZ44" s="96" t="str">
        <f>IFERROR(VLOOKUP(Table1[[#This Row],[RespondentID]],'All Data'!$A:$CO,91,FALSE),"unknown")</f>
        <v>White</v>
      </c>
      <c r="BA44" s="96" t="str">
        <f>IFERROR(VLOOKUP(Table1[[#This Row],[RespondentID]],'All Data'!$A:$CO,92,FALSE),"unknown")</f>
        <v>Not Hispanic or Latino</v>
      </c>
      <c r="BB44" s="96" t="str">
        <f>IFERROR(VLOOKUP(Table1[[#This Row],[RespondentID]],'All Data'!$A:$CO,93,FALSE),"unknown")</f>
        <v>English</v>
      </c>
      <c r="BC44" s="96" t="str">
        <f>IFERROR(VLOOKUP(Table1[[#This Row],[RespondentID]],'All Data'!$A:$CW,94,FALSE),"unknown")</f>
        <v>$35,000 to $49,999</v>
      </c>
      <c r="BD44" s="96" t="str">
        <f>IFERROR(VLOOKUP(Table1[[#This Row],[RespondentID]],'All Data'!$A:$CW,95,FALSE),"unknown")</f>
        <v>Technical school</v>
      </c>
      <c r="BE44" s="96" t="str">
        <f>IFERROR(VLOOKUP(Table1[[#This Row],[RespondentID]],'All Data'!$A:$CW,96,FALSE),"unknown")</f>
        <v>Employed for wages</v>
      </c>
      <c r="BF44" s="96" t="str">
        <f>IFERROR(VLOOKUP(Table1[[#This Row],[RespondentID]],'All Data'!$A:$CW,97,FALSE),"unknown")</f>
        <v>Yes</v>
      </c>
      <c r="BG44" s="96" t="str">
        <f>IFERROR(VLOOKUP(Table1[[#This Row],[RespondentID]],'All Data'!$A:$CW,98,FALSE),"unknown")</f>
        <v>Private/Commercial</v>
      </c>
      <c r="BH44" s="96" t="str">
        <f>IFERROR(VLOOKUP(Table1[[#This Row],[RespondentID]],'All Data'!$A:$CW,99,FALSE),"unknown")</f>
        <v>Yes</v>
      </c>
    </row>
    <row r="45" spans="1:60">
      <c r="A45">
        <v>114449860737</v>
      </c>
      <c r="B45" t="s">
        <v>49</v>
      </c>
      <c r="E45" t="s">
        <v>17</v>
      </c>
      <c r="H45" t="s">
        <v>54</v>
      </c>
      <c r="I45" t="s">
        <v>55</v>
      </c>
      <c r="K45" t="s">
        <v>57</v>
      </c>
      <c r="L45" t="s">
        <v>58</v>
      </c>
      <c r="M45" t="s">
        <v>59</v>
      </c>
      <c r="N45" t="s">
        <v>24</v>
      </c>
      <c r="Q45" t="s">
        <v>61</v>
      </c>
      <c r="S45" t="s">
        <v>63</v>
      </c>
      <c r="U45" s="29">
        <f t="shared" si="0"/>
        <v>10</v>
      </c>
      <c r="V45" s="29">
        <f t="shared" si="1"/>
        <v>0.3</v>
      </c>
      <c r="W45" s="29"/>
      <c r="X45" s="29">
        <f t="shared" si="2"/>
        <v>0.3</v>
      </c>
      <c r="Y45" s="29">
        <f t="shared" si="3"/>
        <v>0</v>
      </c>
      <c r="Z45" s="29">
        <f t="shared" si="4"/>
        <v>0</v>
      </c>
      <c r="AA45" s="29">
        <f t="shared" si="5"/>
        <v>0.3</v>
      </c>
      <c r="AB45" s="29">
        <f t="shared" si="6"/>
        <v>0</v>
      </c>
      <c r="AC45" s="29">
        <f t="shared" si="7"/>
        <v>0</v>
      </c>
      <c r="AD45" s="29">
        <f t="shared" si="8"/>
        <v>0.3</v>
      </c>
      <c r="AE45" s="29">
        <f t="shared" si="9"/>
        <v>0.3</v>
      </c>
      <c r="AF45" s="29">
        <f t="shared" si="10"/>
        <v>0</v>
      </c>
      <c r="AG45" s="29">
        <f t="shared" si="11"/>
        <v>0.3</v>
      </c>
      <c r="AH45" s="29">
        <f t="shared" si="12"/>
        <v>0.3</v>
      </c>
      <c r="AI45" s="29">
        <f t="shared" si="13"/>
        <v>0.3</v>
      </c>
      <c r="AJ45" s="29">
        <f t="shared" si="14"/>
        <v>0.3</v>
      </c>
      <c r="AK45" s="29">
        <f t="shared" si="15"/>
        <v>0</v>
      </c>
      <c r="AL45" s="29">
        <f t="shared" si="16"/>
        <v>0</v>
      </c>
      <c r="AM45" s="29">
        <f t="shared" si="17"/>
        <v>0.3</v>
      </c>
      <c r="AN45" s="29">
        <f t="shared" si="18"/>
        <v>0</v>
      </c>
      <c r="AO45" s="29">
        <f t="shared" si="19"/>
        <v>0.3</v>
      </c>
      <c r="AP45" s="29"/>
      <c r="AQ45" s="29"/>
      <c r="AR45" s="29">
        <f t="shared" si="20"/>
        <v>2.9999999999999996</v>
      </c>
      <c r="AS45" s="29">
        <f t="shared" si="21"/>
        <v>10</v>
      </c>
      <c r="AT45" s="29" t="str">
        <f t="shared" si="22"/>
        <v>Correct</v>
      </c>
      <c r="AU45" s="29"/>
      <c r="AV45" s="96" t="str">
        <f>IFERROR(VLOOKUP(Table1[[#This Row],[RespondentID]],'All Data'!$A:$CO,87,FALSE),"unknown")</f>
        <v>Woman</v>
      </c>
      <c r="AW45" s="96" t="str">
        <f>IFERROR(VLOOKUP(Table1[[#This Row],[RespondentID]],'All Data'!$A:$CO,88,FALSE),"unknown")</f>
        <v>35-44 years</v>
      </c>
      <c r="AX45" s="96" t="str">
        <f>IFERROR(VLOOKUP(Table1[[#This Row],[RespondentID]],'All Data'!$A:$CO,89,FALSE),"unknown")</f>
        <v>Queens</v>
      </c>
      <c r="AY45" s="96">
        <f>IFERROR(VLOOKUP(Table1[[#This Row],[RespondentID]],'All Data'!$A:$CO,90,FALSE),"unknown")</f>
        <v>11693</v>
      </c>
      <c r="AZ45" s="96" t="str">
        <f>IFERROR(VLOOKUP(Table1[[#This Row],[RespondentID]],'All Data'!$A:$CO,91,FALSE),"unknown")</f>
        <v>Other (please specify)</v>
      </c>
      <c r="BA45" s="96" t="str">
        <f>IFERROR(VLOOKUP(Table1[[#This Row],[RespondentID]],'All Data'!$A:$CO,92,FALSE),"unknown")</f>
        <v>Hispanic or Latino</v>
      </c>
      <c r="BB45" s="96" t="str">
        <f>IFERROR(VLOOKUP(Table1[[#This Row],[RespondentID]],'All Data'!$A:$CO,93,FALSE),"unknown")</f>
        <v>English</v>
      </c>
      <c r="BC45" s="96" t="str">
        <f>IFERROR(VLOOKUP(Table1[[#This Row],[RespondentID]],'All Data'!$A:$CW,94,FALSE),"unknown")</f>
        <v>$50,000 to $74,999</v>
      </c>
      <c r="BD45" s="96" t="str">
        <f>IFERROR(VLOOKUP(Table1[[#This Row],[RespondentID]],'All Data'!$A:$CW,95,FALSE),"unknown")</f>
        <v>College graduate</v>
      </c>
      <c r="BE45" s="96" t="str">
        <f>IFERROR(VLOOKUP(Table1[[#This Row],[RespondentID]],'All Data'!$A:$CW,96,FALSE),"unknown")</f>
        <v>Self-employed</v>
      </c>
      <c r="BF45" s="96" t="str">
        <f>IFERROR(VLOOKUP(Table1[[#This Row],[RespondentID]],'All Data'!$A:$CW,97,FALSE),"unknown")</f>
        <v>Yes</v>
      </c>
      <c r="BG45" s="96" t="str">
        <f>IFERROR(VLOOKUP(Table1[[#This Row],[RespondentID]],'All Data'!$A:$CW,98,FALSE),"unknown")</f>
        <v>Medicaid</v>
      </c>
      <c r="BH45" s="96" t="str">
        <f>IFERROR(VLOOKUP(Table1[[#This Row],[RespondentID]],'All Data'!$A:$CW,99,FALSE),"unknown")</f>
        <v>Yes</v>
      </c>
    </row>
    <row r="46" spans="1:60">
      <c r="A46">
        <v>114449779544</v>
      </c>
      <c r="E46" t="s">
        <v>17</v>
      </c>
      <c r="I46" t="s">
        <v>55</v>
      </c>
      <c r="N46" t="s">
        <v>24</v>
      </c>
      <c r="U46" s="29">
        <f t="shared" si="0"/>
        <v>3</v>
      </c>
      <c r="V46" s="29">
        <f t="shared" si="1"/>
        <v>1</v>
      </c>
      <c r="W46" s="29"/>
      <c r="X46" s="29">
        <f t="shared" si="2"/>
        <v>0</v>
      </c>
      <c r="Y46" s="29">
        <f t="shared" si="3"/>
        <v>0</v>
      </c>
      <c r="Z46" s="29">
        <f t="shared" si="4"/>
        <v>0</v>
      </c>
      <c r="AA46" s="29">
        <f t="shared" si="5"/>
        <v>1</v>
      </c>
      <c r="AB46" s="29">
        <f t="shared" si="6"/>
        <v>0</v>
      </c>
      <c r="AC46" s="29">
        <f t="shared" si="7"/>
        <v>0</v>
      </c>
      <c r="AD46" s="29">
        <f t="shared" si="8"/>
        <v>0</v>
      </c>
      <c r="AE46" s="29">
        <f t="shared" si="9"/>
        <v>1</v>
      </c>
      <c r="AF46" s="29">
        <f t="shared" si="10"/>
        <v>0</v>
      </c>
      <c r="AG46" s="29">
        <f t="shared" si="11"/>
        <v>0</v>
      </c>
      <c r="AH46" s="29">
        <f t="shared" si="12"/>
        <v>0</v>
      </c>
      <c r="AI46" s="29">
        <f t="shared" si="13"/>
        <v>0</v>
      </c>
      <c r="AJ46" s="29">
        <f t="shared" si="14"/>
        <v>1</v>
      </c>
      <c r="AK46" s="29">
        <f t="shared" si="15"/>
        <v>0</v>
      </c>
      <c r="AL46" s="29">
        <f t="shared" si="16"/>
        <v>0</v>
      </c>
      <c r="AM46" s="29">
        <f t="shared" si="17"/>
        <v>0</v>
      </c>
      <c r="AN46" s="29">
        <f t="shared" si="18"/>
        <v>0</v>
      </c>
      <c r="AO46" s="29">
        <f t="shared" si="19"/>
        <v>0</v>
      </c>
      <c r="AP46" s="29"/>
      <c r="AQ46" s="29"/>
      <c r="AR46" s="29">
        <f t="shared" si="20"/>
        <v>3</v>
      </c>
      <c r="AS46" s="29">
        <f t="shared" si="21"/>
        <v>3</v>
      </c>
      <c r="AT46" s="29" t="str">
        <f t="shared" si="22"/>
        <v>Correct</v>
      </c>
      <c r="AU46" s="29"/>
      <c r="AV46" s="96" t="str">
        <f>IFERROR(VLOOKUP(Table1[[#This Row],[RespondentID]],'All Data'!$A:$CO,87,FALSE),"unknown")</f>
        <v>Man</v>
      </c>
      <c r="AW46" s="96" t="str">
        <f>IFERROR(VLOOKUP(Table1[[#This Row],[RespondentID]],'All Data'!$A:$CO,88,FALSE),"unknown")</f>
        <v>55-64 years</v>
      </c>
      <c r="AX46" s="96" t="str">
        <f>IFERROR(VLOOKUP(Table1[[#This Row],[RespondentID]],'All Data'!$A:$CO,89,FALSE),"unknown")</f>
        <v>Suffolk</v>
      </c>
      <c r="AY46" s="96" t="str">
        <f>IFERROR(VLOOKUP(Table1[[#This Row],[RespondentID]],'All Data'!$A:$CO,90,FALSE),"unknown")</f>
        <v>East Islip, 11730</v>
      </c>
      <c r="AZ46" s="96" t="str">
        <f>IFERROR(VLOOKUP(Table1[[#This Row],[RespondentID]],'All Data'!$A:$CO,91,FALSE),"unknown")</f>
        <v>White</v>
      </c>
      <c r="BA46" s="96" t="str">
        <f>IFERROR(VLOOKUP(Table1[[#This Row],[RespondentID]],'All Data'!$A:$CO,92,FALSE),"unknown")</f>
        <v>Not Hispanic or Latino</v>
      </c>
      <c r="BB46" s="96" t="str">
        <f>IFERROR(VLOOKUP(Table1[[#This Row],[RespondentID]],'All Data'!$A:$CO,93,FALSE),"unknown")</f>
        <v>English</v>
      </c>
      <c r="BC46" s="96" t="str">
        <f>IFERROR(VLOOKUP(Table1[[#This Row],[RespondentID]],'All Data'!$A:$CW,94,FALSE),"unknown")</f>
        <v>Over $125,000</v>
      </c>
      <c r="BD46" s="96" t="str">
        <f>IFERROR(VLOOKUP(Table1[[#This Row],[RespondentID]],'All Data'!$A:$CW,95,FALSE),"unknown")</f>
        <v>Graduate school</v>
      </c>
      <c r="BE46" s="96" t="str">
        <f>IFERROR(VLOOKUP(Table1[[#This Row],[RespondentID]],'All Data'!$A:$CW,96,FALSE),"unknown")</f>
        <v>Employed for wages</v>
      </c>
      <c r="BF46" s="96" t="str">
        <f>IFERROR(VLOOKUP(Table1[[#This Row],[RespondentID]],'All Data'!$A:$CW,97,FALSE),"unknown")</f>
        <v>Yes</v>
      </c>
      <c r="BG46" s="96" t="str">
        <f>IFERROR(VLOOKUP(Table1[[#This Row],[RespondentID]],'All Data'!$A:$CW,98,FALSE),"unknown")</f>
        <v>Private/Commercial</v>
      </c>
      <c r="BH46" s="96" t="str">
        <f>IFERROR(VLOOKUP(Table1[[#This Row],[RespondentID]],'All Data'!$A:$CW,99,FALSE),"unknown")</f>
        <v>Yes</v>
      </c>
    </row>
    <row r="47" spans="1:60">
      <c r="A47">
        <v>114448354262</v>
      </c>
      <c r="T47" t="s">
        <v>499</v>
      </c>
      <c r="U47" s="29">
        <f t="shared" si="0"/>
        <v>1</v>
      </c>
      <c r="V47" s="29">
        <f t="shared" si="1"/>
        <v>3</v>
      </c>
      <c r="W47" s="29"/>
      <c r="X47" s="29">
        <f t="shared" si="2"/>
        <v>0</v>
      </c>
      <c r="Y47" s="29">
        <f t="shared" si="3"/>
        <v>0</v>
      </c>
      <c r="Z47" s="29">
        <f t="shared" si="4"/>
        <v>0</v>
      </c>
      <c r="AA47" s="29">
        <f t="shared" si="5"/>
        <v>0</v>
      </c>
      <c r="AB47" s="29">
        <f t="shared" si="6"/>
        <v>0</v>
      </c>
      <c r="AC47" s="29">
        <f t="shared" si="7"/>
        <v>0</v>
      </c>
      <c r="AD47" s="29">
        <f t="shared" si="8"/>
        <v>0</v>
      </c>
      <c r="AE47" s="29">
        <f t="shared" si="9"/>
        <v>0</v>
      </c>
      <c r="AF47" s="29">
        <f t="shared" si="10"/>
        <v>0</v>
      </c>
      <c r="AG47" s="29">
        <f t="shared" si="11"/>
        <v>0</v>
      </c>
      <c r="AH47" s="29">
        <f t="shared" si="12"/>
        <v>0</v>
      </c>
      <c r="AI47" s="29">
        <f t="shared" si="13"/>
        <v>0</v>
      </c>
      <c r="AJ47" s="29">
        <f t="shared" si="14"/>
        <v>0</v>
      </c>
      <c r="AK47" s="29">
        <f t="shared" si="15"/>
        <v>0</v>
      </c>
      <c r="AL47" s="29">
        <f t="shared" si="16"/>
        <v>0</v>
      </c>
      <c r="AM47" s="29">
        <f t="shared" si="17"/>
        <v>0</v>
      </c>
      <c r="AN47" s="29">
        <f t="shared" si="18"/>
        <v>0</v>
      </c>
      <c r="AO47" s="29">
        <f t="shared" si="19"/>
        <v>0</v>
      </c>
      <c r="AP47" s="29"/>
      <c r="AQ47" s="29"/>
      <c r="AR47" s="29">
        <f t="shared" si="20"/>
        <v>0</v>
      </c>
      <c r="AS47" s="29">
        <f t="shared" si="21"/>
        <v>1</v>
      </c>
      <c r="AT47" s="29" t="str">
        <f t="shared" si="22"/>
        <v>Wrong</v>
      </c>
      <c r="AU47" s="29"/>
      <c r="AV47" s="96" t="str">
        <f>IFERROR(VLOOKUP(Table1[[#This Row],[RespondentID]],'All Data'!$A:$CO,87,FALSE),"unknown")</f>
        <v>Woman</v>
      </c>
      <c r="AW47" s="96" t="str">
        <f>IFERROR(VLOOKUP(Table1[[#This Row],[RespondentID]],'All Data'!$A:$CO,88,FALSE),"unknown")</f>
        <v>65+ years</v>
      </c>
      <c r="AX47" s="96" t="str">
        <f>IFERROR(VLOOKUP(Table1[[#This Row],[RespondentID]],'All Data'!$A:$CO,89,FALSE),"unknown")</f>
        <v>Queens</v>
      </c>
      <c r="AY47" s="96">
        <f>IFERROR(VLOOKUP(Table1[[#This Row],[RespondentID]],'All Data'!$A:$CO,90,FALSE),"unknown")</f>
        <v>11694</v>
      </c>
      <c r="AZ47" s="96" t="str">
        <f>IFERROR(VLOOKUP(Table1[[#This Row],[RespondentID]],'All Data'!$A:$CO,91,FALSE),"unknown")</f>
        <v>White</v>
      </c>
      <c r="BA47" s="96" t="str">
        <f>IFERROR(VLOOKUP(Table1[[#This Row],[RespondentID]],'All Data'!$A:$CO,92,FALSE),"unknown")</f>
        <v>Not Hispanic or Latino</v>
      </c>
      <c r="BB47" s="96" t="str">
        <f>IFERROR(VLOOKUP(Table1[[#This Row],[RespondentID]],'All Data'!$A:$CO,93,FALSE),"unknown")</f>
        <v>English</v>
      </c>
      <c r="BC47" s="96" t="str">
        <f>IFERROR(VLOOKUP(Table1[[#This Row],[RespondentID]],'All Data'!$A:$CW,94,FALSE),"unknown")</f>
        <v>$50,000 to $74,999</v>
      </c>
      <c r="BD47" s="96" t="str">
        <f>IFERROR(VLOOKUP(Table1[[#This Row],[RespondentID]],'All Data'!$A:$CW,95,FALSE),"unknown")</f>
        <v>Some college</v>
      </c>
      <c r="BE47" s="96" t="str">
        <f>IFERROR(VLOOKUP(Table1[[#This Row],[RespondentID]],'All Data'!$A:$CW,96,FALSE),"unknown")</f>
        <v>Retired</v>
      </c>
      <c r="BF47" s="96" t="str">
        <f>IFERROR(VLOOKUP(Table1[[#This Row],[RespondentID]],'All Data'!$A:$CW,97,FALSE),"unknown")</f>
        <v>Yes</v>
      </c>
      <c r="BG47" s="96" t="str">
        <f>IFERROR(VLOOKUP(Table1[[#This Row],[RespondentID]],'All Data'!$A:$CW,98,FALSE),"unknown")</f>
        <v>Medicare</v>
      </c>
      <c r="BH47" s="96" t="str">
        <f>IFERROR(VLOOKUP(Table1[[#This Row],[RespondentID]],'All Data'!$A:$CW,99,FALSE),"unknown")</f>
        <v>Yes</v>
      </c>
    </row>
    <row r="48" spans="1:60">
      <c r="A48">
        <v>114446451533</v>
      </c>
      <c r="F48" t="s">
        <v>52</v>
      </c>
      <c r="J48" t="s">
        <v>56</v>
      </c>
      <c r="M48" t="s">
        <v>59</v>
      </c>
      <c r="U48" s="29">
        <f t="shared" si="0"/>
        <v>3</v>
      </c>
      <c r="V48" s="29">
        <f t="shared" si="1"/>
        <v>1</v>
      </c>
      <c r="W48" s="29"/>
      <c r="X48" s="29">
        <f t="shared" si="2"/>
        <v>0</v>
      </c>
      <c r="Y48" s="29">
        <f t="shared" si="3"/>
        <v>0</v>
      </c>
      <c r="Z48" s="29">
        <f t="shared" si="4"/>
        <v>0</v>
      </c>
      <c r="AA48" s="29">
        <f t="shared" si="5"/>
        <v>0</v>
      </c>
      <c r="AB48" s="29">
        <f t="shared" si="6"/>
        <v>1</v>
      </c>
      <c r="AC48" s="29">
        <f t="shared" si="7"/>
        <v>0</v>
      </c>
      <c r="AD48" s="29">
        <f t="shared" si="8"/>
        <v>0</v>
      </c>
      <c r="AE48" s="29">
        <f t="shared" si="9"/>
        <v>0</v>
      </c>
      <c r="AF48" s="29">
        <f t="shared" si="10"/>
        <v>1</v>
      </c>
      <c r="AG48" s="29">
        <f t="shared" si="11"/>
        <v>0</v>
      </c>
      <c r="AH48" s="29">
        <f t="shared" si="12"/>
        <v>0</v>
      </c>
      <c r="AI48" s="29">
        <f t="shared" si="13"/>
        <v>1</v>
      </c>
      <c r="AJ48" s="29">
        <f t="shared" si="14"/>
        <v>0</v>
      </c>
      <c r="AK48" s="29">
        <f t="shared" si="15"/>
        <v>0</v>
      </c>
      <c r="AL48" s="29">
        <f t="shared" si="16"/>
        <v>0</v>
      </c>
      <c r="AM48" s="29">
        <f t="shared" si="17"/>
        <v>0</v>
      </c>
      <c r="AN48" s="29">
        <f t="shared" si="18"/>
        <v>0</v>
      </c>
      <c r="AO48" s="29">
        <f t="shared" si="19"/>
        <v>0</v>
      </c>
      <c r="AP48" s="29"/>
      <c r="AQ48" s="29"/>
      <c r="AR48" s="29">
        <f t="shared" si="20"/>
        <v>3</v>
      </c>
      <c r="AS48" s="29">
        <f t="shared" si="21"/>
        <v>3</v>
      </c>
      <c r="AT48" s="29" t="str">
        <f t="shared" si="22"/>
        <v>Correct</v>
      </c>
      <c r="AU48" s="29"/>
      <c r="AV48" s="96" t="str">
        <f>IFERROR(VLOOKUP(Table1[[#This Row],[RespondentID]],'All Data'!$A:$CO,87,FALSE),"unknown")</f>
        <v>Woman</v>
      </c>
      <c r="AW48" s="96" t="str">
        <f>IFERROR(VLOOKUP(Table1[[#This Row],[RespondentID]],'All Data'!$A:$CO,88,FALSE),"unknown")</f>
        <v>65+ years</v>
      </c>
      <c r="AX48" s="96" t="str">
        <f>IFERROR(VLOOKUP(Table1[[#This Row],[RespondentID]],'All Data'!$A:$CO,89,FALSE),"unknown")</f>
        <v>Queens</v>
      </c>
      <c r="AY48" s="96">
        <f>IFERROR(VLOOKUP(Table1[[#This Row],[RespondentID]],'All Data'!$A:$CO,90,FALSE),"unknown")</f>
        <v>11694</v>
      </c>
      <c r="AZ48" s="96" t="str">
        <f>IFERROR(VLOOKUP(Table1[[#This Row],[RespondentID]],'All Data'!$A:$CO,91,FALSE),"unknown")</f>
        <v>White</v>
      </c>
      <c r="BA48" s="96" t="str">
        <f>IFERROR(VLOOKUP(Table1[[#This Row],[RespondentID]],'All Data'!$A:$CO,92,FALSE),"unknown")</f>
        <v>Unknown</v>
      </c>
      <c r="BB48" s="96" t="str">
        <f>IFERROR(VLOOKUP(Table1[[#This Row],[RespondentID]],'All Data'!$A:$CO,93,FALSE),"unknown")</f>
        <v>English</v>
      </c>
      <c r="BC48" s="96" t="str">
        <f>IFERROR(VLOOKUP(Table1[[#This Row],[RespondentID]],'All Data'!$A:$CW,94,FALSE),"unknown")</f>
        <v>$35,000 to $49,999</v>
      </c>
      <c r="BD48" s="96" t="str">
        <f>IFERROR(VLOOKUP(Table1[[#This Row],[RespondentID]],'All Data'!$A:$CW,95,FALSE),"unknown")</f>
        <v>College graduate</v>
      </c>
      <c r="BE48" s="96" t="str">
        <f>IFERROR(VLOOKUP(Table1[[#This Row],[RespondentID]],'All Data'!$A:$CW,96,FALSE),"unknown")</f>
        <v>Retired</v>
      </c>
      <c r="BF48" s="96" t="str">
        <f>IFERROR(VLOOKUP(Table1[[#This Row],[RespondentID]],'All Data'!$A:$CW,97,FALSE),"unknown")</f>
        <v>Yes</v>
      </c>
      <c r="BG48" s="96" t="str">
        <f>IFERROR(VLOOKUP(Table1[[#This Row],[RespondentID]],'All Data'!$A:$CW,98,FALSE),"unknown")</f>
        <v>Medicare</v>
      </c>
      <c r="BH48" s="96" t="str">
        <f>IFERROR(VLOOKUP(Table1[[#This Row],[RespondentID]],'All Data'!$A:$CW,99,FALSE),"unknown")</f>
        <v>Yes</v>
      </c>
    </row>
    <row r="49" spans="1:60">
      <c r="A49">
        <v>114446321447</v>
      </c>
      <c r="B49" t="s">
        <v>49</v>
      </c>
      <c r="T49" t="s">
        <v>502</v>
      </c>
      <c r="U49" s="29">
        <f t="shared" si="0"/>
        <v>2</v>
      </c>
      <c r="V49" s="29">
        <f t="shared" si="1"/>
        <v>1.5</v>
      </c>
      <c r="W49" s="29"/>
      <c r="X49" s="29">
        <f t="shared" si="2"/>
        <v>1</v>
      </c>
      <c r="Y49" s="29">
        <f t="shared" si="3"/>
        <v>0</v>
      </c>
      <c r="Z49" s="29">
        <f t="shared" si="4"/>
        <v>0</v>
      </c>
      <c r="AA49" s="29">
        <f t="shared" si="5"/>
        <v>0</v>
      </c>
      <c r="AB49" s="29">
        <f t="shared" si="6"/>
        <v>0</v>
      </c>
      <c r="AC49" s="29">
        <f t="shared" si="7"/>
        <v>0</v>
      </c>
      <c r="AD49" s="29">
        <f t="shared" si="8"/>
        <v>0</v>
      </c>
      <c r="AE49" s="29">
        <f t="shared" si="9"/>
        <v>0</v>
      </c>
      <c r="AF49" s="29">
        <f t="shared" si="10"/>
        <v>0</v>
      </c>
      <c r="AG49" s="29">
        <f t="shared" si="11"/>
        <v>0</v>
      </c>
      <c r="AH49" s="29">
        <f t="shared" si="12"/>
        <v>0</v>
      </c>
      <c r="AI49" s="29">
        <f t="shared" si="13"/>
        <v>0</v>
      </c>
      <c r="AJ49" s="29">
        <f t="shared" si="14"/>
        <v>0</v>
      </c>
      <c r="AK49" s="29">
        <f t="shared" si="15"/>
        <v>0</v>
      </c>
      <c r="AL49" s="29">
        <f t="shared" si="16"/>
        <v>0</v>
      </c>
      <c r="AM49" s="29">
        <f t="shared" si="17"/>
        <v>0</v>
      </c>
      <c r="AN49" s="29">
        <f t="shared" si="18"/>
        <v>0</v>
      </c>
      <c r="AO49" s="29">
        <f t="shared" si="19"/>
        <v>0</v>
      </c>
      <c r="AP49" s="29"/>
      <c r="AQ49" s="29"/>
      <c r="AR49" s="29">
        <f t="shared" si="20"/>
        <v>1</v>
      </c>
      <c r="AS49" s="29">
        <f t="shared" si="21"/>
        <v>2</v>
      </c>
      <c r="AT49" s="29" t="str">
        <f t="shared" si="22"/>
        <v>Wrong</v>
      </c>
      <c r="AU49" s="29"/>
      <c r="AV49" s="96" t="str">
        <f>IFERROR(VLOOKUP(Table1[[#This Row],[RespondentID]],'All Data'!$A:$CO,87,FALSE),"unknown")</f>
        <v>Woman</v>
      </c>
      <c r="AW49" s="96" t="str">
        <f>IFERROR(VLOOKUP(Table1[[#This Row],[RespondentID]],'All Data'!$A:$CO,88,FALSE),"unknown")</f>
        <v>55-64 years</v>
      </c>
      <c r="AX49" s="96" t="str">
        <f>IFERROR(VLOOKUP(Table1[[#This Row],[RespondentID]],'All Data'!$A:$CO,89,FALSE),"unknown")</f>
        <v>Suffolk</v>
      </c>
      <c r="AY49" s="96" t="str">
        <f>IFERROR(VLOOKUP(Table1[[#This Row],[RespondentID]],'All Data'!$A:$CO,90,FALSE),"unknown")</f>
        <v>Mattituck, 11952</v>
      </c>
      <c r="AZ49" s="96" t="str">
        <f>IFERROR(VLOOKUP(Table1[[#This Row],[RespondentID]],'All Data'!$A:$CO,91,FALSE),"unknown")</f>
        <v>White</v>
      </c>
      <c r="BA49" s="96" t="str">
        <f>IFERROR(VLOOKUP(Table1[[#This Row],[RespondentID]],'All Data'!$A:$CO,92,FALSE),"unknown")</f>
        <v>Not Hispanic or Latino</v>
      </c>
      <c r="BB49" s="96" t="str">
        <f>IFERROR(VLOOKUP(Table1[[#This Row],[RespondentID]],'All Data'!$A:$CO,93,FALSE),"unknown")</f>
        <v>English</v>
      </c>
      <c r="BC49" s="96" t="str">
        <f>IFERROR(VLOOKUP(Table1[[#This Row],[RespondentID]],'All Data'!$A:$CW,94,FALSE),"unknown")</f>
        <v>Over $125,000</v>
      </c>
      <c r="BD49" s="96" t="str">
        <f>IFERROR(VLOOKUP(Table1[[#This Row],[RespondentID]],'All Data'!$A:$CW,95,FALSE),"unknown")</f>
        <v>Graduate school</v>
      </c>
      <c r="BE49" s="96" t="str">
        <f>IFERROR(VLOOKUP(Table1[[#This Row],[RespondentID]],'All Data'!$A:$CW,96,FALSE),"unknown")</f>
        <v>Retired</v>
      </c>
      <c r="BF49" s="96" t="str">
        <f>IFERROR(VLOOKUP(Table1[[#This Row],[RespondentID]],'All Data'!$A:$CW,97,FALSE),"unknown")</f>
        <v>Yes</v>
      </c>
      <c r="BG49" s="96" t="str">
        <f>IFERROR(VLOOKUP(Table1[[#This Row],[RespondentID]],'All Data'!$A:$CW,98,FALSE),"unknown")</f>
        <v>Private/Commercial</v>
      </c>
      <c r="BH49" s="96" t="str">
        <f>IFERROR(VLOOKUP(Table1[[#This Row],[RespondentID]],'All Data'!$A:$CW,99,FALSE),"unknown")</f>
        <v>Yes</v>
      </c>
    </row>
    <row r="50" spans="1:60">
      <c r="A50">
        <v>114444887954</v>
      </c>
      <c r="F50" t="s">
        <v>52</v>
      </c>
      <c r="K50" t="s">
        <v>57</v>
      </c>
      <c r="Q50" t="s">
        <v>61</v>
      </c>
      <c r="U50" s="29">
        <f t="shared" si="0"/>
        <v>3</v>
      </c>
      <c r="V50" s="29">
        <f t="shared" si="1"/>
        <v>1</v>
      </c>
      <c r="W50" s="29"/>
      <c r="X50" s="29">
        <f t="shared" si="2"/>
        <v>0</v>
      </c>
      <c r="Y50" s="29">
        <f t="shared" si="3"/>
        <v>0</v>
      </c>
      <c r="Z50" s="29">
        <f t="shared" si="4"/>
        <v>0</v>
      </c>
      <c r="AA50" s="29">
        <f t="shared" si="5"/>
        <v>0</v>
      </c>
      <c r="AB50" s="29">
        <f t="shared" si="6"/>
        <v>1</v>
      </c>
      <c r="AC50" s="29">
        <f t="shared" si="7"/>
        <v>0</v>
      </c>
      <c r="AD50" s="29">
        <f t="shared" si="8"/>
        <v>0</v>
      </c>
      <c r="AE50" s="29">
        <f t="shared" si="9"/>
        <v>0</v>
      </c>
      <c r="AF50" s="29">
        <f t="shared" si="10"/>
        <v>0</v>
      </c>
      <c r="AG50" s="29">
        <f t="shared" si="11"/>
        <v>1</v>
      </c>
      <c r="AH50" s="29">
        <f t="shared" si="12"/>
        <v>0</v>
      </c>
      <c r="AI50" s="29">
        <f t="shared" si="13"/>
        <v>0</v>
      </c>
      <c r="AJ50" s="29">
        <f t="shared" si="14"/>
        <v>0</v>
      </c>
      <c r="AK50" s="29">
        <f t="shared" si="15"/>
        <v>0</v>
      </c>
      <c r="AL50" s="29">
        <f t="shared" si="16"/>
        <v>0</v>
      </c>
      <c r="AM50" s="29">
        <f t="shared" si="17"/>
        <v>1</v>
      </c>
      <c r="AN50" s="29">
        <f t="shared" si="18"/>
        <v>0</v>
      </c>
      <c r="AO50" s="29">
        <f t="shared" si="19"/>
        <v>0</v>
      </c>
      <c r="AP50" s="29"/>
      <c r="AQ50" s="29"/>
      <c r="AR50" s="29">
        <f t="shared" si="20"/>
        <v>3</v>
      </c>
      <c r="AS50" s="29">
        <f t="shared" si="21"/>
        <v>3</v>
      </c>
      <c r="AT50" s="29" t="str">
        <f t="shared" si="22"/>
        <v>Correct</v>
      </c>
      <c r="AU50" s="29"/>
      <c r="AV50" s="96" t="str">
        <f>IFERROR(VLOOKUP(Table1[[#This Row],[RespondentID]],'All Data'!$A:$CO,87,FALSE),"unknown")</f>
        <v>Woman</v>
      </c>
      <c r="AW50" s="96" t="str">
        <f>IFERROR(VLOOKUP(Table1[[#This Row],[RespondentID]],'All Data'!$A:$CO,88,FALSE),"unknown")</f>
        <v>65+ years</v>
      </c>
      <c r="AX50" s="96" t="str">
        <f>IFERROR(VLOOKUP(Table1[[#This Row],[RespondentID]],'All Data'!$A:$CO,89,FALSE),"unknown")</f>
        <v>Queens</v>
      </c>
      <c r="AY50" s="96">
        <f>IFERROR(VLOOKUP(Table1[[#This Row],[RespondentID]],'All Data'!$A:$CO,90,FALSE),"unknown")</f>
        <v>11694</v>
      </c>
      <c r="AZ50" s="96" t="str">
        <f>IFERROR(VLOOKUP(Table1[[#This Row],[RespondentID]],'All Data'!$A:$CO,91,FALSE),"unknown")</f>
        <v>White</v>
      </c>
      <c r="BA50" s="96" t="str">
        <f>IFERROR(VLOOKUP(Table1[[#This Row],[RespondentID]],'All Data'!$A:$CO,92,FALSE),"unknown")</f>
        <v>Hispanic or Latino</v>
      </c>
      <c r="BB50" s="96" t="str">
        <f>IFERROR(VLOOKUP(Table1[[#This Row],[RespondentID]],'All Data'!$A:$CO,93,FALSE),"unknown")</f>
        <v>English</v>
      </c>
      <c r="BC50" s="96" t="str">
        <f>IFERROR(VLOOKUP(Table1[[#This Row],[RespondentID]],'All Data'!$A:$CW,94,FALSE),"unknown")</f>
        <v>$20,000 to $34,999</v>
      </c>
      <c r="BD50" s="96" t="str">
        <f>IFERROR(VLOOKUP(Table1[[#This Row],[RespondentID]],'All Data'!$A:$CW,95,FALSE),"unknown")</f>
        <v>Other (please specify)</v>
      </c>
      <c r="BE50" s="96" t="str">
        <f>IFERROR(VLOOKUP(Table1[[#This Row],[RespondentID]],'All Data'!$A:$CW,96,FALSE),"unknown")</f>
        <v>Retired</v>
      </c>
      <c r="BF50" s="96" t="str">
        <f>IFERROR(VLOOKUP(Table1[[#This Row],[RespondentID]],'All Data'!$A:$CW,97,FALSE),"unknown")</f>
        <v>Yes</v>
      </c>
      <c r="BG50" s="96" t="str">
        <f>IFERROR(VLOOKUP(Table1[[#This Row],[RespondentID]],'All Data'!$A:$CW,98,FALSE),"unknown")</f>
        <v>Medicare</v>
      </c>
      <c r="BH50" s="96" t="str">
        <f>IFERROR(VLOOKUP(Table1[[#This Row],[RespondentID]],'All Data'!$A:$CW,99,FALSE),"unknown")</f>
        <v>Yes</v>
      </c>
    </row>
    <row r="51" spans="1:60">
      <c r="A51">
        <v>114444873144</v>
      </c>
      <c r="D51" t="s">
        <v>51</v>
      </c>
      <c r="L51" t="s">
        <v>58</v>
      </c>
      <c r="S51" t="s">
        <v>63</v>
      </c>
      <c r="U51" s="29">
        <f t="shared" si="0"/>
        <v>3</v>
      </c>
      <c r="V51" s="29">
        <f t="shared" si="1"/>
        <v>1</v>
      </c>
      <c r="W51" s="29"/>
      <c r="X51" s="29">
        <f t="shared" si="2"/>
        <v>0</v>
      </c>
      <c r="Y51" s="29">
        <f t="shared" si="3"/>
        <v>0</v>
      </c>
      <c r="Z51" s="29">
        <f t="shared" si="4"/>
        <v>1</v>
      </c>
      <c r="AA51" s="29">
        <f t="shared" si="5"/>
        <v>0</v>
      </c>
      <c r="AB51" s="29">
        <f t="shared" si="6"/>
        <v>0</v>
      </c>
      <c r="AC51" s="29">
        <f t="shared" si="7"/>
        <v>0</v>
      </c>
      <c r="AD51" s="29">
        <f t="shared" si="8"/>
        <v>0</v>
      </c>
      <c r="AE51" s="29">
        <f t="shared" si="9"/>
        <v>0</v>
      </c>
      <c r="AF51" s="29">
        <f t="shared" si="10"/>
        <v>0</v>
      </c>
      <c r="AG51" s="29">
        <f t="shared" si="11"/>
        <v>0</v>
      </c>
      <c r="AH51" s="29">
        <f t="shared" si="12"/>
        <v>1</v>
      </c>
      <c r="AI51" s="29">
        <f t="shared" si="13"/>
        <v>0</v>
      </c>
      <c r="AJ51" s="29">
        <f t="shared" si="14"/>
        <v>0</v>
      </c>
      <c r="AK51" s="29">
        <f t="shared" si="15"/>
        <v>0</v>
      </c>
      <c r="AL51" s="29">
        <f t="shared" si="16"/>
        <v>0</v>
      </c>
      <c r="AM51" s="29">
        <f t="shared" si="17"/>
        <v>0</v>
      </c>
      <c r="AN51" s="29">
        <f t="shared" si="18"/>
        <v>0</v>
      </c>
      <c r="AO51" s="29">
        <f t="shared" si="19"/>
        <v>1</v>
      </c>
      <c r="AP51" s="29"/>
      <c r="AQ51" s="29"/>
      <c r="AR51" s="29">
        <f t="shared" si="20"/>
        <v>3</v>
      </c>
      <c r="AS51" s="29">
        <f t="shared" si="21"/>
        <v>3</v>
      </c>
      <c r="AT51" s="29" t="str">
        <f t="shared" si="22"/>
        <v>Correct</v>
      </c>
      <c r="AU51" s="29"/>
      <c r="AV51" s="96" t="str">
        <f>IFERROR(VLOOKUP(Table1[[#This Row],[RespondentID]],'All Data'!$A:$CO,87,FALSE),"unknown")</f>
        <v>Woman</v>
      </c>
      <c r="AW51" s="96" t="str">
        <f>IFERROR(VLOOKUP(Table1[[#This Row],[RespondentID]],'All Data'!$A:$CO,88,FALSE),"unknown")</f>
        <v>65+ years</v>
      </c>
      <c r="AX51" s="96" t="str">
        <f>IFERROR(VLOOKUP(Table1[[#This Row],[RespondentID]],'All Data'!$A:$CO,89,FALSE),"unknown")</f>
        <v>Queens</v>
      </c>
      <c r="AY51" s="96">
        <f>IFERROR(VLOOKUP(Table1[[#This Row],[RespondentID]],'All Data'!$A:$CO,90,FALSE),"unknown")</f>
        <v>11694</v>
      </c>
      <c r="AZ51" s="96" t="str">
        <f>IFERROR(VLOOKUP(Table1[[#This Row],[RespondentID]],'All Data'!$A:$CO,91,FALSE),"unknown")</f>
        <v>Other (please specify)</v>
      </c>
      <c r="BA51" s="96" t="str">
        <f>IFERROR(VLOOKUP(Table1[[#This Row],[RespondentID]],'All Data'!$A:$CO,92,FALSE),"unknown")</f>
        <v>Not Hispanic or Latino</v>
      </c>
      <c r="BB51" s="96" t="str">
        <f>IFERROR(VLOOKUP(Table1[[#This Row],[RespondentID]],'All Data'!$A:$CO,93,FALSE),"unknown")</f>
        <v>English</v>
      </c>
      <c r="BC51" s="96" t="str">
        <f>IFERROR(VLOOKUP(Table1[[#This Row],[RespondentID]],'All Data'!$A:$CW,94,FALSE),"unknown")</f>
        <v>$50,000 to $74,999</v>
      </c>
      <c r="BD51" s="96" t="str">
        <f>IFERROR(VLOOKUP(Table1[[#This Row],[RespondentID]],'All Data'!$A:$CW,95,FALSE),"unknown")</f>
        <v>Some college</v>
      </c>
      <c r="BE51" s="96" t="str">
        <f>IFERROR(VLOOKUP(Table1[[#This Row],[RespondentID]],'All Data'!$A:$CW,96,FALSE),"unknown")</f>
        <v>Retired</v>
      </c>
      <c r="BF51" s="96" t="str">
        <f>IFERROR(VLOOKUP(Table1[[#This Row],[RespondentID]],'All Data'!$A:$CW,97,FALSE),"unknown")</f>
        <v>Yes</v>
      </c>
      <c r="BG51" s="96" t="str">
        <f>IFERROR(VLOOKUP(Table1[[#This Row],[RespondentID]],'All Data'!$A:$CW,98,FALSE),"unknown")</f>
        <v>Medicare, Private/Commercial</v>
      </c>
      <c r="BH51" s="96" t="str">
        <f>IFERROR(VLOOKUP(Table1[[#This Row],[RespondentID]],'All Data'!$A:$CW,99,FALSE),"unknown")</f>
        <v>Yes</v>
      </c>
    </row>
    <row r="52" spans="1:60">
      <c r="A52">
        <v>114444785029</v>
      </c>
      <c r="D52" t="s">
        <v>51</v>
      </c>
      <c r="E52" t="s">
        <v>17</v>
      </c>
      <c r="G52" t="s">
        <v>53</v>
      </c>
      <c r="N52" t="s">
        <v>24</v>
      </c>
      <c r="R52" t="s">
        <v>62</v>
      </c>
      <c r="S52" t="s">
        <v>63</v>
      </c>
      <c r="U52" s="29">
        <f t="shared" si="0"/>
        <v>6</v>
      </c>
      <c r="V52" s="29">
        <f t="shared" si="1"/>
        <v>0.5</v>
      </c>
      <c r="W52" s="29"/>
      <c r="X52" s="29">
        <f t="shared" si="2"/>
        <v>0</v>
      </c>
      <c r="Y52" s="29">
        <f t="shared" si="3"/>
        <v>0</v>
      </c>
      <c r="Z52" s="29">
        <f t="shared" si="4"/>
        <v>0.5</v>
      </c>
      <c r="AA52" s="29">
        <f t="shared" si="5"/>
        <v>0.5</v>
      </c>
      <c r="AB52" s="29">
        <f t="shared" si="6"/>
        <v>0</v>
      </c>
      <c r="AC52" s="29">
        <f t="shared" si="7"/>
        <v>0.5</v>
      </c>
      <c r="AD52" s="29">
        <f t="shared" si="8"/>
        <v>0</v>
      </c>
      <c r="AE52" s="29">
        <f t="shared" si="9"/>
        <v>0</v>
      </c>
      <c r="AF52" s="29">
        <f t="shared" si="10"/>
        <v>0</v>
      </c>
      <c r="AG52" s="29">
        <f t="shared" si="11"/>
        <v>0</v>
      </c>
      <c r="AH52" s="29">
        <f t="shared" si="12"/>
        <v>0</v>
      </c>
      <c r="AI52" s="29">
        <f t="shared" si="13"/>
        <v>0</v>
      </c>
      <c r="AJ52" s="29">
        <f t="shared" si="14"/>
        <v>0.5</v>
      </c>
      <c r="AK52" s="29">
        <f t="shared" si="15"/>
        <v>0</v>
      </c>
      <c r="AL52" s="29">
        <f t="shared" si="16"/>
        <v>0</v>
      </c>
      <c r="AM52" s="29">
        <f t="shared" si="17"/>
        <v>0</v>
      </c>
      <c r="AN52" s="29">
        <f t="shared" si="18"/>
        <v>0.5</v>
      </c>
      <c r="AO52" s="29">
        <f t="shared" si="19"/>
        <v>0.5</v>
      </c>
      <c r="AP52" s="29"/>
      <c r="AQ52" s="29"/>
      <c r="AR52" s="29">
        <f t="shared" si="20"/>
        <v>3</v>
      </c>
      <c r="AS52" s="29">
        <f t="shared" si="21"/>
        <v>6</v>
      </c>
      <c r="AT52" s="29" t="str">
        <f t="shared" si="22"/>
        <v>Correct</v>
      </c>
      <c r="AU52" s="29"/>
      <c r="AV52" s="96" t="str">
        <f>IFERROR(VLOOKUP(Table1[[#This Row],[RespondentID]],'All Data'!$A:$CO,87,FALSE),"unknown")</f>
        <v>Woman</v>
      </c>
      <c r="AW52" s="96" t="str">
        <f>IFERROR(VLOOKUP(Table1[[#This Row],[RespondentID]],'All Data'!$A:$CO,88,FALSE),"unknown")</f>
        <v>65+ years</v>
      </c>
      <c r="AX52" s="96" t="str">
        <f>IFERROR(VLOOKUP(Table1[[#This Row],[RespondentID]],'All Data'!$A:$CO,89,FALSE),"unknown")</f>
        <v>Nassau</v>
      </c>
      <c r="AY52" s="96" t="str">
        <f>IFERROR(VLOOKUP(Table1[[#This Row],[RespondentID]],'All Data'!$A:$CO,90,FALSE),"unknown")</f>
        <v>Inwood, 11096</v>
      </c>
      <c r="AZ52" s="96" t="str">
        <f>IFERROR(VLOOKUP(Table1[[#This Row],[RespondentID]],'All Data'!$A:$CO,91,FALSE),"unknown")</f>
        <v>White</v>
      </c>
      <c r="BA52" s="96" t="str">
        <f>IFERROR(VLOOKUP(Table1[[#This Row],[RespondentID]],'All Data'!$A:$CO,92,FALSE),"unknown")</f>
        <v>Not Hispanic or Latino</v>
      </c>
      <c r="BB52" s="96" t="str">
        <f>IFERROR(VLOOKUP(Table1[[#This Row],[RespondentID]],'All Data'!$A:$CO,93,FALSE),"unknown")</f>
        <v>English</v>
      </c>
      <c r="BC52" s="96" t="str">
        <f>IFERROR(VLOOKUP(Table1[[#This Row],[RespondentID]],'All Data'!$A:$CW,94,FALSE),"unknown")</f>
        <v>$50,000 to $74,999</v>
      </c>
      <c r="BD52" s="96" t="str">
        <f>IFERROR(VLOOKUP(Table1[[#This Row],[RespondentID]],'All Data'!$A:$CW,95,FALSE),"unknown")</f>
        <v>Some college</v>
      </c>
      <c r="BE52" s="96" t="str">
        <f>IFERROR(VLOOKUP(Table1[[#This Row],[RespondentID]],'All Data'!$A:$CW,96,FALSE),"unknown")</f>
        <v>Retired</v>
      </c>
      <c r="BF52" s="96" t="str">
        <f>IFERROR(VLOOKUP(Table1[[#This Row],[RespondentID]],'All Data'!$A:$CW,97,FALSE),"unknown")</f>
        <v>Yes</v>
      </c>
      <c r="BG52" s="96" t="str">
        <f>IFERROR(VLOOKUP(Table1[[#This Row],[RespondentID]],'All Data'!$A:$CW,98,FALSE),"unknown")</f>
        <v>Medicaid, Medicare</v>
      </c>
      <c r="BH52" s="96" t="str">
        <f>IFERROR(VLOOKUP(Table1[[#This Row],[RespondentID]],'All Data'!$A:$CW,99,FALSE),"unknown")</f>
        <v>Yes</v>
      </c>
    </row>
    <row r="53" spans="1:60">
      <c r="A53">
        <v>114443967139</v>
      </c>
      <c r="I53" t="s">
        <v>55</v>
      </c>
      <c r="K53" t="s">
        <v>57</v>
      </c>
      <c r="N53" t="s">
        <v>24</v>
      </c>
      <c r="R53" t="s">
        <v>62</v>
      </c>
      <c r="S53" t="s">
        <v>63</v>
      </c>
      <c r="U53" s="29">
        <f t="shared" si="0"/>
        <v>5</v>
      </c>
      <c r="V53" s="29">
        <f t="shared" si="1"/>
        <v>0.6</v>
      </c>
      <c r="W53" s="29"/>
      <c r="X53" s="29">
        <f t="shared" si="2"/>
        <v>0</v>
      </c>
      <c r="Y53" s="29">
        <f t="shared" si="3"/>
        <v>0</v>
      </c>
      <c r="Z53" s="29">
        <f t="shared" si="4"/>
        <v>0</v>
      </c>
      <c r="AA53" s="29">
        <f t="shared" si="5"/>
        <v>0</v>
      </c>
      <c r="AB53" s="29">
        <f t="shared" si="6"/>
        <v>0</v>
      </c>
      <c r="AC53" s="29">
        <f t="shared" si="7"/>
        <v>0</v>
      </c>
      <c r="AD53" s="29">
        <f t="shared" si="8"/>
        <v>0</v>
      </c>
      <c r="AE53" s="29">
        <f t="shared" si="9"/>
        <v>0.6</v>
      </c>
      <c r="AF53" s="29">
        <f t="shared" si="10"/>
        <v>0</v>
      </c>
      <c r="AG53" s="29">
        <f t="shared" si="11"/>
        <v>0.6</v>
      </c>
      <c r="AH53" s="29">
        <f t="shared" si="12"/>
        <v>0</v>
      </c>
      <c r="AI53" s="29">
        <f t="shared" si="13"/>
        <v>0</v>
      </c>
      <c r="AJ53" s="29">
        <f t="shared" si="14"/>
        <v>0.6</v>
      </c>
      <c r="AK53" s="29">
        <f t="shared" si="15"/>
        <v>0</v>
      </c>
      <c r="AL53" s="29">
        <f t="shared" si="16"/>
        <v>0</v>
      </c>
      <c r="AM53" s="29">
        <f t="shared" si="17"/>
        <v>0</v>
      </c>
      <c r="AN53" s="29">
        <f t="shared" si="18"/>
        <v>0.6</v>
      </c>
      <c r="AO53" s="29">
        <f t="shared" si="19"/>
        <v>0.6</v>
      </c>
      <c r="AP53" s="29"/>
      <c r="AQ53" s="29"/>
      <c r="AR53" s="29">
        <f t="shared" si="20"/>
        <v>3</v>
      </c>
      <c r="AS53" s="29">
        <f t="shared" si="21"/>
        <v>5</v>
      </c>
      <c r="AT53" s="29" t="str">
        <f t="shared" si="22"/>
        <v>Correct</v>
      </c>
      <c r="AU53" s="29"/>
      <c r="AV53" s="96" t="str">
        <f>IFERROR(VLOOKUP(Table1[[#This Row],[RespondentID]],'All Data'!$A:$CO,87,FALSE),"unknown")</f>
        <v>Woman</v>
      </c>
      <c r="AW53" s="96" t="str">
        <f>IFERROR(VLOOKUP(Table1[[#This Row],[RespondentID]],'All Data'!$A:$CO,88,FALSE),"unknown")</f>
        <v>45-54 years</v>
      </c>
      <c r="AX53" s="96" t="str">
        <f>IFERROR(VLOOKUP(Table1[[#This Row],[RespondentID]],'All Data'!$A:$CO,89,FALSE),"unknown")</f>
        <v>Queens</v>
      </c>
      <c r="AY53" s="96">
        <f>IFERROR(VLOOKUP(Table1[[#This Row],[RespondentID]],'All Data'!$A:$CO,90,FALSE),"unknown")</f>
        <v>11691</v>
      </c>
      <c r="AZ53" s="96" t="str">
        <f>IFERROR(VLOOKUP(Table1[[#This Row],[RespondentID]],'All Data'!$A:$CO,91,FALSE),"unknown")</f>
        <v>White</v>
      </c>
      <c r="BA53" s="96" t="str">
        <f>IFERROR(VLOOKUP(Table1[[#This Row],[RespondentID]],'All Data'!$A:$CO,92,FALSE),"unknown")</f>
        <v>Unknown</v>
      </c>
      <c r="BB53" s="96" t="str">
        <f>IFERROR(VLOOKUP(Table1[[#This Row],[RespondentID]],'All Data'!$A:$CO,93,FALSE),"unknown")</f>
        <v>English</v>
      </c>
      <c r="BC53" s="96" t="str">
        <f>IFERROR(VLOOKUP(Table1[[#This Row],[RespondentID]],'All Data'!$A:$CW,94,FALSE),"unknown")</f>
        <v>$35,000 to $49,999</v>
      </c>
      <c r="BD53" s="96" t="str">
        <f>IFERROR(VLOOKUP(Table1[[#This Row],[RespondentID]],'All Data'!$A:$CW,95,FALSE),"unknown")</f>
        <v>Graduate school</v>
      </c>
      <c r="BE53" s="96" t="str">
        <f>IFERROR(VLOOKUP(Table1[[#This Row],[RespondentID]],'All Data'!$A:$CW,96,FALSE),"unknown")</f>
        <v>Employed for wages</v>
      </c>
      <c r="BF53" s="96" t="str">
        <f>IFERROR(VLOOKUP(Table1[[#This Row],[RespondentID]],'All Data'!$A:$CW,97,FALSE),"unknown")</f>
        <v>Yes</v>
      </c>
      <c r="BG53" s="96" t="str">
        <f>IFERROR(VLOOKUP(Table1[[#This Row],[RespondentID]],'All Data'!$A:$CW,98,FALSE),"unknown")</f>
        <v>Medicaid</v>
      </c>
      <c r="BH53" s="96" t="str">
        <f>IFERROR(VLOOKUP(Table1[[#This Row],[RespondentID]],'All Data'!$A:$CW,99,FALSE),"unknown")</f>
        <v>Yes</v>
      </c>
    </row>
    <row r="54" spans="1:60">
      <c r="A54">
        <v>114442785360</v>
      </c>
      <c r="U54" s="29">
        <f t="shared" si="0"/>
        <v>0</v>
      </c>
      <c r="V54" s="29" t="e">
        <f t="shared" si="1"/>
        <v>#DIV/0!</v>
      </c>
      <c r="W54" s="29"/>
      <c r="X54" s="29">
        <f t="shared" si="2"/>
        <v>0</v>
      </c>
      <c r="Y54" s="29">
        <f t="shared" si="3"/>
        <v>0</v>
      </c>
      <c r="Z54" s="29">
        <f t="shared" si="4"/>
        <v>0</v>
      </c>
      <c r="AA54" s="29">
        <f t="shared" si="5"/>
        <v>0</v>
      </c>
      <c r="AB54" s="29">
        <f t="shared" si="6"/>
        <v>0</v>
      </c>
      <c r="AC54" s="29">
        <f t="shared" si="7"/>
        <v>0</v>
      </c>
      <c r="AD54" s="29">
        <f t="shared" si="8"/>
        <v>0</v>
      </c>
      <c r="AE54" s="29">
        <f t="shared" si="9"/>
        <v>0</v>
      </c>
      <c r="AF54" s="29">
        <f t="shared" si="10"/>
        <v>0</v>
      </c>
      <c r="AG54" s="29">
        <f t="shared" si="11"/>
        <v>0</v>
      </c>
      <c r="AH54" s="29">
        <f t="shared" si="12"/>
        <v>0</v>
      </c>
      <c r="AI54" s="29">
        <f t="shared" si="13"/>
        <v>0</v>
      </c>
      <c r="AJ54" s="29">
        <f t="shared" si="14"/>
        <v>0</v>
      </c>
      <c r="AK54" s="29">
        <f t="shared" si="15"/>
        <v>0</v>
      </c>
      <c r="AL54" s="29">
        <f t="shared" si="16"/>
        <v>0</v>
      </c>
      <c r="AM54" s="29">
        <f t="shared" si="17"/>
        <v>0</v>
      </c>
      <c r="AN54" s="29">
        <f t="shared" si="18"/>
        <v>0</v>
      </c>
      <c r="AO54" s="29">
        <f t="shared" si="19"/>
        <v>0</v>
      </c>
      <c r="AP54" s="29"/>
      <c r="AQ54" s="29"/>
      <c r="AR54" s="29">
        <f t="shared" si="20"/>
        <v>0</v>
      </c>
      <c r="AS54" s="29">
        <f t="shared" si="21"/>
        <v>0</v>
      </c>
      <c r="AT54" s="29" t="str">
        <f t="shared" si="22"/>
        <v>Correct</v>
      </c>
      <c r="AU54" s="29"/>
      <c r="AV54" s="96" t="str">
        <f>IFERROR(VLOOKUP(Table1[[#This Row],[RespondentID]],'All Data'!$A:$CO,87,FALSE),"unknown")</f>
        <v>Woman</v>
      </c>
      <c r="AW54" s="96" t="str">
        <f>IFERROR(VLOOKUP(Table1[[#This Row],[RespondentID]],'All Data'!$A:$CO,88,FALSE),"unknown")</f>
        <v>55-64 years</v>
      </c>
      <c r="AX54" s="96" t="str">
        <f>IFERROR(VLOOKUP(Table1[[#This Row],[RespondentID]],'All Data'!$A:$CO,89,FALSE),"unknown")</f>
        <v>Suffolk</v>
      </c>
      <c r="AY54" s="96" t="str">
        <f>IFERROR(VLOOKUP(Table1[[#This Row],[RespondentID]],'All Data'!$A:$CO,90,FALSE),"unknown")</f>
        <v>Port Jefferson, 11777</v>
      </c>
      <c r="AZ54" s="96" t="str">
        <f>IFERROR(VLOOKUP(Table1[[#This Row],[RespondentID]],'All Data'!$A:$CO,91,FALSE),"unknown")</f>
        <v>White</v>
      </c>
      <c r="BA54" s="96" t="str">
        <f>IFERROR(VLOOKUP(Table1[[#This Row],[RespondentID]],'All Data'!$A:$CO,92,FALSE),"unknown")</f>
        <v>Not Hispanic or Latino</v>
      </c>
      <c r="BB54" s="96" t="str">
        <f>IFERROR(VLOOKUP(Table1[[#This Row],[RespondentID]],'All Data'!$A:$CO,93,FALSE),"unknown")</f>
        <v>English</v>
      </c>
      <c r="BC54" s="96" t="str">
        <f>IFERROR(VLOOKUP(Table1[[#This Row],[RespondentID]],'All Data'!$A:$CW,94,FALSE),"unknown")</f>
        <v>$0-$19,999</v>
      </c>
      <c r="BD54" s="96" t="str">
        <f>IFERROR(VLOOKUP(Table1[[#This Row],[RespondentID]],'All Data'!$A:$CW,95,FALSE),"unknown")</f>
        <v>Some college</v>
      </c>
      <c r="BE54" s="96" t="str">
        <f>IFERROR(VLOOKUP(Table1[[#This Row],[RespondentID]],'All Data'!$A:$CW,96,FALSE),"unknown")</f>
        <v>Retired</v>
      </c>
      <c r="BF54" s="96" t="str">
        <f>IFERROR(VLOOKUP(Table1[[#This Row],[RespondentID]],'All Data'!$A:$CW,97,FALSE),"unknown")</f>
        <v>Yes</v>
      </c>
      <c r="BG54" s="96" t="str">
        <f>IFERROR(VLOOKUP(Table1[[#This Row],[RespondentID]],'All Data'!$A:$CW,98,FALSE),"unknown")</f>
        <v>Medicare</v>
      </c>
      <c r="BH54" s="96" t="str">
        <f>IFERROR(VLOOKUP(Table1[[#This Row],[RespondentID]],'All Data'!$A:$CW,99,FALSE),"unknown")</f>
        <v>Yes</v>
      </c>
    </row>
    <row r="55" spans="1:60">
      <c r="A55">
        <v>114441614926</v>
      </c>
      <c r="F55" t="s">
        <v>52</v>
      </c>
      <c r="R55" t="s">
        <v>62</v>
      </c>
      <c r="S55" t="s">
        <v>63</v>
      </c>
      <c r="U55" s="29">
        <f t="shared" si="0"/>
        <v>3</v>
      </c>
      <c r="V55" s="29">
        <f t="shared" si="1"/>
        <v>1</v>
      </c>
      <c r="W55" s="29"/>
      <c r="X55" s="29">
        <f t="shared" si="2"/>
        <v>0</v>
      </c>
      <c r="Y55" s="29">
        <f t="shared" si="3"/>
        <v>0</v>
      </c>
      <c r="Z55" s="29">
        <f t="shared" si="4"/>
        <v>0</v>
      </c>
      <c r="AA55" s="29">
        <f t="shared" si="5"/>
        <v>0</v>
      </c>
      <c r="AB55" s="29">
        <f t="shared" si="6"/>
        <v>1</v>
      </c>
      <c r="AC55" s="29">
        <f t="shared" si="7"/>
        <v>0</v>
      </c>
      <c r="AD55" s="29">
        <f t="shared" si="8"/>
        <v>0</v>
      </c>
      <c r="AE55" s="29">
        <f t="shared" si="9"/>
        <v>0</v>
      </c>
      <c r="AF55" s="29">
        <f t="shared" si="10"/>
        <v>0</v>
      </c>
      <c r="AG55" s="29">
        <f t="shared" si="11"/>
        <v>0</v>
      </c>
      <c r="AH55" s="29">
        <f t="shared" si="12"/>
        <v>0</v>
      </c>
      <c r="AI55" s="29">
        <f t="shared" si="13"/>
        <v>0</v>
      </c>
      <c r="AJ55" s="29">
        <f t="shared" si="14"/>
        <v>0</v>
      </c>
      <c r="AK55" s="29">
        <f t="shared" si="15"/>
        <v>0</v>
      </c>
      <c r="AL55" s="29">
        <f t="shared" si="16"/>
        <v>0</v>
      </c>
      <c r="AM55" s="29">
        <f t="shared" si="17"/>
        <v>0</v>
      </c>
      <c r="AN55" s="29">
        <f t="shared" si="18"/>
        <v>1</v>
      </c>
      <c r="AO55" s="29">
        <f t="shared" si="19"/>
        <v>1</v>
      </c>
      <c r="AP55" s="29"/>
      <c r="AQ55" s="29"/>
      <c r="AR55" s="29">
        <f t="shared" si="20"/>
        <v>3</v>
      </c>
      <c r="AS55" s="29">
        <f t="shared" si="21"/>
        <v>3</v>
      </c>
      <c r="AT55" s="29" t="str">
        <f t="shared" si="22"/>
        <v>Correct</v>
      </c>
      <c r="AU55" s="29"/>
      <c r="AV55" s="96" t="str">
        <f>IFERROR(VLOOKUP(Table1[[#This Row],[RespondentID]],'All Data'!$A:$CO,87,FALSE),"unknown")</f>
        <v>Woman</v>
      </c>
      <c r="AW55" s="96" t="str">
        <f>IFERROR(VLOOKUP(Table1[[#This Row],[RespondentID]],'All Data'!$A:$CO,88,FALSE),"unknown")</f>
        <v>65+ years</v>
      </c>
      <c r="AX55" s="96" t="str">
        <f>IFERROR(VLOOKUP(Table1[[#This Row],[RespondentID]],'All Data'!$A:$CO,89,FALSE),"unknown")</f>
        <v>Suffolk</v>
      </c>
      <c r="AY55" s="96" t="str">
        <f>IFERROR(VLOOKUP(Table1[[#This Row],[RespondentID]],'All Data'!$A:$CO,90,FALSE),"unknown")</f>
        <v>Amityville, 11701</v>
      </c>
      <c r="AZ55" s="96" t="str">
        <f>IFERROR(VLOOKUP(Table1[[#This Row],[RespondentID]],'All Data'!$A:$CO,91,FALSE),"unknown")</f>
        <v>White</v>
      </c>
      <c r="BA55" s="96" t="str">
        <f>IFERROR(VLOOKUP(Table1[[#This Row],[RespondentID]],'All Data'!$A:$CO,92,FALSE),"unknown")</f>
        <v>Not Hispanic or Latino</v>
      </c>
      <c r="BB55" s="96" t="str">
        <f>IFERROR(VLOOKUP(Table1[[#This Row],[RespondentID]],'All Data'!$A:$CO,93,FALSE),"unknown")</f>
        <v>English</v>
      </c>
      <c r="BC55" s="96" t="str">
        <f>IFERROR(VLOOKUP(Table1[[#This Row],[RespondentID]],'All Data'!$A:$CW,94,FALSE),"unknown")</f>
        <v>Over $125,000</v>
      </c>
      <c r="BD55" s="96" t="str">
        <f>IFERROR(VLOOKUP(Table1[[#This Row],[RespondentID]],'All Data'!$A:$CW,95,FALSE),"unknown")</f>
        <v>College graduate</v>
      </c>
      <c r="BE55" s="96" t="str">
        <f>IFERROR(VLOOKUP(Table1[[#This Row],[RespondentID]],'All Data'!$A:$CW,96,FALSE),"unknown")</f>
        <v>Retired</v>
      </c>
      <c r="BF55" s="96" t="str">
        <f>IFERROR(VLOOKUP(Table1[[#This Row],[RespondentID]],'All Data'!$A:$CW,97,FALSE),"unknown")</f>
        <v>Yes</v>
      </c>
      <c r="BG55" s="96" t="str">
        <f>IFERROR(VLOOKUP(Table1[[#This Row],[RespondentID]],'All Data'!$A:$CW,98,FALSE),"unknown")</f>
        <v>Medicare, Private/Commercial</v>
      </c>
      <c r="BH55" s="96" t="str">
        <f>IFERROR(VLOOKUP(Table1[[#This Row],[RespondentID]],'All Data'!$A:$CW,99,FALSE),"unknown")</f>
        <v>Yes</v>
      </c>
    </row>
    <row r="56" spans="1:60">
      <c r="A56">
        <v>114439982834</v>
      </c>
      <c r="B56" t="s">
        <v>49</v>
      </c>
      <c r="I56" t="s">
        <v>55</v>
      </c>
      <c r="L56" t="s">
        <v>58</v>
      </c>
      <c r="U56" s="29">
        <f t="shared" si="0"/>
        <v>3</v>
      </c>
      <c r="V56" s="29">
        <f t="shared" si="1"/>
        <v>1</v>
      </c>
      <c r="W56" s="29"/>
      <c r="X56" s="29">
        <f t="shared" si="2"/>
        <v>1</v>
      </c>
      <c r="Y56" s="29">
        <f t="shared" si="3"/>
        <v>0</v>
      </c>
      <c r="Z56" s="29">
        <f t="shared" si="4"/>
        <v>0</v>
      </c>
      <c r="AA56" s="29">
        <f t="shared" si="5"/>
        <v>0</v>
      </c>
      <c r="AB56" s="29">
        <f t="shared" si="6"/>
        <v>0</v>
      </c>
      <c r="AC56" s="29">
        <f t="shared" si="7"/>
        <v>0</v>
      </c>
      <c r="AD56" s="29">
        <f t="shared" si="8"/>
        <v>0</v>
      </c>
      <c r="AE56" s="29">
        <f t="shared" si="9"/>
        <v>1</v>
      </c>
      <c r="AF56" s="29">
        <f t="shared" si="10"/>
        <v>0</v>
      </c>
      <c r="AG56" s="29">
        <f t="shared" si="11"/>
        <v>0</v>
      </c>
      <c r="AH56" s="29">
        <f t="shared" si="12"/>
        <v>1</v>
      </c>
      <c r="AI56" s="29">
        <f t="shared" si="13"/>
        <v>0</v>
      </c>
      <c r="AJ56" s="29">
        <f t="shared" si="14"/>
        <v>0</v>
      </c>
      <c r="AK56" s="29">
        <f t="shared" si="15"/>
        <v>0</v>
      </c>
      <c r="AL56" s="29">
        <f t="shared" si="16"/>
        <v>0</v>
      </c>
      <c r="AM56" s="29">
        <f t="shared" si="17"/>
        <v>0</v>
      </c>
      <c r="AN56" s="29">
        <f t="shared" si="18"/>
        <v>0</v>
      </c>
      <c r="AO56" s="29">
        <f t="shared" si="19"/>
        <v>0</v>
      </c>
      <c r="AP56" s="29"/>
      <c r="AQ56" s="29"/>
      <c r="AR56" s="29">
        <f t="shared" si="20"/>
        <v>3</v>
      </c>
      <c r="AS56" s="29">
        <f t="shared" si="21"/>
        <v>3</v>
      </c>
      <c r="AT56" s="29" t="str">
        <f t="shared" si="22"/>
        <v>Correct</v>
      </c>
      <c r="AU56" s="29"/>
      <c r="AV56" s="96" t="str">
        <f>IFERROR(VLOOKUP(Table1[[#This Row],[RespondentID]],'All Data'!$A:$CO,87,FALSE),"unknown")</f>
        <v>Woman</v>
      </c>
      <c r="AW56" s="96" t="str">
        <f>IFERROR(VLOOKUP(Table1[[#This Row],[RespondentID]],'All Data'!$A:$CO,88,FALSE),"unknown")</f>
        <v>65+ years</v>
      </c>
      <c r="AX56" s="96" t="str">
        <f>IFERROR(VLOOKUP(Table1[[#This Row],[RespondentID]],'All Data'!$A:$CO,89,FALSE),"unknown")</f>
        <v>Nassau</v>
      </c>
      <c r="AY56" s="96" t="str">
        <f>IFERROR(VLOOKUP(Table1[[#This Row],[RespondentID]],'All Data'!$A:$CO,90,FALSE),"unknown")</f>
        <v>Massapequa, 11758</v>
      </c>
      <c r="AZ56" s="96" t="str">
        <f>IFERROR(VLOOKUP(Table1[[#This Row],[RespondentID]],'All Data'!$A:$CO,91,FALSE),"unknown")</f>
        <v>White</v>
      </c>
      <c r="BA56" s="96" t="str">
        <f>IFERROR(VLOOKUP(Table1[[#This Row],[RespondentID]],'All Data'!$A:$CO,92,FALSE),"unknown")</f>
        <v>Not Hispanic or Latino</v>
      </c>
      <c r="BB56" s="96" t="str">
        <f>IFERROR(VLOOKUP(Table1[[#This Row],[RespondentID]],'All Data'!$A:$CO,93,FALSE),"unknown")</f>
        <v>English</v>
      </c>
      <c r="BC56" s="96" t="str">
        <f>IFERROR(VLOOKUP(Table1[[#This Row],[RespondentID]],'All Data'!$A:$CW,94,FALSE),"unknown")</f>
        <v>$75,000 to $125,000</v>
      </c>
      <c r="BD56" s="96" t="str">
        <f>IFERROR(VLOOKUP(Table1[[#This Row],[RespondentID]],'All Data'!$A:$CW,95,FALSE),"unknown")</f>
        <v>College graduate</v>
      </c>
      <c r="BE56" s="96" t="str">
        <f>IFERROR(VLOOKUP(Table1[[#This Row],[RespondentID]],'All Data'!$A:$CW,96,FALSE),"unknown")</f>
        <v>Retired</v>
      </c>
      <c r="BF56" s="96" t="str">
        <f>IFERROR(VLOOKUP(Table1[[#This Row],[RespondentID]],'All Data'!$A:$CW,97,FALSE),"unknown")</f>
        <v>Yes</v>
      </c>
      <c r="BG56" s="96">
        <f>IFERROR(VLOOKUP(Table1[[#This Row],[RespondentID]],'All Data'!$A:$CW,98,FALSE),"unknown")</f>
        <v>0</v>
      </c>
      <c r="BH56" s="96" t="str">
        <f>IFERROR(VLOOKUP(Table1[[#This Row],[RespondentID]],'All Data'!$A:$CW,99,FALSE),"unknown")</f>
        <v>Yes</v>
      </c>
    </row>
    <row r="57" spans="1:60">
      <c r="A57">
        <v>114439974862</v>
      </c>
      <c r="G57" t="s">
        <v>53</v>
      </c>
      <c r="H57" t="s">
        <v>54</v>
      </c>
      <c r="I57" t="s">
        <v>55</v>
      </c>
      <c r="U57" s="29">
        <f t="shared" si="0"/>
        <v>3</v>
      </c>
      <c r="V57" s="29">
        <f t="shared" si="1"/>
        <v>1</v>
      </c>
      <c r="W57" s="29"/>
      <c r="X57" s="29">
        <f t="shared" si="2"/>
        <v>0</v>
      </c>
      <c r="Y57" s="29">
        <f t="shared" si="3"/>
        <v>0</v>
      </c>
      <c r="Z57" s="29">
        <f t="shared" si="4"/>
        <v>0</v>
      </c>
      <c r="AA57" s="29">
        <f t="shared" si="5"/>
        <v>0</v>
      </c>
      <c r="AB57" s="29">
        <f t="shared" si="6"/>
        <v>0</v>
      </c>
      <c r="AC57" s="29">
        <f t="shared" si="7"/>
        <v>1</v>
      </c>
      <c r="AD57" s="29">
        <f t="shared" si="8"/>
        <v>1</v>
      </c>
      <c r="AE57" s="29">
        <f t="shared" si="9"/>
        <v>1</v>
      </c>
      <c r="AF57" s="29">
        <f t="shared" si="10"/>
        <v>0</v>
      </c>
      <c r="AG57" s="29">
        <f t="shared" si="11"/>
        <v>0</v>
      </c>
      <c r="AH57" s="29">
        <f t="shared" si="12"/>
        <v>0</v>
      </c>
      <c r="AI57" s="29">
        <f t="shared" si="13"/>
        <v>0</v>
      </c>
      <c r="AJ57" s="29">
        <f t="shared" si="14"/>
        <v>0</v>
      </c>
      <c r="AK57" s="29">
        <f t="shared" si="15"/>
        <v>0</v>
      </c>
      <c r="AL57" s="29">
        <f t="shared" si="16"/>
        <v>0</v>
      </c>
      <c r="AM57" s="29">
        <f t="shared" si="17"/>
        <v>0</v>
      </c>
      <c r="AN57" s="29">
        <f t="shared" si="18"/>
        <v>0</v>
      </c>
      <c r="AO57" s="29">
        <f t="shared" si="19"/>
        <v>0</v>
      </c>
      <c r="AP57" s="29"/>
      <c r="AQ57" s="29"/>
      <c r="AR57" s="29">
        <f t="shared" si="20"/>
        <v>3</v>
      </c>
      <c r="AS57" s="29">
        <f t="shared" si="21"/>
        <v>3</v>
      </c>
      <c r="AT57" s="29" t="str">
        <f t="shared" si="22"/>
        <v>Correct</v>
      </c>
      <c r="AU57" s="29"/>
      <c r="AV57" s="96" t="str">
        <f>IFERROR(VLOOKUP(Table1[[#This Row],[RespondentID]],'All Data'!$A:$CO,87,FALSE),"unknown")</f>
        <v>Woman</v>
      </c>
      <c r="AW57" s="96" t="str">
        <f>IFERROR(VLOOKUP(Table1[[#This Row],[RespondentID]],'All Data'!$A:$CO,88,FALSE),"unknown")</f>
        <v>55-64 years</v>
      </c>
      <c r="AX57" s="96" t="str">
        <f>IFERROR(VLOOKUP(Table1[[#This Row],[RespondentID]],'All Data'!$A:$CO,89,FALSE),"unknown")</f>
        <v>Nassau</v>
      </c>
      <c r="AY57" s="96" t="str">
        <f>IFERROR(VLOOKUP(Table1[[#This Row],[RespondentID]],'All Data'!$A:$CO,90,FALSE),"unknown")</f>
        <v>Massapequa, 11758</v>
      </c>
      <c r="AZ57" s="96" t="str">
        <f>IFERROR(VLOOKUP(Table1[[#This Row],[RespondentID]],'All Data'!$A:$CO,91,FALSE),"unknown")</f>
        <v>White</v>
      </c>
      <c r="BA57" s="96" t="str">
        <f>IFERROR(VLOOKUP(Table1[[#This Row],[RespondentID]],'All Data'!$A:$CO,92,FALSE),"unknown")</f>
        <v>Not Hispanic or Latino</v>
      </c>
      <c r="BB57" s="96" t="str">
        <f>IFERROR(VLOOKUP(Table1[[#This Row],[RespondentID]],'All Data'!$A:$CO,93,FALSE),"unknown")</f>
        <v>English</v>
      </c>
      <c r="BC57" s="96">
        <f>IFERROR(VLOOKUP(Table1[[#This Row],[RespondentID]],'All Data'!$A:$CW,94,FALSE),"unknown")</f>
        <v>0</v>
      </c>
      <c r="BD57" s="96" t="str">
        <f>IFERROR(VLOOKUP(Table1[[#This Row],[RespondentID]],'All Data'!$A:$CW,95,FALSE),"unknown")</f>
        <v>College graduate</v>
      </c>
      <c r="BE57" s="96" t="str">
        <f>IFERROR(VLOOKUP(Table1[[#This Row],[RespondentID]],'All Data'!$A:$CW,96,FALSE),"unknown")</f>
        <v>Retired</v>
      </c>
      <c r="BF57" s="96" t="str">
        <f>IFERROR(VLOOKUP(Table1[[#This Row],[RespondentID]],'All Data'!$A:$CW,97,FALSE),"unknown")</f>
        <v>Yes</v>
      </c>
      <c r="BG57" s="96" t="str">
        <f>IFERROR(VLOOKUP(Table1[[#This Row],[RespondentID]],'All Data'!$A:$CW,98,FALSE),"unknown")</f>
        <v>Private/Commercial</v>
      </c>
      <c r="BH57" s="96">
        <f>IFERROR(VLOOKUP(Table1[[#This Row],[RespondentID]],'All Data'!$A:$CW,99,FALSE),"unknown")</f>
        <v>0</v>
      </c>
    </row>
    <row r="58" spans="1:60">
      <c r="A58">
        <v>114439967195</v>
      </c>
      <c r="D58" t="s">
        <v>51</v>
      </c>
      <c r="G58" t="s">
        <v>53</v>
      </c>
      <c r="U58" s="29">
        <f t="shared" si="0"/>
        <v>2</v>
      </c>
      <c r="V58" s="29">
        <f t="shared" si="1"/>
        <v>1.5</v>
      </c>
      <c r="W58" s="29"/>
      <c r="X58" s="29">
        <f t="shared" si="2"/>
        <v>0</v>
      </c>
      <c r="Y58" s="29">
        <f t="shared" si="3"/>
        <v>0</v>
      </c>
      <c r="Z58" s="29">
        <f t="shared" si="4"/>
        <v>1</v>
      </c>
      <c r="AA58" s="29">
        <f t="shared" si="5"/>
        <v>0</v>
      </c>
      <c r="AB58" s="29">
        <f t="shared" si="6"/>
        <v>0</v>
      </c>
      <c r="AC58" s="29">
        <f t="shared" si="7"/>
        <v>1</v>
      </c>
      <c r="AD58" s="29">
        <f t="shared" si="8"/>
        <v>0</v>
      </c>
      <c r="AE58" s="29">
        <f t="shared" si="9"/>
        <v>0</v>
      </c>
      <c r="AF58" s="29">
        <f t="shared" si="10"/>
        <v>0</v>
      </c>
      <c r="AG58" s="29">
        <f t="shared" si="11"/>
        <v>0</v>
      </c>
      <c r="AH58" s="29">
        <f t="shared" si="12"/>
        <v>0</v>
      </c>
      <c r="AI58" s="29">
        <f t="shared" si="13"/>
        <v>0</v>
      </c>
      <c r="AJ58" s="29">
        <f t="shared" si="14"/>
        <v>0</v>
      </c>
      <c r="AK58" s="29">
        <f t="shared" si="15"/>
        <v>0</v>
      </c>
      <c r="AL58" s="29">
        <f t="shared" si="16"/>
        <v>0</v>
      </c>
      <c r="AM58" s="29">
        <f t="shared" si="17"/>
        <v>0</v>
      </c>
      <c r="AN58" s="29">
        <f t="shared" si="18"/>
        <v>0</v>
      </c>
      <c r="AO58" s="29">
        <f t="shared" si="19"/>
        <v>0</v>
      </c>
      <c r="AP58" s="29"/>
      <c r="AQ58" s="29"/>
      <c r="AR58" s="29">
        <f t="shared" si="20"/>
        <v>2</v>
      </c>
      <c r="AS58" s="29">
        <f t="shared" si="21"/>
        <v>2</v>
      </c>
      <c r="AT58" s="29" t="str">
        <f t="shared" si="22"/>
        <v>Correct</v>
      </c>
      <c r="AU58" s="29"/>
      <c r="AV58" s="96" t="str">
        <f>IFERROR(VLOOKUP(Table1[[#This Row],[RespondentID]],'All Data'!$A:$CO,87,FALSE),"unknown")</f>
        <v>Woman</v>
      </c>
      <c r="AW58" s="96" t="str">
        <f>IFERROR(VLOOKUP(Table1[[#This Row],[RespondentID]],'All Data'!$A:$CO,88,FALSE),"unknown")</f>
        <v>65+ years</v>
      </c>
      <c r="AX58" s="96" t="str">
        <f>IFERROR(VLOOKUP(Table1[[#This Row],[RespondentID]],'All Data'!$A:$CO,89,FALSE),"unknown")</f>
        <v>Nassau</v>
      </c>
      <c r="AY58" s="96" t="str">
        <f>IFERROR(VLOOKUP(Table1[[#This Row],[RespondentID]],'All Data'!$A:$CO,90,FALSE),"unknown")</f>
        <v>Rockville Centre, 11570</v>
      </c>
      <c r="AZ58" s="96" t="str">
        <f>IFERROR(VLOOKUP(Table1[[#This Row],[RespondentID]],'All Data'!$A:$CO,91,FALSE),"unknown")</f>
        <v>White</v>
      </c>
      <c r="BA58" s="96">
        <f>IFERROR(VLOOKUP(Table1[[#This Row],[RespondentID]],'All Data'!$A:$CO,92,FALSE),"unknown")</f>
        <v>0</v>
      </c>
      <c r="BB58" s="96" t="str">
        <f>IFERROR(VLOOKUP(Table1[[#This Row],[RespondentID]],'All Data'!$A:$CO,93,FALSE),"unknown")</f>
        <v>English</v>
      </c>
      <c r="BC58" s="96" t="str">
        <f>IFERROR(VLOOKUP(Table1[[#This Row],[RespondentID]],'All Data'!$A:$CW,94,FALSE),"unknown")</f>
        <v>$50,000 to $74,999</v>
      </c>
      <c r="BD58" s="96" t="str">
        <f>IFERROR(VLOOKUP(Table1[[#This Row],[RespondentID]],'All Data'!$A:$CW,95,FALSE),"unknown")</f>
        <v>High school graduate</v>
      </c>
      <c r="BE58" s="96" t="str">
        <f>IFERROR(VLOOKUP(Table1[[#This Row],[RespondentID]],'All Data'!$A:$CW,96,FALSE),"unknown")</f>
        <v>Employed for wages</v>
      </c>
      <c r="BF58" s="96" t="str">
        <f>IFERROR(VLOOKUP(Table1[[#This Row],[RespondentID]],'All Data'!$A:$CW,97,FALSE),"unknown")</f>
        <v>Yes</v>
      </c>
      <c r="BG58" s="96" t="str">
        <f>IFERROR(VLOOKUP(Table1[[#This Row],[RespondentID]],'All Data'!$A:$CW,98,FALSE),"unknown")</f>
        <v>Medicare, Private/Commercial</v>
      </c>
      <c r="BH58" s="96" t="str">
        <f>IFERROR(VLOOKUP(Table1[[#This Row],[RespondentID]],'All Data'!$A:$CW,99,FALSE),"unknown")</f>
        <v>Yes</v>
      </c>
    </row>
    <row r="59" spans="1:60">
      <c r="A59">
        <v>114439960388</v>
      </c>
      <c r="H59" t="s">
        <v>54</v>
      </c>
      <c r="I59" t="s">
        <v>55</v>
      </c>
      <c r="N59" t="s">
        <v>24</v>
      </c>
      <c r="U59" s="29">
        <f t="shared" si="0"/>
        <v>3</v>
      </c>
      <c r="V59" s="29">
        <f t="shared" si="1"/>
        <v>1</v>
      </c>
      <c r="W59" s="29"/>
      <c r="X59" s="29">
        <f t="shared" si="2"/>
        <v>0</v>
      </c>
      <c r="Y59" s="29">
        <f t="shared" si="3"/>
        <v>0</v>
      </c>
      <c r="Z59" s="29">
        <f t="shared" si="4"/>
        <v>0</v>
      </c>
      <c r="AA59" s="29">
        <f t="shared" si="5"/>
        <v>0</v>
      </c>
      <c r="AB59" s="29">
        <f t="shared" si="6"/>
        <v>0</v>
      </c>
      <c r="AC59" s="29">
        <f t="shared" si="7"/>
        <v>0</v>
      </c>
      <c r="AD59" s="29">
        <f t="shared" si="8"/>
        <v>1</v>
      </c>
      <c r="AE59" s="29">
        <f t="shared" si="9"/>
        <v>1</v>
      </c>
      <c r="AF59" s="29">
        <f t="shared" si="10"/>
        <v>0</v>
      </c>
      <c r="AG59" s="29">
        <f t="shared" si="11"/>
        <v>0</v>
      </c>
      <c r="AH59" s="29">
        <f t="shared" si="12"/>
        <v>0</v>
      </c>
      <c r="AI59" s="29">
        <f t="shared" si="13"/>
        <v>0</v>
      </c>
      <c r="AJ59" s="29">
        <f t="shared" si="14"/>
        <v>1</v>
      </c>
      <c r="AK59" s="29">
        <f t="shared" si="15"/>
        <v>0</v>
      </c>
      <c r="AL59" s="29">
        <f t="shared" si="16"/>
        <v>0</v>
      </c>
      <c r="AM59" s="29">
        <f t="shared" si="17"/>
        <v>0</v>
      </c>
      <c r="AN59" s="29">
        <f t="shared" si="18"/>
        <v>0</v>
      </c>
      <c r="AO59" s="29">
        <f t="shared" si="19"/>
        <v>0</v>
      </c>
      <c r="AP59" s="29"/>
      <c r="AQ59" s="29"/>
      <c r="AR59" s="29">
        <f t="shared" si="20"/>
        <v>3</v>
      </c>
      <c r="AS59" s="29">
        <f t="shared" si="21"/>
        <v>3</v>
      </c>
      <c r="AT59" s="29" t="str">
        <f t="shared" si="22"/>
        <v>Correct</v>
      </c>
      <c r="AU59" s="29"/>
      <c r="AV59" s="96" t="str">
        <f>IFERROR(VLOOKUP(Table1[[#This Row],[RespondentID]],'All Data'!$A:$CO,87,FALSE),"unknown")</f>
        <v>Man</v>
      </c>
      <c r="AW59" s="96" t="str">
        <f>IFERROR(VLOOKUP(Table1[[#This Row],[RespondentID]],'All Data'!$A:$CO,88,FALSE),"unknown")</f>
        <v>65+ years</v>
      </c>
      <c r="AX59" s="96" t="str">
        <f>IFERROR(VLOOKUP(Table1[[#This Row],[RespondentID]],'All Data'!$A:$CO,89,FALSE),"unknown")</f>
        <v>Nassau</v>
      </c>
      <c r="AY59" s="96" t="str">
        <f>IFERROR(VLOOKUP(Table1[[#This Row],[RespondentID]],'All Data'!$A:$CO,90,FALSE),"unknown")</f>
        <v>Oceanside, 11572</v>
      </c>
      <c r="AZ59" s="96" t="str">
        <f>IFERROR(VLOOKUP(Table1[[#This Row],[RespondentID]],'All Data'!$A:$CO,91,FALSE),"unknown")</f>
        <v>White</v>
      </c>
      <c r="BA59" s="96" t="str">
        <f>IFERROR(VLOOKUP(Table1[[#This Row],[RespondentID]],'All Data'!$A:$CO,92,FALSE),"unknown")</f>
        <v>Not Hispanic or Latino</v>
      </c>
      <c r="BB59" s="96" t="str">
        <f>IFERROR(VLOOKUP(Table1[[#This Row],[RespondentID]],'All Data'!$A:$CO,93,FALSE),"unknown")</f>
        <v>English</v>
      </c>
      <c r="BC59" s="96" t="str">
        <f>IFERROR(VLOOKUP(Table1[[#This Row],[RespondentID]],'All Data'!$A:$CW,94,FALSE),"unknown")</f>
        <v>$50,000 to $74,999</v>
      </c>
      <c r="BD59" s="96" t="str">
        <f>IFERROR(VLOOKUP(Table1[[#This Row],[RespondentID]],'All Data'!$A:$CW,95,FALSE),"unknown")</f>
        <v>Doctorate</v>
      </c>
      <c r="BE59" s="96" t="str">
        <f>IFERROR(VLOOKUP(Table1[[#This Row],[RespondentID]],'All Data'!$A:$CW,96,FALSE),"unknown")</f>
        <v>Retired</v>
      </c>
      <c r="BF59" s="96" t="str">
        <f>IFERROR(VLOOKUP(Table1[[#This Row],[RespondentID]],'All Data'!$A:$CW,97,FALSE),"unknown")</f>
        <v>Yes</v>
      </c>
      <c r="BG59" s="96" t="str">
        <f>IFERROR(VLOOKUP(Table1[[#This Row],[RespondentID]],'All Data'!$A:$CW,98,FALSE),"unknown")</f>
        <v>Medicare</v>
      </c>
      <c r="BH59" s="96">
        <f>IFERROR(VLOOKUP(Table1[[#This Row],[RespondentID]],'All Data'!$A:$CW,99,FALSE),"unknown")</f>
        <v>0</v>
      </c>
    </row>
    <row r="60" spans="1:60">
      <c r="A60">
        <v>114438022089</v>
      </c>
      <c r="B60" t="s">
        <v>49</v>
      </c>
      <c r="I60" t="s">
        <v>55</v>
      </c>
      <c r="L60" t="s">
        <v>58</v>
      </c>
      <c r="U60" s="29">
        <f t="shared" si="0"/>
        <v>3</v>
      </c>
      <c r="V60" s="29">
        <f t="shared" si="1"/>
        <v>1</v>
      </c>
      <c r="W60" s="29"/>
      <c r="X60" s="29">
        <f t="shared" si="2"/>
        <v>1</v>
      </c>
      <c r="Y60" s="29">
        <f t="shared" si="3"/>
        <v>0</v>
      </c>
      <c r="Z60" s="29">
        <f t="shared" si="4"/>
        <v>0</v>
      </c>
      <c r="AA60" s="29">
        <f t="shared" si="5"/>
        <v>0</v>
      </c>
      <c r="AB60" s="29">
        <f t="shared" si="6"/>
        <v>0</v>
      </c>
      <c r="AC60" s="29">
        <f t="shared" si="7"/>
        <v>0</v>
      </c>
      <c r="AD60" s="29">
        <f t="shared" si="8"/>
        <v>0</v>
      </c>
      <c r="AE60" s="29">
        <f t="shared" si="9"/>
        <v>1</v>
      </c>
      <c r="AF60" s="29">
        <f t="shared" si="10"/>
        <v>0</v>
      </c>
      <c r="AG60" s="29">
        <f t="shared" si="11"/>
        <v>0</v>
      </c>
      <c r="AH60" s="29">
        <f t="shared" si="12"/>
        <v>1</v>
      </c>
      <c r="AI60" s="29">
        <f t="shared" si="13"/>
        <v>0</v>
      </c>
      <c r="AJ60" s="29">
        <f t="shared" si="14"/>
        <v>0</v>
      </c>
      <c r="AK60" s="29">
        <f t="shared" si="15"/>
        <v>0</v>
      </c>
      <c r="AL60" s="29">
        <f t="shared" si="16"/>
        <v>0</v>
      </c>
      <c r="AM60" s="29">
        <f t="shared" si="17"/>
        <v>0</v>
      </c>
      <c r="AN60" s="29">
        <f t="shared" si="18"/>
        <v>0</v>
      </c>
      <c r="AO60" s="29">
        <f t="shared" si="19"/>
        <v>0</v>
      </c>
      <c r="AP60" s="29"/>
      <c r="AQ60" s="29"/>
      <c r="AR60" s="29">
        <f t="shared" si="20"/>
        <v>3</v>
      </c>
      <c r="AS60" s="29">
        <f t="shared" si="21"/>
        <v>3</v>
      </c>
      <c r="AT60" s="29" t="str">
        <f t="shared" si="22"/>
        <v>Correct</v>
      </c>
      <c r="AU60" s="29"/>
      <c r="AV60" s="96" t="str">
        <f>IFERROR(VLOOKUP(Table1[[#This Row],[RespondentID]],'All Data'!$A:$CO,87,FALSE),"unknown")</f>
        <v>Woman</v>
      </c>
      <c r="AW60" s="96" t="str">
        <f>IFERROR(VLOOKUP(Table1[[#This Row],[RespondentID]],'All Data'!$A:$CO,88,FALSE),"unknown")</f>
        <v>65+ years</v>
      </c>
      <c r="AX60" s="96" t="str">
        <f>IFERROR(VLOOKUP(Table1[[#This Row],[RespondentID]],'All Data'!$A:$CO,89,FALSE),"unknown")</f>
        <v>Nassau</v>
      </c>
      <c r="AY60" s="96" t="str">
        <f>IFERROR(VLOOKUP(Table1[[#This Row],[RespondentID]],'All Data'!$A:$CO,90,FALSE),"unknown")</f>
        <v>Massapequa, 11758</v>
      </c>
      <c r="AZ60" s="96" t="str">
        <f>IFERROR(VLOOKUP(Table1[[#This Row],[RespondentID]],'All Data'!$A:$CO,91,FALSE),"unknown")</f>
        <v>White</v>
      </c>
      <c r="BA60" s="96" t="str">
        <f>IFERROR(VLOOKUP(Table1[[#This Row],[RespondentID]],'All Data'!$A:$CO,92,FALSE),"unknown")</f>
        <v>Not Hispanic or Latino</v>
      </c>
      <c r="BB60" s="96" t="str">
        <f>IFERROR(VLOOKUP(Table1[[#This Row],[RespondentID]],'All Data'!$A:$CO,93,FALSE),"unknown")</f>
        <v>English</v>
      </c>
      <c r="BC60" s="96" t="str">
        <f>IFERROR(VLOOKUP(Table1[[#This Row],[RespondentID]],'All Data'!$A:$CW,94,FALSE),"unknown")</f>
        <v>$75,000 to $125,000</v>
      </c>
      <c r="BD60" s="96" t="str">
        <f>IFERROR(VLOOKUP(Table1[[#This Row],[RespondentID]],'All Data'!$A:$CW,95,FALSE),"unknown")</f>
        <v>College graduate</v>
      </c>
      <c r="BE60" s="96" t="str">
        <f>IFERROR(VLOOKUP(Table1[[#This Row],[RespondentID]],'All Data'!$A:$CW,96,FALSE),"unknown")</f>
        <v>Retired</v>
      </c>
      <c r="BF60" s="96" t="str">
        <f>IFERROR(VLOOKUP(Table1[[#This Row],[RespondentID]],'All Data'!$A:$CW,97,FALSE),"unknown")</f>
        <v>Yes</v>
      </c>
      <c r="BG60" s="96">
        <f>IFERROR(VLOOKUP(Table1[[#This Row],[RespondentID]],'All Data'!$A:$CW,98,FALSE),"unknown")</f>
        <v>0</v>
      </c>
      <c r="BH60" s="96" t="str">
        <f>IFERROR(VLOOKUP(Table1[[#This Row],[RespondentID]],'All Data'!$A:$CW,99,FALSE),"unknown")</f>
        <v>Yes</v>
      </c>
    </row>
    <row r="61" spans="1:60">
      <c r="A61">
        <v>114438018591</v>
      </c>
      <c r="E61" t="s">
        <v>17</v>
      </c>
      <c r="Q61" t="s">
        <v>61</v>
      </c>
      <c r="U61" s="29">
        <f t="shared" si="0"/>
        <v>2</v>
      </c>
      <c r="V61" s="29">
        <f t="shared" si="1"/>
        <v>1.5</v>
      </c>
      <c r="W61" s="29"/>
      <c r="X61" s="29">
        <f t="shared" si="2"/>
        <v>0</v>
      </c>
      <c r="Y61" s="29">
        <f t="shared" si="3"/>
        <v>0</v>
      </c>
      <c r="Z61" s="29">
        <f t="shared" si="4"/>
        <v>0</v>
      </c>
      <c r="AA61" s="29">
        <f t="shared" si="5"/>
        <v>1</v>
      </c>
      <c r="AB61" s="29">
        <f t="shared" si="6"/>
        <v>0</v>
      </c>
      <c r="AC61" s="29">
        <f t="shared" si="7"/>
        <v>0</v>
      </c>
      <c r="AD61" s="29">
        <f t="shared" si="8"/>
        <v>0</v>
      </c>
      <c r="AE61" s="29">
        <f t="shared" si="9"/>
        <v>0</v>
      </c>
      <c r="AF61" s="29">
        <f t="shared" si="10"/>
        <v>0</v>
      </c>
      <c r="AG61" s="29">
        <f t="shared" si="11"/>
        <v>0</v>
      </c>
      <c r="AH61" s="29">
        <f t="shared" si="12"/>
        <v>0</v>
      </c>
      <c r="AI61" s="29">
        <f t="shared" si="13"/>
        <v>0</v>
      </c>
      <c r="AJ61" s="29">
        <f t="shared" si="14"/>
        <v>0</v>
      </c>
      <c r="AK61" s="29">
        <f t="shared" si="15"/>
        <v>0</v>
      </c>
      <c r="AL61" s="29">
        <f t="shared" si="16"/>
        <v>0</v>
      </c>
      <c r="AM61" s="29">
        <f t="shared" si="17"/>
        <v>1</v>
      </c>
      <c r="AN61" s="29">
        <f t="shared" si="18"/>
        <v>0</v>
      </c>
      <c r="AO61" s="29">
        <f t="shared" si="19"/>
        <v>0</v>
      </c>
      <c r="AP61" s="29"/>
      <c r="AQ61" s="29"/>
      <c r="AR61" s="29">
        <f t="shared" si="20"/>
        <v>2</v>
      </c>
      <c r="AS61" s="29">
        <f t="shared" si="21"/>
        <v>2</v>
      </c>
      <c r="AT61" s="29" t="str">
        <f t="shared" si="22"/>
        <v>Correct</v>
      </c>
      <c r="AU61" s="29"/>
      <c r="AV61" s="96" t="str">
        <f>IFERROR(VLOOKUP(Table1[[#This Row],[RespondentID]],'All Data'!$A:$CO,87,FALSE),"unknown")</f>
        <v>Woman</v>
      </c>
      <c r="AW61" s="96" t="str">
        <f>IFERROR(VLOOKUP(Table1[[#This Row],[RespondentID]],'All Data'!$A:$CO,88,FALSE),"unknown")</f>
        <v>65+ years</v>
      </c>
      <c r="AX61" s="96" t="str">
        <f>IFERROR(VLOOKUP(Table1[[#This Row],[RespondentID]],'All Data'!$A:$CO,89,FALSE),"unknown")</f>
        <v>Nassau</v>
      </c>
      <c r="AY61" s="96" t="str">
        <f>IFERROR(VLOOKUP(Table1[[#This Row],[RespondentID]],'All Data'!$A:$CO,90,FALSE),"unknown")</f>
        <v>Great Neck, 11021</v>
      </c>
      <c r="AZ61" s="96" t="str">
        <f>IFERROR(VLOOKUP(Table1[[#This Row],[RespondentID]],'All Data'!$A:$CO,91,FALSE),"unknown")</f>
        <v>White</v>
      </c>
      <c r="BA61" s="96" t="str">
        <f>IFERROR(VLOOKUP(Table1[[#This Row],[RespondentID]],'All Data'!$A:$CO,92,FALSE),"unknown")</f>
        <v>Not Hispanic or Latino</v>
      </c>
      <c r="BB61" s="96" t="str">
        <f>IFERROR(VLOOKUP(Table1[[#This Row],[RespondentID]],'All Data'!$A:$CO,93,FALSE),"unknown")</f>
        <v>English</v>
      </c>
      <c r="BC61" s="96" t="str">
        <f>IFERROR(VLOOKUP(Table1[[#This Row],[RespondentID]],'All Data'!$A:$CW,94,FALSE),"unknown")</f>
        <v>$50,000 to $74,999</v>
      </c>
      <c r="BD61" s="96" t="str">
        <f>IFERROR(VLOOKUP(Table1[[#This Row],[RespondentID]],'All Data'!$A:$CW,95,FALSE),"unknown")</f>
        <v>Graduate school</v>
      </c>
      <c r="BE61" s="96" t="str">
        <f>IFERROR(VLOOKUP(Table1[[#This Row],[RespondentID]],'All Data'!$A:$CW,96,FALSE),"unknown")</f>
        <v>Retired</v>
      </c>
      <c r="BF61" s="96" t="str">
        <f>IFERROR(VLOOKUP(Table1[[#This Row],[RespondentID]],'All Data'!$A:$CW,97,FALSE),"unknown")</f>
        <v>Yes</v>
      </c>
      <c r="BG61" s="96" t="str">
        <f>IFERROR(VLOOKUP(Table1[[#This Row],[RespondentID]],'All Data'!$A:$CW,98,FALSE),"unknown")</f>
        <v>Medicare</v>
      </c>
      <c r="BH61" s="96" t="str">
        <f>IFERROR(VLOOKUP(Table1[[#This Row],[RespondentID]],'All Data'!$A:$CW,99,FALSE),"unknown")</f>
        <v>Yes</v>
      </c>
    </row>
    <row r="62" spans="1:60">
      <c r="A62">
        <v>114438016704</v>
      </c>
      <c r="B62" t="s">
        <v>49</v>
      </c>
      <c r="C62" t="s">
        <v>50</v>
      </c>
      <c r="D62" t="s">
        <v>51</v>
      </c>
      <c r="E62" t="s">
        <v>17</v>
      </c>
      <c r="F62" t="s">
        <v>52</v>
      </c>
      <c r="G62" t="s">
        <v>53</v>
      </c>
      <c r="H62" t="s">
        <v>54</v>
      </c>
      <c r="I62" t="s">
        <v>55</v>
      </c>
      <c r="K62" t="s">
        <v>57</v>
      </c>
      <c r="L62" t="s">
        <v>58</v>
      </c>
      <c r="N62" t="s">
        <v>24</v>
      </c>
      <c r="P62" t="s">
        <v>60</v>
      </c>
      <c r="Q62" t="s">
        <v>61</v>
      </c>
      <c r="S62" t="s">
        <v>63</v>
      </c>
      <c r="U62" s="29">
        <f t="shared" si="0"/>
        <v>14</v>
      </c>
      <c r="V62" s="29">
        <f t="shared" si="1"/>
        <v>0.21428571428571427</v>
      </c>
      <c r="W62" s="29"/>
      <c r="X62" s="29">
        <f t="shared" si="2"/>
        <v>0.21428571428571427</v>
      </c>
      <c r="Y62" s="29">
        <f t="shared" si="3"/>
        <v>0.21428571428571427</v>
      </c>
      <c r="Z62" s="29">
        <f t="shared" si="4"/>
        <v>0.21428571428571427</v>
      </c>
      <c r="AA62" s="29">
        <f t="shared" si="5"/>
        <v>0.21428571428571427</v>
      </c>
      <c r="AB62" s="29">
        <f t="shared" si="6"/>
        <v>0.21428571428571427</v>
      </c>
      <c r="AC62" s="29">
        <f t="shared" si="7"/>
        <v>0.21428571428571427</v>
      </c>
      <c r="AD62" s="29">
        <f t="shared" si="8"/>
        <v>0.21428571428571427</v>
      </c>
      <c r="AE62" s="29">
        <f t="shared" si="9"/>
        <v>0.21428571428571427</v>
      </c>
      <c r="AF62" s="29">
        <f t="shared" si="10"/>
        <v>0</v>
      </c>
      <c r="AG62" s="29">
        <f t="shared" si="11"/>
        <v>0.21428571428571427</v>
      </c>
      <c r="AH62" s="29">
        <f t="shared" si="12"/>
        <v>0.21428571428571427</v>
      </c>
      <c r="AI62" s="29">
        <f t="shared" si="13"/>
        <v>0</v>
      </c>
      <c r="AJ62" s="29">
        <f t="shared" si="14"/>
        <v>0.21428571428571427</v>
      </c>
      <c r="AK62" s="29">
        <f t="shared" si="15"/>
        <v>0</v>
      </c>
      <c r="AL62" s="29">
        <f t="shared" si="16"/>
        <v>0.21428571428571427</v>
      </c>
      <c r="AM62" s="29">
        <f t="shared" si="17"/>
        <v>0.21428571428571427</v>
      </c>
      <c r="AN62" s="29">
        <f t="shared" si="18"/>
        <v>0</v>
      </c>
      <c r="AO62" s="29">
        <f t="shared" si="19"/>
        <v>0.21428571428571427</v>
      </c>
      <c r="AP62" s="29"/>
      <c r="AQ62" s="29"/>
      <c r="AR62" s="29">
        <f t="shared" si="20"/>
        <v>3</v>
      </c>
      <c r="AS62" s="29">
        <f t="shared" si="21"/>
        <v>14</v>
      </c>
      <c r="AT62" s="29" t="str">
        <f t="shared" si="22"/>
        <v>Correct</v>
      </c>
      <c r="AU62" s="29"/>
      <c r="AV62" s="96" t="str">
        <f>IFERROR(VLOOKUP(Table1[[#This Row],[RespondentID]],'All Data'!$A:$CO,87,FALSE),"unknown")</f>
        <v>Woman</v>
      </c>
      <c r="AW62" s="96" t="str">
        <f>IFERROR(VLOOKUP(Table1[[#This Row],[RespondentID]],'All Data'!$A:$CO,88,FALSE),"unknown")</f>
        <v>65+ years</v>
      </c>
      <c r="AX62" s="96" t="str">
        <f>IFERROR(VLOOKUP(Table1[[#This Row],[RespondentID]],'All Data'!$A:$CO,89,FALSE),"unknown")</f>
        <v>Queens</v>
      </c>
      <c r="AY62" s="96">
        <f>IFERROR(VLOOKUP(Table1[[#This Row],[RespondentID]],'All Data'!$A:$CO,90,FALSE),"unknown")</f>
        <v>11004</v>
      </c>
      <c r="AZ62" s="96" t="str">
        <f>IFERROR(VLOOKUP(Table1[[#This Row],[RespondentID]],'All Data'!$A:$CO,91,FALSE),"unknown")</f>
        <v>White</v>
      </c>
      <c r="BA62" s="96" t="str">
        <f>IFERROR(VLOOKUP(Table1[[#This Row],[RespondentID]],'All Data'!$A:$CO,92,FALSE),"unknown")</f>
        <v>Not Hispanic or Latino</v>
      </c>
      <c r="BB62" s="96" t="str">
        <f>IFERROR(VLOOKUP(Table1[[#This Row],[RespondentID]],'All Data'!$A:$CO,93,FALSE),"unknown")</f>
        <v>English</v>
      </c>
      <c r="BC62" s="96" t="str">
        <f>IFERROR(VLOOKUP(Table1[[#This Row],[RespondentID]],'All Data'!$A:$CW,94,FALSE),"unknown")</f>
        <v>$20,000 to $34,999</v>
      </c>
      <c r="BD62" s="96" t="str">
        <f>IFERROR(VLOOKUP(Table1[[#This Row],[RespondentID]],'All Data'!$A:$CW,95,FALSE),"unknown")</f>
        <v>Graduate school</v>
      </c>
      <c r="BE62" s="96" t="str">
        <f>IFERROR(VLOOKUP(Table1[[#This Row],[RespondentID]],'All Data'!$A:$CW,96,FALSE),"unknown")</f>
        <v>Retired</v>
      </c>
      <c r="BF62" s="96" t="str">
        <f>IFERROR(VLOOKUP(Table1[[#This Row],[RespondentID]],'All Data'!$A:$CW,97,FALSE),"unknown")</f>
        <v>Yes</v>
      </c>
      <c r="BG62" s="96" t="str">
        <f>IFERROR(VLOOKUP(Table1[[#This Row],[RespondentID]],'All Data'!$A:$CW,98,FALSE),"unknown")</f>
        <v>Medicare</v>
      </c>
      <c r="BH62" s="96" t="str">
        <f>IFERROR(VLOOKUP(Table1[[#This Row],[RespondentID]],'All Data'!$A:$CW,99,FALSE),"unknown")</f>
        <v>Yes</v>
      </c>
    </row>
    <row r="63" spans="1:60">
      <c r="A63">
        <v>114438010759</v>
      </c>
      <c r="B63" t="s">
        <v>49</v>
      </c>
      <c r="E63" t="s">
        <v>17</v>
      </c>
      <c r="G63" t="s">
        <v>53</v>
      </c>
      <c r="U63" s="29">
        <f t="shared" si="0"/>
        <v>3</v>
      </c>
      <c r="V63" s="29">
        <f t="shared" si="1"/>
        <v>1</v>
      </c>
      <c r="W63" s="29"/>
      <c r="X63" s="29">
        <f t="shared" si="2"/>
        <v>1</v>
      </c>
      <c r="Y63" s="29">
        <f t="shared" si="3"/>
        <v>0</v>
      </c>
      <c r="Z63" s="29">
        <f t="shared" si="4"/>
        <v>0</v>
      </c>
      <c r="AA63" s="29">
        <f t="shared" si="5"/>
        <v>1</v>
      </c>
      <c r="AB63" s="29">
        <f t="shared" si="6"/>
        <v>0</v>
      </c>
      <c r="AC63" s="29">
        <f t="shared" si="7"/>
        <v>1</v>
      </c>
      <c r="AD63" s="29">
        <f t="shared" si="8"/>
        <v>0</v>
      </c>
      <c r="AE63" s="29">
        <f t="shared" si="9"/>
        <v>0</v>
      </c>
      <c r="AF63" s="29">
        <f t="shared" si="10"/>
        <v>0</v>
      </c>
      <c r="AG63" s="29">
        <f t="shared" si="11"/>
        <v>0</v>
      </c>
      <c r="AH63" s="29">
        <f t="shared" si="12"/>
        <v>0</v>
      </c>
      <c r="AI63" s="29">
        <f t="shared" si="13"/>
        <v>0</v>
      </c>
      <c r="AJ63" s="29">
        <f t="shared" si="14"/>
        <v>0</v>
      </c>
      <c r="AK63" s="29">
        <f t="shared" si="15"/>
        <v>0</v>
      </c>
      <c r="AL63" s="29">
        <f t="shared" si="16"/>
        <v>0</v>
      </c>
      <c r="AM63" s="29">
        <f t="shared" si="17"/>
        <v>0</v>
      </c>
      <c r="AN63" s="29">
        <f t="shared" si="18"/>
        <v>0</v>
      </c>
      <c r="AO63" s="29">
        <f t="shared" si="19"/>
        <v>0</v>
      </c>
      <c r="AP63" s="29"/>
      <c r="AQ63" s="29"/>
      <c r="AR63" s="29">
        <f t="shared" si="20"/>
        <v>3</v>
      </c>
      <c r="AS63" s="29">
        <f t="shared" si="21"/>
        <v>3</v>
      </c>
      <c r="AT63" s="29" t="str">
        <f t="shared" si="22"/>
        <v>Correct</v>
      </c>
      <c r="AU63" s="29"/>
      <c r="AV63" s="96" t="str">
        <f>IFERROR(VLOOKUP(Table1[[#This Row],[RespondentID]],'All Data'!$A:$CO,87,FALSE),"unknown")</f>
        <v>Woman</v>
      </c>
      <c r="AW63" s="96" t="str">
        <f>IFERROR(VLOOKUP(Table1[[#This Row],[RespondentID]],'All Data'!$A:$CO,88,FALSE),"unknown")</f>
        <v>55-64 years</v>
      </c>
      <c r="AX63" s="96" t="str">
        <f>IFERROR(VLOOKUP(Table1[[#This Row],[RespondentID]],'All Data'!$A:$CO,89,FALSE),"unknown")</f>
        <v>Nassau</v>
      </c>
      <c r="AY63" s="96" t="str">
        <f>IFERROR(VLOOKUP(Table1[[#This Row],[RespondentID]],'All Data'!$A:$CO,90,FALSE),"unknown")</f>
        <v>Oceanside, 11572</v>
      </c>
      <c r="AZ63" s="96" t="str">
        <f>IFERROR(VLOOKUP(Table1[[#This Row],[RespondentID]],'All Data'!$A:$CO,91,FALSE),"unknown")</f>
        <v>White</v>
      </c>
      <c r="BA63" s="96" t="str">
        <f>IFERROR(VLOOKUP(Table1[[#This Row],[RespondentID]],'All Data'!$A:$CO,92,FALSE),"unknown")</f>
        <v>Not Hispanic or Latino</v>
      </c>
      <c r="BB63" s="96" t="str">
        <f>IFERROR(VLOOKUP(Table1[[#This Row],[RespondentID]],'All Data'!$A:$CO,93,FALSE),"unknown")</f>
        <v>English</v>
      </c>
      <c r="BC63" s="96" t="str">
        <f>IFERROR(VLOOKUP(Table1[[#This Row],[RespondentID]],'All Data'!$A:$CW,94,FALSE),"unknown")</f>
        <v>$75,000 to $125,000</v>
      </c>
      <c r="BD63" s="96" t="str">
        <f>IFERROR(VLOOKUP(Table1[[#This Row],[RespondentID]],'All Data'!$A:$CW,95,FALSE),"unknown")</f>
        <v>College graduate</v>
      </c>
      <c r="BE63" s="96" t="str">
        <f>IFERROR(VLOOKUP(Table1[[#This Row],[RespondentID]],'All Data'!$A:$CW,96,FALSE),"unknown")</f>
        <v>Retired</v>
      </c>
      <c r="BF63" s="96" t="str">
        <f>IFERROR(VLOOKUP(Table1[[#This Row],[RespondentID]],'All Data'!$A:$CW,97,FALSE),"unknown")</f>
        <v>Yes</v>
      </c>
      <c r="BG63" s="96" t="str">
        <f>IFERROR(VLOOKUP(Table1[[#This Row],[RespondentID]],'All Data'!$A:$CW,98,FALSE),"unknown")</f>
        <v>Private/Commercial</v>
      </c>
      <c r="BH63" s="96" t="str">
        <f>IFERROR(VLOOKUP(Table1[[#This Row],[RespondentID]],'All Data'!$A:$CW,99,FALSE),"unknown")</f>
        <v>Yes</v>
      </c>
    </row>
    <row r="64" spans="1:60">
      <c r="A64">
        <v>114438009154</v>
      </c>
      <c r="B64" t="s">
        <v>49</v>
      </c>
      <c r="G64" t="s">
        <v>53</v>
      </c>
      <c r="Q64" t="s">
        <v>61</v>
      </c>
      <c r="U64" s="29">
        <f t="shared" si="0"/>
        <v>3</v>
      </c>
      <c r="V64" s="29">
        <f t="shared" si="1"/>
        <v>1</v>
      </c>
      <c r="W64" s="29"/>
      <c r="X64" s="29">
        <f t="shared" si="2"/>
        <v>1</v>
      </c>
      <c r="Y64" s="29">
        <f t="shared" si="3"/>
        <v>0</v>
      </c>
      <c r="Z64" s="29">
        <f t="shared" si="4"/>
        <v>0</v>
      </c>
      <c r="AA64" s="29">
        <f t="shared" si="5"/>
        <v>0</v>
      </c>
      <c r="AB64" s="29">
        <f t="shared" si="6"/>
        <v>0</v>
      </c>
      <c r="AC64" s="29">
        <f t="shared" si="7"/>
        <v>1</v>
      </c>
      <c r="AD64" s="29">
        <f t="shared" si="8"/>
        <v>0</v>
      </c>
      <c r="AE64" s="29">
        <f t="shared" si="9"/>
        <v>0</v>
      </c>
      <c r="AF64" s="29">
        <f t="shared" si="10"/>
        <v>0</v>
      </c>
      <c r="AG64" s="29">
        <f t="shared" si="11"/>
        <v>0</v>
      </c>
      <c r="AH64" s="29">
        <f t="shared" si="12"/>
        <v>0</v>
      </c>
      <c r="AI64" s="29">
        <f t="shared" si="13"/>
        <v>0</v>
      </c>
      <c r="AJ64" s="29">
        <f t="shared" si="14"/>
        <v>0</v>
      </c>
      <c r="AK64" s="29">
        <f t="shared" si="15"/>
        <v>0</v>
      </c>
      <c r="AL64" s="29">
        <f t="shared" si="16"/>
        <v>0</v>
      </c>
      <c r="AM64" s="29">
        <f t="shared" si="17"/>
        <v>1</v>
      </c>
      <c r="AN64" s="29">
        <f t="shared" si="18"/>
        <v>0</v>
      </c>
      <c r="AO64" s="29">
        <f t="shared" si="19"/>
        <v>0</v>
      </c>
      <c r="AP64" s="29"/>
      <c r="AQ64" s="29"/>
      <c r="AR64" s="29">
        <f t="shared" si="20"/>
        <v>3</v>
      </c>
      <c r="AS64" s="29">
        <f t="shared" si="21"/>
        <v>3</v>
      </c>
      <c r="AT64" s="29" t="str">
        <f t="shared" si="22"/>
        <v>Correct</v>
      </c>
      <c r="AU64" s="29"/>
      <c r="AV64" s="96" t="str">
        <f>IFERROR(VLOOKUP(Table1[[#This Row],[RespondentID]],'All Data'!$A:$CO,87,FALSE),"unknown")</f>
        <v>Woman</v>
      </c>
      <c r="AW64" s="96" t="str">
        <f>IFERROR(VLOOKUP(Table1[[#This Row],[RespondentID]],'All Data'!$A:$CO,88,FALSE),"unknown")</f>
        <v>65+ years</v>
      </c>
      <c r="AX64" s="96" t="str">
        <f>IFERROR(VLOOKUP(Table1[[#This Row],[RespondentID]],'All Data'!$A:$CO,89,FALSE),"unknown")</f>
        <v>Nassau</v>
      </c>
      <c r="AY64" s="96" t="str">
        <f>IFERROR(VLOOKUP(Table1[[#This Row],[RespondentID]],'All Data'!$A:$CO,90,FALSE),"unknown")</f>
        <v>Oceanside, 11572</v>
      </c>
      <c r="AZ64" s="96" t="str">
        <f>IFERROR(VLOOKUP(Table1[[#This Row],[RespondentID]],'All Data'!$A:$CO,91,FALSE),"unknown")</f>
        <v>White</v>
      </c>
      <c r="BA64" s="96" t="str">
        <f>IFERROR(VLOOKUP(Table1[[#This Row],[RespondentID]],'All Data'!$A:$CO,92,FALSE),"unknown")</f>
        <v>Not Hispanic or Latino</v>
      </c>
      <c r="BB64" s="96" t="str">
        <f>IFERROR(VLOOKUP(Table1[[#This Row],[RespondentID]],'All Data'!$A:$CO,93,FALSE),"unknown")</f>
        <v>English</v>
      </c>
      <c r="BC64" s="96" t="str">
        <f>IFERROR(VLOOKUP(Table1[[#This Row],[RespondentID]],'All Data'!$A:$CW,94,FALSE),"unknown")</f>
        <v>Over $125,000</v>
      </c>
      <c r="BD64" s="96" t="str">
        <f>IFERROR(VLOOKUP(Table1[[#This Row],[RespondentID]],'All Data'!$A:$CW,95,FALSE),"unknown")</f>
        <v>Graduate school</v>
      </c>
      <c r="BE64" s="96" t="str">
        <f>IFERROR(VLOOKUP(Table1[[#This Row],[RespondentID]],'All Data'!$A:$CW,96,FALSE),"unknown")</f>
        <v>Retired</v>
      </c>
      <c r="BF64" s="96">
        <f>IFERROR(VLOOKUP(Table1[[#This Row],[RespondentID]],'All Data'!$A:$CW,97,FALSE),"unknown")</f>
        <v>0</v>
      </c>
      <c r="BG64" s="96" t="str">
        <f>IFERROR(VLOOKUP(Table1[[#This Row],[RespondentID]],'All Data'!$A:$CW,98,FALSE),"unknown")</f>
        <v>Medicare</v>
      </c>
      <c r="BH64" s="96" t="str">
        <f>IFERROR(VLOOKUP(Table1[[#This Row],[RespondentID]],'All Data'!$A:$CW,99,FALSE),"unknown")</f>
        <v>Yes</v>
      </c>
    </row>
    <row r="65" spans="1:60">
      <c r="A65">
        <v>114438003667</v>
      </c>
      <c r="G65" t="s">
        <v>53</v>
      </c>
      <c r="H65" t="s">
        <v>54</v>
      </c>
      <c r="N65" t="s">
        <v>24</v>
      </c>
      <c r="U65" s="29">
        <f t="shared" si="0"/>
        <v>3</v>
      </c>
      <c r="V65" s="29">
        <f t="shared" si="1"/>
        <v>1</v>
      </c>
      <c r="W65" s="29"/>
      <c r="X65" s="29">
        <f t="shared" si="2"/>
        <v>0</v>
      </c>
      <c r="Y65" s="29">
        <f t="shared" si="3"/>
        <v>0</v>
      </c>
      <c r="Z65" s="29">
        <f t="shared" si="4"/>
        <v>0</v>
      </c>
      <c r="AA65" s="29">
        <f t="shared" si="5"/>
        <v>0</v>
      </c>
      <c r="AB65" s="29">
        <f t="shared" si="6"/>
        <v>0</v>
      </c>
      <c r="AC65" s="29">
        <f t="shared" si="7"/>
        <v>1</v>
      </c>
      <c r="AD65" s="29">
        <f t="shared" si="8"/>
        <v>1</v>
      </c>
      <c r="AE65" s="29">
        <f t="shared" si="9"/>
        <v>0</v>
      </c>
      <c r="AF65" s="29">
        <f t="shared" si="10"/>
        <v>0</v>
      </c>
      <c r="AG65" s="29">
        <f t="shared" si="11"/>
        <v>0</v>
      </c>
      <c r="AH65" s="29">
        <f t="shared" si="12"/>
        <v>0</v>
      </c>
      <c r="AI65" s="29">
        <f t="shared" si="13"/>
        <v>0</v>
      </c>
      <c r="AJ65" s="29">
        <f t="shared" si="14"/>
        <v>1</v>
      </c>
      <c r="AK65" s="29">
        <f t="shared" si="15"/>
        <v>0</v>
      </c>
      <c r="AL65" s="29">
        <f t="shared" si="16"/>
        <v>0</v>
      </c>
      <c r="AM65" s="29">
        <f t="shared" si="17"/>
        <v>0</v>
      </c>
      <c r="AN65" s="29">
        <f t="shared" si="18"/>
        <v>0</v>
      </c>
      <c r="AO65" s="29">
        <f t="shared" si="19"/>
        <v>0</v>
      </c>
      <c r="AP65" s="29"/>
      <c r="AQ65" s="29"/>
      <c r="AR65" s="29">
        <f t="shared" si="20"/>
        <v>3</v>
      </c>
      <c r="AS65" s="29">
        <f t="shared" si="21"/>
        <v>3</v>
      </c>
      <c r="AT65" s="29" t="str">
        <f t="shared" si="22"/>
        <v>Correct</v>
      </c>
      <c r="AU65" s="29"/>
      <c r="AV65" s="96" t="str">
        <f>IFERROR(VLOOKUP(Table1[[#This Row],[RespondentID]],'All Data'!$A:$CO,87,FALSE),"unknown")</f>
        <v>Woman</v>
      </c>
      <c r="AW65" s="96" t="str">
        <f>IFERROR(VLOOKUP(Table1[[#This Row],[RespondentID]],'All Data'!$A:$CO,88,FALSE),"unknown")</f>
        <v>65+ years</v>
      </c>
      <c r="AX65" s="96" t="str">
        <f>IFERROR(VLOOKUP(Table1[[#This Row],[RespondentID]],'All Data'!$A:$CO,89,FALSE),"unknown")</f>
        <v>Nassau</v>
      </c>
      <c r="AY65" s="96" t="str">
        <f>IFERROR(VLOOKUP(Table1[[#This Row],[RespondentID]],'All Data'!$A:$CO,90,FALSE),"unknown")</f>
        <v>Cedarhurst, 11516</v>
      </c>
      <c r="AZ65" s="96" t="str">
        <f>IFERROR(VLOOKUP(Table1[[#This Row],[RespondentID]],'All Data'!$A:$CO,91,FALSE),"unknown")</f>
        <v>White</v>
      </c>
      <c r="BA65" s="96" t="str">
        <f>IFERROR(VLOOKUP(Table1[[#This Row],[RespondentID]],'All Data'!$A:$CO,92,FALSE),"unknown")</f>
        <v>Not Hispanic or Latino</v>
      </c>
      <c r="BB65" s="96" t="str">
        <f>IFERROR(VLOOKUP(Table1[[#This Row],[RespondentID]],'All Data'!$A:$CO,93,FALSE),"unknown")</f>
        <v>English</v>
      </c>
      <c r="BC65" s="96" t="str">
        <f>IFERROR(VLOOKUP(Table1[[#This Row],[RespondentID]],'All Data'!$A:$CW,94,FALSE),"unknown")</f>
        <v>$35,000 to $49,999</v>
      </c>
      <c r="BD65" s="96" t="str">
        <f>IFERROR(VLOOKUP(Table1[[#This Row],[RespondentID]],'All Data'!$A:$CW,95,FALSE),"unknown")</f>
        <v>College graduate</v>
      </c>
      <c r="BE65" s="96" t="str">
        <f>IFERROR(VLOOKUP(Table1[[#This Row],[RespondentID]],'All Data'!$A:$CW,96,FALSE),"unknown")</f>
        <v>Retired</v>
      </c>
      <c r="BF65" s="96" t="str">
        <f>IFERROR(VLOOKUP(Table1[[#This Row],[RespondentID]],'All Data'!$A:$CW,97,FALSE),"unknown")</f>
        <v>Yes</v>
      </c>
      <c r="BG65" s="96" t="str">
        <f>IFERROR(VLOOKUP(Table1[[#This Row],[RespondentID]],'All Data'!$A:$CW,98,FALSE),"unknown")</f>
        <v>Medicaid</v>
      </c>
      <c r="BH65" s="96" t="str">
        <f>IFERROR(VLOOKUP(Table1[[#This Row],[RespondentID]],'All Data'!$A:$CW,99,FALSE),"unknown")</f>
        <v>No</v>
      </c>
    </row>
    <row r="66" spans="1:60">
      <c r="A66">
        <v>114438001214</v>
      </c>
      <c r="H66" t="s">
        <v>54</v>
      </c>
      <c r="U66" s="29">
        <f t="shared" ref="U66:U129" si="23">COUNTA(B66:T66)</f>
        <v>1</v>
      </c>
      <c r="V66" s="29">
        <f t="shared" ref="V66:V129" si="24">3/U66</f>
        <v>3</v>
      </c>
      <c r="W66" s="29"/>
      <c r="X66" s="29">
        <f t="shared" ref="X66:X129" si="25">IF($U66&lt;3,IF($B66=$B$1,1,0),IF($B66=$B$1,$V66,0))</f>
        <v>0</v>
      </c>
      <c r="Y66" s="29">
        <f t="shared" ref="Y66:Y129" si="26">IF($U66&lt;3,IF($C66=$C$1,1,0),IF($C66=$C$1,$V66,0))</f>
        <v>0</v>
      </c>
      <c r="Z66" s="29">
        <f t="shared" ref="Z66:Z129" si="27">IF($U66&lt;3,IF($D66=$D$1,1,0),IF($D66=$D$1,$V66,0))</f>
        <v>0</v>
      </c>
      <c r="AA66" s="29">
        <f t="shared" ref="AA66:AA129" si="28">IF($U66&lt;3,IF($E66=$E$1,1,0),IF($E66=$E$1,$V66,0))</f>
        <v>0</v>
      </c>
      <c r="AB66" s="29">
        <f t="shared" ref="AB66:AB129" si="29">IF($U66&lt;3,IF($F66=$F$1,1,0),IF($F66=$F$1,$V66,0))</f>
        <v>0</v>
      </c>
      <c r="AC66" s="29">
        <f t="shared" ref="AC66:AC129" si="30">IF($U66&lt;3,IF($G66=$G$1,1,0),IF($G66=$G$1,$V66,0))</f>
        <v>0</v>
      </c>
      <c r="AD66" s="29">
        <f t="shared" ref="AD66:AD129" si="31">IF($U66&lt;3,IF($H66=$H$1,1,0),IF($H66=$H$1,$V66,0))</f>
        <v>1</v>
      </c>
      <c r="AE66" s="29">
        <f t="shared" ref="AE66:AE129" si="32">IF($U66&lt;3,IF($I66=$I$1,1,0),IF($I66=$I$1,$V66,0))</f>
        <v>0</v>
      </c>
      <c r="AF66" s="29">
        <f t="shared" ref="AF66:AF129" si="33">IF($U66&lt;3,IF($J66=$J$1,1,0),IF($J66=$J$1,$V66,0))</f>
        <v>0</v>
      </c>
      <c r="AG66" s="29">
        <f t="shared" ref="AG66:AG129" si="34">IF($U66&lt;3,IF($K66=$K$1,1,0),IF($K66=$K$1,$V66,0))</f>
        <v>0</v>
      </c>
      <c r="AH66" s="29">
        <f t="shared" ref="AH66:AH129" si="35">IF($U66&lt;3,IF($L66=$L$1,1,0),IF($L66=$L$1,$V66,0))</f>
        <v>0</v>
      </c>
      <c r="AI66" s="29">
        <f t="shared" ref="AI66:AI129" si="36">IF($U66&lt;3,IF($M66=$M$1,1,0),IF($M66=$M$1,$V66,0))</f>
        <v>0</v>
      </c>
      <c r="AJ66" s="29">
        <f t="shared" ref="AJ66:AJ129" si="37">IF($U66&lt;3,IF($N66=$N$1,1,0),IF($N66=$N$1,$V66,0))</f>
        <v>0</v>
      </c>
      <c r="AK66" s="29">
        <f t="shared" ref="AK66:AK129" si="38">IF($U66&lt;3,IF($O66=$O$1,1,0),IF($O66=$O$1,$V66,0))</f>
        <v>0</v>
      </c>
      <c r="AL66" s="29">
        <f t="shared" ref="AL66:AL129" si="39">IF($U66&lt;3,IF($P66=$P$1,1,0),IF($P66=$P$1,$V66,0))</f>
        <v>0</v>
      </c>
      <c r="AM66" s="29">
        <f t="shared" ref="AM66:AM129" si="40">IF($U66&lt;3,IF($Q66=$Q$1,1,0),IF($Q66=$Q$1,$V66,0))</f>
        <v>0</v>
      </c>
      <c r="AN66" s="29">
        <f t="shared" ref="AN66:AN129" si="41">IF($U66&lt;3,IF($R66=$R$1,1,0),IF($R66=$R$1,$V66,0))</f>
        <v>0</v>
      </c>
      <c r="AO66" s="29">
        <f t="shared" ref="AO66:AO129" si="42">IF($U66&lt;3,IF($S66=$S$1,1,0),IF($S66=$S$1,$V66,0))</f>
        <v>0</v>
      </c>
      <c r="AP66" s="29"/>
      <c r="AQ66" s="29"/>
      <c r="AR66" s="29">
        <f t="shared" ref="AR66:AR129" si="43">SUM(X66:AP66)</f>
        <v>1</v>
      </c>
      <c r="AS66" s="29">
        <f t="shared" ref="AS66:AS129" si="44">U66</f>
        <v>1</v>
      </c>
      <c r="AT66" s="29" t="str">
        <f t="shared" ref="AT66:AT129" si="45">IF(AR66=AS66,"Correct",IF(AR66=3,"Correct","Wrong"))</f>
        <v>Correct</v>
      </c>
      <c r="AU66" s="29"/>
      <c r="AV66" s="96" t="str">
        <f>IFERROR(VLOOKUP(Table1[[#This Row],[RespondentID]],'All Data'!$A:$CO,87,FALSE),"unknown")</f>
        <v>Man</v>
      </c>
      <c r="AW66" s="96" t="str">
        <f>IFERROR(VLOOKUP(Table1[[#This Row],[RespondentID]],'All Data'!$A:$CO,88,FALSE),"unknown")</f>
        <v>65+ years</v>
      </c>
      <c r="AX66" s="96" t="str">
        <f>IFERROR(VLOOKUP(Table1[[#This Row],[RespondentID]],'All Data'!$A:$CO,89,FALSE),"unknown")</f>
        <v>Nassau</v>
      </c>
      <c r="AY66" s="96" t="str">
        <f>IFERROR(VLOOKUP(Table1[[#This Row],[RespondentID]],'All Data'!$A:$CO,90,FALSE),"unknown")</f>
        <v>Williston Park, 11596</v>
      </c>
      <c r="AZ66" s="96" t="str">
        <f>IFERROR(VLOOKUP(Table1[[#This Row],[RespondentID]],'All Data'!$A:$CO,91,FALSE),"unknown")</f>
        <v>White</v>
      </c>
      <c r="BA66" s="96" t="str">
        <f>IFERROR(VLOOKUP(Table1[[#This Row],[RespondentID]],'All Data'!$A:$CO,92,FALSE),"unknown")</f>
        <v>Not Hispanic or Latino</v>
      </c>
      <c r="BB66" s="96" t="str">
        <f>IFERROR(VLOOKUP(Table1[[#This Row],[RespondentID]],'All Data'!$A:$CO,93,FALSE),"unknown")</f>
        <v>English</v>
      </c>
      <c r="BC66" s="96">
        <f>IFERROR(VLOOKUP(Table1[[#This Row],[RespondentID]],'All Data'!$A:$CW,94,FALSE),"unknown")</f>
        <v>0</v>
      </c>
      <c r="BD66" s="96" t="str">
        <f>IFERROR(VLOOKUP(Table1[[#This Row],[RespondentID]],'All Data'!$A:$CW,95,FALSE),"unknown")</f>
        <v>College graduate</v>
      </c>
      <c r="BE66" s="96" t="str">
        <f>IFERROR(VLOOKUP(Table1[[#This Row],[RespondentID]],'All Data'!$A:$CW,96,FALSE),"unknown")</f>
        <v>Employed for wages</v>
      </c>
      <c r="BF66" s="96" t="str">
        <f>IFERROR(VLOOKUP(Table1[[#This Row],[RespondentID]],'All Data'!$A:$CW,97,FALSE),"unknown")</f>
        <v>Yes</v>
      </c>
      <c r="BG66" s="96" t="str">
        <f>IFERROR(VLOOKUP(Table1[[#This Row],[RespondentID]],'All Data'!$A:$CW,98,FALSE),"unknown")</f>
        <v>Private/Commercial</v>
      </c>
      <c r="BH66" s="96" t="str">
        <f>IFERROR(VLOOKUP(Table1[[#This Row],[RespondentID]],'All Data'!$A:$CW,99,FALSE),"unknown")</f>
        <v>Yes</v>
      </c>
    </row>
    <row r="67" spans="1:60">
      <c r="A67">
        <v>114437999386</v>
      </c>
      <c r="L67" t="s">
        <v>58</v>
      </c>
      <c r="U67" s="29">
        <f t="shared" si="23"/>
        <v>1</v>
      </c>
      <c r="V67" s="29">
        <f t="shared" si="24"/>
        <v>3</v>
      </c>
      <c r="W67" s="29"/>
      <c r="X67" s="29">
        <f t="shared" si="25"/>
        <v>0</v>
      </c>
      <c r="Y67" s="29">
        <f t="shared" si="26"/>
        <v>0</v>
      </c>
      <c r="Z67" s="29">
        <f t="shared" si="27"/>
        <v>0</v>
      </c>
      <c r="AA67" s="29">
        <f t="shared" si="28"/>
        <v>0</v>
      </c>
      <c r="AB67" s="29">
        <f t="shared" si="29"/>
        <v>0</v>
      </c>
      <c r="AC67" s="29">
        <f t="shared" si="30"/>
        <v>0</v>
      </c>
      <c r="AD67" s="29">
        <f t="shared" si="31"/>
        <v>0</v>
      </c>
      <c r="AE67" s="29">
        <f t="shared" si="32"/>
        <v>0</v>
      </c>
      <c r="AF67" s="29">
        <f t="shared" si="33"/>
        <v>0</v>
      </c>
      <c r="AG67" s="29">
        <f t="shared" si="34"/>
        <v>0</v>
      </c>
      <c r="AH67" s="29">
        <f t="shared" si="35"/>
        <v>1</v>
      </c>
      <c r="AI67" s="29">
        <f t="shared" si="36"/>
        <v>0</v>
      </c>
      <c r="AJ67" s="29">
        <f t="shared" si="37"/>
        <v>0</v>
      </c>
      <c r="AK67" s="29">
        <f t="shared" si="38"/>
        <v>0</v>
      </c>
      <c r="AL67" s="29">
        <f t="shared" si="39"/>
        <v>0</v>
      </c>
      <c r="AM67" s="29">
        <f t="shared" si="40"/>
        <v>0</v>
      </c>
      <c r="AN67" s="29">
        <f t="shared" si="41"/>
        <v>0</v>
      </c>
      <c r="AO67" s="29">
        <f t="shared" si="42"/>
        <v>0</v>
      </c>
      <c r="AP67" s="29"/>
      <c r="AQ67" s="29"/>
      <c r="AR67" s="29">
        <f t="shared" si="43"/>
        <v>1</v>
      </c>
      <c r="AS67" s="29">
        <f t="shared" si="44"/>
        <v>1</v>
      </c>
      <c r="AT67" s="29" t="str">
        <f t="shared" si="45"/>
        <v>Correct</v>
      </c>
      <c r="AU67" s="29"/>
      <c r="AV67" s="96" t="str">
        <f>IFERROR(VLOOKUP(Table1[[#This Row],[RespondentID]],'All Data'!$A:$CO,87,FALSE),"unknown")</f>
        <v>Woman</v>
      </c>
      <c r="AW67" s="96" t="str">
        <f>IFERROR(VLOOKUP(Table1[[#This Row],[RespondentID]],'All Data'!$A:$CO,88,FALSE),"unknown")</f>
        <v>65+ years</v>
      </c>
      <c r="AX67" s="96" t="str">
        <f>IFERROR(VLOOKUP(Table1[[#This Row],[RespondentID]],'All Data'!$A:$CO,89,FALSE),"unknown")</f>
        <v>Nassau</v>
      </c>
      <c r="AY67" s="96" t="str">
        <f>IFERROR(VLOOKUP(Table1[[#This Row],[RespondentID]],'All Data'!$A:$CO,90,FALSE),"unknown")</f>
        <v>Albertson, 11507</v>
      </c>
      <c r="AZ67" s="96" t="str">
        <f>IFERROR(VLOOKUP(Table1[[#This Row],[RespondentID]],'All Data'!$A:$CO,91,FALSE),"unknown")</f>
        <v>White</v>
      </c>
      <c r="BA67" s="96">
        <f>IFERROR(VLOOKUP(Table1[[#This Row],[RespondentID]],'All Data'!$A:$CO,92,FALSE),"unknown")</f>
        <v>0</v>
      </c>
      <c r="BB67" s="96" t="str">
        <f>IFERROR(VLOOKUP(Table1[[#This Row],[RespondentID]],'All Data'!$A:$CO,93,FALSE),"unknown")</f>
        <v>English</v>
      </c>
      <c r="BC67" s="96" t="str">
        <f>IFERROR(VLOOKUP(Table1[[#This Row],[RespondentID]],'All Data'!$A:$CW,94,FALSE),"unknown")</f>
        <v>$0-$19,999</v>
      </c>
      <c r="BD67" s="96" t="str">
        <f>IFERROR(VLOOKUP(Table1[[#This Row],[RespondentID]],'All Data'!$A:$CW,95,FALSE),"unknown")</f>
        <v>Some college</v>
      </c>
      <c r="BE67" s="96" t="str">
        <f>IFERROR(VLOOKUP(Table1[[#This Row],[RespondentID]],'All Data'!$A:$CW,96,FALSE),"unknown")</f>
        <v>Retired</v>
      </c>
      <c r="BF67" s="96" t="str">
        <f>IFERROR(VLOOKUP(Table1[[#This Row],[RespondentID]],'All Data'!$A:$CW,97,FALSE),"unknown")</f>
        <v>Yes</v>
      </c>
      <c r="BG67" s="96" t="str">
        <f>IFERROR(VLOOKUP(Table1[[#This Row],[RespondentID]],'All Data'!$A:$CW,98,FALSE),"unknown")</f>
        <v>Medicare, Private/Commercial</v>
      </c>
      <c r="BH67" s="96" t="str">
        <f>IFERROR(VLOOKUP(Table1[[#This Row],[RespondentID]],'All Data'!$A:$CW,99,FALSE),"unknown")</f>
        <v>No</v>
      </c>
    </row>
    <row r="68" spans="1:60">
      <c r="A68">
        <v>114437997558</v>
      </c>
      <c r="E68" t="s">
        <v>17</v>
      </c>
      <c r="U68" s="29">
        <f t="shared" si="23"/>
        <v>1</v>
      </c>
      <c r="V68" s="29">
        <f t="shared" si="24"/>
        <v>3</v>
      </c>
      <c r="W68" s="29"/>
      <c r="X68" s="29">
        <f t="shared" si="25"/>
        <v>0</v>
      </c>
      <c r="Y68" s="29">
        <f t="shared" si="26"/>
        <v>0</v>
      </c>
      <c r="Z68" s="29">
        <f t="shared" si="27"/>
        <v>0</v>
      </c>
      <c r="AA68" s="29">
        <f t="shared" si="28"/>
        <v>1</v>
      </c>
      <c r="AB68" s="29">
        <f t="shared" si="29"/>
        <v>0</v>
      </c>
      <c r="AC68" s="29">
        <f t="shared" si="30"/>
        <v>0</v>
      </c>
      <c r="AD68" s="29">
        <f t="shared" si="31"/>
        <v>0</v>
      </c>
      <c r="AE68" s="29">
        <f t="shared" si="32"/>
        <v>0</v>
      </c>
      <c r="AF68" s="29">
        <f t="shared" si="33"/>
        <v>0</v>
      </c>
      <c r="AG68" s="29">
        <f t="shared" si="34"/>
        <v>0</v>
      </c>
      <c r="AH68" s="29">
        <f t="shared" si="35"/>
        <v>0</v>
      </c>
      <c r="AI68" s="29">
        <f t="shared" si="36"/>
        <v>0</v>
      </c>
      <c r="AJ68" s="29">
        <f t="shared" si="37"/>
        <v>0</v>
      </c>
      <c r="AK68" s="29">
        <f t="shared" si="38"/>
        <v>0</v>
      </c>
      <c r="AL68" s="29">
        <f t="shared" si="39"/>
        <v>0</v>
      </c>
      <c r="AM68" s="29">
        <f t="shared" si="40"/>
        <v>0</v>
      </c>
      <c r="AN68" s="29">
        <f t="shared" si="41"/>
        <v>0</v>
      </c>
      <c r="AO68" s="29">
        <f t="shared" si="42"/>
        <v>0</v>
      </c>
      <c r="AP68" s="29"/>
      <c r="AQ68" s="29"/>
      <c r="AR68" s="29">
        <f t="shared" si="43"/>
        <v>1</v>
      </c>
      <c r="AS68" s="29">
        <f t="shared" si="44"/>
        <v>1</v>
      </c>
      <c r="AT68" s="29" t="str">
        <f t="shared" si="45"/>
        <v>Correct</v>
      </c>
      <c r="AU68" s="29"/>
      <c r="AV68" s="96" t="str">
        <f>IFERROR(VLOOKUP(Table1[[#This Row],[RespondentID]],'All Data'!$A:$CO,87,FALSE),"unknown")</f>
        <v>Woman</v>
      </c>
      <c r="AW68" s="96" t="str">
        <f>IFERROR(VLOOKUP(Table1[[#This Row],[RespondentID]],'All Data'!$A:$CO,88,FALSE),"unknown")</f>
        <v>55-64 years</v>
      </c>
      <c r="AX68" s="96" t="str">
        <f>IFERROR(VLOOKUP(Table1[[#This Row],[RespondentID]],'All Data'!$A:$CO,89,FALSE),"unknown")</f>
        <v>Nassau</v>
      </c>
      <c r="AY68" s="96" t="str">
        <f>IFERROR(VLOOKUP(Table1[[#This Row],[RespondentID]],'All Data'!$A:$CO,90,FALSE),"unknown")</f>
        <v>Williston Park, 11596</v>
      </c>
      <c r="AZ68" s="96" t="str">
        <f>IFERROR(VLOOKUP(Table1[[#This Row],[RespondentID]],'All Data'!$A:$CO,91,FALSE),"unknown")</f>
        <v>White</v>
      </c>
      <c r="BA68" s="96" t="str">
        <f>IFERROR(VLOOKUP(Table1[[#This Row],[RespondentID]],'All Data'!$A:$CO,92,FALSE),"unknown")</f>
        <v>Not Hispanic or Latino</v>
      </c>
      <c r="BB68" s="96" t="str">
        <f>IFERROR(VLOOKUP(Table1[[#This Row],[RespondentID]],'All Data'!$A:$CO,93,FALSE),"unknown")</f>
        <v>English</v>
      </c>
      <c r="BC68" s="96" t="str">
        <f>IFERROR(VLOOKUP(Table1[[#This Row],[RespondentID]],'All Data'!$A:$CW,94,FALSE),"unknown")</f>
        <v>$75,000 to $125,000</v>
      </c>
      <c r="BD68" s="96" t="str">
        <f>IFERROR(VLOOKUP(Table1[[#This Row],[RespondentID]],'All Data'!$A:$CW,95,FALSE),"unknown")</f>
        <v>College graduate</v>
      </c>
      <c r="BE68" s="96" t="str">
        <f>IFERROR(VLOOKUP(Table1[[#This Row],[RespondentID]],'All Data'!$A:$CW,96,FALSE),"unknown")</f>
        <v>Retired</v>
      </c>
      <c r="BF68" s="96" t="str">
        <f>IFERROR(VLOOKUP(Table1[[#This Row],[RespondentID]],'All Data'!$A:$CW,97,FALSE),"unknown")</f>
        <v>Yes</v>
      </c>
      <c r="BG68" s="96" t="str">
        <f>IFERROR(VLOOKUP(Table1[[#This Row],[RespondentID]],'All Data'!$A:$CW,98,FALSE),"unknown")</f>
        <v>Private/Commercial</v>
      </c>
      <c r="BH68" s="96" t="str">
        <f>IFERROR(VLOOKUP(Table1[[#This Row],[RespondentID]],'All Data'!$A:$CW,99,FALSE),"unknown")</f>
        <v>Yes</v>
      </c>
    </row>
    <row r="69" spans="1:60">
      <c r="A69">
        <v>114437993946</v>
      </c>
      <c r="B69" t="s">
        <v>49</v>
      </c>
      <c r="H69" t="s">
        <v>54</v>
      </c>
      <c r="N69" t="s">
        <v>24</v>
      </c>
      <c r="U69" s="29">
        <f t="shared" si="23"/>
        <v>3</v>
      </c>
      <c r="V69" s="29">
        <f t="shared" si="24"/>
        <v>1</v>
      </c>
      <c r="W69" s="29"/>
      <c r="X69" s="29">
        <f t="shared" si="25"/>
        <v>1</v>
      </c>
      <c r="Y69" s="29">
        <f t="shared" si="26"/>
        <v>0</v>
      </c>
      <c r="Z69" s="29">
        <f t="shared" si="27"/>
        <v>0</v>
      </c>
      <c r="AA69" s="29">
        <f t="shared" si="28"/>
        <v>0</v>
      </c>
      <c r="AB69" s="29">
        <f t="shared" si="29"/>
        <v>0</v>
      </c>
      <c r="AC69" s="29">
        <f t="shared" si="30"/>
        <v>0</v>
      </c>
      <c r="AD69" s="29">
        <f t="shared" si="31"/>
        <v>1</v>
      </c>
      <c r="AE69" s="29">
        <f t="shared" si="32"/>
        <v>0</v>
      </c>
      <c r="AF69" s="29">
        <f t="shared" si="33"/>
        <v>0</v>
      </c>
      <c r="AG69" s="29">
        <f t="shared" si="34"/>
        <v>0</v>
      </c>
      <c r="AH69" s="29">
        <f t="shared" si="35"/>
        <v>0</v>
      </c>
      <c r="AI69" s="29">
        <f t="shared" si="36"/>
        <v>0</v>
      </c>
      <c r="AJ69" s="29">
        <f t="shared" si="37"/>
        <v>1</v>
      </c>
      <c r="AK69" s="29">
        <f t="shared" si="38"/>
        <v>0</v>
      </c>
      <c r="AL69" s="29">
        <f t="shared" si="39"/>
        <v>0</v>
      </c>
      <c r="AM69" s="29">
        <f t="shared" si="40"/>
        <v>0</v>
      </c>
      <c r="AN69" s="29">
        <f t="shared" si="41"/>
        <v>0</v>
      </c>
      <c r="AO69" s="29">
        <f t="shared" si="42"/>
        <v>0</v>
      </c>
      <c r="AP69" s="29"/>
      <c r="AQ69" s="29"/>
      <c r="AR69" s="29">
        <f t="shared" si="43"/>
        <v>3</v>
      </c>
      <c r="AS69" s="29">
        <f t="shared" si="44"/>
        <v>3</v>
      </c>
      <c r="AT69" s="29" t="str">
        <f t="shared" si="45"/>
        <v>Correct</v>
      </c>
      <c r="AU69" s="29"/>
      <c r="AV69" s="96" t="str">
        <f>IFERROR(VLOOKUP(Table1[[#This Row],[RespondentID]],'All Data'!$A:$CO,87,FALSE),"unknown")</f>
        <v>Man</v>
      </c>
      <c r="AW69" s="96" t="str">
        <f>IFERROR(VLOOKUP(Table1[[#This Row],[RespondentID]],'All Data'!$A:$CO,88,FALSE),"unknown")</f>
        <v>65+ years</v>
      </c>
      <c r="AX69" s="96" t="str">
        <f>IFERROR(VLOOKUP(Table1[[#This Row],[RespondentID]],'All Data'!$A:$CO,89,FALSE),"unknown")</f>
        <v>Nassau</v>
      </c>
      <c r="AY69" s="96" t="str">
        <f>IFERROR(VLOOKUP(Table1[[#This Row],[RespondentID]],'All Data'!$A:$CO,90,FALSE),"unknown")</f>
        <v>Williston Park, 11596</v>
      </c>
      <c r="AZ69" s="96" t="str">
        <f>IFERROR(VLOOKUP(Table1[[#This Row],[RespondentID]],'All Data'!$A:$CO,91,FALSE),"unknown")</f>
        <v>White</v>
      </c>
      <c r="BA69" s="96" t="str">
        <f>IFERROR(VLOOKUP(Table1[[#This Row],[RespondentID]],'All Data'!$A:$CO,92,FALSE),"unknown")</f>
        <v>Not Hispanic or Latino</v>
      </c>
      <c r="BB69" s="96" t="str">
        <f>IFERROR(VLOOKUP(Table1[[#This Row],[RespondentID]],'All Data'!$A:$CO,93,FALSE),"unknown")</f>
        <v>English</v>
      </c>
      <c r="BC69" s="96">
        <f>IFERROR(VLOOKUP(Table1[[#This Row],[RespondentID]],'All Data'!$A:$CW,94,FALSE),"unknown")</f>
        <v>0</v>
      </c>
      <c r="BD69" s="96" t="str">
        <f>IFERROR(VLOOKUP(Table1[[#This Row],[RespondentID]],'All Data'!$A:$CW,95,FALSE),"unknown")</f>
        <v>College graduate</v>
      </c>
      <c r="BE69" s="96" t="str">
        <f>IFERROR(VLOOKUP(Table1[[#This Row],[RespondentID]],'All Data'!$A:$CW,96,FALSE),"unknown")</f>
        <v>Retired</v>
      </c>
      <c r="BF69" s="96" t="str">
        <f>IFERROR(VLOOKUP(Table1[[#This Row],[RespondentID]],'All Data'!$A:$CW,97,FALSE),"unknown")</f>
        <v>Yes</v>
      </c>
      <c r="BG69" s="96" t="str">
        <f>IFERROR(VLOOKUP(Table1[[#This Row],[RespondentID]],'All Data'!$A:$CW,98,FALSE),"unknown")</f>
        <v>Medicare</v>
      </c>
      <c r="BH69" s="96" t="str">
        <f>IFERROR(VLOOKUP(Table1[[#This Row],[RespondentID]],'All Data'!$A:$CW,99,FALSE),"unknown")</f>
        <v>Yes</v>
      </c>
    </row>
    <row r="70" spans="1:60">
      <c r="A70">
        <v>114437991153</v>
      </c>
      <c r="B70" t="s">
        <v>49</v>
      </c>
      <c r="H70" t="s">
        <v>54</v>
      </c>
      <c r="L70" t="s">
        <v>58</v>
      </c>
      <c r="U70" s="29">
        <f t="shared" si="23"/>
        <v>3</v>
      </c>
      <c r="V70" s="29">
        <f t="shared" si="24"/>
        <v>1</v>
      </c>
      <c r="W70" s="29"/>
      <c r="X70" s="29">
        <f t="shared" si="25"/>
        <v>1</v>
      </c>
      <c r="Y70" s="29">
        <f t="shared" si="26"/>
        <v>0</v>
      </c>
      <c r="Z70" s="29">
        <f t="shared" si="27"/>
        <v>0</v>
      </c>
      <c r="AA70" s="29">
        <f t="shared" si="28"/>
        <v>0</v>
      </c>
      <c r="AB70" s="29">
        <f t="shared" si="29"/>
        <v>0</v>
      </c>
      <c r="AC70" s="29">
        <f t="shared" si="30"/>
        <v>0</v>
      </c>
      <c r="AD70" s="29">
        <f t="shared" si="31"/>
        <v>1</v>
      </c>
      <c r="AE70" s="29">
        <f t="shared" si="32"/>
        <v>0</v>
      </c>
      <c r="AF70" s="29">
        <f t="shared" si="33"/>
        <v>0</v>
      </c>
      <c r="AG70" s="29">
        <f t="shared" si="34"/>
        <v>0</v>
      </c>
      <c r="AH70" s="29">
        <f t="shared" si="35"/>
        <v>1</v>
      </c>
      <c r="AI70" s="29">
        <f t="shared" si="36"/>
        <v>0</v>
      </c>
      <c r="AJ70" s="29">
        <f t="shared" si="37"/>
        <v>0</v>
      </c>
      <c r="AK70" s="29">
        <f t="shared" si="38"/>
        <v>0</v>
      </c>
      <c r="AL70" s="29">
        <f t="shared" si="39"/>
        <v>0</v>
      </c>
      <c r="AM70" s="29">
        <f t="shared" si="40"/>
        <v>0</v>
      </c>
      <c r="AN70" s="29">
        <f t="shared" si="41"/>
        <v>0</v>
      </c>
      <c r="AO70" s="29">
        <f t="shared" si="42"/>
        <v>0</v>
      </c>
      <c r="AP70" s="29"/>
      <c r="AQ70" s="29"/>
      <c r="AR70" s="29">
        <f t="shared" si="43"/>
        <v>3</v>
      </c>
      <c r="AS70" s="29">
        <f t="shared" si="44"/>
        <v>3</v>
      </c>
      <c r="AT70" s="29" t="str">
        <f t="shared" si="45"/>
        <v>Correct</v>
      </c>
      <c r="AU70" s="29"/>
      <c r="AV70" s="96" t="str">
        <f>IFERROR(VLOOKUP(Table1[[#This Row],[RespondentID]],'All Data'!$A:$CO,87,FALSE),"unknown")</f>
        <v>Woman</v>
      </c>
      <c r="AW70" s="96" t="str">
        <f>IFERROR(VLOOKUP(Table1[[#This Row],[RespondentID]],'All Data'!$A:$CO,88,FALSE),"unknown")</f>
        <v>65+ years</v>
      </c>
      <c r="AX70" s="96" t="str">
        <f>IFERROR(VLOOKUP(Table1[[#This Row],[RespondentID]],'All Data'!$A:$CO,89,FALSE),"unknown")</f>
        <v>Nassau</v>
      </c>
      <c r="AY70" s="96" t="str">
        <f>IFERROR(VLOOKUP(Table1[[#This Row],[RespondentID]],'All Data'!$A:$CO,90,FALSE),"unknown")</f>
        <v>Williston Park, 11596</v>
      </c>
      <c r="AZ70" s="96" t="str">
        <f>IFERROR(VLOOKUP(Table1[[#This Row],[RespondentID]],'All Data'!$A:$CO,91,FALSE),"unknown")</f>
        <v>White</v>
      </c>
      <c r="BA70" s="96">
        <f>IFERROR(VLOOKUP(Table1[[#This Row],[RespondentID]],'All Data'!$A:$CO,92,FALSE),"unknown")</f>
        <v>0</v>
      </c>
      <c r="BB70" s="96">
        <f>IFERROR(VLOOKUP(Table1[[#This Row],[RespondentID]],'All Data'!$A:$CO,93,FALSE),"unknown")</f>
        <v>0</v>
      </c>
      <c r="BC70" s="96" t="str">
        <f>IFERROR(VLOOKUP(Table1[[#This Row],[RespondentID]],'All Data'!$A:$CW,94,FALSE),"unknown")</f>
        <v>$50,000 to $74,999</v>
      </c>
      <c r="BD70" s="96" t="str">
        <f>IFERROR(VLOOKUP(Table1[[#This Row],[RespondentID]],'All Data'!$A:$CW,95,FALSE),"unknown")</f>
        <v>High school graduate</v>
      </c>
      <c r="BE70" s="96" t="str">
        <f>IFERROR(VLOOKUP(Table1[[#This Row],[RespondentID]],'All Data'!$A:$CW,96,FALSE),"unknown")</f>
        <v>Retired</v>
      </c>
      <c r="BF70" s="96" t="str">
        <f>IFERROR(VLOOKUP(Table1[[#This Row],[RespondentID]],'All Data'!$A:$CW,97,FALSE),"unknown")</f>
        <v>Yes</v>
      </c>
      <c r="BG70" s="96" t="str">
        <f>IFERROR(VLOOKUP(Table1[[#This Row],[RespondentID]],'All Data'!$A:$CW,98,FALSE),"unknown")</f>
        <v>Medicare</v>
      </c>
      <c r="BH70" s="96" t="str">
        <f>IFERROR(VLOOKUP(Table1[[#This Row],[RespondentID]],'All Data'!$A:$CW,99,FALSE),"unknown")</f>
        <v>Yes</v>
      </c>
    </row>
    <row r="71" spans="1:60">
      <c r="A71">
        <v>114437988185</v>
      </c>
      <c r="B71" t="s">
        <v>49</v>
      </c>
      <c r="Q71" t="s">
        <v>61</v>
      </c>
      <c r="R71" t="s">
        <v>62</v>
      </c>
      <c r="U71" s="29">
        <f t="shared" si="23"/>
        <v>3</v>
      </c>
      <c r="V71" s="29">
        <f t="shared" si="24"/>
        <v>1</v>
      </c>
      <c r="W71" s="29"/>
      <c r="X71" s="29">
        <f t="shared" si="25"/>
        <v>1</v>
      </c>
      <c r="Y71" s="29">
        <f t="shared" si="26"/>
        <v>0</v>
      </c>
      <c r="Z71" s="29">
        <f t="shared" si="27"/>
        <v>0</v>
      </c>
      <c r="AA71" s="29">
        <f t="shared" si="28"/>
        <v>0</v>
      </c>
      <c r="AB71" s="29">
        <f t="shared" si="29"/>
        <v>0</v>
      </c>
      <c r="AC71" s="29">
        <f t="shared" si="30"/>
        <v>0</v>
      </c>
      <c r="AD71" s="29">
        <f t="shared" si="31"/>
        <v>0</v>
      </c>
      <c r="AE71" s="29">
        <f t="shared" si="32"/>
        <v>0</v>
      </c>
      <c r="AF71" s="29">
        <f t="shared" si="33"/>
        <v>0</v>
      </c>
      <c r="AG71" s="29">
        <f t="shared" si="34"/>
        <v>0</v>
      </c>
      <c r="AH71" s="29">
        <f t="shared" si="35"/>
        <v>0</v>
      </c>
      <c r="AI71" s="29">
        <f t="shared" si="36"/>
        <v>0</v>
      </c>
      <c r="AJ71" s="29">
        <f t="shared" si="37"/>
        <v>0</v>
      </c>
      <c r="AK71" s="29">
        <f t="shared" si="38"/>
        <v>0</v>
      </c>
      <c r="AL71" s="29">
        <f t="shared" si="39"/>
        <v>0</v>
      </c>
      <c r="AM71" s="29">
        <f t="shared" si="40"/>
        <v>1</v>
      </c>
      <c r="AN71" s="29">
        <f t="shared" si="41"/>
        <v>1</v>
      </c>
      <c r="AO71" s="29">
        <f t="shared" si="42"/>
        <v>0</v>
      </c>
      <c r="AP71" s="29"/>
      <c r="AQ71" s="29"/>
      <c r="AR71" s="29">
        <f t="shared" si="43"/>
        <v>3</v>
      </c>
      <c r="AS71" s="29">
        <f t="shared" si="44"/>
        <v>3</v>
      </c>
      <c r="AT71" s="29" t="str">
        <f t="shared" si="45"/>
        <v>Correct</v>
      </c>
      <c r="AU71" s="29"/>
      <c r="AV71" s="96" t="str">
        <f>IFERROR(VLOOKUP(Table1[[#This Row],[RespondentID]],'All Data'!$A:$CO,87,FALSE),"unknown")</f>
        <v>Woman</v>
      </c>
      <c r="AW71" s="96" t="str">
        <f>IFERROR(VLOOKUP(Table1[[#This Row],[RespondentID]],'All Data'!$A:$CO,88,FALSE),"unknown")</f>
        <v>18-24 years</v>
      </c>
      <c r="AX71" s="96" t="str">
        <f>IFERROR(VLOOKUP(Table1[[#This Row],[RespondentID]],'All Data'!$A:$CO,89,FALSE),"unknown")</f>
        <v>Nassau</v>
      </c>
      <c r="AY71" s="96" t="str">
        <f>IFERROR(VLOOKUP(Table1[[#This Row],[RespondentID]],'All Data'!$A:$CO,90,FALSE),"unknown")</f>
        <v>Oceanside, 11572</v>
      </c>
      <c r="AZ71" s="96" t="str">
        <f>IFERROR(VLOOKUP(Table1[[#This Row],[RespondentID]],'All Data'!$A:$CO,91,FALSE),"unknown")</f>
        <v>Two or more races</v>
      </c>
      <c r="BA71" s="96" t="str">
        <f>IFERROR(VLOOKUP(Table1[[#This Row],[RespondentID]],'All Data'!$A:$CO,92,FALSE),"unknown")</f>
        <v>Hispanic or Latino</v>
      </c>
      <c r="BB71" s="96" t="str">
        <f>IFERROR(VLOOKUP(Table1[[#This Row],[RespondentID]],'All Data'!$A:$CO,93,FALSE),"unknown")</f>
        <v>English</v>
      </c>
      <c r="BC71" s="96" t="str">
        <f>IFERROR(VLOOKUP(Table1[[#This Row],[RespondentID]],'All Data'!$A:$CW,94,FALSE),"unknown")</f>
        <v>Over $125,000</v>
      </c>
      <c r="BD71" s="96" t="str">
        <f>IFERROR(VLOOKUP(Table1[[#This Row],[RespondentID]],'All Data'!$A:$CW,95,FALSE),"unknown")</f>
        <v>College graduate</v>
      </c>
      <c r="BE71" s="96" t="str">
        <f>IFERROR(VLOOKUP(Table1[[#This Row],[RespondentID]],'All Data'!$A:$CW,96,FALSE),"unknown")</f>
        <v>Employed for wages</v>
      </c>
      <c r="BF71" s="96" t="str">
        <f>IFERROR(VLOOKUP(Table1[[#This Row],[RespondentID]],'All Data'!$A:$CW,97,FALSE),"unknown")</f>
        <v>Yes</v>
      </c>
      <c r="BG71" s="96" t="str">
        <f>IFERROR(VLOOKUP(Table1[[#This Row],[RespondentID]],'All Data'!$A:$CW,98,FALSE),"unknown")</f>
        <v>Private/Commercial</v>
      </c>
      <c r="BH71" s="96" t="str">
        <f>IFERROR(VLOOKUP(Table1[[#This Row],[RespondentID]],'All Data'!$A:$CW,99,FALSE),"unknown")</f>
        <v>Yes</v>
      </c>
    </row>
    <row r="72" spans="1:60">
      <c r="A72">
        <v>114437985485</v>
      </c>
      <c r="E72" t="s">
        <v>17</v>
      </c>
      <c r="G72" t="s">
        <v>53</v>
      </c>
      <c r="L72" t="s">
        <v>58</v>
      </c>
      <c r="U72" s="29">
        <f t="shared" si="23"/>
        <v>3</v>
      </c>
      <c r="V72" s="29">
        <f t="shared" si="24"/>
        <v>1</v>
      </c>
      <c r="W72" s="29"/>
      <c r="X72" s="29">
        <f t="shared" si="25"/>
        <v>0</v>
      </c>
      <c r="Y72" s="29">
        <f t="shared" si="26"/>
        <v>0</v>
      </c>
      <c r="Z72" s="29">
        <f t="shared" si="27"/>
        <v>0</v>
      </c>
      <c r="AA72" s="29">
        <f t="shared" si="28"/>
        <v>1</v>
      </c>
      <c r="AB72" s="29">
        <f t="shared" si="29"/>
        <v>0</v>
      </c>
      <c r="AC72" s="29">
        <f t="shared" si="30"/>
        <v>1</v>
      </c>
      <c r="AD72" s="29">
        <f t="shared" si="31"/>
        <v>0</v>
      </c>
      <c r="AE72" s="29">
        <f t="shared" si="32"/>
        <v>0</v>
      </c>
      <c r="AF72" s="29">
        <f t="shared" si="33"/>
        <v>0</v>
      </c>
      <c r="AG72" s="29">
        <f t="shared" si="34"/>
        <v>0</v>
      </c>
      <c r="AH72" s="29">
        <f t="shared" si="35"/>
        <v>1</v>
      </c>
      <c r="AI72" s="29">
        <f t="shared" si="36"/>
        <v>0</v>
      </c>
      <c r="AJ72" s="29">
        <f t="shared" si="37"/>
        <v>0</v>
      </c>
      <c r="AK72" s="29">
        <f t="shared" si="38"/>
        <v>0</v>
      </c>
      <c r="AL72" s="29">
        <f t="shared" si="39"/>
        <v>0</v>
      </c>
      <c r="AM72" s="29">
        <f t="shared" si="40"/>
        <v>0</v>
      </c>
      <c r="AN72" s="29">
        <f t="shared" si="41"/>
        <v>0</v>
      </c>
      <c r="AO72" s="29">
        <f t="shared" si="42"/>
        <v>0</v>
      </c>
      <c r="AP72" s="29"/>
      <c r="AQ72" s="29"/>
      <c r="AR72" s="29">
        <f t="shared" si="43"/>
        <v>3</v>
      </c>
      <c r="AS72" s="29">
        <f t="shared" si="44"/>
        <v>3</v>
      </c>
      <c r="AT72" s="29" t="str">
        <f t="shared" si="45"/>
        <v>Correct</v>
      </c>
      <c r="AU72" s="29"/>
      <c r="AV72" s="96" t="str">
        <f>IFERROR(VLOOKUP(Table1[[#This Row],[RespondentID]],'All Data'!$A:$CO,87,FALSE),"unknown")</f>
        <v>Woman</v>
      </c>
      <c r="AW72" s="96" t="str">
        <f>IFERROR(VLOOKUP(Table1[[#This Row],[RespondentID]],'All Data'!$A:$CO,88,FALSE),"unknown")</f>
        <v>65+ years</v>
      </c>
      <c r="AX72" s="96" t="str">
        <f>IFERROR(VLOOKUP(Table1[[#This Row],[RespondentID]],'All Data'!$A:$CO,89,FALSE),"unknown")</f>
        <v>Nassau</v>
      </c>
      <c r="AY72" s="96" t="str">
        <f>IFERROR(VLOOKUP(Table1[[#This Row],[RespondentID]],'All Data'!$A:$CO,90,FALSE),"unknown")</f>
        <v>New Hyde Park, 11040</v>
      </c>
      <c r="AZ72" s="96">
        <f>IFERROR(VLOOKUP(Table1[[#This Row],[RespondentID]],'All Data'!$A:$CO,91,FALSE),"unknown")</f>
        <v>0</v>
      </c>
      <c r="BA72" s="96">
        <f>IFERROR(VLOOKUP(Table1[[#This Row],[RespondentID]],'All Data'!$A:$CO,92,FALSE),"unknown")</f>
        <v>0</v>
      </c>
      <c r="BB72" s="96">
        <f>IFERROR(VLOOKUP(Table1[[#This Row],[RespondentID]],'All Data'!$A:$CO,93,FALSE),"unknown")</f>
        <v>0</v>
      </c>
      <c r="BC72" s="96">
        <f>IFERROR(VLOOKUP(Table1[[#This Row],[RespondentID]],'All Data'!$A:$CW,94,FALSE),"unknown")</f>
        <v>0</v>
      </c>
      <c r="BD72" s="96" t="str">
        <f>IFERROR(VLOOKUP(Table1[[#This Row],[RespondentID]],'All Data'!$A:$CW,95,FALSE),"unknown")</f>
        <v>Some college</v>
      </c>
      <c r="BE72" s="96" t="str">
        <f>IFERROR(VLOOKUP(Table1[[#This Row],[RespondentID]],'All Data'!$A:$CW,96,FALSE),"unknown")</f>
        <v>Retired</v>
      </c>
      <c r="BF72" s="96" t="str">
        <f>IFERROR(VLOOKUP(Table1[[#This Row],[RespondentID]],'All Data'!$A:$CW,97,FALSE),"unknown")</f>
        <v>Yes</v>
      </c>
      <c r="BG72" s="96" t="str">
        <f>IFERROR(VLOOKUP(Table1[[#This Row],[RespondentID]],'All Data'!$A:$CW,98,FALSE),"unknown")</f>
        <v>Medicare</v>
      </c>
      <c r="BH72" s="96" t="str">
        <f>IFERROR(VLOOKUP(Table1[[#This Row],[RespondentID]],'All Data'!$A:$CW,99,FALSE),"unknown")</f>
        <v>Yes</v>
      </c>
    </row>
    <row r="73" spans="1:60">
      <c r="A73">
        <v>114437983195</v>
      </c>
      <c r="G73" t="s">
        <v>53</v>
      </c>
      <c r="R73" t="s">
        <v>62</v>
      </c>
      <c r="S73" t="s">
        <v>63</v>
      </c>
      <c r="U73" s="29">
        <f t="shared" si="23"/>
        <v>3</v>
      </c>
      <c r="V73" s="29">
        <f t="shared" si="24"/>
        <v>1</v>
      </c>
      <c r="W73" s="29"/>
      <c r="X73" s="29">
        <f t="shared" si="25"/>
        <v>0</v>
      </c>
      <c r="Y73" s="29">
        <f t="shared" si="26"/>
        <v>0</v>
      </c>
      <c r="Z73" s="29">
        <f t="shared" si="27"/>
        <v>0</v>
      </c>
      <c r="AA73" s="29">
        <f t="shared" si="28"/>
        <v>0</v>
      </c>
      <c r="AB73" s="29">
        <f t="shared" si="29"/>
        <v>0</v>
      </c>
      <c r="AC73" s="29">
        <f t="shared" si="30"/>
        <v>1</v>
      </c>
      <c r="AD73" s="29">
        <f t="shared" si="31"/>
        <v>0</v>
      </c>
      <c r="AE73" s="29">
        <f t="shared" si="32"/>
        <v>0</v>
      </c>
      <c r="AF73" s="29">
        <f t="shared" si="33"/>
        <v>0</v>
      </c>
      <c r="AG73" s="29">
        <f t="shared" si="34"/>
        <v>0</v>
      </c>
      <c r="AH73" s="29">
        <f t="shared" si="35"/>
        <v>0</v>
      </c>
      <c r="AI73" s="29">
        <f t="shared" si="36"/>
        <v>0</v>
      </c>
      <c r="AJ73" s="29">
        <f t="shared" si="37"/>
        <v>0</v>
      </c>
      <c r="AK73" s="29">
        <f t="shared" si="38"/>
        <v>0</v>
      </c>
      <c r="AL73" s="29">
        <f t="shared" si="39"/>
        <v>0</v>
      </c>
      <c r="AM73" s="29">
        <f t="shared" si="40"/>
        <v>0</v>
      </c>
      <c r="AN73" s="29">
        <f t="shared" si="41"/>
        <v>1</v>
      </c>
      <c r="AO73" s="29">
        <f t="shared" si="42"/>
        <v>1</v>
      </c>
      <c r="AP73" s="29"/>
      <c r="AQ73" s="29"/>
      <c r="AR73" s="29">
        <f t="shared" si="43"/>
        <v>3</v>
      </c>
      <c r="AS73" s="29">
        <f t="shared" si="44"/>
        <v>3</v>
      </c>
      <c r="AT73" s="29" t="str">
        <f t="shared" si="45"/>
        <v>Correct</v>
      </c>
      <c r="AU73" s="29"/>
      <c r="AV73" s="96" t="str">
        <f>IFERROR(VLOOKUP(Table1[[#This Row],[RespondentID]],'All Data'!$A:$CO,87,FALSE),"unknown")</f>
        <v>Woman</v>
      </c>
      <c r="AW73" s="96" t="str">
        <f>IFERROR(VLOOKUP(Table1[[#This Row],[RespondentID]],'All Data'!$A:$CO,88,FALSE),"unknown")</f>
        <v>65+ years</v>
      </c>
      <c r="AX73" s="96" t="str">
        <f>IFERROR(VLOOKUP(Table1[[#This Row],[RespondentID]],'All Data'!$A:$CO,89,FALSE),"unknown")</f>
        <v>Queens</v>
      </c>
      <c r="AY73" s="96">
        <f>IFERROR(VLOOKUP(Table1[[#This Row],[RespondentID]],'All Data'!$A:$CO,90,FALSE),"unknown")</f>
        <v>11432</v>
      </c>
      <c r="AZ73" s="96" t="str">
        <f>IFERROR(VLOOKUP(Table1[[#This Row],[RespondentID]],'All Data'!$A:$CO,91,FALSE),"unknown")</f>
        <v>White</v>
      </c>
      <c r="BA73" s="96">
        <f>IFERROR(VLOOKUP(Table1[[#This Row],[RespondentID]],'All Data'!$A:$CO,92,FALSE),"unknown")</f>
        <v>0</v>
      </c>
      <c r="BB73" s="96" t="str">
        <f>IFERROR(VLOOKUP(Table1[[#This Row],[RespondentID]],'All Data'!$A:$CO,93,FALSE),"unknown")</f>
        <v>English</v>
      </c>
      <c r="BC73" s="96" t="str">
        <f>IFERROR(VLOOKUP(Table1[[#This Row],[RespondentID]],'All Data'!$A:$CW,94,FALSE),"unknown")</f>
        <v>Over $125,000</v>
      </c>
      <c r="BD73" s="96" t="str">
        <f>IFERROR(VLOOKUP(Table1[[#This Row],[RespondentID]],'All Data'!$A:$CW,95,FALSE),"unknown")</f>
        <v>Graduate school</v>
      </c>
      <c r="BE73" s="96" t="str">
        <f>IFERROR(VLOOKUP(Table1[[#This Row],[RespondentID]],'All Data'!$A:$CW,96,FALSE),"unknown")</f>
        <v>Retired</v>
      </c>
      <c r="BF73" s="96" t="str">
        <f>IFERROR(VLOOKUP(Table1[[#This Row],[RespondentID]],'All Data'!$A:$CW,97,FALSE),"unknown")</f>
        <v>Yes</v>
      </c>
      <c r="BG73" s="96" t="str">
        <f>IFERROR(VLOOKUP(Table1[[#This Row],[RespondentID]],'All Data'!$A:$CW,98,FALSE),"unknown")</f>
        <v>Medicare</v>
      </c>
      <c r="BH73" s="96" t="str">
        <f>IFERROR(VLOOKUP(Table1[[#This Row],[RespondentID]],'All Data'!$A:$CW,99,FALSE),"unknown")</f>
        <v>Yes</v>
      </c>
    </row>
    <row r="74" spans="1:60">
      <c r="A74">
        <v>114437980451</v>
      </c>
      <c r="D74" t="s">
        <v>51</v>
      </c>
      <c r="F74" t="s">
        <v>52</v>
      </c>
      <c r="I74" t="s">
        <v>55</v>
      </c>
      <c r="U74" s="29">
        <f t="shared" si="23"/>
        <v>3</v>
      </c>
      <c r="V74" s="29">
        <f t="shared" si="24"/>
        <v>1</v>
      </c>
      <c r="W74" s="29"/>
      <c r="X74" s="29">
        <f t="shared" si="25"/>
        <v>0</v>
      </c>
      <c r="Y74" s="29">
        <f t="shared" si="26"/>
        <v>0</v>
      </c>
      <c r="Z74" s="29">
        <f t="shared" si="27"/>
        <v>1</v>
      </c>
      <c r="AA74" s="29">
        <f t="shared" si="28"/>
        <v>0</v>
      </c>
      <c r="AB74" s="29">
        <f t="shared" si="29"/>
        <v>1</v>
      </c>
      <c r="AC74" s="29">
        <f t="shared" si="30"/>
        <v>0</v>
      </c>
      <c r="AD74" s="29">
        <f t="shared" si="31"/>
        <v>0</v>
      </c>
      <c r="AE74" s="29">
        <f t="shared" si="32"/>
        <v>1</v>
      </c>
      <c r="AF74" s="29">
        <f t="shared" si="33"/>
        <v>0</v>
      </c>
      <c r="AG74" s="29">
        <f t="shared" si="34"/>
        <v>0</v>
      </c>
      <c r="AH74" s="29">
        <f t="shared" si="35"/>
        <v>0</v>
      </c>
      <c r="AI74" s="29">
        <f t="shared" si="36"/>
        <v>0</v>
      </c>
      <c r="AJ74" s="29">
        <f t="shared" si="37"/>
        <v>0</v>
      </c>
      <c r="AK74" s="29">
        <f t="shared" si="38"/>
        <v>0</v>
      </c>
      <c r="AL74" s="29">
        <f t="shared" si="39"/>
        <v>0</v>
      </c>
      <c r="AM74" s="29">
        <f t="shared" si="40"/>
        <v>0</v>
      </c>
      <c r="AN74" s="29">
        <f t="shared" si="41"/>
        <v>0</v>
      </c>
      <c r="AO74" s="29">
        <f t="shared" si="42"/>
        <v>0</v>
      </c>
      <c r="AP74" s="29"/>
      <c r="AQ74" s="29"/>
      <c r="AR74" s="29">
        <f t="shared" si="43"/>
        <v>3</v>
      </c>
      <c r="AS74" s="29">
        <f t="shared" si="44"/>
        <v>3</v>
      </c>
      <c r="AT74" s="29" t="str">
        <f t="shared" si="45"/>
        <v>Correct</v>
      </c>
      <c r="AU74" s="29"/>
      <c r="AV74" s="96" t="str">
        <f>IFERROR(VLOOKUP(Table1[[#This Row],[RespondentID]],'All Data'!$A:$CO,87,FALSE),"unknown")</f>
        <v>Woman</v>
      </c>
      <c r="AW74" s="96" t="str">
        <f>IFERROR(VLOOKUP(Table1[[#This Row],[RespondentID]],'All Data'!$A:$CO,88,FALSE),"unknown")</f>
        <v>65+ years</v>
      </c>
      <c r="AX74" s="96" t="str">
        <f>IFERROR(VLOOKUP(Table1[[#This Row],[RespondentID]],'All Data'!$A:$CO,89,FALSE),"unknown")</f>
        <v>Nassau</v>
      </c>
      <c r="AY74" s="96" t="str">
        <f>IFERROR(VLOOKUP(Table1[[#This Row],[RespondentID]],'All Data'!$A:$CO,90,FALSE),"unknown")</f>
        <v>Jericho, 11753</v>
      </c>
      <c r="AZ74" s="96" t="str">
        <f>IFERROR(VLOOKUP(Table1[[#This Row],[RespondentID]],'All Data'!$A:$CO,91,FALSE),"unknown")</f>
        <v>White</v>
      </c>
      <c r="BA74" s="96" t="str">
        <f>IFERROR(VLOOKUP(Table1[[#This Row],[RespondentID]],'All Data'!$A:$CO,92,FALSE),"unknown")</f>
        <v>Not Hispanic or Latino</v>
      </c>
      <c r="BB74" s="96" t="str">
        <f>IFERROR(VLOOKUP(Table1[[#This Row],[RespondentID]],'All Data'!$A:$CO,93,FALSE),"unknown")</f>
        <v>English</v>
      </c>
      <c r="BC74" s="96" t="str">
        <f>IFERROR(VLOOKUP(Table1[[#This Row],[RespondentID]],'All Data'!$A:$CW,94,FALSE),"unknown")</f>
        <v>$75,000 to $125,000</v>
      </c>
      <c r="BD74" s="96" t="str">
        <f>IFERROR(VLOOKUP(Table1[[#This Row],[RespondentID]],'All Data'!$A:$CW,95,FALSE),"unknown")</f>
        <v>Graduate school</v>
      </c>
      <c r="BE74" s="96" t="str">
        <f>IFERROR(VLOOKUP(Table1[[#This Row],[RespondentID]],'All Data'!$A:$CW,96,FALSE),"unknown")</f>
        <v>Retired</v>
      </c>
      <c r="BF74" s="96" t="str">
        <f>IFERROR(VLOOKUP(Table1[[#This Row],[RespondentID]],'All Data'!$A:$CW,97,FALSE),"unknown")</f>
        <v>Yes</v>
      </c>
      <c r="BG74" s="96" t="str">
        <f>IFERROR(VLOOKUP(Table1[[#This Row],[RespondentID]],'All Data'!$A:$CW,98,FALSE),"unknown")</f>
        <v>Medicare</v>
      </c>
      <c r="BH74" s="96" t="str">
        <f>IFERROR(VLOOKUP(Table1[[#This Row],[RespondentID]],'All Data'!$A:$CW,99,FALSE),"unknown")</f>
        <v>Yes</v>
      </c>
    </row>
    <row r="75" spans="1:60">
      <c r="A75">
        <v>114437978065</v>
      </c>
      <c r="D75" t="s">
        <v>51</v>
      </c>
      <c r="U75" s="29">
        <f t="shared" si="23"/>
        <v>1</v>
      </c>
      <c r="V75" s="29">
        <f t="shared" si="24"/>
        <v>3</v>
      </c>
      <c r="W75" s="29"/>
      <c r="X75" s="29">
        <f t="shared" si="25"/>
        <v>0</v>
      </c>
      <c r="Y75" s="29">
        <f t="shared" si="26"/>
        <v>0</v>
      </c>
      <c r="Z75" s="29">
        <f t="shared" si="27"/>
        <v>1</v>
      </c>
      <c r="AA75" s="29">
        <f t="shared" si="28"/>
        <v>0</v>
      </c>
      <c r="AB75" s="29">
        <f t="shared" si="29"/>
        <v>0</v>
      </c>
      <c r="AC75" s="29">
        <f t="shared" si="30"/>
        <v>0</v>
      </c>
      <c r="AD75" s="29">
        <f t="shared" si="31"/>
        <v>0</v>
      </c>
      <c r="AE75" s="29">
        <f t="shared" si="32"/>
        <v>0</v>
      </c>
      <c r="AF75" s="29">
        <f t="shared" si="33"/>
        <v>0</v>
      </c>
      <c r="AG75" s="29">
        <f t="shared" si="34"/>
        <v>0</v>
      </c>
      <c r="AH75" s="29">
        <f t="shared" si="35"/>
        <v>0</v>
      </c>
      <c r="AI75" s="29">
        <f t="shared" si="36"/>
        <v>0</v>
      </c>
      <c r="AJ75" s="29">
        <f t="shared" si="37"/>
        <v>0</v>
      </c>
      <c r="AK75" s="29">
        <f t="shared" si="38"/>
        <v>0</v>
      </c>
      <c r="AL75" s="29">
        <f t="shared" si="39"/>
        <v>0</v>
      </c>
      <c r="AM75" s="29">
        <f t="shared" si="40"/>
        <v>0</v>
      </c>
      <c r="AN75" s="29">
        <f t="shared" si="41"/>
        <v>0</v>
      </c>
      <c r="AO75" s="29">
        <f t="shared" si="42"/>
        <v>0</v>
      </c>
      <c r="AP75" s="29"/>
      <c r="AQ75" s="29"/>
      <c r="AR75" s="29">
        <f t="shared" si="43"/>
        <v>1</v>
      </c>
      <c r="AS75" s="29">
        <f t="shared" si="44"/>
        <v>1</v>
      </c>
      <c r="AT75" s="29" t="str">
        <f t="shared" si="45"/>
        <v>Correct</v>
      </c>
      <c r="AU75" s="29"/>
      <c r="AV75" s="96" t="str">
        <f>IFERROR(VLOOKUP(Table1[[#This Row],[RespondentID]],'All Data'!$A:$CO,87,FALSE),"unknown")</f>
        <v>Woman</v>
      </c>
      <c r="AW75" s="96" t="str">
        <f>IFERROR(VLOOKUP(Table1[[#This Row],[RespondentID]],'All Data'!$A:$CO,88,FALSE),"unknown")</f>
        <v>65+ years</v>
      </c>
      <c r="AX75" s="96" t="str">
        <f>IFERROR(VLOOKUP(Table1[[#This Row],[RespondentID]],'All Data'!$A:$CO,89,FALSE),"unknown")</f>
        <v>Nassau</v>
      </c>
      <c r="AY75" s="96" t="str">
        <f>IFERROR(VLOOKUP(Table1[[#This Row],[RespondentID]],'All Data'!$A:$CO,90,FALSE),"unknown")</f>
        <v>Port Washington, 11050</v>
      </c>
      <c r="AZ75" s="96" t="str">
        <f>IFERROR(VLOOKUP(Table1[[#This Row],[RespondentID]],'All Data'!$A:$CO,91,FALSE),"unknown")</f>
        <v>White</v>
      </c>
      <c r="BA75" s="96">
        <f>IFERROR(VLOOKUP(Table1[[#This Row],[RespondentID]],'All Data'!$A:$CO,92,FALSE),"unknown")</f>
        <v>0</v>
      </c>
      <c r="BB75" s="96" t="str">
        <f>IFERROR(VLOOKUP(Table1[[#This Row],[RespondentID]],'All Data'!$A:$CO,93,FALSE),"unknown")</f>
        <v>English</v>
      </c>
      <c r="BC75" s="96" t="str">
        <f>IFERROR(VLOOKUP(Table1[[#This Row],[RespondentID]],'All Data'!$A:$CW,94,FALSE),"unknown")</f>
        <v>Over $125,000</v>
      </c>
      <c r="BD75" s="96" t="str">
        <f>IFERROR(VLOOKUP(Table1[[#This Row],[RespondentID]],'All Data'!$A:$CW,95,FALSE),"unknown")</f>
        <v>Graduate school</v>
      </c>
      <c r="BE75" s="96" t="str">
        <f>IFERROR(VLOOKUP(Table1[[#This Row],[RespondentID]],'All Data'!$A:$CW,96,FALSE),"unknown")</f>
        <v>Retired</v>
      </c>
      <c r="BF75" s="96" t="str">
        <f>IFERROR(VLOOKUP(Table1[[#This Row],[RespondentID]],'All Data'!$A:$CW,97,FALSE),"unknown")</f>
        <v>Yes</v>
      </c>
      <c r="BG75" s="96" t="str">
        <f>IFERROR(VLOOKUP(Table1[[#This Row],[RespondentID]],'All Data'!$A:$CW,98,FALSE),"unknown")</f>
        <v>Medicare</v>
      </c>
      <c r="BH75" s="96" t="str">
        <f>IFERROR(VLOOKUP(Table1[[#This Row],[RespondentID]],'All Data'!$A:$CW,99,FALSE),"unknown")</f>
        <v>Yes</v>
      </c>
    </row>
    <row r="76" spans="1:60">
      <c r="A76">
        <v>114437974896</v>
      </c>
      <c r="G76" t="s">
        <v>53</v>
      </c>
      <c r="I76" t="s">
        <v>55</v>
      </c>
      <c r="L76" t="s">
        <v>58</v>
      </c>
      <c r="U76" s="29">
        <f t="shared" si="23"/>
        <v>3</v>
      </c>
      <c r="V76" s="29">
        <f t="shared" si="24"/>
        <v>1</v>
      </c>
      <c r="W76" s="29"/>
      <c r="X76" s="29">
        <f t="shared" si="25"/>
        <v>0</v>
      </c>
      <c r="Y76" s="29">
        <f t="shared" si="26"/>
        <v>0</v>
      </c>
      <c r="Z76" s="29">
        <f t="shared" si="27"/>
        <v>0</v>
      </c>
      <c r="AA76" s="29">
        <f t="shared" si="28"/>
        <v>0</v>
      </c>
      <c r="AB76" s="29">
        <f t="shared" si="29"/>
        <v>0</v>
      </c>
      <c r="AC76" s="29">
        <f t="shared" si="30"/>
        <v>1</v>
      </c>
      <c r="AD76" s="29">
        <f t="shared" si="31"/>
        <v>0</v>
      </c>
      <c r="AE76" s="29">
        <f t="shared" si="32"/>
        <v>1</v>
      </c>
      <c r="AF76" s="29">
        <f t="shared" si="33"/>
        <v>0</v>
      </c>
      <c r="AG76" s="29">
        <f t="shared" si="34"/>
        <v>0</v>
      </c>
      <c r="AH76" s="29">
        <f t="shared" si="35"/>
        <v>1</v>
      </c>
      <c r="AI76" s="29">
        <f t="shared" si="36"/>
        <v>0</v>
      </c>
      <c r="AJ76" s="29">
        <f t="shared" si="37"/>
        <v>0</v>
      </c>
      <c r="AK76" s="29">
        <f t="shared" si="38"/>
        <v>0</v>
      </c>
      <c r="AL76" s="29">
        <f t="shared" si="39"/>
        <v>0</v>
      </c>
      <c r="AM76" s="29">
        <f t="shared" si="40"/>
        <v>0</v>
      </c>
      <c r="AN76" s="29">
        <f t="shared" si="41"/>
        <v>0</v>
      </c>
      <c r="AO76" s="29">
        <f t="shared" si="42"/>
        <v>0</v>
      </c>
      <c r="AP76" s="29"/>
      <c r="AQ76" s="29"/>
      <c r="AR76" s="29">
        <f t="shared" si="43"/>
        <v>3</v>
      </c>
      <c r="AS76" s="29">
        <f t="shared" si="44"/>
        <v>3</v>
      </c>
      <c r="AT76" s="29" t="str">
        <f t="shared" si="45"/>
        <v>Correct</v>
      </c>
      <c r="AU76" s="29"/>
      <c r="AV76" s="96" t="str">
        <f>IFERROR(VLOOKUP(Table1[[#This Row],[RespondentID]],'All Data'!$A:$CO,87,FALSE),"unknown")</f>
        <v>Woman</v>
      </c>
      <c r="AW76" s="96" t="str">
        <f>IFERROR(VLOOKUP(Table1[[#This Row],[RespondentID]],'All Data'!$A:$CO,88,FALSE),"unknown")</f>
        <v>65+ years</v>
      </c>
      <c r="AX76" s="96" t="str">
        <f>IFERROR(VLOOKUP(Table1[[#This Row],[RespondentID]],'All Data'!$A:$CO,89,FALSE),"unknown")</f>
        <v>Nassau</v>
      </c>
      <c r="AY76" s="96" t="str">
        <f>IFERROR(VLOOKUP(Table1[[#This Row],[RespondentID]],'All Data'!$A:$CO,90,FALSE),"unknown")</f>
        <v>Westbury, 11590</v>
      </c>
      <c r="AZ76" s="96" t="str">
        <f>IFERROR(VLOOKUP(Table1[[#This Row],[RespondentID]],'All Data'!$A:$CO,91,FALSE),"unknown")</f>
        <v>White</v>
      </c>
      <c r="BA76" s="96" t="str">
        <f>IFERROR(VLOOKUP(Table1[[#This Row],[RespondentID]],'All Data'!$A:$CO,92,FALSE),"unknown")</f>
        <v>Not Hispanic or Latino</v>
      </c>
      <c r="BB76" s="96" t="str">
        <f>IFERROR(VLOOKUP(Table1[[#This Row],[RespondentID]],'All Data'!$A:$CO,93,FALSE),"unknown")</f>
        <v>English</v>
      </c>
      <c r="BC76" s="96" t="str">
        <f>IFERROR(VLOOKUP(Table1[[#This Row],[RespondentID]],'All Data'!$A:$CW,94,FALSE),"unknown")</f>
        <v>$50,000 to $74,999</v>
      </c>
      <c r="BD76" s="96" t="str">
        <f>IFERROR(VLOOKUP(Table1[[#This Row],[RespondentID]],'All Data'!$A:$CW,95,FALSE),"unknown")</f>
        <v>High school graduate</v>
      </c>
      <c r="BE76" s="96" t="str">
        <f>IFERROR(VLOOKUP(Table1[[#This Row],[RespondentID]],'All Data'!$A:$CW,96,FALSE),"unknown")</f>
        <v>Retired</v>
      </c>
      <c r="BF76" s="96" t="str">
        <f>IFERROR(VLOOKUP(Table1[[#This Row],[RespondentID]],'All Data'!$A:$CW,97,FALSE),"unknown")</f>
        <v>Yes</v>
      </c>
      <c r="BG76" s="96" t="str">
        <f>IFERROR(VLOOKUP(Table1[[#This Row],[RespondentID]],'All Data'!$A:$CW,98,FALSE),"unknown")</f>
        <v>Medicare, Private/Commercial</v>
      </c>
      <c r="BH76" s="96" t="str">
        <f>IFERROR(VLOOKUP(Table1[[#This Row],[RespondentID]],'All Data'!$A:$CW,99,FALSE),"unknown")</f>
        <v>Yes</v>
      </c>
    </row>
    <row r="77" spans="1:60">
      <c r="A77">
        <v>114437972132</v>
      </c>
      <c r="I77" t="s">
        <v>55</v>
      </c>
      <c r="U77" s="29">
        <f t="shared" si="23"/>
        <v>1</v>
      </c>
      <c r="V77" s="29">
        <f t="shared" si="24"/>
        <v>3</v>
      </c>
      <c r="W77" s="29"/>
      <c r="X77" s="29">
        <f t="shared" si="25"/>
        <v>0</v>
      </c>
      <c r="Y77" s="29">
        <f t="shared" si="26"/>
        <v>0</v>
      </c>
      <c r="Z77" s="29">
        <f t="shared" si="27"/>
        <v>0</v>
      </c>
      <c r="AA77" s="29">
        <f t="shared" si="28"/>
        <v>0</v>
      </c>
      <c r="AB77" s="29">
        <f t="shared" si="29"/>
        <v>0</v>
      </c>
      <c r="AC77" s="29">
        <f t="shared" si="30"/>
        <v>0</v>
      </c>
      <c r="AD77" s="29">
        <f t="shared" si="31"/>
        <v>0</v>
      </c>
      <c r="AE77" s="29">
        <f t="shared" si="32"/>
        <v>1</v>
      </c>
      <c r="AF77" s="29">
        <f t="shared" si="33"/>
        <v>0</v>
      </c>
      <c r="AG77" s="29">
        <f t="shared" si="34"/>
        <v>0</v>
      </c>
      <c r="AH77" s="29">
        <f t="shared" si="35"/>
        <v>0</v>
      </c>
      <c r="AI77" s="29">
        <f t="shared" si="36"/>
        <v>0</v>
      </c>
      <c r="AJ77" s="29">
        <f t="shared" si="37"/>
        <v>0</v>
      </c>
      <c r="AK77" s="29">
        <f t="shared" si="38"/>
        <v>0</v>
      </c>
      <c r="AL77" s="29">
        <f t="shared" si="39"/>
        <v>0</v>
      </c>
      <c r="AM77" s="29">
        <f t="shared" si="40"/>
        <v>0</v>
      </c>
      <c r="AN77" s="29">
        <f t="shared" si="41"/>
        <v>0</v>
      </c>
      <c r="AO77" s="29">
        <f t="shared" si="42"/>
        <v>0</v>
      </c>
      <c r="AP77" s="29"/>
      <c r="AQ77" s="29"/>
      <c r="AR77" s="29">
        <f t="shared" si="43"/>
        <v>1</v>
      </c>
      <c r="AS77" s="29">
        <f t="shared" si="44"/>
        <v>1</v>
      </c>
      <c r="AT77" s="29" t="str">
        <f t="shared" si="45"/>
        <v>Correct</v>
      </c>
      <c r="AU77" s="29"/>
      <c r="AV77" s="96" t="str">
        <f>IFERROR(VLOOKUP(Table1[[#This Row],[RespondentID]],'All Data'!$A:$CO,87,FALSE),"unknown")</f>
        <v>Woman</v>
      </c>
      <c r="AW77" s="96" t="str">
        <f>IFERROR(VLOOKUP(Table1[[#This Row],[RespondentID]],'All Data'!$A:$CO,88,FALSE),"unknown")</f>
        <v>65+ years</v>
      </c>
      <c r="AX77" s="96" t="str">
        <f>IFERROR(VLOOKUP(Table1[[#This Row],[RespondentID]],'All Data'!$A:$CO,89,FALSE),"unknown")</f>
        <v>Nassau</v>
      </c>
      <c r="AY77" s="96" t="str">
        <f>IFERROR(VLOOKUP(Table1[[#This Row],[RespondentID]],'All Data'!$A:$CO,90,FALSE),"unknown")</f>
        <v>Syosset, 11791</v>
      </c>
      <c r="AZ77" s="96" t="str">
        <f>IFERROR(VLOOKUP(Table1[[#This Row],[RespondentID]],'All Data'!$A:$CO,91,FALSE),"unknown")</f>
        <v>White</v>
      </c>
      <c r="BA77" s="96" t="str">
        <f>IFERROR(VLOOKUP(Table1[[#This Row],[RespondentID]],'All Data'!$A:$CO,92,FALSE),"unknown")</f>
        <v>Not Hispanic or Latino</v>
      </c>
      <c r="BB77" s="96" t="str">
        <f>IFERROR(VLOOKUP(Table1[[#This Row],[RespondentID]],'All Data'!$A:$CO,93,FALSE),"unknown")</f>
        <v>English</v>
      </c>
      <c r="BC77" s="96" t="str">
        <f>IFERROR(VLOOKUP(Table1[[#This Row],[RespondentID]],'All Data'!$A:$CW,94,FALSE),"unknown")</f>
        <v>$75,000 to $125,000</v>
      </c>
      <c r="BD77" s="96" t="str">
        <f>IFERROR(VLOOKUP(Table1[[#This Row],[RespondentID]],'All Data'!$A:$CW,95,FALSE),"unknown")</f>
        <v>Graduate school</v>
      </c>
      <c r="BE77" s="96" t="str">
        <f>IFERROR(VLOOKUP(Table1[[#This Row],[RespondentID]],'All Data'!$A:$CW,96,FALSE),"unknown")</f>
        <v>Retired</v>
      </c>
      <c r="BF77" s="96" t="str">
        <f>IFERROR(VLOOKUP(Table1[[#This Row],[RespondentID]],'All Data'!$A:$CW,97,FALSE),"unknown")</f>
        <v>Yes</v>
      </c>
      <c r="BG77" s="96" t="str">
        <f>IFERROR(VLOOKUP(Table1[[#This Row],[RespondentID]],'All Data'!$A:$CW,98,FALSE),"unknown")</f>
        <v>Medicare, Private/Commercial</v>
      </c>
      <c r="BH77" s="96" t="str">
        <f>IFERROR(VLOOKUP(Table1[[#This Row],[RespondentID]],'All Data'!$A:$CW,99,FALSE),"unknown")</f>
        <v>Yes</v>
      </c>
    </row>
    <row r="78" spans="1:60">
      <c r="A78">
        <v>114437956105</v>
      </c>
      <c r="D78" t="s">
        <v>51</v>
      </c>
      <c r="G78" t="s">
        <v>53</v>
      </c>
      <c r="I78" t="s">
        <v>55</v>
      </c>
      <c r="U78" s="29">
        <f t="shared" si="23"/>
        <v>3</v>
      </c>
      <c r="V78" s="29">
        <f t="shared" si="24"/>
        <v>1</v>
      </c>
      <c r="W78" s="29"/>
      <c r="X78" s="29">
        <f t="shared" si="25"/>
        <v>0</v>
      </c>
      <c r="Y78" s="29">
        <f t="shared" si="26"/>
        <v>0</v>
      </c>
      <c r="Z78" s="29">
        <f t="shared" si="27"/>
        <v>1</v>
      </c>
      <c r="AA78" s="29">
        <f t="shared" si="28"/>
        <v>0</v>
      </c>
      <c r="AB78" s="29">
        <f t="shared" si="29"/>
        <v>0</v>
      </c>
      <c r="AC78" s="29">
        <f t="shared" si="30"/>
        <v>1</v>
      </c>
      <c r="AD78" s="29">
        <f t="shared" si="31"/>
        <v>0</v>
      </c>
      <c r="AE78" s="29">
        <f t="shared" si="32"/>
        <v>1</v>
      </c>
      <c r="AF78" s="29">
        <f t="shared" si="33"/>
        <v>0</v>
      </c>
      <c r="AG78" s="29">
        <f t="shared" si="34"/>
        <v>0</v>
      </c>
      <c r="AH78" s="29">
        <f t="shared" si="35"/>
        <v>0</v>
      </c>
      <c r="AI78" s="29">
        <f t="shared" si="36"/>
        <v>0</v>
      </c>
      <c r="AJ78" s="29">
        <f t="shared" si="37"/>
        <v>0</v>
      </c>
      <c r="AK78" s="29">
        <f t="shared" si="38"/>
        <v>0</v>
      </c>
      <c r="AL78" s="29">
        <f t="shared" si="39"/>
        <v>0</v>
      </c>
      <c r="AM78" s="29">
        <f t="shared" si="40"/>
        <v>0</v>
      </c>
      <c r="AN78" s="29">
        <f t="shared" si="41"/>
        <v>0</v>
      </c>
      <c r="AO78" s="29">
        <f t="shared" si="42"/>
        <v>0</v>
      </c>
      <c r="AP78" s="29"/>
      <c r="AQ78" s="29"/>
      <c r="AR78" s="29">
        <f t="shared" si="43"/>
        <v>3</v>
      </c>
      <c r="AS78" s="29">
        <f t="shared" si="44"/>
        <v>3</v>
      </c>
      <c r="AT78" s="29" t="str">
        <f t="shared" si="45"/>
        <v>Correct</v>
      </c>
      <c r="AU78" s="29"/>
      <c r="AV78" s="96" t="str">
        <f>IFERROR(VLOOKUP(Table1[[#This Row],[RespondentID]],'All Data'!$A:$CO,87,FALSE),"unknown")</f>
        <v>Woman</v>
      </c>
      <c r="AW78" s="96" t="str">
        <f>IFERROR(VLOOKUP(Table1[[#This Row],[RespondentID]],'All Data'!$A:$CO,88,FALSE),"unknown")</f>
        <v>65+ years</v>
      </c>
      <c r="AX78" s="96" t="str">
        <f>IFERROR(VLOOKUP(Table1[[#This Row],[RespondentID]],'All Data'!$A:$CO,89,FALSE),"unknown")</f>
        <v>Nassau</v>
      </c>
      <c r="AY78" s="96" t="str">
        <f>IFERROR(VLOOKUP(Table1[[#This Row],[RespondentID]],'All Data'!$A:$CO,90,FALSE),"unknown")</f>
        <v>East Meadow, 11554</v>
      </c>
      <c r="AZ78" s="96" t="str">
        <f>IFERROR(VLOOKUP(Table1[[#This Row],[RespondentID]],'All Data'!$A:$CO,91,FALSE),"unknown")</f>
        <v>White</v>
      </c>
      <c r="BA78" s="96">
        <f>IFERROR(VLOOKUP(Table1[[#This Row],[RespondentID]],'All Data'!$A:$CO,92,FALSE),"unknown")</f>
        <v>0</v>
      </c>
      <c r="BB78" s="96" t="str">
        <f>IFERROR(VLOOKUP(Table1[[#This Row],[RespondentID]],'All Data'!$A:$CO,93,FALSE),"unknown")</f>
        <v>English</v>
      </c>
      <c r="BC78" s="96" t="str">
        <f>IFERROR(VLOOKUP(Table1[[#This Row],[RespondentID]],'All Data'!$A:$CW,94,FALSE),"unknown")</f>
        <v>$35,000 to $49,999</v>
      </c>
      <c r="BD78" s="96" t="str">
        <f>IFERROR(VLOOKUP(Table1[[#This Row],[RespondentID]],'All Data'!$A:$CW,95,FALSE),"unknown")</f>
        <v>College graduate</v>
      </c>
      <c r="BE78" s="96" t="str">
        <f>IFERROR(VLOOKUP(Table1[[#This Row],[RespondentID]],'All Data'!$A:$CW,96,FALSE),"unknown")</f>
        <v>Retired</v>
      </c>
      <c r="BF78" s="96" t="str">
        <f>IFERROR(VLOOKUP(Table1[[#This Row],[RespondentID]],'All Data'!$A:$CW,97,FALSE),"unknown")</f>
        <v>Yes</v>
      </c>
      <c r="BG78" s="96" t="str">
        <f>IFERROR(VLOOKUP(Table1[[#This Row],[RespondentID]],'All Data'!$A:$CW,98,FALSE),"unknown")</f>
        <v>Medicare</v>
      </c>
      <c r="BH78" s="96">
        <f>IFERROR(VLOOKUP(Table1[[#This Row],[RespondentID]],'All Data'!$A:$CW,99,FALSE),"unknown")</f>
        <v>0</v>
      </c>
    </row>
    <row r="79" spans="1:60">
      <c r="A79">
        <v>114437962495</v>
      </c>
      <c r="B79" t="s">
        <v>49</v>
      </c>
      <c r="H79" t="s">
        <v>54</v>
      </c>
      <c r="I79" t="s">
        <v>55</v>
      </c>
      <c r="U79" s="29">
        <f t="shared" si="23"/>
        <v>3</v>
      </c>
      <c r="V79" s="29">
        <f t="shared" si="24"/>
        <v>1</v>
      </c>
      <c r="W79" s="29"/>
      <c r="X79" s="29">
        <f t="shared" si="25"/>
        <v>1</v>
      </c>
      <c r="Y79" s="29">
        <f t="shared" si="26"/>
        <v>0</v>
      </c>
      <c r="Z79" s="29">
        <f t="shared" si="27"/>
        <v>0</v>
      </c>
      <c r="AA79" s="29">
        <f t="shared" si="28"/>
        <v>0</v>
      </c>
      <c r="AB79" s="29">
        <f t="shared" si="29"/>
        <v>0</v>
      </c>
      <c r="AC79" s="29">
        <f t="shared" si="30"/>
        <v>0</v>
      </c>
      <c r="AD79" s="29">
        <f t="shared" si="31"/>
        <v>1</v>
      </c>
      <c r="AE79" s="29">
        <f t="shared" si="32"/>
        <v>1</v>
      </c>
      <c r="AF79" s="29">
        <f t="shared" si="33"/>
        <v>0</v>
      </c>
      <c r="AG79" s="29">
        <f t="shared" si="34"/>
        <v>0</v>
      </c>
      <c r="AH79" s="29">
        <f t="shared" si="35"/>
        <v>0</v>
      </c>
      <c r="AI79" s="29">
        <f t="shared" si="36"/>
        <v>0</v>
      </c>
      <c r="AJ79" s="29">
        <f t="shared" si="37"/>
        <v>0</v>
      </c>
      <c r="AK79" s="29">
        <f t="shared" si="38"/>
        <v>0</v>
      </c>
      <c r="AL79" s="29">
        <f t="shared" si="39"/>
        <v>0</v>
      </c>
      <c r="AM79" s="29">
        <f t="shared" si="40"/>
        <v>0</v>
      </c>
      <c r="AN79" s="29">
        <f t="shared" si="41"/>
        <v>0</v>
      </c>
      <c r="AO79" s="29">
        <f t="shared" si="42"/>
        <v>0</v>
      </c>
      <c r="AP79" s="29"/>
      <c r="AQ79" s="29"/>
      <c r="AR79" s="29">
        <f t="shared" si="43"/>
        <v>3</v>
      </c>
      <c r="AS79" s="29">
        <f t="shared" si="44"/>
        <v>3</v>
      </c>
      <c r="AT79" s="29" t="str">
        <f t="shared" si="45"/>
        <v>Correct</v>
      </c>
      <c r="AU79" s="29"/>
      <c r="AV79" s="96" t="str">
        <f>IFERROR(VLOOKUP(Table1[[#This Row],[RespondentID]],'All Data'!$A:$CO,87,FALSE),"unknown")</f>
        <v>Man</v>
      </c>
      <c r="AW79" s="96" t="str">
        <f>IFERROR(VLOOKUP(Table1[[#This Row],[RespondentID]],'All Data'!$A:$CO,88,FALSE),"unknown")</f>
        <v>65+ years</v>
      </c>
      <c r="AX79" s="96" t="str">
        <f>IFERROR(VLOOKUP(Table1[[#This Row],[RespondentID]],'All Data'!$A:$CO,89,FALSE),"unknown")</f>
        <v>Nassau</v>
      </c>
      <c r="AY79" s="96" t="str">
        <f>IFERROR(VLOOKUP(Table1[[#This Row],[RespondentID]],'All Data'!$A:$CO,90,FALSE),"unknown")</f>
        <v>Oceanside, 11572</v>
      </c>
      <c r="AZ79" s="96" t="str">
        <f>IFERROR(VLOOKUP(Table1[[#This Row],[RespondentID]],'All Data'!$A:$CO,91,FALSE),"unknown")</f>
        <v>White</v>
      </c>
      <c r="BA79" s="96">
        <f>IFERROR(VLOOKUP(Table1[[#This Row],[RespondentID]],'All Data'!$A:$CO,92,FALSE),"unknown")</f>
        <v>0</v>
      </c>
      <c r="BB79" s="96" t="str">
        <f>IFERROR(VLOOKUP(Table1[[#This Row],[RespondentID]],'All Data'!$A:$CO,93,FALSE),"unknown")</f>
        <v>English</v>
      </c>
      <c r="BC79" s="96" t="str">
        <f>IFERROR(VLOOKUP(Table1[[#This Row],[RespondentID]],'All Data'!$A:$CW,94,FALSE),"unknown")</f>
        <v>Over $125,000</v>
      </c>
      <c r="BD79" s="96" t="str">
        <f>IFERROR(VLOOKUP(Table1[[#This Row],[RespondentID]],'All Data'!$A:$CW,95,FALSE),"unknown")</f>
        <v>Some college</v>
      </c>
      <c r="BE79" s="96" t="str">
        <f>IFERROR(VLOOKUP(Table1[[#This Row],[RespondentID]],'All Data'!$A:$CW,96,FALSE),"unknown")</f>
        <v>Retired</v>
      </c>
      <c r="BF79" s="96" t="str">
        <f>IFERROR(VLOOKUP(Table1[[#This Row],[RespondentID]],'All Data'!$A:$CW,97,FALSE),"unknown")</f>
        <v>Yes</v>
      </c>
      <c r="BG79" s="96" t="str">
        <f>IFERROR(VLOOKUP(Table1[[#This Row],[RespondentID]],'All Data'!$A:$CW,98,FALSE),"unknown")</f>
        <v>Medicare</v>
      </c>
      <c r="BH79" s="96" t="str">
        <f>IFERROR(VLOOKUP(Table1[[#This Row],[RespondentID]],'All Data'!$A:$CW,99,FALSE),"unknown")</f>
        <v>Yes</v>
      </c>
    </row>
    <row r="80" spans="1:60">
      <c r="A80">
        <v>114437949763</v>
      </c>
      <c r="B80" t="s">
        <v>49</v>
      </c>
      <c r="E80" t="s">
        <v>17</v>
      </c>
      <c r="K80" t="s">
        <v>57</v>
      </c>
      <c r="U80" s="29">
        <f t="shared" si="23"/>
        <v>3</v>
      </c>
      <c r="V80" s="29">
        <f t="shared" si="24"/>
        <v>1</v>
      </c>
      <c r="W80" s="29"/>
      <c r="X80" s="29">
        <f t="shared" si="25"/>
        <v>1</v>
      </c>
      <c r="Y80" s="29">
        <f t="shared" si="26"/>
        <v>0</v>
      </c>
      <c r="Z80" s="29">
        <f t="shared" si="27"/>
        <v>0</v>
      </c>
      <c r="AA80" s="29">
        <f t="shared" si="28"/>
        <v>1</v>
      </c>
      <c r="AB80" s="29">
        <f t="shared" si="29"/>
        <v>0</v>
      </c>
      <c r="AC80" s="29">
        <f t="shared" si="30"/>
        <v>0</v>
      </c>
      <c r="AD80" s="29">
        <f t="shared" si="31"/>
        <v>0</v>
      </c>
      <c r="AE80" s="29">
        <f t="shared" si="32"/>
        <v>0</v>
      </c>
      <c r="AF80" s="29">
        <f t="shared" si="33"/>
        <v>0</v>
      </c>
      <c r="AG80" s="29">
        <f t="shared" si="34"/>
        <v>1</v>
      </c>
      <c r="AH80" s="29">
        <f t="shared" si="35"/>
        <v>0</v>
      </c>
      <c r="AI80" s="29">
        <f t="shared" si="36"/>
        <v>0</v>
      </c>
      <c r="AJ80" s="29">
        <f t="shared" si="37"/>
        <v>0</v>
      </c>
      <c r="AK80" s="29">
        <f t="shared" si="38"/>
        <v>0</v>
      </c>
      <c r="AL80" s="29">
        <f t="shared" si="39"/>
        <v>0</v>
      </c>
      <c r="AM80" s="29">
        <f t="shared" si="40"/>
        <v>0</v>
      </c>
      <c r="AN80" s="29">
        <f t="shared" si="41"/>
        <v>0</v>
      </c>
      <c r="AO80" s="29">
        <f t="shared" si="42"/>
        <v>0</v>
      </c>
      <c r="AP80" s="29"/>
      <c r="AQ80" s="29"/>
      <c r="AR80" s="29">
        <f t="shared" si="43"/>
        <v>3</v>
      </c>
      <c r="AS80" s="29">
        <f t="shared" si="44"/>
        <v>3</v>
      </c>
      <c r="AT80" s="29" t="str">
        <f t="shared" si="45"/>
        <v>Correct</v>
      </c>
      <c r="AU80" s="29"/>
      <c r="AV80" s="96" t="str">
        <f>IFERROR(VLOOKUP(Table1[[#This Row],[RespondentID]],'All Data'!$A:$CO,87,FALSE),"unknown")</f>
        <v>Woman</v>
      </c>
      <c r="AW80" s="96" t="str">
        <f>IFERROR(VLOOKUP(Table1[[#This Row],[RespondentID]],'All Data'!$A:$CO,88,FALSE),"unknown")</f>
        <v>65+ years</v>
      </c>
      <c r="AX80" s="96" t="str">
        <f>IFERROR(VLOOKUP(Table1[[#This Row],[RespondentID]],'All Data'!$A:$CO,89,FALSE),"unknown")</f>
        <v>Nassau</v>
      </c>
      <c r="AY80" s="96" t="str">
        <f>IFERROR(VLOOKUP(Table1[[#This Row],[RespondentID]],'All Data'!$A:$CO,90,FALSE),"unknown")</f>
        <v>Bethpage, 11714</v>
      </c>
      <c r="AZ80" s="96" t="str">
        <f>IFERROR(VLOOKUP(Table1[[#This Row],[RespondentID]],'All Data'!$A:$CO,91,FALSE),"unknown")</f>
        <v>White</v>
      </c>
      <c r="BA80" s="96" t="str">
        <f>IFERROR(VLOOKUP(Table1[[#This Row],[RespondentID]],'All Data'!$A:$CO,92,FALSE),"unknown")</f>
        <v>Not Hispanic or Latino</v>
      </c>
      <c r="BB80" s="96" t="str">
        <f>IFERROR(VLOOKUP(Table1[[#This Row],[RespondentID]],'All Data'!$A:$CO,93,FALSE),"unknown")</f>
        <v>English</v>
      </c>
      <c r="BC80" s="96" t="str">
        <f>IFERROR(VLOOKUP(Table1[[#This Row],[RespondentID]],'All Data'!$A:$CW,94,FALSE),"unknown")</f>
        <v>$75,000 to $125,000</v>
      </c>
      <c r="BD80" s="96" t="str">
        <f>IFERROR(VLOOKUP(Table1[[#This Row],[RespondentID]],'All Data'!$A:$CW,95,FALSE),"unknown")</f>
        <v>High school graduate</v>
      </c>
      <c r="BE80" s="96" t="str">
        <f>IFERROR(VLOOKUP(Table1[[#This Row],[RespondentID]],'All Data'!$A:$CW,96,FALSE),"unknown")</f>
        <v>Retired</v>
      </c>
      <c r="BF80" s="96" t="str">
        <f>IFERROR(VLOOKUP(Table1[[#This Row],[RespondentID]],'All Data'!$A:$CW,97,FALSE),"unknown")</f>
        <v>Yes</v>
      </c>
      <c r="BG80" s="96" t="str">
        <f>IFERROR(VLOOKUP(Table1[[#This Row],[RespondentID]],'All Data'!$A:$CW,98,FALSE),"unknown")</f>
        <v>Medicare</v>
      </c>
      <c r="BH80" s="96">
        <f>IFERROR(VLOOKUP(Table1[[#This Row],[RespondentID]],'All Data'!$A:$CW,99,FALSE),"unknown")</f>
        <v>0</v>
      </c>
    </row>
    <row r="81" spans="1:60">
      <c r="A81">
        <v>114437965000</v>
      </c>
      <c r="B81" t="s">
        <v>49</v>
      </c>
      <c r="L81" t="s">
        <v>58</v>
      </c>
      <c r="N81" t="s">
        <v>24</v>
      </c>
      <c r="U81" s="29">
        <f t="shared" si="23"/>
        <v>3</v>
      </c>
      <c r="V81" s="29">
        <f t="shared" si="24"/>
        <v>1</v>
      </c>
      <c r="W81" s="29"/>
      <c r="X81" s="29">
        <f t="shared" si="25"/>
        <v>1</v>
      </c>
      <c r="Y81" s="29">
        <f t="shared" si="26"/>
        <v>0</v>
      </c>
      <c r="Z81" s="29">
        <f t="shared" si="27"/>
        <v>0</v>
      </c>
      <c r="AA81" s="29">
        <f t="shared" si="28"/>
        <v>0</v>
      </c>
      <c r="AB81" s="29">
        <f t="shared" si="29"/>
        <v>0</v>
      </c>
      <c r="AC81" s="29">
        <f t="shared" si="30"/>
        <v>0</v>
      </c>
      <c r="AD81" s="29">
        <f t="shared" si="31"/>
        <v>0</v>
      </c>
      <c r="AE81" s="29">
        <f t="shared" si="32"/>
        <v>0</v>
      </c>
      <c r="AF81" s="29">
        <f t="shared" si="33"/>
        <v>0</v>
      </c>
      <c r="AG81" s="29">
        <f t="shared" si="34"/>
        <v>0</v>
      </c>
      <c r="AH81" s="29">
        <f t="shared" si="35"/>
        <v>1</v>
      </c>
      <c r="AI81" s="29">
        <f t="shared" si="36"/>
        <v>0</v>
      </c>
      <c r="AJ81" s="29">
        <f t="shared" si="37"/>
        <v>1</v>
      </c>
      <c r="AK81" s="29">
        <f t="shared" si="38"/>
        <v>0</v>
      </c>
      <c r="AL81" s="29">
        <f t="shared" si="39"/>
        <v>0</v>
      </c>
      <c r="AM81" s="29">
        <f t="shared" si="40"/>
        <v>0</v>
      </c>
      <c r="AN81" s="29">
        <f t="shared" si="41"/>
        <v>0</v>
      </c>
      <c r="AO81" s="29">
        <f t="shared" si="42"/>
        <v>0</v>
      </c>
      <c r="AP81" s="29"/>
      <c r="AQ81" s="29"/>
      <c r="AR81" s="29">
        <f t="shared" si="43"/>
        <v>3</v>
      </c>
      <c r="AS81" s="29">
        <f t="shared" si="44"/>
        <v>3</v>
      </c>
      <c r="AT81" s="29" t="str">
        <f t="shared" si="45"/>
        <v>Correct</v>
      </c>
      <c r="AU81" s="29"/>
      <c r="AV81" s="96" t="str">
        <f>IFERROR(VLOOKUP(Table1[[#This Row],[RespondentID]],'All Data'!$A:$CO,87,FALSE),"unknown")</f>
        <v>Man</v>
      </c>
      <c r="AW81" s="96" t="str">
        <f>IFERROR(VLOOKUP(Table1[[#This Row],[RespondentID]],'All Data'!$A:$CO,88,FALSE),"unknown")</f>
        <v>65+ years</v>
      </c>
      <c r="AX81" s="96" t="str">
        <f>IFERROR(VLOOKUP(Table1[[#This Row],[RespondentID]],'All Data'!$A:$CO,89,FALSE),"unknown")</f>
        <v>Nassau</v>
      </c>
      <c r="AY81" s="96" t="str">
        <f>IFERROR(VLOOKUP(Table1[[#This Row],[RespondentID]],'All Data'!$A:$CO,90,FALSE),"unknown")</f>
        <v>Oceanside, 11572</v>
      </c>
      <c r="AZ81" s="96" t="str">
        <f>IFERROR(VLOOKUP(Table1[[#This Row],[RespondentID]],'All Data'!$A:$CO,91,FALSE),"unknown")</f>
        <v>White</v>
      </c>
      <c r="BA81" s="96">
        <f>IFERROR(VLOOKUP(Table1[[#This Row],[RespondentID]],'All Data'!$A:$CO,92,FALSE),"unknown")</f>
        <v>0</v>
      </c>
      <c r="BB81" s="96" t="str">
        <f>IFERROR(VLOOKUP(Table1[[#This Row],[RespondentID]],'All Data'!$A:$CO,93,FALSE),"unknown")</f>
        <v>English</v>
      </c>
      <c r="BC81" s="96">
        <f>IFERROR(VLOOKUP(Table1[[#This Row],[RespondentID]],'All Data'!$A:$CW,94,FALSE),"unknown")</f>
        <v>0</v>
      </c>
      <c r="BD81" s="96" t="str">
        <f>IFERROR(VLOOKUP(Table1[[#This Row],[RespondentID]],'All Data'!$A:$CW,95,FALSE),"unknown")</f>
        <v>Technical school</v>
      </c>
      <c r="BE81" s="96" t="str">
        <f>IFERROR(VLOOKUP(Table1[[#This Row],[RespondentID]],'All Data'!$A:$CW,96,FALSE),"unknown")</f>
        <v>Retired</v>
      </c>
      <c r="BF81" s="96" t="str">
        <f>IFERROR(VLOOKUP(Table1[[#This Row],[RespondentID]],'All Data'!$A:$CW,97,FALSE),"unknown")</f>
        <v>Yes</v>
      </c>
      <c r="BG81" s="96" t="str">
        <f>IFERROR(VLOOKUP(Table1[[#This Row],[RespondentID]],'All Data'!$A:$CW,98,FALSE),"unknown")</f>
        <v>Private/Commercial</v>
      </c>
      <c r="BH81" s="96" t="str">
        <f>IFERROR(VLOOKUP(Table1[[#This Row],[RespondentID]],'All Data'!$A:$CW,99,FALSE),"unknown")</f>
        <v>Yes</v>
      </c>
    </row>
    <row r="82" spans="1:60">
      <c r="A82">
        <v>114437959554</v>
      </c>
      <c r="G82" t="s">
        <v>53</v>
      </c>
      <c r="I82" t="s">
        <v>55</v>
      </c>
      <c r="U82" s="29">
        <f t="shared" si="23"/>
        <v>2</v>
      </c>
      <c r="V82" s="29">
        <f t="shared" si="24"/>
        <v>1.5</v>
      </c>
      <c r="W82" s="29"/>
      <c r="X82" s="29">
        <f t="shared" si="25"/>
        <v>0</v>
      </c>
      <c r="Y82" s="29">
        <f t="shared" si="26"/>
        <v>0</v>
      </c>
      <c r="Z82" s="29">
        <f t="shared" si="27"/>
        <v>0</v>
      </c>
      <c r="AA82" s="29">
        <f t="shared" si="28"/>
        <v>0</v>
      </c>
      <c r="AB82" s="29">
        <f t="shared" si="29"/>
        <v>0</v>
      </c>
      <c r="AC82" s="29">
        <f t="shared" si="30"/>
        <v>1</v>
      </c>
      <c r="AD82" s="29">
        <f t="shared" si="31"/>
        <v>0</v>
      </c>
      <c r="AE82" s="29">
        <f t="shared" si="32"/>
        <v>1</v>
      </c>
      <c r="AF82" s="29">
        <f t="shared" si="33"/>
        <v>0</v>
      </c>
      <c r="AG82" s="29">
        <f t="shared" si="34"/>
        <v>0</v>
      </c>
      <c r="AH82" s="29">
        <f t="shared" si="35"/>
        <v>0</v>
      </c>
      <c r="AI82" s="29">
        <f t="shared" si="36"/>
        <v>0</v>
      </c>
      <c r="AJ82" s="29">
        <f t="shared" si="37"/>
        <v>0</v>
      </c>
      <c r="AK82" s="29">
        <f t="shared" si="38"/>
        <v>0</v>
      </c>
      <c r="AL82" s="29">
        <f t="shared" si="39"/>
        <v>0</v>
      </c>
      <c r="AM82" s="29">
        <f t="shared" si="40"/>
        <v>0</v>
      </c>
      <c r="AN82" s="29">
        <f t="shared" si="41"/>
        <v>0</v>
      </c>
      <c r="AO82" s="29">
        <f t="shared" si="42"/>
        <v>0</v>
      </c>
      <c r="AP82" s="29"/>
      <c r="AQ82" s="29"/>
      <c r="AR82" s="29">
        <f t="shared" si="43"/>
        <v>2</v>
      </c>
      <c r="AS82" s="29">
        <f t="shared" si="44"/>
        <v>2</v>
      </c>
      <c r="AT82" s="29" t="str">
        <f t="shared" si="45"/>
        <v>Correct</v>
      </c>
      <c r="AU82" s="29"/>
      <c r="AV82" s="96" t="str">
        <f>IFERROR(VLOOKUP(Table1[[#This Row],[RespondentID]],'All Data'!$A:$CO,87,FALSE),"unknown")</f>
        <v>Woman</v>
      </c>
      <c r="AW82" s="96" t="str">
        <f>IFERROR(VLOOKUP(Table1[[#This Row],[RespondentID]],'All Data'!$A:$CO,88,FALSE),"unknown")</f>
        <v>65+ years</v>
      </c>
      <c r="AX82" s="96" t="str">
        <f>IFERROR(VLOOKUP(Table1[[#This Row],[RespondentID]],'All Data'!$A:$CO,89,FALSE),"unknown")</f>
        <v>Nassau</v>
      </c>
      <c r="AY82" s="96" t="str">
        <f>IFERROR(VLOOKUP(Table1[[#This Row],[RespondentID]],'All Data'!$A:$CO,90,FALSE),"unknown")</f>
        <v>Oceanside, 11572</v>
      </c>
      <c r="AZ82" s="96" t="str">
        <f>IFERROR(VLOOKUP(Table1[[#This Row],[RespondentID]],'All Data'!$A:$CO,91,FALSE),"unknown")</f>
        <v>White</v>
      </c>
      <c r="BA82" s="96">
        <f>IFERROR(VLOOKUP(Table1[[#This Row],[RespondentID]],'All Data'!$A:$CO,92,FALSE),"unknown")</f>
        <v>0</v>
      </c>
      <c r="BB82" s="96" t="str">
        <f>IFERROR(VLOOKUP(Table1[[#This Row],[RespondentID]],'All Data'!$A:$CO,93,FALSE),"unknown")</f>
        <v>English</v>
      </c>
      <c r="BC82" s="96" t="str">
        <f>IFERROR(VLOOKUP(Table1[[#This Row],[RespondentID]],'All Data'!$A:$CW,94,FALSE),"unknown")</f>
        <v>$75,000 to $125,000</v>
      </c>
      <c r="BD82" s="96" t="str">
        <f>IFERROR(VLOOKUP(Table1[[#This Row],[RespondentID]],'All Data'!$A:$CW,95,FALSE),"unknown")</f>
        <v>Some college</v>
      </c>
      <c r="BE82" s="96" t="str">
        <f>IFERROR(VLOOKUP(Table1[[#This Row],[RespondentID]],'All Data'!$A:$CW,96,FALSE),"unknown")</f>
        <v>Employed for wages</v>
      </c>
      <c r="BF82" s="96" t="str">
        <f>IFERROR(VLOOKUP(Table1[[#This Row],[RespondentID]],'All Data'!$A:$CW,97,FALSE),"unknown")</f>
        <v>Yes</v>
      </c>
      <c r="BG82" s="96" t="str">
        <f>IFERROR(VLOOKUP(Table1[[#This Row],[RespondentID]],'All Data'!$A:$CW,98,FALSE),"unknown")</f>
        <v>Private/Commercial</v>
      </c>
      <c r="BH82" s="96" t="str">
        <f>IFERROR(VLOOKUP(Table1[[#This Row],[RespondentID]],'All Data'!$A:$CW,99,FALSE),"unknown")</f>
        <v>Yes</v>
      </c>
    </row>
    <row r="83" spans="1:60">
      <c r="A83">
        <v>114437952683</v>
      </c>
      <c r="B83" t="s">
        <v>49</v>
      </c>
      <c r="E83" t="s">
        <v>17</v>
      </c>
      <c r="H83" t="s">
        <v>54</v>
      </c>
      <c r="U83" s="29">
        <f t="shared" si="23"/>
        <v>3</v>
      </c>
      <c r="V83" s="29">
        <f t="shared" si="24"/>
        <v>1</v>
      </c>
      <c r="W83" s="29"/>
      <c r="X83" s="29">
        <f t="shared" si="25"/>
        <v>1</v>
      </c>
      <c r="Y83" s="29">
        <f t="shared" si="26"/>
        <v>0</v>
      </c>
      <c r="Z83" s="29">
        <f t="shared" si="27"/>
        <v>0</v>
      </c>
      <c r="AA83" s="29">
        <f t="shared" si="28"/>
        <v>1</v>
      </c>
      <c r="AB83" s="29">
        <f t="shared" si="29"/>
        <v>0</v>
      </c>
      <c r="AC83" s="29">
        <f t="shared" si="30"/>
        <v>0</v>
      </c>
      <c r="AD83" s="29">
        <f t="shared" si="31"/>
        <v>1</v>
      </c>
      <c r="AE83" s="29">
        <f t="shared" si="32"/>
        <v>0</v>
      </c>
      <c r="AF83" s="29">
        <f t="shared" si="33"/>
        <v>0</v>
      </c>
      <c r="AG83" s="29">
        <f t="shared" si="34"/>
        <v>0</v>
      </c>
      <c r="AH83" s="29">
        <f t="shared" si="35"/>
        <v>0</v>
      </c>
      <c r="AI83" s="29">
        <f t="shared" si="36"/>
        <v>0</v>
      </c>
      <c r="AJ83" s="29">
        <f t="shared" si="37"/>
        <v>0</v>
      </c>
      <c r="AK83" s="29">
        <f t="shared" si="38"/>
        <v>0</v>
      </c>
      <c r="AL83" s="29">
        <f t="shared" si="39"/>
        <v>0</v>
      </c>
      <c r="AM83" s="29">
        <f t="shared" si="40"/>
        <v>0</v>
      </c>
      <c r="AN83" s="29">
        <f t="shared" si="41"/>
        <v>0</v>
      </c>
      <c r="AO83" s="29">
        <f t="shared" si="42"/>
        <v>0</v>
      </c>
      <c r="AP83" s="29"/>
      <c r="AQ83" s="29"/>
      <c r="AR83" s="29">
        <f t="shared" si="43"/>
        <v>3</v>
      </c>
      <c r="AS83" s="29">
        <f t="shared" si="44"/>
        <v>3</v>
      </c>
      <c r="AT83" s="29" t="str">
        <f t="shared" si="45"/>
        <v>Correct</v>
      </c>
      <c r="AU83" s="29"/>
      <c r="AV83" s="96" t="str">
        <f>IFERROR(VLOOKUP(Table1[[#This Row],[RespondentID]],'All Data'!$A:$CO,87,FALSE),"unknown")</f>
        <v>Woman</v>
      </c>
      <c r="AW83" s="96" t="str">
        <f>IFERROR(VLOOKUP(Table1[[#This Row],[RespondentID]],'All Data'!$A:$CO,88,FALSE),"unknown")</f>
        <v>65+ years</v>
      </c>
      <c r="AX83" s="96" t="str">
        <f>IFERROR(VLOOKUP(Table1[[#This Row],[RespondentID]],'All Data'!$A:$CO,89,FALSE),"unknown")</f>
        <v>Nassau</v>
      </c>
      <c r="AY83" s="96" t="str">
        <f>IFERROR(VLOOKUP(Table1[[#This Row],[RespondentID]],'All Data'!$A:$CO,90,FALSE),"unknown")</f>
        <v>Bethpage, 11714</v>
      </c>
      <c r="AZ83" s="96" t="str">
        <f>IFERROR(VLOOKUP(Table1[[#This Row],[RespondentID]],'All Data'!$A:$CO,91,FALSE),"unknown")</f>
        <v>White</v>
      </c>
      <c r="BA83" s="96" t="str">
        <f>IFERROR(VLOOKUP(Table1[[#This Row],[RespondentID]],'All Data'!$A:$CO,92,FALSE),"unknown")</f>
        <v>Not Hispanic or Latino</v>
      </c>
      <c r="BB83" s="96" t="str">
        <f>IFERROR(VLOOKUP(Table1[[#This Row],[RespondentID]],'All Data'!$A:$CO,93,FALSE),"unknown")</f>
        <v>English</v>
      </c>
      <c r="BC83" s="96" t="str">
        <f>IFERROR(VLOOKUP(Table1[[#This Row],[RespondentID]],'All Data'!$A:$CW,94,FALSE),"unknown")</f>
        <v>$50,000 to $74,999</v>
      </c>
      <c r="BD83" s="96" t="str">
        <f>IFERROR(VLOOKUP(Table1[[#This Row],[RespondentID]],'All Data'!$A:$CW,95,FALSE),"unknown")</f>
        <v>Graduate school</v>
      </c>
      <c r="BE83" s="96" t="str">
        <f>IFERROR(VLOOKUP(Table1[[#This Row],[RespondentID]],'All Data'!$A:$CW,96,FALSE),"unknown")</f>
        <v>Retired</v>
      </c>
      <c r="BF83" s="96" t="str">
        <f>IFERROR(VLOOKUP(Table1[[#This Row],[RespondentID]],'All Data'!$A:$CW,97,FALSE),"unknown")</f>
        <v>Yes</v>
      </c>
      <c r="BG83" s="96" t="str">
        <f>IFERROR(VLOOKUP(Table1[[#This Row],[RespondentID]],'All Data'!$A:$CW,98,FALSE),"unknown")</f>
        <v>Medicare, Private/Commercial</v>
      </c>
      <c r="BH83" s="96" t="str">
        <f>IFERROR(VLOOKUP(Table1[[#This Row],[RespondentID]],'All Data'!$A:$CW,99,FALSE),"unknown")</f>
        <v>Yes</v>
      </c>
    </row>
    <row r="84" spans="1:60">
      <c r="A84">
        <v>114437946038</v>
      </c>
      <c r="E84" t="s">
        <v>17</v>
      </c>
      <c r="H84" t="s">
        <v>54</v>
      </c>
      <c r="N84" t="s">
        <v>24</v>
      </c>
      <c r="U84" s="29">
        <f t="shared" si="23"/>
        <v>3</v>
      </c>
      <c r="V84" s="29">
        <f t="shared" si="24"/>
        <v>1</v>
      </c>
      <c r="W84" s="29"/>
      <c r="X84" s="29">
        <f t="shared" si="25"/>
        <v>0</v>
      </c>
      <c r="Y84" s="29">
        <f t="shared" si="26"/>
        <v>0</v>
      </c>
      <c r="Z84" s="29">
        <f t="shared" si="27"/>
        <v>0</v>
      </c>
      <c r="AA84" s="29">
        <f t="shared" si="28"/>
        <v>1</v>
      </c>
      <c r="AB84" s="29">
        <f t="shared" si="29"/>
        <v>0</v>
      </c>
      <c r="AC84" s="29">
        <f t="shared" si="30"/>
        <v>0</v>
      </c>
      <c r="AD84" s="29">
        <f t="shared" si="31"/>
        <v>1</v>
      </c>
      <c r="AE84" s="29">
        <f t="shared" si="32"/>
        <v>0</v>
      </c>
      <c r="AF84" s="29">
        <f t="shared" si="33"/>
        <v>0</v>
      </c>
      <c r="AG84" s="29">
        <f t="shared" si="34"/>
        <v>0</v>
      </c>
      <c r="AH84" s="29">
        <f t="shared" si="35"/>
        <v>0</v>
      </c>
      <c r="AI84" s="29">
        <f t="shared" si="36"/>
        <v>0</v>
      </c>
      <c r="AJ84" s="29">
        <f t="shared" si="37"/>
        <v>1</v>
      </c>
      <c r="AK84" s="29">
        <f t="shared" si="38"/>
        <v>0</v>
      </c>
      <c r="AL84" s="29">
        <f t="shared" si="39"/>
        <v>0</v>
      </c>
      <c r="AM84" s="29">
        <f t="shared" si="40"/>
        <v>0</v>
      </c>
      <c r="AN84" s="29">
        <f t="shared" si="41"/>
        <v>0</v>
      </c>
      <c r="AO84" s="29">
        <f t="shared" si="42"/>
        <v>0</v>
      </c>
      <c r="AP84" s="29"/>
      <c r="AQ84" s="29"/>
      <c r="AR84" s="29">
        <f t="shared" si="43"/>
        <v>3</v>
      </c>
      <c r="AS84" s="29">
        <f t="shared" si="44"/>
        <v>3</v>
      </c>
      <c r="AT84" s="29" t="str">
        <f t="shared" si="45"/>
        <v>Correct</v>
      </c>
      <c r="AU84" s="29"/>
      <c r="AV84" s="96" t="str">
        <f>IFERROR(VLOOKUP(Table1[[#This Row],[RespondentID]],'All Data'!$A:$CO,87,FALSE),"unknown")</f>
        <v>Man</v>
      </c>
      <c r="AW84" s="96" t="str">
        <f>IFERROR(VLOOKUP(Table1[[#This Row],[RespondentID]],'All Data'!$A:$CO,88,FALSE),"unknown")</f>
        <v>65+ years</v>
      </c>
      <c r="AX84" s="96" t="str">
        <f>IFERROR(VLOOKUP(Table1[[#This Row],[RespondentID]],'All Data'!$A:$CO,89,FALSE),"unknown")</f>
        <v>Nassau</v>
      </c>
      <c r="AY84" s="96" t="str">
        <f>IFERROR(VLOOKUP(Table1[[#This Row],[RespondentID]],'All Data'!$A:$CO,90,FALSE),"unknown")</f>
        <v>Levittown, 11756</v>
      </c>
      <c r="AZ84" s="96" t="str">
        <f>IFERROR(VLOOKUP(Table1[[#This Row],[RespondentID]],'All Data'!$A:$CO,91,FALSE),"unknown")</f>
        <v>White</v>
      </c>
      <c r="BA84" s="96" t="str">
        <f>IFERROR(VLOOKUP(Table1[[#This Row],[RespondentID]],'All Data'!$A:$CO,92,FALSE),"unknown")</f>
        <v>Not Hispanic or Latino</v>
      </c>
      <c r="BB84" s="96" t="str">
        <f>IFERROR(VLOOKUP(Table1[[#This Row],[RespondentID]],'All Data'!$A:$CO,93,FALSE),"unknown")</f>
        <v>English</v>
      </c>
      <c r="BC84" s="96">
        <f>IFERROR(VLOOKUP(Table1[[#This Row],[RespondentID]],'All Data'!$A:$CW,94,FALSE),"unknown")</f>
        <v>0</v>
      </c>
      <c r="BD84" s="96" t="str">
        <f>IFERROR(VLOOKUP(Table1[[#This Row],[RespondentID]],'All Data'!$A:$CW,95,FALSE),"unknown")</f>
        <v>High school graduate</v>
      </c>
      <c r="BE84" s="96" t="str">
        <f>IFERROR(VLOOKUP(Table1[[#This Row],[RespondentID]],'All Data'!$A:$CW,96,FALSE),"unknown")</f>
        <v>Employed for wages</v>
      </c>
      <c r="BF84" s="96" t="str">
        <f>IFERROR(VLOOKUP(Table1[[#This Row],[RespondentID]],'All Data'!$A:$CW,97,FALSE),"unknown")</f>
        <v>Yes</v>
      </c>
      <c r="BG84" s="96" t="str">
        <f>IFERROR(VLOOKUP(Table1[[#This Row],[RespondentID]],'All Data'!$A:$CW,98,FALSE),"unknown")</f>
        <v>Medicare</v>
      </c>
      <c r="BH84" s="96" t="str">
        <f>IFERROR(VLOOKUP(Table1[[#This Row],[RespondentID]],'All Data'!$A:$CW,99,FALSE),"unknown")</f>
        <v>Yes</v>
      </c>
    </row>
    <row r="85" spans="1:60">
      <c r="A85">
        <v>114437942007</v>
      </c>
      <c r="B85" t="s">
        <v>49</v>
      </c>
      <c r="D85" t="s">
        <v>51</v>
      </c>
      <c r="F85" t="s">
        <v>52</v>
      </c>
      <c r="I85" t="s">
        <v>55</v>
      </c>
      <c r="K85" t="s">
        <v>57</v>
      </c>
      <c r="U85" s="29">
        <f t="shared" si="23"/>
        <v>5</v>
      </c>
      <c r="V85" s="29">
        <f t="shared" si="24"/>
        <v>0.6</v>
      </c>
      <c r="W85" s="29"/>
      <c r="X85" s="29">
        <f t="shared" si="25"/>
        <v>0.6</v>
      </c>
      <c r="Y85" s="29">
        <f t="shared" si="26"/>
        <v>0</v>
      </c>
      <c r="Z85" s="29">
        <f t="shared" si="27"/>
        <v>0.6</v>
      </c>
      <c r="AA85" s="29">
        <f t="shared" si="28"/>
        <v>0</v>
      </c>
      <c r="AB85" s="29">
        <f t="shared" si="29"/>
        <v>0.6</v>
      </c>
      <c r="AC85" s="29">
        <f t="shared" si="30"/>
        <v>0</v>
      </c>
      <c r="AD85" s="29">
        <f t="shared" si="31"/>
        <v>0</v>
      </c>
      <c r="AE85" s="29">
        <f t="shared" si="32"/>
        <v>0.6</v>
      </c>
      <c r="AF85" s="29">
        <f t="shared" si="33"/>
        <v>0</v>
      </c>
      <c r="AG85" s="29">
        <f t="shared" si="34"/>
        <v>0.6</v>
      </c>
      <c r="AH85" s="29">
        <f t="shared" si="35"/>
        <v>0</v>
      </c>
      <c r="AI85" s="29">
        <f t="shared" si="36"/>
        <v>0</v>
      </c>
      <c r="AJ85" s="29">
        <f t="shared" si="37"/>
        <v>0</v>
      </c>
      <c r="AK85" s="29">
        <f t="shared" si="38"/>
        <v>0</v>
      </c>
      <c r="AL85" s="29">
        <f t="shared" si="39"/>
        <v>0</v>
      </c>
      <c r="AM85" s="29">
        <f t="shared" si="40"/>
        <v>0</v>
      </c>
      <c r="AN85" s="29">
        <f t="shared" si="41"/>
        <v>0</v>
      </c>
      <c r="AO85" s="29">
        <f t="shared" si="42"/>
        <v>0</v>
      </c>
      <c r="AP85" s="29"/>
      <c r="AQ85" s="29"/>
      <c r="AR85" s="29">
        <f t="shared" si="43"/>
        <v>3</v>
      </c>
      <c r="AS85" s="29">
        <f t="shared" si="44"/>
        <v>5</v>
      </c>
      <c r="AT85" s="29" t="str">
        <f t="shared" si="45"/>
        <v>Correct</v>
      </c>
      <c r="AU85" s="29"/>
      <c r="AV85" s="96" t="str">
        <f>IFERROR(VLOOKUP(Table1[[#This Row],[RespondentID]],'All Data'!$A:$CO,87,FALSE),"unknown")</f>
        <v>Woman</v>
      </c>
      <c r="AW85" s="96" t="str">
        <f>IFERROR(VLOOKUP(Table1[[#This Row],[RespondentID]],'All Data'!$A:$CO,88,FALSE),"unknown")</f>
        <v>55-64 years</v>
      </c>
      <c r="AX85" s="96" t="str">
        <f>IFERROR(VLOOKUP(Table1[[#This Row],[RespondentID]],'All Data'!$A:$CO,89,FALSE),"unknown")</f>
        <v>Nassau</v>
      </c>
      <c r="AY85" s="96" t="str">
        <f>IFERROR(VLOOKUP(Table1[[#This Row],[RespondentID]],'All Data'!$A:$CO,90,FALSE),"unknown")</f>
        <v>Mineola, 11501</v>
      </c>
      <c r="AZ85" s="96" t="str">
        <f>IFERROR(VLOOKUP(Table1[[#This Row],[RespondentID]],'All Data'!$A:$CO,91,FALSE),"unknown")</f>
        <v>White</v>
      </c>
      <c r="BA85" s="96" t="str">
        <f>IFERROR(VLOOKUP(Table1[[#This Row],[RespondentID]],'All Data'!$A:$CO,92,FALSE),"unknown")</f>
        <v>Not Hispanic or Latino</v>
      </c>
      <c r="BB85" s="96" t="str">
        <f>IFERROR(VLOOKUP(Table1[[#This Row],[RespondentID]],'All Data'!$A:$CO,93,FALSE),"unknown")</f>
        <v>English</v>
      </c>
      <c r="BC85" s="96">
        <f>IFERROR(VLOOKUP(Table1[[#This Row],[RespondentID]],'All Data'!$A:$CW,94,FALSE),"unknown")</f>
        <v>0</v>
      </c>
      <c r="BD85" s="96" t="str">
        <f>IFERROR(VLOOKUP(Table1[[#This Row],[RespondentID]],'All Data'!$A:$CW,95,FALSE),"unknown")</f>
        <v>College graduate</v>
      </c>
      <c r="BE85" s="96" t="str">
        <f>IFERROR(VLOOKUP(Table1[[#This Row],[RespondentID]],'All Data'!$A:$CW,96,FALSE),"unknown")</f>
        <v>Employed for wages</v>
      </c>
      <c r="BF85" s="96" t="str">
        <f>IFERROR(VLOOKUP(Table1[[#This Row],[RespondentID]],'All Data'!$A:$CW,97,FALSE),"unknown")</f>
        <v>Yes</v>
      </c>
      <c r="BG85" s="96" t="str">
        <f>IFERROR(VLOOKUP(Table1[[#This Row],[RespondentID]],'All Data'!$A:$CW,98,FALSE),"unknown")</f>
        <v>Private/Commercial</v>
      </c>
      <c r="BH85" s="96" t="str">
        <f>IFERROR(VLOOKUP(Table1[[#This Row],[RespondentID]],'All Data'!$A:$CW,99,FALSE),"unknown")</f>
        <v>Yes</v>
      </c>
    </row>
    <row r="86" spans="1:60">
      <c r="A86">
        <v>114437939305</v>
      </c>
      <c r="U86" s="29">
        <f t="shared" si="23"/>
        <v>0</v>
      </c>
      <c r="V86" s="29" t="e">
        <f t="shared" si="24"/>
        <v>#DIV/0!</v>
      </c>
      <c r="W86" s="29"/>
      <c r="X86" s="29">
        <f t="shared" si="25"/>
        <v>0</v>
      </c>
      <c r="Y86" s="29">
        <f t="shared" si="26"/>
        <v>0</v>
      </c>
      <c r="Z86" s="29">
        <f t="shared" si="27"/>
        <v>0</v>
      </c>
      <c r="AA86" s="29">
        <f t="shared" si="28"/>
        <v>0</v>
      </c>
      <c r="AB86" s="29">
        <f t="shared" si="29"/>
        <v>0</v>
      </c>
      <c r="AC86" s="29">
        <f t="shared" si="30"/>
        <v>0</v>
      </c>
      <c r="AD86" s="29">
        <f t="shared" si="31"/>
        <v>0</v>
      </c>
      <c r="AE86" s="29">
        <f t="shared" si="32"/>
        <v>0</v>
      </c>
      <c r="AF86" s="29">
        <f t="shared" si="33"/>
        <v>0</v>
      </c>
      <c r="AG86" s="29">
        <f t="shared" si="34"/>
        <v>0</v>
      </c>
      <c r="AH86" s="29">
        <f t="shared" si="35"/>
        <v>0</v>
      </c>
      <c r="AI86" s="29">
        <f t="shared" si="36"/>
        <v>0</v>
      </c>
      <c r="AJ86" s="29">
        <f t="shared" si="37"/>
        <v>0</v>
      </c>
      <c r="AK86" s="29">
        <f t="shared" si="38"/>
        <v>0</v>
      </c>
      <c r="AL86" s="29">
        <f t="shared" si="39"/>
        <v>0</v>
      </c>
      <c r="AM86" s="29">
        <f t="shared" si="40"/>
        <v>0</v>
      </c>
      <c r="AN86" s="29">
        <f t="shared" si="41"/>
        <v>0</v>
      </c>
      <c r="AO86" s="29">
        <f t="shared" si="42"/>
        <v>0</v>
      </c>
      <c r="AP86" s="29"/>
      <c r="AQ86" s="29"/>
      <c r="AR86" s="29">
        <f t="shared" si="43"/>
        <v>0</v>
      </c>
      <c r="AS86" s="29">
        <f t="shared" si="44"/>
        <v>0</v>
      </c>
      <c r="AT86" s="29" t="str">
        <f t="shared" si="45"/>
        <v>Correct</v>
      </c>
      <c r="AU86" s="29"/>
      <c r="AV86" s="96" t="str">
        <f>IFERROR(VLOOKUP(Table1[[#This Row],[RespondentID]],'All Data'!$A:$CO,87,FALSE),"unknown")</f>
        <v>Woman</v>
      </c>
      <c r="AW86" s="96" t="str">
        <f>IFERROR(VLOOKUP(Table1[[#This Row],[RespondentID]],'All Data'!$A:$CO,88,FALSE),"unknown")</f>
        <v>25-34 years</v>
      </c>
      <c r="AX86" s="96" t="str">
        <f>IFERROR(VLOOKUP(Table1[[#This Row],[RespondentID]],'All Data'!$A:$CO,89,FALSE),"unknown")</f>
        <v>Nassau</v>
      </c>
      <c r="AY86" s="96" t="str">
        <f>IFERROR(VLOOKUP(Table1[[#This Row],[RespondentID]],'All Data'!$A:$CO,90,FALSE),"unknown")</f>
        <v>Massapequa, 11758</v>
      </c>
      <c r="AZ86" s="96" t="str">
        <f>IFERROR(VLOOKUP(Table1[[#This Row],[RespondentID]],'All Data'!$A:$CO,91,FALSE),"unknown")</f>
        <v>White</v>
      </c>
      <c r="BA86" s="96" t="str">
        <f>IFERROR(VLOOKUP(Table1[[#This Row],[RespondentID]],'All Data'!$A:$CO,92,FALSE),"unknown")</f>
        <v>Not Hispanic or Latino</v>
      </c>
      <c r="BB86" s="96" t="str">
        <f>IFERROR(VLOOKUP(Table1[[#This Row],[RespondentID]],'All Data'!$A:$CO,93,FALSE),"unknown")</f>
        <v>English</v>
      </c>
      <c r="BC86" s="96">
        <f>IFERROR(VLOOKUP(Table1[[#This Row],[RespondentID]],'All Data'!$A:$CW,94,FALSE),"unknown")</f>
        <v>0</v>
      </c>
      <c r="BD86" s="96" t="str">
        <f>IFERROR(VLOOKUP(Table1[[#This Row],[RespondentID]],'All Data'!$A:$CW,95,FALSE),"unknown")</f>
        <v>College graduate</v>
      </c>
      <c r="BE86" s="96" t="str">
        <f>IFERROR(VLOOKUP(Table1[[#This Row],[RespondentID]],'All Data'!$A:$CW,96,FALSE),"unknown")</f>
        <v>Employed for wages</v>
      </c>
      <c r="BF86" s="96" t="str">
        <f>IFERROR(VLOOKUP(Table1[[#This Row],[RespondentID]],'All Data'!$A:$CW,97,FALSE),"unknown")</f>
        <v>Yes</v>
      </c>
      <c r="BG86" s="96" t="str">
        <f>IFERROR(VLOOKUP(Table1[[#This Row],[RespondentID]],'All Data'!$A:$CW,98,FALSE),"unknown")</f>
        <v>Private/Commercial</v>
      </c>
      <c r="BH86" s="96" t="str">
        <f>IFERROR(VLOOKUP(Table1[[#This Row],[RespondentID]],'All Data'!$A:$CW,99,FALSE),"unknown")</f>
        <v>Yes</v>
      </c>
    </row>
    <row r="87" spans="1:60">
      <c r="A87">
        <v>114437933095</v>
      </c>
      <c r="F87" t="s">
        <v>52</v>
      </c>
      <c r="I87" t="s">
        <v>55</v>
      </c>
      <c r="Q87" t="s">
        <v>61</v>
      </c>
      <c r="U87" s="29">
        <f t="shared" si="23"/>
        <v>3</v>
      </c>
      <c r="V87" s="29">
        <f t="shared" si="24"/>
        <v>1</v>
      </c>
      <c r="W87" s="29"/>
      <c r="X87" s="29">
        <f t="shared" si="25"/>
        <v>0</v>
      </c>
      <c r="Y87" s="29">
        <f t="shared" si="26"/>
        <v>0</v>
      </c>
      <c r="Z87" s="29">
        <f t="shared" si="27"/>
        <v>0</v>
      </c>
      <c r="AA87" s="29">
        <f t="shared" si="28"/>
        <v>0</v>
      </c>
      <c r="AB87" s="29">
        <f t="shared" si="29"/>
        <v>1</v>
      </c>
      <c r="AC87" s="29">
        <f t="shared" si="30"/>
        <v>0</v>
      </c>
      <c r="AD87" s="29">
        <f t="shared" si="31"/>
        <v>0</v>
      </c>
      <c r="AE87" s="29">
        <f t="shared" si="32"/>
        <v>1</v>
      </c>
      <c r="AF87" s="29">
        <f t="shared" si="33"/>
        <v>0</v>
      </c>
      <c r="AG87" s="29">
        <f t="shared" si="34"/>
        <v>0</v>
      </c>
      <c r="AH87" s="29">
        <f t="shared" si="35"/>
        <v>0</v>
      </c>
      <c r="AI87" s="29">
        <f t="shared" si="36"/>
        <v>0</v>
      </c>
      <c r="AJ87" s="29">
        <f t="shared" si="37"/>
        <v>0</v>
      </c>
      <c r="AK87" s="29">
        <f t="shared" si="38"/>
        <v>0</v>
      </c>
      <c r="AL87" s="29">
        <f t="shared" si="39"/>
        <v>0</v>
      </c>
      <c r="AM87" s="29">
        <f t="shared" si="40"/>
        <v>1</v>
      </c>
      <c r="AN87" s="29">
        <f t="shared" si="41"/>
        <v>0</v>
      </c>
      <c r="AO87" s="29">
        <f t="shared" si="42"/>
        <v>0</v>
      </c>
      <c r="AP87" s="29"/>
      <c r="AQ87" s="29"/>
      <c r="AR87" s="29">
        <f t="shared" si="43"/>
        <v>3</v>
      </c>
      <c r="AS87" s="29">
        <f t="shared" si="44"/>
        <v>3</v>
      </c>
      <c r="AT87" s="29" t="str">
        <f t="shared" si="45"/>
        <v>Correct</v>
      </c>
      <c r="AU87" s="29"/>
      <c r="AV87" s="96" t="str">
        <f>IFERROR(VLOOKUP(Table1[[#This Row],[RespondentID]],'All Data'!$A:$CO,87,FALSE),"unknown")</f>
        <v>Man</v>
      </c>
      <c r="AW87" s="96" t="str">
        <f>IFERROR(VLOOKUP(Table1[[#This Row],[RespondentID]],'All Data'!$A:$CO,88,FALSE),"unknown")</f>
        <v>65+ years</v>
      </c>
      <c r="AX87" s="96" t="str">
        <f>IFERROR(VLOOKUP(Table1[[#This Row],[RespondentID]],'All Data'!$A:$CO,89,FALSE),"unknown")</f>
        <v>Nassau</v>
      </c>
      <c r="AY87" s="96" t="str">
        <f>IFERROR(VLOOKUP(Table1[[#This Row],[RespondentID]],'All Data'!$A:$CO,90,FALSE),"unknown")</f>
        <v>Westbury, 11590</v>
      </c>
      <c r="AZ87" s="96" t="str">
        <f>IFERROR(VLOOKUP(Table1[[#This Row],[RespondentID]],'All Data'!$A:$CO,91,FALSE),"unknown")</f>
        <v>White</v>
      </c>
      <c r="BA87" s="96" t="str">
        <f>IFERROR(VLOOKUP(Table1[[#This Row],[RespondentID]],'All Data'!$A:$CO,92,FALSE),"unknown")</f>
        <v>Not Hispanic or Latino</v>
      </c>
      <c r="BB87" s="96" t="str">
        <f>IFERROR(VLOOKUP(Table1[[#This Row],[RespondentID]],'All Data'!$A:$CO,93,FALSE),"unknown")</f>
        <v>English</v>
      </c>
      <c r="BC87" s="96" t="str">
        <f>IFERROR(VLOOKUP(Table1[[#This Row],[RespondentID]],'All Data'!$A:$CW,94,FALSE),"unknown")</f>
        <v>Over $125,000</v>
      </c>
      <c r="BD87" s="96" t="str">
        <f>IFERROR(VLOOKUP(Table1[[#This Row],[RespondentID]],'All Data'!$A:$CW,95,FALSE),"unknown")</f>
        <v>Graduate school</v>
      </c>
      <c r="BE87" s="96" t="str">
        <f>IFERROR(VLOOKUP(Table1[[#This Row],[RespondentID]],'All Data'!$A:$CW,96,FALSE),"unknown")</f>
        <v>Retired</v>
      </c>
      <c r="BF87" s="96" t="str">
        <f>IFERROR(VLOOKUP(Table1[[#This Row],[RespondentID]],'All Data'!$A:$CW,97,FALSE),"unknown")</f>
        <v>Yes</v>
      </c>
      <c r="BG87" s="96" t="str">
        <f>IFERROR(VLOOKUP(Table1[[#This Row],[RespondentID]],'All Data'!$A:$CW,98,FALSE),"unknown")</f>
        <v>Medicaid, Private/Commercial</v>
      </c>
      <c r="BH87" s="96" t="str">
        <f>IFERROR(VLOOKUP(Table1[[#This Row],[RespondentID]],'All Data'!$A:$CW,99,FALSE),"unknown")</f>
        <v>Yes</v>
      </c>
    </row>
    <row r="88" spans="1:60">
      <c r="A88">
        <v>114437930416</v>
      </c>
      <c r="D88" t="s">
        <v>51</v>
      </c>
      <c r="L88" t="s">
        <v>58</v>
      </c>
      <c r="P88" t="s">
        <v>60</v>
      </c>
      <c r="U88" s="29">
        <f t="shared" si="23"/>
        <v>3</v>
      </c>
      <c r="V88" s="29">
        <f t="shared" si="24"/>
        <v>1</v>
      </c>
      <c r="W88" s="29"/>
      <c r="X88" s="29">
        <f t="shared" si="25"/>
        <v>0</v>
      </c>
      <c r="Y88" s="29">
        <f t="shared" si="26"/>
        <v>0</v>
      </c>
      <c r="Z88" s="29">
        <f t="shared" si="27"/>
        <v>1</v>
      </c>
      <c r="AA88" s="29">
        <f t="shared" si="28"/>
        <v>0</v>
      </c>
      <c r="AB88" s="29">
        <f t="shared" si="29"/>
        <v>0</v>
      </c>
      <c r="AC88" s="29">
        <f t="shared" si="30"/>
        <v>0</v>
      </c>
      <c r="AD88" s="29">
        <f t="shared" si="31"/>
        <v>0</v>
      </c>
      <c r="AE88" s="29">
        <f t="shared" si="32"/>
        <v>0</v>
      </c>
      <c r="AF88" s="29">
        <f t="shared" si="33"/>
        <v>0</v>
      </c>
      <c r="AG88" s="29">
        <f t="shared" si="34"/>
        <v>0</v>
      </c>
      <c r="AH88" s="29">
        <f t="shared" si="35"/>
        <v>1</v>
      </c>
      <c r="AI88" s="29">
        <f t="shared" si="36"/>
        <v>0</v>
      </c>
      <c r="AJ88" s="29">
        <f t="shared" si="37"/>
        <v>0</v>
      </c>
      <c r="AK88" s="29">
        <f t="shared" si="38"/>
        <v>0</v>
      </c>
      <c r="AL88" s="29">
        <f t="shared" si="39"/>
        <v>1</v>
      </c>
      <c r="AM88" s="29">
        <f t="shared" si="40"/>
        <v>0</v>
      </c>
      <c r="AN88" s="29">
        <f t="shared" si="41"/>
        <v>0</v>
      </c>
      <c r="AO88" s="29">
        <f t="shared" si="42"/>
        <v>0</v>
      </c>
      <c r="AP88" s="29"/>
      <c r="AQ88" s="29"/>
      <c r="AR88" s="29">
        <f t="shared" si="43"/>
        <v>3</v>
      </c>
      <c r="AS88" s="29">
        <f t="shared" si="44"/>
        <v>3</v>
      </c>
      <c r="AT88" s="29" t="str">
        <f t="shared" si="45"/>
        <v>Correct</v>
      </c>
      <c r="AU88" s="29"/>
      <c r="AV88" s="96" t="str">
        <f>IFERROR(VLOOKUP(Table1[[#This Row],[RespondentID]],'All Data'!$A:$CO,87,FALSE),"unknown")</f>
        <v>Woman</v>
      </c>
      <c r="AW88" s="96" t="str">
        <f>IFERROR(VLOOKUP(Table1[[#This Row],[RespondentID]],'All Data'!$A:$CO,88,FALSE),"unknown")</f>
        <v>65+ years</v>
      </c>
      <c r="AX88" s="96" t="str">
        <f>IFERROR(VLOOKUP(Table1[[#This Row],[RespondentID]],'All Data'!$A:$CO,89,FALSE),"unknown")</f>
        <v>Nassau</v>
      </c>
      <c r="AY88" s="96" t="str">
        <f>IFERROR(VLOOKUP(Table1[[#This Row],[RespondentID]],'All Data'!$A:$CO,90,FALSE),"unknown")</f>
        <v>Port Washington, 11050</v>
      </c>
      <c r="AZ88" s="96" t="str">
        <f>IFERROR(VLOOKUP(Table1[[#This Row],[RespondentID]],'All Data'!$A:$CO,91,FALSE),"unknown")</f>
        <v>White</v>
      </c>
      <c r="BA88" s="96" t="str">
        <f>IFERROR(VLOOKUP(Table1[[#This Row],[RespondentID]],'All Data'!$A:$CO,92,FALSE),"unknown")</f>
        <v>Not Hispanic or Latino</v>
      </c>
      <c r="BB88" s="96" t="str">
        <f>IFERROR(VLOOKUP(Table1[[#This Row],[RespondentID]],'All Data'!$A:$CO,93,FALSE),"unknown")</f>
        <v>English</v>
      </c>
      <c r="BC88" s="96" t="str">
        <f>IFERROR(VLOOKUP(Table1[[#This Row],[RespondentID]],'All Data'!$A:$CW,94,FALSE),"unknown")</f>
        <v>$50,000 to $74,999</v>
      </c>
      <c r="BD88" s="96" t="str">
        <f>IFERROR(VLOOKUP(Table1[[#This Row],[RespondentID]],'All Data'!$A:$CW,95,FALSE),"unknown")</f>
        <v>Graduate school</v>
      </c>
      <c r="BE88" s="96" t="str">
        <f>IFERROR(VLOOKUP(Table1[[#This Row],[RespondentID]],'All Data'!$A:$CW,96,FALSE),"unknown")</f>
        <v>Employed for wages</v>
      </c>
      <c r="BF88" s="96" t="str">
        <f>IFERROR(VLOOKUP(Table1[[#This Row],[RespondentID]],'All Data'!$A:$CW,97,FALSE),"unknown")</f>
        <v>Yes</v>
      </c>
      <c r="BG88" s="96" t="str">
        <f>IFERROR(VLOOKUP(Table1[[#This Row],[RespondentID]],'All Data'!$A:$CW,98,FALSE),"unknown")</f>
        <v>Medicare</v>
      </c>
      <c r="BH88" s="96" t="str">
        <f>IFERROR(VLOOKUP(Table1[[#This Row],[RespondentID]],'All Data'!$A:$CW,99,FALSE),"unknown")</f>
        <v>Yes</v>
      </c>
    </row>
    <row r="89" spans="1:60">
      <c r="A89">
        <v>114437918546</v>
      </c>
      <c r="E89" t="s">
        <v>17</v>
      </c>
      <c r="K89" t="s">
        <v>57</v>
      </c>
      <c r="S89" t="s">
        <v>63</v>
      </c>
      <c r="U89" s="29">
        <f t="shared" si="23"/>
        <v>3</v>
      </c>
      <c r="V89" s="29">
        <f t="shared" si="24"/>
        <v>1</v>
      </c>
      <c r="W89" s="29"/>
      <c r="X89" s="29">
        <f t="shared" si="25"/>
        <v>0</v>
      </c>
      <c r="Y89" s="29">
        <f t="shared" si="26"/>
        <v>0</v>
      </c>
      <c r="Z89" s="29">
        <f t="shared" si="27"/>
        <v>0</v>
      </c>
      <c r="AA89" s="29">
        <f t="shared" si="28"/>
        <v>1</v>
      </c>
      <c r="AB89" s="29">
        <f t="shared" si="29"/>
        <v>0</v>
      </c>
      <c r="AC89" s="29">
        <f t="shared" si="30"/>
        <v>0</v>
      </c>
      <c r="AD89" s="29">
        <f t="shared" si="31"/>
        <v>0</v>
      </c>
      <c r="AE89" s="29">
        <f t="shared" si="32"/>
        <v>0</v>
      </c>
      <c r="AF89" s="29">
        <f t="shared" si="33"/>
        <v>0</v>
      </c>
      <c r="AG89" s="29">
        <f t="shared" si="34"/>
        <v>1</v>
      </c>
      <c r="AH89" s="29">
        <f t="shared" si="35"/>
        <v>0</v>
      </c>
      <c r="AI89" s="29">
        <f t="shared" si="36"/>
        <v>0</v>
      </c>
      <c r="AJ89" s="29">
        <f t="shared" si="37"/>
        <v>0</v>
      </c>
      <c r="AK89" s="29">
        <f t="shared" si="38"/>
        <v>0</v>
      </c>
      <c r="AL89" s="29">
        <f t="shared" si="39"/>
        <v>0</v>
      </c>
      <c r="AM89" s="29">
        <f t="shared" si="40"/>
        <v>0</v>
      </c>
      <c r="AN89" s="29">
        <f t="shared" si="41"/>
        <v>0</v>
      </c>
      <c r="AO89" s="29">
        <f t="shared" si="42"/>
        <v>1</v>
      </c>
      <c r="AP89" s="29"/>
      <c r="AQ89" s="29"/>
      <c r="AR89" s="29">
        <f t="shared" si="43"/>
        <v>3</v>
      </c>
      <c r="AS89" s="29">
        <f t="shared" si="44"/>
        <v>3</v>
      </c>
      <c r="AT89" s="29" t="str">
        <f t="shared" si="45"/>
        <v>Correct</v>
      </c>
      <c r="AU89" s="29"/>
      <c r="AV89" s="96" t="str">
        <f>IFERROR(VLOOKUP(Table1[[#This Row],[RespondentID]],'All Data'!$A:$CO,87,FALSE),"unknown")</f>
        <v>Woman</v>
      </c>
      <c r="AW89" s="96" t="str">
        <f>IFERROR(VLOOKUP(Table1[[#This Row],[RespondentID]],'All Data'!$A:$CO,88,FALSE),"unknown")</f>
        <v>65+ years</v>
      </c>
      <c r="AX89" s="96" t="str">
        <f>IFERROR(VLOOKUP(Table1[[#This Row],[RespondentID]],'All Data'!$A:$CO,89,FALSE),"unknown")</f>
        <v>Suffolk</v>
      </c>
      <c r="AY89" s="96" t="str">
        <f>IFERROR(VLOOKUP(Table1[[#This Row],[RespondentID]],'All Data'!$A:$CO,90,FALSE),"unknown")</f>
        <v>Bay Shore, 11706</v>
      </c>
      <c r="AZ89" s="96" t="str">
        <f>IFERROR(VLOOKUP(Table1[[#This Row],[RespondentID]],'All Data'!$A:$CO,91,FALSE),"unknown")</f>
        <v>White</v>
      </c>
      <c r="BA89" s="96" t="str">
        <f>IFERROR(VLOOKUP(Table1[[#This Row],[RespondentID]],'All Data'!$A:$CO,92,FALSE),"unknown")</f>
        <v>Not Hispanic or Latino</v>
      </c>
      <c r="BB89" s="96" t="str">
        <f>IFERROR(VLOOKUP(Table1[[#This Row],[RespondentID]],'All Data'!$A:$CO,93,FALSE),"unknown")</f>
        <v>English</v>
      </c>
      <c r="BC89" s="96" t="str">
        <f>IFERROR(VLOOKUP(Table1[[#This Row],[RespondentID]],'All Data'!$A:$CW,94,FALSE),"unknown")</f>
        <v>$20,000 to $34,999</v>
      </c>
      <c r="BD89" s="96" t="str">
        <f>IFERROR(VLOOKUP(Table1[[#This Row],[RespondentID]],'All Data'!$A:$CW,95,FALSE),"unknown")</f>
        <v>Some college</v>
      </c>
      <c r="BE89" s="96" t="str">
        <f>IFERROR(VLOOKUP(Table1[[#This Row],[RespondentID]],'All Data'!$A:$CW,96,FALSE),"unknown")</f>
        <v>Retired</v>
      </c>
      <c r="BF89" s="96" t="str">
        <f>IFERROR(VLOOKUP(Table1[[#This Row],[RespondentID]],'All Data'!$A:$CW,97,FALSE),"unknown")</f>
        <v>Yes</v>
      </c>
      <c r="BG89" s="96" t="str">
        <f>IFERROR(VLOOKUP(Table1[[#This Row],[RespondentID]],'All Data'!$A:$CW,98,FALSE),"unknown")</f>
        <v>Medicare</v>
      </c>
      <c r="BH89" s="96" t="str">
        <f>IFERROR(VLOOKUP(Table1[[#This Row],[RespondentID]],'All Data'!$A:$CW,99,FALSE),"unknown")</f>
        <v>Yes</v>
      </c>
    </row>
    <row r="90" spans="1:60">
      <c r="A90">
        <v>114437915679</v>
      </c>
      <c r="D90" t="s">
        <v>51</v>
      </c>
      <c r="I90" t="s">
        <v>55</v>
      </c>
      <c r="M90" t="s">
        <v>59</v>
      </c>
      <c r="U90" s="29">
        <f t="shared" si="23"/>
        <v>3</v>
      </c>
      <c r="V90" s="29">
        <f t="shared" si="24"/>
        <v>1</v>
      </c>
      <c r="W90" s="29"/>
      <c r="X90" s="29">
        <f t="shared" si="25"/>
        <v>0</v>
      </c>
      <c r="Y90" s="29">
        <f t="shared" si="26"/>
        <v>0</v>
      </c>
      <c r="Z90" s="29">
        <f t="shared" si="27"/>
        <v>1</v>
      </c>
      <c r="AA90" s="29">
        <f t="shared" si="28"/>
        <v>0</v>
      </c>
      <c r="AB90" s="29">
        <f t="shared" si="29"/>
        <v>0</v>
      </c>
      <c r="AC90" s="29">
        <f t="shared" si="30"/>
        <v>0</v>
      </c>
      <c r="AD90" s="29">
        <f t="shared" si="31"/>
        <v>0</v>
      </c>
      <c r="AE90" s="29">
        <f t="shared" si="32"/>
        <v>1</v>
      </c>
      <c r="AF90" s="29">
        <f t="shared" si="33"/>
        <v>0</v>
      </c>
      <c r="AG90" s="29">
        <f t="shared" si="34"/>
        <v>0</v>
      </c>
      <c r="AH90" s="29">
        <f t="shared" si="35"/>
        <v>0</v>
      </c>
      <c r="AI90" s="29">
        <f t="shared" si="36"/>
        <v>1</v>
      </c>
      <c r="AJ90" s="29">
        <f t="shared" si="37"/>
        <v>0</v>
      </c>
      <c r="AK90" s="29">
        <f t="shared" si="38"/>
        <v>0</v>
      </c>
      <c r="AL90" s="29">
        <f t="shared" si="39"/>
        <v>0</v>
      </c>
      <c r="AM90" s="29">
        <f t="shared" si="40"/>
        <v>0</v>
      </c>
      <c r="AN90" s="29">
        <f t="shared" si="41"/>
        <v>0</v>
      </c>
      <c r="AO90" s="29">
        <f t="shared" si="42"/>
        <v>0</v>
      </c>
      <c r="AP90" s="29"/>
      <c r="AQ90" s="29"/>
      <c r="AR90" s="29">
        <f t="shared" si="43"/>
        <v>3</v>
      </c>
      <c r="AS90" s="29">
        <f t="shared" si="44"/>
        <v>3</v>
      </c>
      <c r="AT90" s="29" t="str">
        <f t="shared" si="45"/>
        <v>Correct</v>
      </c>
      <c r="AU90" s="29"/>
      <c r="AV90" s="96" t="str">
        <f>IFERROR(VLOOKUP(Table1[[#This Row],[RespondentID]],'All Data'!$A:$CO,87,FALSE),"unknown")</f>
        <v>Prefer not to respond</v>
      </c>
      <c r="AW90" s="96" t="str">
        <f>IFERROR(VLOOKUP(Table1[[#This Row],[RespondentID]],'All Data'!$A:$CO,88,FALSE),"unknown")</f>
        <v>65+ years</v>
      </c>
      <c r="AX90" s="96" t="str">
        <f>IFERROR(VLOOKUP(Table1[[#This Row],[RespondentID]],'All Data'!$A:$CO,89,FALSE),"unknown")</f>
        <v>Nassau</v>
      </c>
      <c r="AY90" s="96" t="str">
        <f>IFERROR(VLOOKUP(Table1[[#This Row],[RespondentID]],'All Data'!$A:$CO,90,FALSE),"unknown")</f>
        <v>Brookville, 11545</v>
      </c>
      <c r="AZ90" s="96" t="str">
        <f>IFERROR(VLOOKUP(Table1[[#This Row],[RespondentID]],'All Data'!$A:$CO,91,FALSE),"unknown")</f>
        <v>White</v>
      </c>
      <c r="BA90" s="96">
        <f>IFERROR(VLOOKUP(Table1[[#This Row],[RespondentID]],'All Data'!$A:$CO,92,FALSE),"unknown")</f>
        <v>0</v>
      </c>
      <c r="BB90" s="96" t="str">
        <f>IFERROR(VLOOKUP(Table1[[#This Row],[RespondentID]],'All Data'!$A:$CO,93,FALSE),"unknown")</f>
        <v>English</v>
      </c>
      <c r="BC90" s="96">
        <f>IFERROR(VLOOKUP(Table1[[#This Row],[RespondentID]],'All Data'!$A:$CW,94,FALSE),"unknown")</f>
        <v>0</v>
      </c>
      <c r="BD90" s="96" t="str">
        <f>IFERROR(VLOOKUP(Table1[[#This Row],[RespondentID]],'All Data'!$A:$CW,95,FALSE),"unknown")</f>
        <v>College graduate</v>
      </c>
      <c r="BE90" s="96" t="str">
        <f>IFERROR(VLOOKUP(Table1[[#This Row],[RespondentID]],'All Data'!$A:$CW,96,FALSE),"unknown")</f>
        <v>Retired</v>
      </c>
      <c r="BF90" s="96" t="str">
        <f>IFERROR(VLOOKUP(Table1[[#This Row],[RespondentID]],'All Data'!$A:$CW,97,FALSE),"unknown")</f>
        <v>Yes</v>
      </c>
      <c r="BG90" s="96" t="str">
        <f>IFERROR(VLOOKUP(Table1[[#This Row],[RespondentID]],'All Data'!$A:$CW,98,FALSE),"unknown")</f>
        <v>Medicare</v>
      </c>
      <c r="BH90" s="96">
        <f>IFERROR(VLOOKUP(Table1[[#This Row],[RespondentID]],'All Data'!$A:$CW,99,FALSE),"unknown")</f>
        <v>0</v>
      </c>
    </row>
    <row r="91" spans="1:60">
      <c r="A91">
        <v>114431850519</v>
      </c>
      <c r="E91" t="s">
        <v>17</v>
      </c>
      <c r="F91" t="s">
        <v>52</v>
      </c>
      <c r="S91" t="s">
        <v>63</v>
      </c>
      <c r="U91" s="29">
        <f t="shared" si="23"/>
        <v>3</v>
      </c>
      <c r="V91" s="29">
        <f t="shared" si="24"/>
        <v>1</v>
      </c>
      <c r="W91" s="29"/>
      <c r="X91" s="29">
        <f t="shared" si="25"/>
        <v>0</v>
      </c>
      <c r="Y91" s="29">
        <f t="shared" si="26"/>
        <v>0</v>
      </c>
      <c r="Z91" s="29">
        <f t="shared" si="27"/>
        <v>0</v>
      </c>
      <c r="AA91" s="29">
        <f t="shared" si="28"/>
        <v>1</v>
      </c>
      <c r="AB91" s="29">
        <f t="shared" si="29"/>
        <v>1</v>
      </c>
      <c r="AC91" s="29">
        <f t="shared" si="30"/>
        <v>0</v>
      </c>
      <c r="AD91" s="29">
        <f t="shared" si="31"/>
        <v>0</v>
      </c>
      <c r="AE91" s="29">
        <f t="shared" si="32"/>
        <v>0</v>
      </c>
      <c r="AF91" s="29">
        <f t="shared" si="33"/>
        <v>0</v>
      </c>
      <c r="AG91" s="29">
        <f t="shared" si="34"/>
        <v>0</v>
      </c>
      <c r="AH91" s="29">
        <f t="shared" si="35"/>
        <v>0</v>
      </c>
      <c r="AI91" s="29">
        <f t="shared" si="36"/>
        <v>0</v>
      </c>
      <c r="AJ91" s="29">
        <f t="shared" si="37"/>
        <v>0</v>
      </c>
      <c r="AK91" s="29">
        <f t="shared" si="38"/>
        <v>0</v>
      </c>
      <c r="AL91" s="29">
        <f t="shared" si="39"/>
        <v>0</v>
      </c>
      <c r="AM91" s="29">
        <f t="shared" si="40"/>
        <v>0</v>
      </c>
      <c r="AN91" s="29">
        <f t="shared" si="41"/>
        <v>0</v>
      </c>
      <c r="AO91" s="29">
        <f t="shared" si="42"/>
        <v>1</v>
      </c>
      <c r="AP91" s="29"/>
      <c r="AQ91" s="29"/>
      <c r="AR91" s="29">
        <f t="shared" si="43"/>
        <v>3</v>
      </c>
      <c r="AS91" s="29">
        <f t="shared" si="44"/>
        <v>3</v>
      </c>
      <c r="AT91" s="29" t="str">
        <f t="shared" si="45"/>
        <v>Correct</v>
      </c>
      <c r="AU91" s="29"/>
      <c r="AV91" s="96" t="str">
        <f>IFERROR(VLOOKUP(Table1[[#This Row],[RespondentID]],'All Data'!$A:$CO,87,FALSE),"unknown")</f>
        <v>Man</v>
      </c>
      <c r="AW91" s="96" t="str">
        <f>IFERROR(VLOOKUP(Table1[[#This Row],[RespondentID]],'All Data'!$A:$CO,88,FALSE),"unknown")</f>
        <v>18-24 years</v>
      </c>
      <c r="AX91" s="96" t="str">
        <f>IFERROR(VLOOKUP(Table1[[#This Row],[RespondentID]],'All Data'!$A:$CO,89,FALSE),"unknown")</f>
        <v>Nassau</v>
      </c>
      <c r="AY91" s="96" t="str">
        <f>IFERROR(VLOOKUP(Table1[[#This Row],[RespondentID]],'All Data'!$A:$CO,90,FALSE),"unknown")</f>
        <v>Farmingdale, 11735</v>
      </c>
      <c r="AZ91" s="96" t="str">
        <f>IFERROR(VLOOKUP(Table1[[#This Row],[RespondentID]],'All Data'!$A:$CO,91,FALSE),"unknown")</f>
        <v>Black or African American</v>
      </c>
      <c r="BA91" s="96" t="str">
        <f>IFERROR(VLOOKUP(Table1[[#This Row],[RespondentID]],'All Data'!$A:$CO,92,FALSE),"unknown")</f>
        <v>Not Hispanic or Latino</v>
      </c>
      <c r="BB91" s="96" t="str">
        <f>IFERROR(VLOOKUP(Table1[[#This Row],[RespondentID]],'All Data'!$A:$CO,93,FALSE),"unknown")</f>
        <v>English</v>
      </c>
      <c r="BC91" s="96" t="str">
        <f>IFERROR(VLOOKUP(Table1[[#This Row],[RespondentID]],'All Data'!$A:$CW,94,FALSE),"unknown")</f>
        <v>$0-$19,999</v>
      </c>
      <c r="BD91" s="96" t="str">
        <f>IFERROR(VLOOKUP(Table1[[#This Row],[RespondentID]],'All Data'!$A:$CW,95,FALSE),"unknown")</f>
        <v>Some college</v>
      </c>
      <c r="BE91" s="96" t="str">
        <f>IFERROR(VLOOKUP(Table1[[#This Row],[RespondentID]],'All Data'!$A:$CW,96,FALSE),"unknown")</f>
        <v>Employed for wages</v>
      </c>
      <c r="BF91" s="96" t="str">
        <f>IFERROR(VLOOKUP(Table1[[#This Row],[RespondentID]],'All Data'!$A:$CW,97,FALSE),"unknown")</f>
        <v>Yes</v>
      </c>
      <c r="BG91" s="96" t="str">
        <f>IFERROR(VLOOKUP(Table1[[#This Row],[RespondentID]],'All Data'!$A:$CW,98,FALSE),"unknown")</f>
        <v>Medicaid</v>
      </c>
      <c r="BH91" s="96" t="str">
        <f>IFERROR(VLOOKUP(Table1[[#This Row],[RespondentID]],'All Data'!$A:$CW,99,FALSE),"unknown")</f>
        <v>Yes</v>
      </c>
    </row>
    <row r="92" spans="1:60">
      <c r="A92">
        <v>114431013134</v>
      </c>
      <c r="B92" t="s">
        <v>49</v>
      </c>
      <c r="C92" t="s">
        <v>50</v>
      </c>
      <c r="D92" t="s">
        <v>51</v>
      </c>
      <c r="E92" t="s">
        <v>17</v>
      </c>
      <c r="F92" t="s">
        <v>52</v>
      </c>
      <c r="G92" t="s">
        <v>53</v>
      </c>
      <c r="H92" t="s">
        <v>54</v>
      </c>
      <c r="I92" t="s">
        <v>55</v>
      </c>
      <c r="J92" t="s">
        <v>56</v>
      </c>
      <c r="K92" t="s">
        <v>57</v>
      </c>
      <c r="L92" t="s">
        <v>58</v>
      </c>
      <c r="M92" t="s">
        <v>59</v>
      </c>
      <c r="N92" t="s">
        <v>24</v>
      </c>
      <c r="O92" t="s">
        <v>20</v>
      </c>
      <c r="P92" t="s">
        <v>60</v>
      </c>
      <c r="Q92" t="s">
        <v>61</v>
      </c>
      <c r="R92" t="s">
        <v>62</v>
      </c>
      <c r="S92" t="s">
        <v>63</v>
      </c>
      <c r="U92" s="29">
        <f t="shared" si="23"/>
        <v>18</v>
      </c>
      <c r="V92" s="29">
        <f t="shared" si="24"/>
        <v>0.16666666666666666</v>
      </c>
      <c r="W92" s="29"/>
      <c r="X92" s="29">
        <f t="shared" si="25"/>
        <v>0.16666666666666666</v>
      </c>
      <c r="Y92" s="29">
        <f t="shared" si="26"/>
        <v>0.16666666666666666</v>
      </c>
      <c r="Z92" s="29">
        <f t="shared" si="27"/>
        <v>0.16666666666666666</v>
      </c>
      <c r="AA92" s="29">
        <f t="shared" si="28"/>
        <v>0.16666666666666666</v>
      </c>
      <c r="AB92" s="29">
        <f t="shared" si="29"/>
        <v>0.16666666666666666</v>
      </c>
      <c r="AC92" s="29">
        <f t="shared" si="30"/>
        <v>0.16666666666666666</v>
      </c>
      <c r="AD92" s="29">
        <f t="shared" si="31"/>
        <v>0.16666666666666666</v>
      </c>
      <c r="AE92" s="29">
        <f t="shared" si="32"/>
        <v>0.16666666666666666</v>
      </c>
      <c r="AF92" s="29">
        <f t="shared" si="33"/>
        <v>0.16666666666666666</v>
      </c>
      <c r="AG92" s="29">
        <f t="shared" si="34"/>
        <v>0.16666666666666666</v>
      </c>
      <c r="AH92" s="29">
        <f t="shared" si="35"/>
        <v>0.16666666666666666</v>
      </c>
      <c r="AI92" s="29">
        <f t="shared" si="36"/>
        <v>0.16666666666666666</v>
      </c>
      <c r="AJ92" s="29">
        <f t="shared" si="37"/>
        <v>0.16666666666666666</v>
      </c>
      <c r="AK92" s="29">
        <f t="shared" si="38"/>
        <v>0.16666666666666666</v>
      </c>
      <c r="AL92" s="29">
        <f t="shared" si="39"/>
        <v>0.16666666666666666</v>
      </c>
      <c r="AM92" s="29">
        <f t="shared" si="40"/>
        <v>0.16666666666666666</v>
      </c>
      <c r="AN92" s="29">
        <f t="shared" si="41"/>
        <v>0.16666666666666666</v>
      </c>
      <c r="AO92" s="29">
        <f t="shared" si="42"/>
        <v>0.16666666666666666</v>
      </c>
      <c r="AP92" s="29"/>
      <c r="AQ92" s="29"/>
      <c r="AR92" s="29">
        <f t="shared" si="43"/>
        <v>2.9999999999999991</v>
      </c>
      <c r="AS92" s="29">
        <f t="shared" si="44"/>
        <v>18</v>
      </c>
      <c r="AT92" s="29" t="str">
        <f t="shared" si="45"/>
        <v>Correct</v>
      </c>
      <c r="AU92" s="29"/>
      <c r="AV92" s="96" t="str">
        <f>IFERROR(VLOOKUP(Table1[[#This Row],[RespondentID]],'All Data'!$A:$CO,87,FALSE),"unknown")</f>
        <v>Woman</v>
      </c>
      <c r="AW92" s="96" t="str">
        <f>IFERROR(VLOOKUP(Table1[[#This Row],[RespondentID]],'All Data'!$A:$CO,88,FALSE),"unknown")</f>
        <v>18-24 years</v>
      </c>
      <c r="AX92" s="96" t="str">
        <f>IFERROR(VLOOKUP(Table1[[#This Row],[RespondentID]],'All Data'!$A:$CO,89,FALSE),"unknown")</f>
        <v>Nassau</v>
      </c>
      <c r="AY92" s="96">
        <f>IFERROR(VLOOKUP(Table1[[#This Row],[RespondentID]],'All Data'!$A:$CO,90,FALSE),"unknown")</f>
        <v>0</v>
      </c>
      <c r="AZ92" s="96">
        <f>IFERROR(VLOOKUP(Table1[[#This Row],[RespondentID]],'All Data'!$A:$CO,91,FALSE),"unknown")</f>
        <v>0</v>
      </c>
      <c r="BA92" s="96">
        <f>IFERROR(VLOOKUP(Table1[[#This Row],[RespondentID]],'All Data'!$A:$CO,92,FALSE),"unknown")</f>
        <v>0</v>
      </c>
      <c r="BB92" s="96">
        <f>IFERROR(VLOOKUP(Table1[[#This Row],[RespondentID]],'All Data'!$A:$CO,93,FALSE),"unknown")</f>
        <v>0</v>
      </c>
      <c r="BC92" s="96">
        <f>IFERROR(VLOOKUP(Table1[[#This Row],[RespondentID]],'All Data'!$A:$CW,94,FALSE),"unknown")</f>
        <v>0</v>
      </c>
      <c r="BD92" s="96">
        <f>IFERROR(VLOOKUP(Table1[[#This Row],[RespondentID]],'All Data'!$A:$CW,95,FALSE),"unknown")</f>
        <v>0</v>
      </c>
      <c r="BE92" s="96">
        <f>IFERROR(VLOOKUP(Table1[[#This Row],[RespondentID]],'All Data'!$A:$CW,96,FALSE),"unknown")</f>
        <v>0</v>
      </c>
      <c r="BF92" s="96">
        <f>IFERROR(VLOOKUP(Table1[[#This Row],[RespondentID]],'All Data'!$A:$CW,97,FALSE),"unknown")</f>
        <v>0</v>
      </c>
      <c r="BG92" s="96">
        <f>IFERROR(VLOOKUP(Table1[[#This Row],[RespondentID]],'All Data'!$A:$CW,98,FALSE),"unknown")</f>
        <v>0</v>
      </c>
      <c r="BH92" s="96">
        <f>IFERROR(VLOOKUP(Table1[[#This Row],[RespondentID]],'All Data'!$A:$CW,99,FALSE),"unknown")</f>
        <v>0</v>
      </c>
    </row>
    <row r="93" spans="1:60">
      <c r="A93">
        <v>114431012884</v>
      </c>
      <c r="L93" t="s">
        <v>58</v>
      </c>
      <c r="N93" t="s">
        <v>24</v>
      </c>
      <c r="S93" t="s">
        <v>63</v>
      </c>
      <c r="U93" s="29">
        <f t="shared" si="23"/>
        <v>3</v>
      </c>
      <c r="V93" s="29">
        <f t="shared" si="24"/>
        <v>1</v>
      </c>
      <c r="W93" s="29"/>
      <c r="X93" s="29">
        <f t="shared" si="25"/>
        <v>0</v>
      </c>
      <c r="Y93" s="29">
        <f t="shared" si="26"/>
        <v>0</v>
      </c>
      <c r="Z93" s="29">
        <f t="shared" si="27"/>
        <v>0</v>
      </c>
      <c r="AA93" s="29">
        <f t="shared" si="28"/>
        <v>0</v>
      </c>
      <c r="AB93" s="29">
        <f t="shared" si="29"/>
        <v>0</v>
      </c>
      <c r="AC93" s="29">
        <f t="shared" si="30"/>
        <v>0</v>
      </c>
      <c r="AD93" s="29">
        <f t="shared" si="31"/>
        <v>0</v>
      </c>
      <c r="AE93" s="29">
        <f t="shared" si="32"/>
        <v>0</v>
      </c>
      <c r="AF93" s="29">
        <f t="shared" si="33"/>
        <v>0</v>
      </c>
      <c r="AG93" s="29">
        <f t="shared" si="34"/>
        <v>0</v>
      </c>
      <c r="AH93" s="29">
        <f t="shared" si="35"/>
        <v>1</v>
      </c>
      <c r="AI93" s="29">
        <f t="shared" si="36"/>
        <v>0</v>
      </c>
      <c r="AJ93" s="29">
        <f t="shared" si="37"/>
        <v>1</v>
      </c>
      <c r="AK93" s="29">
        <f t="shared" si="38"/>
        <v>0</v>
      </c>
      <c r="AL93" s="29">
        <f t="shared" si="39"/>
        <v>0</v>
      </c>
      <c r="AM93" s="29">
        <f t="shared" si="40"/>
        <v>0</v>
      </c>
      <c r="AN93" s="29">
        <f t="shared" si="41"/>
        <v>0</v>
      </c>
      <c r="AO93" s="29">
        <f t="shared" si="42"/>
        <v>1</v>
      </c>
      <c r="AP93" s="29"/>
      <c r="AQ93" s="29"/>
      <c r="AR93" s="29">
        <f t="shared" si="43"/>
        <v>3</v>
      </c>
      <c r="AS93" s="29">
        <f t="shared" si="44"/>
        <v>3</v>
      </c>
      <c r="AT93" s="29" t="str">
        <f t="shared" si="45"/>
        <v>Correct</v>
      </c>
      <c r="AU93" s="29"/>
      <c r="AV93" s="96" t="str">
        <f>IFERROR(VLOOKUP(Table1[[#This Row],[RespondentID]],'All Data'!$A:$CO,87,FALSE),"unknown")</f>
        <v>Woman</v>
      </c>
      <c r="AW93" s="96" t="str">
        <f>IFERROR(VLOOKUP(Table1[[#This Row],[RespondentID]],'All Data'!$A:$CO,88,FALSE),"unknown")</f>
        <v>18-24 years</v>
      </c>
      <c r="AX93" s="96" t="str">
        <f>IFERROR(VLOOKUP(Table1[[#This Row],[RespondentID]],'All Data'!$A:$CO,89,FALSE),"unknown")</f>
        <v>Nassau</v>
      </c>
      <c r="AY93" s="96" t="str">
        <f>IFERROR(VLOOKUP(Table1[[#This Row],[RespondentID]],'All Data'!$A:$CO,90,FALSE),"unknown")</f>
        <v>Levittown, 11756</v>
      </c>
      <c r="AZ93" s="96" t="str">
        <f>IFERROR(VLOOKUP(Table1[[#This Row],[RespondentID]],'All Data'!$A:$CO,91,FALSE),"unknown")</f>
        <v>White</v>
      </c>
      <c r="BA93" s="96" t="str">
        <f>IFERROR(VLOOKUP(Table1[[#This Row],[RespondentID]],'All Data'!$A:$CO,92,FALSE),"unknown")</f>
        <v>Hispanic or Latino</v>
      </c>
      <c r="BB93" s="96" t="str">
        <f>IFERROR(VLOOKUP(Table1[[#This Row],[RespondentID]],'All Data'!$A:$CO,93,FALSE),"unknown")</f>
        <v>English</v>
      </c>
      <c r="BC93" s="96" t="str">
        <f>IFERROR(VLOOKUP(Table1[[#This Row],[RespondentID]],'All Data'!$A:$CW,94,FALSE),"unknown")</f>
        <v>$0-$19,999</v>
      </c>
      <c r="BD93" s="96" t="str">
        <f>IFERROR(VLOOKUP(Table1[[#This Row],[RespondentID]],'All Data'!$A:$CW,95,FALSE),"unknown")</f>
        <v>Some college</v>
      </c>
      <c r="BE93" s="96" t="str">
        <f>IFERROR(VLOOKUP(Table1[[#This Row],[RespondentID]],'All Data'!$A:$CW,96,FALSE),"unknown")</f>
        <v>Student</v>
      </c>
      <c r="BF93" s="96" t="str">
        <f>IFERROR(VLOOKUP(Table1[[#This Row],[RespondentID]],'All Data'!$A:$CW,97,FALSE),"unknown")</f>
        <v>Yes</v>
      </c>
      <c r="BG93" s="96" t="str">
        <f>IFERROR(VLOOKUP(Table1[[#This Row],[RespondentID]],'All Data'!$A:$CW,98,FALSE),"unknown")</f>
        <v>Medicaid</v>
      </c>
      <c r="BH93" s="96" t="str">
        <f>IFERROR(VLOOKUP(Table1[[#This Row],[RespondentID]],'All Data'!$A:$CW,99,FALSE),"unknown")</f>
        <v>Yes</v>
      </c>
    </row>
    <row r="94" spans="1:60">
      <c r="A94">
        <v>114430075160</v>
      </c>
      <c r="C94" t="s">
        <v>50</v>
      </c>
      <c r="D94" t="s">
        <v>51</v>
      </c>
      <c r="S94" t="s">
        <v>63</v>
      </c>
      <c r="U94" s="29">
        <f t="shared" si="23"/>
        <v>3</v>
      </c>
      <c r="V94" s="29">
        <f t="shared" si="24"/>
        <v>1</v>
      </c>
      <c r="W94" s="29"/>
      <c r="X94" s="29">
        <f t="shared" si="25"/>
        <v>0</v>
      </c>
      <c r="Y94" s="29">
        <f t="shared" si="26"/>
        <v>1</v>
      </c>
      <c r="Z94" s="29">
        <f t="shared" si="27"/>
        <v>1</v>
      </c>
      <c r="AA94" s="29">
        <f t="shared" si="28"/>
        <v>0</v>
      </c>
      <c r="AB94" s="29">
        <f t="shared" si="29"/>
        <v>0</v>
      </c>
      <c r="AC94" s="29">
        <f t="shared" si="30"/>
        <v>0</v>
      </c>
      <c r="AD94" s="29">
        <f t="shared" si="31"/>
        <v>0</v>
      </c>
      <c r="AE94" s="29">
        <f t="shared" si="32"/>
        <v>0</v>
      </c>
      <c r="AF94" s="29">
        <f t="shared" si="33"/>
        <v>0</v>
      </c>
      <c r="AG94" s="29">
        <f t="shared" si="34"/>
        <v>0</v>
      </c>
      <c r="AH94" s="29">
        <f t="shared" si="35"/>
        <v>0</v>
      </c>
      <c r="AI94" s="29">
        <f t="shared" si="36"/>
        <v>0</v>
      </c>
      <c r="AJ94" s="29">
        <f t="shared" si="37"/>
        <v>0</v>
      </c>
      <c r="AK94" s="29">
        <f t="shared" si="38"/>
        <v>0</v>
      </c>
      <c r="AL94" s="29">
        <f t="shared" si="39"/>
        <v>0</v>
      </c>
      <c r="AM94" s="29">
        <f t="shared" si="40"/>
        <v>0</v>
      </c>
      <c r="AN94" s="29">
        <f t="shared" si="41"/>
        <v>0</v>
      </c>
      <c r="AO94" s="29">
        <f t="shared" si="42"/>
        <v>1</v>
      </c>
      <c r="AP94" s="29"/>
      <c r="AQ94" s="29"/>
      <c r="AR94" s="29">
        <f t="shared" si="43"/>
        <v>3</v>
      </c>
      <c r="AS94" s="29">
        <f t="shared" si="44"/>
        <v>3</v>
      </c>
      <c r="AT94" s="29" t="str">
        <f t="shared" si="45"/>
        <v>Correct</v>
      </c>
      <c r="AU94" s="29"/>
      <c r="AV94" s="96" t="str">
        <f>IFERROR(VLOOKUP(Table1[[#This Row],[RespondentID]],'All Data'!$A:$CO,87,FALSE),"unknown")</f>
        <v>Woman</v>
      </c>
      <c r="AW94" s="96" t="str">
        <f>IFERROR(VLOOKUP(Table1[[#This Row],[RespondentID]],'All Data'!$A:$CO,88,FALSE),"unknown")</f>
        <v>18-24 years</v>
      </c>
      <c r="AX94" s="96" t="str">
        <f>IFERROR(VLOOKUP(Table1[[#This Row],[RespondentID]],'All Data'!$A:$CO,89,FALSE),"unknown")</f>
        <v>Suffolk</v>
      </c>
      <c r="AY94" s="96" t="str">
        <f>IFERROR(VLOOKUP(Table1[[#This Row],[RespondentID]],'All Data'!$A:$CO,90,FALSE),"unknown")</f>
        <v>Medford, 11763</v>
      </c>
      <c r="AZ94" s="96" t="str">
        <f>IFERROR(VLOOKUP(Table1[[#This Row],[RespondentID]],'All Data'!$A:$CO,91,FALSE),"unknown")</f>
        <v>White</v>
      </c>
      <c r="BA94" s="96" t="str">
        <f>IFERROR(VLOOKUP(Table1[[#This Row],[RespondentID]],'All Data'!$A:$CO,92,FALSE),"unknown")</f>
        <v>Not Hispanic or Latino</v>
      </c>
      <c r="BB94" s="96" t="str">
        <f>IFERROR(VLOOKUP(Table1[[#This Row],[RespondentID]],'All Data'!$A:$CO,93,FALSE),"unknown")</f>
        <v>English</v>
      </c>
      <c r="BC94" s="96" t="str">
        <f>IFERROR(VLOOKUP(Table1[[#This Row],[RespondentID]],'All Data'!$A:$CW,94,FALSE),"unknown")</f>
        <v>$35,000 to $49,999</v>
      </c>
      <c r="BD94" s="96" t="str">
        <f>IFERROR(VLOOKUP(Table1[[#This Row],[RespondentID]],'All Data'!$A:$CW,95,FALSE),"unknown")</f>
        <v>High school graduate</v>
      </c>
      <c r="BE94" s="96" t="str">
        <f>IFERROR(VLOOKUP(Table1[[#This Row],[RespondentID]],'All Data'!$A:$CW,96,FALSE),"unknown")</f>
        <v>Student</v>
      </c>
      <c r="BF94" s="96" t="str">
        <f>IFERROR(VLOOKUP(Table1[[#This Row],[RespondentID]],'All Data'!$A:$CW,97,FALSE),"unknown")</f>
        <v>Yes</v>
      </c>
      <c r="BG94" s="96" t="str">
        <f>IFERROR(VLOOKUP(Table1[[#This Row],[RespondentID]],'All Data'!$A:$CW,98,FALSE),"unknown")</f>
        <v>Medicare</v>
      </c>
      <c r="BH94" s="96" t="str">
        <f>IFERROR(VLOOKUP(Table1[[#This Row],[RespondentID]],'All Data'!$A:$CW,99,FALSE),"unknown")</f>
        <v>Yes</v>
      </c>
    </row>
    <row r="95" spans="1:60">
      <c r="A95">
        <v>114430049052</v>
      </c>
      <c r="C95" t="s">
        <v>50</v>
      </c>
      <c r="I95" t="s">
        <v>55</v>
      </c>
      <c r="M95" t="s">
        <v>59</v>
      </c>
      <c r="U95" s="29">
        <f t="shared" si="23"/>
        <v>3</v>
      </c>
      <c r="V95" s="29">
        <f t="shared" si="24"/>
        <v>1</v>
      </c>
      <c r="W95" s="29"/>
      <c r="X95" s="29">
        <f t="shared" si="25"/>
        <v>0</v>
      </c>
      <c r="Y95" s="29">
        <f t="shared" si="26"/>
        <v>1</v>
      </c>
      <c r="Z95" s="29">
        <f t="shared" si="27"/>
        <v>0</v>
      </c>
      <c r="AA95" s="29">
        <f t="shared" si="28"/>
        <v>0</v>
      </c>
      <c r="AB95" s="29">
        <f t="shared" si="29"/>
        <v>0</v>
      </c>
      <c r="AC95" s="29">
        <f t="shared" si="30"/>
        <v>0</v>
      </c>
      <c r="AD95" s="29">
        <f t="shared" si="31"/>
        <v>0</v>
      </c>
      <c r="AE95" s="29">
        <f t="shared" si="32"/>
        <v>1</v>
      </c>
      <c r="AF95" s="29">
        <f t="shared" si="33"/>
        <v>0</v>
      </c>
      <c r="AG95" s="29">
        <f t="shared" si="34"/>
        <v>0</v>
      </c>
      <c r="AH95" s="29">
        <f t="shared" si="35"/>
        <v>0</v>
      </c>
      <c r="AI95" s="29">
        <f t="shared" si="36"/>
        <v>1</v>
      </c>
      <c r="AJ95" s="29">
        <f t="shared" si="37"/>
        <v>0</v>
      </c>
      <c r="AK95" s="29">
        <f t="shared" si="38"/>
        <v>0</v>
      </c>
      <c r="AL95" s="29">
        <f t="shared" si="39"/>
        <v>0</v>
      </c>
      <c r="AM95" s="29">
        <f t="shared" si="40"/>
        <v>0</v>
      </c>
      <c r="AN95" s="29">
        <f t="shared" si="41"/>
        <v>0</v>
      </c>
      <c r="AO95" s="29">
        <f t="shared" si="42"/>
        <v>0</v>
      </c>
      <c r="AP95" s="29"/>
      <c r="AQ95" s="29"/>
      <c r="AR95" s="29">
        <f t="shared" si="43"/>
        <v>3</v>
      </c>
      <c r="AS95" s="29">
        <f t="shared" si="44"/>
        <v>3</v>
      </c>
      <c r="AT95" s="29" t="str">
        <f t="shared" si="45"/>
        <v>Correct</v>
      </c>
      <c r="AU95" s="29"/>
      <c r="AV95" s="96" t="str">
        <f>IFERROR(VLOOKUP(Table1[[#This Row],[RespondentID]],'All Data'!$A:$CO,87,FALSE),"unknown")</f>
        <v>Man</v>
      </c>
      <c r="AW95" s="96" t="str">
        <f>IFERROR(VLOOKUP(Table1[[#This Row],[RespondentID]],'All Data'!$A:$CO,88,FALSE),"unknown")</f>
        <v>18-24 years</v>
      </c>
      <c r="AX95" s="96" t="str">
        <f>IFERROR(VLOOKUP(Table1[[#This Row],[RespondentID]],'All Data'!$A:$CO,89,FALSE),"unknown")</f>
        <v>Nassau</v>
      </c>
      <c r="AY95" s="96" t="str">
        <f>IFERROR(VLOOKUP(Table1[[#This Row],[RespondentID]],'All Data'!$A:$CO,90,FALSE),"unknown")</f>
        <v>Farmingdale, 11735</v>
      </c>
      <c r="AZ95" s="96" t="str">
        <f>IFERROR(VLOOKUP(Table1[[#This Row],[RespondentID]],'All Data'!$A:$CO,91,FALSE),"unknown")</f>
        <v>White</v>
      </c>
      <c r="BA95" s="96" t="str">
        <f>IFERROR(VLOOKUP(Table1[[#This Row],[RespondentID]],'All Data'!$A:$CO,92,FALSE),"unknown")</f>
        <v>Not Hispanic or Latino</v>
      </c>
      <c r="BB95" s="96" t="str">
        <f>IFERROR(VLOOKUP(Table1[[#This Row],[RespondentID]],'All Data'!$A:$CO,93,FALSE),"unknown")</f>
        <v>English, Spanish, Other</v>
      </c>
      <c r="BC95" s="96" t="str">
        <f>IFERROR(VLOOKUP(Table1[[#This Row],[RespondentID]],'All Data'!$A:$CW,94,FALSE),"unknown")</f>
        <v>Over $125,000</v>
      </c>
      <c r="BD95" s="96" t="str">
        <f>IFERROR(VLOOKUP(Table1[[#This Row],[RespondentID]],'All Data'!$A:$CW,95,FALSE),"unknown")</f>
        <v>High school graduate</v>
      </c>
      <c r="BE95" s="96" t="str">
        <f>IFERROR(VLOOKUP(Table1[[#This Row],[RespondentID]],'All Data'!$A:$CW,96,FALSE),"unknown")</f>
        <v>Student</v>
      </c>
      <c r="BF95" s="96" t="str">
        <f>IFERROR(VLOOKUP(Table1[[#This Row],[RespondentID]],'All Data'!$A:$CW,97,FALSE),"unknown")</f>
        <v>Yes</v>
      </c>
      <c r="BG95" s="96" t="str">
        <f>IFERROR(VLOOKUP(Table1[[#This Row],[RespondentID]],'All Data'!$A:$CW,98,FALSE),"unknown")</f>
        <v>Private/Commercial</v>
      </c>
      <c r="BH95" s="96" t="str">
        <f>IFERROR(VLOOKUP(Table1[[#This Row],[RespondentID]],'All Data'!$A:$CW,99,FALSE),"unknown")</f>
        <v>Yes</v>
      </c>
    </row>
    <row r="96" spans="1:60">
      <c r="A96">
        <v>114429548281</v>
      </c>
      <c r="U96" s="29">
        <f t="shared" si="23"/>
        <v>0</v>
      </c>
      <c r="V96" s="29" t="e">
        <f t="shared" si="24"/>
        <v>#DIV/0!</v>
      </c>
      <c r="W96" s="29"/>
      <c r="X96" s="29">
        <f t="shared" si="25"/>
        <v>0</v>
      </c>
      <c r="Y96" s="29">
        <f t="shared" si="26"/>
        <v>0</v>
      </c>
      <c r="Z96" s="29">
        <f t="shared" si="27"/>
        <v>0</v>
      </c>
      <c r="AA96" s="29">
        <f t="shared" si="28"/>
        <v>0</v>
      </c>
      <c r="AB96" s="29">
        <f t="shared" si="29"/>
        <v>0</v>
      </c>
      <c r="AC96" s="29">
        <f t="shared" si="30"/>
        <v>0</v>
      </c>
      <c r="AD96" s="29">
        <f t="shared" si="31"/>
        <v>0</v>
      </c>
      <c r="AE96" s="29">
        <f t="shared" si="32"/>
        <v>0</v>
      </c>
      <c r="AF96" s="29">
        <f t="shared" si="33"/>
        <v>0</v>
      </c>
      <c r="AG96" s="29">
        <f t="shared" si="34"/>
        <v>0</v>
      </c>
      <c r="AH96" s="29">
        <f t="shared" si="35"/>
        <v>0</v>
      </c>
      <c r="AI96" s="29">
        <f t="shared" si="36"/>
        <v>0</v>
      </c>
      <c r="AJ96" s="29">
        <f t="shared" si="37"/>
        <v>0</v>
      </c>
      <c r="AK96" s="29">
        <f t="shared" si="38"/>
        <v>0</v>
      </c>
      <c r="AL96" s="29">
        <f t="shared" si="39"/>
        <v>0</v>
      </c>
      <c r="AM96" s="29">
        <f t="shared" si="40"/>
        <v>0</v>
      </c>
      <c r="AN96" s="29">
        <f t="shared" si="41"/>
        <v>0</v>
      </c>
      <c r="AO96" s="29">
        <f t="shared" si="42"/>
        <v>0</v>
      </c>
      <c r="AP96" s="29"/>
      <c r="AQ96" s="29"/>
      <c r="AR96" s="29">
        <f t="shared" si="43"/>
        <v>0</v>
      </c>
      <c r="AS96" s="29">
        <f t="shared" si="44"/>
        <v>0</v>
      </c>
      <c r="AT96" s="29" t="str">
        <f t="shared" si="45"/>
        <v>Correct</v>
      </c>
      <c r="AU96" s="29"/>
      <c r="AV96" s="96" t="str">
        <f>IFERROR(VLOOKUP(Table1[[#This Row],[RespondentID]],'All Data'!$A:$CO,87,FALSE),"unknown")</f>
        <v>Man</v>
      </c>
      <c r="AW96" s="96" t="str">
        <f>IFERROR(VLOOKUP(Table1[[#This Row],[RespondentID]],'All Data'!$A:$CO,88,FALSE),"unknown")</f>
        <v>18-24 years</v>
      </c>
      <c r="AX96" s="96" t="str">
        <f>IFERROR(VLOOKUP(Table1[[#This Row],[RespondentID]],'All Data'!$A:$CO,89,FALSE),"unknown")</f>
        <v>Suffolk</v>
      </c>
      <c r="AY96" s="96" t="str">
        <f>IFERROR(VLOOKUP(Table1[[#This Row],[RespondentID]],'All Data'!$A:$CO,90,FALSE),"unknown")</f>
        <v>Amityville, 11701</v>
      </c>
      <c r="AZ96" s="96" t="str">
        <f>IFERROR(VLOOKUP(Table1[[#This Row],[RespondentID]],'All Data'!$A:$CO,91,FALSE),"unknown")</f>
        <v>White</v>
      </c>
      <c r="BA96" s="96" t="str">
        <f>IFERROR(VLOOKUP(Table1[[#This Row],[RespondentID]],'All Data'!$A:$CO,92,FALSE),"unknown")</f>
        <v>Not Hispanic or Latino</v>
      </c>
      <c r="BB96" s="96" t="str">
        <f>IFERROR(VLOOKUP(Table1[[#This Row],[RespondentID]],'All Data'!$A:$CO,93,FALSE),"unknown")</f>
        <v>English</v>
      </c>
      <c r="BC96" s="96">
        <f>IFERROR(VLOOKUP(Table1[[#This Row],[RespondentID]],'All Data'!$A:$CW,94,FALSE),"unknown")</f>
        <v>0</v>
      </c>
      <c r="BD96" s="96">
        <f>IFERROR(VLOOKUP(Table1[[#This Row],[RespondentID]],'All Data'!$A:$CW,95,FALSE),"unknown")</f>
        <v>0</v>
      </c>
      <c r="BE96" s="96">
        <f>IFERROR(VLOOKUP(Table1[[#This Row],[RespondentID]],'All Data'!$A:$CW,96,FALSE),"unknown")</f>
        <v>0</v>
      </c>
      <c r="BF96" s="96" t="str">
        <f>IFERROR(VLOOKUP(Table1[[#This Row],[RespondentID]],'All Data'!$A:$CW,97,FALSE),"unknown")</f>
        <v>Yes</v>
      </c>
      <c r="BG96" s="96">
        <f>IFERROR(VLOOKUP(Table1[[#This Row],[RespondentID]],'All Data'!$A:$CW,98,FALSE),"unknown")</f>
        <v>0</v>
      </c>
      <c r="BH96" s="96">
        <f>IFERROR(VLOOKUP(Table1[[#This Row],[RespondentID]],'All Data'!$A:$CW,99,FALSE),"unknown")</f>
        <v>0</v>
      </c>
    </row>
    <row r="97" spans="1:60">
      <c r="A97">
        <v>114429502615</v>
      </c>
      <c r="D97" t="s">
        <v>51</v>
      </c>
      <c r="N97" t="s">
        <v>24</v>
      </c>
      <c r="P97" t="s">
        <v>60</v>
      </c>
      <c r="Q97" t="s">
        <v>61</v>
      </c>
      <c r="S97" t="s">
        <v>63</v>
      </c>
      <c r="U97" s="29">
        <f t="shared" si="23"/>
        <v>5</v>
      </c>
      <c r="V97" s="29">
        <f t="shared" si="24"/>
        <v>0.6</v>
      </c>
      <c r="W97" s="29"/>
      <c r="X97" s="29">
        <f t="shared" si="25"/>
        <v>0</v>
      </c>
      <c r="Y97" s="29">
        <f t="shared" si="26"/>
        <v>0</v>
      </c>
      <c r="Z97" s="29">
        <f t="shared" si="27"/>
        <v>0.6</v>
      </c>
      <c r="AA97" s="29">
        <f t="shared" si="28"/>
        <v>0</v>
      </c>
      <c r="AB97" s="29">
        <f t="shared" si="29"/>
        <v>0</v>
      </c>
      <c r="AC97" s="29">
        <f t="shared" si="30"/>
        <v>0</v>
      </c>
      <c r="AD97" s="29">
        <f t="shared" si="31"/>
        <v>0</v>
      </c>
      <c r="AE97" s="29">
        <f t="shared" si="32"/>
        <v>0</v>
      </c>
      <c r="AF97" s="29">
        <f t="shared" si="33"/>
        <v>0</v>
      </c>
      <c r="AG97" s="29">
        <f t="shared" si="34"/>
        <v>0</v>
      </c>
      <c r="AH97" s="29">
        <f t="shared" si="35"/>
        <v>0</v>
      </c>
      <c r="AI97" s="29">
        <f t="shared" si="36"/>
        <v>0</v>
      </c>
      <c r="AJ97" s="29">
        <f t="shared" si="37"/>
        <v>0.6</v>
      </c>
      <c r="AK97" s="29">
        <f t="shared" si="38"/>
        <v>0</v>
      </c>
      <c r="AL97" s="29">
        <f t="shared" si="39"/>
        <v>0.6</v>
      </c>
      <c r="AM97" s="29">
        <f t="shared" si="40"/>
        <v>0.6</v>
      </c>
      <c r="AN97" s="29">
        <f t="shared" si="41"/>
        <v>0</v>
      </c>
      <c r="AO97" s="29">
        <f t="shared" si="42"/>
        <v>0.6</v>
      </c>
      <c r="AP97" s="29"/>
      <c r="AQ97" s="29"/>
      <c r="AR97" s="29">
        <f t="shared" si="43"/>
        <v>3</v>
      </c>
      <c r="AS97" s="29">
        <f t="shared" si="44"/>
        <v>5</v>
      </c>
      <c r="AT97" s="29" t="str">
        <f t="shared" si="45"/>
        <v>Correct</v>
      </c>
      <c r="AU97" s="29"/>
      <c r="AV97" s="96">
        <f>IFERROR(VLOOKUP(Table1[[#This Row],[RespondentID]],'All Data'!$A:$CO,87,FALSE),"unknown")</f>
        <v>0</v>
      </c>
      <c r="AW97" s="96">
        <f>IFERROR(VLOOKUP(Table1[[#This Row],[RespondentID]],'All Data'!$A:$CO,88,FALSE),"unknown")</f>
        <v>0</v>
      </c>
      <c r="AX97" s="96">
        <f>IFERROR(VLOOKUP(Table1[[#This Row],[RespondentID]],'All Data'!$A:$CO,89,FALSE),"unknown")</f>
        <v>0</v>
      </c>
      <c r="AY97" s="96">
        <f>IFERROR(VLOOKUP(Table1[[#This Row],[RespondentID]],'All Data'!$A:$CO,90,FALSE),"unknown")</f>
        <v>0</v>
      </c>
      <c r="AZ97" s="96">
        <f>IFERROR(VLOOKUP(Table1[[#This Row],[RespondentID]],'All Data'!$A:$CO,91,FALSE),"unknown")</f>
        <v>0</v>
      </c>
      <c r="BA97" s="96">
        <f>IFERROR(VLOOKUP(Table1[[#This Row],[RespondentID]],'All Data'!$A:$CO,92,FALSE),"unknown")</f>
        <v>0</v>
      </c>
      <c r="BB97" s="96">
        <f>IFERROR(VLOOKUP(Table1[[#This Row],[RespondentID]],'All Data'!$A:$CO,93,FALSE),"unknown")</f>
        <v>0</v>
      </c>
      <c r="BC97" s="96">
        <f>IFERROR(VLOOKUP(Table1[[#This Row],[RespondentID]],'All Data'!$A:$CW,94,FALSE),"unknown")</f>
        <v>0</v>
      </c>
      <c r="BD97" s="96">
        <f>IFERROR(VLOOKUP(Table1[[#This Row],[RespondentID]],'All Data'!$A:$CW,95,FALSE),"unknown")</f>
        <v>0</v>
      </c>
      <c r="BE97" s="96">
        <f>IFERROR(VLOOKUP(Table1[[#This Row],[RespondentID]],'All Data'!$A:$CW,96,FALSE),"unknown")</f>
        <v>0</v>
      </c>
      <c r="BF97" s="96">
        <f>IFERROR(VLOOKUP(Table1[[#This Row],[RespondentID]],'All Data'!$A:$CW,97,FALSE),"unknown")</f>
        <v>0</v>
      </c>
      <c r="BG97" s="96">
        <f>IFERROR(VLOOKUP(Table1[[#This Row],[RespondentID]],'All Data'!$A:$CW,98,FALSE),"unknown")</f>
        <v>0</v>
      </c>
      <c r="BH97" s="96">
        <f>IFERROR(VLOOKUP(Table1[[#This Row],[RespondentID]],'All Data'!$A:$CW,99,FALSE),"unknown")</f>
        <v>0</v>
      </c>
    </row>
    <row r="98" spans="1:60">
      <c r="A98">
        <v>114429074922</v>
      </c>
      <c r="R98" t="s">
        <v>62</v>
      </c>
      <c r="S98" t="s">
        <v>63</v>
      </c>
      <c r="U98" s="29">
        <f t="shared" si="23"/>
        <v>2</v>
      </c>
      <c r="V98" s="29">
        <f t="shared" si="24"/>
        <v>1.5</v>
      </c>
      <c r="W98" s="29"/>
      <c r="X98" s="29">
        <f t="shared" si="25"/>
        <v>0</v>
      </c>
      <c r="Y98" s="29">
        <f t="shared" si="26"/>
        <v>0</v>
      </c>
      <c r="Z98" s="29">
        <f t="shared" si="27"/>
        <v>0</v>
      </c>
      <c r="AA98" s="29">
        <f t="shared" si="28"/>
        <v>0</v>
      </c>
      <c r="AB98" s="29">
        <f t="shared" si="29"/>
        <v>0</v>
      </c>
      <c r="AC98" s="29">
        <f t="shared" si="30"/>
        <v>0</v>
      </c>
      <c r="AD98" s="29">
        <f t="shared" si="31"/>
        <v>0</v>
      </c>
      <c r="AE98" s="29">
        <f t="shared" si="32"/>
        <v>0</v>
      </c>
      <c r="AF98" s="29">
        <f t="shared" si="33"/>
        <v>0</v>
      </c>
      <c r="AG98" s="29">
        <f t="shared" si="34"/>
        <v>0</v>
      </c>
      <c r="AH98" s="29">
        <f t="shared" si="35"/>
        <v>0</v>
      </c>
      <c r="AI98" s="29">
        <f t="shared" si="36"/>
        <v>0</v>
      </c>
      <c r="AJ98" s="29">
        <f t="shared" si="37"/>
        <v>0</v>
      </c>
      <c r="AK98" s="29">
        <f t="shared" si="38"/>
        <v>0</v>
      </c>
      <c r="AL98" s="29">
        <f t="shared" si="39"/>
        <v>0</v>
      </c>
      <c r="AM98" s="29">
        <f t="shared" si="40"/>
        <v>0</v>
      </c>
      <c r="AN98" s="29">
        <f t="shared" si="41"/>
        <v>1</v>
      </c>
      <c r="AO98" s="29">
        <f t="shared" si="42"/>
        <v>1</v>
      </c>
      <c r="AP98" s="29"/>
      <c r="AQ98" s="29"/>
      <c r="AR98" s="29">
        <f t="shared" si="43"/>
        <v>2</v>
      </c>
      <c r="AS98" s="29">
        <f t="shared" si="44"/>
        <v>2</v>
      </c>
      <c r="AT98" s="29" t="str">
        <f t="shared" si="45"/>
        <v>Correct</v>
      </c>
      <c r="AU98" s="29"/>
      <c r="AV98" s="96" t="str">
        <f>IFERROR(VLOOKUP(Table1[[#This Row],[RespondentID]],'All Data'!$A:$CO,87,FALSE),"unknown")</f>
        <v>Man</v>
      </c>
      <c r="AW98" s="96" t="str">
        <f>IFERROR(VLOOKUP(Table1[[#This Row],[RespondentID]],'All Data'!$A:$CO,88,FALSE),"unknown")</f>
        <v>18-24 years</v>
      </c>
      <c r="AX98" s="96" t="str">
        <f>IFERROR(VLOOKUP(Table1[[#This Row],[RespondentID]],'All Data'!$A:$CO,89,FALSE),"unknown")</f>
        <v>Nassau</v>
      </c>
      <c r="AY98" s="96" t="str">
        <f>IFERROR(VLOOKUP(Table1[[#This Row],[RespondentID]],'All Data'!$A:$CO,90,FALSE),"unknown")</f>
        <v>Franklin Square, 11010</v>
      </c>
      <c r="AZ98" s="96" t="str">
        <f>IFERROR(VLOOKUP(Table1[[#This Row],[RespondentID]],'All Data'!$A:$CO,91,FALSE),"unknown")</f>
        <v>White</v>
      </c>
      <c r="BA98" s="96" t="str">
        <f>IFERROR(VLOOKUP(Table1[[#This Row],[RespondentID]],'All Data'!$A:$CO,92,FALSE),"unknown")</f>
        <v>Not Hispanic or Latino</v>
      </c>
      <c r="BB98" s="96" t="str">
        <f>IFERROR(VLOOKUP(Table1[[#This Row],[RespondentID]],'All Data'!$A:$CO,93,FALSE),"unknown")</f>
        <v>English</v>
      </c>
      <c r="BC98" s="96" t="str">
        <f>IFERROR(VLOOKUP(Table1[[#This Row],[RespondentID]],'All Data'!$A:$CW,94,FALSE),"unknown")</f>
        <v>$75,000 to $125,000</v>
      </c>
      <c r="BD98" s="96" t="str">
        <f>IFERROR(VLOOKUP(Table1[[#This Row],[RespondentID]],'All Data'!$A:$CW,95,FALSE),"unknown")</f>
        <v>Other (please specify)</v>
      </c>
      <c r="BE98" s="96" t="str">
        <f>IFERROR(VLOOKUP(Table1[[#This Row],[RespondentID]],'All Data'!$A:$CW,96,FALSE),"unknown")</f>
        <v>Employed for wages</v>
      </c>
      <c r="BF98" s="96" t="str">
        <f>IFERROR(VLOOKUP(Table1[[#This Row],[RespondentID]],'All Data'!$A:$CW,97,FALSE),"unknown")</f>
        <v>Yes</v>
      </c>
      <c r="BG98" s="96" t="str">
        <f>IFERROR(VLOOKUP(Table1[[#This Row],[RespondentID]],'All Data'!$A:$CW,98,FALSE),"unknown")</f>
        <v>Private/Commercial</v>
      </c>
      <c r="BH98" s="96" t="str">
        <f>IFERROR(VLOOKUP(Table1[[#This Row],[RespondentID]],'All Data'!$A:$CW,99,FALSE),"unknown")</f>
        <v>Yes</v>
      </c>
    </row>
    <row r="99" spans="1:60">
      <c r="A99">
        <v>114428865341</v>
      </c>
      <c r="B99" t="s">
        <v>49</v>
      </c>
      <c r="C99" t="s">
        <v>50</v>
      </c>
      <c r="D99" t="s">
        <v>51</v>
      </c>
      <c r="E99" t="s">
        <v>17</v>
      </c>
      <c r="G99" t="s">
        <v>53</v>
      </c>
      <c r="L99" t="s">
        <v>58</v>
      </c>
      <c r="M99" t="s">
        <v>59</v>
      </c>
      <c r="N99" t="s">
        <v>24</v>
      </c>
      <c r="O99" t="s">
        <v>20</v>
      </c>
      <c r="R99" t="s">
        <v>62</v>
      </c>
      <c r="S99" t="s">
        <v>63</v>
      </c>
      <c r="U99" s="29">
        <f t="shared" si="23"/>
        <v>11</v>
      </c>
      <c r="V99" s="29">
        <f t="shared" si="24"/>
        <v>0.27272727272727271</v>
      </c>
      <c r="W99" s="29"/>
      <c r="X99" s="29">
        <f t="shared" si="25"/>
        <v>0.27272727272727271</v>
      </c>
      <c r="Y99" s="29">
        <f t="shared" si="26"/>
        <v>0.27272727272727271</v>
      </c>
      <c r="Z99" s="29">
        <f t="shared" si="27"/>
        <v>0.27272727272727271</v>
      </c>
      <c r="AA99" s="29">
        <f t="shared" si="28"/>
        <v>0.27272727272727271</v>
      </c>
      <c r="AB99" s="29">
        <f t="shared" si="29"/>
        <v>0</v>
      </c>
      <c r="AC99" s="29">
        <f t="shared" si="30"/>
        <v>0.27272727272727271</v>
      </c>
      <c r="AD99" s="29">
        <f t="shared" si="31"/>
        <v>0</v>
      </c>
      <c r="AE99" s="29">
        <f t="shared" si="32"/>
        <v>0</v>
      </c>
      <c r="AF99" s="29">
        <f t="shared" si="33"/>
        <v>0</v>
      </c>
      <c r="AG99" s="29">
        <f t="shared" si="34"/>
        <v>0</v>
      </c>
      <c r="AH99" s="29">
        <f t="shared" si="35"/>
        <v>0.27272727272727271</v>
      </c>
      <c r="AI99" s="29">
        <f t="shared" si="36"/>
        <v>0.27272727272727271</v>
      </c>
      <c r="AJ99" s="29">
        <f t="shared" si="37"/>
        <v>0.27272727272727271</v>
      </c>
      <c r="AK99" s="29">
        <f t="shared" si="38"/>
        <v>0.27272727272727271</v>
      </c>
      <c r="AL99" s="29">
        <f t="shared" si="39"/>
        <v>0</v>
      </c>
      <c r="AM99" s="29">
        <f t="shared" si="40"/>
        <v>0</v>
      </c>
      <c r="AN99" s="29">
        <f t="shared" si="41"/>
        <v>0.27272727272727271</v>
      </c>
      <c r="AO99" s="29">
        <f t="shared" si="42"/>
        <v>0.27272727272727271</v>
      </c>
      <c r="AP99" s="29"/>
      <c r="AQ99" s="29"/>
      <c r="AR99" s="29">
        <f t="shared" si="43"/>
        <v>2.9999999999999991</v>
      </c>
      <c r="AS99" s="29">
        <f t="shared" si="44"/>
        <v>11</v>
      </c>
      <c r="AT99" s="29" t="str">
        <f t="shared" si="45"/>
        <v>Correct</v>
      </c>
      <c r="AU99" s="29"/>
      <c r="AV99" s="96" t="str">
        <f>IFERROR(VLOOKUP(Table1[[#This Row],[RespondentID]],'All Data'!$A:$CO,87,FALSE),"unknown")</f>
        <v>Woman</v>
      </c>
      <c r="AW99" s="96" t="str">
        <f>IFERROR(VLOOKUP(Table1[[#This Row],[RespondentID]],'All Data'!$A:$CO,88,FALSE),"unknown")</f>
        <v>18-24 years</v>
      </c>
      <c r="AX99" s="96" t="str">
        <f>IFERROR(VLOOKUP(Table1[[#This Row],[RespondentID]],'All Data'!$A:$CO,89,FALSE),"unknown")</f>
        <v>Suffolk</v>
      </c>
      <c r="AY99" s="96" t="str">
        <f>IFERROR(VLOOKUP(Table1[[#This Row],[RespondentID]],'All Data'!$A:$CO,90,FALSE),"unknown")</f>
        <v>North Babylon, 11703</v>
      </c>
      <c r="AZ99" s="96" t="str">
        <f>IFERROR(VLOOKUP(Table1[[#This Row],[RespondentID]],'All Data'!$A:$CO,91,FALSE),"unknown")</f>
        <v>White</v>
      </c>
      <c r="BA99" s="96" t="str">
        <f>IFERROR(VLOOKUP(Table1[[#This Row],[RespondentID]],'All Data'!$A:$CO,92,FALSE),"unknown")</f>
        <v>Not Hispanic or Latino</v>
      </c>
      <c r="BB99" s="96" t="str">
        <f>IFERROR(VLOOKUP(Table1[[#This Row],[RespondentID]],'All Data'!$A:$CO,93,FALSE),"unknown")</f>
        <v>English</v>
      </c>
      <c r="BC99" s="96" t="str">
        <f>IFERROR(VLOOKUP(Table1[[#This Row],[RespondentID]],'All Data'!$A:$CW,94,FALSE),"unknown")</f>
        <v>$75,000 to $125,000</v>
      </c>
      <c r="BD99" s="96" t="str">
        <f>IFERROR(VLOOKUP(Table1[[#This Row],[RespondentID]],'All Data'!$A:$CW,95,FALSE),"unknown")</f>
        <v>High school graduate</v>
      </c>
      <c r="BE99" s="96" t="str">
        <f>IFERROR(VLOOKUP(Table1[[#This Row],[RespondentID]],'All Data'!$A:$CW,96,FALSE),"unknown")</f>
        <v>Student</v>
      </c>
      <c r="BF99" s="96" t="str">
        <f>IFERROR(VLOOKUP(Table1[[#This Row],[RespondentID]],'All Data'!$A:$CW,97,FALSE),"unknown")</f>
        <v>Yes</v>
      </c>
      <c r="BG99" s="96" t="str">
        <f>IFERROR(VLOOKUP(Table1[[#This Row],[RespondentID]],'All Data'!$A:$CW,98,FALSE),"unknown")</f>
        <v>Private/Commercial</v>
      </c>
      <c r="BH99" s="96" t="str">
        <f>IFERROR(VLOOKUP(Table1[[#This Row],[RespondentID]],'All Data'!$A:$CW,99,FALSE),"unknown")</f>
        <v>Yes</v>
      </c>
    </row>
    <row r="100" spans="1:60">
      <c r="A100">
        <v>114428313792</v>
      </c>
      <c r="F100" t="s">
        <v>52</v>
      </c>
      <c r="G100" t="s">
        <v>53</v>
      </c>
      <c r="N100" t="s">
        <v>24</v>
      </c>
      <c r="U100" s="29">
        <f t="shared" si="23"/>
        <v>3</v>
      </c>
      <c r="V100" s="29">
        <f t="shared" si="24"/>
        <v>1</v>
      </c>
      <c r="W100" s="29"/>
      <c r="X100" s="29">
        <f t="shared" si="25"/>
        <v>0</v>
      </c>
      <c r="Y100" s="29">
        <f t="shared" si="26"/>
        <v>0</v>
      </c>
      <c r="Z100" s="29">
        <f t="shared" si="27"/>
        <v>0</v>
      </c>
      <c r="AA100" s="29">
        <f t="shared" si="28"/>
        <v>0</v>
      </c>
      <c r="AB100" s="29">
        <f t="shared" si="29"/>
        <v>1</v>
      </c>
      <c r="AC100" s="29">
        <f t="shared" si="30"/>
        <v>1</v>
      </c>
      <c r="AD100" s="29">
        <f t="shared" si="31"/>
        <v>0</v>
      </c>
      <c r="AE100" s="29">
        <f t="shared" si="32"/>
        <v>0</v>
      </c>
      <c r="AF100" s="29">
        <f t="shared" si="33"/>
        <v>0</v>
      </c>
      <c r="AG100" s="29">
        <f t="shared" si="34"/>
        <v>0</v>
      </c>
      <c r="AH100" s="29">
        <f t="shared" si="35"/>
        <v>0</v>
      </c>
      <c r="AI100" s="29">
        <f t="shared" si="36"/>
        <v>0</v>
      </c>
      <c r="AJ100" s="29">
        <f t="shared" si="37"/>
        <v>1</v>
      </c>
      <c r="AK100" s="29">
        <f t="shared" si="38"/>
        <v>0</v>
      </c>
      <c r="AL100" s="29">
        <f t="shared" si="39"/>
        <v>0</v>
      </c>
      <c r="AM100" s="29">
        <f t="shared" si="40"/>
        <v>0</v>
      </c>
      <c r="AN100" s="29">
        <f t="shared" si="41"/>
        <v>0</v>
      </c>
      <c r="AO100" s="29">
        <f t="shared" si="42"/>
        <v>0</v>
      </c>
      <c r="AP100" s="29"/>
      <c r="AQ100" s="29"/>
      <c r="AR100" s="29">
        <f t="shared" si="43"/>
        <v>3</v>
      </c>
      <c r="AS100" s="29">
        <f t="shared" si="44"/>
        <v>3</v>
      </c>
      <c r="AT100" s="29" t="str">
        <f t="shared" si="45"/>
        <v>Correct</v>
      </c>
      <c r="AU100" s="29"/>
      <c r="AV100" s="96" t="str">
        <f>IFERROR(VLOOKUP(Table1[[#This Row],[RespondentID]],'All Data'!$A:$CO,87,FALSE),"unknown")</f>
        <v>Man</v>
      </c>
      <c r="AW100" s="96" t="str">
        <f>IFERROR(VLOOKUP(Table1[[#This Row],[RespondentID]],'All Data'!$A:$CO,88,FALSE),"unknown")</f>
        <v>18-24 years</v>
      </c>
      <c r="AX100" s="96" t="str">
        <f>IFERROR(VLOOKUP(Table1[[#This Row],[RespondentID]],'All Data'!$A:$CO,89,FALSE),"unknown")</f>
        <v>Suffolk</v>
      </c>
      <c r="AY100" s="96" t="str">
        <f>IFERROR(VLOOKUP(Table1[[#This Row],[RespondentID]],'All Data'!$A:$CO,90,FALSE),"unknown")</f>
        <v>Wyandanch, 11798</v>
      </c>
      <c r="AZ100" s="96" t="str">
        <f>IFERROR(VLOOKUP(Table1[[#This Row],[RespondentID]],'All Data'!$A:$CO,91,FALSE),"unknown")</f>
        <v>Black or African American</v>
      </c>
      <c r="BA100" s="96" t="str">
        <f>IFERROR(VLOOKUP(Table1[[#This Row],[RespondentID]],'All Data'!$A:$CO,92,FALSE),"unknown")</f>
        <v>Not Hispanic or Latino</v>
      </c>
      <c r="BB100" s="96" t="str">
        <f>IFERROR(VLOOKUP(Table1[[#This Row],[RespondentID]],'All Data'!$A:$CO,93,FALSE),"unknown")</f>
        <v>English, Other</v>
      </c>
      <c r="BC100" s="96" t="str">
        <f>IFERROR(VLOOKUP(Table1[[#This Row],[RespondentID]],'All Data'!$A:$CW,94,FALSE),"unknown")</f>
        <v>$35,000 to $49,999</v>
      </c>
      <c r="BD100" s="96" t="str">
        <f>IFERROR(VLOOKUP(Table1[[#This Row],[RespondentID]],'All Data'!$A:$CW,95,FALSE),"unknown")</f>
        <v>High school graduate</v>
      </c>
      <c r="BE100" s="96" t="str">
        <f>IFERROR(VLOOKUP(Table1[[#This Row],[RespondentID]],'All Data'!$A:$CW,96,FALSE),"unknown")</f>
        <v>Student</v>
      </c>
      <c r="BF100" s="96" t="str">
        <f>IFERROR(VLOOKUP(Table1[[#This Row],[RespondentID]],'All Data'!$A:$CW,97,FALSE),"unknown")</f>
        <v>Yes</v>
      </c>
      <c r="BG100" s="96" t="str">
        <f>IFERROR(VLOOKUP(Table1[[#This Row],[RespondentID]],'All Data'!$A:$CW,98,FALSE),"unknown")</f>
        <v>Medicare</v>
      </c>
      <c r="BH100" s="96" t="str">
        <f>IFERROR(VLOOKUP(Table1[[#This Row],[RespondentID]],'All Data'!$A:$CW,99,FALSE),"unknown")</f>
        <v>Yes</v>
      </c>
    </row>
    <row r="101" spans="1:60">
      <c r="A101">
        <v>114424861246</v>
      </c>
      <c r="P101" t="s">
        <v>60</v>
      </c>
      <c r="R101" t="s">
        <v>62</v>
      </c>
      <c r="T101" t="s">
        <v>492</v>
      </c>
      <c r="U101" s="29">
        <f t="shared" si="23"/>
        <v>3</v>
      </c>
      <c r="V101" s="29">
        <f t="shared" si="24"/>
        <v>1</v>
      </c>
      <c r="W101" s="29"/>
      <c r="X101" s="29">
        <f t="shared" si="25"/>
        <v>0</v>
      </c>
      <c r="Y101" s="29">
        <f t="shared" si="26"/>
        <v>0</v>
      </c>
      <c r="Z101" s="29">
        <f t="shared" si="27"/>
        <v>0</v>
      </c>
      <c r="AA101" s="29">
        <f t="shared" si="28"/>
        <v>0</v>
      </c>
      <c r="AB101" s="29">
        <f t="shared" si="29"/>
        <v>0</v>
      </c>
      <c r="AC101" s="29">
        <f t="shared" si="30"/>
        <v>0</v>
      </c>
      <c r="AD101" s="29">
        <f t="shared" si="31"/>
        <v>0</v>
      </c>
      <c r="AE101" s="29">
        <f t="shared" si="32"/>
        <v>0</v>
      </c>
      <c r="AF101" s="29">
        <f t="shared" si="33"/>
        <v>0</v>
      </c>
      <c r="AG101" s="29">
        <f t="shared" si="34"/>
        <v>0</v>
      </c>
      <c r="AH101" s="29">
        <f t="shared" si="35"/>
        <v>0</v>
      </c>
      <c r="AI101" s="29">
        <f t="shared" si="36"/>
        <v>0</v>
      </c>
      <c r="AJ101" s="29">
        <f t="shared" si="37"/>
        <v>0</v>
      </c>
      <c r="AK101" s="29">
        <f t="shared" si="38"/>
        <v>0</v>
      </c>
      <c r="AL101" s="29">
        <f t="shared" si="39"/>
        <v>1</v>
      </c>
      <c r="AM101" s="29">
        <f t="shared" si="40"/>
        <v>0</v>
      </c>
      <c r="AN101" s="29">
        <f t="shared" si="41"/>
        <v>1</v>
      </c>
      <c r="AO101" s="29">
        <f t="shared" si="42"/>
        <v>0</v>
      </c>
      <c r="AP101" s="29"/>
      <c r="AQ101" s="29"/>
      <c r="AR101" s="29">
        <f t="shared" si="43"/>
        <v>2</v>
      </c>
      <c r="AS101" s="29">
        <f t="shared" si="44"/>
        <v>3</v>
      </c>
      <c r="AT101" s="29" t="str">
        <f t="shared" si="45"/>
        <v>Wrong</v>
      </c>
      <c r="AU101" s="29"/>
      <c r="AV101" s="96" t="str">
        <f>IFERROR(VLOOKUP(Table1[[#This Row],[RespondentID]],'All Data'!$A:$CO,87,FALSE),"unknown")</f>
        <v>Woman</v>
      </c>
      <c r="AW101" s="96" t="str">
        <f>IFERROR(VLOOKUP(Table1[[#This Row],[RespondentID]],'All Data'!$A:$CO,88,FALSE),"unknown")</f>
        <v>18-24 years</v>
      </c>
      <c r="AX101" s="96" t="str">
        <f>IFERROR(VLOOKUP(Table1[[#This Row],[RespondentID]],'All Data'!$A:$CO,89,FALSE),"unknown")</f>
        <v>Nassau</v>
      </c>
      <c r="AY101" s="96" t="str">
        <f>IFERROR(VLOOKUP(Table1[[#This Row],[RespondentID]],'All Data'!$A:$CO,90,FALSE),"unknown")</f>
        <v>Seaford, 11783</v>
      </c>
      <c r="AZ101" s="96" t="str">
        <f>IFERROR(VLOOKUP(Table1[[#This Row],[RespondentID]],'All Data'!$A:$CO,91,FALSE),"unknown")</f>
        <v>White</v>
      </c>
      <c r="BA101" s="96" t="str">
        <f>IFERROR(VLOOKUP(Table1[[#This Row],[RespondentID]],'All Data'!$A:$CO,92,FALSE),"unknown")</f>
        <v>Not Hispanic or Latino</v>
      </c>
      <c r="BB101" s="96" t="str">
        <f>IFERROR(VLOOKUP(Table1[[#This Row],[RespondentID]],'All Data'!$A:$CO,93,FALSE),"unknown")</f>
        <v>English</v>
      </c>
      <c r="BC101" s="96" t="str">
        <f>IFERROR(VLOOKUP(Table1[[#This Row],[RespondentID]],'All Data'!$A:$CW,94,FALSE),"unknown")</f>
        <v>$50,000 to $74,999</v>
      </c>
      <c r="BD101" s="96" t="str">
        <f>IFERROR(VLOOKUP(Table1[[#This Row],[RespondentID]],'All Data'!$A:$CW,95,FALSE),"unknown")</f>
        <v>High school graduate</v>
      </c>
      <c r="BE101" s="96" t="str">
        <f>IFERROR(VLOOKUP(Table1[[#This Row],[RespondentID]],'All Data'!$A:$CW,96,FALSE),"unknown")</f>
        <v>Student</v>
      </c>
      <c r="BF101" s="96" t="str">
        <f>IFERROR(VLOOKUP(Table1[[#This Row],[RespondentID]],'All Data'!$A:$CW,97,FALSE),"unknown")</f>
        <v>Yes</v>
      </c>
      <c r="BG101" s="96" t="str">
        <f>IFERROR(VLOOKUP(Table1[[#This Row],[RespondentID]],'All Data'!$A:$CW,98,FALSE),"unknown")</f>
        <v>Medicare</v>
      </c>
      <c r="BH101" s="96" t="str">
        <f>IFERROR(VLOOKUP(Table1[[#This Row],[RespondentID]],'All Data'!$A:$CW,99,FALSE),"unknown")</f>
        <v>Yes</v>
      </c>
    </row>
    <row r="102" spans="1:60">
      <c r="A102">
        <v>114421723858</v>
      </c>
      <c r="B102" t="s">
        <v>49</v>
      </c>
      <c r="F102" t="s">
        <v>52</v>
      </c>
      <c r="H102" t="s">
        <v>54</v>
      </c>
      <c r="I102" t="s">
        <v>55</v>
      </c>
      <c r="K102" t="s">
        <v>57</v>
      </c>
      <c r="N102" t="s">
        <v>24</v>
      </c>
      <c r="Q102" t="s">
        <v>61</v>
      </c>
      <c r="R102" t="s">
        <v>62</v>
      </c>
      <c r="U102" s="29">
        <f t="shared" si="23"/>
        <v>8</v>
      </c>
      <c r="V102" s="29">
        <f t="shared" si="24"/>
        <v>0.375</v>
      </c>
      <c r="W102" s="29"/>
      <c r="X102" s="29">
        <f t="shared" si="25"/>
        <v>0.375</v>
      </c>
      <c r="Y102" s="29">
        <f t="shared" si="26"/>
        <v>0</v>
      </c>
      <c r="Z102" s="29">
        <f t="shared" si="27"/>
        <v>0</v>
      </c>
      <c r="AA102" s="29">
        <f t="shared" si="28"/>
        <v>0</v>
      </c>
      <c r="AB102" s="29">
        <f t="shared" si="29"/>
        <v>0.375</v>
      </c>
      <c r="AC102" s="29">
        <f t="shared" si="30"/>
        <v>0</v>
      </c>
      <c r="AD102" s="29">
        <f t="shared" si="31"/>
        <v>0.375</v>
      </c>
      <c r="AE102" s="29">
        <f t="shared" si="32"/>
        <v>0.375</v>
      </c>
      <c r="AF102" s="29">
        <f t="shared" si="33"/>
        <v>0</v>
      </c>
      <c r="AG102" s="29">
        <f t="shared" si="34"/>
        <v>0.375</v>
      </c>
      <c r="AH102" s="29">
        <f t="shared" si="35"/>
        <v>0</v>
      </c>
      <c r="AI102" s="29">
        <f t="shared" si="36"/>
        <v>0</v>
      </c>
      <c r="AJ102" s="29">
        <f t="shared" si="37"/>
        <v>0.375</v>
      </c>
      <c r="AK102" s="29">
        <f t="shared" si="38"/>
        <v>0</v>
      </c>
      <c r="AL102" s="29">
        <f t="shared" si="39"/>
        <v>0</v>
      </c>
      <c r="AM102" s="29">
        <f t="shared" si="40"/>
        <v>0.375</v>
      </c>
      <c r="AN102" s="29">
        <f t="shared" si="41"/>
        <v>0.375</v>
      </c>
      <c r="AO102" s="29">
        <f t="shared" si="42"/>
        <v>0</v>
      </c>
      <c r="AP102" s="29"/>
      <c r="AQ102" s="29"/>
      <c r="AR102" s="29">
        <f t="shared" si="43"/>
        <v>3</v>
      </c>
      <c r="AS102" s="29">
        <f t="shared" si="44"/>
        <v>8</v>
      </c>
      <c r="AT102" s="29" t="str">
        <f t="shared" si="45"/>
        <v>Correct</v>
      </c>
      <c r="AU102" s="29"/>
      <c r="AV102" s="96" t="str">
        <f>IFERROR(VLOOKUP(Table1[[#This Row],[RespondentID]],'All Data'!$A:$CO,87,FALSE),"unknown")</f>
        <v>Woman</v>
      </c>
      <c r="AW102" s="96" t="str">
        <f>IFERROR(VLOOKUP(Table1[[#This Row],[RespondentID]],'All Data'!$A:$CO,88,FALSE),"unknown")</f>
        <v>65+ years</v>
      </c>
      <c r="AX102" s="96" t="str">
        <f>IFERROR(VLOOKUP(Table1[[#This Row],[RespondentID]],'All Data'!$A:$CO,89,FALSE),"unknown")</f>
        <v>Suffolk</v>
      </c>
      <c r="AY102" s="96" t="str">
        <f>IFERROR(VLOOKUP(Table1[[#This Row],[RespondentID]],'All Data'!$A:$CO,90,FALSE),"unknown")</f>
        <v>Mastic Beach, 11951</v>
      </c>
      <c r="AZ102" s="96">
        <f>IFERROR(VLOOKUP(Table1[[#This Row],[RespondentID]],'All Data'!$A:$CO,91,FALSE),"unknown")</f>
        <v>0</v>
      </c>
      <c r="BA102" s="96">
        <f>IFERROR(VLOOKUP(Table1[[#This Row],[RespondentID]],'All Data'!$A:$CO,92,FALSE),"unknown")</f>
        <v>0</v>
      </c>
      <c r="BB102" s="96">
        <f>IFERROR(VLOOKUP(Table1[[#This Row],[RespondentID]],'All Data'!$A:$CO,93,FALSE),"unknown")</f>
        <v>0</v>
      </c>
      <c r="BC102" s="96">
        <f>IFERROR(VLOOKUP(Table1[[#This Row],[RespondentID]],'All Data'!$A:$CW,94,FALSE),"unknown")</f>
        <v>0</v>
      </c>
      <c r="BD102" s="96">
        <f>IFERROR(VLOOKUP(Table1[[#This Row],[RespondentID]],'All Data'!$A:$CW,95,FALSE),"unknown")</f>
        <v>0</v>
      </c>
      <c r="BE102" s="96">
        <f>IFERROR(VLOOKUP(Table1[[#This Row],[RespondentID]],'All Data'!$A:$CW,96,FALSE),"unknown")</f>
        <v>0</v>
      </c>
      <c r="BF102" s="96">
        <f>IFERROR(VLOOKUP(Table1[[#This Row],[RespondentID]],'All Data'!$A:$CW,97,FALSE),"unknown")</f>
        <v>0</v>
      </c>
      <c r="BG102" s="96">
        <f>IFERROR(VLOOKUP(Table1[[#This Row],[RespondentID]],'All Data'!$A:$CW,98,FALSE),"unknown")</f>
        <v>0</v>
      </c>
      <c r="BH102" s="96">
        <f>IFERROR(VLOOKUP(Table1[[#This Row],[RespondentID]],'All Data'!$A:$CW,99,FALSE),"unknown")</f>
        <v>0</v>
      </c>
    </row>
    <row r="103" spans="1:60">
      <c r="A103">
        <v>114417972928</v>
      </c>
      <c r="D103" t="s">
        <v>51</v>
      </c>
      <c r="F103" t="s">
        <v>52</v>
      </c>
      <c r="P103" t="s">
        <v>60</v>
      </c>
      <c r="U103" s="29">
        <f t="shared" si="23"/>
        <v>3</v>
      </c>
      <c r="V103" s="29">
        <f t="shared" si="24"/>
        <v>1</v>
      </c>
      <c r="W103" s="29"/>
      <c r="X103" s="29">
        <f t="shared" si="25"/>
        <v>0</v>
      </c>
      <c r="Y103" s="29">
        <f t="shared" si="26"/>
        <v>0</v>
      </c>
      <c r="Z103" s="29">
        <f t="shared" si="27"/>
        <v>1</v>
      </c>
      <c r="AA103" s="29">
        <f t="shared" si="28"/>
        <v>0</v>
      </c>
      <c r="AB103" s="29">
        <f t="shared" si="29"/>
        <v>1</v>
      </c>
      <c r="AC103" s="29">
        <f t="shared" si="30"/>
        <v>0</v>
      </c>
      <c r="AD103" s="29">
        <f t="shared" si="31"/>
        <v>0</v>
      </c>
      <c r="AE103" s="29">
        <f t="shared" si="32"/>
        <v>0</v>
      </c>
      <c r="AF103" s="29">
        <f t="shared" si="33"/>
        <v>0</v>
      </c>
      <c r="AG103" s="29">
        <f t="shared" si="34"/>
        <v>0</v>
      </c>
      <c r="AH103" s="29">
        <f t="shared" si="35"/>
        <v>0</v>
      </c>
      <c r="AI103" s="29">
        <f t="shared" si="36"/>
        <v>0</v>
      </c>
      <c r="AJ103" s="29">
        <f t="shared" si="37"/>
        <v>0</v>
      </c>
      <c r="AK103" s="29">
        <f t="shared" si="38"/>
        <v>0</v>
      </c>
      <c r="AL103" s="29">
        <f t="shared" si="39"/>
        <v>1</v>
      </c>
      <c r="AM103" s="29">
        <f t="shared" si="40"/>
        <v>0</v>
      </c>
      <c r="AN103" s="29">
        <f t="shared" si="41"/>
        <v>0</v>
      </c>
      <c r="AO103" s="29">
        <f t="shared" si="42"/>
        <v>0</v>
      </c>
      <c r="AP103" s="29"/>
      <c r="AQ103" s="29"/>
      <c r="AR103" s="29">
        <f t="shared" si="43"/>
        <v>3</v>
      </c>
      <c r="AS103" s="29">
        <f t="shared" si="44"/>
        <v>3</v>
      </c>
      <c r="AT103" s="29" t="str">
        <f t="shared" si="45"/>
        <v>Correct</v>
      </c>
      <c r="AU103" s="29"/>
      <c r="AV103" s="96" t="str">
        <f>IFERROR(VLOOKUP(Table1[[#This Row],[RespondentID]],'All Data'!$A:$CO,87,FALSE),"unknown")</f>
        <v>Woman</v>
      </c>
      <c r="AW103" s="96" t="str">
        <f>IFERROR(VLOOKUP(Table1[[#This Row],[RespondentID]],'All Data'!$A:$CO,88,FALSE),"unknown")</f>
        <v>55-64 years</v>
      </c>
      <c r="AX103" s="96" t="str">
        <f>IFERROR(VLOOKUP(Table1[[#This Row],[RespondentID]],'All Data'!$A:$CO,89,FALSE),"unknown")</f>
        <v>Suffolk</v>
      </c>
      <c r="AY103" s="96" t="str">
        <f>IFERROR(VLOOKUP(Table1[[#This Row],[RespondentID]],'All Data'!$A:$CO,90,FALSE),"unknown")</f>
        <v>East Patchogue, 11772</v>
      </c>
      <c r="AZ103" s="96" t="str">
        <f>IFERROR(VLOOKUP(Table1[[#This Row],[RespondentID]],'All Data'!$A:$CO,91,FALSE),"unknown")</f>
        <v>White</v>
      </c>
      <c r="BA103" s="96" t="str">
        <f>IFERROR(VLOOKUP(Table1[[#This Row],[RespondentID]],'All Data'!$A:$CO,92,FALSE),"unknown")</f>
        <v>Not Hispanic or Latino</v>
      </c>
      <c r="BB103" s="96" t="str">
        <f>IFERROR(VLOOKUP(Table1[[#This Row],[RespondentID]],'All Data'!$A:$CO,93,FALSE),"unknown")</f>
        <v>English</v>
      </c>
      <c r="BC103" s="96" t="str">
        <f>IFERROR(VLOOKUP(Table1[[#This Row],[RespondentID]],'All Data'!$A:$CW,94,FALSE),"unknown")</f>
        <v>$75,000 to $125,000</v>
      </c>
      <c r="BD103" s="96" t="str">
        <f>IFERROR(VLOOKUP(Table1[[#This Row],[RespondentID]],'All Data'!$A:$CW,95,FALSE),"unknown")</f>
        <v>Some college</v>
      </c>
      <c r="BE103" s="96" t="str">
        <f>IFERROR(VLOOKUP(Table1[[#This Row],[RespondentID]],'All Data'!$A:$CW,96,FALSE),"unknown")</f>
        <v>Employed for wages</v>
      </c>
      <c r="BF103" s="96" t="str">
        <f>IFERROR(VLOOKUP(Table1[[#This Row],[RespondentID]],'All Data'!$A:$CW,97,FALSE),"unknown")</f>
        <v>Yes</v>
      </c>
      <c r="BG103" s="96" t="str">
        <f>IFERROR(VLOOKUP(Table1[[#This Row],[RespondentID]],'All Data'!$A:$CW,98,FALSE),"unknown")</f>
        <v>Private/Commercial</v>
      </c>
      <c r="BH103" s="96" t="str">
        <f>IFERROR(VLOOKUP(Table1[[#This Row],[RespondentID]],'All Data'!$A:$CW,99,FALSE),"unknown")</f>
        <v>Yes</v>
      </c>
    </row>
    <row r="104" spans="1:60">
      <c r="A104">
        <v>114413275309</v>
      </c>
      <c r="Q104" t="s">
        <v>61</v>
      </c>
      <c r="U104" s="29">
        <f t="shared" si="23"/>
        <v>1</v>
      </c>
      <c r="V104" s="29">
        <f t="shared" si="24"/>
        <v>3</v>
      </c>
      <c r="W104" s="29"/>
      <c r="X104" s="29">
        <f t="shared" si="25"/>
        <v>0</v>
      </c>
      <c r="Y104" s="29">
        <f t="shared" si="26"/>
        <v>0</v>
      </c>
      <c r="Z104" s="29">
        <f t="shared" si="27"/>
        <v>0</v>
      </c>
      <c r="AA104" s="29">
        <f t="shared" si="28"/>
        <v>0</v>
      </c>
      <c r="AB104" s="29">
        <f t="shared" si="29"/>
        <v>0</v>
      </c>
      <c r="AC104" s="29">
        <f t="shared" si="30"/>
        <v>0</v>
      </c>
      <c r="AD104" s="29">
        <f t="shared" si="31"/>
        <v>0</v>
      </c>
      <c r="AE104" s="29">
        <f t="shared" si="32"/>
        <v>0</v>
      </c>
      <c r="AF104" s="29">
        <f t="shared" si="33"/>
        <v>0</v>
      </c>
      <c r="AG104" s="29">
        <f t="shared" si="34"/>
        <v>0</v>
      </c>
      <c r="AH104" s="29">
        <f t="shared" si="35"/>
        <v>0</v>
      </c>
      <c r="AI104" s="29">
        <f t="shared" si="36"/>
        <v>0</v>
      </c>
      <c r="AJ104" s="29">
        <f t="shared" si="37"/>
        <v>0</v>
      </c>
      <c r="AK104" s="29">
        <f t="shared" si="38"/>
        <v>0</v>
      </c>
      <c r="AL104" s="29">
        <f t="shared" si="39"/>
        <v>0</v>
      </c>
      <c r="AM104" s="29">
        <f t="shared" si="40"/>
        <v>1</v>
      </c>
      <c r="AN104" s="29">
        <f t="shared" si="41"/>
        <v>0</v>
      </c>
      <c r="AO104" s="29">
        <f t="shared" si="42"/>
        <v>0</v>
      </c>
      <c r="AP104" s="29"/>
      <c r="AQ104" s="29"/>
      <c r="AR104" s="29">
        <f t="shared" si="43"/>
        <v>1</v>
      </c>
      <c r="AS104" s="29">
        <f t="shared" si="44"/>
        <v>1</v>
      </c>
      <c r="AT104" s="29" t="str">
        <f t="shared" si="45"/>
        <v>Correct</v>
      </c>
      <c r="AU104" s="29"/>
      <c r="AV104" s="96" t="str">
        <f>IFERROR(VLOOKUP(Table1[[#This Row],[RespondentID]],'All Data'!$A:$CO,87,FALSE),"unknown")</f>
        <v>Man</v>
      </c>
      <c r="AW104" s="96" t="str">
        <f>IFERROR(VLOOKUP(Table1[[#This Row],[RespondentID]],'All Data'!$A:$CO,88,FALSE),"unknown")</f>
        <v>65+ years</v>
      </c>
      <c r="AX104" s="96" t="str">
        <f>IFERROR(VLOOKUP(Table1[[#This Row],[RespondentID]],'All Data'!$A:$CO,89,FALSE),"unknown")</f>
        <v>Suffolk</v>
      </c>
      <c r="AY104" s="96" t="str">
        <f>IFERROR(VLOOKUP(Table1[[#This Row],[RespondentID]],'All Data'!$A:$CO,90,FALSE),"unknown")</f>
        <v>Stony Brook, 11790</v>
      </c>
      <c r="AZ104" s="96" t="str">
        <f>IFERROR(VLOOKUP(Table1[[#This Row],[RespondentID]],'All Data'!$A:$CO,91,FALSE),"unknown")</f>
        <v>American Indian and Alaska Native</v>
      </c>
      <c r="BA104" s="96" t="str">
        <f>IFERROR(VLOOKUP(Table1[[#This Row],[RespondentID]],'All Data'!$A:$CO,92,FALSE),"unknown")</f>
        <v>Not Hispanic or Latino</v>
      </c>
      <c r="BB104" s="96" t="str">
        <f>IFERROR(VLOOKUP(Table1[[#This Row],[RespondentID]],'All Data'!$A:$CO,93,FALSE),"unknown")</f>
        <v>English, Italian</v>
      </c>
      <c r="BC104" s="96" t="str">
        <f>IFERROR(VLOOKUP(Table1[[#This Row],[RespondentID]],'All Data'!$A:$CW,94,FALSE),"unknown")</f>
        <v>$35,000 to $49,999</v>
      </c>
      <c r="BD104" s="96" t="str">
        <f>IFERROR(VLOOKUP(Table1[[#This Row],[RespondentID]],'All Data'!$A:$CW,95,FALSE),"unknown")</f>
        <v>Some college</v>
      </c>
      <c r="BE104" s="96" t="str">
        <f>IFERROR(VLOOKUP(Table1[[#This Row],[RespondentID]],'All Data'!$A:$CW,96,FALSE),"unknown")</f>
        <v>Retired</v>
      </c>
      <c r="BF104" s="96" t="str">
        <f>IFERROR(VLOOKUP(Table1[[#This Row],[RespondentID]],'All Data'!$A:$CW,97,FALSE),"unknown")</f>
        <v>Yes</v>
      </c>
      <c r="BG104" s="96" t="str">
        <f>IFERROR(VLOOKUP(Table1[[#This Row],[RespondentID]],'All Data'!$A:$CW,98,FALSE),"unknown")</f>
        <v>Medicare</v>
      </c>
      <c r="BH104" s="96" t="str">
        <f>IFERROR(VLOOKUP(Table1[[#This Row],[RespondentID]],'All Data'!$A:$CW,99,FALSE),"unknown")</f>
        <v>Yes</v>
      </c>
    </row>
    <row r="105" spans="1:60">
      <c r="A105">
        <v>114412129918</v>
      </c>
      <c r="D105" t="s">
        <v>51</v>
      </c>
      <c r="F105" t="s">
        <v>52</v>
      </c>
      <c r="T105" t="s">
        <v>534</v>
      </c>
      <c r="U105" s="29">
        <f t="shared" si="23"/>
        <v>3</v>
      </c>
      <c r="V105" s="29">
        <f t="shared" si="24"/>
        <v>1</v>
      </c>
      <c r="W105" s="29"/>
      <c r="X105" s="29">
        <f t="shared" si="25"/>
        <v>0</v>
      </c>
      <c r="Y105" s="29">
        <f t="shared" si="26"/>
        <v>0</v>
      </c>
      <c r="Z105" s="29">
        <f t="shared" si="27"/>
        <v>1</v>
      </c>
      <c r="AA105" s="29">
        <f t="shared" si="28"/>
        <v>0</v>
      </c>
      <c r="AB105" s="29">
        <f t="shared" si="29"/>
        <v>1</v>
      </c>
      <c r="AC105" s="29">
        <f t="shared" si="30"/>
        <v>0</v>
      </c>
      <c r="AD105" s="29">
        <f t="shared" si="31"/>
        <v>0</v>
      </c>
      <c r="AE105" s="29">
        <f t="shared" si="32"/>
        <v>0</v>
      </c>
      <c r="AF105" s="29">
        <f t="shared" si="33"/>
        <v>0</v>
      </c>
      <c r="AG105" s="29">
        <f t="shared" si="34"/>
        <v>0</v>
      </c>
      <c r="AH105" s="29">
        <f t="shared" si="35"/>
        <v>0</v>
      </c>
      <c r="AI105" s="29">
        <f t="shared" si="36"/>
        <v>0</v>
      </c>
      <c r="AJ105" s="29">
        <f t="shared" si="37"/>
        <v>0</v>
      </c>
      <c r="AK105" s="29">
        <f t="shared" si="38"/>
        <v>0</v>
      </c>
      <c r="AL105" s="29">
        <f t="shared" si="39"/>
        <v>0</v>
      </c>
      <c r="AM105" s="29">
        <f t="shared" si="40"/>
        <v>0</v>
      </c>
      <c r="AN105" s="29">
        <f t="shared" si="41"/>
        <v>0</v>
      </c>
      <c r="AO105" s="29">
        <f t="shared" si="42"/>
        <v>0</v>
      </c>
      <c r="AP105" s="29"/>
      <c r="AQ105" s="29"/>
      <c r="AR105" s="29">
        <f t="shared" si="43"/>
        <v>2</v>
      </c>
      <c r="AS105" s="29">
        <f t="shared" si="44"/>
        <v>3</v>
      </c>
      <c r="AT105" s="29" t="str">
        <f t="shared" si="45"/>
        <v>Wrong</v>
      </c>
      <c r="AU105" s="29"/>
      <c r="AV105" s="96" t="str">
        <f>IFERROR(VLOOKUP(Table1[[#This Row],[RespondentID]],'All Data'!$A:$CO,87,FALSE),"unknown")</f>
        <v>Woman</v>
      </c>
      <c r="AW105" s="96" t="str">
        <f>IFERROR(VLOOKUP(Table1[[#This Row],[RespondentID]],'All Data'!$A:$CO,88,FALSE),"unknown")</f>
        <v>55-64 years</v>
      </c>
      <c r="AX105" s="96" t="str">
        <f>IFERROR(VLOOKUP(Table1[[#This Row],[RespondentID]],'All Data'!$A:$CO,89,FALSE),"unknown")</f>
        <v>Suffolk</v>
      </c>
      <c r="AY105" s="96" t="str">
        <f>IFERROR(VLOOKUP(Table1[[#This Row],[RespondentID]],'All Data'!$A:$CO,90,FALSE),"unknown")</f>
        <v>Centerport, 11721</v>
      </c>
      <c r="AZ105" s="96" t="str">
        <f>IFERROR(VLOOKUP(Table1[[#This Row],[RespondentID]],'All Data'!$A:$CO,91,FALSE),"unknown")</f>
        <v>White</v>
      </c>
      <c r="BA105" s="96" t="str">
        <f>IFERROR(VLOOKUP(Table1[[#This Row],[RespondentID]],'All Data'!$A:$CO,92,FALSE),"unknown")</f>
        <v>Not Hispanic or Latino</v>
      </c>
      <c r="BB105" s="96" t="str">
        <f>IFERROR(VLOOKUP(Table1[[#This Row],[RespondentID]],'All Data'!$A:$CO,93,FALSE),"unknown")</f>
        <v>English</v>
      </c>
      <c r="BC105" s="96" t="str">
        <f>IFERROR(VLOOKUP(Table1[[#This Row],[RespondentID]],'All Data'!$A:$CW,94,FALSE),"unknown")</f>
        <v>Over $125,000</v>
      </c>
      <c r="BD105" s="96" t="str">
        <f>IFERROR(VLOOKUP(Table1[[#This Row],[RespondentID]],'All Data'!$A:$CW,95,FALSE),"unknown")</f>
        <v>Graduate school</v>
      </c>
      <c r="BE105" s="96" t="str">
        <f>IFERROR(VLOOKUP(Table1[[#This Row],[RespondentID]],'All Data'!$A:$CW,96,FALSE),"unknown")</f>
        <v>Out of work and looking for work</v>
      </c>
      <c r="BF105" s="96" t="str">
        <f>IFERROR(VLOOKUP(Table1[[#This Row],[RespondentID]],'All Data'!$A:$CW,97,FALSE),"unknown")</f>
        <v>Yes</v>
      </c>
      <c r="BG105" s="96" t="str">
        <f>IFERROR(VLOOKUP(Table1[[#This Row],[RespondentID]],'All Data'!$A:$CW,98,FALSE),"unknown")</f>
        <v>Private/Commercial</v>
      </c>
      <c r="BH105" s="96" t="str">
        <f>IFERROR(VLOOKUP(Table1[[#This Row],[RespondentID]],'All Data'!$A:$CW,99,FALSE),"unknown")</f>
        <v>Yes</v>
      </c>
    </row>
    <row r="106" spans="1:60">
      <c r="A106">
        <v>114410465395</v>
      </c>
      <c r="F106" t="s">
        <v>52</v>
      </c>
      <c r="I106" t="s">
        <v>55</v>
      </c>
      <c r="N106" t="s">
        <v>24</v>
      </c>
      <c r="U106" s="29">
        <f t="shared" si="23"/>
        <v>3</v>
      </c>
      <c r="V106" s="29">
        <f t="shared" si="24"/>
        <v>1</v>
      </c>
      <c r="W106" s="29"/>
      <c r="X106" s="29">
        <f t="shared" si="25"/>
        <v>0</v>
      </c>
      <c r="Y106" s="29">
        <f t="shared" si="26"/>
        <v>0</v>
      </c>
      <c r="Z106" s="29">
        <f t="shared" si="27"/>
        <v>0</v>
      </c>
      <c r="AA106" s="29">
        <f t="shared" si="28"/>
        <v>0</v>
      </c>
      <c r="AB106" s="29">
        <f t="shared" si="29"/>
        <v>1</v>
      </c>
      <c r="AC106" s="29">
        <f t="shared" si="30"/>
        <v>0</v>
      </c>
      <c r="AD106" s="29">
        <f t="shared" si="31"/>
        <v>0</v>
      </c>
      <c r="AE106" s="29">
        <f t="shared" si="32"/>
        <v>1</v>
      </c>
      <c r="AF106" s="29">
        <f t="shared" si="33"/>
        <v>0</v>
      </c>
      <c r="AG106" s="29">
        <f t="shared" si="34"/>
        <v>0</v>
      </c>
      <c r="AH106" s="29">
        <f t="shared" si="35"/>
        <v>0</v>
      </c>
      <c r="AI106" s="29">
        <f t="shared" si="36"/>
        <v>0</v>
      </c>
      <c r="AJ106" s="29">
        <f t="shared" si="37"/>
        <v>1</v>
      </c>
      <c r="AK106" s="29">
        <f t="shared" si="38"/>
        <v>0</v>
      </c>
      <c r="AL106" s="29">
        <f t="shared" si="39"/>
        <v>0</v>
      </c>
      <c r="AM106" s="29">
        <f t="shared" si="40"/>
        <v>0</v>
      </c>
      <c r="AN106" s="29">
        <f t="shared" si="41"/>
        <v>0</v>
      </c>
      <c r="AO106" s="29">
        <f t="shared" si="42"/>
        <v>0</v>
      </c>
      <c r="AP106" s="29"/>
      <c r="AQ106" s="29"/>
      <c r="AR106" s="29">
        <f t="shared" si="43"/>
        <v>3</v>
      </c>
      <c r="AS106" s="29">
        <f t="shared" si="44"/>
        <v>3</v>
      </c>
      <c r="AT106" s="29" t="str">
        <f t="shared" si="45"/>
        <v>Correct</v>
      </c>
      <c r="AU106" s="29"/>
      <c r="AV106" s="96" t="str">
        <f>IFERROR(VLOOKUP(Table1[[#This Row],[RespondentID]],'All Data'!$A:$CO,87,FALSE),"unknown")</f>
        <v>Man</v>
      </c>
      <c r="AW106" s="96" t="str">
        <f>IFERROR(VLOOKUP(Table1[[#This Row],[RespondentID]],'All Data'!$A:$CO,88,FALSE),"unknown")</f>
        <v>55-64 years</v>
      </c>
      <c r="AX106" s="96" t="str">
        <f>IFERROR(VLOOKUP(Table1[[#This Row],[RespondentID]],'All Data'!$A:$CO,89,FALSE),"unknown")</f>
        <v>Suffolk</v>
      </c>
      <c r="AY106" s="96" t="str">
        <f>IFERROR(VLOOKUP(Table1[[#This Row],[RespondentID]],'All Data'!$A:$CO,90,FALSE),"unknown")</f>
        <v>Stony Brook, 11790</v>
      </c>
      <c r="AZ106" s="96" t="str">
        <f>IFERROR(VLOOKUP(Table1[[#This Row],[RespondentID]],'All Data'!$A:$CO,91,FALSE),"unknown")</f>
        <v>White</v>
      </c>
      <c r="BA106" s="96" t="str">
        <f>IFERROR(VLOOKUP(Table1[[#This Row],[RespondentID]],'All Data'!$A:$CO,92,FALSE),"unknown")</f>
        <v>Not Hispanic or Latino</v>
      </c>
      <c r="BB106" s="96" t="str">
        <f>IFERROR(VLOOKUP(Table1[[#This Row],[RespondentID]],'All Data'!$A:$CO,93,FALSE),"unknown")</f>
        <v>English</v>
      </c>
      <c r="BC106" s="96" t="str">
        <f>IFERROR(VLOOKUP(Table1[[#This Row],[RespondentID]],'All Data'!$A:$CW,94,FALSE),"unknown")</f>
        <v>Over $125,000</v>
      </c>
      <c r="BD106" s="96" t="str">
        <f>IFERROR(VLOOKUP(Table1[[#This Row],[RespondentID]],'All Data'!$A:$CW,95,FALSE),"unknown")</f>
        <v>Doctorate</v>
      </c>
      <c r="BE106" s="96" t="str">
        <f>IFERROR(VLOOKUP(Table1[[#This Row],[RespondentID]],'All Data'!$A:$CW,96,FALSE),"unknown")</f>
        <v>Retired</v>
      </c>
      <c r="BF106" s="96" t="str">
        <f>IFERROR(VLOOKUP(Table1[[#This Row],[RespondentID]],'All Data'!$A:$CW,97,FALSE),"unknown")</f>
        <v>Yes</v>
      </c>
      <c r="BG106" s="96" t="str">
        <f>IFERROR(VLOOKUP(Table1[[#This Row],[RespondentID]],'All Data'!$A:$CW,98,FALSE),"unknown")</f>
        <v>Private/Commercial</v>
      </c>
      <c r="BH106" s="96" t="str">
        <f>IFERROR(VLOOKUP(Table1[[#This Row],[RespondentID]],'All Data'!$A:$CW,99,FALSE),"unknown")</f>
        <v>Yes</v>
      </c>
    </row>
    <row r="107" spans="1:60">
      <c r="A107">
        <v>114410091622</v>
      </c>
      <c r="E107" t="s">
        <v>17</v>
      </c>
      <c r="L107" t="s">
        <v>58</v>
      </c>
      <c r="N107" t="s">
        <v>24</v>
      </c>
      <c r="U107" s="29">
        <f t="shared" si="23"/>
        <v>3</v>
      </c>
      <c r="V107" s="29">
        <f t="shared" si="24"/>
        <v>1</v>
      </c>
      <c r="W107" s="29"/>
      <c r="X107" s="29">
        <f t="shared" si="25"/>
        <v>0</v>
      </c>
      <c r="Y107" s="29">
        <f t="shared" si="26"/>
        <v>0</v>
      </c>
      <c r="Z107" s="29">
        <f t="shared" si="27"/>
        <v>0</v>
      </c>
      <c r="AA107" s="29">
        <f t="shared" si="28"/>
        <v>1</v>
      </c>
      <c r="AB107" s="29">
        <f t="shared" si="29"/>
        <v>0</v>
      </c>
      <c r="AC107" s="29">
        <f t="shared" si="30"/>
        <v>0</v>
      </c>
      <c r="AD107" s="29">
        <f t="shared" si="31"/>
        <v>0</v>
      </c>
      <c r="AE107" s="29">
        <f t="shared" si="32"/>
        <v>0</v>
      </c>
      <c r="AF107" s="29">
        <f t="shared" si="33"/>
        <v>0</v>
      </c>
      <c r="AG107" s="29">
        <f t="shared" si="34"/>
        <v>0</v>
      </c>
      <c r="AH107" s="29">
        <f t="shared" si="35"/>
        <v>1</v>
      </c>
      <c r="AI107" s="29">
        <f t="shared" si="36"/>
        <v>0</v>
      </c>
      <c r="AJ107" s="29">
        <f t="shared" si="37"/>
        <v>1</v>
      </c>
      <c r="AK107" s="29">
        <f t="shared" si="38"/>
        <v>0</v>
      </c>
      <c r="AL107" s="29">
        <f t="shared" si="39"/>
        <v>0</v>
      </c>
      <c r="AM107" s="29">
        <f t="shared" si="40"/>
        <v>0</v>
      </c>
      <c r="AN107" s="29">
        <f t="shared" si="41"/>
        <v>0</v>
      </c>
      <c r="AO107" s="29">
        <f t="shared" si="42"/>
        <v>0</v>
      </c>
      <c r="AP107" s="29"/>
      <c r="AQ107" s="29"/>
      <c r="AR107" s="29">
        <f t="shared" si="43"/>
        <v>3</v>
      </c>
      <c r="AS107" s="29">
        <f t="shared" si="44"/>
        <v>3</v>
      </c>
      <c r="AT107" s="29" t="str">
        <f t="shared" si="45"/>
        <v>Correct</v>
      </c>
      <c r="AU107" s="29"/>
      <c r="AV107" s="96" t="str">
        <f>IFERROR(VLOOKUP(Table1[[#This Row],[RespondentID]],'All Data'!$A:$CO,87,FALSE),"unknown")</f>
        <v>Woman</v>
      </c>
      <c r="AW107" s="96" t="str">
        <f>IFERROR(VLOOKUP(Table1[[#This Row],[RespondentID]],'All Data'!$A:$CO,88,FALSE),"unknown")</f>
        <v>65+ years</v>
      </c>
      <c r="AX107" s="96" t="str">
        <f>IFERROR(VLOOKUP(Table1[[#This Row],[RespondentID]],'All Data'!$A:$CO,89,FALSE),"unknown")</f>
        <v>Suffolk</v>
      </c>
      <c r="AY107" s="96" t="str">
        <f>IFERROR(VLOOKUP(Table1[[#This Row],[RespondentID]],'All Data'!$A:$CO,90,FALSE),"unknown")</f>
        <v>Babylon, 11704</v>
      </c>
      <c r="AZ107" s="96" t="str">
        <f>IFERROR(VLOOKUP(Table1[[#This Row],[RespondentID]],'All Data'!$A:$CO,91,FALSE),"unknown")</f>
        <v>White</v>
      </c>
      <c r="BA107" s="96" t="str">
        <f>IFERROR(VLOOKUP(Table1[[#This Row],[RespondentID]],'All Data'!$A:$CO,92,FALSE),"unknown")</f>
        <v>Not Hispanic or Latino</v>
      </c>
      <c r="BB107" s="96" t="str">
        <f>IFERROR(VLOOKUP(Table1[[#This Row],[RespondentID]],'All Data'!$A:$CO,93,FALSE),"unknown")</f>
        <v>English</v>
      </c>
      <c r="BC107" s="96" t="str">
        <f>IFERROR(VLOOKUP(Table1[[#This Row],[RespondentID]],'All Data'!$A:$CW,94,FALSE),"unknown")</f>
        <v>$75,000 to $125,000</v>
      </c>
      <c r="BD107" s="96" t="str">
        <f>IFERROR(VLOOKUP(Table1[[#This Row],[RespondentID]],'All Data'!$A:$CW,95,FALSE),"unknown")</f>
        <v>High school graduate</v>
      </c>
      <c r="BE107" s="96" t="str">
        <f>IFERROR(VLOOKUP(Table1[[#This Row],[RespondentID]],'All Data'!$A:$CW,96,FALSE),"unknown")</f>
        <v>Retired</v>
      </c>
      <c r="BF107" s="96" t="str">
        <f>IFERROR(VLOOKUP(Table1[[#This Row],[RespondentID]],'All Data'!$A:$CW,97,FALSE),"unknown")</f>
        <v>Yes</v>
      </c>
      <c r="BG107" s="96" t="str">
        <f>IFERROR(VLOOKUP(Table1[[#This Row],[RespondentID]],'All Data'!$A:$CW,98,FALSE),"unknown")</f>
        <v>Medicare</v>
      </c>
      <c r="BH107" s="96" t="str">
        <f>IFERROR(VLOOKUP(Table1[[#This Row],[RespondentID]],'All Data'!$A:$CW,99,FALSE),"unknown")</f>
        <v>Yes</v>
      </c>
    </row>
    <row r="108" spans="1:60">
      <c r="A108">
        <v>114405858665</v>
      </c>
      <c r="G108" t="s">
        <v>53</v>
      </c>
      <c r="L108" t="s">
        <v>58</v>
      </c>
      <c r="P108" t="s">
        <v>60</v>
      </c>
      <c r="U108" s="29">
        <f t="shared" si="23"/>
        <v>3</v>
      </c>
      <c r="V108" s="29">
        <f t="shared" si="24"/>
        <v>1</v>
      </c>
      <c r="W108" s="29"/>
      <c r="X108" s="29">
        <f t="shared" si="25"/>
        <v>0</v>
      </c>
      <c r="Y108" s="29">
        <f t="shared" si="26"/>
        <v>0</v>
      </c>
      <c r="Z108" s="29">
        <f t="shared" si="27"/>
        <v>0</v>
      </c>
      <c r="AA108" s="29">
        <f t="shared" si="28"/>
        <v>0</v>
      </c>
      <c r="AB108" s="29">
        <f t="shared" si="29"/>
        <v>0</v>
      </c>
      <c r="AC108" s="29">
        <f t="shared" si="30"/>
        <v>1</v>
      </c>
      <c r="AD108" s="29">
        <f t="shared" si="31"/>
        <v>0</v>
      </c>
      <c r="AE108" s="29">
        <f t="shared" si="32"/>
        <v>0</v>
      </c>
      <c r="AF108" s="29">
        <f t="shared" si="33"/>
        <v>0</v>
      </c>
      <c r="AG108" s="29">
        <f t="shared" si="34"/>
        <v>0</v>
      </c>
      <c r="AH108" s="29">
        <f t="shared" si="35"/>
        <v>1</v>
      </c>
      <c r="AI108" s="29">
        <f t="shared" si="36"/>
        <v>0</v>
      </c>
      <c r="AJ108" s="29">
        <f t="shared" si="37"/>
        <v>0</v>
      </c>
      <c r="AK108" s="29">
        <f t="shared" si="38"/>
        <v>0</v>
      </c>
      <c r="AL108" s="29">
        <f t="shared" si="39"/>
        <v>1</v>
      </c>
      <c r="AM108" s="29">
        <f t="shared" si="40"/>
        <v>0</v>
      </c>
      <c r="AN108" s="29">
        <f t="shared" si="41"/>
        <v>0</v>
      </c>
      <c r="AO108" s="29">
        <f t="shared" si="42"/>
        <v>0</v>
      </c>
      <c r="AP108" s="29"/>
      <c r="AQ108" s="29"/>
      <c r="AR108" s="29">
        <f t="shared" si="43"/>
        <v>3</v>
      </c>
      <c r="AS108" s="29">
        <f t="shared" si="44"/>
        <v>3</v>
      </c>
      <c r="AT108" s="29" t="str">
        <f t="shared" si="45"/>
        <v>Correct</v>
      </c>
      <c r="AU108" s="29"/>
      <c r="AV108" s="96" t="str">
        <f>IFERROR(VLOOKUP(Table1[[#This Row],[RespondentID]],'All Data'!$A:$CO,87,FALSE),"unknown")</f>
        <v>Woman</v>
      </c>
      <c r="AW108" s="96" t="str">
        <f>IFERROR(VLOOKUP(Table1[[#This Row],[RespondentID]],'All Data'!$A:$CO,88,FALSE),"unknown")</f>
        <v>65+ years</v>
      </c>
      <c r="AX108" s="96" t="str">
        <f>IFERROR(VLOOKUP(Table1[[#This Row],[RespondentID]],'All Data'!$A:$CO,89,FALSE),"unknown")</f>
        <v>Suffolk</v>
      </c>
      <c r="AY108" s="96" t="str">
        <f>IFERROR(VLOOKUP(Table1[[#This Row],[RespondentID]],'All Data'!$A:$CO,90,FALSE),"unknown")</f>
        <v>Shirley, 11967</v>
      </c>
      <c r="AZ108" s="96" t="str">
        <f>IFERROR(VLOOKUP(Table1[[#This Row],[RespondentID]],'All Data'!$A:$CO,91,FALSE),"unknown")</f>
        <v>White</v>
      </c>
      <c r="BA108" s="96" t="str">
        <f>IFERROR(VLOOKUP(Table1[[#This Row],[RespondentID]],'All Data'!$A:$CO,92,FALSE),"unknown")</f>
        <v>Not Hispanic or Latino</v>
      </c>
      <c r="BB108" s="96" t="str">
        <f>IFERROR(VLOOKUP(Table1[[#This Row],[RespondentID]],'All Data'!$A:$CO,93,FALSE),"unknown")</f>
        <v>English</v>
      </c>
      <c r="BC108" s="96" t="str">
        <f>IFERROR(VLOOKUP(Table1[[#This Row],[RespondentID]],'All Data'!$A:$CW,94,FALSE),"unknown")</f>
        <v>$75,000 to $125,000</v>
      </c>
      <c r="BD108" s="96" t="str">
        <f>IFERROR(VLOOKUP(Table1[[#This Row],[RespondentID]],'All Data'!$A:$CW,95,FALSE),"unknown")</f>
        <v>Some college</v>
      </c>
      <c r="BE108" s="96" t="str">
        <f>IFERROR(VLOOKUP(Table1[[#This Row],[RespondentID]],'All Data'!$A:$CW,96,FALSE),"unknown")</f>
        <v>Retired</v>
      </c>
      <c r="BF108" s="96" t="str">
        <f>IFERROR(VLOOKUP(Table1[[#This Row],[RespondentID]],'All Data'!$A:$CW,97,FALSE),"unknown")</f>
        <v>Yes</v>
      </c>
      <c r="BG108" s="96" t="str">
        <f>IFERROR(VLOOKUP(Table1[[#This Row],[RespondentID]],'All Data'!$A:$CW,98,FALSE),"unknown")</f>
        <v>Medicare, Private/Commercial</v>
      </c>
      <c r="BH108" s="96" t="str">
        <f>IFERROR(VLOOKUP(Table1[[#This Row],[RespondentID]],'All Data'!$A:$CW,99,FALSE),"unknown")</f>
        <v>Yes</v>
      </c>
    </row>
    <row r="109" spans="1:60">
      <c r="A109">
        <v>114404447352</v>
      </c>
      <c r="E109" t="s">
        <v>17</v>
      </c>
      <c r="L109" t="s">
        <v>58</v>
      </c>
      <c r="N109" t="s">
        <v>24</v>
      </c>
      <c r="U109" s="29">
        <f t="shared" si="23"/>
        <v>3</v>
      </c>
      <c r="V109" s="29">
        <f t="shared" si="24"/>
        <v>1</v>
      </c>
      <c r="W109" s="29"/>
      <c r="X109" s="29">
        <f t="shared" si="25"/>
        <v>0</v>
      </c>
      <c r="Y109" s="29">
        <f t="shared" si="26"/>
        <v>0</v>
      </c>
      <c r="Z109" s="29">
        <f t="shared" si="27"/>
        <v>0</v>
      </c>
      <c r="AA109" s="29">
        <f t="shared" si="28"/>
        <v>1</v>
      </c>
      <c r="AB109" s="29">
        <f t="shared" si="29"/>
        <v>0</v>
      </c>
      <c r="AC109" s="29">
        <f t="shared" si="30"/>
        <v>0</v>
      </c>
      <c r="AD109" s="29">
        <f t="shared" si="31"/>
        <v>0</v>
      </c>
      <c r="AE109" s="29">
        <f t="shared" si="32"/>
        <v>0</v>
      </c>
      <c r="AF109" s="29">
        <f t="shared" si="33"/>
        <v>0</v>
      </c>
      <c r="AG109" s="29">
        <f t="shared" si="34"/>
        <v>0</v>
      </c>
      <c r="AH109" s="29">
        <f t="shared" si="35"/>
        <v>1</v>
      </c>
      <c r="AI109" s="29">
        <f t="shared" si="36"/>
        <v>0</v>
      </c>
      <c r="AJ109" s="29">
        <f t="shared" si="37"/>
        <v>1</v>
      </c>
      <c r="AK109" s="29">
        <f t="shared" si="38"/>
        <v>0</v>
      </c>
      <c r="AL109" s="29">
        <f t="shared" si="39"/>
        <v>0</v>
      </c>
      <c r="AM109" s="29">
        <f t="shared" si="40"/>
        <v>0</v>
      </c>
      <c r="AN109" s="29">
        <f t="shared" si="41"/>
        <v>0</v>
      </c>
      <c r="AO109" s="29">
        <f t="shared" si="42"/>
        <v>0</v>
      </c>
      <c r="AP109" s="29"/>
      <c r="AQ109" s="29"/>
      <c r="AR109" s="29">
        <f t="shared" si="43"/>
        <v>3</v>
      </c>
      <c r="AS109" s="29">
        <f t="shared" si="44"/>
        <v>3</v>
      </c>
      <c r="AT109" s="29" t="str">
        <f t="shared" si="45"/>
        <v>Correct</v>
      </c>
      <c r="AU109" s="29"/>
      <c r="AV109" s="96" t="str">
        <f>IFERROR(VLOOKUP(Table1[[#This Row],[RespondentID]],'All Data'!$A:$CO,87,FALSE),"unknown")</f>
        <v>Man</v>
      </c>
      <c r="AW109" s="96" t="str">
        <f>IFERROR(VLOOKUP(Table1[[#This Row],[RespondentID]],'All Data'!$A:$CO,88,FALSE),"unknown")</f>
        <v>65+ years</v>
      </c>
      <c r="AX109" s="96" t="str">
        <f>IFERROR(VLOOKUP(Table1[[#This Row],[RespondentID]],'All Data'!$A:$CO,89,FALSE),"unknown")</f>
        <v>Suffolk</v>
      </c>
      <c r="AY109" s="96" t="str">
        <f>IFERROR(VLOOKUP(Table1[[#This Row],[RespondentID]],'All Data'!$A:$CO,90,FALSE),"unknown")</f>
        <v>Holbrook, 11741</v>
      </c>
      <c r="AZ109" s="96" t="str">
        <f>IFERROR(VLOOKUP(Table1[[#This Row],[RespondentID]],'All Data'!$A:$CO,91,FALSE),"unknown")</f>
        <v>White</v>
      </c>
      <c r="BA109" s="96" t="str">
        <f>IFERROR(VLOOKUP(Table1[[#This Row],[RespondentID]],'All Data'!$A:$CO,92,FALSE),"unknown")</f>
        <v>Hispanic or Latino</v>
      </c>
      <c r="BB109" s="96" t="str">
        <f>IFERROR(VLOOKUP(Table1[[#This Row],[RespondentID]],'All Data'!$A:$CO,93,FALSE),"unknown")</f>
        <v>English</v>
      </c>
      <c r="BC109" s="96" t="str">
        <f>IFERROR(VLOOKUP(Table1[[#This Row],[RespondentID]],'All Data'!$A:$CW,94,FALSE),"unknown")</f>
        <v>$35,000 to $49,999</v>
      </c>
      <c r="BD109" s="96" t="str">
        <f>IFERROR(VLOOKUP(Table1[[#This Row],[RespondentID]],'All Data'!$A:$CW,95,FALSE),"unknown")</f>
        <v>Graduate school</v>
      </c>
      <c r="BE109" s="96" t="str">
        <f>IFERROR(VLOOKUP(Table1[[#This Row],[RespondentID]],'All Data'!$A:$CW,96,FALSE),"unknown")</f>
        <v>Retired</v>
      </c>
      <c r="BF109" s="96" t="str">
        <f>IFERROR(VLOOKUP(Table1[[#This Row],[RespondentID]],'All Data'!$A:$CW,97,FALSE),"unknown")</f>
        <v>Yes</v>
      </c>
      <c r="BG109" s="96" t="str">
        <f>IFERROR(VLOOKUP(Table1[[#This Row],[RespondentID]],'All Data'!$A:$CW,98,FALSE),"unknown")</f>
        <v>Medicare</v>
      </c>
      <c r="BH109" s="96" t="str">
        <f>IFERROR(VLOOKUP(Table1[[#This Row],[RespondentID]],'All Data'!$A:$CW,99,FALSE),"unknown")</f>
        <v>Yes</v>
      </c>
    </row>
    <row r="110" spans="1:60">
      <c r="A110">
        <v>114404347340</v>
      </c>
      <c r="E110" t="s">
        <v>17</v>
      </c>
      <c r="F110" t="s">
        <v>52</v>
      </c>
      <c r="U110" s="29">
        <f t="shared" si="23"/>
        <v>2</v>
      </c>
      <c r="V110" s="29">
        <f t="shared" si="24"/>
        <v>1.5</v>
      </c>
      <c r="W110" s="29"/>
      <c r="X110" s="29">
        <f t="shared" si="25"/>
        <v>0</v>
      </c>
      <c r="Y110" s="29">
        <f t="shared" si="26"/>
        <v>0</v>
      </c>
      <c r="Z110" s="29">
        <f t="shared" si="27"/>
        <v>0</v>
      </c>
      <c r="AA110" s="29">
        <f t="shared" si="28"/>
        <v>1</v>
      </c>
      <c r="AB110" s="29">
        <f t="shared" si="29"/>
        <v>1</v>
      </c>
      <c r="AC110" s="29">
        <f t="shared" si="30"/>
        <v>0</v>
      </c>
      <c r="AD110" s="29">
        <f t="shared" si="31"/>
        <v>0</v>
      </c>
      <c r="AE110" s="29">
        <f t="shared" si="32"/>
        <v>0</v>
      </c>
      <c r="AF110" s="29">
        <f t="shared" si="33"/>
        <v>0</v>
      </c>
      <c r="AG110" s="29">
        <f t="shared" si="34"/>
        <v>0</v>
      </c>
      <c r="AH110" s="29">
        <f t="shared" si="35"/>
        <v>0</v>
      </c>
      <c r="AI110" s="29">
        <f t="shared" si="36"/>
        <v>0</v>
      </c>
      <c r="AJ110" s="29">
        <f t="shared" si="37"/>
        <v>0</v>
      </c>
      <c r="AK110" s="29">
        <f t="shared" si="38"/>
        <v>0</v>
      </c>
      <c r="AL110" s="29">
        <f t="shared" si="39"/>
        <v>0</v>
      </c>
      <c r="AM110" s="29">
        <f t="shared" si="40"/>
        <v>0</v>
      </c>
      <c r="AN110" s="29">
        <f t="shared" si="41"/>
        <v>0</v>
      </c>
      <c r="AO110" s="29">
        <f t="shared" si="42"/>
        <v>0</v>
      </c>
      <c r="AP110" s="29"/>
      <c r="AQ110" s="29"/>
      <c r="AR110" s="29">
        <f t="shared" si="43"/>
        <v>2</v>
      </c>
      <c r="AS110" s="29">
        <f t="shared" si="44"/>
        <v>2</v>
      </c>
      <c r="AT110" s="29" t="str">
        <f t="shared" si="45"/>
        <v>Correct</v>
      </c>
      <c r="AU110" s="29"/>
      <c r="AV110" s="96">
        <f>IFERROR(VLOOKUP(Table1[[#This Row],[RespondentID]],'All Data'!$A:$CO,87,FALSE),"unknown")</f>
        <v>0</v>
      </c>
      <c r="AW110" s="96">
        <f>IFERROR(VLOOKUP(Table1[[#This Row],[RespondentID]],'All Data'!$A:$CO,88,FALSE),"unknown")</f>
        <v>0</v>
      </c>
      <c r="AX110" s="96">
        <f>IFERROR(VLOOKUP(Table1[[#This Row],[RespondentID]],'All Data'!$A:$CO,89,FALSE),"unknown")</f>
        <v>0</v>
      </c>
      <c r="AY110" s="96">
        <f>IFERROR(VLOOKUP(Table1[[#This Row],[RespondentID]],'All Data'!$A:$CO,90,FALSE),"unknown")</f>
        <v>0</v>
      </c>
      <c r="AZ110" s="96">
        <f>IFERROR(VLOOKUP(Table1[[#This Row],[RespondentID]],'All Data'!$A:$CO,91,FALSE),"unknown")</f>
        <v>0</v>
      </c>
      <c r="BA110" s="96">
        <f>IFERROR(VLOOKUP(Table1[[#This Row],[RespondentID]],'All Data'!$A:$CO,92,FALSE),"unknown")</f>
        <v>0</v>
      </c>
      <c r="BB110" s="96">
        <f>IFERROR(VLOOKUP(Table1[[#This Row],[RespondentID]],'All Data'!$A:$CO,93,FALSE),"unknown")</f>
        <v>0</v>
      </c>
      <c r="BC110" s="96">
        <f>IFERROR(VLOOKUP(Table1[[#This Row],[RespondentID]],'All Data'!$A:$CW,94,FALSE),"unknown")</f>
        <v>0</v>
      </c>
      <c r="BD110" s="96">
        <f>IFERROR(VLOOKUP(Table1[[#This Row],[RespondentID]],'All Data'!$A:$CW,95,FALSE),"unknown")</f>
        <v>0</v>
      </c>
      <c r="BE110" s="96">
        <f>IFERROR(VLOOKUP(Table1[[#This Row],[RespondentID]],'All Data'!$A:$CW,96,FALSE),"unknown")</f>
        <v>0</v>
      </c>
      <c r="BF110" s="96">
        <f>IFERROR(VLOOKUP(Table1[[#This Row],[RespondentID]],'All Data'!$A:$CW,97,FALSE),"unknown")</f>
        <v>0</v>
      </c>
      <c r="BG110" s="96">
        <f>IFERROR(VLOOKUP(Table1[[#This Row],[RespondentID]],'All Data'!$A:$CW,98,FALSE),"unknown")</f>
        <v>0</v>
      </c>
      <c r="BH110" s="96">
        <f>IFERROR(VLOOKUP(Table1[[#This Row],[RespondentID]],'All Data'!$A:$CW,99,FALSE),"unknown")</f>
        <v>0</v>
      </c>
    </row>
    <row r="111" spans="1:60">
      <c r="A111">
        <v>114404153034</v>
      </c>
      <c r="U111" s="29">
        <f t="shared" si="23"/>
        <v>0</v>
      </c>
      <c r="V111" s="29" t="e">
        <f t="shared" si="24"/>
        <v>#DIV/0!</v>
      </c>
      <c r="W111" s="29"/>
      <c r="X111" s="29">
        <f t="shared" si="25"/>
        <v>0</v>
      </c>
      <c r="Y111" s="29">
        <f t="shared" si="26"/>
        <v>0</v>
      </c>
      <c r="Z111" s="29">
        <f t="shared" si="27"/>
        <v>0</v>
      </c>
      <c r="AA111" s="29">
        <f t="shared" si="28"/>
        <v>0</v>
      </c>
      <c r="AB111" s="29">
        <f t="shared" si="29"/>
        <v>0</v>
      </c>
      <c r="AC111" s="29">
        <f t="shared" si="30"/>
        <v>0</v>
      </c>
      <c r="AD111" s="29">
        <f t="shared" si="31"/>
        <v>0</v>
      </c>
      <c r="AE111" s="29">
        <f t="shared" si="32"/>
        <v>0</v>
      </c>
      <c r="AF111" s="29">
        <f t="shared" si="33"/>
        <v>0</v>
      </c>
      <c r="AG111" s="29">
        <f t="shared" si="34"/>
        <v>0</v>
      </c>
      <c r="AH111" s="29">
        <f t="shared" si="35"/>
        <v>0</v>
      </c>
      <c r="AI111" s="29">
        <f t="shared" si="36"/>
        <v>0</v>
      </c>
      <c r="AJ111" s="29">
        <f t="shared" si="37"/>
        <v>0</v>
      </c>
      <c r="AK111" s="29">
        <f t="shared" si="38"/>
        <v>0</v>
      </c>
      <c r="AL111" s="29">
        <f t="shared" si="39"/>
        <v>0</v>
      </c>
      <c r="AM111" s="29">
        <f t="shared" si="40"/>
        <v>0</v>
      </c>
      <c r="AN111" s="29">
        <f t="shared" si="41"/>
        <v>0</v>
      </c>
      <c r="AO111" s="29">
        <f t="shared" si="42"/>
        <v>0</v>
      </c>
      <c r="AP111" s="29"/>
      <c r="AQ111" s="29"/>
      <c r="AR111" s="29">
        <f t="shared" si="43"/>
        <v>0</v>
      </c>
      <c r="AS111" s="29">
        <f t="shared" si="44"/>
        <v>0</v>
      </c>
      <c r="AT111" s="29" t="str">
        <f t="shared" si="45"/>
        <v>Correct</v>
      </c>
      <c r="AU111" s="29"/>
      <c r="AV111" s="96">
        <f>IFERROR(VLOOKUP(Table1[[#This Row],[RespondentID]],'All Data'!$A:$CO,87,FALSE),"unknown")</f>
        <v>0</v>
      </c>
      <c r="AW111" s="96">
        <f>IFERROR(VLOOKUP(Table1[[#This Row],[RespondentID]],'All Data'!$A:$CO,88,FALSE),"unknown")</f>
        <v>0</v>
      </c>
      <c r="AX111" s="96">
        <f>IFERROR(VLOOKUP(Table1[[#This Row],[RespondentID]],'All Data'!$A:$CO,89,FALSE),"unknown")</f>
        <v>0</v>
      </c>
      <c r="AY111" s="96">
        <f>IFERROR(VLOOKUP(Table1[[#This Row],[RespondentID]],'All Data'!$A:$CO,90,FALSE),"unknown")</f>
        <v>0</v>
      </c>
      <c r="AZ111" s="96">
        <f>IFERROR(VLOOKUP(Table1[[#This Row],[RespondentID]],'All Data'!$A:$CO,91,FALSE),"unknown")</f>
        <v>0</v>
      </c>
      <c r="BA111" s="96">
        <f>IFERROR(VLOOKUP(Table1[[#This Row],[RespondentID]],'All Data'!$A:$CO,92,FALSE),"unknown")</f>
        <v>0</v>
      </c>
      <c r="BB111" s="96">
        <f>IFERROR(VLOOKUP(Table1[[#This Row],[RespondentID]],'All Data'!$A:$CO,93,FALSE),"unknown")</f>
        <v>0</v>
      </c>
      <c r="BC111" s="96">
        <f>IFERROR(VLOOKUP(Table1[[#This Row],[RespondentID]],'All Data'!$A:$CW,94,FALSE),"unknown")</f>
        <v>0</v>
      </c>
      <c r="BD111" s="96">
        <f>IFERROR(VLOOKUP(Table1[[#This Row],[RespondentID]],'All Data'!$A:$CW,95,FALSE),"unknown")</f>
        <v>0</v>
      </c>
      <c r="BE111" s="96">
        <f>IFERROR(VLOOKUP(Table1[[#This Row],[RespondentID]],'All Data'!$A:$CW,96,FALSE),"unknown")</f>
        <v>0</v>
      </c>
      <c r="BF111" s="96">
        <f>IFERROR(VLOOKUP(Table1[[#This Row],[RespondentID]],'All Data'!$A:$CW,97,FALSE),"unknown")</f>
        <v>0</v>
      </c>
      <c r="BG111" s="96">
        <f>IFERROR(VLOOKUP(Table1[[#This Row],[RespondentID]],'All Data'!$A:$CW,98,FALSE),"unknown")</f>
        <v>0</v>
      </c>
      <c r="BH111" s="96">
        <f>IFERROR(VLOOKUP(Table1[[#This Row],[RespondentID]],'All Data'!$A:$CW,99,FALSE),"unknown")</f>
        <v>0</v>
      </c>
    </row>
    <row r="112" spans="1:60">
      <c r="A112">
        <v>114404065614</v>
      </c>
      <c r="N112" t="s">
        <v>24</v>
      </c>
      <c r="Q112" t="s">
        <v>61</v>
      </c>
      <c r="S112" t="s">
        <v>63</v>
      </c>
      <c r="U112" s="29">
        <f t="shared" si="23"/>
        <v>3</v>
      </c>
      <c r="V112" s="29">
        <f t="shared" si="24"/>
        <v>1</v>
      </c>
      <c r="W112" s="29"/>
      <c r="X112" s="29">
        <f t="shared" si="25"/>
        <v>0</v>
      </c>
      <c r="Y112" s="29">
        <f t="shared" si="26"/>
        <v>0</v>
      </c>
      <c r="Z112" s="29">
        <f t="shared" si="27"/>
        <v>0</v>
      </c>
      <c r="AA112" s="29">
        <f t="shared" si="28"/>
        <v>0</v>
      </c>
      <c r="AB112" s="29">
        <f t="shared" si="29"/>
        <v>0</v>
      </c>
      <c r="AC112" s="29">
        <f t="shared" si="30"/>
        <v>0</v>
      </c>
      <c r="AD112" s="29">
        <f t="shared" si="31"/>
        <v>0</v>
      </c>
      <c r="AE112" s="29">
        <f t="shared" si="32"/>
        <v>0</v>
      </c>
      <c r="AF112" s="29">
        <f t="shared" si="33"/>
        <v>0</v>
      </c>
      <c r="AG112" s="29">
        <f t="shared" si="34"/>
        <v>0</v>
      </c>
      <c r="AH112" s="29">
        <f t="shared" si="35"/>
        <v>0</v>
      </c>
      <c r="AI112" s="29">
        <f t="shared" si="36"/>
        <v>0</v>
      </c>
      <c r="AJ112" s="29">
        <f t="shared" si="37"/>
        <v>1</v>
      </c>
      <c r="AK112" s="29">
        <f t="shared" si="38"/>
        <v>0</v>
      </c>
      <c r="AL112" s="29">
        <f t="shared" si="39"/>
        <v>0</v>
      </c>
      <c r="AM112" s="29">
        <f t="shared" si="40"/>
        <v>1</v>
      </c>
      <c r="AN112" s="29">
        <f t="shared" si="41"/>
        <v>0</v>
      </c>
      <c r="AO112" s="29">
        <f t="shared" si="42"/>
        <v>1</v>
      </c>
      <c r="AP112" s="29"/>
      <c r="AQ112" s="29"/>
      <c r="AR112" s="29">
        <f t="shared" si="43"/>
        <v>3</v>
      </c>
      <c r="AS112" s="29">
        <f t="shared" si="44"/>
        <v>3</v>
      </c>
      <c r="AT112" s="29" t="str">
        <f t="shared" si="45"/>
        <v>Correct</v>
      </c>
      <c r="AU112" s="29"/>
      <c r="AV112" s="96" t="str">
        <f>IFERROR(VLOOKUP(Table1[[#This Row],[RespondentID]],'All Data'!$A:$CO,87,FALSE),"unknown")</f>
        <v>Woman</v>
      </c>
      <c r="AW112" s="96" t="str">
        <f>IFERROR(VLOOKUP(Table1[[#This Row],[RespondentID]],'All Data'!$A:$CO,88,FALSE),"unknown")</f>
        <v>65+ years</v>
      </c>
      <c r="AX112" s="96" t="str">
        <f>IFERROR(VLOOKUP(Table1[[#This Row],[RespondentID]],'All Data'!$A:$CO,89,FALSE),"unknown")</f>
        <v>Nassau</v>
      </c>
      <c r="AY112" s="96">
        <f>IFERROR(VLOOKUP(Table1[[#This Row],[RespondentID]],'All Data'!$A:$CO,90,FALSE),"unknown")</f>
        <v>0</v>
      </c>
      <c r="AZ112" s="96">
        <f>IFERROR(VLOOKUP(Table1[[#This Row],[RespondentID]],'All Data'!$A:$CO,91,FALSE),"unknown")</f>
        <v>0</v>
      </c>
      <c r="BA112" s="96">
        <f>IFERROR(VLOOKUP(Table1[[#This Row],[RespondentID]],'All Data'!$A:$CO,92,FALSE),"unknown")</f>
        <v>0</v>
      </c>
      <c r="BB112" s="96">
        <f>IFERROR(VLOOKUP(Table1[[#This Row],[RespondentID]],'All Data'!$A:$CO,93,FALSE),"unknown")</f>
        <v>0</v>
      </c>
      <c r="BC112" s="96">
        <f>IFERROR(VLOOKUP(Table1[[#This Row],[RespondentID]],'All Data'!$A:$CW,94,FALSE),"unknown")</f>
        <v>0</v>
      </c>
      <c r="BD112" s="96">
        <f>IFERROR(VLOOKUP(Table1[[#This Row],[RespondentID]],'All Data'!$A:$CW,95,FALSE),"unknown")</f>
        <v>0</v>
      </c>
      <c r="BE112" s="96">
        <f>IFERROR(VLOOKUP(Table1[[#This Row],[RespondentID]],'All Data'!$A:$CW,96,FALSE),"unknown")</f>
        <v>0</v>
      </c>
      <c r="BF112" s="96">
        <f>IFERROR(VLOOKUP(Table1[[#This Row],[RespondentID]],'All Data'!$A:$CW,97,FALSE),"unknown")</f>
        <v>0</v>
      </c>
      <c r="BG112" s="96">
        <f>IFERROR(VLOOKUP(Table1[[#This Row],[RespondentID]],'All Data'!$A:$CW,98,FALSE),"unknown")</f>
        <v>0</v>
      </c>
      <c r="BH112" s="96">
        <f>IFERROR(VLOOKUP(Table1[[#This Row],[RespondentID]],'All Data'!$A:$CW,99,FALSE),"unknown")</f>
        <v>0</v>
      </c>
    </row>
    <row r="113" spans="1:60">
      <c r="A113">
        <v>114403908660</v>
      </c>
      <c r="D113" t="s">
        <v>51</v>
      </c>
      <c r="F113" t="s">
        <v>52</v>
      </c>
      <c r="Q113" t="s">
        <v>61</v>
      </c>
      <c r="U113" s="29">
        <f t="shared" si="23"/>
        <v>3</v>
      </c>
      <c r="V113" s="29">
        <f t="shared" si="24"/>
        <v>1</v>
      </c>
      <c r="W113" s="29"/>
      <c r="X113" s="29">
        <f t="shared" si="25"/>
        <v>0</v>
      </c>
      <c r="Y113" s="29">
        <f t="shared" si="26"/>
        <v>0</v>
      </c>
      <c r="Z113" s="29">
        <f t="shared" si="27"/>
        <v>1</v>
      </c>
      <c r="AA113" s="29">
        <f t="shared" si="28"/>
        <v>0</v>
      </c>
      <c r="AB113" s="29">
        <f t="shared" si="29"/>
        <v>1</v>
      </c>
      <c r="AC113" s="29">
        <f t="shared" si="30"/>
        <v>0</v>
      </c>
      <c r="AD113" s="29">
        <f t="shared" si="31"/>
        <v>0</v>
      </c>
      <c r="AE113" s="29">
        <f t="shared" si="32"/>
        <v>0</v>
      </c>
      <c r="AF113" s="29">
        <f t="shared" si="33"/>
        <v>0</v>
      </c>
      <c r="AG113" s="29">
        <f t="shared" si="34"/>
        <v>0</v>
      </c>
      <c r="AH113" s="29">
        <f t="shared" si="35"/>
        <v>0</v>
      </c>
      <c r="AI113" s="29">
        <f t="shared" si="36"/>
        <v>0</v>
      </c>
      <c r="AJ113" s="29">
        <f t="shared" si="37"/>
        <v>0</v>
      </c>
      <c r="AK113" s="29">
        <f t="shared" si="38"/>
        <v>0</v>
      </c>
      <c r="AL113" s="29">
        <f t="shared" si="39"/>
        <v>0</v>
      </c>
      <c r="AM113" s="29">
        <f t="shared" si="40"/>
        <v>1</v>
      </c>
      <c r="AN113" s="29">
        <f t="shared" si="41"/>
        <v>0</v>
      </c>
      <c r="AO113" s="29">
        <f t="shared" si="42"/>
        <v>0</v>
      </c>
      <c r="AP113" s="29"/>
      <c r="AQ113" s="29"/>
      <c r="AR113" s="29">
        <f t="shared" si="43"/>
        <v>3</v>
      </c>
      <c r="AS113" s="29">
        <f t="shared" si="44"/>
        <v>3</v>
      </c>
      <c r="AT113" s="29" t="str">
        <f t="shared" si="45"/>
        <v>Correct</v>
      </c>
      <c r="AU113" s="29"/>
      <c r="AV113" s="96" t="str">
        <f>IFERROR(VLOOKUP(Table1[[#This Row],[RespondentID]],'All Data'!$A:$CO,87,FALSE),"unknown")</f>
        <v>Woman</v>
      </c>
      <c r="AW113" s="96" t="str">
        <f>IFERROR(VLOOKUP(Table1[[#This Row],[RespondentID]],'All Data'!$A:$CO,88,FALSE),"unknown")</f>
        <v>65+ years</v>
      </c>
      <c r="AX113" s="96" t="str">
        <f>IFERROR(VLOOKUP(Table1[[#This Row],[RespondentID]],'All Data'!$A:$CO,89,FALSE),"unknown")</f>
        <v>Suffolk</v>
      </c>
      <c r="AY113" s="96" t="str">
        <f>IFERROR(VLOOKUP(Table1[[#This Row],[RespondentID]],'All Data'!$A:$CO,90,FALSE),"unknown")</f>
        <v>Islip, 11751</v>
      </c>
      <c r="AZ113" s="96" t="str">
        <f>IFERROR(VLOOKUP(Table1[[#This Row],[RespondentID]],'All Data'!$A:$CO,91,FALSE),"unknown")</f>
        <v>White</v>
      </c>
      <c r="BA113" s="96" t="str">
        <f>IFERROR(VLOOKUP(Table1[[#This Row],[RespondentID]],'All Data'!$A:$CO,92,FALSE),"unknown")</f>
        <v>Not Hispanic or Latino</v>
      </c>
      <c r="BB113" s="96" t="str">
        <f>IFERROR(VLOOKUP(Table1[[#This Row],[RespondentID]],'All Data'!$A:$CO,93,FALSE),"unknown")</f>
        <v>English</v>
      </c>
      <c r="BC113" s="96" t="str">
        <f>IFERROR(VLOOKUP(Table1[[#This Row],[RespondentID]],'All Data'!$A:$CW,94,FALSE),"unknown")</f>
        <v>Over $125,000</v>
      </c>
      <c r="BD113" s="96" t="str">
        <f>IFERROR(VLOOKUP(Table1[[#This Row],[RespondentID]],'All Data'!$A:$CW,95,FALSE),"unknown")</f>
        <v>College graduate</v>
      </c>
      <c r="BE113" s="96" t="str">
        <f>IFERROR(VLOOKUP(Table1[[#This Row],[RespondentID]],'All Data'!$A:$CW,96,FALSE),"unknown")</f>
        <v>Retired</v>
      </c>
      <c r="BF113" s="96" t="str">
        <f>IFERROR(VLOOKUP(Table1[[#This Row],[RespondentID]],'All Data'!$A:$CW,97,FALSE),"unknown")</f>
        <v>Yes</v>
      </c>
      <c r="BG113" s="96" t="str">
        <f>IFERROR(VLOOKUP(Table1[[#This Row],[RespondentID]],'All Data'!$A:$CW,98,FALSE),"unknown")</f>
        <v>Medicare, Private/Commercial</v>
      </c>
      <c r="BH113" s="96" t="str">
        <f>IFERROR(VLOOKUP(Table1[[#This Row],[RespondentID]],'All Data'!$A:$CW,99,FALSE),"unknown")</f>
        <v>Yes</v>
      </c>
    </row>
    <row r="114" spans="1:60">
      <c r="A114">
        <v>114403790789</v>
      </c>
      <c r="E114" t="s">
        <v>17</v>
      </c>
      <c r="H114" t="s">
        <v>54</v>
      </c>
      <c r="N114" t="s">
        <v>24</v>
      </c>
      <c r="U114" s="29">
        <f t="shared" si="23"/>
        <v>3</v>
      </c>
      <c r="V114" s="29">
        <f t="shared" si="24"/>
        <v>1</v>
      </c>
      <c r="W114" s="29"/>
      <c r="X114" s="29">
        <f t="shared" si="25"/>
        <v>0</v>
      </c>
      <c r="Y114" s="29">
        <f t="shared" si="26"/>
        <v>0</v>
      </c>
      <c r="Z114" s="29">
        <f t="shared" si="27"/>
        <v>0</v>
      </c>
      <c r="AA114" s="29">
        <f t="shared" si="28"/>
        <v>1</v>
      </c>
      <c r="AB114" s="29">
        <f t="shared" si="29"/>
        <v>0</v>
      </c>
      <c r="AC114" s="29">
        <f t="shared" si="30"/>
        <v>0</v>
      </c>
      <c r="AD114" s="29">
        <f t="shared" si="31"/>
        <v>1</v>
      </c>
      <c r="AE114" s="29">
        <f t="shared" si="32"/>
        <v>0</v>
      </c>
      <c r="AF114" s="29">
        <f t="shared" si="33"/>
        <v>0</v>
      </c>
      <c r="AG114" s="29">
        <f t="shared" si="34"/>
        <v>0</v>
      </c>
      <c r="AH114" s="29">
        <f t="shared" si="35"/>
        <v>0</v>
      </c>
      <c r="AI114" s="29">
        <f t="shared" si="36"/>
        <v>0</v>
      </c>
      <c r="AJ114" s="29">
        <f t="shared" si="37"/>
        <v>1</v>
      </c>
      <c r="AK114" s="29">
        <f t="shared" si="38"/>
        <v>0</v>
      </c>
      <c r="AL114" s="29">
        <f t="shared" si="39"/>
        <v>0</v>
      </c>
      <c r="AM114" s="29">
        <f t="shared" si="40"/>
        <v>0</v>
      </c>
      <c r="AN114" s="29">
        <f t="shared" si="41"/>
        <v>0</v>
      </c>
      <c r="AO114" s="29">
        <f t="shared" si="42"/>
        <v>0</v>
      </c>
      <c r="AP114" s="29"/>
      <c r="AQ114" s="29"/>
      <c r="AR114" s="29">
        <f t="shared" si="43"/>
        <v>3</v>
      </c>
      <c r="AS114" s="29">
        <f t="shared" si="44"/>
        <v>3</v>
      </c>
      <c r="AT114" s="29" t="str">
        <f t="shared" si="45"/>
        <v>Correct</v>
      </c>
      <c r="AU114" s="29"/>
      <c r="AV114" s="96" t="str">
        <f>IFERROR(VLOOKUP(Table1[[#This Row],[RespondentID]],'All Data'!$A:$CO,87,FALSE),"unknown")</f>
        <v>Man</v>
      </c>
      <c r="AW114" s="96" t="str">
        <f>IFERROR(VLOOKUP(Table1[[#This Row],[RespondentID]],'All Data'!$A:$CO,88,FALSE),"unknown")</f>
        <v>65+ years</v>
      </c>
      <c r="AX114" s="96" t="str">
        <f>IFERROR(VLOOKUP(Table1[[#This Row],[RespondentID]],'All Data'!$A:$CO,89,FALSE),"unknown")</f>
        <v>Suffolk</v>
      </c>
      <c r="AY114" s="96" t="str">
        <f>IFERROR(VLOOKUP(Table1[[#This Row],[RespondentID]],'All Data'!$A:$CO,90,FALSE),"unknown")</f>
        <v>Islip, 11751</v>
      </c>
      <c r="AZ114" s="96" t="str">
        <f>IFERROR(VLOOKUP(Table1[[#This Row],[RespondentID]],'All Data'!$A:$CO,91,FALSE),"unknown")</f>
        <v>White</v>
      </c>
      <c r="BA114" s="96" t="str">
        <f>IFERROR(VLOOKUP(Table1[[#This Row],[RespondentID]],'All Data'!$A:$CO,92,FALSE),"unknown")</f>
        <v>Not Hispanic or Latino</v>
      </c>
      <c r="BB114" s="96" t="str">
        <f>IFERROR(VLOOKUP(Table1[[#This Row],[RespondentID]],'All Data'!$A:$CO,93,FALSE),"unknown")</f>
        <v>English</v>
      </c>
      <c r="BC114" s="96" t="str">
        <f>IFERROR(VLOOKUP(Table1[[#This Row],[RespondentID]],'All Data'!$A:$CW,94,FALSE),"unknown")</f>
        <v>$50,000 to $74,999</v>
      </c>
      <c r="BD114" s="96" t="str">
        <f>IFERROR(VLOOKUP(Table1[[#This Row],[RespondentID]],'All Data'!$A:$CW,95,FALSE),"unknown")</f>
        <v>Some college</v>
      </c>
      <c r="BE114" s="96" t="str">
        <f>IFERROR(VLOOKUP(Table1[[#This Row],[RespondentID]],'All Data'!$A:$CW,96,FALSE),"unknown")</f>
        <v>Retired</v>
      </c>
      <c r="BF114" s="96" t="str">
        <f>IFERROR(VLOOKUP(Table1[[#This Row],[RespondentID]],'All Data'!$A:$CW,97,FALSE),"unknown")</f>
        <v>Yes</v>
      </c>
      <c r="BG114" s="96" t="str">
        <f>IFERROR(VLOOKUP(Table1[[#This Row],[RespondentID]],'All Data'!$A:$CW,98,FALSE),"unknown")</f>
        <v>Medicare</v>
      </c>
      <c r="BH114" s="96" t="str">
        <f>IFERROR(VLOOKUP(Table1[[#This Row],[RespondentID]],'All Data'!$A:$CW,99,FALSE),"unknown")</f>
        <v>Yes</v>
      </c>
    </row>
    <row r="115" spans="1:60">
      <c r="A115">
        <v>114402849911</v>
      </c>
      <c r="E115" t="s">
        <v>17</v>
      </c>
      <c r="G115" t="s">
        <v>53</v>
      </c>
      <c r="R115" t="s">
        <v>62</v>
      </c>
      <c r="U115" s="29">
        <f t="shared" si="23"/>
        <v>3</v>
      </c>
      <c r="V115" s="29">
        <f t="shared" si="24"/>
        <v>1</v>
      </c>
      <c r="W115" s="29"/>
      <c r="X115" s="29">
        <f t="shared" si="25"/>
        <v>0</v>
      </c>
      <c r="Y115" s="29">
        <f t="shared" si="26"/>
        <v>0</v>
      </c>
      <c r="Z115" s="29">
        <f t="shared" si="27"/>
        <v>0</v>
      </c>
      <c r="AA115" s="29">
        <f t="shared" si="28"/>
        <v>1</v>
      </c>
      <c r="AB115" s="29">
        <f t="shared" si="29"/>
        <v>0</v>
      </c>
      <c r="AC115" s="29">
        <f t="shared" si="30"/>
        <v>1</v>
      </c>
      <c r="AD115" s="29">
        <f t="shared" si="31"/>
        <v>0</v>
      </c>
      <c r="AE115" s="29">
        <f t="shared" si="32"/>
        <v>0</v>
      </c>
      <c r="AF115" s="29">
        <f t="shared" si="33"/>
        <v>0</v>
      </c>
      <c r="AG115" s="29">
        <f t="shared" si="34"/>
        <v>0</v>
      </c>
      <c r="AH115" s="29">
        <f t="shared" si="35"/>
        <v>0</v>
      </c>
      <c r="AI115" s="29">
        <f t="shared" si="36"/>
        <v>0</v>
      </c>
      <c r="AJ115" s="29">
        <f t="shared" si="37"/>
        <v>0</v>
      </c>
      <c r="AK115" s="29">
        <f t="shared" si="38"/>
        <v>0</v>
      </c>
      <c r="AL115" s="29">
        <f t="shared" si="39"/>
        <v>0</v>
      </c>
      <c r="AM115" s="29">
        <f t="shared" si="40"/>
        <v>0</v>
      </c>
      <c r="AN115" s="29">
        <f t="shared" si="41"/>
        <v>1</v>
      </c>
      <c r="AO115" s="29">
        <f t="shared" si="42"/>
        <v>0</v>
      </c>
      <c r="AP115" s="29"/>
      <c r="AQ115" s="29"/>
      <c r="AR115" s="29">
        <f t="shared" si="43"/>
        <v>3</v>
      </c>
      <c r="AS115" s="29">
        <f t="shared" si="44"/>
        <v>3</v>
      </c>
      <c r="AT115" s="29" t="str">
        <f t="shared" si="45"/>
        <v>Correct</v>
      </c>
      <c r="AU115" s="29"/>
      <c r="AV115" s="96" t="str">
        <f>IFERROR(VLOOKUP(Table1[[#This Row],[RespondentID]],'All Data'!$A:$CO,87,FALSE),"unknown")</f>
        <v>Man</v>
      </c>
      <c r="AW115" s="96" t="str">
        <f>IFERROR(VLOOKUP(Table1[[#This Row],[RespondentID]],'All Data'!$A:$CO,88,FALSE),"unknown")</f>
        <v>35-44 years</v>
      </c>
      <c r="AX115" s="96" t="str">
        <f>IFERROR(VLOOKUP(Table1[[#This Row],[RespondentID]],'All Data'!$A:$CO,89,FALSE),"unknown")</f>
        <v>Suffolk</v>
      </c>
      <c r="AY115" s="96" t="str">
        <f>IFERROR(VLOOKUP(Table1[[#This Row],[RespondentID]],'All Data'!$A:$CO,90,FALSE),"unknown")</f>
        <v>Nesconset, 11767</v>
      </c>
      <c r="AZ115" s="96" t="str">
        <f>IFERROR(VLOOKUP(Table1[[#This Row],[RespondentID]],'All Data'!$A:$CO,91,FALSE),"unknown")</f>
        <v>White</v>
      </c>
      <c r="BA115" s="96" t="str">
        <f>IFERROR(VLOOKUP(Table1[[#This Row],[RespondentID]],'All Data'!$A:$CO,92,FALSE),"unknown")</f>
        <v>Not Hispanic or Latino</v>
      </c>
      <c r="BB115" s="96" t="str">
        <f>IFERROR(VLOOKUP(Table1[[#This Row],[RespondentID]],'All Data'!$A:$CO,93,FALSE),"unknown")</f>
        <v>English</v>
      </c>
      <c r="BC115" s="96" t="str">
        <f>IFERROR(VLOOKUP(Table1[[#This Row],[RespondentID]],'All Data'!$A:$CW,94,FALSE),"unknown")</f>
        <v>$75,000 to $125,000</v>
      </c>
      <c r="BD115" s="96" t="str">
        <f>IFERROR(VLOOKUP(Table1[[#This Row],[RespondentID]],'All Data'!$A:$CW,95,FALSE),"unknown")</f>
        <v>College graduate</v>
      </c>
      <c r="BE115" s="96" t="str">
        <f>IFERROR(VLOOKUP(Table1[[#This Row],[RespondentID]],'All Data'!$A:$CW,96,FALSE),"unknown")</f>
        <v>Student</v>
      </c>
      <c r="BF115" s="96" t="str">
        <f>IFERROR(VLOOKUP(Table1[[#This Row],[RespondentID]],'All Data'!$A:$CW,97,FALSE),"unknown")</f>
        <v>Yes</v>
      </c>
      <c r="BG115" s="96" t="str">
        <f>IFERROR(VLOOKUP(Table1[[#This Row],[RespondentID]],'All Data'!$A:$CW,98,FALSE),"unknown")</f>
        <v>Private/Commercial</v>
      </c>
      <c r="BH115" s="96" t="str">
        <f>IFERROR(VLOOKUP(Table1[[#This Row],[RespondentID]],'All Data'!$A:$CW,99,FALSE),"unknown")</f>
        <v>Yes</v>
      </c>
    </row>
    <row r="116" spans="1:60">
      <c r="A116">
        <v>114402466901</v>
      </c>
      <c r="G116" t="s">
        <v>53</v>
      </c>
      <c r="L116" t="s">
        <v>58</v>
      </c>
      <c r="N116" t="s">
        <v>24</v>
      </c>
      <c r="U116" s="29">
        <f t="shared" si="23"/>
        <v>3</v>
      </c>
      <c r="V116" s="29">
        <f t="shared" si="24"/>
        <v>1</v>
      </c>
      <c r="W116" s="29"/>
      <c r="X116" s="29">
        <f t="shared" si="25"/>
        <v>0</v>
      </c>
      <c r="Y116" s="29">
        <f t="shared" si="26"/>
        <v>0</v>
      </c>
      <c r="Z116" s="29">
        <f t="shared" si="27"/>
        <v>0</v>
      </c>
      <c r="AA116" s="29">
        <f t="shared" si="28"/>
        <v>0</v>
      </c>
      <c r="AB116" s="29">
        <f t="shared" si="29"/>
        <v>0</v>
      </c>
      <c r="AC116" s="29">
        <f t="shared" si="30"/>
        <v>1</v>
      </c>
      <c r="AD116" s="29">
        <f t="shared" si="31"/>
        <v>0</v>
      </c>
      <c r="AE116" s="29">
        <f t="shared" si="32"/>
        <v>0</v>
      </c>
      <c r="AF116" s="29">
        <f t="shared" si="33"/>
        <v>0</v>
      </c>
      <c r="AG116" s="29">
        <f t="shared" si="34"/>
        <v>0</v>
      </c>
      <c r="AH116" s="29">
        <f t="shared" si="35"/>
        <v>1</v>
      </c>
      <c r="AI116" s="29">
        <f t="shared" si="36"/>
        <v>0</v>
      </c>
      <c r="AJ116" s="29">
        <f t="shared" si="37"/>
        <v>1</v>
      </c>
      <c r="AK116" s="29">
        <f t="shared" si="38"/>
        <v>0</v>
      </c>
      <c r="AL116" s="29">
        <f t="shared" si="39"/>
        <v>0</v>
      </c>
      <c r="AM116" s="29">
        <f t="shared" si="40"/>
        <v>0</v>
      </c>
      <c r="AN116" s="29">
        <f t="shared" si="41"/>
        <v>0</v>
      </c>
      <c r="AO116" s="29">
        <f t="shared" si="42"/>
        <v>0</v>
      </c>
      <c r="AP116" s="29"/>
      <c r="AQ116" s="29"/>
      <c r="AR116" s="29">
        <f t="shared" si="43"/>
        <v>3</v>
      </c>
      <c r="AS116" s="29">
        <f t="shared" si="44"/>
        <v>3</v>
      </c>
      <c r="AT116" s="29" t="str">
        <f t="shared" si="45"/>
        <v>Correct</v>
      </c>
      <c r="AU116" s="29"/>
      <c r="AV116" s="96" t="str">
        <f>IFERROR(VLOOKUP(Table1[[#This Row],[RespondentID]],'All Data'!$A:$CO,87,FALSE),"unknown")</f>
        <v>Woman</v>
      </c>
      <c r="AW116" s="96" t="str">
        <f>IFERROR(VLOOKUP(Table1[[#This Row],[RespondentID]],'All Data'!$A:$CO,88,FALSE),"unknown")</f>
        <v>65+ years</v>
      </c>
      <c r="AX116" s="96" t="str">
        <f>IFERROR(VLOOKUP(Table1[[#This Row],[RespondentID]],'All Data'!$A:$CO,89,FALSE),"unknown")</f>
        <v>Suffolk</v>
      </c>
      <c r="AY116" s="96" t="str">
        <f>IFERROR(VLOOKUP(Table1[[#This Row],[RespondentID]],'All Data'!$A:$CO,90,FALSE),"unknown")</f>
        <v>Ridge, 11961</v>
      </c>
      <c r="AZ116" s="96" t="str">
        <f>IFERROR(VLOOKUP(Table1[[#This Row],[RespondentID]],'All Data'!$A:$CO,91,FALSE),"unknown")</f>
        <v>White</v>
      </c>
      <c r="BA116" s="96" t="str">
        <f>IFERROR(VLOOKUP(Table1[[#This Row],[RespondentID]],'All Data'!$A:$CO,92,FALSE),"unknown")</f>
        <v>Hispanic or Latino</v>
      </c>
      <c r="BB116" s="96" t="str">
        <f>IFERROR(VLOOKUP(Table1[[#This Row],[RespondentID]],'All Data'!$A:$CO,93,FALSE),"unknown")</f>
        <v>English</v>
      </c>
      <c r="BC116" s="96" t="str">
        <f>IFERROR(VLOOKUP(Table1[[#This Row],[RespondentID]],'All Data'!$A:$CW,94,FALSE),"unknown")</f>
        <v>$35,000 to $49,999</v>
      </c>
      <c r="BD116" s="96" t="str">
        <f>IFERROR(VLOOKUP(Table1[[#This Row],[RespondentID]],'All Data'!$A:$CW,95,FALSE),"unknown")</f>
        <v>College graduate</v>
      </c>
      <c r="BE116" s="96" t="str">
        <f>IFERROR(VLOOKUP(Table1[[#This Row],[RespondentID]],'All Data'!$A:$CW,96,FALSE),"unknown")</f>
        <v>Retired</v>
      </c>
      <c r="BF116" s="96" t="str">
        <f>IFERROR(VLOOKUP(Table1[[#This Row],[RespondentID]],'All Data'!$A:$CW,97,FALSE),"unknown")</f>
        <v>Yes</v>
      </c>
      <c r="BG116" s="96" t="str">
        <f>IFERROR(VLOOKUP(Table1[[#This Row],[RespondentID]],'All Data'!$A:$CW,98,FALSE),"unknown")</f>
        <v>Medicare</v>
      </c>
      <c r="BH116" s="96" t="str">
        <f>IFERROR(VLOOKUP(Table1[[#This Row],[RespondentID]],'All Data'!$A:$CW,99,FALSE),"unknown")</f>
        <v>Yes</v>
      </c>
    </row>
    <row r="117" spans="1:60">
      <c r="A117">
        <v>114402398759</v>
      </c>
      <c r="K117" t="s">
        <v>57</v>
      </c>
      <c r="L117" t="s">
        <v>58</v>
      </c>
      <c r="Q117" t="s">
        <v>61</v>
      </c>
      <c r="U117" s="29">
        <f t="shared" si="23"/>
        <v>3</v>
      </c>
      <c r="V117" s="29">
        <f t="shared" si="24"/>
        <v>1</v>
      </c>
      <c r="W117" s="29"/>
      <c r="X117" s="29">
        <f t="shared" si="25"/>
        <v>0</v>
      </c>
      <c r="Y117" s="29">
        <f t="shared" si="26"/>
        <v>0</v>
      </c>
      <c r="Z117" s="29">
        <f t="shared" si="27"/>
        <v>0</v>
      </c>
      <c r="AA117" s="29">
        <f t="shared" si="28"/>
        <v>0</v>
      </c>
      <c r="AB117" s="29">
        <f t="shared" si="29"/>
        <v>0</v>
      </c>
      <c r="AC117" s="29">
        <f t="shared" si="30"/>
        <v>0</v>
      </c>
      <c r="AD117" s="29">
        <f t="shared" si="31"/>
        <v>0</v>
      </c>
      <c r="AE117" s="29">
        <f t="shared" si="32"/>
        <v>0</v>
      </c>
      <c r="AF117" s="29">
        <f t="shared" si="33"/>
        <v>0</v>
      </c>
      <c r="AG117" s="29">
        <f t="shared" si="34"/>
        <v>1</v>
      </c>
      <c r="AH117" s="29">
        <f t="shared" si="35"/>
        <v>1</v>
      </c>
      <c r="AI117" s="29">
        <f t="shared" si="36"/>
        <v>0</v>
      </c>
      <c r="AJ117" s="29">
        <f t="shared" si="37"/>
        <v>0</v>
      </c>
      <c r="AK117" s="29">
        <f t="shared" si="38"/>
        <v>0</v>
      </c>
      <c r="AL117" s="29">
        <f t="shared" si="39"/>
        <v>0</v>
      </c>
      <c r="AM117" s="29">
        <f t="shared" si="40"/>
        <v>1</v>
      </c>
      <c r="AN117" s="29">
        <f t="shared" si="41"/>
        <v>0</v>
      </c>
      <c r="AO117" s="29">
        <f t="shared" si="42"/>
        <v>0</v>
      </c>
      <c r="AP117" s="29"/>
      <c r="AQ117" s="29"/>
      <c r="AR117" s="29">
        <f t="shared" si="43"/>
        <v>3</v>
      </c>
      <c r="AS117" s="29">
        <f t="shared" si="44"/>
        <v>3</v>
      </c>
      <c r="AT117" s="29" t="str">
        <f t="shared" si="45"/>
        <v>Correct</v>
      </c>
      <c r="AU117" s="29"/>
      <c r="AV117" s="96" t="str">
        <f>IFERROR(VLOOKUP(Table1[[#This Row],[RespondentID]],'All Data'!$A:$CO,87,FALSE),"unknown")</f>
        <v>Woman</v>
      </c>
      <c r="AW117" s="96" t="str">
        <f>IFERROR(VLOOKUP(Table1[[#This Row],[RespondentID]],'All Data'!$A:$CO,88,FALSE),"unknown")</f>
        <v>65+ years</v>
      </c>
      <c r="AX117" s="96" t="str">
        <f>IFERROR(VLOOKUP(Table1[[#This Row],[RespondentID]],'All Data'!$A:$CO,89,FALSE),"unknown")</f>
        <v>Nassau</v>
      </c>
      <c r="AY117" s="96" t="str">
        <f>IFERROR(VLOOKUP(Table1[[#This Row],[RespondentID]],'All Data'!$A:$CO,90,FALSE),"unknown")</f>
        <v>East Norwich, 11732</v>
      </c>
      <c r="AZ117" s="96" t="str">
        <f>IFERROR(VLOOKUP(Table1[[#This Row],[RespondentID]],'All Data'!$A:$CO,91,FALSE),"unknown")</f>
        <v>White</v>
      </c>
      <c r="BA117" s="96" t="str">
        <f>IFERROR(VLOOKUP(Table1[[#This Row],[RespondentID]],'All Data'!$A:$CO,92,FALSE),"unknown")</f>
        <v>Not Hispanic or Latino</v>
      </c>
      <c r="BB117" s="96" t="str">
        <f>IFERROR(VLOOKUP(Table1[[#This Row],[RespondentID]],'All Data'!$A:$CO,93,FALSE),"unknown")</f>
        <v>English</v>
      </c>
      <c r="BC117" s="96" t="str">
        <f>IFERROR(VLOOKUP(Table1[[#This Row],[RespondentID]],'All Data'!$A:$CW,94,FALSE),"unknown")</f>
        <v>$35,000 to $49,999</v>
      </c>
      <c r="BD117" s="96" t="str">
        <f>IFERROR(VLOOKUP(Table1[[#This Row],[RespondentID]],'All Data'!$A:$CW,95,FALSE),"unknown")</f>
        <v>Some college</v>
      </c>
      <c r="BE117" s="96" t="str">
        <f>IFERROR(VLOOKUP(Table1[[#This Row],[RespondentID]],'All Data'!$A:$CW,96,FALSE),"unknown")</f>
        <v>Retired</v>
      </c>
      <c r="BF117" s="96" t="str">
        <f>IFERROR(VLOOKUP(Table1[[#This Row],[RespondentID]],'All Data'!$A:$CW,97,FALSE),"unknown")</f>
        <v>Yes</v>
      </c>
      <c r="BG117" s="96" t="str">
        <f>IFERROR(VLOOKUP(Table1[[#This Row],[RespondentID]],'All Data'!$A:$CW,98,FALSE),"unknown")</f>
        <v>Medicare</v>
      </c>
      <c r="BH117" s="96" t="str">
        <f>IFERROR(VLOOKUP(Table1[[#This Row],[RespondentID]],'All Data'!$A:$CW,99,FALSE),"unknown")</f>
        <v>Yes</v>
      </c>
    </row>
    <row r="118" spans="1:60">
      <c r="A118">
        <v>114402088307</v>
      </c>
      <c r="C118" t="s">
        <v>50</v>
      </c>
      <c r="D118" t="s">
        <v>51</v>
      </c>
      <c r="L118" t="s">
        <v>58</v>
      </c>
      <c r="U118" s="29">
        <f t="shared" si="23"/>
        <v>3</v>
      </c>
      <c r="V118" s="29">
        <f t="shared" si="24"/>
        <v>1</v>
      </c>
      <c r="W118" s="29"/>
      <c r="X118" s="29">
        <f t="shared" si="25"/>
        <v>0</v>
      </c>
      <c r="Y118" s="29">
        <f t="shared" si="26"/>
        <v>1</v>
      </c>
      <c r="Z118" s="29">
        <f t="shared" si="27"/>
        <v>1</v>
      </c>
      <c r="AA118" s="29">
        <f t="shared" si="28"/>
        <v>0</v>
      </c>
      <c r="AB118" s="29">
        <f t="shared" si="29"/>
        <v>0</v>
      </c>
      <c r="AC118" s="29">
        <f t="shared" si="30"/>
        <v>0</v>
      </c>
      <c r="AD118" s="29">
        <f t="shared" si="31"/>
        <v>0</v>
      </c>
      <c r="AE118" s="29">
        <f t="shared" si="32"/>
        <v>0</v>
      </c>
      <c r="AF118" s="29">
        <f t="shared" si="33"/>
        <v>0</v>
      </c>
      <c r="AG118" s="29">
        <f t="shared" si="34"/>
        <v>0</v>
      </c>
      <c r="AH118" s="29">
        <f t="shared" si="35"/>
        <v>1</v>
      </c>
      <c r="AI118" s="29">
        <f t="shared" si="36"/>
        <v>0</v>
      </c>
      <c r="AJ118" s="29">
        <f t="shared" si="37"/>
        <v>0</v>
      </c>
      <c r="AK118" s="29">
        <f t="shared" si="38"/>
        <v>0</v>
      </c>
      <c r="AL118" s="29">
        <f t="shared" si="39"/>
        <v>0</v>
      </c>
      <c r="AM118" s="29">
        <f t="shared" si="40"/>
        <v>0</v>
      </c>
      <c r="AN118" s="29">
        <f t="shared" si="41"/>
        <v>0</v>
      </c>
      <c r="AO118" s="29">
        <f t="shared" si="42"/>
        <v>0</v>
      </c>
      <c r="AP118" s="29"/>
      <c r="AQ118" s="29"/>
      <c r="AR118" s="29">
        <f t="shared" si="43"/>
        <v>3</v>
      </c>
      <c r="AS118" s="29">
        <f t="shared" si="44"/>
        <v>3</v>
      </c>
      <c r="AT118" s="29" t="str">
        <f t="shared" si="45"/>
        <v>Correct</v>
      </c>
      <c r="AU118" s="29"/>
      <c r="AV118" s="96" t="str">
        <f>IFERROR(VLOOKUP(Table1[[#This Row],[RespondentID]],'All Data'!$A:$CO,87,FALSE),"unknown")</f>
        <v>Woman</v>
      </c>
      <c r="AW118" s="96" t="str">
        <f>IFERROR(VLOOKUP(Table1[[#This Row],[RespondentID]],'All Data'!$A:$CO,88,FALSE),"unknown")</f>
        <v>65+ years</v>
      </c>
      <c r="AX118" s="96" t="str">
        <f>IFERROR(VLOOKUP(Table1[[#This Row],[RespondentID]],'All Data'!$A:$CO,89,FALSE),"unknown")</f>
        <v>Suffolk</v>
      </c>
      <c r="AY118" s="96" t="str">
        <f>IFERROR(VLOOKUP(Table1[[#This Row],[RespondentID]],'All Data'!$A:$CO,90,FALSE),"unknown")</f>
        <v>Brightwaters, 11718</v>
      </c>
      <c r="AZ118" s="96" t="str">
        <f>IFERROR(VLOOKUP(Table1[[#This Row],[RespondentID]],'All Data'!$A:$CO,91,FALSE),"unknown")</f>
        <v>White</v>
      </c>
      <c r="BA118" s="96" t="str">
        <f>IFERROR(VLOOKUP(Table1[[#This Row],[RespondentID]],'All Data'!$A:$CO,92,FALSE),"unknown")</f>
        <v>Not Hispanic or Latino</v>
      </c>
      <c r="BB118" s="96" t="str">
        <f>IFERROR(VLOOKUP(Table1[[#This Row],[RespondentID]],'All Data'!$A:$CO,93,FALSE),"unknown")</f>
        <v>English</v>
      </c>
      <c r="BC118" s="96" t="str">
        <f>IFERROR(VLOOKUP(Table1[[#This Row],[RespondentID]],'All Data'!$A:$CW,94,FALSE),"unknown")</f>
        <v>$75,000 to $125,000</v>
      </c>
      <c r="BD118" s="96" t="str">
        <f>IFERROR(VLOOKUP(Table1[[#This Row],[RespondentID]],'All Data'!$A:$CW,95,FALSE),"unknown")</f>
        <v>Some college</v>
      </c>
      <c r="BE118" s="96" t="str">
        <f>IFERROR(VLOOKUP(Table1[[#This Row],[RespondentID]],'All Data'!$A:$CW,96,FALSE),"unknown")</f>
        <v>Retired</v>
      </c>
      <c r="BF118" s="96" t="str">
        <f>IFERROR(VLOOKUP(Table1[[#This Row],[RespondentID]],'All Data'!$A:$CW,97,FALSE),"unknown")</f>
        <v>Yes</v>
      </c>
      <c r="BG118" s="96" t="str">
        <f>IFERROR(VLOOKUP(Table1[[#This Row],[RespondentID]],'All Data'!$A:$CW,98,FALSE),"unknown")</f>
        <v>Medicare, Private/Commercial</v>
      </c>
      <c r="BH118" s="96" t="str">
        <f>IFERROR(VLOOKUP(Table1[[#This Row],[RespondentID]],'All Data'!$A:$CW,99,FALSE),"unknown")</f>
        <v>Yes</v>
      </c>
    </row>
    <row r="119" spans="1:60">
      <c r="A119">
        <v>114401476090</v>
      </c>
      <c r="I119" t="s">
        <v>55</v>
      </c>
      <c r="R119" t="s">
        <v>62</v>
      </c>
      <c r="U119" s="29">
        <f t="shared" si="23"/>
        <v>2</v>
      </c>
      <c r="V119" s="29">
        <f t="shared" si="24"/>
        <v>1.5</v>
      </c>
      <c r="W119" s="29"/>
      <c r="X119" s="29">
        <f t="shared" si="25"/>
        <v>0</v>
      </c>
      <c r="Y119" s="29">
        <f t="shared" si="26"/>
        <v>0</v>
      </c>
      <c r="Z119" s="29">
        <f t="shared" si="27"/>
        <v>0</v>
      </c>
      <c r="AA119" s="29">
        <f t="shared" si="28"/>
        <v>0</v>
      </c>
      <c r="AB119" s="29">
        <f t="shared" si="29"/>
        <v>0</v>
      </c>
      <c r="AC119" s="29">
        <f t="shared" si="30"/>
        <v>0</v>
      </c>
      <c r="AD119" s="29">
        <f t="shared" si="31"/>
        <v>0</v>
      </c>
      <c r="AE119" s="29">
        <f t="shared" si="32"/>
        <v>1</v>
      </c>
      <c r="AF119" s="29">
        <f t="shared" si="33"/>
        <v>0</v>
      </c>
      <c r="AG119" s="29">
        <f t="shared" si="34"/>
        <v>0</v>
      </c>
      <c r="AH119" s="29">
        <f t="shared" si="35"/>
        <v>0</v>
      </c>
      <c r="AI119" s="29">
        <f t="shared" si="36"/>
        <v>0</v>
      </c>
      <c r="AJ119" s="29">
        <f t="shared" si="37"/>
        <v>0</v>
      </c>
      <c r="AK119" s="29">
        <f t="shared" si="38"/>
        <v>0</v>
      </c>
      <c r="AL119" s="29">
        <f t="shared" si="39"/>
        <v>0</v>
      </c>
      <c r="AM119" s="29">
        <f t="shared" si="40"/>
        <v>0</v>
      </c>
      <c r="AN119" s="29">
        <f t="shared" si="41"/>
        <v>1</v>
      </c>
      <c r="AO119" s="29">
        <f t="shared" si="42"/>
        <v>0</v>
      </c>
      <c r="AP119" s="29"/>
      <c r="AQ119" s="29"/>
      <c r="AR119" s="29">
        <f t="shared" si="43"/>
        <v>2</v>
      </c>
      <c r="AS119" s="29">
        <f t="shared" si="44"/>
        <v>2</v>
      </c>
      <c r="AT119" s="29" t="str">
        <f t="shared" si="45"/>
        <v>Correct</v>
      </c>
      <c r="AU119" s="29"/>
      <c r="AV119" s="96" t="str">
        <f>IFERROR(VLOOKUP(Table1[[#This Row],[RespondentID]],'All Data'!$A:$CO,87,FALSE),"unknown")</f>
        <v>Woman</v>
      </c>
      <c r="AW119" s="96" t="str">
        <f>IFERROR(VLOOKUP(Table1[[#This Row],[RespondentID]],'All Data'!$A:$CO,88,FALSE),"unknown")</f>
        <v>65+ years</v>
      </c>
      <c r="AX119" s="96" t="str">
        <f>IFERROR(VLOOKUP(Table1[[#This Row],[RespondentID]],'All Data'!$A:$CO,89,FALSE),"unknown")</f>
        <v>Suffolk</v>
      </c>
      <c r="AY119" s="96">
        <f>IFERROR(VLOOKUP(Table1[[#This Row],[RespondentID]],'All Data'!$A:$CO,90,FALSE),"unknown")</f>
        <v>0</v>
      </c>
      <c r="AZ119" s="96">
        <f>IFERROR(VLOOKUP(Table1[[#This Row],[RespondentID]],'All Data'!$A:$CO,91,FALSE),"unknown")</f>
        <v>0</v>
      </c>
      <c r="BA119" s="96">
        <f>IFERROR(VLOOKUP(Table1[[#This Row],[RespondentID]],'All Data'!$A:$CO,92,FALSE),"unknown")</f>
        <v>0</v>
      </c>
      <c r="BB119" s="96">
        <f>IFERROR(VLOOKUP(Table1[[#This Row],[RespondentID]],'All Data'!$A:$CO,93,FALSE),"unknown")</f>
        <v>0</v>
      </c>
      <c r="BC119" s="96">
        <f>IFERROR(VLOOKUP(Table1[[#This Row],[RespondentID]],'All Data'!$A:$CW,94,FALSE),"unknown")</f>
        <v>0</v>
      </c>
      <c r="BD119" s="96">
        <f>IFERROR(VLOOKUP(Table1[[#This Row],[RespondentID]],'All Data'!$A:$CW,95,FALSE),"unknown")</f>
        <v>0</v>
      </c>
      <c r="BE119" s="96">
        <f>IFERROR(VLOOKUP(Table1[[#This Row],[RespondentID]],'All Data'!$A:$CW,96,FALSE),"unknown")</f>
        <v>0</v>
      </c>
      <c r="BF119" s="96">
        <f>IFERROR(VLOOKUP(Table1[[#This Row],[RespondentID]],'All Data'!$A:$CW,97,FALSE),"unknown")</f>
        <v>0</v>
      </c>
      <c r="BG119" s="96">
        <f>IFERROR(VLOOKUP(Table1[[#This Row],[RespondentID]],'All Data'!$A:$CW,98,FALSE),"unknown")</f>
        <v>0</v>
      </c>
      <c r="BH119" s="96">
        <f>IFERROR(VLOOKUP(Table1[[#This Row],[RespondentID]],'All Data'!$A:$CW,99,FALSE),"unknown")</f>
        <v>0</v>
      </c>
    </row>
    <row r="120" spans="1:60">
      <c r="A120">
        <v>114399803039</v>
      </c>
      <c r="P120" t="s">
        <v>60</v>
      </c>
      <c r="U120" s="29">
        <f t="shared" si="23"/>
        <v>1</v>
      </c>
      <c r="V120" s="29">
        <f t="shared" si="24"/>
        <v>3</v>
      </c>
      <c r="W120" s="29"/>
      <c r="X120" s="29">
        <f t="shared" si="25"/>
        <v>0</v>
      </c>
      <c r="Y120" s="29">
        <f t="shared" si="26"/>
        <v>0</v>
      </c>
      <c r="Z120" s="29">
        <f t="shared" si="27"/>
        <v>0</v>
      </c>
      <c r="AA120" s="29">
        <f t="shared" si="28"/>
        <v>0</v>
      </c>
      <c r="AB120" s="29">
        <f t="shared" si="29"/>
        <v>0</v>
      </c>
      <c r="AC120" s="29">
        <f t="shared" si="30"/>
        <v>0</v>
      </c>
      <c r="AD120" s="29">
        <f t="shared" si="31"/>
        <v>0</v>
      </c>
      <c r="AE120" s="29">
        <f t="shared" si="32"/>
        <v>0</v>
      </c>
      <c r="AF120" s="29">
        <f t="shared" si="33"/>
        <v>0</v>
      </c>
      <c r="AG120" s="29">
        <f t="shared" si="34"/>
        <v>0</v>
      </c>
      <c r="AH120" s="29">
        <f t="shared" si="35"/>
        <v>0</v>
      </c>
      <c r="AI120" s="29">
        <f t="shared" si="36"/>
        <v>0</v>
      </c>
      <c r="AJ120" s="29">
        <f t="shared" si="37"/>
        <v>0</v>
      </c>
      <c r="AK120" s="29">
        <f t="shared" si="38"/>
        <v>0</v>
      </c>
      <c r="AL120" s="29">
        <f t="shared" si="39"/>
        <v>1</v>
      </c>
      <c r="AM120" s="29">
        <f t="shared" si="40"/>
        <v>0</v>
      </c>
      <c r="AN120" s="29">
        <f t="shared" si="41"/>
        <v>0</v>
      </c>
      <c r="AO120" s="29">
        <f t="shared" si="42"/>
        <v>0</v>
      </c>
      <c r="AP120" s="29"/>
      <c r="AQ120" s="29"/>
      <c r="AR120" s="29">
        <f t="shared" si="43"/>
        <v>1</v>
      </c>
      <c r="AS120" s="29">
        <f t="shared" si="44"/>
        <v>1</v>
      </c>
      <c r="AT120" s="29" t="str">
        <f t="shared" si="45"/>
        <v>Correct</v>
      </c>
      <c r="AU120" s="29"/>
      <c r="AV120" s="96" t="str">
        <f>IFERROR(VLOOKUP(Table1[[#This Row],[RespondentID]],'All Data'!$A:$CO,87,FALSE),"unknown")</f>
        <v>Woman</v>
      </c>
      <c r="AW120" s="96" t="str">
        <f>IFERROR(VLOOKUP(Table1[[#This Row],[RespondentID]],'All Data'!$A:$CO,88,FALSE),"unknown")</f>
        <v>65+ years</v>
      </c>
      <c r="AX120" s="96" t="str">
        <f>IFERROR(VLOOKUP(Table1[[#This Row],[RespondentID]],'All Data'!$A:$CO,89,FALSE),"unknown")</f>
        <v>Nassau</v>
      </c>
      <c r="AY120" s="96" t="str">
        <f>IFERROR(VLOOKUP(Table1[[#This Row],[RespondentID]],'All Data'!$A:$CO,90,FALSE),"unknown")</f>
        <v>Bethpage, 11714</v>
      </c>
      <c r="AZ120" s="96" t="str">
        <f>IFERROR(VLOOKUP(Table1[[#This Row],[RespondentID]],'All Data'!$A:$CO,91,FALSE),"unknown")</f>
        <v>White</v>
      </c>
      <c r="BA120" s="96" t="str">
        <f>IFERROR(VLOOKUP(Table1[[#This Row],[RespondentID]],'All Data'!$A:$CO,92,FALSE),"unknown")</f>
        <v>Not Hispanic or Latino</v>
      </c>
      <c r="BB120" s="96" t="str">
        <f>IFERROR(VLOOKUP(Table1[[#This Row],[RespondentID]],'All Data'!$A:$CO,93,FALSE),"unknown")</f>
        <v>English</v>
      </c>
      <c r="BC120" s="96" t="str">
        <f>IFERROR(VLOOKUP(Table1[[#This Row],[RespondentID]],'All Data'!$A:$CW,94,FALSE),"unknown")</f>
        <v>$75,000 to $125,000</v>
      </c>
      <c r="BD120" s="96" t="str">
        <f>IFERROR(VLOOKUP(Table1[[#This Row],[RespondentID]],'All Data'!$A:$CW,95,FALSE),"unknown")</f>
        <v>Graduate school</v>
      </c>
      <c r="BE120" s="96" t="str">
        <f>IFERROR(VLOOKUP(Table1[[#This Row],[RespondentID]],'All Data'!$A:$CW,96,FALSE),"unknown")</f>
        <v>Retired</v>
      </c>
      <c r="BF120" s="96" t="str">
        <f>IFERROR(VLOOKUP(Table1[[#This Row],[RespondentID]],'All Data'!$A:$CW,97,FALSE),"unknown")</f>
        <v>Yes</v>
      </c>
      <c r="BG120" s="96" t="str">
        <f>IFERROR(VLOOKUP(Table1[[#This Row],[RespondentID]],'All Data'!$A:$CW,98,FALSE),"unknown")</f>
        <v>Medicare, Private/Commercial</v>
      </c>
      <c r="BH120" s="96" t="str">
        <f>IFERROR(VLOOKUP(Table1[[#This Row],[RespondentID]],'All Data'!$A:$CW,99,FALSE),"unknown")</f>
        <v>Yes</v>
      </c>
    </row>
    <row r="121" spans="1:60">
      <c r="A121">
        <v>114399600906</v>
      </c>
      <c r="D121" t="s">
        <v>51</v>
      </c>
      <c r="K121" t="s">
        <v>57</v>
      </c>
      <c r="R121" t="s">
        <v>62</v>
      </c>
      <c r="U121" s="29">
        <f t="shared" si="23"/>
        <v>3</v>
      </c>
      <c r="V121" s="29">
        <f t="shared" si="24"/>
        <v>1</v>
      </c>
      <c r="W121" s="29"/>
      <c r="X121" s="29">
        <f t="shared" si="25"/>
        <v>0</v>
      </c>
      <c r="Y121" s="29">
        <f t="shared" si="26"/>
        <v>0</v>
      </c>
      <c r="Z121" s="29">
        <f t="shared" si="27"/>
        <v>1</v>
      </c>
      <c r="AA121" s="29">
        <f t="shared" si="28"/>
        <v>0</v>
      </c>
      <c r="AB121" s="29">
        <f t="shared" si="29"/>
        <v>0</v>
      </c>
      <c r="AC121" s="29">
        <f t="shared" si="30"/>
        <v>0</v>
      </c>
      <c r="AD121" s="29">
        <f t="shared" si="31"/>
        <v>0</v>
      </c>
      <c r="AE121" s="29">
        <f t="shared" si="32"/>
        <v>0</v>
      </c>
      <c r="AF121" s="29">
        <f t="shared" si="33"/>
        <v>0</v>
      </c>
      <c r="AG121" s="29">
        <f t="shared" si="34"/>
        <v>1</v>
      </c>
      <c r="AH121" s="29">
        <f t="shared" si="35"/>
        <v>0</v>
      </c>
      <c r="AI121" s="29">
        <f t="shared" si="36"/>
        <v>0</v>
      </c>
      <c r="AJ121" s="29">
        <f t="shared" si="37"/>
        <v>0</v>
      </c>
      <c r="AK121" s="29">
        <f t="shared" si="38"/>
        <v>0</v>
      </c>
      <c r="AL121" s="29">
        <f t="shared" si="39"/>
        <v>0</v>
      </c>
      <c r="AM121" s="29">
        <f t="shared" si="40"/>
        <v>0</v>
      </c>
      <c r="AN121" s="29">
        <f t="shared" si="41"/>
        <v>1</v>
      </c>
      <c r="AO121" s="29">
        <f t="shared" si="42"/>
        <v>0</v>
      </c>
      <c r="AP121" s="29"/>
      <c r="AQ121" s="29"/>
      <c r="AR121" s="29">
        <f t="shared" si="43"/>
        <v>3</v>
      </c>
      <c r="AS121" s="29">
        <f t="shared" si="44"/>
        <v>3</v>
      </c>
      <c r="AT121" s="29" t="str">
        <f t="shared" si="45"/>
        <v>Correct</v>
      </c>
      <c r="AU121" s="29"/>
      <c r="AV121" s="96" t="str">
        <f>IFERROR(VLOOKUP(Table1[[#This Row],[RespondentID]],'All Data'!$A:$CO,87,FALSE),"unknown")</f>
        <v>Woman</v>
      </c>
      <c r="AW121" s="96" t="str">
        <f>IFERROR(VLOOKUP(Table1[[#This Row],[RespondentID]],'All Data'!$A:$CO,88,FALSE),"unknown")</f>
        <v>65+ years</v>
      </c>
      <c r="AX121" s="96" t="str">
        <f>IFERROR(VLOOKUP(Table1[[#This Row],[RespondentID]],'All Data'!$A:$CO,89,FALSE),"unknown")</f>
        <v>Nassau</v>
      </c>
      <c r="AY121" s="96" t="str">
        <f>IFERROR(VLOOKUP(Table1[[#This Row],[RespondentID]],'All Data'!$A:$CO,90,FALSE),"unknown")</f>
        <v>Freeport, 11520</v>
      </c>
      <c r="AZ121" s="96" t="str">
        <f>IFERROR(VLOOKUP(Table1[[#This Row],[RespondentID]],'All Data'!$A:$CO,91,FALSE),"unknown")</f>
        <v>White</v>
      </c>
      <c r="BA121" s="96" t="str">
        <f>IFERROR(VLOOKUP(Table1[[#This Row],[RespondentID]],'All Data'!$A:$CO,92,FALSE),"unknown")</f>
        <v>Not Hispanic or Latino</v>
      </c>
      <c r="BB121" s="96" t="str">
        <f>IFERROR(VLOOKUP(Table1[[#This Row],[RespondentID]],'All Data'!$A:$CO,93,FALSE),"unknown")</f>
        <v>English</v>
      </c>
      <c r="BC121" s="96" t="str">
        <f>IFERROR(VLOOKUP(Table1[[#This Row],[RespondentID]],'All Data'!$A:$CW,94,FALSE),"unknown")</f>
        <v>$50,000 to $74,999</v>
      </c>
      <c r="BD121" s="96" t="str">
        <f>IFERROR(VLOOKUP(Table1[[#This Row],[RespondentID]],'All Data'!$A:$CW,95,FALSE),"unknown")</f>
        <v>Other (please specify)</v>
      </c>
      <c r="BE121" s="96" t="str">
        <f>IFERROR(VLOOKUP(Table1[[#This Row],[RespondentID]],'All Data'!$A:$CW,96,FALSE),"unknown")</f>
        <v>Retired</v>
      </c>
      <c r="BF121" s="96" t="str">
        <f>IFERROR(VLOOKUP(Table1[[#This Row],[RespondentID]],'All Data'!$A:$CW,97,FALSE),"unknown")</f>
        <v>Yes</v>
      </c>
      <c r="BG121" s="96" t="str">
        <f>IFERROR(VLOOKUP(Table1[[#This Row],[RespondentID]],'All Data'!$A:$CW,98,FALSE),"unknown")</f>
        <v>Medicare</v>
      </c>
      <c r="BH121" s="96" t="str">
        <f>IFERROR(VLOOKUP(Table1[[#This Row],[RespondentID]],'All Data'!$A:$CW,99,FALSE),"unknown")</f>
        <v>Yes</v>
      </c>
    </row>
    <row r="122" spans="1:60">
      <c r="A122">
        <v>114399512994</v>
      </c>
      <c r="U122" s="29">
        <f t="shared" si="23"/>
        <v>0</v>
      </c>
      <c r="V122" s="29" t="e">
        <f t="shared" si="24"/>
        <v>#DIV/0!</v>
      </c>
      <c r="W122" s="29"/>
      <c r="X122" s="29">
        <f t="shared" si="25"/>
        <v>0</v>
      </c>
      <c r="Y122" s="29">
        <f t="shared" si="26"/>
        <v>0</v>
      </c>
      <c r="Z122" s="29">
        <f t="shared" si="27"/>
        <v>0</v>
      </c>
      <c r="AA122" s="29">
        <f t="shared" si="28"/>
        <v>0</v>
      </c>
      <c r="AB122" s="29">
        <f t="shared" si="29"/>
        <v>0</v>
      </c>
      <c r="AC122" s="29">
        <f t="shared" si="30"/>
        <v>0</v>
      </c>
      <c r="AD122" s="29">
        <f t="shared" si="31"/>
        <v>0</v>
      </c>
      <c r="AE122" s="29">
        <f t="shared" si="32"/>
        <v>0</v>
      </c>
      <c r="AF122" s="29">
        <f t="shared" si="33"/>
        <v>0</v>
      </c>
      <c r="AG122" s="29">
        <f t="shared" si="34"/>
        <v>0</v>
      </c>
      <c r="AH122" s="29">
        <f t="shared" si="35"/>
        <v>0</v>
      </c>
      <c r="AI122" s="29">
        <f t="shared" si="36"/>
        <v>0</v>
      </c>
      <c r="AJ122" s="29">
        <f t="shared" si="37"/>
        <v>0</v>
      </c>
      <c r="AK122" s="29">
        <f t="shared" si="38"/>
        <v>0</v>
      </c>
      <c r="AL122" s="29">
        <f t="shared" si="39"/>
        <v>0</v>
      </c>
      <c r="AM122" s="29">
        <f t="shared" si="40"/>
        <v>0</v>
      </c>
      <c r="AN122" s="29">
        <f t="shared" si="41"/>
        <v>0</v>
      </c>
      <c r="AO122" s="29">
        <f t="shared" si="42"/>
        <v>0</v>
      </c>
      <c r="AP122" s="29"/>
      <c r="AQ122" s="29"/>
      <c r="AR122" s="29">
        <f t="shared" si="43"/>
        <v>0</v>
      </c>
      <c r="AS122" s="29">
        <f t="shared" si="44"/>
        <v>0</v>
      </c>
      <c r="AT122" s="29" t="str">
        <f t="shared" si="45"/>
        <v>Correct</v>
      </c>
      <c r="AU122" s="29"/>
      <c r="AV122" s="96" t="str">
        <f>IFERROR(VLOOKUP(Table1[[#This Row],[RespondentID]],'All Data'!$A:$CO,87,FALSE),"unknown")</f>
        <v>Woman</v>
      </c>
      <c r="AW122" s="96" t="str">
        <f>IFERROR(VLOOKUP(Table1[[#This Row],[RespondentID]],'All Data'!$A:$CO,88,FALSE),"unknown")</f>
        <v>55-64 years</v>
      </c>
      <c r="AX122" s="96" t="str">
        <f>IFERROR(VLOOKUP(Table1[[#This Row],[RespondentID]],'All Data'!$A:$CO,89,FALSE),"unknown")</f>
        <v>Nassau</v>
      </c>
      <c r="AY122" s="96" t="str">
        <f>IFERROR(VLOOKUP(Table1[[#This Row],[RespondentID]],'All Data'!$A:$CO,90,FALSE),"unknown")</f>
        <v>Farmingdale, 11735</v>
      </c>
      <c r="AZ122" s="96" t="str">
        <f>IFERROR(VLOOKUP(Table1[[#This Row],[RespondentID]],'All Data'!$A:$CO,91,FALSE),"unknown")</f>
        <v>White</v>
      </c>
      <c r="BA122" s="96" t="str">
        <f>IFERROR(VLOOKUP(Table1[[#This Row],[RespondentID]],'All Data'!$A:$CO,92,FALSE),"unknown")</f>
        <v>Not Hispanic or Latino</v>
      </c>
      <c r="BB122" s="96" t="str">
        <f>IFERROR(VLOOKUP(Table1[[#This Row],[RespondentID]],'All Data'!$A:$CO,93,FALSE),"unknown")</f>
        <v>English</v>
      </c>
      <c r="BC122" s="96" t="str">
        <f>IFERROR(VLOOKUP(Table1[[#This Row],[RespondentID]],'All Data'!$A:$CW,94,FALSE),"unknown")</f>
        <v>$75,000 to $125,000</v>
      </c>
      <c r="BD122" s="96" t="str">
        <f>IFERROR(VLOOKUP(Table1[[#This Row],[RespondentID]],'All Data'!$A:$CW,95,FALSE),"unknown")</f>
        <v>Graduate school</v>
      </c>
      <c r="BE122" s="96" t="str">
        <f>IFERROR(VLOOKUP(Table1[[#This Row],[RespondentID]],'All Data'!$A:$CW,96,FALSE),"unknown")</f>
        <v>Retired</v>
      </c>
      <c r="BF122" s="96" t="str">
        <f>IFERROR(VLOOKUP(Table1[[#This Row],[RespondentID]],'All Data'!$A:$CW,97,FALSE),"unknown")</f>
        <v>Yes</v>
      </c>
      <c r="BG122" s="96" t="str">
        <f>IFERROR(VLOOKUP(Table1[[#This Row],[RespondentID]],'All Data'!$A:$CW,98,FALSE),"unknown")</f>
        <v>Private/Commercial</v>
      </c>
      <c r="BH122" s="96" t="str">
        <f>IFERROR(VLOOKUP(Table1[[#This Row],[RespondentID]],'All Data'!$A:$CW,99,FALSE),"unknown")</f>
        <v>Yes</v>
      </c>
    </row>
    <row r="123" spans="1:60">
      <c r="A123">
        <v>114399409857</v>
      </c>
      <c r="D123" t="s">
        <v>51</v>
      </c>
      <c r="P123" t="s">
        <v>60</v>
      </c>
      <c r="S123" t="s">
        <v>63</v>
      </c>
      <c r="U123" s="29">
        <f t="shared" si="23"/>
        <v>3</v>
      </c>
      <c r="V123" s="29">
        <f t="shared" si="24"/>
        <v>1</v>
      </c>
      <c r="W123" s="29"/>
      <c r="X123" s="29">
        <f t="shared" si="25"/>
        <v>0</v>
      </c>
      <c r="Y123" s="29">
        <f t="shared" si="26"/>
        <v>0</v>
      </c>
      <c r="Z123" s="29">
        <f t="shared" si="27"/>
        <v>1</v>
      </c>
      <c r="AA123" s="29">
        <f t="shared" si="28"/>
        <v>0</v>
      </c>
      <c r="AB123" s="29">
        <f t="shared" si="29"/>
        <v>0</v>
      </c>
      <c r="AC123" s="29">
        <f t="shared" si="30"/>
        <v>0</v>
      </c>
      <c r="AD123" s="29">
        <f t="shared" si="31"/>
        <v>0</v>
      </c>
      <c r="AE123" s="29">
        <f t="shared" si="32"/>
        <v>0</v>
      </c>
      <c r="AF123" s="29">
        <f t="shared" si="33"/>
        <v>0</v>
      </c>
      <c r="AG123" s="29">
        <f t="shared" si="34"/>
        <v>0</v>
      </c>
      <c r="AH123" s="29">
        <f t="shared" si="35"/>
        <v>0</v>
      </c>
      <c r="AI123" s="29">
        <f t="shared" si="36"/>
        <v>0</v>
      </c>
      <c r="AJ123" s="29">
        <f t="shared" si="37"/>
        <v>0</v>
      </c>
      <c r="AK123" s="29">
        <f t="shared" si="38"/>
        <v>0</v>
      </c>
      <c r="AL123" s="29">
        <f t="shared" si="39"/>
        <v>1</v>
      </c>
      <c r="AM123" s="29">
        <f t="shared" si="40"/>
        <v>0</v>
      </c>
      <c r="AN123" s="29">
        <f t="shared" si="41"/>
        <v>0</v>
      </c>
      <c r="AO123" s="29">
        <f t="shared" si="42"/>
        <v>1</v>
      </c>
      <c r="AP123" s="29"/>
      <c r="AQ123" s="29"/>
      <c r="AR123" s="29">
        <f t="shared" si="43"/>
        <v>3</v>
      </c>
      <c r="AS123" s="29">
        <f t="shared" si="44"/>
        <v>3</v>
      </c>
      <c r="AT123" s="29" t="str">
        <f t="shared" si="45"/>
        <v>Correct</v>
      </c>
      <c r="AU123" s="29"/>
      <c r="AV123" s="96" t="str">
        <f>IFERROR(VLOOKUP(Table1[[#This Row],[RespondentID]],'All Data'!$A:$CO,87,FALSE),"unknown")</f>
        <v>Woman</v>
      </c>
      <c r="AW123" s="96" t="str">
        <f>IFERROR(VLOOKUP(Table1[[#This Row],[RespondentID]],'All Data'!$A:$CO,88,FALSE),"unknown")</f>
        <v>55-64 years</v>
      </c>
      <c r="AX123" s="96" t="str">
        <f>IFERROR(VLOOKUP(Table1[[#This Row],[RespondentID]],'All Data'!$A:$CO,89,FALSE),"unknown")</f>
        <v>Suffolk</v>
      </c>
      <c r="AY123" s="96" t="str">
        <f>IFERROR(VLOOKUP(Table1[[#This Row],[RespondentID]],'All Data'!$A:$CO,90,FALSE),"unknown")</f>
        <v>Ronkonkoma, 11779</v>
      </c>
      <c r="AZ123" s="96" t="str">
        <f>IFERROR(VLOOKUP(Table1[[#This Row],[RespondentID]],'All Data'!$A:$CO,91,FALSE),"unknown")</f>
        <v>White</v>
      </c>
      <c r="BA123" s="96" t="str">
        <f>IFERROR(VLOOKUP(Table1[[#This Row],[RespondentID]],'All Data'!$A:$CO,92,FALSE),"unknown")</f>
        <v>Not Hispanic or Latino</v>
      </c>
      <c r="BB123" s="96" t="str">
        <f>IFERROR(VLOOKUP(Table1[[#This Row],[RespondentID]],'All Data'!$A:$CO,93,FALSE),"unknown")</f>
        <v>English</v>
      </c>
      <c r="BC123" s="96" t="str">
        <f>IFERROR(VLOOKUP(Table1[[#This Row],[RespondentID]],'All Data'!$A:$CW,94,FALSE),"unknown")</f>
        <v>$75,000 to $125,000</v>
      </c>
      <c r="BD123" s="96" t="str">
        <f>IFERROR(VLOOKUP(Table1[[#This Row],[RespondentID]],'All Data'!$A:$CW,95,FALSE),"unknown")</f>
        <v>Some college</v>
      </c>
      <c r="BE123" s="96" t="str">
        <f>IFERROR(VLOOKUP(Table1[[#This Row],[RespondentID]],'All Data'!$A:$CW,96,FALSE),"unknown")</f>
        <v>Retired</v>
      </c>
      <c r="BF123" s="96" t="str">
        <f>IFERROR(VLOOKUP(Table1[[#This Row],[RespondentID]],'All Data'!$A:$CW,97,FALSE),"unknown")</f>
        <v>Yes</v>
      </c>
      <c r="BG123" s="96" t="str">
        <f>IFERROR(VLOOKUP(Table1[[#This Row],[RespondentID]],'All Data'!$A:$CW,98,FALSE),"unknown")</f>
        <v>Private/Commercial</v>
      </c>
      <c r="BH123" s="96" t="str">
        <f>IFERROR(VLOOKUP(Table1[[#This Row],[RespondentID]],'All Data'!$A:$CW,99,FALSE),"unknown")</f>
        <v>Yes</v>
      </c>
    </row>
    <row r="124" spans="1:60">
      <c r="A124">
        <v>114399379446</v>
      </c>
      <c r="U124" s="29">
        <f t="shared" si="23"/>
        <v>0</v>
      </c>
      <c r="V124" s="29" t="e">
        <f t="shared" si="24"/>
        <v>#DIV/0!</v>
      </c>
      <c r="W124" s="29"/>
      <c r="X124" s="29">
        <f t="shared" si="25"/>
        <v>0</v>
      </c>
      <c r="Y124" s="29">
        <f t="shared" si="26"/>
        <v>0</v>
      </c>
      <c r="Z124" s="29">
        <f t="shared" si="27"/>
        <v>0</v>
      </c>
      <c r="AA124" s="29">
        <f t="shared" si="28"/>
        <v>0</v>
      </c>
      <c r="AB124" s="29">
        <f t="shared" si="29"/>
        <v>0</v>
      </c>
      <c r="AC124" s="29">
        <f t="shared" si="30"/>
        <v>0</v>
      </c>
      <c r="AD124" s="29">
        <f t="shared" si="31"/>
        <v>0</v>
      </c>
      <c r="AE124" s="29">
        <f t="shared" si="32"/>
        <v>0</v>
      </c>
      <c r="AF124" s="29">
        <f t="shared" si="33"/>
        <v>0</v>
      </c>
      <c r="AG124" s="29">
        <f t="shared" si="34"/>
        <v>0</v>
      </c>
      <c r="AH124" s="29">
        <f t="shared" si="35"/>
        <v>0</v>
      </c>
      <c r="AI124" s="29">
        <f t="shared" si="36"/>
        <v>0</v>
      </c>
      <c r="AJ124" s="29">
        <f t="shared" si="37"/>
        <v>0</v>
      </c>
      <c r="AK124" s="29">
        <f t="shared" si="38"/>
        <v>0</v>
      </c>
      <c r="AL124" s="29">
        <f t="shared" si="39"/>
        <v>0</v>
      </c>
      <c r="AM124" s="29">
        <f t="shared" si="40"/>
        <v>0</v>
      </c>
      <c r="AN124" s="29">
        <f t="shared" si="41"/>
        <v>0</v>
      </c>
      <c r="AO124" s="29">
        <f t="shared" si="42"/>
        <v>0</v>
      </c>
      <c r="AP124" s="29"/>
      <c r="AQ124" s="29"/>
      <c r="AR124" s="29">
        <f t="shared" si="43"/>
        <v>0</v>
      </c>
      <c r="AS124" s="29">
        <f t="shared" si="44"/>
        <v>0</v>
      </c>
      <c r="AT124" s="29" t="str">
        <f t="shared" si="45"/>
        <v>Correct</v>
      </c>
      <c r="AU124" s="29"/>
      <c r="AV124" s="96" t="str">
        <f>IFERROR(VLOOKUP(Table1[[#This Row],[RespondentID]],'All Data'!$A:$CO,87,FALSE),"unknown")</f>
        <v>Woman</v>
      </c>
      <c r="AW124" s="96" t="str">
        <f>IFERROR(VLOOKUP(Table1[[#This Row],[RespondentID]],'All Data'!$A:$CO,88,FALSE),"unknown")</f>
        <v>65+ years</v>
      </c>
      <c r="AX124" s="96" t="str">
        <f>IFERROR(VLOOKUP(Table1[[#This Row],[RespondentID]],'All Data'!$A:$CO,89,FALSE),"unknown")</f>
        <v>Suffolk</v>
      </c>
      <c r="AY124" s="96" t="str">
        <f>IFERROR(VLOOKUP(Table1[[#This Row],[RespondentID]],'All Data'!$A:$CO,90,FALSE),"unknown")</f>
        <v>West Islip, 11795</v>
      </c>
      <c r="AZ124" s="96" t="str">
        <f>IFERROR(VLOOKUP(Table1[[#This Row],[RespondentID]],'All Data'!$A:$CO,91,FALSE),"unknown")</f>
        <v>White</v>
      </c>
      <c r="BA124" s="96" t="str">
        <f>IFERROR(VLOOKUP(Table1[[#This Row],[RespondentID]],'All Data'!$A:$CO,92,FALSE),"unknown")</f>
        <v>Not Hispanic or Latino</v>
      </c>
      <c r="BB124" s="96" t="str">
        <f>IFERROR(VLOOKUP(Table1[[#This Row],[RespondentID]],'All Data'!$A:$CO,93,FALSE),"unknown")</f>
        <v>English</v>
      </c>
      <c r="BC124" s="96" t="str">
        <f>IFERROR(VLOOKUP(Table1[[#This Row],[RespondentID]],'All Data'!$A:$CW,94,FALSE),"unknown")</f>
        <v>$20,000 to $34,999</v>
      </c>
      <c r="BD124" s="96" t="str">
        <f>IFERROR(VLOOKUP(Table1[[#This Row],[RespondentID]],'All Data'!$A:$CW,95,FALSE),"unknown")</f>
        <v>Other (please specify)</v>
      </c>
      <c r="BE124" s="96" t="str">
        <f>IFERROR(VLOOKUP(Table1[[#This Row],[RespondentID]],'All Data'!$A:$CW,96,FALSE),"unknown")</f>
        <v>Retired</v>
      </c>
      <c r="BF124" s="96" t="str">
        <f>IFERROR(VLOOKUP(Table1[[#This Row],[RespondentID]],'All Data'!$A:$CW,97,FALSE),"unknown")</f>
        <v>Yes</v>
      </c>
      <c r="BG124" s="96" t="str">
        <f>IFERROR(VLOOKUP(Table1[[#This Row],[RespondentID]],'All Data'!$A:$CW,98,FALSE),"unknown")</f>
        <v>Medicare</v>
      </c>
      <c r="BH124" s="96" t="str">
        <f>IFERROR(VLOOKUP(Table1[[#This Row],[RespondentID]],'All Data'!$A:$CW,99,FALSE),"unknown")</f>
        <v>Yes</v>
      </c>
    </row>
    <row r="125" spans="1:60">
      <c r="A125">
        <v>114398809743</v>
      </c>
      <c r="E125" t="s">
        <v>17</v>
      </c>
      <c r="O125" t="s">
        <v>20</v>
      </c>
      <c r="S125" t="s">
        <v>63</v>
      </c>
      <c r="U125" s="29">
        <f t="shared" si="23"/>
        <v>3</v>
      </c>
      <c r="V125" s="29">
        <f t="shared" si="24"/>
        <v>1</v>
      </c>
      <c r="W125" s="29"/>
      <c r="X125" s="29">
        <f t="shared" si="25"/>
        <v>0</v>
      </c>
      <c r="Y125" s="29">
        <f t="shared" si="26"/>
        <v>0</v>
      </c>
      <c r="Z125" s="29">
        <f t="shared" si="27"/>
        <v>0</v>
      </c>
      <c r="AA125" s="29">
        <f t="shared" si="28"/>
        <v>1</v>
      </c>
      <c r="AB125" s="29">
        <f t="shared" si="29"/>
        <v>0</v>
      </c>
      <c r="AC125" s="29">
        <f t="shared" si="30"/>
        <v>0</v>
      </c>
      <c r="AD125" s="29">
        <f t="shared" si="31"/>
        <v>0</v>
      </c>
      <c r="AE125" s="29">
        <f t="shared" si="32"/>
        <v>0</v>
      </c>
      <c r="AF125" s="29">
        <f t="shared" si="33"/>
        <v>0</v>
      </c>
      <c r="AG125" s="29">
        <f t="shared" si="34"/>
        <v>0</v>
      </c>
      <c r="AH125" s="29">
        <f t="shared" si="35"/>
        <v>0</v>
      </c>
      <c r="AI125" s="29">
        <f t="shared" si="36"/>
        <v>0</v>
      </c>
      <c r="AJ125" s="29">
        <f t="shared" si="37"/>
        <v>0</v>
      </c>
      <c r="AK125" s="29">
        <f t="shared" si="38"/>
        <v>1</v>
      </c>
      <c r="AL125" s="29">
        <f t="shared" si="39"/>
        <v>0</v>
      </c>
      <c r="AM125" s="29">
        <f t="shared" si="40"/>
        <v>0</v>
      </c>
      <c r="AN125" s="29">
        <f t="shared" si="41"/>
        <v>0</v>
      </c>
      <c r="AO125" s="29">
        <f t="shared" si="42"/>
        <v>1</v>
      </c>
      <c r="AP125" s="29"/>
      <c r="AQ125" s="29"/>
      <c r="AR125" s="29">
        <f t="shared" si="43"/>
        <v>3</v>
      </c>
      <c r="AS125" s="29">
        <f t="shared" si="44"/>
        <v>3</v>
      </c>
      <c r="AT125" s="29" t="str">
        <f t="shared" si="45"/>
        <v>Correct</v>
      </c>
      <c r="AU125" s="29"/>
      <c r="AV125" s="96" t="str">
        <f>IFERROR(VLOOKUP(Table1[[#This Row],[RespondentID]],'All Data'!$A:$CO,87,FALSE),"unknown")</f>
        <v>Woman</v>
      </c>
      <c r="AW125" s="96" t="str">
        <f>IFERROR(VLOOKUP(Table1[[#This Row],[RespondentID]],'All Data'!$A:$CO,88,FALSE),"unknown")</f>
        <v>45-54 years</v>
      </c>
      <c r="AX125" s="96" t="str">
        <f>IFERROR(VLOOKUP(Table1[[#This Row],[RespondentID]],'All Data'!$A:$CO,89,FALSE),"unknown")</f>
        <v>Suffolk</v>
      </c>
      <c r="AY125" s="96" t="str">
        <f>IFERROR(VLOOKUP(Table1[[#This Row],[RespondentID]],'All Data'!$A:$CO,90,FALSE),"unknown")</f>
        <v>Lindenhurst, 11757</v>
      </c>
      <c r="AZ125" s="96" t="str">
        <f>IFERROR(VLOOKUP(Table1[[#This Row],[RespondentID]],'All Data'!$A:$CO,91,FALSE),"unknown")</f>
        <v>White</v>
      </c>
      <c r="BA125" s="96" t="str">
        <f>IFERROR(VLOOKUP(Table1[[#This Row],[RespondentID]],'All Data'!$A:$CO,92,FALSE),"unknown")</f>
        <v>Not Hispanic or Latino</v>
      </c>
      <c r="BB125" s="96" t="str">
        <f>IFERROR(VLOOKUP(Table1[[#This Row],[RespondentID]],'All Data'!$A:$CO,93,FALSE),"unknown")</f>
        <v>English</v>
      </c>
      <c r="BC125" s="96" t="str">
        <f>IFERROR(VLOOKUP(Table1[[#This Row],[RespondentID]],'All Data'!$A:$CW,94,FALSE),"unknown")</f>
        <v>$75,000 to $125,000</v>
      </c>
      <c r="BD125" s="96" t="str">
        <f>IFERROR(VLOOKUP(Table1[[#This Row],[RespondentID]],'All Data'!$A:$CW,95,FALSE),"unknown")</f>
        <v>Other (please specify)</v>
      </c>
      <c r="BE125" s="96" t="str">
        <f>IFERROR(VLOOKUP(Table1[[#This Row],[RespondentID]],'All Data'!$A:$CW,96,FALSE),"unknown")</f>
        <v>Employed for wages</v>
      </c>
      <c r="BF125" s="96" t="str">
        <f>IFERROR(VLOOKUP(Table1[[#This Row],[RespondentID]],'All Data'!$A:$CW,97,FALSE),"unknown")</f>
        <v>Yes</v>
      </c>
      <c r="BG125" s="96" t="str">
        <f>IFERROR(VLOOKUP(Table1[[#This Row],[RespondentID]],'All Data'!$A:$CW,98,FALSE),"unknown")</f>
        <v>Private/Commercial</v>
      </c>
      <c r="BH125" s="96" t="str">
        <f>IFERROR(VLOOKUP(Table1[[#This Row],[RespondentID]],'All Data'!$A:$CW,99,FALSE),"unknown")</f>
        <v>Yes</v>
      </c>
    </row>
    <row r="126" spans="1:60">
      <c r="A126">
        <v>114398749278</v>
      </c>
      <c r="U126" s="29">
        <f t="shared" si="23"/>
        <v>0</v>
      </c>
      <c r="V126" s="29" t="e">
        <f t="shared" si="24"/>
        <v>#DIV/0!</v>
      </c>
      <c r="W126" s="29"/>
      <c r="X126" s="29">
        <f t="shared" si="25"/>
        <v>0</v>
      </c>
      <c r="Y126" s="29">
        <f t="shared" si="26"/>
        <v>0</v>
      </c>
      <c r="Z126" s="29">
        <f t="shared" si="27"/>
        <v>0</v>
      </c>
      <c r="AA126" s="29">
        <f t="shared" si="28"/>
        <v>0</v>
      </c>
      <c r="AB126" s="29">
        <f t="shared" si="29"/>
        <v>0</v>
      </c>
      <c r="AC126" s="29">
        <f t="shared" si="30"/>
        <v>0</v>
      </c>
      <c r="AD126" s="29">
        <f t="shared" si="31"/>
        <v>0</v>
      </c>
      <c r="AE126" s="29">
        <f t="shared" si="32"/>
        <v>0</v>
      </c>
      <c r="AF126" s="29">
        <f t="shared" si="33"/>
        <v>0</v>
      </c>
      <c r="AG126" s="29">
        <f t="shared" si="34"/>
        <v>0</v>
      </c>
      <c r="AH126" s="29">
        <f t="shared" si="35"/>
        <v>0</v>
      </c>
      <c r="AI126" s="29">
        <f t="shared" si="36"/>
        <v>0</v>
      </c>
      <c r="AJ126" s="29">
        <f t="shared" si="37"/>
        <v>0</v>
      </c>
      <c r="AK126" s="29">
        <f t="shared" si="38"/>
        <v>0</v>
      </c>
      <c r="AL126" s="29">
        <f t="shared" si="39"/>
        <v>0</v>
      </c>
      <c r="AM126" s="29">
        <f t="shared" si="40"/>
        <v>0</v>
      </c>
      <c r="AN126" s="29">
        <f t="shared" si="41"/>
        <v>0</v>
      </c>
      <c r="AO126" s="29">
        <f t="shared" si="42"/>
        <v>0</v>
      </c>
      <c r="AP126" s="29"/>
      <c r="AQ126" s="29"/>
      <c r="AR126" s="29">
        <f t="shared" si="43"/>
        <v>0</v>
      </c>
      <c r="AS126" s="29">
        <f t="shared" si="44"/>
        <v>0</v>
      </c>
      <c r="AT126" s="29" t="str">
        <f t="shared" si="45"/>
        <v>Correct</v>
      </c>
      <c r="AU126" s="29"/>
      <c r="AV126" s="96">
        <f>IFERROR(VLOOKUP(Table1[[#This Row],[RespondentID]],'All Data'!$A:$CO,87,FALSE),"unknown")</f>
        <v>0</v>
      </c>
      <c r="AW126" s="96" t="str">
        <f>IFERROR(VLOOKUP(Table1[[#This Row],[RespondentID]],'All Data'!$A:$CO,88,FALSE),"unknown")</f>
        <v>65+ years</v>
      </c>
      <c r="AX126" s="96">
        <f>IFERROR(VLOOKUP(Table1[[#This Row],[RespondentID]],'All Data'!$A:$CO,89,FALSE),"unknown")</f>
        <v>0</v>
      </c>
      <c r="AY126" s="96">
        <f>IFERROR(VLOOKUP(Table1[[#This Row],[RespondentID]],'All Data'!$A:$CO,90,FALSE),"unknown")</f>
        <v>0</v>
      </c>
      <c r="AZ126" s="96">
        <f>IFERROR(VLOOKUP(Table1[[#This Row],[RespondentID]],'All Data'!$A:$CO,91,FALSE),"unknown")</f>
        <v>0</v>
      </c>
      <c r="BA126" s="96">
        <f>IFERROR(VLOOKUP(Table1[[#This Row],[RespondentID]],'All Data'!$A:$CO,92,FALSE),"unknown")</f>
        <v>0</v>
      </c>
      <c r="BB126" s="96">
        <f>IFERROR(VLOOKUP(Table1[[#This Row],[RespondentID]],'All Data'!$A:$CO,93,FALSE),"unknown")</f>
        <v>0</v>
      </c>
      <c r="BC126" s="96">
        <f>IFERROR(VLOOKUP(Table1[[#This Row],[RespondentID]],'All Data'!$A:$CW,94,FALSE),"unknown")</f>
        <v>0</v>
      </c>
      <c r="BD126" s="96">
        <f>IFERROR(VLOOKUP(Table1[[#This Row],[RespondentID]],'All Data'!$A:$CW,95,FALSE),"unknown")</f>
        <v>0</v>
      </c>
      <c r="BE126" s="96">
        <f>IFERROR(VLOOKUP(Table1[[#This Row],[RespondentID]],'All Data'!$A:$CW,96,FALSE),"unknown")</f>
        <v>0</v>
      </c>
      <c r="BF126" s="96">
        <f>IFERROR(VLOOKUP(Table1[[#This Row],[RespondentID]],'All Data'!$A:$CW,97,FALSE),"unknown")</f>
        <v>0</v>
      </c>
      <c r="BG126" s="96">
        <f>IFERROR(VLOOKUP(Table1[[#This Row],[RespondentID]],'All Data'!$A:$CW,98,FALSE),"unknown")</f>
        <v>0</v>
      </c>
      <c r="BH126" s="96">
        <f>IFERROR(VLOOKUP(Table1[[#This Row],[RespondentID]],'All Data'!$A:$CW,99,FALSE),"unknown")</f>
        <v>0</v>
      </c>
    </row>
    <row r="127" spans="1:60">
      <c r="A127">
        <v>114397280261</v>
      </c>
      <c r="D127" t="s">
        <v>51</v>
      </c>
      <c r="I127" t="s">
        <v>55</v>
      </c>
      <c r="M127" t="s">
        <v>59</v>
      </c>
      <c r="U127" s="29">
        <f t="shared" si="23"/>
        <v>3</v>
      </c>
      <c r="V127" s="29">
        <f t="shared" si="24"/>
        <v>1</v>
      </c>
      <c r="W127" s="29"/>
      <c r="X127" s="29">
        <f t="shared" si="25"/>
        <v>0</v>
      </c>
      <c r="Y127" s="29">
        <f t="shared" si="26"/>
        <v>0</v>
      </c>
      <c r="Z127" s="29">
        <f t="shared" si="27"/>
        <v>1</v>
      </c>
      <c r="AA127" s="29">
        <f t="shared" si="28"/>
        <v>0</v>
      </c>
      <c r="AB127" s="29">
        <f t="shared" si="29"/>
        <v>0</v>
      </c>
      <c r="AC127" s="29">
        <f t="shared" si="30"/>
        <v>0</v>
      </c>
      <c r="AD127" s="29">
        <f t="shared" si="31"/>
        <v>0</v>
      </c>
      <c r="AE127" s="29">
        <f t="shared" si="32"/>
        <v>1</v>
      </c>
      <c r="AF127" s="29">
        <f t="shared" si="33"/>
        <v>0</v>
      </c>
      <c r="AG127" s="29">
        <f t="shared" si="34"/>
        <v>0</v>
      </c>
      <c r="AH127" s="29">
        <f t="shared" si="35"/>
        <v>0</v>
      </c>
      <c r="AI127" s="29">
        <f t="shared" si="36"/>
        <v>1</v>
      </c>
      <c r="AJ127" s="29">
        <f t="shared" si="37"/>
        <v>0</v>
      </c>
      <c r="AK127" s="29">
        <f t="shared" si="38"/>
        <v>0</v>
      </c>
      <c r="AL127" s="29">
        <f t="shared" si="39"/>
        <v>0</v>
      </c>
      <c r="AM127" s="29">
        <f t="shared" si="40"/>
        <v>0</v>
      </c>
      <c r="AN127" s="29">
        <f t="shared" si="41"/>
        <v>0</v>
      </c>
      <c r="AO127" s="29">
        <f t="shared" si="42"/>
        <v>0</v>
      </c>
      <c r="AP127" s="29"/>
      <c r="AQ127" s="29"/>
      <c r="AR127" s="29">
        <f t="shared" si="43"/>
        <v>3</v>
      </c>
      <c r="AS127" s="29">
        <f t="shared" si="44"/>
        <v>3</v>
      </c>
      <c r="AT127" s="29" t="str">
        <f t="shared" si="45"/>
        <v>Correct</v>
      </c>
      <c r="AU127" s="29"/>
      <c r="AV127" s="96" t="str">
        <f>IFERROR(VLOOKUP(Table1[[#This Row],[RespondentID]],'All Data'!$A:$CO,87,FALSE),"unknown")</f>
        <v>Woman</v>
      </c>
      <c r="AW127" s="96" t="str">
        <f>IFERROR(VLOOKUP(Table1[[#This Row],[RespondentID]],'All Data'!$A:$CO,88,FALSE),"unknown")</f>
        <v>55-64 years</v>
      </c>
      <c r="AX127" s="96" t="str">
        <f>IFERROR(VLOOKUP(Table1[[#This Row],[RespondentID]],'All Data'!$A:$CO,89,FALSE),"unknown")</f>
        <v>Suffolk</v>
      </c>
      <c r="AY127" s="96" t="str">
        <f>IFERROR(VLOOKUP(Table1[[#This Row],[RespondentID]],'All Data'!$A:$CO,90,FALSE),"unknown")</f>
        <v>Babylon, 11702</v>
      </c>
      <c r="AZ127" s="96" t="str">
        <f>IFERROR(VLOOKUP(Table1[[#This Row],[RespondentID]],'All Data'!$A:$CO,91,FALSE),"unknown")</f>
        <v>White</v>
      </c>
      <c r="BA127" s="96" t="str">
        <f>IFERROR(VLOOKUP(Table1[[#This Row],[RespondentID]],'All Data'!$A:$CO,92,FALSE),"unknown")</f>
        <v>Not Hispanic or Latino</v>
      </c>
      <c r="BB127" s="96" t="str">
        <f>IFERROR(VLOOKUP(Table1[[#This Row],[RespondentID]],'All Data'!$A:$CO,93,FALSE),"unknown")</f>
        <v>English</v>
      </c>
      <c r="BC127" s="96" t="str">
        <f>IFERROR(VLOOKUP(Table1[[#This Row],[RespondentID]],'All Data'!$A:$CW,94,FALSE),"unknown")</f>
        <v>Over $125,000</v>
      </c>
      <c r="BD127" s="96" t="str">
        <f>IFERROR(VLOOKUP(Table1[[#This Row],[RespondentID]],'All Data'!$A:$CW,95,FALSE),"unknown")</f>
        <v>Graduate school</v>
      </c>
      <c r="BE127" s="96" t="str">
        <f>IFERROR(VLOOKUP(Table1[[#This Row],[RespondentID]],'All Data'!$A:$CW,96,FALSE),"unknown")</f>
        <v>Employed for wages</v>
      </c>
      <c r="BF127" s="96" t="str">
        <f>IFERROR(VLOOKUP(Table1[[#This Row],[RespondentID]],'All Data'!$A:$CW,97,FALSE),"unknown")</f>
        <v>Yes</v>
      </c>
      <c r="BG127" s="96" t="str">
        <f>IFERROR(VLOOKUP(Table1[[#This Row],[RespondentID]],'All Data'!$A:$CW,98,FALSE),"unknown")</f>
        <v>Private/Commercial</v>
      </c>
      <c r="BH127" s="96" t="str">
        <f>IFERROR(VLOOKUP(Table1[[#This Row],[RespondentID]],'All Data'!$A:$CW,99,FALSE),"unknown")</f>
        <v>Yes</v>
      </c>
    </row>
    <row r="128" spans="1:60">
      <c r="A128">
        <v>114396566808</v>
      </c>
      <c r="D128" t="s">
        <v>51</v>
      </c>
      <c r="F128" t="s">
        <v>52</v>
      </c>
      <c r="M128" t="s">
        <v>59</v>
      </c>
      <c r="U128" s="29">
        <f t="shared" si="23"/>
        <v>3</v>
      </c>
      <c r="V128" s="29">
        <f t="shared" si="24"/>
        <v>1</v>
      </c>
      <c r="W128" s="29"/>
      <c r="X128" s="29">
        <f t="shared" si="25"/>
        <v>0</v>
      </c>
      <c r="Y128" s="29">
        <f t="shared" si="26"/>
        <v>0</v>
      </c>
      <c r="Z128" s="29">
        <f t="shared" si="27"/>
        <v>1</v>
      </c>
      <c r="AA128" s="29">
        <f t="shared" si="28"/>
        <v>0</v>
      </c>
      <c r="AB128" s="29">
        <f t="shared" si="29"/>
        <v>1</v>
      </c>
      <c r="AC128" s="29">
        <f t="shared" si="30"/>
        <v>0</v>
      </c>
      <c r="AD128" s="29">
        <f t="shared" si="31"/>
        <v>0</v>
      </c>
      <c r="AE128" s="29">
        <f t="shared" si="32"/>
        <v>0</v>
      </c>
      <c r="AF128" s="29">
        <f t="shared" si="33"/>
        <v>0</v>
      </c>
      <c r="AG128" s="29">
        <f t="shared" si="34"/>
        <v>0</v>
      </c>
      <c r="AH128" s="29">
        <f t="shared" si="35"/>
        <v>0</v>
      </c>
      <c r="AI128" s="29">
        <f t="shared" si="36"/>
        <v>1</v>
      </c>
      <c r="AJ128" s="29">
        <f t="shared" si="37"/>
        <v>0</v>
      </c>
      <c r="AK128" s="29">
        <f t="shared" si="38"/>
        <v>0</v>
      </c>
      <c r="AL128" s="29">
        <f t="shared" si="39"/>
        <v>0</v>
      </c>
      <c r="AM128" s="29">
        <f t="shared" si="40"/>
        <v>0</v>
      </c>
      <c r="AN128" s="29">
        <f t="shared" si="41"/>
        <v>0</v>
      </c>
      <c r="AO128" s="29">
        <f t="shared" si="42"/>
        <v>0</v>
      </c>
      <c r="AP128" s="29"/>
      <c r="AQ128" s="29"/>
      <c r="AR128" s="29">
        <f t="shared" si="43"/>
        <v>3</v>
      </c>
      <c r="AS128" s="29">
        <f t="shared" si="44"/>
        <v>3</v>
      </c>
      <c r="AT128" s="29" t="str">
        <f t="shared" si="45"/>
        <v>Correct</v>
      </c>
      <c r="AU128" s="29"/>
      <c r="AV128" s="96" t="str">
        <f>IFERROR(VLOOKUP(Table1[[#This Row],[RespondentID]],'All Data'!$A:$CO,87,FALSE),"unknown")</f>
        <v>Woman</v>
      </c>
      <c r="AW128" s="96" t="str">
        <f>IFERROR(VLOOKUP(Table1[[#This Row],[RespondentID]],'All Data'!$A:$CO,88,FALSE),"unknown")</f>
        <v>65+ years</v>
      </c>
      <c r="AX128" s="96" t="str">
        <f>IFERROR(VLOOKUP(Table1[[#This Row],[RespondentID]],'All Data'!$A:$CO,89,FALSE),"unknown")</f>
        <v>Suffolk</v>
      </c>
      <c r="AY128" s="96" t="str">
        <f>IFERROR(VLOOKUP(Table1[[#This Row],[RespondentID]],'All Data'!$A:$CO,90,FALSE),"unknown")</f>
        <v>Smithtown, 11787</v>
      </c>
      <c r="AZ128" s="96" t="str">
        <f>IFERROR(VLOOKUP(Table1[[#This Row],[RespondentID]],'All Data'!$A:$CO,91,FALSE),"unknown")</f>
        <v>Black or African American</v>
      </c>
      <c r="BA128" s="96" t="str">
        <f>IFERROR(VLOOKUP(Table1[[#This Row],[RespondentID]],'All Data'!$A:$CO,92,FALSE),"unknown")</f>
        <v>Not Hispanic or Latino</v>
      </c>
      <c r="BB128" s="96" t="str">
        <f>IFERROR(VLOOKUP(Table1[[#This Row],[RespondentID]],'All Data'!$A:$CO,93,FALSE),"unknown")</f>
        <v>English</v>
      </c>
      <c r="BC128" s="96" t="str">
        <f>IFERROR(VLOOKUP(Table1[[#This Row],[RespondentID]],'All Data'!$A:$CW,94,FALSE),"unknown")</f>
        <v>$20,000 to $34,999</v>
      </c>
      <c r="BD128" s="96" t="str">
        <f>IFERROR(VLOOKUP(Table1[[#This Row],[RespondentID]],'All Data'!$A:$CW,95,FALSE),"unknown")</f>
        <v>Graduate school</v>
      </c>
      <c r="BE128" s="96" t="str">
        <f>IFERROR(VLOOKUP(Table1[[#This Row],[RespondentID]],'All Data'!$A:$CW,96,FALSE),"unknown")</f>
        <v>Retired</v>
      </c>
      <c r="BF128" s="96" t="str">
        <f>IFERROR(VLOOKUP(Table1[[#This Row],[RespondentID]],'All Data'!$A:$CW,97,FALSE),"unknown")</f>
        <v>Yes</v>
      </c>
      <c r="BG128" s="96" t="str">
        <f>IFERROR(VLOOKUP(Table1[[#This Row],[RespondentID]],'All Data'!$A:$CW,98,FALSE),"unknown")</f>
        <v>Medicare</v>
      </c>
      <c r="BH128" s="96" t="str">
        <f>IFERROR(VLOOKUP(Table1[[#This Row],[RespondentID]],'All Data'!$A:$CW,99,FALSE),"unknown")</f>
        <v>Yes</v>
      </c>
    </row>
    <row r="129" spans="1:60">
      <c r="A129">
        <v>114393541678</v>
      </c>
      <c r="D129" t="s">
        <v>51</v>
      </c>
      <c r="E129" t="s">
        <v>17</v>
      </c>
      <c r="M129" t="s">
        <v>59</v>
      </c>
      <c r="U129" s="29">
        <f t="shared" si="23"/>
        <v>3</v>
      </c>
      <c r="V129" s="29">
        <f t="shared" si="24"/>
        <v>1</v>
      </c>
      <c r="W129" s="29"/>
      <c r="X129" s="29">
        <f t="shared" si="25"/>
        <v>0</v>
      </c>
      <c r="Y129" s="29">
        <f t="shared" si="26"/>
        <v>0</v>
      </c>
      <c r="Z129" s="29">
        <f t="shared" si="27"/>
        <v>1</v>
      </c>
      <c r="AA129" s="29">
        <f t="shared" si="28"/>
        <v>1</v>
      </c>
      <c r="AB129" s="29">
        <f t="shared" si="29"/>
        <v>0</v>
      </c>
      <c r="AC129" s="29">
        <f t="shared" si="30"/>
        <v>0</v>
      </c>
      <c r="AD129" s="29">
        <f t="shared" si="31"/>
        <v>0</v>
      </c>
      <c r="AE129" s="29">
        <f t="shared" si="32"/>
        <v>0</v>
      </c>
      <c r="AF129" s="29">
        <f t="shared" si="33"/>
        <v>0</v>
      </c>
      <c r="AG129" s="29">
        <f t="shared" si="34"/>
        <v>0</v>
      </c>
      <c r="AH129" s="29">
        <f t="shared" si="35"/>
        <v>0</v>
      </c>
      <c r="AI129" s="29">
        <f t="shared" si="36"/>
        <v>1</v>
      </c>
      <c r="AJ129" s="29">
        <f t="shared" si="37"/>
        <v>0</v>
      </c>
      <c r="AK129" s="29">
        <f t="shared" si="38"/>
        <v>0</v>
      </c>
      <c r="AL129" s="29">
        <f t="shared" si="39"/>
        <v>0</v>
      </c>
      <c r="AM129" s="29">
        <f t="shared" si="40"/>
        <v>0</v>
      </c>
      <c r="AN129" s="29">
        <f t="shared" si="41"/>
        <v>0</v>
      </c>
      <c r="AO129" s="29">
        <f t="shared" si="42"/>
        <v>0</v>
      </c>
      <c r="AP129" s="29"/>
      <c r="AQ129" s="29"/>
      <c r="AR129" s="29">
        <f t="shared" si="43"/>
        <v>3</v>
      </c>
      <c r="AS129" s="29">
        <f t="shared" si="44"/>
        <v>3</v>
      </c>
      <c r="AT129" s="29" t="str">
        <f t="shared" si="45"/>
        <v>Correct</v>
      </c>
      <c r="AU129" s="29"/>
      <c r="AV129" s="96" t="str">
        <f>IFERROR(VLOOKUP(Table1[[#This Row],[RespondentID]],'All Data'!$A:$CO,87,FALSE),"unknown")</f>
        <v>Woman</v>
      </c>
      <c r="AW129" s="96" t="str">
        <f>IFERROR(VLOOKUP(Table1[[#This Row],[RespondentID]],'All Data'!$A:$CO,88,FALSE),"unknown")</f>
        <v>45-54 years</v>
      </c>
      <c r="AX129" s="96" t="str">
        <f>IFERROR(VLOOKUP(Table1[[#This Row],[RespondentID]],'All Data'!$A:$CO,89,FALSE),"unknown")</f>
        <v>Nassau</v>
      </c>
      <c r="AY129" s="96" t="str">
        <f>IFERROR(VLOOKUP(Table1[[#This Row],[RespondentID]],'All Data'!$A:$CO,90,FALSE),"unknown")</f>
        <v>Seaford, 11783</v>
      </c>
      <c r="AZ129" s="96" t="str">
        <f>IFERROR(VLOOKUP(Table1[[#This Row],[RespondentID]],'All Data'!$A:$CO,91,FALSE),"unknown")</f>
        <v>Two or more races</v>
      </c>
      <c r="BA129" s="96" t="str">
        <f>IFERROR(VLOOKUP(Table1[[#This Row],[RespondentID]],'All Data'!$A:$CO,92,FALSE),"unknown")</f>
        <v>Not Hispanic or Latino</v>
      </c>
      <c r="BB129" s="96" t="str">
        <f>IFERROR(VLOOKUP(Table1[[#This Row],[RespondentID]],'All Data'!$A:$CO,93,FALSE),"unknown")</f>
        <v>English</v>
      </c>
      <c r="BC129" s="96" t="str">
        <f>IFERROR(VLOOKUP(Table1[[#This Row],[RespondentID]],'All Data'!$A:$CW,94,FALSE),"unknown")</f>
        <v>Over $125,000</v>
      </c>
      <c r="BD129" s="96" t="str">
        <f>IFERROR(VLOOKUP(Table1[[#This Row],[RespondentID]],'All Data'!$A:$CW,95,FALSE),"unknown")</f>
        <v>Some college</v>
      </c>
      <c r="BE129" s="96" t="str">
        <f>IFERROR(VLOOKUP(Table1[[#This Row],[RespondentID]],'All Data'!$A:$CW,96,FALSE),"unknown")</f>
        <v>Employed for wages</v>
      </c>
      <c r="BF129" s="96" t="str">
        <f>IFERROR(VLOOKUP(Table1[[#This Row],[RespondentID]],'All Data'!$A:$CW,97,FALSE),"unknown")</f>
        <v>Yes</v>
      </c>
      <c r="BG129" s="96" t="str">
        <f>IFERROR(VLOOKUP(Table1[[#This Row],[RespondentID]],'All Data'!$A:$CW,98,FALSE),"unknown")</f>
        <v>Private/Commercial</v>
      </c>
      <c r="BH129" s="96" t="str">
        <f>IFERROR(VLOOKUP(Table1[[#This Row],[RespondentID]],'All Data'!$A:$CW,99,FALSE),"unknown")</f>
        <v>Yes</v>
      </c>
    </row>
    <row r="130" spans="1:60">
      <c r="A130">
        <v>114388492618</v>
      </c>
      <c r="E130" t="s">
        <v>17</v>
      </c>
      <c r="G130" t="s">
        <v>53</v>
      </c>
      <c r="L130" t="s">
        <v>58</v>
      </c>
      <c r="U130" s="29">
        <f t="shared" ref="U130:U193" si="46">COUNTA(B130:T130)</f>
        <v>3</v>
      </c>
      <c r="V130" s="29">
        <f t="shared" ref="V130:V193" si="47">3/U130</f>
        <v>1</v>
      </c>
      <c r="W130" s="29"/>
      <c r="X130" s="29">
        <f t="shared" ref="X130:X193" si="48">IF($U130&lt;3,IF($B130=$B$1,1,0),IF($B130=$B$1,$V130,0))</f>
        <v>0</v>
      </c>
      <c r="Y130" s="29">
        <f t="shared" ref="Y130:Y193" si="49">IF($U130&lt;3,IF($C130=$C$1,1,0),IF($C130=$C$1,$V130,0))</f>
        <v>0</v>
      </c>
      <c r="Z130" s="29">
        <f t="shared" ref="Z130:Z193" si="50">IF($U130&lt;3,IF($D130=$D$1,1,0),IF($D130=$D$1,$V130,0))</f>
        <v>0</v>
      </c>
      <c r="AA130" s="29">
        <f t="shared" ref="AA130:AA193" si="51">IF($U130&lt;3,IF($E130=$E$1,1,0),IF($E130=$E$1,$V130,0))</f>
        <v>1</v>
      </c>
      <c r="AB130" s="29">
        <f t="shared" ref="AB130:AB193" si="52">IF($U130&lt;3,IF($F130=$F$1,1,0),IF($F130=$F$1,$V130,0))</f>
        <v>0</v>
      </c>
      <c r="AC130" s="29">
        <f t="shared" ref="AC130:AC193" si="53">IF($U130&lt;3,IF($G130=$G$1,1,0),IF($G130=$G$1,$V130,0))</f>
        <v>1</v>
      </c>
      <c r="AD130" s="29">
        <f t="shared" ref="AD130:AD193" si="54">IF($U130&lt;3,IF($H130=$H$1,1,0),IF($H130=$H$1,$V130,0))</f>
        <v>0</v>
      </c>
      <c r="AE130" s="29">
        <f t="shared" ref="AE130:AE193" si="55">IF($U130&lt;3,IF($I130=$I$1,1,0),IF($I130=$I$1,$V130,0))</f>
        <v>0</v>
      </c>
      <c r="AF130" s="29">
        <f t="shared" ref="AF130:AF193" si="56">IF($U130&lt;3,IF($J130=$J$1,1,0),IF($J130=$J$1,$V130,0))</f>
        <v>0</v>
      </c>
      <c r="AG130" s="29">
        <f t="shared" ref="AG130:AG193" si="57">IF($U130&lt;3,IF($K130=$K$1,1,0),IF($K130=$K$1,$V130,0))</f>
        <v>0</v>
      </c>
      <c r="AH130" s="29">
        <f t="shared" ref="AH130:AH193" si="58">IF($U130&lt;3,IF($L130=$L$1,1,0),IF($L130=$L$1,$V130,0))</f>
        <v>1</v>
      </c>
      <c r="AI130" s="29">
        <f t="shared" ref="AI130:AI193" si="59">IF($U130&lt;3,IF($M130=$M$1,1,0),IF($M130=$M$1,$V130,0))</f>
        <v>0</v>
      </c>
      <c r="AJ130" s="29">
        <f t="shared" ref="AJ130:AJ193" si="60">IF($U130&lt;3,IF($N130=$N$1,1,0),IF($N130=$N$1,$V130,0))</f>
        <v>0</v>
      </c>
      <c r="AK130" s="29">
        <f t="shared" ref="AK130:AK193" si="61">IF($U130&lt;3,IF($O130=$O$1,1,0),IF($O130=$O$1,$V130,0))</f>
        <v>0</v>
      </c>
      <c r="AL130" s="29">
        <f t="shared" ref="AL130:AL193" si="62">IF($U130&lt;3,IF($P130=$P$1,1,0),IF($P130=$P$1,$V130,0))</f>
        <v>0</v>
      </c>
      <c r="AM130" s="29">
        <f t="shared" ref="AM130:AM193" si="63">IF($U130&lt;3,IF($Q130=$Q$1,1,0),IF($Q130=$Q$1,$V130,0))</f>
        <v>0</v>
      </c>
      <c r="AN130" s="29">
        <f t="shared" ref="AN130:AN193" si="64">IF($U130&lt;3,IF($R130=$R$1,1,0),IF($R130=$R$1,$V130,0))</f>
        <v>0</v>
      </c>
      <c r="AO130" s="29">
        <f t="shared" ref="AO130:AO193" si="65">IF($U130&lt;3,IF($S130=$S$1,1,0),IF($S130=$S$1,$V130,0))</f>
        <v>0</v>
      </c>
      <c r="AP130" s="29"/>
      <c r="AQ130" s="29"/>
      <c r="AR130" s="29">
        <f t="shared" ref="AR130:AR193" si="66">SUM(X130:AP130)</f>
        <v>3</v>
      </c>
      <c r="AS130" s="29">
        <f t="shared" ref="AS130:AS193" si="67">U130</f>
        <v>3</v>
      </c>
      <c r="AT130" s="29" t="str">
        <f t="shared" ref="AT130:AT193" si="68">IF(AR130=AS130,"Correct",IF(AR130=3,"Correct","Wrong"))</f>
        <v>Correct</v>
      </c>
      <c r="AU130" s="29"/>
      <c r="AV130" s="96" t="str">
        <f>IFERROR(VLOOKUP(Table1[[#This Row],[RespondentID]],'All Data'!$A:$CO,87,FALSE),"unknown")</f>
        <v>Woman</v>
      </c>
      <c r="AW130" s="96" t="str">
        <f>IFERROR(VLOOKUP(Table1[[#This Row],[RespondentID]],'All Data'!$A:$CO,88,FALSE),"unknown")</f>
        <v>35-44 years</v>
      </c>
      <c r="AX130" s="96" t="str">
        <f>IFERROR(VLOOKUP(Table1[[#This Row],[RespondentID]],'All Data'!$A:$CO,89,FALSE),"unknown")</f>
        <v>Nassau</v>
      </c>
      <c r="AY130" s="96" t="str">
        <f>IFERROR(VLOOKUP(Table1[[#This Row],[RespondentID]],'All Data'!$A:$CO,90,FALSE),"unknown")</f>
        <v>Oyster Bay, 11771</v>
      </c>
      <c r="AZ130" s="96" t="str">
        <f>IFERROR(VLOOKUP(Table1[[#This Row],[RespondentID]],'All Data'!$A:$CO,91,FALSE),"unknown")</f>
        <v>White</v>
      </c>
      <c r="BA130" s="96" t="str">
        <f>IFERROR(VLOOKUP(Table1[[#This Row],[RespondentID]],'All Data'!$A:$CO,92,FALSE),"unknown")</f>
        <v>Not Hispanic or Latino</v>
      </c>
      <c r="BB130" s="96" t="str">
        <f>IFERROR(VLOOKUP(Table1[[#This Row],[RespondentID]],'All Data'!$A:$CO,93,FALSE),"unknown")</f>
        <v>English</v>
      </c>
      <c r="BC130" s="96" t="str">
        <f>IFERROR(VLOOKUP(Table1[[#This Row],[RespondentID]],'All Data'!$A:$CW,94,FALSE),"unknown")</f>
        <v>Over $125,000</v>
      </c>
      <c r="BD130" s="96" t="str">
        <f>IFERROR(VLOOKUP(Table1[[#This Row],[RespondentID]],'All Data'!$A:$CW,95,FALSE),"unknown")</f>
        <v>Doctorate</v>
      </c>
      <c r="BE130" s="96" t="str">
        <f>IFERROR(VLOOKUP(Table1[[#This Row],[RespondentID]],'All Data'!$A:$CW,96,FALSE),"unknown")</f>
        <v>Employed for wages</v>
      </c>
      <c r="BF130" s="96" t="str">
        <f>IFERROR(VLOOKUP(Table1[[#This Row],[RespondentID]],'All Data'!$A:$CW,97,FALSE),"unknown")</f>
        <v>Yes</v>
      </c>
      <c r="BG130" s="96" t="str">
        <f>IFERROR(VLOOKUP(Table1[[#This Row],[RespondentID]],'All Data'!$A:$CW,98,FALSE),"unknown")</f>
        <v>Private/Commercial</v>
      </c>
      <c r="BH130" s="96" t="str">
        <f>IFERROR(VLOOKUP(Table1[[#This Row],[RespondentID]],'All Data'!$A:$CW,99,FALSE),"unknown")</f>
        <v>Yes</v>
      </c>
    </row>
    <row r="131" spans="1:60">
      <c r="A131">
        <v>114388456284</v>
      </c>
      <c r="D131" t="s">
        <v>51</v>
      </c>
      <c r="K131" t="s">
        <v>57</v>
      </c>
      <c r="M131" t="s">
        <v>59</v>
      </c>
      <c r="U131" s="29">
        <f t="shared" si="46"/>
        <v>3</v>
      </c>
      <c r="V131" s="29">
        <f t="shared" si="47"/>
        <v>1</v>
      </c>
      <c r="W131" s="29"/>
      <c r="X131" s="29">
        <f t="shared" si="48"/>
        <v>0</v>
      </c>
      <c r="Y131" s="29">
        <f t="shared" si="49"/>
        <v>0</v>
      </c>
      <c r="Z131" s="29">
        <f t="shared" si="50"/>
        <v>1</v>
      </c>
      <c r="AA131" s="29">
        <f t="shared" si="51"/>
        <v>0</v>
      </c>
      <c r="AB131" s="29">
        <f t="shared" si="52"/>
        <v>0</v>
      </c>
      <c r="AC131" s="29">
        <f t="shared" si="53"/>
        <v>0</v>
      </c>
      <c r="AD131" s="29">
        <f t="shared" si="54"/>
        <v>0</v>
      </c>
      <c r="AE131" s="29">
        <f t="shared" si="55"/>
        <v>0</v>
      </c>
      <c r="AF131" s="29">
        <f t="shared" si="56"/>
        <v>0</v>
      </c>
      <c r="AG131" s="29">
        <f t="shared" si="57"/>
        <v>1</v>
      </c>
      <c r="AH131" s="29">
        <f t="shared" si="58"/>
        <v>0</v>
      </c>
      <c r="AI131" s="29">
        <f t="shared" si="59"/>
        <v>1</v>
      </c>
      <c r="AJ131" s="29">
        <f t="shared" si="60"/>
        <v>0</v>
      </c>
      <c r="AK131" s="29">
        <f t="shared" si="61"/>
        <v>0</v>
      </c>
      <c r="AL131" s="29">
        <f t="shared" si="62"/>
        <v>0</v>
      </c>
      <c r="AM131" s="29">
        <f t="shared" si="63"/>
        <v>0</v>
      </c>
      <c r="AN131" s="29">
        <f t="shared" si="64"/>
        <v>0</v>
      </c>
      <c r="AO131" s="29">
        <f t="shared" si="65"/>
        <v>0</v>
      </c>
      <c r="AP131" s="29"/>
      <c r="AQ131" s="29"/>
      <c r="AR131" s="29">
        <f t="shared" si="66"/>
        <v>3</v>
      </c>
      <c r="AS131" s="29">
        <f t="shared" si="67"/>
        <v>3</v>
      </c>
      <c r="AT131" s="29" t="str">
        <f t="shared" si="68"/>
        <v>Correct</v>
      </c>
      <c r="AU131" s="29"/>
      <c r="AV131" s="96" t="str">
        <f>IFERROR(VLOOKUP(Table1[[#This Row],[RespondentID]],'All Data'!$A:$CO,87,FALSE),"unknown")</f>
        <v>Woman</v>
      </c>
      <c r="AW131" s="96" t="str">
        <f>IFERROR(VLOOKUP(Table1[[#This Row],[RespondentID]],'All Data'!$A:$CO,88,FALSE),"unknown")</f>
        <v>65+ years</v>
      </c>
      <c r="AX131" s="96" t="str">
        <f>IFERROR(VLOOKUP(Table1[[#This Row],[RespondentID]],'All Data'!$A:$CO,89,FALSE),"unknown")</f>
        <v>Nassau</v>
      </c>
      <c r="AY131" s="96" t="str">
        <f>IFERROR(VLOOKUP(Table1[[#This Row],[RespondentID]],'All Data'!$A:$CO,90,FALSE),"unknown")</f>
        <v>Rockville Centre, 11570</v>
      </c>
      <c r="AZ131" s="96" t="str">
        <f>IFERROR(VLOOKUP(Table1[[#This Row],[RespondentID]],'All Data'!$A:$CO,91,FALSE),"unknown")</f>
        <v>White</v>
      </c>
      <c r="BA131" s="96" t="str">
        <f>IFERROR(VLOOKUP(Table1[[#This Row],[RespondentID]],'All Data'!$A:$CO,92,FALSE),"unknown")</f>
        <v>Not Hispanic or Latino</v>
      </c>
      <c r="BB131" s="96" t="str">
        <f>IFERROR(VLOOKUP(Table1[[#This Row],[RespondentID]],'All Data'!$A:$CO,93,FALSE),"unknown")</f>
        <v>English</v>
      </c>
      <c r="BC131" s="96" t="str">
        <f>IFERROR(VLOOKUP(Table1[[#This Row],[RespondentID]],'All Data'!$A:$CW,94,FALSE),"unknown")</f>
        <v>$75,000 to $125,000</v>
      </c>
      <c r="BD131" s="96" t="str">
        <f>IFERROR(VLOOKUP(Table1[[#This Row],[RespondentID]],'All Data'!$A:$CW,95,FALSE),"unknown")</f>
        <v>Graduate school</v>
      </c>
      <c r="BE131" s="96" t="str">
        <f>IFERROR(VLOOKUP(Table1[[#This Row],[RespondentID]],'All Data'!$A:$CW,96,FALSE),"unknown")</f>
        <v>Retired</v>
      </c>
      <c r="BF131" s="96" t="str">
        <f>IFERROR(VLOOKUP(Table1[[#This Row],[RespondentID]],'All Data'!$A:$CW,97,FALSE),"unknown")</f>
        <v>Yes</v>
      </c>
      <c r="BG131" s="96" t="str">
        <f>IFERROR(VLOOKUP(Table1[[#This Row],[RespondentID]],'All Data'!$A:$CW,98,FALSE),"unknown")</f>
        <v>Medicare</v>
      </c>
      <c r="BH131" s="96" t="str">
        <f>IFERROR(VLOOKUP(Table1[[#This Row],[RespondentID]],'All Data'!$A:$CW,99,FALSE),"unknown")</f>
        <v>Yes</v>
      </c>
    </row>
    <row r="132" spans="1:60">
      <c r="A132">
        <v>114387948886</v>
      </c>
      <c r="E132" t="s">
        <v>17</v>
      </c>
      <c r="F132" t="s">
        <v>52</v>
      </c>
      <c r="G132" t="s">
        <v>53</v>
      </c>
      <c r="H132" t="s">
        <v>54</v>
      </c>
      <c r="J132" t="s">
        <v>56</v>
      </c>
      <c r="K132" t="s">
        <v>57</v>
      </c>
      <c r="L132" t="s">
        <v>58</v>
      </c>
      <c r="P132" t="s">
        <v>60</v>
      </c>
      <c r="Q132" t="s">
        <v>61</v>
      </c>
      <c r="R132" t="s">
        <v>62</v>
      </c>
      <c r="S132" t="s">
        <v>63</v>
      </c>
      <c r="U132" s="29">
        <f t="shared" si="46"/>
        <v>11</v>
      </c>
      <c r="V132" s="29">
        <f t="shared" si="47"/>
        <v>0.27272727272727271</v>
      </c>
      <c r="W132" s="29"/>
      <c r="X132" s="29">
        <f t="shared" si="48"/>
        <v>0</v>
      </c>
      <c r="Y132" s="29">
        <f t="shared" si="49"/>
        <v>0</v>
      </c>
      <c r="Z132" s="29">
        <f t="shared" si="50"/>
        <v>0</v>
      </c>
      <c r="AA132" s="29">
        <f t="shared" si="51"/>
        <v>0.27272727272727271</v>
      </c>
      <c r="AB132" s="29">
        <f t="shared" si="52"/>
        <v>0.27272727272727271</v>
      </c>
      <c r="AC132" s="29">
        <f t="shared" si="53"/>
        <v>0.27272727272727271</v>
      </c>
      <c r="AD132" s="29">
        <f t="shared" si="54"/>
        <v>0.27272727272727271</v>
      </c>
      <c r="AE132" s="29">
        <f t="shared" si="55"/>
        <v>0</v>
      </c>
      <c r="AF132" s="29">
        <f t="shared" si="56"/>
        <v>0.27272727272727271</v>
      </c>
      <c r="AG132" s="29">
        <f t="shared" si="57"/>
        <v>0.27272727272727271</v>
      </c>
      <c r="AH132" s="29">
        <f t="shared" si="58"/>
        <v>0.27272727272727271</v>
      </c>
      <c r="AI132" s="29">
        <f t="shared" si="59"/>
        <v>0</v>
      </c>
      <c r="AJ132" s="29">
        <f t="shared" si="60"/>
        <v>0</v>
      </c>
      <c r="AK132" s="29">
        <f t="shared" si="61"/>
        <v>0</v>
      </c>
      <c r="AL132" s="29">
        <f t="shared" si="62"/>
        <v>0.27272727272727271</v>
      </c>
      <c r="AM132" s="29">
        <f t="shared" si="63"/>
        <v>0.27272727272727271</v>
      </c>
      <c r="AN132" s="29">
        <f t="shared" si="64"/>
        <v>0.27272727272727271</v>
      </c>
      <c r="AO132" s="29">
        <f t="shared" si="65"/>
        <v>0.27272727272727271</v>
      </c>
      <c r="AP132" s="29"/>
      <c r="AQ132" s="29"/>
      <c r="AR132" s="29">
        <f t="shared" si="66"/>
        <v>2.9999999999999991</v>
      </c>
      <c r="AS132" s="29">
        <f t="shared" si="67"/>
        <v>11</v>
      </c>
      <c r="AT132" s="29" t="str">
        <f t="shared" si="68"/>
        <v>Correct</v>
      </c>
      <c r="AU132" s="29"/>
      <c r="AV132" s="96" t="str">
        <f>IFERROR(VLOOKUP(Table1[[#This Row],[RespondentID]],'All Data'!$A:$CO,87,FALSE),"unknown")</f>
        <v>Woman</v>
      </c>
      <c r="AW132" s="96" t="str">
        <f>IFERROR(VLOOKUP(Table1[[#This Row],[RespondentID]],'All Data'!$A:$CO,88,FALSE),"unknown")</f>
        <v>18-24 years</v>
      </c>
      <c r="AX132" s="96" t="str">
        <f>IFERROR(VLOOKUP(Table1[[#This Row],[RespondentID]],'All Data'!$A:$CO,89,FALSE),"unknown")</f>
        <v>Suffolk</v>
      </c>
      <c r="AY132" s="96" t="str">
        <f>IFERROR(VLOOKUP(Table1[[#This Row],[RespondentID]],'All Data'!$A:$CO,90,FALSE),"unknown")</f>
        <v>Babylon, 11704</v>
      </c>
      <c r="AZ132" s="96" t="str">
        <f>IFERROR(VLOOKUP(Table1[[#This Row],[RespondentID]],'All Data'!$A:$CO,91,FALSE),"unknown")</f>
        <v>White</v>
      </c>
      <c r="BA132" s="96" t="str">
        <f>IFERROR(VLOOKUP(Table1[[#This Row],[RespondentID]],'All Data'!$A:$CO,92,FALSE),"unknown")</f>
        <v>Unknown</v>
      </c>
      <c r="BB132" s="96" t="str">
        <f>IFERROR(VLOOKUP(Table1[[#This Row],[RespondentID]],'All Data'!$A:$CO,93,FALSE),"unknown")</f>
        <v>English</v>
      </c>
      <c r="BC132" s="96" t="str">
        <f>IFERROR(VLOOKUP(Table1[[#This Row],[RespondentID]],'All Data'!$A:$CW,94,FALSE),"unknown")</f>
        <v>$0-$19,999</v>
      </c>
      <c r="BD132" s="96" t="str">
        <f>IFERROR(VLOOKUP(Table1[[#This Row],[RespondentID]],'All Data'!$A:$CW,95,FALSE),"unknown")</f>
        <v>Some college</v>
      </c>
      <c r="BE132" s="96" t="str">
        <f>IFERROR(VLOOKUP(Table1[[#This Row],[RespondentID]],'All Data'!$A:$CW,96,FALSE),"unknown")</f>
        <v>Student</v>
      </c>
      <c r="BF132" s="96" t="str">
        <f>IFERROR(VLOOKUP(Table1[[#This Row],[RespondentID]],'All Data'!$A:$CW,97,FALSE),"unknown")</f>
        <v>Yes</v>
      </c>
      <c r="BG132" s="96" t="str">
        <f>IFERROR(VLOOKUP(Table1[[#This Row],[RespondentID]],'All Data'!$A:$CW,98,FALSE),"unknown")</f>
        <v>Private/Commercial</v>
      </c>
      <c r="BH132" s="96" t="str">
        <f>IFERROR(VLOOKUP(Table1[[#This Row],[RespondentID]],'All Data'!$A:$CW,99,FALSE),"unknown")</f>
        <v>Yes</v>
      </c>
    </row>
    <row r="133" spans="1:60">
      <c r="A133">
        <v>114386616147</v>
      </c>
      <c r="B133" t="s">
        <v>49</v>
      </c>
      <c r="C133" t="s">
        <v>50</v>
      </c>
      <c r="D133" t="s">
        <v>51</v>
      </c>
      <c r="I133" t="s">
        <v>55</v>
      </c>
      <c r="M133" t="s">
        <v>59</v>
      </c>
      <c r="R133" t="s">
        <v>62</v>
      </c>
      <c r="S133" t="s">
        <v>63</v>
      </c>
      <c r="U133" s="29">
        <f t="shared" si="46"/>
        <v>7</v>
      </c>
      <c r="V133" s="29">
        <f t="shared" si="47"/>
        <v>0.42857142857142855</v>
      </c>
      <c r="W133" s="29"/>
      <c r="X133" s="29">
        <f t="shared" si="48"/>
        <v>0.42857142857142855</v>
      </c>
      <c r="Y133" s="29">
        <f t="shared" si="49"/>
        <v>0.42857142857142855</v>
      </c>
      <c r="Z133" s="29">
        <f t="shared" si="50"/>
        <v>0.42857142857142855</v>
      </c>
      <c r="AA133" s="29">
        <f t="shared" si="51"/>
        <v>0</v>
      </c>
      <c r="AB133" s="29">
        <f t="shared" si="52"/>
        <v>0</v>
      </c>
      <c r="AC133" s="29">
        <f t="shared" si="53"/>
        <v>0</v>
      </c>
      <c r="AD133" s="29">
        <f t="shared" si="54"/>
        <v>0</v>
      </c>
      <c r="AE133" s="29">
        <f t="shared" si="55"/>
        <v>0.42857142857142855</v>
      </c>
      <c r="AF133" s="29">
        <f t="shared" si="56"/>
        <v>0</v>
      </c>
      <c r="AG133" s="29">
        <f t="shared" si="57"/>
        <v>0</v>
      </c>
      <c r="AH133" s="29">
        <f t="shared" si="58"/>
        <v>0</v>
      </c>
      <c r="AI133" s="29">
        <f t="shared" si="59"/>
        <v>0.42857142857142855</v>
      </c>
      <c r="AJ133" s="29">
        <f t="shared" si="60"/>
        <v>0</v>
      </c>
      <c r="AK133" s="29">
        <f t="shared" si="61"/>
        <v>0</v>
      </c>
      <c r="AL133" s="29">
        <f t="shared" si="62"/>
        <v>0</v>
      </c>
      <c r="AM133" s="29">
        <f t="shared" si="63"/>
        <v>0</v>
      </c>
      <c r="AN133" s="29">
        <f t="shared" si="64"/>
        <v>0.42857142857142855</v>
      </c>
      <c r="AO133" s="29">
        <f t="shared" si="65"/>
        <v>0.42857142857142855</v>
      </c>
      <c r="AP133" s="29"/>
      <c r="AQ133" s="29"/>
      <c r="AR133" s="29">
        <f t="shared" si="66"/>
        <v>2.9999999999999996</v>
      </c>
      <c r="AS133" s="29">
        <f t="shared" si="67"/>
        <v>7</v>
      </c>
      <c r="AT133" s="29" t="str">
        <f t="shared" si="68"/>
        <v>Correct</v>
      </c>
      <c r="AU133" s="29"/>
      <c r="AV133" s="96" t="str">
        <f>IFERROR(VLOOKUP(Table1[[#This Row],[RespondentID]],'All Data'!$A:$CO,87,FALSE),"unknown")</f>
        <v>Woman</v>
      </c>
      <c r="AW133" s="96" t="str">
        <f>IFERROR(VLOOKUP(Table1[[#This Row],[RespondentID]],'All Data'!$A:$CO,88,FALSE),"unknown")</f>
        <v>25-34 years</v>
      </c>
      <c r="AX133" s="96" t="str">
        <f>IFERROR(VLOOKUP(Table1[[#This Row],[RespondentID]],'All Data'!$A:$CO,89,FALSE),"unknown")</f>
        <v>Suffolk</v>
      </c>
      <c r="AY133" s="96" t="str">
        <f>IFERROR(VLOOKUP(Table1[[#This Row],[RespondentID]],'All Data'!$A:$CO,90,FALSE),"unknown")</f>
        <v>North Babylon, 11703</v>
      </c>
      <c r="AZ133" s="96" t="str">
        <f>IFERROR(VLOOKUP(Table1[[#This Row],[RespondentID]],'All Data'!$A:$CO,91,FALSE),"unknown")</f>
        <v>White</v>
      </c>
      <c r="BA133" s="96" t="str">
        <f>IFERROR(VLOOKUP(Table1[[#This Row],[RespondentID]],'All Data'!$A:$CO,92,FALSE),"unknown")</f>
        <v>Hispanic or Latino</v>
      </c>
      <c r="BB133" s="96" t="str">
        <f>IFERROR(VLOOKUP(Table1[[#This Row],[RespondentID]],'All Data'!$A:$CO,93,FALSE),"unknown")</f>
        <v>English</v>
      </c>
      <c r="BC133" s="96" t="str">
        <f>IFERROR(VLOOKUP(Table1[[#This Row],[RespondentID]],'All Data'!$A:$CW,94,FALSE),"unknown")</f>
        <v>$75,000 to $125,000</v>
      </c>
      <c r="BD133" s="96" t="str">
        <f>IFERROR(VLOOKUP(Table1[[#This Row],[RespondentID]],'All Data'!$A:$CW,95,FALSE),"unknown")</f>
        <v>College graduate</v>
      </c>
      <c r="BE133" s="96" t="str">
        <f>IFERROR(VLOOKUP(Table1[[#This Row],[RespondentID]],'All Data'!$A:$CW,96,FALSE),"unknown")</f>
        <v>Employed for wages</v>
      </c>
      <c r="BF133" s="96" t="str">
        <f>IFERROR(VLOOKUP(Table1[[#This Row],[RespondentID]],'All Data'!$A:$CW,97,FALSE),"unknown")</f>
        <v>Yes</v>
      </c>
      <c r="BG133" s="96" t="str">
        <f>IFERROR(VLOOKUP(Table1[[#This Row],[RespondentID]],'All Data'!$A:$CW,98,FALSE),"unknown")</f>
        <v>Private/Commercial</v>
      </c>
      <c r="BH133" s="96" t="str">
        <f>IFERROR(VLOOKUP(Table1[[#This Row],[RespondentID]],'All Data'!$A:$CW,99,FALSE),"unknown")</f>
        <v>Yes</v>
      </c>
    </row>
    <row r="134" spans="1:60">
      <c r="A134">
        <v>114386152513</v>
      </c>
      <c r="B134" t="s">
        <v>49</v>
      </c>
      <c r="D134" t="s">
        <v>51</v>
      </c>
      <c r="M134" t="s">
        <v>59</v>
      </c>
      <c r="U134" s="29">
        <f t="shared" si="46"/>
        <v>3</v>
      </c>
      <c r="V134" s="29">
        <f t="shared" si="47"/>
        <v>1</v>
      </c>
      <c r="W134" s="29"/>
      <c r="X134" s="29">
        <f t="shared" si="48"/>
        <v>1</v>
      </c>
      <c r="Y134" s="29">
        <f t="shared" si="49"/>
        <v>0</v>
      </c>
      <c r="Z134" s="29">
        <f t="shared" si="50"/>
        <v>1</v>
      </c>
      <c r="AA134" s="29">
        <f t="shared" si="51"/>
        <v>0</v>
      </c>
      <c r="AB134" s="29">
        <f t="shared" si="52"/>
        <v>0</v>
      </c>
      <c r="AC134" s="29">
        <f t="shared" si="53"/>
        <v>0</v>
      </c>
      <c r="AD134" s="29">
        <f t="shared" si="54"/>
        <v>0</v>
      </c>
      <c r="AE134" s="29">
        <f t="shared" si="55"/>
        <v>0</v>
      </c>
      <c r="AF134" s="29">
        <f t="shared" si="56"/>
        <v>0</v>
      </c>
      <c r="AG134" s="29">
        <f t="shared" si="57"/>
        <v>0</v>
      </c>
      <c r="AH134" s="29">
        <f t="shared" si="58"/>
        <v>0</v>
      </c>
      <c r="AI134" s="29">
        <f t="shared" si="59"/>
        <v>1</v>
      </c>
      <c r="AJ134" s="29">
        <f t="shared" si="60"/>
        <v>0</v>
      </c>
      <c r="AK134" s="29">
        <f t="shared" si="61"/>
        <v>0</v>
      </c>
      <c r="AL134" s="29">
        <f t="shared" si="62"/>
        <v>0</v>
      </c>
      <c r="AM134" s="29">
        <f t="shared" si="63"/>
        <v>0</v>
      </c>
      <c r="AN134" s="29">
        <f t="shared" si="64"/>
        <v>0</v>
      </c>
      <c r="AO134" s="29">
        <f t="shared" si="65"/>
        <v>0</v>
      </c>
      <c r="AP134" s="29"/>
      <c r="AQ134" s="29"/>
      <c r="AR134" s="29">
        <f t="shared" si="66"/>
        <v>3</v>
      </c>
      <c r="AS134" s="29">
        <f t="shared" si="67"/>
        <v>3</v>
      </c>
      <c r="AT134" s="29" t="str">
        <f t="shared" si="68"/>
        <v>Correct</v>
      </c>
      <c r="AU134" s="29"/>
      <c r="AV134" s="96" t="str">
        <f>IFERROR(VLOOKUP(Table1[[#This Row],[RespondentID]],'All Data'!$A:$CO,87,FALSE),"unknown")</f>
        <v>Man</v>
      </c>
      <c r="AW134" s="96" t="str">
        <f>IFERROR(VLOOKUP(Table1[[#This Row],[RespondentID]],'All Data'!$A:$CO,88,FALSE),"unknown")</f>
        <v>65+ years</v>
      </c>
      <c r="AX134" s="96" t="str">
        <f>IFERROR(VLOOKUP(Table1[[#This Row],[RespondentID]],'All Data'!$A:$CO,89,FALSE),"unknown")</f>
        <v>Suffolk</v>
      </c>
      <c r="AY134" s="96" t="str">
        <f>IFERROR(VLOOKUP(Table1[[#This Row],[RespondentID]],'All Data'!$A:$CO,90,FALSE),"unknown")</f>
        <v>Northport, 11768</v>
      </c>
      <c r="AZ134" s="96" t="str">
        <f>IFERROR(VLOOKUP(Table1[[#This Row],[RespondentID]],'All Data'!$A:$CO,91,FALSE),"unknown")</f>
        <v>White</v>
      </c>
      <c r="BA134" s="96" t="str">
        <f>IFERROR(VLOOKUP(Table1[[#This Row],[RespondentID]],'All Data'!$A:$CO,92,FALSE),"unknown")</f>
        <v>Not Hispanic or Latino</v>
      </c>
      <c r="BB134" s="96" t="str">
        <f>IFERROR(VLOOKUP(Table1[[#This Row],[RespondentID]],'All Data'!$A:$CO,93,FALSE),"unknown")</f>
        <v>English</v>
      </c>
      <c r="BC134" s="96" t="str">
        <f>IFERROR(VLOOKUP(Table1[[#This Row],[RespondentID]],'All Data'!$A:$CW,94,FALSE),"unknown")</f>
        <v>Over $125,000</v>
      </c>
      <c r="BD134" s="96" t="str">
        <f>IFERROR(VLOOKUP(Table1[[#This Row],[RespondentID]],'All Data'!$A:$CW,95,FALSE),"unknown")</f>
        <v>Doctorate</v>
      </c>
      <c r="BE134" s="96" t="str">
        <f>IFERROR(VLOOKUP(Table1[[#This Row],[RespondentID]],'All Data'!$A:$CW,96,FALSE),"unknown")</f>
        <v>Retired</v>
      </c>
      <c r="BF134" s="96" t="str">
        <f>IFERROR(VLOOKUP(Table1[[#This Row],[RespondentID]],'All Data'!$A:$CW,97,FALSE),"unknown")</f>
        <v>Yes</v>
      </c>
      <c r="BG134" s="96" t="str">
        <f>IFERROR(VLOOKUP(Table1[[#This Row],[RespondentID]],'All Data'!$A:$CW,98,FALSE),"unknown")</f>
        <v>Medicare, Private/Commercial</v>
      </c>
      <c r="BH134" s="96" t="str">
        <f>IFERROR(VLOOKUP(Table1[[#This Row],[RespondentID]],'All Data'!$A:$CW,99,FALSE),"unknown")</f>
        <v>Yes</v>
      </c>
    </row>
    <row r="135" spans="1:60">
      <c r="A135">
        <v>114385305597</v>
      </c>
      <c r="D135" t="s">
        <v>51</v>
      </c>
      <c r="F135" t="s">
        <v>52</v>
      </c>
      <c r="H135" t="s">
        <v>54</v>
      </c>
      <c r="U135" s="29">
        <f t="shared" si="46"/>
        <v>3</v>
      </c>
      <c r="V135" s="29">
        <f t="shared" si="47"/>
        <v>1</v>
      </c>
      <c r="W135" s="29"/>
      <c r="X135" s="29">
        <f t="shared" si="48"/>
        <v>0</v>
      </c>
      <c r="Y135" s="29">
        <f t="shared" si="49"/>
        <v>0</v>
      </c>
      <c r="Z135" s="29">
        <f t="shared" si="50"/>
        <v>1</v>
      </c>
      <c r="AA135" s="29">
        <f t="shared" si="51"/>
        <v>0</v>
      </c>
      <c r="AB135" s="29">
        <f t="shared" si="52"/>
        <v>1</v>
      </c>
      <c r="AC135" s="29">
        <f t="shared" si="53"/>
        <v>0</v>
      </c>
      <c r="AD135" s="29">
        <f t="shared" si="54"/>
        <v>1</v>
      </c>
      <c r="AE135" s="29">
        <f t="shared" si="55"/>
        <v>0</v>
      </c>
      <c r="AF135" s="29">
        <f t="shared" si="56"/>
        <v>0</v>
      </c>
      <c r="AG135" s="29">
        <f t="shared" si="57"/>
        <v>0</v>
      </c>
      <c r="AH135" s="29">
        <f t="shared" si="58"/>
        <v>0</v>
      </c>
      <c r="AI135" s="29">
        <f t="shared" si="59"/>
        <v>0</v>
      </c>
      <c r="AJ135" s="29">
        <f t="shared" si="60"/>
        <v>0</v>
      </c>
      <c r="AK135" s="29">
        <f t="shared" si="61"/>
        <v>0</v>
      </c>
      <c r="AL135" s="29">
        <f t="shared" si="62"/>
        <v>0</v>
      </c>
      <c r="AM135" s="29">
        <f t="shared" si="63"/>
        <v>0</v>
      </c>
      <c r="AN135" s="29">
        <f t="shared" si="64"/>
        <v>0</v>
      </c>
      <c r="AO135" s="29">
        <f t="shared" si="65"/>
        <v>0</v>
      </c>
      <c r="AP135" s="29"/>
      <c r="AQ135" s="29"/>
      <c r="AR135" s="29">
        <f t="shared" si="66"/>
        <v>3</v>
      </c>
      <c r="AS135" s="29">
        <f t="shared" si="67"/>
        <v>3</v>
      </c>
      <c r="AT135" s="29" t="str">
        <f t="shared" si="68"/>
        <v>Correct</v>
      </c>
      <c r="AU135" s="29"/>
      <c r="AV135" s="96" t="str">
        <f>IFERROR(VLOOKUP(Table1[[#This Row],[RespondentID]],'All Data'!$A:$CO,87,FALSE),"unknown")</f>
        <v>Woman</v>
      </c>
      <c r="AW135" s="96" t="str">
        <f>IFERROR(VLOOKUP(Table1[[#This Row],[RespondentID]],'All Data'!$A:$CO,88,FALSE),"unknown")</f>
        <v>45-54 years</v>
      </c>
      <c r="AX135" s="96" t="str">
        <f>IFERROR(VLOOKUP(Table1[[#This Row],[RespondentID]],'All Data'!$A:$CO,89,FALSE),"unknown")</f>
        <v>Suffolk</v>
      </c>
      <c r="AY135" s="96" t="str">
        <f>IFERROR(VLOOKUP(Table1[[#This Row],[RespondentID]],'All Data'!$A:$CO,90,FALSE),"unknown")</f>
        <v>Calverton, 11933</v>
      </c>
      <c r="AZ135" s="96" t="str">
        <f>IFERROR(VLOOKUP(Table1[[#This Row],[RespondentID]],'All Data'!$A:$CO,91,FALSE),"unknown")</f>
        <v>White</v>
      </c>
      <c r="BA135" s="96" t="str">
        <f>IFERROR(VLOOKUP(Table1[[#This Row],[RespondentID]],'All Data'!$A:$CO,92,FALSE),"unknown")</f>
        <v>Not Hispanic or Latino</v>
      </c>
      <c r="BB135" s="96" t="str">
        <f>IFERROR(VLOOKUP(Table1[[#This Row],[RespondentID]],'All Data'!$A:$CO,93,FALSE),"unknown")</f>
        <v>English</v>
      </c>
      <c r="BC135" s="96" t="str">
        <f>IFERROR(VLOOKUP(Table1[[#This Row],[RespondentID]],'All Data'!$A:$CW,94,FALSE),"unknown")</f>
        <v>$75,000 to $125,000</v>
      </c>
      <c r="BD135" s="96" t="str">
        <f>IFERROR(VLOOKUP(Table1[[#This Row],[RespondentID]],'All Data'!$A:$CW,95,FALSE),"unknown")</f>
        <v>Graduate school</v>
      </c>
      <c r="BE135" s="96" t="str">
        <f>IFERROR(VLOOKUP(Table1[[#This Row],[RespondentID]],'All Data'!$A:$CW,96,FALSE),"unknown")</f>
        <v>Employed for wages</v>
      </c>
      <c r="BF135" s="96" t="str">
        <f>IFERROR(VLOOKUP(Table1[[#This Row],[RespondentID]],'All Data'!$A:$CW,97,FALSE),"unknown")</f>
        <v>Yes</v>
      </c>
      <c r="BG135" s="96" t="str">
        <f>IFERROR(VLOOKUP(Table1[[#This Row],[RespondentID]],'All Data'!$A:$CW,98,FALSE),"unknown")</f>
        <v>Private/Commercial</v>
      </c>
      <c r="BH135" s="96" t="str">
        <f>IFERROR(VLOOKUP(Table1[[#This Row],[RespondentID]],'All Data'!$A:$CW,99,FALSE),"unknown")</f>
        <v>Yes</v>
      </c>
    </row>
    <row r="136" spans="1:60">
      <c r="A136">
        <v>114385298214</v>
      </c>
      <c r="B136" t="s">
        <v>49</v>
      </c>
      <c r="D136" t="s">
        <v>51</v>
      </c>
      <c r="H136" t="s">
        <v>54</v>
      </c>
      <c r="U136" s="29">
        <f t="shared" si="46"/>
        <v>3</v>
      </c>
      <c r="V136" s="29">
        <f t="shared" si="47"/>
        <v>1</v>
      </c>
      <c r="W136" s="29"/>
      <c r="X136" s="29">
        <f t="shared" si="48"/>
        <v>1</v>
      </c>
      <c r="Y136" s="29">
        <f t="shared" si="49"/>
        <v>0</v>
      </c>
      <c r="Z136" s="29">
        <f t="shared" si="50"/>
        <v>1</v>
      </c>
      <c r="AA136" s="29">
        <f t="shared" si="51"/>
        <v>0</v>
      </c>
      <c r="AB136" s="29">
        <f t="shared" si="52"/>
        <v>0</v>
      </c>
      <c r="AC136" s="29">
        <f t="shared" si="53"/>
        <v>0</v>
      </c>
      <c r="AD136" s="29">
        <f t="shared" si="54"/>
        <v>1</v>
      </c>
      <c r="AE136" s="29">
        <f t="shared" si="55"/>
        <v>0</v>
      </c>
      <c r="AF136" s="29">
        <f t="shared" si="56"/>
        <v>0</v>
      </c>
      <c r="AG136" s="29">
        <f t="shared" si="57"/>
        <v>0</v>
      </c>
      <c r="AH136" s="29">
        <f t="shared" si="58"/>
        <v>0</v>
      </c>
      <c r="AI136" s="29">
        <f t="shared" si="59"/>
        <v>0</v>
      </c>
      <c r="AJ136" s="29">
        <f t="shared" si="60"/>
        <v>0</v>
      </c>
      <c r="AK136" s="29">
        <f t="shared" si="61"/>
        <v>0</v>
      </c>
      <c r="AL136" s="29">
        <f t="shared" si="62"/>
        <v>0</v>
      </c>
      <c r="AM136" s="29">
        <f t="shared" si="63"/>
        <v>0</v>
      </c>
      <c r="AN136" s="29">
        <f t="shared" si="64"/>
        <v>0</v>
      </c>
      <c r="AO136" s="29">
        <f t="shared" si="65"/>
        <v>0</v>
      </c>
      <c r="AP136" s="29"/>
      <c r="AQ136" s="29"/>
      <c r="AR136" s="29">
        <f t="shared" si="66"/>
        <v>3</v>
      </c>
      <c r="AS136" s="29">
        <f t="shared" si="67"/>
        <v>3</v>
      </c>
      <c r="AT136" s="29" t="str">
        <f t="shared" si="68"/>
        <v>Correct</v>
      </c>
      <c r="AU136" s="29"/>
      <c r="AV136" s="96" t="str">
        <f>IFERROR(VLOOKUP(Table1[[#This Row],[RespondentID]],'All Data'!$A:$CO,87,FALSE),"unknown")</f>
        <v>Woman</v>
      </c>
      <c r="AW136" s="96" t="str">
        <f>IFERROR(VLOOKUP(Table1[[#This Row],[RespondentID]],'All Data'!$A:$CO,88,FALSE),"unknown")</f>
        <v>45-54 years</v>
      </c>
      <c r="AX136" s="96" t="str">
        <f>IFERROR(VLOOKUP(Table1[[#This Row],[RespondentID]],'All Data'!$A:$CO,89,FALSE),"unknown")</f>
        <v>Suffolk</v>
      </c>
      <c r="AY136" s="96" t="str">
        <f>IFERROR(VLOOKUP(Table1[[#This Row],[RespondentID]],'All Data'!$A:$CO,90,FALSE),"unknown")</f>
        <v>Babylon, 11704</v>
      </c>
      <c r="AZ136" s="96" t="str">
        <f>IFERROR(VLOOKUP(Table1[[#This Row],[RespondentID]],'All Data'!$A:$CO,91,FALSE),"unknown")</f>
        <v>White</v>
      </c>
      <c r="BA136" s="96" t="str">
        <f>IFERROR(VLOOKUP(Table1[[#This Row],[RespondentID]],'All Data'!$A:$CO,92,FALSE),"unknown")</f>
        <v>Not Hispanic or Latino</v>
      </c>
      <c r="BB136" s="96" t="str">
        <f>IFERROR(VLOOKUP(Table1[[#This Row],[RespondentID]],'All Data'!$A:$CO,93,FALSE),"unknown")</f>
        <v>English</v>
      </c>
      <c r="BC136" s="96" t="str">
        <f>IFERROR(VLOOKUP(Table1[[#This Row],[RespondentID]],'All Data'!$A:$CW,94,FALSE),"unknown")</f>
        <v>Over $125,000</v>
      </c>
      <c r="BD136" s="96" t="str">
        <f>IFERROR(VLOOKUP(Table1[[#This Row],[RespondentID]],'All Data'!$A:$CW,95,FALSE),"unknown")</f>
        <v>Graduate school</v>
      </c>
      <c r="BE136" s="96" t="str">
        <f>IFERROR(VLOOKUP(Table1[[#This Row],[RespondentID]],'All Data'!$A:$CW,96,FALSE),"unknown")</f>
        <v>Employed for wages</v>
      </c>
      <c r="BF136" s="96" t="str">
        <f>IFERROR(VLOOKUP(Table1[[#This Row],[RespondentID]],'All Data'!$A:$CW,97,FALSE),"unknown")</f>
        <v>Yes</v>
      </c>
      <c r="BG136" s="96" t="str">
        <f>IFERROR(VLOOKUP(Table1[[#This Row],[RespondentID]],'All Data'!$A:$CW,98,FALSE),"unknown")</f>
        <v>Private/Commercial</v>
      </c>
      <c r="BH136" s="96" t="str">
        <f>IFERROR(VLOOKUP(Table1[[#This Row],[RespondentID]],'All Data'!$A:$CW,99,FALSE),"unknown")</f>
        <v>Yes</v>
      </c>
    </row>
    <row r="137" spans="1:60">
      <c r="A137">
        <v>114385257725</v>
      </c>
      <c r="F137" t="s">
        <v>52</v>
      </c>
      <c r="G137" t="s">
        <v>53</v>
      </c>
      <c r="I137" t="s">
        <v>55</v>
      </c>
      <c r="U137" s="29">
        <f t="shared" si="46"/>
        <v>3</v>
      </c>
      <c r="V137" s="29">
        <f t="shared" si="47"/>
        <v>1</v>
      </c>
      <c r="W137" s="29"/>
      <c r="X137" s="29">
        <f t="shared" si="48"/>
        <v>0</v>
      </c>
      <c r="Y137" s="29">
        <f t="shared" si="49"/>
        <v>0</v>
      </c>
      <c r="Z137" s="29">
        <f t="shared" si="50"/>
        <v>0</v>
      </c>
      <c r="AA137" s="29">
        <f t="shared" si="51"/>
        <v>0</v>
      </c>
      <c r="AB137" s="29">
        <f t="shared" si="52"/>
        <v>1</v>
      </c>
      <c r="AC137" s="29">
        <f t="shared" si="53"/>
        <v>1</v>
      </c>
      <c r="AD137" s="29">
        <f t="shared" si="54"/>
        <v>0</v>
      </c>
      <c r="AE137" s="29">
        <f t="shared" si="55"/>
        <v>1</v>
      </c>
      <c r="AF137" s="29">
        <f t="shared" si="56"/>
        <v>0</v>
      </c>
      <c r="AG137" s="29">
        <f t="shared" si="57"/>
        <v>0</v>
      </c>
      <c r="AH137" s="29">
        <f t="shared" si="58"/>
        <v>0</v>
      </c>
      <c r="AI137" s="29">
        <f t="shared" si="59"/>
        <v>0</v>
      </c>
      <c r="AJ137" s="29">
        <f t="shared" si="60"/>
        <v>0</v>
      </c>
      <c r="AK137" s="29">
        <f t="shared" si="61"/>
        <v>0</v>
      </c>
      <c r="AL137" s="29">
        <f t="shared" si="62"/>
        <v>0</v>
      </c>
      <c r="AM137" s="29">
        <f t="shared" si="63"/>
        <v>0</v>
      </c>
      <c r="AN137" s="29">
        <f t="shared" si="64"/>
        <v>0</v>
      </c>
      <c r="AO137" s="29">
        <f t="shared" si="65"/>
        <v>0</v>
      </c>
      <c r="AP137" s="29"/>
      <c r="AQ137" s="29"/>
      <c r="AR137" s="29">
        <f t="shared" si="66"/>
        <v>3</v>
      </c>
      <c r="AS137" s="29">
        <f t="shared" si="67"/>
        <v>3</v>
      </c>
      <c r="AT137" s="29" t="str">
        <f t="shared" si="68"/>
        <v>Correct</v>
      </c>
      <c r="AU137" s="29"/>
      <c r="AV137" s="96" t="str">
        <f>IFERROR(VLOOKUP(Table1[[#This Row],[RespondentID]],'All Data'!$A:$CO,87,FALSE),"unknown")</f>
        <v>Woman</v>
      </c>
      <c r="AW137" s="96" t="str">
        <f>IFERROR(VLOOKUP(Table1[[#This Row],[RespondentID]],'All Data'!$A:$CO,88,FALSE),"unknown")</f>
        <v>65+ years</v>
      </c>
      <c r="AX137" s="96" t="str">
        <f>IFERROR(VLOOKUP(Table1[[#This Row],[RespondentID]],'All Data'!$A:$CO,89,FALSE),"unknown")</f>
        <v>Suffolk</v>
      </c>
      <c r="AY137" s="96" t="str">
        <f>IFERROR(VLOOKUP(Table1[[#This Row],[RespondentID]],'All Data'!$A:$CO,90,FALSE),"unknown")</f>
        <v>Riverhead, 11901</v>
      </c>
      <c r="AZ137" s="96">
        <f>IFERROR(VLOOKUP(Table1[[#This Row],[RespondentID]],'All Data'!$A:$CO,91,FALSE),"unknown")</f>
        <v>0</v>
      </c>
      <c r="BA137" s="96">
        <f>IFERROR(VLOOKUP(Table1[[#This Row],[RespondentID]],'All Data'!$A:$CO,92,FALSE),"unknown")</f>
        <v>0</v>
      </c>
      <c r="BB137" s="96">
        <f>IFERROR(VLOOKUP(Table1[[#This Row],[RespondentID]],'All Data'!$A:$CO,93,FALSE),"unknown")</f>
        <v>0</v>
      </c>
      <c r="BC137" s="96">
        <f>IFERROR(VLOOKUP(Table1[[#This Row],[RespondentID]],'All Data'!$A:$CW,94,FALSE),"unknown")</f>
        <v>0</v>
      </c>
      <c r="BD137" s="96">
        <f>IFERROR(VLOOKUP(Table1[[#This Row],[RespondentID]],'All Data'!$A:$CW,95,FALSE),"unknown")</f>
        <v>0</v>
      </c>
      <c r="BE137" s="96">
        <f>IFERROR(VLOOKUP(Table1[[#This Row],[RespondentID]],'All Data'!$A:$CW,96,FALSE),"unknown")</f>
        <v>0</v>
      </c>
      <c r="BF137" s="96">
        <f>IFERROR(VLOOKUP(Table1[[#This Row],[RespondentID]],'All Data'!$A:$CW,97,FALSE),"unknown")</f>
        <v>0</v>
      </c>
      <c r="BG137" s="96">
        <f>IFERROR(VLOOKUP(Table1[[#This Row],[RespondentID]],'All Data'!$A:$CW,98,FALSE),"unknown")</f>
        <v>0</v>
      </c>
      <c r="BH137" s="96">
        <f>IFERROR(VLOOKUP(Table1[[#This Row],[RespondentID]],'All Data'!$A:$CW,99,FALSE),"unknown")</f>
        <v>0</v>
      </c>
    </row>
    <row r="138" spans="1:60">
      <c r="A138">
        <v>114385153143</v>
      </c>
      <c r="U138" s="29">
        <f t="shared" si="46"/>
        <v>0</v>
      </c>
      <c r="V138" s="29" t="e">
        <f t="shared" si="47"/>
        <v>#DIV/0!</v>
      </c>
      <c r="W138" s="29"/>
      <c r="X138" s="29">
        <f t="shared" si="48"/>
        <v>0</v>
      </c>
      <c r="Y138" s="29">
        <f t="shared" si="49"/>
        <v>0</v>
      </c>
      <c r="Z138" s="29">
        <f t="shared" si="50"/>
        <v>0</v>
      </c>
      <c r="AA138" s="29">
        <f t="shared" si="51"/>
        <v>0</v>
      </c>
      <c r="AB138" s="29">
        <f t="shared" si="52"/>
        <v>0</v>
      </c>
      <c r="AC138" s="29">
        <f t="shared" si="53"/>
        <v>0</v>
      </c>
      <c r="AD138" s="29">
        <f t="shared" si="54"/>
        <v>0</v>
      </c>
      <c r="AE138" s="29">
        <f t="shared" si="55"/>
        <v>0</v>
      </c>
      <c r="AF138" s="29">
        <f t="shared" si="56"/>
        <v>0</v>
      </c>
      <c r="AG138" s="29">
        <f t="shared" si="57"/>
        <v>0</v>
      </c>
      <c r="AH138" s="29">
        <f t="shared" si="58"/>
        <v>0</v>
      </c>
      <c r="AI138" s="29">
        <f t="shared" si="59"/>
        <v>0</v>
      </c>
      <c r="AJ138" s="29">
        <f t="shared" si="60"/>
        <v>0</v>
      </c>
      <c r="AK138" s="29">
        <f t="shared" si="61"/>
        <v>0</v>
      </c>
      <c r="AL138" s="29">
        <f t="shared" si="62"/>
        <v>0</v>
      </c>
      <c r="AM138" s="29">
        <f t="shared" si="63"/>
        <v>0</v>
      </c>
      <c r="AN138" s="29">
        <f t="shared" si="64"/>
        <v>0</v>
      </c>
      <c r="AO138" s="29">
        <f t="shared" si="65"/>
        <v>0</v>
      </c>
      <c r="AP138" s="29"/>
      <c r="AQ138" s="29"/>
      <c r="AR138" s="29">
        <f t="shared" si="66"/>
        <v>0</v>
      </c>
      <c r="AS138" s="29">
        <f t="shared" si="67"/>
        <v>0</v>
      </c>
      <c r="AT138" s="29" t="str">
        <f t="shared" si="68"/>
        <v>Correct</v>
      </c>
      <c r="AU138" s="29"/>
      <c r="AV138" s="96" t="str">
        <f>IFERROR(VLOOKUP(Table1[[#This Row],[RespondentID]],'All Data'!$A:$CO,87,FALSE),"unknown")</f>
        <v>Woman</v>
      </c>
      <c r="AW138" s="96" t="str">
        <f>IFERROR(VLOOKUP(Table1[[#This Row],[RespondentID]],'All Data'!$A:$CO,88,FALSE),"unknown")</f>
        <v>45-54 years</v>
      </c>
      <c r="AX138" s="96" t="str">
        <f>IFERROR(VLOOKUP(Table1[[#This Row],[RespondentID]],'All Data'!$A:$CO,89,FALSE),"unknown")</f>
        <v>Suffolk</v>
      </c>
      <c r="AY138" s="96" t="str">
        <f>IFERROR(VLOOKUP(Table1[[#This Row],[RespondentID]],'All Data'!$A:$CO,90,FALSE),"unknown")</f>
        <v>Hauppauge, 11760</v>
      </c>
      <c r="AZ138" s="96" t="str">
        <f>IFERROR(VLOOKUP(Table1[[#This Row],[RespondentID]],'All Data'!$A:$CO,91,FALSE),"unknown")</f>
        <v>White</v>
      </c>
      <c r="BA138" s="96" t="str">
        <f>IFERROR(VLOOKUP(Table1[[#This Row],[RespondentID]],'All Data'!$A:$CO,92,FALSE),"unknown")</f>
        <v>Not Hispanic or Latino</v>
      </c>
      <c r="BB138" s="96" t="str">
        <f>IFERROR(VLOOKUP(Table1[[#This Row],[RespondentID]],'All Data'!$A:$CO,93,FALSE),"unknown")</f>
        <v>English</v>
      </c>
      <c r="BC138" s="96" t="str">
        <f>IFERROR(VLOOKUP(Table1[[#This Row],[RespondentID]],'All Data'!$A:$CW,94,FALSE),"unknown")</f>
        <v>Over $125,000</v>
      </c>
      <c r="BD138" s="96" t="str">
        <f>IFERROR(VLOOKUP(Table1[[#This Row],[RespondentID]],'All Data'!$A:$CW,95,FALSE),"unknown")</f>
        <v>Doctorate</v>
      </c>
      <c r="BE138" s="96" t="str">
        <f>IFERROR(VLOOKUP(Table1[[#This Row],[RespondentID]],'All Data'!$A:$CW,96,FALSE),"unknown")</f>
        <v>Employed for wages</v>
      </c>
      <c r="BF138" s="96" t="str">
        <f>IFERROR(VLOOKUP(Table1[[#This Row],[RespondentID]],'All Data'!$A:$CW,97,FALSE),"unknown")</f>
        <v>Yes</v>
      </c>
      <c r="BG138" s="96" t="str">
        <f>IFERROR(VLOOKUP(Table1[[#This Row],[RespondentID]],'All Data'!$A:$CW,98,FALSE),"unknown")</f>
        <v>Private/Commercial</v>
      </c>
      <c r="BH138" s="96" t="str">
        <f>IFERROR(VLOOKUP(Table1[[#This Row],[RespondentID]],'All Data'!$A:$CW,99,FALSE),"unknown")</f>
        <v>Yes</v>
      </c>
    </row>
    <row r="139" spans="1:60">
      <c r="A139">
        <v>114379553528</v>
      </c>
      <c r="U139" s="29">
        <f t="shared" si="46"/>
        <v>0</v>
      </c>
      <c r="V139" s="29" t="e">
        <f t="shared" si="47"/>
        <v>#DIV/0!</v>
      </c>
      <c r="W139" s="29"/>
      <c r="X139" s="29">
        <f t="shared" si="48"/>
        <v>0</v>
      </c>
      <c r="Y139" s="29">
        <f t="shared" si="49"/>
        <v>0</v>
      </c>
      <c r="Z139" s="29">
        <f t="shared" si="50"/>
        <v>0</v>
      </c>
      <c r="AA139" s="29">
        <f t="shared" si="51"/>
        <v>0</v>
      </c>
      <c r="AB139" s="29">
        <f t="shared" si="52"/>
        <v>0</v>
      </c>
      <c r="AC139" s="29">
        <f t="shared" si="53"/>
        <v>0</v>
      </c>
      <c r="AD139" s="29">
        <f t="shared" si="54"/>
        <v>0</v>
      </c>
      <c r="AE139" s="29">
        <f t="shared" si="55"/>
        <v>0</v>
      </c>
      <c r="AF139" s="29">
        <f t="shared" si="56"/>
        <v>0</v>
      </c>
      <c r="AG139" s="29">
        <f t="shared" si="57"/>
        <v>0</v>
      </c>
      <c r="AH139" s="29">
        <f t="shared" si="58"/>
        <v>0</v>
      </c>
      <c r="AI139" s="29">
        <f t="shared" si="59"/>
        <v>0</v>
      </c>
      <c r="AJ139" s="29">
        <f t="shared" si="60"/>
        <v>0</v>
      </c>
      <c r="AK139" s="29">
        <f t="shared" si="61"/>
        <v>0</v>
      </c>
      <c r="AL139" s="29">
        <f t="shared" si="62"/>
        <v>0</v>
      </c>
      <c r="AM139" s="29">
        <f t="shared" si="63"/>
        <v>0</v>
      </c>
      <c r="AN139" s="29">
        <f t="shared" si="64"/>
        <v>0</v>
      </c>
      <c r="AO139" s="29">
        <f t="shared" si="65"/>
        <v>0</v>
      </c>
      <c r="AP139" s="29"/>
      <c r="AQ139" s="29"/>
      <c r="AR139" s="29">
        <f t="shared" si="66"/>
        <v>0</v>
      </c>
      <c r="AS139" s="29">
        <f t="shared" si="67"/>
        <v>0</v>
      </c>
      <c r="AT139" s="29" t="str">
        <f t="shared" si="68"/>
        <v>Correct</v>
      </c>
      <c r="AU139" s="29"/>
      <c r="AV139" s="96">
        <f>IFERROR(VLOOKUP(Table1[[#This Row],[RespondentID]],'All Data'!$A:$CO,87,FALSE),"unknown")</f>
        <v>0</v>
      </c>
      <c r="AW139" s="96">
        <f>IFERROR(VLOOKUP(Table1[[#This Row],[RespondentID]],'All Data'!$A:$CO,88,FALSE),"unknown")</f>
        <v>0</v>
      </c>
      <c r="AX139" s="96">
        <f>IFERROR(VLOOKUP(Table1[[#This Row],[RespondentID]],'All Data'!$A:$CO,89,FALSE),"unknown")</f>
        <v>0</v>
      </c>
      <c r="AY139" s="96" t="str">
        <f>IFERROR(VLOOKUP(Table1[[#This Row],[RespondentID]],'All Data'!$A:$CO,90,FALSE),"unknown")</f>
        <v>Baldwin, 11510</v>
      </c>
      <c r="AZ139" s="96">
        <f>IFERROR(VLOOKUP(Table1[[#This Row],[RespondentID]],'All Data'!$A:$CO,91,FALSE),"unknown")</f>
        <v>0</v>
      </c>
      <c r="BA139" s="96">
        <f>IFERROR(VLOOKUP(Table1[[#This Row],[RespondentID]],'All Data'!$A:$CO,92,FALSE),"unknown")</f>
        <v>0</v>
      </c>
      <c r="BB139" s="96">
        <f>IFERROR(VLOOKUP(Table1[[#This Row],[RespondentID]],'All Data'!$A:$CO,93,FALSE),"unknown")</f>
        <v>0</v>
      </c>
      <c r="BC139" s="96">
        <f>IFERROR(VLOOKUP(Table1[[#This Row],[RespondentID]],'All Data'!$A:$CW,94,FALSE),"unknown")</f>
        <v>0</v>
      </c>
      <c r="BD139" s="96">
        <f>IFERROR(VLOOKUP(Table1[[#This Row],[RespondentID]],'All Data'!$A:$CW,95,FALSE),"unknown")</f>
        <v>0</v>
      </c>
      <c r="BE139" s="96">
        <f>IFERROR(VLOOKUP(Table1[[#This Row],[RespondentID]],'All Data'!$A:$CW,96,FALSE),"unknown")</f>
        <v>0</v>
      </c>
      <c r="BF139" s="96">
        <f>IFERROR(VLOOKUP(Table1[[#This Row],[RespondentID]],'All Data'!$A:$CW,97,FALSE),"unknown")</f>
        <v>0</v>
      </c>
      <c r="BG139" s="96">
        <f>IFERROR(VLOOKUP(Table1[[#This Row],[RespondentID]],'All Data'!$A:$CW,98,FALSE),"unknown")</f>
        <v>0</v>
      </c>
      <c r="BH139" s="96">
        <f>IFERROR(VLOOKUP(Table1[[#This Row],[RespondentID]],'All Data'!$A:$CW,99,FALSE),"unknown")</f>
        <v>0</v>
      </c>
    </row>
    <row r="140" spans="1:60">
      <c r="A140">
        <v>114380230116</v>
      </c>
      <c r="B140" t="s">
        <v>49</v>
      </c>
      <c r="C140" t="s">
        <v>50</v>
      </c>
      <c r="E140" t="s">
        <v>17</v>
      </c>
      <c r="G140" t="s">
        <v>53</v>
      </c>
      <c r="I140" t="s">
        <v>55</v>
      </c>
      <c r="K140" t="s">
        <v>57</v>
      </c>
      <c r="N140" t="s">
        <v>24</v>
      </c>
      <c r="U140" s="29">
        <f t="shared" si="46"/>
        <v>7</v>
      </c>
      <c r="V140" s="29">
        <f t="shared" si="47"/>
        <v>0.42857142857142855</v>
      </c>
      <c r="W140" s="29"/>
      <c r="X140" s="29">
        <f t="shared" si="48"/>
        <v>0.42857142857142855</v>
      </c>
      <c r="Y140" s="29">
        <f t="shared" si="49"/>
        <v>0.42857142857142855</v>
      </c>
      <c r="Z140" s="29">
        <f t="shared" si="50"/>
        <v>0</v>
      </c>
      <c r="AA140" s="29">
        <f t="shared" si="51"/>
        <v>0.42857142857142855</v>
      </c>
      <c r="AB140" s="29">
        <f t="shared" si="52"/>
        <v>0</v>
      </c>
      <c r="AC140" s="29">
        <f t="shared" si="53"/>
        <v>0.42857142857142855</v>
      </c>
      <c r="AD140" s="29">
        <f t="shared" si="54"/>
        <v>0</v>
      </c>
      <c r="AE140" s="29">
        <f t="shared" si="55"/>
        <v>0.42857142857142855</v>
      </c>
      <c r="AF140" s="29">
        <f t="shared" si="56"/>
        <v>0</v>
      </c>
      <c r="AG140" s="29">
        <f t="shared" si="57"/>
        <v>0.42857142857142855</v>
      </c>
      <c r="AH140" s="29">
        <f t="shared" si="58"/>
        <v>0</v>
      </c>
      <c r="AI140" s="29">
        <f t="shared" si="59"/>
        <v>0</v>
      </c>
      <c r="AJ140" s="29">
        <f t="shared" si="60"/>
        <v>0.42857142857142855</v>
      </c>
      <c r="AK140" s="29">
        <f t="shared" si="61"/>
        <v>0</v>
      </c>
      <c r="AL140" s="29">
        <f t="shared" si="62"/>
        <v>0</v>
      </c>
      <c r="AM140" s="29">
        <f t="shared" si="63"/>
        <v>0</v>
      </c>
      <c r="AN140" s="29">
        <f t="shared" si="64"/>
        <v>0</v>
      </c>
      <c r="AO140" s="29">
        <f t="shared" si="65"/>
        <v>0</v>
      </c>
      <c r="AP140" s="29"/>
      <c r="AQ140" s="29"/>
      <c r="AR140" s="29">
        <f t="shared" si="66"/>
        <v>2.9999999999999996</v>
      </c>
      <c r="AS140" s="29">
        <f t="shared" si="67"/>
        <v>7</v>
      </c>
      <c r="AT140" s="29" t="str">
        <f t="shared" si="68"/>
        <v>Correct</v>
      </c>
      <c r="AU140" s="29"/>
      <c r="AV140" s="96" t="str">
        <f>IFERROR(VLOOKUP(Table1[[#This Row],[RespondentID]],'All Data'!$A:$CO,87,FALSE),"unknown")</f>
        <v>Woman</v>
      </c>
      <c r="AW140" s="96" t="str">
        <f>IFERROR(VLOOKUP(Table1[[#This Row],[RespondentID]],'All Data'!$A:$CO,88,FALSE),"unknown")</f>
        <v>55-64 years</v>
      </c>
      <c r="AX140" s="96" t="str">
        <f>IFERROR(VLOOKUP(Table1[[#This Row],[RespondentID]],'All Data'!$A:$CO,89,FALSE),"unknown")</f>
        <v>Nassau</v>
      </c>
      <c r="AY140" s="96" t="str">
        <f>IFERROR(VLOOKUP(Table1[[#This Row],[RespondentID]],'All Data'!$A:$CO,90,FALSE),"unknown")</f>
        <v>Hempstead, 11550</v>
      </c>
      <c r="AZ140" s="96" t="str">
        <f>IFERROR(VLOOKUP(Table1[[#This Row],[RespondentID]],'All Data'!$A:$CO,91,FALSE),"unknown")</f>
        <v>Black or African American</v>
      </c>
      <c r="BA140" s="96">
        <f>IFERROR(VLOOKUP(Table1[[#This Row],[RespondentID]],'All Data'!$A:$CO,92,FALSE),"unknown")</f>
        <v>0</v>
      </c>
      <c r="BB140" s="96" t="str">
        <f>IFERROR(VLOOKUP(Table1[[#This Row],[RespondentID]],'All Data'!$A:$CO,93,FALSE),"unknown")</f>
        <v>English</v>
      </c>
      <c r="BC140" s="96" t="str">
        <f>IFERROR(VLOOKUP(Table1[[#This Row],[RespondentID]],'All Data'!$A:$CW,94,FALSE),"unknown")</f>
        <v>$75,000 to $125,000</v>
      </c>
      <c r="BD140" s="96" t="str">
        <f>IFERROR(VLOOKUP(Table1[[#This Row],[RespondentID]],'All Data'!$A:$CW,95,FALSE),"unknown")</f>
        <v>Graduate school</v>
      </c>
      <c r="BE140" s="96" t="str">
        <f>IFERROR(VLOOKUP(Table1[[#This Row],[RespondentID]],'All Data'!$A:$CW,96,FALSE),"unknown")</f>
        <v>Employed for wages</v>
      </c>
      <c r="BF140" s="96" t="str">
        <f>IFERROR(VLOOKUP(Table1[[#This Row],[RespondentID]],'All Data'!$A:$CW,97,FALSE),"unknown")</f>
        <v>Yes</v>
      </c>
      <c r="BG140" s="96" t="str">
        <f>IFERROR(VLOOKUP(Table1[[#This Row],[RespondentID]],'All Data'!$A:$CW,98,FALSE),"unknown")</f>
        <v>Private/Commercial</v>
      </c>
      <c r="BH140" s="96" t="str">
        <f>IFERROR(VLOOKUP(Table1[[#This Row],[RespondentID]],'All Data'!$A:$CW,99,FALSE),"unknown")</f>
        <v>Yes</v>
      </c>
    </row>
    <row r="141" spans="1:60">
      <c r="A141">
        <v>114380228730</v>
      </c>
      <c r="B141" t="s">
        <v>49</v>
      </c>
      <c r="H141" t="s">
        <v>54</v>
      </c>
      <c r="K141" t="s">
        <v>57</v>
      </c>
      <c r="P141" t="s">
        <v>60</v>
      </c>
      <c r="U141" s="29">
        <f t="shared" si="46"/>
        <v>4</v>
      </c>
      <c r="V141" s="29">
        <f t="shared" si="47"/>
        <v>0.75</v>
      </c>
      <c r="W141" s="29"/>
      <c r="X141" s="29">
        <f t="shared" si="48"/>
        <v>0.75</v>
      </c>
      <c r="Y141" s="29">
        <f t="shared" si="49"/>
        <v>0</v>
      </c>
      <c r="Z141" s="29">
        <f t="shared" si="50"/>
        <v>0</v>
      </c>
      <c r="AA141" s="29">
        <f t="shared" si="51"/>
        <v>0</v>
      </c>
      <c r="AB141" s="29">
        <f t="shared" si="52"/>
        <v>0</v>
      </c>
      <c r="AC141" s="29">
        <f t="shared" si="53"/>
        <v>0</v>
      </c>
      <c r="AD141" s="29">
        <f t="shared" si="54"/>
        <v>0.75</v>
      </c>
      <c r="AE141" s="29">
        <f t="shared" si="55"/>
        <v>0</v>
      </c>
      <c r="AF141" s="29">
        <f t="shared" si="56"/>
        <v>0</v>
      </c>
      <c r="AG141" s="29">
        <f t="shared" si="57"/>
        <v>0.75</v>
      </c>
      <c r="AH141" s="29">
        <f t="shared" si="58"/>
        <v>0</v>
      </c>
      <c r="AI141" s="29">
        <f t="shared" si="59"/>
        <v>0</v>
      </c>
      <c r="AJ141" s="29">
        <f t="shared" si="60"/>
        <v>0</v>
      </c>
      <c r="AK141" s="29">
        <f t="shared" si="61"/>
        <v>0</v>
      </c>
      <c r="AL141" s="29">
        <f t="shared" si="62"/>
        <v>0.75</v>
      </c>
      <c r="AM141" s="29">
        <f t="shared" si="63"/>
        <v>0</v>
      </c>
      <c r="AN141" s="29">
        <f t="shared" si="64"/>
        <v>0</v>
      </c>
      <c r="AO141" s="29">
        <f t="shared" si="65"/>
        <v>0</v>
      </c>
      <c r="AP141" s="29"/>
      <c r="AQ141" s="29"/>
      <c r="AR141" s="29">
        <f t="shared" si="66"/>
        <v>3</v>
      </c>
      <c r="AS141" s="29">
        <f t="shared" si="67"/>
        <v>4</v>
      </c>
      <c r="AT141" s="29" t="str">
        <f t="shared" si="68"/>
        <v>Correct</v>
      </c>
      <c r="AU141" s="29"/>
      <c r="AV141" s="96" t="str">
        <f>IFERROR(VLOOKUP(Table1[[#This Row],[RespondentID]],'All Data'!$A:$CO,87,FALSE),"unknown")</f>
        <v>Woman</v>
      </c>
      <c r="AW141" s="96" t="str">
        <f>IFERROR(VLOOKUP(Table1[[#This Row],[RespondentID]],'All Data'!$A:$CO,88,FALSE),"unknown")</f>
        <v>65+ years</v>
      </c>
      <c r="AX141" s="96" t="str">
        <f>IFERROR(VLOOKUP(Table1[[#This Row],[RespondentID]],'All Data'!$A:$CO,89,FALSE),"unknown")</f>
        <v>Nassau</v>
      </c>
      <c r="AY141" s="96" t="str">
        <f>IFERROR(VLOOKUP(Table1[[#This Row],[RespondentID]],'All Data'!$A:$CO,90,FALSE),"unknown")</f>
        <v>Hicksville, 11801</v>
      </c>
      <c r="AZ141" s="96" t="str">
        <f>IFERROR(VLOOKUP(Table1[[#This Row],[RespondentID]],'All Data'!$A:$CO,91,FALSE),"unknown")</f>
        <v>White</v>
      </c>
      <c r="BA141" s="96">
        <f>IFERROR(VLOOKUP(Table1[[#This Row],[RespondentID]],'All Data'!$A:$CO,92,FALSE),"unknown")</f>
        <v>0</v>
      </c>
      <c r="BB141" s="96" t="str">
        <f>IFERROR(VLOOKUP(Table1[[#This Row],[RespondentID]],'All Data'!$A:$CO,93,FALSE),"unknown")</f>
        <v>English</v>
      </c>
      <c r="BC141" s="96" t="str">
        <f>IFERROR(VLOOKUP(Table1[[#This Row],[RespondentID]],'All Data'!$A:$CW,94,FALSE),"unknown")</f>
        <v>$0-$19,999</v>
      </c>
      <c r="BD141" s="96" t="str">
        <f>IFERROR(VLOOKUP(Table1[[#This Row],[RespondentID]],'All Data'!$A:$CW,95,FALSE),"unknown")</f>
        <v>High school graduate</v>
      </c>
      <c r="BE141" s="96" t="str">
        <f>IFERROR(VLOOKUP(Table1[[#This Row],[RespondentID]],'All Data'!$A:$CW,96,FALSE),"unknown")</f>
        <v>Retired</v>
      </c>
      <c r="BF141" s="96" t="str">
        <f>IFERROR(VLOOKUP(Table1[[#This Row],[RespondentID]],'All Data'!$A:$CW,97,FALSE),"unknown")</f>
        <v>Yes</v>
      </c>
      <c r="BG141" s="96" t="str">
        <f>IFERROR(VLOOKUP(Table1[[#This Row],[RespondentID]],'All Data'!$A:$CW,98,FALSE),"unknown")</f>
        <v>Medicare</v>
      </c>
      <c r="BH141" s="96" t="str">
        <f>IFERROR(VLOOKUP(Table1[[#This Row],[RespondentID]],'All Data'!$A:$CW,99,FALSE),"unknown")</f>
        <v>Yes</v>
      </c>
    </row>
    <row r="142" spans="1:60">
      <c r="A142">
        <v>114380227312</v>
      </c>
      <c r="B142" t="s">
        <v>49</v>
      </c>
      <c r="H142" t="s">
        <v>54</v>
      </c>
      <c r="L142" t="s">
        <v>58</v>
      </c>
      <c r="U142" s="29">
        <f t="shared" si="46"/>
        <v>3</v>
      </c>
      <c r="V142" s="29">
        <f t="shared" si="47"/>
        <v>1</v>
      </c>
      <c r="W142" s="29"/>
      <c r="X142" s="29">
        <f t="shared" si="48"/>
        <v>1</v>
      </c>
      <c r="Y142" s="29">
        <f t="shared" si="49"/>
        <v>0</v>
      </c>
      <c r="Z142" s="29">
        <f t="shared" si="50"/>
        <v>0</v>
      </c>
      <c r="AA142" s="29">
        <f t="shared" si="51"/>
        <v>0</v>
      </c>
      <c r="AB142" s="29">
        <f t="shared" si="52"/>
        <v>0</v>
      </c>
      <c r="AC142" s="29">
        <f t="shared" si="53"/>
        <v>0</v>
      </c>
      <c r="AD142" s="29">
        <f t="shared" si="54"/>
        <v>1</v>
      </c>
      <c r="AE142" s="29">
        <f t="shared" si="55"/>
        <v>0</v>
      </c>
      <c r="AF142" s="29">
        <f t="shared" si="56"/>
        <v>0</v>
      </c>
      <c r="AG142" s="29">
        <f t="shared" si="57"/>
        <v>0</v>
      </c>
      <c r="AH142" s="29">
        <f t="shared" si="58"/>
        <v>1</v>
      </c>
      <c r="AI142" s="29">
        <f t="shared" si="59"/>
        <v>0</v>
      </c>
      <c r="AJ142" s="29">
        <f t="shared" si="60"/>
        <v>0</v>
      </c>
      <c r="AK142" s="29">
        <f t="shared" si="61"/>
        <v>0</v>
      </c>
      <c r="AL142" s="29">
        <f t="shared" si="62"/>
        <v>0</v>
      </c>
      <c r="AM142" s="29">
        <f t="shared" si="63"/>
        <v>0</v>
      </c>
      <c r="AN142" s="29">
        <f t="shared" si="64"/>
        <v>0</v>
      </c>
      <c r="AO142" s="29">
        <f t="shared" si="65"/>
        <v>0</v>
      </c>
      <c r="AP142" s="29"/>
      <c r="AQ142" s="29"/>
      <c r="AR142" s="29">
        <f t="shared" si="66"/>
        <v>3</v>
      </c>
      <c r="AS142" s="29">
        <f t="shared" si="67"/>
        <v>3</v>
      </c>
      <c r="AT142" s="29" t="str">
        <f t="shared" si="68"/>
        <v>Correct</v>
      </c>
      <c r="AU142" s="29"/>
      <c r="AV142" s="96" t="str">
        <f>IFERROR(VLOOKUP(Table1[[#This Row],[RespondentID]],'All Data'!$A:$CO,87,FALSE),"unknown")</f>
        <v>Man</v>
      </c>
      <c r="AW142" s="96" t="str">
        <f>IFERROR(VLOOKUP(Table1[[#This Row],[RespondentID]],'All Data'!$A:$CO,88,FALSE),"unknown")</f>
        <v>65+ years</v>
      </c>
      <c r="AX142" s="96" t="str">
        <f>IFERROR(VLOOKUP(Table1[[#This Row],[RespondentID]],'All Data'!$A:$CO,89,FALSE),"unknown")</f>
        <v>Nassau</v>
      </c>
      <c r="AY142" s="96" t="str">
        <f>IFERROR(VLOOKUP(Table1[[#This Row],[RespondentID]],'All Data'!$A:$CO,90,FALSE),"unknown")</f>
        <v>Hicksville, 11801</v>
      </c>
      <c r="AZ142" s="96" t="str">
        <f>IFERROR(VLOOKUP(Table1[[#This Row],[RespondentID]],'All Data'!$A:$CO,91,FALSE),"unknown")</f>
        <v>White</v>
      </c>
      <c r="BA142" s="96">
        <f>IFERROR(VLOOKUP(Table1[[#This Row],[RespondentID]],'All Data'!$A:$CO,92,FALSE),"unknown")</f>
        <v>0</v>
      </c>
      <c r="BB142" s="96" t="str">
        <f>IFERROR(VLOOKUP(Table1[[#This Row],[RespondentID]],'All Data'!$A:$CO,93,FALSE),"unknown")</f>
        <v>English</v>
      </c>
      <c r="BC142" s="96" t="str">
        <f>IFERROR(VLOOKUP(Table1[[#This Row],[RespondentID]],'All Data'!$A:$CW,94,FALSE),"unknown")</f>
        <v>$75,000 to $125,000</v>
      </c>
      <c r="BD142" s="96" t="str">
        <f>IFERROR(VLOOKUP(Table1[[#This Row],[RespondentID]],'All Data'!$A:$CW,95,FALSE),"unknown")</f>
        <v>Some college</v>
      </c>
      <c r="BE142" s="96" t="str">
        <f>IFERROR(VLOOKUP(Table1[[#This Row],[RespondentID]],'All Data'!$A:$CW,96,FALSE),"unknown")</f>
        <v>Retired</v>
      </c>
      <c r="BF142" s="96" t="str">
        <f>IFERROR(VLOOKUP(Table1[[#This Row],[RespondentID]],'All Data'!$A:$CW,97,FALSE),"unknown")</f>
        <v>Yes</v>
      </c>
      <c r="BG142" s="96" t="str">
        <f>IFERROR(VLOOKUP(Table1[[#This Row],[RespondentID]],'All Data'!$A:$CW,98,FALSE),"unknown")</f>
        <v>Medicare</v>
      </c>
      <c r="BH142" s="96" t="str">
        <f>IFERROR(VLOOKUP(Table1[[#This Row],[RespondentID]],'All Data'!$A:$CW,99,FALSE),"unknown")</f>
        <v>Yes</v>
      </c>
    </row>
    <row r="143" spans="1:60">
      <c r="A143">
        <v>114380225935</v>
      </c>
      <c r="U143" s="29">
        <f t="shared" si="46"/>
        <v>0</v>
      </c>
      <c r="V143" s="29" t="e">
        <f t="shared" si="47"/>
        <v>#DIV/0!</v>
      </c>
      <c r="W143" s="29"/>
      <c r="X143" s="29">
        <f t="shared" si="48"/>
        <v>0</v>
      </c>
      <c r="Y143" s="29">
        <f t="shared" si="49"/>
        <v>0</v>
      </c>
      <c r="Z143" s="29">
        <f t="shared" si="50"/>
        <v>0</v>
      </c>
      <c r="AA143" s="29">
        <f t="shared" si="51"/>
        <v>0</v>
      </c>
      <c r="AB143" s="29">
        <f t="shared" si="52"/>
        <v>0</v>
      </c>
      <c r="AC143" s="29">
        <f t="shared" si="53"/>
        <v>0</v>
      </c>
      <c r="AD143" s="29">
        <f t="shared" si="54"/>
        <v>0</v>
      </c>
      <c r="AE143" s="29">
        <f t="shared" si="55"/>
        <v>0</v>
      </c>
      <c r="AF143" s="29">
        <f t="shared" si="56"/>
        <v>0</v>
      </c>
      <c r="AG143" s="29">
        <f t="shared" si="57"/>
        <v>0</v>
      </c>
      <c r="AH143" s="29">
        <f t="shared" si="58"/>
        <v>0</v>
      </c>
      <c r="AI143" s="29">
        <f t="shared" si="59"/>
        <v>0</v>
      </c>
      <c r="AJ143" s="29">
        <f t="shared" si="60"/>
        <v>0</v>
      </c>
      <c r="AK143" s="29">
        <f t="shared" si="61"/>
        <v>0</v>
      </c>
      <c r="AL143" s="29">
        <f t="shared" si="62"/>
        <v>0</v>
      </c>
      <c r="AM143" s="29">
        <f t="shared" si="63"/>
        <v>0</v>
      </c>
      <c r="AN143" s="29">
        <f t="shared" si="64"/>
        <v>0</v>
      </c>
      <c r="AO143" s="29">
        <f t="shared" si="65"/>
        <v>0</v>
      </c>
      <c r="AP143" s="29"/>
      <c r="AQ143" s="29"/>
      <c r="AR143" s="29">
        <f t="shared" si="66"/>
        <v>0</v>
      </c>
      <c r="AS143" s="29">
        <f t="shared" si="67"/>
        <v>0</v>
      </c>
      <c r="AT143" s="29" t="str">
        <f t="shared" si="68"/>
        <v>Correct</v>
      </c>
      <c r="AU143" s="29"/>
      <c r="AV143" s="96" t="str">
        <f>IFERROR(VLOOKUP(Table1[[#This Row],[RespondentID]],'All Data'!$A:$CO,87,FALSE),"unknown")</f>
        <v>Woman</v>
      </c>
      <c r="AW143" s="96" t="str">
        <f>IFERROR(VLOOKUP(Table1[[#This Row],[RespondentID]],'All Data'!$A:$CO,88,FALSE),"unknown")</f>
        <v>65+ years</v>
      </c>
      <c r="AX143" s="96" t="str">
        <f>IFERROR(VLOOKUP(Table1[[#This Row],[RespondentID]],'All Data'!$A:$CO,89,FALSE),"unknown")</f>
        <v>Nassau</v>
      </c>
      <c r="AY143" s="96" t="str">
        <f>IFERROR(VLOOKUP(Table1[[#This Row],[RespondentID]],'All Data'!$A:$CO,90,FALSE),"unknown")</f>
        <v>Port Washington, 11050</v>
      </c>
      <c r="AZ143" s="96" t="str">
        <f>IFERROR(VLOOKUP(Table1[[#This Row],[RespondentID]],'All Data'!$A:$CO,91,FALSE),"unknown")</f>
        <v>White</v>
      </c>
      <c r="BA143" s="96">
        <f>IFERROR(VLOOKUP(Table1[[#This Row],[RespondentID]],'All Data'!$A:$CO,92,FALSE),"unknown")</f>
        <v>0</v>
      </c>
      <c r="BB143" s="96" t="str">
        <f>IFERROR(VLOOKUP(Table1[[#This Row],[RespondentID]],'All Data'!$A:$CO,93,FALSE),"unknown")</f>
        <v>English</v>
      </c>
      <c r="BC143" s="96" t="str">
        <f>IFERROR(VLOOKUP(Table1[[#This Row],[RespondentID]],'All Data'!$A:$CW,94,FALSE),"unknown")</f>
        <v>$75,000 to $125,000</v>
      </c>
      <c r="BD143" s="96" t="str">
        <f>IFERROR(VLOOKUP(Table1[[#This Row],[RespondentID]],'All Data'!$A:$CW,95,FALSE),"unknown")</f>
        <v>Some college</v>
      </c>
      <c r="BE143" s="96" t="str">
        <f>IFERROR(VLOOKUP(Table1[[#This Row],[RespondentID]],'All Data'!$A:$CW,96,FALSE),"unknown")</f>
        <v>Retired</v>
      </c>
      <c r="BF143" s="96" t="str">
        <f>IFERROR(VLOOKUP(Table1[[#This Row],[RespondentID]],'All Data'!$A:$CW,97,FALSE),"unknown")</f>
        <v>Yes</v>
      </c>
      <c r="BG143" s="96">
        <f>IFERROR(VLOOKUP(Table1[[#This Row],[RespondentID]],'All Data'!$A:$CW,98,FALSE),"unknown")</f>
        <v>0</v>
      </c>
      <c r="BH143" s="96" t="str">
        <f>IFERROR(VLOOKUP(Table1[[#This Row],[RespondentID]],'All Data'!$A:$CW,99,FALSE),"unknown")</f>
        <v>Yes</v>
      </c>
    </row>
    <row r="144" spans="1:60">
      <c r="A144">
        <v>114380224868</v>
      </c>
      <c r="B144" t="s">
        <v>49</v>
      </c>
      <c r="D144" t="s">
        <v>51</v>
      </c>
      <c r="G144" t="s">
        <v>53</v>
      </c>
      <c r="H144" t="s">
        <v>54</v>
      </c>
      <c r="L144" t="s">
        <v>58</v>
      </c>
      <c r="S144" t="s">
        <v>63</v>
      </c>
      <c r="U144" s="29">
        <f t="shared" si="46"/>
        <v>6</v>
      </c>
      <c r="V144" s="29">
        <f t="shared" si="47"/>
        <v>0.5</v>
      </c>
      <c r="W144" s="29"/>
      <c r="X144" s="29">
        <f t="shared" si="48"/>
        <v>0.5</v>
      </c>
      <c r="Y144" s="29">
        <f t="shared" si="49"/>
        <v>0</v>
      </c>
      <c r="Z144" s="29">
        <f t="shared" si="50"/>
        <v>0.5</v>
      </c>
      <c r="AA144" s="29">
        <f t="shared" si="51"/>
        <v>0</v>
      </c>
      <c r="AB144" s="29">
        <f t="shared" si="52"/>
        <v>0</v>
      </c>
      <c r="AC144" s="29">
        <f t="shared" si="53"/>
        <v>0.5</v>
      </c>
      <c r="AD144" s="29">
        <f t="shared" si="54"/>
        <v>0.5</v>
      </c>
      <c r="AE144" s="29">
        <f t="shared" si="55"/>
        <v>0</v>
      </c>
      <c r="AF144" s="29">
        <f t="shared" si="56"/>
        <v>0</v>
      </c>
      <c r="AG144" s="29">
        <f t="shared" si="57"/>
        <v>0</v>
      </c>
      <c r="AH144" s="29">
        <f t="shared" si="58"/>
        <v>0.5</v>
      </c>
      <c r="AI144" s="29">
        <f t="shared" si="59"/>
        <v>0</v>
      </c>
      <c r="AJ144" s="29">
        <f t="shared" si="60"/>
        <v>0</v>
      </c>
      <c r="AK144" s="29">
        <f t="shared" si="61"/>
        <v>0</v>
      </c>
      <c r="AL144" s="29">
        <f t="shared" si="62"/>
        <v>0</v>
      </c>
      <c r="AM144" s="29">
        <f t="shared" si="63"/>
        <v>0</v>
      </c>
      <c r="AN144" s="29">
        <f t="shared" si="64"/>
        <v>0</v>
      </c>
      <c r="AO144" s="29">
        <f t="shared" si="65"/>
        <v>0.5</v>
      </c>
      <c r="AP144" s="29"/>
      <c r="AQ144" s="29"/>
      <c r="AR144" s="29">
        <f t="shared" si="66"/>
        <v>3</v>
      </c>
      <c r="AS144" s="29">
        <f t="shared" si="67"/>
        <v>6</v>
      </c>
      <c r="AT144" s="29" t="str">
        <f t="shared" si="68"/>
        <v>Correct</v>
      </c>
      <c r="AU144" s="29"/>
      <c r="AV144" s="96" t="str">
        <f>IFERROR(VLOOKUP(Table1[[#This Row],[RespondentID]],'All Data'!$A:$CO,87,FALSE),"unknown")</f>
        <v>Woman</v>
      </c>
      <c r="AW144" s="96" t="str">
        <f>IFERROR(VLOOKUP(Table1[[#This Row],[RespondentID]],'All Data'!$A:$CO,88,FALSE),"unknown")</f>
        <v>45-54 years</v>
      </c>
      <c r="AX144" s="96" t="str">
        <f>IFERROR(VLOOKUP(Table1[[#This Row],[RespondentID]],'All Data'!$A:$CO,89,FALSE),"unknown")</f>
        <v>Nassau</v>
      </c>
      <c r="AY144" s="96" t="str">
        <f>IFERROR(VLOOKUP(Table1[[#This Row],[RespondentID]],'All Data'!$A:$CO,90,FALSE),"unknown")</f>
        <v>New Hyde Park, 11040</v>
      </c>
      <c r="AZ144" s="96">
        <f>IFERROR(VLOOKUP(Table1[[#This Row],[RespondentID]],'All Data'!$A:$CO,91,FALSE),"unknown")</f>
        <v>0</v>
      </c>
      <c r="BA144" s="96">
        <f>IFERROR(VLOOKUP(Table1[[#This Row],[RespondentID]],'All Data'!$A:$CO,92,FALSE),"unknown")</f>
        <v>0</v>
      </c>
      <c r="BB144" s="96" t="str">
        <f>IFERROR(VLOOKUP(Table1[[#This Row],[RespondentID]],'All Data'!$A:$CO,93,FALSE),"unknown")</f>
        <v>English</v>
      </c>
      <c r="BC144" s="96" t="str">
        <f>IFERROR(VLOOKUP(Table1[[#This Row],[RespondentID]],'All Data'!$A:$CW,94,FALSE),"unknown")</f>
        <v>$20,000 to $34,999</v>
      </c>
      <c r="BD144" s="96" t="str">
        <f>IFERROR(VLOOKUP(Table1[[#This Row],[RespondentID]],'All Data'!$A:$CW,95,FALSE),"unknown")</f>
        <v>High school graduate</v>
      </c>
      <c r="BE144" s="96" t="str">
        <f>IFERROR(VLOOKUP(Table1[[#This Row],[RespondentID]],'All Data'!$A:$CW,96,FALSE),"unknown")</f>
        <v>Employed for wages</v>
      </c>
      <c r="BF144" s="96" t="str">
        <f>IFERROR(VLOOKUP(Table1[[#This Row],[RespondentID]],'All Data'!$A:$CW,97,FALSE),"unknown")</f>
        <v>Yes</v>
      </c>
      <c r="BG144" s="96" t="str">
        <f>IFERROR(VLOOKUP(Table1[[#This Row],[RespondentID]],'All Data'!$A:$CW,98,FALSE),"unknown")</f>
        <v>Private/Commercial</v>
      </c>
      <c r="BH144" s="96" t="str">
        <f>IFERROR(VLOOKUP(Table1[[#This Row],[RespondentID]],'All Data'!$A:$CW,99,FALSE),"unknown")</f>
        <v>Yes</v>
      </c>
    </row>
    <row r="145" spans="1:60">
      <c r="A145">
        <v>114380223103</v>
      </c>
      <c r="B145" t="s">
        <v>49</v>
      </c>
      <c r="H145" t="s">
        <v>54</v>
      </c>
      <c r="I145" t="s">
        <v>55</v>
      </c>
      <c r="L145" t="s">
        <v>58</v>
      </c>
      <c r="U145" s="29">
        <f t="shared" si="46"/>
        <v>4</v>
      </c>
      <c r="V145" s="29">
        <f t="shared" si="47"/>
        <v>0.75</v>
      </c>
      <c r="W145" s="29"/>
      <c r="X145" s="29">
        <f t="shared" si="48"/>
        <v>0.75</v>
      </c>
      <c r="Y145" s="29">
        <f t="shared" si="49"/>
        <v>0</v>
      </c>
      <c r="Z145" s="29">
        <f t="shared" si="50"/>
        <v>0</v>
      </c>
      <c r="AA145" s="29">
        <f t="shared" si="51"/>
        <v>0</v>
      </c>
      <c r="AB145" s="29">
        <f t="shared" si="52"/>
        <v>0</v>
      </c>
      <c r="AC145" s="29">
        <f t="shared" si="53"/>
        <v>0</v>
      </c>
      <c r="AD145" s="29">
        <f t="shared" si="54"/>
        <v>0.75</v>
      </c>
      <c r="AE145" s="29">
        <f t="shared" si="55"/>
        <v>0.75</v>
      </c>
      <c r="AF145" s="29">
        <f t="shared" si="56"/>
        <v>0</v>
      </c>
      <c r="AG145" s="29">
        <f t="shared" si="57"/>
        <v>0</v>
      </c>
      <c r="AH145" s="29">
        <f t="shared" si="58"/>
        <v>0.75</v>
      </c>
      <c r="AI145" s="29">
        <f t="shared" si="59"/>
        <v>0</v>
      </c>
      <c r="AJ145" s="29">
        <f t="shared" si="60"/>
        <v>0</v>
      </c>
      <c r="AK145" s="29">
        <f t="shared" si="61"/>
        <v>0</v>
      </c>
      <c r="AL145" s="29">
        <f t="shared" si="62"/>
        <v>0</v>
      </c>
      <c r="AM145" s="29">
        <f t="shared" si="63"/>
        <v>0</v>
      </c>
      <c r="AN145" s="29">
        <f t="shared" si="64"/>
        <v>0</v>
      </c>
      <c r="AO145" s="29">
        <f t="shared" si="65"/>
        <v>0</v>
      </c>
      <c r="AP145" s="29"/>
      <c r="AQ145" s="29"/>
      <c r="AR145" s="29">
        <f t="shared" si="66"/>
        <v>3</v>
      </c>
      <c r="AS145" s="29">
        <f t="shared" si="67"/>
        <v>4</v>
      </c>
      <c r="AT145" s="29" t="str">
        <f t="shared" si="68"/>
        <v>Correct</v>
      </c>
      <c r="AU145" s="29"/>
      <c r="AV145" s="96" t="str">
        <f>IFERROR(VLOOKUP(Table1[[#This Row],[RespondentID]],'All Data'!$A:$CO,87,FALSE),"unknown")</f>
        <v>Man</v>
      </c>
      <c r="AW145" s="96" t="str">
        <f>IFERROR(VLOOKUP(Table1[[#This Row],[RespondentID]],'All Data'!$A:$CO,88,FALSE),"unknown")</f>
        <v>65+ years</v>
      </c>
      <c r="AX145" s="96" t="str">
        <f>IFERROR(VLOOKUP(Table1[[#This Row],[RespondentID]],'All Data'!$A:$CO,89,FALSE),"unknown")</f>
        <v>Nassau</v>
      </c>
      <c r="AY145" s="96" t="str">
        <f>IFERROR(VLOOKUP(Table1[[#This Row],[RespondentID]],'All Data'!$A:$CO,90,FALSE),"unknown")</f>
        <v>New Hyde Park, 11040</v>
      </c>
      <c r="AZ145" s="96" t="str">
        <f>IFERROR(VLOOKUP(Table1[[#This Row],[RespondentID]],'All Data'!$A:$CO,91,FALSE),"unknown")</f>
        <v>Asian</v>
      </c>
      <c r="BA145" s="96">
        <f>IFERROR(VLOOKUP(Table1[[#This Row],[RespondentID]],'All Data'!$A:$CO,92,FALSE),"unknown")</f>
        <v>0</v>
      </c>
      <c r="BB145" s="96" t="str">
        <f>IFERROR(VLOOKUP(Table1[[#This Row],[RespondentID]],'All Data'!$A:$CO,93,FALSE),"unknown")</f>
        <v>English, Hindi</v>
      </c>
      <c r="BC145" s="96" t="str">
        <f>IFERROR(VLOOKUP(Table1[[#This Row],[RespondentID]],'All Data'!$A:$CW,94,FALSE),"unknown")</f>
        <v>Over $125,000</v>
      </c>
      <c r="BD145" s="96" t="str">
        <f>IFERROR(VLOOKUP(Table1[[#This Row],[RespondentID]],'All Data'!$A:$CW,95,FALSE),"unknown")</f>
        <v>Graduate school</v>
      </c>
      <c r="BE145" s="96" t="str">
        <f>IFERROR(VLOOKUP(Table1[[#This Row],[RespondentID]],'All Data'!$A:$CW,96,FALSE),"unknown")</f>
        <v>Retired</v>
      </c>
      <c r="BF145" s="96" t="str">
        <f>IFERROR(VLOOKUP(Table1[[#This Row],[RespondentID]],'All Data'!$A:$CW,97,FALSE),"unknown")</f>
        <v>Yes</v>
      </c>
      <c r="BG145" s="96" t="str">
        <f>IFERROR(VLOOKUP(Table1[[#This Row],[RespondentID]],'All Data'!$A:$CW,98,FALSE),"unknown")</f>
        <v>Medicare</v>
      </c>
      <c r="BH145" s="96" t="str">
        <f>IFERROR(VLOOKUP(Table1[[#This Row],[RespondentID]],'All Data'!$A:$CW,99,FALSE),"unknown")</f>
        <v>Yes</v>
      </c>
    </row>
    <row r="146" spans="1:60">
      <c r="A146">
        <v>114380221416</v>
      </c>
      <c r="P146" t="s">
        <v>60</v>
      </c>
      <c r="U146" s="29">
        <f t="shared" si="46"/>
        <v>1</v>
      </c>
      <c r="V146" s="29">
        <f t="shared" si="47"/>
        <v>3</v>
      </c>
      <c r="W146" s="29"/>
      <c r="X146" s="29">
        <f t="shared" si="48"/>
        <v>0</v>
      </c>
      <c r="Y146" s="29">
        <f t="shared" si="49"/>
        <v>0</v>
      </c>
      <c r="Z146" s="29">
        <f t="shared" si="50"/>
        <v>0</v>
      </c>
      <c r="AA146" s="29">
        <f t="shared" si="51"/>
        <v>0</v>
      </c>
      <c r="AB146" s="29">
        <f t="shared" si="52"/>
        <v>0</v>
      </c>
      <c r="AC146" s="29">
        <f t="shared" si="53"/>
        <v>0</v>
      </c>
      <c r="AD146" s="29">
        <f t="shared" si="54"/>
        <v>0</v>
      </c>
      <c r="AE146" s="29">
        <f t="shared" si="55"/>
        <v>0</v>
      </c>
      <c r="AF146" s="29">
        <f t="shared" si="56"/>
        <v>0</v>
      </c>
      <c r="AG146" s="29">
        <f t="shared" si="57"/>
        <v>0</v>
      </c>
      <c r="AH146" s="29">
        <f t="shared" si="58"/>
        <v>0</v>
      </c>
      <c r="AI146" s="29">
        <f t="shared" si="59"/>
        <v>0</v>
      </c>
      <c r="AJ146" s="29">
        <f t="shared" si="60"/>
        <v>0</v>
      </c>
      <c r="AK146" s="29">
        <f t="shared" si="61"/>
        <v>0</v>
      </c>
      <c r="AL146" s="29">
        <f t="shared" si="62"/>
        <v>1</v>
      </c>
      <c r="AM146" s="29">
        <f t="shared" si="63"/>
        <v>0</v>
      </c>
      <c r="AN146" s="29">
        <f t="shared" si="64"/>
        <v>0</v>
      </c>
      <c r="AO146" s="29">
        <f t="shared" si="65"/>
        <v>0</v>
      </c>
      <c r="AP146" s="29"/>
      <c r="AQ146" s="29"/>
      <c r="AR146" s="29">
        <f t="shared" si="66"/>
        <v>1</v>
      </c>
      <c r="AS146" s="29">
        <f t="shared" si="67"/>
        <v>1</v>
      </c>
      <c r="AT146" s="29" t="str">
        <f t="shared" si="68"/>
        <v>Correct</v>
      </c>
      <c r="AU146" s="29"/>
      <c r="AV146" s="96" t="str">
        <f>IFERROR(VLOOKUP(Table1[[#This Row],[RespondentID]],'All Data'!$A:$CO,87,FALSE),"unknown")</f>
        <v>Woman</v>
      </c>
      <c r="AW146" s="96">
        <f>IFERROR(VLOOKUP(Table1[[#This Row],[RespondentID]],'All Data'!$A:$CO,88,FALSE),"unknown")</f>
        <v>0</v>
      </c>
      <c r="AX146" s="96" t="str">
        <f>IFERROR(VLOOKUP(Table1[[#This Row],[RespondentID]],'All Data'!$A:$CO,89,FALSE),"unknown")</f>
        <v>Nassau</v>
      </c>
      <c r="AY146" s="96" t="str">
        <f>IFERROR(VLOOKUP(Table1[[#This Row],[RespondentID]],'All Data'!$A:$CO,90,FALSE),"unknown")</f>
        <v>Floral Park, 11001</v>
      </c>
      <c r="AZ146" s="96">
        <f>IFERROR(VLOOKUP(Table1[[#This Row],[RespondentID]],'All Data'!$A:$CO,91,FALSE),"unknown")</f>
        <v>0</v>
      </c>
      <c r="BA146" s="96">
        <f>IFERROR(VLOOKUP(Table1[[#This Row],[RespondentID]],'All Data'!$A:$CO,92,FALSE),"unknown")</f>
        <v>0</v>
      </c>
      <c r="BB146" s="96" t="str">
        <f>IFERROR(VLOOKUP(Table1[[#This Row],[RespondentID]],'All Data'!$A:$CO,93,FALSE),"unknown")</f>
        <v>English</v>
      </c>
      <c r="BC146" s="96">
        <f>IFERROR(VLOOKUP(Table1[[#This Row],[RespondentID]],'All Data'!$A:$CW,94,FALSE),"unknown")</f>
        <v>0</v>
      </c>
      <c r="BD146" s="96" t="str">
        <f>IFERROR(VLOOKUP(Table1[[#This Row],[RespondentID]],'All Data'!$A:$CW,95,FALSE),"unknown")</f>
        <v>College graduate</v>
      </c>
      <c r="BE146" s="96" t="str">
        <f>IFERROR(VLOOKUP(Table1[[#This Row],[RespondentID]],'All Data'!$A:$CW,96,FALSE),"unknown")</f>
        <v>Retired</v>
      </c>
      <c r="BF146" s="96" t="str">
        <f>IFERROR(VLOOKUP(Table1[[#This Row],[RespondentID]],'All Data'!$A:$CW,97,FALSE),"unknown")</f>
        <v>Yes</v>
      </c>
      <c r="BG146" s="96" t="str">
        <f>IFERROR(VLOOKUP(Table1[[#This Row],[RespondentID]],'All Data'!$A:$CW,98,FALSE),"unknown")</f>
        <v>Medicare</v>
      </c>
      <c r="BH146" s="96" t="str">
        <f>IFERROR(VLOOKUP(Table1[[#This Row],[RespondentID]],'All Data'!$A:$CW,99,FALSE),"unknown")</f>
        <v>Yes</v>
      </c>
    </row>
    <row r="147" spans="1:60">
      <c r="A147">
        <v>114380219900</v>
      </c>
      <c r="B147" t="s">
        <v>49</v>
      </c>
      <c r="H147" t="s">
        <v>54</v>
      </c>
      <c r="N147" t="s">
        <v>24</v>
      </c>
      <c r="U147" s="29">
        <f t="shared" si="46"/>
        <v>3</v>
      </c>
      <c r="V147" s="29">
        <f t="shared" si="47"/>
        <v>1</v>
      </c>
      <c r="W147" s="29"/>
      <c r="X147" s="29">
        <f t="shared" si="48"/>
        <v>1</v>
      </c>
      <c r="Y147" s="29">
        <f t="shared" si="49"/>
        <v>0</v>
      </c>
      <c r="Z147" s="29">
        <f t="shared" si="50"/>
        <v>0</v>
      </c>
      <c r="AA147" s="29">
        <f t="shared" si="51"/>
        <v>0</v>
      </c>
      <c r="AB147" s="29">
        <f t="shared" si="52"/>
        <v>0</v>
      </c>
      <c r="AC147" s="29">
        <f t="shared" si="53"/>
        <v>0</v>
      </c>
      <c r="AD147" s="29">
        <f t="shared" si="54"/>
        <v>1</v>
      </c>
      <c r="AE147" s="29">
        <f t="shared" si="55"/>
        <v>0</v>
      </c>
      <c r="AF147" s="29">
        <f t="shared" si="56"/>
        <v>0</v>
      </c>
      <c r="AG147" s="29">
        <f t="shared" si="57"/>
        <v>0</v>
      </c>
      <c r="AH147" s="29">
        <f t="shared" si="58"/>
        <v>0</v>
      </c>
      <c r="AI147" s="29">
        <f t="shared" si="59"/>
        <v>0</v>
      </c>
      <c r="AJ147" s="29">
        <f t="shared" si="60"/>
        <v>1</v>
      </c>
      <c r="AK147" s="29">
        <f t="shared" si="61"/>
        <v>0</v>
      </c>
      <c r="AL147" s="29">
        <f t="shared" si="62"/>
        <v>0</v>
      </c>
      <c r="AM147" s="29">
        <f t="shared" si="63"/>
        <v>0</v>
      </c>
      <c r="AN147" s="29">
        <f t="shared" si="64"/>
        <v>0</v>
      </c>
      <c r="AO147" s="29">
        <f t="shared" si="65"/>
        <v>0</v>
      </c>
      <c r="AP147" s="29"/>
      <c r="AQ147" s="29"/>
      <c r="AR147" s="29">
        <f t="shared" si="66"/>
        <v>3</v>
      </c>
      <c r="AS147" s="29">
        <f t="shared" si="67"/>
        <v>3</v>
      </c>
      <c r="AT147" s="29" t="str">
        <f t="shared" si="68"/>
        <v>Correct</v>
      </c>
      <c r="AU147" s="29"/>
      <c r="AV147" s="96" t="str">
        <f>IFERROR(VLOOKUP(Table1[[#This Row],[RespondentID]],'All Data'!$A:$CO,87,FALSE),"unknown")</f>
        <v>Man</v>
      </c>
      <c r="AW147" s="96" t="str">
        <f>IFERROR(VLOOKUP(Table1[[#This Row],[RespondentID]],'All Data'!$A:$CO,88,FALSE),"unknown")</f>
        <v>55-64 years</v>
      </c>
      <c r="AX147" s="96" t="str">
        <f>IFERROR(VLOOKUP(Table1[[#This Row],[RespondentID]],'All Data'!$A:$CO,89,FALSE),"unknown")</f>
        <v>Nassau</v>
      </c>
      <c r="AY147" s="96" t="str">
        <f>IFERROR(VLOOKUP(Table1[[#This Row],[RespondentID]],'All Data'!$A:$CO,90,FALSE),"unknown")</f>
        <v>Floral Park, 11001</v>
      </c>
      <c r="AZ147" s="96" t="str">
        <f>IFERROR(VLOOKUP(Table1[[#This Row],[RespondentID]],'All Data'!$A:$CO,91,FALSE),"unknown")</f>
        <v>White</v>
      </c>
      <c r="BA147" s="96">
        <f>IFERROR(VLOOKUP(Table1[[#This Row],[RespondentID]],'All Data'!$A:$CO,92,FALSE),"unknown")</f>
        <v>0</v>
      </c>
      <c r="BB147" s="96" t="str">
        <f>IFERROR(VLOOKUP(Table1[[#This Row],[RespondentID]],'All Data'!$A:$CO,93,FALSE),"unknown")</f>
        <v>English</v>
      </c>
      <c r="BC147" s="96" t="str">
        <f>IFERROR(VLOOKUP(Table1[[#This Row],[RespondentID]],'All Data'!$A:$CW,94,FALSE),"unknown")</f>
        <v>$50,000 to $74,999</v>
      </c>
      <c r="BD147" s="96" t="str">
        <f>IFERROR(VLOOKUP(Table1[[#This Row],[RespondentID]],'All Data'!$A:$CW,95,FALSE),"unknown")</f>
        <v>College graduate</v>
      </c>
      <c r="BE147" s="96" t="str">
        <f>IFERROR(VLOOKUP(Table1[[#This Row],[RespondentID]],'All Data'!$A:$CW,96,FALSE),"unknown")</f>
        <v>Employed for wages</v>
      </c>
      <c r="BF147" s="96" t="str">
        <f>IFERROR(VLOOKUP(Table1[[#This Row],[RespondentID]],'All Data'!$A:$CW,97,FALSE),"unknown")</f>
        <v>Yes</v>
      </c>
      <c r="BG147" s="96" t="str">
        <f>IFERROR(VLOOKUP(Table1[[#This Row],[RespondentID]],'All Data'!$A:$CW,98,FALSE),"unknown")</f>
        <v>Private/Commercial</v>
      </c>
      <c r="BH147" s="96" t="str">
        <f>IFERROR(VLOOKUP(Table1[[#This Row],[RespondentID]],'All Data'!$A:$CW,99,FALSE),"unknown")</f>
        <v>No</v>
      </c>
    </row>
    <row r="148" spans="1:60">
      <c r="A148">
        <v>114380218533</v>
      </c>
      <c r="B148" t="s">
        <v>49</v>
      </c>
      <c r="K148" t="s">
        <v>57</v>
      </c>
      <c r="N148" t="s">
        <v>24</v>
      </c>
      <c r="U148" s="29">
        <f t="shared" si="46"/>
        <v>3</v>
      </c>
      <c r="V148" s="29">
        <f t="shared" si="47"/>
        <v>1</v>
      </c>
      <c r="W148" s="29"/>
      <c r="X148" s="29">
        <f t="shared" si="48"/>
        <v>1</v>
      </c>
      <c r="Y148" s="29">
        <f t="shared" si="49"/>
        <v>0</v>
      </c>
      <c r="Z148" s="29">
        <f t="shared" si="50"/>
        <v>0</v>
      </c>
      <c r="AA148" s="29">
        <f t="shared" si="51"/>
        <v>0</v>
      </c>
      <c r="AB148" s="29">
        <f t="shared" si="52"/>
        <v>0</v>
      </c>
      <c r="AC148" s="29">
        <f t="shared" si="53"/>
        <v>0</v>
      </c>
      <c r="AD148" s="29">
        <f t="shared" si="54"/>
        <v>0</v>
      </c>
      <c r="AE148" s="29">
        <f t="shared" si="55"/>
        <v>0</v>
      </c>
      <c r="AF148" s="29">
        <f t="shared" si="56"/>
        <v>0</v>
      </c>
      <c r="AG148" s="29">
        <f t="shared" si="57"/>
        <v>1</v>
      </c>
      <c r="AH148" s="29">
        <f t="shared" si="58"/>
        <v>0</v>
      </c>
      <c r="AI148" s="29">
        <f t="shared" si="59"/>
        <v>0</v>
      </c>
      <c r="AJ148" s="29">
        <f t="shared" si="60"/>
        <v>1</v>
      </c>
      <c r="AK148" s="29">
        <f t="shared" si="61"/>
        <v>0</v>
      </c>
      <c r="AL148" s="29">
        <f t="shared" si="62"/>
        <v>0</v>
      </c>
      <c r="AM148" s="29">
        <f t="shared" si="63"/>
        <v>0</v>
      </c>
      <c r="AN148" s="29">
        <f t="shared" si="64"/>
        <v>0</v>
      </c>
      <c r="AO148" s="29">
        <f t="shared" si="65"/>
        <v>0</v>
      </c>
      <c r="AP148" s="29"/>
      <c r="AQ148" s="29"/>
      <c r="AR148" s="29">
        <f t="shared" si="66"/>
        <v>3</v>
      </c>
      <c r="AS148" s="29">
        <f t="shared" si="67"/>
        <v>3</v>
      </c>
      <c r="AT148" s="29" t="str">
        <f t="shared" si="68"/>
        <v>Correct</v>
      </c>
      <c r="AU148" s="29"/>
      <c r="AV148" s="96" t="str">
        <f>IFERROR(VLOOKUP(Table1[[#This Row],[RespondentID]],'All Data'!$A:$CO,87,FALSE),"unknown")</f>
        <v>Man</v>
      </c>
      <c r="AW148" s="96" t="str">
        <f>IFERROR(VLOOKUP(Table1[[#This Row],[RespondentID]],'All Data'!$A:$CO,88,FALSE),"unknown")</f>
        <v>65+ years</v>
      </c>
      <c r="AX148" s="96" t="str">
        <f>IFERROR(VLOOKUP(Table1[[#This Row],[RespondentID]],'All Data'!$A:$CO,89,FALSE),"unknown")</f>
        <v>Nassau</v>
      </c>
      <c r="AY148" s="96" t="str">
        <f>IFERROR(VLOOKUP(Table1[[#This Row],[RespondentID]],'All Data'!$A:$CO,90,FALSE),"unknown")</f>
        <v>New Hyde Park, 11040</v>
      </c>
      <c r="AZ148" s="96" t="str">
        <f>IFERROR(VLOOKUP(Table1[[#This Row],[RespondentID]],'All Data'!$A:$CO,91,FALSE),"unknown")</f>
        <v>White</v>
      </c>
      <c r="BA148" s="96">
        <f>IFERROR(VLOOKUP(Table1[[#This Row],[RespondentID]],'All Data'!$A:$CO,92,FALSE),"unknown")</f>
        <v>0</v>
      </c>
      <c r="BB148" s="96" t="str">
        <f>IFERROR(VLOOKUP(Table1[[#This Row],[RespondentID]],'All Data'!$A:$CO,93,FALSE),"unknown")</f>
        <v>English</v>
      </c>
      <c r="BC148" s="96" t="str">
        <f>IFERROR(VLOOKUP(Table1[[#This Row],[RespondentID]],'All Data'!$A:$CW,94,FALSE),"unknown")</f>
        <v>Over $125,000</v>
      </c>
      <c r="BD148" s="96" t="str">
        <f>IFERROR(VLOOKUP(Table1[[#This Row],[RespondentID]],'All Data'!$A:$CW,95,FALSE),"unknown")</f>
        <v>College graduate</v>
      </c>
      <c r="BE148" s="96" t="str">
        <f>IFERROR(VLOOKUP(Table1[[#This Row],[RespondentID]],'All Data'!$A:$CW,96,FALSE),"unknown")</f>
        <v>Retired</v>
      </c>
      <c r="BF148" s="96" t="str">
        <f>IFERROR(VLOOKUP(Table1[[#This Row],[RespondentID]],'All Data'!$A:$CW,97,FALSE),"unknown")</f>
        <v>Yes</v>
      </c>
      <c r="BG148" s="96" t="str">
        <f>IFERROR(VLOOKUP(Table1[[#This Row],[RespondentID]],'All Data'!$A:$CW,98,FALSE),"unknown")</f>
        <v>Medicare, Private/Commercial</v>
      </c>
      <c r="BH148" s="96" t="str">
        <f>IFERROR(VLOOKUP(Table1[[#This Row],[RespondentID]],'All Data'!$A:$CW,99,FALSE),"unknown")</f>
        <v>Yes</v>
      </c>
    </row>
    <row r="149" spans="1:60">
      <c r="A149">
        <v>114380217232</v>
      </c>
      <c r="G149" t="s">
        <v>53</v>
      </c>
      <c r="I149" t="s">
        <v>55</v>
      </c>
      <c r="U149" s="29">
        <f t="shared" si="46"/>
        <v>2</v>
      </c>
      <c r="V149" s="29">
        <f t="shared" si="47"/>
        <v>1.5</v>
      </c>
      <c r="W149" s="29"/>
      <c r="X149" s="29">
        <f t="shared" si="48"/>
        <v>0</v>
      </c>
      <c r="Y149" s="29">
        <f t="shared" si="49"/>
        <v>0</v>
      </c>
      <c r="Z149" s="29">
        <f t="shared" si="50"/>
        <v>0</v>
      </c>
      <c r="AA149" s="29">
        <f t="shared" si="51"/>
        <v>0</v>
      </c>
      <c r="AB149" s="29">
        <f t="shared" si="52"/>
        <v>0</v>
      </c>
      <c r="AC149" s="29">
        <f t="shared" si="53"/>
        <v>1</v>
      </c>
      <c r="AD149" s="29">
        <f t="shared" si="54"/>
        <v>0</v>
      </c>
      <c r="AE149" s="29">
        <f t="shared" si="55"/>
        <v>1</v>
      </c>
      <c r="AF149" s="29">
        <f t="shared" si="56"/>
        <v>0</v>
      </c>
      <c r="AG149" s="29">
        <f t="shared" si="57"/>
        <v>0</v>
      </c>
      <c r="AH149" s="29">
        <f t="shared" si="58"/>
        <v>0</v>
      </c>
      <c r="AI149" s="29">
        <f t="shared" si="59"/>
        <v>0</v>
      </c>
      <c r="AJ149" s="29">
        <f t="shared" si="60"/>
        <v>0</v>
      </c>
      <c r="AK149" s="29">
        <f t="shared" si="61"/>
        <v>0</v>
      </c>
      <c r="AL149" s="29">
        <f t="shared" si="62"/>
        <v>0</v>
      </c>
      <c r="AM149" s="29">
        <f t="shared" si="63"/>
        <v>0</v>
      </c>
      <c r="AN149" s="29">
        <f t="shared" si="64"/>
        <v>0</v>
      </c>
      <c r="AO149" s="29">
        <f t="shared" si="65"/>
        <v>0</v>
      </c>
      <c r="AP149" s="29"/>
      <c r="AQ149" s="29"/>
      <c r="AR149" s="29">
        <f t="shared" si="66"/>
        <v>2</v>
      </c>
      <c r="AS149" s="29">
        <f t="shared" si="67"/>
        <v>2</v>
      </c>
      <c r="AT149" s="29" t="str">
        <f t="shared" si="68"/>
        <v>Correct</v>
      </c>
      <c r="AU149" s="29"/>
      <c r="AV149" s="96" t="str">
        <f>IFERROR(VLOOKUP(Table1[[#This Row],[RespondentID]],'All Data'!$A:$CO,87,FALSE),"unknown")</f>
        <v>Woman</v>
      </c>
      <c r="AW149" s="96" t="str">
        <f>IFERROR(VLOOKUP(Table1[[#This Row],[RespondentID]],'All Data'!$A:$CO,88,FALSE),"unknown")</f>
        <v>55-64 years</v>
      </c>
      <c r="AX149" s="96" t="str">
        <f>IFERROR(VLOOKUP(Table1[[#This Row],[RespondentID]],'All Data'!$A:$CO,89,FALSE),"unknown")</f>
        <v>Nassau</v>
      </c>
      <c r="AY149" s="96" t="str">
        <f>IFERROR(VLOOKUP(Table1[[#This Row],[RespondentID]],'All Data'!$A:$CO,90,FALSE),"unknown")</f>
        <v>Mineola, 11501</v>
      </c>
      <c r="AZ149" s="96" t="str">
        <f>IFERROR(VLOOKUP(Table1[[#This Row],[RespondentID]],'All Data'!$A:$CO,91,FALSE),"unknown")</f>
        <v>White</v>
      </c>
      <c r="BA149" s="96">
        <f>IFERROR(VLOOKUP(Table1[[#This Row],[RespondentID]],'All Data'!$A:$CO,92,FALSE),"unknown")</f>
        <v>0</v>
      </c>
      <c r="BB149" s="96" t="str">
        <f>IFERROR(VLOOKUP(Table1[[#This Row],[RespondentID]],'All Data'!$A:$CO,93,FALSE),"unknown")</f>
        <v>English</v>
      </c>
      <c r="BC149" s="96">
        <f>IFERROR(VLOOKUP(Table1[[#This Row],[RespondentID]],'All Data'!$A:$CW,94,FALSE),"unknown")</f>
        <v>0</v>
      </c>
      <c r="BD149" s="96">
        <f>IFERROR(VLOOKUP(Table1[[#This Row],[RespondentID]],'All Data'!$A:$CW,95,FALSE),"unknown")</f>
        <v>0</v>
      </c>
      <c r="BE149" s="96">
        <f>IFERROR(VLOOKUP(Table1[[#This Row],[RespondentID]],'All Data'!$A:$CW,96,FALSE),"unknown")</f>
        <v>0</v>
      </c>
      <c r="BF149" s="96">
        <f>IFERROR(VLOOKUP(Table1[[#This Row],[RespondentID]],'All Data'!$A:$CW,97,FALSE),"unknown")</f>
        <v>0</v>
      </c>
      <c r="BG149" s="96">
        <f>IFERROR(VLOOKUP(Table1[[#This Row],[RespondentID]],'All Data'!$A:$CW,98,FALSE),"unknown")</f>
        <v>0</v>
      </c>
      <c r="BH149" s="96">
        <f>IFERROR(VLOOKUP(Table1[[#This Row],[RespondentID]],'All Data'!$A:$CW,99,FALSE),"unknown")</f>
        <v>0</v>
      </c>
    </row>
    <row r="150" spans="1:60">
      <c r="A150">
        <v>114380214867</v>
      </c>
      <c r="F150" t="s">
        <v>52</v>
      </c>
      <c r="G150" t="s">
        <v>53</v>
      </c>
      <c r="H150" t="s">
        <v>54</v>
      </c>
      <c r="I150" t="s">
        <v>55</v>
      </c>
      <c r="P150" t="s">
        <v>60</v>
      </c>
      <c r="Q150" t="s">
        <v>61</v>
      </c>
      <c r="R150" t="s">
        <v>62</v>
      </c>
      <c r="U150" s="29">
        <f t="shared" si="46"/>
        <v>7</v>
      </c>
      <c r="V150" s="29">
        <f t="shared" si="47"/>
        <v>0.42857142857142855</v>
      </c>
      <c r="W150" s="29"/>
      <c r="X150" s="29">
        <f t="shared" si="48"/>
        <v>0</v>
      </c>
      <c r="Y150" s="29">
        <f t="shared" si="49"/>
        <v>0</v>
      </c>
      <c r="Z150" s="29">
        <f t="shared" si="50"/>
        <v>0</v>
      </c>
      <c r="AA150" s="29">
        <f t="shared" si="51"/>
        <v>0</v>
      </c>
      <c r="AB150" s="29">
        <f t="shared" si="52"/>
        <v>0.42857142857142855</v>
      </c>
      <c r="AC150" s="29">
        <f t="shared" si="53"/>
        <v>0.42857142857142855</v>
      </c>
      <c r="AD150" s="29">
        <f t="shared" si="54"/>
        <v>0.42857142857142855</v>
      </c>
      <c r="AE150" s="29">
        <f t="shared" si="55"/>
        <v>0.42857142857142855</v>
      </c>
      <c r="AF150" s="29">
        <f t="shared" si="56"/>
        <v>0</v>
      </c>
      <c r="AG150" s="29">
        <f t="shared" si="57"/>
        <v>0</v>
      </c>
      <c r="AH150" s="29">
        <f t="shared" si="58"/>
        <v>0</v>
      </c>
      <c r="AI150" s="29">
        <f t="shared" si="59"/>
        <v>0</v>
      </c>
      <c r="AJ150" s="29">
        <f t="shared" si="60"/>
        <v>0</v>
      </c>
      <c r="AK150" s="29">
        <f t="shared" si="61"/>
        <v>0</v>
      </c>
      <c r="AL150" s="29">
        <f t="shared" si="62"/>
        <v>0.42857142857142855</v>
      </c>
      <c r="AM150" s="29">
        <f t="shared" si="63"/>
        <v>0.42857142857142855</v>
      </c>
      <c r="AN150" s="29">
        <f t="shared" si="64"/>
        <v>0.42857142857142855</v>
      </c>
      <c r="AO150" s="29">
        <f t="shared" si="65"/>
        <v>0</v>
      </c>
      <c r="AP150" s="29"/>
      <c r="AQ150" s="29"/>
      <c r="AR150" s="29">
        <f t="shared" si="66"/>
        <v>2.9999999999999996</v>
      </c>
      <c r="AS150" s="29">
        <f t="shared" si="67"/>
        <v>7</v>
      </c>
      <c r="AT150" s="29" t="str">
        <f t="shared" si="68"/>
        <v>Correct</v>
      </c>
      <c r="AU150" s="29"/>
      <c r="AV150" s="96" t="str">
        <f>IFERROR(VLOOKUP(Table1[[#This Row],[RespondentID]],'All Data'!$A:$CO,87,FALSE),"unknown")</f>
        <v>Woman</v>
      </c>
      <c r="AW150" s="96" t="str">
        <f>IFERROR(VLOOKUP(Table1[[#This Row],[RespondentID]],'All Data'!$A:$CO,88,FALSE),"unknown")</f>
        <v>45-54 years</v>
      </c>
      <c r="AX150" s="96" t="str">
        <f>IFERROR(VLOOKUP(Table1[[#This Row],[RespondentID]],'All Data'!$A:$CO,89,FALSE),"unknown")</f>
        <v>Nassau</v>
      </c>
      <c r="AY150" s="96" t="str">
        <f>IFERROR(VLOOKUP(Table1[[#This Row],[RespondentID]],'All Data'!$A:$CO,90,FALSE),"unknown")</f>
        <v>New Hyde Park, 11040</v>
      </c>
      <c r="AZ150" s="96" t="str">
        <f>IFERROR(VLOOKUP(Table1[[#This Row],[RespondentID]],'All Data'!$A:$CO,91,FALSE),"unknown")</f>
        <v>White</v>
      </c>
      <c r="BA150" s="96">
        <f>IFERROR(VLOOKUP(Table1[[#This Row],[RespondentID]],'All Data'!$A:$CO,92,FALSE),"unknown")</f>
        <v>0</v>
      </c>
      <c r="BB150" s="96" t="str">
        <f>IFERROR(VLOOKUP(Table1[[#This Row],[RespondentID]],'All Data'!$A:$CO,93,FALSE),"unknown")</f>
        <v>English</v>
      </c>
      <c r="BC150" s="96">
        <f>IFERROR(VLOOKUP(Table1[[#This Row],[RespondentID]],'All Data'!$A:$CW,94,FALSE),"unknown")</f>
        <v>0</v>
      </c>
      <c r="BD150" s="96" t="str">
        <f>IFERROR(VLOOKUP(Table1[[#This Row],[RespondentID]],'All Data'!$A:$CW,95,FALSE),"unknown")</f>
        <v>High school graduate</v>
      </c>
      <c r="BE150" s="96" t="str">
        <f>IFERROR(VLOOKUP(Table1[[#This Row],[RespondentID]],'All Data'!$A:$CW,96,FALSE),"unknown")</f>
        <v>Employed for wages</v>
      </c>
      <c r="BF150" s="96" t="str">
        <f>IFERROR(VLOOKUP(Table1[[#This Row],[RespondentID]],'All Data'!$A:$CW,97,FALSE),"unknown")</f>
        <v>Yes</v>
      </c>
      <c r="BG150" s="96">
        <f>IFERROR(VLOOKUP(Table1[[#This Row],[RespondentID]],'All Data'!$A:$CW,98,FALSE),"unknown")</f>
        <v>0</v>
      </c>
      <c r="BH150" s="96" t="str">
        <f>IFERROR(VLOOKUP(Table1[[#This Row],[RespondentID]],'All Data'!$A:$CW,99,FALSE),"unknown")</f>
        <v>Yes</v>
      </c>
    </row>
    <row r="151" spans="1:60">
      <c r="A151">
        <v>114380140054</v>
      </c>
      <c r="F151" t="s">
        <v>52</v>
      </c>
      <c r="G151" t="s">
        <v>53</v>
      </c>
      <c r="H151" t="s">
        <v>54</v>
      </c>
      <c r="I151" t="s">
        <v>55</v>
      </c>
      <c r="P151" t="s">
        <v>60</v>
      </c>
      <c r="Q151" t="s">
        <v>61</v>
      </c>
      <c r="R151" t="s">
        <v>62</v>
      </c>
      <c r="U151" s="29">
        <f t="shared" si="46"/>
        <v>7</v>
      </c>
      <c r="V151" s="29">
        <f t="shared" si="47"/>
        <v>0.42857142857142855</v>
      </c>
      <c r="W151" s="29"/>
      <c r="X151" s="29">
        <f t="shared" si="48"/>
        <v>0</v>
      </c>
      <c r="Y151" s="29">
        <f t="shared" si="49"/>
        <v>0</v>
      </c>
      <c r="Z151" s="29">
        <f t="shared" si="50"/>
        <v>0</v>
      </c>
      <c r="AA151" s="29">
        <f t="shared" si="51"/>
        <v>0</v>
      </c>
      <c r="AB151" s="29">
        <f t="shared" si="52"/>
        <v>0.42857142857142855</v>
      </c>
      <c r="AC151" s="29">
        <f t="shared" si="53"/>
        <v>0.42857142857142855</v>
      </c>
      <c r="AD151" s="29">
        <f t="shared" si="54"/>
        <v>0.42857142857142855</v>
      </c>
      <c r="AE151" s="29">
        <f t="shared" si="55"/>
        <v>0.42857142857142855</v>
      </c>
      <c r="AF151" s="29">
        <f t="shared" si="56"/>
        <v>0</v>
      </c>
      <c r="AG151" s="29">
        <f t="shared" si="57"/>
        <v>0</v>
      </c>
      <c r="AH151" s="29">
        <f t="shared" si="58"/>
        <v>0</v>
      </c>
      <c r="AI151" s="29">
        <f t="shared" si="59"/>
        <v>0</v>
      </c>
      <c r="AJ151" s="29">
        <f t="shared" si="60"/>
        <v>0</v>
      </c>
      <c r="AK151" s="29">
        <f t="shared" si="61"/>
        <v>0</v>
      </c>
      <c r="AL151" s="29">
        <f t="shared" si="62"/>
        <v>0.42857142857142855</v>
      </c>
      <c r="AM151" s="29">
        <f t="shared" si="63"/>
        <v>0.42857142857142855</v>
      </c>
      <c r="AN151" s="29">
        <f t="shared" si="64"/>
        <v>0.42857142857142855</v>
      </c>
      <c r="AO151" s="29">
        <f t="shared" si="65"/>
        <v>0</v>
      </c>
      <c r="AP151" s="29"/>
      <c r="AQ151" s="29"/>
      <c r="AR151" s="29">
        <f t="shared" si="66"/>
        <v>2.9999999999999996</v>
      </c>
      <c r="AS151" s="29">
        <f t="shared" si="67"/>
        <v>7</v>
      </c>
      <c r="AT151" s="29" t="str">
        <f t="shared" si="68"/>
        <v>Correct</v>
      </c>
      <c r="AU151" s="29"/>
      <c r="AV151" s="96" t="str">
        <f>IFERROR(VLOOKUP(Table1[[#This Row],[RespondentID]],'All Data'!$A:$CO,87,FALSE),"unknown")</f>
        <v>Woman</v>
      </c>
      <c r="AW151" s="96" t="str">
        <f>IFERROR(VLOOKUP(Table1[[#This Row],[RespondentID]],'All Data'!$A:$CO,88,FALSE),"unknown")</f>
        <v>45-54 years</v>
      </c>
      <c r="AX151" s="96" t="str">
        <f>IFERROR(VLOOKUP(Table1[[#This Row],[RespondentID]],'All Data'!$A:$CO,89,FALSE),"unknown")</f>
        <v>Nassau</v>
      </c>
      <c r="AY151" s="96">
        <f>IFERROR(VLOOKUP(Table1[[#This Row],[RespondentID]],'All Data'!$A:$CO,90,FALSE),"unknown")</f>
        <v>0</v>
      </c>
      <c r="AZ151" s="96">
        <f>IFERROR(VLOOKUP(Table1[[#This Row],[RespondentID]],'All Data'!$A:$CO,91,FALSE),"unknown")</f>
        <v>0</v>
      </c>
      <c r="BA151" s="96">
        <f>IFERROR(VLOOKUP(Table1[[#This Row],[RespondentID]],'All Data'!$A:$CO,92,FALSE),"unknown")</f>
        <v>0</v>
      </c>
      <c r="BB151" s="96">
        <f>IFERROR(VLOOKUP(Table1[[#This Row],[RespondentID]],'All Data'!$A:$CO,93,FALSE),"unknown")</f>
        <v>0</v>
      </c>
      <c r="BC151" s="96">
        <f>IFERROR(VLOOKUP(Table1[[#This Row],[RespondentID]],'All Data'!$A:$CW,94,FALSE),"unknown")</f>
        <v>0</v>
      </c>
      <c r="BD151" s="96">
        <f>IFERROR(VLOOKUP(Table1[[#This Row],[RespondentID]],'All Data'!$A:$CW,95,FALSE),"unknown")</f>
        <v>0</v>
      </c>
      <c r="BE151" s="96">
        <f>IFERROR(VLOOKUP(Table1[[#This Row],[RespondentID]],'All Data'!$A:$CW,96,FALSE),"unknown")</f>
        <v>0</v>
      </c>
      <c r="BF151" s="96">
        <f>IFERROR(VLOOKUP(Table1[[#This Row],[RespondentID]],'All Data'!$A:$CW,97,FALSE),"unknown")</f>
        <v>0</v>
      </c>
      <c r="BG151" s="96">
        <f>IFERROR(VLOOKUP(Table1[[#This Row],[RespondentID]],'All Data'!$A:$CW,98,FALSE),"unknown")</f>
        <v>0</v>
      </c>
      <c r="BH151" s="96">
        <f>IFERROR(VLOOKUP(Table1[[#This Row],[RespondentID]],'All Data'!$A:$CW,99,FALSE),"unknown")</f>
        <v>0</v>
      </c>
    </row>
    <row r="152" spans="1:60">
      <c r="A152">
        <v>114380137890</v>
      </c>
      <c r="D152" t="s">
        <v>51</v>
      </c>
      <c r="G152" t="s">
        <v>53</v>
      </c>
      <c r="I152" t="s">
        <v>55</v>
      </c>
      <c r="M152" t="s">
        <v>59</v>
      </c>
      <c r="U152" s="29">
        <f t="shared" si="46"/>
        <v>4</v>
      </c>
      <c r="V152" s="29">
        <f t="shared" si="47"/>
        <v>0.75</v>
      </c>
      <c r="W152" s="29"/>
      <c r="X152" s="29">
        <f t="shared" si="48"/>
        <v>0</v>
      </c>
      <c r="Y152" s="29">
        <f t="shared" si="49"/>
        <v>0</v>
      </c>
      <c r="Z152" s="29">
        <f t="shared" si="50"/>
        <v>0.75</v>
      </c>
      <c r="AA152" s="29">
        <f t="shared" si="51"/>
        <v>0</v>
      </c>
      <c r="AB152" s="29">
        <f t="shared" si="52"/>
        <v>0</v>
      </c>
      <c r="AC152" s="29">
        <f t="shared" si="53"/>
        <v>0.75</v>
      </c>
      <c r="AD152" s="29">
        <f t="shared" si="54"/>
        <v>0</v>
      </c>
      <c r="AE152" s="29">
        <f t="shared" si="55"/>
        <v>0.75</v>
      </c>
      <c r="AF152" s="29">
        <f t="shared" si="56"/>
        <v>0</v>
      </c>
      <c r="AG152" s="29">
        <f t="shared" si="57"/>
        <v>0</v>
      </c>
      <c r="AH152" s="29">
        <f t="shared" si="58"/>
        <v>0</v>
      </c>
      <c r="AI152" s="29">
        <f t="shared" si="59"/>
        <v>0.75</v>
      </c>
      <c r="AJ152" s="29">
        <f t="shared" si="60"/>
        <v>0</v>
      </c>
      <c r="AK152" s="29">
        <f t="shared" si="61"/>
        <v>0</v>
      </c>
      <c r="AL152" s="29">
        <f t="shared" si="62"/>
        <v>0</v>
      </c>
      <c r="AM152" s="29">
        <f t="shared" si="63"/>
        <v>0</v>
      </c>
      <c r="AN152" s="29">
        <f t="shared" si="64"/>
        <v>0</v>
      </c>
      <c r="AO152" s="29">
        <f t="shared" si="65"/>
        <v>0</v>
      </c>
      <c r="AP152" s="29"/>
      <c r="AQ152" s="29"/>
      <c r="AR152" s="29">
        <f t="shared" si="66"/>
        <v>3</v>
      </c>
      <c r="AS152" s="29">
        <f t="shared" si="67"/>
        <v>4</v>
      </c>
      <c r="AT152" s="29" t="str">
        <f t="shared" si="68"/>
        <v>Correct</v>
      </c>
      <c r="AU152" s="29"/>
      <c r="AV152" s="96">
        <f>IFERROR(VLOOKUP(Table1[[#This Row],[RespondentID]],'All Data'!$A:$CO,87,FALSE),"unknown")</f>
        <v>0</v>
      </c>
      <c r="AW152" s="96">
        <f>IFERROR(VLOOKUP(Table1[[#This Row],[RespondentID]],'All Data'!$A:$CO,88,FALSE),"unknown")</f>
        <v>0</v>
      </c>
      <c r="AX152" s="96" t="str">
        <f>IFERROR(VLOOKUP(Table1[[#This Row],[RespondentID]],'All Data'!$A:$CO,89,FALSE),"unknown")</f>
        <v>Nassau</v>
      </c>
      <c r="AY152" s="96" t="str">
        <f>IFERROR(VLOOKUP(Table1[[#This Row],[RespondentID]],'All Data'!$A:$CO,90,FALSE),"unknown")</f>
        <v>Baldwin, 11510</v>
      </c>
      <c r="AZ152" s="96">
        <f>IFERROR(VLOOKUP(Table1[[#This Row],[RespondentID]],'All Data'!$A:$CO,91,FALSE),"unknown")</f>
        <v>0</v>
      </c>
      <c r="BA152" s="96">
        <f>IFERROR(VLOOKUP(Table1[[#This Row],[RespondentID]],'All Data'!$A:$CO,92,FALSE),"unknown")</f>
        <v>0</v>
      </c>
      <c r="BB152" s="96">
        <f>IFERROR(VLOOKUP(Table1[[#This Row],[RespondentID]],'All Data'!$A:$CO,93,FALSE),"unknown")</f>
        <v>0</v>
      </c>
      <c r="BC152" s="96">
        <f>IFERROR(VLOOKUP(Table1[[#This Row],[RespondentID]],'All Data'!$A:$CW,94,FALSE),"unknown")</f>
        <v>0</v>
      </c>
      <c r="BD152" s="96">
        <f>IFERROR(VLOOKUP(Table1[[#This Row],[RespondentID]],'All Data'!$A:$CW,95,FALSE),"unknown")</f>
        <v>0</v>
      </c>
      <c r="BE152" s="96">
        <f>IFERROR(VLOOKUP(Table1[[#This Row],[RespondentID]],'All Data'!$A:$CW,96,FALSE),"unknown")</f>
        <v>0</v>
      </c>
      <c r="BF152" s="96">
        <f>IFERROR(VLOOKUP(Table1[[#This Row],[RespondentID]],'All Data'!$A:$CW,97,FALSE),"unknown")</f>
        <v>0</v>
      </c>
      <c r="BG152" s="96">
        <f>IFERROR(VLOOKUP(Table1[[#This Row],[RespondentID]],'All Data'!$A:$CW,98,FALSE),"unknown")</f>
        <v>0</v>
      </c>
      <c r="BH152" s="96">
        <f>IFERROR(VLOOKUP(Table1[[#This Row],[RespondentID]],'All Data'!$A:$CW,99,FALSE),"unknown")</f>
        <v>0</v>
      </c>
    </row>
    <row r="153" spans="1:60">
      <c r="A153">
        <v>114380136015</v>
      </c>
      <c r="G153" t="s">
        <v>53</v>
      </c>
      <c r="I153" t="s">
        <v>55</v>
      </c>
      <c r="L153" t="s">
        <v>58</v>
      </c>
      <c r="U153" s="29">
        <f t="shared" si="46"/>
        <v>3</v>
      </c>
      <c r="V153" s="29">
        <f t="shared" si="47"/>
        <v>1</v>
      </c>
      <c r="W153" s="29"/>
      <c r="X153" s="29">
        <f t="shared" si="48"/>
        <v>0</v>
      </c>
      <c r="Y153" s="29">
        <f t="shared" si="49"/>
        <v>0</v>
      </c>
      <c r="Z153" s="29">
        <f t="shared" si="50"/>
        <v>0</v>
      </c>
      <c r="AA153" s="29">
        <f t="shared" si="51"/>
        <v>0</v>
      </c>
      <c r="AB153" s="29">
        <f t="shared" si="52"/>
        <v>0</v>
      </c>
      <c r="AC153" s="29">
        <f t="shared" si="53"/>
        <v>1</v>
      </c>
      <c r="AD153" s="29">
        <f t="shared" si="54"/>
        <v>0</v>
      </c>
      <c r="AE153" s="29">
        <f t="shared" si="55"/>
        <v>1</v>
      </c>
      <c r="AF153" s="29">
        <f t="shared" si="56"/>
        <v>0</v>
      </c>
      <c r="AG153" s="29">
        <f t="shared" si="57"/>
        <v>0</v>
      </c>
      <c r="AH153" s="29">
        <f t="shared" si="58"/>
        <v>1</v>
      </c>
      <c r="AI153" s="29">
        <f t="shared" si="59"/>
        <v>0</v>
      </c>
      <c r="AJ153" s="29">
        <f t="shared" si="60"/>
        <v>0</v>
      </c>
      <c r="AK153" s="29">
        <f t="shared" si="61"/>
        <v>0</v>
      </c>
      <c r="AL153" s="29">
        <f t="shared" si="62"/>
        <v>0</v>
      </c>
      <c r="AM153" s="29">
        <f t="shared" si="63"/>
        <v>0</v>
      </c>
      <c r="AN153" s="29">
        <f t="shared" si="64"/>
        <v>0</v>
      </c>
      <c r="AO153" s="29">
        <f t="shared" si="65"/>
        <v>0</v>
      </c>
      <c r="AP153" s="29"/>
      <c r="AQ153" s="29"/>
      <c r="AR153" s="29">
        <f t="shared" si="66"/>
        <v>3</v>
      </c>
      <c r="AS153" s="29">
        <f t="shared" si="67"/>
        <v>3</v>
      </c>
      <c r="AT153" s="29" t="str">
        <f t="shared" si="68"/>
        <v>Correct</v>
      </c>
      <c r="AU153" s="29"/>
      <c r="AV153" s="96" t="str">
        <f>IFERROR(VLOOKUP(Table1[[#This Row],[RespondentID]],'All Data'!$A:$CO,87,FALSE),"unknown")</f>
        <v>Woman</v>
      </c>
      <c r="AW153" s="96" t="str">
        <f>IFERROR(VLOOKUP(Table1[[#This Row],[RespondentID]],'All Data'!$A:$CO,88,FALSE),"unknown")</f>
        <v>65+ years</v>
      </c>
      <c r="AX153" s="96" t="str">
        <f>IFERROR(VLOOKUP(Table1[[#This Row],[RespondentID]],'All Data'!$A:$CO,89,FALSE),"unknown")</f>
        <v>Nassau</v>
      </c>
      <c r="AY153" s="96" t="str">
        <f>IFERROR(VLOOKUP(Table1[[#This Row],[RespondentID]],'All Data'!$A:$CO,90,FALSE),"unknown")</f>
        <v>Baldwin, 11510</v>
      </c>
      <c r="AZ153" s="96" t="str">
        <f>IFERROR(VLOOKUP(Table1[[#This Row],[RespondentID]],'All Data'!$A:$CO,91,FALSE),"unknown")</f>
        <v>White</v>
      </c>
      <c r="BA153" s="96">
        <f>IFERROR(VLOOKUP(Table1[[#This Row],[RespondentID]],'All Data'!$A:$CO,92,FALSE),"unknown")</f>
        <v>0</v>
      </c>
      <c r="BB153" s="96" t="str">
        <f>IFERROR(VLOOKUP(Table1[[#This Row],[RespondentID]],'All Data'!$A:$CO,93,FALSE),"unknown")</f>
        <v>English</v>
      </c>
      <c r="BC153" s="96" t="str">
        <f>IFERROR(VLOOKUP(Table1[[#This Row],[RespondentID]],'All Data'!$A:$CW,94,FALSE),"unknown")</f>
        <v>$75,000 to $125,000</v>
      </c>
      <c r="BD153" s="96" t="str">
        <f>IFERROR(VLOOKUP(Table1[[#This Row],[RespondentID]],'All Data'!$A:$CW,95,FALSE),"unknown")</f>
        <v>College graduate</v>
      </c>
      <c r="BE153" s="96" t="str">
        <f>IFERROR(VLOOKUP(Table1[[#This Row],[RespondentID]],'All Data'!$A:$CW,96,FALSE),"unknown")</f>
        <v>Employed for wages</v>
      </c>
      <c r="BF153" s="96" t="str">
        <f>IFERROR(VLOOKUP(Table1[[#This Row],[RespondentID]],'All Data'!$A:$CW,97,FALSE),"unknown")</f>
        <v>Yes</v>
      </c>
      <c r="BG153" s="96" t="str">
        <f>IFERROR(VLOOKUP(Table1[[#This Row],[RespondentID]],'All Data'!$A:$CW,98,FALSE),"unknown")</f>
        <v>Private/Commercial</v>
      </c>
      <c r="BH153" s="96" t="str">
        <f>IFERROR(VLOOKUP(Table1[[#This Row],[RespondentID]],'All Data'!$A:$CW,99,FALSE),"unknown")</f>
        <v>Yes</v>
      </c>
    </row>
    <row r="154" spans="1:60">
      <c r="A154">
        <v>114380134389</v>
      </c>
      <c r="C154" t="s">
        <v>50</v>
      </c>
      <c r="D154" t="s">
        <v>51</v>
      </c>
      <c r="K154" t="s">
        <v>57</v>
      </c>
      <c r="U154" s="29">
        <f t="shared" si="46"/>
        <v>3</v>
      </c>
      <c r="V154" s="29">
        <f t="shared" si="47"/>
        <v>1</v>
      </c>
      <c r="W154" s="29"/>
      <c r="X154" s="29">
        <f t="shared" si="48"/>
        <v>0</v>
      </c>
      <c r="Y154" s="29">
        <f t="shared" si="49"/>
        <v>1</v>
      </c>
      <c r="Z154" s="29">
        <f t="shared" si="50"/>
        <v>1</v>
      </c>
      <c r="AA154" s="29">
        <f t="shared" si="51"/>
        <v>0</v>
      </c>
      <c r="AB154" s="29">
        <f t="shared" si="52"/>
        <v>0</v>
      </c>
      <c r="AC154" s="29">
        <f t="shared" si="53"/>
        <v>0</v>
      </c>
      <c r="AD154" s="29">
        <f t="shared" si="54"/>
        <v>0</v>
      </c>
      <c r="AE154" s="29">
        <f t="shared" si="55"/>
        <v>0</v>
      </c>
      <c r="AF154" s="29">
        <f t="shared" si="56"/>
        <v>0</v>
      </c>
      <c r="AG154" s="29">
        <f t="shared" si="57"/>
        <v>1</v>
      </c>
      <c r="AH154" s="29">
        <f t="shared" si="58"/>
        <v>0</v>
      </c>
      <c r="AI154" s="29">
        <f t="shared" si="59"/>
        <v>0</v>
      </c>
      <c r="AJ154" s="29">
        <f t="shared" si="60"/>
        <v>0</v>
      </c>
      <c r="AK154" s="29">
        <f t="shared" si="61"/>
        <v>0</v>
      </c>
      <c r="AL154" s="29">
        <f t="shared" si="62"/>
        <v>0</v>
      </c>
      <c r="AM154" s="29">
        <f t="shared" si="63"/>
        <v>0</v>
      </c>
      <c r="AN154" s="29">
        <f t="shared" si="64"/>
        <v>0</v>
      </c>
      <c r="AO154" s="29">
        <f t="shared" si="65"/>
        <v>0</v>
      </c>
      <c r="AP154" s="29"/>
      <c r="AQ154" s="29"/>
      <c r="AR154" s="29">
        <f t="shared" si="66"/>
        <v>3</v>
      </c>
      <c r="AS154" s="29">
        <f t="shared" si="67"/>
        <v>3</v>
      </c>
      <c r="AT154" s="29" t="str">
        <f t="shared" si="68"/>
        <v>Correct</v>
      </c>
      <c r="AU154" s="29"/>
      <c r="AV154" s="96" t="str">
        <f>IFERROR(VLOOKUP(Table1[[#This Row],[RespondentID]],'All Data'!$A:$CO,87,FALSE),"unknown")</f>
        <v>Man</v>
      </c>
      <c r="AW154" s="96" t="str">
        <f>IFERROR(VLOOKUP(Table1[[#This Row],[RespondentID]],'All Data'!$A:$CO,88,FALSE),"unknown")</f>
        <v>65+ years</v>
      </c>
      <c r="AX154" s="96" t="str">
        <f>IFERROR(VLOOKUP(Table1[[#This Row],[RespondentID]],'All Data'!$A:$CO,89,FALSE),"unknown")</f>
        <v>Nassau</v>
      </c>
      <c r="AY154" s="96" t="str">
        <f>IFERROR(VLOOKUP(Table1[[#This Row],[RespondentID]],'All Data'!$A:$CO,90,FALSE),"unknown")</f>
        <v>Baldwin, 11510</v>
      </c>
      <c r="AZ154" s="96" t="str">
        <f>IFERROR(VLOOKUP(Table1[[#This Row],[RespondentID]],'All Data'!$A:$CO,91,FALSE),"unknown")</f>
        <v>White</v>
      </c>
      <c r="BA154" s="96">
        <f>IFERROR(VLOOKUP(Table1[[#This Row],[RespondentID]],'All Data'!$A:$CO,92,FALSE),"unknown")</f>
        <v>0</v>
      </c>
      <c r="BB154" s="96" t="str">
        <f>IFERROR(VLOOKUP(Table1[[#This Row],[RespondentID]],'All Data'!$A:$CO,93,FALSE),"unknown")</f>
        <v>English</v>
      </c>
      <c r="BC154" s="96" t="str">
        <f>IFERROR(VLOOKUP(Table1[[#This Row],[RespondentID]],'All Data'!$A:$CW,94,FALSE),"unknown")</f>
        <v>$75,000 to $125,000</v>
      </c>
      <c r="BD154" s="96" t="str">
        <f>IFERROR(VLOOKUP(Table1[[#This Row],[RespondentID]],'All Data'!$A:$CW,95,FALSE),"unknown")</f>
        <v>College graduate</v>
      </c>
      <c r="BE154" s="96" t="str">
        <f>IFERROR(VLOOKUP(Table1[[#This Row],[RespondentID]],'All Data'!$A:$CW,96,FALSE),"unknown")</f>
        <v>Retired</v>
      </c>
      <c r="BF154" s="96" t="str">
        <f>IFERROR(VLOOKUP(Table1[[#This Row],[RespondentID]],'All Data'!$A:$CW,97,FALSE),"unknown")</f>
        <v>Yes</v>
      </c>
      <c r="BG154" s="96" t="str">
        <f>IFERROR(VLOOKUP(Table1[[#This Row],[RespondentID]],'All Data'!$A:$CW,98,FALSE),"unknown")</f>
        <v>Medicare</v>
      </c>
      <c r="BH154" s="96" t="str">
        <f>IFERROR(VLOOKUP(Table1[[#This Row],[RespondentID]],'All Data'!$A:$CW,99,FALSE),"unknown")</f>
        <v>Yes</v>
      </c>
    </row>
    <row r="155" spans="1:60">
      <c r="A155">
        <v>114380131809</v>
      </c>
      <c r="B155" t="s">
        <v>49</v>
      </c>
      <c r="G155" t="s">
        <v>53</v>
      </c>
      <c r="H155" t="s">
        <v>54</v>
      </c>
      <c r="K155" t="s">
        <v>57</v>
      </c>
      <c r="N155" t="s">
        <v>24</v>
      </c>
      <c r="U155" s="29">
        <f t="shared" si="46"/>
        <v>5</v>
      </c>
      <c r="V155" s="29">
        <f t="shared" si="47"/>
        <v>0.6</v>
      </c>
      <c r="W155" s="29"/>
      <c r="X155" s="29">
        <f t="shared" si="48"/>
        <v>0.6</v>
      </c>
      <c r="Y155" s="29">
        <f t="shared" si="49"/>
        <v>0</v>
      </c>
      <c r="Z155" s="29">
        <f t="shared" si="50"/>
        <v>0</v>
      </c>
      <c r="AA155" s="29">
        <f t="shared" si="51"/>
        <v>0</v>
      </c>
      <c r="AB155" s="29">
        <f t="shared" si="52"/>
        <v>0</v>
      </c>
      <c r="AC155" s="29">
        <f t="shared" si="53"/>
        <v>0.6</v>
      </c>
      <c r="AD155" s="29">
        <f t="shared" si="54"/>
        <v>0.6</v>
      </c>
      <c r="AE155" s="29">
        <f t="shared" si="55"/>
        <v>0</v>
      </c>
      <c r="AF155" s="29">
        <f t="shared" si="56"/>
        <v>0</v>
      </c>
      <c r="AG155" s="29">
        <f t="shared" si="57"/>
        <v>0.6</v>
      </c>
      <c r="AH155" s="29">
        <f t="shared" si="58"/>
        <v>0</v>
      </c>
      <c r="AI155" s="29">
        <f t="shared" si="59"/>
        <v>0</v>
      </c>
      <c r="AJ155" s="29">
        <f t="shared" si="60"/>
        <v>0.6</v>
      </c>
      <c r="AK155" s="29">
        <f t="shared" si="61"/>
        <v>0</v>
      </c>
      <c r="AL155" s="29">
        <f t="shared" si="62"/>
        <v>0</v>
      </c>
      <c r="AM155" s="29">
        <f t="shared" si="63"/>
        <v>0</v>
      </c>
      <c r="AN155" s="29">
        <f t="shared" si="64"/>
        <v>0</v>
      </c>
      <c r="AO155" s="29">
        <f t="shared" si="65"/>
        <v>0</v>
      </c>
      <c r="AP155" s="29"/>
      <c r="AQ155" s="29"/>
      <c r="AR155" s="29">
        <f t="shared" si="66"/>
        <v>3</v>
      </c>
      <c r="AS155" s="29">
        <f t="shared" si="67"/>
        <v>5</v>
      </c>
      <c r="AT155" s="29" t="str">
        <f t="shared" si="68"/>
        <v>Correct</v>
      </c>
      <c r="AU155" s="29"/>
      <c r="AV155" s="96" t="str">
        <f>IFERROR(VLOOKUP(Table1[[#This Row],[RespondentID]],'All Data'!$A:$CO,87,FALSE),"unknown")</f>
        <v>Woman</v>
      </c>
      <c r="AW155" s="96" t="str">
        <f>IFERROR(VLOOKUP(Table1[[#This Row],[RespondentID]],'All Data'!$A:$CO,88,FALSE),"unknown")</f>
        <v>65+ years</v>
      </c>
      <c r="AX155" s="96" t="str">
        <f>IFERROR(VLOOKUP(Table1[[#This Row],[RespondentID]],'All Data'!$A:$CO,89,FALSE),"unknown")</f>
        <v>Nassau</v>
      </c>
      <c r="AY155" s="96" t="str">
        <f>IFERROR(VLOOKUP(Table1[[#This Row],[RespondentID]],'All Data'!$A:$CO,90,FALSE),"unknown")</f>
        <v>Baldwin, 11510</v>
      </c>
      <c r="AZ155" s="96" t="str">
        <f>IFERROR(VLOOKUP(Table1[[#This Row],[RespondentID]],'All Data'!$A:$CO,91,FALSE),"unknown")</f>
        <v>White</v>
      </c>
      <c r="BA155" s="96">
        <f>IFERROR(VLOOKUP(Table1[[#This Row],[RespondentID]],'All Data'!$A:$CO,92,FALSE),"unknown")</f>
        <v>0</v>
      </c>
      <c r="BB155" s="96" t="str">
        <f>IFERROR(VLOOKUP(Table1[[#This Row],[RespondentID]],'All Data'!$A:$CO,93,FALSE),"unknown")</f>
        <v>English</v>
      </c>
      <c r="BC155" s="96">
        <f>IFERROR(VLOOKUP(Table1[[#This Row],[RespondentID]],'All Data'!$A:$CW,94,FALSE),"unknown")</f>
        <v>0</v>
      </c>
      <c r="BD155" s="96" t="str">
        <f>IFERROR(VLOOKUP(Table1[[#This Row],[RespondentID]],'All Data'!$A:$CW,95,FALSE),"unknown")</f>
        <v>College graduate</v>
      </c>
      <c r="BE155" s="96" t="str">
        <f>IFERROR(VLOOKUP(Table1[[#This Row],[RespondentID]],'All Data'!$A:$CW,96,FALSE),"unknown")</f>
        <v>Retired</v>
      </c>
      <c r="BF155" s="96" t="str">
        <f>IFERROR(VLOOKUP(Table1[[#This Row],[RespondentID]],'All Data'!$A:$CW,97,FALSE),"unknown")</f>
        <v>Yes</v>
      </c>
      <c r="BG155" s="96">
        <f>IFERROR(VLOOKUP(Table1[[#This Row],[RespondentID]],'All Data'!$A:$CW,98,FALSE),"unknown")</f>
        <v>0</v>
      </c>
      <c r="BH155" s="96">
        <f>IFERROR(VLOOKUP(Table1[[#This Row],[RespondentID]],'All Data'!$A:$CW,99,FALSE),"unknown")</f>
        <v>0</v>
      </c>
    </row>
    <row r="156" spans="1:60">
      <c r="A156">
        <v>114380130303</v>
      </c>
      <c r="B156" t="s">
        <v>49</v>
      </c>
      <c r="E156" t="s">
        <v>17</v>
      </c>
      <c r="H156" t="s">
        <v>54</v>
      </c>
      <c r="N156" t="s">
        <v>24</v>
      </c>
      <c r="U156" s="29">
        <f t="shared" si="46"/>
        <v>4</v>
      </c>
      <c r="V156" s="29">
        <f t="shared" si="47"/>
        <v>0.75</v>
      </c>
      <c r="W156" s="29"/>
      <c r="X156" s="29">
        <f t="shared" si="48"/>
        <v>0.75</v>
      </c>
      <c r="Y156" s="29">
        <f t="shared" si="49"/>
        <v>0</v>
      </c>
      <c r="Z156" s="29">
        <f t="shared" si="50"/>
        <v>0</v>
      </c>
      <c r="AA156" s="29">
        <f t="shared" si="51"/>
        <v>0.75</v>
      </c>
      <c r="AB156" s="29">
        <f t="shared" si="52"/>
        <v>0</v>
      </c>
      <c r="AC156" s="29">
        <f t="shared" si="53"/>
        <v>0</v>
      </c>
      <c r="AD156" s="29">
        <f t="shared" si="54"/>
        <v>0.75</v>
      </c>
      <c r="AE156" s="29">
        <f t="shared" si="55"/>
        <v>0</v>
      </c>
      <c r="AF156" s="29">
        <f t="shared" si="56"/>
        <v>0</v>
      </c>
      <c r="AG156" s="29">
        <f t="shared" si="57"/>
        <v>0</v>
      </c>
      <c r="AH156" s="29">
        <f t="shared" si="58"/>
        <v>0</v>
      </c>
      <c r="AI156" s="29">
        <f t="shared" si="59"/>
        <v>0</v>
      </c>
      <c r="AJ156" s="29">
        <f t="shared" si="60"/>
        <v>0.75</v>
      </c>
      <c r="AK156" s="29">
        <f t="shared" si="61"/>
        <v>0</v>
      </c>
      <c r="AL156" s="29">
        <f t="shared" si="62"/>
        <v>0</v>
      </c>
      <c r="AM156" s="29">
        <f t="shared" si="63"/>
        <v>0</v>
      </c>
      <c r="AN156" s="29">
        <f t="shared" si="64"/>
        <v>0</v>
      </c>
      <c r="AO156" s="29">
        <f t="shared" si="65"/>
        <v>0</v>
      </c>
      <c r="AP156" s="29"/>
      <c r="AQ156" s="29"/>
      <c r="AR156" s="29">
        <f t="shared" si="66"/>
        <v>3</v>
      </c>
      <c r="AS156" s="29">
        <f t="shared" si="67"/>
        <v>4</v>
      </c>
      <c r="AT156" s="29" t="str">
        <f t="shared" si="68"/>
        <v>Correct</v>
      </c>
      <c r="AU156" s="29"/>
      <c r="AV156" s="96" t="str">
        <f>IFERROR(VLOOKUP(Table1[[#This Row],[RespondentID]],'All Data'!$A:$CO,87,FALSE),"unknown")</f>
        <v>Man</v>
      </c>
      <c r="AW156" s="96" t="str">
        <f>IFERROR(VLOOKUP(Table1[[#This Row],[RespondentID]],'All Data'!$A:$CO,88,FALSE),"unknown")</f>
        <v>55-64 years</v>
      </c>
      <c r="AX156" s="96" t="str">
        <f>IFERROR(VLOOKUP(Table1[[#This Row],[RespondentID]],'All Data'!$A:$CO,89,FALSE),"unknown")</f>
        <v>Nassau</v>
      </c>
      <c r="AY156" s="96" t="str">
        <f>IFERROR(VLOOKUP(Table1[[#This Row],[RespondentID]],'All Data'!$A:$CO,90,FALSE),"unknown")</f>
        <v>Baldwin, 11510</v>
      </c>
      <c r="AZ156" s="96" t="str">
        <f>IFERROR(VLOOKUP(Table1[[#This Row],[RespondentID]],'All Data'!$A:$CO,91,FALSE),"unknown")</f>
        <v>Black or African American</v>
      </c>
      <c r="BA156" s="96">
        <f>IFERROR(VLOOKUP(Table1[[#This Row],[RespondentID]],'All Data'!$A:$CO,92,FALSE),"unknown")</f>
        <v>0</v>
      </c>
      <c r="BB156" s="96" t="str">
        <f>IFERROR(VLOOKUP(Table1[[#This Row],[RespondentID]],'All Data'!$A:$CO,93,FALSE),"unknown")</f>
        <v>English</v>
      </c>
      <c r="BC156" s="96">
        <f>IFERROR(VLOOKUP(Table1[[#This Row],[RespondentID]],'All Data'!$A:$CW,94,FALSE),"unknown")</f>
        <v>0</v>
      </c>
      <c r="BD156" s="96">
        <f>IFERROR(VLOOKUP(Table1[[#This Row],[RespondentID]],'All Data'!$A:$CW,95,FALSE),"unknown")</f>
        <v>0</v>
      </c>
      <c r="BE156" s="96" t="str">
        <f>IFERROR(VLOOKUP(Table1[[#This Row],[RespondentID]],'All Data'!$A:$CW,96,FALSE),"unknown")</f>
        <v>Employed for wages</v>
      </c>
      <c r="BF156" s="96" t="str">
        <f>IFERROR(VLOOKUP(Table1[[#This Row],[RespondentID]],'All Data'!$A:$CW,97,FALSE),"unknown")</f>
        <v>Yes</v>
      </c>
      <c r="BG156" s="96">
        <f>IFERROR(VLOOKUP(Table1[[#This Row],[RespondentID]],'All Data'!$A:$CW,98,FALSE),"unknown")</f>
        <v>0</v>
      </c>
      <c r="BH156" s="96" t="str">
        <f>IFERROR(VLOOKUP(Table1[[#This Row],[RespondentID]],'All Data'!$A:$CW,99,FALSE),"unknown")</f>
        <v>Yes</v>
      </c>
    </row>
    <row r="157" spans="1:60">
      <c r="A157">
        <v>114380128308</v>
      </c>
      <c r="C157" t="s">
        <v>50</v>
      </c>
      <c r="G157" t="s">
        <v>53</v>
      </c>
      <c r="L157" t="s">
        <v>58</v>
      </c>
      <c r="U157" s="29">
        <f t="shared" si="46"/>
        <v>3</v>
      </c>
      <c r="V157" s="29">
        <f t="shared" si="47"/>
        <v>1</v>
      </c>
      <c r="W157" s="29"/>
      <c r="X157" s="29">
        <f t="shared" si="48"/>
        <v>0</v>
      </c>
      <c r="Y157" s="29">
        <f t="shared" si="49"/>
        <v>1</v>
      </c>
      <c r="Z157" s="29">
        <f t="shared" si="50"/>
        <v>0</v>
      </c>
      <c r="AA157" s="29">
        <f t="shared" si="51"/>
        <v>0</v>
      </c>
      <c r="AB157" s="29">
        <f t="shared" si="52"/>
        <v>0</v>
      </c>
      <c r="AC157" s="29">
        <f t="shared" si="53"/>
        <v>1</v>
      </c>
      <c r="AD157" s="29">
        <f t="shared" si="54"/>
        <v>0</v>
      </c>
      <c r="AE157" s="29">
        <f t="shared" si="55"/>
        <v>0</v>
      </c>
      <c r="AF157" s="29">
        <f t="shared" si="56"/>
        <v>0</v>
      </c>
      <c r="AG157" s="29">
        <f t="shared" si="57"/>
        <v>0</v>
      </c>
      <c r="AH157" s="29">
        <f t="shared" si="58"/>
        <v>1</v>
      </c>
      <c r="AI157" s="29">
        <f t="shared" si="59"/>
        <v>0</v>
      </c>
      <c r="AJ157" s="29">
        <f t="shared" si="60"/>
        <v>0</v>
      </c>
      <c r="AK157" s="29">
        <f t="shared" si="61"/>
        <v>0</v>
      </c>
      <c r="AL157" s="29">
        <f t="shared" si="62"/>
        <v>0</v>
      </c>
      <c r="AM157" s="29">
        <f t="shared" si="63"/>
        <v>0</v>
      </c>
      <c r="AN157" s="29">
        <f t="shared" si="64"/>
        <v>0</v>
      </c>
      <c r="AO157" s="29">
        <f t="shared" si="65"/>
        <v>0</v>
      </c>
      <c r="AP157" s="29"/>
      <c r="AQ157" s="29"/>
      <c r="AR157" s="29">
        <f t="shared" si="66"/>
        <v>3</v>
      </c>
      <c r="AS157" s="29">
        <f t="shared" si="67"/>
        <v>3</v>
      </c>
      <c r="AT157" s="29" t="str">
        <f t="shared" si="68"/>
        <v>Correct</v>
      </c>
      <c r="AU157" s="29"/>
      <c r="AV157" s="96" t="str">
        <f>IFERROR(VLOOKUP(Table1[[#This Row],[RespondentID]],'All Data'!$A:$CO,87,FALSE),"unknown")</f>
        <v>Woman</v>
      </c>
      <c r="AW157" s="96" t="str">
        <f>IFERROR(VLOOKUP(Table1[[#This Row],[RespondentID]],'All Data'!$A:$CO,88,FALSE),"unknown")</f>
        <v>65+ years</v>
      </c>
      <c r="AX157" s="96" t="str">
        <f>IFERROR(VLOOKUP(Table1[[#This Row],[RespondentID]],'All Data'!$A:$CO,89,FALSE),"unknown")</f>
        <v>Nassau</v>
      </c>
      <c r="AY157" s="96" t="str">
        <f>IFERROR(VLOOKUP(Table1[[#This Row],[RespondentID]],'All Data'!$A:$CO,90,FALSE),"unknown")</f>
        <v>Baldwin, 11510</v>
      </c>
      <c r="AZ157" s="96" t="str">
        <f>IFERROR(VLOOKUP(Table1[[#This Row],[RespondentID]],'All Data'!$A:$CO,91,FALSE),"unknown")</f>
        <v>White</v>
      </c>
      <c r="BA157" s="96">
        <f>IFERROR(VLOOKUP(Table1[[#This Row],[RespondentID]],'All Data'!$A:$CO,92,FALSE),"unknown")</f>
        <v>0</v>
      </c>
      <c r="BB157" s="96" t="str">
        <f>IFERROR(VLOOKUP(Table1[[#This Row],[RespondentID]],'All Data'!$A:$CO,93,FALSE),"unknown")</f>
        <v>English</v>
      </c>
      <c r="BC157" s="96" t="str">
        <f>IFERROR(VLOOKUP(Table1[[#This Row],[RespondentID]],'All Data'!$A:$CW,94,FALSE),"unknown")</f>
        <v>$0-$19,999</v>
      </c>
      <c r="BD157" s="96" t="str">
        <f>IFERROR(VLOOKUP(Table1[[#This Row],[RespondentID]],'All Data'!$A:$CW,95,FALSE),"unknown")</f>
        <v>College graduate</v>
      </c>
      <c r="BE157" s="96" t="str">
        <f>IFERROR(VLOOKUP(Table1[[#This Row],[RespondentID]],'All Data'!$A:$CW,96,FALSE),"unknown")</f>
        <v>Retired</v>
      </c>
      <c r="BF157" s="96" t="str">
        <f>IFERROR(VLOOKUP(Table1[[#This Row],[RespondentID]],'All Data'!$A:$CW,97,FALSE),"unknown")</f>
        <v>Yes</v>
      </c>
      <c r="BG157" s="96" t="str">
        <f>IFERROR(VLOOKUP(Table1[[#This Row],[RespondentID]],'All Data'!$A:$CW,98,FALSE),"unknown")</f>
        <v>Medicare</v>
      </c>
      <c r="BH157" s="96" t="str">
        <f>IFERROR(VLOOKUP(Table1[[#This Row],[RespondentID]],'All Data'!$A:$CW,99,FALSE),"unknown")</f>
        <v>Yes</v>
      </c>
    </row>
    <row r="158" spans="1:60">
      <c r="A158">
        <v>114380126908</v>
      </c>
      <c r="E158" t="s">
        <v>17</v>
      </c>
      <c r="H158" t="s">
        <v>54</v>
      </c>
      <c r="L158" t="s">
        <v>58</v>
      </c>
      <c r="U158" s="29">
        <f t="shared" si="46"/>
        <v>3</v>
      </c>
      <c r="V158" s="29">
        <f t="shared" si="47"/>
        <v>1</v>
      </c>
      <c r="W158" s="29"/>
      <c r="X158" s="29">
        <f t="shared" si="48"/>
        <v>0</v>
      </c>
      <c r="Y158" s="29">
        <f t="shared" si="49"/>
        <v>0</v>
      </c>
      <c r="Z158" s="29">
        <f t="shared" si="50"/>
        <v>0</v>
      </c>
      <c r="AA158" s="29">
        <f t="shared" si="51"/>
        <v>1</v>
      </c>
      <c r="AB158" s="29">
        <f t="shared" si="52"/>
        <v>0</v>
      </c>
      <c r="AC158" s="29">
        <f t="shared" si="53"/>
        <v>0</v>
      </c>
      <c r="AD158" s="29">
        <f t="shared" si="54"/>
        <v>1</v>
      </c>
      <c r="AE158" s="29">
        <f t="shared" si="55"/>
        <v>0</v>
      </c>
      <c r="AF158" s="29">
        <f t="shared" si="56"/>
        <v>0</v>
      </c>
      <c r="AG158" s="29">
        <f t="shared" si="57"/>
        <v>0</v>
      </c>
      <c r="AH158" s="29">
        <f t="shared" si="58"/>
        <v>1</v>
      </c>
      <c r="AI158" s="29">
        <f t="shared" si="59"/>
        <v>0</v>
      </c>
      <c r="AJ158" s="29">
        <f t="shared" si="60"/>
        <v>0</v>
      </c>
      <c r="AK158" s="29">
        <f t="shared" si="61"/>
        <v>0</v>
      </c>
      <c r="AL158" s="29">
        <f t="shared" si="62"/>
        <v>0</v>
      </c>
      <c r="AM158" s="29">
        <f t="shared" si="63"/>
        <v>0</v>
      </c>
      <c r="AN158" s="29">
        <f t="shared" si="64"/>
        <v>0</v>
      </c>
      <c r="AO158" s="29">
        <f t="shared" si="65"/>
        <v>0</v>
      </c>
      <c r="AP158" s="29"/>
      <c r="AQ158" s="29"/>
      <c r="AR158" s="29">
        <f t="shared" si="66"/>
        <v>3</v>
      </c>
      <c r="AS158" s="29">
        <f t="shared" si="67"/>
        <v>3</v>
      </c>
      <c r="AT158" s="29" t="str">
        <f t="shared" si="68"/>
        <v>Correct</v>
      </c>
      <c r="AU158" s="29"/>
      <c r="AV158" s="96" t="str">
        <f>IFERROR(VLOOKUP(Table1[[#This Row],[RespondentID]],'All Data'!$A:$CO,87,FALSE),"unknown")</f>
        <v>Man</v>
      </c>
      <c r="AW158" s="96" t="str">
        <f>IFERROR(VLOOKUP(Table1[[#This Row],[RespondentID]],'All Data'!$A:$CO,88,FALSE),"unknown")</f>
        <v>65+ years</v>
      </c>
      <c r="AX158" s="96" t="str">
        <f>IFERROR(VLOOKUP(Table1[[#This Row],[RespondentID]],'All Data'!$A:$CO,89,FALSE),"unknown")</f>
        <v>Nassau</v>
      </c>
      <c r="AY158" s="96" t="str">
        <f>IFERROR(VLOOKUP(Table1[[#This Row],[RespondentID]],'All Data'!$A:$CO,90,FALSE),"unknown")</f>
        <v>Baldwin Harbor, 11510</v>
      </c>
      <c r="AZ158" s="96" t="str">
        <f>IFERROR(VLOOKUP(Table1[[#This Row],[RespondentID]],'All Data'!$A:$CO,91,FALSE),"unknown")</f>
        <v>White</v>
      </c>
      <c r="BA158" s="96">
        <f>IFERROR(VLOOKUP(Table1[[#This Row],[RespondentID]],'All Data'!$A:$CO,92,FALSE),"unknown")</f>
        <v>0</v>
      </c>
      <c r="BB158" s="96" t="str">
        <f>IFERROR(VLOOKUP(Table1[[#This Row],[RespondentID]],'All Data'!$A:$CO,93,FALSE),"unknown")</f>
        <v>English</v>
      </c>
      <c r="BC158" s="96" t="str">
        <f>IFERROR(VLOOKUP(Table1[[#This Row],[RespondentID]],'All Data'!$A:$CW,94,FALSE),"unknown")</f>
        <v>$20,000 to $34,999</v>
      </c>
      <c r="BD158" s="96" t="str">
        <f>IFERROR(VLOOKUP(Table1[[#This Row],[RespondentID]],'All Data'!$A:$CW,95,FALSE),"unknown")</f>
        <v>College graduate</v>
      </c>
      <c r="BE158" s="96" t="str">
        <f>IFERROR(VLOOKUP(Table1[[#This Row],[RespondentID]],'All Data'!$A:$CW,96,FALSE),"unknown")</f>
        <v>Retired</v>
      </c>
      <c r="BF158" s="96" t="str">
        <f>IFERROR(VLOOKUP(Table1[[#This Row],[RespondentID]],'All Data'!$A:$CW,97,FALSE),"unknown")</f>
        <v>Yes</v>
      </c>
      <c r="BG158" s="96" t="str">
        <f>IFERROR(VLOOKUP(Table1[[#This Row],[RespondentID]],'All Data'!$A:$CW,98,FALSE),"unknown")</f>
        <v>Medicare</v>
      </c>
      <c r="BH158" s="96" t="str">
        <f>IFERROR(VLOOKUP(Table1[[#This Row],[RespondentID]],'All Data'!$A:$CW,99,FALSE),"unknown")</f>
        <v>No</v>
      </c>
    </row>
    <row r="159" spans="1:60">
      <c r="A159">
        <v>114380125527</v>
      </c>
      <c r="B159" t="s">
        <v>49</v>
      </c>
      <c r="H159" t="s">
        <v>54</v>
      </c>
      <c r="S159" t="s">
        <v>63</v>
      </c>
      <c r="U159" s="29">
        <f t="shared" si="46"/>
        <v>3</v>
      </c>
      <c r="V159" s="29">
        <f t="shared" si="47"/>
        <v>1</v>
      </c>
      <c r="W159" s="29"/>
      <c r="X159" s="29">
        <f t="shared" si="48"/>
        <v>1</v>
      </c>
      <c r="Y159" s="29">
        <f t="shared" si="49"/>
        <v>0</v>
      </c>
      <c r="Z159" s="29">
        <f t="shared" si="50"/>
        <v>0</v>
      </c>
      <c r="AA159" s="29">
        <f t="shared" si="51"/>
        <v>0</v>
      </c>
      <c r="AB159" s="29">
        <f t="shared" si="52"/>
        <v>0</v>
      </c>
      <c r="AC159" s="29">
        <f t="shared" si="53"/>
        <v>0</v>
      </c>
      <c r="AD159" s="29">
        <f t="shared" si="54"/>
        <v>1</v>
      </c>
      <c r="AE159" s="29">
        <f t="shared" si="55"/>
        <v>0</v>
      </c>
      <c r="AF159" s="29">
        <f t="shared" si="56"/>
        <v>0</v>
      </c>
      <c r="AG159" s="29">
        <f t="shared" si="57"/>
        <v>0</v>
      </c>
      <c r="AH159" s="29">
        <f t="shared" si="58"/>
        <v>0</v>
      </c>
      <c r="AI159" s="29">
        <f t="shared" si="59"/>
        <v>0</v>
      </c>
      <c r="AJ159" s="29">
        <f t="shared" si="60"/>
        <v>0</v>
      </c>
      <c r="AK159" s="29">
        <f t="shared" si="61"/>
        <v>0</v>
      </c>
      <c r="AL159" s="29">
        <f t="shared" si="62"/>
        <v>0</v>
      </c>
      <c r="AM159" s="29">
        <f t="shared" si="63"/>
        <v>0</v>
      </c>
      <c r="AN159" s="29">
        <f t="shared" si="64"/>
        <v>0</v>
      </c>
      <c r="AO159" s="29">
        <f t="shared" si="65"/>
        <v>1</v>
      </c>
      <c r="AP159" s="29"/>
      <c r="AQ159" s="29"/>
      <c r="AR159" s="29">
        <f t="shared" si="66"/>
        <v>3</v>
      </c>
      <c r="AS159" s="29">
        <f t="shared" si="67"/>
        <v>3</v>
      </c>
      <c r="AT159" s="29" t="str">
        <f t="shared" si="68"/>
        <v>Correct</v>
      </c>
      <c r="AU159" s="29"/>
      <c r="AV159" s="96" t="str">
        <f>IFERROR(VLOOKUP(Table1[[#This Row],[RespondentID]],'All Data'!$A:$CO,87,FALSE),"unknown")</f>
        <v>Man</v>
      </c>
      <c r="AW159" s="96" t="str">
        <f>IFERROR(VLOOKUP(Table1[[#This Row],[RespondentID]],'All Data'!$A:$CO,88,FALSE),"unknown")</f>
        <v>65+ years</v>
      </c>
      <c r="AX159" s="96" t="str">
        <f>IFERROR(VLOOKUP(Table1[[#This Row],[RespondentID]],'All Data'!$A:$CO,89,FALSE),"unknown")</f>
        <v>Nassau</v>
      </c>
      <c r="AY159" s="96" t="str">
        <f>IFERROR(VLOOKUP(Table1[[#This Row],[RespondentID]],'All Data'!$A:$CO,90,FALSE),"unknown")</f>
        <v>Sea Cliff, 11579</v>
      </c>
      <c r="AZ159" s="96" t="str">
        <f>IFERROR(VLOOKUP(Table1[[#This Row],[RespondentID]],'All Data'!$A:$CO,91,FALSE),"unknown")</f>
        <v>White</v>
      </c>
      <c r="BA159" s="96">
        <f>IFERROR(VLOOKUP(Table1[[#This Row],[RespondentID]],'All Data'!$A:$CO,92,FALSE),"unknown")</f>
        <v>0</v>
      </c>
      <c r="BB159" s="96" t="str">
        <f>IFERROR(VLOOKUP(Table1[[#This Row],[RespondentID]],'All Data'!$A:$CO,93,FALSE),"unknown")</f>
        <v>English</v>
      </c>
      <c r="BC159" s="96" t="str">
        <f>IFERROR(VLOOKUP(Table1[[#This Row],[RespondentID]],'All Data'!$A:$CW,94,FALSE),"unknown")</f>
        <v>Over $125,000</v>
      </c>
      <c r="BD159" s="96" t="str">
        <f>IFERROR(VLOOKUP(Table1[[#This Row],[RespondentID]],'All Data'!$A:$CW,95,FALSE),"unknown")</f>
        <v>College graduate</v>
      </c>
      <c r="BE159" s="96" t="str">
        <f>IFERROR(VLOOKUP(Table1[[#This Row],[RespondentID]],'All Data'!$A:$CW,96,FALSE),"unknown")</f>
        <v>Retired</v>
      </c>
      <c r="BF159" s="96" t="str">
        <f>IFERROR(VLOOKUP(Table1[[#This Row],[RespondentID]],'All Data'!$A:$CW,97,FALSE),"unknown")</f>
        <v>Yes</v>
      </c>
      <c r="BG159" s="96" t="str">
        <f>IFERROR(VLOOKUP(Table1[[#This Row],[RespondentID]],'All Data'!$A:$CW,98,FALSE),"unknown")</f>
        <v>Medicare</v>
      </c>
      <c r="BH159" s="96">
        <f>IFERROR(VLOOKUP(Table1[[#This Row],[RespondentID]],'All Data'!$A:$CW,99,FALSE),"unknown")</f>
        <v>0</v>
      </c>
    </row>
    <row r="160" spans="1:60">
      <c r="A160">
        <v>114380124069</v>
      </c>
      <c r="F160" t="s">
        <v>52</v>
      </c>
      <c r="I160" t="s">
        <v>55</v>
      </c>
      <c r="M160" t="s">
        <v>59</v>
      </c>
      <c r="S160" t="s">
        <v>63</v>
      </c>
      <c r="U160" s="29">
        <f t="shared" si="46"/>
        <v>4</v>
      </c>
      <c r="V160" s="29">
        <f t="shared" si="47"/>
        <v>0.75</v>
      </c>
      <c r="W160" s="29"/>
      <c r="X160" s="29">
        <f t="shared" si="48"/>
        <v>0</v>
      </c>
      <c r="Y160" s="29">
        <f t="shared" si="49"/>
        <v>0</v>
      </c>
      <c r="Z160" s="29">
        <f t="shared" si="50"/>
        <v>0</v>
      </c>
      <c r="AA160" s="29">
        <f t="shared" si="51"/>
        <v>0</v>
      </c>
      <c r="AB160" s="29">
        <f t="shared" si="52"/>
        <v>0.75</v>
      </c>
      <c r="AC160" s="29">
        <f t="shared" si="53"/>
        <v>0</v>
      </c>
      <c r="AD160" s="29">
        <f t="shared" si="54"/>
        <v>0</v>
      </c>
      <c r="AE160" s="29">
        <f t="shared" si="55"/>
        <v>0.75</v>
      </c>
      <c r="AF160" s="29">
        <f t="shared" si="56"/>
        <v>0</v>
      </c>
      <c r="AG160" s="29">
        <f t="shared" si="57"/>
        <v>0</v>
      </c>
      <c r="AH160" s="29">
        <f t="shared" si="58"/>
        <v>0</v>
      </c>
      <c r="AI160" s="29">
        <f t="shared" si="59"/>
        <v>0.75</v>
      </c>
      <c r="AJ160" s="29">
        <f t="shared" si="60"/>
        <v>0</v>
      </c>
      <c r="AK160" s="29">
        <f t="shared" si="61"/>
        <v>0</v>
      </c>
      <c r="AL160" s="29">
        <f t="shared" si="62"/>
        <v>0</v>
      </c>
      <c r="AM160" s="29">
        <f t="shared" si="63"/>
        <v>0</v>
      </c>
      <c r="AN160" s="29">
        <f t="shared" si="64"/>
        <v>0</v>
      </c>
      <c r="AO160" s="29">
        <f t="shared" si="65"/>
        <v>0.75</v>
      </c>
      <c r="AP160" s="29"/>
      <c r="AQ160" s="29"/>
      <c r="AR160" s="29">
        <f t="shared" si="66"/>
        <v>3</v>
      </c>
      <c r="AS160" s="29">
        <f t="shared" si="67"/>
        <v>4</v>
      </c>
      <c r="AT160" s="29" t="str">
        <f t="shared" si="68"/>
        <v>Correct</v>
      </c>
      <c r="AU160" s="29"/>
      <c r="AV160" s="96" t="str">
        <f>IFERROR(VLOOKUP(Table1[[#This Row],[RespondentID]],'All Data'!$A:$CO,87,FALSE),"unknown")</f>
        <v>Man</v>
      </c>
      <c r="AW160" s="96" t="str">
        <f>IFERROR(VLOOKUP(Table1[[#This Row],[RespondentID]],'All Data'!$A:$CO,88,FALSE),"unknown")</f>
        <v>65+ years</v>
      </c>
      <c r="AX160" s="96" t="str">
        <f>IFERROR(VLOOKUP(Table1[[#This Row],[RespondentID]],'All Data'!$A:$CO,89,FALSE),"unknown")</f>
        <v>Nassau</v>
      </c>
      <c r="AY160" s="96" t="str">
        <f>IFERROR(VLOOKUP(Table1[[#This Row],[RespondentID]],'All Data'!$A:$CO,90,FALSE),"unknown")</f>
        <v>Rockville Centre, 11570</v>
      </c>
      <c r="AZ160" s="96" t="str">
        <f>IFERROR(VLOOKUP(Table1[[#This Row],[RespondentID]],'All Data'!$A:$CO,91,FALSE),"unknown")</f>
        <v>White</v>
      </c>
      <c r="BA160" s="96">
        <f>IFERROR(VLOOKUP(Table1[[#This Row],[RespondentID]],'All Data'!$A:$CO,92,FALSE),"unknown")</f>
        <v>0</v>
      </c>
      <c r="BB160" s="96" t="str">
        <f>IFERROR(VLOOKUP(Table1[[#This Row],[RespondentID]],'All Data'!$A:$CO,93,FALSE),"unknown")</f>
        <v>English</v>
      </c>
      <c r="BC160" s="96" t="str">
        <f>IFERROR(VLOOKUP(Table1[[#This Row],[RespondentID]],'All Data'!$A:$CW,94,FALSE),"unknown")</f>
        <v>Over $125,000</v>
      </c>
      <c r="BD160" s="96" t="str">
        <f>IFERROR(VLOOKUP(Table1[[#This Row],[RespondentID]],'All Data'!$A:$CW,95,FALSE),"unknown")</f>
        <v>College graduate</v>
      </c>
      <c r="BE160" s="96" t="str">
        <f>IFERROR(VLOOKUP(Table1[[#This Row],[RespondentID]],'All Data'!$A:$CW,96,FALSE),"unknown")</f>
        <v>Retired</v>
      </c>
      <c r="BF160" s="96" t="str">
        <f>IFERROR(VLOOKUP(Table1[[#This Row],[RespondentID]],'All Data'!$A:$CW,97,FALSE),"unknown")</f>
        <v>Yes</v>
      </c>
      <c r="BG160" s="96" t="str">
        <f>IFERROR(VLOOKUP(Table1[[#This Row],[RespondentID]],'All Data'!$A:$CW,98,FALSE),"unknown")</f>
        <v>Medicare</v>
      </c>
      <c r="BH160" s="96" t="str">
        <f>IFERROR(VLOOKUP(Table1[[#This Row],[RespondentID]],'All Data'!$A:$CW,99,FALSE),"unknown")</f>
        <v>Yes</v>
      </c>
    </row>
    <row r="161" spans="1:60">
      <c r="A161">
        <v>114380122424</v>
      </c>
      <c r="K161" t="s">
        <v>57</v>
      </c>
      <c r="U161" s="29">
        <f t="shared" si="46"/>
        <v>1</v>
      </c>
      <c r="V161" s="29">
        <f t="shared" si="47"/>
        <v>3</v>
      </c>
      <c r="W161" s="29"/>
      <c r="X161" s="29">
        <f t="shared" si="48"/>
        <v>0</v>
      </c>
      <c r="Y161" s="29">
        <f t="shared" si="49"/>
        <v>0</v>
      </c>
      <c r="Z161" s="29">
        <f t="shared" si="50"/>
        <v>0</v>
      </c>
      <c r="AA161" s="29">
        <f t="shared" si="51"/>
        <v>0</v>
      </c>
      <c r="AB161" s="29">
        <f t="shared" si="52"/>
        <v>0</v>
      </c>
      <c r="AC161" s="29">
        <f t="shared" si="53"/>
        <v>0</v>
      </c>
      <c r="AD161" s="29">
        <f t="shared" si="54"/>
        <v>0</v>
      </c>
      <c r="AE161" s="29">
        <f t="shared" si="55"/>
        <v>0</v>
      </c>
      <c r="AF161" s="29">
        <f t="shared" si="56"/>
        <v>0</v>
      </c>
      <c r="AG161" s="29">
        <f t="shared" si="57"/>
        <v>1</v>
      </c>
      <c r="AH161" s="29">
        <f t="shared" si="58"/>
        <v>0</v>
      </c>
      <c r="AI161" s="29">
        <f t="shared" si="59"/>
        <v>0</v>
      </c>
      <c r="AJ161" s="29">
        <f t="shared" si="60"/>
        <v>0</v>
      </c>
      <c r="AK161" s="29">
        <f t="shared" si="61"/>
        <v>0</v>
      </c>
      <c r="AL161" s="29">
        <f t="shared" si="62"/>
        <v>0</v>
      </c>
      <c r="AM161" s="29">
        <f t="shared" si="63"/>
        <v>0</v>
      </c>
      <c r="AN161" s="29">
        <f t="shared" si="64"/>
        <v>0</v>
      </c>
      <c r="AO161" s="29">
        <f t="shared" si="65"/>
        <v>0</v>
      </c>
      <c r="AP161" s="29"/>
      <c r="AQ161" s="29"/>
      <c r="AR161" s="29">
        <f t="shared" si="66"/>
        <v>1</v>
      </c>
      <c r="AS161" s="29">
        <f t="shared" si="67"/>
        <v>1</v>
      </c>
      <c r="AT161" s="29" t="str">
        <f t="shared" si="68"/>
        <v>Correct</v>
      </c>
      <c r="AU161" s="29"/>
      <c r="AV161" s="96" t="str">
        <f>IFERROR(VLOOKUP(Table1[[#This Row],[RespondentID]],'All Data'!$A:$CO,87,FALSE),"unknown")</f>
        <v>Woman</v>
      </c>
      <c r="AW161" s="96" t="str">
        <f>IFERROR(VLOOKUP(Table1[[#This Row],[RespondentID]],'All Data'!$A:$CO,88,FALSE),"unknown")</f>
        <v>65+ years</v>
      </c>
      <c r="AX161" s="96" t="str">
        <f>IFERROR(VLOOKUP(Table1[[#This Row],[RespondentID]],'All Data'!$A:$CO,89,FALSE),"unknown")</f>
        <v>Nassau</v>
      </c>
      <c r="AY161" s="96" t="str">
        <f>IFERROR(VLOOKUP(Table1[[#This Row],[RespondentID]],'All Data'!$A:$CO,90,FALSE),"unknown")</f>
        <v>Garden City South, 11530</v>
      </c>
      <c r="AZ161" s="96" t="str">
        <f>IFERROR(VLOOKUP(Table1[[#This Row],[RespondentID]],'All Data'!$A:$CO,91,FALSE),"unknown")</f>
        <v>White</v>
      </c>
      <c r="BA161" s="96">
        <f>IFERROR(VLOOKUP(Table1[[#This Row],[RespondentID]],'All Data'!$A:$CO,92,FALSE),"unknown")</f>
        <v>0</v>
      </c>
      <c r="BB161" s="96" t="str">
        <f>IFERROR(VLOOKUP(Table1[[#This Row],[RespondentID]],'All Data'!$A:$CO,93,FALSE),"unknown")</f>
        <v>English</v>
      </c>
      <c r="BC161" s="96">
        <f>IFERROR(VLOOKUP(Table1[[#This Row],[RespondentID]],'All Data'!$A:$CW,94,FALSE),"unknown")</f>
        <v>0</v>
      </c>
      <c r="BD161" s="96" t="str">
        <f>IFERROR(VLOOKUP(Table1[[#This Row],[RespondentID]],'All Data'!$A:$CW,95,FALSE),"unknown")</f>
        <v>Graduate school</v>
      </c>
      <c r="BE161" s="96" t="str">
        <f>IFERROR(VLOOKUP(Table1[[#This Row],[RespondentID]],'All Data'!$A:$CW,96,FALSE),"unknown")</f>
        <v>Retired</v>
      </c>
      <c r="BF161" s="96" t="str">
        <f>IFERROR(VLOOKUP(Table1[[#This Row],[RespondentID]],'All Data'!$A:$CW,97,FALSE),"unknown")</f>
        <v>Yes</v>
      </c>
      <c r="BG161" s="96" t="str">
        <f>IFERROR(VLOOKUP(Table1[[#This Row],[RespondentID]],'All Data'!$A:$CW,98,FALSE),"unknown")</f>
        <v>Medicare</v>
      </c>
      <c r="BH161" s="96" t="str">
        <f>IFERROR(VLOOKUP(Table1[[#This Row],[RespondentID]],'All Data'!$A:$CW,99,FALSE),"unknown")</f>
        <v>Yes</v>
      </c>
    </row>
    <row r="162" spans="1:60">
      <c r="A162">
        <v>114376158862</v>
      </c>
      <c r="G162" t="s">
        <v>53</v>
      </c>
      <c r="H162" t="s">
        <v>54</v>
      </c>
      <c r="I162" t="s">
        <v>55</v>
      </c>
      <c r="U162" s="29">
        <f t="shared" si="46"/>
        <v>3</v>
      </c>
      <c r="V162" s="29">
        <f t="shared" si="47"/>
        <v>1</v>
      </c>
      <c r="W162" s="29"/>
      <c r="X162" s="29">
        <f t="shared" si="48"/>
        <v>0</v>
      </c>
      <c r="Y162" s="29">
        <f t="shared" si="49"/>
        <v>0</v>
      </c>
      <c r="Z162" s="29">
        <f t="shared" si="50"/>
        <v>0</v>
      </c>
      <c r="AA162" s="29">
        <f t="shared" si="51"/>
        <v>0</v>
      </c>
      <c r="AB162" s="29">
        <f t="shared" si="52"/>
        <v>0</v>
      </c>
      <c r="AC162" s="29">
        <f t="shared" si="53"/>
        <v>1</v>
      </c>
      <c r="AD162" s="29">
        <f t="shared" si="54"/>
        <v>1</v>
      </c>
      <c r="AE162" s="29">
        <f t="shared" si="55"/>
        <v>1</v>
      </c>
      <c r="AF162" s="29">
        <f t="shared" si="56"/>
        <v>0</v>
      </c>
      <c r="AG162" s="29">
        <f t="shared" si="57"/>
        <v>0</v>
      </c>
      <c r="AH162" s="29">
        <f t="shared" si="58"/>
        <v>0</v>
      </c>
      <c r="AI162" s="29">
        <f t="shared" si="59"/>
        <v>0</v>
      </c>
      <c r="AJ162" s="29">
        <f t="shared" si="60"/>
        <v>0</v>
      </c>
      <c r="AK162" s="29">
        <f t="shared" si="61"/>
        <v>0</v>
      </c>
      <c r="AL162" s="29">
        <f t="shared" si="62"/>
        <v>0</v>
      </c>
      <c r="AM162" s="29">
        <f t="shared" si="63"/>
        <v>0</v>
      </c>
      <c r="AN162" s="29">
        <f t="shared" si="64"/>
        <v>0</v>
      </c>
      <c r="AO162" s="29">
        <f t="shared" si="65"/>
        <v>0</v>
      </c>
      <c r="AP162" s="29"/>
      <c r="AQ162" s="29"/>
      <c r="AR162" s="29">
        <f t="shared" si="66"/>
        <v>3</v>
      </c>
      <c r="AS162" s="29">
        <f t="shared" si="67"/>
        <v>3</v>
      </c>
      <c r="AT162" s="29" t="str">
        <f t="shared" si="68"/>
        <v>Correct</v>
      </c>
      <c r="AU162" s="29"/>
      <c r="AV162" s="96" t="str">
        <f>IFERROR(VLOOKUP(Table1[[#This Row],[RespondentID]],'All Data'!$A:$CO,87,FALSE),"unknown")</f>
        <v>Woman</v>
      </c>
      <c r="AW162" s="96" t="str">
        <f>IFERROR(VLOOKUP(Table1[[#This Row],[RespondentID]],'All Data'!$A:$CO,88,FALSE),"unknown")</f>
        <v>25-34 years</v>
      </c>
      <c r="AX162" s="96" t="str">
        <f>IFERROR(VLOOKUP(Table1[[#This Row],[RespondentID]],'All Data'!$A:$CO,89,FALSE),"unknown")</f>
        <v>Suffolk</v>
      </c>
      <c r="AY162" s="96" t="str">
        <f>IFERROR(VLOOKUP(Table1[[#This Row],[RespondentID]],'All Data'!$A:$CO,90,FALSE),"unknown")</f>
        <v>Dix Hills, 11746</v>
      </c>
      <c r="AZ162" s="96" t="str">
        <f>IFERROR(VLOOKUP(Table1[[#This Row],[RespondentID]],'All Data'!$A:$CO,91,FALSE),"unknown")</f>
        <v>White</v>
      </c>
      <c r="BA162" s="96" t="str">
        <f>IFERROR(VLOOKUP(Table1[[#This Row],[RespondentID]],'All Data'!$A:$CO,92,FALSE),"unknown")</f>
        <v>Not Hispanic or Latino</v>
      </c>
      <c r="BB162" s="96" t="str">
        <f>IFERROR(VLOOKUP(Table1[[#This Row],[RespondentID]],'All Data'!$A:$CO,93,FALSE),"unknown")</f>
        <v>English</v>
      </c>
      <c r="BC162" s="96" t="str">
        <f>IFERROR(VLOOKUP(Table1[[#This Row],[RespondentID]],'All Data'!$A:$CW,94,FALSE),"unknown")</f>
        <v>$50,000 to $74,999</v>
      </c>
      <c r="BD162" s="96" t="str">
        <f>IFERROR(VLOOKUP(Table1[[#This Row],[RespondentID]],'All Data'!$A:$CW,95,FALSE),"unknown")</f>
        <v>Doctorate</v>
      </c>
      <c r="BE162" s="96" t="str">
        <f>IFERROR(VLOOKUP(Table1[[#This Row],[RespondentID]],'All Data'!$A:$CW,96,FALSE),"unknown")</f>
        <v>Employed for wages</v>
      </c>
      <c r="BF162" s="96" t="str">
        <f>IFERROR(VLOOKUP(Table1[[#This Row],[RespondentID]],'All Data'!$A:$CW,97,FALSE),"unknown")</f>
        <v>Yes</v>
      </c>
      <c r="BG162" s="96" t="str">
        <f>IFERROR(VLOOKUP(Table1[[#This Row],[RespondentID]],'All Data'!$A:$CW,98,FALSE),"unknown")</f>
        <v>Private/Commercial</v>
      </c>
      <c r="BH162" s="96" t="str">
        <f>IFERROR(VLOOKUP(Table1[[#This Row],[RespondentID]],'All Data'!$A:$CW,99,FALSE),"unknown")</f>
        <v>Yes</v>
      </c>
    </row>
    <row r="163" spans="1:60">
      <c r="A163">
        <v>114376080626</v>
      </c>
      <c r="B163" t="s">
        <v>49</v>
      </c>
      <c r="D163" t="s">
        <v>51</v>
      </c>
      <c r="F163" t="s">
        <v>52</v>
      </c>
      <c r="G163" t="s">
        <v>53</v>
      </c>
      <c r="H163" t="s">
        <v>54</v>
      </c>
      <c r="I163" t="s">
        <v>55</v>
      </c>
      <c r="K163" t="s">
        <v>57</v>
      </c>
      <c r="N163" t="s">
        <v>24</v>
      </c>
      <c r="R163" t="s">
        <v>62</v>
      </c>
      <c r="S163" t="s">
        <v>63</v>
      </c>
      <c r="U163" s="29">
        <f t="shared" si="46"/>
        <v>10</v>
      </c>
      <c r="V163" s="29">
        <f t="shared" si="47"/>
        <v>0.3</v>
      </c>
      <c r="W163" s="29"/>
      <c r="X163" s="29">
        <f t="shared" si="48"/>
        <v>0.3</v>
      </c>
      <c r="Y163" s="29">
        <f t="shared" si="49"/>
        <v>0</v>
      </c>
      <c r="Z163" s="29">
        <f t="shared" si="50"/>
        <v>0.3</v>
      </c>
      <c r="AA163" s="29">
        <f t="shared" si="51"/>
        <v>0</v>
      </c>
      <c r="AB163" s="29">
        <f t="shared" si="52"/>
        <v>0.3</v>
      </c>
      <c r="AC163" s="29">
        <f t="shared" si="53"/>
        <v>0.3</v>
      </c>
      <c r="AD163" s="29">
        <f t="shared" si="54"/>
        <v>0.3</v>
      </c>
      <c r="AE163" s="29">
        <f t="shared" si="55"/>
        <v>0.3</v>
      </c>
      <c r="AF163" s="29">
        <f t="shared" si="56"/>
        <v>0</v>
      </c>
      <c r="AG163" s="29">
        <f t="shared" si="57"/>
        <v>0.3</v>
      </c>
      <c r="AH163" s="29">
        <f t="shared" si="58"/>
        <v>0</v>
      </c>
      <c r="AI163" s="29">
        <f t="shared" si="59"/>
        <v>0</v>
      </c>
      <c r="AJ163" s="29">
        <f t="shared" si="60"/>
        <v>0.3</v>
      </c>
      <c r="AK163" s="29">
        <f t="shared" si="61"/>
        <v>0</v>
      </c>
      <c r="AL163" s="29">
        <f t="shared" si="62"/>
        <v>0</v>
      </c>
      <c r="AM163" s="29">
        <f t="shared" si="63"/>
        <v>0</v>
      </c>
      <c r="AN163" s="29">
        <f t="shared" si="64"/>
        <v>0.3</v>
      </c>
      <c r="AO163" s="29">
        <f t="shared" si="65"/>
        <v>0.3</v>
      </c>
      <c r="AP163" s="29"/>
      <c r="AQ163" s="29"/>
      <c r="AR163" s="29">
        <f t="shared" si="66"/>
        <v>2.9999999999999996</v>
      </c>
      <c r="AS163" s="29">
        <f t="shared" si="67"/>
        <v>10</v>
      </c>
      <c r="AT163" s="29" t="str">
        <f t="shared" si="68"/>
        <v>Correct</v>
      </c>
      <c r="AU163" s="29"/>
      <c r="AV163" s="96" t="str">
        <f>IFERROR(VLOOKUP(Table1[[#This Row],[RespondentID]],'All Data'!$A:$CO,87,FALSE),"unknown")</f>
        <v>Man</v>
      </c>
      <c r="AW163" s="96" t="str">
        <f>IFERROR(VLOOKUP(Table1[[#This Row],[RespondentID]],'All Data'!$A:$CO,88,FALSE),"unknown")</f>
        <v>25-34 years</v>
      </c>
      <c r="AX163" s="96" t="str">
        <f>IFERROR(VLOOKUP(Table1[[#This Row],[RespondentID]],'All Data'!$A:$CO,89,FALSE),"unknown")</f>
        <v>Nassau</v>
      </c>
      <c r="AY163" s="96" t="str">
        <f>IFERROR(VLOOKUP(Table1[[#This Row],[RespondentID]],'All Data'!$A:$CO,90,FALSE),"unknown")</f>
        <v>Syosset, 11791</v>
      </c>
      <c r="AZ163" s="96" t="str">
        <f>IFERROR(VLOOKUP(Table1[[#This Row],[RespondentID]],'All Data'!$A:$CO,91,FALSE),"unknown")</f>
        <v>White</v>
      </c>
      <c r="BA163" s="96">
        <f>IFERROR(VLOOKUP(Table1[[#This Row],[RespondentID]],'All Data'!$A:$CO,92,FALSE),"unknown")</f>
        <v>0</v>
      </c>
      <c r="BB163" s="96" t="str">
        <f>IFERROR(VLOOKUP(Table1[[#This Row],[RespondentID]],'All Data'!$A:$CO,93,FALSE),"unknown")</f>
        <v>English</v>
      </c>
      <c r="BC163" s="96">
        <f>IFERROR(VLOOKUP(Table1[[#This Row],[RespondentID]],'All Data'!$A:$CW,94,FALSE),"unknown")</f>
        <v>0</v>
      </c>
      <c r="BD163" s="96" t="str">
        <f>IFERROR(VLOOKUP(Table1[[#This Row],[RespondentID]],'All Data'!$A:$CW,95,FALSE),"unknown")</f>
        <v>College graduate</v>
      </c>
      <c r="BE163" s="96" t="str">
        <f>IFERROR(VLOOKUP(Table1[[#This Row],[RespondentID]],'All Data'!$A:$CW,96,FALSE),"unknown")</f>
        <v>Employed for wages</v>
      </c>
      <c r="BF163" s="96" t="str">
        <f>IFERROR(VLOOKUP(Table1[[#This Row],[RespondentID]],'All Data'!$A:$CW,97,FALSE),"unknown")</f>
        <v>Yes</v>
      </c>
      <c r="BG163" s="96" t="str">
        <f>IFERROR(VLOOKUP(Table1[[#This Row],[RespondentID]],'All Data'!$A:$CW,98,FALSE),"unknown")</f>
        <v>Private/Commercial</v>
      </c>
      <c r="BH163" s="96" t="str">
        <f>IFERROR(VLOOKUP(Table1[[#This Row],[RespondentID]],'All Data'!$A:$CW,99,FALSE),"unknown")</f>
        <v>Yes</v>
      </c>
    </row>
    <row r="164" spans="1:60">
      <c r="A164">
        <v>114376075102</v>
      </c>
      <c r="B164" t="s">
        <v>49</v>
      </c>
      <c r="E164" t="s">
        <v>17</v>
      </c>
      <c r="R164" t="s">
        <v>62</v>
      </c>
      <c r="U164" s="29">
        <f t="shared" si="46"/>
        <v>3</v>
      </c>
      <c r="V164" s="29">
        <f t="shared" si="47"/>
        <v>1</v>
      </c>
      <c r="W164" s="29"/>
      <c r="X164" s="29">
        <f t="shared" si="48"/>
        <v>1</v>
      </c>
      <c r="Y164" s="29">
        <f t="shared" si="49"/>
        <v>0</v>
      </c>
      <c r="Z164" s="29">
        <f t="shared" si="50"/>
        <v>0</v>
      </c>
      <c r="AA164" s="29">
        <f t="shared" si="51"/>
        <v>1</v>
      </c>
      <c r="AB164" s="29">
        <f t="shared" si="52"/>
        <v>0</v>
      </c>
      <c r="AC164" s="29">
        <f t="shared" si="53"/>
        <v>0</v>
      </c>
      <c r="AD164" s="29">
        <f t="shared" si="54"/>
        <v>0</v>
      </c>
      <c r="AE164" s="29">
        <f t="shared" si="55"/>
        <v>0</v>
      </c>
      <c r="AF164" s="29">
        <f t="shared" si="56"/>
        <v>0</v>
      </c>
      <c r="AG164" s="29">
        <f t="shared" si="57"/>
        <v>0</v>
      </c>
      <c r="AH164" s="29">
        <f t="shared" si="58"/>
        <v>0</v>
      </c>
      <c r="AI164" s="29">
        <f t="shared" si="59"/>
        <v>0</v>
      </c>
      <c r="AJ164" s="29">
        <f t="shared" si="60"/>
        <v>0</v>
      </c>
      <c r="AK164" s="29">
        <f t="shared" si="61"/>
        <v>0</v>
      </c>
      <c r="AL164" s="29">
        <f t="shared" si="62"/>
        <v>0</v>
      </c>
      <c r="AM164" s="29">
        <f t="shared" si="63"/>
        <v>0</v>
      </c>
      <c r="AN164" s="29">
        <f t="shared" si="64"/>
        <v>1</v>
      </c>
      <c r="AO164" s="29">
        <f t="shared" si="65"/>
        <v>0</v>
      </c>
      <c r="AP164" s="29"/>
      <c r="AQ164" s="29"/>
      <c r="AR164" s="29">
        <f t="shared" si="66"/>
        <v>3</v>
      </c>
      <c r="AS164" s="29">
        <f t="shared" si="67"/>
        <v>3</v>
      </c>
      <c r="AT164" s="29" t="str">
        <f t="shared" si="68"/>
        <v>Correct</v>
      </c>
      <c r="AU164" s="29"/>
      <c r="AV164" s="96" t="str">
        <f>IFERROR(VLOOKUP(Table1[[#This Row],[RespondentID]],'All Data'!$A:$CO,87,FALSE),"unknown")</f>
        <v>Man</v>
      </c>
      <c r="AW164" s="96" t="str">
        <f>IFERROR(VLOOKUP(Table1[[#This Row],[RespondentID]],'All Data'!$A:$CO,88,FALSE),"unknown")</f>
        <v>65+ years</v>
      </c>
      <c r="AX164" s="96" t="str">
        <f>IFERROR(VLOOKUP(Table1[[#This Row],[RespondentID]],'All Data'!$A:$CO,89,FALSE),"unknown")</f>
        <v>Suffolk</v>
      </c>
      <c r="AY164" s="96" t="str">
        <f>IFERROR(VLOOKUP(Table1[[#This Row],[RespondentID]],'All Data'!$A:$CO,90,FALSE),"unknown")</f>
        <v>East Northport, 11731</v>
      </c>
      <c r="AZ164" s="96" t="str">
        <f>IFERROR(VLOOKUP(Table1[[#This Row],[RespondentID]],'All Data'!$A:$CO,91,FALSE),"unknown")</f>
        <v>White</v>
      </c>
      <c r="BA164" s="96">
        <f>IFERROR(VLOOKUP(Table1[[#This Row],[RespondentID]],'All Data'!$A:$CO,92,FALSE),"unknown")</f>
        <v>0</v>
      </c>
      <c r="BB164" s="96" t="str">
        <f>IFERROR(VLOOKUP(Table1[[#This Row],[RespondentID]],'All Data'!$A:$CO,93,FALSE),"unknown")</f>
        <v>English</v>
      </c>
      <c r="BC164" s="96" t="str">
        <f>IFERROR(VLOOKUP(Table1[[#This Row],[RespondentID]],'All Data'!$A:$CW,94,FALSE),"unknown")</f>
        <v>$75,000 to $125,000</v>
      </c>
      <c r="BD164" s="96" t="str">
        <f>IFERROR(VLOOKUP(Table1[[#This Row],[RespondentID]],'All Data'!$A:$CW,95,FALSE),"unknown")</f>
        <v>Graduate school</v>
      </c>
      <c r="BE164" s="96" t="str">
        <f>IFERROR(VLOOKUP(Table1[[#This Row],[RespondentID]],'All Data'!$A:$CW,96,FALSE),"unknown")</f>
        <v>Retired</v>
      </c>
      <c r="BF164" s="96" t="str">
        <f>IFERROR(VLOOKUP(Table1[[#This Row],[RespondentID]],'All Data'!$A:$CW,97,FALSE),"unknown")</f>
        <v>Yes</v>
      </c>
      <c r="BG164" s="96" t="str">
        <f>IFERROR(VLOOKUP(Table1[[#This Row],[RespondentID]],'All Data'!$A:$CW,98,FALSE),"unknown")</f>
        <v>Medicare, Private/Commercial</v>
      </c>
      <c r="BH164" s="96" t="str">
        <f>IFERROR(VLOOKUP(Table1[[#This Row],[RespondentID]],'All Data'!$A:$CW,99,FALSE),"unknown")</f>
        <v>Yes</v>
      </c>
    </row>
    <row r="165" spans="1:60">
      <c r="A165">
        <v>114376072291</v>
      </c>
      <c r="E165" t="s">
        <v>17</v>
      </c>
      <c r="K165" t="s">
        <v>57</v>
      </c>
      <c r="S165" t="s">
        <v>63</v>
      </c>
      <c r="U165" s="29">
        <f t="shared" si="46"/>
        <v>3</v>
      </c>
      <c r="V165" s="29">
        <f t="shared" si="47"/>
        <v>1</v>
      </c>
      <c r="W165" s="29"/>
      <c r="X165" s="29">
        <f t="shared" si="48"/>
        <v>0</v>
      </c>
      <c r="Y165" s="29">
        <f t="shared" si="49"/>
        <v>0</v>
      </c>
      <c r="Z165" s="29">
        <f t="shared" si="50"/>
        <v>0</v>
      </c>
      <c r="AA165" s="29">
        <f t="shared" si="51"/>
        <v>1</v>
      </c>
      <c r="AB165" s="29">
        <f t="shared" si="52"/>
        <v>0</v>
      </c>
      <c r="AC165" s="29">
        <f t="shared" si="53"/>
        <v>0</v>
      </c>
      <c r="AD165" s="29">
        <f t="shared" si="54"/>
        <v>0</v>
      </c>
      <c r="AE165" s="29">
        <f t="shared" si="55"/>
        <v>0</v>
      </c>
      <c r="AF165" s="29">
        <f t="shared" si="56"/>
        <v>0</v>
      </c>
      <c r="AG165" s="29">
        <f t="shared" si="57"/>
        <v>1</v>
      </c>
      <c r="AH165" s="29">
        <f t="shared" si="58"/>
        <v>0</v>
      </c>
      <c r="AI165" s="29">
        <f t="shared" si="59"/>
        <v>0</v>
      </c>
      <c r="AJ165" s="29">
        <f t="shared" si="60"/>
        <v>0</v>
      </c>
      <c r="AK165" s="29">
        <f t="shared" si="61"/>
        <v>0</v>
      </c>
      <c r="AL165" s="29">
        <f t="shared" si="62"/>
        <v>0</v>
      </c>
      <c r="AM165" s="29">
        <f t="shared" si="63"/>
        <v>0</v>
      </c>
      <c r="AN165" s="29">
        <f t="shared" si="64"/>
        <v>0</v>
      </c>
      <c r="AO165" s="29">
        <f t="shared" si="65"/>
        <v>1</v>
      </c>
      <c r="AP165" s="29"/>
      <c r="AQ165" s="29"/>
      <c r="AR165" s="29">
        <f t="shared" si="66"/>
        <v>3</v>
      </c>
      <c r="AS165" s="29">
        <f t="shared" si="67"/>
        <v>3</v>
      </c>
      <c r="AT165" s="29" t="str">
        <f t="shared" si="68"/>
        <v>Correct</v>
      </c>
      <c r="AU165" s="29"/>
      <c r="AV165" s="96" t="str">
        <f>IFERROR(VLOOKUP(Table1[[#This Row],[RespondentID]],'All Data'!$A:$CO,87,FALSE),"unknown")</f>
        <v>Woman</v>
      </c>
      <c r="AW165" s="96" t="str">
        <f>IFERROR(VLOOKUP(Table1[[#This Row],[RespondentID]],'All Data'!$A:$CO,88,FALSE),"unknown")</f>
        <v>65+ years</v>
      </c>
      <c r="AX165" s="96" t="str">
        <f>IFERROR(VLOOKUP(Table1[[#This Row],[RespondentID]],'All Data'!$A:$CO,89,FALSE),"unknown")</f>
        <v>Suffolk</v>
      </c>
      <c r="AY165" s="96" t="str">
        <f>IFERROR(VLOOKUP(Table1[[#This Row],[RespondentID]],'All Data'!$A:$CO,90,FALSE),"unknown")</f>
        <v>Northport, 11768</v>
      </c>
      <c r="AZ165" s="96" t="str">
        <f>IFERROR(VLOOKUP(Table1[[#This Row],[RespondentID]],'All Data'!$A:$CO,91,FALSE),"unknown")</f>
        <v>White</v>
      </c>
      <c r="BA165" s="96" t="str">
        <f>IFERROR(VLOOKUP(Table1[[#This Row],[RespondentID]],'All Data'!$A:$CO,92,FALSE),"unknown")</f>
        <v>Hispanic or Latino</v>
      </c>
      <c r="BB165" s="96" t="str">
        <f>IFERROR(VLOOKUP(Table1[[#This Row],[RespondentID]],'All Data'!$A:$CO,93,FALSE),"unknown")</f>
        <v>English</v>
      </c>
      <c r="BC165" s="96" t="str">
        <f>IFERROR(VLOOKUP(Table1[[#This Row],[RespondentID]],'All Data'!$A:$CW,94,FALSE),"unknown")</f>
        <v>$75,000 to $125,000</v>
      </c>
      <c r="BD165" s="96" t="str">
        <f>IFERROR(VLOOKUP(Table1[[#This Row],[RespondentID]],'All Data'!$A:$CW,95,FALSE),"unknown")</f>
        <v>Some college</v>
      </c>
      <c r="BE165" s="96" t="str">
        <f>IFERROR(VLOOKUP(Table1[[#This Row],[RespondentID]],'All Data'!$A:$CW,96,FALSE),"unknown")</f>
        <v>Retired</v>
      </c>
      <c r="BF165" s="96" t="str">
        <f>IFERROR(VLOOKUP(Table1[[#This Row],[RespondentID]],'All Data'!$A:$CW,97,FALSE),"unknown")</f>
        <v>Yes</v>
      </c>
      <c r="BG165" s="96" t="str">
        <f>IFERROR(VLOOKUP(Table1[[#This Row],[RespondentID]],'All Data'!$A:$CW,98,FALSE),"unknown")</f>
        <v>Medicare, Private/Commercial</v>
      </c>
      <c r="BH165" s="96" t="str">
        <f>IFERROR(VLOOKUP(Table1[[#This Row],[RespondentID]],'All Data'!$A:$CW,99,FALSE),"unknown")</f>
        <v>Yes</v>
      </c>
    </row>
    <row r="166" spans="1:60">
      <c r="A166">
        <v>114376063692</v>
      </c>
      <c r="K166" t="s">
        <v>57</v>
      </c>
      <c r="U166" s="29">
        <f t="shared" si="46"/>
        <v>1</v>
      </c>
      <c r="V166" s="29">
        <f t="shared" si="47"/>
        <v>3</v>
      </c>
      <c r="W166" s="29"/>
      <c r="X166" s="29">
        <f t="shared" si="48"/>
        <v>0</v>
      </c>
      <c r="Y166" s="29">
        <f t="shared" si="49"/>
        <v>0</v>
      </c>
      <c r="Z166" s="29">
        <f t="shared" si="50"/>
        <v>0</v>
      </c>
      <c r="AA166" s="29">
        <f t="shared" si="51"/>
        <v>0</v>
      </c>
      <c r="AB166" s="29">
        <f t="shared" si="52"/>
        <v>0</v>
      </c>
      <c r="AC166" s="29">
        <f t="shared" si="53"/>
        <v>0</v>
      </c>
      <c r="AD166" s="29">
        <f t="shared" si="54"/>
        <v>0</v>
      </c>
      <c r="AE166" s="29">
        <f t="shared" si="55"/>
        <v>0</v>
      </c>
      <c r="AF166" s="29">
        <f t="shared" si="56"/>
        <v>0</v>
      </c>
      <c r="AG166" s="29">
        <f t="shared" si="57"/>
        <v>1</v>
      </c>
      <c r="AH166" s="29">
        <f t="shared" si="58"/>
        <v>0</v>
      </c>
      <c r="AI166" s="29">
        <f t="shared" si="59"/>
        <v>0</v>
      </c>
      <c r="AJ166" s="29">
        <f t="shared" si="60"/>
        <v>0</v>
      </c>
      <c r="AK166" s="29">
        <f t="shared" si="61"/>
        <v>0</v>
      </c>
      <c r="AL166" s="29">
        <f t="shared" si="62"/>
        <v>0</v>
      </c>
      <c r="AM166" s="29">
        <f t="shared" si="63"/>
        <v>0</v>
      </c>
      <c r="AN166" s="29">
        <f t="shared" si="64"/>
        <v>0</v>
      </c>
      <c r="AO166" s="29">
        <f t="shared" si="65"/>
        <v>0</v>
      </c>
      <c r="AP166" s="29"/>
      <c r="AQ166" s="29"/>
      <c r="AR166" s="29">
        <f t="shared" si="66"/>
        <v>1</v>
      </c>
      <c r="AS166" s="29">
        <f t="shared" si="67"/>
        <v>1</v>
      </c>
      <c r="AT166" s="29" t="str">
        <f t="shared" si="68"/>
        <v>Correct</v>
      </c>
      <c r="AU166" s="29"/>
      <c r="AV166" s="96" t="str">
        <f>IFERROR(VLOOKUP(Table1[[#This Row],[RespondentID]],'All Data'!$A:$CO,87,FALSE),"unknown")</f>
        <v>Woman</v>
      </c>
      <c r="AW166" s="96" t="str">
        <f>IFERROR(VLOOKUP(Table1[[#This Row],[RespondentID]],'All Data'!$A:$CO,88,FALSE),"unknown")</f>
        <v>55-64 years</v>
      </c>
      <c r="AX166" s="96" t="str">
        <f>IFERROR(VLOOKUP(Table1[[#This Row],[RespondentID]],'All Data'!$A:$CO,89,FALSE),"unknown")</f>
        <v>Suffolk</v>
      </c>
      <c r="AY166" s="96" t="str">
        <f>IFERROR(VLOOKUP(Table1[[#This Row],[RespondentID]],'All Data'!$A:$CO,90,FALSE),"unknown")</f>
        <v>Huntington, 11743</v>
      </c>
      <c r="AZ166" s="96" t="str">
        <f>IFERROR(VLOOKUP(Table1[[#This Row],[RespondentID]],'All Data'!$A:$CO,91,FALSE),"unknown")</f>
        <v>White</v>
      </c>
      <c r="BA166" s="96">
        <f>IFERROR(VLOOKUP(Table1[[#This Row],[RespondentID]],'All Data'!$A:$CO,92,FALSE),"unknown")</f>
        <v>0</v>
      </c>
      <c r="BB166" s="96" t="str">
        <f>IFERROR(VLOOKUP(Table1[[#This Row],[RespondentID]],'All Data'!$A:$CO,93,FALSE),"unknown")</f>
        <v>English</v>
      </c>
      <c r="BC166" s="96" t="str">
        <f>IFERROR(VLOOKUP(Table1[[#This Row],[RespondentID]],'All Data'!$A:$CW,94,FALSE),"unknown")</f>
        <v>$75,000 to $125,000</v>
      </c>
      <c r="BD166" s="96" t="str">
        <f>IFERROR(VLOOKUP(Table1[[#This Row],[RespondentID]],'All Data'!$A:$CW,95,FALSE),"unknown")</f>
        <v>High school graduate</v>
      </c>
      <c r="BE166" s="96" t="str">
        <f>IFERROR(VLOOKUP(Table1[[#This Row],[RespondentID]],'All Data'!$A:$CW,96,FALSE),"unknown")</f>
        <v>Employed for wages</v>
      </c>
      <c r="BF166" s="96" t="str">
        <f>IFERROR(VLOOKUP(Table1[[#This Row],[RespondentID]],'All Data'!$A:$CW,97,FALSE),"unknown")</f>
        <v>Yes</v>
      </c>
      <c r="BG166" s="96" t="str">
        <f>IFERROR(VLOOKUP(Table1[[#This Row],[RespondentID]],'All Data'!$A:$CW,98,FALSE),"unknown")</f>
        <v>Private/Commercial</v>
      </c>
      <c r="BH166" s="96" t="str">
        <f>IFERROR(VLOOKUP(Table1[[#This Row],[RespondentID]],'All Data'!$A:$CW,99,FALSE),"unknown")</f>
        <v>Yes</v>
      </c>
    </row>
    <row r="167" spans="1:60">
      <c r="A167">
        <v>114376061706</v>
      </c>
      <c r="U167" s="29">
        <f t="shared" si="46"/>
        <v>0</v>
      </c>
      <c r="V167" s="29" t="e">
        <f t="shared" si="47"/>
        <v>#DIV/0!</v>
      </c>
      <c r="W167" s="29"/>
      <c r="X167" s="29">
        <f t="shared" si="48"/>
        <v>0</v>
      </c>
      <c r="Y167" s="29">
        <f t="shared" si="49"/>
        <v>0</v>
      </c>
      <c r="Z167" s="29">
        <f t="shared" si="50"/>
        <v>0</v>
      </c>
      <c r="AA167" s="29">
        <f t="shared" si="51"/>
        <v>0</v>
      </c>
      <c r="AB167" s="29">
        <f t="shared" si="52"/>
        <v>0</v>
      </c>
      <c r="AC167" s="29">
        <f t="shared" si="53"/>
        <v>0</v>
      </c>
      <c r="AD167" s="29">
        <f t="shared" si="54"/>
        <v>0</v>
      </c>
      <c r="AE167" s="29">
        <f t="shared" si="55"/>
        <v>0</v>
      </c>
      <c r="AF167" s="29">
        <f t="shared" si="56"/>
        <v>0</v>
      </c>
      <c r="AG167" s="29">
        <f t="shared" si="57"/>
        <v>0</v>
      </c>
      <c r="AH167" s="29">
        <f t="shared" si="58"/>
        <v>0</v>
      </c>
      <c r="AI167" s="29">
        <f t="shared" si="59"/>
        <v>0</v>
      </c>
      <c r="AJ167" s="29">
        <f t="shared" si="60"/>
        <v>0</v>
      </c>
      <c r="AK167" s="29">
        <f t="shared" si="61"/>
        <v>0</v>
      </c>
      <c r="AL167" s="29">
        <f t="shared" si="62"/>
        <v>0</v>
      </c>
      <c r="AM167" s="29">
        <f t="shared" si="63"/>
        <v>0</v>
      </c>
      <c r="AN167" s="29">
        <f t="shared" si="64"/>
        <v>0</v>
      </c>
      <c r="AO167" s="29">
        <f t="shared" si="65"/>
        <v>0</v>
      </c>
      <c r="AP167" s="29"/>
      <c r="AQ167" s="29"/>
      <c r="AR167" s="29">
        <f t="shared" si="66"/>
        <v>0</v>
      </c>
      <c r="AS167" s="29">
        <f t="shared" si="67"/>
        <v>0</v>
      </c>
      <c r="AT167" s="29" t="str">
        <f t="shared" si="68"/>
        <v>Correct</v>
      </c>
      <c r="AU167" s="29"/>
      <c r="AV167" s="96" t="str">
        <f>IFERROR(VLOOKUP(Table1[[#This Row],[RespondentID]],'All Data'!$A:$CO,87,FALSE),"unknown")</f>
        <v>Woman</v>
      </c>
      <c r="AW167" s="96" t="str">
        <f>IFERROR(VLOOKUP(Table1[[#This Row],[RespondentID]],'All Data'!$A:$CO,88,FALSE),"unknown")</f>
        <v>65+ years</v>
      </c>
      <c r="AX167" s="96" t="str">
        <f>IFERROR(VLOOKUP(Table1[[#This Row],[RespondentID]],'All Data'!$A:$CO,89,FALSE),"unknown")</f>
        <v>Suffolk</v>
      </c>
      <c r="AY167" s="96" t="str">
        <f>IFERROR(VLOOKUP(Table1[[#This Row],[RespondentID]],'All Data'!$A:$CO,90,FALSE),"unknown")</f>
        <v>Northport, 11768</v>
      </c>
      <c r="AZ167" s="96" t="str">
        <f>IFERROR(VLOOKUP(Table1[[#This Row],[RespondentID]],'All Data'!$A:$CO,91,FALSE),"unknown")</f>
        <v>White</v>
      </c>
      <c r="BA167" s="96">
        <f>IFERROR(VLOOKUP(Table1[[#This Row],[RespondentID]],'All Data'!$A:$CO,92,FALSE),"unknown")</f>
        <v>0</v>
      </c>
      <c r="BB167" s="96" t="str">
        <f>IFERROR(VLOOKUP(Table1[[#This Row],[RespondentID]],'All Data'!$A:$CO,93,FALSE),"unknown")</f>
        <v>English</v>
      </c>
      <c r="BC167" s="96" t="str">
        <f>IFERROR(VLOOKUP(Table1[[#This Row],[RespondentID]],'All Data'!$A:$CW,94,FALSE),"unknown")</f>
        <v>$35,000 to $49,999</v>
      </c>
      <c r="BD167" s="96" t="str">
        <f>IFERROR(VLOOKUP(Table1[[#This Row],[RespondentID]],'All Data'!$A:$CW,95,FALSE),"unknown")</f>
        <v>College graduate</v>
      </c>
      <c r="BE167" s="96" t="str">
        <f>IFERROR(VLOOKUP(Table1[[#This Row],[RespondentID]],'All Data'!$A:$CW,96,FALSE),"unknown")</f>
        <v>Retired</v>
      </c>
      <c r="BF167" s="96" t="str">
        <f>IFERROR(VLOOKUP(Table1[[#This Row],[RespondentID]],'All Data'!$A:$CW,97,FALSE),"unknown")</f>
        <v>Yes</v>
      </c>
      <c r="BG167" s="96" t="str">
        <f>IFERROR(VLOOKUP(Table1[[#This Row],[RespondentID]],'All Data'!$A:$CW,98,FALSE),"unknown")</f>
        <v>Medicare</v>
      </c>
      <c r="BH167" s="96" t="str">
        <f>IFERROR(VLOOKUP(Table1[[#This Row],[RespondentID]],'All Data'!$A:$CW,99,FALSE),"unknown")</f>
        <v>Yes</v>
      </c>
    </row>
    <row r="168" spans="1:60">
      <c r="A168">
        <v>114376059558</v>
      </c>
      <c r="B168" t="s">
        <v>49</v>
      </c>
      <c r="E168" t="s">
        <v>17</v>
      </c>
      <c r="N168" t="s">
        <v>24</v>
      </c>
      <c r="U168" s="29">
        <f t="shared" si="46"/>
        <v>3</v>
      </c>
      <c r="V168" s="29">
        <f t="shared" si="47"/>
        <v>1</v>
      </c>
      <c r="W168" s="29"/>
      <c r="X168" s="29">
        <f t="shared" si="48"/>
        <v>1</v>
      </c>
      <c r="Y168" s="29">
        <f t="shared" si="49"/>
        <v>0</v>
      </c>
      <c r="Z168" s="29">
        <f t="shared" si="50"/>
        <v>0</v>
      </c>
      <c r="AA168" s="29">
        <f t="shared" si="51"/>
        <v>1</v>
      </c>
      <c r="AB168" s="29">
        <f t="shared" si="52"/>
        <v>0</v>
      </c>
      <c r="AC168" s="29">
        <f t="shared" si="53"/>
        <v>0</v>
      </c>
      <c r="AD168" s="29">
        <f t="shared" si="54"/>
        <v>0</v>
      </c>
      <c r="AE168" s="29">
        <f t="shared" si="55"/>
        <v>0</v>
      </c>
      <c r="AF168" s="29">
        <f t="shared" si="56"/>
        <v>0</v>
      </c>
      <c r="AG168" s="29">
        <f t="shared" si="57"/>
        <v>0</v>
      </c>
      <c r="AH168" s="29">
        <f t="shared" si="58"/>
        <v>0</v>
      </c>
      <c r="AI168" s="29">
        <f t="shared" si="59"/>
        <v>0</v>
      </c>
      <c r="AJ168" s="29">
        <f t="shared" si="60"/>
        <v>1</v>
      </c>
      <c r="AK168" s="29">
        <f t="shared" si="61"/>
        <v>0</v>
      </c>
      <c r="AL168" s="29">
        <f t="shared" si="62"/>
        <v>0</v>
      </c>
      <c r="AM168" s="29">
        <f t="shared" si="63"/>
        <v>0</v>
      </c>
      <c r="AN168" s="29">
        <f t="shared" si="64"/>
        <v>0</v>
      </c>
      <c r="AO168" s="29">
        <f t="shared" si="65"/>
        <v>0</v>
      </c>
      <c r="AP168" s="29"/>
      <c r="AQ168" s="29"/>
      <c r="AR168" s="29">
        <f t="shared" si="66"/>
        <v>3</v>
      </c>
      <c r="AS168" s="29">
        <f t="shared" si="67"/>
        <v>3</v>
      </c>
      <c r="AT168" s="29" t="str">
        <f t="shared" si="68"/>
        <v>Correct</v>
      </c>
      <c r="AU168" s="29"/>
      <c r="AV168" s="96" t="str">
        <f>IFERROR(VLOOKUP(Table1[[#This Row],[RespondentID]],'All Data'!$A:$CO,87,FALSE),"unknown")</f>
        <v>Man</v>
      </c>
      <c r="AW168" s="96" t="str">
        <f>IFERROR(VLOOKUP(Table1[[#This Row],[RespondentID]],'All Data'!$A:$CO,88,FALSE),"unknown")</f>
        <v>65+ years</v>
      </c>
      <c r="AX168" s="96" t="str">
        <f>IFERROR(VLOOKUP(Table1[[#This Row],[RespondentID]],'All Data'!$A:$CO,89,FALSE),"unknown")</f>
        <v>Suffolk</v>
      </c>
      <c r="AY168" s="96" t="str">
        <f>IFERROR(VLOOKUP(Table1[[#This Row],[RespondentID]],'All Data'!$A:$CO,90,FALSE),"unknown")</f>
        <v>East Northport, 11731</v>
      </c>
      <c r="AZ168" s="96" t="str">
        <f>IFERROR(VLOOKUP(Table1[[#This Row],[RespondentID]],'All Data'!$A:$CO,91,FALSE),"unknown")</f>
        <v>White</v>
      </c>
      <c r="BA168" s="96">
        <f>IFERROR(VLOOKUP(Table1[[#This Row],[RespondentID]],'All Data'!$A:$CO,92,FALSE),"unknown")</f>
        <v>0</v>
      </c>
      <c r="BB168" s="96" t="str">
        <f>IFERROR(VLOOKUP(Table1[[#This Row],[RespondentID]],'All Data'!$A:$CO,93,FALSE),"unknown")</f>
        <v>English</v>
      </c>
      <c r="BC168" s="96" t="str">
        <f>IFERROR(VLOOKUP(Table1[[#This Row],[RespondentID]],'All Data'!$A:$CW,94,FALSE),"unknown")</f>
        <v>Over $125,000</v>
      </c>
      <c r="BD168" s="96" t="str">
        <f>IFERROR(VLOOKUP(Table1[[#This Row],[RespondentID]],'All Data'!$A:$CW,95,FALSE),"unknown")</f>
        <v>Graduate school</v>
      </c>
      <c r="BE168" s="96" t="str">
        <f>IFERROR(VLOOKUP(Table1[[#This Row],[RespondentID]],'All Data'!$A:$CW,96,FALSE),"unknown")</f>
        <v>Retired</v>
      </c>
      <c r="BF168" s="96" t="str">
        <f>IFERROR(VLOOKUP(Table1[[#This Row],[RespondentID]],'All Data'!$A:$CW,97,FALSE),"unknown")</f>
        <v>Yes</v>
      </c>
      <c r="BG168" s="96" t="str">
        <f>IFERROR(VLOOKUP(Table1[[#This Row],[RespondentID]],'All Data'!$A:$CW,98,FALSE),"unknown")</f>
        <v>Medicare, Private/Commercial</v>
      </c>
      <c r="BH168" s="96" t="str">
        <f>IFERROR(VLOOKUP(Table1[[#This Row],[RespondentID]],'All Data'!$A:$CW,99,FALSE),"unknown")</f>
        <v>Yes</v>
      </c>
    </row>
    <row r="169" spans="1:60">
      <c r="A169">
        <v>114376025881</v>
      </c>
      <c r="B169" t="s">
        <v>49</v>
      </c>
      <c r="E169" t="s">
        <v>17</v>
      </c>
      <c r="H169" t="s">
        <v>54</v>
      </c>
      <c r="U169" s="29">
        <f t="shared" si="46"/>
        <v>3</v>
      </c>
      <c r="V169" s="29">
        <f t="shared" si="47"/>
        <v>1</v>
      </c>
      <c r="W169" s="29"/>
      <c r="X169" s="29">
        <f t="shared" si="48"/>
        <v>1</v>
      </c>
      <c r="Y169" s="29">
        <f t="shared" si="49"/>
        <v>0</v>
      </c>
      <c r="Z169" s="29">
        <f t="shared" si="50"/>
        <v>0</v>
      </c>
      <c r="AA169" s="29">
        <f t="shared" si="51"/>
        <v>1</v>
      </c>
      <c r="AB169" s="29">
        <f t="shared" si="52"/>
        <v>0</v>
      </c>
      <c r="AC169" s="29">
        <f t="shared" si="53"/>
        <v>0</v>
      </c>
      <c r="AD169" s="29">
        <f t="shared" si="54"/>
        <v>1</v>
      </c>
      <c r="AE169" s="29">
        <f t="shared" si="55"/>
        <v>0</v>
      </c>
      <c r="AF169" s="29">
        <f t="shared" si="56"/>
        <v>0</v>
      </c>
      <c r="AG169" s="29">
        <f t="shared" si="57"/>
        <v>0</v>
      </c>
      <c r="AH169" s="29">
        <f t="shared" si="58"/>
        <v>0</v>
      </c>
      <c r="AI169" s="29">
        <f t="shared" si="59"/>
        <v>0</v>
      </c>
      <c r="AJ169" s="29">
        <f t="shared" si="60"/>
        <v>0</v>
      </c>
      <c r="AK169" s="29">
        <f t="shared" si="61"/>
        <v>0</v>
      </c>
      <c r="AL169" s="29">
        <f t="shared" si="62"/>
        <v>0</v>
      </c>
      <c r="AM169" s="29">
        <f t="shared" si="63"/>
        <v>0</v>
      </c>
      <c r="AN169" s="29">
        <f t="shared" si="64"/>
        <v>0</v>
      </c>
      <c r="AO169" s="29">
        <f t="shared" si="65"/>
        <v>0</v>
      </c>
      <c r="AP169" s="29"/>
      <c r="AQ169" s="29"/>
      <c r="AR169" s="29">
        <f t="shared" si="66"/>
        <v>3</v>
      </c>
      <c r="AS169" s="29">
        <f t="shared" si="67"/>
        <v>3</v>
      </c>
      <c r="AT169" s="29" t="str">
        <f t="shared" si="68"/>
        <v>Correct</v>
      </c>
      <c r="AU169" s="29"/>
      <c r="AV169" s="96" t="str">
        <f>IFERROR(VLOOKUP(Table1[[#This Row],[RespondentID]],'All Data'!$A:$CO,87,FALSE),"unknown")</f>
        <v>Man</v>
      </c>
      <c r="AW169" s="96" t="str">
        <f>IFERROR(VLOOKUP(Table1[[#This Row],[RespondentID]],'All Data'!$A:$CO,88,FALSE),"unknown")</f>
        <v>55-64 years</v>
      </c>
      <c r="AX169" s="96" t="str">
        <f>IFERROR(VLOOKUP(Table1[[#This Row],[RespondentID]],'All Data'!$A:$CO,89,FALSE),"unknown")</f>
        <v>Suffolk</v>
      </c>
      <c r="AY169" s="96" t="str">
        <f>IFERROR(VLOOKUP(Table1[[#This Row],[RespondentID]],'All Data'!$A:$CO,90,FALSE),"unknown")</f>
        <v>Northport, 11768</v>
      </c>
      <c r="AZ169" s="96" t="str">
        <f>IFERROR(VLOOKUP(Table1[[#This Row],[RespondentID]],'All Data'!$A:$CO,91,FALSE),"unknown")</f>
        <v>White</v>
      </c>
      <c r="BA169" s="96">
        <f>IFERROR(VLOOKUP(Table1[[#This Row],[RespondentID]],'All Data'!$A:$CO,92,FALSE),"unknown")</f>
        <v>0</v>
      </c>
      <c r="BB169" s="96" t="str">
        <f>IFERROR(VLOOKUP(Table1[[#This Row],[RespondentID]],'All Data'!$A:$CO,93,FALSE),"unknown")</f>
        <v>English</v>
      </c>
      <c r="BC169" s="96" t="str">
        <f>IFERROR(VLOOKUP(Table1[[#This Row],[RespondentID]],'All Data'!$A:$CW,94,FALSE),"unknown")</f>
        <v>Over $125,000</v>
      </c>
      <c r="BD169" s="96" t="str">
        <f>IFERROR(VLOOKUP(Table1[[#This Row],[RespondentID]],'All Data'!$A:$CW,95,FALSE),"unknown")</f>
        <v>Graduate school</v>
      </c>
      <c r="BE169" s="96" t="str">
        <f>IFERROR(VLOOKUP(Table1[[#This Row],[RespondentID]],'All Data'!$A:$CW,96,FALSE),"unknown")</f>
        <v>Retired</v>
      </c>
      <c r="BF169" s="96" t="str">
        <f>IFERROR(VLOOKUP(Table1[[#This Row],[RespondentID]],'All Data'!$A:$CW,97,FALSE),"unknown")</f>
        <v>Yes</v>
      </c>
      <c r="BG169" s="96" t="str">
        <f>IFERROR(VLOOKUP(Table1[[#This Row],[RespondentID]],'All Data'!$A:$CW,98,FALSE),"unknown")</f>
        <v>Medicare</v>
      </c>
      <c r="BH169" s="96" t="str">
        <f>IFERROR(VLOOKUP(Table1[[#This Row],[RespondentID]],'All Data'!$A:$CW,99,FALSE),"unknown")</f>
        <v>Yes</v>
      </c>
    </row>
    <row r="170" spans="1:60">
      <c r="A170">
        <v>114376019328</v>
      </c>
      <c r="B170" t="s">
        <v>49</v>
      </c>
      <c r="E170" t="s">
        <v>17</v>
      </c>
      <c r="U170" s="29">
        <f t="shared" si="46"/>
        <v>2</v>
      </c>
      <c r="V170" s="29">
        <f t="shared" si="47"/>
        <v>1.5</v>
      </c>
      <c r="W170" s="29"/>
      <c r="X170" s="29">
        <f t="shared" si="48"/>
        <v>1</v>
      </c>
      <c r="Y170" s="29">
        <f t="shared" si="49"/>
        <v>0</v>
      </c>
      <c r="Z170" s="29">
        <f t="shared" si="50"/>
        <v>0</v>
      </c>
      <c r="AA170" s="29">
        <f t="shared" si="51"/>
        <v>1</v>
      </c>
      <c r="AB170" s="29">
        <f t="shared" si="52"/>
        <v>0</v>
      </c>
      <c r="AC170" s="29">
        <f t="shared" si="53"/>
        <v>0</v>
      </c>
      <c r="AD170" s="29">
        <f t="shared" si="54"/>
        <v>0</v>
      </c>
      <c r="AE170" s="29">
        <f t="shared" si="55"/>
        <v>0</v>
      </c>
      <c r="AF170" s="29">
        <f t="shared" si="56"/>
        <v>0</v>
      </c>
      <c r="AG170" s="29">
        <f t="shared" si="57"/>
        <v>0</v>
      </c>
      <c r="AH170" s="29">
        <f t="shared" si="58"/>
        <v>0</v>
      </c>
      <c r="AI170" s="29">
        <f t="shared" si="59"/>
        <v>0</v>
      </c>
      <c r="AJ170" s="29">
        <f t="shared" si="60"/>
        <v>0</v>
      </c>
      <c r="AK170" s="29">
        <f t="shared" si="61"/>
        <v>0</v>
      </c>
      <c r="AL170" s="29">
        <f t="shared" si="62"/>
        <v>0</v>
      </c>
      <c r="AM170" s="29">
        <f t="shared" si="63"/>
        <v>0</v>
      </c>
      <c r="AN170" s="29">
        <f t="shared" si="64"/>
        <v>0</v>
      </c>
      <c r="AO170" s="29">
        <f t="shared" si="65"/>
        <v>0</v>
      </c>
      <c r="AP170" s="29"/>
      <c r="AQ170" s="29"/>
      <c r="AR170" s="29">
        <f t="shared" si="66"/>
        <v>2</v>
      </c>
      <c r="AS170" s="29">
        <f t="shared" si="67"/>
        <v>2</v>
      </c>
      <c r="AT170" s="29" t="str">
        <f t="shared" si="68"/>
        <v>Correct</v>
      </c>
      <c r="AU170" s="29"/>
      <c r="AV170" s="96" t="str">
        <f>IFERROR(VLOOKUP(Table1[[#This Row],[RespondentID]],'All Data'!$A:$CO,87,FALSE),"unknown")</f>
        <v>Woman</v>
      </c>
      <c r="AW170" s="96" t="str">
        <f>IFERROR(VLOOKUP(Table1[[#This Row],[RespondentID]],'All Data'!$A:$CO,88,FALSE),"unknown")</f>
        <v>65+ years</v>
      </c>
      <c r="AX170" s="96" t="str">
        <f>IFERROR(VLOOKUP(Table1[[#This Row],[RespondentID]],'All Data'!$A:$CO,89,FALSE),"unknown")</f>
        <v>Suffolk</v>
      </c>
      <c r="AY170" s="96" t="str">
        <f>IFERROR(VLOOKUP(Table1[[#This Row],[RespondentID]],'All Data'!$A:$CO,90,FALSE),"unknown")</f>
        <v>Huntington, 11743</v>
      </c>
      <c r="AZ170" s="96" t="str">
        <f>IFERROR(VLOOKUP(Table1[[#This Row],[RespondentID]],'All Data'!$A:$CO,91,FALSE),"unknown")</f>
        <v>White</v>
      </c>
      <c r="BA170" s="96">
        <f>IFERROR(VLOOKUP(Table1[[#This Row],[RespondentID]],'All Data'!$A:$CO,92,FALSE),"unknown")</f>
        <v>0</v>
      </c>
      <c r="BB170" s="96" t="str">
        <f>IFERROR(VLOOKUP(Table1[[#This Row],[RespondentID]],'All Data'!$A:$CO,93,FALSE),"unknown")</f>
        <v>English</v>
      </c>
      <c r="BC170" s="96" t="str">
        <f>IFERROR(VLOOKUP(Table1[[#This Row],[RespondentID]],'All Data'!$A:$CW,94,FALSE),"unknown")</f>
        <v>Over $125,000</v>
      </c>
      <c r="BD170" s="96" t="str">
        <f>IFERROR(VLOOKUP(Table1[[#This Row],[RespondentID]],'All Data'!$A:$CW,95,FALSE),"unknown")</f>
        <v>Graduate school</v>
      </c>
      <c r="BE170" s="96" t="str">
        <f>IFERROR(VLOOKUP(Table1[[#This Row],[RespondentID]],'All Data'!$A:$CW,96,FALSE),"unknown")</f>
        <v>Retired</v>
      </c>
      <c r="BF170" s="96" t="str">
        <f>IFERROR(VLOOKUP(Table1[[#This Row],[RespondentID]],'All Data'!$A:$CW,97,FALSE),"unknown")</f>
        <v>Yes</v>
      </c>
      <c r="BG170" s="96" t="str">
        <f>IFERROR(VLOOKUP(Table1[[#This Row],[RespondentID]],'All Data'!$A:$CW,98,FALSE),"unknown")</f>
        <v>Medicare, Private/Commercial</v>
      </c>
      <c r="BH170" s="96" t="str">
        <f>IFERROR(VLOOKUP(Table1[[#This Row],[RespondentID]],'All Data'!$A:$CW,99,FALSE),"unknown")</f>
        <v>Yes</v>
      </c>
    </row>
    <row r="171" spans="1:60">
      <c r="A171">
        <v>114376011078</v>
      </c>
      <c r="B171" t="s">
        <v>49</v>
      </c>
      <c r="U171" s="29">
        <f t="shared" si="46"/>
        <v>1</v>
      </c>
      <c r="V171" s="29">
        <f t="shared" si="47"/>
        <v>3</v>
      </c>
      <c r="W171" s="29"/>
      <c r="X171" s="29">
        <f t="shared" si="48"/>
        <v>1</v>
      </c>
      <c r="Y171" s="29">
        <f t="shared" si="49"/>
        <v>0</v>
      </c>
      <c r="Z171" s="29">
        <f t="shared" si="50"/>
        <v>0</v>
      </c>
      <c r="AA171" s="29">
        <f t="shared" si="51"/>
        <v>0</v>
      </c>
      <c r="AB171" s="29">
        <f t="shared" si="52"/>
        <v>0</v>
      </c>
      <c r="AC171" s="29">
        <f t="shared" si="53"/>
        <v>0</v>
      </c>
      <c r="AD171" s="29">
        <f t="shared" si="54"/>
        <v>0</v>
      </c>
      <c r="AE171" s="29">
        <f t="shared" si="55"/>
        <v>0</v>
      </c>
      <c r="AF171" s="29">
        <f t="shared" si="56"/>
        <v>0</v>
      </c>
      <c r="AG171" s="29">
        <f t="shared" si="57"/>
        <v>0</v>
      </c>
      <c r="AH171" s="29">
        <f t="shared" si="58"/>
        <v>0</v>
      </c>
      <c r="AI171" s="29">
        <f t="shared" si="59"/>
        <v>0</v>
      </c>
      <c r="AJ171" s="29">
        <f t="shared" si="60"/>
        <v>0</v>
      </c>
      <c r="AK171" s="29">
        <f t="shared" si="61"/>
        <v>0</v>
      </c>
      <c r="AL171" s="29">
        <f t="shared" si="62"/>
        <v>0</v>
      </c>
      <c r="AM171" s="29">
        <f t="shared" si="63"/>
        <v>0</v>
      </c>
      <c r="AN171" s="29">
        <f t="shared" si="64"/>
        <v>0</v>
      </c>
      <c r="AO171" s="29">
        <f t="shared" si="65"/>
        <v>0</v>
      </c>
      <c r="AP171" s="29"/>
      <c r="AQ171" s="29"/>
      <c r="AR171" s="29">
        <f t="shared" si="66"/>
        <v>1</v>
      </c>
      <c r="AS171" s="29">
        <f t="shared" si="67"/>
        <v>1</v>
      </c>
      <c r="AT171" s="29" t="str">
        <f t="shared" si="68"/>
        <v>Correct</v>
      </c>
      <c r="AU171" s="29"/>
      <c r="AV171" s="96" t="str">
        <f>IFERROR(VLOOKUP(Table1[[#This Row],[RespondentID]],'All Data'!$A:$CO,87,FALSE),"unknown")</f>
        <v>Woman</v>
      </c>
      <c r="AW171" s="96" t="str">
        <f>IFERROR(VLOOKUP(Table1[[#This Row],[RespondentID]],'All Data'!$A:$CO,88,FALSE),"unknown")</f>
        <v>65+ years</v>
      </c>
      <c r="AX171" s="96" t="str">
        <f>IFERROR(VLOOKUP(Table1[[#This Row],[RespondentID]],'All Data'!$A:$CO,89,FALSE),"unknown")</f>
        <v>Nassau</v>
      </c>
      <c r="AY171" s="96" t="str">
        <f>IFERROR(VLOOKUP(Table1[[#This Row],[RespondentID]],'All Data'!$A:$CO,90,FALSE),"unknown")</f>
        <v>Glen Head, 11545</v>
      </c>
      <c r="AZ171" s="96" t="str">
        <f>IFERROR(VLOOKUP(Table1[[#This Row],[RespondentID]],'All Data'!$A:$CO,91,FALSE),"unknown")</f>
        <v>White</v>
      </c>
      <c r="BA171" s="96">
        <f>IFERROR(VLOOKUP(Table1[[#This Row],[RespondentID]],'All Data'!$A:$CO,92,FALSE),"unknown")</f>
        <v>0</v>
      </c>
      <c r="BB171" s="96" t="str">
        <f>IFERROR(VLOOKUP(Table1[[#This Row],[RespondentID]],'All Data'!$A:$CO,93,FALSE),"unknown")</f>
        <v>English</v>
      </c>
      <c r="BC171" s="96" t="str">
        <f>IFERROR(VLOOKUP(Table1[[#This Row],[RespondentID]],'All Data'!$A:$CW,94,FALSE),"unknown")</f>
        <v>Over $125,000</v>
      </c>
      <c r="BD171" s="96" t="str">
        <f>IFERROR(VLOOKUP(Table1[[#This Row],[RespondentID]],'All Data'!$A:$CW,95,FALSE),"unknown")</f>
        <v>College graduate</v>
      </c>
      <c r="BE171" s="96" t="str">
        <f>IFERROR(VLOOKUP(Table1[[#This Row],[RespondentID]],'All Data'!$A:$CW,96,FALSE),"unknown")</f>
        <v>Employed for wages</v>
      </c>
      <c r="BF171" s="96" t="str">
        <f>IFERROR(VLOOKUP(Table1[[#This Row],[RespondentID]],'All Data'!$A:$CW,97,FALSE),"unknown")</f>
        <v>Yes</v>
      </c>
      <c r="BG171" s="96" t="str">
        <f>IFERROR(VLOOKUP(Table1[[#This Row],[RespondentID]],'All Data'!$A:$CW,98,FALSE),"unknown")</f>
        <v>Medicare</v>
      </c>
      <c r="BH171" s="96">
        <f>IFERROR(VLOOKUP(Table1[[#This Row],[RespondentID]],'All Data'!$A:$CW,99,FALSE),"unknown")</f>
        <v>0</v>
      </c>
    </row>
    <row r="172" spans="1:60">
      <c r="A172">
        <v>114375994651</v>
      </c>
      <c r="B172" t="s">
        <v>49</v>
      </c>
      <c r="H172" t="s">
        <v>54</v>
      </c>
      <c r="L172" t="s">
        <v>58</v>
      </c>
      <c r="U172" s="29">
        <f t="shared" si="46"/>
        <v>3</v>
      </c>
      <c r="V172" s="29">
        <f t="shared" si="47"/>
        <v>1</v>
      </c>
      <c r="W172" s="29"/>
      <c r="X172" s="29">
        <f t="shared" si="48"/>
        <v>1</v>
      </c>
      <c r="Y172" s="29">
        <f t="shared" si="49"/>
        <v>0</v>
      </c>
      <c r="Z172" s="29">
        <f t="shared" si="50"/>
        <v>0</v>
      </c>
      <c r="AA172" s="29">
        <f t="shared" si="51"/>
        <v>0</v>
      </c>
      <c r="AB172" s="29">
        <f t="shared" si="52"/>
        <v>0</v>
      </c>
      <c r="AC172" s="29">
        <f t="shared" si="53"/>
        <v>0</v>
      </c>
      <c r="AD172" s="29">
        <f t="shared" si="54"/>
        <v>1</v>
      </c>
      <c r="AE172" s="29">
        <f t="shared" si="55"/>
        <v>0</v>
      </c>
      <c r="AF172" s="29">
        <f t="shared" si="56"/>
        <v>0</v>
      </c>
      <c r="AG172" s="29">
        <f t="shared" si="57"/>
        <v>0</v>
      </c>
      <c r="AH172" s="29">
        <f t="shared" si="58"/>
        <v>1</v>
      </c>
      <c r="AI172" s="29">
        <f t="shared" si="59"/>
        <v>0</v>
      </c>
      <c r="AJ172" s="29">
        <f t="shared" si="60"/>
        <v>0</v>
      </c>
      <c r="AK172" s="29">
        <f t="shared" si="61"/>
        <v>0</v>
      </c>
      <c r="AL172" s="29">
        <f t="shared" si="62"/>
        <v>0</v>
      </c>
      <c r="AM172" s="29">
        <f t="shared" si="63"/>
        <v>0</v>
      </c>
      <c r="AN172" s="29">
        <f t="shared" si="64"/>
        <v>0</v>
      </c>
      <c r="AO172" s="29">
        <f t="shared" si="65"/>
        <v>0</v>
      </c>
      <c r="AP172" s="29"/>
      <c r="AQ172" s="29"/>
      <c r="AR172" s="29">
        <f t="shared" si="66"/>
        <v>3</v>
      </c>
      <c r="AS172" s="29">
        <f t="shared" si="67"/>
        <v>3</v>
      </c>
      <c r="AT172" s="29" t="str">
        <f t="shared" si="68"/>
        <v>Correct</v>
      </c>
      <c r="AU172" s="29"/>
      <c r="AV172" s="96" t="str">
        <f>IFERROR(VLOOKUP(Table1[[#This Row],[RespondentID]],'All Data'!$A:$CO,87,FALSE),"unknown")</f>
        <v>Man</v>
      </c>
      <c r="AW172" s="96" t="str">
        <f>IFERROR(VLOOKUP(Table1[[#This Row],[RespondentID]],'All Data'!$A:$CO,88,FALSE),"unknown")</f>
        <v>65+ years</v>
      </c>
      <c r="AX172" s="96" t="str">
        <f>IFERROR(VLOOKUP(Table1[[#This Row],[RespondentID]],'All Data'!$A:$CO,89,FALSE),"unknown")</f>
        <v>Nassau</v>
      </c>
      <c r="AY172" s="96" t="str">
        <f>IFERROR(VLOOKUP(Table1[[#This Row],[RespondentID]],'All Data'!$A:$CO,90,FALSE),"unknown")</f>
        <v>Great Neck, 11021</v>
      </c>
      <c r="AZ172" s="96" t="str">
        <f>IFERROR(VLOOKUP(Table1[[#This Row],[RespondentID]],'All Data'!$A:$CO,91,FALSE),"unknown")</f>
        <v>White</v>
      </c>
      <c r="BA172" s="96">
        <f>IFERROR(VLOOKUP(Table1[[#This Row],[RespondentID]],'All Data'!$A:$CO,92,FALSE),"unknown")</f>
        <v>0</v>
      </c>
      <c r="BB172" s="96" t="str">
        <f>IFERROR(VLOOKUP(Table1[[#This Row],[RespondentID]],'All Data'!$A:$CO,93,FALSE),"unknown")</f>
        <v>English</v>
      </c>
      <c r="BC172" s="96" t="str">
        <f>IFERROR(VLOOKUP(Table1[[#This Row],[RespondentID]],'All Data'!$A:$CW,94,FALSE),"unknown")</f>
        <v>$50,000 to $74,999</v>
      </c>
      <c r="BD172" s="96" t="str">
        <f>IFERROR(VLOOKUP(Table1[[#This Row],[RespondentID]],'All Data'!$A:$CW,95,FALSE),"unknown")</f>
        <v>College graduate</v>
      </c>
      <c r="BE172" s="96" t="str">
        <f>IFERROR(VLOOKUP(Table1[[#This Row],[RespondentID]],'All Data'!$A:$CW,96,FALSE),"unknown")</f>
        <v>Retired</v>
      </c>
      <c r="BF172" s="96" t="str">
        <f>IFERROR(VLOOKUP(Table1[[#This Row],[RespondentID]],'All Data'!$A:$CW,97,FALSE),"unknown")</f>
        <v>No, but I did in the past</v>
      </c>
      <c r="BG172" s="96" t="str">
        <f>IFERROR(VLOOKUP(Table1[[#This Row],[RespondentID]],'All Data'!$A:$CW,98,FALSE),"unknown")</f>
        <v>No Insurance</v>
      </c>
      <c r="BH172" s="96" t="str">
        <f>IFERROR(VLOOKUP(Table1[[#This Row],[RespondentID]],'All Data'!$A:$CW,99,FALSE),"unknown")</f>
        <v>Yes</v>
      </c>
    </row>
    <row r="173" spans="1:60">
      <c r="A173">
        <v>114375992704</v>
      </c>
      <c r="E173" t="s">
        <v>17</v>
      </c>
      <c r="H173" t="s">
        <v>54</v>
      </c>
      <c r="N173" t="s">
        <v>24</v>
      </c>
      <c r="U173" s="29">
        <f t="shared" si="46"/>
        <v>3</v>
      </c>
      <c r="V173" s="29">
        <f t="shared" si="47"/>
        <v>1</v>
      </c>
      <c r="W173" s="29"/>
      <c r="X173" s="29">
        <f t="shared" si="48"/>
        <v>0</v>
      </c>
      <c r="Y173" s="29">
        <f t="shared" si="49"/>
        <v>0</v>
      </c>
      <c r="Z173" s="29">
        <f t="shared" si="50"/>
        <v>0</v>
      </c>
      <c r="AA173" s="29">
        <f t="shared" si="51"/>
        <v>1</v>
      </c>
      <c r="AB173" s="29">
        <f t="shared" si="52"/>
        <v>0</v>
      </c>
      <c r="AC173" s="29">
        <f t="shared" si="53"/>
        <v>0</v>
      </c>
      <c r="AD173" s="29">
        <f t="shared" si="54"/>
        <v>1</v>
      </c>
      <c r="AE173" s="29">
        <f t="shared" si="55"/>
        <v>0</v>
      </c>
      <c r="AF173" s="29">
        <f t="shared" si="56"/>
        <v>0</v>
      </c>
      <c r="AG173" s="29">
        <f t="shared" si="57"/>
        <v>0</v>
      </c>
      <c r="AH173" s="29">
        <f t="shared" si="58"/>
        <v>0</v>
      </c>
      <c r="AI173" s="29">
        <f t="shared" si="59"/>
        <v>0</v>
      </c>
      <c r="AJ173" s="29">
        <f t="shared" si="60"/>
        <v>1</v>
      </c>
      <c r="AK173" s="29">
        <f t="shared" si="61"/>
        <v>0</v>
      </c>
      <c r="AL173" s="29">
        <f t="shared" si="62"/>
        <v>0</v>
      </c>
      <c r="AM173" s="29">
        <f t="shared" si="63"/>
        <v>0</v>
      </c>
      <c r="AN173" s="29">
        <f t="shared" si="64"/>
        <v>0</v>
      </c>
      <c r="AO173" s="29">
        <f t="shared" si="65"/>
        <v>0</v>
      </c>
      <c r="AP173" s="29"/>
      <c r="AQ173" s="29"/>
      <c r="AR173" s="29">
        <f t="shared" si="66"/>
        <v>3</v>
      </c>
      <c r="AS173" s="29">
        <f t="shared" si="67"/>
        <v>3</v>
      </c>
      <c r="AT173" s="29" t="str">
        <f t="shared" si="68"/>
        <v>Correct</v>
      </c>
      <c r="AU173" s="29"/>
      <c r="AV173" s="96" t="str">
        <f>IFERROR(VLOOKUP(Table1[[#This Row],[RespondentID]],'All Data'!$A:$CO,87,FALSE),"unknown")</f>
        <v>Man</v>
      </c>
      <c r="AW173" s="96" t="str">
        <f>IFERROR(VLOOKUP(Table1[[#This Row],[RespondentID]],'All Data'!$A:$CO,88,FALSE),"unknown")</f>
        <v>55-64 years</v>
      </c>
      <c r="AX173" s="96" t="str">
        <f>IFERROR(VLOOKUP(Table1[[#This Row],[RespondentID]],'All Data'!$A:$CO,89,FALSE),"unknown")</f>
        <v>Nassau</v>
      </c>
      <c r="AY173" s="96" t="str">
        <f>IFERROR(VLOOKUP(Table1[[#This Row],[RespondentID]],'All Data'!$A:$CO,90,FALSE),"unknown")</f>
        <v>Floral Park, 11001</v>
      </c>
      <c r="AZ173" s="96" t="str">
        <f>IFERROR(VLOOKUP(Table1[[#This Row],[RespondentID]],'All Data'!$A:$CO,91,FALSE),"unknown")</f>
        <v>White</v>
      </c>
      <c r="BA173" s="96">
        <f>IFERROR(VLOOKUP(Table1[[#This Row],[RespondentID]],'All Data'!$A:$CO,92,FALSE),"unknown")</f>
        <v>0</v>
      </c>
      <c r="BB173" s="96" t="str">
        <f>IFERROR(VLOOKUP(Table1[[#This Row],[RespondentID]],'All Data'!$A:$CO,93,FALSE),"unknown")</f>
        <v>English</v>
      </c>
      <c r="BC173" s="96" t="str">
        <f>IFERROR(VLOOKUP(Table1[[#This Row],[RespondentID]],'All Data'!$A:$CW,94,FALSE),"unknown")</f>
        <v>$50,000 to $74,999</v>
      </c>
      <c r="BD173" s="96" t="str">
        <f>IFERROR(VLOOKUP(Table1[[#This Row],[RespondentID]],'All Data'!$A:$CW,95,FALSE),"unknown")</f>
        <v>College graduate</v>
      </c>
      <c r="BE173" s="96" t="str">
        <f>IFERROR(VLOOKUP(Table1[[#This Row],[RespondentID]],'All Data'!$A:$CW,96,FALSE),"unknown")</f>
        <v>Employed for wages</v>
      </c>
      <c r="BF173" s="96" t="str">
        <f>IFERROR(VLOOKUP(Table1[[#This Row],[RespondentID]],'All Data'!$A:$CW,97,FALSE),"unknown")</f>
        <v>Yes</v>
      </c>
      <c r="BG173" s="96" t="str">
        <f>IFERROR(VLOOKUP(Table1[[#This Row],[RespondentID]],'All Data'!$A:$CW,98,FALSE),"unknown")</f>
        <v>Private/Commercial</v>
      </c>
      <c r="BH173" s="96" t="str">
        <f>IFERROR(VLOOKUP(Table1[[#This Row],[RespondentID]],'All Data'!$A:$CW,99,FALSE),"unknown")</f>
        <v>No</v>
      </c>
    </row>
    <row r="174" spans="1:60">
      <c r="A174">
        <v>114375989911</v>
      </c>
      <c r="G174" t="s">
        <v>53</v>
      </c>
      <c r="I174" t="s">
        <v>55</v>
      </c>
      <c r="R174" t="s">
        <v>62</v>
      </c>
      <c r="U174" s="29">
        <f t="shared" si="46"/>
        <v>3</v>
      </c>
      <c r="V174" s="29">
        <f t="shared" si="47"/>
        <v>1</v>
      </c>
      <c r="W174" s="29"/>
      <c r="X174" s="29">
        <f t="shared" si="48"/>
        <v>0</v>
      </c>
      <c r="Y174" s="29">
        <f t="shared" si="49"/>
        <v>0</v>
      </c>
      <c r="Z174" s="29">
        <f t="shared" si="50"/>
        <v>0</v>
      </c>
      <c r="AA174" s="29">
        <f t="shared" si="51"/>
        <v>0</v>
      </c>
      <c r="AB174" s="29">
        <f t="shared" si="52"/>
        <v>0</v>
      </c>
      <c r="AC174" s="29">
        <f t="shared" si="53"/>
        <v>1</v>
      </c>
      <c r="AD174" s="29">
        <f t="shared" si="54"/>
        <v>0</v>
      </c>
      <c r="AE174" s="29">
        <f t="shared" si="55"/>
        <v>1</v>
      </c>
      <c r="AF174" s="29">
        <f t="shared" si="56"/>
        <v>0</v>
      </c>
      <c r="AG174" s="29">
        <f t="shared" si="57"/>
        <v>0</v>
      </c>
      <c r="AH174" s="29">
        <f t="shared" si="58"/>
        <v>0</v>
      </c>
      <c r="AI174" s="29">
        <f t="shared" si="59"/>
        <v>0</v>
      </c>
      <c r="AJ174" s="29">
        <f t="shared" si="60"/>
        <v>0</v>
      </c>
      <c r="AK174" s="29">
        <f t="shared" si="61"/>
        <v>0</v>
      </c>
      <c r="AL174" s="29">
        <f t="shared" si="62"/>
        <v>0</v>
      </c>
      <c r="AM174" s="29">
        <f t="shared" si="63"/>
        <v>0</v>
      </c>
      <c r="AN174" s="29">
        <f t="shared" si="64"/>
        <v>1</v>
      </c>
      <c r="AO174" s="29">
        <f t="shared" si="65"/>
        <v>0</v>
      </c>
      <c r="AP174" s="29"/>
      <c r="AQ174" s="29"/>
      <c r="AR174" s="29">
        <f t="shared" si="66"/>
        <v>3</v>
      </c>
      <c r="AS174" s="29">
        <f t="shared" si="67"/>
        <v>3</v>
      </c>
      <c r="AT174" s="29" t="str">
        <f t="shared" si="68"/>
        <v>Correct</v>
      </c>
      <c r="AU174" s="29"/>
      <c r="AV174" s="96" t="str">
        <f>IFERROR(VLOOKUP(Table1[[#This Row],[RespondentID]],'All Data'!$A:$CO,87,FALSE),"unknown")</f>
        <v>Woman</v>
      </c>
      <c r="AW174" s="96" t="str">
        <f>IFERROR(VLOOKUP(Table1[[#This Row],[RespondentID]],'All Data'!$A:$CO,88,FALSE),"unknown")</f>
        <v>65+ years</v>
      </c>
      <c r="AX174" s="96">
        <f>IFERROR(VLOOKUP(Table1[[#This Row],[RespondentID]],'All Data'!$A:$CO,89,FALSE),"unknown")</f>
        <v>0</v>
      </c>
      <c r="AY174" s="96" t="str">
        <f>IFERROR(VLOOKUP(Table1[[#This Row],[RespondentID]],'All Data'!$A:$CO,90,FALSE),"unknown")</f>
        <v>Roslyn, 11576</v>
      </c>
      <c r="AZ174" s="96" t="str">
        <f>IFERROR(VLOOKUP(Table1[[#This Row],[RespondentID]],'All Data'!$A:$CO,91,FALSE),"unknown")</f>
        <v>White</v>
      </c>
      <c r="BA174" s="96">
        <f>IFERROR(VLOOKUP(Table1[[#This Row],[RespondentID]],'All Data'!$A:$CO,92,FALSE),"unknown")</f>
        <v>0</v>
      </c>
      <c r="BB174" s="96" t="str">
        <f>IFERROR(VLOOKUP(Table1[[#This Row],[RespondentID]],'All Data'!$A:$CO,93,FALSE),"unknown")</f>
        <v>English</v>
      </c>
      <c r="BC174" s="96" t="str">
        <f>IFERROR(VLOOKUP(Table1[[#This Row],[RespondentID]],'All Data'!$A:$CW,94,FALSE),"unknown")</f>
        <v>$50,000 to $74,999</v>
      </c>
      <c r="BD174" s="96" t="str">
        <f>IFERROR(VLOOKUP(Table1[[#This Row],[RespondentID]],'All Data'!$A:$CW,95,FALSE),"unknown")</f>
        <v>High school graduate</v>
      </c>
      <c r="BE174" s="96" t="str">
        <f>IFERROR(VLOOKUP(Table1[[#This Row],[RespondentID]],'All Data'!$A:$CW,96,FALSE),"unknown")</f>
        <v>Retired</v>
      </c>
      <c r="BF174" s="96" t="str">
        <f>IFERROR(VLOOKUP(Table1[[#This Row],[RespondentID]],'All Data'!$A:$CW,97,FALSE),"unknown")</f>
        <v>Yes</v>
      </c>
      <c r="BG174" s="96" t="str">
        <f>IFERROR(VLOOKUP(Table1[[#This Row],[RespondentID]],'All Data'!$A:$CW,98,FALSE),"unknown")</f>
        <v>Medicare</v>
      </c>
      <c r="BH174" s="96" t="str">
        <f>IFERROR(VLOOKUP(Table1[[#This Row],[RespondentID]],'All Data'!$A:$CW,99,FALSE),"unknown")</f>
        <v>Yes</v>
      </c>
    </row>
    <row r="175" spans="1:60">
      <c r="A175">
        <v>114375186275</v>
      </c>
      <c r="U175" s="29">
        <f t="shared" si="46"/>
        <v>0</v>
      </c>
      <c r="V175" s="29" t="e">
        <f t="shared" si="47"/>
        <v>#DIV/0!</v>
      </c>
      <c r="W175" s="29"/>
      <c r="X175" s="29">
        <f t="shared" si="48"/>
        <v>0</v>
      </c>
      <c r="Y175" s="29">
        <f t="shared" si="49"/>
        <v>0</v>
      </c>
      <c r="Z175" s="29">
        <f t="shared" si="50"/>
        <v>0</v>
      </c>
      <c r="AA175" s="29">
        <f t="shared" si="51"/>
        <v>0</v>
      </c>
      <c r="AB175" s="29">
        <f t="shared" si="52"/>
        <v>0</v>
      </c>
      <c r="AC175" s="29">
        <f t="shared" si="53"/>
        <v>0</v>
      </c>
      <c r="AD175" s="29">
        <f t="shared" si="54"/>
        <v>0</v>
      </c>
      <c r="AE175" s="29">
        <f t="shared" si="55"/>
        <v>0</v>
      </c>
      <c r="AF175" s="29">
        <f t="shared" si="56"/>
        <v>0</v>
      </c>
      <c r="AG175" s="29">
        <f t="shared" si="57"/>
        <v>0</v>
      </c>
      <c r="AH175" s="29">
        <f t="shared" si="58"/>
        <v>0</v>
      </c>
      <c r="AI175" s="29">
        <f t="shared" si="59"/>
        <v>0</v>
      </c>
      <c r="AJ175" s="29">
        <f t="shared" si="60"/>
        <v>0</v>
      </c>
      <c r="AK175" s="29">
        <f t="shared" si="61"/>
        <v>0</v>
      </c>
      <c r="AL175" s="29">
        <f t="shared" si="62"/>
        <v>0</v>
      </c>
      <c r="AM175" s="29">
        <f t="shared" si="63"/>
        <v>0</v>
      </c>
      <c r="AN175" s="29">
        <f t="shared" si="64"/>
        <v>0</v>
      </c>
      <c r="AO175" s="29">
        <f t="shared" si="65"/>
        <v>0</v>
      </c>
      <c r="AP175" s="29"/>
      <c r="AQ175" s="29"/>
      <c r="AR175" s="29">
        <f t="shared" si="66"/>
        <v>0</v>
      </c>
      <c r="AS175" s="29">
        <f t="shared" si="67"/>
        <v>0</v>
      </c>
      <c r="AT175" s="29" t="str">
        <f t="shared" si="68"/>
        <v>Correct</v>
      </c>
      <c r="AU175" s="29"/>
      <c r="AV175" s="96">
        <f>IFERROR(VLOOKUP(Table1[[#This Row],[RespondentID]],'All Data'!$A:$CO,87,FALSE),"unknown")</f>
        <v>0</v>
      </c>
      <c r="AW175" s="96" t="str">
        <f>IFERROR(VLOOKUP(Table1[[#This Row],[RespondentID]],'All Data'!$A:$CO,88,FALSE),"unknown")</f>
        <v>65+ years</v>
      </c>
      <c r="AX175" s="96" t="str">
        <f>IFERROR(VLOOKUP(Table1[[#This Row],[RespondentID]],'All Data'!$A:$CO,89,FALSE),"unknown")</f>
        <v>Nassau</v>
      </c>
      <c r="AY175" s="96" t="str">
        <f>IFERROR(VLOOKUP(Table1[[#This Row],[RespondentID]],'All Data'!$A:$CO,90,FALSE),"unknown")</f>
        <v>Bethpage, 11714</v>
      </c>
      <c r="AZ175" s="96" t="str">
        <f>IFERROR(VLOOKUP(Table1[[#This Row],[RespondentID]],'All Data'!$A:$CO,91,FALSE),"unknown")</f>
        <v>White</v>
      </c>
      <c r="BA175" s="96">
        <f>IFERROR(VLOOKUP(Table1[[#This Row],[RespondentID]],'All Data'!$A:$CO,92,FALSE),"unknown")</f>
        <v>0</v>
      </c>
      <c r="BB175" s="96">
        <f>IFERROR(VLOOKUP(Table1[[#This Row],[RespondentID]],'All Data'!$A:$CO,93,FALSE),"unknown")</f>
        <v>0</v>
      </c>
      <c r="BC175" s="96" t="str">
        <f>IFERROR(VLOOKUP(Table1[[#This Row],[RespondentID]],'All Data'!$A:$CW,94,FALSE),"unknown")</f>
        <v>$35,000 to $49,999</v>
      </c>
      <c r="BD175" s="96" t="str">
        <f>IFERROR(VLOOKUP(Table1[[#This Row],[RespondentID]],'All Data'!$A:$CW,95,FALSE),"unknown")</f>
        <v>High school graduate</v>
      </c>
      <c r="BE175" s="96">
        <f>IFERROR(VLOOKUP(Table1[[#This Row],[RespondentID]],'All Data'!$A:$CW,96,FALSE),"unknown")</f>
        <v>0</v>
      </c>
      <c r="BF175" s="96" t="str">
        <f>IFERROR(VLOOKUP(Table1[[#This Row],[RespondentID]],'All Data'!$A:$CW,97,FALSE),"unknown")</f>
        <v>Yes</v>
      </c>
      <c r="BG175" s="96" t="str">
        <f>IFERROR(VLOOKUP(Table1[[#This Row],[RespondentID]],'All Data'!$A:$CW,98,FALSE),"unknown")</f>
        <v>Medicare, Private/Commercial</v>
      </c>
      <c r="BH175" s="96" t="str">
        <f>IFERROR(VLOOKUP(Table1[[#This Row],[RespondentID]],'All Data'!$A:$CW,99,FALSE),"unknown")</f>
        <v>No</v>
      </c>
    </row>
    <row r="176" spans="1:60">
      <c r="A176">
        <v>114375184418</v>
      </c>
      <c r="B176" t="s">
        <v>49</v>
      </c>
      <c r="E176" t="s">
        <v>17</v>
      </c>
      <c r="H176" t="s">
        <v>54</v>
      </c>
      <c r="K176" t="s">
        <v>57</v>
      </c>
      <c r="L176" t="s">
        <v>58</v>
      </c>
      <c r="N176" t="s">
        <v>24</v>
      </c>
      <c r="R176" t="s">
        <v>62</v>
      </c>
      <c r="U176" s="29">
        <f t="shared" si="46"/>
        <v>7</v>
      </c>
      <c r="V176" s="29">
        <f t="shared" si="47"/>
        <v>0.42857142857142855</v>
      </c>
      <c r="W176" s="29"/>
      <c r="X176" s="29">
        <f t="shared" si="48"/>
        <v>0.42857142857142855</v>
      </c>
      <c r="Y176" s="29">
        <f t="shared" si="49"/>
        <v>0</v>
      </c>
      <c r="Z176" s="29">
        <f t="shared" si="50"/>
        <v>0</v>
      </c>
      <c r="AA176" s="29">
        <f t="shared" si="51"/>
        <v>0.42857142857142855</v>
      </c>
      <c r="AB176" s="29">
        <f t="shared" si="52"/>
        <v>0</v>
      </c>
      <c r="AC176" s="29">
        <f t="shared" si="53"/>
        <v>0</v>
      </c>
      <c r="AD176" s="29">
        <f t="shared" si="54"/>
        <v>0.42857142857142855</v>
      </c>
      <c r="AE176" s="29">
        <f t="shared" si="55"/>
        <v>0</v>
      </c>
      <c r="AF176" s="29">
        <f t="shared" si="56"/>
        <v>0</v>
      </c>
      <c r="AG176" s="29">
        <f t="shared" si="57"/>
        <v>0.42857142857142855</v>
      </c>
      <c r="AH176" s="29">
        <f t="shared" si="58"/>
        <v>0.42857142857142855</v>
      </c>
      <c r="AI176" s="29">
        <f t="shared" si="59"/>
        <v>0</v>
      </c>
      <c r="AJ176" s="29">
        <f t="shared" si="60"/>
        <v>0.42857142857142855</v>
      </c>
      <c r="AK176" s="29">
        <f t="shared" si="61"/>
        <v>0</v>
      </c>
      <c r="AL176" s="29">
        <f t="shared" si="62"/>
        <v>0</v>
      </c>
      <c r="AM176" s="29">
        <f t="shared" si="63"/>
        <v>0</v>
      </c>
      <c r="AN176" s="29">
        <f t="shared" si="64"/>
        <v>0.42857142857142855</v>
      </c>
      <c r="AO176" s="29">
        <f t="shared" si="65"/>
        <v>0</v>
      </c>
      <c r="AP176" s="29"/>
      <c r="AQ176" s="29"/>
      <c r="AR176" s="29">
        <f t="shared" si="66"/>
        <v>2.9999999999999996</v>
      </c>
      <c r="AS176" s="29">
        <f t="shared" si="67"/>
        <v>7</v>
      </c>
      <c r="AT176" s="29" t="str">
        <f t="shared" si="68"/>
        <v>Correct</v>
      </c>
      <c r="AU176" s="29"/>
      <c r="AV176" s="96" t="str">
        <f>IFERROR(VLOOKUP(Table1[[#This Row],[RespondentID]],'All Data'!$A:$CO,87,FALSE),"unknown")</f>
        <v>Man</v>
      </c>
      <c r="AW176" s="96" t="str">
        <f>IFERROR(VLOOKUP(Table1[[#This Row],[RespondentID]],'All Data'!$A:$CO,88,FALSE),"unknown")</f>
        <v>35-44 years</v>
      </c>
      <c r="AX176" s="96" t="str">
        <f>IFERROR(VLOOKUP(Table1[[#This Row],[RespondentID]],'All Data'!$A:$CO,89,FALSE),"unknown")</f>
        <v>Nassau</v>
      </c>
      <c r="AY176" s="96" t="str">
        <f>IFERROR(VLOOKUP(Table1[[#This Row],[RespondentID]],'All Data'!$A:$CO,90,FALSE),"unknown")</f>
        <v>West Hempstead, 11552</v>
      </c>
      <c r="AZ176" s="96">
        <f>IFERROR(VLOOKUP(Table1[[#This Row],[RespondentID]],'All Data'!$A:$CO,91,FALSE),"unknown")</f>
        <v>0</v>
      </c>
      <c r="BA176" s="96" t="str">
        <f>IFERROR(VLOOKUP(Table1[[#This Row],[RespondentID]],'All Data'!$A:$CO,92,FALSE),"unknown")</f>
        <v>Hispanic or Latino</v>
      </c>
      <c r="BB176" s="96" t="str">
        <f>IFERROR(VLOOKUP(Table1[[#This Row],[RespondentID]],'All Data'!$A:$CO,93,FALSE),"unknown")</f>
        <v>Spanish</v>
      </c>
      <c r="BC176" s="96" t="str">
        <f>IFERROR(VLOOKUP(Table1[[#This Row],[RespondentID]],'All Data'!$A:$CW,94,FALSE),"unknown")</f>
        <v>$0-$19,999</v>
      </c>
      <c r="BD176" s="96" t="str">
        <f>IFERROR(VLOOKUP(Table1[[#This Row],[RespondentID]],'All Data'!$A:$CW,95,FALSE),"unknown")</f>
        <v>Some college</v>
      </c>
      <c r="BE176" s="96" t="str">
        <f>IFERROR(VLOOKUP(Table1[[#This Row],[RespondentID]],'All Data'!$A:$CW,96,FALSE),"unknown")</f>
        <v>Out of work and looking for work</v>
      </c>
      <c r="BF176" s="96" t="str">
        <f>IFERROR(VLOOKUP(Table1[[#This Row],[RespondentID]],'All Data'!$A:$CW,97,FALSE),"unknown")</f>
        <v>No</v>
      </c>
      <c r="BG176" s="96" t="str">
        <f>IFERROR(VLOOKUP(Table1[[#This Row],[RespondentID]],'All Data'!$A:$CW,98,FALSE),"unknown")</f>
        <v>No Insurance</v>
      </c>
      <c r="BH176" s="96" t="str">
        <f>IFERROR(VLOOKUP(Table1[[#This Row],[RespondentID]],'All Data'!$A:$CW,99,FALSE),"unknown")</f>
        <v>Yes</v>
      </c>
    </row>
    <row r="177" spans="1:60">
      <c r="A177">
        <v>114375182352</v>
      </c>
      <c r="U177" s="29">
        <f t="shared" si="46"/>
        <v>0</v>
      </c>
      <c r="V177" s="29" t="e">
        <f t="shared" si="47"/>
        <v>#DIV/0!</v>
      </c>
      <c r="W177" s="29"/>
      <c r="X177" s="29">
        <f t="shared" si="48"/>
        <v>0</v>
      </c>
      <c r="Y177" s="29">
        <f t="shared" si="49"/>
        <v>0</v>
      </c>
      <c r="Z177" s="29">
        <f t="shared" si="50"/>
        <v>0</v>
      </c>
      <c r="AA177" s="29">
        <f t="shared" si="51"/>
        <v>0</v>
      </c>
      <c r="AB177" s="29">
        <f t="shared" si="52"/>
        <v>0</v>
      </c>
      <c r="AC177" s="29">
        <f t="shared" si="53"/>
        <v>0</v>
      </c>
      <c r="AD177" s="29">
        <f t="shared" si="54"/>
        <v>0</v>
      </c>
      <c r="AE177" s="29">
        <f t="shared" si="55"/>
        <v>0</v>
      </c>
      <c r="AF177" s="29">
        <f t="shared" si="56"/>
        <v>0</v>
      </c>
      <c r="AG177" s="29">
        <f t="shared" si="57"/>
        <v>0</v>
      </c>
      <c r="AH177" s="29">
        <f t="shared" si="58"/>
        <v>0</v>
      </c>
      <c r="AI177" s="29">
        <f t="shared" si="59"/>
        <v>0</v>
      </c>
      <c r="AJ177" s="29">
        <f t="shared" si="60"/>
        <v>0</v>
      </c>
      <c r="AK177" s="29">
        <f t="shared" si="61"/>
        <v>0</v>
      </c>
      <c r="AL177" s="29">
        <f t="shared" si="62"/>
        <v>0</v>
      </c>
      <c r="AM177" s="29">
        <f t="shared" si="63"/>
        <v>0</v>
      </c>
      <c r="AN177" s="29">
        <f t="shared" si="64"/>
        <v>0</v>
      </c>
      <c r="AO177" s="29">
        <f t="shared" si="65"/>
        <v>0</v>
      </c>
      <c r="AP177" s="29"/>
      <c r="AQ177" s="29"/>
      <c r="AR177" s="29">
        <f t="shared" si="66"/>
        <v>0</v>
      </c>
      <c r="AS177" s="29">
        <f t="shared" si="67"/>
        <v>0</v>
      </c>
      <c r="AT177" s="29" t="str">
        <f t="shared" si="68"/>
        <v>Correct</v>
      </c>
      <c r="AU177" s="29"/>
      <c r="AV177" s="96" t="str">
        <f>IFERROR(VLOOKUP(Table1[[#This Row],[RespondentID]],'All Data'!$A:$CO,87,FALSE),"unknown")</f>
        <v>Woman</v>
      </c>
      <c r="AW177" s="96" t="str">
        <f>IFERROR(VLOOKUP(Table1[[#This Row],[RespondentID]],'All Data'!$A:$CO,88,FALSE),"unknown")</f>
        <v>65+ years</v>
      </c>
      <c r="AX177" s="96">
        <f>IFERROR(VLOOKUP(Table1[[#This Row],[RespondentID]],'All Data'!$A:$CO,89,FALSE),"unknown")</f>
        <v>0</v>
      </c>
      <c r="AY177" s="96" t="str">
        <f>IFERROR(VLOOKUP(Table1[[#This Row],[RespondentID]],'All Data'!$A:$CO,90,FALSE),"unknown")</f>
        <v>Roslyn Heights, 11577</v>
      </c>
      <c r="AZ177" s="96" t="str">
        <f>IFERROR(VLOOKUP(Table1[[#This Row],[RespondentID]],'All Data'!$A:$CO,91,FALSE),"unknown")</f>
        <v>White</v>
      </c>
      <c r="BA177" s="96">
        <f>IFERROR(VLOOKUP(Table1[[#This Row],[RespondentID]],'All Data'!$A:$CO,92,FALSE),"unknown")</f>
        <v>0</v>
      </c>
      <c r="BB177" s="96" t="str">
        <f>IFERROR(VLOOKUP(Table1[[#This Row],[RespondentID]],'All Data'!$A:$CO,93,FALSE),"unknown")</f>
        <v>English</v>
      </c>
      <c r="BC177" s="96">
        <f>IFERROR(VLOOKUP(Table1[[#This Row],[RespondentID]],'All Data'!$A:$CW,94,FALSE),"unknown")</f>
        <v>0</v>
      </c>
      <c r="BD177" s="96" t="str">
        <f>IFERROR(VLOOKUP(Table1[[#This Row],[RespondentID]],'All Data'!$A:$CW,95,FALSE),"unknown")</f>
        <v>Some college</v>
      </c>
      <c r="BE177" s="96" t="str">
        <f>IFERROR(VLOOKUP(Table1[[#This Row],[RespondentID]],'All Data'!$A:$CW,96,FALSE),"unknown")</f>
        <v>Retired</v>
      </c>
      <c r="BF177" s="96" t="str">
        <f>IFERROR(VLOOKUP(Table1[[#This Row],[RespondentID]],'All Data'!$A:$CW,97,FALSE),"unknown")</f>
        <v>Yes</v>
      </c>
      <c r="BG177" s="96" t="str">
        <f>IFERROR(VLOOKUP(Table1[[#This Row],[RespondentID]],'All Data'!$A:$CW,98,FALSE),"unknown")</f>
        <v>Medicare</v>
      </c>
      <c r="BH177" s="96" t="str">
        <f>IFERROR(VLOOKUP(Table1[[#This Row],[RespondentID]],'All Data'!$A:$CW,99,FALSE),"unknown")</f>
        <v>Yes</v>
      </c>
    </row>
    <row r="178" spans="1:60">
      <c r="A178">
        <v>114375179838</v>
      </c>
      <c r="D178" t="s">
        <v>51</v>
      </c>
      <c r="F178" t="s">
        <v>52</v>
      </c>
      <c r="K178" t="s">
        <v>57</v>
      </c>
      <c r="S178" t="s">
        <v>63</v>
      </c>
      <c r="U178" s="29">
        <f t="shared" si="46"/>
        <v>4</v>
      </c>
      <c r="V178" s="29">
        <f t="shared" si="47"/>
        <v>0.75</v>
      </c>
      <c r="W178" s="29"/>
      <c r="X178" s="29">
        <f t="shared" si="48"/>
        <v>0</v>
      </c>
      <c r="Y178" s="29">
        <f t="shared" si="49"/>
        <v>0</v>
      </c>
      <c r="Z178" s="29">
        <f t="shared" si="50"/>
        <v>0.75</v>
      </c>
      <c r="AA178" s="29">
        <f t="shared" si="51"/>
        <v>0</v>
      </c>
      <c r="AB178" s="29">
        <f t="shared" si="52"/>
        <v>0.75</v>
      </c>
      <c r="AC178" s="29">
        <f t="shared" si="53"/>
        <v>0</v>
      </c>
      <c r="AD178" s="29">
        <f t="shared" si="54"/>
        <v>0</v>
      </c>
      <c r="AE178" s="29">
        <f t="shared" si="55"/>
        <v>0</v>
      </c>
      <c r="AF178" s="29">
        <f t="shared" si="56"/>
        <v>0</v>
      </c>
      <c r="AG178" s="29">
        <f t="shared" si="57"/>
        <v>0.75</v>
      </c>
      <c r="AH178" s="29">
        <f t="shared" si="58"/>
        <v>0</v>
      </c>
      <c r="AI178" s="29">
        <f t="shared" si="59"/>
        <v>0</v>
      </c>
      <c r="AJ178" s="29">
        <f t="shared" si="60"/>
        <v>0</v>
      </c>
      <c r="AK178" s="29">
        <f t="shared" si="61"/>
        <v>0</v>
      </c>
      <c r="AL178" s="29">
        <f t="shared" si="62"/>
        <v>0</v>
      </c>
      <c r="AM178" s="29">
        <f t="shared" si="63"/>
        <v>0</v>
      </c>
      <c r="AN178" s="29">
        <f t="shared" si="64"/>
        <v>0</v>
      </c>
      <c r="AO178" s="29">
        <f t="shared" si="65"/>
        <v>0.75</v>
      </c>
      <c r="AP178" s="29"/>
      <c r="AQ178" s="29"/>
      <c r="AR178" s="29">
        <f t="shared" si="66"/>
        <v>3</v>
      </c>
      <c r="AS178" s="29">
        <f t="shared" si="67"/>
        <v>4</v>
      </c>
      <c r="AT178" s="29" t="str">
        <f t="shared" si="68"/>
        <v>Correct</v>
      </c>
      <c r="AU178" s="29"/>
      <c r="AV178" s="96" t="str">
        <f>IFERROR(VLOOKUP(Table1[[#This Row],[RespondentID]],'All Data'!$A:$CO,87,FALSE),"unknown")</f>
        <v>Woman</v>
      </c>
      <c r="AW178" s="96" t="str">
        <f>IFERROR(VLOOKUP(Table1[[#This Row],[RespondentID]],'All Data'!$A:$CO,88,FALSE),"unknown")</f>
        <v>65+ years</v>
      </c>
      <c r="AX178" s="96" t="str">
        <f>IFERROR(VLOOKUP(Table1[[#This Row],[RespondentID]],'All Data'!$A:$CO,89,FALSE),"unknown")</f>
        <v>Suffolk</v>
      </c>
      <c r="AY178" s="96" t="str">
        <f>IFERROR(VLOOKUP(Table1[[#This Row],[RespondentID]],'All Data'!$A:$CO,90,FALSE),"unknown")</f>
        <v>Greenlawn, 11740</v>
      </c>
      <c r="AZ178" s="96" t="str">
        <f>IFERROR(VLOOKUP(Table1[[#This Row],[RespondentID]],'All Data'!$A:$CO,91,FALSE),"unknown")</f>
        <v>White</v>
      </c>
      <c r="BA178" s="96">
        <f>IFERROR(VLOOKUP(Table1[[#This Row],[RespondentID]],'All Data'!$A:$CO,92,FALSE),"unknown")</f>
        <v>0</v>
      </c>
      <c r="BB178" s="96">
        <f>IFERROR(VLOOKUP(Table1[[#This Row],[RespondentID]],'All Data'!$A:$CO,93,FALSE),"unknown")</f>
        <v>0</v>
      </c>
      <c r="BC178" s="96" t="str">
        <f>IFERROR(VLOOKUP(Table1[[#This Row],[RespondentID]],'All Data'!$A:$CW,94,FALSE),"unknown")</f>
        <v>$0-$19,999</v>
      </c>
      <c r="BD178" s="96" t="str">
        <f>IFERROR(VLOOKUP(Table1[[#This Row],[RespondentID]],'All Data'!$A:$CW,95,FALSE),"unknown")</f>
        <v>Some college</v>
      </c>
      <c r="BE178" s="96" t="str">
        <f>IFERROR(VLOOKUP(Table1[[#This Row],[RespondentID]],'All Data'!$A:$CW,96,FALSE),"unknown")</f>
        <v>Retired</v>
      </c>
      <c r="BF178" s="96" t="str">
        <f>IFERROR(VLOOKUP(Table1[[#This Row],[RespondentID]],'All Data'!$A:$CW,97,FALSE),"unknown")</f>
        <v>Yes</v>
      </c>
      <c r="BG178" s="96" t="str">
        <f>IFERROR(VLOOKUP(Table1[[#This Row],[RespondentID]],'All Data'!$A:$CW,98,FALSE),"unknown")</f>
        <v>Medicare</v>
      </c>
      <c r="BH178" s="96" t="str">
        <f>IFERROR(VLOOKUP(Table1[[#This Row],[RespondentID]],'All Data'!$A:$CW,99,FALSE),"unknown")</f>
        <v>Yes</v>
      </c>
    </row>
    <row r="179" spans="1:60">
      <c r="A179">
        <v>114375159561</v>
      </c>
      <c r="C179" t="s">
        <v>50</v>
      </c>
      <c r="D179" t="s">
        <v>51</v>
      </c>
      <c r="E179" t="s">
        <v>17</v>
      </c>
      <c r="H179" t="s">
        <v>54</v>
      </c>
      <c r="K179" t="s">
        <v>57</v>
      </c>
      <c r="N179" t="s">
        <v>24</v>
      </c>
      <c r="U179" s="29">
        <f t="shared" si="46"/>
        <v>6</v>
      </c>
      <c r="V179" s="29">
        <f t="shared" si="47"/>
        <v>0.5</v>
      </c>
      <c r="W179" s="29"/>
      <c r="X179" s="29">
        <f t="shared" si="48"/>
        <v>0</v>
      </c>
      <c r="Y179" s="29">
        <f t="shared" si="49"/>
        <v>0.5</v>
      </c>
      <c r="Z179" s="29">
        <f t="shared" si="50"/>
        <v>0.5</v>
      </c>
      <c r="AA179" s="29">
        <f t="shared" si="51"/>
        <v>0.5</v>
      </c>
      <c r="AB179" s="29">
        <f t="shared" si="52"/>
        <v>0</v>
      </c>
      <c r="AC179" s="29">
        <f t="shared" si="53"/>
        <v>0</v>
      </c>
      <c r="AD179" s="29">
        <f t="shared" si="54"/>
        <v>0.5</v>
      </c>
      <c r="AE179" s="29">
        <f t="shared" si="55"/>
        <v>0</v>
      </c>
      <c r="AF179" s="29">
        <f t="shared" si="56"/>
        <v>0</v>
      </c>
      <c r="AG179" s="29">
        <f t="shared" si="57"/>
        <v>0.5</v>
      </c>
      <c r="AH179" s="29">
        <f t="shared" si="58"/>
        <v>0</v>
      </c>
      <c r="AI179" s="29">
        <f t="shared" si="59"/>
        <v>0</v>
      </c>
      <c r="AJ179" s="29">
        <f t="shared" si="60"/>
        <v>0.5</v>
      </c>
      <c r="AK179" s="29">
        <f t="shared" si="61"/>
        <v>0</v>
      </c>
      <c r="AL179" s="29">
        <f t="shared" si="62"/>
        <v>0</v>
      </c>
      <c r="AM179" s="29">
        <f t="shared" si="63"/>
        <v>0</v>
      </c>
      <c r="AN179" s="29">
        <f t="shared" si="64"/>
        <v>0</v>
      </c>
      <c r="AO179" s="29">
        <f t="shared" si="65"/>
        <v>0</v>
      </c>
      <c r="AP179" s="29"/>
      <c r="AQ179" s="29"/>
      <c r="AR179" s="29">
        <f t="shared" si="66"/>
        <v>3</v>
      </c>
      <c r="AS179" s="29">
        <f t="shared" si="67"/>
        <v>6</v>
      </c>
      <c r="AT179" s="29" t="str">
        <f t="shared" si="68"/>
        <v>Correct</v>
      </c>
      <c r="AU179" s="29"/>
      <c r="AV179" s="96" t="str">
        <f>IFERROR(VLOOKUP(Table1[[#This Row],[RespondentID]],'All Data'!$A:$CO,87,FALSE),"unknown")</f>
        <v>Woman</v>
      </c>
      <c r="AW179" s="96" t="str">
        <f>IFERROR(VLOOKUP(Table1[[#This Row],[RespondentID]],'All Data'!$A:$CO,88,FALSE),"unknown")</f>
        <v>65+ years</v>
      </c>
      <c r="AX179" s="96">
        <f>IFERROR(VLOOKUP(Table1[[#This Row],[RespondentID]],'All Data'!$A:$CO,89,FALSE),"unknown")</f>
        <v>0</v>
      </c>
      <c r="AY179" s="96" t="str">
        <f>IFERROR(VLOOKUP(Table1[[#This Row],[RespondentID]],'All Data'!$A:$CO,90,FALSE),"unknown")</f>
        <v>Roslyn, 11576</v>
      </c>
      <c r="AZ179" s="96" t="str">
        <f>IFERROR(VLOOKUP(Table1[[#This Row],[RespondentID]],'All Data'!$A:$CO,91,FALSE),"unknown")</f>
        <v>White</v>
      </c>
      <c r="BA179" s="96">
        <f>IFERROR(VLOOKUP(Table1[[#This Row],[RespondentID]],'All Data'!$A:$CO,92,FALSE),"unknown")</f>
        <v>0</v>
      </c>
      <c r="BB179" s="96" t="str">
        <f>IFERROR(VLOOKUP(Table1[[#This Row],[RespondentID]],'All Data'!$A:$CO,93,FALSE),"unknown")</f>
        <v>English</v>
      </c>
      <c r="BC179" s="96" t="str">
        <f>IFERROR(VLOOKUP(Table1[[#This Row],[RespondentID]],'All Data'!$A:$CW,94,FALSE),"unknown")</f>
        <v>$20,000 to $34,999</v>
      </c>
      <c r="BD179" s="96" t="str">
        <f>IFERROR(VLOOKUP(Table1[[#This Row],[RespondentID]],'All Data'!$A:$CW,95,FALSE),"unknown")</f>
        <v>College graduate</v>
      </c>
      <c r="BE179" s="96" t="str">
        <f>IFERROR(VLOOKUP(Table1[[#This Row],[RespondentID]],'All Data'!$A:$CW,96,FALSE),"unknown")</f>
        <v>Retired</v>
      </c>
      <c r="BF179" s="96" t="str">
        <f>IFERROR(VLOOKUP(Table1[[#This Row],[RespondentID]],'All Data'!$A:$CW,97,FALSE),"unknown")</f>
        <v>Yes</v>
      </c>
      <c r="BG179" s="96" t="str">
        <f>IFERROR(VLOOKUP(Table1[[#This Row],[RespondentID]],'All Data'!$A:$CW,98,FALSE),"unknown")</f>
        <v>Medicare, Private/Commercial</v>
      </c>
      <c r="BH179" s="96">
        <f>IFERROR(VLOOKUP(Table1[[#This Row],[RespondentID]],'All Data'!$A:$CW,99,FALSE),"unknown")</f>
        <v>0</v>
      </c>
    </row>
    <row r="180" spans="1:60">
      <c r="A180">
        <v>114344402322</v>
      </c>
      <c r="T180" t="s">
        <v>555</v>
      </c>
      <c r="U180" s="29">
        <f t="shared" si="46"/>
        <v>1</v>
      </c>
      <c r="V180" s="29">
        <f t="shared" si="47"/>
        <v>3</v>
      </c>
      <c r="W180" s="29"/>
      <c r="X180" s="29">
        <f t="shared" si="48"/>
        <v>0</v>
      </c>
      <c r="Y180" s="29">
        <f t="shared" si="49"/>
        <v>0</v>
      </c>
      <c r="Z180" s="29">
        <f t="shared" si="50"/>
        <v>0</v>
      </c>
      <c r="AA180" s="29">
        <f t="shared" si="51"/>
        <v>0</v>
      </c>
      <c r="AB180" s="29">
        <f t="shared" si="52"/>
        <v>0</v>
      </c>
      <c r="AC180" s="29">
        <f t="shared" si="53"/>
        <v>0</v>
      </c>
      <c r="AD180" s="29">
        <f t="shared" si="54"/>
        <v>0</v>
      </c>
      <c r="AE180" s="29">
        <f t="shared" si="55"/>
        <v>0</v>
      </c>
      <c r="AF180" s="29">
        <f t="shared" si="56"/>
        <v>0</v>
      </c>
      <c r="AG180" s="29">
        <f t="shared" si="57"/>
        <v>0</v>
      </c>
      <c r="AH180" s="29">
        <f t="shared" si="58"/>
        <v>0</v>
      </c>
      <c r="AI180" s="29">
        <f t="shared" si="59"/>
        <v>0</v>
      </c>
      <c r="AJ180" s="29">
        <f t="shared" si="60"/>
        <v>0</v>
      </c>
      <c r="AK180" s="29">
        <f t="shared" si="61"/>
        <v>0</v>
      </c>
      <c r="AL180" s="29">
        <f t="shared" si="62"/>
        <v>0</v>
      </c>
      <c r="AM180" s="29">
        <f t="shared" si="63"/>
        <v>0</v>
      </c>
      <c r="AN180" s="29">
        <f t="shared" si="64"/>
        <v>0</v>
      </c>
      <c r="AO180" s="29">
        <f t="shared" si="65"/>
        <v>0</v>
      </c>
      <c r="AP180" s="29"/>
      <c r="AQ180" s="29"/>
      <c r="AR180" s="29">
        <f t="shared" si="66"/>
        <v>0</v>
      </c>
      <c r="AS180" s="29">
        <f t="shared" si="67"/>
        <v>1</v>
      </c>
      <c r="AT180" s="29" t="str">
        <f t="shared" si="68"/>
        <v>Wrong</v>
      </c>
      <c r="AU180" s="29"/>
      <c r="AV180" s="96" t="str">
        <f>IFERROR(VLOOKUP(Table1[[#This Row],[RespondentID]],'All Data'!$A:$CO,87,FALSE),"unknown")</f>
        <v>Man</v>
      </c>
      <c r="AW180" s="96" t="str">
        <f>IFERROR(VLOOKUP(Table1[[#This Row],[RespondentID]],'All Data'!$A:$CO,88,FALSE),"unknown")</f>
        <v>65+ years</v>
      </c>
      <c r="AX180" s="96" t="str">
        <f>IFERROR(VLOOKUP(Table1[[#This Row],[RespondentID]],'All Data'!$A:$CO,89,FALSE),"unknown")</f>
        <v>Suffolk</v>
      </c>
      <c r="AY180" s="96" t="str">
        <f>IFERROR(VLOOKUP(Table1[[#This Row],[RespondentID]],'All Data'!$A:$CO,90,FALSE),"unknown")</f>
        <v>Babylon, 11703</v>
      </c>
      <c r="AZ180" s="96" t="str">
        <f>IFERROR(VLOOKUP(Table1[[#This Row],[RespondentID]],'All Data'!$A:$CO,91,FALSE),"unknown")</f>
        <v>White</v>
      </c>
      <c r="BA180" s="96" t="str">
        <f>IFERROR(VLOOKUP(Table1[[#This Row],[RespondentID]],'All Data'!$A:$CO,92,FALSE),"unknown")</f>
        <v>Not Hispanic or Latino</v>
      </c>
      <c r="BB180" s="96" t="str">
        <f>IFERROR(VLOOKUP(Table1[[#This Row],[RespondentID]],'All Data'!$A:$CO,93,FALSE),"unknown")</f>
        <v>English</v>
      </c>
      <c r="BC180" s="96" t="str">
        <f>IFERROR(VLOOKUP(Table1[[#This Row],[RespondentID]],'All Data'!$A:$CW,94,FALSE),"unknown")</f>
        <v>$75,000 to $125,000</v>
      </c>
      <c r="BD180" s="96" t="str">
        <f>IFERROR(VLOOKUP(Table1[[#This Row],[RespondentID]],'All Data'!$A:$CW,95,FALSE),"unknown")</f>
        <v>College graduate</v>
      </c>
      <c r="BE180" s="96" t="str">
        <f>IFERROR(VLOOKUP(Table1[[#This Row],[RespondentID]],'All Data'!$A:$CW,96,FALSE),"unknown")</f>
        <v>Retired</v>
      </c>
      <c r="BF180" s="96" t="str">
        <f>IFERROR(VLOOKUP(Table1[[#This Row],[RespondentID]],'All Data'!$A:$CW,97,FALSE),"unknown")</f>
        <v>Yes</v>
      </c>
      <c r="BG180" s="96" t="str">
        <f>IFERROR(VLOOKUP(Table1[[#This Row],[RespondentID]],'All Data'!$A:$CW,98,FALSE),"unknown")</f>
        <v>Medicare</v>
      </c>
      <c r="BH180" s="96" t="str">
        <f>IFERROR(VLOOKUP(Table1[[#This Row],[RespondentID]],'All Data'!$A:$CW,99,FALSE),"unknown")</f>
        <v>Yes</v>
      </c>
    </row>
    <row r="181" spans="1:60">
      <c r="A181">
        <v>114331020690</v>
      </c>
      <c r="T181" t="s">
        <v>556</v>
      </c>
      <c r="U181" s="29">
        <f t="shared" si="46"/>
        <v>1</v>
      </c>
      <c r="V181" s="29">
        <f t="shared" si="47"/>
        <v>3</v>
      </c>
      <c r="W181" s="29"/>
      <c r="X181" s="29">
        <f t="shared" si="48"/>
        <v>0</v>
      </c>
      <c r="Y181" s="29">
        <f t="shared" si="49"/>
        <v>0</v>
      </c>
      <c r="Z181" s="29">
        <f t="shared" si="50"/>
        <v>0</v>
      </c>
      <c r="AA181" s="29">
        <f t="shared" si="51"/>
        <v>0</v>
      </c>
      <c r="AB181" s="29">
        <f t="shared" si="52"/>
        <v>0</v>
      </c>
      <c r="AC181" s="29">
        <f t="shared" si="53"/>
        <v>0</v>
      </c>
      <c r="AD181" s="29">
        <f t="shared" si="54"/>
        <v>0</v>
      </c>
      <c r="AE181" s="29">
        <f t="shared" si="55"/>
        <v>0</v>
      </c>
      <c r="AF181" s="29">
        <f t="shared" si="56"/>
        <v>0</v>
      </c>
      <c r="AG181" s="29">
        <f t="shared" si="57"/>
        <v>0</v>
      </c>
      <c r="AH181" s="29">
        <f t="shared" si="58"/>
        <v>0</v>
      </c>
      <c r="AI181" s="29">
        <f t="shared" si="59"/>
        <v>0</v>
      </c>
      <c r="AJ181" s="29">
        <f t="shared" si="60"/>
        <v>0</v>
      </c>
      <c r="AK181" s="29">
        <f t="shared" si="61"/>
        <v>0</v>
      </c>
      <c r="AL181" s="29">
        <f t="shared" si="62"/>
        <v>0</v>
      </c>
      <c r="AM181" s="29">
        <f t="shared" si="63"/>
        <v>0</v>
      </c>
      <c r="AN181" s="29">
        <f t="shared" si="64"/>
        <v>0</v>
      </c>
      <c r="AO181" s="29">
        <f t="shared" si="65"/>
        <v>0</v>
      </c>
      <c r="AP181" s="29"/>
      <c r="AQ181" s="29"/>
      <c r="AR181" s="29">
        <f t="shared" si="66"/>
        <v>0</v>
      </c>
      <c r="AS181" s="29">
        <f t="shared" si="67"/>
        <v>1</v>
      </c>
      <c r="AT181" s="29" t="str">
        <f t="shared" si="68"/>
        <v>Wrong</v>
      </c>
      <c r="AU181" s="29"/>
      <c r="AV181" s="96">
        <f>IFERROR(VLOOKUP(Table1[[#This Row],[RespondentID]],'All Data'!$A:$CO,87,FALSE),"unknown")</f>
        <v>0</v>
      </c>
      <c r="AW181" s="96">
        <f>IFERROR(VLOOKUP(Table1[[#This Row],[RespondentID]],'All Data'!$A:$CO,88,FALSE),"unknown")</f>
        <v>0</v>
      </c>
      <c r="AX181" s="96">
        <f>IFERROR(VLOOKUP(Table1[[#This Row],[RespondentID]],'All Data'!$A:$CO,89,FALSE),"unknown")</f>
        <v>0</v>
      </c>
      <c r="AY181" s="96">
        <f>IFERROR(VLOOKUP(Table1[[#This Row],[RespondentID]],'All Data'!$A:$CO,90,FALSE),"unknown")</f>
        <v>0</v>
      </c>
      <c r="AZ181" s="96">
        <f>IFERROR(VLOOKUP(Table1[[#This Row],[RespondentID]],'All Data'!$A:$CO,91,FALSE),"unknown")</f>
        <v>0</v>
      </c>
      <c r="BA181" s="96">
        <f>IFERROR(VLOOKUP(Table1[[#This Row],[RespondentID]],'All Data'!$A:$CO,92,FALSE),"unknown")</f>
        <v>0</v>
      </c>
      <c r="BB181" s="96">
        <f>IFERROR(VLOOKUP(Table1[[#This Row],[RespondentID]],'All Data'!$A:$CO,93,FALSE),"unknown")</f>
        <v>0</v>
      </c>
      <c r="BC181" s="96">
        <f>IFERROR(VLOOKUP(Table1[[#This Row],[RespondentID]],'All Data'!$A:$CW,94,FALSE),"unknown")</f>
        <v>0</v>
      </c>
      <c r="BD181" s="96">
        <f>IFERROR(VLOOKUP(Table1[[#This Row],[RespondentID]],'All Data'!$A:$CW,95,FALSE),"unknown")</f>
        <v>0</v>
      </c>
      <c r="BE181" s="96">
        <f>IFERROR(VLOOKUP(Table1[[#This Row],[RespondentID]],'All Data'!$A:$CW,96,FALSE),"unknown")</f>
        <v>0</v>
      </c>
      <c r="BF181" s="96">
        <f>IFERROR(VLOOKUP(Table1[[#This Row],[RespondentID]],'All Data'!$A:$CW,97,FALSE),"unknown")</f>
        <v>0</v>
      </c>
      <c r="BG181" s="96">
        <f>IFERROR(VLOOKUP(Table1[[#This Row],[RespondentID]],'All Data'!$A:$CW,98,FALSE),"unknown")</f>
        <v>0</v>
      </c>
      <c r="BH181" s="96">
        <f>IFERROR(VLOOKUP(Table1[[#This Row],[RespondentID]],'All Data'!$A:$CW,99,FALSE),"unknown")</f>
        <v>0</v>
      </c>
    </row>
    <row r="182" spans="1:60">
      <c r="A182">
        <v>114315094253</v>
      </c>
      <c r="D182" t="s">
        <v>51</v>
      </c>
      <c r="U182" s="29">
        <f t="shared" si="46"/>
        <v>1</v>
      </c>
      <c r="V182" s="29">
        <f t="shared" si="47"/>
        <v>3</v>
      </c>
      <c r="W182" s="29"/>
      <c r="X182" s="29">
        <f t="shared" si="48"/>
        <v>0</v>
      </c>
      <c r="Y182" s="29">
        <f t="shared" si="49"/>
        <v>0</v>
      </c>
      <c r="Z182" s="29">
        <f t="shared" si="50"/>
        <v>1</v>
      </c>
      <c r="AA182" s="29">
        <f t="shared" si="51"/>
        <v>0</v>
      </c>
      <c r="AB182" s="29">
        <f t="shared" si="52"/>
        <v>0</v>
      </c>
      <c r="AC182" s="29">
        <f t="shared" si="53"/>
        <v>0</v>
      </c>
      <c r="AD182" s="29">
        <f t="shared" si="54"/>
        <v>0</v>
      </c>
      <c r="AE182" s="29">
        <f t="shared" si="55"/>
        <v>0</v>
      </c>
      <c r="AF182" s="29">
        <f t="shared" si="56"/>
        <v>0</v>
      </c>
      <c r="AG182" s="29">
        <f t="shared" si="57"/>
        <v>0</v>
      </c>
      <c r="AH182" s="29">
        <f t="shared" si="58"/>
        <v>0</v>
      </c>
      <c r="AI182" s="29">
        <f t="shared" si="59"/>
        <v>0</v>
      </c>
      <c r="AJ182" s="29">
        <f t="shared" si="60"/>
        <v>0</v>
      </c>
      <c r="AK182" s="29">
        <f t="shared" si="61"/>
        <v>0</v>
      </c>
      <c r="AL182" s="29">
        <f t="shared" si="62"/>
        <v>0</v>
      </c>
      <c r="AM182" s="29">
        <f t="shared" si="63"/>
        <v>0</v>
      </c>
      <c r="AN182" s="29">
        <f t="shared" si="64"/>
        <v>0</v>
      </c>
      <c r="AO182" s="29">
        <f t="shared" si="65"/>
        <v>0</v>
      </c>
      <c r="AP182" s="29"/>
      <c r="AQ182" s="29"/>
      <c r="AR182" s="29">
        <f t="shared" si="66"/>
        <v>1</v>
      </c>
      <c r="AS182" s="29">
        <f t="shared" si="67"/>
        <v>1</v>
      </c>
      <c r="AT182" s="29" t="str">
        <f t="shared" si="68"/>
        <v>Correct</v>
      </c>
      <c r="AU182" s="29"/>
      <c r="AV182" s="96" t="str">
        <f>IFERROR(VLOOKUP(Table1[[#This Row],[RespondentID]],'All Data'!$A:$CO,87,FALSE),"unknown")</f>
        <v>Woman</v>
      </c>
      <c r="AW182" s="96" t="str">
        <f>IFERROR(VLOOKUP(Table1[[#This Row],[RespondentID]],'All Data'!$A:$CO,88,FALSE),"unknown")</f>
        <v>25-34 years</v>
      </c>
      <c r="AX182" s="96" t="str">
        <f>IFERROR(VLOOKUP(Table1[[#This Row],[RespondentID]],'All Data'!$A:$CO,89,FALSE),"unknown")</f>
        <v>Suffolk</v>
      </c>
      <c r="AY182" s="96" t="str">
        <f>IFERROR(VLOOKUP(Table1[[#This Row],[RespondentID]],'All Data'!$A:$CO,90,FALSE),"unknown")</f>
        <v>Amityville, 11701</v>
      </c>
      <c r="AZ182" s="96" t="str">
        <f>IFERROR(VLOOKUP(Table1[[#This Row],[RespondentID]],'All Data'!$A:$CO,91,FALSE),"unknown")</f>
        <v>Two or more races</v>
      </c>
      <c r="BA182" s="96" t="str">
        <f>IFERROR(VLOOKUP(Table1[[#This Row],[RespondentID]],'All Data'!$A:$CO,92,FALSE),"unknown")</f>
        <v>Hispanic or Latino</v>
      </c>
      <c r="BB182" s="96" t="str">
        <f>IFERROR(VLOOKUP(Table1[[#This Row],[RespondentID]],'All Data'!$A:$CO,93,FALSE),"unknown")</f>
        <v>English</v>
      </c>
      <c r="BC182" s="96" t="str">
        <f>IFERROR(VLOOKUP(Table1[[#This Row],[RespondentID]],'All Data'!$A:$CW,94,FALSE),"unknown")</f>
        <v>$0-$19,999</v>
      </c>
      <c r="BD182" s="96" t="str">
        <f>IFERROR(VLOOKUP(Table1[[#This Row],[RespondentID]],'All Data'!$A:$CW,95,FALSE),"unknown")</f>
        <v>High school graduate</v>
      </c>
      <c r="BE182" s="96" t="str">
        <f>IFERROR(VLOOKUP(Table1[[#This Row],[RespondentID]],'All Data'!$A:$CW,96,FALSE),"unknown")</f>
        <v>Out of work, but not currently looking</v>
      </c>
      <c r="BF182" s="96" t="str">
        <f>IFERROR(VLOOKUP(Table1[[#This Row],[RespondentID]],'All Data'!$A:$CW,97,FALSE),"unknown")</f>
        <v>Yes</v>
      </c>
      <c r="BG182" s="96" t="str">
        <f>IFERROR(VLOOKUP(Table1[[#This Row],[RespondentID]],'All Data'!$A:$CW,98,FALSE),"unknown")</f>
        <v>Medicaid</v>
      </c>
      <c r="BH182" s="96" t="str">
        <f>IFERROR(VLOOKUP(Table1[[#This Row],[RespondentID]],'All Data'!$A:$CW,99,FALSE),"unknown")</f>
        <v>No</v>
      </c>
    </row>
    <row r="183" spans="1:60">
      <c r="A183">
        <v>114307930477</v>
      </c>
      <c r="D183" t="s">
        <v>51</v>
      </c>
      <c r="M183" t="s">
        <v>59</v>
      </c>
      <c r="S183" t="s">
        <v>63</v>
      </c>
      <c r="U183" s="29">
        <f t="shared" si="46"/>
        <v>3</v>
      </c>
      <c r="V183" s="29">
        <f t="shared" si="47"/>
        <v>1</v>
      </c>
      <c r="W183" s="29"/>
      <c r="X183" s="29">
        <f t="shared" si="48"/>
        <v>0</v>
      </c>
      <c r="Y183" s="29">
        <f t="shared" si="49"/>
        <v>0</v>
      </c>
      <c r="Z183" s="29">
        <f t="shared" si="50"/>
        <v>1</v>
      </c>
      <c r="AA183" s="29">
        <f t="shared" si="51"/>
        <v>0</v>
      </c>
      <c r="AB183" s="29">
        <f t="shared" si="52"/>
        <v>0</v>
      </c>
      <c r="AC183" s="29">
        <f t="shared" si="53"/>
        <v>0</v>
      </c>
      <c r="AD183" s="29">
        <f t="shared" si="54"/>
        <v>0</v>
      </c>
      <c r="AE183" s="29">
        <f t="shared" si="55"/>
        <v>0</v>
      </c>
      <c r="AF183" s="29">
        <f t="shared" si="56"/>
        <v>0</v>
      </c>
      <c r="AG183" s="29">
        <f t="shared" si="57"/>
        <v>0</v>
      </c>
      <c r="AH183" s="29">
        <f t="shared" si="58"/>
        <v>0</v>
      </c>
      <c r="AI183" s="29">
        <f t="shared" si="59"/>
        <v>1</v>
      </c>
      <c r="AJ183" s="29">
        <f t="shared" si="60"/>
        <v>0</v>
      </c>
      <c r="AK183" s="29">
        <f t="shared" si="61"/>
        <v>0</v>
      </c>
      <c r="AL183" s="29">
        <f t="shared" si="62"/>
        <v>0</v>
      </c>
      <c r="AM183" s="29">
        <f t="shared" si="63"/>
        <v>0</v>
      </c>
      <c r="AN183" s="29">
        <f t="shared" si="64"/>
        <v>0</v>
      </c>
      <c r="AO183" s="29">
        <f t="shared" si="65"/>
        <v>1</v>
      </c>
      <c r="AP183" s="29"/>
      <c r="AQ183" s="29"/>
      <c r="AR183" s="29">
        <f t="shared" si="66"/>
        <v>3</v>
      </c>
      <c r="AS183" s="29">
        <f t="shared" si="67"/>
        <v>3</v>
      </c>
      <c r="AT183" s="29" t="str">
        <f t="shared" si="68"/>
        <v>Correct</v>
      </c>
      <c r="AU183" s="29"/>
      <c r="AV183" s="96" t="str">
        <f>IFERROR(VLOOKUP(Table1[[#This Row],[RespondentID]],'All Data'!$A:$CO,87,FALSE),"unknown")</f>
        <v>Woman</v>
      </c>
      <c r="AW183" s="96" t="str">
        <f>IFERROR(VLOOKUP(Table1[[#This Row],[RespondentID]],'All Data'!$A:$CO,88,FALSE),"unknown")</f>
        <v>55-64 years</v>
      </c>
      <c r="AX183" s="96" t="str">
        <f>IFERROR(VLOOKUP(Table1[[#This Row],[RespondentID]],'All Data'!$A:$CO,89,FALSE),"unknown")</f>
        <v>Suffolk</v>
      </c>
      <c r="AY183" s="96" t="str">
        <f>IFERROR(VLOOKUP(Table1[[#This Row],[RespondentID]],'All Data'!$A:$CO,90,FALSE),"unknown")</f>
        <v>Setauket, 11733</v>
      </c>
      <c r="AZ183" s="96" t="str">
        <f>IFERROR(VLOOKUP(Table1[[#This Row],[RespondentID]],'All Data'!$A:$CO,91,FALSE),"unknown")</f>
        <v>White</v>
      </c>
      <c r="BA183" s="96" t="str">
        <f>IFERROR(VLOOKUP(Table1[[#This Row],[RespondentID]],'All Data'!$A:$CO,92,FALSE),"unknown")</f>
        <v>Not Hispanic or Latino</v>
      </c>
      <c r="BB183" s="96" t="str">
        <f>IFERROR(VLOOKUP(Table1[[#This Row],[RespondentID]],'All Data'!$A:$CO,93,FALSE),"unknown")</f>
        <v>English</v>
      </c>
      <c r="BC183" s="96" t="str">
        <f>IFERROR(VLOOKUP(Table1[[#This Row],[RespondentID]],'All Data'!$A:$CW,94,FALSE),"unknown")</f>
        <v>Over $125,000</v>
      </c>
      <c r="BD183" s="96" t="str">
        <f>IFERROR(VLOOKUP(Table1[[#This Row],[RespondentID]],'All Data'!$A:$CW,95,FALSE),"unknown")</f>
        <v>Graduate school</v>
      </c>
      <c r="BE183" s="96" t="str">
        <f>IFERROR(VLOOKUP(Table1[[#This Row],[RespondentID]],'All Data'!$A:$CW,96,FALSE),"unknown")</f>
        <v>Employed for wages</v>
      </c>
      <c r="BF183" s="96" t="str">
        <f>IFERROR(VLOOKUP(Table1[[#This Row],[RespondentID]],'All Data'!$A:$CW,97,FALSE),"unknown")</f>
        <v>Yes</v>
      </c>
      <c r="BG183" s="96" t="str">
        <f>IFERROR(VLOOKUP(Table1[[#This Row],[RespondentID]],'All Data'!$A:$CW,98,FALSE),"unknown")</f>
        <v>Private/Commercial</v>
      </c>
      <c r="BH183" s="96" t="str">
        <f>IFERROR(VLOOKUP(Table1[[#This Row],[RespondentID]],'All Data'!$A:$CW,99,FALSE),"unknown")</f>
        <v>Yes</v>
      </c>
    </row>
    <row r="184" spans="1:60">
      <c r="A184">
        <v>114289970204</v>
      </c>
      <c r="D184" t="s">
        <v>51</v>
      </c>
      <c r="E184" t="s">
        <v>17</v>
      </c>
      <c r="K184" t="s">
        <v>57</v>
      </c>
      <c r="U184" s="29">
        <f t="shared" si="46"/>
        <v>3</v>
      </c>
      <c r="V184" s="29">
        <f t="shared" si="47"/>
        <v>1</v>
      </c>
      <c r="W184" s="29"/>
      <c r="X184" s="29">
        <f t="shared" si="48"/>
        <v>0</v>
      </c>
      <c r="Y184" s="29">
        <f t="shared" si="49"/>
        <v>0</v>
      </c>
      <c r="Z184" s="29">
        <f t="shared" si="50"/>
        <v>1</v>
      </c>
      <c r="AA184" s="29">
        <f t="shared" si="51"/>
        <v>1</v>
      </c>
      <c r="AB184" s="29">
        <f t="shared" si="52"/>
        <v>0</v>
      </c>
      <c r="AC184" s="29">
        <f t="shared" si="53"/>
        <v>0</v>
      </c>
      <c r="AD184" s="29">
        <f t="shared" si="54"/>
        <v>0</v>
      </c>
      <c r="AE184" s="29">
        <f t="shared" si="55"/>
        <v>0</v>
      </c>
      <c r="AF184" s="29">
        <f t="shared" si="56"/>
        <v>0</v>
      </c>
      <c r="AG184" s="29">
        <f t="shared" si="57"/>
        <v>1</v>
      </c>
      <c r="AH184" s="29">
        <f t="shared" si="58"/>
        <v>0</v>
      </c>
      <c r="AI184" s="29">
        <f t="shared" si="59"/>
        <v>0</v>
      </c>
      <c r="AJ184" s="29">
        <f t="shared" si="60"/>
        <v>0</v>
      </c>
      <c r="AK184" s="29">
        <f t="shared" si="61"/>
        <v>0</v>
      </c>
      <c r="AL184" s="29">
        <f t="shared" si="62"/>
        <v>0</v>
      </c>
      <c r="AM184" s="29">
        <f t="shared" si="63"/>
        <v>0</v>
      </c>
      <c r="AN184" s="29">
        <f t="shared" si="64"/>
        <v>0</v>
      </c>
      <c r="AO184" s="29">
        <f t="shared" si="65"/>
        <v>0</v>
      </c>
      <c r="AP184" s="29"/>
      <c r="AQ184" s="29"/>
      <c r="AR184" s="29">
        <f t="shared" si="66"/>
        <v>3</v>
      </c>
      <c r="AS184" s="29">
        <f t="shared" si="67"/>
        <v>3</v>
      </c>
      <c r="AT184" s="29" t="str">
        <f t="shared" si="68"/>
        <v>Correct</v>
      </c>
      <c r="AU184" s="29"/>
      <c r="AV184" s="96" t="str">
        <f>IFERROR(VLOOKUP(Table1[[#This Row],[RespondentID]],'All Data'!$A:$CO,87,FALSE),"unknown")</f>
        <v>Woman</v>
      </c>
      <c r="AW184" s="96" t="str">
        <f>IFERROR(VLOOKUP(Table1[[#This Row],[RespondentID]],'All Data'!$A:$CO,88,FALSE),"unknown")</f>
        <v>55-64 years</v>
      </c>
      <c r="AX184" s="96" t="str">
        <f>IFERROR(VLOOKUP(Table1[[#This Row],[RespondentID]],'All Data'!$A:$CO,89,FALSE),"unknown")</f>
        <v>Suffolk</v>
      </c>
      <c r="AY184" s="96" t="str">
        <f>IFERROR(VLOOKUP(Table1[[#This Row],[RespondentID]],'All Data'!$A:$CO,90,FALSE),"unknown")</f>
        <v>Farmingville, 11738</v>
      </c>
      <c r="AZ184" s="96" t="str">
        <f>IFERROR(VLOOKUP(Table1[[#This Row],[RespondentID]],'All Data'!$A:$CO,91,FALSE),"unknown")</f>
        <v>White</v>
      </c>
      <c r="BA184" s="96" t="str">
        <f>IFERROR(VLOOKUP(Table1[[#This Row],[RespondentID]],'All Data'!$A:$CO,92,FALSE),"unknown")</f>
        <v>Not Hispanic or Latino</v>
      </c>
      <c r="BB184" s="96" t="str">
        <f>IFERROR(VLOOKUP(Table1[[#This Row],[RespondentID]],'All Data'!$A:$CO,93,FALSE),"unknown")</f>
        <v>English</v>
      </c>
      <c r="BC184" s="96" t="str">
        <f>IFERROR(VLOOKUP(Table1[[#This Row],[RespondentID]],'All Data'!$A:$CW,94,FALSE),"unknown")</f>
        <v>Over $125,000</v>
      </c>
      <c r="BD184" s="96" t="str">
        <f>IFERROR(VLOOKUP(Table1[[#This Row],[RespondentID]],'All Data'!$A:$CW,95,FALSE),"unknown")</f>
        <v>Graduate school</v>
      </c>
      <c r="BE184" s="96" t="str">
        <f>IFERROR(VLOOKUP(Table1[[#This Row],[RespondentID]],'All Data'!$A:$CW,96,FALSE),"unknown")</f>
        <v>Employed for wages</v>
      </c>
      <c r="BF184" s="96" t="str">
        <f>IFERROR(VLOOKUP(Table1[[#This Row],[RespondentID]],'All Data'!$A:$CW,97,FALSE),"unknown")</f>
        <v>Yes</v>
      </c>
      <c r="BG184" s="96" t="str">
        <f>IFERROR(VLOOKUP(Table1[[#This Row],[RespondentID]],'All Data'!$A:$CW,98,FALSE),"unknown")</f>
        <v>Private/Commercial</v>
      </c>
      <c r="BH184" s="96" t="str">
        <f>IFERROR(VLOOKUP(Table1[[#This Row],[RespondentID]],'All Data'!$A:$CW,99,FALSE),"unknown")</f>
        <v>Yes</v>
      </c>
    </row>
    <row r="185" spans="1:60">
      <c r="A185">
        <v>114287067291</v>
      </c>
      <c r="Q185" t="s">
        <v>61</v>
      </c>
      <c r="T185" t="s">
        <v>564</v>
      </c>
      <c r="U185" s="29">
        <f t="shared" si="46"/>
        <v>2</v>
      </c>
      <c r="V185" s="29">
        <f t="shared" si="47"/>
        <v>1.5</v>
      </c>
      <c r="W185" s="29"/>
      <c r="X185" s="29">
        <f t="shared" si="48"/>
        <v>0</v>
      </c>
      <c r="Y185" s="29">
        <f t="shared" si="49"/>
        <v>0</v>
      </c>
      <c r="Z185" s="29">
        <f t="shared" si="50"/>
        <v>0</v>
      </c>
      <c r="AA185" s="29">
        <f t="shared" si="51"/>
        <v>0</v>
      </c>
      <c r="AB185" s="29">
        <f t="shared" si="52"/>
        <v>0</v>
      </c>
      <c r="AC185" s="29">
        <f t="shared" si="53"/>
        <v>0</v>
      </c>
      <c r="AD185" s="29">
        <f t="shared" si="54"/>
        <v>0</v>
      </c>
      <c r="AE185" s="29">
        <f t="shared" si="55"/>
        <v>0</v>
      </c>
      <c r="AF185" s="29">
        <f t="shared" si="56"/>
        <v>0</v>
      </c>
      <c r="AG185" s="29">
        <f t="shared" si="57"/>
        <v>0</v>
      </c>
      <c r="AH185" s="29">
        <f t="shared" si="58"/>
        <v>0</v>
      </c>
      <c r="AI185" s="29">
        <f t="shared" si="59"/>
        <v>0</v>
      </c>
      <c r="AJ185" s="29">
        <f t="shared" si="60"/>
        <v>0</v>
      </c>
      <c r="AK185" s="29">
        <f t="shared" si="61"/>
        <v>0</v>
      </c>
      <c r="AL185" s="29">
        <f t="shared" si="62"/>
        <v>0</v>
      </c>
      <c r="AM185" s="29">
        <f t="shared" si="63"/>
        <v>1</v>
      </c>
      <c r="AN185" s="29">
        <f t="shared" si="64"/>
        <v>0</v>
      </c>
      <c r="AO185" s="29">
        <f t="shared" si="65"/>
        <v>0</v>
      </c>
      <c r="AP185" s="29"/>
      <c r="AQ185" s="29"/>
      <c r="AR185" s="29">
        <f t="shared" si="66"/>
        <v>1</v>
      </c>
      <c r="AS185" s="29">
        <f t="shared" si="67"/>
        <v>2</v>
      </c>
      <c r="AT185" s="29" t="str">
        <f t="shared" si="68"/>
        <v>Wrong</v>
      </c>
      <c r="AU185" s="29"/>
      <c r="AV185" s="96" t="str">
        <f>IFERROR(VLOOKUP(Table1[[#This Row],[RespondentID]],'All Data'!$A:$CO,87,FALSE),"unknown")</f>
        <v>Woman</v>
      </c>
      <c r="AW185" s="96" t="str">
        <f>IFERROR(VLOOKUP(Table1[[#This Row],[RespondentID]],'All Data'!$A:$CO,88,FALSE),"unknown")</f>
        <v>35-44 years</v>
      </c>
      <c r="AX185" s="96" t="str">
        <f>IFERROR(VLOOKUP(Table1[[#This Row],[RespondentID]],'All Data'!$A:$CO,89,FALSE),"unknown")</f>
        <v>Suffolk</v>
      </c>
      <c r="AY185" s="96" t="str">
        <f>IFERROR(VLOOKUP(Table1[[#This Row],[RespondentID]],'All Data'!$A:$CO,90,FALSE),"unknown")</f>
        <v>Wyandanch, 11798</v>
      </c>
      <c r="AZ185" s="96" t="str">
        <f>IFERROR(VLOOKUP(Table1[[#This Row],[RespondentID]],'All Data'!$A:$CO,91,FALSE),"unknown")</f>
        <v>Black or African American</v>
      </c>
      <c r="BA185" s="96" t="str">
        <f>IFERROR(VLOOKUP(Table1[[#This Row],[RespondentID]],'All Data'!$A:$CO,92,FALSE),"unknown")</f>
        <v>Not Hispanic or Latino</v>
      </c>
      <c r="BB185" s="96" t="str">
        <f>IFERROR(VLOOKUP(Table1[[#This Row],[RespondentID]],'All Data'!$A:$CO,93,FALSE),"unknown")</f>
        <v>English</v>
      </c>
      <c r="BC185" s="96" t="str">
        <f>IFERROR(VLOOKUP(Table1[[#This Row],[RespondentID]],'All Data'!$A:$CW,94,FALSE),"unknown")</f>
        <v>$0-$19,999</v>
      </c>
      <c r="BD185" s="96" t="str">
        <f>IFERROR(VLOOKUP(Table1[[#This Row],[RespondentID]],'All Data'!$A:$CW,95,FALSE),"unknown")</f>
        <v>High school graduate</v>
      </c>
      <c r="BE185" s="96" t="str">
        <f>IFERROR(VLOOKUP(Table1[[#This Row],[RespondentID]],'All Data'!$A:$CW,96,FALSE),"unknown")</f>
        <v>Out of work and looking for work</v>
      </c>
      <c r="BF185" s="96" t="str">
        <f>IFERROR(VLOOKUP(Table1[[#This Row],[RespondentID]],'All Data'!$A:$CW,97,FALSE),"unknown")</f>
        <v>Yes</v>
      </c>
      <c r="BG185" s="96" t="str">
        <f>IFERROR(VLOOKUP(Table1[[#This Row],[RespondentID]],'All Data'!$A:$CW,98,FALSE),"unknown")</f>
        <v>Medicaid</v>
      </c>
      <c r="BH185" s="96" t="str">
        <f>IFERROR(VLOOKUP(Table1[[#This Row],[RespondentID]],'All Data'!$A:$CW,99,FALSE),"unknown")</f>
        <v>Yes</v>
      </c>
    </row>
    <row r="186" spans="1:60">
      <c r="A186">
        <v>114262270228</v>
      </c>
      <c r="B186" t="s">
        <v>49</v>
      </c>
      <c r="F186" t="s">
        <v>52</v>
      </c>
      <c r="L186" t="s">
        <v>58</v>
      </c>
      <c r="N186" t="s">
        <v>24</v>
      </c>
      <c r="U186" s="29">
        <f t="shared" si="46"/>
        <v>4</v>
      </c>
      <c r="V186" s="29">
        <f t="shared" si="47"/>
        <v>0.75</v>
      </c>
      <c r="W186" s="29"/>
      <c r="X186" s="29">
        <f t="shared" si="48"/>
        <v>0.75</v>
      </c>
      <c r="Y186" s="29">
        <f t="shared" si="49"/>
        <v>0</v>
      </c>
      <c r="Z186" s="29">
        <f t="shared" si="50"/>
        <v>0</v>
      </c>
      <c r="AA186" s="29">
        <f t="shared" si="51"/>
        <v>0</v>
      </c>
      <c r="AB186" s="29">
        <f t="shared" si="52"/>
        <v>0.75</v>
      </c>
      <c r="AC186" s="29">
        <f t="shared" si="53"/>
        <v>0</v>
      </c>
      <c r="AD186" s="29">
        <f t="shared" si="54"/>
        <v>0</v>
      </c>
      <c r="AE186" s="29">
        <f t="shared" si="55"/>
        <v>0</v>
      </c>
      <c r="AF186" s="29">
        <f t="shared" si="56"/>
        <v>0</v>
      </c>
      <c r="AG186" s="29">
        <f t="shared" si="57"/>
        <v>0</v>
      </c>
      <c r="AH186" s="29">
        <f t="shared" si="58"/>
        <v>0.75</v>
      </c>
      <c r="AI186" s="29">
        <f t="shared" si="59"/>
        <v>0</v>
      </c>
      <c r="AJ186" s="29">
        <f t="shared" si="60"/>
        <v>0.75</v>
      </c>
      <c r="AK186" s="29">
        <f t="shared" si="61"/>
        <v>0</v>
      </c>
      <c r="AL186" s="29">
        <f t="shared" si="62"/>
        <v>0</v>
      </c>
      <c r="AM186" s="29">
        <f t="shared" si="63"/>
        <v>0</v>
      </c>
      <c r="AN186" s="29">
        <f t="shared" si="64"/>
        <v>0</v>
      </c>
      <c r="AO186" s="29">
        <f t="shared" si="65"/>
        <v>0</v>
      </c>
      <c r="AP186" s="29"/>
      <c r="AQ186" s="29"/>
      <c r="AR186" s="29">
        <f t="shared" si="66"/>
        <v>3</v>
      </c>
      <c r="AS186" s="29">
        <f t="shared" si="67"/>
        <v>4</v>
      </c>
      <c r="AT186" s="29" t="str">
        <f t="shared" si="68"/>
        <v>Correct</v>
      </c>
      <c r="AU186" s="29"/>
      <c r="AV186" s="96" t="str">
        <f>IFERROR(VLOOKUP(Table1[[#This Row],[RespondentID]],'All Data'!$A:$CO,87,FALSE),"unknown")</f>
        <v>Man</v>
      </c>
      <c r="AW186" s="96" t="str">
        <f>IFERROR(VLOOKUP(Table1[[#This Row],[RespondentID]],'All Data'!$A:$CO,88,FALSE),"unknown")</f>
        <v>65+ years</v>
      </c>
      <c r="AX186" s="96" t="str">
        <f>IFERROR(VLOOKUP(Table1[[#This Row],[RespondentID]],'All Data'!$A:$CO,89,FALSE),"unknown")</f>
        <v>Suffolk</v>
      </c>
      <c r="AY186" s="96" t="str">
        <f>IFERROR(VLOOKUP(Table1[[#This Row],[RespondentID]],'All Data'!$A:$CO,90,FALSE),"unknown")</f>
        <v>Kings Park, 11754</v>
      </c>
      <c r="AZ186" s="96" t="str">
        <f>IFERROR(VLOOKUP(Table1[[#This Row],[RespondentID]],'All Data'!$A:$CO,91,FALSE),"unknown")</f>
        <v>White</v>
      </c>
      <c r="BA186" s="96" t="str">
        <f>IFERROR(VLOOKUP(Table1[[#This Row],[RespondentID]],'All Data'!$A:$CO,92,FALSE),"unknown")</f>
        <v>Not Hispanic or Latino</v>
      </c>
      <c r="BB186" s="96" t="str">
        <f>IFERROR(VLOOKUP(Table1[[#This Row],[RespondentID]],'All Data'!$A:$CO,93,FALSE),"unknown")</f>
        <v>English</v>
      </c>
      <c r="BC186" s="96" t="str">
        <f>IFERROR(VLOOKUP(Table1[[#This Row],[RespondentID]],'All Data'!$A:$CW,94,FALSE),"unknown")</f>
        <v>$50,000 to $74,999</v>
      </c>
      <c r="BD186" s="96" t="str">
        <f>IFERROR(VLOOKUP(Table1[[#This Row],[RespondentID]],'All Data'!$A:$CW,95,FALSE),"unknown")</f>
        <v>Graduate school</v>
      </c>
      <c r="BE186" s="96" t="str">
        <f>IFERROR(VLOOKUP(Table1[[#This Row],[RespondentID]],'All Data'!$A:$CW,96,FALSE),"unknown")</f>
        <v>Retired</v>
      </c>
      <c r="BF186" s="96" t="str">
        <f>IFERROR(VLOOKUP(Table1[[#This Row],[RespondentID]],'All Data'!$A:$CW,97,FALSE),"unknown")</f>
        <v>Yes</v>
      </c>
      <c r="BG186" s="96" t="str">
        <f>IFERROR(VLOOKUP(Table1[[#This Row],[RespondentID]],'All Data'!$A:$CW,98,FALSE),"unknown")</f>
        <v>Medicare</v>
      </c>
      <c r="BH186" s="96" t="str">
        <f>IFERROR(VLOOKUP(Table1[[#This Row],[RespondentID]],'All Data'!$A:$CW,99,FALSE),"unknown")</f>
        <v>Yes</v>
      </c>
    </row>
    <row r="187" spans="1:60">
      <c r="A187">
        <v>114255394156</v>
      </c>
      <c r="T187" t="s">
        <v>569</v>
      </c>
      <c r="U187" s="29">
        <f t="shared" si="46"/>
        <v>1</v>
      </c>
      <c r="V187" s="29">
        <f t="shared" si="47"/>
        <v>3</v>
      </c>
      <c r="W187" s="29"/>
      <c r="X187" s="29">
        <f t="shared" si="48"/>
        <v>0</v>
      </c>
      <c r="Y187" s="29">
        <f t="shared" si="49"/>
        <v>0</v>
      </c>
      <c r="Z187" s="29">
        <f t="shared" si="50"/>
        <v>0</v>
      </c>
      <c r="AA187" s="29">
        <f t="shared" si="51"/>
        <v>0</v>
      </c>
      <c r="AB187" s="29">
        <f t="shared" si="52"/>
        <v>0</v>
      </c>
      <c r="AC187" s="29">
        <f t="shared" si="53"/>
        <v>0</v>
      </c>
      <c r="AD187" s="29">
        <f t="shared" si="54"/>
        <v>0</v>
      </c>
      <c r="AE187" s="29">
        <f t="shared" si="55"/>
        <v>0</v>
      </c>
      <c r="AF187" s="29">
        <f t="shared" si="56"/>
        <v>0</v>
      </c>
      <c r="AG187" s="29">
        <f t="shared" si="57"/>
        <v>0</v>
      </c>
      <c r="AH187" s="29">
        <f t="shared" si="58"/>
        <v>0</v>
      </c>
      <c r="AI187" s="29">
        <f t="shared" si="59"/>
        <v>0</v>
      </c>
      <c r="AJ187" s="29">
        <f t="shared" si="60"/>
        <v>0</v>
      </c>
      <c r="AK187" s="29">
        <f t="shared" si="61"/>
        <v>0</v>
      </c>
      <c r="AL187" s="29">
        <f t="shared" si="62"/>
        <v>0</v>
      </c>
      <c r="AM187" s="29">
        <f t="shared" si="63"/>
        <v>0</v>
      </c>
      <c r="AN187" s="29">
        <f t="shared" si="64"/>
        <v>0</v>
      </c>
      <c r="AO187" s="29">
        <f t="shared" si="65"/>
        <v>0</v>
      </c>
      <c r="AP187" s="29"/>
      <c r="AQ187" s="29"/>
      <c r="AR187" s="29">
        <f t="shared" si="66"/>
        <v>0</v>
      </c>
      <c r="AS187" s="29">
        <f t="shared" si="67"/>
        <v>1</v>
      </c>
      <c r="AT187" s="29" t="str">
        <f t="shared" si="68"/>
        <v>Wrong</v>
      </c>
      <c r="AU187" s="29"/>
      <c r="AV187" s="96" t="str">
        <f>IFERROR(VLOOKUP(Table1[[#This Row],[RespondentID]],'All Data'!$A:$CO,87,FALSE),"unknown")</f>
        <v>Woman</v>
      </c>
      <c r="AW187" s="96" t="str">
        <f>IFERROR(VLOOKUP(Table1[[#This Row],[RespondentID]],'All Data'!$A:$CO,88,FALSE),"unknown")</f>
        <v>55-64 years</v>
      </c>
      <c r="AX187" s="96" t="str">
        <f>IFERROR(VLOOKUP(Table1[[#This Row],[RespondentID]],'All Data'!$A:$CO,89,FALSE),"unknown")</f>
        <v>Suffolk</v>
      </c>
      <c r="AY187" s="96" t="str">
        <f>IFERROR(VLOOKUP(Table1[[#This Row],[RespondentID]],'All Data'!$A:$CO,90,FALSE),"unknown")</f>
        <v>Deer Park, 11729</v>
      </c>
      <c r="AZ187" s="96" t="str">
        <f>IFERROR(VLOOKUP(Table1[[#This Row],[RespondentID]],'All Data'!$A:$CO,91,FALSE),"unknown")</f>
        <v>White</v>
      </c>
      <c r="BA187" s="96" t="str">
        <f>IFERROR(VLOOKUP(Table1[[#This Row],[RespondentID]],'All Data'!$A:$CO,92,FALSE),"unknown")</f>
        <v>Not Hispanic or Latino</v>
      </c>
      <c r="BB187" s="96" t="str">
        <f>IFERROR(VLOOKUP(Table1[[#This Row],[RespondentID]],'All Data'!$A:$CO,93,FALSE),"unknown")</f>
        <v>English</v>
      </c>
      <c r="BC187" s="96" t="str">
        <f>IFERROR(VLOOKUP(Table1[[#This Row],[RespondentID]],'All Data'!$A:$CW,94,FALSE),"unknown")</f>
        <v>$0-$19,999</v>
      </c>
      <c r="BD187" s="96" t="str">
        <f>IFERROR(VLOOKUP(Table1[[#This Row],[RespondentID]],'All Data'!$A:$CW,95,FALSE),"unknown")</f>
        <v>College graduate</v>
      </c>
      <c r="BE187" s="96">
        <f>IFERROR(VLOOKUP(Table1[[#This Row],[RespondentID]],'All Data'!$A:$CW,96,FALSE),"unknown")</f>
        <v>0</v>
      </c>
      <c r="BF187" s="96" t="str">
        <f>IFERROR(VLOOKUP(Table1[[#This Row],[RespondentID]],'All Data'!$A:$CW,97,FALSE),"unknown")</f>
        <v>Yes</v>
      </c>
      <c r="BG187" s="96" t="str">
        <f>IFERROR(VLOOKUP(Table1[[#This Row],[RespondentID]],'All Data'!$A:$CW,98,FALSE),"unknown")</f>
        <v>Medicaid</v>
      </c>
      <c r="BH187" s="96" t="str">
        <f>IFERROR(VLOOKUP(Table1[[#This Row],[RespondentID]],'All Data'!$A:$CW,99,FALSE),"unknown")</f>
        <v>No</v>
      </c>
    </row>
    <row r="188" spans="1:60">
      <c r="A188">
        <v>114226504124</v>
      </c>
      <c r="I188" t="s">
        <v>55</v>
      </c>
      <c r="Q188" t="s">
        <v>61</v>
      </c>
      <c r="U188" s="29">
        <f t="shared" si="46"/>
        <v>2</v>
      </c>
      <c r="V188" s="29">
        <f t="shared" si="47"/>
        <v>1.5</v>
      </c>
      <c r="W188" s="29"/>
      <c r="X188" s="29">
        <f t="shared" si="48"/>
        <v>0</v>
      </c>
      <c r="Y188" s="29">
        <f t="shared" si="49"/>
        <v>0</v>
      </c>
      <c r="Z188" s="29">
        <f t="shared" si="50"/>
        <v>0</v>
      </c>
      <c r="AA188" s="29">
        <f t="shared" si="51"/>
        <v>0</v>
      </c>
      <c r="AB188" s="29">
        <f t="shared" si="52"/>
        <v>0</v>
      </c>
      <c r="AC188" s="29">
        <f t="shared" si="53"/>
        <v>0</v>
      </c>
      <c r="AD188" s="29">
        <f t="shared" si="54"/>
        <v>0</v>
      </c>
      <c r="AE188" s="29">
        <f t="shared" si="55"/>
        <v>1</v>
      </c>
      <c r="AF188" s="29">
        <f t="shared" si="56"/>
        <v>0</v>
      </c>
      <c r="AG188" s="29">
        <f t="shared" si="57"/>
        <v>0</v>
      </c>
      <c r="AH188" s="29">
        <f t="shared" si="58"/>
        <v>0</v>
      </c>
      <c r="AI188" s="29">
        <f t="shared" si="59"/>
        <v>0</v>
      </c>
      <c r="AJ188" s="29">
        <f t="shared" si="60"/>
        <v>0</v>
      </c>
      <c r="AK188" s="29">
        <f t="shared" si="61"/>
        <v>0</v>
      </c>
      <c r="AL188" s="29">
        <f t="shared" si="62"/>
        <v>0</v>
      </c>
      <c r="AM188" s="29">
        <f t="shared" si="63"/>
        <v>1</v>
      </c>
      <c r="AN188" s="29">
        <f t="shared" si="64"/>
        <v>0</v>
      </c>
      <c r="AO188" s="29">
        <f t="shared" si="65"/>
        <v>0</v>
      </c>
      <c r="AP188" s="29"/>
      <c r="AQ188" s="29"/>
      <c r="AR188" s="29">
        <f t="shared" si="66"/>
        <v>2</v>
      </c>
      <c r="AS188" s="29">
        <f t="shared" si="67"/>
        <v>2</v>
      </c>
      <c r="AT188" s="29" t="str">
        <f t="shared" si="68"/>
        <v>Correct</v>
      </c>
      <c r="AU188" s="29"/>
      <c r="AV188" s="96" t="str">
        <f>IFERROR(VLOOKUP(Table1[[#This Row],[RespondentID]],'All Data'!$A:$CO,87,FALSE),"unknown")</f>
        <v>Prefer not to respond</v>
      </c>
      <c r="AW188" s="96" t="str">
        <f>IFERROR(VLOOKUP(Table1[[#This Row],[RespondentID]],'All Data'!$A:$CO,88,FALSE),"unknown")</f>
        <v>65+ years</v>
      </c>
      <c r="AX188" s="96" t="str">
        <f>IFERROR(VLOOKUP(Table1[[#This Row],[RespondentID]],'All Data'!$A:$CO,89,FALSE),"unknown")</f>
        <v>Suffolk</v>
      </c>
      <c r="AY188" s="96">
        <f>IFERROR(VLOOKUP(Table1[[#This Row],[RespondentID]],'All Data'!$A:$CO,90,FALSE),"unknown")</f>
        <v>0</v>
      </c>
      <c r="AZ188" s="96">
        <f>IFERROR(VLOOKUP(Table1[[#This Row],[RespondentID]],'All Data'!$A:$CO,91,FALSE),"unknown")</f>
        <v>0</v>
      </c>
      <c r="BA188" s="96">
        <f>IFERROR(VLOOKUP(Table1[[#This Row],[RespondentID]],'All Data'!$A:$CO,92,FALSE),"unknown")</f>
        <v>0</v>
      </c>
      <c r="BB188" s="96">
        <f>IFERROR(VLOOKUP(Table1[[#This Row],[RespondentID]],'All Data'!$A:$CO,93,FALSE),"unknown")</f>
        <v>0</v>
      </c>
      <c r="BC188" s="96">
        <f>IFERROR(VLOOKUP(Table1[[#This Row],[RespondentID]],'All Data'!$A:$CW,94,FALSE),"unknown")</f>
        <v>0</v>
      </c>
      <c r="BD188" s="96">
        <f>IFERROR(VLOOKUP(Table1[[#This Row],[RespondentID]],'All Data'!$A:$CW,95,FALSE),"unknown")</f>
        <v>0</v>
      </c>
      <c r="BE188" s="96">
        <f>IFERROR(VLOOKUP(Table1[[#This Row],[RespondentID]],'All Data'!$A:$CW,96,FALSE),"unknown")</f>
        <v>0</v>
      </c>
      <c r="BF188" s="96">
        <f>IFERROR(VLOOKUP(Table1[[#This Row],[RespondentID]],'All Data'!$A:$CW,97,FALSE),"unknown")</f>
        <v>0</v>
      </c>
      <c r="BG188" s="96">
        <f>IFERROR(VLOOKUP(Table1[[#This Row],[RespondentID]],'All Data'!$A:$CW,98,FALSE),"unknown")</f>
        <v>0</v>
      </c>
      <c r="BH188" s="96">
        <f>IFERROR(VLOOKUP(Table1[[#This Row],[RespondentID]],'All Data'!$A:$CW,99,FALSE),"unknown")</f>
        <v>0</v>
      </c>
    </row>
    <row r="189" spans="1:60">
      <c r="A189">
        <v>114223774890</v>
      </c>
      <c r="D189" t="s">
        <v>51</v>
      </c>
      <c r="G189" t="s">
        <v>53</v>
      </c>
      <c r="I189" t="s">
        <v>55</v>
      </c>
      <c r="U189" s="29">
        <f t="shared" si="46"/>
        <v>3</v>
      </c>
      <c r="V189" s="29">
        <f t="shared" si="47"/>
        <v>1</v>
      </c>
      <c r="W189" s="29"/>
      <c r="X189" s="29">
        <f t="shared" si="48"/>
        <v>0</v>
      </c>
      <c r="Y189" s="29">
        <f t="shared" si="49"/>
        <v>0</v>
      </c>
      <c r="Z189" s="29">
        <f t="shared" si="50"/>
        <v>1</v>
      </c>
      <c r="AA189" s="29">
        <f t="shared" si="51"/>
        <v>0</v>
      </c>
      <c r="AB189" s="29">
        <f t="shared" si="52"/>
        <v>0</v>
      </c>
      <c r="AC189" s="29">
        <f t="shared" si="53"/>
        <v>1</v>
      </c>
      <c r="AD189" s="29">
        <f t="shared" si="54"/>
        <v>0</v>
      </c>
      <c r="AE189" s="29">
        <f t="shared" si="55"/>
        <v>1</v>
      </c>
      <c r="AF189" s="29">
        <f t="shared" si="56"/>
        <v>0</v>
      </c>
      <c r="AG189" s="29">
        <f t="shared" si="57"/>
        <v>0</v>
      </c>
      <c r="AH189" s="29">
        <f t="shared" si="58"/>
        <v>0</v>
      </c>
      <c r="AI189" s="29">
        <f t="shared" si="59"/>
        <v>0</v>
      </c>
      <c r="AJ189" s="29">
        <f t="shared" si="60"/>
        <v>0</v>
      </c>
      <c r="AK189" s="29">
        <f t="shared" si="61"/>
        <v>0</v>
      </c>
      <c r="AL189" s="29">
        <f t="shared" si="62"/>
        <v>0</v>
      </c>
      <c r="AM189" s="29">
        <f t="shared" si="63"/>
        <v>0</v>
      </c>
      <c r="AN189" s="29">
        <f t="shared" si="64"/>
        <v>0</v>
      </c>
      <c r="AO189" s="29">
        <f t="shared" si="65"/>
        <v>0</v>
      </c>
      <c r="AP189" s="29"/>
      <c r="AQ189" s="29"/>
      <c r="AR189" s="29">
        <f t="shared" si="66"/>
        <v>3</v>
      </c>
      <c r="AS189" s="29">
        <f t="shared" si="67"/>
        <v>3</v>
      </c>
      <c r="AT189" s="29" t="str">
        <f t="shared" si="68"/>
        <v>Correct</v>
      </c>
      <c r="AU189" s="29"/>
      <c r="AV189" s="96" t="str">
        <f>IFERROR(VLOOKUP(Table1[[#This Row],[RespondentID]],'All Data'!$A:$CO,87,FALSE),"unknown")</f>
        <v>Woman</v>
      </c>
      <c r="AW189" s="96" t="str">
        <f>IFERROR(VLOOKUP(Table1[[#This Row],[RespondentID]],'All Data'!$A:$CO,88,FALSE),"unknown")</f>
        <v>35-44 years</v>
      </c>
      <c r="AX189" s="96" t="str">
        <f>IFERROR(VLOOKUP(Table1[[#This Row],[RespondentID]],'All Data'!$A:$CO,89,FALSE),"unknown")</f>
        <v>Suffolk</v>
      </c>
      <c r="AY189" s="96" t="str">
        <f>IFERROR(VLOOKUP(Table1[[#This Row],[RespondentID]],'All Data'!$A:$CO,90,FALSE),"unknown")</f>
        <v>Port Jefferson, 11777</v>
      </c>
      <c r="AZ189" s="96" t="str">
        <f>IFERROR(VLOOKUP(Table1[[#This Row],[RespondentID]],'All Data'!$A:$CO,91,FALSE),"unknown")</f>
        <v>White</v>
      </c>
      <c r="BA189" s="96" t="str">
        <f>IFERROR(VLOOKUP(Table1[[#This Row],[RespondentID]],'All Data'!$A:$CO,92,FALSE),"unknown")</f>
        <v>Not Hispanic or Latino</v>
      </c>
      <c r="BB189" s="96" t="str">
        <f>IFERROR(VLOOKUP(Table1[[#This Row],[RespondentID]],'All Data'!$A:$CO,93,FALSE),"unknown")</f>
        <v>English</v>
      </c>
      <c r="BC189" s="96" t="str">
        <f>IFERROR(VLOOKUP(Table1[[#This Row],[RespondentID]],'All Data'!$A:$CW,94,FALSE),"unknown")</f>
        <v>Over $125,000</v>
      </c>
      <c r="BD189" s="96" t="str">
        <f>IFERROR(VLOOKUP(Table1[[#This Row],[RespondentID]],'All Data'!$A:$CW,95,FALSE),"unknown")</f>
        <v>Doctorate</v>
      </c>
      <c r="BE189" s="96" t="str">
        <f>IFERROR(VLOOKUP(Table1[[#This Row],[RespondentID]],'All Data'!$A:$CW,96,FALSE),"unknown")</f>
        <v>Self-employed</v>
      </c>
      <c r="BF189" s="96" t="str">
        <f>IFERROR(VLOOKUP(Table1[[#This Row],[RespondentID]],'All Data'!$A:$CW,97,FALSE),"unknown")</f>
        <v>Yes</v>
      </c>
      <c r="BG189" s="96" t="str">
        <f>IFERROR(VLOOKUP(Table1[[#This Row],[RespondentID]],'All Data'!$A:$CW,98,FALSE),"unknown")</f>
        <v>Private/Commercial</v>
      </c>
      <c r="BH189" s="96" t="str">
        <f>IFERROR(VLOOKUP(Table1[[#This Row],[RespondentID]],'All Data'!$A:$CW,99,FALSE),"unknown")</f>
        <v>Yes</v>
      </c>
    </row>
    <row r="190" spans="1:60">
      <c r="A190">
        <v>114223630554</v>
      </c>
      <c r="B190" t="s">
        <v>49</v>
      </c>
      <c r="I190" t="s">
        <v>55</v>
      </c>
      <c r="S190" t="s">
        <v>63</v>
      </c>
      <c r="U190" s="29">
        <f t="shared" si="46"/>
        <v>3</v>
      </c>
      <c r="V190" s="29">
        <f t="shared" si="47"/>
        <v>1</v>
      </c>
      <c r="W190" s="29"/>
      <c r="X190" s="29">
        <f t="shared" si="48"/>
        <v>1</v>
      </c>
      <c r="Y190" s="29">
        <f t="shared" si="49"/>
        <v>0</v>
      </c>
      <c r="Z190" s="29">
        <f t="shared" si="50"/>
        <v>0</v>
      </c>
      <c r="AA190" s="29">
        <f t="shared" si="51"/>
        <v>0</v>
      </c>
      <c r="AB190" s="29">
        <f t="shared" si="52"/>
        <v>0</v>
      </c>
      <c r="AC190" s="29">
        <f t="shared" si="53"/>
        <v>0</v>
      </c>
      <c r="AD190" s="29">
        <f t="shared" si="54"/>
        <v>0</v>
      </c>
      <c r="AE190" s="29">
        <f t="shared" si="55"/>
        <v>1</v>
      </c>
      <c r="AF190" s="29">
        <f t="shared" si="56"/>
        <v>0</v>
      </c>
      <c r="AG190" s="29">
        <f t="shared" si="57"/>
        <v>0</v>
      </c>
      <c r="AH190" s="29">
        <f t="shared" si="58"/>
        <v>0</v>
      </c>
      <c r="AI190" s="29">
        <f t="shared" si="59"/>
        <v>0</v>
      </c>
      <c r="AJ190" s="29">
        <f t="shared" si="60"/>
        <v>0</v>
      </c>
      <c r="AK190" s="29">
        <f t="shared" si="61"/>
        <v>0</v>
      </c>
      <c r="AL190" s="29">
        <f t="shared" si="62"/>
        <v>0</v>
      </c>
      <c r="AM190" s="29">
        <f t="shared" si="63"/>
        <v>0</v>
      </c>
      <c r="AN190" s="29">
        <f t="shared" si="64"/>
        <v>0</v>
      </c>
      <c r="AO190" s="29">
        <f t="shared" si="65"/>
        <v>1</v>
      </c>
      <c r="AP190" s="29"/>
      <c r="AQ190" s="29"/>
      <c r="AR190" s="29">
        <f t="shared" si="66"/>
        <v>3</v>
      </c>
      <c r="AS190" s="29">
        <f t="shared" si="67"/>
        <v>3</v>
      </c>
      <c r="AT190" s="29" t="str">
        <f t="shared" si="68"/>
        <v>Correct</v>
      </c>
      <c r="AU190" s="29"/>
      <c r="AV190" s="96" t="str">
        <f>IFERROR(VLOOKUP(Table1[[#This Row],[RespondentID]],'All Data'!$A:$CO,87,FALSE),"unknown")</f>
        <v>Woman</v>
      </c>
      <c r="AW190" s="96" t="str">
        <f>IFERROR(VLOOKUP(Table1[[#This Row],[RespondentID]],'All Data'!$A:$CO,88,FALSE),"unknown")</f>
        <v>55-64 years</v>
      </c>
      <c r="AX190" s="96" t="str">
        <f>IFERROR(VLOOKUP(Table1[[#This Row],[RespondentID]],'All Data'!$A:$CO,89,FALSE),"unknown")</f>
        <v>Suffolk</v>
      </c>
      <c r="AY190" s="96" t="str">
        <f>IFERROR(VLOOKUP(Table1[[#This Row],[RespondentID]],'All Data'!$A:$CO,90,FALSE),"unknown")</f>
        <v>Islip Terrace, 11752</v>
      </c>
      <c r="AZ190" s="96" t="str">
        <f>IFERROR(VLOOKUP(Table1[[#This Row],[RespondentID]],'All Data'!$A:$CO,91,FALSE),"unknown")</f>
        <v>White</v>
      </c>
      <c r="BA190" s="96" t="str">
        <f>IFERROR(VLOOKUP(Table1[[#This Row],[RespondentID]],'All Data'!$A:$CO,92,FALSE),"unknown")</f>
        <v>Not Hispanic or Latino</v>
      </c>
      <c r="BB190" s="96" t="str">
        <f>IFERROR(VLOOKUP(Table1[[#This Row],[RespondentID]],'All Data'!$A:$CO,93,FALSE),"unknown")</f>
        <v>English</v>
      </c>
      <c r="BC190" s="96" t="str">
        <f>IFERROR(VLOOKUP(Table1[[#This Row],[RespondentID]],'All Data'!$A:$CW,94,FALSE),"unknown")</f>
        <v>$50,000 to $74,999</v>
      </c>
      <c r="BD190" s="96" t="str">
        <f>IFERROR(VLOOKUP(Table1[[#This Row],[RespondentID]],'All Data'!$A:$CW,95,FALSE),"unknown")</f>
        <v>College graduate</v>
      </c>
      <c r="BE190" s="96" t="str">
        <f>IFERROR(VLOOKUP(Table1[[#This Row],[RespondentID]],'All Data'!$A:$CW,96,FALSE),"unknown")</f>
        <v>Out of work and looking for work</v>
      </c>
      <c r="BF190" s="96" t="str">
        <f>IFERROR(VLOOKUP(Table1[[#This Row],[RespondentID]],'All Data'!$A:$CW,97,FALSE),"unknown")</f>
        <v>Yes</v>
      </c>
      <c r="BG190" s="96" t="str">
        <f>IFERROR(VLOOKUP(Table1[[#This Row],[RespondentID]],'All Data'!$A:$CW,98,FALSE),"unknown")</f>
        <v>Private/Commercial</v>
      </c>
      <c r="BH190" s="96" t="str">
        <f>IFERROR(VLOOKUP(Table1[[#This Row],[RespondentID]],'All Data'!$A:$CW,99,FALSE),"unknown")</f>
        <v>Yes</v>
      </c>
    </row>
    <row r="191" spans="1:60">
      <c r="A191">
        <v>114223595922</v>
      </c>
      <c r="D191" t="s">
        <v>51</v>
      </c>
      <c r="U191" s="29">
        <f t="shared" si="46"/>
        <v>1</v>
      </c>
      <c r="V191" s="29">
        <f t="shared" si="47"/>
        <v>3</v>
      </c>
      <c r="W191" s="29"/>
      <c r="X191" s="29">
        <f t="shared" si="48"/>
        <v>0</v>
      </c>
      <c r="Y191" s="29">
        <f t="shared" si="49"/>
        <v>0</v>
      </c>
      <c r="Z191" s="29">
        <f t="shared" si="50"/>
        <v>1</v>
      </c>
      <c r="AA191" s="29">
        <f t="shared" si="51"/>
        <v>0</v>
      </c>
      <c r="AB191" s="29">
        <f t="shared" si="52"/>
        <v>0</v>
      </c>
      <c r="AC191" s="29">
        <f t="shared" si="53"/>
        <v>0</v>
      </c>
      <c r="AD191" s="29">
        <f t="shared" si="54"/>
        <v>0</v>
      </c>
      <c r="AE191" s="29">
        <f t="shared" si="55"/>
        <v>0</v>
      </c>
      <c r="AF191" s="29">
        <f t="shared" si="56"/>
        <v>0</v>
      </c>
      <c r="AG191" s="29">
        <f t="shared" si="57"/>
        <v>0</v>
      </c>
      <c r="AH191" s="29">
        <f t="shared" si="58"/>
        <v>0</v>
      </c>
      <c r="AI191" s="29">
        <f t="shared" si="59"/>
        <v>0</v>
      </c>
      <c r="AJ191" s="29">
        <f t="shared" si="60"/>
        <v>0</v>
      </c>
      <c r="AK191" s="29">
        <f t="shared" si="61"/>
        <v>0</v>
      </c>
      <c r="AL191" s="29">
        <f t="shared" si="62"/>
        <v>0</v>
      </c>
      <c r="AM191" s="29">
        <f t="shared" si="63"/>
        <v>0</v>
      </c>
      <c r="AN191" s="29">
        <f t="shared" si="64"/>
        <v>0</v>
      </c>
      <c r="AO191" s="29">
        <f t="shared" si="65"/>
        <v>0</v>
      </c>
      <c r="AP191" s="29"/>
      <c r="AQ191" s="29"/>
      <c r="AR191" s="29">
        <f t="shared" si="66"/>
        <v>1</v>
      </c>
      <c r="AS191" s="29">
        <f t="shared" si="67"/>
        <v>1</v>
      </c>
      <c r="AT191" s="29" t="str">
        <f t="shared" si="68"/>
        <v>Correct</v>
      </c>
      <c r="AU191" s="29"/>
      <c r="AV191" s="96" t="str">
        <f>IFERROR(VLOOKUP(Table1[[#This Row],[RespondentID]],'All Data'!$A:$CO,87,FALSE),"unknown")</f>
        <v>Woman</v>
      </c>
      <c r="AW191" s="96" t="str">
        <f>IFERROR(VLOOKUP(Table1[[#This Row],[RespondentID]],'All Data'!$A:$CO,88,FALSE),"unknown")</f>
        <v>65+ years</v>
      </c>
      <c r="AX191" s="96" t="str">
        <f>IFERROR(VLOOKUP(Table1[[#This Row],[RespondentID]],'All Data'!$A:$CO,89,FALSE),"unknown")</f>
        <v>Suffolk</v>
      </c>
      <c r="AY191" s="96" t="str">
        <f>IFERROR(VLOOKUP(Table1[[#This Row],[RespondentID]],'All Data'!$A:$CO,90,FALSE),"unknown")</f>
        <v>Kings Park, 11754</v>
      </c>
      <c r="AZ191" s="96" t="str">
        <f>IFERROR(VLOOKUP(Table1[[#This Row],[RespondentID]],'All Data'!$A:$CO,91,FALSE),"unknown")</f>
        <v>White</v>
      </c>
      <c r="BA191" s="96" t="str">
        <f>IFERROR(VLOOKUP(Table1[[#This Row],[RespondentID]],'All Data'!$A:$CO,92,FALSE),"unknown")</f>
        <v>Not Hispanic or Latino</v>
      </c>
      <c r="BB191" s="96" t="str">
        <f>IFERROR(VLOOKUP(Table1[[#This Row],[RespondentID]],'All Data'!$A:$CO,93,FALSE),"unknown")</f>
        <v>English</v>
      </c>
      <c r="BC191" s="96" t="str">
        <f>IFERROR(VLOOKUP(Table1[[#This Row],[RespondentID]],'All Data'!$A:$CW,94,FALSE),"unknown")</f>
        <v>Over $125,000</v>
      </c>
      <c r="BD191" s="96" t="str">
        <f>IFERROR(VLOOKUP(Table1[[#This Row],[RespondentID]],'All Data'!$A:$CW,95,FALSE),"unknown")</f>
        <v>Graduate school</v>
      </c>
      <c r="BE191" s="96" t="str">
        <f>IFERROR(VLOOKUP(Table1[[#This Row],[RespondentID]],'All Data'!$A:$CW,96,FALSE),"unknown")</f>
        <v>Employed for wages</v>
      </c>
      <c r="BF191" s="96" t="str">
        <f>IFERROR(VLOOKUP(Table1[[#This Row],[RespondentID]],'All Data'!$A:$CW,97,FALSE),"unknown")</f>
        <v>Yes</v>
      </c>
      <c r="BG191" s="96" t="str">
        <f>IFERROR(VLOOKUP(Table1[[#This Row],[RespondentID]],'All Data'!$A:$CW,98,FALSE),"unknown")</f>
        <v>Private/Commercial</v>
      </c>
      <c r="BH191" s="96" t="str">
        <f>IFERROR(VLOOKUP(Table1[[#This Row],[RespondentID]],'All Data'!$A:$CW,99,FALSE),"unknown")</f>
        <v>Yes</v>
      </c>
    </row>
    <row r="192" spans="1:60">
      <c r="A192">
        <v>114223595109</v>
      </c>
      <c r="Q192" t="s">
        <v>61</v>
      </c>
      <c r="T192" t="s">
        <v>575</v>
      </c>
      <c r="U192" s="29">
        <f t="shared" si="46"/>
        <v>2</v>
      </c>
      <c r="V192" s="29">
        <f t="shared" si="47"/>
        <v>1.5</v>
      </c>
      <c r="W192" s="29"/>
      <c r="X192" s="29">
        <f t="shared" si="48"/>
        <v>0</v>
      </c>
      <c r="Y192" s="29">
        <f t="shared" si="49"/>
        <v>0</v>
      </c>
      <c r="Z192" s="29">
        <f t="shared" si="50"/>
        <v>0</v>
      </c>
      <c r="AA192" s="29">
        <f t="shared" si="51"/>
        <v>0</v>
      </c>
      <c r="AB192" s="29">
        <f t="shared" si="52"/>
        <v>0</v>
      </c>
      <c r="AC192" s="29">
        <f t="shared" si="53"/>
        <v>0</v>
      </c>
      <c r="AD192" s="29">
        <f t="shared" si="54"/>
        <v>0</v>
      </c>
      <c r="AE192" s="29">
        <f t="shared" si="55"/>
        <v>0</v>
      </c>
      <c r="AF192" s="29">
        <f t="shared" si="56"/>
        <v>0</v>
      </c>
      <c r="AG192" s="29">
        <f t="shared" si="57"/>
        <v>0</v>
      </c>
      <c r="AH192" s="29">
        <f t="shared" si="58"/>
        <v>0</v>
      </c>
      <c r="AI192" s="29">
        <f t="shared" si="59"/>
        <v>0</v>
      </c>
      <c r="AJ192" s="29">
        <f t="shared" si="60"/>
        <v>0</v>
      </c>
      <c r="AK192" s="29">
        <f t="shared" si="61"/>
        <v>0</v>
      </c>
      <c r="AL192" s="29">
        <f t="shared" si="62"/>
        <v>0</v>
      </c>
      <c r="AM192" s="29">
        <f t="shared" si="63"/>
        <v>1</v>
      </c>
      <c r="AN192" s="29">
        <f t="shared" si="64"/>
        <v>0</v>
      </c>
      <c r="AO192" s="29">
        <f t="shared" si="65"/>
        <v>0</v>
      </c>
      <c r="AP192" s="29"/>
      <c r="AQ192" s="29"/>
      <c r="AR192" s="29">
        <f t="shared" si="66"/>
        <v>1</v>
      </c>
      <c r="AS192" s="29">
        <f t="shared" si="67"/>
        <v>2</v>
      </c>
      <c r="AT192" s="29" t="str">
        <f t="shared" si="68"/>
        <v>Wrong</v>
      </c>
      <c r="AU192" s="29"/>
      <c r="AV192" s="96" t="str">
        <f>IFERROR(VLOOKUP(Table1[[#This Row],[RespondentID]],'All Data'!$A:$CO,87,FALSE),"unknown")</f>
        <v>Woman</v>
      </c>
      <c r="AW192" s="96" t="str">
        <f>IFERROR(VLOOKUP(Table1[[#This Row],[RespondentID]],'All Data'!$A:$CO,88,FALSE),"unknown")</f>
        <v>65+ years</v>
      </c>
      <c r="AX192" s="96" t="str">
        <f>IFERROR(VLOOKUP(Table1[[#This Row],[RespondentID]],'All Data'!$A:$CO,89,FALSE),"unknown")</f>
        <v>Suffolk</v>
      </c>
      <c r="AY192" s="96" t="str">
        <f>IFERROR(VLOOKUP(Table1[[#This Row],[RespondentID]],'All Data'!$A:$CO,90,FALSE),"unknown")</f>
        <v>Centereach, 11720</v>
      </c>
      <c r="AZ192" s="96" t="str">
        <f>IFERROR(VLOOKUP(Table1[[#This Row],[RespondentID]],'All Data'!$A:$CO,91,FALSE),"unknown")</f>
        <v>White</v>
      </c>
      <c r="BA192" s="96" t="str">
        <f>IFERROR(VLOOKUP(Table1[[#This Row],[RespondentID]],'All Data'!$A:$CO,92,FALSE),"unknown")</f>
        <v>Not Hispanic or Latino</v>
      </c>
      <c r="BB192" s="96" t="str">
        <f>IFERROR(VLOOKUP(Table1[[#This Row],[RespondentID]],'All Data'!$A:$CO,93,FALSE),"unknown")</f>
        <v>English</v>
      </c>
      <c r="BC192" s="96" t="str">
        <f>IFERROR(VLOOKUP(Table1[[#This Row],[RespondentID]],'All Data'!$A:$CW,94,FALSE),"unknown")</f>
        <v>$50,000 to $74,999</v>
      </c>
      <c r="BD192" s="96" t="str">
        <f>IFERROR(VLOOKUP(Table1[[#This Row],[RespondentID]],'All Data'!$A:$CW,95,FALSE),"unknown")</f>
        <v>Some college</v>
      </c>
      <c r="BE192" s="96" t="str">
        <f>IFERROR(VLOOKUP(Table1[[#This Row],[RespondentID]],'All Data'!$A:$CW,96,FALSE),"unknown")</f>
        <v>Retired</v>
      </c>
      <c r="BF192" s="96" t="str">
        <f>IFERROR(VLOOKUP(Table1[[#This Row],[RespondentID]],'All Data'!$A:$CW,97,FALSE),"unknown")</f>
        <v>Yes</v>
      </c>
      <c r="BG192" s="96" t="str">
        <f>IFERROR(VLOOKUP(Table1[[#This Row],[RespondentID]],'All Data'!$A:$CW,98,FALSE),"unknown")</f>
        <v>Medicare, Private/Commercial</v>
      </c>
      <c r="BH192" s="96" t="str">
        <f>IFERROR(VLOOKUP(Table1[[#This Row],[RespondentID]],'All Data'!$A:$CW,99,FALSE),"unknown")</f>
        <v>Yes</v>
      </c>
    </row>
    <row r="193" spans="1:60">
      <c r="A193">
        <v>114223580292</v>
      </c>
      <c r="F193" t="s">
        <v>52</v>
      </c>
      <c r="P193" t="s">
        <v>60</v>
      </c>
      <c r="Q193" t="s">
        <v>61</v>
      </c>
      <c r="U193" s="29">
        <f t="shared" si="46"/>
        <v>3</v>
      </c>
      <c r="V193" s="29">
        <f t="shared" si="47"/>
        <v>1</v>
      </c>
      <c r="W193" s="29"/>
      <c r="X193" s="29">
        <f t="shared" si="48"/>
        <v>0</v>
      </c>
      <c r="Y193" s="29">
        <f t="shared" si="49"/>
        <v>0</v>
      </c>
      <c r="Z193" s="29">
        <f t="shared" si="50"/>
        <v>0</v>
      </c>
      <c r="AA193" s="29">
        <f t="shared" si="51"/>
        <v>0</v>
      </c>
      <c r="AB193" s="29">
        <f t="shared" si="52"/>
        <v>1</v>
      </c>
      <c r="AC193" s="29">
        <f t="shared" si="53"/>
        <v>0</v>
      </c>
      <c r="AD193" s="29">
        <f t="shared" si="54"/>
        <v>0</v>
      </c>
      <c r="AE193" s="29">
        <f t="shared" si="55"/>
        <v>0</v>
      </c>
      <c r="AF193" s="29">
        <f t="shared" si="56"/>
        <v>0</v>
      </c>
      <c r="AG193" s="29">
        <f t="shared" si="57"/>
        <v>0</v>
      </c>
      <c r="AH193" s="29">
        <f t="shared" si="58"/>
        <v>0</v>
      </c>
      <c r="AI193" s="29">
        <f t="shared" si="59"/>
        <v>0</v>
      </c>
      <c r="AJ193" s="29">
        <f t="shared" si="60"/>
        <v>0</v>
      </c>
      <c r="AK193" s="29">
        <f t="shared" si="61"/>
        <v>0</v>
      </c>
      <c r="AL193" s="29">
        <f t="shared" si="62"/>
        <v>1</v>
      </c>
      <c r="AM193" s="29">
        <f t="shared" si="63"/>
        <v>1</v>
      </c>
      <c r="AN193" s="29">
        <f t="shared" si="64"/>
        <v>0</v>
      </c>
      <c r="AO193" s="29">
        <f t="shared" si="65"/>
        <v>0</v>
      </c>
      <c r="AP193" s="29"/>
      <c r="AQ193" s="29"/>
      <c r="AR193" s="29">
        <f t="shared" si="66"/>
        <v>3</v>
      </c>
      <c r="AS193" s="29">
        <f t="shared" si="67"/>
        <v>3</v>
      </c>
      <c r="AT193" s="29" t="str">
        <f t="shared" si="68"/>
        <v>Correct</v>
      </c>
      <c r="AU193" s="29"/>
      <c r="AV193" s="96" t="str">
        <f>IFERROR(VLOOKUP(Table1[[#This Row],[RespondentID]],'All Data'!$A:$CO,87,FALSE),"unknown")</f>
        <v>Man</v>
      </c>
      <c r="AW193" s="96" t="str">
        <f>IFERROR(VLOOKUP(Table1[[#This Row],[RespondentID]],'All Data'!$A:$CO,88,FALSE),"unknown")</f>
        <v>55-64 years</v>
      </c>
      <c r="AX193" s="96" t="str">
        <f>IFERROR(VLOOKUP(Table1[[#This Row],[RespondentID]],'All Data'!$A:$CO,89,FALSE),"unknown")</f>
        <v>Suffolk</v>
      </c>
      <c r="AY193" s="96" t="str">
        <f>IFERROR(VLOOKUP(Table1[[#This Row],[RespondentID]],'All Data'!$A:$CO,90,FALSE),"unknown")</f>
        <v>Coram, 11727</v>
      </c>
      <c r="AZ193" s="96" t="str">
        <f>IFERROR(VLOOKUP(Table1[[#This Row],[RespondentID]],'All Data'!$A:$CO,91,FALSE),"unknown")</f>
        <v>White</v>
      </c>
      <c r="BA193" s="96" t="str">
        <f>IFERROR(VLOOKUP(Table1[[#This Row],[RespondentID]],'All Data'!$A:$CO,92,FALSE),"unknown")</f>
        <v>Not Hispanic or Latino</v>
      </c>
      <c r="BB193" s="96" t="str">
        <f>IFERROR(VLOOKUP(Table1[[#This Row],[RespondentID]],'All Data'!$A:$CO,93,FALSE),"unknown")</f>
        <v>English</v>
      </c>
      <c r="BC193" s="96" t="str">
        <f>IFERROR(VLOOKUP(Table1[[#This Row],[RespondentID]],'All Data'!$A:$CW,94,FALSE),"unknown")</f>
        <v>Over $125,000</v>
      </c>
      <c r="BD193" s="96" t="str">
        <f>IFERROR(VLOOKUP(Table1[[#This Row],[RespondentID]],'All Data'!$A:$CW,95,FALSE),"unknown")</f>
        <v>Some college</v>
      </c>
      <c r="BE193" s="96" t="str">
        <f>IFERROR(VLOOKUP(Table1[[#This Row],[RespondentID]],'All Data'!$A:$CW,96,FALSE),"unknown")</f>
        <v>Employed for wages</v>
      </c>
      <c r="BF193" s="96" t="str">
        <f>IFERROR(VLOOKUP(Table1[[#This Row],[RespondentID]],'All Data'!$A:$CW,97,FALSE),"unknown")</f>
        <v>Yes</v>
      </c>
      <c r="BG193" s="96" t="str">
        <f>IFERROR(VLOOKUP(Table1[[#This Row],[RespondentID]],'All Data'!$A:$CW,98,FALSE),"unknown")</f>
        <v>Private/Commercial</v>
      </c>
      <c r="BH193" s="96" t="str">
        <f>IFERROR(VLOOKUP(Table1[[#This Row],[RespondentID]],'All Data'!$A:$CW,99,FALSE),"unknown")</f>
        <v>Yes</v>
      </c>
    </row>
    <row r="194" spans="1:60">
      <c r="A194">
        <v>114217401057</v>
      </c>
      <c r="B194" t="s">
        <v>49</v>
      </c>
      <c r="D194" t="s">
        <v>51</v>
      </c>
      <c r="H194" t="s">
        <v>54</v>
      </c>
      <c r="U194" s="29">
        <f t="shared" ref="U194:U257" si="69">COUNTA(B194:T194)</f>
        <v>3</v>
      </c>
      <c r="V194" s="29">
        <f t="shared" ref="V194:V257" si="70">3/U194</f>
        <v>1</v>
      </c>
      <c r="W194" s="29"/>
      <c r="X194" s="29">
        <f t="shared" ref="X194:X257" si="71">IF($U194&lt;3,IF($B194=$B$1,1,0),IF($B194=$B$1,$V194,0))</f>
        <v>1</v>
      </c>
      <c r="Y194" s="29">
        <f t="shared" ref="Y194:Y257" si="72">IF($U194&lt;3,IF($C194=$C$1,1,0),IF($C194=$C$1,$V194,0))</f>
        <v>0</v>
      </c>
      <c r="Z194" s="29">
        <f t="shared" ref="Z194:Z257" si="73">IF($U194&lt;3,IF($D194=$D$1,1,0),IF($D194=$D$1,$V194,0))</f>
        <v>1</v>
      </c>
      <c r="AA194" s="29">
        <f t="shared" ref="AA194:AA257" si="74">IF($U194&lt;3,IF($E194=$E$1,1,0),IF($E194=$E$1,$V194,0))</f>
        <v>0</v>
      </c>
      <c r="AB194" s="29">
        <f t="shared" ref="AB194:AB257" si="75">IF($U194&lt;3,IF($F194=$F$1,1,0),IF($F194=$F$1,$V194,0))</f>
        <v>0</v>
      </c>
      <c r="AC194" s="29">
        <f t="shared" ref="AC194:AC257" si="76">IF($U194&lt;3,IF($G194=$G$1,1,0),IF($G194=$G$1,$V194,0))</f>
        <v>0</v>
      </c>
      <c r="AD194" s="29">
        <f t="shared" ref="AD194:AD257" si="77">IF($U194&lt;3,IF($H194=$H$1,1,0),IF($H194=$H$1,$V194,0))</f>
        <v>1</v>
      </c>
      <c r="AE194" s="29">
        <f t="shared" ref="AE194:AE257" si="78">IF($U194&lt;3,IF($I194=$I$1,1,0),IF($I194=$I$1,$V194,0))</f>
        <v>0</v>
      </c>
      <c r="AF194" s="29">
        <f t="shared" ref="AF194:AF257" si="79">IF($U194&lt;3,IF($J194=$J$1,1,0),IF($J194=$J$1,$V194,0))</f>
        <v>0</v>
      </c>
      <c r="AG194" s="29">
        <f t="shared" ref="AG194:AG257" si="80">IF($U194&lt;3,IF($K194=$K$1,1,0),IF($K194=$K$1,$V194,0))</f>
        <v>0</v>
      </c>
      <c r="AH194" s="29">
        <f t="shared" ref="AH194:AH257" si="81">IF($U194&lt;3,IF($L194=$L$1,1,0),IF($L194=$L$1,$V194,0))</f>
        <v>0</v>
      </c>
      <c r="AI194" s="29">
        <f t="shared" ref="AI194:AI257" si="82">IF($U194&lt;3,IF($M194=$M$1,1,0),IF($M194=$M$1,$V194,0))</f>
        <v>0</v>
      </c>
      <c r="AJ194" s="29">
        <f t="shared" ref="AJ194:AJ257" si="83">IF($U194&lt;3,IF($N194=$N$1,1,0),IF($N194=$N$1,$V194,0))</f>
        <v>0</v>
      </c>
      <c r="AK194" s="29">
        <f t="shared" ref="AK194:AK257" si="84">IF($U194&lt;3,IF($O194=$O$1,1,0),IF($O194=$O$1,$V194,0))</f>
        <v>0</v>
      </c>
      <c r="AL194" s="29">
        <f t="shared" ref="AL194:AL257" si="85">IF($U194&lt;3,IF($P194=$P$1,1,0),IF($P194=$P$1,$V194,0))</f>
        <v>0</v>
      </c>
      <c r="AM194" s="29">
        <f t="shared" ref="AM194:AM257" si="86">IF($U194&lt;3,IF($Q194=$Q$1,1,0),IF($Q194=$Q$1,$V194,0))</f>
        <v>0</v>
      </c>
      <c r="AN194" s="29">
        <f t="shared" ref="AN194:AN257" si="87">IF($U194&lt;3,IF($R194=$R$1,1,0),IF($R194=$R$1,$V194,0))</f>
        <v>0</v>
      </c>
      <c r="AO194" s="29">
        <f t="shared" ref="AO194:AO257" si="88">IF($U194&lt;3,IF($S194=$S$1,1,0),IF($S194=$S$1,$V194,0))</f>
        <v>0</v>
      </c>
      <c r="AP194" s="29"/>
      <c r="AQ194" s="29"/>
      <c r="AR194" s="29">
        <f t="shared" ref="AR194:AR257" si="89">SUM(X194:AP194)</f>
        <v>3</v>
      </c>
      <c r="AS194" s="29">
        <f t="shared" ref="AS194:AS257" si="90">U194</f>
        <v>3</v>
      </c>
      <c r="AT194" s="29" t="str">
        <f t="shared" ref="AT194:AT257" si="91">IF(AR194=AS194,"Correct",IF(AR194=3,"Correct","Wrong"))</f>
        <v>Correct</v>
      </c>
      <c r="AU194" s="29"/>
      <c r="AV194" s="96" t="str">
        <f>IFERROR(VLOOKUP(Table1[[#This Row],[RespondentID]],'All Data'!$A:$CO,87,FALSE),"unknown")</f>
        <v>Woman</v>
      </c>
      <c r="AW194" s="96" t="str">
        <f>IFERROR(VLOOKUP(Table1[[#This Row],[RespondentID]],'All Data'!$A:$CO,88,FALSE),"unknown")</f>
        <v>55-64 years</v>
      </c>
      <c r="AX194" s="96" t="str">
        <f>IFERROR(VLOOKUP(Table1[[#This Row],[RespondentID]],'All Data'!$A:$CO,89,FALSE),"unknown")</f>
        <v>Nassau</v>
      </c>
      <c r="AY194" s="96" t="str">
        <f>IFERROR(VLOOKUP(Table1[[#This Row],[RespondentID]],'All Data'!$A:$CO,90,FALSE),"unknown")</f>
        <v>Lynbrook, 11563</v>
      </c>
      <c r="AZ194" s="96" t="str">
        <f>IFERROR(VLOOKUP(Table1[[#This Row],[RespondentID]],'All Data'!$A:$CO,91,FALSE),"unknown")</f>
        <v>White</v>
      </c>
      <c r="BA194" s="96" t="str">
        <f>IFERROR(VLOOKUP(Table1[[#This Row],[RespondentID]],'All Data'!$A:$CO,92,FALSE),"unknown")</f>
        <v>Not Hispanic or Latino</v>
      </c>
      <c r="BB194" s="96" t="str">
        <f>IFERROR(VLOOKUP(Table1[[#This Row],[RespondentID]],'All Data'!$A:$CO,93,FALSE),"unknown")</f>
        <v>English</v>
      </c>
      <c r="BC194" s="96" t="str">
        <f>IFERROR(VLOOKUP(Table1[[#This Row],[RespondentID]],'All Data'!$A:$CW,94,FALSE),"unknown")</f>
        <v>Over $125,000</v>
      </c>
      <c r="BD194" s="96" t="str">
        <f>IFERROR(VLOOKUP(Table1[[#This Row],[RespondentID]],'All Data'!$A:$CW,95,FALSE),"unknown")</f>
        <v>Graduate school</v>
      </c>
      <c r="BE194" s="96" t="str">
        <f>IFERROR(VLOOKUP(Table1[[#This Row],[RespondentID]],'All Data'!$A:$CW,96,FALSE),"unknown")</f>
        <v>Employed for wages</v>
      </c>
      <c r="BF194" s="96" t="str">
        <f>IFERROR(VLOOKUP(Table1[[#This Row],[RespondentID]],'All Data'!$A:$CW,97,FALSE),"unknown")</f>
        <v>Yes</v>
      </c>
      <c r="BG194" s="96" t="str">
        <f>IFERROR(VLOOKUP(Table1[[#This Row],[RespondentID]],'All Data'!$A:$CW,98,FALSE),"unknown")</f>
        <v>Private/Commercial</v>
      </c>
      <c r="BH194" s="96" t="str">
        <f>IFERROR(VLOOKUP(Table1[[#This Row],[RespondentID]],'All Data'!$A:$CW,99,FALSE),"unknown")</f>
        <v>Yes</v>
      </c>
    </row>
    <row r="195" spans="1:60">
      <c r="A195">
        <v>18046518188</v>
      </c>
      <c r="C195" t="s">
        <v>50</v>
      </c>
      <c r="G195" t="s">
        <v>53</v>
      </c>
      <c r="S195" t="s">
        <v>63</v>
      </c>
      <c r="U195" s="29">
        <f t="shared" si="69"/>
        <v>3</v>
      </c>
      <c r="V195" s="29">
        <f t="shared" si="70"/>
        <v>1</v>
      </c>
      <c r="W195" s="29"/>
      <c r="X195" s="29">
        <f t="shared" si="71"/>
        <v>0</v>
      </c>
      <c r="Y195" s="29">
        <f t="shared" si="72"/>
        <v>1</v>
      </c>
      <c r="Z195" s="29">
        <f t="shared" si="73"/>
        <v>0</v>
      </c>
      <c r="AA195" s="29">
        <f t="shared" si="74"/>
        <v>0</v>
      </c>
      <c r="AB195" s="29">
        <f t="shared" si="75"/>
        <v>0</v>
      </c>
      <c r="AC195" s="29">
        <f t="shared" si="76"/>
        <v>1</v>
      </c>
      <c r="AD195" s="29">
        <f t="shared" si="77"/>
        <v>0</v>
      </c>
      <c r="AE195" s="29">
        <f t="shared" si="78"/>
        <v>0</v>
      </c>
      <c r="AF195" s="29">
        <f t="shared" si="79"/>
        <v>0</v>
      </c>
      <c r="AG195" s="29">
        <f t="shared" si="80"/>
        <v>0</v>
      </c>
      <c r="AH195" s="29">
        <f t="shared" si="81"/>
        <v>0</v>
      </c>
      <c r="AI195" s="29">
        <f t="shared" si="82"/>
        <v>0</v>
      </c>
      <c r="AJ195" s="29">
        <f t="shared" si="83"/>
        <v>0</v>
      </c>
      <c r="AK195" s="29">
        <f t="shared" si="84"/>
        <v>0</v>
      </c>
      <c r="AL195" s="29">
        <f t="shared" si="85"/>
        <v>0</v>
      </c>
      <c r="AM195" s="29">
        <f t="shared" si="86"/>
        <v>0</v>
      </c>
      <c r="AN195" s="29">
        <f t="shared" si="87"/>
        <v>0</v>
      </c>
      <c r="AO195" s="29">
        <f t="shared" si="88"/>
        <v>1</v>
      </c>
      <c r="AP195" s="29"/>
      <c r="AQ195" s="29"/>
      <c r="AR195" s="29">
        <f t="shared" si="89"/>
        <v>3</v>
      </c>
      <c r="AS195" s="29">
        <f t="shared" si="90"/>
        <v>3</v>
      </c>
      <c r="AT195" s="29" t="str">
        <f t="shared" si="91"/>
        <v>Correct</v>
      </c>
      <c r="AU195" s="29"/>
      <c r="AV195" s="96" t="str">
        <f>IFERROR(VLOOKUP(Table1[[#This Row],[RespondentID]],'All Data'!$A:$CO,87,FALSE),"unknown")</f>
        <v>Man</v>
      </c>
      <c r="AW195" s="96" t="str">
        <f>IFERROR(VLOOKUP(Table1[[#This Row],[RespondentID]],'All Data'!$A:$CO,88,FALSE),"unknown")</f>
        <v>Under 18</v>
      </c>
      <c r="AX195" s="96" t="str">
        <f>IFERROR(VLOOKUP(Table1[[#This Row],[RespondentID]],'All Data'!$A:$CO,89,FALSE),"unknown")</f>
        <v>Queens</v>
      </c>
      <c r="AY195" s="96">
        <f>IFERROR(VLOOKUP(Table1[[#This Row],[RespondentID]],'All Data'!$A:$CO,90,FALSE),"unknown")</f>
        <v>11356</v>
      </c>
      <c r="AZ195" s="96" t="str">
        <f>IFERROR(VLOOKUP(Table1[[#This Row],[RespondentID]],'All Data'!$A:$CO,91,FALSE),"unknown")</f>
        <v>Two or more races</v>
      </c>
      <c r="BA195" s="96" t="str">
        <f>IFERROR(VLOOKUP(Table1[[#This Row],[RespondentID]],'All Data'!$A:$CO,92,FALSE),"unknown")</f>
        <v>Hispanic or Latino</v>
      </c>
      <c r="BB195" s="96" t="str">
        <f>IFERROR(VLOOKUP(Table1[[#This Row],[RespondentID]],'All Data'!$A:$CO,93,FALSE),"unknown")</f>
        <v>Spanish</v>
      </c>
      <c r="BC195" s="96" t="str">
        <f>IFERROR(VLOOKUP(Table1[[#This Row],[RespondentID]],'All Data'!$A:$CW,94,FALSE),"unknown")</f>
        <v>$75,000 to $125,000</v>
      </c>
      <c r="BD195" s="96" t="str">
        <f>IFERROR(VLOOKUP(Table1[[#This Row],[RespondentID]],'All Data'!$A:$CW,95,FALSE),"unknown")</f>
        <v>Some high school</v>
      </c>
      <c r="BE195" s="96" t="str">
        <f>IFERROR(VLOOKUP(Table1[[#This Row],[RespondentID]],'All Data'!$A:$CW,96,FALSE),"unknown")</f>
        <v>Student</v>
      </c>
      <c r="BF195" s="96" t="str">
        <f>IFERROR(VLOOKUP(Table1[[#This Row],[RespondentID]],'All Data'!$A:$CW,97,FALSE),"unknown")</f>
        <v>Yes</v>
      </c>
      <c r="BG195" s="96" t="str">
        <f>IFERROR(VLOOKUP(Table1[[#This Row],[RespondentID]],'All Data'!$A:$CW,98,FALSE),"unknown")</f>
        <v>Private/Commercial</v>
      </c>
      <c r="BH195" s="96" t="str">
        <f>IFERROR(VLOOKUP(Table1[[#This Row],[RespondentID]],'All Data'!$A:$CW,99,FALSE),"unknown")</f>
        <v>Yes</v>
      </c>
    </row>
    <row r="196" spans="1:60">
      <c r="A196">
        <v>18046514858</v>
      </c>
      <c r="B196" t="s">
        <v>49</v>
      </c>
      <c r="C196" t="s">
        <v>50</v>
      </c>
      <c r="D196" t="s">
        <v>51</v>
      </c>
      <c r="G196" t="s">
        <v>53</v>
      </c>
      <c r="H196" t="s">
        <v>54</v>
      </c>
      <c r="K196" t="s">
        <v>57</v>
      </c>
      <c r="L196" t="s">
        <v>58</v>
      </c>
      <c r="N196" t="s">
        <v>24</v>
      </c>
      <c r="R196" t="s">
        <v>62</v>
      </c>
      <c r="U196" s="29">
        <f t="shared" si="69"/>
        <v>9</v>
      </c>
      <c r="V196" s="29">
        <f t="shared" si="70"/>
        <v>0.33333333333333331</v>
      </c>
      <c r="W196" s="29"/>
      <c r="X196" s="29">
        <f t="shared" si="71"/>
        <v>0.33333333333333331</v>
      </c>
      <c r="Y196" s="29">
        <f t="shared" si="72"/>
        <v>0.33333333333333331</v>
      </c>
      <c r="Z196" s="29">
        <f t="shared" si="73"/>
        <v>0.33333333333333331</v>
      </c>
      <c r="AA196" s="29">
        <f t="shared" si="74"/>
        <v>0</v>
      </c>
      <c r="AB196" s="29">
        <f t="shared" si="75"/>
        <v>0</v>
      </c>
      <c r="AC196" s="29">
        <f t="shared" si="76"/>
        <v>0.33333333333333331</v>
      </c>
      <c r="AD196" s="29">
        <f t="shared" si="77"/>
        <v>0.33333333333333331</v>
      </c>
      <c r="AE196" s="29">
        <f t="shared" si="78"/>
        <v>0</v>
      </c>
      <c r="AF196" s="29">
        <f t="shared" si="79"/>
        <v>0</v>
      </c>
      <c r="AG196" s="29">
        <f t="shared" si="80"/>
        <v>0.33333333333333331</v>
      </c>
      <c r="AH196" s="29">
        <f t="shared" si="81"/>
        <v>0.33333333333333331</v>
      </c>
      <c r="AI196" s="29">
        <f t="shared" si="82"/>
        <v>0</v>
      </c>
      <c r="AJ196" s="29">
        <f t="shared" si="83"/>
        <v>0.33333333333333331</v>
      </c>
      <c r="AK196" s="29">
        <f t="shared" si="84"/>
        <v>0</v>
      </c>
      <c r="AL196" s="29">
        <f t="shared" si="85"/>
        <v>0</v>
      </c>
      <c r="AM196" s="29">
        <f t="shared" si="86"/>
        <v>0</v>
      </c>
      <c r="AN196" s="29">
        <f t="shared" si="87"/>
        <v>0.33333333333333331</v>
      </c>
      <c r="AO196" s="29">
        <f t="shared" si="88"/>
        <v>0</v>
      </c>
      <c r="AP196" s="29"/>
      <c r="AQ196" s="29"/>
      <c r="AR196" s="29">
        <f t="shared" si="89"/>
        <v>3</v>
      </c>
      <c r="AS196" s="29">
        <f t="shared" si="90"/>
        <v>9</v>
      </c>
      <c r="AT196" s="29" t="str">
        <f t="shared" si="91"/>
        <v>Correct</v>
      </c>
      <c r="AU196" s="29"/>
      <c r="AV196" s="96" t="str">
        <f>IFERROR(VLOOKUP(Table1[[#This Row],[RespondentID]],'All Data'!$A:$CO,87,FALSE),"unknown")</f>
        <v>Woman</v>
      </c>
      <c r="AW196" s="96" t="str">
        <f>IFERROR(VLOOKUP(Table1[[#This Row],[RespondentID]],'All Data'!$A:$CO,88,FALSE),"unknown")</f>
        <v>35-44 years</v>
      </c>
      <c r="AX196" s="96" t="str">
        <f>IFERROR(VLOOKUP(Table1[[#This Row],[RespondentID]],'All Data'!$A:$CO,89,FALSE),"unknown")</f>
        <v>Suffolk</v>
      </c>
      <c r="AY196" s="96" t="str">
        <f>IFERROR(VLOOKUP(Table1[[#This Row],[RespondentID]],'All Data'!$A:$CO,90,FALSE),"unknown")</f>
        <v>Commack, 11725</v>
      </c>
      <c r="AZ196" s="96" t="str">
        <f>IFERROR(VLOOKUP(Table1[[#This Row],[RespondentID]],'All Data'!$A:$CO,91,FALSE),"unknown")</f>
        <v>Black or African American</v>
      </c>
      <c r="BA196" s="96" t="str">
        <f>IFERROR(VLOOKUP(Table1[[#This Row],[RespondentID]],'All Data'!$A:$CO,92,FALSE),"unknown")</f>
        <v>Not Hispanic or Latino</v>
      </c>
      <c r="BB196" s="96" t="str">
        <f>IFERROR(VLOOKUP(Table1[[#This Row],[RespondentID]],'All Data'!$A:$CO,93,FALSE),"unknown")</f>
        <v>English</v>
      </c>
      <c r="BC196" s="96" t="str">
        <f>IFERROR(VLOOKUP(Table1[[#This Row],[RespondentID]],'All Data'!$A:$CW,94,FALSE),"unknown")</f>
        <v>$75,000 to $125,000</v>
      </c>
      <c r="BD196" s="96" t="str">
        <f>IFERROR(VLOOKUP(Table1[[#This Row],[RespondentID]],'All Data'!$A:$CW,95,FALSE),"unknown")</f>
        <v>College graduate</v>
      </c>
      <c r="BE196" s="96" t="str">
        <f>IFERROR(VLOOKUP(Table1[[#This Row],[RespondentID]],'All Data'!$A:$CW,96,FALSE),"unknown")</f>
        <v>Employed for wages</v>
      </c>
      <c r="BF196" s="96">
        <f>IFERROR(VLOOKUP(Table1[[#This Row],[RespondentID]],'All Data'!$A:$CW,97,FALSE),"unknown")</f>
        <v>0</v>
      </c>
      <c r="BG196" s="96" t="str">
        <f>IFERROR(VLOOKUP(Table1[[#This Row],[RespondentID]],'All Data'!$A:$CW,98,FALSE),"unknown")</f>
        <v>Private/Commercial</v>
      </c>
      <c r="BH196" s="96" t="str">
        <f>IFERROR(VLOOKUP(Table1[[#This Row],[RespondentID]],'All Data'!$A:$CW,99,FALSE),"unknown")</f>
        <v>Yes</v>
      </c>
    </row>
    <row r="197" spans="1:60">
      <c r="A197">
        <v>18046505263</v>
      </c>
      <c r="D197" t="s">
        <v>51</v>
      </c>
      <c r="E197" t="s">
        <v>17</v>
      </c>
      <c r="Q197" t="s">
        <v>61</v>
      </c>
      <c r="U197" s="29">
        <f t="shared" si="69"/>
        <v>3</v>
      </c>
      <c r="V197" s="29">
        <f t="shared" si="70"/>
        <v>1</v>
      </c>
      <c r="W197" s="29"/>
      <c r="X197" s="29">
        <f t="shared" si="71"/>
        <v>0</v>
      </c>
      <c r="Y197" s="29">
        <f t="shared" si="72"/>
        <v>0</v>
      </c>
      <c r="Z197" s="29">
        <f t="shared" si="73"/>
        <v>1</v>
      </c>
      <c r="AA197" s="29">
        <f t="shared" si="74"/>
        <v>1</v>
      </c>
      <c r="AB197" s="29">
        <f t="shared" si="75"/>
        <v>0</v>
      </c>
      <c r="AC197" s="29">
        <f t="shared" si="76"/>
        <v>0</v>
      </c>
      <c r="AD197" s="29">
        <f t="shared" si="77"/>
        <v>0</v>
      </c>
      <c r="AE197" s="29">
        <f t="shared" si="78"/>
        <v>0</v>
      </c>
      <c r="AF197" s="29">
        <f t="shared" si="79"/>
        <v>0</v>
      </c>
      <c r="AG197" s="29">
        <f t="shared" si="80"/>
        <v>0</v>
      </c>
      <c r="AH197" s="29">
        <f t="shared" si="81"/>
        <v>0</v>
      </c>
      <c r="AI197" s="29">
        <f t="shared" si="82"/>
        <v>0</v>
      </c>
      <c r="AJ197" s="29">
        <f t="shared" si="83"/>
        <v>0</v>
      </c>
      <c r="AK197" s="29">
        <f t="shared" si="84"/>
        <v>0</v>
      </c>
      <c r="AL197" s="29">
        <f t="shared" si="85"/>
        <v>0</v>
      </c>
      <c r="AM197" s="29">
        <f t="shared" si="86"/>
        <v>1</v>
      </c>
      <c r="AN197" s="29">
        <f t="shared" si="87"/>
        <v>0</v>
      </c>
      <c r="AO197" s="29">
        <f t="shared" si="88"/>
        <v>0</v>
      </c>
      <c r="AP197" s="29"/>
      <c r="AQ197" s="29"/>
      <c r="AR197" s="29">
        <f t="shared" si="89"/>
        <v>3</v>
      </c>
      <c r="AS197" s="29">
        <f t="shared" si="90"/>
        <v>3</v>
      </c>
      <c r="AT197" s="29" t="str">
        <f t="shared" si="91"/>
        <v>Correct</v>
      </c>
      <c r="AU197" s="29"/>
      <c r="AV197" s="96" t="str">
        <f>IFERROR(VLOOKUP(Table1[[#This Row],[RespondentID]],'All Data'!$A:$CO,87,FALSE),"unknown")</f>
        <v>Woman</v>
      </c>
      <c r="AW197" s="96" t="str">
        <f>IFERROR(VLOOKUP(Table1[[#This Row],[RespondentID]],'All Data'!$A:$CO,88,FALSE),"unknown")</f>
        <v>Under 18</v>
      </c>
      <c r="AX197" s="96" t="str">
        <f>IFERROR(VLOOKUP(Table1[[#This Row],[RespondentID]],'All Data'!$A:$CO,89,FALSE),"unknown")</f>
        <v>Suffolk</v>
      </c>
      <c r="AY197" s="96" t="str">
        <f>IFERROR(VLOOKUP(Table1[[#This Row],[RespondentID]],'All Data'!$A:$CO,90,FALSE),"unknown")</f>
        <v>Medford, 11763</v>
      </c>
      <c r="AZ197" s="96" t="str">
        <f>IFERROR(VLOOKUP(Table1[[#This Row],[RespondentID]],'All Data'!$A:$CO,91,FALSE),"unknown")</f>
        <v>Black or African American</v>
      </c>
      <c r="BA197" s="96" t="str">
        <f>IFERROR(VLOOKUP(Table1[[#This Row],[RespondentID]],'All Data'!$A:$CO,92,FALSE),"unknown")</f>
        <v>Not Hispanic or Latino</v>
      </c>
      <c r="BB197" s="96" t="str">
        <f>IFERROR(VLOOKUP(Table1[[#This Row],[RespondentID]],'All Data'!$A:$CO,93,FALSE),"unknown")</f>
        <v>English</v>
      </c>
      <c r="BC197" s="96" t="str">
        <f>IFERROR(VLOOKUP(Table1[[#This Row],[RespondentID]],'All Data'!$A:$CW,94,FALSE),"unknown")</f>
        <v>$0-$19,999</v>
      </c>
      <c r="BD197" s="96" t="str">
        <f>IFERROR(VLOOKUP(Table1[[#This Row],[RespondentID]],'All Data'!$A:$CW,95,FALSE),"unknown")</f>
        <v>Some high school</v>
      </c>
      <c r="BE197" s="96" t="str">
        <f>IFERROR(VLOOKUP(Table1[[#This Row],[RespondentID]],'All Data'!$A:$CW,96,FALSE),"unknown")</f>
        <v>Student</v>
      </c>
      <c r="BF197" s="96" t="str">
        <f>IFERROR(VLOOKUP(Table1[[#This Row],[RespondentID]],'All Data'!$A:$CW,97,FALSE),"unknown")</f>
        <v>Yes</v>
      </c>
      <c r="BG197" s="96" t="str">
        <f>IFERROR(VLOOKUP(Table1[[#This Row],[RespondentID]],'All Data'!$A:$CW,98,FALSE),"unknown")</f>
        <v>Medicaid</v>
      </c>
      <c r="BH197" s="96" t="str">
        <f>IFERROR(VLOOKUP(Table1[[#This Row],[RespondentID]],'All Data'!$A:$CW,99,FALSE),"unknown")</f>
        <v>Yes</v>
      </c>
    </row>
    <row r="198" spans="1:60">
      <c r="A198">
        <v>18046505228</v>
      </c>
      <c r="B198" t="s">
        <v>49</v>
      </c>
      <c r="E198" t="s">
        <v>17</v>
      </c>
      <c r="K198" t="s">
        <v>57</v>
      </c>
      <c r="U198" s="29">
        <f t="shared" si="69"/>
        <v>3</v>
      </c>
      <c r="V198" s="29">
        <f t="shared" si="70"/>
        <v>1</v>
      </c>
      <c r="W198" s="29"/>
      <c r="X198" s="29">
        <f t="shared" si="71"/>
        <v>1</v>
      </c>
      <c r="Y198" s="29">
        <f t="shared" si="72"/>
        <v>0</v>
      </c>
      <c r="Z198" s="29">
        <f t="shared" si="73"/>
        <v>0</v>
      </c>
      <c r="AA198" s="29">
        <f t="shared" si="74"/>
        <v>1</v>
      </c>
      <c r="AB198" s="29">
        <f t="shared" si="75"/>
        <v>0</v>
      </c>
      <c r="AC198" s="29">
        <f t="shared" si="76"/>
        <v>0</v>
      </c>
      <c r="AD198" s="29">
        <f t="shared" si="77"/>
        <v>0</v>
      </c>
      <c r="AE198" s="29">
        <f t="shared" si="78"/>
        <v>0</v>
      </c>
      <c r="AF198" s="29">
        <f t="shared" si="79"/>
        <v>0</v>
      </c>
      <c r="AG198" s="29">
        <f t="shared" si="80"/>
        <v>1</v>
      </c>
      <c r="AH198" s="29">
        <f t="shared" si="81"/>
        <v>0</v>
      </c>
      <c r="AI198" s="29">
        <f t="shared" si="82"/>
        <v>0</v>
      </c>
      <c r="AJ198" s="29">
        <f t="shared" si="83"/>
        <v>0</v>
      </c>
      <c r="AK198" s="29">
        <f t="shared" si="84"/>
        <v>0</v>
      </c>
      <c r="AL198" s="29">
        <f t="shared" si="85"/>
        <v>0</v>
      </c>
      <c r="AM198" s="29">
        <f t="shared" si="86"/>
        <v>0</v>
      </c>
      <c r="AN198" s="29">
        <f t="shared" si="87"/>
        <v>0</v>
      </c>
      <c r="AO198" s="29">
        <f t="shared" si="88"/>
        <v>0</v>
      </c>
      <c r="AP198" s="29"/>
      <c r="AQ198" s="29"/>
      <c r="AR198" s="29">
        <f t="shared" si="89"/>
        <v>3</v>
      </c>
      <c r="AS198" s="29">
        <f t="shared" si="90"/>
        <v>3</v>
      </c>
      <c r="AT198" s="29" t="str">
        <f t="shared" si="91"/>
        <v>Correct</v>
      </c>
      <c r="AU198" s="29"/>
      <c r="AV198" s="96" t="str">
        <f>IFERROR(VLOOKUP(Table1[[#This Row],[RespondentID]],'All Data'!$A:$CO,87,FALSE),"unknown")</f>
        <v>Woman</v>
      </c>
      <c r="AW198" s="96" t="str">
        <f>IFERROR(VLOOKUP(Table1[[#This Row],[RespondentID]],'All Data'!$A:$CO,88,FALSE),"unknown")</f>
        <v>18-24 years</v>
      </c>
      <c r="AX198" s="96" t="str">
        <f>IFERROR(VLOOKUP(Table1[[#This Row],[RespondentID]],'All Data'!$A:$CO,89,FALSE),"unknown")</f>
        <v>Suffolk</v>
      </c>
      <c r="AY198" s="96" t="str">
        <f>IFERROR(VLOOKUP(Table1[[#This Row],[RespondentID]],'All Data'!$A:$CO,90,FALSE),"unknown")</f>
        <v>Coram, 11727</v>
      </c>
      <c r="AZ198" s="96" t="str">
        <f>IFERROR(VLOOKUP(Table1[[#This Row],[RespondentID]],'All Data'!$A:$CO,91,FALSE),"unknown")</f>
        <v>White</v>
      </c>
      <c r="BA198" s="96" t="str">
        <f>IFERROR(VLOOKUP(Table1[[#This Row],[RespondentID]],'All Data'!$A:$CO,92,FALSE),"unknown")</f>
        <v>Hispanic or Latino</v>
      </c>
      <c r="BB198" s="96" t="str">
        <f>IFERROR(VLOOKUP(Table1[[#This Row],[RespondentID]],'All Data'!$A:$CO,93,FALSE),"unknown")</f>
        <v>English</v>
      </c>
      <c r="BC198" s="96" t="str">
        <f>IFERROR(VLOOKUP(Table1[[#This Row],[RespondentID]],'All Data'!$A:$CW,94,FALSE),"unknown")</f>
        <v>$35,000 to $49,999</v>
      </c>
      <c r="BD198" s="96" t="str">
        <f>IFERROR(VLOOKUP(Table1[[#This Row],[RespondentID]],'All Data'!$A:$CW,95,FALSE),"unknown")</f>
        <v>Some high school</v>
      </c>
      <c r="BE198" s="96" t="str">
        <f>IFERROR(VLOOKUP(Table1[[#This Row],[RespondentID]],'All Data'!$A:$CW,96,FALSE),"unknown")</f>
        <v>Out of work and looking for work</v>
      </c>
      <c r="BF198" s="96" t="str">
        <f>IFERROR(VLOOKUP(Table1[[#This Row],[RespondentID]],'All Data'!$A:$CW,97,FALSE),"unknown")</f>
        <v>Yes</v>
      </c>
      <c r="BG198" s="96" t="str">
        <f>IFERROR(VLOOKUP(Table1[[#This Row],[RespondentID]],'All Data'!$A:$CW,98,FALSE),"unknown")</f>
        <v>Private/Commercial</v>
      </c>
      <c r="BH198" s="96" t="str">
        <f>IFERROR(VLOOKUP(Table1[[#This Row],[RespondentID]],'All Data'!$A:$CW,99,FALSE),"unknown")</f>
        <v>Yes</v>
      </c>
    </row>
    <row r="199" spans="1:60">
      <c r="A199">
        <v>18046504769</v>
      </c>
      <c r="F199" t="s">
        <v>52</v>
      </c>
      <c r="Q199" t="s">
        <v>61</v>
      </c>
      <c r="R199" t="s">
        <v>62</v>
      </c>
      <c r="U199" s="29">
        <f t="shared" si="69"/>
        <v>3</v>
      </c>
      <c r="V199" s="29">
        <f t="shared" si="70"/>
        <v>1</v>
      </c>
      <c r="W199" s="29"/>
      <c r="X199" s="29">
        <f t="shared" si="71"/>
        <v>0</v>
      </c>
      <c r="Y199" s="29">
        <f t="shared" si="72"/>
        <v>0</v>
      </c>
      <c r="Z199" s="29">
        <f t="shared" si="73"/>
        <v>0</v>
      </c>
      <c r="AA199" s="29">
        <f t="shared" si="74"/>
        <v>0</v>
      </c>
      <c r="AB199" s="29">
        <f t="shared" si="75"/>
        <v>1</v>
      </c>
      <c r="AC199" s="29">
        <f t="shared" si="76"/>
        <v>0</v>
      </c>
      <c r="AD199" s="29">
        <f t="shared" si="77"/>
        <v>0</v>
      </c>
      <c r="AE199" s="29">
        <f t="shared" si="78"/>
        <v>0</v>
      </c>
      <c r="AF199" s="29">
        <f t="shared" si="79"/>
        <v>0</v>
      </c>
      <c r="AG199" s="29">
        <f t="shared" si="80"/>
        <v>0</v>
      </c>
      <c r="AH199" s="29">
        <f t="shared" si="81"/>
        <v>0</v>
      </c>
      <c r="AI199" s="29">
        <f t="shared" si="82"/>
        <v>0</v>
      </c>
      <c r="AJ199" s="29">
        <f t="shared" si="83"/>
        <v>0</v>
      </c>
      <c r="AK199" s="29">
        <f t="shared" si="84"/>
        <v>0</v>
      </c>
      <c r="AL199" s="29">
        <f t="shared" si="85"/>
        <v>0</v>
      </c>
      <c r="AM199" s="29">
        <f t="shared" si="86"/>
        <v>1</v>
      </c>
      <c r="AN199" s="29">
        <f t="shared" si="87"/>
        <v>1</v>
      </c>
      <c r="AO199" s="29">
        <f t="shared" si="88"/>
        <v>0</v>
      </c>
      <c r="AP199" s="29"/>
      <c r="AQ199" s="29"/>
      <c r="AR199" s="29">
        <f t="shared" si="89"/>
        <v>3</v>
      </c>
      <c r="AS199" s="29">
        <f t="shared" si="90"/>
        <v>3</v>
      </c>
      <c r="AT199" s="29" t="str">
        <f t="shared" si="91"/>
        <v>Correct</v>
      </c>
      <c r="AU199" s="29"/>
      <c r="AV199" s="96" t="str">
        <f>IFERROR(VLOOKUP(Table1[[#This Row],[RespondentID]],'All Data'!$A:$CO,87,FALSE),"unknown")</f>
        <v>Man</v>
      </c>
      <c r="AW199" s="96" t="str">
        <f>IFERROR(VLOOKUP(Table1[[#This Row],[RespondentID]],'All Data'!$A:$CO,88,FALSE),"unknown")</f>
        <v>35-44 years</v>
      </c>
      <c r="AX199" s="96" t="str">
        <f>IFERROR(VLOOKUP(Table1[[#This Row],[RespondentID]],'All Data'!$A:$CO,89,FALSE),"unknown")</f>
        <v>Suffolk</v>
      </c>
      <c r="AY199" s="96" t="str">
        <f>IFERROR(VLOOKUP(Table1[[#This Row],[RespondentID]],'All Data'!$A:$CO,90,FALSE),"unknown")</f>
        <v>Coram, 11727</v>
      </c>
      <c r="AZ199" s="96" t="str">
        <f>IFERROR(VLOOKUP(Table1[[#This Row],[RespondentID]],'All Data'!$A:$CO,91,FALSE),"unknown")</f>
        <v>Black or African American</v>
      </c>
      <c r="BA199" s="96" t="str">
        <f>IFERROR(VLOOKUP(Table1[[#This Row],[RespondentID]],'All Data'!$A:$CO,92,FALSE),"unknown")</f>
        <v>Hispanic or Latino</v>
      </c>
      <c r="BB199" s="96" t="str">
        <f>IFERROR(VLOOKUP(Table1[[#This Row],[RespondentID]],'All Data'!$A:$CO,93,FALSE),"unknown")</f>
        <v>English, Spanish</v>
      </c>
      <c r="BC199" s="96" t="str">
        <f>IFERROR(VLOOKUP(Table1[[#This Row],[RespondentID]],'All Data'!$A:$CW,94,FALSE),"unknown")</f>
        <v>$75,000 to $125,000</v>
      </c>
      <c r="BD199" s="96" t="str">
        <f>IFERROR(VLOOKUP(Table1[[#This Row],[RespondentID]],'All Data'!$A:$CW,95,FALSE),"unknown")</f>
        <v>College graduate</v>
      </c>
      <c r="BE199" s="96" t="str">
        <f>IFERROR(VLOOKUP(Table1[[#This Row],[RespondentID]],'All Data'!$A:$CW,96,FALSE),"unknown")</f>
        <v>Employed for wages</v>
      </c>
      <c r="BF199" s="96" t="str">
        <f>IFERROR(VLOOKUP(Table1[[#This Row],[RespondentID]],'All Data'!$A:$CW,97,FALSE),"unknown")</f>
        <v>Yes</v>
      </c>
      <c r="BG199" s="96" t="str">
        <f>IFERROR(VLOOKUP(Table1[[#This Row],[RespondentID]],'All Data'!$A:$CW,98,FALSE),"unknown")</f>
        <v>Medicaid</v>
      </c>
      <c r="BH199" s="96" t="str">
        <f>IFERROR(VLOOKUP(Table1[[#This Row],[RespondentID]],'All Data'!$A:$CW,99,FALSE),"unknown")</f>
        <v>Yes</v>
      </c>
    </row>
    <row r="200" spans="1:60">
      <c r="A200">
        <v>18046504650</v>
      </c>
      <c r="C200" t="s">
        <v>50</v>
      </c>
      <c r="D200" t="s">
        <v>51</v>
      </c>
      <c r="G200" t="s">
        <v>53</v>
      </c>
      <c r="I200" t="s">
        <v>55</v>
      </c>
      <c r="J200" t="s">
        <v>56</v>
      </c>
      <c r="K200" t="s">
        <v>57</v>
      </c>
      <c r="L200" t="s">
        <v>58</v>
      </c>
      <c r="M200" t="s">
        <v>59</v>
      </c>
      <c r="N200" t="s">
        <v>24</v>
      </c>
      <c r="P200" t="s">
        <v>60</v>
      </c>
      <c r="S200" t="s">
        <v>63</v>
      </c>
      <c r="U200" s="29">
        <f t="shared" si="69"/>
        <v>11</v>
      </c>
      <c r="V200" s="29">
        <f t="shared" si="70"/>
        <v>0.27272727272727271</v>
      </c>
      <c r="W200" s="29"/>
      <c r="X200" s="29">
        <f t="shared" si="71"/>
        <v>0</v>
      </c>
      <c r="Y200" s="29">
        <f t="shared" si="72"/>
        <v>0.27272727272727271</v>
      </c>
      <c r="Z200" s="29">
        <f t="shared" si="73"/>
        <v>0.27272727272727271</v>
      </c>
      <c r="AA200" s="29">
        <f t="shared" si="74"/>
        <v>0</v>
      </c>
      <c r="AB200" s="29">
        <f t="shared" si="75"/>
        <v>0</v>
      </c>
      <c r="AC200" s="29">
        <f t="shared" si="76"/>
        <v>0.27272727272727271</v>
      </c>
      <c r="AD200" s="29">
        <f t="shared" si="77"/>
        <v>0</v>
      </c>
      <c r="AE200" s="29">
        <f t="shared" si="78"/>
        <v>0.27272727272727271</v>
      </c>
      <c r="AF200" s="29">
        <f t="shared" si="79"/>
        <v>0.27272727272727271</v>
      </c>
      <c r="AG200" s="29">
        <f t="shared" si="80"/>
        <v>0.27272727272727271</v>
      </c>
      <c r="AH200" s="29">
        <f t="shared" si="81"/>
        <v>0.27272727272727271</v>
      </c>
      <c r="AI200" s="29">
        <f t="shared" si="82"/>
        <v>0.27272727272727271</v>
      </c>
      <c r="AJ200" s="29">
        <f t="shared" si="83"/>
        <v>0.27272727272727271</v>
      </c>
      <c r="AK200" s="29">
        <f t="shared" si="84"/>
        <v>0</v>
      </c>
      <c r="AL200" s="29">
        <f t="shared" si="85"/>
        <v>0.27272727272727271</v>
      </c>
      <c r="AM200" s="29">
        <f t="shared" si="86"/>
        <v>0</v>
      </c>
      <c r="AN200" s="29">
        <f t="shared" si="87"/>
        <v>0</v>
      </c>
      <c r="AO200" s="29">
        <f t="shared" si="88"/>
        <v>0.27272727272727271</v>
      </c>
      <c r="AP200" s="29"/>
      <c r="AQ200" s="29"/>
      <c r="AR200" s="29">
        <f t="shared" si="89"/>
        <v>2.9999999999999991</v>
      </c>
      <c r="AS200" s="29">
        <f t="shared" si="90"/>
        <v>11</v>
      </c>
      <c r="AT200" s="29" t="str">
        <f t="shared" si="91"/>
        <v>Correct</v>
      </c>
      <c r="AU200" s="29"/>
      <c r="AV200" s="96" t="str">
        <f>IFERROR(VLOOKUP(Table1[[#This Row],[RespondentID]],'All Data'!$A:$CO,87,FALSE),"unknown")</f>
        <v>Woman</v>
      </c>
      <c r="AW200" s="96" t="str">
        <f>IFERROR(VLOOKUP(Table1[[#This Row],[RespondentID]],'All Data'!$A:$CO,88,FALSE),"unknown")</f>
        <v>18-24 years</v>
      </c>
      <c r="AX200" s="96" t="str">
        <f>IFERROR(VLOOKUP(Table1[[#This Row],[RespondentID]],'All Data'!$A:$CO,89,FALSE),"unknown")</f>
        <v>Suffolk</v>
      </c>
      <c r="AY200" s="96" t="str">
        <f>IFERROR(VLOOKUP(Table1[[#This Row],[RespondentID]],'All Data'!$A:$CO,90,FALSE),"unknown")</f>
        <v>Coram, 11727</v>
      </c>
      <c r="AZ200" s="96" t="str">
        <f>IFERROR(VLOOKUP(Table1[[#This Row],[RespondentID]],'All Data'!$A:$CO,91,FALSE),"unknown")</f>
        <v>Two or more races</v>
      </c>
      <c r="BA200" s="96" t="str">
        <f>IFERROR(VLOOKUP(Table1[[#This Row],[RespondentID]],'All Data'!$A:$CO,92,FALSE),"unknown")</f>
        <v>Hispanic or Latino</v>
      </c>
      <c r="BB200" s="96" t="str">
        <f>IFERROR(VLOOKUP(Table1[[#This Row],[RespondentID]],'All Data'!$A:$CO,93,FALSE),"unknown")</f>
        <v>English</v>
      </c>
      <c r="BC200" s="96" t="str">
        <f>IFERROR(VLOOKUP(Table1[[#This Row],[RespondentID]],'All Data'!$A:$CW,94,FALSE),"unknown")</f>
        <v>$75,000 to $125,000</v>
      </c>
      <c r="BD200" s="96" t="str">
        <f>IFERROR(VLOOKUP(Table1[[#This Row],[RespondentID]],'All Data'!$A:$CW,95,FALSE),"unknown")</f>
        <v>Some college</v>
      </c>
      <c r="BE200" s="96" t="str">
        <f>IFERROR(VLOOKUP(Table1[[#This Row],[RespondentID]],'All Data'!$A:$CW,96,FALSE),"unknown")</f>
        <v>Student</v>
      </c>
      <c r="BF200" s="96" t="str">
        <f>IFERROR(VLOOKUP(Table1[[#This Row],[RespondentID]],'All Data'!$A:$CW,97,FALSE),"unknown")</f>
        <v>Yes</v>
      </c>
      <c r="BG200" s="96" t="str">
        <f>IFERROR(VLOOKUP(Table1[[#This Row],[RespondentID]],'All Data'!$A:$CW,98,FALSE),"unknown")</f>
        <v>Medicaid</v>
      </c>
      <c r="BH200" s="96" t="str">
        <f>IFERROR(VLOOKUP(Table1[[#This Row],[RespondentID]],'All Data'!$A:$CW,99,FALSE),"unknown")</f>
        <v>Yes</v>
      </c>
    </row>
    <row r="201" spans="1:60">
      <c r="A201">
        <v>18046504377</v>
      </c>
      <c r="C201" t="s">
        <v>50</v>
      </c>
      <c r="D201" t="s">
        <v>51</v>
      </c>
      <c r="I201" t="s">
        <v>55</v>
      </c>
      <c r="M201" t="s">
        <v>59</v>
      </c>
      <c r="N201" t="s">
        <v>24</v>
      </c>
      <c r="S201" t="s">
        <v>63</v>
      </c>
      <c r="U201" s="29">
        <f t="shared" si="69"/>
        <v>6</v>
      </c>
      <c r="V201" s="29">
        <f t="shared" si="70"/>
        <v>0.5</v>
      </c>
      <c r="W201" s="29"/>
      <c r="X201" s="29">
        <f t="shared" si="71"/>
        <v>0</v>
      </c>
      <c r="Y201" s="29">
        <f t="shared" si="72"/>
        <v>0.5</v>
      </c>
      <c r="Z201" s="29">
        <f t="shared" si="73"/>
        <v>0.5</v>
      </c>
      <c r="AA201" s="29">
        <f t="shared" si="74"/>
        <v>0</v>
      </c>
      <c r="AB201" s="29">
        <f t="shared" si="75"/>
        <v>0</v>
      </c>
      <c r="AC201" s="29">
        <f t="shared" si="76"/>
        <v>0</v>
      </c>
      <c r="AD201" s="29">
        <f t="shared" si="77"/>
        <v>0</v>
      </c>
      <c r="AE201" s="29">
        <f t="shared" si="78"/>
        <v>0.5</v>
      </c>
      <c r="AF201" s="29">
        <f t="shared" si="79"/>
        <v>0</v>
      </c>
      <c r="AG201" s="29">
        <f t="shared" si="80"/>
        <v>0</v>
      </c>
      <c r="AH201" s="29">
        <f t="shared" si="81"/>
        <v>0</v>
      </c>
      <c r="AI201" s="29">
        <f t="shared" si="82"/>
        <v>0.5</v>
      </c>
      <c r="AJ201" s="29">
        <f t="shared" si="83"/>
        <v>0.5</v>
      </c>
      <c r="AK201" s="29">
        <f t="shared" si="84"/>
        <v>0</v>
      </c>
      <c r="AL201" s="29">
        <f t="shared" si="85"/>
        <v>0</v>
      </c>
      <c r="AM201" s="29">
        <f t="shared" si="86"/>
        <v>0</v>
      </c>
      <c r="AN201" s="29">
        <f t="shared" si="87"/>
        <v>0</v>
      </c>
      <c r="AO201" s="29">
        <f t="shared" si="88"/>
        <v>0.5</v>
      </c>
      <c r="AP201" s="29"/>
      <c r="AQ201" s="29"/>
      <c r="AR201" s="29">
        <f t="shared" si="89"/>
        <v>3</v>
      </c>
      <c r="AS201" s="29">
        <f t="shared" si="90"/>
        <v>6</v>
      </c>
      <c r="AT201" s="29" t="str">
        <f t="shared" si="91"/>
        <v>Correct</v>
      </c>
      <c r="AU201" s="29"/>
      <c r="AV201" s="96" t="str">
        <f>IFERROR(VLOOKUP(Table1[[#This Row],[RespondentID]],'All Data'!$A:$CO,87,FALSE),"unknown")</f>
        <v>Woman</v>
      </c>
      <c r="AW201" s="96" t="str">
        <f>IFERROR(VLOOKUP(Table1[[#This Row],[RespondentID]],'All Data'!$A:$CO,88,FALSE),"unknown")</f>
        <v>Under 18</v>
      </c>
      <c r="AX201" s="96" t="str">
        <f>IFERROR(VLOOKUP(Table1[[#This Row],[RespondentID]],'All Data'!$A:$CO,89,FALSE),"unknown")</f>
        <v>Suffolk</v>
      </c>
      <c r="AY201" s="96" t="str">
        <f>IFERROR(VLOOKUP(Table1[[#This Row],[RespondentID]],'All Data'!$A:$CO,90,FALSE),"unknown")</f>
        <v>Coram, 11727</v>
      </c>
      <c r="AZ201" s="96" t="str">
        <f>IFERROR(VLOOKUP(Table1[[#This Row],[RespondentID]],'All Data'!$A:$CO,91,FALSE),"unknown")</f>
        <v>Two or more races</v>
      </c>
      <c r="BA201" s="96" t="str">
        <f>IFERROR(VLOOKUP(Table1[[#This Row],[RespondentID]],'All Data'!$A:$CO,92,FALSE),"unknown")</f>
        <v>Not Hispanic or Latino</v>
      </c>
      <c r="BB201" s="96" t="str">
        <f>IFERROR(VLOOKUP(Table1[[#This Row],[RespondentID]],'All Data'!$A:$CO,93,FALSE),"unknown")</f>
        <v>English</v>
      </c>
      <c r="BC201" s="96" t="str">
        <f>IFERROR(VLOOKUP(Table1[[#This Row],[RespondentID]],'All Data'!$A:$CW,94,FALSE),"unknown")</f>
        <v>$50,000 to $74,999</v>
      </c>
      <c r="BD201" s="96" t="str">
        <f>IFERROR(VLOOKUP(Table1[[#This Row],[RespondentID]],'All Data'!$A:$CW,95,FALSE),"unknown")</f>
        <v>Some high school</v>
      </c>
      <c r="BE201" s="96" t="str">
        <f>IFERROR(VLOOKUP(Table1[[#This Row],[RespondentID]],'All Data'!$A:$CW,96,FALSE),"unknown")</f>
        <v>Student</v>
      </c>
      <c r="BF201" s="96" t="str">
        <f>IFERROR(VLOOKUP(Table1[[#This Row],[RespondentID]],'All Data'!$A:$CW,97,FALSE),"unknown")</f>
        <v>Yes</v>
      </c>
      <c r="BG201" s="96" t="str">
        <f>IFERROR(VLOOKUP(Table1[[#This Row],[RespondentID]],'All Data'!$A:$CW,98,FALSE),"unknown")</f>
        <v>Medicaid</v>
      </c>
      <c r="BH201" s="96" t="str">
        <f>IFERROR(VLOOKUP(Table1[[#This Row],[RespondentID]],'All Data'!$A:$CW,99,FALSE),"unknown")</f>
        <v>Yes</v>
      </c>
    </row>
    <row r="202" spans="1:60">
      <c r="A202">
        <v>18046504251</v>
      </c>
      <c r="C202" t="s">
        <v>50</v>
      </c>
      <c r="D202" t="s">
        <v>51</v>
      </c>
      <c r="I202" t="s">
        <v>55</v>
      </c>
      <c r="M202" t="s">
        <v>59</v>
      </c>
      <c r="N202" t="s">
        <v>24</v>
      </c>
      <c r="R202" t="s">
        <v>62</v>
      </c>
      <c r="S202" t="s">
        <v>63</v>
      </c>
      <c r="U202" s="29">
        <f t="shared" si="69"/>
        <v>7</v>
      </c>
      <c r="V202" s="29">
        <f t="shared" si="70"/>
        <v>0.42857142857142855</v>
      </c>
      <c r="W202" s="29"/>
      <c r="X202" s="29">
        <f t="shared" si="71"/>
        <v>0</v>
      </c>
      <c r="Y202" s="29">
        <f t="shared" si="72"/>
        <v>0.42857142857142855</v>
      </c>
      <c r="Z202" s="29">
        <f t="shared" si="73"/>
        <v>0.42857142857142855</v>
      </c>
      <c r="AA202" s="29">
        <f t="shared" si="74"/>
        <v>0</v>
      </c>
      <c r="AB202" s="29">
        <f t="shared" si="75"/>
        <v>0</v>
      </c>
      <c r="AC202" s="29">
        <f t="shared" si="76"/>
        <v>0</v>
      </c>
      <c r="AD202" s="29">
        <f t="shared" si="77"/>
        <v>0</v>
      </c>
      <c r="AE202" s="29">
        <f t="shared" si="78"/>
        <v>0.42857142857142855</v>
      </c>
      <c r="AF202" s="29">
        <f t="shared" si="79"/>
        <v>0</v>
      </c>
      <c r="AG202" s="29">
        <f t="shared" si="80"/>
        <v>0</v>
      </c>
      <c r="AH202" s="29">
        <f t="shared" si="81"/>
        <v>0</v>
      </c>
      <c r="AI202" s="29">
        <f t="shared" si="82"/>
        <v>0.42857142857142855</v>
      </c>
      <c r="AJ202" s="29">
        <f t="shared" si="83"/>
        <v>0.42857142857142855</v>
      </c>
      <c r="AK202" s="29">
        <f t="shared" si="84"/>
        <v>0</v>
      </c>
      <c r="AL202" s="29">
        <f t="shared" si="85"/>
        <v>0</v>
      </c>
      <c r="AM202" s="29">
        <f t="shared" si="86"/>
        <v>0</v>
      </c>
      <c r="AN202" s="29">
        <f t="shared" si="87"/>
        <v>0.42857142857142855</v>
      </c>
      <c r="AO202" s="29">
        <f t="shared" si="88"/>
        <v>0.42857142857142855</v>
      </c>
      <c r="AP202" s="29"/>
      <c r="AQ202" s="29"/>
      <c r="AR202" s="29">
        <f t="shared" si="89"/>
        <v>2.9999999999999996</v>
      </c>
      <c r="AS202" s="29">
        <f t="shared" si="90"/>
        <v>7</v>
      </c>
      <c r="AT202" s="29" t="str">
        <f t="shared" si="91"/>
        <v>Correct</v>
      </c>
      <c r="AU202" s="29"/>
      <c r="AV202" s="96">
        <f>IFERROR(VLOOKUP(Table1[[#This Row],[RespondentID]],'All Data'!$A:$CO,87,FALSE),"unknown")</f>
        <v>0</v>
      </c>
      <c r="AW202" s="96">
        <f>IFERROR(VLOOKUP(Table1[[#This Row],[RespondentID]],'All Data'!$A:$CO,88,FALSE),"unknown")</f>
        <v>0</v>
      </c>
      <c r="AX202" s="96">
        <f>IFERROR(VLOOKUP(Table1[[#This Row],[RespondentID]],'All Data'!$A:$CO,89,FALSE),"unknown")</f>
        <v>0</v>
      </c>
      <c r="AY202" s="96">
        <f>IFERROR(VLOOKUP(Table1[[#This Row],[RespondentID]],'All Data'!$A:$CO,90,FALSE),"unknown")</f>
        <v>0</v>
      </c>
      <c r="AZ202" s="96">
        <f>IFERROR(VLOOKUP(Table1[[#This Row],[RespondentID]],'All Data'!$A:$CO,91,FALSE),"unknown")</f>
        <v>0</v>
      </c>
      <c r="BA202" s="96">
        <f>IFERROR(VLOOKUP(Table1[[#This Row],[RespondentID]],'All Data'!$A:$CO,92,FALSE),"unknown")</f>
        <v>0</v>
      </c>
      <c r="BB202" s="96">
        <f>IFERROR(VLOOKUP(Table1[[#This Row],[RespondentID]],'All Data'!$A:$CO,93,FALSE),"unknown")</f>
        <v>0</v>
      </c>
      <c r="BC202" s="96">
        <f>IFERROR(VLOOKUP(Table1[[#This Row],[RespondentID]],'All Data'!$A:$CW,94,FALSE),"unknown")</f>
        <v>0</v>
      </c>
      <c r="BD202" s="96">
        <f>IFERROR(VLOOKUP(Table1[[#This Row],[RespondentID]],'All Data'!$A:$CW,95,FALSE),"unknown")</f>
        <v>0</v>
      </c>
      <c r="BE202" s="96">
        <f>IFERROR(VLOOKUP(Table1[[#This Row],[RespondentID]],'All Data'!$A:$CW,96,FALSE),"unknown")</f>
        <v>0</v>
      </c>
      <c r="BF202" s="96">
        <f>IFERROR(VLOOKUP(Table1[[#This Row],[RespondentID]],'All Data'!$A:$CW,97,FALSE),"unknown")</f>
        <v>0</v>
      </c>
      <c r="BG202" s="96">
        <f>IFERROR(VLOOKUP(Table1[[#This Row],[RespondentID]],'All Data'!$A:$CW,98,FALSE),"unknown")</f>
        <v>0</v>
      </c>
      <c r="BH202" s="96">
        <f>IFERROR(VLOOKUP(Table1[[#This Row],[RespondentID]],'All Data'!$A:$CW,99,FALSE),"unknown")</f>
        <v>0</v>
      </c>
    </row>
    <row r="203" spans="1:60">
      <c r="A203">
        <v>18046504079</v>
      </c>
      <c r="B203" t="s">
        <v>49</v>
      </c>
      <c r="C203" t="s">
        <v>50</v>
      </c>
      <c r="E203" t="s">
        <v>17</v>
      </c>
      <c r="G203" t="s">
        <v>53</v>
      </c>
      <c r="I203" t="s">
        <v>55</v>
      </c>
      <c r="J203" t="s">
        <v>56</v>
      </c>
      <c r="N203" t="s">
        <v>24</v>
      </c>
      <c r="S203" t="s">
        <v>63</v>
      </c>
      <c r="U203" s="29">
        <f t="shared" si="69"/>
        <v>8</v>
      </c>
      <c r="V203" s="29">
        <f t="shared" si="70"/>
        <v>0.375</v>
      </c>
      <c r="W203" s="29"/>
      <c r="X203" s="29">
        <f t="shared" si="71"/>
        <v>0.375</v>
      </c>
      <c r="Y203" s="29">
        <f t="shared" si="72"/>
        <v>0.375</v>
      </c>
      <c r="Z203" s="29">
        <f t="shared" si="73"/>
        <v>0</v>
      </c>
      <c r="AA203" s="29">
        <f t="shared" si="74"/>
        <v>0.375</v>
      </c>
      <c r="AB203" s="29">
        <f t="shared" si="75"/>
        <v>0</v>
      </c>
      <c r="AC203" s="29">
        <f t="shared" si="76"/>
        <v>0.375</v>
      </c>
      <c r="AD203" s="29">
        <f t="shared" si="77"/>
        <v>0</v>
      </c>
      <c r="AE203" s="29">
        <f t="shared" si="78"/>
        <v>0.375</v>
      </c>
      <c r="AF203" s="29">
        <f t="shared" si="79"/>
        <v>0.375</v>
      </c>
      <c r="AG203" s="29">
        <f t="shared" si="80"/>
        <v>0</v>
      </c>
      <c r="AH203" s="29">
        <f t="shared" si="81"/>
        <v>0</v>
      </c>
      <c r="AI203" s="29">
        <f t="shared" si="82"/>
        <v>0</v>
      </c>
      <c r="AJ203" s="29">
        <f t="shared" si="83"/>
        <v>0.375</v>
      </c>
      <c r="AK203" s="29">
        <f t="shared" si="84"/>
        <v>0</v>
      </c>
      <c r="AL203" s="29">
        <f t="shared" si="85"/>
        <v>0</v>
      </c>
      <c r="AM203" s="29">
        <f t="shared" si="86"/>
        <v>0</v>
      </c>
      <c r="AN203" s="29">
        <f t="shared" si="87"/>
        <v>0</v>
      </c>
      <c r="AO203" s="29">
        <f t="shared" si="88"/>
        <v>0.375</v>
      </c>
      <c r="AP203" s="29"/>
      <c r="AQ203" s="29"/>
      <c r="AR203" s="29">
        <f t="shared" si="89"/>
        <v>3</v>
      </c>
      <c r="AS203" s="29">
        <f t="shared" si="90"/>
        <v>8</v>
      </c>
      <c r="AT203" s="29" t="str">
        <f t="shared" si="91"/>
        <v>Correct</v>
      </c>
      <c r="AU203" s="29"/>
      <c r="AV203" s="96" t="str">
        <f>IFERROR(VLOOKUP(Table1[[#This Row],[RespondentID]],'All Data'!$A:$CO,87,FALSE),"unknown")</f>
        <v>Woman</v>
      </c>
      <c r="AW203" s="96" t="str">
        <f>IFERROR(VLOOKUP(Table1[[#This Row],[RespondentID]],'All Data'!$A:$CO,88,FALSE),"unknown")</f>
        <v>Under 18</v>
      </c>
      <c r="AX203" s="96" t="str">
        <f>IFERROR(VLOOKUP(Table1[[#This Row],[RespondentID]],'All Data'!$A:$CO,89,FALSE),"unknown")</f>
        <v>Suffolk</v>
      </c>
      <c r="AY203" s="96" t="str">
        <f>IFERROR(VLOOKUP(Table1[[#This Row],[RespondentID]],'All Data'!$A:$CO,90,FALSE),"unknown")</f>
        <v>Middle Island, 11953</v>
      </c>
      <c r="AZ203" s="96" t="str">
        <f>IFERROR(VLOOKUP(Table1[[#This Row],[RespondentID]],'All Data'!$A:$CO,91,FALSE),"unknown")</f>
        <v>Other (please specify)</v>
      </c>
      <c r="BA203" s="96" t="str">
        <f>IFERROR(VLOOKUP(Table1[[#This Row],[RespondentID]],'All Data'!$A:$CO,92,FALSE),"unknown")</f>
        <v>Not Hispanic or Latino</v>
      </c>
      <c r="BB203" s="96" t="str">
        <f>IFERROR(VLOOKUP(Table1[[#This Row],[RespondentID]],'All Data'!$A:$CO,93,FALSE),"unknown")</f>
        <v>English, Other</v>
      </c>
      <c r="BC203" s="96" t="str">
        <f>IFERROR(VLOOKUP(Table1[[#This Row],[RespondentID]],'All Data'!$A:$CW,94,FALSE),"unknown")</f>
        <v>Over $125,000</v>
      </c>
      <c r="BD203" s="96" t="str">
        <f>IFERROR(VLOOKUP(Table1[[#This Row],[RespondentID]],'All Data'!$A:$CW,95,FALSE),"unknown")</f>
        <v>Some high school</v>
      </c>
      <c r="BE203" s="96" t="str">
        <f>IFERROR(VLOOKUP(Table1[[#This Row],[RespondentID]],'All Data'!$A:$CW,96,FALSE),"unknown")</f>
        <v>Employed for wages</v>
      </c>
      <c r="BF203" s="96" t="str">
        <f>IFERROR(VLOOKUP(Table1[[#This Row],[RespondentID]],'All Data'!$A:$CW,97,FALSE),"unknown")</f>
        <v>Yes</v>
      </c>
      <c r="BG203" s="96" t="str">
        <f>IFERROR(VLOOKUP(Table1[[#This Row],[RespondentID]],'All Data'!$A:$CW,98,FALSE),"unknown")</f>
        <v>Medicare</v>
      </c>
      <c r="BH203" s="96" t="str">
        <f>IFERROR(VLOOKUP(Table1[[#This Row],[RespondentID]],'All Data'!$A:$CW,99,FALSE),"unknown")</f>
        <v>Yes</v>
      </c>
    </row>
    <row r="204" spans="1:60">
      <c r="A204">
        <v>18046503917</v>
      </c>
      <c r="D204" t="s">
        <v>51</v>
      </c>
      <c r="M204" t="s">
        <v>59</v>
      </c>
      <c r="Q204" t="s">
        <v>61</v>
      </c>
      <c r="U204" s="29">
        <f t="shared" si="69"/>
        <v>3</v>
      </c>
      <c r="V204" s="29">
        <f t="shared" si="70"/>
        <v>1</v>
      </c>
      <c r="W204" s="29"/>
      <c r="X204" s="29">
        <f t="shared" si="71"/>
        <v>0</v>
      </c>
      <c r="Y204" s="29">
        <f t="shared" si="72"/>
        <v>0</v>
      </c>
      <c r="Z204" s="29">
        <f t="shared" si="73"/>
        <v>1</v>
      </c>
      <c r="AA204" s="29">
        <f t="shared" si="74"/>
        <v>0</v>
      </c>
      <c r="AB204" s="29">
        <f t="shared" si="75"/>
        <v>0</v>
      </c>
      <c r="AC204" s="29">
        <f t="shared" si="76"/>
        <v>0</v>
      </c>
      <c r="AD204" s="29">
        <f t="shared" si="77"/>
        <v>0</v>
      </c>
      <c r="AE204" s="29">
        <f t="shared" si="78"/>
        <v>0</v>
      </c>
      <c r="AF204" s="29">
        <f t="shared" si="79"/>
        <v>0</v>
      </c>
      <c r="AG204" s="29">
        <f t="shared" si="80"/>
        <v>0</v>
      </c>
      <c r="AH204" s="29">
        <f t="shared" si="81"/>
        <v>0</v>
      </c>
      <c r="AI204" s="29">
        <f t="shared" si="82"/>
        <v>1</v>
      </c>
      <c r="AJ204" s="29">
        <f t="shared" si="83"/>
        <v>0</v>
      </c>
      <c r="AK204" s="29">
        <f t="shared" si="84"/>
        <v>0</v>
      </c>
      <c r="AL204" s="29">
        <f t="shared" si="85"/>
        <v>0</v>
      </c>
      <c r="AM204" s="29">
        <f t="shared" si="86"/>
        <v>1</v>
      </c>
      <c r="AN204" s="29">
        <f t="shared" si="87"/>
        <v>0</v>
      </c>
      <c r="AO204" s="29">
        <f t="shared" si="88"/>
        <v>0</v>
      </c>
      <c r="AP204" s="29"/>
      <c r="AQ204" s="29"/>
      <c r="AR204" s="29">
        <f t="shared" si="89"/>
        <v>3</v>
      </c>
      <c r="AS204" s="29">
        <f t="shared" si="90"/>
        <v>3</v>
      </c>
      <c r="AT204" s="29" t="str">
        <f t="shared" si="91"/>
        <v>Correct</v>
      </c>
      <c r="AU204" s="29"/>
      <c r="AV204" s="96" t="str">
        <f>IFERROR(VLOOKUP(Table1[[#This Row],[RespondentID]],'All Data'!$A:$CO,87,FALSE),"unknown")</f>
        <v>Woman</v>
      </c>
      <c r="AW204" s="96" t="str">
        <f>IFERROR(VLOOKUP(Table1[[#This Row],[RespondentID]],'All Data'!$A:$CO,88,FALSE),"unknown")</f>
        <v>Under 18</v>
      </c>
      <c r="AX204" s="96" t="str">
        <f>IFERROR(VLOOKUP(Table1[[#This Row],[RespondentID]],'All Data'!$A:$CO,89,FALSE),"unknown")</f>
        <v>Suffolk</v>
      </c>
      <c r="AY204" s="96" t="str">
        <f>IFERROR(VLOOKUP(Table1[[#This Row],[RespondentID]],'All Data'!$A:$CO,90,FALSE),"unknown")</f>
        <v>Coram, 11727</v>
      </c>
      <c r="AZ204" s="96" t="str">
        <f>IFERROR(VLOOKUP(Table1[[#This Row],[RespondentID]],'All Data'!$A:$CO,91,FALSE),"unknown")</f>
        <v>Black or African American</v>
      </c>
      <c r="BA204" s="96" t="str">
        <f>IFERROR(VLOOKUP(Table1[[#This Row],[RespondentID]],'All Data'!$A:$CO,92,FALSE),"unknown")</f>
        <v>Hispanic or Latino</v>
      </c>
      <c r="BB204" s="96" t="str">
        <f>IFERROR(VLOOKUP(Table1[[#This Row],[RespondentID]],'All Data'!$A:$CO,93,FALSE),"unknown")</f>
        <v>English, Spanish</v>
      </c>
      <c r="BC204" s="96" t="str">
        <f>IFERROR(VLOOKUP(Table1[[#This Row],[RespondentID]],'All Data'!$A:$CW,94,FALSE),"unknown")</f>
        <v>$75,000 to $125,000</v>
      </c>
      <c r="BD204" s="96" t="str">
        <f>IFERROR(VLOOKUP(Table1[[#This Row],[RespondentID]],'All Data'!$A:$CW,95,FALSE),"unknown")</f>
        <v>Other (please specify)</v>
      </c>
      <c r="BE204" s="96" t="str">
        <f>IFERROR(VLOOKUP(Table1[[#This Row],[RespondentID]],'All Data'!$A:$CW,96,FALSE),"unknown")</f>
        <v>Student</v>
      </c>
      <c r="BF204" s="96" t="str">
        <f>IFERROR(VLOOKUP(Table1[[#This Row],[RespondentID]],'All Data'!$A:$CW,97,FALSE),"unknown")</f>
        <v>Yes</v>
      </c>
      <c r="BG204" s="96" t="str">
        <f>IFERROR(VLOOKUP(Table1[[#This Row],[RespondentID]],'All Data'!$A:$CW,98,FALSE),"unknown")</f>
        <v>Medicare</v>
      </c>
      <c r="BH204" s="96" t="str">
        <f>IFERROR(VLOOKUP(Table1[[#This Row],[RespondentID]],'All Data'!$A:$CW,99,FALSE),"unknown")</f>
        <v>Yes</v>
      </c>
    </row>
    <row r="205" spans="1:60">
      <c r="A205">
        <v>18046503790</v>
      </c>
      <c r="B205" t="s">
        <v>49</v>
      </c>
      <c r="C205" t="s">
        <v>50</v>
      </c>
      <c r="D205" t="s">
        <v>51</v>
      </c>
      <c r="E205" t="s">
        <v>17</v>
      </c>
      <c r="F205" t="s">
        <v>52</v>
      </c>
      <c r="G205" t="s">
        <v>53</v>
      </c>
      <c r="J205" t="s">
        <v>56</v>
      </c>
      <c r="M205" t="s">
        <v>59</v>
      </c>
      <c r="O205" t="s">
        <v>20</v>
      </c>
      <c r="R205" t="s">
        <v>62</v>
      </c>
      <c r="S205" t="s">
        <v>63</v>
      </c>
      <c r="U205" s="29">
        <f t="shared" si="69"/>
        <v>11</v>
      </c>
      <c r="V205" s="29">
        <f t="shared" si="70"/>
        <v>0.27272727272727271</v>
      </c>
      <c r="W205" s="29"/>
      <c r="X205" s="29">
        <f t="shared" si="71"/>
        <v>0.27272727272727271</v>
      </c>
      <c r="Y205" s="29">
        <f t="shared" si="72"/>
        <v>0.27272727272727271</v>
      </c>
      <c r="Z205" s="29">
        <f t="shared" si="73"/>
        <v>0.27272727272727271</v>
      </c>
      <c r="AA205" s="29">
        <f t="shared" si="74"/>
        <v>0.27272727272727271</v>
      </c>
      <c r="AB205" s="29">
        <f t="shared" si="75"/>
        <v>0.27272727272727271</v>
      </c>
      <c r="AC205" s="29">
        <f t="shared" si="76"/>
        <v>0.27272727272727271</v>
      </c>
      <c r="AD205" s="29">
        <f t="shared" si="77"/>
        <v>0</v>
      </c>
      <c r="AE205" s="29">
        <f t="shared" si="78"/>
        <v>0</v>
      </c>
      <c r="AF205" s="29">
        <f t="shared" si="79"/>
        <v>0.27272727272727271</v>
      </c>
      <c r="AG205" s="29">
        <f t="shared" si="80"/>
        <v>0</v>
      </c>
      <c r="AH205" s="29">
        <f t="shared" si="81"/>
        <v>0</v>
      </c>
      <c r="AI205" s="29">
        <f t="shared" si="82"/>
        <v>0.27272727272727271</v>
      </c>
      <c r="AJ205" s="29">
        <f t="shared" si="83"/>
        <v>0</v>
      </c>
      <c r="AK205" s="29">
        <f t="shared" si="84"/>
        <v>0.27272727272727271</v>
      </c>
      <c r="AL205" s="29">
        <f t="shared" si="85"/>
        <v>0</v>
      </c>
      <c r="AM205" s="29">
        <f t="shared" si="86"/>
        <v>0</v>
      </c>
      <c r="AN205" s="29">
        <f t="shared" si="87"/>
        <v>0.27272727272727271</v>
      </c>
      <c r="AO205" s="29">
        <f t="shared" si="88"/>
        <v>0.27272727272727271</v>
      </c>
      <c r="AP205" s="29"/>
      <c r="AQ205" s="29"/>
      <c r="AR205" s="29">
        <f t="shared" si="89"/>
        <v>2.9999999999999991</v>
      </c>
      <c r="AS205" s="29">
        <f t="shared" si="90"/>
        <v>11</v>
      </c>
      <c r="AT205" s="29" t="str">
        <f t="shared" si="91"/>
        <v>Correct</v>
      </c>
      <c r="AU205" s="29"/>
      <c r="AV205" s="96" t="str">
        <f>IFERROR(VLOOKUP(Table1[[#This Row],[RespondentID]],'All Data'!$A:$CO,87,FALSE),"unknown")</f>
        <v>Woman</v>
      </c>
      <c r="AW205" s="96" t="str">
        <f>IFERROR(VLOOKUP(Table1[[#This Row],[RespondentID]],'All Data'!$A:$CO,88,FALSE),"unknown")</f>
        <v>Under 18</v>
      </c>
      <c r="AX205" s="96" t="str">
        <f>IFERROR(VLOOKUP(Table1[[#This Row],[RespondentID]],'All Data'!$A:$CO,89,FALSE),"unknown")</f>
        <v>Suffolk</v>
      </c>
      <c r="AY205" s="96" t="str">
        <f>IFERROR(VLOOKUP(Table1[[#This Row],[RespondentID]],'All Data'!$A:$CO,90,FALSE),"unknown")</f>
        <v>Babylon, 11707</v>
      </c>
      <c r="AZ205" s="96" t="str">
        <f>IFERROR(VLOOKUP(Table1[[#This Row],[RespondentID]],'All Data'!$A:$CO,91,FALSE),"unknown")</f>
        <v>Black or African American</v>
      </c>
      <c r="BA205" s="96" t="str">
        <f>IFERROR(VLOOKUP(Table1[[#This Row],[RespondentID]],'All Data'!$A:$CO,92,FALSE),"unknown")</f>
        <v>Hispanic or Latino</v>
      </c>
      <c r="BB205" s="96" t="str">
        <f>IFERROR(VLOOKUP(Table1[[#This Row],[RespondentID]],'All Data'!$A:$CO,93,FALSE),"unknown")</f>
        <v>Spanish</v>
      </c>
      <c r="BC205" s="96" t="str">
        <f>IFERROR(VLOOKUP(Table1[[#This Row],[RespondentID]],'All Data'!$A:$CW,94,FALSE),"unknown")</f>
        <v>$50,000 to $74,999</v>
      </c>
      <c r="BD205" s="96" t="str">
        <f>IFERROR(VLOOKUP(Table1[[#This Row],[RespondentID]],'All Data'!$A:$CW,95,FALSE),"unknown")</f>
        <v>Some high school</v>
      </c>
      <c r="BE205" s="96" t="str">
        <f>IFERROR(VLOOKUP(Table1[[#This Row],[RespondentID]],'All Data'!$A:$CW,96,FALSE),"unknown")</f>
        <v>Student</v>
      </c>
      <c r="BF205" s="96" t="str">
        <f>IFERROR(VLOOKUP(Table1[[#This Row],[RespondentID]],'All Data'!$A:$CW,97,FALSE),"unknown")</f>
        <v>Yes</v>
      </c>
      <c r="BG205" s="96" t="str">
        <f>IFERROR(VLOOKUP(Table1[[#This Row],[RespondentID]],'All Data'!$A:$CW,98,FALSE),"unknown")</f>
        <v>Medicaid, Medicare, Private/Commercial</v>
      </c>
      <c r="BH205" s="96" t="str">
        <f>IFERROR(VLOOKUP(Table1[[#This Row],[RespondentID]],'All Data'!$A:$CW,99,FALSE),"unknown")</f>
        <v>Yes</v>
      </c>
    </row>
    <row r="206" spans="1:60">
      <c r="A206">
        <v>18046272070</v>
      </c>
      <c r="E206" t="s">
        <v>17</v>
      </c>
      <c r="U206" s="29">
        <f t="shared" si="69"/>
        <v>1</v>
      </c>
      <c r="V206" s="29">
        <f t="shared" si="70"/>
        <v>3</v>
      </c>
      <c r="W206" s="29"/>
      <c r="X206" s="29">
        <f t="shared" si="71"/>
        <v>0</v>
      </c>
      <c r="Y206" s="29">
        <f t="shared" si="72"/>
        <v>0</v>
      </c>
      <c r="Z206" s="29">
        <f t="shared" si="73"/>
        <v>0</v>
      </c>
      <c r="AA206" s="29">
        <f t="shared" si="74"/>
        <v>1</v>
      </c>
      <c r="AB206" s="29">
        <f t="shared" si="75"/>
        <v>0</v>
      </c>
      <c r="AC206" s="29">
        <f t="shared" si="76"/>
        <v>0</v>
      </c>
      <c r="AD206" s="29">
        <f t="shared" si="77"/>
        <v>0</v>
      </c>
      <c r="AE206" s="29">
        <f t="shared" si="78"/>
        <v>0</v>
      </c>
      <c r="AF206" s="29">
        <f t="shared" si="79"/>
        <v>0</v>
      </c>
      <c r="AG206" s="29">
        <f t="shared" si="80"/>
        <v>0</v>
      </c>
      <c r="AH206" s="29">
        <f t="shared" si="81"/>
        <v>0</v>
      </c>
      <c r="AI206" s="29">
        <f t="shared" si="82"/>
        <v>0</v>
      </c>
      <c r="AJ206" s="29">
        <f t="shared" si="83"/>
        <v>0</v>
      </c>
      <c r="AK206" s="29">
        <f t="shared" si="84"/>
        <v>0</v>
      </c>
      <c r="AL206" s="29">
        <f t="shared" si="85"/>
        <v>0</v>
      </c>
      <c r="AM206" s="29">
        <f t="shared" si="86"/>
        <v>0</v>
      </c>
      <c r="AN206" s="29">
        <f t="shared" si="87"/>
        <v>0</v>
      </c>
      <c r="AO206" s="29">
        <f t="shared" si="88"/>
        <v>0</v>
      </c>
      <c r="AP206" s="29"/>
      <c r="AQ206" s="29"/>
      <c r="AR206" s="29">
        <f t="shared" si="89"/>
        <v>1</v>
      </c>
      <c r="AS206" s="29">
        <f t="shared" si="90"/>
        <v>1</v>
      </c>
      <c r="AT206" s="29" t="str">
        <f t="shared" si="91"/>
        <v>Correct</v>
      </c>
      <c r="AU206" s="29"/>
      <c r="AV206" s="96" t="str">
        <f>IFERROR(VLOOKUP(Table1[[#This Row],[RespondentID]],'All Data'!$A:$CO,87,FALSE),"unknown")</f>
        <v>Woman</v>
      </c>
      <c r="AW206" s="96" t="str">
        <f>IFERROR(VLOOKUP(Table1[[#This Row],[RespondentID]],'All Data'!$A:$CO,88,FALSE),"unknown")</f>
        <v>Under 18</v>
      </c>
      <c r="AX206" s="96" t="str">
        <f>IFERROR(VLOOKUP(Table1[[#This Row],[RespondentID]],'All Data'!$A:$CO,89,FALSE),"unknown")</f>
        <v>Suffolk</v>
      </c>
      <c r="AY206" s="96" t="str">
        <f>IFERROR(VLOOKUP(Table1[[#This Row],[RespondentID]],'All Data'!$A:$CO,90,FALSE),"unknown")</f>
        <v>Centerport, 11721</v>
      </c>
      <c r="AZ206" s="96" t="str">
        <f>IFERROR(VLOOKUP(Table1[[#This Row],[RespondentID]],'All Data'!$A:$CO,91,FALSE),"unknown")</f>
        <v>White</v>
      </c>
      <c r="BA206" s="96" t="str">
        <f>IFERROR(VLOOKUP(Table1[[#This Row],[RespondentID]],'All Data'!$A:$CO,92,FALSE),"unknown")</f>
        <v>Not Hispanic or Latino</v>
      </c>
      <c r="BB206" s="96" t="str">
        <f>IFERROR(VLOOKUP(Table1[[#This Row],[RespondentID]],'All Data'!$A:$CO,93,FALSE),"unknown")</f>
        <v>English</v>
      </c>
      <c r="BC206" s="96" t="str">
        <f>IFERROR(VLOOKUP(Table1[[#This Row],[RespondentID]],'All Data'!$A:$CW,94,FALSE),"unknown")</f>
        <v>Over $125,000</v>
      </c>
      <c r="BD206" s="96" t="str">
        <f>IFERROR(VLOOKUP(Table1[[#This Row],[RespondentID]],'All Data'!$A:$CW,95,FALSE),"unknown")</f>
        <v>Some high school</v>
      </c>
      <c r="BE206" s="96" t="str">
        <f>IFERROR(VLOOKUP(Table1[[#This Row],[RespondentID]],'All Data'!$A:$CW,96,FALSE),"unknown")</f>
        <v>Student</v>
      </c>
      <c r="BF206" s="96" t="str">
        <f>IFERROR(VLOOKUP(Table1[[#This Row],[RespondentID]],'All Data'!$A:$CW,97,FALSE),"unknown")</f>
        <v>Yes</v>
      </c>
      <c r="BG206" s="96" t="str">
        <f>IFERROR(VLOOKUP(Table1[[#This Row],[RespondentID]],'All Data'!$A:$CW,98,FALSE),"unknown")</f>
        <v>Medicaid</v>
      </c>
      <c r="BH206" s="96" t="str">
        <f>IFERROR(VLOOKUP(Table1[[#This Row],[RespondentID]],'All Data'!$A:$CW,99,FALSE),"unknown")</f>
        <v>Yes</v>
      </c>
    </row>
    <row r="207" spans="1:60">
      <c r="A207">
        <v>18046222463</v>
      </c>
      <c r="C207" t="s">
        <v>50</v>
      </c>
      <c r="D207" t="s">
        <v>51</v>
      </c>
      <c r="G207" t="s">
        <v>53</v>
      </c>
      <c r="U207" s="29">
        <f t="shared" si="69"/>
        <v>3</v>
      </c>
      <c r="V207" s="29">
        <f t="shared" si="70"/>
        <v>1</v>
      </c>
      <c r="W207" s="29"/>
      <c r="X207" s="29">
        <f t="shared" si="71"/>
        <v>0</v>
      </c>
      <c r="Y207" s="29">
        <f t="shared" si="72"/>
        <v>1</v>
      </c>
      <c r="Z207" s="29">
        <f t="shared" si="73"/>
        <v>1</v>
      </c>
      <c r="AA207" s="29">
        <f t="shared" si="74"/>
        <v>0</v>
      </c>
      <c r="AB207" s="29">
        <f t="shared" si="75"/>
        <v>0</v>
      </c>
      <c r="AC207" s="29">
        <f t="shared" si="76"/>
        <v>1</v>
      </c>
      <c r="AD207" s="29">
        <f t="shared" si="77"/>
        <v>0</v>
      </c>
      <c r="AE207" s="29">
        <f t="shared" si="78"/>
        <v>0</v>
      </c>
      <c r="AF207" s="29">
        <f t="shared" si="79"/>
        <v>0</v>
      </c>
      <c r="AG207" s="29">
        <f t="shared" si="80"/>
        <v>0</v>
      </c>
      <c r="AH207" s="29">
        <f t="shared" si="81"/>
        <v>0</v>
      </c>
      <c r="AI207" s="29">
        <f t="shared" si="82"/>
        <v>0</v>
      </c>
      <c r="AJ207" s="29">
        <f t="shared" si="83"/>
        <v>0</v>
      </c>
      <c r="AK207" s="29">
        <f t="shared" si="84"/>
        <v>0</v>
      </c>
      <c r="AL207" s="29">
        <f t="shared" si="85"/>
        <v>0</v>
      </c>
      <c r="AM207" s="29">
        <f t="shared" si="86"/>
        <v>0</v>
      </c>
      <c r="AN207" s="29">
        <f t="shared" si="87"/>
        <v>0</v>
      </c>
      <c r="AO207" s="29">
        <f t="shared" si="88"/>
        <v>0</v>
      </c>
      <c r="AP207" s="29"/>
      <c r="AQ207" s="29"/>
      <c r="AR207" s="29">
        <f t="shared" si="89"/>
        <v>3</v>
      </c>
      <c r="AS207" s="29">
        <f t="shared" si="90"/>
        <v>3</v>
      </c>
      <c r="AT207" s="29" t="str">
        <f t="shared" si="91"/>
        <v>Correct</v>
      </c>
      <c r="AU207" s="29"/>
      <c r="AV207" s="96" t="str">
        <f>IFERROR(VLOOKUP(Table1[[#This Row],[RespondentID]],'All Data'!$A:$CO,87,FALSE),"unknown")</f>
        <v>Woman</v>
      </c>
      <c r="AW207" s="96" t="str">
        <f>IFERROR(VLOOKUP(Table1[[#This Row],[RespondentID]],'All Data'!$A:$CO,88,FALSE),"unknown")</f>
        <v>Under 18</v>
      </c>
      <c r="AX207" s="96" t="str">
        <f>IFERROR(VLOOKUP(Table1[[#This Row],[RespondentID]],'All Data'!$A:$CO,89,FALSE),"unknown")</f>
        <v>Suffolk</v>
      </c>
      <c r="AY207" s="96" t="str">
        <f>IFERROR(VLOOKUP(Table1[[#This Row],[RespondentID]],'All Data'!$A:$CO,90,FALSE),"unknown")</f>
        <v>Middle Island, 11953</v>
      </c>
      <c r="AZ207" s="96" t="str">
        <f>IFERROR(VLOOKUP(Table1[[#This Row],[RespondentID]],'All Data'!$A:$CO,91,FALSE),"unknown")</f>
        <v>White</v>
      </c>
      <c r="BA207" s="96" t="str">
        <f>IFERROR(VLOOKUP(Table1[[#This Row],[RespondentID]],'All Data'!$A:$CO,92,FALSE),"unknown")</f>
        <v>Hispanic or Latino</v>
      </c>
      <c r="BB207" s="96" t="str">
        <f>IFERROR(VLOOKUP(Table1[[#This Row],[RespondentID]],'All Data'!$A:$CO,93,FALSE),"unknown")</f>
        <v>Spanish</v>
      </c>
      <c r="BC207" s="96" t="str">
        <f>IFERROR(VLOOKUP(Table1[[#This Row],[RespondentID]],'All Data'!$A:$CW,94,FALSE),"unknown")</f>
        <v>$35,000 to $49,999</v>
      </c>
      <c r="BD207" s="96" t="str">
        <f>IFERROR(VLOOKUP(Table1[[#This Row],[RespondentID]],'All Data'!$A:$CW,95,FALSE),"unknown")</f>
        <v>Some high school</v>
      </c>
      <c r="BE207" s="96" t="str">
        <f>IFERROR(VLOOKUP(Table1[[#This Row],[RespondentID]],'All Data'!$A:$CW,96,FALSE),"unknown")</f>
        <v>Student</v>
      </c>
      <c r="BF207" s="96" t="str">
        <f>IFERROR(VLOOKUP(Table1[[#This Row],[RespondentID]],'All Data'!$A:$CW,97,FALSE),"unknown")</f>
        <v>Yes</v>
      </c>
      <c r="BG207" s="96" t="str">
        <f>IFERROR(VLOOKUP(Table1[[#This Row],[RespondentID]],'All Data'!$A:$CW,98,FALSE),"unknown")</f>
        <v>Medicare</v>
      </c>
      <c r="BH207" s="96" t="str">
        <f>IFERROR(VLOOKUP(Table1[[#This Row],[RespondentID]],'All Data'!$A:$CW,99,FALSE),"unknown")</f>
        <v>Yes</v>
      </c>
    </row>
    <row r="208" spans="1:60">
      <c r="A208">
        <v>18046203171</v>
      </c>
      <c r="C208" t="s">
        <v>50</v>
      </c>
      <c r="D208" t="s">
        <v>51</v>
      </c>
      <c r="E208" t="s">
        <v>17</v>
      </c>
      <c r="F208" t="s">
        <v>52</v>
      </c>
      <c r="G208" t="s">
        <v>53</v>
      </c>
      <c r="M208" t="s">
        <v>59</v>
      </c>
      <c r="S208" t="s">
        <v>63</v>
      </c>
      <c r="U208" s="29">
        <f t="shared" si="69"/>
        <v>7</v>
      </c>
      <c r="V208" s="29">
        <f t="shared" si="70"/>
        <v>0.42857142857142855</v>
      </c>
      <c r="W208" s="29"/>
      <c r="X208" s="29">
        <f t="shared" si="71"/>
        <v>0</v>
      </c>
      <c r="Y208" s="29">
        <f t="shared" si="72"/>
        <v>0.42857142857142855</v>
      </c>
      <c r="Z208" s="29">
        <f t="shared" si="73"/>
        <v>0.42857142857142855</v>
      </c>
      <c r="AA208" s="29">
        <f t="shared" si="74"/>
        <v>0.42857142857142855</v>
      </c>
      <c r="AB208" s="29">
        <f t="shared" si="75"/>
        <v>0.42857142857142855</v>
      </c>
      <c r="AC208" s="29">
        <f t="shared" si="76"/>
        <v>0.42857142857142855</v>
      </c>
      <c r="AD208" s="29">
        <f t="shared" si="77"/>
        <v>0</v>
      </c>
      <c r="AE208" s="29">
        <f t="shared" si="78"/>
        <v>0</v>
      </c>
      <c r="AF208" s="29">
        <f t="shared" si="79"/>
        <v>0</v>
      </c>
      <c r="AG208" s="29">
        <f t="shared" si="80"/>
        <v>0</v>
      </c>
      <c r="AH208" s="29">
        <f t="shared" si="81"/>
        <v>0</v>
      </c>
      <c r="AI208" s="29">
        <f t="shared" si="82"/>
        <v>0.42857142857142855</v>
      </c>
      <c r="AJ208" s="29">
        <f t="shared" si="83"/>
        <v>0</v>
      </c>
      <c r="AK208" s="29">
        <f t="shared" si="84"/>
        <v>0</v>
      </c>
      <c r="AL208" s="29">
        <f t="shared" si="85"/>
        <v>0</v>
      </c>
      <c r="AM208" s="29">
        <f t="shared" si="86"/>
        <v>0</v>
      </c>
      <c r="AN208" s="29">
        <f t="shared" si="87"/>
        <v>0</v>
      </c>
      <c r="AO208" s="29">
        <f t="shared" si="88"/>
        <v>0.42857142857142855</v>
      </c>
      <c r="AP208" s="29"/>
      <c r="AQ208" s="29"/>
      <c r="AR208" s="29">
        <f t="shared" si="89"/>
        <v>2.9999999999999996</v>
      </c>
      <c r="AS208" s="29">
        <f t="shared" si="90"/>
        <v>7</v>
      </c>
      <c r="AT208" s="29" t="str">
        <f t="shared" si="91"/>
        <v>Correct</v>
      </c>
      <c r="AU208" s="29"/>
      <c r="AV208" s="96" t="str">
        <f>IFERROR(VLOOKUP(Table1[[#This Row],[RespondentID]],'All Data'!$A:$CO,87,FALSE),"unknown")</f>
        <v>Woman</v>
      </c>
      <c r="AW208" s="96" t="str">
        <f>IFERROR(VLOOKUP(Table1[[#This Row],[RespondentID]],'All Data'!$A:$CO,88,FALSE),"unknown")</f>
        <v>Under 18</v>
      </c>
      <c r="AX208" s="96" t="str">
        <f>IFERROR(VLOOKUP(Table1[[#This Row],[RespondentID]],'All Data'!$A:$CO,89,FALSE),"unknown")</f>
        <v>Suffolk</v>
      </c>
      <c r="AY208" s="96" t="str">
        <f>IFERROR(VLOOKUP(Table1[[#This Row],[RespondentID]],'All Data'!$A:$CO,90,FALSE),"unknown")</f>
        <v>Greenlawn, 11740</v>
      </c>
      <c r="AZ208" s="96" t="str">
        <f>IFERROR(VLOOKUP(Table1[[#This Row],[RespondentID]],'All Data'!$A:$CO,91,FALSE),"unknown")</f>
        <v>White</v>
      </c>
      <c r="BA208" s="96" t="str">
        <f>IFERROR(VLOOKUP(Table1[[#This Row],[RespondentID]],'All Data'!$A:$CO,92,FALSE),"unknown")</f>
        <v>Not Hispanic or Latino</v>
      </c>
      <c r="BB208" s="96" t="str">
        <f>IFERROR(VLOOKUP(Table1[[#This Row],[RespondentID]],'All Data'!$A:$CO,93,FALSE),"unknown")</f>
        <v>English</v>
      </c>
      <c r="BC208" s="96" t="str">
        <f>IFERROR(VLOOKUP(Table1[[#This Row],[RespondentID]],'All Data'!$A:$CW,94,FALSE),"unknown")</f>
        <v>Over $125,000</v>
      </c>
      <c r="BD208" s="96" t="str">
        <f>IFERROR(VLOOKUP(Table1[[#This Row],[RespondentID]],'All Data'!$A:$CW,95,FALSE),"unknown")</f>
        <v>Some high school</v>
      </c>
      <c r="BE208" s="96" t="str">
        <f>IFERROR(VLOOKUP(Table1[[#This Row],[RespondentID]],'All Data'!$A:$CW,96,FALSE),"unknown")</f>
        <v>Student</v>
      </c>
      <c r="BF208" s="96" t="str">
        <f>IFERROR(VLOOKUP(Table1[[#This Row],[RespondentID]],'All Data'!$A:$CW,97,FALSE),"unknown")</f>
        <v>Yes</v>
      </c>
      <c r="BG208" s="96" t="str">
        <f>IFERROR(VLOOKUP(Table1[[#This Row],[RespondentID]],'All Data'!$A:$CW,98,FALSE),"unknown")</f>
        <v>Private/Commercial</v>
      </c>
      <c r="BH208" s="96" t="str">
        <f>IFERROR(VLOOKUP(Table1[[#This Row],[RespondentID]],'All Data'!$A:$CW,99,FALSE),"unknown")</f>
        <v>Yes</v>
      </c>
    </row>
    <row r="209" spans="1:60">
      <c r="A209">
        <v>18046125067</v>
      </c>
      <c r="C209" t="s">
        <v>50</v>
      </c>
      <c r="D209" t="s">
        <v>51</v>
      </c>
      <c r="M209" t="s">
        <v>59</v>
      </c>
      <c r="O209" t="s">
        <v>20</v>
      </c>
      <c r="S209" t="s">
        <v>63</v>
      </c>
      <c r="U209" s="29">
        <f t="shared" si="69"/>
        <v>5</v>
      </c>
      <c r="V209" s="29">
        <f t="shared" si="70"/>
        <v>0.6</v>
      </c>
      <c r="W209" s="29"/>
      <c r="X209" s="29">
        <f t="shared" si="71"/>
        <v>0</v>
      </c>
      <c r="Y209" s="29">
        <f t="shared" si="72"/>
        <v>0.6</v>
      </c>
      <c r="Z209" s="29">
        <f t="shared" si="73"/>
        <v>0.6</v>
      </c>
      <c r="AA209" s="29">
        <f t="shared" si="74"/>
        <v>0</v>
      </c>
      <c r="AB209" s="29">
        <f t="shared" si="75"/>
        <v>0</v>
      </c>
      <c r="AC209" s="29">
        <f t="shared" si="76"/>
        <v>0</v>
      </c>
      <c r="AD209" s="29">
        <f t="shared" si="77"/>
        <v>0</v>
      </c>
      <c r="AE209" s="29">
        <f t="shared" si="78"/>
        <v>0</v>
      </c>
      <c r="AF209" s="29">
        <f t="shared" si="79"/>
        <v>0</v>
      </c>
      <c r="AG209" s="29">
        <f t="shared" si="80"/>
        <v>0</v>
      </c>
      <c r="AH209" s="29">
        <f t="shared" si="81"/>
        <v>0</v>
      </c>
      <c r="AI209" s="29">
        <f t="shared" si="82"/>
        <v>0.6</v>
      </c>
      <c r="AJ209" s="29">
        <f t="shared" si="83"/>
        <v>0</v>
      </c>
      <c r="AK209" s="29">
        <f t="shared" si="84"/>
        <v>0.6</v>
      </c>
      <c r="AL209" s="29">
        <f t="shared" si="85"/>
        <v>0</v>
      </c>
      <c r="AM209" s="29">
        <f t="shared" si="86"/>
        <v>0</v>
      </c>
      <c r="AN209" s="29">
        <f t="shared" si="87"/>
        <v>0</v>
      </c>
      <c r="AO209" s="29">
        <f t="shared" si="88"/>
        <v>0.6</v>
      </c>
      <c r="AP209" s="29"/>
      <c r="AQ209" s="29"/>
      <c r="AR209" s="29">
        <f t="shared" si="89"/>
        <v>3</v>
      </c>
      <c r="AS209" s="29">
        <f t="shared" si="90"/>
        <v>5</v>
      </c>
      <c r="AT209" s="29" t="str">
        <f t="shared" si="91"/>
        <v>Correct</v>
      </c>
      <c r="AU209" s="29"/>
      <c r="AV209" s="96" t="str">
        <f>IFERROR(VLOOKUP(Table1[[#This Row],[RespondentID]],'All Data'!$A:$CO,87,FALSE),"unknown")</f>
        <v>Woman</v>
      </c>
      <c r="AW209" s="96" t="str">
        <f>IFERROR(VLOOKUP(Table1[[#This Row],[RespondentID]],'All Data'!$A:$CO,88,FALSE),"unknown")</f>
        <v>Under 18</v>
      </c>
      <c r="AX209" s="96" t="str">
        <f>IFERROR(VLOOKUP(Table1[[#This Row],[RespondentID]],'All Data'!$A:$CO,89,FALSE),"unknown")</f>
        <v>Suffolk</v>
      </c>
      <c r="AY209" s="96" t="str">
        <f>IFERROR(VLOOKUP(Table1[[#This Row],[RespondentID]],'All Data'!$A:$CO,90,FALSE),"unknown")</f>
        <v>Huntington Station, 11746</v>
      </c>
      <c r="AZ209" s="96">
        <f>IFERROR(VLOOKUP(Table1[[#This Row],[RespondentID]],'All Data'!$A:$CO,91,FALSE),"unknown")</f>
        <v>0</v>
      </c>
      <c r="BA209" s="96" t="str">
        <f>IFERROR(VLOOKUP(Table1[[#This Row],[RespondentID]],'All Data'!$A:$CO,92,FALSE),"unknown")</f>
        <v>Hispanic or Latino</v>
      </c>
      <c r="BB209" s="96" t="str">
        <f>IFERROR(VLOOKUP(Table1[[#This Row],[RespondentID]],'All Data'!$A:$CO,93,FALSE),"unknown")</f>
        <v>English, Spanish</v>
      </c>
      <c r="BC209" s="96" t="str">
        <f>IFERROR(VLOOKUP(Table1[[#This Row],[RespondentID]],'All Data'!$A:$CW,94,FALSE),"unknown")</f>
        <v>$35,000 to $49,999</v>
      </c>
      <c r="BD209" s="96" t="str">
        <f>IFERROR(VLOOKUP(Table1[[#This Row],[RespondentID]],'All Data'!$A:$CW,95,FALSE),"unknown")</f>
        <v>Some high school</v>
      </c>
      <c r="BE209" s="96" t="str">
        <f>IFERROR(VLOOKUP(Table1[[#This Row],[RespondentID]],'All Data'!$A:$CW,96,FALSE),"unknown")</f>
        <v>Student</v>
      </c>
      <c r="BF209" s="96" t="str">
        <f>IFERROR(VLOOKUP(Table1[[#This Row],[RespondentID]],'All Data'!$A:$CW,97,FALSE),"unknown")</f>
        <v>Yes</v>
      </c>
      <c r="BG209" s="96" t="str">
        <f>IFERROR(VLOOKUP(Table1[[#This Row],[RespondentID]],'All Data'!$A:$CW,98,FALSE),"unknown")</f>
        <v>Private/Commercial</v>
      </c>
      <c r="BH209" s="96" t="str">
        <f>IFERROR(VLOOKUP(Table1[[#This Row],[RespondentID]],'All Data'!$A:$CW,99,FALSE),"unknown")</f>
        <v>Yes</v>
      </c>
    </row>
    <row r="210" spans="1:60">
      <c r="A210">
        <v>18045028971</v>
      </c>
      <c r="F210" t="s">
        <v>52</v>
      </c>
      <c r="G210" t="s">
        <v>53</v>
      </c>
      <c r="R210" t="s">
        <v>62</v>
      </c>
      <c r="U210" s="29">
        <f t="shared" si="69"/>
        <v>3</v>
      </c>
      <c r="V210" s="29">
        <f t="shared" si="70"/>
        <v>1</v>
      </c>
      <c r="W210" s="29"/>
      <c r="X210" s="29">
        <f t="shared" si="71"/>
        <v>0</v>
      </c>
      <c r="Y210" s="29">
        <f t="shared" si="72"/>
        <v>0</v>
      </c>
      <c r="Z210" s="29">
        <f t="shared" si="73"/>
        <v>0</v>
      </c>
      <c r="AA210" s="29">
        <f t="shared" si="74"/>
        <v>0</v>
      </c>
      <c r="AB210" s="29">
        <f t="shared" si="75"/>
        <v>1</v>
      </c>
      <c r="AC210" s="29">
        <f t="shared" si="76"/>
        <v>1</v>
      </c>
      <c r="AD210" s="29">
        <f t="shared" si="77"/>
        <v>0</v>
      </c>
      <c r="AE210" s="29">
        <f t="shared" si="78"/>
        <v>0</v>
      </c>
      <c r="AF210" s="29">
        <f t="shared" si="79"/>
        <v>0</v>
      </c>
      <c r="AG210" s="29">
        <f t="shared" si="80"/>
        <v>0</v>
      </c>
      <c r="AH210" s="29">
        <f t="shared" si="81"/>
        <v>0</v>
      </c>
      <c r="AI210" s="29">
        <f t="shared" si="82"/>
        <v>0</v>
      </c>
      <c r="AJ210" s="29">
        <f t="shared" si="83"/>
        <v>0</v>
      </c>
      <c r="AK210" s="29">
        <f t="shared" si="84"/>
        <v>0</v>
      </c>
      <c r="AL210" s="29">
        <f t="shared" si="85"/>
        <v>0</v>
      </c>
      <c r="AM210" s="29">
        <f t="shared" si="86"/>
        <v>0</v>
      </c>
      <c r="AN210" s="29">
        <f t="shared" si="87"/>
        <v>1</v>
      </c>
      <c r="AO210" s="29">
        <f t="shared" si="88"/>
        <v>0</v>
      </c>
      <c r="AP210" s="29"/>
      <c r="AQ210" s="29"/>
      <c r="AR210" s="29">
        <f t="shared" si="89"/>
        <v>3</v>
      </c>
      <c r="AS210" s="29">
        <f t="shared" si="90"/>
        <v>3</v>
      </c>
      <c r="AT210" s="29" t="str">
        <f t="shared" si="91"/>
        <v>Correct</v>
      </c>
      <c r="AU210" s="29"/>
      <c r="AV210" s="96" t="str">
        <f>IFERROR(VLOOKUP(Table1[[#This Row],[RespondentID]],'All Data'!$A:$CO,87,FALSE),"unknown")</f>
        <v>Woman</v>
      </c>
      <c r="AW210" s="96" t="str">
        <f>IFERROR(VLOOKUP(Table1[[#This Row],[RespondentID]],'All Data'!$A:$CO,88,FALSE),"unknown")</f>
        <v>45-54 years</v>
      </c>
      <c r="AX210" s="96" t="str">
        <f>IFERROR(VLOOKUP(Table1[[#This Row],[RespondentID]],'All Data'!$A:$CO,89,FALSE),"unknown")</f>
        <v>Nassau</v>
      </c>
      <c r="AY210" s="96" t="str">
        <f>IFERROR(VLOOKUP(Table1[[#This Row],[RespondentID]],'All Data'!$A:$CO,90,FALSE),"unknown")</f>
        <v>Wantagh, 11793</v>
      </c>
      <c r="AZ210" s="96" t="str">
        <f>IFERROR(VLOOKUP(Table1[[#This Row],[RespondentID]],'All Data'!$A:$CO,91,FALSE),"unknown")</f>
        <v>White</v>
      </c>
      <c r="BA210" s="96" t="str">
        <f>IFERROR(VLOOKUP(Table1[[#This Row],[RespondentID]],'All Data'!$A:$CO,92,FALSE),"unknown")</f>
        <v>Not Hispanic or Latino</v>
      </c>
      <c r="BB210" s="96" t="str">
        <f>IFERROR(VLOOKUP(Table1[[#This Row],[RespondentID]],'All Data'!$A:$CO,93,FALSE),"unknown")</f>
        <v>English</v>
      </c>
      <c r="BC210" s="96" t="str">
        <f>IFERROR(VLOOKUP(Table1[[#This Row],[RespondentID]],'All Data'!$A:$CW,94,FALSE),"unknown")</f>
        <v>Over $125,000</v>
      </c>
      <c r="BD210" s="96" t="str">
        <f>IFERROR(VLOOKUP(Table1[[#This Row],[RespondentID]],'All Data'!$A:$CW,95,FALSE),"unknown")</f>
        <v>Graduate school</v>
      </c>
      <c r="BE210" s="96" t="str">
        <f>IFERROR(VLOOKUP(Table1[[#This Row],[RespondentID]],'All Data'!$A:$CW,96,FALSE),"unknown")</f>
        <v>Employed for wages</v>
      </c>
      <c r="BF210" s="96" t="str">
        <f>IFERROR(VLOOKUP(Table1[[#This Row],[RespondentID]],'All Data'!$A:$CW,97,FALSE),"unknown")</f>
        <v>Yes</v>
      </c>
      <c r="BG210" s="96" t="str">
        <f>IFERROR(VLOOKUP(Table1[[#This Row],[RespondentID]],'All Data'!$A:$CW,98,FALSE),"unknown")</f>
        <v>Private/Commercial</v>
      </c>
      <c r="BH210" s="96" t="str">
        <f>IFERROR(VLOOKUP(Table1[[#This Row],[RespondentID]],'All Data'!$A:$CW,99,FALSE),"unknown")</f>
        <v>Yes</v>
      </c>
    </row>
    <row r="211" spans="1:60">
      <c r="A211">
        <v>18045028754</v>
      </c>
      <c r="B211" t="s">
        <v>49</v>
      </c>
      <c r="D211" t="s">
        <v>51</v>
      </c>
      <c r="S211" t="s">
        <v>63</v>
      </c>
      <c r="U211" s="29">
        <f t="shared" si="69"/>
        <v>3</v>
      </c>
      <c r="V211" s="29">
        <f t="shared" si="70"/>
        <v>1</v>
      </c>
      <c r="W211" s="29"/>
      <c r="X211" s="29">
        <f t="shared" si="71"/>
        <v>1</v>
      </c>
      <c r="Y211" s="29">
        <f t="shared" si="72"/>
        <v>0</v>
      </c>
      <c r="Z211" s="29">
        <f t="shared" si="73"/>
        <v>1</v>
      </c>
      <c r="AA211" s="29">
        <f t="shared" si="74"/>
        <v>0</v>
      </c>
      <c r="AB211" s="29">
        <f t="shared" si="75"/>
        <v>0</v>
      </c>
      <c r="AC211" s="29">
        <f t="shared" si="76"/>
        <v>0</v>
      </c>
      <c r="AD211" s="29">
        <f t="shared" si="77"/>
        <v>0</v>
      </c>
      <c r="AE211" s="29">
        <f t="shared" si="78"/>
        <v>0</v>
      </c>
      <c r="AF211" s="29">
        <f t="shared" si="79"/>
        <v>0</v>
      </c>
      <c r="AG211" s="29">
        <f t="shared" si="80"/>
        <v>0</v>
      </c>
      <c r="AH211" s="29">
        <f t="shared" si="81"/>
        <v>0</v>
      </c>
      <c r="AI211" s="29">
        <f t="shared" si="82"/>
        <v>0</v>
      </c>
      <c r="AJ211" s="29">
        <f t="shared" si="83"/>
        <v>0</v>
      </c>
      <c r="AK211" s="29">
        <f t="shared" si="84"/>
        <v>0</v>
      </c>
      <c r="AL211" s="29">
        <f t="shared" si="85"/>
        <v>0</v>
      </c>
      <c r="AM211" s="29">
        <f t="shared" si="86"/>
        <v>0</v>
      </c>
      <c r="AN211" s="29">
        <f t="shared" si="87"/>
        <v>0</v>
      </c>
      <c r="AO211" s="29">
        <f t="shared" si="88"/>
        <v>1</v>
      </c>
      <c r="AP211" s="29"/>
      <c r="AQ211" s="29"/>
      <c r="AR211" s="29">
        <f t="shared" si="89"/>
        <v>3</v>
      </c>
      <c r="AS211" s="29">
        <f t="shared" si="90"/>
        <v>3</v>
      </c>
      <c r="AT211" s="29" t="str">
        <f t="shared" si="91"/>
        <v>Correct</v>
      </c>
      <c r="AU211" s="29"/>
      <c r="AV211" s="96" t="str">
        <f>IFERROR(VLOOKUP(Table1[[#This Row],[RespondentID]],'All Data'!$A:$CO,87,FALSE),"unknown")</f>
        <v>Woman</v>
      </c>
      <c r="AW211" s="96" t="str">
        <f>IFERROR(VLOOKUP(Table1[[#This Row],[RespondentID]],'All Data'!$A:$CO,88,FALSE),"unknown")</f>
        <v>55-64 years</v>
      </c>
      <c r="AX211" s="96" t="str">
        <f>IFERROR(VLOOKUP(Table1[[#This Row],[RespondentID]],'All Data'!$A:$CO,89,FALSE),"unknown")</f>
        <v>Nassau</v>
      </c>
      <c r="AY211" s="96" t="str">
        <f>IFERROR(VLOOKUP(Table1[[#This Row],[RespondentID]],'All Data'!$A:$CO,90,FALSE),"unknown")</f>
        <v>Hicksville, 11801</v>
      </c>
      <c r="AZ211" s="96" t="str">
        <f>IFERROR(VLOOKUP(Table1[[#This Row],[RespondentID]],'All Data'!$A:$CO,91,FALSE),"unknown")</f>
        <v>White</v>
      </c>
      <c r="BA211" s="96" t="str">
        <f>IFERROR(VLOOKUP(Table1[[#This Row],[RespondentID]],'All Data'!$A:$CO,92,FALSE),"unknown")</f>
        <v>Not Hispanic or Latino</v>
      </c>
      <c r="BB211" s="96" t="str">
        <f>IFERROR(VLOOKUP(Table1[[#This Row],[RespondentID]],'All Data'!$A:$CO,93,FALSE),"unknown")</f>
        <v>English</v>
      </c>
      <c r="BC211" s="96" t="str">
        <f>IFERROR(VLOOKUP(Table1[[#This Row],[RespondentID]],'All Data'!$A:$CW,94,FALSE),"unknown")</f>
        <v>$75,000 to $125,000</v>
      </c>
      <c r="BD211" s="96" t="str">
        <f>IFERROR(VLOOKUP(Table1[[#This Row],[RespondentID]],'All Data'!$A:$CW,95,FALSE),"unknown")</f>
        <v>Graduate school</v>
      </c>
      <c r="BE211" s="96" t="str">
        <f>IFERROR(VLOOKUP(Table1[[#This Row],[RespondentID]],'All Data'!$A:$CW,96,FALSE),"unknown")</f>
        <v>Employed for wages</v>
      </c>
      <c r="BF211" s="96" t="str">
        <f>IFERROR(VLOOKUP(Table1[[#This Row],[RespondentID]],'All Data'!$A:$CW,97,FALSE),"unknown")</f>
        <v>Yes</v>
      </c>
      <c r="BG211" s="96" t="str">
        <f>IFERROR(VLOOKUP(Table1[[#This Row],[RespondentID]],'All Data'!$A:$CW,98,FALSE),"unknown")</f>
        <v>Private/Commercial</v>
      </c>
      <c r="BH211" s="96" t="str">
        <f>IFERROR(VLOOKUP(Table1[[#This Row],[RespondentID]],'All Data'!$A:$CW,99,FALSE),"unknown")</f>
        <v>Yes</v>
      </c>
    </row>
    <row r="212" spans="1:60">
      <c r="A212">
        <v>18045028639</v>
      </c>
      <c r="D212" t="s">
        <v>51</v>
      </c>
      <c r="R212" t="s">
        <v>62</v>
      </c>
      <c r="U212" s="29">
        <f t="shared" si="69"/>
        <v>2</v>
      </c>
      <c r="V212" s="29">
        <f t="shared" si="70"/>
        <v>1.5</v>
      </c>
      <c r="W212" s="29"/>
      <c r="X212" s="29">
        <f t="shared" si="71"/>
        <v>0</v>
      </c>
      <c r="Y212" s="29">
        <f t="shared" si="72"/>
        <v>0</v>
      </c>
      <c r="Z212" s="29">
        <f t="shared" si="73"/>
        <v>1</v>
      </c>
      <c r="AA212" s="29">
        <f t="shared" si="74"/>
        <v>0</v>
      </c>
      <c r="AB212" s="29">
        <f t="shared" si="75"/>
        <v>0</v>
      </c>
      <c r="AC212" s="29">
        <f t="shared" si="76"/>
        <v>0</v>
      </c>
      <c r="AD212" s="29">
        <f t="shared" si="77"/>
        <v>0</v>
      </c>
      <c r="AE212" s="29">
        <f t="shared" si="78"/>
        <v>0</v>
      </c>
      <c r="AF212" s="29">
        <f t="shared" si="79"/>
        <v>0</v>
      </c>
      <c r="AG212" s="29">
        <f t="shared" si="80"/>
        <v>0</v>
      </c>
      <c r="AH212" s="29">
        <f t="shared" si="81"/>
        <v>0</v>
      </c>
      <c r="AI212" s="29">
        <f t="shared" si="82"/>
        <v>0</v>
      </c>
      <c r="AJ212" s="29">
        <f t="shared" si="83"/>
        <v>0</v>
      </c>
      <c r="AK212" s="29">
        <f t="shared" si="84"/>
        <v>0</v>
      </c>
      <c r="AL212" s="29">
        <f t="shared" si="85"/>
        <v>0</v>
      </c>
      <c r="AM212" s="29">
        <f t="shared" si="86"/>
        <v>0</v>
      </c>
      <c r="AN212" s="29">
        <f t="shared" si="87"/>
        <v>1</v>
      </c>
      <c r="AO212" s="29">
        <f t="shared" si="88"/>
        <v>0</v>
      </c>
      <c r="AP212" s="29"/>
      <c r="AQ212" s="29"/>
      <c r="AR212" s="29">
        <f t="shared" si="89"/>
        <v>2</v>
      </c>
      <c r="AS212" s="29">
        <f t="shared" si="90"/>
        <v>2</v>
      </c>
      <c r="AT212" s="29" t="str">
        <f t="shared" si="91"/>
        <v>Correct</v>
      </c>
      <c r="AU212" s="29"/>
      <c r="AV212" s="96" t="str">
        <f>IFERROR(VLOOKUP(Table1[[#This Row],[RespondentID]],'All Data'!$A:$CO,87,FALSE),"unknown")</f>
        <v>Woman</v>
      </c>
      <c r="AW212" s="96" t="str">
        <f>IFERROR(VLOOKUP(Table1[[#This Row],[RespondentID]],'All Data'!$A:$CO,88,FALSE),"unknown")</f>
        <v>45-54 years</v>
      </c>
      <c r="AX212" s="96" t="str">
        <f>IFERROR(VLOOKUP(Table1[[#This Row],[RespondentID]],'All Data'!$A:$CO,89,FALSE),"unknown")</f>
        <v>Nassau</v>
      </c>
      <c r="AY212" s="96" t="str">
        <f>IFERROR(VLOOKUP(Table1[[#This Row],[RespondentID]],'All Data'!$A:$CO,90,FALSE),"unknown")</f>
        <v>Hicksville, 11801</v>
      </c>
      <c r="AZ212" s="96" t="str">
        <f>IFERROR(VLOOKUP(Table1[[#This Row],[RespondentID]],'All Data'!$A:$CO,91,FALSE),"unknown")</f>
        <v>White</v>
      </c>
      <c r="BA212" s="96" t="str">
        <f>IFERROR(VLOOKUP(Table1[[#This Row],[RespondentID]],'All Data'!$A:$CO,92,FALSE),"unknown")</f>
        <v>Not Hispanic or Latino</v>
      </c>
      <c r="BB212" s="96" t="str">
        <f>IFERROR(VLOOKUP(Table1[[#This Row],[RespondentID]],'All Data'!$A:$CO,93,FALSE),"unknown")</f>
        <v>English</v>
      </c>
      <c r="BC212" s="96">
        <f>IFERROR(VLOOKUP(Table1[[#This Row],[RespondentID]],'All Data'!$A:$CW,94,FALSE),"unknown")</f>
        <v>0</v>
      </c>
      <c r="BD212" s="96" t="str">
        <f>IFERROR(VLOOKUP(Table1[[#This Row],[RespondentID]],'All Data'!$A:$CW,95,FALSE),"unknown")</f>
        <v>College graduate</v>
      </c>
      <c r="BE212" s="96" t="str">
        <f>IFERROR(VLOOKUP(Table1[[#This Row],[RespondentID]],'All Data'!$A:$CW,96,FALSE),"unknown")</f>
        <v>Employed for wages</v>
      </c>
      <c r="BF212" s="96" t="str">
        <f>IFERROR(VLOOKUP(Table1[[#This Row],[RespondentID]],'All Data'!$A:$CW,97,FALSE),"unknown")</f>
        <v>Yes</v>
      </c>
      <c r="BG212" s="96" t="str">
        <f>IFERROR(VLOOKUP(Table1[[#This Row],[RespondentID]],'All Data'!$A:$CW,98,FALSE),"unknown")</f>
        <v>Private/Commercial</v>
      </c>
      <c r="BH212" s="96" t="str">
        <f>IFERROR(VLOOKUP(Table1[[#This Row],[RespondentID]],'All Data'!$A:$CW,99,FALSE),"unknown")</f>
        <v>Yes</v>
      </c>
    </row>
    <row r="213" spans="1:60">
      <c r="A213">
        <v>18045028557</v>
      </c>
      <c r="R213" t="s">
        <v>62</v>
      </c>
      <c r="U213" s="29">
        <f t="shared" si="69"/>
        <v>1</v>
      </c>
      <c r="V213" s="29">
        <f t="shared" si="70"/>
        <v>3</v>
      </c>
      <c r="W213" s="29"/>
      <c r="X213" s="29">
        <f t="shared" si="71"/>
        <v>0</v>
      </c>
      <c r="Y213" s="29">
        <f t="shared" si="72"/>
        <v>0</v>
      </c>
      <c r="Z213" s="29">
        <f t="shared" si="73"/>
        <v>0</v>
      </c>
      <c r="AA213" s="29">
        <f t="shared" si="74"/>
        <v>0</v>
      </c>
      <c r="AB213" s="29">
        <f t="shared" si="75"/>
        <v>0</v>
      </c>
      <c r="AC213" s="29">
        <f t="shared" si="76"/>
        <v>0</v>
      </c>
      <c r="AD213" s="29">
        <f t="shared" si="77"/>
        <v>0</v>
      </c>
      <c r="AE213" s="29">
        <f t="shared" si="78"/>
        <v>0</v>
      </c>
      <c r="AF213" s="29">
        <f t="shared" si="79"/>
        <v>0</v>
      </c>
      <c r="AG213" s="29">
        <f t="shared" si="80"/>
        <v>0</v>
      </c>
      <c r="AH213" s="29">
        <f t="shared" si="81"/>
        <v>0</v>
      </c>
      <c r="AI213" s="29">
        <f t="shared" si="82"/>
        <v>0</v>
      </c>
      <c r="AJ213" s="29">
        <f t="shared" si="83"/>
        <v>0</v>
      </c>
      <c r="AK213" s="29">
        <f t="shared" si="84"/>
        <v>0</v>
      </c>
      <c r="AL213" s="29">
        <f t="shared" si="85"/>
        <v>0</v>
      </c>
      <c r="AM213" s="29">
        <f t="shared" si="86"/>
        <v>0</v>
      </c>
      <c r="AN213" s="29">
        <f t="shared" si="87"/>
        <v>1</v>
      </c>
      <c r="AO213" s="29">
        <f t="shared" si="88"/>
        <v>0</v>
      </c>
      <c r="AP213" s="29"/>
      <c r="AQ213" s="29"/>
      <c r="AR213" s="29">
        <f t="shared" si="89"/>
        <v>1</v>
      </c>
      <c r="AS213" s="29">
        <f t="shared" si="90"/>
        <v>1</v>
      </c>
      <c r="AT213" s="29" t="str">
        <f t="shared" si="91"/>
        <v>Correct</v>
      </c>
      <c r="AU213" s="29"/>
      <c r="AV213" s="96" t="str">
        <f>IFERROR(VLOOKUP(Table1[[#This Row],[RespondentID]],'All Data'!$A:$CO,87,FALSE),"unknown")</f>
        <v>Woman</v>
      </c>
      <c r="AW213" s="96" t="str">
        <f>IFERROR(VLOOKUP(Table1[[#This Row],[RespondentID]],'All Data'!$A:$CO,88,FALSE),"unknown")</f>
        <v>45-54 years</v>
      </c>
      <c r="AX213" s="96" t="str">
        <f>IFERROR(VLOOKUP(Table1[[#This Row],[RespondentID]],'All Data'!$A:$CO,89,FALSE),"unknown")</f>
        <v>Nassau</v>
      </c>
      <c r="AY213" s="96" t="str">
        <f>IFERROR(VLOOKUP(Table1[[#This Row],[RespondentID]],'All Data'!$A:$CO,90,FALSE),"unknown")</f>
        <v>Hicksville, 11801</v>
      </c>
      <c r="AZ213" s="96" t="str">
        <f>IFERROR(VLOOKUP(Table1[[#This Row],[RespondentID]],'All Data'!$A:$CO,91,FALSE),"unknown")</f>
        <v>White</v>
      </c>
      <c r="BA213" s="96" t="str">
        <f>IFERROR(VLOOKUP(Table1[[#This Row],[RespondentID]],'All Data'!$A:$CO,92,FALSE),"unknown")</f>
        <v>Not Hispanic or Latino</v>
      </c>
      <c r="BB213" s="96" t="str">
        <f>IFERROR(VLOOKUP(Table1[[#This Row],[RespondentID]],'All Data'!$A:$CO,93,FALSE),"unknown")</f>
        <v>English</v>
      </c>
      <c r="BC213" s="96">
        <f>IFERROR(VLOOKUP(Table1[[#This Row],[RespondentID]],'All Data'!$A:$CW,94,FALSE),"unknown")</f>
        <v>0</v>
      </c>
      <c r="BD213" s="96" t="str">
        <f>IFERROR(VLOOKUP(Table1[[#This Row],[RespondentID]],'All Data'!$A:$CW,95,FALSE),"unknown")</f>
        <v>Graduate school</v>
      </c>
      <c r="BE213" s="96" t="str">
        <f>IFERROR(VLOOKUP(Table1[[#This Row],[RespondentID]],'All Data'!$A:$CW,96,FALSE),"unknown")</f>
        <v>Employed for wages</v>
      </c>
      <c r="BF213" s="96" t="str">
        <f>IFERROR(VLOOKUP(Table1[[#This Row],[RespondentID]],'All Data'!$A:$CW,97,FALSE),"unknown")</f>
        <v>Yes</v>
      </c>
      <c r="BG213" s="96" t="str">
        <f>IFERROR(VLOOKUP(Table1[[#This Row],[RespondentID]],'All Data'!$A:$CW,98,FALSE),"unknown")</f>
        <v>Private/Commercial</v>
      </c>
      <c r="BH213" s="96" t="str">
        <f>IFERROR(VLOOKUP(Table1[[#This Row],[RespondentID]],'All Data'!$A:$CW,99,FALSE),"unknown")</f>
        <v>Yes</v>
      </c>
    </row>
    <row r="214" spans="1:60">
      <c r="A214">
        <v>18045028484</v>
      </c>
      <c r="E214" t="s">
        <v>17</v>
      </c>
      <c r="I214" t="s">
        <v>55</v>
      </c>
      <c r="U214" s="29">
        <f t="shared" si="69"/>
        <v>2</v>
      </c>
      <c r="V214" s="29">
        <f t="shared" si="70"/>
        <v>1.5</v>
      </c>
      <c r="W214" s="29"/>
      <c r="X214" s="29">
        <f t="shared" si="71"/>
        <v>0</v>
      </c>
      <c r="Y214" s="29">
        <f t="shared" si="72"/>
        <v>0</v>
      </c>
      <c r="Z214" s="29">
        <f t="shared" si="73"/>
        <v>0</v>
      </c>
      <c r="AA214" s="29">
        <f t="shared" si="74"/>
        <v>1</v>
      </c>
      <c r="AB214" s="29">
        <f t="shared" si="75"/>
        <v>0</v>
      </c>
      <c r="AC214" s="29">
        <f t="shared" si="76"/>
        <v>0</v>
      </c>
      <c r="AD214" s="29">
        <f t="shared" si="77"/>
        <v>0</v>
      </c>
      <c r="AE214" s="29">
        <f t="shared" si="78"/>
        <v>1</v>
      </c>
      <c r="AF214" s="29">
        <f t="shared" si="79"/>
        <v>0</v>
      </c>
      <c r="AG214" s="29">
        <f t="shared" si="80"/>
        <v>0</v>
      </c>
      <c r="AH214" s="29">
        <f t="shared" si="81"/>
        <v>0</v>
      </c>
      <c r="AI214" s="29">
        <f t="shared" si="82"/>
        <v>0</v>
      </c>
      <c r="AJ214" s="29">
        <f t="shared" si="83"/>
        <v>0</v>
      </c>
      <c r="AK214" s="29">
        <f t="shared" si="84"/>
        <v>0</v>
      </c>
      <c r="AL214" s="29">
        <f t="shared" si="85"/>
        <v>0</v>
      </c>
      <c r="AM214" s="29">
        <f t="shared" si="86"/>
        <v>0</v>
      </c>
      <c r="AN214" s="29">
        <f t="shared" si="87"/>
        <v>0</v>
      </c>
      <c r="AO214" s="29">
        <f t="shared" si="88"/>
        <v>0</v>
      </c>
      <c r="AP214" s="29"/>
      <c r="AQ214" s="29"/>
      <c r="AR214" s="29">
        <f t="shared" si="89"/>
        <v>2</v>
      </c>
      <c r="AS214" s="29">
        <f t="shared" si="90"/>
        <v>2</v>
      </c>
      <c r="AT214" s="29" t="str">
        <f t="shared" si="91"/>
        <v>Correct</v>
      </c>
      <c r="AU214" s="29"/>
      <c r="AV214" s="96" t="str">
        <f>IFERROR(VLOOKUP(Table1[[#This Row],[RespondentID]],'All Data'!$A:$CO,87,FALSE),"unknown")</f>
        <v>Woman</v>
      </c>
      <c r="AW214" s="96" t="str">
        <f>IFERROR(VLOOKUP(Table1[[#This Row],[RespondentID]],'All Data'!$A:$CO,88,FALSE),"unknown")</f>
        <v>35-44 years</v>
      </c>
      <c r="AX214" s="96" t="str">
        <f>IFERROR(VLOOKUP(Table1[[#This Row],[RespondentID]],'All Data'!$A:$CO,89,FALSE),"unknown")</f>
        <v>Nassau</v>
      </c>
      <c r="AY214" s="96" t="str">
        <f>IFERROR(VLOOKUP(Table1[[#This Row],[RespondentID]],'All Data'!$A:$CO,90,FALSE),"unknown")</f>
        <v>Plainview, 11803</v>
      </c>
      <c r="AZ214" s="96" t="str">
        <f>IFERROR(VLOOKUP(Table1[[#This Row],[RespondentID]],'All Data'!$A:$CO,91,FALSE),"unknown")</f>
        <v>White</v>
      </c>
      <c r="BA214" s="96" t="str">
        <f>IFERROR(VLOOKUP(Table1[[#This Row],[RespondentID]],'All Data'!$A:$CO,92,FALSE),"unknown")</f>
        <v>Not Hispanic or Latino</v>
      </c>
      <c r="BB214" s="96" t="str">
        <f>IFERROR(VLOOKUP(Table1[[#This Row],[RespondentID]],'All Data'!$A:$CO,93,FALSE),"unknown")</f>
        <v>English</v>
      </c>
      <c r="BC214" s="96" t="str">
        <f>IFERROR(VLOOKUP(Table1[[#This Row],[RespondentID]],'All Data'!$A:$CW,94,FALSE),"unknown")</f>
        <v>Over $125,000</v>
      </c>
      <c r="BD214" s="96" t="str">
        <f>IFERROR(VLOOKUP(Table1[[#This Row],[RespondentID]],'All Data'!$A:$CW,95,FALSE),"unknown")</f>
        <v>Graduate school</v>
      </c>
      <c r="BE214" s="96" t="str">
        <f>IFERROR(VLOOKUP(Table1[[#This Row],[RespondentID]],'All Data'!$A:$CW,96,FALSE),"unknown")</f>
        <v>Employed for wages</v>
      </c>
      <c r="BF214" s="96" t="str">
        <f>IFERROR(VLOOKUP(Table1[[#This Row],[RespondentID]],'All Data'!$A:$CW,97,FALSE),"unknown")</f>
        <v>Yes</v>
      </c>
      <c r="BG214" s="96" t="str">
        <f>IFERROR(VLOOKUP(Table1[[#This Row],[RespondentID]],'All Data'!$A:$CW,98,FALSE),"unknown")</f>
        <v>Private/Commercial</v>
      </c>
      <c r="BH214" s="96" t="str">
        <f>IFERROR(VLOOKUP(Table1[[#This Row],[RespondentID]],'All Data'!$A:$CW,99,FALSE),"unknown")</f>
        <v>Yes</v>
      </c>
    </row>
    <row r="215" spans="1:60">
      <c r="A215">
        <v>18045028396</v>
      </c>
      <c r="D215" t="s">
        <v>51</v>
      </c>
      <c r="U215" s="29">
        <f t="shared" si="69"/>
        <v>1</v>
      </c>
      <c r="V215" s="29">
        <f t="shared" si="70"/>
        <v>3</v>
      </c>
      <c r="W215" s="29"/>
      <c r="X215" s="29">
        <f t="shared" si="71"/>
        <v>0</v>
      </c>
      <c r="Y215" s="29">
        <f t="shared" si="72"/>
        <v>0</v>
      </c>
      <c r="Z215" s="29">
        <f t="shared" si="73"/>
        <v>1</v>
      </c>
      <c r="AA215" s="29">
        <f t="shared" si="74"/>
        <v>0</v>
      </c>
      <c r="AB215" s="29">
        <f t="shared" si="75"/>
        <v>0</v>
      </c>
      <c r="AC215" s="29">
        <f t="shared" si="76"/>
        <v>0</v>
      </c>
      <c r="AD215" s="29">
        <f t="shared" si="77"/>
        <v>0</v>
      </c>
      <c r="AE215" s="29">
        <f t="shared" si="78"/>
        <v>0</v>
      </c>
      <c r="AF215" s="29">
        <f t="shared" si="79"/>
        <v>0</v>
      </c>
      <c r="AG215" s="29">
        <f t="shared" si="80"/>
        <v>0</v>
      </c>
      <c r="AH215" s="29">
        <f t="shared" si="81"/>
        <v>0</v>
      </c>
      <c r="AI215" s="29">
        <f t="shared" si="82"/>
        <v>0</v>
      </c>
      <c r="AJ215" s="29">
        <f t="shared" si="83"/>
        <v>0</v>
      </c>
      <c r="AK215" s="29">
        <f t="shared" si="84"/>
        <v>0</v>
      </c>
      <c r="AL215" s="29">
        <f t="shared" si="85"/>
        <v>0</v>
      </c>
      <c r="AM215" s="29">
        <f t="shared" si="86"/>
        <v>0</v>
      </c>
      <c r="AN215" s="29">
        <f t="shared" si="87"/>
        <v>0</v>
      </c>
      <c r="AO215" s="29">
        <f t="shared" si="88"/>
        <v>0</v>
      </c>
      <c r="AP215" s="29"/>
      <c r="AQ215" s="29"/>
      <c r="AR215" s="29">
        <f t="shared" si="89"/>
        <v>1</v>
      </c>
      <c r="AS215" s="29">
        <f t="shared" si="90"/>
        <v>1</v>
      </c>
      <c r="AT215" s="29" t="str">
        <f t="shared" si="91"/>
        <v>Correct</v>
      </c>
      <c r="AU215" s="29"/>
      <c r="AV215" s="96" t="str">
        <f>IFERROR(VLOOKUP(Table1[[#This Row],[RespondentID]],'All Data'!$A:$CO,87,FALSE),"unknown")</f>
        <v>Woman</v>
      </c>
      <c r="AW215" s="96" t="str">
        <f>IFERROR(VLOOKUP(Table1[[#This Row],[RespondentID]],'All Data'!$A:$CO,88,FALSE),"unknown")</f>
        <v>45-54 years</v>
      </c>
      <c r="AX215" s="96" t="str">
        <f>IFERROR(VLOOKUP(Table1[[#This Row],[RespondentID]],'All Data'!$A:$CO,89,FALSE),"unknown")</f>
        <v>Nassau</v>
      </c>
      <c r="AY215" s="96" t="str">
        <f>IFERROR(VLOOKUP(Table1[[#This Row],[RespondentID]],'All Data'!$A:$CO,90,FALSE),"unknown")</f>
        <v>Plainview, 11803</v>
      </c>
      <c r="AZ215" s="96" t="str">
        <f>IFERROR(VLOOKUP(Table1[[#This Row],[RespondentID]],'All Data'!$A:$CO,91,FALSE),"unknown")</f>
        <v>White</v>
      </c>
      <c r="BA215" s="96" t="str">
        <f>IFERROR(VLOOKUP(Table1[[#This Row],[RespondentID]],'All Data'!$A:$CO,92,FALSE),"unknown")</f>
        <v>Not Hispanic or Latino</v>
      </c>
      <c r="BB215" s="96" t="str">
        <f>IFERROR(VLOOKUP(Table1[[#This Row],[RespondentID]],'All Data'!$A:$CO,93,FALSE),"unknown")</f>
        <v>English</v>
      </c>
      <c r="BC215" s="96" t="str">
        <f>IFERROR(VLOOKUP(Table1[[#This Row],[RespondentID]],'All Data'!$A:$CW,94,FALSE),"unknown")</f>
        <v>Over $125,000</v>
      </c>
      <c r="BD215" s="96" t="str">
        <f>IFERROR(VLOOKUP(Table1[[#This Row],[RespondentID]],'All Data'!$A:$CW,95,FALSE),"unknown")</f>
        <v>Graduate school</v>
      </c>
      <c r="BE215" s="96" t="str">
        <f>IFERROR(VLOOKUP(Table1[[#This Row],[RespondentID]],'All Data'!$A:$CW,96,FALSE),"unknown")</f>
        <v>Employed for wages</v>
      </c>
      <c r="BF215" s="96" t="str">
        <f>IFERROR(VLOOKUP(Table1[[#This Row],[RespondentID]],'All Data'!$A:$CW,97,FALSE),"unknown")</f>
        <v>Yes</v>
      </c>
      <c r="BG215" s="96" t="str">
        <f>IFERROR(VLOOKUP(Table1[[#This Row],[RespondentID]],'All Data'!$A:$CW,98,FALSE),"unknown")</f>
        <v>Private/Commercial</v>
      </c>
      <c r="BH215" s="96" t="str">
        <f>IFERROR(VLOOKUP(Table1[[#This Row],[RespondentID]],'All Data'!$A:$CW,99,FALSE),"unknown")</f>
        <v>Yes</v>
      </c>
    </row>
    <row r="216" spans="1:60">
      <c r="A216">
        <v>18045028286</v>
      </c>
      <c r="B216" t="s">
        <v>49</v>
      </c>
      <c r="E216" t="s">
        <v>17</v>
      </c>
      <c r="N216" t="s">
        <v>24</v>
      </c>
      <c r="U216" s="29">
        <f t="shared" si="69"/>
        <v>3</v>
      </c>
      <c r="V216" s="29">
        <f t="shared" si="70"/>
        <v>1</v>
      </c>
      <c r="W216" s="29"/>
      <c r="X216" s="29">
        <f t="shared" si="71"/>
        <v>1</v>
      </c>
      <c r="Y216" s="29">
        <f t="shared" si="72"/>
        <v>0</v>
      </c>
      <c r="Z216" s="29">
        <f t="shared" si="73"/>
        <v>0</v>
      </c>
      <c r="AA216" s="29">
        <f t="shared" si="74"/>
        <v>1</v>
      </c>
      <c r="AB216" s="29">
        <f t="shared" si="75"/>
        <v>0</v>
      </c>
      <c r="AC216" s="29">
        <f t="shared" si="76"/>
        <v>0</v>
      </c>
      <c r="AD216" s="29">
        <f t="shared" si="77"/>
        <v>0</v>
      </c>
      <c r="AE216" s="29">
        <f t="shared" si="78"/>
        <v>0</v>
      </c>
      <c r="AF216" s="29">
        <f t="shared" si="79"/>
        <v>0</v>
      </c>
      <c r="AG216" s="29">
        <f t="shared" si="80"/>
        <v>0</v>
      </c>
      <c r="AH216" s="29">
        <f t="shared" si="81"/>
        <v>0</v>
      </c>
      <c r="AI216" s="29">
        <f t="shared" si="82"/>
        <v>0</v>
      </c>
      <c r="AJ216" s="29">
        <f t="shared" si="83"/>
        <v>1</v>
      </c>
      <c r="AK216" s="29">
        <f t="shared" si="84"/>
        <v>0</v>
      </c>
      <c r="AL216" s="29">
        <f t="shared" si="85"/>
        <v>0</v>
      </c>
      <c r="AM216" s="29">
        <f t="shared" si="86"/>
        <v>0</v>
      </c>
      <c r="AN216" s="29">
        <f t="shared" si="87"/>
        <v>0</v>
      </c>
      <c r="AO216" s="29">
        <f t="shared" si="88"/>
        <v>0</v>
      </c>
      <c r="AP216" s="29"/>
      <c r="AQ216" s="29"/>
      <c r="AR216" s="29">
        <f t="shared" si="89"/>
        <v>3</v>
      </c>
      <c r="AS216" s="29">
        <f t="shared" si="90"/>
        <v>3</v>
      </c>
      <c r="AT216" s="29" t="str">
        <f t="shared" si="91"/>
        <v>Correct</v>
      </c>
      <c r="AU216" s="29"/>
      <c r="AV216" s="96" t="str">
        <f>IFERROR(VLOOKUP(Table1[[#This Row],[RespondentID]],'All Data'!$A:$CO,87,FALSE),"unknown")</f>
        <v>Woman</v>
      </c>
      <c r="AW216" s="96" t="str">
        <f>IFERROR(VLOOKUP(Table1[[#This Row],[RespondentID]],'All Data'!$A:$CO,88,FALSE),"unknown")</f>
        <v>45-54 years</v>
      </c>
      <c r="AX216" s="96" t="str">
        <f>IFERROR(VLOOKUP(Table1[[#This Row],[RespondentID]],'All Data'!$A:$CO,89,FALSE),"unknown")</f>
        <v>Suffolk</v>
      </c>
      <c r="AY216" s="96" t="str">
        <f>IFERROR(VLOOKUP(Table1[[#This Row],[RespondentID]],'All Data'!$A:$CO,90,FALSE),"unknown")</f>
        <v>Setauket, 11733</v>
      </c>
      <c r="AZ216" s="96" t="str">
        <f>IFERROR(VLOOKUP(Table1[[#This Row],[RespondentID]],'All Data'!$A:$CO,91,FALSE),"unknown")</f>
        <v>White</v>
      </c>
      <c r="BA216" s="96" t="str">
        <f>IFERROR(VLOOKUP(Table1[[#This Row],[RespondentID]],'All Data'!$A:$CO,92,FALSE),"unknown")</f>
        <v>Hispanic or Latino</v>
      </c>
      <c r="BB216" s="96" t="str">
        <f>IFERROR(VLOOKUP(Table1[[#This Row],[RespondentID]],'All Data'!$A:$CO,93,FALSE),"unknown")</f>
        <v>English</v>
      </c>
      <c r="BC216" s="96" t="str">
        <f>IFERROR(VLOOKUP(Table1[[#This Row],[RespondentID]],'All Data'!$A:$CW,94,FALSE),"unknown")</f>
        <v>Over $125,000</v>
      </c>
      <c r="BD216" s="96" t="str">
        <f>IFERROR(VLOOKUP(Table1[[#This Row],[RespondentID]],'All Data'!$A:$CW,95,FALSE),"unknown")</f>
        <v>Graduate school</v>
      </c>
      <c r="BE216" s="96" t="str">
        <f>IFERROR(VLOOKUP(Table1[[#This Row],[RespondentID]],'All Data'!$A:$CW,96,FALSE),"unknown")</f>
        <v>Employed for wages</v>
      </c>
      <c r="BF216" s="96" t="str">
        <f>IFERROR(VLOOKUP(Table1[[#This Row],[RespondentID]],'All Data'!$A:$CW,97,FALSE),"unknown")</f>
        <v>Yes</v>
      </c>
      <c r="BG216" s="96" t="str">
        <f>IFERROR(VLOOKUP(Table1[[#This Row],[RespondentID]],'All Data'!$A:$CW,98,FALSE),"unknown")</f>
        <v>Private/Commercial</v>
      </c>
      <c r="BH216" s="96" t="str">
        <f>IFERROR(VLOOKUP(Table1[[#This Row],[RespondentID]],'All Data'!$A:$CW,99,FALSE),"unknown")</f>
        <v>Yes</v>
      </c>
    </row>
    <row r="217" spans="1:60">
      <c r="A217">
        <v>18045028186</v>
      </c>
      <c r="E217" t="s">
        <v>17</v>
      </c>
      <c r="R217" t="s">
        <v>62</v>
      </c>
      <c r="S217" t="s">
        <v>63</v>
      </c>
      <c r="U217" s="29">
        <f t="shared" si="69"/>
        <v>3</v>
      </c>
      <c r="V217" s="29">
        <f t="shared" si="70"/>
        <v>1</v>
      </c>
      <c r="W217" s="29"/>
      <c r="X217" s="29">
        <f t="shared" si="71"/>
        <v>0</v>
      </c>
      <c r="Y217" s="29">
        <f t="shared" si="72"/>
        <v>0</v>
      </c>
      <c r="Z217" s="29">
        <f t="shared" si="73"/>
        <v>0</v>
      </c>
      <c r="AA217" s="29">
        <f t="shared" si="74"/>
        <v>1</v>
      </c>
      <c r="AB217" s="29">
        <f t="shared" si="75"/>
        <v>0</v>
      </c>
      <c r="AC217" s="29">
        <f t="shared" si="76"/>
        <v>0</v>
      </c>
      <c r="AD217" s="29">
        <f t="shared" si="77"/>
        <v>0</v>
      </c>
      <c r="AE217" s="29">
        <f t="shared" si="78"/>
        <v>0</v>
      </c>
      <c r="AF217" s="29">
        <f t="shared" si="79"/>
        <v>0</v>
      </c>
      <c r="AG217" s="29">
        <f t="shared" si="80"/>
        <v>0</v>
      </c>
      <c r="AH217" s="29">
        <f t="shared" si="81"/>
        <v>0</v>
      </c>
      <c r="AI217" s="29">
        <f t="shared" si="82"/>
        <v>0</v>
      </c>
      <c r="AJ217" s="29">
        <f t="shared" si="83"/>
        <v>0</v>
      </c>
      <c r="AK217" s="29">
        <f t="shared" si="84"/>
        <v>0</v>
      </c>
      <c r="AL217" s="29">
        <f t="shared" si="85"/>
        <v>0</v>
      </c>
      <c r="AM217" s="29">
        <f t="shared" si="86"/>
        <v>0</v>
      </c>
      <c r="AN217" s="29">
        <f t="shared" si="87"/>
        <v>1</v>
      </c>
      <c r="AO217" s="29">
        <f t="shared" si="88"/>
        <v>1</v>
      </c>
      <c r="AP217" s="29"/>
      <c r="AQ217" s="29"/>
      <c r="AR217" s="29">
        <f t="shared" si="89"/>
        <v>3</v>
      </c>
      <c r="AS217" s="29">
        <f t="shared" si="90"/>
        <v>3</v>
      </c>
      <c r="AT217" s="29" t="str">
        <f t="shared" si="91"/>
        <v>Correct</v>
      </c>
      <c r="AU217" s="29"/>
      <c r="AV217" s="96" t="str">
        <f>IFERROR(VLOOKUP(Table1[[#This Row],[RespondentID]],'All Data'!$A:$CO,87,FALSE),"unknown")</f>
        <v>Woman</v>
      </c>
      <c r="AW217" s="96" t="str">
        <f>IFERROR(VLOOKUP(Table1[[#This Row],[RespondentID]],'All Data'!$A:$CO,88,FALSE),"unknown")</f>
        <v>55-64 years</v>
      </c>
      <c r="AX217" s="96" t="str">
        <f>IFERROR(VLOOKUP(Table1[[#This Row],[RespondentID]],'All Data'!$A:$CO,89,FALSE),"unknown")</f>
        <v>Nassau</v>
      </c>
      <c r="AY217" s="96" t="str">
        <f>IFERROR(VLOOKUP(Table1[[#This Row],[RespondentID]],'All Data'!$A:$CO,90,FALSE),"unknown")</f>
        <v>Massapequa, 11758</v>
      </c>
      <c r="AZ217" s="96" t="str">
        <f>IFERROR(VLOOKUP(Table1[[#This Row],[RespondentID]],'All Data'!$A:$CO,91,FALSE),"unknown")</f>
        <v>White</v>
      </c>
      <c r="BA217" s="96" t="str">
        <f>IFERROR(VLOOKUP(Table1[[#This Row],[RespondentID]],'All Data'!$A:$CO,92,FALSE),"unknown")</f>
        <v>Not Hispanic or Latino</v>
      </c>
      <c r="BB217" s="96" t="str">
        <f>IFERROR(VLOOKUP(Table1[[#This Row],[RespondentID]],'All Data'!$A:$CO,93,FALSE),"unknown")</f>
        <v>English</v>
      </c>
      <c r="BC217" s="96" t="str">
        <f>IFERROR(VLOOKUP(Table1[[#This Row],[RespondentID]],'All Data'!$A:$CW,94,FALSE),"unknown")</f>
        <v>Over $125,000</v>
      </c>
      <c r="BD217" s="96" t="str">
        <f>IFERROR(VLOOKUP(Table1[[#This Row],[RespondentID]],'All Data'!$A:$CW,95,FALSE),"unknown")</f>
        <v>Graduate school</v>
      </c>
      <c r="BE217" s="96" t="str">
        <f>IFERROR(VLOOKUP(Table1[[#This Row],[RespondentID]],'All Data'!$A:$CW,96,FALSE),"unknown")</f>
        <v>Employed for wages</v>
      </c>
      <c r="BF217" s="96" t="str">
        <f>IFERROR(VLOOKUP(Table1[[#This Row],[RespondentID]],'All Data'!$A:$CW,97,FALSE),"unknown")</f>
        <v>Yes</v>
      </c>
      <c r="BG217" s="96" t="str">
        <f>IFERROR(VLOOKUP(Table1[[#This Row],[RespondentID]],'All Data'!$A:$CW,98,FALSE),"unknown")</f>
        <v>Private/Commercial</v>
      </c>
      <c r="BH217" s="96" t="str">
        <f>IFERROR(VLOOKUP(Table1[[#This Row],[RespondentID]],'All Data'!$A:$CW,99,FALSE),"unknown")</f>
        <v>Yes</v>
      </c>
    </row>
    <row r="218" spans="1:60">
      <c r="A218">
        <v>18045028094</v>
      </c>
      <c r="B218" t="s">
        <v>49</v>
      </c>
      <c r="G218" t="s">
        <v>53</v>
      </c>
      <c r="H218" t="s">
        <v>54</v>
      </c>
      <c r="U218" s="29">
        <f t="shared" si="69"/>
        <v>3</v>
      </c>
      <c r="V218" s="29">
        <f t="shared" si="70"/>
        <v>1</v>
      </c>
      <c r="W218" s="29"/>
      <c r="X218" s="29">
        <f t="shared" si="71"/>
        <v>1</v>
      </c>
      <c r="Y218" s="29">
        <f t="shared" si="72"/>
        <v>0</v>
      </c>
      <c r="Z218" s="29">
        <f t="shared" si="73"/>
        <v>0</v>
      </c>
      <c r="AA218" s="29">
        <f t="shared" si="74"/>
        <v>0</v>
      </c>
      <c r="AB218" s="29">
        <f t="shared" si="75"/>
        <v>0</v>
      </c>
      <c r="AC218" s="29">
        <f t="shared" si="76"/>
        <v>1</v>
      </c>
      <c r="AD218" s="29">
        <f t="shared" si="77"/>
        <v>1</v>
      </c>
      <c r="AE218" s="29">
        <f t="shared" si="78"/>
        <v>0</v>
      </c>
      <c r="AF218" s="29">
        <f t="shared" si="79"/>
        <v>0</v>
      </c>
      <c r="AG218" s="29">
        <f t="shared" si="80"/>
        <v>0</v>
      </c>
      <c r="AH218" s="29">
        <f t="shared" si="81"/>
        <v>0</v>
      </c>
      <c r="AI218" s="29">
        <f t="shared" si="82"/>
        <v>0</v>
      </c>
      <c r="AJ218" s="29">
        <f t="shared" si="83"/>
        <v>0</v>
      </c>
      <c r="AK218" s="29">
        <f t="shared" si="84"/>
        <v>0</v>
      </c>
      <c r="AL218" s="29">
        <f t="shared" si="85"/>
        <v>0</v>
      </c>
      <c r="AM218" s="29">
        <f t="shared" si="86"/>
        <v>0</v>
      </c>
      <c r="AN218" s="29">
        <f t="shared" si="87"/>
        <v>0</v>
      </c>
      <c r="AO218" s="29">
        <f t="shared" si="88"/>
        <v>0</v>
      </c>
      <c r="AP218" s="29"/>
      <c r="AQ218" s="29"/>
      <c r="AR218" s="29">
        <f t="shared" si="89"/>
        <v>3</v>
      </c>
      <c r="AS218" s="29">
        <f t="shared" si="90"/>
        <v>3</v>
      </c>
      <c r="AT218" s="29" t="str">
        <f t="shared" si="91"/>
        <v>Correct</v>
      </c>
      <c r="AU218" s="29"/>
      <c r="AV218" s="96" t="str">
        <f>IFERROR(VLOOKUP(Table1[[#This Row],[RespondentID]],'All Data'!$A:$CO,87,FALSE),"unknown")</f>
        <v>Woman</v>
      </c>
      <c r="AW218" s="96" t="str">
        <f>IFERROR(VLOOKUP(Table1[[#This Row],[RespondentID]],'All Data'!$A:$CO,88,FALSE),"unknown")</f>
        <v>45-54 years</v>
      </c>
      <c r="AX218" s="96" t="str">
        <f>IFERROR(VLOOKUP(Table1[[#This Row],[RespondentID]],'All Data'!$A:$CO,89,FALSE),"unknown")</f>
        <v>Suffolk</v>
      </c>
      <c r="AY218" s="96" t="str">
        <f>IFERROR(VLOOKUP(Table1[[#This Row],[RespondentID]],'All Data'!$A:$CO,90,FALSE),"unknown")</f>
        <v>Huntington Station, 11746</v>
      </c>
      <c r="AZ218" s="96" t="str">
        <f>IFERROR(VLOOKUP(Table1[[#This Row],[RespondentID]],'All Data'!$A:$CO,91,FALSE),"unknown")</f>
        <v>White</v>
      </c>
      <c r="BA218" s="96" t="str">
        <f>IFERROR(VLOOKUP(Table1[[#This Row],[RespondentID]],'All Data'!$A:$CO,92,FALSE),"unknown")</f>
        <v>Not Hispanic or Latino</v>
      </c>
      <c r="BB218" s="96" t="str">
        <f>IFERROR(VLOOKUP(Table1[[#This Row],[RespondentID]],'All Data'!$A:$CO,93,FALSE),"unknown")</f>
        <v>English</v>
      </c>
      <c r="BC218" s="96" t="str">
        <f>IFERROR(VLOOKUP(Table1[[#This Row],[RespondentID]],'All Data'!$A:$CW,94,FALSE),"unknown")</f>
        <v>Over $125,000</v>
      </c>
      <c r="BD218" s="96" t="str">
        <f>IFERROR(VLOOKUP(Table1[[#This Row],[RespondentID]],'All Data'!$A:$CW,95,FALSE),"unknown")</f>
        <v>Graduate school</v>
      </c>
      <c r="BE218" s="96" t="str">
        <f>IFERROR(VLOOKUP(Table1[[#This Row],[RespondentID]],'All Data'!$A:$CW,96,FALSE),"unknown")</f>
        <v>Employed for wages</v>
      </c>
      <c r="BF218" s="96" t="str">
        <f>IFERROR(VLOOKUP(Table1[[#This Row],[RespondentID]],'All Data'!$A:$CW,97,FALSE),"unknown")</f>
        <v>Yes</v>
      </c>
      <c r="BG218" s="96" t="str">
        <f>IFERROR(VLOOKUP(Table1[[#This Row],[RespondentID]],'All Data'!$A:$CW,98,FALSE),"unknown")</f>
        <v>Private/Commercial</v>
      </c>
      <c r="BH218" s="96" t="str">
        <f>IFERROR(VLOOKUP(Table1[[#This Row],[RespondentID]],'All Data'!$A:$CW,99,FALSE),"unknown")</f>
        <v>Yes</v>
      </c>
    </row>
    <row r="219" spans="1:60">
      <c r="A219">
        <v>18045028016</v>
      </c>
      <c r="E219" t="s">
        <v>17</v>
      </c>
      <c r="L219" t="s">
        <v>58</v>
      </c>
      <c r="R219" t="s">
        <v>62</v>
      </c>
      <c r="U219" s="29">
        <f t="shared" si="69"/>
        <v>3</v>
      </c>
      <c r="V219" s="29">
        <f t="shared" si="70"/>
        <v>1</v>
      </c>
      <c r="W219" s="29"/>
      <c r="X219" s="29">
        <f t="shared" si="71"/>
        <v>0</v>
      </c>
      <c r="Y219" s="29">
        <f t="shared" si="72"/>
        <v>0</v>
      </c>
      <c r="Z219" s="29">
        <f t="shared" si="73"/>
        <v>0</v>
      </c>
      <c r="AA219" s="29">
        <f t="shared" si="74"/>
        <v>1</v>
      </c>
      <c r="AB219" s="29">
        <f t="shared" si="75"/>
        <v>0</v>
      </c>
      <c r="AC219" s="29">
        <f t="shared" si="76"/>
        <v>0</v>
      </c>
      <c r="AD219" s="29">
        <f t="shared" si="77"/>
        <v>0</v>
      </c>
      <c r="AE219" s="29">
        <f t="shared" si="78"/>
        <v>0</v>
      </c>
      <c r="AF219" s="29">
        <f t="shared" si="79"/>
        <v>0</v>
      </c>
      <c r="AG219" s="29">
        <f t="shared" si="80"/>
        <v>0</v>
      </c>
      <c r="AH219" s="29">
        <f t="shared" si="81"/>
        <v>1</v>
      </c>
      <c r="AI219" s="29">
        <f t="shared" si="82"/>
        <v>0</v>
      </c>
      <c r="AJ219" s="29">
        <f t="shared" si="83"/>
        <v>0</v>
      </c>
      <c r="AK219" s="29">
        <f t="shared" si="84"/>
        <v>0</v>
      </c>
      <c r="AL219" s="29">
        <f t="shared" si="85"/>
        <v>0</v>
      </c>
      <c r="AM219" s="29">
        <f t="shared" si="86"/>
        <v>0</v>
      </c>
      <c r="AN219" s="29">
        <f t="shared" si="87"/>
        <v>1</v>
      </c>
      <c r="AO219" s="29">
        <f t="shared" si="88"/>
        <v>0</v>
      </c>
      <c r="AP219" s="29"/>
      <c r="AQ219" s="29"/>
      <c r="AR219" s="29">
        <f t="shared" si="89"/>
        <v>3</v>
      </c>
      <c r="AS219" s="29">
        <f t="shared" si="90"/>
        <v>3</v>
      </c>
      <c r="AT219" s="29" t="str">
        <f t="shared" si="91"/>
        <v>Correct</v>
      </c>
      <c r="AU219" s="29"/>
      <c r="AV219" s="96" t="str">
        <f>IFERROR(VLOOKUP(Table1[[#This Row],[RespondentID]],'All Data'!$A:$CO,87,FALSE),"unknown")</f>
        <v>Woman</v>
      </c>
      <c r="AW219" s="96" t="str">
        <f>IFERROR(VLOOKUP(Table1[[#This Row],[RespondentID]],'All Data'!$A:$CO,88,FALSE),"unknown")</f>
        <v>65+ years</v>
      </c>
      <c r="AX219" s="96" t="str">
        <f>IFERROR(VLOOKUP(Table1[[#This Row],[RespondentID]],'All Data'!$A:$CO,89,FALSE),"unknown")</f>
        <v>Nassau</v>
      </c>
      <c r="AY219" s="96" t="str">
        <f>IFERROR(VLOOKUP(Table1[[#This Row],[RespondentID]],'All Data'!$A:$CO,90,FALSE),"unknown")</f>
        <v>Hicksville, 11801</v>
      </c>
      <c r="AZ219" s="96" t="str">
        <f>IFERROR(VLOOKUP(Table1[[#This Row],[RespondentID]],'All Data'!$A:$CO,91,FALSE),"unknown")</f>
        <v>White</v>
      </c>
      <c r="BA219" s="96" t="str">
        <f>IFERROR(VLOOKUP(Table1[[#This Row],[RespondentID]],'All Data'!$A:$CO,92,FALSE),"unknown")</f>
        <v>Not Hispanic or Latino</v>
      </c>
      <c r="BB219" s="96" t="str">
        <f>IFERROR(VLOOKUP(Table1[[#This Row],[RespondentID]],'All Data'!$A:$CO,93,FALSE),"unknown")</f>
        <v>English</v>
      </c>
      <c r="BC219" s="96" t="str">
        <f>IFERROR(VLOOKUP(Table1[[#This Row],[RespondentID]],'All Data'!$A:$CW,94,FALSE),"unknown")</f>
        <v>$75,000 to $125,000</v>
      </c>
      <c r="BD219" s="96" t="str">
        <f>IFERROR(VLOOKUP(Table1[[#This Row],[RespondentID]],'All Data'!$A:$CW,95,FALSE),"unknown")</f>
        <v>High school graduate</v>
      </c>
      <c r="BE219" s="96" t="str">
        <f>IFERROR(VLOOKUP(Table1[[#This Row],[RespondentID]],'All Data'!$A:$CW,96,FALSE),"unknown")</f>
        <v>Employed for wages</v>
      </c>
      <c r="BF219" s="96" t="str">
        <f>IFERROR(VLOOKUP(Table1[[#This Row],[RespondentID]],'All Data'!$A:$CW,97,FALSE),"unknown")</f>
        <v>Yes</v>
      </c>
      <c r="BG219" s="96" t="str">
        <f>IFERROR(VLOOKUP(Table1[[#This Row],[RespondentID]],'All Data'!$A:$CW,98,FALSE),"unknown")</f>
        <v>Private/Commercial</v>
      </c>
      <c r="BH219" s="96" t="str">
        <f>IFERROR(VLOOKUP(Table1[[#This Row],[RespondentID]],'All Data'!$A:$CW,99,FALSE),"unknown")</f>
        <v>Yes</v>
      </c>
    </row>
    <row r="220" spans="1:60">
      <c r="A220">
        <v>18045027912</v>
      </c>
      <c r="G220" t="s">
        <v>53</v>
      </c>
      <c r="I220" t="s">
        <v>55</v>
      </c>
      <c r="R220" t="s">
        <v>62</v>
      </c>
      <c r="U220" s="29">
        <f t="shared" si="69"/>
        <v>3</v>
      </c>
      <c r="V220" s="29">
        <f t="shared" si="70"/>
        <v>1</v>
      </c>
      <c r="W220" s="29"/>
      <c r="X220" s="29">
        <f t="shared" si="71"/>
        <v>0</v>
      </c>
      <c r="Y220" s="29">
        <f t="shared" si="72"/>
        <v>0</v>
      </c>
      <c r="Z220" s="29">
        <f t="shared" si="73"/>
        <v>0</v>
      </c>
      <c r="AA220" s="29">
        <f t="shared" si="74"/>
        <v>0</v>
      </c>
      <c r="AB220" s="29">
        <f t="shared" si="75"/>
        <v>0</v>
      </c>
      <c r="AC220" s="29">
        <f t="shared" si="76"/>
        <v>1</v>
      </c>
      <c r="AD220" s="29">
        <f t="shared" si="77"/>
        <v>0</v>
      </c>
      <c r="AE220" s="29">
        <f t="shared" si="78"/>
        <v>1</v>
      </c>
      <c r="AF220" s="29">
        <f t="shared" si="79"/>
        <v>0</v>
      </c>
      <c r="AG220" s="29">
        <f t="shared" si="80"/>
        <v>0</v>
      </c>
      <c r="AH220" s="29">
        <f t="shared" si="81"/>
        <v>0</v>
      </c>
      <c r="AI220" s="29">
        <f t="shared" si="82"/>
        <v>0</v>
      </c>
      <c r="AJ220" s="29">
        <f t="shared" si="83"/>
        <v>0</v>
      </c>
      <c r="AK220" s="29">
        <f t="shared" si="84"/>
        <v>0</v>
      </c>
      <c r="AL220" s="29">
        <f t="shared" si="85"/>
        <v>0</v>
      </c>
      <c r="AM220" s="29">
        <f t="shared" si="86"/>
        <v>0</v>
      </c>
      <c r="AN220" s="29">
        <f t="shared" si="87"/>
        <v>1</v>
      </c>
      <c r="AO220" s="29">
        <f t="shared" si="88"/>
        <v>0</v>
      </c>
      <c r="AP220" s="29"/>
      <c r="AQ220" s="29"/>
      <c r="AR220" s="29">
        <f t="shared" si="89"/>
        <v>3</v>
      </c>
      <c r="AS220" s="29">
        <f t="shared" si="90"/>
        <v>3</v>
      </c>
      <c r="AT220" s="29" t="str">
        <f t="shared" si="91"/>
        <v>Correct</v>
      </c>
      <c r="AU220" s="29"/>
      <c r="AV220" s="96" t="str">
        <f>IFERROR(VLOOKUP(Table1[[#This Row],[RespondentID]],'All Data'!$A:$CO,87,FALSE),"unknown")</f>
        <v>Woman</v>
      </c>
      <c r="AW220" s="96" t="str">
        <f>IFERROR(VLOOKUP(Table1[[#This Row],[RespondentID]],'All Data'!$A:$CO,88,FALSE),"unknown")</f>
        <v>65+ years</v>
      </c>
      <c r="AX220" s="96" t="str">
        <f>IFERROR(VLOOKUP(Table1[[#This Row],[RespondentID]],'All Data'!$A:$CO,89,FALSE),"unknown")</f>
        <v>Nassau</v>
      </c>
      <c r="AY220" s="96" t="str">
        <f>IFERROR(VLOOKUP(Table1[[#This Row],[RespondentID]],'All Data'!$A:$CO,90,FALSE),"unknown")</f>
        <v>Plainview, 11803</v>
      </c>
      <c r="AZ220" s="96" t="str">
        <f>IFERROR(VLOOKUP(Table1[[#This Row],[RespondentID]],'All Data'!$A:$CO,91,FALSE),"unknown")</f>
        <v>White</v>
      </c>
      <c r="BA220" s="96" t="str">
        <f>IFERROR(VLOOKUP(Table1[[#This Row],[RespondentID]],'All Data'!$A:$CO,92,FALSE),"unknown")</f>
        <v>Not Hispanic or Latino</v>
      </c>
      <c r="BB220" s="96" t="str">
        <f>IFERROR(VLOOKUP(Table1[[#This Row],[RespondentID]],'All Data'!$A:$CO,93,FALSE),"unknown")</f>
        <v>English</v>
      </c>
      <c r="BC220" s="96" t="str">
        <f>IFERROR(VLOOKUP(Table1[[#This Row],[RespondentID]],'All Data'!$A:$CW,94,FALSE),"unknown")</f>
        <v>$50,000 to $74,999</v>
      </c>
      <c r="BD220" s="96" t="str">
        <f>IFERROR(VLOOKUP(Table1[[#This Row],[RespondentID]],'All Data'!$A:$CW,95,FALSE),"unknown")</f>
        <v>College graduate</v>
      </c>
      <c r="BE220" s="96" t="str">
        <f>IFERROR(VLOOKUP(Table1[[#This Row],[RespondentID]],'All Data'!$A:$CW,96,FALSE),"unknown")</f>
        <v>Employed for wages</v>
      </c>
      <c r="BF220" s="96" t="str">
        <f>IFERROR(VLOOKUP(Table1[[#This Row],[RespondentID]],'All Data'!$A:$CW,97,FALSE),"unknown")</f>
        <v>Yes</v>
      </c>
      <c r="BG220" s="96" t="str">
        <f>IFERROR(VLOOKUP(Table1[[#This Row],[RespondentID]],'All Data'!$A:$CW,98,FALSE),"unknown")</f>
        <v>Medicare, Private/Commercial</v>
      </c>
      <c r="BH220" s="96" t="str">
        <f>IFERROR(VLOOKUP(Table1[[#This Row],[RespondentID]],'All Data'!$A:$CW,99,FALSE),"unknown")</f>
        <v>Yes</v>
      </c>
    </row>
    <row r="221" spans="1:60">
      <c r="A221">
        <v>18045027813</v>
      </c>
      <c r="R221" t="s">
        <v>62</v>
      </c>
      <c r="U221" s="29">
        <f t="shared" si="69"/>
        <v>1</v>
      </c>
      <c r="V221" s="29">
        <f t="shared" si="70"/>
        <v>3</v>
      </c>
      <c r="W221" s="29"/>
      <c r="X221" s="29">
        <f t="shared" si="71"/>
        <v>0</v>
      </c>
      <c r="Y221" s="29">
        <f t="shared" si="72"/>
        <v>0</v>
      </c>
      <c r="Z221" s="29">
        <f t="shared" si="73"/>
        <v>0</v>
      </c>
      <c r="AA221" s="29">
        <f t="shared" si="74"/>
        <v>0</v>
      </c>
      <c r="AB221" s="29">
        <f t="shared" si="75"/>
        <v>0</v>
      </c>
      <c r="AC221" s="29">
        <f t="shared" si="76"/>
        <v>0</v>
      </c>
      <c r="AD221" s="29">
        <f t="shared" si="77"/>
        <v>0</v>
      </c>
      <c r="AE221" s="29">
        <f t="shared" si="78"/>
        <v>0</v>
      </c>
      <c r="AF221" s="29">
        <f t="shared" si="79"/>
        <v>0</v>
      </c>
      <c r="AG221" s="29">
        <f t="shared" si="80"/>
        <v>0</v>
      </c>
      <c r="AH221" s="29">
        <f t="shared" si="81"/>
        <v>0</v>
      </c>
      <c r="AI221" s="29">
        <f t="shared" si="82"/>
        <v>0</v>
      </c>
      <c r="AJ221" s="29">
        <f t="shared" si="83"/>
        <v>0</v>
      </c>
      <c r="AK221" s="29">
        <f t="shared" si="84"/>
        <v>0</v>
      </c>
      <c r="AL221" s="29">
        <f t="shared" si="85"/>
        <v>0</v>
      </c>
      <c r="AM221" s="29">
        <f t="shared" si="86"/>
        <v>0</v>
      </c>
      <c r="AN221" s="29">
        <f t="shared" si="87"/>
        <v>1</v>
      </c>
      <c r="AO221" s="29">
        <f t="shared" si="88"/>
        <v>0</v>
      </c>
      <c r="AP221" s="29"/>
      <c r="AQ221" s="29"/>
      <c r="AR221" s="29">
        <f t="shared" si="89"/>
        <v>1</v>
      </c>
      <c r="AS221" s="29">
        <f t="shared" si="90"/>
        <v>1</v>
      </c>
      <c r="AT221" s="29" t="str">
        <f t="shared" si="91"/>
        <v>Correct</v>
      </c>
      <c r="AU221" s="29"/>
      <c r="AV221" s="96" t="str">
        <f>IFERROR(VLOOKUP(Table1[[#This Row],[RespondentID]],'All Data'!$A:$CO,87,FALSE),"unknown")</f>
        <v>Woman</v>
      </c>
      <c r="AW221" s="96" t="str">
        <f>IFERROR(VLOOKUP(Table1[[#This Row],[RespondentID]],'All Data'!$A:$CO,88,FALSE),"unknown")</f>
        <v>55-64 years</v>
      </c>
      <c r="AX221" s="96" t="str">
        <f>IFERROR(VLOOKUP(Table1[[#This Row],[RespondentID]],'All Data'!$A:$CO,89,FALSE),"unknown")</f>
        <v>Nassau</v>
      </c>
      <c r="AY221" s="96" t="str">
        <f>IFERROR(VLOOKUP(Table1[[#This Row],[RespondentID]],'All Data'!$A:$CO,90,FALSE),"unknown")</f>
        <v>Hicksville, 11801</v>
      </c>
      <c r="AZ221" s="96">
        <f>IFERROR(VLOOKUP(Table1[[#This Row],[RespondentID]],'All Data'!$A:$CO,91,FALSE),"unknown")</f>
        <v>0</v>
      </c>
      <c r="BA221" s="96" t="str">
        <f>IFERROR(VLOOKUP(Table1[[#This Row],[RespondentID]],'All Data'!$A:$CO,92,FALSE),"unknown")</f>
        <v>Not Hispanic or Latino</v>
      </c>
      <c r="BB221" s="96" t="str">
        <f>IFERROR(VLOOKUP(Table1[[#This Row],[RespondentID]],'All Data'!$A:$CO,93,FALSE),"unknown")</f>
        <v>English</v>
      </c>
      <c r="BC221" s="96">
        <f>IFERROR(VLOOKUP(Table1[[#This Row],[RespondentID]],'All Data'!$A:$CW,94,FALSE),"unknown")</f>
        <v>0</v>
      </c>
      <c r="BD221" s="96">
        <f>IFERROR(VLOOKUP(Table1[[#This Row],[RespondentID]],'All Data'!$A:$CW,95,FALSE),"unknown")</f>
        <v>0</v>
      </c>
      <c r="BE221" s="96" t="str">
        <f>IFERROR(VLOOKUP(Table1[[#This Row],[RespondentID]],'All Data'!$A:$CW,96,FALSE),"unknown")</f>
        <v>Employed for wages</v>
      </c>
      <c r="BF221" s="96" t="str">
        <f>IFERROR(VLOOKUP(Table1[[#This Row],[RespondentID]],'All Data'!$A:$CW,97,FALSE),"unknown")</f>
        <v>Yes</v>
      </c>
      <c r="BG221" s="96" t="str">
        <f>IFERROR(VLOOKUP(Table1[[#This Row],[RespondentID]],'All Data'!$A:$CW,98,FALSE),"unknown")</f>
        <v>Private/Commercial</v>
      </c>
      <c r="BH221" s="96" t="str">
        <f>IFERROR(VLOOKUP(Table1[[#This Row],[RespondentID]],'All Data'!$A:$CW,99,FALSE),"unknown")</f>
        <v>Yes</v>
      </c>
    </row>
    <row r="222" spans="1:60">
      <c r="A222">
        <v>18045027595</v>
      </c>
      <c r="C222" t="s">
        <v>50</v>
      </c>
      <c r="D222" t="s">
        <v>51</v>
      </c>
      <c r="J222" t="s">
        <v>56</v>
      </c>
      <c r="S222" t="s">
        <v>63</v>
      </c>
      <c r="U222" s="29">
        <f t="shared" si="69"/>
        <v>4</v>
      </c>
      <c r="V222" s="29">
        <f t="shared" si="70"/>
        <v>0.75</v>
      </c>
      <c r="W222" s="29"/>
      <c r="X222" s="29">
        <f t="shared" si="71"/>
        <v>0</v>
      </c>
      <c r="Y222" s="29">
        <f t="shared" si="72"/>
        <v>0.75</v>
      </c>
      <c r="Z222" s="29">
        <f t="shared" si="73"/>
        <v>0.75</v>
      </c>
      <c r="AA222" s="29">
        <f t="shared" si="74"/>
        <v>0</v>
      </c>
      <c r="AB222" s="29">
        <f t="shared" si="75"/>
        <v>0</v>
      </c>
      <c r="AC222" s="29">
        <f t="shared" si="76"/>
        <v>0</v>
      </c>
      <c r="AD222" s="29">
        <f t="shared" si="77"/>
        <v>0</v>
      </c>
      <c r="AE222" s="29">
        <f t="shared" si="78"/>
        <v>0</v>
      </c>
      <c r="AF222" s="29">
        <f t="shared" si="79"/>
        <v>0.75</v>
      </c>
      <c r="AG222" s="29">
        <f t="shared" si="80"/>
        <v>0</v>
      </c>
      <c r="AH222" s="29">
        <f t="shared" si="81"/>
        <v>0</v>
      </c>
      <c r="AI222" s="29">
        <f t="shared" si="82"/>
        <v>0</v>
      </c>
      <c r="AJ222" s="29">
        <f t="shared" si="83"/>
        <v>0</v>
      </c>
      <c r="AK222" s="29">
        <f t="shared" si="84"/>
        <v>0</v>
      </c>
      <c r="AL222" s="29">
        <f t="shared" si="85"/>
        <v>0</v>
      </c>
      <c r="AM222" s="29">
        <f t="shared" si="86"/>
        <v>0</v>
      </c>
      <c r="AN222" s="29">
        <f t="shared" si="87"/>
        <v>0</v>
      </c>
      <c r="AO222" s="29">
        <f t="shared" si="88"/>
        <v>0.75</v>
      </c>
      <c r="AP222" s="29"/>
      <c r="AQ222" s="29"/>
      <c r="AR222" s="29">
        <f t="shared" si="89"/>
        <v>3</v>
      </c>
      <c r="AS222" s="29">
        <f t="shared" si="90"/>
        <v>4</v>
      </c>
      <c r="AT222" s="29" t="str">
        <f t="shared" si="91"/>
        <v>Correct</v>
      </c>
      <c r="AU222" s="29"/>
      <c r="AV222" s="96" t="str">
        <f>IFERROR(VLOOKUP(Table1[[#This Row],[RespondentID]],'All Data'!$A:$CO,87,FALSE),"unknown")</f>
        <v>Woman</v>
      </c>
      <c r="AW222" s="96" t="str">
        <f>IFERROR(VLOOKUP(Table1[[#This Row],[RespondentID]],'All Data'!$A:$CO,88,FALSE),"unknown")</f>
        <v>55-64 years</v>
      </c>
      <c r="AX222" s="96" t="str">
        <f>IFERROR(VLOOKUP(Table1[[#This Row],[RespondentID]],'All Data'!$A:$CO,89,FALSE),"unknown")</f>
        <v>Suffolk</v>
      </c>
      <c r="AY222" s="96" t="str">
        <f>IFERROR(VLOOKUP(Table1[[#This Row],[RespondentID]],'All Data'!$A:$CO,90,FALSE),"unknown")</f>
        <v>Islip, 11751</v>
      </c>
      <c r="AZ222" s="96" t="str">
        <f>IFERROR(VLOOKUP(Table1[[#This Row],[RespondentID]],'All Data'!$A:$CO,91,FALSE),"unknown")</f>
        <v>White</v>
      </c>
      <c r="BA222" s="96" t="str">
        <f>IFERROR(VLOOKUP(Table1[[#This Row],[RespondentID]],'All Data'!$A:$CO,92,FALSE),"unknown")</f>
        <v>Not Hispanic or Latino</v>
      </c>
      <c r="BB222" s="96" t="str">
        <f>IFERROR(VLOOKUP(Table1[[#This Row],[RespondentID]],'All Data'!$A:$CO,93,FALSE),"unknown")</f>
        <v>English</v>
      </c>
      <c r="BC222" s="96" t="str">
        <f>IFERROR(VLOOKUP(Table1[[#This Row],[RespondentID]],'All Data'!$A:$CW,94,FALSE),"unknown")</f>
        <v>$50,000 to $74,999</v>
      </c>
      <c r="BD222" s="96" t="str">
        <f>IFERROR(VLOOKUP(Table1[[#This Row],[RespondentID]],'All Data'!$A:$CW,95,FALSE),"unknown")</f>
        <v>College graduate</v>
      </c>
      <c r="BE222" s="96" t="str">
        <f>IFERROR(VLOOKUP(Table1[[#This Row],[RespondentID]],'All Data'!$A:$CW,96,FALSE),"unknown")</f>
        <v>Employed for wages</v>
      </c>
      <c r="BF222" s="96" t="str">
        <f>IFERROR(VLOOKUP(Table1[[#This Row],[RespondentID]],'All Data'!$A:$CW,97,FALSE),"unknown")</f>
        <v>No</v>
      </c>
      <c r="BG222" s="96" t="str">
        <f>IFERROR(VLOOKUP(Table1[[#This Row],[RespondentID]],'All Data'!$A:$CW,98,FALSE),"unknown")</f>
        <v>Medicare</v>
      </c>
      <c r="BH222" s="96" t="str">
        <f>IFERROR(VLOOKUP(Table1[[#This Row],[RespondentID]],'All Data'!$A:$CW,99,FALSE),"unknown")</f>
        <v>Yes</v>
      </c>
    </row>
    <row r="223" spans="1:60">
      <c r="A223">
        <v>18044787096</v>
      </c>
      <c r="D223" t="s">
        <v>51</v>
      </c>
      <c r="R223" t="s">
        <v>62</v>
      </c>
      <c r="S223" t="s">
        <v>63</v>
      </c>
      <c r="U223" s="29">
        <f t="shared" si="69"/>
        <v>3</v>
      </c>
      <c r="V223" s="29">
        <f t="shared" si="70"/>
        <v>1</v>
      </c>
      <c r="W223" s="29"/>
      <c r="X223" s="29">
        <f t="shared" si="71"/>
        <v>0</v>
      </c>
      <c r="Y223" s="29">
        <f t="shared" si="72"/>
        <v>0</v>
      </c>
      <c r="Z223" s="29">
        <f t="shared" si="73"/>
        <v>1</v>
      </c>
      <c r="AA223" s="29">
        <f t="shared" si="74"/>
        <v>0</v>
      </c>
      <c r="AB223" s="29">
        <f t="shared" si="75"/>
        <v>0</v>
      </c>
      <c r="AC223" s="29">
        <f t="shared" si="76"/>
        <v>0</v>
      </c>
      <c r="AD223" s="29">
        <f t="shared" si="77"/>
        <v>0</v>
      </c>
      <c r="AE223" s="29">
        <f t="shared" si="78"/>
        <v>0</v>
      </c>
      <c r="AF223" s="29">
        <f t="shared" si="79"/>
        <v>0</v>
      </c>
      <c r="AG223" s="29">
        <f t="shared" si="80"/>
        <v>0</v>
      </c>
      <c r="AH223" s="29">
        <f t="shared" si="81"/>
        <v>0</v>
      </c>
      <c r="AI223" s="29">
        <f t="shared" si="82"/>
        <v>0</v>
      </c>
      <c r="AJ223" s="29">
        <f t="shared" si="83"/>
        <v>0</v>
      </c>
      <c r="AK223" s="29">
        <f t="shared" si="84"/>
        <v>0</v>
      </c>
      <c r="AL223" s="29">
        <f t="shared" si="85"/>
        <v>0</v>
      </c>
      <c r="AM223" s="29">
        <f t="shared" si="86"/>
        <v>0</v>
      </c>
      <c r="AN223" s="29">
        <f t="shared" si="87"/>
        <v>1</v>
      </c>
      <c r="AO223" s="29">
        <f t="shared" si="88"/>
        <v>1</v>
      </c>
      <c r="AP223" s="29"/>
      <c r="AQ223" s="29"/>
      <c r="AR223" s="29">
        <f t="shared" si="89"/>
        <v>3</v>
      </c>
      <c r="AS223" s="29">
        <f t="shared" si="90"/>
        <v>3</v>
      </c>
      <c r="AT223" s="29" t="str">
        <f t="shared" si="91"/>
        <v>Correct</v>
      </c>
      <c r="AU223" s="29"/>
      <c r="AV223" s="96" t="str">
        <f>IFERROR(VLOOKUP(Table1[[#This Row],[RespondentID]],'All Data'!$A:$CO,87,FALSE),"unknown")</f>
        <v>Woman</v>
      </c>
      <c r="AW223" s="96" t="str">
        <f>IFERROR(VLOOKUP(Table1[[#This Row],[RespondentID]],'All Data'!$A:$CO,88,FALSE),"unknown")</f>
        <v>45-54 years</v>
      </c>
      <c r="AX223" s="96" t="str">
        <f>IFERROR(VLOOKUP(Table1[[#This Row],[RespondentID]],'All Data'!$A:$CO,89,FALSE),"unknown")</f>
        <v>Nassau</v>
      </c>
      <c r="AY223" s="96" t="str">
        <f>IFERROR(VLOOKUP(Table1[[#This Row],[RespondentID]],'All Data'!$A:$CO,90,FALSE),"unknown")</f>
        <v>Massapequa Park, 11762</v>
      </c>
      <c r="AZ223" s="96" t="str">
        <f>IFERROR(VLOOKUP(Table1[[#This Row],[RespondentID]],'All Data'!$A:$CO,91,FALSE),"unknown")</f>
        <v>White</v>
      </c>
      <c r="BA223" s="96" t="str">
        <f>IFERROR(VLOOKUP(Table1[[#This Row],[RespondentID]],'All Data'!$A:$CO,92,FALSE),"unknown")</f>
        <v>Not Hispanic or Latino</v>
      </c>
      <c r="BB223" s="96" t="str">
        <f>IFERROR(VLOOKUP(Table1[[#This Row],[RespondentID]],'All Data'!$A:$CO,93,FALSE),"unknown")</f>
        <v>English</v>
      </c>
      <c r="BC223" s="96" t="str">
        <f>IFERROR(VLOOKUP(Table1[[#This Row],[RespondentID]],'All Data'!$A:$CW,94,FALSE),"unknown")</f>
        <v>Over $125,000</v>
      </c>
      <c r="BD223" s="96" t="str">
        <f>IFERROR(VLOOKUP(Table1[[#This Row],[RespondentID]],'All Data'!$A:$CW,95,FALSE),"unknown")</f>
        <v>Graduate school</v>
      </c>
      <c r="BE223" s="96" t="str">
        <f>IFERROR(VLOOKUP(Table1[[#This Row],[RespondentID]],'All Data'!$A:$CW,96,FALSE),"unknown")</f>
        <v>Employed for wages</v>
      </c>
      <c r="BF223" s="96" t="str">
        <f>IFERROR(VLOOKUP(Table1[[#This Row],[RespondentID]],'All Data'!$A:$CW,97,FALSE),"unknown")</f>
        <v>Yes</v>
      </c>
      <c r="BG223" s="96" t="str">
        <f>IFERROR(VLOOKUP(Table1[[#This Row],[RespondentID]],'All Data'!$A:$CW,98,FALSE),"unknown")</f>
        <v>Private/Commercial</v>
      </c>
      <c r="BH223" s="96" t="str">
        <f>IFERROR(VLOOKUP(Table1[[#This Row],[RespondentID]],'All Data'!$A:$CW,99,FALSE),"unknown")</f>
        <v>Yes</v>
      </c>
    </row>
    <row r="224" spans="1:60">
      <c r="A224">
        <v>18044786958</v>
      </c>
      <c r="E224" t="s">
        <v>17</v>
      </c>
      <c r="U224" s="29">
        <f t="shared" si="69"/>
        <v>1</v>
      </c>
      <c r="V224" s="29">
        <f t="shared" si="70"/>
        <v>3</v>
      </c>
      <c r="W224" s="29"/>
      <c r="X224" s="29">
        <f t="shared" si="71"/>
        <v>0</v>
      </c>
      <c r="Y224" s="29">
        <f t="shared" si="72"/>
        <v>0</v>
      </c>
      <c r="Z224" s="29">
        <f t="shared" si="73"/>
        <v>0</v>
      </c>
      <c r="AA224" s="29">
        <f t="shared" si="74"/>
        <v>1</v>
      </c>
      <c r="AB224" s="29">
        <f t="shared" si="75"/>
        <v>0</v>
      </c>
      <c r="AC224" s="29">
        <f t="shared" si="76"/>
        <v>0</v>
      </c>
      <c r="AD224" s="29">
        <f t="shared" si="77"/>
        <v>0</v>
      </c>
      <c r="AE224" s="29">
        <f t="shared" si="78"/>
        <v>0</v>
      </c>
      <c r="AF224" s="29">
        <f t="shared" si="79"/>
        <v>0</v>
      </c>
      <c r="AG224" s="29">
        <f t="shared" si="80"/>
        <v>0</v>
      </c>
      <c r="AH224" s="29">
        <f t="shared" si="81"/>
        <v>0</v>
      </c>
      <c r="AI224" s="29">
        <f t="shared" si="82"/>
        <v>0</v>
      </c>
      <c r="AJ224" s="29">
        <f t="shared" si="83"/>
        <v>0</v>
      </c>
      <c r="AK224" s="29">
        <f t="shared" si="84"/>
        <v>0</v>
      </c>
      <c r="AL224" s="29">
        <f t="shared" si="85"/>
        <v>0</v>
      </c>
      <c r="AM224" s="29">
        <f t="shared" si="86"/>
        <v>0</v>
      </c>
      <c r="AN224" s="29">
        <f t="shared" si="87"/>
        <v>0</v>
      </c>
      <c r="AO224" s="29">
        <f t="shared" si="88"/>
        <v>0</v>
      </c>
      <c r="AP224" s="29"/>
      <c r="AQ224" s="29"/>
      <c r="AR224" s="29">
        <f t="shared" si="89"/>
        <v>1</v>
      </c>
      <c r="AS224" s="29">
        <f t="shared" si="90"/>
        <v>1</v>
      </c>
      <c r="AT224" s="29" t="str">
        <f t="shared" si="91"/>
        <v>Correct</v>
      </c>
      <c r="AU224" s="29"/>
      <c r="AV224" s="96" t="str">
        <f>IFERROR(VLOOKUP(Table1[[#This Row],[RespondentID]],'All Data'!$A:$CO,87,FALSE),"unknown")</f>
        <v>Woman</v>
      </c>
      <c r="AW224" s="96" t="str">
        <f>IFERROR(VLOOKUP(Table1[[#This Row],[RespondentID]],'All Data'!$A:$CO,88,FALSE),"unknown")</f>
        <v>45-54 years</v>
      </c>
      <c r="AX224" s="96" t="str">
        <f>IFERROR(VLOOKUP(Table1[[#This Row],[RespondentID]],'All Data'!$A:$CO,89,FALSE),"unknown")</f>
        <v>Nassau</v>
      </c>
      <c r="AY224" s="96" t="str">
        <f>IFERROR(VLOOKUP(Table1[[#This Row],[RespondentID]],'All Data'!$A:$CO,90,FALSE),"unknown")</f>
        <v>Hicksville, 11801</v>
      </c>
      <c r="AZ224" s="96" t="str">
        <f>IFERROR(VLOOKUP(Table1[[#This Row],[RespondentID]],'All Data'!$A:$CO,91,FALSE),"unknown")</f>
        <v>White</v>
      </c>
      <c r="BA224" s="96" t="str">
        <f>IFERROR(VLOOKUP(Table1[[#This Row],[RespondentID]],'All Data'!$A:$CO,92,FALSE),"unknown")</f>
        <v>Not Hispanic or Latino</v>
      </c>
      <c r="BB224" s="96" t="str">
        <f>IFERROR(VLOOKUP(Table1[[#This Row],[RespondentID]],'All Data'!$A:$CO,93,FALSE),"unknown")</f>
        <v>English</v>
      </c>
      <c r="BC224" s="96" t="str">
        <f>IFERROR(VLOOKUP(Table1[[#This Row],[RespondentID]],'All Data'!$A:$CW,94,FALSE),"unknown")</f>
        <v>Over $125,000</v>
      </c>
      <c r="BD224" s="96" t="str">
        <f>IFERROR(VLOOKUP(Table1[[#This Row],[RespondentID]],'All Data'!$A:$CW,95,FALSE),"unknown")</f>
        <v>College graduate</v>
      </c>
      <c r="BE224" s="96" t="str">
        <f>IFERROR(VLOOKUP(Table1[[#This Row],[RespondentID]],'All Data'!$A:$CW,96,FALSE),"unknown")</f>
        <v>Employed for wages</v>
      </c>
      <c r="BF224" s="96" t="str">
        <f>IFERROR(VLOOKUP(Table1[[#This Row],[RespondentID]],'All Data'!$A:$CW,97,FALSE),"unknown")</f>
        <v>Yes</v>
      </c>
      <c r="BG224" s="96" t="str">
        <f>IFERROR(VLOOKUP(Table1[[#This Row],[RespondentID]],'All Data'!$A:$CW,98,FALSE),"unknown")</f>
        <v>Private/Commercial</v>
      </c>
      <c r="BH224" s="96" t="str">
        <f>IFERROR(VLOOKUP(Table1[[#This Row],[RespondentID]],'All Data'!$A:$CW,99,FALSE),"unknown")</f>
        <v>Yes</v>
      </c>
    </row>
    <row r="225" spans="1:60">
      <c r="A225">
        <v>18044786837</v>
      </c>
      <c r="T225" t="s">
        <v>586</v>
      </c>
      <c r="U225" s="29">
        <f t="shared" si="69"/>
        <v>1</v>
      </c>
      <c r="V225" s="29">
        <f t="shared" si="70"/>
        <v>3</v>
      </c>
      <c r="W225" s="29"/>
      <c r="X225" s="29">
        <f t="shared" si="71"/>
        <v>0</v>
      </c>
      <c r="Y225" s="29">
        <f t="shared" si="72"/>
        <v>0</v>
      </c>
      <c r="Z225" s="29">
        <f t="shared" si="73"/>
        <v>0</v>
      </c>
      <c r="AA225" s="29">
        <f t="shared" si="74"/>
        <v>0</v>
      </c>
      <c r="AB225" s="29">
        <f t="shared" si="75"/>
        <v>0</v>
      </c>
      <c r="AC225" s="29">
        <f t="shared" si="76"/>
        <v>0</v>
      </c>
      <c r="AD225" s="29">
        <f t="shared" si="77"/>
        <v>0</v>
      </c>
      <c r="AE225" s="29">
        <f t="shared" si="78"/>
        <v>0</v>
      </c>
      <c r="AF225" s="29">
        <f t="shared" si="79"/>
        <v>0</v>
      </c>
      <c r="AG225" s="29">
        <f t="shared" si="80"/>
        <v>0</v>
      </c>
      <c r="AH225" s="29">
        <f t="shared" si="81"/>
        <v>0</v>
      </c>
      <c r="AI225" s="29">
        <f t="shared" si="82"/>
        <v>0</v>
      </c>
      <c r="AJ225" s="29">
        <f t="shared" si="83"/>
        <v>0</v>
      </c>
      <c r="AK225" s="29">
        <f t="shared" si="84"/>
        <v>0</v>
      </c>
      <c r="AL225" s="29">
        <f t="shared" si="85"/>
        <v>0</v>
      </c>
      <c r="AM225" s="29">
        <f t="shared" si="86"/>
        <v>0</v>
      </c>
      <c r="AN225" s="29">
        <f t="shared" si="87"/>
        <v>0</v>
      </c>
      <c r="AO225" s="29">
        <f t="shared" si="88"/>
        <v>0</v>
      </c>
      <c r="AP225" s="29"/>
      <c r="AQ225" s="29"/>
      <c r="AR225" s="29">
        <f t="shared" si="89"/>
        <v>0</v>
      </c>
      <c r="AS225" s="29">
        <f t="shared" si="90"/>
        <v>1</v>
      </c>
      <c r="AT225" s="29" t="str">
        <f t="shared" si="91"/>
        <v>Wrong</v>
      </c>
      <c r="AU225" s="29"/>
      <c r="AV225" s="96" t="str">
        <f>IFERROR(VLOOKUP(Table1[[#This Row],[RespondentID]],'All Data'!$A:$CO,87,FALSE),"unknown")</f>
        <v>Woman</v>
      </c>
      <c r="AW225" s="96" t="str">
        <f>IFERROR(VLOOKUP(Table1[[#This Row],[RespondentID]],'All Data'!$A:$CO,88,FALSE),"unknown")</f>
        <v>45-54 years</v>
      </c>
      <c r="AX225" s="96" t="str">
        <f>IFERROR(VLOOKUP(Table1[[#This Row],[RespondentID]],'All Data'!$A:$CO,89,FALSE),"unknown")</f>
        <v>Nassau</v>
      </c>
      <c r="AY225" s="96" t="str">
        <f>IFERROR(VLOOKUP(Table1[[#This Row],[RespondentID]],'All Data'!$A:$CO,90,FALSE),"unknown")</f>
        <v>Old Bethpage, 11804</v>
      </c>
      <c r="AZ225" s="96" t="str">
        <f>IFERROR(VLOOKUP(Table1[[#This Row],[RespondentID]],'All Data'!$A:$CO,91,FALSE),"unknown")</f>
        <v>White</v>
      </c>
      <c r="BA225" s="96" t="str">
        <f>IFERROR(VLOOKUP(Table1[[#This Row],[RespondentID]],'All Data'!$A:$CO,92,FALSE),"unknown")</f>
        <v>Not Hispanic or Latino</v>
      </c>
      <c r="BB225" s="96" t="str">
        <f>IFERROR(VLOOKUP(Table1[[#This Row],[RespondentID]],'All Data'!$A:$CO,93,FALSE),"unknown")</f>
        <v>English</v>
      </c>
      <c r="BC225" s="96" t="str">
        <f>IFERROR(VLOOKUP(Table1[[#This Row],[RespondentID]],'All Data'!$A:$CW,94,FALSE),"unknown")</f>
        <v>Over $125,000</v>
      </c>
      <c r="BD225" s="96" t="str">
        <f>IFERROR(VLOOKUP(Table1[[#This Row],[RespondentID]],'All Data'!$A:$CW,95,FALSE),"unknown")</f>
        <v>Other (please specify)</v>
      </c>
      <c r="BE225" s="96" t="str">
        <f>IFERROR(VLOOKUP(Table1[[#This Row],[RespondentID]],'All Data'!$A:$CW,96,FALSE),"unknown")</f>
        <v>Employed for wages</v>
      </c>
      <c r="BF225" s="96" t="str">
        <f>IFERROR(VLOOKUP(Table1[[#This Row],[RespondentID]],'All Data'!$A:$CW,97,FALSE),"unknown")</f>
        <v>Yes</v>
      </c>
      <c r="BG225" s="96" t="str">
        <f>IFERROR(VLOOKUP(Table1[[#This Row],[RespondentID]],'All Data'!$A:$CW,98,FALSE),"unknown")</f>
        <v>Private/Commercial</v>
      </c>
      <c r="BH225" s="96" t="str">
        <f>IFERROR(VLOOKUP(Table1[[#This Row],[RespondentID]],'All Data'!$A:$CW,99,FALSE),"unknown")</f>
        <v>Yes</v>
      </c>
    </row>
    <row r="226" spans="1:60">
      <c r="A226">
        <v>18044784626</v>
      </c>
      <c r="E226" t="s">
        <v>17</v>
      </c>
      <c r="G226" t="s">
        <v>53</v>
      </c>
      <c r="N226" t="s">
        <v>24</v>
      </c>
      <c r="U226" s="29">
        <f t="shared" si="69"/>
        <v>3</v>
      </c>
      <c r="V226" s="29">
        <f t="shared" si="70"/>
        <v>1</v>
      </c>
      <c r="W226" s="29"/>
      <c r="X226" s="29">
        <f t="shared" si="71"/>
        <v>0</v>
      </c>
      <c r="Y226" s="29">
        <f t="shared" si="72"/>
        <v>0</v>
      </c>
      <c r="Z226" s="29">
        <f t="shared" si="73"/>
        <v>0</v>
      </c>
      <c r="AA226" s="29">
        <f t="shared" si="74"/>
        <v>1</v>
      </c>
      <c r="AB226" s="29">
        <f t="shared" si="75"/>
        <v>0</v>
      </c>
      <c r="AC226" s="29">
        <f t="shared" si="76"/>
        <v>1</v>
      </c>
      <c r="AD226" s="29">
        <f t="shared" si="77"/>
        <v>0</v>
      </c>
      <c r="AE226" s="29">
        <f t="shared" si="78"/>
        <v>0</v>
      </c>
      <c r="AF226" s="29">
        <f t="shared" si="79"/>
        <v>0</v>
      </c>
      <c r="AG226" s="29">
        <f t="shared" si="80"/>
        <v>0</v>
      </c>
      <c r="AH226" s="29">
        <f t="shared" si="81"/>
        <v>0</v>
      </c>
      <c r="AI226" s="29">
        <f t="shared" si="82"/>
        <v>0</v>
      </c>
      <c r="AJ226" s="29">
        <f t="shared" si="83"/>
        <v>1</v>
      </c>
      <c r="AK226" s="29">
        <f t="shared" si="84"/>
        <v>0</v>
      </c>
      <c r="AL226" s="29">
        <f t="shared" si="85"/>
        <v>0</v>
      </c>
      <c r="AM226" s="29">
        <f t="shared" si="86"/>
        <v>0</v>
      </c>
      <c r="AN226" s="29">
        <f t="shared" si="87"/>
        <v>0</v>
      </c>
      <c r="AO226" s="29">
        <f t="shared" si="88"/>
        <v>0</v>
      </c>
      <c r="AP226" s="29"/>
      <c r="AQ226" s="29"/>
      <c r="AR226" s="29">
        <f t="shared" si="89"/>
        <v>3</v>
      </c>
      <c r="AS226" s="29">
        <f t="shared" si="90"/>
        <v>3</v>
      </c>
      <c r="AT226" s="29" t="str">
        <f t="shared" si="91"/>
        <v>Correct</v>
      </c>
      <c r="AU226" s="29"/>
      <c r="AV226" s="96" t="str">
        <f>IFERROR(VLOOKUP(Table1[[#This Row],[RespondentID]],'All Data'!$A:$CO,87,FALSE),"unknown")</f>
        <v>Woman</v>
      </c>
      <c r="AW226" s="96" t="str">
        <f>IFERROR(VLOOKUP(Table1[[#This Row],[RespondentID]],'All Data'!$A:$CO,88,FALSE),"unknown")</f>
        <v>18-24 years</v>
      </c>
      <c r="AX226" s="96" t="str">
        <f>IFERROR(VLOOKUP(Table1[[#This Row],[RespondentID]],'All Data'!$A:$CO,89,FALSE),"unknown")</f>
        <v>Suffolk</v>
      </c>
      <c r="AY226" s="96" t="str">
        <f>IFERROR(VLOOKUP(Table1[[#This Row],[RespondentID]],'All Data'!$A:$CO,90,FALSE),"unknown")</f>
        <v>Melville, 11747</v>
      </c>
      <c r="AZ226" s="96" t="str">
        <f>IFERROR(VLOOKUP(Table1[[#This Row],[RespondentID]],'All Data'!$A:$CO,91,FALSE),"unknown")</f>
        <v>White</v>
      </c>
      <c r="BA226" s="96" t="str">
        <f>IFERROR(VLOOKUP(Table1[[#This Row],[RespondentID]],'All Data'!$A:$CO,92,FALSE),"unknown")</f>
        <v>Not Hispanic or Latino</v>
      </c>
      <c r="BB226" s="96" t="str">
        <f>IFERROR(VLOOKUP(Table1[[#This Row],[RespondentID]],'All Data'!$A:$CO,93,FALSE),"unknown")</f>
        <v>English</v>
      </c>
      <c r="BC226" s="96" t="str">
        <f>IFERROR(VLOOKUP(Table1[[#This Row],[RespondentID]],'All Data'!$A:$CW,94,FALSE),"unknown")</f>
        <v>$50,000 to $74,999</v>
      </c>
      <c r="BD226" s="96" t="str">
        <f>IFERROR(VLOOKUP(Table1[[#This Row],[RespondentID]],'All Data'!$A:$CW,95,FALSE),"unknown")</f>
        <v>High school graduate</v>
      </c>
      <c r="BE226" s="96" t="str">
        <f>IFERROR(VLOOKUP(Table1[[#This Row],[RespondentID]],'All Data'!$A:$CW,96,FALSE),"unknown")</f>
        <v>Employed for wages</v>
      </c>
      <c r="BF226" s="96" t="str">
        <f>IFERROR(VLOOKUP(Table1[[#This Row],[RespondentID]],'All Data'!$A:$CW,97,FALSE),"unknown")</f>
        <v>Yes</v>
      </c>
      <c r="BG226" s="96" t="str">
        <f>IFERROR(VLOOKUP(Table1[[#This Row],[RespondentID]],'All Data'!$A:$CW,98,FALSE),"unknown")</f>
        <v>Private/Commercial</v>
      </c>
      <c r="BH226" s="96">
        <f>IFERROR(VLOOKUP(Table1[[#This Row],[RespondentID]],'All Data'!$A:$CW,99,FALSE),"unknown")</f>
        <v>0</v>
      </c>
    </row>
    <row r="227" spans="1:60">
      <c r="A227">
        <v>18044784492</v>
      </c>
      <c r="B227" t="s">
        <v>49</v>
      </c>
      <c r="D227" t="s">
        <v>51</v>
      </c>
      <c r="E227" t="s">
        <v>17</v>
      </c>
      <c r="G227" t="s">
        <v>53</v>
      </c>
      <c r="H227" t="s">
        <v>54</v>
      </c>
      <c r="L227" t="s">
        <v>58</v>
      </c>
      <c r="N227" t="s">
        <v>24</v>
      </c>
      <c r="O227" t="s">
        <v>20</v>
      </c>
      <c r="S227" t="s">
        <v>63</v>
      </c>
      <c r="U227" s="29">
        <f t="shared" si="69"/>
        <v>9</v>
      </c>
      <c r="V227" s="29">
        <f t="shared" si="70"/>
        <v>0.33333333333333331</v>
      </c>
      <c r="W227" s="29"/>
      <c r="X227" s="29">
        <f t="shared" si="71"/>
        <v>0.33333333333333331</v>
      </c>
      <c r="Y227" s="29">
        <f t="shared" si="72"/>
        <v>0</v>
      </c>
      <c r="Z227" s="29">
        <f t="shared" si="73"/>
        <v>0.33333333333333331</v>
      </c>
      <c r="AA227" s="29">
        <f t="shared" si="74"/>
        <v>0.33333333333333331</v>
      </c>
      <c r="AB227" s="29">
        <f t="shared" si="75"/>
        <v>0</v>
      </c>
      <c r="AC227" s="29">
        <f t="shared" si="76"/>
        <v>0.33333333333333331</v>
      </c>
      <c r="AD227" s="29">
        <f t="shared" si="77"/>
        <v>0.33333333333333331</v>
      </c>
      <c r="AE227" s="29">
        <f t="shared" si="78"/>
        <v>0</v>
      </c>
      <c r="AF227" s="29">
        <f t="shared" si="79"/>
        <v>0</v>
      </c>
      <c r="AG227" s="29">
        <f t="shared" si="80"/>
        <v>0</v>
      </c>
      <c r="AH227" s="29">
        <f t="shared" si="81"/>
        <v>0.33333333333333331</v>
      </c>
      <c r="AI227" s="29">
        <f t="shared" si="82"/>
        <v>0</v>
      </c>
      <c r="AJ227" s="29">
        <f t="shared" si="83"/>
        <v>0.33333333333333331</v>
      </c>
      <c r="AK227" s="29">
        <f t="shared" si="84"/>
        <v>0.33333333333333331</v>
      </c>
      <c r="AL227" s="29">
        <f t="shared" si="85"/>
        <v>0</v>
      </c>
      <c r="AM227" s="29">
        <f t="shared" si="86"/>
        <v>0</v>
      </c>
      <c r="AN227" s="29">
        <f t="shared" si="87"/>
        <v>0</v>
      </c>
      <c r="AO227" s="29">
        <f t="shared" si="88"/>
        <v>0.33333333333333331</v>
      </c>
      <c r="AP227" s="29"/>
      <c r="AQ227" s="29"/>
      <c r="AR227" s="29">
        <f t="shared" si="89"/>
        <v>3</v>
      </c>
      <c r="AS227" s="29">
        <f t="shared" si="90"/>
        <v>9</v>
      </c>
      <c r="AT227" s="29" t="str">
        <f t="shared" si="91"/>
        <v>Correct</v>
      </c>
      <c r="AU227" s="29"/>
      <c r="AV227" s="96" t="str">
        <f>IFERROR(VLOOKUP(Table1[[#This Row],[RespondentID]],'All Data'!$A:$CO,87,FALSE),"unknown")</f>
        <v>Woman</v>
      </c>
      <c r="AW227" s="96" t="str">
        <f>IFERROR(VLOOKUP(Table1[[#This Row],[RespondentID]],'All Data'!$A:$CO,88,FALSE),"unknown")</f>
        <v>25-34 years</v>
      </c>
      <c r="AX227" s="96" t="str">
        <f>IFERROR(VLOOKUP(Table1[[#This Row],[RespondentID]],'All Data'!$A:$CO,89,FALSE),"unknown")</f>
        <v>Nassau</v>
      </c>
      <c r="AY227" s="96" t="str">
        <f>IFERROR(VLOOKUP(Table1[[#This Row],[RespondentID]],'All Data'!$A:$CO,90,FALSE),"unknown")</f>
        <v>Bethpage, 11714</v>
      </c>
      <c r="AZ227" s="96" t="str">
        <f>IFERROR(VLOOKUP(Table1[[#This Row],[RespondentID]],'All Data'!$A:$CO,91,FALSE),"unknown")</f>
        <v>White</v>
      </c>
      <c r="BA227" s="96" t="str">
        <f>IFERROR(VLOOKUP(Table1[[#This Row],[RespondentID]],'All Data'!$A:$CO,92,FALSE),"unknown")</f>
        <v>Hispanic or Latino</v>
      </c>
      <c r="BB227" s="96" t="str">
        <f>IFERROR(VLOOKUP(Table1[[#This Row],[RespondentID]],'All Data'!$A:$CO,93,FALSE),"unknown")</f>
        <v>English, Spanish</v>
      </c>
      <c r="BC227" s="96" t="str">
        <f>IFERROR(VLOOKUP(Table1[[#This Row],[RespondentID]],'All Data'!$A:$CW,94,FALSE),"unknown")</f>
        <v>$50,000 to $74,999</v>
      </c>
      <c r="BD227" s="96" t="str">
        <f>IFERROR(VLOOKUP(Table1[[#This Row],[RespondentID]],'All Data'!$A:$CW,95,FALSE),"unknown")</f>
        <v>High school graduate</v>
      </c>
      <c r="BE227" s="96" t="str">
        <f>IFERROR(VLOOKUP(Table1[[#This Row],[RespondentID]],'All Data'!$A:$CW,96,FALSE),"unknown")</f>
        <v>Employed for wages</v>
      </c>
      <c r="BF227" s="96" t="str">
        <f>IFERROR(VLOOKUP(Table1[[#This Row],[RespondentID]],'All Data'!$A:$CW,97,FALSE),"unknown")</f>
        <v>Yes</v>
      </c>
      <c r="BG227" s="96" t="str">
        <f>IFERROR(VLOOKUP(Table1[[#This Row],[RespondentID]],'All Data'!$A:$CW,98,FALSE),"unknown")</f>
        <v>Private/Commercial</v>
      </c>
      <c r="BH227" s="96">
        <f>IFERROR(VLOOKUP(Table1[[#This Row],[RespondentID]],'All Data'!$A:$CW,99,FALSE),"unknown")</f>
        <v>0</v>
      </c>
    </row>
    <row r="228" spans="1:60">
      <c r="A228">
        <v>18044784303</v>
      </c>
      <c r="B228" t="s">
        <v>49</v>
      </c>
      <c r="G228" t="s">
        <v>53</v>
      </c>
      <c r="H228" t="s">
        <v>54</v>
      </c>
      <c r="N228" t="s">
        <v>24</v>
      </c>
      <c r="U228" s="29">
        <f t="shared" si="69"/>
        <v>4</v>
      </c>
      <c r="V228" s="29">
        <f t="shared" si="70"/>
        <v>0.75</v>
      </c>
      <c r="W228" s="29"/>
      <c r="X228" s="29">
        <f t="shared" si="71"/>
        <v>0.75</v>
      </c>
      <c r="Y228" s="29">
        <f t="shared" si="72"/>
        <v>0</v>
      </c>
      <c r="Z228" s="29">
        <f t="shared" si="73"/>
        <v>0</v>
      </c>
      <c r="AA228" s="29">
        <f t="shared" si="74"/>
        <v>0</v>
      </c>
      <c r="AB228" s="29">
        <f t="shared" si="75"/>
        <v>0</v>
      </c>
      <c r="AC228" s="29">
        <f t="shared" si="76"/>
        <v>0.75</v>
      </c>
      <c r="AD228" s="29">
        <f t="shared" si="77"/>
        <v>0.75</v>
      </c>
      <c r="AE228" s="29">
        <f t="shared" si="78"/>
        <v>0</v>
      </c>
      <c r="AF228" s="29">
        <f t="shared" si="79"/>
        <v>0</v>
      </c>
      <c r="AG228" s="29">
        <f t="shared" si="80"/>
        <v>0</v>
      </c>
      <c r="AH228" s="29">
        <f t="shared" si="81"/>
        <v>0</v>
      </c>
      <c r="AI228" s="29">
        <f t="shared" si="82"/>
        <v>0</v>
      </c>
      <c r="AJ228" s="29">
        <f t="shared" si="83"/>
        <v>0.75</v>
      </c>
      <c r="AK228" s="29">
        <f t="shared" si="84"/>
        <v>0</v>
      </c>
      <c r="AL228" s="29">
        <f t="shared" si="85"/>
        <v>0</v>
      </c>
      <c r="AM228" s="29">
        <f t="shared" si="86"/>
        <v>0</v>
      </c>
      <c r="AN228" s="29">
        <f t="shared" si="87"/>
        <v>0</v>
      </c>
      <c r="AO228" s="29">
        <f t="shared" si="88"/>
        <v>0</v>
      </c>
      <c r="AP228" s="29"/>
      <c r="AQ228" s="29"/>
      <c r="AR228" s="29">
        <f t="shared" si="89"/>
        <v>3</v>
      </c>
      <c r="AS228" s="29">
        <f t="shared" si="90"/>
        <v>4</v>
      </c>
      <c r="AT228" s="29" t="str">
        <f t="shared" si="91"/>
        <v>Correct</v>
      </c>
      <c r="AU228" s="29"/>
      <c r="AV228" s="96" t="str">
        <f>IFERROR(VLOOKUP(Table1[[#This Row],[RespondentID]],'All Data'!$A:$CO,87,FALSE),"unknown")</f>
        <v>Man</v>
      </c>
      <c r="AW228" s="96" t="str">
        <f>IFERROR(VLOOKUP(Table1[[#This Row],[RespondentID]],'All Data'!$A:$CO,88,FALSE),"unknown")</f>
        <v>35-44 years</v>
      </c>
      <c r="AX228" s="96" t="str">
        <f>IFERROR(VLOOKUP(Table1[[#This Row],[RespondentID]],'All Data'!$A:$CO,89,FALSE),"unknown")</f>
        <v>Suffolk</v>
      </c>
      <c r="AY228" s="96" t="str">
        <f>IFERROR(VLOOKUP(Table1[[#This Row],[RespondentID]],'All Data'!$A:$CO,90,FALSE),"unknown")</f>
        <v>Huntington, 11743</v>
      </c>
      <c r="AZ228" s="96" t="str">
        <f>IFERROR(VLOOKUP(Table1[[#This Row],[RespondentID]],'All Data'!$A:$CO,91,FALSE),"unknown")</f>
        <v>White</v>
      </c>
      <c r="BA228" s="96" t="str">
        <f>IFERROR(VLOOKUP(Table1[[#This Row],[RespondentID]],'All Data'!$A:$CO,92,FALSE),"unknown")</f>
        <v>Hispanic or Latino</v>
      </c>
      <c r="BB228" s="96" t="str">
        <f>IFERROR(VLOOKUP(Table1[[#This Row],[RespondentID]],'All Data'!$A:$CO,93,FALSE),"unknown")</f>
        <v>English, Spanish</v>
      </c>
      <c r="BC228" s="96" t="str">
        <f>IFERROR(VLOOKUP(Table1[[#This Row],[RespondentID]],'All Data'!$A:$CW,94,FALSE),"unknown")</f>
        <v>$75,000 to $125,000</v>
      </c>
      <c r="BD228" s="96" t="str">
        <f>IFERROR(VLOOKUP(Table1[[#This Row],[RespondentID]],'All Data'!$A:$CW,95,FALSE),"unknown")</f>
        <v>High school graduate</v>
      </c>
      <c r="BE228" s="96" t="str">
        <f>IFERROR(VLOOKUP(Table1[[#This Row],[RespondentID]],'All Data'!$A:$CW,96,FALSE),"unknown")</f>
        <v>Employed for wages</v>
      </c>
      <c r="BF228" s="96" t="str">
        <f>IFERROR(VLOOKUP(Table1[[#This Row],[RespondentID]],'All Data'!$A:$CW,97,FALSE),"unknown")</f>
        <v>Yes</v>
      </c>
      <c r="BG228" s="96" t="str">
        <f>IFERROR(VLOOKUP(Table1[[#This Row],[RespondentID]],'All Data'!$A:$CW,98,FALSE),"unknown")</f>
        <v>Private/Commercial</v>
      </c>
      <c r="BH228" s="96">
        <f>IFERROR(VLOOKUP(Table1[[#This Row],[RespondentID]],'All Data'!$A:$CW,99,FALSE),"unknown")</f>
        <v>0</v>
      </c>
    </row>
    <row r="229" spans="1:60">
      <c r="A229">
        <v>18044784158</v>
      </c>
      <c r="B229" t="s">
        <v>49</v>
      </c>
      <c r="E229" t="s">
        <v>17</v>
      </c>
      <c r="G229" t="s">
        <v>53</v>
      </c>
      <c r="N229" t="s">
        <v>24</v>
      </c>
      <c r="O229" t="s">
        <v>20</v>
      </c>
      <c r="U229" s="29">
        <f t="shared" si="69"/>
        <v>5</v>
      </c>
      <c r="V229" s="29">
        <f t="shared" si="70"/>
        <v>0.6</v>
      </c>
      <c r="W229" s="29"/>
      <c r="X229" s="29">
        <f t="shared" si="71"/>
        <v>0.6</v>
      </c>
      <c r="Y229" s="29">
        <f t="shared" si="72"/>
        <v>0</v>
      </c>
      <c r="Z229" s="29">
        <f t="shared" si="73"/>
        <v>0</v>
      </c>
      <c r="AA229" s="29">
        <f t="shared" si="74"/>
        <v>0.6</v>
      </c>
      <c r="AB229" s="29">
        <f t="shared" si="75"/>
        <v>0</v>
      </c>
      <c r="AC229" s="29">
        <f t="shared" si="76"/>
        <v>0.6</v>
      </c>
      <c r="AD229" s="29">
        <f t="shared" si="77"/>
        <v>0</v>
      </c>
      <c r="AE229" s="29">
        <f t="shared" si="78"/>
        <v>0</v>
      </c>
      <c r="AF229" s="29">
        <f t="shared" si="79"/>
        <v>0</v>
      </c>
      <c r="AG229" s="29">
        <f t="shared" si="80"/>
        <v>0</v>
      </c>
      <c r="AH229" s="29">
        <f t="shared" si="81"/>
        <v>0</v>
      </c>
      <c r="AI229" s="29">
        <f t="shared" si="82"/>
        <v>0</v>
      </c>
      <c r="AJ229" s="29">
        <f t="shared" si="83"/>
        <v>0.6</v>
      </c>
      <c r="AK229" s="29">
        <f t="shared" si="84"/>
        <v>0.6</v>
      </c>
      <c r="AL229" s="29">
        <f t="shared" si="85"/>
        <v>0</v>
      </c>
      <c r="AM229" s="29">
        <f t="shared" si="86"/>
        <v>0</v>
      </c>
      <c r="AN229" s="29">
        <f t="shared" si="87"/>
        <v>0</v>
      </c>
      <c r="AO229" s="29">
        <f t="shared" si="88"/>
        <v>0</v>
      </c>
      <c r="AP229" s="29"/>
      <c r="AQ229" s="29"/>
      <c r="AR229" s="29">
        <f t="shared" si="89"/>
        <v>3</v>
      </c>
      <c r="AS229" s="29">
        <f t="shared" si="90"/>
        <v>5</v>
      </c>
      <c r="AT229" s="29" t="str">
        <f t="shared" si="91"/>
        <v>Correct</v>
      </c>
      <c r="AU229" s="29"/>
      <c r="AV229" s="96" t="str">
        <f>IFERROR(VLOOKUP(Table1[[#This Row],[RespondentID]],'All Data'!$A:$CO,87,FALSE),"unknown")</f>
        <v>Woman</v>
      </c>
      <c r="AW229" s="96" t="str">
        <f>IFERROR(VLOOKUP(Table1[[#This Row],[RespondentID]],'All Data'!$A:$CO,88,FALSE),"unknown")</f>
        <v>35-44 years</v>
      </c>
      <c r="AX229" s="96" t="str">
        <f>IFERROR(VLOOKUP(Table1[[#This Row],[RespondentID]],'All Data'!$A:$CO,89,FALSE),"unknown")</f>
        <v>Suffolk</v>
      </c>
      <c r="AY229" s="96" t="str">
        <f>IFERROR(VLOOKUP(Table1[[#This Row],[RespondentID]],'All Data'!$A:$CO,90,FALSE),"unknown")</f>
        <v>Huntington Station, 11746</v>
      </c>
      <c r="AZ229" s="96" t="str">
        <f>IFERROR(VLOOKUP(Table1[[#This Row],[RespondentID]],'All Data'!$A:$CO,91,FALSE),"unknown")</f>
        <v>White</v>
      </c>
      <c r="BA229" s="96" t="str">
        <f>IFERROR(VLOOKUP(Table1[[#This Row],[RespondentID]],'All Data'!$A:$CO,92,FALSE),"unknown")</f>
        <v>Hispanic or Latino</v>
      </c>
      <c r="BB229" s="96" t="str">
        <f>IFERROR(VLOOKUP(Table1[[#This Row],[RespondentID]],'All Data'!$A:$CO,93,FALSE),"unknown")</f>
        <v>English, Spanish</v>
      </c>
      <c r="BC229" s="96" t="str">
        <f>IFERROR(VLOOKUP(Table1[[#This Row],[RespondentID]],'All Data'!$A:$CW,94,FALSE),"unknown")</f>
        <v>$75,000 to $125,000</v>
      </c>
      <c r="BD229" s="96" t="str">
        <f>IFERROR(VLOOKUP(Table1[[#This Row],[RespondentID]],'All Data'!$A:$CW,95,FALSE),"unknown")</f>
        <v>High school graduate</v>
      </c>
      <c r="BE229" s="96" t="str">
        <f>IFERROR(VLOOKUP(Table1[[#This Row],[RespondentID]],'All Data'!$A:$CW,96,FALSE),"unknown")</f>
        <v>Employed for wages</v>
      </c>
      <c r="BF229" s="96" t="str">
        <f>IFERROR(VLOOKUP(Table1[[#This Row],[RespondentID]],'All Data'!$A:$CW,97,FALSE),"unknown")</f>
        <v>Yes</v>
      </c>
      <c r="BG229" s="96" t="str">
        <f>IFERROR(VLOOKUP(Table1[[#This Row],[RespondentID]],'All Data'!$A:$CW,98,FALSE),"unknown")</f>
        <v>Private/Commercial</v>
      </c>
      <c r="BH229" s="96">
        <f>IFERROR(VLOOKUP(Table1[[#This Row],[RespondentID]],'All Data'!$A:$CW,99,FALSE),"unknown")</f>
        <v>0</v>
      </c>
    </row>
    <row r="230" spans="1:60">
      <c r="A230">
        <v>18044784034</v>
      </c>
      <c r="B230" t="s">
        <v>49</v>
      </c>
      <c r="E230" t="s">
        <v>17</v>
      </c>
      <c r="F230" t="s">
        <v>52</v>
      </c>
      <c r="G230" t="s">
        <v>53</v>
      </c>
      <c r="H230" t="s">
        <v>54</v>
      </c>
      <c r="L230" t="s">
        <v>58</v>
      </c>
      <c r="N230" t="s">
        <v>24</v>
      </c>
      <c r="Q230" t="s">
        <v>61</v>
      </c>
      <c r="S230" t="s">
        <v>63</v>
      </c>
      <c r="U230" s="29">
        <f t="shared" si="69"/>
        <v>9</v>
      </c>
      <c r="V230" s="29">
        <f t="shared" si="70"/>
        <v>0.33333333333333331</v>
      </c>
      <c r="W230" s="29"/>
      <c r="X230" s="29">
        <f t="shared" si="71"/>
        <v>0.33333333333333331</v>
      </c>
      <c r="Y230" s="29">
        <f t="shared" si="72"/>
        <v>0</v>
      </c>
      <c r="Z230" s="29">
        <f t="shared" si="73"/>
        <v>0</v>
      </c>
      <c r="AA230" s="29">
        <f t="shared" si="74"/>
        <v>0.33333333333333331</v>
      </c>
      <c r="AB230" s="29">
        <f t="shared" si="75"/>
        <v>0.33333333333333331</v>
      </c>
      <c r="AC230" s="29">
        <f t="shared" si="76"/>
        <v>0.33333333333333331</v>
      </c>
      <c r="AD230" s="29">
        <f t="shared" si="77"/>
        <v>0.33333333333333331</v>
      </c>
      <c r="AE230" s="29">
        <f t="shared" si="78"/>
        <v>0</v>
      </c>
      <c r="AF230" s="29">
        <f t="shared" si="79"/>
        <v>0</v>
      </c>
      <c r="AG230" s="29">
        <f t="shared" si="80"/>
        <v>0</v>
      </c>
      <c r="AH230" s="29">
        <f t="shared" si="81"/>
        <v>0.33333333333333331</v>
      </c>
      <c r="AI230" s="29">
        <f t="shared" si="82"/>
        <v>0</v>
      </c>
      <c r="AJ230" s="29">
        <f t="shared" si="83"/>
        <v>0.33333333333333331</v>
      </c>
      <c r="AK230" s="29">
        <f t="shared" si="84"/>
        <v>0</v>
      </c>
      <c r="AL230" s="29">
        <f t="shared" si="85"/>
        <v>0</v>
      </c>
      <c r="AM230" s="29">
        <f t="shared" si="86"/>
        <v>0.33333333333333331</v>
      </c>
      <c r="AN230" s="29">
        <f t="shared" si="87"/>
        <v>0</v>
      </c>
      <c r="AO230" s="29">
        <f t="shared" si="88"/>
        <v>0.33333333333333331</v>
      </c>
      <c r="AP230" s="29"/>
      <c r="AQ230" s="29"/>
      <c r="AR230" s="29">
        <f t="shared" si="89"/>
        <v>3</v>
      </c>
      <c r="AS230" s="29">
        <f t="shared" si="90"/>
        <v>9</v>
      </c>
      <c r="AT230" s="29" t="str">
        <f t="shared" si="91"/>
        <v>Correct</v>
      </c>
      <c r="AU230" s="29"/>
      <c r="AV230" s="96" t="str">
        <f>IFERROR(VLOOKUP(Table1[[#This Row],[RespondentID]],'All Data'!$A:$CO,87,FALSE),"unknown")</f>
        <v>Man</v>
      </c>
      <c r="AW230" s="96" t="str">
        <f>IFERROR(VLOOKUP(Table1[[#This Row],[RespondentID]],'All Data'!$A:$CO,88,FALSE),"unknown")</f>
        <v>18-24 years</v>
      </c>
      <c r="AX230" s="96" t="str">
        <f>IFERROR(VLOOKUP(Table1[[#This Row],[RespondentID]],'All Data'!$A:$CO,89,FALSE),"unknown")</f>
        <v>Suffolk</v>
      </c>
      <c r="AY230" s="96" t="str">
        <f>IFERROR(VLOOKUP(Table1[[#This Row],[RespondentID]],'All Data'!$A:$CO,90,FALSE),"unknown")</f>
        <v>Brentwood, 11717</v>
      </c>
      <c r="AZ230" s="96" t="str">
        <f>IFERROR(VLOOKUP(Table1[[#This Row],[RespondentID]],'All Data'!$A:$CO,91,FALSE),"unknown")</f>
        <v>White</v>
      </c>
      <c r="BA230" s="96" t="str">
        <f>IFERROR(VLOOKUP(Table1[[#This Row],[RespondentID]],'All Data'!$A:$CO,92,FALSE),"unknown")</f>
        <v>Hispanic or Latino</v>
      </c>
      <c r="BB230" s="96" t="str">
        <f>IFERROR(VLOOKUP(Table1[[#This Row],[RespondentID]],'All Data'!$A:$CO,93,FALSE),"unknown")</f>
        <v>English, Spanish</v>
      </c>
      <c r="BC230" s="96" t="str">
        <f>IFERROR(VLOOKUP(Table1[[#This Row],[RespondentID]],'All Data'!$A:$CW,94,FALSE),"unknown")</f>
        <v>$35,000 to $49,999</v>
      </c>
      <c r="BD230" s="96" t="str">
        <f>IFERROR(VLOOKUP(Table1[[#This Row],[RespondentID]],'All Data'!$A:$CW,95,FALSE),"unknown")</f>
        <v>High school graduate</v>
      </c>
      <c r="BE230" s="96" t="str">
        <f>IFERROR(VLOOKUP(Table1[[#This Row],[RespondentID]],'All Data'!$A:$CW,96,FALSE),"unknown")</f>
        <v>Employed for wages</v>
      </c>
      <c r="BF230" s="96" t="str">
        <f>IFERROR(VLOOKUP(Table1[[#This Row],[RespondentID]],'All Data'!$A:$CW,97,FALSE),"unknown")</f>
        <v>Yes</v>
      </c>
      <c r="BG230" s="96" t="str">
        <f>IFERROR(VLOOKUP(Table1[[#This Row],[RespondentID]],'All Data'!$A:$CW,98,FALSE),"unknown")</f>
        <v>Private/Commercial</v>
      </c>
      <c r="BH230" s="96">
        <f>IFERROR(VLOOKUP(Table1[[#This Row],[RespondentID]],'All Data'!$A:$CW,99,FALSE),"unknown")</f>
        <v>0</v>
      </c>
    </row>
    <row r="231" spans="1:60">
      <c r="A231">
        <v>18044783875</v>
      </c>
      <c r="B231" t="s">
        <v>49</v>
      </c>
      <c r="C231" t="s">
        <v>50</v>
      </c>
      <c r="E231" t="s">
        <v>17</v>
      </c>
      <c r="F231" t="s">
        <v>52</v>
      </c>
      <c r="G231" t="s">
        <v>53</v>
      </c>
      <c r="H231" t="s">
        <v>54</v>
      </c>
      <c r="L231" t="s">
        <v>58</v>
      </c>
      <c r="N231" t="s">
        <v>24</v>
      </c>
      <c r="O231" t="s">
        <v>20</v>
      </c>
      <c r="S231" t="s">
        <v>63</v>
      </c>
      <c r="U231" s="29">
        <f t="shared" si="69"/>
        <v>10</v>
      </c>
      <c r="V231" s="29">
        <f t="shared" si="70"/>
        <v>0.3</v>
      </c>
      <c r="W231" s="29"/>
      <c r="X231" s="29">
        <f t="shared" si="71"/>
        <v>0.3</v>
      </c>
      <c r="Y231" s="29">
        <f t="shared" si="72"/>
        <v>0.3</v>
      </c>
      <c r="Z231" s="29">
        <f t="shared" si="73"/>
        <v>0</v>
      </c>
      <c r="AA231" s="29">
        <f t="shared" si="74"/>
        <v>0.3</v>
      </c>
      <c r="AB231" s="29">
        <f t="shared" si="75"/>
        <v>0.3</v>
      </c>
      <c r="AC231" s="29">
        <f t="shared" si="76"/>
        <v>0.3</v>
      </c>
      <c r="AD231" s="29">
        <f t="shared" si="77"/>
        <v>0.3</v>
      </c>
      <c r="AE231" s="29">
        <f t="shared" si="78"/>
        <v>0</v>
      </c>
      <c r="AF231" s="29">
        <f t="shared" si="79"/>
        <v>0</v>
      </c>
      <c r="AG231" s="29">
        <f t="shared" si="80"/>
        <v>0</v>
      </c>
      <c r="AH231" s="29">
        <f t="shared" si="81"/>
        <v>0.3</v>
      </c>
      <c r="AI231" s="29">
        <f t="shared" si="82"/>
        <v>0</v>
      </c>
      <c r="AJ231" s="29">
        <f t="shared" si="83"/>
        <v>0.3</v>
      </c>
      <c r="AK231" s="29">
        <f t="shared" si="84"/>
        <v>0.3</v>
      </c>
      <c r="AL231" s="29">
        <f t="shared" si="85"/>
        <v>0</v>
      </c>
      <c r="AM231" s="29">
        <f t="shared" si="86"/>
        <v>0</v>
      </c>
      <c r="AN231" s="29">
        <f t="shared" si="87"/>
        <v>0</v>
      </c>
      <c r="AO231" s="29">
        <f t="shared" si="88"/>
        <v>0.3</v>
      </c>
      <c r="AP231" s="29"/>
      <c r="AQ231" s="29"/>
      <c r="AR231" s="29">
        <f t="shared" si="89"/>
        <v>2.9999999999999996</v>
      </c>
      <c r="AS231" s="29">
        <f t="shared" si="90"/>
        <v>10</v>
      </c>
      <c r="AT231" s="29" t="str">
        <f t="shared" si="91"/>
        <v>Correct</v>
      </c>
      <c r="AU231" s="29"/>
      <c r="AV231" s="96" t="str">
        <f>IFERROR(VLOOKUP(Table1[[#This Row],[RespondentID]],'All Data'!$A:$CO,87,FALSE),"unknown")</f>
        <v>Woman</v>
      </c>
      <c r="AW231" s="96" t="str">
        <f>IFERROR(VLOOKUP(Table1[[#This Row],[RespondentID]],'All Data'!$A:$CO,88,FALSE),"unknown")</f>
        <v>55-64 years</v>
      </c>
      <c r="AX231" s="96" t="str">
        <f>IFERROR(VLOOKUP(Table1[[#This Row],[RespondentID]],'All Data'!$A:$CO,89,FALSE),"unknown")</f>
        <v>Suffolk</v>
      </c>
      <c r="AY231" s="96" t="str">
        <f>IFERROR(VLOOKUP(Table1[[#This Row],[RespondentID]],'All Data'!$A:$CO,90,FALSE),"unknown")</f>
        <v>Greenlawn, 11740</v>
      </c>
      <c r="AZ231" s="96" t="str">
        <f>IFERROR(VLOOKUP(Table1[[#This Row],[RespondentID]],'All Data'!$A:$CO,91,FALSE),"unknown")</f>
        <v>White</v>
      </c>
      <c r="BA231" s="96" t="str">
        <f>IFERROR(VLOOKUP(Table1[[#This Row],[RespondentID]],'All Data'!$A:$CO,92,FALSE),"unknown")</f>
        <v>Hispanic or Latino</v>
      </c>
      <c r="BB231" s="96" t="str">
        <f>IFERROR(VLOOKUP(Table1[[#This Row],[RespondentID]],'All Data'!$A:$CO,93,FALSE),"unknown")</f>
        <v>English, Spanish</v>
      </c>
      <c r="BC231" s="96" t="str">
        <f>IFERROR(VLOOKUP(Table1[[#This Row],[RespondentID]],'All Data'!$A:$CW,94,FALSE),"unknown")</f>
        <v>$50,000 to $74,999</v>
      </c>
      <c r="BD231" s="96" t="str">
        <f>IFERROR(VLOOKUP(Table1[[#This Row],[RespondentID]],'All Data'!$A:$CW,95,FALSE),"unknown")</f>
        <v>Some high school</v>
      </c>
      <c r="BE231" s="96" t="str">
        <f>IFERROR(VLOOKUP(Table1[[#This Row],[RespondentID]],'All Data'!$A:$CW,96,FALSE),"unknown")</f>
        <v>Employed for wages</v>
      </c>
      <c r="BF231" s="96" t="str">
        <f>IFERROR(VLOOKUP(Table1[[#This Row],[RespondentID]],'All Data'!$A:$CW,97,FALSE),"unknown")</f>
        <v>Yes</v>
      </c>
      <c r="BG231" s="96" t="str">
        <f>IFERROR(VLOOKUP(Table1[[#This Row],[RespondentID]],'All Data'!$A:$CW,98,FALSE),"unknown")</f>
        <v>Private/Commercial</v>
      </c>
      <c r="BH231" s="96">
        <f>IFERROR(VLOOKUP(Table1[[#This Row],[RespondentID]],'All Data'!$A:$CW,99,FALSE),"unknown")</f>
        <v>0</v>
      </c>
    </row>
    <row r="232" spans="1:60">
      <c r="A232">
        <v>18044783693</v>
      </c>
      <c r="B232" t="s">
        <v>49</v>
      </c>
      <c r="E232" t="s">
        <v>17</v>
      </c>
      <c r="F232" t="s">
        <v>52</v>
      </c>
      <c r="G232" t="s">
        <v>53</v>
      </c>
      <c r="H232" t="s">
        <v>54</v>
      </c>
      <c r="L232" t="s">
        <v>58</v>
      </c>
      <c r="N232" t="s">
        <v>24</v>
      </c>
      <c r="U232" s="29">
        <f t="shared" si="69"/>
        <v>7</v>
      </c>
      <c r="V232" s="29">
        <f t="shared" si="70"/>
        <v>0.42857142857142855</v>
      </c>
      <c r="W232" s="29"/>
      <c r="X232" s="29">
        <f t="shared" si="71"/>
        <v>0.42857142857142855</v>
      </c>
      <c r="Y232" s="29">
        <f t="shared" si="72"/>
        <v>0</v>
      </c>
      <c r="Z232" s="29">
        <f t="shared" si="73"/>
        <v>0</v>
      </c>
      <c r="AA232" s="29">
        <f t="shared" si="74"/>
        <v>0.42857142857142855</v>
      </c>
      <c r="AB232" s="29">
        <f t="shared" si="75"/>
        <v>0.42857142857142855</v>
      </c>
      <c r="AC232" s="29">
        <f t="shared" si="76"/>
        <v>0.42857142857142855</v>
      </c>
      <c r="AD232" s="29">
        <f t="shared" si="77"/>
        <v>0.42857142857142855</v>
      </c>
      <c r="AE232" s="29">
        <f t="shared" si="78"/>
        <v>0</v>
      </c>
      <c r="AF232" s="29">
        <f t="shared" si="79"/>
        <v>0</v>
      </c>
      <c r="AG232" s="29">
        <f t="shared" si="80"/>
        <v>0</v>
      </c>
      <c r="AH232" s="29">
        <f t="shared" si="81"/>
        <v>0.42857142857142855</v>
      </c>
      <c r="AI232" s="29">
        <f t="shared" si="82"/>
        <v>0</v>
      </c>
      <c r="AJ232" s="29">
        <f t="shared" si="83"/>
        <v>0.42857142857142855</v>
      </c>
      <c r="AK232" s="29">
        <f t="shared" si="84"/>
        <v>0</v>
      </c>
      <c r="AL232" s="29">
        <f t="shared" si="85"/>
        <v>0</v>
      </c>
      <c r="AM232" s="29">
        <f t="shared" si="86"/>
        <v>0</v>
      </c>
      <c r="AN232" s="29">
        <f t="shared" si="87"/>
        <v>0</v>
      </c>
      <c r="AO232" s="29">
        <f t="shared" si="88"/>
        <v>0</v>
      </c>
      <c r="AP232" s="29"/>
      <c r="AQ232" s="29"/>
      <c r="AR232" s="29">
        <f t="shared" si="89"/>
        <v>2.9999999999999996</v>
      </c>
      <c r="AS232" s="29">
        <f t="shared" si="90"/>
        <v>7</v>
      </c>
      <c r="AT232" s="29" t="str">
        <f t="shared" si="91"/>
        <v>Correct</v>
      </c>
      <c r="AU232" s="29"/>
      <c r="AV232" s="96" t="str">
        <f>IFERROR(VLOOKUP(Table1[[#This Row],[RespondentID]],'All Data'!$A:$CO,87,FALSE),"unknown")</f>
        <v>Man</v>
      </c>
      <c r="AW232" s="96" t="str">
        <f>IFERROR(VLOOKUP(Table1[[#This Row],[RespondentID]],'All Data'!$A:$CO,88,FALSE),"unknown")</f>
        <v>65+ years</v>
      </c>
      <c r="AX232" s="96" t="str">
        <f>IFERROR(VLOOKUP(Table1[[#This Row],[RespondentID]],'All Data'!$A:$CO,89,FALSE),"unknown")</f>
        <v>Suffolk</v>
      </c>
      <c r="AY232" s="96" t="str">
        <f>IFERROR(VLOOKUP(Table1[[#This Row],[RespondentID]],'All Data'!$A:$CO,90,FALSE),"unknown")</f>
        <v>East Northport, 11731</v>
      </c>
      <c r="AZ232" s="96" t="str">
        <f>IFERROR(VLOOKUP(Table1[[#This Row],[RespondentID]],'All Data'!$A:$CO,91,FALSE),"unknown")</f>
        <v>White</v>
      </c>
      <c r="BA232" s="96" t="str">
        <f>IFERROR(VLOOKUP(Table1[[#This Row],[RespondentID]],'All Data'!$A:$CO,92,FALSE),"unknown")</f>
        <v>Hispanic or Latino</v>
      </c>
      <c r="BB232" s="96" t="str">
        <f>IFERROR(VLOOKUP(Table1[[#This Row],[RespondentID]],'All Data'!$A:$CO,93,FALSE),"unknown")</f>
        <v>English, Spanish</v>
      </c>
      <c r="BC232" s="96" t="str">
        <f>IFERROR(VLOOKUP(Table1[[#This Row],[RespondentID]],'All Data'!$A:$CW,94,FALSE),"unknown")</f>
        <v>$50,000 to $74,999</v>
      </c>
      <c r="BD232" s="96" t="str">
        <f>IFERROR(VLOOKUP(Table1[[#This Row],[RespondentID]],'All Data'!$A:$CW,95,FALSE),"unknown")</f>
        <v>Some high school</v>
      </c>
      <c r="BE232" s="96" t="str">
        <f>IFERROR(VLOOKUP(Table1[[#This Row],[RespondentID]],'All Data'!$A:$CW,96,FALSE),"unknown")</f>
        <v>Employed for wages</v>
      </c>
      <c r="BF232" s="96" t="str">
        <f>IFERROR(VLOOKUP(Table1[[#This Row],[RespondentID]],'All Data'!$A:$CW,97,FALSE),"unknown")</f>
        <v>Yes</v>
      </c>
      <c r="BG232" s="96" t="str">
        <f>IFERROR(VLOOKUP(Table1[[#This Row],[RespondentID]],'All Data'!$A:$CW,98,FALSE),"unknown")</f>
        <v>Private/Commercial</v>
      </c>
      <c r="BH232" s="96">
        <f>IFERROR(VLOOKUP(Table1[[#This Row],[RespondentID]],'All Data'!$A:$CW,99,FALSE),"unknown")</f>
        <v>0</v>
      </c>
    </row>
    <row r="233" spans="1:60">
      <c r="A233">
        <v>18044783574</v>
      </c>
      <c r="B233" t="s">
        <v>49</v>
      </c>
      <c r="E233" t="s">
        <v>17</v>
      </c>
      <c r="G233" t="s">
        <v>53</v>
      </c>
      <c r="H233" t="s">
        <v>54</v>
      </c>
      <c r="L233" t="s">
        <v>58</v>
      </c>
      <c r="N233" t="s">
        <v>24</v>
      </c>
      <c r="R233" t="s">
        <v>62</v>
      </c>
      <c r="U233" s="29">
        <f t="shared" si="69"/>
        <v>7</v>
      </c>
      <c r="V233" s="29">
        <f t="shared" si="70"/>
        <v>0.42857142857142855</v>
      </c>
      <c r="W233" s="29"/>
      <c r="X233" s="29">
        <f t="shared" si="71"/>
        <v>0.42857142857142855</v>
      </c>
      <c r="Y233" s="29">
        <f t="shared" si="72"/>
        <v>0</v>
      </c>
      <c r="Z233" s="29">
        <f t="shared" si="73"/>
        <v>0</v>
      </c>
      <c r="AA233" s="29">
        <f t="shared" si="74"/>
        <v>0.42857142857142855</v>
      </c>
      <c r="AB233" s="29">
        <f t="shared" si="75"/>
        <v>0</v>
      </c>
      <c r="AC233" s="29">
        <f t="shared" si="76"/>
        <v>0.42857142857142855</v>
      </c>
      <c r="AD233" s="29">
        <f t="shared" si="77"/>
        <v>0.42857142857142855</v>
      </c>
      <c r="AE233" s="29">
        <f t="shared" si="78"/>
        <v>0</v>
      </c>
      <c r="AF233" s="29">
        <f t="shared" si="79"/>
        <v>0</v>
      </c>
      <c r="AG233" s="29">
        <f t="shared" si="80"/>
        <v>0</v>
      </c>
      <c r="AH233" s="29">
        <f t="shared" si="81"/>
        <v>0.42857142857142855</v>
      </c>
      <c r="AI233" s="29">
        <f t="shared" si="82"/>
        <v>0</v>
      </c>
      <c r="AJ233" s="29">
        <f t="shared" si="83"/>
        <v>0.42857142857142855</v>
      </c>
      <c r="AK233" s="29">
        <f t="shared" si="84"/>
        <v>0</v>
      </c>
      <c r="AL233" s="29">
        <f t="shared" si="85"/>
        <v>0</v>
      </c>
      <c r="AM233" s="29">
        <f t="shared" si="86"/>
        <v>0</v>
      </c>
      <c r="AN233" s="29">
        <f t="shared" si="87"/>
        <v>0.42857142857142855</v>
      </c>
      <c r="AO233" s="29">
        <f t="shared" si="88"/>
        <v>0</v>
      </c>
      <c r="AP233" s="29"/>
      <c r="AQ233" s="29"/>
      <c r="AR233" s="29">
        <f t="shared" si="89"/>
        <v>2.9999999999999996</v>
      </c>
      <c r="AS233" s="29">
        <f t="shared" si="90"/>
        <v>7</v>
      </c>
      <c r="AT233" s="29" t="str">
        <f t="shared" si="91"/>
        <v>Correct</v>
      </c>
      <c r="AU233" s="29"/>
      <c r="AV233" s="96" t="str">
        <f>IFERROR(VLOOKUP(Table1[[#This Row],[RespondentID]],'All Data'!$A:$CO,87,FALSE),"unknown")</f>
        <v>Woman</v>
      </c>
      <c r="AW233" s="96" t="str">
        <f>IFERROR(VLOOKUP(Table1[[#This Row],[RespondentID]],'All Data'!$A:$CO,88,FALSE),"unknown")</f>
        <v>55-64 years</v>
      </c>
      <c r="AX233" s="96" t="str">
        <f>IFERROR(VLOOKUP(Table1[[#This Row],[RespondentID]],'All Data'!$A:$CO,89,FALSE),"unknown")</f>
        <v>Suffolk</v>
      </c>
      <c r="AY233" s="96" t="str">
        <f>IFERROR(VLOOKUP(Table1[[#This Row],[RespondentID]],'All Data'!$A:$CO,90,FALSE),"unknown")</f>
        <v>East Northport, 11731</v>
      </c>
      <c r="AZ233" s="96" t="str">
        <f>IFERROR(VLOOKUP(Table1[[#This Row],[RespondentID]],'All Data'!$A:$CO,91,FALSE),"unknown")</f>
        <v>White</v>
      </c>
      <c r="BA233" s="96">
        <f>IFERROR(VLOOKUP(Table1[[#This Row],[RespondentID]],'All Data'!$A:$CO,92,FALSE),"unknown")</f>
        <v>0</v>
      </c>
      <c r="BB233" s="96" t="str">
        <f>IFERROR(VLOOKUP(Table1[[#This Row],[RespondentID]],'All Data'!$A:$CO,93,FALSE),"unknown")</f>
        <v>English, Spanish</v>
      </c>
      <c r="BC233" s="96" t="str">
        <f>IFERROR(VLOOKUP(Table1[[#This Row],[RespondentID]],'All Data'!$A:$CW,94,FALSE),"unknown")</f>
        <v>$50,000 to $74,999</v>
      </c>
      <c r="BD233" s="96" t="str">
        <f>IFERROR(VLOOKUP(Table1[[#This Row],[RespondentID]],'All Data'!$A:$CW,95,FALSE),"unknown")</f>
        <v>Some high school</v>
      </c>
      <c r="BE233" s="96" t="str">
        <f>IFERROR(VLOOKUP(Table1[[#This Row],[RespondentID]],'All Data'!$A:$CW,96,FALSE),"unknown")</f>
        <v>Retired</v>
      </c>
      <c r="BF233" s="96" t="str">
        <f>IFERROR(VLOOKUP(Table1[[#This Row],[RespondentID]],'All Data'!$A:$CW,97,FALSE),"unknown")</f>
        <v>Yes</v>
      </c>
      <c r="BG233" s="96" t="str">
        <f>IFERROR(VLOOKUP(Table1[[#This Row],[RespondentID]],'All Data'!$A:$CW,98,FALSE),"unknown")</f>
        <v>Private/Commercial</v>
      </c>
      <c r="BH233" s="96">
        <f>IFERROR(VLOOKUP(Table1[[#This Row],[RespondentID]],'All Data'!$A:$CW,99,FALSE),"unknown")</f>
        <v>0</v>
      </c>
    </row>
    <row r="234" spans="1:60">
      <c r="A234">
        <v>18044783425</v>
      </c>
      <c r="D234" t="s">
        <v>51</v>
      </c>
      <c r="E234" t="s">
        <v>17</v>
      </c>
      <c r="F234" t="s">
        <v>52</v>
      </c>
      <c r="G234" t="s">
        <v>53</v>
      </c>
      <c r="L234" t="s">
        <v>58</v>
      </c>
      <c r="M234" t="s">
        <v>59</v>
      </c>
      <c r="P234" t="s">
        <v>60</v>
      </c>
      <c r="R234" t="s">
        <v>62</v>
      </c>
      <c r="U234" s="29">
        <f t="shared" si="69"/>
        <v>8</v>
      </c>
      <c r="V234" s="29">
        <f t="shared" si="70"/>
        <v>0.375</v>
      </c>
      <c r="W234" s="29"/>
      <c r="X234" s="29">
        <f t="shared" si="71"/>
        <v>0</v>
      </c>
      <c r="Y234" s="29">
        <f t="shared" si="72"/>
        <v>0</v>
      </c>
      <c r="Z234" s="29">
        <f t="shared" si="73"/>
        <v>0.375</v>
      </c>
      <c r="AA234" s="29">
        <f t="shared" si="74"/>
        <v>0.375</v>
      </c>
      <c r="AB234" s="29">
        <f t="shared" si="75"/>
        <v>0.375</v>
      </c>
      <c r="AC234" s="29">
        <f t="shared" si="76"/>
        <v>0.375</v>
      </c>
      <c r="AD234" s="29">
        <f t="shared" si="77"/>
        <v>0</v>
      </c>
      <c r="AE234" s="29">
        <f t="shared" si="78"/>
        <v>0</v>
      </c>
      <c r="AF234" s="29">
        <f t="shared" si="79"/>
        <v>0</v>
      </c>
      <c r="AG234" s="29">
        <f t="shared" si="80"/>
        <v>0</v>
      </c>
      <c r="AH234" s="29">
        <f t="shared" si="81"/>
        <v>0.375</v>
      </c>
      <c r="AI234" s="29">
        <f t="shared" si="82"/>
        <v>0.375</v>
      </c>
      <c r="AJ234" s="29">
        <f t="shared" si="83"/>
        <v>0</v>
      </c>
      <c r="AK234" s="29">
        <f t="shared" si="84"/>
        <v>0</v>
      </c>
      <c r="AL234" s="29">
        <f t="shared" si="85"/>
        <v>0.375</v>
      </c>
      <c r="AM234" s="29">
        <f t="shared" si="86"/>
        <v>0</v>
      </c>
      <c r="AN234" s="29">
        <f t="shared" si="87"/>
        <v>0.375</v>
      </c>
      <c r="AO234" s="29">
        <f t="shared" si="88"/>
        <v>0</v>
      </c>
      <c r="AP234" s="29"/>
      <c r="AQ234" s="29"/>
      <c r="AR234" s="29">
        <f t="shared" si="89"/>
        <v>3</v>
      </c>
      <c r="AS234" s="29">
        <f t="shared" si="90"/>
        <v>8</v>
      </c>
      <c r="AT234" s="29" t="str">
        <f t="shared" si="91"/>
        <v>Correct</v>
      </c>
      <c r="AU234" s="29"/>
      <c r="AV234" s="96" t="str">
        <f>IFERROR(VLOOKUP(Table1[[#This Row],[RespondentID]],'All Data'!$A:$CO,87,FALSE),"unknown")</f>
        <v>Man</v>
      </c>
      <c r="AW234" s="96" t="str">
        <f>IFERROR(VLOOKUP(Table1[[#This Row],[RespondentID]],'All Data'!$A:$CO,88,FALSE),"unknown")</f>
        <v>35-44 years</v>
      </c>
      <c r="AX234" s="96" t="str">
        <f>IFERROR(VLOOKUP(Table1[[#This Row],[RespondentID]],'All Data'!$A:$CO,89,FALSE),"unknown")</f>
        <v>Suffolk</v>
      </c>
      <c r="AY234" s="96" t="str">
        <f>IFERROR(VLOOKUP(Table1[[#This Row],[RespondentID]],'All Data'!$A:$CO,90,FALSE),"unknown")</f>
        <v>Commack, 11725</v>
      </c>
      <c r="AZ234" s="96" t="str">
        <f>IFERROR(VLOOKUP(Table1[[#This Row],[RespondentID]],'All Data'!$A:$CO,91,FALSE),"unknown")</f>
        <v>White</v>
      </c>
      <c r="BA234" s="96" t="str">
        <f>IFERROR(VLOOKUP(Table1[[#This Row],[RespondentID]],'All Data'!$A:$CO,92,FALSE),"unknown")</f>
        <v>Hispanic or Latino</v>
      </c>
      <c r="BB234" s="96" t="str">
        <f>IFERROR(VLOOKUP(Table1[[#This Row],[RespondentID]],'All Data'!$A:$CO,93,FALSE),"unknown")</f>
        <v>English, Spanish</v>
      </c>
      <c r="BC234" s="96" t="str">
        <f>IFERROR(VLOOKUP(Table1[[#This Row],[RespondentID]],'All Data'!$A:$CW,94,FALSE),"unknown")</f>
        <v>Over $125,000</v>
      </c>
      <c r="BD234" s="96" t="str">
        <f>IFERROR(VLOOKUP(Table1[[#This Row],[RespondentID]],'All Data'!$A:$CW,95,FALSE),"unknown")</f>
        <v>Some high school</v>
      </c>
      <c r="BE234" s="96" t="str">
        <f>IFERROR(VLOOKUP(Table1[[#This Row],[RespondentID]],'All Data'!$A:$CW,96,FALSE),"unknown")</f>
        <v>Employed for wages</v>
      </c>
      <c r="BF234" s="96" t="str">
        <f>IFERROR(VLOOKUP(Table1[[#This Row],[RespondentID]],'All Data'!$A:$CW,97,FALSE),"unknown")</f>
        <v>Yes</v>
      </c>
      <c r="BG234" s="96" t="str">
        <f>IFERROR(VLOOKUP(Table1[[#This Row],[RespondentID]],'All Data'!$A:$CW,98,FALSE),"unknown")</f>
        <v>Private/Commercial</v>
      </c>
      <c r="BH234" s="96">
        <f>IFERROR(VLOOKUP(Table1[[#This Row],[RespondentID]],'All Data'!$A:$CW,99,FALSE),"unknown")</f>
        <v>0</v>
      </c>
    </row>
    <row r="235" spans="1:60">
      <c r="A235">
        <v>18044783297</v>
      </c>
      <c r="D235" t="s">
        <v>51</v>
      </c>
      <c r="F235" t="s">
        <v>52</v>
      </c>
      <c r="G235" t="s">
        <v>53</v>
      </c>
      <c r="M235" t="s">
        <v>59</v>
      </c>
      <c r="P235" t="s">
        <v>60</v>
      </c>
      <c r="Q235" t="s">
        <v>61</v>
      </c>
      <c r="U235" s="29">
        <f t="shared" si="69"/>
        <v>6</v>
      </c>
      <c r="V235" s="29">
        <f t="shared" si="70"/>
        <v>0.5</v>
      </c>
      <c r="W235" s="29"/>
      <c r="X235" s="29">
        <f t="shared" si="71"/>
        <v>0</v>
      </c>
      <c r="Y235" s="29">
        <f t="shared" si="72"/>
        <v>0</v>
      </c>
      <c r="Z235" s="29">
        <f t="shared" si="73"/>
        <v>0.5</v>
      </c>
      <c r="AA235" s="29">
        <f t="shared" si="74"/>
        <v>0</v>
      </c>
      <c r="AB235" s="29">
        <f t="shared" si="75"/>
        <v>0.5</v>
      </c>
      <c r="AC235" s="29">
        <f t="shared" si="76"/>
        <v>0.5</v>
      </c>
      <c r="AD235" s="29">
        <f t="shared" si="77"/>
        <v>0</v>
      </c>
      <c r="AE235" s="29">
        <f t="shared" si="78"/>
        <v>0</v>
      </c>
      <c r="AF235" s="29">
        <f t="shared" si="79"/>
        <v>0</v>
      </c>
      <c r="AG235" s="29">
        <f t="shared" si="80"/>
        <v>0</v>
      </c>
      <c r="AH235" s="29">
        <f t="shared" si="81"/>
        <v>0</v>
      </c>
      <c r="AI235" s="29">
        <f t="shared" si="82"/>
        <v>0.5</v>
      </c>
      <c r="AJ235" s="29">
        <f t="shared" si="83"/>
        <v>0</v>
      </c>
      <c r="AK235" s="29">
        <f t="shared" si="84"/>
        <v>0</v>
      </c>
      <c r="AL235" s="29">
        <f t="shared" si="85"/>
        <v>0.5</v>
      </c>
      <c r="AM235" s="29">
        <f t="shared" si="86"/>
        <v>0.5</v>
      </c>
      <c r="AN235" s="29">
        <f t="shared" si="87"/>
        <v>0</v>
      </c>
      <c r="AO235" s="29">
        <f t="shared" si="88"/>
        <v>0</v>
      </c>
      <c r="AP235" s="29"/>
      <c r="AQ235" s="29"/>
      <c r="AR235" s="29">
        <f t="shared" si="89"/>
        <v>3</v>
      </c>
      <c r="AS235" s="29">
        <f t="shared" si="90"/>
        <v>6</v>
      </c>
      <c r="AT235" s="29" t="str">
        <f t="shared" si="91"/>
        <v>Correct</v>
      </c>
      <c r="AU235" s="29"/>
      <c r="AV235" s="96" t="str">
        <f>IFERROR(VLOOKUP(Table1[[#This Row],[RespondentID]],'All Data'!$A:$CO,87,FALSE),"unknown")</f>
        <v>Woman</v>
      </c>
      <c r="AW235" s="96" t="str">
        <f>IFERROR(VLOOKUP(Table1[[#This Row],[RespondentID]],'All Data'!$A:$CO,88,FALSE),"unknown")</f>
        <v>35-44 years</v>
      </c>
      <c r="AX235" s="96" t="str">
        <f>IFERROR(VLOOKUP(Table1[[#This Row],[RespondentID]],'All Data'!$A:$CO,89,FALSE),"unknown")</f>
        <v>Suffolk</v>
      </c>
      <c r="AY235" s="96" t="str">
        <f>IFERROR(VLOOKUP(Table1[[#This Row],[RespondentID]],'All Data'!$A:$CO,90,FALSE),"unknown")</f>
        <v>Commack, 11725</v>
      </c>
      <c r="AZ235" s="96" t="str">
        <f>IFERROR(VLOOKUP(Table1[[#This Row],[RespondentID]],'All Data'!$A:$CO,91,FALSE),"unknown")</f>
        <v>White</v>
      </c>
      <c r="BA235" s="96" t="str">
        <f>IFERROR(VLOOKUP(Table1[[#This Row],[RespondentID]],'All Data'!$A:$CO,92,FALSE),"unknown")</f>
        <v>Hispanic or Latino</v>
      </c>
      <c r="BB235" s="96" t="str">
        <f>IFERROR(VLOOKUP(Table1[[#This Row],[RespondentID]],'All Data'!$A:$CO,93,FALSE),"unknown")</f>
        <v>English, Spanish</v>
      </c>
      <c r="BC235" s="96" t="str">
        <f>IFERROR(VLOOKUP(Table1[[#This Row],[RespondentID]],'All Data'!$A:$CW,94,FALSE),"unknown")</f>
        <v>$50,000 to $74,999</v>
      </c>
      <c r="BD235" s="96" t="str">
        <f>IFERROR(VLOOKUP(Table1[[#This Row],[RespondentID]],'All Data'!$A:$CW,95,FALSE),"unknown")</f>
        <v>High school graduate</v>
      </c>
      <c r="BE235" s="96" t="str">
        <f>IFERROR(VLOOKUP(Table1[[#This Row],[RespondentID]],'All Data'!$A:$CW,96,FALSE),"unknown")</f>
        <v>Employed for wages</v>
      </c>
      <c r="BF235" s="96" t="str">
        <f>IFERROR(VLOOKUP(Table1[[#This Row],[RespondentID]],'All Data'!$A:$CW,97,FALSE),"unknown")</f>
        <v>Yes</v>
      </c>
      <c r="BG235" s="96" t="str">
        <f>IFERROR(VLOOKUP(Table1[[#This Row],[RespondentID]],'All Data'!$A:$CW,98,FALSE),"unknown")</f>
        <v>Medicaid</v>
      </c>
      <c r="BH235" s="96">
        <f>IFERROR(VLOOKUP(Table1[[#This Row],[RespondentID]],'All Data'!$A:$CW,99,FALSE),"unknown")</f>
        <v>0</v>
      </c>
    </row>
    <row r="236" spans="1:60">
      <c r="A236">
        <v>18044783080</v>
      </c>
      <c r="K236" t="s">
        <v>57</v>
      </c>
      <c r="L236" t="s">
        <v>58</v>
      </c>
      <c r="N236" t="s">
        <v>24</v>
      </c>
      <c r="U236" s="29">
        <f t="shared" si="69"/>
        <v>3</v>
      </c>
      <c r="V236" s="29">
        <f t="shared" si="70"/>
        <v>1</v>
      </c>
      <c r="W236" s="29"/>
      <c r="X236" s="29">
        <f t="shared" si="71"/>
        <v>0</v>
      </c>
      <c r="Y236" s="29">
        <f t="shared" si="72"/>
        <v>0</v>
      </c>
      <c r="Z236" s="29">
        <f t="shared" si="73"/>
        <v>0</v>
      </c>
      <c r="AA236" s="29">
        <f t="shared" si="74"/>
        <v>0</v>
      </c>
      <c r="AB236" s="29">
        <f t="shared" si="75"/>
        <v>0</v>
      </c>
      <c r="AC236" s="29">
        <f t="shared" si="76"/>
        <v>0</v>
      </c>
      <c r="AD236" s="29">
        <f t="shared" si="77"/>
        <v>0</v>
      </c>
      <c r="AE236" s="29">
        <f t="shared" si="78"/>
        <v>0</v>
      </c>
      <c r="AF236" s="29">
        <f t="shared" si="79"/>
        <v>0</v>
      </c>
      <c r="AG236" s="29">
        <f t="shared" si="80"/>
        <v>1</v>
      </c>
      <c r="AH236" s="29">
        <f t="shared" si="81"/>
        <v>1</v>
      </c>
      <c r="AI236" s="29">
        <f t="shared" si="82"/>
        <v>0</v>
      </c>
      <c r="AJ236" s="29">
        <f t="shared" si="83"/>
        <v>1</v>
      </c>
      <c r="AK236" s="29">
        <f t="shared" si="84"/>
        <v>0</v>
      </c>
      <c r="AL236" s="29">
        <f t="shared" si="85"/>
        <v>0</v>
      </c>
      <c r="AM236" s="29">
        <f t="shared" si="86"/>
        <v>0</v>
      </c>
      <c r="AN236" s="29">
        <f t="shared" si="87"/>
        <v>0</v>
      </c>
      <c r="AO236" s="29">
        <f t="shared" si="88"/>
        <v>0</v>
      </c>
      <c r="AP236" s="29"/>
      <c r="AQ236" s="29"/>
      <c r="AR236" s="29">
        <f t="shared" si="89"/>
        <v>3</v>
      </c>
      <c r="AS236" s="29">
        <f t="shared" si="90"/>
        <v>3</v>
      </c>
      <c r="AT236" s="29" t="str">
        <f t="shared" si="91"/>
        <v>Correct</v>
      </c>
      <c r="AU236" s="29"/>
      <c r="AV236" s="96" t="str">
        <f>IFERROR(VLOOKUP(Table1[[#This Row],[RespondentID]],'All Data'!$A:$CO,87,FALSE),"unknown")</f>
        <v>Woman</v>
      </c>
      <c r="AW236" s="96" t="str">
        <f>IFERROR(VLOOKUP(Table1[[#This Row],[RespondentID]],'All Data'!$A:$CO,88,FALSE),"unknown")</f>
        <v>35-44 years</v>
      </c>
      <c r="AX236" s="96" t="str">
        <f>IFERROR(VLOOKUP(Table1[[#This Row],[RespondentID]],'All Data'!$A:$CO,89,FALSE),"unknown")</f>
        <v>Nassau</v>
      </c>
      <c r="AY236" s="96" t="str">
        <f>IFERROR(VLOOKUP(Table1[[#This Row],[RespondentID]],'All Data'!$A:$CO,90,FALSE),"unknown")</f>
        <v>Westbury, 11590</v>
      </c>
      <c r="AZ236" s="96" t="str">
        <f>IFERROR(VLOOKUP(Table1[[#This Row],[RespondentID]],'All Data'!$A:$CO,91,FALSE),"unknown")</f>
        <v>White</v>
      </c>
      <c r="BA236" s="96" t="str">
        <f>IFERROR(VLOOKUP(Table1[[#This Row],[RespondentID]],'All Data'!$A:$CO,92,FALSE),"unknown")</f>
        <v>Not Hispanic or Latino</v>
      </c>
      <c r="BB236" s="96" t="str">
        <f>IFERROR(VLOOKUP(Table1[[#This Row],[RespondentID]],'All Data'!$A:$CO,93,FALSE),"unknown")</f>
        <v>English</v>
      </c>
      <c r="BC236" s="96">
        <f>IFERROR(VLOOKUP(Table1[[#This Row],[RespondentID]],'All Data'!$A:$CW,94,FALSE),"unknown")</f>
        <v>0</v>
      </c>
      <c r="BD236" s="96" t="str">
        <f>IFERROR(VLOOKUP(Table1[[#This Row],[RespondentID]],'All Data'!$A:$CW,95,FALSE),"unknown")</f>
        <v>Technical school</v>
      </c>
      <c r="BE236" s="96" t="str">
        <f>IFERROR(VLOOKUP(Table1[[#This Row],[RespondentID]],'All Data'!$A:$CW,96,FALSE),"unknown")</f>
        <v>Employed for wages</v>
      </c>
      <c r="BF236" s="96" t="str">
        <f>IFERROR(VLOOKUP(Table1[[#This Row],[RespondentID]],'All Data'!$A:$CW,97,FALSE),"unknown")</f>
        <v>Yes</v>
      </c>
      <c r="BG236" s="96" t="str">
        <f>IFERROR(VLOOKUP(Table1[[#This Row],[RespondentID]],'All Data'!$A:$CW,98,FALSE),"unknown")</f>
        <v>Private/Commercial</v>
      </c>
      <c r="BH236" s="96">
        <f>IFERROR(VLOOKUP(Table1[[#This Row],[RespondentID]],'All Data'!$A:$CW,99,FALSE),"unknown")</f>
        <v>0</v>
      </c>
    </row>
    <row r="237" spans="1:60">
      <c r="A237">
        <v>18044782981</v>
      </c>
      <c r="I237" t="s">
        <v>55</v>
      </c>
      <c r="U237" s="29">
        <f t="shared" si="69"/>
        <v>1</v>
      </c>
      <c r="V237" s="29">
        <f t="shared" si="70"/>
        <v>3</v>
      </c>
      <c r="W237" s="29"/>
      <c r="X237" s="29">
        <f t="shared" si="71"/>
        <v>0</v>
      </c>
      <c r="Y237" s="29">
        <f t="shared" si="72"/>
        <v>0</v>
      </c>
      <c r="Z237" s="29">
        <f t="shared" si="73"/>
        <v>0</v>
      </c>
      <c r="AA237" s="29">
        <f t="shared" si="74"/>
        <v>0</v>
      </c>
      <c r="AB237" s="29">
        <f t="shared" si="75"/>
        <v>0</v>
      </c>
      <c r="AC237" s="29">
        <f t="shared" si="76"/>
        <v>0</v>
      </c>
      <c r="AD237" s="29">
        <f t="shared" si="77"/>
        <v>0</v>
      </c>
      <c r="AE237" s="29">
        <f t="shared" si="78"/>
        <v>1</v>
      </c>
      <c r="AF237" s="29">
        <f t="shared" si="79"/>
        <v>0</v>
      </c>
      <c r="AG237" s="29">
        <f t="shared" si="80"/>
        <v>0</v>
      </c>
      <c r="AH237" s="29">
        <f t="shared" si="81"/>
        <v>0</v>
      </c>
      <c r="AI237" s="29">
        <f t="shared" si="82"/>
        <v>0</v>
      </c>
      <c r="AJ237" s="29">
        <f t="shared" si="83"/>
        <v>0</v>
      </c>
      <c r="AK237" s="29">
        <f t="shared" si="84"/>
        <v>0</v>
      </c>
      <c r="AL237" s="29">
        <f t="shared" si="85"/>
        <v>0</v>
      </c>
      <c r="AM237" s="29">
        <f t="shared" si="86"/>
        <v>0</v>
      </c>
      <c r="AN237" s="29">
        <f t="shared" si="87"/>
        <v>0</v>
      </c>
      <c r="AO237" s="29">
        <f t="shared" si="88"/>
        <v>0</v>
      </c>
      <c r="AP237" s="29"/>
      <c r="AQ237" s="29"/>
      <c r="AR237" s="29">
        <f t="shared" si="89"/>
        <v>1</v>
      </c>
      <c r="AS237" s="29">
        <f t="shared" si="90"/>
        <v>1</v>
      </c>
      <c r="AT237" s="29" t="str">
        <f t="shared" si="91"/>
        <v>Correct</v>
      </c>
      <c r="AU237" s="29"/>
      <c r="AV237" s="96" t="str">
        <f>IFERROR(VLOOKUP(Table1[[#This Row],[RespondentID]],'All Data'!$A:$CO,87,FALSE),"unknown")</f>
        <v>Man</v>
      </c>
      <c r="AW237" s="96" t="str">
        <f>IFERROR(VLOOKUP(Table1[[#This Row],[RespondentID]],'All Data'!$A:$CO,88,FALSE),"unknown")</f>
        <v>45-54 years</v>
      </c>
      <c r="AX237" s="96" t="str">
        <f>IFERROR(VLOOKUP(Table1[[#This Row],[RespondentID]],'All Data'!$A:$CO,89,FALSE),"unknown")</f>
        <v>Suffolk</v>
      </c>
      <c r="AY237" s="96" t="str">
        <f>IFERROR(VLOOKUP(Table1[[#This Row],[RespondentID]],'All Data'!$A:$CO,90,FALSE),"unknown")</f>
        <v>Saint James, 11780</v>
      </c>
      <c r="AZ237" s="96" t="str">
        <f>IFERROR(VLOOKUP(Table1[[#This Row],[RespondentID]],'All Data'!$A:$CO,91,FALSE),"unknown")</f>
        <v>White</v>
      </c>
      <c r="BA237" s="96" t="str">
        <f>IFERROR(VLOOKUP(Table1[[#This Row],[RespondentID]],'All Data'!$A:$CO,92,FALSE),"unknown")</f>
        <v>Unknown</v>
      </c>
      <c r="BB237" s="96" t="str">
        <f>IFERROR(VLOOKUP(Table1[[#This Row],[RespondentID]],'All Data'!$A:$CO,93,FALSE),"unknown")</f>
        <v>English</v>
      </c>
      <c r="BC237" s="96">
        <f>IFERROR(VLOOKUP(Table1[[#This Row],[RespondentID]],'All Data'!$A:$CW,94,FALSE),"unknown")</f>
        <v>0</v>
      </c>
      <c r="BD237" s="96" t="str">
        <f>IFERROR(VLOOKUP(Table1[[#This Row],[RespondentID]],'All Data'!$A:$CW,95,FALSE),"unknown")</f>
        <v>College graduate</v>
      </c>
      <c r="BE237" s="96" t="str">
        <f>IFERROR(VLOOKUP(Table1[[#This Row],[RespondentID]],'All Data'!$A:$CW,96,FALSE),"unknown")</f>
        <v>Employed for wages</v>
      </c>
      <c r="BF237" s="96" t="str">
        <f>IFERROR(VLOOKUP(Table1[[#This Row],[RespondentID]],'All Data'!$A:$CW,97,FALSE),"unknown")</f>
        <v>No, but I did in the past</v>
      </c>
      <c r="BG237" s="96" t="str">
        <f>IFERROR(VLOOKUP(Table1[[#This Row],[RespondentID]],'All Data'!$A:$CW,98,FALSE),"unknown")</f>
        <v>No Insurance</v>
      </c>
      <c r="BH237" s="96">
        <f>IFERROR(VLOOKUP(Table1[[#This Row],[RespondentID]],'All Data'!$A:$CW,99,FALSE),"unknown")</f>
        <v>0</v>
      </c>
    </row>
    <row r="238" spans="1:60">
      <c r="A238">
        <v>18044782921</v>
      </c>
      <c r="B238" t="s">
        <v>49</v>
      </c>
      <c r="L238" t="s">
        <v>58</v>
      </c>
      <c r="S238" t="s">
        <v>63</v>
      </c>
      <c r="U238" s="29">
        <f t="shared" si="69"/>
        <v>3</v>
      </c>
      <c r="V238" s="29">
        <f t="shared" si="70"/>
        <v>1</v>
      </c>
      <c r="W238" s="29"/>
      <c r="X238" s="29">
        <f t="shared" si="71"/>
        <v>1</v>
      </c>
      <c r="Y238" s="29">
        <f t="shared" si="72"/>
        <v>0</v>
      </c>
      <c r="Z238" s="29">
        <f t="shared" si="73"/>
        <v>0</v>
      </c>
      <c r="AA238" s="29">
        <f t="shared" si="74"/>
        <v>0</v>
      </c>
      <c r="AB238" s="29">
        <f t="shared" si="75"/>
        <v>0</v>
      </c>
      <c r="AC238" s="29">
        <f t="shared" si="76"/>
        <v>0</v>
      </c>
      <c r="AD238" s="29">
        <f t="shared" si="77"/>
        <v>0</v>
      </c>
      <c r="AE238" s="29">
        <f t="shared" si="78"/>
        <v>0</v>
      </c>
      <c r="AF238" s="29">
        <f t="shared" si="79"/>
        <v>0</v>
      </c>
      <c r="AG238" s="29">
        <f t="shared" si="80"/>
        <v>0</v>
      </c>
      <c r="AH238" s="29">
        <f t="shared" si="81"/>
        <v>1</v>
      </c>
      <c r="AI238" s="29">
        <f t="shared" si="82"/>
        <v>0</v>
      </c>
      <c r="AJ238" s="29">
        <f t="shared" si="83"/>
        <v>0</v>
      </c>
      <c r="AK238" s="29">
        <f t="shared" si="84"/>
        <v>0</v>
      </c>
      <c r="AL238" s="29">
        <f t="shared" si="85"/>
        <v>0</v>
      </c>
      <c r="AM238" s="29">
        <f t="shared" si="86"/>
        <v>0</v>
      </c>
      <c r="AN238" s="29">
        <f t="shared" si="87"/>
        <v>0</v>
      </c>
      <c r="AO238" s="29">
        <f t="shared" si="88"/>
        <v>1</v>
      </c>
      <c r="AP238" s="29"/>
      <c r="AQ238" s="29"/>
      <c r="AR238" s="29">
        <f t="shared" si="89"/>
        <v>3</v>
      </c>
      <c r="AS238" s="29">
        <f t="shared" si="90"/>
        <v>3</v>
      </c>
      <c r="AT238" s="29" t="str">
        <f t="shared" si="91"/>
        <v>Correct</v>
      </c>
      <c r="AU238" s="29"/>
      <c r="AV238" s="96">
        <f>IFERROR(VLOOKUP(Table1[[#This Row],[RespondentID]],'All Data'!$A:$CO,87,FALSE),"unknown")</f>
        <v>0</v>
      </c>
      <c r="AW238" s="96">
        <f>IFERROR(VLOOKUP(Table1[[#This Row],[RespondentID]],'All Data'!$A:$CO,88,FALSE),"unknown")</f>
        <v>0</v>
      </c>
      <c r="AX238" s="96">
        <f>IFERROR(VLOOKUP(Table1[[#This Row],[RespondentID]],'All Data'!$A:$CO,89,FALSE),"unknown")</f>
        <v>0</v>
      </c>
      <c r="AY238" s="96">
        <f>IFERROR(VLOOKUP(Table1[[#This Row],[RespondentID]],'All Data'!$A:$CO,90,FALSE),"unknown")</f>
        <v>0</v>
      </c>
      <c r="AZ238" s="96">
        <f>IFERROR(VLOOKUP(Table1[[#This Row],[RespondentID]],'All Data'!$A:$CO,91,FALSE),"unknown")</f>
        <v>0</v>
      </c>
      <c r="BA238" s="96">
        <f>IFERROR(VLOOKUP(Table1[[#This Row],[RespondentID]],'All Data'!$A:$CO,92,FALSE),"unknown")</f>
        <v>0</v>
      </c>
      <c r="BB238" s="96">
        <f>IFERROR(VLOOKUP(Table1[[#This Row],[RespondentID]],'All Data'!$A:$CO,93,FALSE),"unknown")</f>
        <v>0</v>
      </c>
      <c r="BC238" s="96">
        <f>IFERROR(VLOOKUP(Table1[[#This Row],[RespondentID]],'All Data'!$A:$CW,94,FALSE),"unknown")</f>
        <v>0</v>
      </c>
      <c r="BD238" s="96">
        <f>IFERROR(VLOOKUP(Table1[[#This Row],[RespondentID]],'All Data'!$A:$CW,95,FALSE),"unknown")</f>
        <v>0</v>
      </c>
      <c r="BE238" s="96">
        <f>IFERROR(VLOOKUP(Table1[[#This Row],[RespondentID]],'All Data'!$A:$CW,96,FALSE),"unknown")</f>
        <v>0</v>
      </c>
      <c r="BF238" s="96">
        <f>IFERROR(VLOOKUP(Table1[[#This Row],[RespondentID]],'All Data'!$A:$CW,97,FALSE),"unknown")</f>
        <v>0</v>
      </c>
      <c r="BG238" s="96">
        <f>IFERROR(VLOOKUP(Table1[[#This Row],[RespondentID]],'All Data'!$A:$CW,98,FALSE),"unknown")</f>
        <v>0</v>
      </c>
      <c r="BH238" s="96">
        <f>IFERROR(VLOOKUP(Table1[[#This Row],[RespondentID]],'All Data'!$A:$CW,99,FALSE),"unknown")</f>
        <v>0</v>
      </c>
    </row>
    <row r="239" spans="1:60">
      <c r="A239">
        <v>18044782827</v>
      </c>
      <c r="E239" t="s">
        <v>17</v>
      </c>
      <c r="H239" t="s">
        <v>54</v>
      </c>
      <c r="N239" t="s">
        <v>24</v>
      </c>
      <c r="U239" s="29">
        <f t="shared" si="69"/>
        <v>3</v>
      </c>
      <c r="V239" s="29">
        <f t="shared" si="70"/>
        <v>1</v>
      </c>
      <c r="W239" s="29"/>
      <c r="X239" s="29">
        <f t="shared" si="71"/>
        <v>0</v>
      </c>
      <c r="Y239" s="29">
        <f t="shared" si="72"/>
        <v>0</v>
      </c>
      <c r="Z239" s="29">
        <f t="shared" si="73"/>
        <v>0</v>
      </c>
      <c r="AA239" s="29">
        <f t="shared" si="74"/>
        <v>1</v>
      </c>
      <c r="AB239" s="29">
        <f t="shared" si="75"/>
        <v>0</v>
      </c>
      <c r="AC239" s="29">
        <f t="shared" si="76"/>
        <v>0</v>
      </c>
      <c r="AD239" s="29">
        <f t="shared" si="77"/>
        <v>1</v>
      </c>
      <c r="AE239" s="29">
        <f t="shared" si="78"/>
        <v>0</v>
      </c>
      <c r="AF239" s="29">
        <f t="shared" si="79"/>
        <v>0</v>
      </c>
      <c r="AG239" s="29">
        <f t="shared" si="80"/>
        <v>0</v>
      </c>
      <c r="AH239" s="29">
        <f t="shared" si="81"/>
        <v>0</v>
      </c>
      <c r="AI239" s="29">
        <f t="shared" si="82"/>
        <v>0</v>
      </c>
      <c r="AJ239" s="29">
        <f t="shared" si="83"/>
        <v>1</v>
      </c>
      <c r="AK239" s="29">
        <f t="shared" si="84"/>
        <v>0</v>
      </c>
      <c r="AL239" s="29">
        <f t="shared" si="85"/>
        <v>0</v>
      </c>
      <c r="AM239" s="29">
        <f t="shared" si="86"/>
        <v>0</v>
      </c>
      <c r="AN239" s="29">
        <f t="shared" si="87"/>
        <v>0</v>
      </c>
      <c r="AO239" s="29">
        <f t="shared" si="88"/>
        <v>0</v>
      </c>
      <c r="AP239" s="29"/>
      <c r="AQ239" s="29"/>
      <c r="AR239" s="29">
        <f t="shared" si="89"/>
        <v>3</v>
      </c>
      <c r="AS239" s="29">
        <f t="shared" si="90"/>
        <v>3</v>
      </c>
      <c r="AT239" s="29" t="str">
        <f t="shared" si="91"/>
        <v>Correct</v>
      </c>
      <c r="AU239" s="29"/>
      <c r="AV239" s="96" t="str">
        <f>IFERROR(VLOOKUP(Table1[[#This Row],[RespondentID]],'All Data'!$A:$CO,87,FALSE),"unknown")</f>
        <v>Woman</v>
      </c>
      <c r="AW239" s="96" t="str">
        <f>IFERROR(VLOOKUP(Table1[[#This Row],[RespondentID]],'All Data'!$A:$CO,88,FALSE),"unknown")</f>
        <v>45-54 years</v>
      </c>
      <c r="AX239" s="96" t="str">
        <f>IFERROR(VLOOKUP(Table1[[#This Row],[RespondentID]],'All Data'!$A:$CO,89,FALSE),"unknown")</f>
        <v>Suffolk</v>
      </c>
      <c r="AY239" s="96" t="str">
        <f>IFERROR(VLOOKUP(Table1[[#This Row],[RespondentID]],'All Data'!$A:$CO,90,FALSE),"unknown")</f>
        <v>Coram, 11727</v>
      </c>
      <c r="AZ239" s="96">
        <f>IFERROR(VLOOKUP(Table1[[#This Row],[RespondentID]],'All Data'!$A:$CO,91,FALSE),"unknown")</f>
        <v>0</v>
      </c>
      <c r="BA239" s="96" t="str">
        <f>IFERROR(VLOOKUP(Table1[[#This Row],[RespondentID]],'All Data'!$A:$CO,92,FALSE),"unknown")</f>
        <v>Hispanic or Latino</v>
      </c>
      <c r="BB239" s="96" t="str">
        <f>IFERROR(VLOOKUP(Table1[[#This Row],[RespondentID]],'All Data'!$A:$CO,93,FALSE),"unknown")</f>
        <v>English</v>
      </c>
      <c r="BC239" s="96" t="str">
        <f>IFERROR(VLOOKUP(Table1[[#This Row],[RespondentID]],'All Data'!$A:$CW,94,FALSE),"unknown")</f>
        <v>$75,000 to $125,000</v>
      </c>
      <c r="BD239" s="96" t="str">
        <f>IFERROR(VLOOKUP(Table1[[#This Row],[RespondentID]],'All Data'!$A:$CW,95,FALSE),"unknown")</f>
        <v>Graduate school</v>
      </c>
      <c r="BE239" s="96" t="str">
        <f>IFERROR(VLOOKUP(Table1[[#This Row],[RespondentID]],'All Data'!$A:$CW,96,FALSE),"unknown")</f>
        <v>Employed for wages</v>
      </c>
      <c r="BF239" s="96" t="str">
        <f>IFERROR(VLOOKUP(Table1[[#This Row],[RespondentID]],'All Data'!$A:$CW,97,FALSE),"unknown")</f>
        <v>Yes</v>
      </c>
      <c r="BG239" s="96" t="str">
        <f>IFERROR(VLOOKUP(Table1[[#This Row],[RespondentID]],'All Data'!$A:$CW,98,FALSE),"unknown")</f>
        <v>Medicare</v>
      </c>
      <c r="BH239" s="96">
        <f>IFERROR(VLOOKUP(Table1[[#This Row],[RespondentID]],'All Data'!$A:$CW,99,FALSE),"unknown")</f>
        <v>0</v>
      </c>
    </row>
    <row r="240" spans="1:60">
      <c r="A240">
        <v>18044782739</v>
      </c>
      <c r="D240" t="s">
        <v>51</v>
      </c>
      <c r="M240" t="s">
        <v>59</v>
      </c>
      <c r="S240" t="s">
        <v>63</v>
      </c>
      <c r="U240" s="29">
        <f t="shared" si="69"/>
        <v>3</v>
      </c>
      <c r="V240" s="29">
        <f t="shared" si="70"/>
        <v>1</v>
      </c>
      <c r="W240" s="29"/>
      <c r="X240" s="29">
        <f t="shared" si="71"/>
        <v>0</v>
      </c>
      <c r="Y240" s="29">
        <f t="shared" si="72"/>
        <v>0</v>
      </c>
      <c r="Z240" s="29">
        <f t="shared" si="73"/>
        <v>1</v>
      </c>
      <c r="AA240" s="29">
        <f t="shared" si="74"/>
        <v>0</v>
      </c>
      <c r="AB240" s="29">
        <f t="shared" si="75"/>
        <v>0</v>
      </c>
      <c r="AC240" s="29">
        <f t="shared" si="76"/>
        <v>0</v>
      </c>
      <c r="AD240" s="29">
        <f t="shared" si="77"/>
        <v>0</v>
      </c>
      <c r="AE240" s="29">
        <f t="shared" si="78"/>
        <v>0</v>
      </c>
      <c r="AF240" s="29">
        <f t="shared" si="79"/>
        <v>0</v>
      </c>
      <c r="AG240" s="29">
        <f t="shared" si="80"/>
        <v>0</v>
      </c>
      <c r="AH240" s="29">
        <f t="shared" si="81"/>
        <v>0</v>
      </c>
      <c r="AI240" s="29">
        <f t="shared" si="82"/>
        <v>1</v>
      </c>
      <c r="AJ240" s="29">
        <f t="shared" si="83"/>
        <v>0</v>
      </c>
      <c r="AK240" s="29">
        <f t="shared" si="84"/>
        <v>0</v>
      </c>
      <c r="AL240" s="29">
        <f t="shared" si="85"/>
        <v>0</v>
      </c>
      <c r="AM240" s="29">
        <f t="shared" si="86"/>
        <v>0</v>
      </c>
      <c r="AN240" s="29">
        <f t="shared" si="87"/>
        <v>0</v>
      </c>
      <c r="AO240" s="29">
        <f t="shared" si="88"/>
        <v>1</v>
      </c>
      <c r="AP240" s="29"/>
      <c r="AQ240" s="29"/>
      <c r="AR240" s="29">
        <f t="shared" si="89"/>
        <v>3</v>
      </c>
      <c r="AS240" s="29">
        <f t="shared" si="90"/>
        <v>3</v>
      </c>
      <c r="AT240" s="29" t="str">
        <f t="shared" si="91"/>
        <v>Correct</v>
      </c>
      <c r="AU240" s="29"/>
      <c r="AV240" s="96" t="str">
        <f>IFERROR(VLOOKUP(Table1[[#This Row],[RespondentID]],'All Data'!$A:$CO,87,FALSE),"unknown")</f>
        <v>Woman</v>
      </c>
      <c r="AW240" s="96" t="str">
        <f>IFERROR(VLOOKUP(Table1[[#This Row],[RespondentID]],'All Data'!$A:$CO,88,FALSE),"unknown")</f>
        <v>45-54 years</v>
      </c>
      <c r="AX240" s="96" t="str">
        <f>IFERROR(VLOOKUP(Table1[[#This Row],[RespondentID]],'All Data'!$A:$CO,89,FALSE),"unknown")</f>
        <v>Suffolk</v>
      </c>
      <c r="AY240" s="96" t="str">
        <f>IFERROR(VLOOKUP(Table1[[#This Row],[RespondentID]],'All Data'!$A:$CO,90,FALSE),"unknown")</f>
        <v>Brentwood, 11717</v>
      </c>
      <c r="AZ240" s="96" t="str">
        <f>IFERROR(VLOOKUP(Table1[[#This Row],[RespondentID]],'All Data'!$A:$CO,91,FALSE),"unknown")</f>
        <v>Two or more races</v>
      </c>
      <c r="BA240" s="96" t="str">
        <f>IFERROR(VLOOKUP(Table1[[#This Row],[RespondentID]],'All Data'!$A:$CO,92,FALSE),"unknown")</f>
        <v>Hispanic or Latino</v>
      </c>
      <c r="BB240" s="96" t="str">
        <f>IFERROR(VLOOKUP(Table1[[#This Row],[RespondentID]],'All Data'!$A:$CO,93,FALSE),"unknown")</f>
        <v>English</v>
      </c>
      <c r="BC240" s="96" t="str">
        <f>IFERROR(VLOOKUP(Table1[[#This Row],[RespondentID]],'All Data'!$A:$CW,94,FALSE),"unknown")</f>
        <v>$50,000 to $74,999</v>
      </c>
      <c r="BD240" s="96" t="str">
        <f>IFERROR(VLOOKUP(Table1[[#This Row],[RespondentID]],'All Data'!$A:$CW,95,FALSE),"unknown")</f>
        <v>College graduate</v>
      </c>
      <c r="BE240" s="96" t="str">
        <f>IFERROR(VLOOKUP(Table1[[#This Row],[RespondentID]],'All Data'!$A:$CW,96,FALSE),"unknown")</f>
        <v>Employed for wages</v>
      </c>
      <c r="BF240" s="96" t="str">
        <f>IFERROR(VLOOKUP(Table1[[#This Row],[RespondentID]],'All Data'!$A:$CW,97,FALSE),"unknown")</f>
        <v>No</v>
      </c>
      <c r="BG240" s="96" t="str">
        <f>IFERROR(VLOOKUP(Table1[[#This Row],[RespondentID]],'All Data'!$A:$CW,98,FALSE),"unknown")</f>
        <v>No Insurance</v>
      </c>
      <c r="BH240" s="96">
        <f>IFERROR(VLOOKUP(Table1[[#This Row],[RespondentID]],'All Data'!$A:$CW,99,FALSE),"unknown")</f>
        <v>0</v>
      </c>
    </row>
    <row r="241" spans="1:60">
      <c r="A241">
        <v>18044782617</v>
      </c>
      <c r="B241" t="s">
        <v>49</v>
      </c>
      <c r="H241" t="s">
        <v>54</v>
      </c>
      <c r="N241" t="s">
        <v>24</v>
      </c>
      <c r="U241" s="29">
        <f t="shared" si="69"/>
        <v>3</v>
      </c>
      <c r="V241" s="29">
        <f t="shared" si="70"/>
        <v>1</v>
      </c>
      <c r="W241" s="29"/>
      <c r="X241" s="29">
        <f t="shared" si="71"/>
        <v>1</v>
      </c>
      <c r="Y241" s="29">
        <f t="shared" si="72"/>
        <v>0</v>
      </c>
      <c r="Z241" s="29">
        <f t="shared" si="73"/>
        <v>0</v>
      </c>
      <c r="AA241" s="29">
        <f t="shared" si="74"/>
        <v>0</v>
      </c>
      <c r="AB241" s="29">
        <f t="shared" si="75"/>
        <v>0</v>
      </c>
      <c r="AC241" s="29">
        <f t="shared" si="76"/>
        <v>0</v>
      </c>
      <c r="AD241" s="29">
        <f t="shared" si="77"/>
        <v>1</v>
      </c>
      <c r="AE241" s="29">
        <f t="shared" si="78"/>
        <v>0</v>
      </c>
      <c r="AF241" s="29">
        <f t="shared" si="79"/>
        <v>0</v>
      </c>
      <c r="AG241" s="29">
        <f t="shared" si="80"/>
        <v>0</v>
      </c>
      <c r="AH241" s="29">
        <f t="shared" si="81"/>
        <v>0</v>
      </c>
      <c r="AI241" s="29">
        <f t="shared" si="82"/>
        <v>0</v>
      </c>
      <c r="AJ241" s="29">
        <f t="shared" si="83"/>
        <v>1</v>
      </c>
      <c r="AK241" s="29">
        <f t="shared" si="84"/>
        <v>0</v>
      </c>
      <c r="AL241" s="29">
        <f t="shared" si="85"/>
        <v>0</v>
      </c>
      <c r="AM241" s="29">
        <f t="shared" si="86"/>
        <v>0</v>
      </c>
      <c r="AN241" s="29">
        <f t="shared" si="87"/>
        <v>0</v>
      </c>
      <c r="AO241" s="29">
        <f t="shared" si="88"/>
        <v>0</v>
      </c>
      <c r="AP241" s="29"/>
      <c r="AQ241" s="29"/>
      <c r="AR241" s="29">
        <f t="shared" si="89"/>
        <v>3</v>
      </c>
      <c r="AS241" s="29">
        <f t="shared" si="90"/>
        <v>3</v>
      </c>
      <c r="AT241" s="29" t="str">
        <f t="shared" si="91"/>
        <v>Correct</v>
      </c>
      <c r="AU241" s="29"/>
      <c r="AV241" s="96" t="str">
        <f>IFERROR(VLOOKUP(Table1[[#This Row],[RespondentID]],'All Data'!$A:$CO,87,FALSE),"unknown")</f>
        <v>Man</v>
      </c>
      <c r="AW241" s="96" t="str">
        <f>IFERROR(VLOOKUP(Table1[[#This Row],[RespondentID]],'All Data'!$A:$CO,88,FALSE),"unknown")</f>
        <v>45-54 years</v>
      </c>
      <c r="AX241" s="96" t="str">
        <f>IFERROR(VLOOKUP(Table1[[#This Row],[RespondentID]],'All Data'!$A:$CO,89,FALSE),"unknown")</f>
        <v>Suffolk</v>
      </c>
      <c r="AY241" s="96" t="str">
        <f>IFERROR(VLOOKUP(Table1[[#This Row],[RespondentID]],'All Data'!$A:$CO,90,FALSE),"unknown")</f>
        <v>Brentwood, 11717</v>
      </c>
      <c r="AZ241" s="96">
        <f>IFERROR(VLOOKUP(Table1[[#This Row],[RespondentID]],'All Data'!$A:$CO,91,FALSE),"unknown")</f>
        <v>0</v>
      </c>
      <c r="BA241" s="96" t="str">
        <f>IFERROR(VLOOKUP(Table1[[#This Row],[RespondentID]],'All Data'!$A:$CO,92,FALSE),"unknown")</f>
        <v>Hispanic or Latino</v>
      </c>
      <c r="BB241" s="96" t="str">
        <f>IFERROR(VLOOKUP(Table1[[#This Row],[RespondentID]],'All Data'!$A:$CO,93,FALSE),"unknown")</f>
        <v>English, Spanish</v>
      </c>
      <c r="BC241" s="96" t="str">
        <f>IFERROR(VLOOKUP(Table1[[#This Row],[RespondentID]],'All Data'!$A:$CW,94,FALSE),"unknown")</f>
        <v>$75,000 to $125,000</v>
      </c>
      <c r="BD241" s="96" t="str">
        <f>IFERROR(VLOOKUP(Table1[[#This Row],[RespondentID]],'All Data'!$A:$CW,95,FALSE),"unknown")</f>
        <v>Some college</v>
      </c>
      <c r="BE241" s="96" t="str">
        <f>IFERROR(VLOOKUP(Table1[[#This Row],[RespondentID]],'All Data'!$A:$CW,96,FALSE),"unknown")</f>
        <v>Employed for wages</v>
      </c>
      <c r="BF241" s="96" t="str">
        <f>IFERROR(VLOOKUP(Table1[[#This Row],[RespondentID]],'All Data'!$A:$CW,97,FALSE),"unknown")</f>
        <v>No, but I did in the past</v>
      </c>
      <c r="BG241" s="96">
        <f>IFERROR(VLOOKUP(Table1[[#This Row],[RespondentID]],'All Data'!$A:$CW,98,FALSE),"unknown")</f>
        <v>0</v>
      </c>
      <c r="BH241" s="96">
        <f>IFERROR(VLOOKUP(Table1[[#This Row],[RespondentID]],'All Data'!$A:$CW,99,FALSE),"unknown")</f>
        <v>0</v>
      </c>
    </row>
    <row r="242" spans="1:60">
      <c r="A242">
        <v>18044782517</v>
      </c>
      <c r="B242" t="s">
        <v>49</v>
      </c>
      <c r="E242" t="s">
        <v>17</v>
      </c>
      <c r="H242" t="s">
        <v>54</v>
      </c>
      <c r="U242" s="29">
        <f t="shared" si="69"/>
        <v>3</v>
      </c>
      <c r="V242" s="29">
        <f t="shared" si="70"/>
        <v>1</v>
      </c>
      <c r="W242" s="29"/>
      <c r="X242" s="29">
        <f t="shared" si="71"/>
        <v>1</v>
      </c>
      <c r="Y242" s="29">
        <f t="shared" si="72"/>
        <v>0</v>
      </c>
      <c r="Z242" s="29">
        <f t="shared" si="73"/>
        <v>0</v>
      </c>
      <c r="AA242" s="29">
        <f t="shared" si="74"/>
        <v>1</v>
      </c>
      <c r="AB242" s="29">
        <f t="shared" si="75"/>
        <v>0</v>
      </c>
      <c r="AC242" s="29">
        <f t="shared" si="76"/>
        <v>0</v>
      </c>
      <c r="AD242" s="29">
        <f t="shared" si="77"/>
        <v>1</v>
      </c>
      <c r="AE242" s="29">
        <f t="shared" si="78"/>
        <v>0</v>
      </c>
      <c r="AF242" s="29">
        <f t="shared" si="79"/>
        <v>0</v>
      </c>
      <c r="AG242" s="29">
        <f t="shared" si="80"/>
        <v>0</v>
      </c>
      <c r="AH242" s="29">
        <f t="shared" si="81"/>
        <v>0</v>
      </c>
      <c r="AI242" s="29">
        <f t="shared" si="82"/>
        <v>0</v>
      </c>
      <c r="AJ242" s="29">
        <f t="shared" si="83"/>
        <v>0</v>
      </c>
      <c r="AK242" s="29">
        <f t="shared" si="84"/>
        <v>0</v>
      </c>
      <c r="AL242" s="29">
        <f t="shared" si="85"/>
        <v>0</v>
      </c>
      <c r="AM242" s="29">
        <f t="shared" si="86"/>
        <v>0</v>
      </c>
      <c r="AN242" s="29">
        <f t="shared" si="87"/>
        <v>0</v>
      </c>
      <c r="AO242" s="29">
        <f t="shared" si="88"/>
        <v>0</v>
      </c>
      <c r="AP242" s="29"/>
      <c r="AQ242" s="29"/>
      <c r="AR242" s="29">
        <f t="shared" si="89"/>
        <v>3</v>
      </c>
      <c r="AS242" s="29">
        <f t="shared" si="90"/>
        <v>3</v>
      </c>
      <c r="AT242" s="29" t="str">
        <f t="shared" si="91"/>
        <v>Correct</v>
      </c>
      <c r="AU242" s="29"/>
      <c r="AV242" s="96" t="str">
        <f>IFERROR(VLOOKUP(Table1[[#This Row],[RespondentID]],'All Data'!$A:$CO,87,FALSE),"unknown")</f>
        <v>Woman</v>
      </c>
      <c r="AW242" s="96" t="str">
        <f>IFERROR(VLOOKUP(Table1[[#This Row],[RespondentID]],'All Data'!$A:$CO,88,FALSE),"unknown")</f>
        <v>45-54 years</v>
      </c>
      <c r="AX242" s="96" t="str">
        <f>IFERROR(VLOOKUP(Table1[[#This Row],[RespondentID]],'All Data'!$A:$CO,89,FALSE),"unknown")</f>
        <v>Suffolk</v>
      </c>
      <c r="AY242" s="96" t="str">
        <f>IFERROR(VLOOKUP(Table1[[#This Row],[RespondentID]],'All Data'!$A:$CO,90,FALSE),"unknown")</f>
        <v>Port Jefferson, 11777</v>
      </c>
      <c r="AZ242" s="96" t="str">
        <f>IFERROR(VLOOKUP(Table1[[#This Row],[RespondentID]],'All Data'!$A:$CO,91,FALSE),"unknown")</f>
        <v>White</v>
      </c>
      <c r="BA242" s="96" t="str">
        <f>IFERROR(VLOOKUP(Table1[[#This Row],[RespondentID]],'All Data'!$A:$CO,92,FALSE),"unknown")</f>
        <v>Not Hispanic or Latino</v>
      </c>
      <c r="BB242" s="96" t="str">
        <f>IFERROR(VLOOKUP(Table1[[#This Row],[RespondentID]],'All Data'!$A:$CO,93,FALSE),"unknown")</f>
        <v>English</v>
      </c>
      <c r="BC242" s="96" t="str">
        <f>IFERROR(VLOOKUP(Table1[[#This Row],[RespondentID]],'All Data'!$A:$CW,94,FALSE),"unknown")</f>
        <v>$75,000 to $125,000</v>
      </c>
      <c r="BD242" s="96" t="str">
        <f>IFERROR(VLOOKUP(Table1[[#This Row],[RespondentID]],'All Data'!$A:$CW,95,FALSE),"unknown")</f>
        <v>Other (please specify)</v>
      </c>
      <c r="BE242" s="96" t="str">
        <f>IFERROR(VLOOKUP(Table1[[#This Row],[RespondentID]],'All Data'!$A:$CW,96,FALSE),"unknown")</f>
        <v>Employed for wages</v>
      </c>
      <c r="BF242" s="96" t="str">
        <f>IFERROR(VLOOKUP(Table1[[#This Row],[RespondentID]],'All Data'!$A:$CW,97,FALSE),"unknown")</f>
        <v>Yes</v>
      </c>
      <c r="BG242" s="96" t="str">
        <f>IFERROR(VLOOKUP(Table1[[#This Row],[RespondentID]],'All Data'!$A:$CW,98,FALSE),"unknown")</f>
        <v>Private/Commercial</v>
      </c>
      <c r="BH242" s="96">
        <f>IFERROR(VLOOKUP(Table1[[#This Row],[RespondentID]],'All Data'!$A:$CW,99,FALSE),"unknown")</f>
        <v>0</v>
      </c>
    </row>
    <row r="243" spans="1:60">
      <c r="A243">
        <v>18044782358</v>
      </c>
      <c r="D243" t="s">
        <v>51</v>
      </c>
      <c r="F243" t="s">
        <v>52</v>
      </c>
      <c r="N243" t="s">
        <v>24</v>
      </c>
      <c r="U243" s="29">
        <f t="shared" si="69"/>
        <v>3</v>
      </c>
      <c r="V243" s="29">
        <f t="shared" si="70"/>
        <v>1</v>
      </c>
      <c r="W243" s="29"/>
      <c r="X243" s="29">
        <f t="shared" si="71"/>
        <v>0</v>
      </c>
      <c r="Y243" s="29">
        <f t="shared" si="72"/>
        <v>0</v>
      </c>
      <c r="Z243" s="29">
        <f t="shared" si="73"/>
        <v>1</v>
      </c>
      <c r="AA243" s="29">
        <f t="shared" si="74"/>
        <v>0</v>
      </c>
      <c r="AB243" s="29">
        <f t="shared" si="75"/>
        <v>1</v>
      </c>
      <c r="AC243" s="29">
        <f t="shared" si="76"/>
        <v>0</v>
      </c>
      <c r="AD243" s="29">
        <f t="shared" si="77"/>
        <v>0</v>
      </c>
      <c r="AE243" s="29">
        <f t="shared" si="78"/>
        <v>0</v>
      </c>
      <c r="AF243" s="29">
        <f t="shared" si="79"/>
        <v>0</v>
      </c>
      <c r="AG243" s="29">
        <f t="shared" si="80"/>
        <v>0</v>
      </c>
      <c r="AH243" s="29">
        <f t="shared" si="81"/>
        <v>0</v>
      </c>
      <c r="AI243" s="29">
        <f t="shared" si="82"/>
        <v>0</v>
      </c>
      <c r="AJ243" s="29">
        <f t="shared" si="83"/>
        <v>1</v>
      </c>
      <c r="AK243" s="29">
        <f t="shared" si="84"/>
        <v>0</v>
      </c>
      <c r="AL243" s="29">
        <f t="shared" si="85"/>
        <v>0</v>
      </c>
      <c r="AM243" s="29">
        <f t="shared" si="86"/>
        <v>0</v>
      </c>
      <c r="AN243" s="29">
        <f t="shared" si="87"/>
        <v>0</v>
      </c>
      <c r="AO243" s="29">
        <f t="shared" si="88"/>
        <v>0</v>
      </c>
      <c r="AP243" s="29"/>
      <c r="AQ243" s="29"/>
      <c r="AR243" s="29">
        <f t="shared" si="89"/>
        <v>3</v>
      </c>
      <c r="AS243" s="29">
        <f t="shared" si="90"/>
        <v>3</v>
      </c>
      <c r="AT243" s="29" t="str">
        <f t="shared" si="91"/>
        <v>Correct</v>
      </c>
      <c r="AU243" s="29"/>
      <c r="AV243" s="96" t="str">
        <f>IFERROR(VLOOKUP(Table1[[#This Row],[RespondentID]],'All Data'!$A:$CO,87,FALSE),"unknown")</f>
        <v>Woman</v>
      </c>
      <c r="AW243" s="96" t="str">
        <f>IFERROR(VLOOKUP(Table1[[#This Row],[RespondentID]],'All Data'!$A:$CO,88,FALSE),"unknown")</f>
        <v>45-54 years</v>
      </c>
      <c r="AX243" s="96" t="str">
        <f>IFERROR(VLOOKUP(Table1[[#This Row],[RespondentID]],'All Data'!$A:$CO,89,FALSE),"unknown")</f>
        <v>Suffolk</v>
      </c>
      <c r="AY243" s="96" t="str">
        <f>IFERROR(VLOOKUP(Table1[[#This Row],[RespondentID]],'All Data'!$A:$CO,90,FALSE),"unknown")</f>
        <v>Port Jefferson, 11777</v>
      </c>
      <c r="AZ243" s="96" t="str">
        <f>IFERROR(VLOOKUP(Table1[[#This Row],[RespondentID]],'All Data'!$A:$CO,91,FALSE),"unknown")</f>
        <v>White</v>
      </c>
      <c r="BA243" s="96" t="str">
        <f>IFERROR(VLOOKUP(Table1[[#This Row],[RespondentID]],'All Data'!$A:$CO,92,FALSE),"unknown")</f>
        <v>Not Hispanic or Latino</v>
      </c>
      <c r="BB243" s="96" t="str">
        <f>IFERROR(VLOOKUP(Table1[[#This Row],[RespondentID]],'All Data'!$A:$CO,93,FALSE),"unknown")</f>
        <v>English</v>
      </c>
      <c r="BC243" s="96" t="str">
        <f>IFERROR(VLOOKUP(Table1[[#This Row],[RespondentID]],'All Data'!$A:$CW,94,FALSE),"unknown")</f>
        <v>Over $125,000</v>
      </c>
      <c r="BD243" s="96" t="str">
        <f>IFERROR(VLOOKUP(Table1[[#This Row],[RespondentID]],'All Data'!$A:$CW,95,FALSE),"unknown")</f>
        <v>Doctorate</v>
      </c>
      <c r="BE243" s="96" t="str">
        <f>IFERROR(VLOOKUP(Table1[[#This Row],[RespondentID]],'All Data'!$A:$CW,96,FALSE),"unknown")</f>
        <v>Self-employed</v>
      </c>
      <c r="BF243" s="96" t="str">
        <f>IFERROR(VLOOKUP(Table1[[#This Row],[RespondentID]],'All Data'!$A:$CW,97,FALSE),"unknown")</f>
        <v>Yes</v>
      </c>
      <c r="BG243" s="96" t="str">
        <f>IFERROR(VLOOKUP(Table1[[#This Row],[RespondentID]],'All Data'!$A:$CW,98,FALSE),"unknown")</f>
        <v>Private/Commercial</v>
      </c>
      <c r="BH243" s="96">
        <f>IFERROR(VLOOKUP(Table1[[#This Row],[RespondentID]],'All Data'!$A:$CW,99,FALSE),"unknown")</f>
        <v>0</v>
      </c>
    </row>
    <row r="244" spans="1:60">
      <c r="A244">
        <v>18044782196</v>
      </c>
      <c r="D244" t="s">
        <v>51</v>
      </c>
      <c r="F244" t="s">
        <v>52</v>
      </c>
      <c r="L244" t="s">
        <v>58</v>
      </c>
      <c r="U244" s="29">
        <f t="shared" si="69"/>
        <v>3</v>
      </c>
      <c r="V244" s="29">
        <f t="shared" si="70"/>
        <v>1</v>
      </c>
      <c r="W244" s="29"/>
      <c r="X244" s="29">
        <f t="shared" si="71"/>
        <v>0</v>
      </c>
      <c r="Y244" s="29">
        <f t="shared" si="72"/>
        <v>0</v>
      </c>
      <c r="Z244" s="29">
        <f t="shared" si="73"/>
        <v>1</v>
      </c>
      <c r="AA244" s="29">
        <f t="shared" si="74"/>
        <v>0</v>
      </c>
      <c r="AB244" s="29">
        <f t="shared" si="75"/>
        <v>1</v>
      </c>
      <c r="AC244" s="29">
        <f t="shared" si="76"/>
        <v>0</v>
      </c>
      <c r="AD244" s="29">
        <f t="shared" si="77"/>
        <v>0</v>
      </c>
      <c r="AE244" s="29">
        <f t="shared" si="78"/>
        <v>0</v>
      </c>
      <c r="AF244" s="29">
        <f t="shared" si="79"/>
        <v>0</v>
      </c>
      <c r="AG244" s="29">
        <f t="shared" si="80"/>
        <v>0</v>
      </c>
      <c r="AH244" s="29">
        <f t="shared" si="81"/>
        <v>1</v>
      </c>
      <c r="AI244" s="29">
        <f t="shared" si="82"/>
        <v>0</v>
      </c>
      <c r="AJ244" s="29">
        <f t="shared" si="83"/>
        <v>0</v>
      </c>
      <c r="AK244" s="29">
        <f t="shared" si="84"/>
        <v>0</v>
      </c>
      <c r="AL244" s="29">
        <f t="shared" si="85"/>
        <v>0</v>
      </c>
      <c r="AM244" s="29">
        <f t="shared" si="86"/>
        <v>0</v>
      </c>
      <c r="AN244" s="29">
        <f t="shared" si="87"/>
        <v>0</v>
      </c>
      <c r="AO244" s="29">
        <f t="shared" si="88"/>
        <v>0</v>
      </c>
      <c r="AP244" s="29"/>
      <c r="AQ244" s="29"/>
      <c r="AR244" s="29">
        <f t="shared" si="89"/>
        <v>3</v>
      </c>
      <c r="AS244" s="29">
        <f t="shared" si="90"/>
        <v>3</v>
      </c>
      <c r="AT244" s="29" t="str">
        <f t="shared" si="91"/>
        <v>Correct</v>
      </c>
      <c r="AU244" s="29"/>
      <c r="AV244" s="96" t="str">
        <f>IFERROR(VLOOKUP(Table1[[#This Row],[RespondentID]],'All Data'!$A:$CO,87,FALSE),"unknown")</f>
        <v>Man</v>
      </c>
      <c r="AW244" s="96" t="str">
        <f>IFERROR(VLOOKUP(Table1[[#This Row],[RespondentID]],'All Data'!$A:$CO,88,FALSE),"unknown")</f>
        <v>45-54 years</v>
      </c>
      <c r="AX244" s="96" t="str">
        <f>IFERROR(VLOOKUP(Table1[[#This Row],[RespondentID]],'All Data'!$A:$CO,89,FALSE),"unknown")</f>
        <v>Suffolk</v>
      </c>
      <c r="AY244" s="96" t="str">
        <f>IFERROR(VLOOKUP(Table1[[#This Row],[RespondentID]],'All Data'!$A:$CO,90,FALSE),"unknown")</f>
        <v>Setauket, 11733</v>
      </c>
      <c r="AZ244" s="96" t="str">
        <f>IFERROR(VLOOKUP(Table1[[#This Row],[RespondentID]],'All Data'!$A:$CO,91,FALSE),"unknown")</f>
        <v>Black or African American</v>
      </c>
      <c r="BA244" s="96">
        <f>IFERROR(VLOOKUP(Table1[[#This Row],[RespondentID]],'All Data'!$A:$CO,92,FALSE),"unknown")</f>
        <v>0</v>
      </c>
      <c r="BB244" s="96" t="str">
        <f>IFERROR(VLOOKUP(Table1[[#This Row],[RespondentID]],'All Data'!$A:$CO,93,FALSE),"unknown")</f>
        <v>English</v>
      </c>
      <c r="BC244" s="96" t="str">
        <f>IFERROR(VLOOKUP(Table1[[#This Row],[RespondentID]],'All Data'!$A:$CW,94,FALSE),"unknown")</f>
        <v>$75,000 to $125,000</v>
      </c>
      <c r="BD244" s="96" t="str">
        <f>IFERROR(VLOOKUP(Table1[[#This Row],[RespondentID]],'All Data'!$A:$CW,95,FALSE),"unknown")</f>
        <v>Other (please specify)</v>
      </c>
      <c r="BE244" s="96" t="str">
        <f>IFERROR(VLOOKUP(Table1[[#This Row],[RespondentID]],'All Data'!$A:$CW,96,FALSE),"unknown")</f>
        <v>Employed for wages</v>
      </c>
      <c r="BF244" s="96" t="str">
        <f>IFERROR(VLOOKUP(Table1[[#This Row],[RespondentID]],'All Data'!$A:$CW,97,FALSE),"unknown")</f>
        <v>Yes</v>
      </c>
      <c r="BG244" s="96" t="str">
        <f>IFERROR(VLOOKUP(Table1[[#This Row],[RespondentID]],'All Data'!$A:$CW,98,FALSE),"unknown")</f>
        <v>Private/Commercial</v>
      </c>
      <c r="BH244" s="96">
        <f>IFERROR(VLOOKUP(Table1[[#This Row],[RespondentID]],'All Data'!$A:$CW,99,FALSE),"unknown")</f>
        <v>0</v>
      </c>
    </row>
    <row r="245" spans="1:60">
      <c r="A245">
        <v>18044782084</v>
      </c>
      <c r="F245" t="s">
        <v>52</v>
      </c>
      <c r="P245" t="s">
        <v>60</v>
      </c>
      <c r="R245" t="s">
        <v>62</v>
      </c>
      <c r="U245" s="29">
        <f t="shared" si="69"/>
        <v>3</v>
      </c>
      <c r="V245" s="29">
        <f t="shared" si="70"/>
        <v>1</v>
      </c>
      <c r="W245" s="29"/>
      <c r="X245" s="29">
        <f t="shared" si="71"/>
        <v>0</v>
      </c>
      <c r="Y245" s="29">
        <f t="shared" si="72"/>
        <v>0</v>
      </c>
      <c r="Z245" s="29">
        <f t="shared" si="73"/>
        <v>0</v>
      </c>
      <c r="AA245" s="29">
        <f t="shared" si="74"/>
        <v>0</v>
      </c>
      <c r="AB245" s="29">
        <f t="shared" si="75"/>
        <v>1</v>
      </c>
      <c r="AC245" s="29">
        <f t="shared" si="76"/>
        <v>0</v>
      </c>
      <c r="AD245" s="29">
        <f t="shared" si="77"/>
        <v>0</v>
      </c>
      <c r="AE245" s="29">
        <f t="shared" si="78"/>
        <v>0</v>
      </c>
      <c r="AF245" s="29">
        <f t="shared" si="79"/>
        <v>0</v>
      </c>
      <c r="AG245" s="29">
        <f t="shared" si="80"/>
        <v>0</v>
      </c>
      <c r="AH245" s="29">
        <f t="shared" si="81"/>
        <v>0</v>
      </c>
      <c r="AI245" s="29">
        <f t="shared" si="82"/>
        <v>0</v>
      </c>
      <c r="AJ245" s="29">
        <f t="shared" si="83"/>
        <v>0</v>
      </c>
      <c r="AK245" s="29">
        <f t="shared" si="84"/>
        <v>0</v>
      </c>
      <c r="AL245" s="29">
        <f t="shared" si="85"/>
        <v>1</v>
      </c>
      <c r="AM245" s="29">
        <f t="shared" si="86"/>
        <v>0</v>
      </c>
      <c r="AN245" s="29">
        <f t="shared" si="87"/>
        <v>1</v>
      </c>
      <c r="AO245" s="29">
        <f t="shared" si="88"/>
        <v>0</v>
      </c>
      <c r="AP245" s="29"/>
      <c r="AQ245" s="29"/>
      <c r="AR245" s="29">
        <f t="shared" si="89"/>
        <v>3</v>
      </c>
      <c r="AS245" s="29">
        <f t="shared" si="90"/>
        <v>3</v>
      </c>
      <c r="AT245" s="29" t="str">
        <f t="shared" si="91"/>
        <v>Correct</v>
      </c>
      <c r="AU245" s="29"/>
      <c r="AV245" s="96" t="str">
        <f>IFERROR(VLOOKUP(Table1[[#This Row],[RespondentID]],'All Data'!$A:$CO,87,FALSE),"unknown")</f>
        <v>Man</v>
      </c>
      <c r="AW245" s="96" t="str">
        <f>IFERROR(VLOOKUP(Table1[[#This Row],[RespondentID]],'All Data'!$A:$CO,88,FALSE),"unknown")</f>
        <v>35-44 years</v>
      </c>
      <c r="AX245" s="96" t="str">
        <f>IFERROR(VLOOKUP(Table1[[#This Row],[RespondentID]],'All Data'!$A:$CO,89,FALSE),"unknown")</f>
        <v>Suffolk</v>
      </c>
      <c r="AY245" s="96" t="str">
        <f>IFERROR(VLOOKUP(Table1[[#This Row],[RespondentID]],'All Data'!$A:$CO,90,FALSE),"unknown")</f>
        <v>Coram, 11727</v>
      </c>
      <c r="AZ245" s="96" t="str">
        <f>IFERROR(VLOOKUP(Table1[[#This Row],[RespondentID]],'All Data'!$A:$CO,91,FALSE),"unknown")</f>
        <v>Other (please specify)</v>
      </c>
      <c r="BA245" s="96" t="str">
        <f>IFERROR(VLOOKUP(Table1[[#This Row],[RespondentID]],'All Data'!$A:$CO,92,FALSE),"unknown")</f>
        <v>Hispanic or Latino</v>
      </c>
      <c r="BB245" s="96" t="str">
        <f>IFERROR(VLOOKUP(Table1[[#This Row],[RespondentID]],'All Data'!$A:$CO,93,FALSE),"unknown")</f>
        <v>English</v>
      </c>
      <c r="BC245" s="96" t="str">
        <f>IFERROR(VLOOKUP(Table1[[#This Row],[RespondentID]],'All Data'!$A:$CW,94,FALSE),"unknown")</f>
        <v>Over $125,000</v>
      </c>
      <c r="BD245" s="96" t="str">
        <f>IFERROR(VLOOKUP(Table1[[#This Row],[RespondentID]],'All Data'!$A:$CW,95,FALSE),"unknown")</f>
        <v>Graduate school</v>
      </c>
      <c r="BE245" s="96" t="str">
        <f>IFERROR(VLOOKUP(Table1[[#This Row],[RespondentID]],'All Data'!$A:$CW,96,FALSE),"unknown")</f>
        <v>Employed for wages</v>
      </c>
      <c r="BF245" s="96" t="str">
        <f>IFERROR(VLOOKUP(Table1[[#This Row],[RespondentID]],'All Data'!$A:$CW,97,FALSE),"unknown")</f>
        <v>Yes</v>
      </c>
      <c r="BG245" s="96" t="str">
        <f>IFERROR(VLOOKUP(Table1[[#This Row],[RespondentID]],'All Data'!$A:$CW,98,FALSE),"unknown")</f>
        <v>Private/Commercial</v>
      </c>
      <c r="BH245" s="96">
        <f>IFERROR(VLOOKUP(Table1[[#This Row],[RespondentID]],'All Data'!$A:$CW,99,FALSE),"unknown")</f>
        <v>0</v>
      </c>
    </row>
    <row r="246" spans="1:60">
      <c r="A246">
        <v>18044781968</v>
      </c>
      <c r="F246" t="s">
        <v>52</v>
      </c>
      <c r="P246" t="s">
        <v>60</v>
      </c>
      <c r="R246" t="s">
        <v>62</v>
      </c>
      <c r="U246" s="29">
        <f t="shared" si="69"/>
        <v>3</v>
      </c>
      <c r="V246" s="29">
        <f t="shared" si="70"/>
        <v>1</v>
      </c>
      <c r="W246" s="29"/>
      <c r="X246" s="29">
        <f t="shared" si="71"/>
        <v>0</v>
      </c>
      <c r="Y246" s="29">
        <f t="shared" si="72"/>
        <v>0</v>
      </c>
      <c r="Z246" s="29">
        <f t="shared" si="73"/>
        <v>0</v>
      </c>
      <c r="AA246" s="29">
        <f t="shared" si="74"/>
        <v>0</v>
      </c>
      <c r="AB246" s="29">
        <f t="shared" si="75"/>
        <v>1</v>
      </c>
      <c r="AC246" s="29">
        <f t="shared" si="76"/>
        <v>0</v>
      </c>
      <c r="AD246" s="29">
        <f t="shared" si="77"/>
        <v>0</v>
      </c>
      <c r="AE246" s="29">
        <f t="shared" si="78"/>
        <v>0</v>
      </c>
      <c r="AF246" s="29">
        <f t="shared" si="79"/>
        <v>0</v>
      </c>
      <c r="AG246" s="29">
        <f t="shared" si="80"/>
        <v>0</v>
      </c>
      <c r="AH246" s="29">
        <f t="shared" si="81"/>
        <v>0</v>
      </c>
      <c r="AI246" s="29">
        <f t="shared" si="82"/>
        <v>0</v>
      </c>
      <c r="AJ246" s="29">
        <f t="shared" si="83"/>
        <v>0</v>
      </c>
      <c r="AK246" s="29">
        <f t="shared" si="84"/>
        <v>0</v>
      </c>
      <c r="AL246" s="29">
        <f t="shared" si="85"/>
        <v>1</v>
      </c>
      <c r="AM246" s="29">
        <f t="shared" si="86"/>
        <v>0</v>
      </c>
      <c r="AN246" s="29">
        <f t="shared" si="87"/>
        <v>1</v>
      </c>
      <c r="AO246" s="29">
        <f t="shared" si="88"/>
        <v>0</v>
      </c>
      <c r="AP246" s="29"/>
      <c r="AQ246" s="29"/>
      <c r="AR246" s="29">
        <f t="shared" si="89"/>
        <v>3</v>
      </c>
      <c r="AS246" s="29">
        <f t="shared" si="90"/>
        <v>3</v>
      </c>
      <c r="AT246" s="29" t="str">
        <f t="shared" si="91"/>
        <v>Correct</v>
      </c>
      <c r="AU246" s="29"/>
      <c r="AV246" s="96" t="str">
        <f>IFERROR(VLOOKUP(Table1[[#This Row],[RespondentID]],'All Data'!$A:$CO,87,FALSE),"unknown")</f>
        <v>Woman</v>
      </c>
      <c r="AW246" s="96" t="str">
        <f>IFERROR(VLOOKUP(Table1[[#This Row],[RespondentID]],'All Data'!$A:$CO,88,FALSE),"unknown")</f>
        <v>35-44 years</v>
      </c>
      <c r="AX246" s="96" t="str">
        <f>IFERROR(VLOOKUP(Table1[[#This Row],[RespondentID]],'All Data'!$A:$CO,89,FALSE),"unknown")</f>
        <v>Suffolk</v>
      </c>
      <c r="AY246" s="96" t="str">
        <f>IFERROR(VLOOKUP(Table1[[#This Row],[RespondentID]],'All Data'!$A:$CO,90,FALSE),"unknown")</f>
        <v>Coram, 11727</v>
      </c>
      <c r="AZ246" s="96" t="str">
        <f>IFERROR(VLOOKUP(Table1[[#This Row],[RespondentID]],'All Data'!$A:$CO,91,FALSE),"unknown")</f>
        <v>Other (please specify)</v>
      </c>
      <c r="BA246" s="96" t="str">
        <f>IFERROR(VLOOKUP(Table1[[#This Row],[RespondentID]],'All Data'!$A:$CO,92,FALSE),"unknown")</f>
        <v>Hispanic or Latino</v>
      </c>
      <c r="BB246" s="96" t="str">
        <f>IFERROR(VLOOKUP(Table1[[#This Row],[RespondentID]],'All Data'!$A:$CO,93,FALSE),"unknown")</f>
        <v>English</v>
      </c>
      <c r="BC246" s="96" t="str">
        <f>IFERROR(VLOOKUP(Table1[[#This Row],[RespondentID]],'All Data'!$A:$CW,94,FALSE),"unknown")</f>
        <v>Over $125,000</v>
      </c>
      <c r="BD246" s="96" t="str">
        <f>IFERROR(VLOOKUP(Table1[[#This Row],[RespondentID]],'All Data'!$A:$CW,95,FALSE),"unknown")</f>
        <v>Graduate school</v>
      </c>
      <c r="BE246" s="96" t="str">
        <f>IFERROR(VLOOKUP(Table1[[#This Row],[RespondentID]],'All Data'!$A:$CW,96,FALSE),"unknown")</f>
        <v>Employed for wages</v>
      </c>
      <c r="BF246" s="96" t="str">
        <f>IFERROR(VLOOKUP(Table1[[#This Row],[RespondentID]],'All Data'!$A:$CW,97,FALSE),"unknown")</f>
        <v>Yes</v>
      </c>
      <c r="BG246" s="96" t="str">
        <f>IFERROR(VLOOKUP(Table1[[#This Row],[RespondentID]],'All Data'!$A:$CW,98,FALSE),"unknown")</f>
        <v>Private/Commercial</v>
      </c>
      <c r="BH246" s="96">
        <f>IFERROR(VLOOKUP(Table1[[#This Row],[RespondentID]],'All Data'!$A:$CW,99,FALSE),"unknown")</f>
        <v>0</v>
      </c>
    </row>
    <row r="247" spans="1:60">
      <c r="A247">
        <v>18044781759</v>
      </c>
      <c r="F247" t="s">
        <v>52</v>
      </c>
      <c r="P247" t="s">
        <v>60</v>
      </c>
      <c r="R247" t="s">
        <v>62</v>
      </c>
      <c r="U247" s="29">
        <f t="shared" si="69"/>
        <v>3</v>
      </c>
      <c r="V247" s="29">
        <f t="shared" si="70"/>
        <v>1</v>
      </c>
      <c r="W247" s="29"/>
      <c r="X247" s="29">
        <f t="shared" si="71"/>
        <v>0</v>
      </c>
      <c r="Y247" s="29">
        <f t="shared" si="72"/>
        <v>0</v>
      </c>
      <c r="Z247" s="29">
        <f t="shared" si="73"/>
        <v>0</v>
      </c>
      <c r="AA247" s="29">
        <f t="shared" si="74"/>
        <v>0</v>
      </c>
      <c r="AB247" s="29">
        <f t="shared" si="75"/>
        <v>1</v>
      </c>
      <c r="AC247" s="29">
        <f t="shared" si="76"/>
        <v>0</v>
      </c>
      <c r="AD247" s="29">
        <f t="shared" si="77"/>
        <v>0</v>
      </c>
      <c r="AE247" s="29">
        <f t="shared" si="78"/>
        <v>0</v>
      </c>
      <c r="AF247" s="29">
        <f t="shared" si="79"/>
        <v>0</v>
      </c>
      <c r="AG247" s="29">
        <f t="shared" si="80"/>
        <v>0</v>
      </c>
      <c r="AH247" s="29">
        <f t="shared" si="81"/>
        <v>0</v>
      </c>
      <c r="AI247" s="29">
        <f t="shared" si="82"/>
        <v>0</v>
      </c>
      <c r="AJ247" s="29">
        <f t="shared" si="83"/>
        <v>0</v>
      </c>
      <c r="AK247" s="29">
        <f t="shared" si="84"/>
        <v>0</v>
      </c>
      <c r="AL247" s="29">
        <f t="shared" si="85"/>
        <v>1</v>
      </c>
      <c r="AM247" s="29">
        <f t="shared" si="86"/>
        <v>0</v>
      </c>
      <c r="AN247" s="29">
        <f t="shared" si="87"/>
        <v>1</v>
      </c>
      <c r="AO247" s="29">
        <f t="shared" si="88"/>
        <v>0</v>
      </c>
      <c r="AP247" s="29"/>
      <c r="AQ247" s="29"/>
      <c r="AR247" s="29">
        <f t="shared" si="89"/>
        <v>3</v>
      </c>
      <c r="AS247" s="29">
        <f t="shared" si="90"/>
        <v>3</v>
      </c>
      <c r="AT247" s="29" t="str">
        <f t="shared" si="91"/>
        <v>Correct</v>
      </c>
      <c r="AU247" s="29"/>
      <c r="AV247" s="96" t="str">
        <f>IFERROR(VLOOKUP(Table1[[#This Row],[RespondentID]],'All Data'!$A:$CO,87,FALSE),"unknown")</f>
        <v>Woman</v>
      </c>
      <c r="AW247" s="96" t="str">
        <f>IFERROR(VLOOKUP(Table1[[#This Row],[RespondentID]],'All Data'!$A:$CO,88,FALSE),"unknown")</f>
        <v>65+ years</v>
      </c>
      <c r="AX247" s="96" t="str">
        <f>IFERROR(VLOOKUP(Table1[[#This Row],[RespondentID]],'All Data'!$A:$CO,89,FALSE),"unknown")</f>
        <v>Suffolk</v>
      </c>
      <c r="AY247" s="96" t="str">
        <f>IFERROR(VLOOKUP(Table1[[#This Row],[RespondentID]],'All Data'!$A:$CO,90,FALSE),"unknown")</f>
        <v>Coram, 11727</v>
      </c>
      <c r="AZ247" s="96" t="str">
        <f>IFERROR(VLOOKUP(Table1[[#This Row],[RespondentID]],'All Data'!$A:$CO,91,FALSE),"unknown")</f>
        <v>Other (please specify)</v>
      </c>
      <c r="BA247" s="96" t="str">
        <f>IFERROR(VLOOKUP(Table1[[#This Row],[RespondentID]],'All Data'!$A:$CO,92,FALSE),"unknown")</f>
        <v>Hispanic or Latino</v>
      </c>
      <c r="BB247" s="96" t="str">
        <f>IFERROR(VLOOKUP(Table1[[#This Row],[RespondentID]],'All Data'!$A:$CO,93,FALSE),"unknown")</f>
        <v>English, Spanish</v>
      </c>
      <c r="BC247" s="96" t="str">
        <f>IFERROR(VLOOKUP(Table1[[#This Row],[RespondentID]],'All Data'!$A:$CW,94,FALSE),"unknown")</f>
        <v>$75,000 to $125,000</v>
      </c>
      <c r="BD247" s="96" t="str">
        <f>IFERROR(VLOOKUP(Table1[[#This Row],[RespondentID]],'All Data'!$A:$CW,95,FALSE),"unknown")</f>
        <v>Graduate school</v>
      </c>
      <c r="BE247" s="96" t="str">
        <f>IFERROR(VLOOKUP(Table1[[#This Row],[RespondentID]],'All Data'!$A:$CW,96,FALSE),"unknown")</f>
        <v>Employed for wages</v>
      </c>
      <c r="BF247" s="96" t="str">
        <f>IFERROR(VLOOKUP(Table1[[#This Row],[RespondentID]],'All Data'!$A:$CW,97,FALSE),"unknown")</f>
        <v>Yes</v>
      </c>
      <c r="BG247" s="96" t="str">
        <f>IFERROR(VLOOKUP(Table1[[#This Row],[RespondentID]],'All Data'!$A:$CW,98,FALSE),"unknown")</f>
        <v>Private/Commercial</v>
      </c>
      <c r="BH247" s="96">
        <f>IFERROR(VLOOKUP(Table1[[#This Row],[RespondentID]],'All Data'!$A:$CW,99,FALSE),"unknown")</f>
        <v>0</v>
      </c>
    </row>
    <row r="248" spans="1:60">
      <c r="A248">
        <v>18044089086</v>
      </c>
      <c r="D248" t="s">
        <v>51</v>
      </c>
      <c r="U248" s="29">
        <f t="shared" si="69"/>
        <v>1</v>
      </c>
      <c r="V248" s="29">
        <f t="shared" si="70"/>
        <v>3</v>
      </c>
      <c r="W248" s="29"/>
      <c r="X248" s="29">
        <f t="shared" si="71"/>
        <v>0</v>
      </c>
      <c r="Y248" s="29">
        <f t="shared" si="72"/>
        <v>0</v>
      </c>
      <c r="Z248" s="29">
        <f t="shared" si="73"/>
        <v>1</v>
      </c>
      <c r="AA248" s="29">
        <f t="shared" si="74"/>
        <v>0</v>
      </c>
      <c r="AB248" s="29">
        <f t="shared" si="75"/>
        <v>0</v>
      </c>
      <c r="AC248" s="29">
        <f t="shared" si="76"/>
        <v>0</v>
      </c>
      <c r="AD248" s="29">
        <f t="shared" si="77"/>
        <v>0</v>
      </c>
      <c r="AE248" s="29">
        <f t="shared" si="78"/>
        <v>0</v>
      </c>
      <c r="AF248" s="29">
        <f t="shared" si="79"/>
        <v>0</v>
      </c>
      <c r="AG248" s="29">
        <f t="shared" si="80"/>
        <v>0</v>
      </c>
      <c r="AH248" s="29">
        <f t="shared" si="81"/>
        <v>0</v>
      </c>
      <c r="AI248" s="29">
        <f t="shared" si="82"/>
        <v>0</v>
      </c>
      <c r="AJ248" s="29">
        <f t="shared" si="83"/>
        <v>0</v>
      </c>
      <c r="AK248" s="29">
        <f t="shared" si="84"/>
        <v>0</v>
      </c>
      <c r="AL248" s="29">
        <f t="shared" si="85"/>
        <v>0</v>
      </c>
      <c r="AM248" s="29">
        <f t="shared" si="86"/>
        <v>0</v>
      </c>
      <c r="AN248" s="29">
        <f t="shared" si="87"/>
        <v>0</v>
      </c>
      <c r="AO248" s="29">
        <f t="shared" si="88"/>
        <v>0</v>
      </c>
      <c r="AP248" s="29"/>
      <c r="AQ248" s="29"/>
      <c r="AR248" s="29">
        <f t="shared" si="89"/>
        <v>1</v>
      </c>
      <c r="AS248" s="29">
        <f t="shared" si="90"/>
        <v>1</v>
      </c>
      <c r="AT248" s="29" t="str">
        <f t="shared" si="91"/>
        <v>Correct</v>
      </c>
      <c r="AU248" s="29"/>
      <c r="AV248" s="96" t="str">
        <f>IFERROR(VLOOKUP(Table1[[#This Row],[RespondentID]],'All Data'!$A:$CO,87,FALSE),"unknown")</f>
        <v>Woman</v>
      </c>
      <c r="AW248" s="96" t="str">
        <f>IFERROR(VLOOKUP(Table1[[#This Row],[RespondentID]],'All Data'!$A:$CO,88,FALSE),"unknown")</f>
        <v>55-64 years</v>
      </c>
      <c r="AX248" s="96" t="str">
        <f>IFERROR(VLOOKUP(Table1[[#This Row],[RespondentID]],'All Data'!$A:$CO,89,FALSE),"unknown")</f>
        <v>Nassau</v>
      </c>
      <c r="AY248" s="96" t="str">
        <f>IFERROR(VLOOKUP(Table1[[#This Row],[RespondentID]],'All Data'!$A:$CO,90,FALSE),"unknown")</f>
        <v>Port Washington, 11050</v>
      </c>
      <c r="AZ248" s="96" t="str">
        <f>IFERROR(VLOOKUP(Table1[[#This Row],[RespondentID]],'All Data'!$A:$CO,91,FALSE),"unknown")</f>
        <v>White</v>
      </c>
      <c r="BA248" s="96" t="str">
        <f>IFERROR(VLOOKUP(Table1[[#This Row],[RespondentID]],'All Data'!$A:$CO,92,FALSE),"unknown")</f>
        <v>Not Hispanic or Latino</v>
      </c>
      <c r="BB248" s="96" t="str">
        <f>IFERROR(VLOOKUP(Table1[[#This Row],[RespondentID]],'All Data'!$A:$CO,93,FALSE),"unknown")</f>
        <v>English</v>
      </c>
      <c r="BC248" s="96" t="str">
        <f>IFERROR(VLOOKUP(Table1[[#This Row],[RespondentID]],'All Data'!$A:$CW,94,FALSE),"unknown")</f>
        <v>$35,000 to $49,999</v>
      </c>
      <c r="BD248" s="96" t="str">
        <f>IFERROR(VLOOKUP(Table1[[#This Row],[RespondentID]],'All Data'!$A:$CW,95,FALSE),"unknown")</f>
        <v>College graduate</v>
      </c>
      <c r="BE248" s="96" t="str">
        <f>IFERROR(VLOOKUP(Table1[[#This Row],[RespondentID]],'All Data'!$A:$CW,96,FALSE),"unknown")</f>
        <v>Employed for wages</v>
      </c>
      <c r="BF248" s="96" t="str">
        <f>IFERROR(VLOOKUP(Table1[[#This Row],[RespondentID]],'All Data'!$A:$CW,97,FALSE),"unknown")</f>
        <v>Yes</v>
      </c>
      <c r="BG248" s="96" t="str">
        <f>IFERROR(VLOOKUP(Table1[[#This Row],[RespondentID]],'All Data'!$A:$CW,98,FALSE),"unknown")</f>
        <v>Medicare</v>
      </c>
      <c r="BH248" s="96" t="str">
        <f>IFERROR(VLOOKUP(Table1[[#This Row],[RespondentID]],'All Data'!$A:$CW,99,FALSE),"unknown")</f>
        <v>Yes</v>
      </c>
    </row>
    <row r="249" spans="1:60">
      <c r="A249">
        <v>18044088854</v>
      </c>
      <c r="G249" t="s">
        <v>53</v>
      </c>
      <c r="N249" t="s">
        <v>24</v>
      </c>
      <c r="U249" s="29">
        <f t="shared" si="69"/>
        <v>2</v>
      </c>
      <c r="V249" s="29">
        <f t="shared" si="70"/>
        <v>1.5</v>
      </c>
      <c r="W249" s="29"/>
      <c r="X249" s="29">
        <f t="shared" si="71"/>
        <v>0</v>
      </c>
      <c r="Y249" s="29">
        <f t="shared" si="72"/>
        <v>0</v>
      </c>
      <c r="Z249" s="29">
        <f t="shared" si="73"/>
        <v>0</v>
      </c>
      <c r="AA249" s="29">
        <f t="shared" si="74"/>
        <v>0</v>
      </c>
      <c r="AB249" s="29">
        <f t="shared" si="75"/>
        <v>0</v>
      </c>
      <c r="AC249" s="29">
        <f t="shared" si="76"/>
        <v>1</v>
      </c>
      <c r="AD249" s="29">
        <f t="shared" si="77"/>
        <v>0</v>
      </c>
      <c r="AE249" s="29">
        <f t="shared" si="78"/>
        <v>0</v>
      </c>
      <c r="AF249" s="29">
        <f t="shared" si="79"/>
        <v>0</v>
      </c>
      <c r="AG249" s="29">
        <f t="shared" si="80"/>
        <v>0</v>
      </c>
      <c r="AH249" s="29">
        <f t="shared" si="81"/>
        <v>0</v>
      </c>
      <c r="AI249" s="29">
        <f t="shared" si="82"/>
        <v>0</v>
      </c>
      <c r="AJ249" s="29">
        <f t="shared" si="83"/>
        <v>1</v>
      </c>
      <c r="AK249" s="29">
        <f t="shared" si="84"/>
        <v>0</v>
      </c>
      <c r="AL249" s="29">
        <f t="shared" si="85"/>
        <v>0</v>
      </c>
      <c r="AM249" s="29">
        <f t="shared" si="86"/>
        <v>0</v>
      </c>
      <c r="AN249" s="29">
        <f t="shared" si="87"/>
        <v>0</v>
      </c>
      <c r="AO249" s="29">
        <f t="shared" si="88"/>
        <v>0</v>
      </c>
      <c r="AP249" s="29"/>
      <c r="AQ249" s="29"/>
      <c r="AR249" s="29">
        <f t="shared" si="89"/>
        <v>2</v>
      </c>
      <c r="AS249" s="29">
        <f t="shared" si="90"/>
        <v>2</v>
      </c>
      <c r="AT249" s="29" t="str">
        <f t="shared" si="91"/>
        <v>Correct</v>
      </c>
      <c r="AU249" s="29"/>
      <c r="AV249" s="96" t="str">
        <f>IFERROR(VLOOKUP(Table1[[#This Row],[RespondentID]],'All Data'!$A:$CO,87,FALSE),"unknown")</f>
        <v>Woman</v>
      </c>
      <c r="AW249" s="96" t="str">
        <f>IFERROR(VLOOKUP(Table1[[#This Row],[RespondentID]],'All Data'!$A:$CO,88,FALSE),"unknown")</f>
        <v>65+ years</v>
      </c>
      <c r="AX249" s="96" t="str">
        <f>IFERROR(VLOOKUP(Table1[[#This Row],[RespondentID]],'All Data'!$A:$CO,89,FALSE),"unknown")</f>
        <v>Nassau</v>
      </c>
      <c r="AY249" s="96" t="str">
        <f>IFERROR(VLOOKUP(Table1[[#This Row],[RespondentID]],'All Data'!$A:$CO,90,FALSE),"unknown")</f>
        <v>Port Washington, 11050</v>
      </c>
      <c r="AZ249" s="96" t="str">
        <f>IFERROR(VLOOKUP(Table1[[#This Row],[RespondentID]],'All Data'!$A:$CO,91,FALSE),"unknown")</f>
        <v>White</v>
      </c>
      <c r="BA249" s="96" t="str">
        <f>IFERROR(VLOOKUP(Table1[[#This Row],[RespondentID]],'All Data'!$A:$CO,92,FALSE),"unknown")</f>
        <v>Not Hispanic or Latino</v>
      </c>
      <c r="BB249" s="96" t="str">
        <f>IFERROR(VLOOKUP(Table1[[#This Row],[RespondentID]],'All Data'!$A:$CO,93,FALSE),"unknown")</f>
        <v>English</v>
      </c>
      <c r="BC249" s="96" t="str">
        <f>IFERROR(VLOOKUP(Table1[[#This Row],[RespondentID]],'All Data'!$A:$CW,94,FALSE),"unknown")</f>
        <v>$75,000 to $125,000</v>
      </c>
      <c r="BD249" s="96" t="str">
        <f>IFERROR(VLOOKUP(Table1[[#This Row],[RespondentID]],'All Data'!$A:$CW,95,FALSE),"unknown")</f>
        <v>Graduate school</v>
      </c>
      <c r="BE249" s="96" t="str">
        <f>IFERROR(VLOOKUP(Table1[[#This Row],[RespondentID]],'All Data'!$A:$CW,96,FALSE),"unknown")</f>
        <v>Retired</v>
      </c>
      <c r="BF249" s="96" t="str">
        <f>IFERROR(VLOOKUP(Table1[[#This Row],[RespondentID]],'All Data'!$A:$CW,97,FALSE),"unknown")</f>
        <v>Yes</v>
      </c>
      <c r="BG249" s="96" t="str">
        <f>IFERROR(VLOOKUP(Table1[[#This Row],[RespondentID]],'All Data'!$A:$CW,98,FALSE),"unknown")</f>
        <v>Medicare</v>
      </c>
      <c r="BH249" s="96" t="str">
        <f>IFERROR(VLOOKUP(Table1[[#This Row],[RespondentID]],'All Data'!$A:$CW,99,FALSE),"unknown")</f>
        <v>Yes</v>
      </c>
    </row>
    <row r="250" spans="1:60">
      <c r="A250">
        <v>18044088698</v>
      </c>
      <c r="P250" t="s">
        <v>60</v>
      </c>
      <c r="R250" t="s">
        <v>62</v>
      </c>
      <c r="S250" t="s">
        <v>63</v>
      </c>
      <c r="U250" s="29">
        <f t="shared" si="69"/>
        <v>3</v>
      </c>
      <c r="V250" s="29">
        <f t="shared" si="70"/>
        <v>1</v>
      </c>
      <c r="W250" s="29"/>
      <c r="X250" s="29">
        <f t="shared" si="71"/>
        <v>0</v>
      </c>
      <c r="Y250" s="29">
        <f t="shared" si="72"/>
        <v>0</v>
      </c>
      <c r="Z250" s="29">
        <f t="shared" si="73"/>
        <v>0</v>
      </c>
      <c r="AA250" s="29">
        <f t="shared" si="74"/>
        <v>0</v>
      </c>
      <c r="AB250" s="29">
        <f t="shared" si="75"/>
        <v>0</v>
      </c>
      <c r="AC250" s="29">
        <f t="shared" si="76"/>
        <v>0</v>
      </c>
      <c r="AD250" s="29">
        <f t="shared" si="77"/>
        <v>0</v>
      </c>
      <c r="AE250" s="29">
        <f t="shared" si="78"/>
        <v>0</v>
      </c>
      <c r="AF250" s="29">
        <f t="shared" si="79"/>
        <v>0</v>
      </c>
      <c r="AG250" s="29">
        <f t="shared" si="80"/>
        <v>0</v>
      </c>
      <c r="AH250" s="29">
        <f t="shared" si="81"/>
        <v>0</v>
      </c>
      <c r="AI250" s="29">
        <f t="shared" si="82"/>
        <v>0</v>
      </c>
      <c r="AJ250" s="29">
        <f t="shared" si="83"/>
        <v>0</v>
      </c>
      <c r="AK250" s="29">
        <f t="shared" si="84"/>
        <v>0</v>
      </c>
      <c r="AL250" s="29">
        <f t="shared" si="85"/>
        <v>1</v>
      </c>
      <c r="AM250" s="29">
        <f t="shared" si="86"/>
        <v>0</v>
      </c>
      <c r="AN250" s="29">
        <f t="shared" si="87"/>
        <v>1</v>
      </c>
      <c r="AO250" s="29">
        <f t="shared" si="88"/>
        <v>1</v>
      </c>
      <c r="AP250" s="29"/>
      <c r="AQ250" s="29"/>
      <c r="AR250" s="29">
        <f t="shared" si="89"/>
        <v>3</v>
      </c>
      <c r="AS250" s="29">
        <f t="shared" si="90"/>
        <v>3</v>
      </c>
      <c r="AT250" s="29" t="str">
        <f t="shared" si="91"/>
        <v>Correct</v>
      </c>
      <c r="AU250" s="29"/>
      <c r="AV250" s="96" t="str">
        <f>IFERROR(VLOOKUP(Table1[[#This Row],[RespondentID]],'All Data'!$A:$CO,87,FALSE),"unknown")</f>
        <v>Woman</v>
      </c>
      <c r="AW250" s="96" t="str">
        <f>IFERROR(VLOOKUP(Table1[[#This Row],[RespondentID]],'All Data'!$A:$CO,88,FALSE),"unknown")</f>
        <v>65+ years</v>
      </c>
      <c r="AX250" s="96" t="str">
        <f>IFERROR(VLOOKUP(Table1[[#This Row],[RespondentID]],'All Data'!$A:$CO,89,FALSE),"unknown")</f>
        <v>Nassau</v>
      </c>
      <c r="AY250" s="96" t="str">
        <f>IFERROR(VLOOKUP(Table1[[#This Row],[RespondentID]],'All Data'!$A:$CO,90,FALSE),"unknown")</f>
        <v>Port Washington, 11050</v>
      </c>
      <c r="AZ250" s="96" t="str">
        <f>IFERROR(VLOOKUP(Table1[[#This Row],[RespondentID]],'All Data'!$A:$CO,91,FALSE),"unknown")</f>
        <v>White</v>
      </c>
      <c r="BA250" s="96" t="str">
        <f>IFERROR(VLOOKUP(Table1[[#This Row],[RespondentID]],'All Data'!$A:$CO,92,FALSE),"unknown")</f>
        <v>Not Hispanic or Latino</v>
      </c>
      <c r="BB250" s="96" t="str">
        <f>IFERROR(VLOOKUP(Table1[[#This Row],[RespondentID]],'All Data'!$A:$CO,93,FALSE),"unknown")</f>
        <v>English</v>
      </c>
      <c r="BC250" s="96" t="str">
        <f>IFERROR(VLOOKUP(Table1[[#This Row],[RespondentID]],'All Data'!$A:$CW,94,FALSE),"unknown")</f>
        <v>$75,000 to $125,000</v>
      </c>
      <c r="BD250" s="96" t="str">
        <f>IFERROR(VLOOKUP(Table1[[#This Row],[RespondentID]],'All Data'!$A:$CW,95,FALSE),"unknown")</f>
        <v>College graduate</v>
      </c>
      <c r="BE250" s="96" t="str">
        <f>IFERROR(VLOOKUP(Table1[[#This Row],[RespondentID]],'All Data'!$A:$CW,96,FALSE),"unknown")</f>
        <v>Retired</v>
      </c>
      <c r="BF250" s="96" t="str">
        <f>IFERROR(VLOOKUP(Table1[[#This Row],[RespondentID]],'All Data'!$A:$CW,97,FALSE),"unknown")</f>
        <v>Yes</v>
      </c>
      <c r="BG250" s="96" t="str">
        <f>IFERROR(VLOOKUP(Table1[[#This Row],[RespondentID]],'All Data'!$A:$CW,98,FALSE),"unknown")</f>
        <v>Medicare</v>
      </c>
      <c r="BH250" s="96" t="str">
        <f>IFERROR(VLOOKUP(Table1[[#This Row],[RespondentID]],'All Data'!$A:$CW,99,FALSE),"unknown")</f>
        <v>Yes</v>
      </c>
    </row>
    <row r="251" spans="1:60">
      <c r="A251">
        <v>18044088556</v>
      </c>
      <c r="H251" t="s">
        <v>54</v>
      </c>
      <c r="I251" t="s">
        <v>55</v>
      </c>
      <c r="P251" t="s">
        <v>60</v>
      </c>
      <c r="U251" s="29">
        <f t="shared" si="69"/>
        <v>3</v>
      </c>
      <c r="V251" s="29">
        <f t="shared" si="70"/>
        <v>1</v>
      </c>
      <c r="W251" s="29"/>
      <c r="X251" s="29">
        <f t="shared" si="71"/>
        <v>0</v>
      </c>
      <c r="Y251" s="29">
        <f t="shared" si="72"/>
        <v>0</v>
      </c>
      <c r="Z251" s="29">
        <f t="shared" si="73"/>
        <v>0</v>
      </c>
      <c r="AA251" s="29">
        <f t="shared" si="74"/>
        <v>0</v>
      </c>
      <c r="AB251" s="29">
        <f t="shared" si="75"/>
        <v>0</v>
      </c>
      <c r="AC251" s="29">
        <f t="shared" si="76"/>
        <v>0</v>
      </c>
      <c r="AD251" s="29">
        <f t="shared" si="77"/>
        <v>1</v>
      </c>
      <c r="AE251" s="29">
        <f t="shared" si="78"/>
        <v>1</v>
      </c>
      <c r="AF251" s="29">
        <f t="shared" si="79"/>
        <v>0</v>
      </c>
      <c r="AG251" s="29">
        <f t="shared" si="80"/>
        <v>0</v>
      </c>
      <c r="AH251" s="29">
        <f t="shared" si="81"/>
        <v>0</v>
      </c>
      <c r="AI251" s="29">
        <f t="shared" si="82"/>
        <v>0</v>
      </c>
      <c r="AJ251" s="29">
        <f t="shared" si="83"/>
        <v>0</v>
      </c>
      <c r="AK251" s="29">
        <f t="shared" si="84"/>
        <v>0</v>
      </c>
      <c r="AL251" s="29">
        <f t="shared" si="85"/>
        <v>1</v>
      </c>
      <c r="AM251" s="29">
        <f t="shared" si="86"/>
        <v>0</v>
      </c>
      <c r="AN251" s="29">
        <f t="shared" si="87"/>
        <v>0</v>
      </c>
      <c r="AO251" s="29">
        <f t="shared" si="88"/>
        <v>0</v>
      </c>
      <c r="AP251" s="29"/>
      <c r="AQ251" s="29"/>
      <c r="AR251" s="29">
        <f t="shared" si="89"/>
        <v>3</v>
      </c>
      <c r="AS251" s="29">
        <f t="shared" si="90"/>
        <v>3</v>
      </c>
      <c r="AT251" s="29" t="str">
        <f t="shared" si="91"/>
        <v>Correct</v>
      </c>
      <c r="AU251" s="29"/>
      <c r="AV251" s="96" t="str">
        <f>IFERROR(VLOOKUP(Table1[[#This Row],[RespondentID]],'All Data'!$A:$CO,87,FALSE),"unknown")</f>
        <v>Woman</v>
      </c>
      <c r="AW251" s="96" t="str">
        <f>IFERROR(VLOOKUP(Table1[[#This Row],[RespondentID]],'All Data'!$A:$CO,88,FALSE),"unknown")</f>
        <v>65+ years</v>
      </c>
      <c r="AX251" s="96" t="str">
        <f>IFERROR(VLOOKUP(Table1[[#This Row],[RespondentID]],'All Data'!$A:$CO,89,FALSE),"unknown")</f>
        <v>Nassau</v>
      </c>
      <c r="AY251" s="96" t="str">
        <f>IFERROR(VLOOKUP(Table1[[#This Row],[RespondentID]],'All Data'!$A:$CO,90,FALSE),"unknown")</f>
        <v>Elmont, 11003</v>
      </c>
      <c r="AZ251" s="96" t="str">
        <f>IFERROR(VLOOKUP(Table1[[#This Row],[RespondentID]],'All Data'!$A:$CO,91,FALSE),"unknown")</f>
        <v>Black or African American</v>
      </c>
      <c r="BA251" s="96" t="str">
        <f>IFERROR(VLOOKUP(Table1[[#This Row],[RespondentID]],'All Data'!$A:$CO,92,FALSE),"unknown")</f>
        <v>Not Hispanic or Latino</v>
      </c>
      <c r="BB251" s="96" t="str">
        <f>IFERROR(VLOOKUP(Table1[[#This Row],[RespondentID]],'All Data'!$A:$CO,93,FALSE),"unknown")</f>
        <v>English</v>
      </c>
      <c r="BC251" s="96" t="str">
        <f>IFERROR(VLOOKUP(Table1[[#This Row],[RespondentID]],'All Data'!$A:$CW,94,FALSE),"unknown")</f>
        <v>$50,000 to $74,999</v>
      </c>
      <c r="BD251" s="96" t="str">
        <f>IFERROR(VLOOKUP(Table1[[#This Row],[RespondentID]],'All Data'!$A:$CW,95,FALSE),"unknown")</f>
        <v>Some college</v>
      </c>
      <c r="BE251" s="96" t="str">
        <f>IFERROR(VLOOKUP(Table1[[#This Row],[RespondentID]],'All Data'!$A:$CW,96,FALSE),"unknown")</f>
        <v>Retired</v>
      </c>
      <c r="BF251" s="96" t="str">
        <f>IFERROR(VLOOKUP(Table1[[#This Row],[RespondentID]],'All Data'!$A:$CW,97,FALSE),"unknown")</f>
        <v>Yes</v>
      </c>
      <c r="BG251" s="96" t="str">
        <f>IFERROR(VLOOKUP(Table1[[#This Row],[RespondentID]],'All Data'!$A:$CW,98,FALSE),"unknown")</f>
        <v>Medicare</v>
      </c>
      <c r="BH251" s="96" t="str">
        <f>IFERROR(VLOOKUP(Table1[[#This Row],[RespondentID]],'All Data'!$A:$CW,99,FALSE),"unknown")</f>
        <v>Yes</v>
      </c>
    </row>
    <row r="252" spans="1:60">
      <c r="A252">
        <v>18044088368</v>
      </c>
      <c r="B252" t="s">
        <v>49</v>
      </c>
      <c r="H252" t="s">
        <v>54</v>
      </c>
      <c r="K252" t="s">
        <v>57</v>
      </c>
      <c r="U252" s="29">
        <f t="shared" si="69"/>
        <v>3</v>
      </c>
      <c r="V252" s="29">
        <f t="shared" si="70"/>
        <v>1</v>
      </c>
      <c r="W252" s="29"/>
      <c r="X252" s="29">
        <f t="shared" si="71"/>
        <v>1</v>
      </c>
      <c r="Y252" s="29">
        <f t="shared" si="72"/>
        <v>0</v>
      </c>
      <c r="Z252" s="29">
        <f t="shared" si="73"/>
        <v>0</v>
      </c>
      <c r="AA252" s="29">
        <f t="shared" si="74"/>
        <v>0</v>
      </c>
      <c r="AB252" s="29">
        <f t="shared" si="75"/>
        <v>0</v>
      </c>
      <c r="AC252" s="29">
        <f t="shared" si="76"/>
        <v>0</v>
      </c>
      <c r="AD252" s="29">
        <f t="shared" si="77"/>
        <v>1</v>
      </c>
      <c r="AE252" s="29">
        <f t="shared" si="78"/>
        <v>0</v>
      </c>
      <c r="AF252" s="29">
        <f t="shared" si="79"/>
        <v>0</v>
      </c>
      <c r="AG252" s="29">
        <f t="shared" si="80"/>
        <v>1</v>
      </c>
      <c r="AH252" s="29">
        <f t="shared" si="81"/>
        <v>0</v>
      </c>
      <c r="AI252" s="29">
        <f t="shared" si="82"/>
        <v>0</v>
      </c>
      <c r="AJ252" s="29">
        <f t="shared" si="83"/>
        <v>0</v>
      </c>
      <c r="AK252" s="29">
        <f t="shared" si="84"/>
        <v>0</v>
      </c>
      <c r="AL252" s="29">
        <f t="shared" si="85"/>
        <v>0</v>
      </c>
      <c r="AM252" s="29">
        <f t="shared" si="86"/>
        <v>0</v>
      </c>
      <c r="AN252" s="29">
        <f t="shared" si="87"/>
        <v>0</v>
      </c>
      <c r="AO252" s="29">
        <f t="shared" si="88"/>
        <v>0</v>
      </c>
      <c r="AP252" s="29"/>
      <c r="AQ252" s="29"/>
      <c r="AR252" s="29">
        <f t="shared" si="89"/>
        <v>3</v>
      </c>
      <c r="AS252" s="29">
        <f t="shared" si="90"/>
        <v>3</v>
      </c>
      <c r="AT252" s="29" t="str">
        <f t="shared" si="91"/>
        <v>Correct</v>
      </c>
      <c r="AU252" s="29"/>
      <c r="AV252" s="96" t="str">
        <f>IFERROR(VLOOKUP(Table1[[#This Row],[RespondentID]],'All Data'!$A:$CO,87,FALSE),"unknown")</f>
        <v>Woman</v>
      </c>
      <c r="AW252" s="96" t="str">
        <f>IFERROR(VLOOKUP(Table1[[#This Row],[RespondentID]],'All Data'!$A:$CO,88,FALSE),"unknown")</f>
        <v>Under 18</v>
      </c>
      <c r="AX252" s="96" t="str">
        <f>IFERROR(VLOOKUP(Table1[[#This Row],[RespondentID]],'All Data'!$A:$CO,89,FALSE),"unknown")</f>
        <v>Nassau</v>
      </c>
      <c r="AY252" s="96" t="str">
        <f>IFERROR(VLOOKUP(Table1[[#This Row],[RespondentID]],'All Data'!$A:$CO,90,FALSE),"unknown")</f>
        <v>Elmont, 11003</v>
      </c>
      <c r="AZ252" s="96" t="str">
        <f>IFERROR(VLOOKUP(Table1[[#This Row],[RespondentID]],'All Data'!$A:$CO,91,FALSE),"unknown")</f>
        <v>Other (please specify)</v>
      </c>
      <c r="BA252" s="96" t="str">
        <f>IFERROR(VLOOKUP(Table1[[#This Row],[RespondentID]],'All Data'!$A:$CO,92,FALSE),"unknown")</f>
        <v>Hispanic or Latino</v>
      </c>
      <c r="BB252" s="96" t="str">
        <f>IFERROR(VLOOKUP(Table1[[#This Row],[RespondentID]],'All Data'!$A:$CO,93,FALSE),"unknown")</f>
        <v>English, Spanish</v>
      </c>
      <c r="BC252" s="96">
        <f>IFERROR(VLOOKUP(Table1[[#This Row],[RespondentID]],'All Data'!$A:$CW,94,FALSE),"unknown")</f>
        <v>0</v>
      </c>
      <c r="BD252" s="96" t="str">
        <f>IFERROR(VLOOKUP(Table1[[#This Row],[RespondentID]],'All Data'!$A:$CW,95,FALSE),"unknown")</f>
        <v>High school graduate</v>
      </c>
      <c r="BE252" s="96" t="str">
        <f>IFERROR(VLOOKUP(Table1[[#This Row],[RespondentID]],'All Data'!$A:$CW,96,FALSE),"unknown")</f>
        <v>Student</v>
      </c>
      <c r="BF252" s="96" t="str">
        <f>IFERROR(VLOOKUP(Table1[[#This Row],[RespondentID]],'All Data'!$A:$CW,97,FALSE),"unknown")</f>
        <v>Yes</v>
      </c>
      <c r="BG252" s="96" t="str">
        <f>IFERROR(VLOOKUP(Table1[[#This Row],[RespondentID]],'All Data'!$A:$CW,98,FALSE),"unknown")</f>
        <v>Medicaid</v>
      </c>
      <c r="BH252" s="96" t="str">
        <f>IFERROR(VLOOKUP(Table1[[#This Row],[RespondentID]],'All Data'!$A:$CW,99,FALSE),"unknown")</f>
        <v>Yes</v>
      </c>
    </row>
    <row r="253" spans="1:60">
      <c r="A253">
        <v>18044088229</v>
      </c>
      <c r="B253" t="s">
        <v>49</v>
      </c>
      <c r="D253" t="s">
        <v>51</v>
      </c>
      <c r="I253" t="s">
        <v>55</v>
      </c>
      <c r="U253" s="29">
        <f t="shared" si="69"/>
        <v>3</v>
      </c>
      <c r="V253" s="29">
        <f t="shared" si="70"/>
        <v>1</v>
      </c>
      <c r="W253" s="29"/>
      <c r="X253" s="29">
        <f t="shared" si="71"/>
        <v>1</v>
      </c>
      <c r="Y253" s="29">
        <f t="shared" si="72"/>
        <v>0</v>
      </c>
      <c r="Z253" s="29">
        <f t="shared" si="73"/>
        <v>1</v>
      </c>
      <c r="AA253" s="29">
        <f t="shared" si="74"/>
        <v>0</v>
      </c>
      <c r="AB253" s="29">
        <f t="shared" si="75"/>
        <v>0</v>
      </c>
      <c r="AC253" s="29">
        <f t="shared" si="76"/>
        <v>0</v>
      </c>
      <c r="AD253" s="29">
        <f t="shared" si="77"/>
        <v>0</v>
      </c>
      <c r="AE253" s="29">
        <f t="shared" si="78"/>
        <v>1</v>
      </c>
      <c r="AF253" s="29">
        <f t="shared" si="79"/>
        <v>0</v>
      </c>
      <c r="AG253" s="29">
        <f t="shared" si="80"/>
        <v>0</v>
      </c>
      <c r="AH253" s="29">
        <f t="shared" si="81"/>
        <v>0</v>
      </c>
      <c r="AI253" s="29">
        <f t="shared" si="82"/>
        <v>0</v>
      </c>
      <c r="AJ253" s="29">
        <f t="shared" si="83"/>
        <v>0</v>
      </c>
      <c r="AK253" s="29">
        <f t="shared" si="84"/>
        <v>0</v>
      </c>
      <c r="AL253" s="29">
        <f t="shared" si="85"/>
        <v>0</v>
      </c>
      <c r="AM253" s="29">
        <f t="shared" si="86"/>
        <v>0</v>
      </c>
      <c r="AN253" s="29">
        <f t="shared" si="87"/>
        <v>0</v>
      </c>
      <c r="AO253" s="29">
        <f t="shared" si="88"/>
        <v>0</v>
      </c>
      <c r="AP253" s="29"/>
      <c r="AQ253" s="29"/>
      <c r="AR253" s="29">
        <f t="shared" si="89"/>
        <v>3</v>
      </c>
      <c r="AS253" s="29">
        <f t="shared" si="90"/>
        <v>3</v>
      </c>
      <c r="AT253" s="29" t="str">
        <f t="shared" si="91"/>
        <v>Correct</v>
      </c>
      <c r="AU253" s="29"/>
      <c r="AV253" s="96" t="str">
        <f>IFERROR(VLOOKUP(Table1[[#This Row],[RespondentID]],'All Data'!$A:$CO,87,FALSE),"unknown")</f>
        <v>Man</v>
      </c>
      <c r="AW253" s="96" t="str">
        <f>IFERROR(VLOOKUP(Table1[[#This Row],[RespondentID]],'All Data'!$A:$CO,88,FALSE),"unknown")</f>
        <v>65+ years</v>
      </c>
      <c r="AX253" s="96" t="str">
        <f>IFERROR(VLOOKUP(Table1[[#This Row],[RespondentID]],'All Data'!$A:$CO,89,FALSE),"unknown")</f>
        <v>Nassau</v>
      </c>
      <c r="AY253" s="96" t="str">
        <f>IFERROR(VLOOKUP(Table1[[#This Row],[RespondentID]],'All Data'!$A:$CO,90,FALSE),"unknown")</f>
        <v>Rockville Centre, 11570</v>
      </c>
      <c r="AZ253" s="96" t="str">
        <f>IFERROR(VLOOKUP(Table1[[#This Row],[RespondentID]],'All Data'!$A:$CO,91,FALSE),"unknown")</f>
        <v>White</v>
      </c>
      <c r="BA253" s="96" t="str">
        <f>IFERROR(VLOOKUP(Table1[[#This Row],[RespondentID]],'All Data'!$A:$CO,92,FALSE),"unknown")</f>
        <v>Not Hispanic or Latino</v>
      </c>
      <c r="BB253" s="96">
        <f>IFERROR(VLOOKUP(Table1[[#This Row],[RespondentID]],'All Data'!$A:$CO,93,FALSE),"unknown")</f>
        <v>0</v>
      </c>
      <c r="BC253" s="96" t="str">
        <f>IFERROR(VLOOKUP(Table1[[#This Row],[RespondentID]],'All Data'!$A:$CW,94,FALSE),"unknown")</f>
        <v>Over $125,000</v>
      </c>
      <c r="BD253" s="96" t="str">
        <f>IFERROR(VLOOKUP(Table1[[#This Row],[RespondentID]],'All Data'!$A:$CW,95,FALSE),"unknown")</f>
        <v>College graduate</v>
      </c>
      <c r="BE253" s="96" t="str">
        <f>IFERROR(VLOOKUP(Table1[[#This Row],[RespondentID]],'All Data'!$A:$CW,96,FALSE),"unknown")</f>
        <v>Retired</v>
      </c>
      <c r="BF253" s="96" t="str">
        <f>IFERROR(VLOOKUP(Table1[[#This Row],[RespondentID]],'All Data'!$A:$CW,97,FALSE),"unknown")</f>
        <v>Yes</v>
      </c>
      <c r="BG253" s="96" t="str">
        <f>IFERROR(VLOOKUP(Table1[[#This Row],[RespondentID]],'All Data'!$A:$CW,98,FALSE),"unknown")</f>
        <v>Medicare</v>
      </c>
      <c r="BH253" s="96" t="str">
        <f>IFERROR(VLOOKUP(Table1[[#This Row],[RespondentID]],'All Data'!$A:$CW,99,FALSE),"unknown")</f>
        <v>Yes</v>
      </c>
    </row>
    <row r="254" spans="1:60">
      <c r="A254">
        <v>18044088060</v>
      </c>
      <c r="B254" t="s">
        <v>49</v>
      </c>
      <c r="G254" t="s">
        <v>53</v>
      </c>
      <c r="Q254" t="s">
        <v>61</v>
      </c>
      <c r="U254" s="29">
        <f t="shared" si="69"/>
        <v>3</v>
      </c>
      <c r="V254" s="29">
        <f t="shared" si="70"/>
        <v>1</v>
      </c>
      <c r="W254" s="29"/>
      <c r="X254" s="29">
        <f t="shared" si="71"/>
        <v>1</v>
      </c>
      <c r="Y254" s="29">
        <f t="shared" si="72"/>
        <v>0</v>
      </c>
      <c r="Z254" s="29">
        <f t="shared" si="73"/>
        <v>0</v>
      </c>
      <c r="AA254" s="29">
        <f t="shared" si="74"/>
        <v>0</v>
      </c>
      <c r="AB254" s="29">
        <f t="shared" si="75"/>
        <v>0</v>
      </c>
      <c r="AC254" s="29">
        <f t="shared" si="76"/>
        <v>1</v>
      </c>
      <c r="AD254" s="29">
        <f t="shared" si="77"/>
        <v>0</v>
      </c>
      <c r="AE254" s="29">
        <f t="shared" si="78"/>
        <v>0</v>
      </c>
      <c r="AF254" s="29">
        <f t="shared" si="79"/>
        <v>0</v>
      </c>
      <c r="AG254" s="29">
        <f t="shared" si="80"/>
        <v>0</v>
      </c>
      <c r="AH254" s="29">
        <f t="shared" si="81"/>
        <v>0</v>
      </c>
      <c r="AI254" s="29">
        <f t="shared" si="82"/>
        <v>0</v>
      </c>
      <c r="AJ254" s="29">
        <f t="shared" si="83"/>
        <v>0</v>
      </c>
      <c r="AK254" s="29">
        <f t="shared" si="84"/>
        <v>0</v>
      </c>
      <c r="AL254" s="29">
        <f t="shared" si="85"/>
        <v>0</v>
      </c>
      <c r="AM254" s="29">
        <f t="shared" si="86"/>
        <v>1</v>
      </c>
      <c r="AN254" s="29">
        <f t="shared" si="87"/>
        <v>0</v>
      </c>
      <c r="AO254" s="29">
        <f t="shared" si="88"/>
        <v>0</v>
      </c>
      <c r="AP254" s="29"/>
      <c r="AQ254" s="29"/>
      <c r="AR254" s="29">
        <f t="shared" si="89"/>
        <v>3</v>
      </c>
      <c r="AS254" s="29">
        <f t="shared" si="90"/>
        <v>3</v>
      </c>
      <c r="AT254" s="29" t="str">
        <f t="shared" si="91"/>
        <v>Correct</v>
      </c>
      <c r="AU254" s="29"/>
      <c r="AV254" s="96" t="str">
        <f>IFERROR(VLOOKUP(Table1[[#This Row],[RespondentID]],'All Data'!$A:$CO,87,FALSE),"unknown")</f>
        <v>Woman</v>
      </c>
      <c r="AW254" s="96" t="str">
        <f>IFERROR(VLOOKUP(Table1[[#This Row],[RespondentID]],'All Data'!$A:$CO,88,FALSE),"unknown")</f>
        <v>65+ years</v>
      </c>
      <c r="AX254" s="96" t="str">
        <f>IFERROR(VLOOKUP(Table1[[#This Row],[RespondentID]],'All Data'!$A:$CO,89,FALSE),"unknown")</f>
        <v>Suffolk</v>
      </c>
      <c r="AY254" s="96" t="str">
        <f>IFERROR(VLOOKUP(Table1[[#This Row],[RespondentID]],'All Data'!$A:$CO,90,FALSE),"unknown")</f>
        <v>Huntington Station, 11746</v>
      </c>
      <c r="AZ254" s="96" t="str">
        <f>IFERROR(VLOOKUP(Table1[[#This Row],[RespondentID]],'All Data'!$A:$CO,91,FALSE),"unknown")</f>
        <v>White</v>
      </c>
      <c r="BA254" s="96" t="str">
        <f>IFERROR(VLOOKUP(Table1[[#This Row],[RespondentID]],'All Data'!$A:$CO,92,FALSE),"unknown")</f>
        <v>Not Hispanic or Latino</v>
      </c>
      <c r="BB254" s="96" t="str">
        <f>IFERROR(VLOOKUP(Table1[[#This Row],[RespondentID]],'All Data'!$A:$CO,93,FALSE),"unknown")</f>
        <v>English</v>
      </c>
      <c r="BC254" s="96" t="str">
        <f>IFERROR(VLOOKUP(Table1[[#This Row],[RespondentID]],'All Data'!$A:$CW,94,FALSE),"unknown")</f>
        <v>$75,000 to $125,000</v>
      </c>
      <c r="BD254" s="96" t="str">
        <f>IFERROR(VLOOKUP(Table1[[#This Row],[RespondentID]],'All Data'!$A:$CW,95,FALSE),"unknown")</f>
        <v>Graduate school</v>
      </c>
      <c r="BE254" s="96" t="str">
        <f>IFERROR(VLOOKUP(Table1[[#This Row],[RespondentID]],'All Data'!$A:$CW,96,FALSE),"unknown")</f>
        <v>Retired</v>
      </c>
      <c r="BF254" s="96" t="str">
        <f>IFERROR(VLOOKUP(Table1[[#This Row],[RespondentID]],'All Data'!$A:$CW,97,FALSE),"unknown")</f>
        <v>Yes</v>
      </c>
      <c r="BG254" s="96" t="str">
        <f>IFERROR(VLOOKUP(Table1[[#This Row],[RespondentID]],'All Data'!$A:$CW,98,FALSE),"unknown")</f>
        <v>Medicare</v>
      </c>
      <c r="BH254" s="96" t="str">
        <f>IFERROR(VLOOKUP(Table1[[#This Row],[RespondentID]],'All Data'!$A:$CW,99,FALSE),"unknown")</f>
        <v>Yes</v>
      </c>
    </row>
    <row r="255" spans="1:60">
      <c r="A255">
        <v>18044087845</v>
      </c>
      <c r="D255" t="s">
        <v>51</v>
      </c>
      <c r="G255" t="s">
        <v>53</v>
      </c>
      <c r="K255" t="s">
        <v>57</v>
      </c>
      <c r="R255" t="s">
        <v>62</v>
      </c>
      <c r="U255" s="29">
        <f t="shared" si="69"/>
        <v>4</v>
      </c>
      <c r="V255" s="29">
        <f t="shared" si="70"/>
        <v>0.75</v>
      </c>
      <c r="W255" s="29"/>
      <c r="X255" s="29">
        <f t="shared" si="71"/>
        <v>0</v>
      </c>
      <c r="Y255" s="29">
        <f t="shared" si="72"/>
        <v>0</v>
      </c>
      <c r="Z255" s="29">
        <f t="shared" si="73"/>
        <v>0.75</v>
      </c>
      <c r="AA255" s="29">
        <f t="shared" si="74"/>
        <v>0</v>
      </c>
      <c r="AB255" s="29">
        <f t="shared" si="75"/>
        <v>0</v>
      </c>
      <c r="AC255" s="29">
        <f t="shared" si="76"/>
        <v>0.75</v>
      </c>
      <c r="AD255" s="29">
        <f t="shared" si="77"/>
        <v>0</v>
      </c>
      <c r="AE255" s="29">
        <f t="shared" si="78"/>
        <v>0</v>
      </c>
      <c r="AF255" s="29">
        <f t="shared" si="79"/>
        <v>0</v>
      </c>
      <c r="AG255" s="29">
        <f t="shared" si="80"/>
        <v>0.75</v>
      </c>
      <c r="AH255" s="29">
        <f t="shared" si="81"/>
        <v>0</v>
      </c>
      <c r="AI255" s="29">
        <f t="shared" si="82"/>
        <v>0</v>
      </c>
      <c r="AJ255" s="29">
        <f t="shared" si="83"/>
        <v>0</v>
      </c>
      <c r="AK255" s="29">
        <f t="shared" si="84"/>
        <v>0</v>
      </c>
      <c r="AL255" s="29">
        <f t="shared" si="85"/>
        <v>0</v>
      </c>
      <c r="AM255" s="29">
        <f t="shared" si="86"/>
        <v>0</v>
      </c>
      <c r="AN255" s="29">
        <f t="shared" si="87"/>
        <v>0.75</v>
      </c>
      <c r="AO255" s="29">
        <f t="shared" si="88"/>
        <v>0</v>
      </c>
      <c r="AP255" s="29"/>
      <c r="AQ255" s="29"/>
      <c r="AR255" s="29">
        <f t="shared" si="89"/>
        <v>3</v>
      </c>
      <c r="AS255" s="29">
        <f t="shared" si="90"/>
        <v>4</v>
      </c>
      <c r="AT255" s="29" t="str">
        <f t="shared" si="91"/>
        <v>Correct</v>
      </c>
      <c r="AU255" s="29"/>
      <c r="AV255" s="96" t="str">
        <f>IFERROR(VLOOKUP(Table1[[#This Row],[RespondentID]],'All Data'!$A:$CO,87,FALSE),"unknown")</f>
        <v>Woman</v>
      </c>
      <c r="AW255" s="96" t="str">
        <f>IFERROR(VLOOKUP(Table1[[#This Row],[RespondentID]],'All Data'!$A:$CO,88,FALSE),"unknown")</f>
        <v>25-34 years</v>
      </c>
      <c r="AX255" s="96" t="str">
        <f>IFERROR(VLOOKUP(Table1[[#This Row],[RespondentID]],'All Data'!$A:$CO,89,FALSE),"unknown")</f>
        <v>Suffolk</v>
      </c>
      <c r="AY255" s="96" t="str">
        <f>IFERROR(VLOOKUP(Table1[[#This Row],[RespondentID]],'All Data'!$A:$CO,90,FALSE),"unknown")</f>
        <v>Greenlawn, 11740</v>
      </c>
      <c r="AZ255" s="96" t="str">
        <f>IFERROR(VLOOKUP(Table1[[#This Row],[RespondentID]],'All Data'!$A:$CO,91,FALSE),"unknown")</f>
        <v>White</v>
      </c>
      <c r="BA255" s="96" t="str">
        <f>IFERROR(VLOOKUP(Table1[[#This Row],[RespondentID]],'All Data'!$A:$CO,92,FALSE),"unknown")</f>
        <v>Hispanic or Latino</v>
      </c>
      <c r="BB255" s="96" t="str">
        <f>IFERROR(VLOOKUP(Table1[[#This Row],[RespondentID]],'All Data'!$A:$CO,93,FALSE),"unknown")</f>
        <v>English, Spanish</v>
      </c>
      <c r="BC255" s="96" t="str">
        <f>IFERROR(VLOOKUP(Table1[[#This Row],[RespondentID]],'All Data'!$A:$CW,94,FALSE),"unknown")</f>
        <v>$0-$19,999</v>
      </c>
      <c r="BD255" s="96" t="str">
        <f>IFERROR(VLOOKUP(Table1[[#This Row],[RespondentID]],'All Data'!$A:$CW,95,FALSE),"unknown")</f>
        <v>Some college</v>
      </c>
      <c r="BE255" s="96" t="str">
        <f>IFERROR(VLOOKUP(Table1[[#This Row],[RespondentID]],'All Data'!$A:$CW,96,FALSE),"unknown")</f>
        <v>Out of work, but not currently looking</v>
      </c>
      <c r="BF255" s="96" t="str">
        <f>IFERROR(VLOOKUP(Table1[[#This Row],[RespondentID]],'All Data'!$A:$CW,97,FALSE),"unknown")</f>
        <v>No</v>
      </c>
      <c r="BG255" s="96" t="str">
        <f>IFERROR(VLOOKUP(Table1[[#This Row],[RespondentID]],'All Data'!$A:$CW,98,FALSE),"unknown")</f>
        <v>No Insurance</v>
      </c>
      <c r="BH255" s="96" t="str">
        <f>IFERROR(VLOOKUP(Table1[[#This Row],[RespondentID]],'All Data'!$A:$CW,99,FALSE),"unknown")</f>
        <v>Yes</v>
      </c>
    </row>
    <row r="256" spans="1:60">
      <c r="A256">
        <v>18044087698</v>
      </c>
      <c r="D256" t="s">
        <v>51</v>
      </c>
      <c r="H256" t="s">
        <v>54</v>
      </c>
      <c r="I256" t="s">
        <v>55</v>
      </c>
      <c r="N256" t="s">
        <v>24</v>
      </c>
      <c r="U256" s="29">
        <f t="shared" si="69"/>
        <v>4</v>
      </c>
      <c r="V256" s="29">
        <f t="shared" si="70"/>
        <v>0.75</v>
      </c>
      <c r="W256" s="29"/>
      <c r="X256" s="29">
        <f t="shared" si="71"/>
        <v>0</v>
      </c>
      <c r="Y256" s="29">
        <f t="shared" si="72"/>
        <v>0</v>
      </c>
      <c r="Z256" s="29">
        <f t="shared" si="73"/>
        <v>0.75</v>
      </c>
      <c r="AA256" s="29">
        <f t="shared" si="74"/>
        <v>0</v>
      </c>
      <c r="AB256" s="29">
        <f t="shared" si="75"/>
        <v>0</v>
      </c>
      <c r="AC256" s="29">
        <f t="shared" si="76"/>
        <v>0</v>
      </c>
      <c r="AD256" s="29">
        <f t="shared" si="77"/>
        <v>0.75</v>
      </c>
      <c r="AE256" s="29">
        <f t="shared" si="78"/>
        <v>0.75</v>
      </c>
      <c r="AF256" s="29">
        <f t="shared" si="79"/>
        <v>0</v>
      </c>
      <c r="AG256" s="29">
        <f t="shared" si="80"/>
        <v>0</v>
      </c>
      <c r="AH256" s="29">
        <f t="shared" si="81"/>
        <v>0</v>
      </c>
      <c r="AI256" s="29">
        <f t="shared" si="82"/>
        <v>0</v>
      </c>
      <c r="AJ256" s="29">
        <f t="shared" si="83"/>
        <v>0.75</v>
      </c>
      <c r="AK256" s="29">
        <f t="shared" si="84"/>
        <v>0</v>
      </c>
      <c r="AL256" s="29">
        <f t="shared" si="85"/>
        <v>0</v>
      </c>
      <c r="AM256" s="29">
        <f t="shared" si="86"/>
        <v>0</v>
      </c>
      <c r="AN256" s="29">
        <f t="shared" si="87"/>
        <v>0</v>
      </c>
      <c r="AO256" s="29">
        <f t="shared" si="88"/>
        <v>0</v>
      </c>
      <c r="AP256" s="29"/>
      <c r="AQ256" s="29"/>
      <c r="AR256" s="29">
        <f t="shared" si="89"/>
        <v>3</v>
      </c>
      <c r="AS256" s="29">
        <f t="shared" si="90"/>
        <v>4</v>
      </c>
      <c r="AT256" s="29" t="str">
        <f t="shared" si="91"/>
        <v>Correct</v>
      </c>
      <c r="AU256" s="29"/>
      <c r="AV256" s="96" t="str">
        <f>IFERROR(VLOOKUP(Table1[[#This Row],[RespondentID]],'All Data'!$A:$CO,87,FALSE),"unknown")</f>
        <v>Woman</v>
      </c>
      <c r="AW256" s="96" t="str">
        <f>IFERROR(VLOOKUP(Table1[[#This Row],[RespondentID]],'All Data'!$A:$CO,88,FALSE),"unknown")</f>
        <v>45-54 years</v>
      </c>
      <c r="AX256" s="96" t="str">
        <f>IFERROR(VLOOKUP(Table1[[#This Row],[RespondentID]],'All Data'!$A:$CO,89,FALSE),"unknown")</f>
        <v>Suffolk</v>
      </c>
      <c r="AY256" s="96" t="str">
        <f>IFERROR(VLOOKUP(Table1[[#This Row],[RespondentID]],'All Data'!$A:$CO,90,FALSE),"unknown")</f>
        <v>Centerport, 11721</v>
      </c>
      <c r="AZ256" s="96" t="str">
        <f>IFERROR(VLOOKUP(Table1[[#This Row],[RespondentID]],'All Data'!$A:$CO,91,FALSE),"unknown")</f>
        <v>White</v>
      </c>
      <c r="BA256" s="96" t="str">
        <f>IFERROR(VLOOKUP(Table1[[#This Row],[RespondentID]],'All Data'!$A:$CO,92,FALSE),"unknown")</f>
        <v>Not Hispanic or Latino</v>
      </c>
      <c r="BB256" s="96" t="str">
        <f>IFERROR(VLOOKUP(Table1[[#This Row],[RespondentID]],'All Data'!$A:$CO,93,FALSE),"unknown")</f>
        <v>English</v>
      </c>
      <c r="BC256" s="96" t="str">
        <f>IFERROR(VLOOKUP(Table1[[#This Row],[RespondentID]],'All Data'!$A:$CW,94,FALSE),"unknown")</f>
        <v>Over $125,000</v>
      </c>
      <c r="BD256" s="96" t="str">
        <f>IFERROR(VLOOKUP(Table1[[#This Row],[RespondentID]],'All Data'!$A:$CW,95,FALSE),"unknown")</f>
        <v>College graduate</v>
      </c>
      <c r="BE256" s="96" t="str">
        <f>IFERROR(VLOOKUP(Table1[[#This Row],[RespondentID]],'All Data'!$A:$CW,96,FALSE),"unknown")</f>
        <v>Self-employed</v>
      </c>
      <c r="BF256" s="96" t="str">
        <f>IFERROR(VLOOKUP(Table1[[#This Row],[RespondentID]],'All Data'!$A:$CW,97,FALSE),"unknown")</f>
        <v>Yes</v>
      </c>
      <c r="BG256" s="96" t="str">
        <f>IFERROR(VLOOKUP(Table1[[#This Row],[RespondentID]],'All Data'!$A:$CW,98,FALSE),"unknown")</f>
        <v>Private/Commercial</v>
      </c>
      <c r="BH256" s="96" t="str">
        <f>IFERROR(VLOOKUP(Table1[[#This Row],[RespondentID]],'All Data'!$A:$CW,99,FALSE),"unknown")</f>
        <v>Yes</v>
      </c>
    </row>
    <row r="257" spans="1:60">
      <c r="A257">
        <v>18044087333</v>
      </c>
      <c r="G257" t="s">
        <v>53</v>
      </c>
      <c r="H257" t="s">
        <v>54</v>
      </c>
      <c r="I257" t="s">
        <v>55</v>
      </c>
      <c r="U257" s="29">
        <f t="shared" si="69"/>
        <v>3</v>
      </c>
      <c r="V257" s="29">
        <f t="shared" si="70"/>
        <v>1</v>
      </c>
      <c r="W257" s="29"/>
      <c r="X257" s="29">
        <f t="shared" si="71"/>
        <v>0</v>
      </c>
      <c r="Y257" s="29">
        <f t="shared" si="72"/>
        <v>0</v>
      </c>
      <c r="Z257" s="29">
        <f t="shared" si="73"/>
        <v>0</v>
      </c>
      <c r="AA257" s="29">
        <f t="shared" si="74"/>
        <v>0</v>
      </c>
      <c r="AB257" s="29">
        <f t="shared" si="75"/>
        <v>0</v>
      </c>
      <c r="AC257" s="29">
        <f t="shared" si="76"/>
        <v>1</v>
      </c>
      <c r="AD257" s="29">
        <f t="shared" si="77"/>
        <v>1</v>
      </c>
      <c r="AE257" s="29">
        <f t="shared" si="78"/>
        <v>1</v>
      </c>
      <c r="AF257" s="29">
        <f t="shared" si="79"/>
        <v>0</v>
      </c>
      <c r="AG257" s="29">
        <f t="shared" si="80"/>
        <v>0</v>
      </c>
      <c r="AH257" s="29">
        <f t="shared" si="81"/>
        <v>0</v>
      </c>
      <c r="AI257" s="29">
        <f t="shared" si="82"/>
        <v>0</v>
      </c>
      <c r="AJ257" s="29">
        <f t="shared" si="83"/>
        <v>0</v>
      </c>
      <c r="AK257" s="29">
        <f t="shared" si="84"/>
        <v>0</v>
      </c>
      <c r="AL257" s="29">
        <f t="shared" si="85"/>
        <v>0</v>
      </c>
      <c r="AM257" s="29">
        <f t="shared" si="86"/>
        <v>0</v>
      </c>
      <c r="AN257" s="29">
        <f t="shared" si="87"/>
        <v>0</v>
      </c>
      <c r="AO257" s="29">
        <f t="shared" si="88"/>
        <v>0</v>
      </c>
      <c r="AP257" s="29"/>
      <c r="AQ257" s="29"/>
      <c r="AR257" s="29">
        <f t="shared" si="89"/>
        <v>3</v>
      </c>
      <c r="AS257" s="29">
        <f t="shared" si="90"/>
        <v>3</v>
      </c>
      <c r="AT257" s="29" t="str">
        <f t="shared" si="91"/>
        <v>Correct</v>
      </c>
      <c r="AU257" s="29"/>
      <c r="AV257" s="96" t="str">
        <f>IFERROR(VLOOKUP(Table1[[#This Row],[RespondentID]],'All Data'!$A:$CO,87,FALSE),"unknown")</f>
        <v>Woman</v>
      </c>
      <c r="AW257" s="96" t="str">
        <f>IFERROR(VLOOKUP(Table1[[#This Row],[RespondentID]],'All Data'!$A:$CO,88,FALSE),"unknown")</f>
        <v>65+ years</v>
      </c>
      <c r="AX257" s="96" t="str">
        <f>IFERROR(VLOOKUP(Table1[[#This Row],[RespondentID]],'All Data'!$A:$CO,89,FALSE),"unknown")</f>
        <v>Queens</v>
      </c>
      <c r="AY257" s="96" t="str">
        <f>IFERROR(VLOOKUP(Table1[[#This Row],[RespondentID]],'All Data'!$A:$CO,90,FALSE),"unknown")</f>
        <v>Bethpage, 11714</v>
      </c>
      <c r="AZ257" s="96" t="str">
        <f>IFERROR(VLOOKUP(Table1[[#This Row],[RespondentID]],'All Data'!$A:$CO,91,FALSE),"unknown")</f>
        <v>White</v>
      </c>
      <c r="BA257" s="96">
        <f>IFERROR(VLOOKUP(Table1[[#This Row],[RespondentID]],'All Data'!$A:$CO,92,FALSE),"unknown")</f>
        <v>0</v>
      </c>
      <c r="BB257" s="96" t="str">
        <f>IFERROR(VLOOKUP(Table1[[#This Row],[RespondentID]],'All Data'!$A:$CO,93,FALSE),"unknown")</f>
        <v>English</v>
      </c>
      <c r="BC257" s="96" t="str">
        <f>IFERROR(VLOOKUP(Table1[[#This Row],[RespondentID]],'All Data'!$A:$CW,94,FALSE),"unknown")</f>
        <v>Over $125,000</v>
      </c>
      <c r="BD257" s="96" t="str">
        <f>IFERROR(VLOOKUP(Table1[[#This Row],[RespondentID]],'All Data'!$A:$CW,95,FALSE),"unknown")</f>
        <v>Graduate school</v>
      </c>
      <c r="BE257" s="96" t="str">
        <f>IFERROR(VLOOKUP(Table1[[#This Row],[RespondentID]],'All Data'!$A:$CW,96,FALSE),"unknown")</f>
        <v>Retired</v>
      </c>
      <c r="BF257" s="96" t="str">
        <f>IFERROR(VLOOKUP(Table1[[#This Row],[RespondentID]],'All Data'!$A:$CW,97,FALSE),"unknown")</f>
        <v>Yes</v>
      </c>
      <c r="BG257" s="96" t="str">
        <f>IFERROR(VLOOKUP(Table1[[#This Row],[RespondentID]],'All Data'!$A:$CW,98,FALSE),"unknown")</f>
        <v>Medicare</v>
      </c>
      <c r="BH257" s="96" t="str">
        <f>IFERROR(VLOOKUP(Table1[[#This Row],[RespondentID]],'All Data'!$A:$CW,99,FALSE),"unknown")</f>
        <v>Yes</v>
      </c>
    </row>
    <row r="258" spans="1:60">
      <c r="A258">
        <v>18044087118</v>
      </c>
      <c r="E258" t="s">
        <v>17</v>
      </c>
      <c r="H258" t="s">
        <v>54</v>
      </c>
      <c r="L258" t="s">
        <v>58</v>
      </c>
      <c r="U258" s="29">
        <f t="shared" ref="U258:U321" si="92">COUNTA(B258:T258)</f>
        <v>3</v>
      </c>
      <c r="V258" s="29">
        <f t="shared" ref="V258:V321" si="93">3/U258</f>
        <v>1</v>
      </c>
      <c r="W258" s="29"/>
      <c r="X258" s="29">
        <f t="shared" ref="X258:X321" si="94">IF($U258&lt;3,IF($B258=$B$1,1,0),IF($B258=$B$1,$V258,0))</f>
        <v>0</v>
      </c>
      <c r="Y258" s="29">
        <f t="shared" ref="Y258:Y321" si="95">IF($U258&lt;3,IF($C258=$C$1,1,0),IF($C258=$C$1,$V258,0))</f>
        <v>0</v>
      </c>
      <c r="Z258" s="29">
        <f t="shared" ref="Z258:Z321" si="96">IF($U258&lt;3,IF($D258=$D$1,1,0),IF($D258=$D$1,$V258,0))</f>
        <v>0</v>
      </c>
      <c r="AA258" s="29">
        <f t="shared" ref="AA258:AA321" si="97">IF($U258&lt;3,IF($E258=$E$1,1,0),IF($E258=$E$1,$V258,0))</f>
        <v>1</v>
      </c>
      <c r="AB258" s="29">
        <f t="shared" ref="AB258:AB321" si="98">IF($U258&lt;3,IF($F258=$F$1,1,0),IF($F258=$F$1,$V258,0))</f>
        <v>0</v>
      </c>
      <c r="AC258" s="29">
        <f t="shared" ref="AC258:AC321" si="99">IF($U258&lt;3,IF($G258=$G$1,1,0),IF($G258=$G$1,$V258,0))</f>
        <v>0</v>
      </c>
      <c r="AD258" s="29">
        <f t="shared" ref="AD258:AD321" si="100">IF($U258&lt;3,IF($H258=$H$1,1,0),IF($H258=$H$1,$V258,0))</f>
        <v>1</v>
      </c>
      <c r="AE258" s="29">
        <f t="shared" ref="AE258:AE321" si="101">IF($U258&lt;3,IF($I258=$I$1,1,0),IF($I258=$I$1,$V258,0))</f>
        <v>0</v>
      </c>
      <c r="AF258" s="29">
        <f t="shared" ref="AF258:AF321" si="102">IF($U258&lt;3,IF($J258=$J$1,1,0),IF($J258=$J$1,$V258,0))</f>
        <v>0</v>
      </c>
      <c r="AG258" s="29">
        <f t="shared" ref="AG258:AG321" si="103">IF($U258&lt;3,IF($K258=$K$1,1,0),IF($K258=$K$1,$V258,0))</f>
        <v>0</v>
      </c>
      <c r="AH258" s="29">
        <f t="shared" ref="AH258:AH321" si="104">IF($U258&lt;3,IF($L258=$L$1,1,0),IF($L258=$L$1,$V258,0))</f>
        <v>1</v>
      </c>
      <c r="AI258" s="29">
        <f t="shared" ref="AI258:AI321" si="105">IF($U258&lt;3,IF($M258=$M$1,1,0),IF($M258=$M$1,$V258,0))</f>
        <v>0</v>
      </c>
      <c r="AJ258" s="29">
        <f t="shared" ref="AJ258:AJ321" si="106">IF($U258&lt;3,IF($N258=$N$1,1,0),IF($N258=$N$1,$V258,0))</f>
        <v>0</v>
      </c>
      <c r="AK258" s="29">
        <f t="shared" ref="AK258:AK321" si="107">IF($U258&lt;3,IF($O258=$O$1,1,0),IF($O258=$O$1,$V258,0))</f>
        <v>0</v>
      </c>
      <c r="AL258" s="29">
        <f t="shared" ref="AL258:AL321" si="108">IF($U258&lt;3,IF($P258=$P$1,1,0),IF($P258=$P$1,$V258,0))</f>
        <v>0</v>
      </c>
      <c r="AM258" s="29">
        <f t="shared" ref="AM258:AM321" si="109">IF($U258&lt;3,IF($Q258=$Q$1,1,0),IF($Q258=$Q$1,$V258,0))</f>
        <v>0</v>
      </c>
      <c r="AN258" s="29">
        <f t="shared" ref="AN258:AN321" si="110">IF($U258&lt;3,IF($R258=$R$1,1,0),IF($R258=$R$1,$V258,0))</f>
        <v>0</v>
      </c>
      <c r="AO258" s="29">
        <f t="shared" ref="AO258:AO321" si="111">IF($U258&lt;3,IF($S258=$S$1,1,0),IF($S258=$S$1,$V258,0))</f>
        <v>0</v>
      </c>
      <c r="AP258" s="29"/>
      <c r="AQ258" s="29"/>
      <c r="AR258" s="29">
        <f t="shared" ref="AR258:AR321" si="112">SUM(X258:AP258)</f>
        <v>3</v>
      </c>
      <c r="AS258" s="29">
        <f t="shared" ref="AS258:AS321" si="113">U258</f>
        <v>3</v>
      </c>
      <c r="AT258" s="29" t="str">
        <f t="shared" ref="AT258:AT321" si="114">IF(AR258=AS258,"Correct",IF(AR258=3,"Correct","Wrong"))</f>
        <v>Correct</v>
      </c>
      <c r="AU258" s="29"/>
      <c r="AV258" s="96" t="str">
        <f>IFERROR(VLOOKUP(Table1[[#This Row],[RespondentID]],'All Data'!$A:$CO,87,FALSE),"unknown")</f>
        <v>Woman</v>
      </c>
      <c r="AW258" s="96" t="str">
        <f>IFERROR(VLOOKUP(Table1[[#This Row],[RespondentID]],'All Data'!$A:$CO,88,FALSE),"unknown")</f>
        <v>65+ years</v>
      </c>
      <c r="AX258" s="96" t="str">
        <f>IFERROR(VLOOKUP(Table1[[#This Row],[RespondentID]],'All Data'!$A:$CO,89,FALSE),"unknown")</f>
        <v>Suffolk</v>
      </c>
      <c r="AY258" s="96" t="str">
        <f>IFERROR(VLOOKUP(Table1[[#This Row],[RespondentID]],'All Data'!$A:$CO,90,FALSE),"unknown")</f>
        <v>Northport, 11768</v>
      </c>
      <c r="AZ258" s="96" t="str">
        <f>IFERROR(VLOOKUP(Table1[[#This Row],[RespondentID]],'All Data'!$A:$CO,91,FALSE),"unknown")</f>
        <v>White</v>
      </c>
      <c r="BA258" s="96" t="str">
        <f>IFERROR(VLOOKUP(Table1[[#This Row],[RespondentID]],'All Data'!$A:$CO,92,FALSE),"unknown")</f>
        <v>Not Hispanic or Latino</v>
      </c>
      <c r="BB258" s="96" t="str">
        <f>IFERROR(VLOOKUP(Table1[[#This Row],[RespondentID]],'All Data'!$A:$CO,93,FALSE),"unknown")</f>
        <v>English</v>
      </c>
      <c r="BC258" s="96" t="str">
        <f>IFERROR(VLOOKUP(Table1[[#This Row],[RespondentID]],'All Data'!$A:$CW,94,FALSE),"unknown")</f>
        <v>$0-$19,999</v>
      </c>
      <c r="BD258" s="96" t="str">
        <f>IFERROR(VLOOKUP(Table1[[#This Row],[RespondentID]],'All Data'!$A:$CW,95,FALSE),"unknown")</f>
        <v>Some college</v>
      </c>
      <c r="BE258" s="96" t="str">
        <f>IFERROR(VLOOKUP(Table1[[#This Row],[RespondentID]],'All Data'!$A:$CW,96,FALSE),"unknown")</f>
        <v>Retired</v>
      </c>
      <c r="BF258" s="96" t="str">
        <f>IFERROR(VLOOKUP(Table1[[#This Row],[RespondentID]],'All Data'!$A:$CW,97,FALSE),"unknown")</f>
        <v>Yes</v>
      </c>
      <c r="BG258" s="96" t="str">
        <f>IFERROR(VLOOKUP(Table1[[#This Row],[RespondentID]],'All Data'!$A:$CW,98,FALSE),"unknown")</f>
        <v>Medicare, Private/Commercial</v>
      </c>
      <c r="BH258" s="96" t="str">
        <f>IFERROR(VLOOKUP(Table1[[#This Row],[RespondentID]],'All Data'!$A:$CW,99,FALSE),"unknown")</f>
        <v>No</v>
      </c>
    </row>
    <row r="259" spans="1:60">
      <c r="A259">
        <v>18044087007</v>
      </c>
      <c r="E259" t="s">
        <v>17</v>
      </c>
      <c r="U259" s="29">
        <f t="shared" si="92"/>
        <v>1</v>
      </c>
      <c r="V259" s="29">
        <f t="shared" si="93"/>
        <v>3</v>
      </c>
      <c r="W259" s="29"/>
      <c r="X259" s="29">
        <f t="shared" si="94"/>
        <v>0</v>
      </c>
      <c r="Y259" s="29">
        <f t="shared" si="95"/>
        <v>0</v>
      </c>
      <c r="Z259" s="29">
        <f t="shared" si="96"/>
        <v>0</v>
      </c>
      <c r="AA259" s="29">
        <f t="shared" si="97"/>
        <v>1</v>
      </c>
      <c r="AB259" s="29">
        <f t="shared" si="98"/>
        <v>0</v>
      </c>
      <c r="AC259" s="29">
        <f t="shared" si="99"/>
        <v>0</v>
      </c>
      <c r="AD259" s="29">
        <f t="shared" si="100"/>
        <v>0</v>
      </c>
      <c r="AE259" s="29">
        <f t="shared" si="101"/>
        <v>0</v>
      </c>
      <c r="AF259" s="29">
        <f t="shared" si="102"/>
        <v>0</v>
      </c>
      <c r="AG259" s="29">
        <f t="shared" si="103"/>
        <v>0</v>
      </c>
      <c r="AH259" s="29">
        <f t="shared" si="104"/>
        <v>0</v>
      </c>
      <c r="AI259" s="29">
        <f t="shared" si="105"/>
        <v>0</v>
      </c>
      <c r="AJ259" s="29">
        <f t="shared" si="106"/>
        <v>0</v>
      </c>
      <c r="AK259" s="29">
        <f t="shared" si="107"/>
        <v>0</v>
      </c>
      <c r="AL259" s="29">
        <f t="shared" si="108"/>
        <v>0</v>
      </c>
      <c r="AM259" s="29">
        <f t="shared" si="109"/>
        <v>0</v>
      </c>
      <c r="AN259" s="29">
        <f t="shared" si="110"/>
        <v>0</v>
      </c>
      <c r="AO259" s="29">
        <f t="shared" si="111"/>
        <v>0</v>
      </c>
      <c r="AP259" s="29"/>
      <c r="AQ259" s="29"/>
      <c r="AR259" s="29">
        <f t="shared" si="112"/>
        <v>1</v>
      </c>
      <c r="AS259" s="29">
        <f t="shared" si="113"/>
        <v>1</v>
      </c>
      <c r="AT259" s="29" t="str">
        <f t="shared" si="114"/>
        <v>Correct</v>
      </c>
      <c r="AU259" s="29"/>
      <c r="AV259" s="96" t="str">
        <f>IFERROR(VLOOKUP(Table1[[#This Row],[RespondentID]],'All Data'!$A:$CO,87,FALSE),"unknown")</f>
        <v>Woman</v>
      </c>
      <c r="AW259" s="96" t="str">
        <f>IFERROR(VLOOKUP(Table1[[#This Row],[RespondentID]],'All Data'!$A:$CO,88,FALSE),"unknown")</f>
        <v>65+ years</v>
      </c>
      <c r="AX259" s="96" t="str">
        <f>IFERROR(VLOOKUP(Table1[[#This Row],[RespondentID]],'All Data'!$A:$CO,89,FALSE),"unknown")</f>
        <v>Queens</v>
      </c>
      <c r="AY259" s="96">
        <f>IFERROR(VLOOKUP(Table1[[#This Row],[RespondentID]],'All Data'!$A:$CO,90,FALSE),"unknown")</f>
        <v>11361</v>
      </c>
      <c r="AZ259" s="96" t="str">
        <f>IFERROR(VLOOKUP(Table1[[#This Row],[RespondentID]],'All Data'!$A:$CO,91,FALSE),"unknown")</f>
        <v>White</v>
      </c>
      <c r="BA259" s="96" t="str">
        <f>IFERROR(VLOOKUP(Table1[[#This Row],[RespondentID]],'All Data'!$A:$CO,92,FALSE),"unknown")</f>
        <v>Not Hispanic or Latino</v>
      </c>
      <c r="BB259" s="96" t="str">
        <f>IFERROR(VLOOKUP(Table1[[#This Row],[RespondentID]],'All Data'!$A:$CO,93,FALSE),"unknown")</f>
        <v>English</v>
      </c>
      <c r="BC259" s="96">
        <f>IFERROR(VLOOKUP(Table1[[#This Row],[RespondentID]],'All Data'!$A:$CW,94,FALSE),"unknown")</f>
        <v>0</v>
      </c>
      <c r="BD259" s="96" t="str">
        <f>IFERROR(VLOOKUP(Table1[[#This Row],[RespondentID]],'All Data'!$A:$CW,95,FALSE),"unknown")</f>
        <v>Graduate school</v>
      </c>
      <c r="BE259" s="96" t="str">
        <f>IFERROR(VLOOKUP(Table1[[#This Row],[RespondentID]],'All Data'!$A:$CW,96,FALSE),"unknown")</f>
        <v>Retired</v>
      </c>
      <c r="BF259" s="96" t="str">
        <f>IFERROR(VLOOKUP(Table1[[#This Row],[RespondentID]],'All Data'!$A:$CW,97,FALSE),"unknown")</f>
        <v>No</v>
      </c>
      <c r="BG259" s="96" t="str">
        <f>IFERROR(VLOOKUP(Table1[[#This Row],[RespondentID]],'All Data'!$A:$CW,98,FALSE),"unknown")</f>
        <v>Medicare</v>
      </c>
      <c r="BH259" s="96" t="str">
        <f>IFERROR(VLOOKUP(Table1[[#This Row],[RespondentID]],'All Data'!$A:$CW,99,FALSE),"unknown")</f>
        <v>Yes</v>
      </c>
    </row>
    <row r="260" spans="1:60">
      <c r="A260">
        <v>18044086703</v>
      </c>
      <c r="B260" t="s">
        <v>49</v>
      </c>
      <c r="E260" t="s">
        <v>17</v>
      </c>
      <c r="H260" t="s">
        <v>54</v>
      </c>
      <c r="U260" s="29">
        <f t="shared" si="92"/>
        <v>3</v>
      </c>
      <c r="V260" s="29">
        <f t="shared" si="93"/>
        <v>1</v>
      </c>
      <c r="W260" s="29"/>
      <c r="X260" s="29">
        <f t="shared" si="94"/>
        <v>1</v>
      </c>
      <c r="Y260" s="29">
        <f t="shared" si="95"/>
        <v>0</v>
      </c>
      <c r="Z260" s="29">
        <f t="shared" si="96"/>
        <v>0</v>
      </c>
      <c r="AA260" s="29">
        <f t="shared" si="97"/>
        <v>1</v>
      </c>
      <c r="AB260" s="29">
        <f t="shared" si="98"/>
        <v>0</v>
      </c>
      <c r="AC260" s="29">
        <f t="shared" si="99"/>
        <v>0</v>
      </c>
      <c r="AD260" s="29">
        <f t="shared" si="100"/>
        <v>1</v>
      </c>
      <c r="AE260" s="29">
        <f t="shared" si="101"/>
        <v>0</v>
      </c>
      <c r="AF260" s="29">
        <f t="shared" si="102"/>
        <v>0</v>
      </c>
      <c r="AG260" s="29">
        <f t="shared" si="103"/>
        <v>0</v>
      </c>
      <c r="AH260" s="29">
        <f t="shared" si="104"/>
        <v>0</v>
      </c>
      <c r="AI260" s="29">
        <f t="shared" si="105"/>
        <v>0</v>
      </c>
      <c r="AJ260" s="29">
        <f t="shared" si="106"/>
        <v>0</v>
      </c>
      <c r="AK260" s="29">
        <f t="shared" si="107"/>
        <v>0</v>
      </c>
      <c r="AL260" s="29">
        <f t="shared" si="108"/>
        <v>0</v>
      </c>
      <c r="AM260" s="29">
        <f t="shared" si="109"/>
        <v>0</v>
      </c>
      <c r="AN260" s="29">
        <f t="shared" si="110"/>
        <v>0</v>
      </c>
      <c r="AO260" s="29">
        <f t="shared" si="111"/>
        <v>0</v>
      </c>
      <c r="AP260" s="29"/>
      <c r="AQ260" s="29"/>
      <c r="AR260" s="29">
        <f t="shared" si="112"/>
        <v>3</v>
      </c>
      <c r="AS260" s="29">
        <f t="shared" si="113"/>
        <v>3</v>
      </c>
      <c r="AT260" s="29" t="str">
        <f t="shared" si="114"/>
        <v>Correct</v>
      </c>
      <c r="AU260" s="29"/>
      <c r="AV260" s="96" t="str">
        <f>IFERROR(VLOOKUP(Table1[[#This Row],[RespondentID]],'All Data'!$A:$CO,87,FALSE),"unknown")</f>
        <v>Man</v>
      </c>
      <c r="AW260" s="96" t="str">
        <f>IFERROR(VLOOKUP(Table1[[#This Row],[RespondentID]],'All Data'!$A:$CO,88,FALSE),"unknown")</f>
        <v>65+ years</v>
      </c>
      <c r="AX260" s="96" t="str">
        <f>IFERROR(VLOOKUP(Table1[[#This Row],[RespondentID]],'All Data'!$A:$CO,89,FALSE),"unknown")</f>
        <v>Queens</v>
      </c>
      <c r="AY260" s="96" t="str">
        <f>IFERROR(VLOOKUP(Table1[[#This Row],[RespondentID]],'All Data'!$A:$CO,90,FALSE),"unknown")</f>
        <v>Massapequa, 11758</v>
      </c>
      <c r="AZ260" s="96" t="str">
        <f>IFERROR(VLOOKUP(Table1[[#This Row],[RespondentID]],'All Data'!$A:$CO,91,FALSE),"unknown")</f>
        <v>White</v>
      </c>
      <c r="BA260" s="96" t="str">
        <f>IFERROR(VLOOKUP(Table1[[#This Row],[RespondentID]],'All Data'!$A:$CO,92,FALSE),"unknown")</f>
        <v>Not Hispanic or Latino</v>
      </c>
      <c r="BB260" s="96" t="str">
        <f>IFERROR(VLOOKUP(Table1[[#This Row],[RespondentID]],'All Data'!$A:$CO,93,FALSE),"unknown")</f>
        <v>English</v>
      </c>
      <c r="BC260" s="96" t="str">
        <f>IFERROR(VLOOKUP(Table1[[#This Row],[RespondentID]],'All Data'!$A:$CW,94,FALSE),"unknown")</f>
        <v>Over $125,000</v>
      </c>
      <c r="BD260" s="96" t="str">
        <f>IFERROR(VLOOKUP(Table1[[#This Row],[RespondentID]],'All Data'!$A:$CW,95,FALSE),"unknown")</f>
        <v>Graduate school</v>
      </c>
      <c r="BE260" s="96" t="str">
        <f>IFERROR(VLOOKUP(Table1[[#This Row],[RespondentID]],'All Data'!$A:$CW,96,FALSE),"unknown")</f>
        <v>Retired</v>
      </c>
      <c r="BF260" s="96" t="str">
        <f>IFERROR(VLOOKUP(Table1[[#This Row],[RespondentID]],'All Data'!$A:$CW,97,FALSE),"unknown")</f>
        <v>Yes</v>
      </c>
      <c r="BG260" s="96">
        <f>IFERROR(VLOOKUP(Table1[[#This Row],[RespondentID]],'All Data'!$A:$CW,98,FALSE),"unknown")</f>
        <v>0</v>
      </c>
      <c r="BH260" s="96" t="str">
        <f>IFERROR(VLOOKUP(Table1[[#This Row],[RespondentID]],'All Data'!$A:$CW,99,FALSE),"unknown")</f>
        <v>Yes</v>
      </c>
    </row>
    <row r="261" spans="1:60">
      <c r="A261">
        <v>18044086617</v>
      </c>
      <c r="B261" t="s">
        <v>49</v>
      </c>
      <c r="C261" t="s">
        <v>50</v>
      </c>
      <c r="U261" s="29">
        <f t="shared" si="92"/>
        <v>2</v>
      </c>
      <c r="V261" s="29">
        <f t="shared" si="93"/>
        <v>1.5</v>
      </c>
      <c r="W261" s="29"/>
      <c r="X261" s="29">
        <f t="shared" si="94"/>
        <v>1</v>
      </c>
      <c r="Y261" s="29">
        <f t="shared" si="95"/>
        <v>1</v>
      </c>
      <c r="Z261" s="29">
        <f t="shared" si="96"/>
        <v>0</v>
      </c>
      <c r="AA261" s="29">
        <f t="shared" si="97"/>
        <v>0</v>
      </c>
      <c r="AB261" s="29">
        <f t="shared" si="98"/>
        <v>0</v>
      </c>
      <c r="AC261" s="29">
        <f t="shared" si="99"/>
        <v>0</v>
      </c>
      <c r="AD261" s="29">
        <f t="shared" si="100"/>
        <v>0</v>
      </c>
      <c r="AE261" s="29">
        <f t="shared" si="101"/>
        <v>0</v>
      </c>
      <c r="AF261" s="29">
        <f t="shared" si="102"/>
        <v>0</v>
      </c>
      <c r="AG261" s="29">
        <f t="shared" si="103"/>
        <v>0</v>
      </c>
      <c r="AH261" s="29">
        <f t="shared" si="104"/>
        <v>0</v>
      </c>
      <c r="AI261" s="29">
        <f t="shared" si="105"/>
        <v>0</v>
      </c>
      <c r="AJ261" s="29">
        <f t="shared" si="106"/>
        <v>0</v>
      </c>
      <c r="AK261" s="29">
        <f t="shared" si="107"/>
        <v>0</v>
      </c>
      <c r="AL261" s="29">
        <f t="shared" si="108"/>
        <v>0</v>
      </c>
      <c r="AM261" s="29">
        <f t="shared" si="109"/>
        <v>0</v>
      </c>
      <c r="AN261" s="29">
        <f t="shared" si="110"/>
        <v>0</v>
      </c>
      <c r="AO261" s="29">
        <f t="shared" si="111"/>
        <v>0</v>
      </c>
      <c r="AP261" s="29"/>
      <c r="AQ261" s="29"/>
      <c r="AR261" s="29">
        <f t="shared" si="112"/>
        <v>2</v>
      </c>
      <c r="AS261" s="29">
        <f t="shared" si="113"/>
        <v>2</v>
      </c>
      <c r="AT261" s="29" t="str">
        <f t="shared" si="114"/>
        <v>Correct</v>
      </c>
      <c r="AU261" s="29"/>
      <c r="AV261" s="96" t="str">
        <f>IFERROR(VLOOKUP(Table1[[#This Row],[RespondentID]],'All Data'!$A:$CO,87,FALSE),"unknown")</f>
        <v>Man</v>
      </c>
      <c r="AW261" s="96" t="str">
        <f>IFERROR(VLOOKUP(Table1[[#This Row],[RespondentID]],'All Data'!$A:$CO,88,FALSE),"unknown")</f>
        <v>55-64 years</v>
      </c>
      <c r="AX261" s="96" t="str">
        <f>IFERROR(VLOOKUP(Table1[[#This Row],[RespondentID]],'All Data'!$A:$CO,89,FALSE),"unknown")</f>
        <v>Nassau</v>
      </c>
      <c r="AY261" s="96" t="str">
        <f>IFERROR(VLOOKUP(Table1[[#This Row],[RespondentID]],'All Data'!$A:$CO,90,FALSE),"unknown")</f>
        <v>Garden City, 11530</v>
      </c>
      <c r="AZ261" s="96" t="str">
        <f>IFERROR(VLOOKUP(Table1[[#This Row],[RespondentID]],'All Data'!$A:$CO,91,FALSE),"unknown")</f>
        <v>White</v>
      </c>
      <c r="BA261" s="96" t="str">
        <f>IFERROR(VLOOKUP(Table1[[#This Row],[RespondentID]],'All Data'!$A:$CO,92,FALSE),"unknown")</f>
        <v>Not Hispanic or Latino</v>
      </c>
      <c r="BB261" s="96" t="str">
        <f>IFERROR(VLOOKUP(Table1[[#This Row],[RespondentID]],'All Data'!$A:$CO,93,FALSE),"unknown")</f>
        <v>English</v>
      </c>
      <c r="BC261" s="96" t="str">
        <f>IFERROR(VLOOKUP(Table1[[#This Row],[RespondentID]],'All Data'!$A:$CW,94,FALSE),"unknown")</f>
        <v>$75,000 to $125,000</v>
      </c>
      <c r="BD261" s="96" t="str">
        <f>IFERROR(VLOOKUP(Table1[[#This Row],[RespondentID]],'All Data'!$A:$CW,95,FALSE),"unknown")</f>
        <v>College graduate</v>
      </c>
      <c r="BE261" s="96" t="str">
        <f>IFERROR(VLOOKUP(Table1[[#This Row],[RespondentID]],'All Data'!$A:$CW,96,FALSE),"unknown")</f>
        <v>Retired</v>
      </c>
      <c r="BF261" s="96" t="str">
        <f>IFERROR(VLOOKUP(Table1[[#This Row],[RespondentID]],'All Data'!$A:$CW,97,FALSE),"unknown")</f>
        <v>Yes</v>
      </c>
      <c r="BG261" s="96" t="str">
        <f>IFERROR(VLOOKUP(Table1[[#This Row],[RespondentID]],'All Data'!$A:$CW,98,FALSE),"unknown")</f>
        <v>Private/Commercial</v>
      </c>
      <c r="BH261" s="96" t="str">
        <f>IFERROR(VLOOKUP(Table1[[#This Row],[RespondentID]],'All Data'!$A:$CW,99,FALSE),"unknown")</f>
        <v>Yes</v>
      </c>
    </row>
    <row r="262" spans="1:60">
      <c r="A262">
        <v>18044086532</v>
      </c>
      <c r="I262" t="s">
        <v>55</v>
      </c>
      <c r="P262" t="s">
        <v>60</v>
      </c>
      <c r="R262" t="s">
        <v>62</v>
      </c>
      <c r="U262" s="29">
        <f t="shared" si="92"/>
        <v>3</v>
      </c>
      <c r="V262" s="29">
        <f t="shared" si="93"/>
        <v>1</v>
      </c>
      <c r="W262" s="29"/>
      <c r="X262" s="29">
        <f t="shared" si="94"/>
        <v>0</v>
      </c>
      <c r="Y262" s="29">
        <f t="shared" si="95"/>
        <v>0</v>
      </c>
      <c r="Z262" s="29">
        <f t="shared" si="96"/>
        <v>0</v>
      </c>
      <c r="AA262" s="29">
        <f t="shared" si="97"/>
        <v>0</v>
      </c>
      <c r="AB262" s="29">
        <f t="shared" si="98"/>
        <v>0</v>
      </c>
      <c r="AC262" s="29">
        <f t="shared" si="99"/>
        <v>0</v>
      </c>
      <c r="AD262" s="29">
        <f t="shared" si="100"/>
        <v>0</v>
      </c>
      <c r="AE262" s="29">
        <f t="shared" si="101"/>
        <v>1</v>
      </c>
      <c r="AF262" s="29">
        <f t="shared" si="102"/>
        <v>0</v>
      </c>
      <c r="AG262" s="29">
        <f t="shared" si="103"/>
        <v>0</v>
      </c>
      <c r="AH262" s="29">
        <f t="shared" si="104"/>
        <v>0</v>
      </c>
      <c r="AI262" s="29">
        <f t="shared" si="105"/>
        <v>0</v>
      </c>
      <c r="AJ262" s="29">
        <f t="shared" si="106"/>
        <v>0</v>
      </c>
      <c r="AK262" s="29">
        <f t="shared" si="107"/>
        <v>0</v>
      </c>
      <c r="AL262" s="29">
        <f t="shared" si="108"/>
        <v>1</v>
      </c>
      <c r="AM262" s="29">
        <f t="shared" si="109"/>
        <v>0</v>
      </c>
      <c r="AN262" s="29">
        <f t="shared" si="110"/>
        <v>1</v>
      </c>
      <c r="AO262" s="29">
        <f t="shared" si="111"/>
        <v>0</v>
      </c>
      <c r="AP262" s="29"/>
      <c r="AQ262" s="29"/>
      <c r="AR262" s="29">
        <f t="shared" si="112"/>
        <v>3</v>
      </c>
      <c r="AS262" s="29">
        <f t="shared" si="113"/>
        <v>3</v>
      </c>
      <c r="AT262" s="29" t="str">
        <f t="shared" si="114"/>
        <v>Correct</v>
      </c>
      <c r="AU262" s="29"/>
      <c r="AV262" s="96" t="str">
        <f>IFERROR(VLOOKUP(Table1[[#This Row],[RespondentID]],'All Data'!$A:$CO,87,FALSE),"unknown")</f>
        <v>Woman</v>
      </c>
      <c r="AW262" s="96" t="str">
        <f>IFERROR(VLOOKUP(Table1[[#This Row],[RespondentID]],'All Data'!$A:$CO,88,FALSE),"unknown")</f>
        <v>65+ years</v>
      </c>
      <c r="AX262" s="96" t="str">
        <f>IFERROR(VLOOKUP(Table1[[#This Row],[RespondentID]],'All Data'!$A:$CO,89,FALSE),"unknown")</f>
        <v>Nassau</v>
      </c>
      <c r="AY262" s="96" t="str">
        <f>IFERROR(VLOOKUP(Table1[[#This Row],[RespondentID]],'All Data'!$A:$CO,90,FALSE),"unknown")</f>
        <v>Port Washington, 11050</v>
      </c>
      <c r="AZ262" s="96" t="str">
        <f>IFERROR(VLOOKUP(Table1[[#This Row],[RespondentID]],'All Data'!$A:$CO,91,FALSE),"unknown")</f>
        <v>White</v>
      </c>
      <c r="BA262" s="96" t="str">
        <f>IFERROR(VLOOKUP(Table1[[#This Row],[RespondentID]],'All Data'!$A:$CO,92,FALSE),"unknown")</f>
        <v>Not Hispanic or Latino</v>
      </c>
      <c r="BB262" s="96" t="str">
        <f>IFERROR(VLOOKUP(Table1[[#This Row],[RespondentID]],'All Data'!$A:$CO,93,FALSE),"unknown")</f>
        <v>English</v>
      </c>
      <c r="BC262" s="96">
        <f>IFERROR(VLOOKUP(Table1[[#This Row],[RespondentID]],'All Data'!$A:$CW,94,FALSE),"unknown")</f>
        <v>0</v>
      </c>
      <c r="BD262" s="96" t="str">
        <f>IFERROR(VLOOKUP(Table1[[#This Row],[RespondentID]],'All Data'!$A:$CW,95,FALSE),"unknown")</f>
        <v>College graduate</v>
      </c>
      <c r="BE262" s="96" t="str">
        <f>IFERROR(VLOOKUP(Table1[[#This Row],[RespondentID]],'All Data'!$A:$CW,96,FALSE),"unknown")</f>
        <v>Retired</v>
      </c>
      <c r="BF262" s="96" t="str">
        <f>IFERROR(VLOOKUP(Table1[[#This Row],[RespondentID]],'All Data'!$A:$CW,97,FALSE),"unknown")</f>
        <v>Yes</v>
      </c>
      <c r="BG262" s="96" t="str">
        <f>IFERROR(VLOOKUP(Table1[[#This Row],[RespondentID]],'All Data'!$A:$CW,98,FALSE),"unknown")</f>
        <v>Medicare</v>
      </c>
      <c r="BH262" s="96" t="str">
        <f>IFERROR(VLOOKUP(Table1[[#This Row],[RespondentID]],'All Data'!$A:$CW,99,FALSE),"unknown")</f>
        <v>No</v>
      </c>
    </row>
    <row r="263" spans="1:60">
      <c r="A263">
        <v>18044086334</v>
      </c>
      <c r="I263" t="s">
        <v>55</v>
      </c>
      <c r="U263" s="29">
        <f t="shared" si="92"/>
        <v>1</v>
      </c>
      <c r="V263" s="29">
        <f t="shared" si="93"/>
        <v>3</v>
      </c>
      <c r="W263" s="29"/>
      <c r="X263" s="29">
        <f t="shared" si="94"/>
        <v>0</v>
      </c>
      <c r="Y263" s="29">
        <f t="shared" si="95"/>
        <v>0</v>
      </c>
      <c r="Z263" s="29">
        <f t="shared" si="96"/>
        <v>0</v>
      </c>
      <c r="AA263" s="29">
        <f t="shared" si="97"/>
        <v>0</v>
      </c>
      <c r="AB263" s="29">
        <f t="shared" si="98"/>
        <v>0</v>
      </c>
      <c r="AC263" s="29">
        <f t="shared" si="99"/>
        <v>0</v>
      </c>
      <c r="AD263" s="29">
        <f t="shared" si="100"/>
        <v>0</v>
      </c>
      <c r="AE263" s="29">
        <f t="shared" si="101"/>
        <v>1</v>
      </c>
      <c r="AF263" s="29">
        <f t="shared" si="102"/>
        <v>0</v>
      </c>
      <c r="AG263" s="29">
        <f t="shared" si="103"/>
        <v>0</v>
      </c>
      <c r="AH263" s="29">
        <f t="shared" si="104"/>
        <v>0</v>
      </c>
      <c r="AI263" s="29">
        <f t="shared" si="105"/>
        <v>0</v>
      </c>
      <c r="AJ263" s="29">
        <f t="shared" si="106"/>
        <v>0</v>
      </c>
      <c r="AK263" s="29">
        <f t="shared" si="107"/>
        <v>0</v>
      </c>
      <c r="AL263" s="29">
        <f t="shared" si="108"/>
        <v>0</v>
      </c>
      <c r="AM263" s="29">
        <f t="shared" si="109"/>
        <v>0</v>
      </c>
      <c r="AN263" s="29">
        <f t="shared" si="110"/>
        <v>0</v>
      </c>
      <c r="AO263" s="29">
        <f t="shared" si="111"/>
        <v>0</v>
      </c>
      <c r="AP263" s="29"/>
      <c r="AQ263" s="29"/>
      <c r="AR263" s="29">
        <f t="shared" si="112"/>
        <v>1</v>
      </c>
      <c r="AS263" s="29">
        <f t="shared" si="113"/>
        <v>1</v>
      </c>
      <c r="AT263" s="29" t="str">
        <f t="shared" si="114"/>
        <v>Correct</v>
      </c>
      <c r="AU263" s="29"/>
      <c r="AV263" s="96" t="str">
        <f>IFERROR(VLOOKUP(Table1[[#This Row],[RespondentID]],'All Data'!$A:$CO,87,FALSE),"unknown")</f>
        <v>Woman</v>
      </c>
      <c r="AW263" s="96" t="str">
        <f>IFERROR(VLOOKUP(Table1[[#This Row],[RespondentID]],'All Data'!$A:$CO,88,FALSE),"unknown")</f>
        <v>65+ years</v>
      </c>
      <c r="AX263" s="96" t="str">
        <f>IFERROR(VLOOKUP(Table1[[#This Row],[RespondentID]],'All Data'!$A:$CO,89,FALSE),"unknown")</f>
        <v>Nassau</v>
      </c>
      <c r="AY263" s="96" t="str">
        <f>IFERROR(VLOOKUP(Table1[[#This Row],[RespondentID]],'All Data'!$A:$CO,90,FALSE),"unknown")</f>
        <v>Port Washington, 11050</v>
      </c>
      <c r="AZ263" s="96" t="str">
        <f>IFERROR(VLOOKUP(Table1[[#This Row],[RespondentID]],'All Data'!$A:$CO,91,FALSE),"unknown")</f>
        <v>Asian</v>
      </c>
      <c r="BA263" s="96" t="str">
        <f>IFERROR(VLOOKUP(Table1[[#This Row],[RespondentID]],'All Data'!$A:$CO,92,FALSE),"unknown")</f>
        <v>Not Hispanic or Latino</v>
      </c>
      <c r="BB263" s="96" t="str">
        <f>IFERROR(VLOOKUP(Table1[[#This Row],[RespondentID]],'All Data'!$A:$CO,93,FALSE),"unknown")</f>
        <v>English, Chinese</v>
      </c>
      <c r="BC263" s="96" t="str">
        <f>IFERROR(VLOOKUP(Table1[[#This Row],[RespondentID]],'All Data'!$A:$CW,94,FALSE),"unknown")</f>
        <v>Over $125,000</v>
      </c>
      <c r="BD263" s="96" t="str">
        <f>IFERROR(VLOOKUP(Table1[[#This Row],[RespondentID]],'All Data'!$A:$CW,95,FALSE),"unknown")</f>
        <v>Graduate school</v>
      </c>
      <c r="BE263" s="96">
        <f>IFERROR(VLOOKUP(Table1[[#This Row],[RespondentID]],'All Data'!$A:$CW,96,FALSE),"unknown")</f>
        <v>0</v>
      </c>
      <c r="BF263" s="96" t="str">
        <f>IFERROR(VLOOKUP(Table1[[#This Row],[RespondentID]],'All Data'!$A:$CW,97,FALSE),"unknown")</f>
        <v>Yes</v>
      </c>
      <c r="BG263" s="96" t="str">
        <f>IFERROR(VLOOKUP(Table1[[#This Row],[RespondentID]],'All Data'!$A:$CW,98,FALSE),"unknown")</f>
        <v>Medicare, Private/Commercial</v>
      </c>
      <c r="BH263" s="96" t="str">
        <f>IFERROR(VLOOKUP(Table1[[#This Row],[RespondentID]],'All Data'!$A:$CW,99,FALSE),"unknown")</f>
        <v>Yes</v>
      </c>
    </row>
    <row r="264" spans="1:60">
      <c r="A264">
        <v>18044086220</v>
      </c>
      <c r="B264" t="s">
        <v>49</v>
      </c>
      <c r="G264" t="s">
        <v>53</v>
      </c>
      <c r="N264" t="s">
        <v>24</v>
      </c>
      <c r="U264" s="29">
        <f t="shared" si="92"/>
        <v>3</v>
      </c>
      <c r="V264" s="29">
        <f t="shared" si="93"/>
        <v>1</v>
      </c>
      <c r="W264" s="29"/>
      <c r="X264" s="29">
        <f t="shared" si="94"/>
        <v>1</v>
      </c>
      <c r="Y264" s="29">
        <f t="shared" si="95"/>
        <v>0</v>
      </c>
      <c r="Z264" s="29">
        <f t="shared" si="96"/>
        <v>0</v>
      </c>
      <c r="AA264" s="29">
        <f t="shared" si="97"/>
        <v>0</v>
      </c>
      <c r="AB264" s="29">
        <f t="shared" si="98"/>
        <v>0</v>
      </c>
      <c r="AC264" s="29">
        <f t="shared" si="99"/>
        <v>1</v>
      </c>
      <c r="AD264" s="29">
        <f t="shared" si="100"/>
        <v>0</v>
      </c>
      <c r="AE264" s="29">
        <f t="shared" si="101"/>
        <v>0</v>
      </c>
      <c r="AF264" s="29">
        <f t="shared" si="102"/>
        <v>0</v>
      </c>
      <c r="AG264" s="29">
        <f t="shared" si="103"/>
        <v>0</v>
      </c>
      <c r="AH264" s="29">
        <f t="shared" si="104"/>
        <v>0</v>
      </c>
      <c r="AI264" s="29">
        <f t="shared" si="105"/>
        <v>0</v>
      </c>
      <c r="AJ264" s="29">
        <f t="shared" si="106"/>
        <v>1</v>
      </c>
      <c r="AK264" s="29">
        <f t="shared" si="107"/>
        <v>0</v>
      </c>
      <c r="AL264" s="29">
        <f t="shared" si="108"/>
        <v>0</v>
      </c>
      <c r="AM264" s="29">
        <f t="shared" si="109"/>
        <v>0</v>
      </c>
      <c r="AN264" s="29">
        <f t="shared" si="110"/>
        <v>0</v>
      </c>
      <c r="AO264" s="29">
        <f t="shared" si="111"/>
        <v>0</v>
      </c>
      <c r="AP264" s="29"/>
      <c r="AQ264" s="29"/>
      <c r="AR264" s="29">
        <f t="shared" si="112"/>
        <v>3</v>
      </c>
      <c r="AS264" s="29">
        <f t="shared" si="113"/>
        <v>3</v>
      </c>
      <c r="AT264" s="29" t="str">
        <f t="shared" si="114"/>
        <v>Correct</v>
      </c>
      <c r="AU264" s="29"/>
      <c r="AV264" s="96" t="str">
        <f>IFERROR(VLOOKUP(Table1[[#This Row],[RespondentID]],'All Data'!$A:$CO,87,FALSE),"unknown")</f>
        <v>Woman</v>
      </c>
      <c r="AW264" s="96" t="str">
        <f>IFERROR(VLOOKUP(Table1[[#This Row],[RespondentID]],'All Data'!$A:$CO,88,FALSE),"unknown")</f>
        <v>18-24 years</v>
      </c>
      <c r="AX264" s="96" t="str">
        <f>IFERROR(VLOOKUP(Table1[[#This Row],[RespondentID]],'All Data'!$A:$CO,89,FALSE),"unknown")</f>
        <v>Nassau</v>
      </c>
      <c r="AY264" s="96" t="str">
        <f>IFERROR(VLOOKUP(Table1[[#This Row],[RespondentID]],'All Data'!$A:$CO,90,FALSE),"unknown")</f>
        <v>Massapequa Park, 11762</v>
      </c>
      <c r="AZ264" s="96" t="str">
        <f>IFERROR(VLOOKUP(Table1[[#This Row],[RespondentID]],'All Data'!$A:$CO,91,FALSE),"unknown")</f>
        <v>White</v>
      </c>
      <c r="BA264" s="96" t="str">
        <f>IFERROR(VLOOKUP(Table1[[#This Row],[RespondentID]],'All Data'!$A:$CO,92,FALSE),"unknown")</f>
        <v>Not Hispanic or Latino</v>
      </c>
      <c r="BB264" s="96" t="str">
        <f>IFERROR(VLOOKUP(Table1[[#This Row],[RespondentID]],'All Data'!$A:$CO,93,FALSE),"unknown")</f>
        <v>English</v>
      </c>
      <c r="BC264" s="96" t="str">
        <f>IFERROR(VLOOKUP(Table1[[#This Row],[RespondentID]],'All Data'!$A:$CW,94,FALSE),"unknown")</f>
        <v>$0-$19,999</v>
      </c>
      <c r="BD264" s="96" t="str">
        <f>IFERROR(VLOOKUP(Table1[[#This Row],[RespondentID]],'All Data'!$A:$CW,95,FALSE),"unknown")</f>
        <v>High school graduate</v>
      </c>
      <c r="BE264" s="96" t="str">
        <f>IFERROR(VLOOKUP(Table1[[#This Row],[RespondentID]],'All Data'!$A:$CW,96,FALSE),"unknown")</f>
        <v>Student</v>
      </c>
      <c r="BF264" s="96" t="str">
        <f>IFERROR(VLOOKUP(Table1[[#This Row],[RespondentID]],'All Data'!$A:$CW,97,FALSE),"unknown")</f>
        <v>Yes</v>
      </c>
      <c r="BG264" s="96" t="str">
        <f>IFERROR(VLOOKUP(Table1[[#This Row],[RespondentID]],'All Data'!$A:$CW,98,FALSE),"unknown")</f>
        <v>Private/Commercial</v>
      </c>
      <c r="BH264" s="96" t="str">
        <f>IFERROR(VLOOKUP(Table1[[#This Row],[RespondentID]],'All Data'!$A:$CW,99,FALSE),"unknown")</f>
        <v>Yes</v>
      </c>
    </row>
    <row r="265" spans="1:60">
      <c r="A265">
        <v>18044086068</v>
      </c>
      <c r="E265" t="s">
        <v>17</v>
      </c>
      <c r="I265" t="s">
        <v>55</v>
      </c>
      <c r="P265" t="s">
        <v>60</v>
      </c>
      <c r="U265" s="29">
        <f t="shared" si="92"/>
        <v>3</v>
      </c>
      <c r="V265" s="29">
        <f t="shared" si="93"/>
        <v>1</v>
      </c>
      <c r="W265" s="29"/>
      <c r="X265" s="29">
        <f t="shared" si="94"/>
        <v>0</v>
      </c>
      <c r="Y265" s="29">
        <f t="shared" si="95"/>
        <v>0</v>
      </c>
      <c r="Z265" s="29">
        <f t="shared" si="96"/>
        <v>0</v>
      </c>
      <c r="AA265" s="29">
        <f t="shared" si="97"/>
        <v>1</v>
      </c>
      <c r="AB265" s="29">
        <f t="shared" si="98"/>
        <v>0</v>
      </c>
      <c r="AC265" s="29">
        <f t="shared" si="99"/>
        <v>0</v>
      </c>
      <c r="AD265" s="29">
        <f t="shared" si="100"/>
        <v>0</v>
      </c>
      <c r="AE265" s="29">
        <f t="shared" si="101"/>
        <v>1</v>
      </c>
      <c r="AF265" s="29">
        <f t="shared" si="102"/>
        <v>0</v>
      </c>
      <c r="AG265" s="29">
        <f t="shared" si="103"/>
        <v>0</v>
      </c>
      <c r="AH265" s="29">
        <f t="shared" si="104"/>
        <v>0</v>
      </c>
      <c r="AI265" s="29">
        <f t="shared" si="105"/>
        <v>0</v>
      </c>
      <c r="AJ265" s="29">
        <f t="shared" si="106"/>
        <v>0</v>
      </c>
      <c r="AK265" s="29">
        <f t="shared" si="107"/>
        <v>0</v>
      </c>
      <c r="AL265" s="29">
        <f t="shared" si="108"/>
        <v>1</v>
      </c>
      <c r="AM265" s="29">
        <f t="shared" si="109"/>
        <v>0</v>
      </c>
      <c r="AN265" s="29">
        <f t="shared" si="110"/>
        <v>0</v>
      </c>
      <c r="AO265" s="29">
        <f t="shared" si="111"/>
        <v>0</v>
      </c>
      <c r="AP265" s="29"/>
      <c r="AQ265" s="29"/>
      <c r="AR265" s="29">
        <f t="shared" si="112"/>
        <v>3</v>
      </c>
      <c r="AS265" s="29">
        <f t="shared" si="113"/>
        <v>3</v>
      </c>
      <c r="AT265" s="29" t="str">
        <f t="shared" si="114"/>
        <v>Correct</v>
      </c>
      <c r="AU265" s="29"/>
      <c r="AV265" s="96" t="str">
        <f>IFERROR(VLOOKUP(Table1[[#This Row],[RespondentID]],'All Data'!$A:$CO,87,FALSE),"unknown")</f>
        <v>Woman</v>
      </c>
      <c r="AW265" s="96" t="str">
        <f>IFERROR(VLOOKUP(Table1[[#This Row],[RespondentID]],'All Data'!$A:$CO,88,FALSE),"unknown")</f>
        <v>65+ years</v>
      </c>
      <c r="AX265" s="96" t="str">
        <f>IFERROR(VLOOKUP(Table1[[#This Row],[RespondentID]],'All Data'!$A:$CO,89,FALSE),"unknown")</f>
        <v>Nassau</v>
      </c>
      <c r="AY265" s="96" t="str">
        <f>IFERROR(VLOOKUP(Table1[[#This Row],[RespondentID]],'All Data'!$A:$CO,90,FALSE),"unknown")</f>
        <v>Farmingdale, 11735</v>
      </c>
      <c r="AZ265" s="96" t="str">
        <f>IFERROR(VLOOKUP(Table1[[#This Row],[RespondentID]],'All Data'!$A:$CO,91,FALSE),"unknown")</f>
        <v>Native Hawaiian and Other Pacific Islander</v>
      </c>
      <c r="BA265" s="96">
        <f>IFERROR(VLOOKUP(Table1[[#This Row],[RespondentID]],'All Data'!$A:$CO,92,FALSE),"unknown")</f>
        <v>0</v>
      </c>
      <c r="BB265" s="96" t="str">
        <f>IFERROR(VLOOKUP(Table1[[#This Row],[RespondentID]],'All Data'!$A:$CO,93,FALSE),"unknown")</f>
        <v>English</v>
      </c>
      <c r="BC265" s="96">
        <f>IFERROR(VLOOKUP(Table1[[#This Row],[RespondentID]],'All Data'!$A:$CW,94,FALSE),"unknown")</f>
        <v>0</v>
      </c>
      <c r="BD265" s="96" t="str">
        <f>IFERROR(VLOOKUP(Table1[[#This Row],[RespondentID]],'All Data'!$A:$CW,95,FALSE),"unknown")</f>
        <v>College graduate</v>
      </c>
      <c r="BE265" s="96" t="str">
        <f>IFERROR(VLOOKUP(Table1[[#This Row],[RespondentID]],'All Data'!$A:$CW,96,FALSE),"unknown")</f>
        <v>Retired</v>
      </c>
      <c r="BF265" s="96" t="str">
        <f>IFERROR(VLOOKUP(Table1[[#This Row],[RespondentID]],'All Data'!$A:$CW,97,FALSE),"unknown")</f>
        <v>Yes</v>
      </c>
      <c r="BG265" s="96" t="str">
        <f>IFERROR(VLOOKUP(Table1[[#This Row],[RespondentID]],'All Data'!$A:$CW,98,FALSE),"unknown")</f>
        <v>Medicare</v>
      </c>
      <c r="BH265" s="96" t="str">
        <f>IFERROR(VLOOKUP(Table1[[#This Row],[RespondentID]],'All Data'!$A:$CW,99,FALSE),"unknown")</f>
        <v>Yes</v>
      </c>
    </row>
    <row r="266" spans="1:60">
      <c r="A266">
        <v>18044085939</v>
      </c>
      <c r="G266" t="s">
        <v>53</v>
      </c>
      <c r="I266" t="s">
        <v>55</v>
      </c>
      <c r="S266" t="s">
        <v>63</v>
      </c>
      <c r="U266" s="29">
        <f t="shared" si="92"/>
        <v>3</v>
      </c>
      <c r="V266" s="29">
        <f t="shared" si="93"/>
        <v>1</v>
      </c>
      <c r="W266" s="29"/>
      <c r="X266" s="29">
        <f t="shared" si="94"/>
        <v>0</v>
      </c>
      <c r="Y266" s="29">
        <f t="shared" si="95"/>
        <v>0</v>
      </c>
      <c r="Z266" s="29">
        <f t="shared" si="96"/>
        <v>0</v>
      </c>
      <c r="AA266" s="29">
        <f t="shared" si="97"/>
        <v>0</v>
      </c>
      <c r="AB266" s="29">
        <f t="shared" si="98"/>
        <v>0</v>
      </c>
      <c r="AC266" s="29">
        <f t="shared" si="99"/>
        <v>1</v>
      </c>
      <c r="AD266" s="29">
        <f t="shared" si="100"/>
        <v>0</v>
      </c>
      <c r="AE266" s="29">
        <f t="shared" si="101"/>
        <v>1</v>
      </c>
      <c r="AF266" s="29">
        <f t="shared" si="102"/>
        <v>0</v>
      </c>
      <c r="AG266" s="29">
        <f t="shared" si="103"/>
        <v>0</v>
      </c>
      <c r="AH266" s="29">
        <f t="shared" si="104"/>
        <v>0</v>
      </c>
      <c r="AI266" s="29">
        <f t="shared" si="105"/>
        <v>0</v>
      </c>
      <c r="AJ266" s="29">
        <f t="shared" si="106"/>
        <v>0</v>
      </c>
      <c r="AK266" s="29">
        <f t="shared" si="107"/>
        <v>0</v>
      </c>
      <c r="AL266" s="29">
        <f t="shared" si="108"/>
        <v>0</v>
      </c>
      <c r="AM266" s="29">
        <f t="shared" si="109"/>
        <v>0</v>
      </c>
      <c r="AN266" s="29">
        <f t="shared" si="110"/>
        <v>0</v>
      </c>
      <c r="AO266" s="29">
        <f t="shared" si="111"/>
        <v>1</v>
      </c>
      <c r="AP266" s="29"/>
      <c r="AQ266" s="29"/>
      <c r="AR266" s="29">
        <f t="shared" si="112"/>
        <v>3</v>
      </c>
      <c r="AS266" s="29">
        <f t="shared" si="113"/>
        <v>3</v>
      </c>
      <c r="AT266" s="29" t="str">
        <f t="shared" si="114"/>
        <v>Correct</v>
      </c>
      <c r="AU266" s="29"/>
      <c r="AV266" s="96" t="str">
        <f>IFERROR(VLOOKUP(Table1[[#This Row],[RespondentID]],'All Data'!$A:$CO,87,FALSE),"unknown")</f>
        <v>Woman</v>
      </c>
      <c r="AW266" s="96" t="str">
        <f>IFERROR(VLOOKUP(Table1[[#This Row],[RespondentID]],'All Data'!$A:$CO,88,FALSE),"unknown")</f>
        <v>55-64 years</v>
      </c>
      <c r="AX266" s="96" t="str">
        <f>IFERROR(VLOOKUP(Table1[[#This Row],[RespondentID]],'All Data'!$A:$CO,89,FALSE),"unknown")</f>
        <v>Nassau</v>
      </c>
      <c r="AY266" s="96" t="str">
        <f>IFERROR(VLOOKUP(Table1[[#This Row],[RespondentID]],'All Data'!$A:$CO,90,FALSE),"unknown")</f>
        <v>Massapequa Park, 11762</v>
      </c>
      <c r="AZ266" s="96" t="str">
        <f>IFERROR(VLOOKUP(Table1[[#This Row],[RespondentID]],'All Data'!$A:$CO,91,FALSE),"unknown")</f>
        <v>White</v>
      </c>
      <c r="BA266" s="96" t="str">
        <f>IFERROR(VLOOKUP(Table1[[#This Row],[RespondentID]],'All Data'!$A:$CO,92,FALSE),"unknown")</f>
        <v>Not Hispanic or Latino</v>
      </c>
      <c r="BB266" s="96" t="str">
        <f>IFERROR(VLOOKUP(Table1[[#This Row],[RespondentID]],'All Data'!$A:$CO,93,FALSE),"unknown")</f>
        <v>English</v>
      </c>
      <c r="BC266" s="96" t="str">
        <f>IFERROR(VLOOKUP(Table1[[#This Row],[RespondentID]],'All Data'!$A:$CW,94,FALSE),"unknown")</f>
        <v>Over $125,000</v>
      </c>
      <c r="BD266" s="96" t="str">
        <f>IFERROR(VLOOKUP(Table1[[#This Row],[RespondentID]],'All Data'!$A:$CW,95,FALSE),"unknown")</f>
        <v>Some college</v>
      </c>
      <c r="BE266" s="96" t="str">
        <f>IFERROR(VLOOKUP(Table1[[#This Row],[RespondentID]],'All Data'!$A:$CW,96,FALSE),"unknown")</f>
        <v>Out of work, but not currently looking</v>
      </c>
      <c r="BF266" s="96" t="str">
        <f>IFERROR(VLOOKUP(Table1[[#This Row],[RespondentID]],'All Data'!$A:$CW,97,FALSE),"unknown")</f>
        <v>Yes</v>
      </c>
      <c r="BG266" s="96" t="str">
        <f>IFERROR(VLOOKUP(Table1[[#This Row],[RespondentID]],'All Data'!$A:$CW,98,FALSE),"unknown")</f>
        <v>Medicare, Private/Commercial</v>
      </c>
      <c r="BH266" s="96" t="str">
        <f>IFERROR(VLOOKUP(Table1[[#This Row],[RespondentID]],'All Data'!$A:$CW,99,FALSE),"unknown")</f>
        <v>Yes</v>
      </c>
    </row>
    <row r="267" spans="1:60">
      <c r="A267">
        <v>18044085776</v>
      </c>
      <c r="B267" t="s">
        <v>49</v>
      </c>
      <c r="E267" t="s">
        <v>17</v>
      </c>
      <c r="G267" t="s">
        <v>53</v>
      </c>
      <c r="H267" t="s">
        <v>54</v>
      </c>
      <c r="L267" t="s">
        <v>58</v>
      </c>
      <c r="R267" t="s">
        <v>62</v>
      </c>
      <c r="U267" s="29">
        <f t="shared" si="92"/>
        <v>6</v>
      </c>
      <c r="V267" s="29">
        <f t="shared" si="93"/>
        <v>0.5</v>
      </c>
      <c r="W267" s="29"/>
      <c r="X267" s="29">
        <f t="shared" si="94"/>
        <v>0.5</v>
      </c>
      <c r="Y267" s="29">
        <f t="shared" si="95"/>
        <v>0</v>
      </c>
      <c r="Z267" s="29">
        <f t="shared" si="96"/>
        <v>0</v>
      </c>
      <c r="AA267" s="29">
        <f t="shared" si="97"/>
        <v>0.5</v>
      </c>
      <c r="AB267" s="29">
        <f t="shared" si="98"/>
        <v>0</v>
      </c>
      <c r="AC267" s="29">
        <f t="shared" si="99"/>
        <v>0.5</v>
      </c>
      <c r="AD267" s="29">
        <f t="shared" si="100"/>
        <v>0.5</v>
      </c>
      <c r="AE267" s="29">
        <f t="shared" si="101"/>
        <v>0</v>
      </c>
      <c r="AF267" s="29">
        <f t="shared" si="102"/>
        <v>0</v>
      </c>
      <c r="AG267" s="29">
        <f t="shared" si="103"/>
        <v>0</v>
      </c>
      <c r="AH267" s="29">
        <f t="shared" si="104"/>
        <v>0.5</v>
      </c>
      <c r="AI267" s="29">
        <f t="shared" si="105"/>
        <v>0</v>
      </c>
      <c r="AJ267" s="29">
        <f t="shared" si="106"/>
        <v>0</v>
      </c>
      <c r="AK267" s="29">
        <f t="shared" si="107"/>
        <v>0</v>
      </c>
      <c r="AL267" s="29">
        <f t="shared" si="108"/>
        <v>0</v>
      </c>
      <c r="AM267" s="29">
        <f t="shared" si="109"/>
        <v>0</v>
      </c>
      <c r="AN267" s="29">
        <f t="shared" si="110"/>
        <v>0.5</v>
      </c>
      <c r="AO267" s="29">
        <f t="shared" si="111"/>
        <v>0</v>
      </c>
      <c r="AP267" s="29"/>
      <c r="AQ267" s="29"/>
      <c r="AR267" s="29">
        <f t="shared" si="112"/>
        <v>3</v>
      </c>
      <c r="AS267" s="29">
        <f t="shared" si="113"/>
        <v>6</v>
      </c>
      <c r="AT267" s="29" t="str">
        <f t="shared" si="114"/>
        <v>Correct</v>
      </c>
      <c r="AU267" s="29"/>
      <c r="AV267" s="96" t="str">
        <f>IFERROR(VLOOKUP(Table1[[#This Row],[RespondentID]],'All Data'!$A:$CO,87,FALSE),"unknown")</f>
        <v>Man</v>
      </c>
      <c r="AW267" s="96" t="str">
        <f>IFERROR(VLOOKUP(Table1[[#This Row],[RespondentID]],'All Data'!$A:$CO,88,FALSE),"unknown")</f>
        <v>65+ years</v>
      </c>
      <c r="AX267" s="96" t="str">
        <f>IFERROR(VLOOKUP(Table1[[#This Row],[RespondentID]],'All Data'!$A:$CO,89,FALSE),"unknown")</f>
        <v>Nassau</v>
      </c>
      <c r="AY267" s="96" t="str">
        <f>IFERROR(VLOOKUP(Table1[[#This Row],[RespondentID]],'All Data'!$A:$CO,90,FALSE),"unknown")</f>
        <v>Massapequa, 11758</v>
      </c>
      <c r="AZ267" s="96" t="str">
        <f>IFERROR(VLOOKUP(Table1[[#This Row],[RespondentID]],'All Data'!$A:$CO,91,FALSE),"unknown")</f>
        <v>White</v>
      </c>
      <c r="BA267" s="96" t="str">
        <f>IFERROR(VLOOKUP(Table1[[#This Row],[RespondentID]],'All Data'!$A:$CO,92,FALSE),"unknown")</f>
        <v>Not Hispanic or Latino</v>
      </c>
      <c r="BB267" s="96" t="str">
        <f>IFERROR(VLOOKUP(Table1[[#This Row],[RespondentID]],'All Data'!$A:$CO,93,FALSE),"unknown")</f>
        <v>English</v>
      </c>
      <c r="BC267" s="96" t="str">
        <f>IFERROR(VLOOKUP(Table1[[#This Row],[RespondentID]],'All Data'!$A:$CW,94,FALSE),"unknown")</f>
        <v>$75,000 to $125,000</v>
      </c>
      <c r="BD267" s="96" t="str">
        <f>IFERROR(VLOOKUP(Table1[[#This Row],[RespondentID]],'All Data'!$A:$CW,95,FALSE),"unknown")</f>
        <v>Graduate school</v>
      </c>
      <c r="BE267" s="96" t="str">
        <f>IFERROR(VLOOKUP(Table1[[#This Row],[RespondentID]],'All Data'!$A:$CW,96,FALSE),"unknown")</f>
        <v>Retired</v>
      </c>
      <c r="BF267" s="96" t="str">
        <f>IFERROR(VLOOKUP(Table1[[#This Row],[RespondentID]],'All Data'!$A:$CW,97,FALSE),"unknown")</f>
        <v>Yes</v>
      </c>
      <c r="BG267" s="96" t="str">
        <f>IFERROR(VLOOKUP(Table1[[#This Row],[RespondentID]],'All Data'!$A:$CW,98,FALSE),"unknown")</f>
        <v>Medicare</v>
      </c>
      <c r="BH267" s="96" t="str">
        <f>IFERROR(VLOOKUP(Table1[[#This Row],[RespondentID]],'All Data'!$A:$CW,99,FALSE),"unknown")</f>
        <v>Yes</v>
      </c>
    </row>
    <row r="268" spans="1:60">
      <c r="A268">
        <v>18044085414</v>
      </c>
      <c r="B268" t="s">
        <v>49</v>
      </c>
      <c r="H268" t="s">
        <v>54</v>
      </c>
      <c r="N268" t="s">
        <v>24</v>
      </c>
      <c r="U268" s="29">
        <f t="shared" si="92"/>
        <v>3</v>
      </c>
      <c r="V268" s="29">
        <f t="shared" si="93"/>
        <v>1</v>
      </c>
      <c r="W268" s="29"/>
      <c r="X268" s="29">
        <f t="shared" si="94"/>
        <v>1</v>
      </c>
      <c r="Y268" s="29">
        <f t="shared" si="95"/>
        <v>0</v>
      </c>
      <c r="Z268" s="29">
        <f t="shared" si="96"/>
        <v>0</v>
      </c>
      <c r="AA268" s="29">
        <f t="shared" si="97"/>
        <v>0</v>
      </c>
      <c r="AB268" s="29">
        <f t="shared" si="98"/>
        <v>0</v>
      </c>
      <c r="AC268" s="29">
        <f t="shared" si="99"/>
        <v>0</v>
      </c>
      <c r="AD268" s="29">
        <f t="shared" si="100"/>
        <v>1</v>
      </c>
      <c r="AE268" s="29">
        <f t="shared" si="101"/>
        <v>0</v>
      </c>
      <c r="AF268" s="29">
        <f t="shared" si="102"/>
        <v>0</v>
      </c>
      <c r="AG268" s="29">
        <f t="shared" si="103"/>
        <v>0</v>
      </c>
      <c r="AH268" s="29">
        <f t="shared" si="104"/>
        <v>0</v>
      </c>
      <c r="AI268" s="29">
        <f t="shared" si="105"/>
        <v>0</v>
      </c>
      <c r="AJ268" s="29">
        <f t="shared" si="106"/>
        <v>1</v>
      </c>
      <c r="AK268" s="29">
        <f t="shared" si="107"/>
        <v>0</v>
      </c>
      <c r="AL268" s="29">
        <f t="shared" si="108"/>
        <v>0</v>
      </c>
      <c r="AM268" s="29">
        <f t="shared" si="109"/>
        <v>0</v>
      </c>
      <c r="AN268" s="29">
        <f t="shared" si="110"/>
        <v>0</v>
      </c>
      <c r="AO268" s="29">
        <f t="shared" si="111"/>
        <v>0</v>
      </c>
      <c r="AP268" s="29"/>
      <c r="AQ268" s="29"/>
      <c r="AR268" s="29">
        <f t="shared" si="112"/>
        <v>3</v>
      </c>
      <c r="AS268" s="29">
        <f t="shared" si="113"/>
        <v>3</v>
      </c>
      <c r="AT268" s="29" t="str">
        <f t="shared" si="114"/>
        <v>Correct</v>
      </c>
      <c r="AU268" s="29"/>
      <c r="AV268" s="96" t="str">
        <f>IFERROR(VLOOKUP(Table1[[#This Row],[RespondentID]],'All Data'!$A:$CO,87,FALSE),"unknown")</f>
        <v>Woman</v>
      </c>
      <c r="AW268" s="96" t="str">
        <f>IFERROR(VLOOKUP(Table1[[#This Row],[RespondentID]],'All Data'!$A:$CO,88,FALSE),"unknown")</f>
        <v>45-54 years</v>
      </c>
      <c r="AX268" s="96" t="str">
        <f>IFERROR(VLOOKUP(Table1[[#This Row],[RespondentID]],'All Data'!$A:$CO,89,FALSE),"unknown")</f>
        <v>Queens</v>
      </c>
      <c r="AY268" s="96">
        <f>IFERROR(VLOOKUP(Table1[[#This Row],[RespondentID]],'All Data'!$A:$CO,90,FALSE),"unknown")</f>
        <v>0</v>
      </c>
      <c r="AZ268" s="96" t="str">
        <f>IFERROR(VLOOKUP(Table1[[#This Row],[RespondentID]],'All Data'!$A:$CO,91,FALSE),"unknown")</f>
        <v>Asian</v>
      </c>
      <c r="BA268" s="96" t="str">
        <f>IFERROR(VLOOKUP(Table1[[#This Row],[RespondentID]],'All Data'!$A:$CO,92,FALSE),"unknown")</f>
        <v>Not Hispanic or Latino</v>
      </c>
      <c r="BB268" s="96" t="str">
        <f>IFERROR(VLOOKUP(Table1[[#This Row],[RespondentID]],'All Data'!$A:$CO,93,FALSE),"unknown")</f>
        <v>Other</v>
      </c>
      <c r="BC268" s="96" t="str">
        <f>IFERROR(VLOOKUP(Table1[[#This Row],[RespondentID]],'All Data'!$A:$CW,94,FALSE),"unknown")</f>
        <v>$50,000 to $74,999</v>
      </c>
      <c r="BD268" s="96" t="str">
        <f>IFERROR(VLOOKUP(Table1[[#This Row],[RespondentID]],'All Data'!$A:$CW,95,FALSE),"unknown")</f>
        <v>College graduate</v>
      </c>
      <c r="BE268" s="96" t="str">
        <f>IFERROR(VLOOKUP(Table1[[#This Row],[RespondentID]],'All Data'!$A:$CW,96,FALSE),"unknown")</f>
        <v>Employed for wages</v>
      </c>
      <c r="BF268" s="96" t="str">
        <f>IFERROR(VLOOKUP(Table1[[#This Row],[RespondentID]],'All Data'!$A:$CW,97,FALSE),"unknown")</f>
        <v>No</v>
      </c>
      <c r="BG268" s="96" t="str">
        <f>IFERROR(VLOOKUP(Table1[[#This Row],[RespondentID]],'All Data'!$A:$CW,98,FALSE),"unknown")</f>
        <v>No Insurance</v>
      </c>
      <c r="BH268" s="96" t="str">
        <f>IFERROR(VLOOKUP(Table1[[#This Row],[RespondentID]],'All Data'!$A:$CW,99,FALSE),"unknown")</f>
        <v>Yes</v>
      </c>
    </row>
    <row r="269" spans="1:60">
      <c r="A269">
        <v>18044085314</v>
      </c>
      <c r="B269" t="s">
        <v>49</v>
      </c>
      <c r="N269" t="s">
        <v>24</v>
      </c>
      <c r="U269" s="29">
        <f t="shared" si="92"/>
        <v>2</v>
      </c>
      <c r="V269" s="29">
        <f t="shared" si="93"/>
        <v>1.5</v>
      </c>
      <c r="W269" s="29"/>
      <c r="X269" s="29">
        <f t="shared" si="94"/>
        <v>1</v>
      </c>
      <c r="Y269" s="29">
        <f t="shared" si="95"/>
        <v>0</v>
      </c>
      <c r="Z269" s="29">
        <f t="shared" si="96"/>
        <v>0</v>
      </c>
      <c r="AA269" s="29">
        <f t="shared" si="97"/>
        <v>0</v>
      </c>
      <c r="AB269" s="29">
        <f t="shared" si="98"/>
        <v>0</v>
      </c>
      <c r="AC269" s="29">
        <f t="shared" si="99"/>
        <v>0</v>
      </c>
      <c r="AD269" s="29">
        <f t="shared" si="100"/>
        <v>0</v>
      </c>
      <c r="AE269" s="29">
        <f t="shared" si="101"/>
        <v>0</v>
      </c>
      <c r="AF269" s="29">
        <f t="shared" si="102"/>
        <v>0</v>
      </c>
      <c r="AG269" s="29">
        <f t="shared" si="103"/>
        <v>0</v>
      </c>
      <c r="AH269" s="29">
        <f t="shared" si="104"/>
        <v>0</v>
      </c>
      <c r="AI269" s="29">
        <f t="shared" si="105"/>
        <v>0</v>
      </c>
      <c r="AJ269" s="29">
        <f t="shared" si="106"/>
        <v>1</v>
      </c>
      <c r="AK269" s="29">
        <f t="shared" si="107"/>
        <v>0</v>
      </c>
      <c r="AL269" s="29">
        <f t="shared" si="108"/>
        <v>0</v>
      </c>
      <c r="AM269" s="29">
        <f t="shared" si="109"/>
        <v>0</v>
      </c>
      <c r="AN269" s="29">
        <f t="shared" si="110"/>
        <v>0</v>
      </c>
      <c r="AO269" s="29">
        <f t="shared" si="111"/>
        <v>0</v>
      </c>
      <c r="AP269" s="29"/>
      <c r="AQ269" s="29"/>
      <c r="AR269" s="29">
        <f t="shared" si="112"/>
        <v>2</v>
      </c>
      <c r="AS269" s="29">
        <f t="shared" si="113"/>
        <v>2</v>
      </c>
      <c r="AT269" s="29" t="str">
        <f t="shared" si="114"/>
        <v>Correct</v>
      </c>
      <c r="AU269" s="29"/>
      <c r="AV269" s="96" t="str">
        <f>IFERROR(VLOOKUP(Table1[[#This Row],[RespondentID]],'All Data'!$A:$CO,87,FALSE),"unknown")</f>
        <v>Woman</v>
      </c>
      <c r="AW269" s="96" t="str">
        <f>IFERROR(VLOOKUP(Table1[[#This Row],[RespondentID]],'All Data'!$A:$CO,88,FALSE),"unknown")</f>
        <v>65+ years</v>
      </c>
      <c r="AX269" s="96" t="str">
        <f>IFERROR(VLOOKUP(Table1[[#This Row],[RespondentID]],'All Data'!$A:$CO,89,FALSE),"unknown")</f>
        <v>Suffolk</v>
      </c>
      <c r="AY269" s="96" t="str">
        <f>IFERROR(VLOOKUP(Table1[[#This Row],[RespondentID]],'All Data'!$A:$CO,90,FALSE),"unknown")</f>
        <v>Amityville, 11701</v>
      </c>
      <c r="AZ269" s="96" t="str">
        <f>IFERROR(VLOOKUP(Table1[[#This Row],[RespondentID]],'All Data'!$A:$CO,91,FALSE),"unknown")</f>
        <v>White</v>
      </c>
      <c r="BA269" s="96" t="str">
        <f>IFERROR(VLOOKUP(Table1[[#This Row],[RespondentID]],'All Data'!$A:$CO,92,FALSE),"unknown")</f>
        <v>Not Hispanic or Latino</v>
      </c>
      <c r="BB269" s="96" t="str">
        <f>IFERROR(VLOOKUP(Table1[[#This Row],[RespondentID]],'All Data'!$A:$CO,93,FALSE),"unknown")</f>
        <v>English</v>
      </c>
      <c r="BC269" s="96">
        <f>IFERROR(VLOOKUP(Table1[[#This Row],[RespondentID]],'All Data'!$A:$CW,94,FALSE),"unknown")</f>
        <v>0</v>
      </c>
      <c r="BD269" s="96" t="str">
        <f>IFERROR(VLOOKUP(Table1[[#This Row],[RespondentID]],'All Data'!$A:$CW,95,FALSE),"unknown")</f>
        <v>High school graduate</v>
      </c>
      <c r="BE269" s="96" t="str">
        <f>IFERROR(VLOOKUP(Table1[[#This Row],[RespondentID]],'All Data'!$A:$CW,96,FALSE),"unknown")</f>
        <v>Retired</v>
      </c>
      <c r="BF269" s="96" t="str">
        <f>IFERROR(VLOOKUP(Table1[[#This Row],[RespondentID]],'All Data'!$A:$CW,97,FALSE),"unknown")</f>
        <v>No</v>
      </c>
      <c r="BG269" s="96" t="str">
        <f>IFERROR(VLOOKUP(Table1[[#This Row],[RespondentID]],'All Data'!$A:$CW,98,FALSE),"unknown")</f>
        <v>Medicare</v>
      </c>
      <c r="BH269" s="96" t="str">
        <f>IFERROR(VLOOKUP(Table1[[#This Row],[RespondentID]],'All Data'!$A:$CW,99,FALSE),"unknown")</f>
        <v>Yes</v>
      </c>
    </row>
    <row r="270" spans="1:60">
      <c r="A270">
        <v>18044085208</v>
      </c>
      <c r="R270" t="s">
        <v>62</v>
      </c>
      <c r="U270" s="29">
        <f t="shared" si="92"/>
        <v>1</v>
      </c>
      <c r="V270" s="29">
        <f t="shared" si="93"/>
        <v>3</v>
      </c>
      <c r="W270" s="29"/>
      <c r="X270" s="29">
        <f t="shared" si="94"/>
        <v>0</v>
      </c>
      <c r="Y270" s="29">
        <f t="shared" si="95"/>
        <v>0</v>
      </c>
      <c r="Z270" s="29">
        <f t="shared" si="96"/>
        <v>0</v>
      </c>
      <c r="AA270" s="29">
        <f t="shared" si="97"/>
        <v>0</v>
      </c>
      <c r="AB270" s="29">
        <f t="shared" si="98"/>
        <v>0</v>
      </c>
      <c r="AC270" s="29">
        <f t="shared" si="99"/>
        <v>0</v>
      </c>
      <c r="AD270" s="29">
        <f t="shared" si="100"/>
        <v>0</v>
      </c>
      <c r="AE270" s="29">
        <f t="shared" si="101"/>
        <v>0</v>
      </c>
      <c r="AF270" s="29">
        <f t="shared" si="102"/>
        <v>0</v>
      </c>
      <c r="AG270" s="29">
        <f t="shared" si="103"/>
        <v>0</v>
      </c>
      <c r="AH270" s="29">
        <f t="shared" si="104"/>
        <v>0</v>
      </c>
      <c r="AI270" s="29">
        <f t="shared" si="105"/>
        <v>0</v>
      </c>
      <c r="AJ270" s="29">
        <f t="shared" si="106"/>
        <v>0</v>
      </c>
      <c r="AK270" s="29">
        <f t="shared" si="107"/>
        <v>0</v>
      </c>
      <c r="AL270" s="29">
        <f t="shared" si="108"/>
        <v>0</v>
      </c>
      <c r="AM270" s="29">
        <f t="shared" si="109"/>
        <v>0</v>
      </c>
      <c r="AN270" s="29">
        <f t="shared" si="110"/>
        <v>1</v>
      </c>
      <c r="AO270" s="29">
        <f t="shared" si="111"/>
        <v>0</v>
      </c>
      <c r="AP270" s="29"/>
      <c r="AQ270" s="29"/>
      <c r="AR270" s="29">
        <f t="shared" si="112"/>
        <v>1</v>
      </c>
      <c r="AS270" s="29">
        <f t="shared" si="113"/>
        <v>1</v>
      </c>
      <c r="AT270" s="29" t="str">
        <f t="shared" si="114"/>
        <v>Correct</v>
      </c>
      <c r="AU270" s="29"/>
      <c r="AV270" s="96" t="str">
        <f>IFERROR(VLOOKUP(Table1[[#This Row],[RespondentID]],'All Data'!$A:$CO,87,FALSE),"unknown")</f>
        <v>Woman</v>
      </c>
      <c r="AW270" s="96" t="str">
        <f>IFERROR(VLOOKUP(Table1[[#This Row],[RespondentID]],'All Data'!$A:$CO,88,FALSE),"unknown")</f>
        <v>65+ years</v>
      </c>
      <c r="AX270" s="96" t="str">
        <f>IFERROR(VLOOKUP(Table1[[#This Row],[RespondentID]],'All Data'!$A:$CO,89,FALSE),"unknown")</f>
        <v>Nassau</v>
      </c>
      <c r="AY270" s="96" t="str">
        <f>IFERROR(VLOOKUP(Table1[[#This Row],[RespondentID]],'All Data'!$A:$CO,90,FALSE),"unknown")</f>
        <v>Valley Stream, 11580</v>
      </c>
      <c r="AZ270" s="96" t="str">
        <f>IFERROR(VLOOKUP(Table1[[#This Row],[RespondentID]],'All Data'!$A:$CO,91,FALSE),"unknown")</f>
        <v>White</v>
      </c>
      <c r="BA270" s="96" t="str">
        <f>IFERROR(VLOOKUP(Table1[[#This Row],[RespondentID]],'All Data'!$A:$CO,92,FALSE),"unknown")</f>
        <v>Not Hispanic or Latino</v>
      </c>
      <c r="BB270" s="96">
        <f>IFERROR(VLOOKUP(Table1[[#This Row],[RespondentID]],'All Data'!$A:$CO,93,FALSE),"unknown")</f>
        <v>0</v>
      </c>
      <c r="BC270" s="96" t="str">
        <f>IFERROR(VLOOKUP(Table1[[#This Row],[RespondentID]],'All Data'!$A:$CW,94,FALSE),"unknown")</f>
        <v>$75,000 to $125,000</v>
      </c>
      <c r="BD270" s="96" t="str">
        <f>IFERROR(VLOOKUP(Table1[[#This Row],[RespondentID]],'All Data'!$A:$CW,95,FALSE),"unknown")</f>
        <v>College graduate</v>
      </c>
      <c r="BE270" s="96" t="str">
        <f>IFERROR(VLOOKUP(Table1[[#This Row],[RespondentID]],'All Data'!$A:$CW,96,FALSE),"unknown")</f>
        <v>Retired</v>
      </c>
      <c r="BF270" s="96" t="str">
        <f>IFERROR(VLOOKUP(Table1[[#This Row],[RespondentID]],'All Data'!$A:$CW,97,FALSE),"unknown")</f>
        <v>Yes</v>
      </c>
      <c r="BG270" s="96" t="str">
        <f>IFERROR(VLOOKUP(Table1[[#This Row],[RespondentID]],'All Data'!$A:$CW,98,FALSE),"unknown")</f>
        <v>Medicare, Private/Commercial</v>
      </c>
      <c r="BH270" s="96" t="str">
        <f>IFERROR(VLOOKUP(Table1[[#This Row],[RespondentID]],'All Data'!$A:$CW,99,FALSE),"unknown")</f>
        <v>Yes</v>
      </c>
    </row>
    <row r="271" spans="1:60">
      <c r="A271">
        <v>18044085085</v>
      </c>
      <c r="B271" t="s">
        <v>49</v>
      </c>
      <c r="D271" t="s">
        <v>51</v>
      </c>
      <c r="E271" t="s">
        <v>17</v>
      </c>
      <c r="H271" t="s">
        <v>54</v>
      </c>
      <c r="K271" t="s">
        <v>57</v>
      </c>
      <c r="N271" t="s">
        <v>24</v>
      </c>
      <c r="S271" t="s">
        <v>63</v>
      </c>
      <c r="U271" s="29">
        <f t="shared" si="92"/>
        <v>7</v>
      </c>
      <c r="V271" s="29">
        <f t="shared" si="93"/>
        <v>0.42857142857142855</v>
      </c>
      <c r="W271" s="29"/>
      <c r="X271" s="29">
        <f t="shared" si="94"/>
        <v>0.42857142857142855</v>
      </c>
      <c r="Y271" s="29">
        <f t="shared" si="95"/>
        <v>0</v>
      </c>
      <c r="Z271" s="29">
        <f t="shared" si="96"/>
        <v>0.42857142857142855</v>
      </c>
      <c r="AA271" s="29">
        <f t="shared" si="97"/>
        <v>0.42857142857142855</v>
      </c>
      <c r="AB271" s="29">
        <f t="shared" si="98"/>
        <v>0</v>
      </c>
      <c r="AC271" s="29">
        <f t="shared" si="99"/>
        <v>0</v>
      </c>
      <c r="AD271" s="29">
        <f t="shared" si="100"/>
        <v>0.42857142857142855</v>
      </c>
      <c r="AE271" s="29">
        <f t="shared" si="101"/>
        <v>0</v>
      </c>
      <c r="AF271" s="29">
        <f t="shared" si="102"/>
        <v>0</v>
      </c>
      <c r="AG271" s="29">
        <f t="shared" si="103"/>
        <v>0.42857142857142855</v>
      </c>
      <c r="AH271" s="29">
        <f t="shared" si="104"/>
        <v>0</v>
      </c>
      <c r="AI271" s="29">
        <f t="shared" si="105"/>
        <v>0</v>
      </c>
      <c r="AJ271" s="29">
        <f t="shared" si="106"/>
        <v>0.42857142857142855</v>
      </c>
      <c r="AK271" s="29">
        <f t="shared" si="107"/>
        <v>0</v>
      </c>
      <c r="AL271" s="29">
        <f t="shared" si="108"/>
        <v>0</v>
      </c>
      <c r="AM271" s="29">
        <f t="shared" si="109"/>
        <v>0</v>
      </c>
      <c r="AN271" s="29">
        <f t="shared" si="110"/>
        <v>0</v>
      </c>
      <c r="AO271" s="29">
        <f t="shared" si="111"/>
        <v>0.42857142857142855</v>
      </c>
      <c r="AP271" s="29"/>
      <c r="AQ271" s="29"/>
      <c r="AR271" s="29">
        <f t="shared" si="112"/>
        <v>2.9999999999999996</v>
      </c>
      <c r="AS271" s="29">
        <f t="shared" si="113"/>
        <v>7</v>
      </c>
      <c r="AT271" s="29" t="str">
        <f t="shared" si="114"/>
        <v>Correct</v>
      </c>
      <c r="AU271" s="29"/>
      <c r="AV271" s="96" t="str">
        <f>IFERROR(VLOOKUP(Table1[[#This Row],[RespondentID]],'All Data'!$A:$CO,87,FALSE),"unknown")</f>
        <v>Woman</v>
      </c>
      <c r="AW271" s="96" t="str">
        <f>IFERROR(VLOOKUP(Table1[[#This Row],[RespondentID]],'All Data'!$A:$CO,88,FALSE),"unknown")</f>
        <v>65+ years</v>
      </c>
      <c r="AX271" s="96" t="str">
        <f>IFERROR(VLOOKUP(Table1[[#This Row],[RespondentID]],'All Data'!$A:$CO,89,FALSE),"unknown")</f>
        <v>Nassau</v>
      </c>
      <c r="AY271" s="96" t="str">
        <f>IFERROR(VLOOKUP(Table1[[#This Row],[RespondentID]],'All Data'!$A:$CO,90,FALSE),"unknown")</f>
        <v>Valley Stream, 11580</v>
      </c>
      <c r="AZ271" s="96" t="str">
        <f>IFERROR(VLOOKUP(Table1[[#This Row],[RespondentID]],'All Data'!$A:$CO,91,FALSE),"unknown")</f>
        <v>White</v>
      </c>
      <c r="BA271" s="96" t="str">
        <f>IFERROR(VLOOKUP(Table1[[#This Row],[RespondentID]],'All Data'!$A:$CO,92,FALSE),"unknown")</f>
        <v>Not Hispanic or Latino</v>
      </c>
      <c r="BB271" s="96" t="str">
        <f>IFERROR(VLOOKUP(Table1[[#This Row],[RespondentID]],'All Data'!$A:$CO,93,FALSE),"unknown")</f>
        <v>English</v>
      </c>
      <c r="BC271" s="96" t="str">
        <f>IFERROR(VLOOKUP(Table1[[#This Row],[RespondentID]],'All Data'!$A:$CW,94,FALSE),"unknown")</f>
        <v>$50,000 to $74,999</v>
      </c>
      <c r="BD271" s="96" t="str">
        <f>IFERROR(VLOOKUP(Table1[[#This Row],[RespondentID]],'All Data'!$A:$CW,95,FALSE),"unknown")</f>
        <v>Some college</v>
      </c>
      <c r="BE271" s="96" t="str">
        <f>IFERROR(VLOOKUP(Table1[[#This Row],[RespondentID]],'All Data'!$A:$CW,96,FALSE),"unknown")</f>
        <v>Retired</v>
      </c>
      <c r="BF271" s="96" t="str">
        <f>IFERROR(VLOOKUP(Table1[[#This Row],[RespondentID]],'All Data'!$A:$CW,97,FALSE),"unknown")</f>
        <v>Yes</v>
      </c>
      <c r="BG271" s="96" t="str">
        <f>IFERROR(VLOOKUP(Table1[[#This Row],[RespondentID]],'All Data'!$A:$CW,98,FALSE),"unknown")</f>
        <v>Medicare</v>
      </c>
      <c r="BH271" s="96" t="str">
        <f>IFERROR(VLOOKUP(Table1[[#This Row],[RespondentID]],'All Data'!$A:$CW,99,FALSE),"unknown")</f>
        <v>No</v>
      </c>
    </row>
    <row r="272" spans="1:60">
      <c r="A272">
        <v>18044084898</v>
      </c>
      <c r="B272" t="s">
        <v>49</v>
      </c>
      <c r="G272" t="s">
        <v>53</v>
      </c>
      <c r="N272" t="s">
        <v>24</v>
      </c>
      <c r="U272" s="29">
        <f t="shared" si="92"/>
        <v>3</v>
      </c>
      <c r="V272" s="29">
        <f t="shared" si="93"/>
        <v>1</v>
      </c>
      <c r="W272" s="29"/>
      <c r="X272" s="29">
        <f t="shared" si="94"/>
        <v>1</v>
      </c>
      <c r="Y272" s="29">
        <f t="shared" si="95"/>
        <v>0</v>
      </c>
      <c r="Z272" s="29">
        <f t="shared" si="96"/>
        <v>0</v>
      </c>
      <c r="AA272" s="29">
        <f t="shared" si="97"/>
        <v>0</v>
      </c>
      <c r="AB272" s="29">
        <f t="shared" si="98"/>
        <v>0</v>
      </c>
      <c r="AC272" s="29">
        <f t="shared" si="99"/>
        <v>1</v>
      </c>
      <c r="AD272" s="29">
        <f t="shared" si="100"/>
        <v>0</v>
      </c>
      <c r="AE272" s="29">
        <f t="shared" si="101"/>
        <v>0</v>
      </c>
      <c r="AF272" s="29">
        <f t="shared" si="102"/>
        <v>0</v>
      </c>
      <c r="AG272" s="29">
        <f t="shared" si="103"/>
        <v>0</v>
      </c>
      <c r="AH272" s="29">
        <f t="shared" si="104"/>
        <v>0</v>
      </c>
      <c r="AI272" s="29">
        <f t="shared" si="105"/>
        <v>0</v>
      </c>
      <c r="AJ272" s="29">
        <f t="shared" si="106"/>
        <v>1</v>
      </c>
      <c r="AK272" s="29">
        <f t="shared" si="107"/>
        <v>0</v>
      </c>
      <c r="AL272" s="29">
        <f t="shared" si="108"/>
        <v>0</v>
      </c>
      <c r="AM272" s="29">
        <f t="shared" si="109"/>
        <v>0</v>
      </c>
      <c r="AN272" s="29">
        <f t="shared" si="110"/>
        <v>0</v>
      </c>
      <c r="AO272" s="29">
        <f t="shared" si="111"/>
        <v>0</v>
      </c>
      <c r="AP272" s="29"/>
      <c r="AQ272" s="29"/>
      <c r="AR272" s="29">
        <f t="shared" si="112"/>
        <v>3</v>
      </c>
      <c r="AS272" s="29">
        <f t="shared" si="113"/>
        <v>3</v>
      </c>
      <c r="AT272" s="29" t="str">
        <f t="shared" si="114"/>
        <v>Correct</v>
      </c>
      <c r="AU272" s="29"/>
      <c r="AV272" s="96" t="str">
        <f>IFERROR(VLOOKUP(Table1[[#This Row],[RespondentID]],'All Data'!$A:$CO,87,FALSE),"unknown")</f>
        <v>Woman</v>
      </c>
      <c r="AW272" s="96" t="str">
        <f>IFERROR(VLOOKUP(Table1[[#This Row],[RespondentID]],'All Data'!$A:$CO,88,FALSE),"unknown")</f>
        <v>65+ years</v>
      </c>
      <c r="AX272" s="96" t="str">
        <f>IFERROR(VLOOKUP(Table1[[#This Row],[RespondentID]],'All Data'!$A:$CO,89,FALSE),"unknown")</f>
        <v>Nassau</v>
      </c>
      <c r="AY272" s="96" t="str">
        <f>IFERROR(VLOOKUP(Table1[[#This Row],[RespondentID]],'All Data'!$A:$CO,90,FALSE),"unknown")</f>
        <v>Valley Stream, 11580</v>
      </c>
      <c r="AZ272" s="96" t="str">
        <f>IFERROR(VLOOKUP(Table1[[#This Row],[RespondentID]],'All Data'!$A:$CO,91,FALSE),"unknown")</f>
        <v>White</v>
      </c>
      <c r="BA272" s="96">
        <f>IFERROR(VLOOKUP(Table1[[#This Row],[RespondentID]],'All Data'!$A:$CO,92,FALSE),"unknown")</f>
        <v>0</v>
      </c>
      <c r="BB272" s="96" t="str">
        <f>IFERROR(VLOOKUP(Table1[[#This Row],[RespondentID]],'All Data'!$A:$CO,93,FALSE),"unknown")</f>
        <v>English</v>
      </c>
      <c r="BC272" s="96" t="str">
        <f>IFERROR(VLOOKUP(Table1[[#This Row],[RespondentID]],'All Data'!$A:$CW,94,FALSE),"unknown")</f>
        <v>$75,000 to $125,000</v>
      </c>
      <c r="BD272" s="96" t="str">
        <f>IFERROR(VLOOKUP(Table1[[#This Row],[RespondentID]],'All Data'!$A:$CW,95,FALSE),"unknown")</f>
        <v>High school graduate</v>
      </c>
      <c r="BE272" s="96" t="str">
        <f>IFERROR(VLOOKUP(Table1[[#This Row],[RespondentID]],'All Data'!$A:$CW,96,FALSE),"unknown")</f>
        <v>Retired</v>
      </c>
      <c r="BF272" s="96" t="str">
        <f>IFERROR(VLOOKUP(Table1[[#This Row],[RespondentID]],'All Data'!$A:$CW,97,FALSE),"unknown")</f>
        <v>Yes</v>
      </c>
      <c r="BG272" s="96" t="str">
        <f>IFERROR(VLOOKUP(Table1[[#This Row],[RespondentID]],'All Data'!$A:$CW,98,FALSE),"unknown")</f>
        <v>Medicare</v>
      </c>
      <c r="BH272" s="96" t="str">
        <f>IFERROR(VLOOKUP(Table1[[#This Row],[RespondentID]],'All Data'!$A:$CW,99,FALSE),"unknown")</f>
        <v>Yes</v>
      </c>
    </row>
    <row r="273" spans="1:60">
      <c r="A273">
        <v>18044084706</v>
      </c>
      <c r="B273" t="s">
        <v>49</v>
      </c>
      <c r="H273" t="s">
        <v>54</v>
      </c>
      <c r="L273" t="s">
        <v>58</v>
      </c>
      <c r="U273" s="29">
        <f t="shared" si="92"/>
        <v>3</v>
      </c>
      <c r="V273" s="29">
        <f t="shared" si="93"/>
        <v>1</v>
      </c>
      <c r="W273" s="29"/>
      <c r="X273" s="29">
        <f t="shared" si="94"/>
        <v>1</v>
      </c>
      <c r="Y273" s="29">
        <f t="shared" si="95"/>
        <v>0</v>
      </c>
      <c r="Z273" s="29">
        <f t="shared" si="96"/>
        <v>0</v>
      </c>
      <c r="AA273" s="29">
        <f t="shared" si="97"/>
        <v>0</v>
      </c>
      <c r="AB273" s="29">
        <f t="shared" si="98"/>
        <v>0</v>
      </c>
      <c r="AC273" s="29">
        <f t="shared" si="99"/>
        <v>0</v>
      </c>
      <c r="AD273" s="29">
        <f t="shared" si="100"/>
        <v>1</v>
      </c>
      <c r="AE273" s="29">
        <f t="shared" si="101"/>
        <v>0</v>
      </c>
      <c r="AF273" s="29">
        <f t="shared" si="102"/>
        <v>0</v>
      </c>
      <c r="AG273" s="29">
        <f t="shared" si="103"/>
        <v>0</v>
      </c>
      <c r="AH273" s="29">
        <f t="shared" si="104"/>
        <v>1</v>
      </c>
      <c r="AI273" s="29">
        <f t="shared" si="105"/>
        <v>0</v>
      </c>
      <c r="AJ273" s="29">
        <f t="shared" si="106"/>
        <v>0</v>
      </c>
      <c r="AK273" s="29">
        <f t="shared" si="107"/>
        <v>0</v>
      </c>
      <c r="AL273" s="29">
        <f t="shared" si="108"/>
        <v>0</v>
      </c>
      <c r="AM273" s="29">
        <f t="shared" si="109"/>
        <v>0</v>
      </c>
      <c r="AN273" s="29">
        <f t="shared" si="110"/>
        <v>0</v>
      </c>
      <c r="AO273" s="29">
        <f t="shared" si="111"/>
        <v>0</v>
      </c>
      <c r="AP273" s="29"/>
      <c r="AQ273" s="29"/>
      <c r="AR273" s="29">
        <f t="shared" si="112"/>
        <v>3</v>
      </c>
      <c r="AS273" s="29">
        <f t="shared" si="113"/>
        <v>3</v>
      </c>
      <c r="AT273" s="29" t="str">
        <f t="shared" si="114"/>
        <v>Correct</v>
      </c>
      <c r="AU273" s="29"/>
      <c r="AV273" s="96" t="str">
        <f>IFERROR(VLOOKUP(Table1[[#This Row],[RespondentID]],'All Data'!$A:$CO,87,FALSE),"unknown")</f>
        <v>Woman</v>
      </c>
      <c r="AW273" s="96" t="str">
        <f>IFERROR(VLOOKUP(Table1[[#This Row],[RespondentID]],'All Data'!$A:$CO,88,FALSE),"unknown")</f>
        <v>35-44 years</v>
      </c>
      <c r="AX273" s="96" t="str">
        <f>IFERROR(VLOOKUP(Table1[[#This Row],[RespondentID]],'All Data'!$A:$CO,89,FALSE),"unknown")</f>
        <v>Nassau</v>
      </c>
      <c r="AY273" s="96" t="str">
        <f>IFERROR(VLOOKUP(Table1[[#This Row],[RespondentID]],'All Data'!$A:$CO,90,FALSE),"unknown")</f>
        <v>Valley Stream, 11580</v>
      </c>
      <c r="AZ273" s="96" t="str">
        <f>IFERROR(VLOOKUP(Table1[[#This Row],[RespondentID]],'All Data'!$A:$CO,91,FALSE),"unknown")</f>
        <v>Black or African American</v>
      </c>
      <c r="BA273" s="96" t="str">
        <f>IFERROR(VLOOKUP(Table1[[#This Row],[RespondentID]],'All Data'!$A:$CO,92,FALSE),"unknown")</f>
        <v>Not Hispanic or Latino</v>
      </c>
      <c r="BB273" s="96" t="str">
        <f>IFERROR(VLOOKUP(Table1[[#This Row],[RespondentID]],'All Data'!$A:$CO,93,FALSE),"unknown")</f>
        <v>English, Haitian Creole, French Creole</v>
      </c>
      <c r="BC273" s="96" t="str">
        <f>IFERROR(VLOOKUP(Table1[[#This Row],[RespondentID]],'All Data'!$A:$CW,94,FALSE),"unknown")</f>
        <v>$50,000 to $74,999</v>
      </c>
      <c r="BD273" s="96" t="str">
        <f>IFERROR(VLOOKUP(Table1[[#This Row],[RespondentID]],'All Data'!$A:$CW,95,FALSE),"unknown")</f>
        <v>Graduate school</v>
      </c>
      <c r="BE273" s="96" t="str">
        <f>IFERROR(VLOOKUP(Table1[[#This Row],[RespondentID]],'All Data'!$A:$CW,96,FALSE),"unknown")</f>
        <v>Self-employed</v>
      </c>
      <c r="BF273" s="96" t="str">
        <f>IFERROR(VLOOKUP(Table1[[#This Row],[RespondentID]],'All Data'!$A:$CW,97,FALSE),"unknown")</f>
        <v>No</v>
      </c>
      <c r="BG273" s="96" t="str">
        <f>IFERROR(VLOOKUP(Table1[[#This Row],[RespondentID]],'All Data'!$A:$CW,98,FALSE),"unknown")</f>
        <v>No Insurance</v>
      </c>
      <c r="BH273" s="96">
        <f>IFERROR(VLOOKUP(Table1[[#This Row],[RespondentID]],'All Data'!$A:$CW,99,FALSE),"unknown")</f>
        <v>0</v>
      </c>
    </row>
    <row r="274" spans="1:60">
      <c r="A274">
        <v>18044084187</v>
      </c>
      <c r="B274" t="s">
        <v>49</v>
      </c>
      <c r="I274" t="s">
        <v>55</v>
      </c>
      <c r="K274" t="s">
        <v>57</v>
      </c>
      <c r="N274" t="s">
        <v>24</v>
      </c>
      <c r="U274" s="29">
        <f t="shared" si="92"/>
        <v>4</v>
      </c>
      <c r="V274" s="29">
        <f t="shared" si="93"/>
        <v>0.75</v>
      </c>
      <c r="W274" s="29"/>
      <c r="X274" s="29">
        <f t="shared" si="94"/>
        <v>0.75</v>
      </c>
      <c r="Y274" s="29">
        <f t="shared" si="95"/>
        <v>0</v>
      </c>
      <c r="Z274" s="29">
        <f t="shared" si="96"/>
        <v>0</v>
      </c>
      <c r="AA274" s="29">
        <f t="shared" si="97"/>
        <v>0</v>
      </c>
      <c r="AB274" s="29">
        <f t="shared" si="98"/>
        <v>0</v>
      </c>
      <c r="AC274" s="29">
        <f t="shared" si="99"/>
        <v>0</v>
      </c>
      <c r="AD274" s="29">
        <f t="shared" si="100"/>
        <v>0</v>
      </c>
      <c r="AE274" s="29">
        <f t="shared" si="101"/>
        <v>0.75</v>
      </c>
      <c r="AF274" s="29">
        <f t="shared" si="102"/>
        <v>0</v>
      </c>
      <c r="AG274" s="29">
        <f t="shared" si="103"/>
        <v>0.75</v>
      </c>
      <c r="AH274" s="29">
        <f t="shared" si="104"/>
        <v>0</v>
      </c>
      <c r="AI274" s="29">
        <f t="shared" si="105"/>
        <v>0</v>
      </c>
      <c r="AJ274" s="29">
        <f t="shared" si="106"/>
        <v>0.75</v>
      </c>
      <c r="AK274" s="29">
        <f t="shared" si="107"/>
        <v>0</v>
      </c>
      <c r="AL274" s="29">
        <f t="shared" si="108"/>
        <v>0</v>
      </c>
      <c r="AM274" s="29">
        <f t="shared" si="109"/>
        <v>0</v>
      </c>
      <c r="AN274" s="29">
        <f t="shared" si="110"/>
        <v>0</v>
      </c>
      <c r="AO274" s="29">
        <f t="shared" si="111"/>
        <v>0</v>
      </c>
      <c r="AP274" s="29"/>
      <c r="AQ274" s="29"/>
      <c r="AR274" s="29">
        <f t="shared" si="112"/>
        <v>3</v>
      </c>
      <c r="AS274" s="29">
        <f t="shared" si="113"/>
        <v>4</v>
      </c>
      <c r="AT274" s="29" t="str">
        <f t="shared" si="114"/>
        <v>Correct</v>
      </c>
      <c r="AU274" s="29"/>
      <c r="AV274" s="96" t="str">
        <f>IFERROR(VLOOKUP(Table1[[#This Row],[RespondentID]],'All Data'!$A:$CO,87,FALSE),"unknown")</f>
        <v>Woman</v>
      </c>
      <c r="AW274" s="96" t="str">
        <f>IFERROR(VLOOKUP(Table1[[#This Row],[RespondentID]],'All Data'!$A:$CO,88,FALSE),"unknown")</f>
        <v>55-64 years</v>
      </c>
      <c r="AX274" s="96" t="str">
        <f>IFERROR(VLOOKUP(Table1[[#This Row],[RespondentID]],'All Data'!$A:$CO,89,FALSE),"unknown")</f>
        <v>Nassau</v>
      </c>
      <c r="AY274" s="96" t="str">
        <f>IFERROR(VLOOKUP(Table1[[#This Row],[RespondentID]],'All Data'!$A:$CO,90,FALSE),"unknown")</f>
        <v>Valley Stream, 11580</v>
      </c>
      <c r="AZ274" s="96" t="str">
        <f>IFERROR(VLOOKUP(Table1[[#This Row],[RespondentID]],'All Data'!$A:$CO,91,FALSE),"unknown")</f>
        <v>Two or more races</v>
      </c>
      <c r="BA274" s="96" t="str">
        <f>IFERROR(VLOOKUP(Table1[[#This Row],[RespondentID]],'All Data'!$A:$CO,92,FALSE),"unknown")</f>
        <v>Not Hispanic or Latino</v>
      </c>
      <c r="BB274" s="96" t="str">
        <f>IFERROR(VLOOKUP(Table1[[#This Row],[RespondentID]],'All Data'!$A:$CO,93,FALSE),"unknown")</f>
        <v>English</v>
      </c>
      <c r="BC274" s="96" t="str">
        <f>IFERROR(VLOOKUP(Table1[[#This Row],[RespondentID]],'All Data'!$A:$CW,94,FALSE),"unknown")</f>
        <v>$35,000 to $49,999</v>
      </c>
      <c r="BD274" s="96" t="str">
        <f>IFERROR(VLOOKUP(Table1[[#This Row],[RespondentID]],'All Data'!$A:$CW,95,FALSE),"unknown")</f>
        <v>Some college</v>
      </c>
      <c r="BE274" s="96" t="str">
        <f>IFERROR(VLOOKUP(Table1[[#This Row],[RespondentID]],'All Data'!$A:$CW,96,FALSE),"unknown")</f>
        <v>Retired</v>
      </c>
      <c r="BF274" s="96" t="str">
        <f>IFERROR(VLOOKUP(Table1[[#This Row],[RespondentID]],'All Data'!$A:$CW,97,FALSE),"unknown")</f>
        <v>No</v>
      </c>
      <c r="BG274" s="96" t="str">
        <f>IFERROR(VLOOKUP(Table1[[#This Row],[RespondentID]],'All Data'!$A:$CW,98,FALSE),"unknown")</f>
        <v>Private/Commercial</v>
      </c>
      <c r="BH274" s="96" t="str">
        <f>IFERROR(VLOOKUP(Table1[[#This Row],[RespondentID]],'All Data'!$A:$CW,99,FALSE),"unknown")</f>
        <v>Yes</v>
      </c>
    </row>
    <row r="275" spans="1:60">
      <c r="A275">
        <v>18043867479</v>
      </c>
      <c r="B275" t="s">
        <v>49</v>
      </c>
      <c r="C275" t="s">
        <v>50</v>
      </c>
      <c r="D275" t="s">
        <v>51</v>
      </c>
      <c r="E275" t="s">
        <v>17</v>
      </c>
      <c r="F275" t="s">
        <v>52</v>
      </c>
      <c r="G275" t="s">
        <v>53</v>
      </c>
      <c r="H275" t="s">
        <v>54</v>
      </c>
      <c r="I275" t="s">
        <v>55</v>
      </c>
      <c r="J275" t="s">
        <v>56</v>
      </c>
      <c r="K275" t="s">
        <v>57</v>
      </c>
      <c r="L275" t="s">
        <v>58</v>
      </c>
      <c r="M275" t="s">
        <v>59</v>
      </c>
      <c r="N275" t="s">
        <v>24</v>
      </c>
      <c r="O275" t="s">
        <v>20</v>
      </c>
      <c r="P275" t="s">
        <v>60</v>
      </c>
      <c r="Q275" t="s">
        <v>61</v>
      </c>
      <c r="R275" t="s">
        <v>62</v>
      </c>
      <c r="S275" t="s">
        <v>63</v>
      </c>
      <c r="U275" s="29">
        <f t="shared" si="92"/>
        <v>18</v>
      </c>
      <c r="V275" s="29">
        <f t="shared" si="93"/>
        <v>0.16666666666666666</v>
      </c>
      <c r="W275" s="29"/>
      <c r="X275" s="29">
        <f t="shared" si="94"/>
        <v>0.16666666666666666</v>
      </c>
      <c r="Y275" s="29">
        <f t="shared" si="95"/>
        <v>0.16666666666666666</v>
      </c>
      <c r="Z275" s="29">
        <f t="shared" si="96"/>
        <v>0.16666666666666666</v>
      </c>
      <c r="AA275" s="29">
        <f t="shared" si="97"/>
        <v>0.16666666666666666</v>
      </c>
      <c r="AB275" s="29">
        <f t="shared" si="98"/>
        <v>0.16666666666666666</v>
      </c>
      <c r="AC275" s="29">
        <f t="shared" si="99"/>
        <v>0.16666666666666666</v>
      </c>
      <c r="AD275" s="29">
        <f t="shared" si="100"/>
        <v>0.16666666666666666</v>
      </c>
      <c r="AE275" s="29">
        <f t="shared" si="101"/>
        <v>0.16666666666666666</v>
      </c>
      <c r="AF275" s="29">
        <f t="shared" si="102"/>
        <v>0.16666666666666666</v>
      </c>
      <c r="AG275" s="29">
        <f t="shared" si="103"/>
        <v>0.16666666666666666</v>
      </c>
      <c r="AH275" s="29">
        <f t="shared" si="104"/>
        <v>0.16666666666666666</v>
      </c>
      <c r="AI275" s="29">
        <f t="shared" si="105"/>
        <v>0.16666666666666666</v>
      </c>
      <c r="AJ275" s="29">
        <f t="shared" si="106"/>
        <v>0.16666666666666666</v>
      </c>
      <c r="AK275" s="29">
        <f t="shared" si="107"/>
        <v>0.16666666666666666</v>
      </c>
      <c r="AL275" s="29">
        <f t="shared" si="108"/>
        <v>0.16666666666666666</v>
      </c>
      <c r="AM275" s="29">
        <f t="shared" si="109"/>
        <v>0.16666666666666666</v>
      </c>
      <c r="AN275" s="29">
        <f t="shared" si="110"/>
        <v>0.16666666666666666</v>
      </c>
      <c r="AO275" s="29">
        <f t="shared" si="111"/>
        <v>0.16666666666666666</v>
      </c>
      <c r="AP275" s="29"/>
      <c r="AQ275" s="29"/>
      <c r="AR275" s="29">
        <f t="shared" si="112"/>
        <v>2.9999999999999991</v>
      </c>
      <c r="AS275" s="29">
        <f t="shared" si="113"/>
        <v>18</v>
      </c>
      <c r="AT275" s="29" t="str">
        <f t="shared" si="114"/>
        <v>Correct</v>
      </c>
      <c r="AU275" s="29"/>
      <c r="AV275" s="96" t="str">
        <f>IFERROR(VLOOKUP(Table1[[#This Row],[RespondentID]],'All Data'!$A:$CO,87,FALSE),"unknown")</f>
        <v>Prefer not to respond</v>
      </c>
      <c r="AW275" s="96" t="str">
        <f>IFERROR(VLOOKUP(Table1[[#This Row],[RespondentID]],'All Data'!$A:$CO,88,FALSE),"unknown")</f>
        <v>65+ years</v>
      </c>
      <c r="AX275" s="96" t="str">
        <f>IFERROR(VLOOKUP(Table1[[#This Row],[RespondentID]],'All Data'!$A:$CO,89,FALSE),"unknown")</f>
        <v>Nassau</v>
      </c>
      <c r="AY275" s="96" t="str">
        <f>IFERROR(VLOOKUP(Table1[[#This Row],[RespondentID]],'All Data'!$A:$CO,90,FALSE),"unknown")</f>
        <v>Freeport, 11520</v>
      </c>
      <c r="AZ275" s="96">
        <f>IFERROR(VLOOKUP(Table1[[#This Row],[RespondentID]],'All Data'!$A:$CO,91,FALSE),"unknown")</f>
        <v>0</v>
      </c>
      <c r="BA275" s="96">
        <f>IFERROR(VLOOKUP(Table1[[#This Row],[RespondentID]],'All Data'!$A:$CO,92,FALSE),"unknown")</f>
        <v>0</v>
      </c>
      <c r="BB275" s="96">
        <f>IFERROR(VLOOKUP(Table1[[#This Row],[RespondentID]],'All Data'!$A:$CO,93,FALSE),"unknown")</f>
        <v>0</v>
      </c>
      <c r="BC275" s="96">
        <f>IFERROR(VLOOKUP(Table1[[#This Row],[RespondentID]],'All Data'!$A:$CW,94,FALSE),"unknown")</f>
        <v>0</v>
      </c>
      <c r="BD275" s="96">
        <f>IFERROR(VLOOKUP(Table1[[#This Row],[RespondentID]],'All Data'!$A:$CW,95,FALSE),"unknown")</f>
        <v>0</v>
      </c>
      <c r="BE275" s="96">
        <f>IFERROR(VLOOKUP(Table1[[#This Row],[RespondentID]],'All Data'!$A:$CW,96,FALSE),"unknown")</f>
        <v>0</v>
      </c>
      <c r="BF275" s="96">
        <f>IFERROR(VLOOKUP(Table1[[#This Row],[RespondentID]],'All Data'!$A:$CW,97,FALSE),"unknown")</f>
        <v>0</v>
      </c>
      <c r="BG275" s="96">
        <f>IFERROR(VLOOKUP(Table1[[#This Row],[RespondentID]],'All Data'!$A:$CW,98,FALSE),"unknown")</f>
        <v>0</v>
      </c>
      <c r="BH275" s="96">
        <f>IFERROR(VLOOKUP(Table1[[#This Row],[RespondentID]],'All Data'!$A:$CW,99,FALSE),"unknown")</f>
        <v>0</v>
      </c>
    </row>
    <row r="276" spans="1:60">
      <c r="A276">
        <v>18043798310</v>
      </c>
      <c r="F276" t="s">
        <v>52</v>
      </c>
      <c r="U276" s="29">
        <f t="shared" si="92"/>
        <v>1</v>
      </c>
      <c r="V276" s="29">
        <f t="shared" si="93"/>
        <v>3</v>
      </c>
      <c r="W276" s="29"/>
      <c r="X276" s="29">
        <f t="shared" si="94"/>
        <v>0</v>
      </c>
      <c r="Y276" s="29">
        <f t="shared" si="95"/>
        <v>0</v>
      </c>
      <c r="Z276" s="29">
        <f t="shared" si="96"/>
        <v>0</v>
      </c>
      <c r="AA276" s="29">
        <f t="shared" si="97"/>
        <v>0</v>
      </c>
      <c r="AB276" s="29">
        <f t="shared" si="98"/>
        <v>1</v>
      </c>
      <c r="AC276" s="29">
        <f t="shared" si="99"/>
        <v>0</v>
      </c>
      <c r="AD276" s="29">
        <f t="shared" si="100"/>
        <v>0</v>
      </c>
      <c r="AE276" s="29">
        <f t="shared" si="101"/>
        <v>0</v>
      </c>
      <c r="AF276" s="29">
        <f t="shared" si="102"/>
        <v>0</v>
      </c>
      <c r="AG276" s="29">
        <f t="shared" si="103"/>
        <v>0</v>
      </c>
      <c r="AH276" s="29">
        <f t="shared" si="104"/>
        <v>0</v>
      </c>
      <c r="AI276" s="29">
        <f t="shared" si="105"/>
        <v>0</v>
      </c>
      <c r="AJ276" s="29">
        <f t="shared" si="106"/>
        <v>0</v>
      </c>
      <c r="AK276" s="29">
        <f t="shared" si="107"/>
        <v>0</v>
      </c>
      <c r="AL276" s="29">
        <f t="shared" si="108"/>
        <v>0</v>
      </c>
      <c r="AM276" s="29">
        <f t="shared" si="109"/>
        <v>0</v>
      </c>
      <c r="AN276" s="29">
        <f t="shared" si="110"/>
        <v>0</v>
      </c>
      <c r="AO276" s="29">
        <f t="shared" si="111"/>
        <v>0</v>
      </c>
      <c r="AP276" s="29"/>
      <c r="AQ276" s="29"/>
      <c r="AR276" s="29">
        <f t="shared" si="112"/>
        <v>1</v>
      </c>
      <c r="AS276" s="29">
        <f t="shared" si="113"/>
        <v>1</v>
      </c>
      <c r="AT276" s="29" t="str">
        <f t="shared" si="114"/>
        <v>Correct</v>
      </c>
      <c r="AU276" s="29"/>
      <c r="AV276" s="96" t="str">
        <f>IFERROR(VLOOKUP(Table1[[#This Row],[RespondentID]],'All Data'!$A:$CO,87,FALSE),"unknown")</f>
        <v>Woman</v>
      </c>
      <c r="AW276" s="96">
        <f>IFERROR(VLOOKUP(Table1[[#This Row],[RespondentID]],'All Data'!$A:$CO,88,FALSE),"unknown")</f>
        <v>0</v>
      </c>
      <c r="AX276" s="96">
        <f>IFERROR(VLOOKUP(Table1[[#This Row],[RespondentID]],'All Data'!$A:$CO,89,FALSE),"unknown")</f>
        <v>0</v>
      </c>
      <c r="AY276" s="96">
        <f>IFERROR(VLOOKUP(Table1[[#This Row],[RespondentID]],'All Data'!$A:$CO,90,FALSE),"unknown")</f>
        <v>0</v>
      </c>
      <c r="AZ276" s="96">
        <f>IFERROR(VLOOKUP(Table1[[#This Row],[RespondentID]],'All Data'!$A:$CO,91,FALSE),"unknown")</f>
        <v>0</v>
      </c>
      <c r="BA276" s="96">
        <f>IFERROR(VLOOKUP(Table1[[#This Row],[RespondentID]],'All Data'!$A:$CO,92,FALSE),"unknown")</f>
        <v>0</v>
      </c>
      <c r="BB276" s="96">
        <f>IFERROR(VLOOKUP(Table1[[#This Row],[RespondentID]],'All Data'!$A:$CO,93,FALSE),"unknown")</f>
        <v>0</v>
      </c>
      <c r="BC276" s="96">
        <f>IFERROR(VLOOKUP(Table1[[#This Row],[RespondentID]],'All Data'!$A:$CW,94,FALSE),"unknown")</f>
        <v>0</v>
      </c>
      <c r="BD276" s="96">
        <f>IFERROR(VLOOKUP(Table1[[#This Row],[RespondentID]],'All Data'!$A:$CW,95,FALSE),"unknown")</f>
        <v>0</v>
      </c>
      <c r="BE276" s="96">
        <f>IFERROR(VLOOKUP(Table1[[#This Row],[RespondentID]],'All Data'!$A:$CW,96,FALSE),"unknown")</f>
        <v>0</v>
      </c>
      <c r="BF276" s="96">
        <f>IFERROR(VLOOKUP(Table1[[#This Row],[RespondentID]],'All Data'!$A:$CW,97,FALSE),"unknown")</f>
        <v>0</v>
      </c>
      <c r="BG276" s="96">
        <f>IFERROR(VLOOKUP(Table1[[#This Row],[RespondentID]],'All Data'!$A:$CW,98,FALSE),"unknown")</f>
        <v>0</v>
      </c>
      <c r="BH276" s="96">
        <f>IFERROR(VLOOKUP(Table1[[#This Row],[RespondentID]],'All Data'!$A:$CW,99,FALSE),"unknown")</f>
        <v>0</v>
      </c>
    </row>
    <row r="277" spans="1:60">
      <c r="A277">
        <v>18042897395</v>
      </c>
      <c r="D277" t="s">
        <v>51</v>
      </c>
      <c r="F277" t="s">
        <v>52</v>
      </c>
      <c r="R277" t="s">
        <v>62</v>
      </c>
      <c r="S277" t="s">
        <v>63</v>
      </c>
      <c r="U277" s="29">
        <f t="shared" si="92"/>
        <v>4</v>
      </c>
      <c r="V277" s="29">
        <f t="shared" si="93"/>
        <v>0.75</v>
      </c>
      <c r="W277" s="29"/>
      <c r="X277" s="29">
        <f t="shared" si="94"/>
        <v>0</v>
      </c>
      <c r="Y277" s="29">
        <f t="shared" si="95"/>
        <v>0</v>
      </c>
      <c r="Z277" s="29">
        <f t="shared" si="96"/>
        <v>0.75</v>
      </c>
      <c r="AA277" s="29">
        <f t="shared" si="97"/>
        <v>0</v>
      </c>
      <c r="AB277" s="29">
        <f t="shared" si="98"/>
        <v>0.75</v>
      </c>
      <c r="AC277" s="29">
        <f t="shared" si="99"/>
        <v>0</v>
      </c>
      <c r="AD277" s="29">
        <f t="shared" si="100"/>
        <v>0</v>
      </c>
      <c r="AE277" s="29">
        <f t="shared" si="101"/>
        <v>0</v>
      </c>
      <c r="AF277" s="29">
        <f t="shared" si="102"/>
        <v>0</v>
      </c>
      <c r="AG277" s="29">
        <f t="shared" si="103"/>
        <v>0</v>
      </c>
      <c r="AH277" s="29">
        <f t="shared" si="104"/>
        <v>0</v>
      </c>
      <c r="AI277" s="29">
        <f t="shared" si="105"/>
        <v>0</v>
      </c>
      <c r="AJ277" s="29">
        <f t="shared" si="106"/>
        <v>0</v>
      </c>
      <c r="AK277" s="29">
        <f t="shared" si="107"/>
        <v>0</v>
      </c>
      <c r="AL277" s="29">
        <f t="shared" si="108"/>
        <v>0</v>
      </c>
      <c r="AM277" s="29">
        <f t="shared" si="109"/>
        <v>0</v>
      </c>
      <c r="AN277" s="29">
        <f t="shared" si="110"/>
        <v>0.75</v>
      </c>
      <c r="AO277" s="29">
        <f t="shared" si="111"/>
        <v>0.75</v>
      </c>
      <c r="AP277" s="29"/>
      <c r="AQ277" s="29"/>
      <c r="AR277" s="29">
        <f t="shared" si="112"/>
        <v>3</v>
      </c>
      <c r="AS277" s="29">
        <f t="shared" si="113"/>
        <v>4</v>
      </c>
      <c r="AT277" s="29" t="str">
        <f t="shared" si="114"/>
        <v>Correct</v>
      </c>
      <c r="AU277" s="29"/>
      <c r="AV277" s="96" t="str">
        <f>IFERROR(VLOOKUP(Table1[[#This Row],[RespondentID]],'All Data'!$A:$CO,87,FALSE),"unknown")</f>
        <v>Man</v>
      </c>
      <c r="AW277" s="96" t="str">
        <f>IFERROR(VLOOKUP(Table1[[#This Row],[RespondentID]],'All Data'!$A:$CO,88,FALSE),"unknown")</f>
        <v>65+ years</v>
      </c>
      <c r="AX277" s="96" t="str">
        <f>IFERROR(VLOOKUP(Table1[[#This Row],[RespondentID]],'All Data'!$A:$CO,89,FALSE),"unknown")</f>
        <v>Suffolk</v>
      </c>
      <c r="AY277" s="96" t="str">
        <f>IFERROR(VLOOKUP(Table1[[#This Row],[RespondentID]],'All Data'!$A:$CO,90,FALSE),"unknown")</f>
        <v>Lindenhurst, 11757</v>
      </c>
      <c r="AZ277" s="96" t="str">
        <f>IFERROR(VLOOKUP(Table1[[#This Row],[RespondentID]],'All Data'!$A:$CO,91,FALSE),"unknown")</f>
        <v>Black or African American</v>
      </c>
      <c r="BA277" s="96" t="str">
        <f>IFERROR(VLOOKUP(Table1[[#This Row],[RespondentID]],'All Data'!$A:$CO,92,FALSE),"unknown")</f>
        <v>Not Hispanic or Latino</v>
      </c>
      <c r="BB277" s="96" t="str">
        <f>IFERROR(VLOOKUP(Table1[[#This Row],[RespondentID]],'All Data'!$A:$CO,93,FALSE),"unknown")</f>
        <v>English</v>
      </c>
      <c r="BC277" s="96" t="str">
        <f>IFERROR(VLOOKUP(Table1[[#This Row],[RespondentID]],'All Data'!$A:$CW,94,FALSE),"unknown")</f>
        <v>$20,000 to $34,999</v>
      </c>
      <c r="BD277" s="96" t="str">
        <f>IFERROR(VLOOKUP(Table1[[#This Row],[RespondentID]],'All Data'!$A:$CW,95,FALSE),"unknown")</f>
        <v>Some college</v>
      </c>
      <c r="BE277" s="96" t="str">
        <f>IFERROR(VLOOKUP(Table1[[#This Row],[RespondentID]],'All Data'!$A:$CW,96,FALSE),"unknown")</f>
        <v>Out of work, but not currently looking</v>
      </c>
      <c r="BF277" s="96" t="str">
        <f>IFERROR(VLOOKUP(Table1[[#This Row],[RespondentID]],'All Data'!$A:$CW,97,FALSE),"unknown")</f>
        <v>Yes</v>
      </c>
      <c r="BG277" s="96" t="str">
        <f>IFERROR(VLOOKUP(Table1[[#This Row],[RespondentID]],'All Data'!$A:$CW,98,FALSE),"unknown")</f>
        <v>Medicaid, Medicare</v>
      </c>
      <c r="BH277" s="96" t="str">
        <f>IFERROR(VLOOKUP(Table1[[#This Row],[RespondentID]],'All Data'!$A:$CW,99,FALSE),"unknown")</f>
        <v>Yes</v>
      </c>
    </row>
    <row r="278" spans="1:60">
      <c r="A278">
        <v>18042697482</v>
      </c>
      <c r="B278" t="s">
        <v>49</v>
      </c>
      <c r="D278" t="s">
        <v>51</v>
      </c>
      <c r="H278" t="s">
        <v>54</v>
      </c>
      <c r="I278" t="s">
        <v>55</v>
      </c>
      <c r="N278" t="s">
        <v>24</v>
      </c>
      <c r="P278" t="s">
        <v>60</v>
      </c>
      <c r="S278" t="s">
        <v>63</v>
      </c>
      <c r="U278" s="29">
        <f t="shared" si="92"/>
        <v>7</v>
      </c>
      <c r="V278" s="29">
        <f t="shared" si="93"/>
        <v>0.42857142857142855</v>
      </c>
      <c r="W278" s="29"/>
      <c r="X278" s="29">
        <f t="shared" si="94"/>
        <v>0.42857142857142855</v>
      </c>
      <c r="Y278" s="29">
        <f t="shared" si="95"/>
        <v>0</v>
      </c>
      <c r="Z278" s="29">
        <f t="shared" si="96"/>
        <v>0.42857142857142855</v>
      </c>
      <c r="AA278" s="29">
        <f t="shared" si="97"/>
        <v>0</v>
      </c>
      <c r="AB278" s="29">
        <f t="shared" si="98"/>
        <v>0</v>
      </c>
      <c r="AC278" s="29">
        <f t="shared" si="99"/>
        <v>0</v>
      </c>
      <c r="AD278" s="29">
        <f t="shared" si="100"/>
        <v>0.42857142857142855</v>
      </c>
      <c r="AE278" s="29">
        <f t="shared" si="101"/>
        <v>0.42857142857142855</v>
      </c>
      <c r="AF278" s="29">
        <f t="shared" si="102"/>
        <v>0</v>
      </c>
      <c r="AG278" s="29">
        <f t="shared" si="103"/>
        <v>0</v>
      </c>
      <c r="AH278" s="29">
        <f t="shared" si="104"/>
        <v>0</v>
      </c>
      <c r="AI278" s="29">
        <f t="shared" si="105"/>
        <v>0</v>
      </c>
      <c r="AJ278" s="29">
        <f t="shared" si="106"/>
        <v>0.42857142857142855</v>
      </c>
      <c r="AK278" s="29">
        <f t="shared" si="107"/>
        <v>0</v>
      </c>
      <c r="AL278" s="29">
        <f t="shared" si="108"/>
        <v>0.42857142857142855</v>
      </c>
      <c r="AM278" s="29">
        <f t="shared" si="109"/>
        <v>0</v>
      </c>
      <c r="AN278" s="29">
        <f t="shared" si="110"/>
        <v>0</v>
      </c>
      <c r="AO278" s="29">
        <f t="shared" si="111"/>
        <v>0.42857142857142855</v>
      </c>
      <c r="AP278" s="29"/>
      <c r="AQ278" s="29"/>
      <c r="AR278" s="29">
        <f t="shared" si="112"/>
        <v>2.9999999999999996</v>
      </c>
      <c r="AS278" s="29">
        <f t="shared" si="113"/>
        <v>7</v>
      </c>
      <c r="AT278" s="29" t="str">
        <f t="shared" si="114"/>
        <v>Correct</v>
      </c>
      <c r="AU278" s="29"/>
      <c r="AV278" s="96" t="str">
        <f>IFERROR(VLOOKUP(Table1[[#This Row],[RespondentID]],'All Data'!$A:$CO,87,FALSE),"unknown")</f>
        <v>Woman</v>
      </c>
      <c r="AW278" s="96" t="str">
        <f>IFERROR(VLOOKUP(Table1[[#This Row],[RespondentID]],'All Data'!$A:$CO,88,FALSE),"unknown")</f>
        <v>35-44 years</v>
      </c>
      <c r="AX278" s="96" t="str">
        <f>IFERROR(VLOOKUP(Table1[[#This Row],[RespondentID]],'All Data'!$A:$CO,89,FALSE),"unknown")</f>
        <v>Nassau</v>
      </c>
      <c r="AY278" s="96" t="str">
        <f>IFERROR(VLOOKUP(Table1[[#This Row],[RespondentID]],'All Data'!$A:$CO,90,FALSE),"unknown")</f>
        <v>Valley Stream, 11580</v>
      </c>
      <c r="AZ278" s="96" t="str">
        <f>IFERROR(VLOOKUP(Table1[[#This Row],[RespondentID]],'All Data'!$A:$CO,91,FALSE),"unknown")</f>
        <v>Other (please specify)</v>
      </c>
      <c r="BA278" s="96" t="str">
        <f>IFERROR(VLOOKUP(Table1[[#This Row],[RespondentID]],'All Data'!$A:$CO,92,FALSE),"unknown")</f>
        <v>Not Hispanic or Latino</v>
      </c>
      <c r="BB278" s="96" t="str">
        <f>IFERROR(VLOOKUP(Table1[[#This Row],[RespondentID]],'All Data'!$A:$CO,93,FALSE),"unknown")</f>
        <v>English</v>
      </c>
      <c r="BC278" s="96" t="str">
        <f>IFERROR(VLOOKUP(Table1[[#This Row],[RespondentID]],'All Data'!$A:$CW,94,FALSE),"unknown")</f>
        <v>Over $125,000</v>
      </c>
      <c r="BD278" s="96" t="str">
        <f>IFERROR(VLOOKUP(Table1[[#This Row],[RespondentID]],'All Data'!$A:$CW,95,FALSE),"unknown")</f>
        <v>Graduate school</v>
      </c>
      <c r="BE278" s="96" t="str">
        <f>IFERROR(VLOOKUP(Table1[[#This Row],[RespondentID]],'All Data'!$A:$CW,96,FALSE),"unknown")</f>
        <v>Out of work and looking for work</v>
      </c>
      <c r="BF278" s="96" t="str">
        <f>IFERROR(VLOOKUP(Table1[[#This Row],[RespondentID]],'All Data'!$A:$CW,97,FALSE),"unknown")</f>
        <v>Yes</v>
      </c>
      <c r="BG278" s="96" t="str">
        <f>IFERROR(VLOOKUP(Table1[[#This Row],[RespondentID]],'All Data'!$A:$CW,98,FALSE),"unknown")</f>
        <v>Private/Commercial</v>
      </c>
      <c r="BH278" s="96" t="str">
        <f>IFERROR(VLOOKUP(Table1[[#This Row],[RespondentID]],'All Data'!$A:$CW,99,FALSE),"unknown")</f>
        <v>Yes</v>
      </c>
    </row>
    <row r="279" spans="1:60">
      <c r="A279">
        <v>18039710589</v>
      </c>
      <c r="D279" t="s">
        <v>51</v>
      </c>
      <c r="U279" s="29">
        <f t="shared" si="92"/>
        <v>1</v>
      </c>
      <c r="V279" s="29">
        <f t="shared" si="93"/>
        <v>3</v>
      </c>
      <c r="W279" s="29"/>
      <c r="X279" s="29">
        <f t="shared" si="94"/>
        <v>0</v>
      </c>
      <c r="Y279" s="29">
        <f t="shared" si="95"/>
        <v>0</v>
      </c>
      <c r="Z279" s="29">
        <f t="shared" si="96"/>
        <v>1</v>
      </c>
      <c r="AA279" s="29">
        <f t="shared" si="97"/>
        <v>0</v>
      </c>
      <c r="AB279" s="29">
        <f t="shared" si="98"/>
        <v>0</v>
      </c>
      <c r="AC279" s="29">
        <f t="shared" si="99"/>
        <v>0</v>
      </c>
      <c r="AD279" s="29">
        <f t="shared" si="100"/>
        <v>0</v>
      </c>
      <c r="AE279" s="29">
        <f t="shared" si="101"/>
        <v>0</v>
      </c>
      <c r="AF279" s="29">
        <f t="shared" si="102"/>
        <v>0</v>
      </c>
      <c r="AG279" s="29">
        <f t="shared" si="103"/>
        <v>0</v>
      </c>
      <c r="AH279" s="29">
        <f t="shared" si="104"/>
        <v>0</v>
      </c>
      <c r="AI279" s="29">
        <f t="shared" si="105"/>
        <v>0</v>
      </c>
      <c r="AJ279" s="29">
        <f t="shared" si="106"/>
        <v>0</v>
      </c>
      <c r="AK279" s="29">
        <f t="shared" si="107"/>
        <v>0</v>
      </c>
      <c r="AL279" s="29">
        <f t="shared" si="108"/>
        <v>0</v>
      </c>
      <c r="AM279" s="29">
        <f t="shared" si="109"/>
        <v>0</v>
      </c>
      <c r="AN279" s="29">
        <f t="shared" si="110"/>
        <v>0</v>
      </c>
      <c r="AO279" s="29">
        <f t="shared" si="111"/>
        <v>0</v>
      </c>
      <c r="AP279" s="29"/>
      <c r="AQ279" s="29"/>
      <c r="AR279" s="29">
        <f t="shared" si="112"/>
        <v>1</v>
      </c>
      <c r="AS279" s="29">
        <f t="shared" si="113"/>
        <v>1</v>
      </c>
      <c r="AT279" s="29" t="str">
        <f t="shared" si="114"/>
        <v>Correct</v>
      </c>
      <c r="AU279" s="29"/>
      <c r="AV279" s="96" t="str">
        <f>IFERROR(VLOOKUP(Table1[[#This Row],[RespondentID]],'All Data'!$A:$CO,87,FALSE),"unknown")</f>
        <v>Woman</v>
      </c>
      <c r="AW279" s="96" t="str">
        <f>IFERROR(VLOOKUP(Table1[[#This Row],[RespondentID]],'All Data'!$A:$CO,88,FALSE),"unknown")</f>
        <v>25-34 years</v>
      </c>
      <c r="AX279" s="96" t="str">
        <f>IFERROR(VLOOKUP(Table1[[#This Row],[RespondentID]],'All Data'!$A:$CO,89,FALSE),"unknown")</f>
        <v>Queens</v>
      </c>
      <c r="AY279" s="96">
        <f>IFERROR(VLOOKUP(Table1[[#This Row],[RespondentID]],'All Data'!$A:$CO,90,FALSE),"unknown")</f>
        <v>0</v>
      </c>
      <c r="AZ279" s="96" t="str">
        <f>IFERROR(VLOOKUP(Table1[[#This Row],[RespondentID]],'All Data'!$A:$CO,91,FALSE),"unknown")</f>
        <v>White</v>
      </c>
      <c r="BA279" s="96" t="str">
        <f>IFERROR(VLOOKUP(Table1[[#This Row],[RespondentID]],'All Data'!$A:$CO,92,FALSE),"unknown")</f>
        <v>Not Hispanic or Latino</v>
      </c>
      <c r="BB279" s="96" t="str">
        <f>IFERROR(VLOOKUP(Table1[[#This Row],[RespondentID]],'All Data'!$A:$CO,93,FALSE),"unknown")</f>
        <v>English</v>
      </c>
      <c r="BC279" s="96" t="str">
        <f>IFERROR(VLOOKUP(Table1[[#This Row],[RespondentID]],'All Data'!$A:$CW,94,FALSE),"unknown")</f>
        <v>Over $125,000</v>
      </c>
      <c r="BD279" s="96" t="str">
        <f>IFERROR(VLOOKUP(Table1[[#This Row],[RespondentID]],'All Data'!$A:$CW,95,FALSE),"unknown")</f>
        <v>Some high school</v>
      </c>
      <c r="BE279" s="96" t="str">
        <f>IFERROR(VLOOKUP(Table1[[#This Row],[RespondentID]],'All Data'!$A:$CW,96,FALSE),"unknown")</f>
        <v>Employed for wages</v>
      </c>
      <c r="BF279" s="96" t="str">
        <f>IFERROR(VLOOKUP(Table1[[#This Row],[RespondentID]],'All Data'!$A:$CW,97,FALSE),"unknown")</f>
        <v>Yes</v>
      </c>
      <c r="BG279" s="96" t="str">
        <f>IFERROR(VLOOKUP(Table1[[#This Row],[RespondentID]],'All Data'!$A:$CW,98,FALSE),"unknown")</f>
        <v>Medicaid</v>
      </c>
      <c r="BH279" s="96" t="str">
        <f>IFERROR(VLOOKUP(Table1[[#This Row],[RespondentID]],'All Data'!$A:$CW,99,FALSE),"unknown")</f>
        <v>Yes</v>
      </c>
    </row>
    <row r="280" spans="1:60">
      <c r="A280">
        <v>18039483149</v>
      </c>
      <c r="D280" t="s">
        <v>51</v>
      </c>
      <c r="F280" t="s">
        <v>52</v>
      </c>
      <c r="I280" t="s">
        <v>55</v>
      </c>
      <c r="K280" t="s">
        <v>57</v>
      </c>
      <c r="M280" t="s">
        <v>59</v>
      </c>
      <c r="N280" t="s">
        <v>24</v>
      </c>
      <c r="U280" s="29">
        <f t="shared" si="92"/>
        <v>6</v>
      </c>
      <c r="V280" s="29">
        <f t="shared" si="93"/>
        <v>0.5</v>
      </c>
      <c r="W280" s="29"/>
      <c r="X280" s="29">
        <f t="shared" si="94"/>
        <v>0</v>
      </c>
      <c r="Y280" s="29">
        <f t="shared" si="95"/>
        <v>0</v>
      </c>
      <c r="Z280" s="29">
        <f t="shared" si="96"/>
        <v>0.5</v>
      </c>
      <c r="AA280" s="29">
        <f t="shared" si="97"/>
        <v>0</v>
      </c>
      <c r="AB280" s="29">
        <f t="shared" si="98"/>
        <v>0.5</v>
      </c>
      <c r="AC280" s="29">
        <f t="shared" si="99"/>
        <v>0</v>
      </c>
      <c r="AD280" s="29">
        <f t="shared" si="100"/>
        <v>0</v>
      </c>
      <c r="AE280" s="29">
        <f t="shared" si="101"/>
        <v>0.5</v>
      </c>
      <c r="AF280" s="29">
        <f t="shared" si="102"/>
        <v>0</v>
      </c>
      <c r="AG280" s="29">
        <f t="shared" si="103"/>
        <v>0.5</v>
      </c>
      <c r="AH280" s="29">
        <f t="shared" si="104"/>
        <v>0</v>
      </c>
      <c r="AI280" s="29">
        <f t="shared" si="105"/>
        <v>0.5</v>
      </c>
      <c r="AJ280" s="29">
        <f t="shared" si="106"/>
        <v>0.5</v>
      </c>
      <c r="AK280" s="29">
        <f t="shared" si="107"/>
        <v>0</v>
      </c>
      <c r="AL280" s="29">
        <f t="shared" si="108"/>
        <v>0</v>
      </c>
      <c r="AM280" s="29">
        <f t="shared" si="109"/>
        <v>0</v>
      </c>
      <c r="AN280" s="29">
        <f t="shared" si="110"/>
        <v>0</v>
      </c>
      <c r="AO280" s="29">
        <f t="shared" si="111"/>
        <v>0</v>
      </c>
      <c r="AP280" s="29"/>
      <c r="AQ280" s="29"/>
      <c r="AR280" s="29">
        <f t="shared" si="112"/>
        <v>3</v>
      </c>
      <c r="AS280" s="29">
        <f t="shared" si="113"/>
        <v>6</v>
      </c>
      <c r="AT280" s="29" t="str">
        <f t="shared" si="114"/>
        <v>Correct</v>
      </c>
      <c r="AU280" s="29"/>
      <c r="AV280" s="96" t="str">
        <f>IFERROR(VLOOKUP(Table1[[#This Row],[RespondentID]],'All Data'!$A:$CO,87,FALSE),"unknown")</f>
        <v>Woman</v>
      </c>
      <c r="AW280" s="96" t="str">
        <f>IFERROR(VLOOKUP(Table1[[#This Row],[RespondentID]],'All Data'!$A:$CO,88,FALSE),"unknown")</f>
        <v>35-44 years</v>
      </c>
      <c r="AX280" s="96" t="str">
        <f>IFERROR(VLOOKUP(Table1[[#This Row],[RespondentID]],'All Data'!$A:$CO,89,FALSE),"unknown")</f>
        <v>Suffolk</v>
      </c>
      <c r="AY280" s="96" t="str">
        <f>IFERROR(VLOOKUP(Table1[[#This Row],[RespondentID]],'All Data'!$A:$CO,90,FALSE),"unknown")</f>
        <v>Shirley, 11967</v>
      </c>
      <c r="AZ280" s="96" t="str">
        <f>IFERROR(VLOOKUP(Table1[[#This Row],[RespondentID]],'All Data'!$A:$CO,91,FALSE),"unknown")</f>
        <v>White</v>
      </c>
      <c r="BA280" s="96" t="str">
        <f>IFERROR(VLOOKUP(Table1[[#This Row],[RespondentID]],'All Data'!$A:$CO,92,FALSE),"unknown")</f>
        <v>Not Hispanic or Latino</v>
      </c>
      <c r="BB280" s="96" t="str">
        <f>IFERROR(VLOOKUP(Table1[[#This Row],[RespondentID]],'All Data'!$A:$CO,93,FALSE),"unknown")</f>
        <v>English</v>
      </c>
      <c r="BC280" s="96" t="str">
        <f>IFERROR(VLOOKUP(Table1[[#This Row],[RespondentID]],'All Data'!$A:$CW,94,FALSE),"unknown")</f>
        <v>$50,000 to $74,999</v>
      </c>
      <c r="BD280" s="96" t="str">
        <f>IFERROR(VLOOKUP(Table1[[#This Row],[RespondentID]],'All Data'!$A:$CW,95,FALSE),"unknown")</f>
        <v>High school graduate</v>
      </c>
      <c r="BE280" s="96" t="str">
        <f>IFERROR(VLOOKUP(Table1[[#This Row],[RespondentID]],'All Data'!$A:$CW,96,FALSE),"unknown")</f>
        <v>Employed for wages</v>
      </c>
      <c r="BF280" s="96" t="str">
        <f>IFERROR(VLOOKUP(Table1[[#This Row],[RespondentID]],'All Data'!$A:$CW,97,FALSE),"unknown")</f>
        <v>No</v>
      </c>
      <c r="BG280" s="96" t="str">
        <f>IFERROR(VLOOKUP(Table1[[#This Row],[RespondentID]],'All Data'!$A:$CW,98,FALSE),"unknown")</f>
        <v>No Insurance</v>
      </c>
      <c r="BH280" s="96">
        <f>IFERROR(VLOOKUP(Table1[[#This Row],[RespondentID]],'All Data'!$A:$CW,99,FALSE),"unknown")</f>
        <v>0</v>
      </c>
    </row>
    <row r="281" spans="1:60">
      <c r="A281">
        <v>18039483008</v>
      </c>
      <c r="B281" t="s">
        <v>49</v>
      </c>
      <c r="C281" t="s">
        <v>50</v>
      </c>
      <c r="D281" t="s">
        <v>51</v>
      </c>
      <c r="F281" t="s">
        <v>52</v>
      </c>
      <c r="K281" t="s">
        <v>57</v>
      </c>
      <c r="M281" t="s">
        <v>59</v>
      </c>
      <c r="R281" t="s">
        <v>62</v>
      </c>
      <c r="S281" t="s">
        <v>63</v>
      </c>
      <c r="U281" s="29">
        <f t="shared" si="92"/>
        <v>8</v>
      </c>
      <c r="V281" s="29">
        <f t="shared" si="93"/>
        <v>0.375</v>
      </c>
      <c r="W281" s="29"/>
      <c r="X281" s="29">
        <f t="shared" si="94"/>
        <v>0.375</v>
      </c>
      <c r="Y281" s="29">
        <f t="shared" si="95"/>
        <v>0.375</v>
      </c>
      <c r="Z281" s="29">
        <f t="shared" si="96"/>
        <v>0.375</v>
      </c>
      <c r="AA281" s="29">
        <f t="shared" si="97"/>
        <v>0</v>
      </c>
      <c r="AB281" s="29">
        <f t="shared" si="98"/>
        <v>0.375</v>
      </c>
      <c r="AC281" s="29">
        <f t="shared" si="99"/>
        <v>0</v>
      </c>
      <c r="AD281" s="29">
        <f t="shared" si="100"/>
        <v>0</v>
      </c>
      <c r="AE281" s="29">
        <f t="shared" si="101"/>
        <v>0</v>
      </c>
      <c r="AF281" s="29">
        <f t="shared" si="102"/>
        <v>0</v>
      </c>
      <c r="AG281" s="29">
        <f t="shared" si="103"/>
        <v>0.375</v>
      </c>
      <c r="AH281" s="29">
        <f t="shared" si="104"/>
        <v>0</v>
      </c>
      <c r="AI281" s="29">
        <f t="shared" si="105"/>
        <v>0.375</v>
      </c>
      <c r="AJ281" s="29">
        <f t="shared" si="106"/>
        <v>0</v>
      </c>
      <c r="AK281" s="29">
        <f t="shared" si="107"/>
        <v>0</v>
      </c>
      <c r="AL281" s="29">
        <f t="shared" si="108"/>
        <v>0</v>
      </c>
      <c r="AM281" s="29">
        <f t="shared" si="109"/>
        <v>0</v>
      </c>
      <c r="AN281" s="29">
        <f t="shared" si="110"/>
        <v>0.375</v>
      </c>
      <c r="AO281" s="29">
        <f t="shared" si="111"/>
        <v>0.375</v>
      </c>
      <c r="AP281" s="29"/>
      <c r="AQ281" s="29"/>
      <c r="AR281" s="29">
        <f t="shared" si="112"/>
        <v>3</v>
      </c>
      <c r="AS281" s="29">
        <f t="shared" si="113"/>
        <v>8</v>
      </c>
      <c r="AT281" s="29" t="str">
        <f t="shared" si="114"/>
        <v>Correct</v>
      </c>
      <c r="AU281" s="29"/>
      <c r="AV281" s="96" t="str">
        <f>IFERROR(VLOOKUP(Table1[[#This Row],[RespondentID]],'All Data'!$A:$CO,87,FALSE),"unknown")</f>
        <v>Woman</v>
      </c>
      <c r="AW281" s="96" t="str">
        <f>IFERROR(VLOOKUP(Table1[[#This Row],[RespondentID]],'All Data'!$A:$CO,88,FALSE),"unknown")</f>
        <v>45-54 years</v>
      </c>
      <c r="AX281" s="96" t="str">
        <f>IFERROR(VLOOKUP(Table1[[#This Row],[RespondentID]],'All Data'!$A:$CO,89,FALSE),"unknown")</f>
        <v>Suffolk</v>
      </c>
      <c r="AY281" s="96" t="str">
        <f>IFERROR(VLOOKUP(Table1[[#This Row],[RespondentID]],'All Data'!$A:$CO,90,FALSE),"unknown")</f>
        <v>Middle Island, 11953</v>
      </c>
      <c r="AZ281" s="96" t="str">
        <f>IFERROR(VLOOKUP(Table1[[#This Row],[RespondentID]],'All Data'!$A:$CO,91,FALSE),"unknown")</f>
        <v>White</v>
      </c>
      <c r="BA281" s="96" t="str">
        <f>IFERROR(VLOOKUP(Table1[[#This Row],[RespondentID]],'All Data'!$A:$CO,92,FALSE),"unknown")</f>
        <v>Not Hispanic or Latino</v>
      </c>
      <c r="BB281" s="96" t="str">
        <f>IFERROR(VLOOKUP(Table1[[#This Row],[RespondentID]],'All Data'!$A:$CO,93,FALSE),"unknown")</f>
        <v>English</v>
      </c>
      <c r="BC281" s="96" t="str">
        <f>IFERROR(VLOOKUP(Table1[[#This Row],[RespondentID]],'All Data'!$A:$CW,94,FALSE),"unknown")</f>
        <v>$50,000 to $74,999</v>
      </c>
      <c r="BD281" s="96" t="str">
        <f>IFERROR(VLOOKUP(Table1[[#This Row],[RespondentID]],'All Data'!$A:$CW,95,FALSE),"unknown")</f>
        <v>High school graduate</v>
      </c>
      <c r="BE281" s="96" t="str">
        <f>IFERROR(VLOOKUP(Table1[[#This Row],[RespondentID]],'All Data'!$A:$CW,96,FALSE),"unknown")</f>
        <v>Employed for wages</v>
      </c>
      <c r="BF281" s="96" t="str">
        <f>IFERROR(VLOOKUP(Table1[[#This Row],[RespondentID]],'All Data'!$A:$CW,97,FALSE),"unknown")</f>
        <v>Yes</v>
      </c>
      <c r="BG281" s="96" t="str">
        <f>IFERROR(VLOOKUP(Table1[[#This Row],[RespondentID]],'All Data'!$A:$CW,98,FALSE),"unknown")</f>
        <v>Medicaid</v>
      </c>
      <c r="BH281" s="96">
        <f>IFERROR(VLOOKUP(Table1[[#This Row],[RespondentID]],'All Data'!$A:$CW,99,FALSE),"unknown")</f>
        <v>0</v>
      </c>
    </row>
    <row r="282" spans="1:60">
      <c r="A282">
        <v>18039482873</v>
      </c>
      <c r="B282" t="s">
        <v>49</v>
      </c>
      <c r="C282" t="s">
        <v>50</v>
      </c>
      <c r="D282" t="s">
        <v>51</v>
      </c>
      <c r="F282" t="s">
        <v>52</v>
      </c>
      <c r="G282" t="s">
        <v>53</v>
      </c>
      <c r="H282" t="s">
        <v>54</v>
      </c>
      <c r="K282" t="s">
        <v>57</v>
      </c>
      <c r="M282" t="s">
        <v>59</v>
      </c>
      <c r="N282" t="s">
        <v>24</v>
      </c>
      <c r="Q282" t="s">
        <v>61</v>
      </c>
      <c r="R282" t="s">
        <v>62</v>
      </c>
      <c r="S282" t="s">
        <v>63</v>
      </c>
      <c r="U282" s="29">
        <f t="shared" si="92"/>
        <v>12</v>
      </c>
      <c r="V282" s="29">
        <f t="shared" si="93"/>
        <v>0.25</v>
      </c>
      <c r="W282" s="29"/>
      <c r="X282" s="29">
        <f t="shared" si="94"/>
        <v>0.25</v>
      </c>
      <c r="Y282" s="29">
        <f t="shared" si="95"/>
        <v>0.25</v>
      </c>
      <c r="Z282" s="29">
        <f t="shared" si="96"/>
        <v>0.25</v>
      </c>
      <c r="AA282" s="29">
        <f t="shared" si="97"/>
        <v>0</v>
      </c>
      <c r="AB282" s="29">
        <f t="shared" si="98"/>
        <v>0.25</v>
      </c>
      <c r="AC282" s="29">
        <f t="shared" si="99"/>
        <v>0.25</v>
      </c>
      <c r="AD282" s="29">
        <f t="shared" si="100"/>
        <v>0.25</v>
      </c>
      <c r="AE282" s="29">
        <f t="shared" si="101"/>
        <v>0</v>
      </c>
      <c r="AF282" s="29">
        <f t="shared" si="102"/>
        <v>0</v>
      </c>
      <c r="AG282" s="29">
        <f t="shared" si="103"/>
        <v>0.25</v>
      </c>
      <c r="AH282" s="29">
        <f t="shared" si="104"/>
        <v>0</v>
      </c>
      <c r="AI282" s="29">
        <f t="shared" si="105"/>
        <v>0.25</v>
      </c>
      <c r="AJ282" s="29">
        <f t="shared" si="106"/>
        <v>0.25</v>
      </c>
      <c r="AK282" s="29">
        <f t="shared" si="107"/>
        <v>0</v>
      </c>
      <c r="AL282" s="29">
        <f t="shared" si="108"/>
        <v>0</v>
      </c>
      <c r="AM282" s="29">
        <f t="shared" si="109"/>
        <v>0.25</v>
      </c>
      <c r="AN282" s="29">
        <f t="shared" si="110"/>
        <v>0.25</v>
      </c>
      <c r="AO282" s="29">
        <f t="shared" si="111"/>
        <v>0.25</v>
      </c>
      <c r="AP282" s="29"/>
      <c r="AQ282" s="29"/>
      <c r="AR282" s="29">
        <f t="shared" si="112"/>
        <v>3</v>
      </c>
      <c r="AS282" s="29">
        <f t="shared" si="113"/>
        <v>12</v>
      </c>
      <c r="AT282" s="29" t="str">
        <f t="shared" si="114"/>
        <v>Correct</v>
      </c>
      <c r="AU282" s="29"/>
      <c r="AV282" s="96" t="str">
        <f>IFERROR(VLOOKUP(Table1[[#This Row],[RespondentID]],'All Data'!$A:$CO,87,FALSE),"unknown")</f>
        <v>Man</v>
      </c>
      <c r="AW282" s="96" t="str">
        <f>IFERROR(VLOOKUP(Table1[[#This Row],[RespondentID]],'All Data'!$A:$CO,88,FALSE),"unknown")</f>
        <v>55-64 years</v>
      </c>
      <c r="AX282" s="96" t="str">
        <f>IFERROR(VLOOKUP(Table1[[#This Row],[RespondentID]],'All Data'!$A:$CO,89,FALSE),"unknown")</f>
        <v>Suffolk</v>
      </c>
      <c r="AY282" s="96" t="str">
        <f>IFERROR(VLOOKUP(Table1[[#This Row],[RespondentID]],'All Data'!$A:$CO,90,FALSE),"unknown")</f>
        <v>Shirley, 11967</v>
      </c>
      <c r="AZ282" s="96" t="str">
        <f>IFERROR(VLOOKUP(Table1[[#This Row],[RespondentID]],'All Data'!$A:$CO,91,FALSE),"unknown")</f>
        <v>White</v>
      </c>
      <c r="BA282" s="96" t="str">
        <f>IFERROR(VLOOKUP(Table1[[#This Row],[RespondentID]],'All Data'!$A:$CO,92,FALSE),"unknown")</f>
        <v>Not Hispanic or Latino</v>
      </c>
      <c r="BB282" s="96" t="str">
        <f>IFERROR(VLOOKUP(Table1[[#This Row],[RespondentID]],'All Data'!$A:$CO,93,FALSE),"unknown")</f>
        <v>English</v>
      </c>
      <c r="BC282" s="96" t="str">
        <f>IFERROR(VLOOKUP(Table1[[#This Row],[RespondentID]],'All Data'!$A:$CW,94,FALSE),"unknown")</f>
        <v>$50,000 to $74,999</v>
      </c>
      <c r="BD282" s="96" t="str">
        <f>IFERROR(VLOOKUP(Table1[[#This Row],[RespondentID]],'All Data'!$A:$CW,95,FALSE),"unknown")</f>
        <v>Some high school</v>
      </c>
      <c r="BE282" s="96" t="str">
        <f>IFERROR(VLOOKUP(Table1[[#This Row],[RespondentID]],'All Data'!$A:$CW,96,FALSE),"unknown")</f>
        <v>Retired</v>
      </c>
      <c r="BF282" s="96" t="str">
        <f>IFERROR(VLOOKUP(Table1[[#This Row],[RespondentID]],'All Data'!$A:$CW,97,FALSE),"unknown")</f>
        <v>Yes</v>
      </c>
      <c r="BG282" s="96" t="str">
        <f>IFERROR(VLOOKUP(Table1[[#This Row],[RespondentID]],'All Data'!$A:$CW,98,FALSE),"unknown")</f>
        <v>Medicare</v>
      </c>
      <c r="BH282" s="96">
        <f>IFERROR(VLOOKUP(Table1[[#This Row],[RespondentID]],'All Data'!$A:$CW,99,FALSE),"unknown")</f>
        <v>0</v>
      </c>
    </row>
    <row r="283" spans="1:60">
      <c r="A283">
        <v>18039482692</v>
      </c>
      <c r="E283" t="s">
        <v>17</v>
      </c>
      <c r="H283" t="s">
        <v>54</v>
      </c>
      <c r="N283" t="s">
        <v>24</v>
      </c>
      <c r="Q283" t="s">
        <v>61</v>
      </c>
      <c r="S283" t="s">
        <v>63</v>
      </c>
      <c r="U283" s="29">
        <f t="shared" si="92"/>
        <v>5</v>
      </c>
      <c r="V283" s="29">
        <f t="shared" si="93"/>
        <v>0.6</v>
      </c>
      <c r="W283" s="29"/>
      <c r="X283" s="29">
        <f t="shared" si="94"/>
        <v>0</v>
      </c>
      <c r="Y283" s="29">
        <f t="shared" si="95"/>
        <v>0</v>
      </c>
      <c r="Z283" s="29">
        <f t="shared" si="96"/>
        <v>0</v>
      </c>
      <c r="AA283" s="29">
        <f t="shared" si="97"/>
        <v>0.6</v>
      </c>
      <c r="AB283" s="29">
        <f t="shared" si="98"/>
        <v>0</v>
      </c>
      <c r="AC283" s="29">
        <f t="shared" si="99"/>
        <v>0</v>
      </c>
      <c r="AD283" s="29">
        <f t="shared" si="100"/>
        <v>0.6</v>
      </c>
      <c r="AE283" s="29">
        <f t="shared" si="101"/>
        <v>0</v>
      </c>
      <c r="AF283" s="29">
        <f t="shared" si="102"/>
        <v>0</v>
      </c>
      <c r="AG283" s="29">
        <f t="shared" si="103"/>
        <v>0</v>
      </c>
      <c r="AH283" s="29">
        <f t="shared" si="104"/>
        <v>0</v>
      </c>
      <c r="AI283" s="29">
        <f t="shared" si="105"/>
        <v>0</v>
      </c>
      <c r="AJ283" s="29">
        <f t="shared" si="106"/>
        <v>0.6</v>
      </c>
      <c r="AK283" s="29">
        <f t="shared" si="107"/>
        <v>0</v>
      </c>
      <c r="AL283" s="29">
        <f t="shared" si="108"/>
        <v>0</v>
      </c>
      <c r="AM283" s="29">
        <f t="shared" si="109"/>
        <v>0.6</v>
      </c>
      <c r="AN283" s="29">
        <f t="shared" si="110"/>
        <v>0</v>
      </c>
      <c r="AO283" s="29">
        <f t="shared" si="111"/>
        <v>0.6</v>
      </c>
      <c r="AP283" s="29"/>
      <c r="AQ283" s="29"/>
      <c r="AR283" s="29">
        <f t="shared" si="112"/>
        <v>3</v>
      </c>
      <c r="AS283" s="29">
        <f t="shared" si="113"/>
        <v>5</v>
      </c>
      <c r="AT283" s="29" t="str">
        <f t="shared" si="114"/>
        <v>Correct</v>
      </c>
      <c r="AU283" s="29"/>
      <c r="AV283" s="96" t="str">
        <f>IFERROR(VLOOKUP(Table1[[#This Row],[RespondentID]],'All Data'!$A:$CO,87,FALSE),"unknown")</f>
        <v>Man</v>
      </c>
      <c r="AW283" s="96" t="str">
        <f>IFERROR(VLOOKUP(Table1[[#This Row],[RespondentID]],'All Data'!$A:$CO,88,FALSE),"unknown")</f>
        <v>55-64 years</v>
      </c>
      <c r="AX283" s="96" t="str">
        <f>IFERROR(VLOOKUP(Table1[[#This Row],[RespondentID]],'All Data'!$A:$CO,89,FALSE),"unknown")</f>
        <v>Suffolk</v>
      </c>
      <c r="AY283" s="96" t="str">
        <f>IFERROR(VLOOKUP(Table1[[#This Row],[RespondentID]],'All Data'!$A:$CO,90,FALSE),"unknown")</f>
        <v>Shirley, 11967</v>
      </c>
      <c r="AZ283" s="96" t="str">
        <f>IFERROR(VLOOKUP(Table1[[#This Row],[RespondentID]],'All Data'!$A:$CO,91,FALSE),"unknown")</f>
        <v>White</v>
      </c>
      <c r="BA283" s="96" t="str">
        <f>IFERROR(VLOOKUP(Table1[[#This Row],[RespondentID]],'All Data'!$A:$CO,92,FALSE),"unknown")</f>
        <v>Hispanic or Latino</v>
      </c>
      <c r="BB283" s="96" t="str">
        <f>IFERROR(VLOOKUP(Table1[[#This Row],[RespondentID]],'All Data'!$A:$CO,93,FALSE),"unknown")</f>
        <v>English</v>
      </c>
      <c r="BC283" s="96" t="str">
        <f>IFERROR(VLOOKUP(Table1[[#This Row],[RespondentID]],'All Data'!$A:$CW,94,FALSE),"unknown")</f>
        <v>$35,000 to $49,999</v>
      </c>
      <c r="BD283" s="96" t="str">
        <f>IFERROR(VLOOKUP(Table1[[#This Row],[RespondentID]],'All Data'!$A:$CW,95,FALSE),"unknown")</f>
        <v>High school graduate</v>
      </c>
      <c r="BE283" s="96" t="str">
        <f>IFERROR(VLOOKUP(Table1[[#This Row],[RespondentID]],'All Data'!$A:$CW,96,FALSE),"unknown")</f>
        <v>Retired</v>
      </c>
      <c r="BF283" s="96" t="str">
        <f>IFERROR(VLOOKUP(Table1[[#This Row],[RespondentID]],'All Data'!$A:$CW,97,FALSE),"unknown")</f>
        <v>Yes</v>
      </c>
      <c r="BG283" s="96" t="str">
        <f>IFERROR(VLOOKUP(Table1[[#This Row],[RespondentID]],'All Data'!$A:$CW,98,FALSE),"unknown")</f>
        <v>Medicaid</v>
      </c>
      <c r="BH283" s="96">
        <f>IFERROR(VLOOKUP(Table1[[#This Row],[RespondentID]],'All Data'!$A:$CW,99,FALSE),"unknown")</f>
        <v>0</v>
      </c>
    </row>
    <row r="284" spans="1:60">
      <c r="A284">
        <v>18039482585</v>
      </c>
      <c r="F284" t="s">
        <v>52</v>
      </c>
      <c r="U284" s="29">
        <f t="shared" si="92"/>
        <v>1</v>
      </c>
      <c r="V284" s="29">
        <f t="shared" si="93"/>
        <v>3</v>
      </c>
      <c r="W284" s="29"/>
      <c r="X284" s="29">
        <f t="shared" si="94"/>
        <v>0</v>
      </c>
      <c r="Y284" s="29">
        <f t="shared" si="95"/>
        <v>0</v>
      </c>
      <c r="Z284" s="29">
        <f t="shared" si="96"/>
        <v>0</v>
      </c>
      <c r="AA284" s="29">
        <f t="shared" si="97"/>
        <v>0</v>
      </c>
      <c r="AB284" s="29">
        <f t="shared" si="98"/>
        <v>1</v>
      </c>
      <c r="AC284" s="29">
        <f t="shared" si="99"/>
        <v>0</v>
      </c>
      <c r="AD284" s="29">
        <f t="shared" si="100"/>
        <v>0</v>
      </c>
      <c r="AE284" s="29">
        <f t="shared" si="101"/>
        <v>0</v>
      </c>
      <c r="AF284" s="29">
        <f t="shared" si="102"/>
        <v>0</v>
      </c>
      <c r="AG284" s="29">
        <f t="shared" si="103"/>
        <v>0</v>
      </c>
      <c r="AH284" s="29">
        <f t="shared" si="104"/>
        <v>0</v>
      </c>
      <c r="AI284" s="29">
        <f t="shared" si="105"/>
        <v>0</v>
      </c>
      <c r="AJ284" s="29">
        <f t="shared" si="106"/>
        <v>0</v>
      </c>
      <c r="AK284" s="29">
        <f t="shared" si="107"/>
        <v>0</v>
      </c>
      <c r="AL284" s="29">
        <f t="shared" si="108"/>
        <v>0</v>
      </c>
      <c r="AM284" s="29">
        <f t="shared" si="109"/>
        <v>0</v>
      </c>
      <c r="AN284" s="29">
        <f t="shared" si="110"/>
        <v>0</v>
      </c>
      <c r="AO284" s="29">
        <f t="shared" si="111"/>
        <v>0</v>
      </c>
      <c r="AP284" s="29"/>
      <c r="AQ284" s="29"/>
      <c r="AR284" s="29">
        <f t="shared" si="112"/>
        <v>1</v>
      </c>
      <c r="AS284" s="29">
        <f t="shared" si="113"/>
        <v>1</v>
      </c>
      <c r="AT284" s="29" t="str">
        <f t="shared" si="114"/>
        <v>Correct</v>
      </c>
      <c r="AU284" s="29"/>
      <c r="AV284" s="96" t="str">
        <f>IFERROR(VLOOKUP(Table1[[#This Row],[RespondentID]],'All Data'!$A:$CO,87,FALSE),"unknown")</f>
        <v>Man</v>
      </c>
      <c r="AW284" s="96" t="str">
        <f>IFERROR(VLOOKUP(Table1[[#This Row],[RespondentID]],'All Data'!$A:$CO,88,FALSE),"unknown")</f>
        <v>45-54 years</v>
      </c>
      <c r="AX284" s="96" t="str">
        <f>IFERROR(VLOOKUP(Table1[[#This Row],[RespondentID]],'All Data'!$A:$CO,89,FALSE),"unknown")</f>
        <v>Suffolk</v>
      </c>
      <c r="AY284" s="96" t="str">
        <f>IFERROR(VLOOKUP(Table1[[#This Row],[RespondentID]],'All Data'!$A:$CO,90,FALSE),"unknown")</f>
        <v>Yaphank, 11980</v>
      </c>
      <c r="AZ284" s="96" t="str">
        <f>IFERROR(VLOOKUP(Table1[[#This Row],[RespondentID]],'All Data'!$A:$CO,91,FALSE),"unknown")</f>
        <v>White</v>
      </c>
      <c r="BA284" s="96" t="str">
        <f>IFERROR(VLOOKUP(Table1[[#This Row],[RespondentID]],'All Data'!$A:$CO,92,FALSE),"unknown")</f>
        <v>Hispanic or Latino</v>
      </c>
      <c r="BB284" s="96" t="str">
        <f>IFERROR(VLOOKUP(Table1[[#This Row],[RespondentID]],'All Data'!$A:$CO,93,FALSE),"unknown")</f>
        <v>English, Spanish</v>
      </c>
      <c r="BC284" s="96" t="str">
        <f>IFERROR(VLOOKUP(Table1[[#This Row],[RespondentID]],'All Data'!$A:$CW,94,FALSE),"unknown")</f>
        <v>$35,000 to $49,999</v>
      </c>
      <c r="BD284" s="96" t="str">
        <f>IFERROR(VLOOKUP(Table1[[#This Row],[RespondentID]],'All Data'!$A:$CW,95,FALSE),"unknown")</f>
        <v>College graduate</v>
      </c>
      <c r="BE284" s="96" t="str">
        <f>IFERROR(VLOOKUP(Table1[[#This Row],[RespondentID]],'All Data'!$A:$CW,96,FALSE),"unknown")</f>
        <v>Employed for wages</v>
      </c>
      <c r="BF284" s="96" t="str">
        <f>IFERROR(VLOOKUP(Table1[[#This Row],[RespondentID]],'All Data'!$A:$CW,97,FALSE),"unknown")</f>
        <v>Yes</v>
      </c>
      <c r="BG284" s="96" t="str">
        <f>IFERROR(VLOOKUP(Table1[[#This Row],[RespondentID]],'All Data'!$A:$CW,98,FALSE),"unknown")</f>
        <v>Medicare</v>
      </c>
      <c r="BH284" s="96">
        <f>IFERROR(VLOOKUP(Table1[[#This Row],[RespondentID]],'All Data'!$A:$CW,99,FALSE),"unknown")</f>
        <v>0</v>
      </c>
    </row>
    <row r="285" spans="1:60">
      <c r="A285">
        <v>18039482478</v>
      </c>
      <c r="C285" t="s">
        <v>50</v>
      </c>
      <c r="D285" t="s">
        <v>51</v>
      </c>
      <c r="S285" t="s">
        <v>63</v>
      </c>
      <c r="U285" s="29">
        <f t="shared" si="92"/>
        <v>3</v>
      </c>
      <c r="V285" s="29">
        <f t="shared" si="93"/>
        <v>1</v>
      </c>
      <c r="W285" s="29"/>
      <c r="X285" s="29">
        <f t="shared" si="94"/>
        <v>0</v>
      </c>
      <c r="Y285" s="29">
        <f t="shared" si="95"/>
        <v>1</v>
      </c>
      <c r="Z285" s="29">
        <f t="shared" si="96"/>
        <v>1</v>
      </c>
      <c r="AA285" s="29">
        <f t="shared" si="97"/>
        <v>0</v>
      </c>
      <c r="AB285" s="29">
        <f t="shared" si="98"/>
        <v>0</v>
      </c>
      <c r="AC285" s="29">
        <f t="shared" si="99"/>
        <v>0</v>
      </c>
      <c r="AD285" s="29">
        <f t="shared" si="100"/>
        <v>0</v>
      </c>
      <c r="AE285" s="29">
        <f t="shared" si="101"/>
        <v>0</v>
      </c>
      <c r="AF285" s="29">
        <f t="shared" si="102"/>
        <v>0</v>
      </c>
      <c r="AG285" s="29">
        <f t="shared" si="103"/>
        <v>0</v>
      </c>
      <c r="AH285" s="29">
        <f t="shared" si="104"/>
        <v>0</v>
      </c>
      <c r="AI285" s="29">
        <f t="shared" si="105"/>
        <v>0</v>
      </c>
      <c r="AJ285" s="29">
        <f t="shared" si="106"/>
        <v>0</v>
      </c>
      <c r="AK285" s="29">
        <f t="shared" si="107"/>
        <v>0</v>
      </c>
      <c r="AL285" s="29">
        <f t="shared" si="108"/>
        <v>0</v>
      </c>
      <c r="AM285" s="29">
        <f t="shared" si="109"/>
        <v>0</v>
      </c>
      <c r="AN285" s="29">
        <f t="shared" si="110"/>
        <v>0</v>
      </c>
      <c r="AO285" s="29">
        <f t="shared" si="111"/>
        <v>1</v>
      </c>
      <c r="AP285" s="29"/>
      <c r="AQ285" s="29"/>
      <c r="AR285" s="29">
        <f t="shared" si="112"/>
        <v>3</v>
      </c>
      <c r="AS285" s="29">
        <f t="shared" si="113"/>
        <v>3</v>
      </c>
      <c r="AT285" s="29" t="str">
        <f t="shared" si="114"/>
        <v>Correct</v>
      </c>
      <c r="AU285" s="29"/>
      <c r="AV285" s="96" t="str">
        <f>IFERROR(VLOOKUP(Table1[[#This Row],[RespondentID]],'All Data'!$A:$CO,87,FALSE),"unknown")</f>
        <v>Woman</v>
      </c>
      <c r="AW285" s="96" t="str">
        <f>IFERROR(VLOOKUP(Table1[[#This Row],[RespondentID]],'All Data'!$A:$CO,88,FALSE),"unknown")</f>
        <v>18-24 years</v>
      </c>
      <c r="AX285" s="96" t="str">
        <f>IFERROR(VLOOKUP(Table1[[#This Row],[RespondentID]],'All Data'!$A:$CO,89,FALSE),"unknown")</f>
        <v>Suffolk</v>
      </c>
      <c r="AY285" s="96" t="str">
        <f>IFERROR(VLOOKUP(Table1[[#This Row],[RespondentID]],'All Data'!$A:$CO,90,FALSE),"unknown")</f>
        <v>Shirley, 11967</v>
      </c>
      <c r="AZ285" s="96" t="str">
        <f>IFERROR(VLOOKUP(Table1[[#This Row],[RespondentID]],'All Data'!$A:$CO,91,FALSE),"unknown")</f>
        <v>White</v>
      </c>
      <c r="BA285" s="96" t="str">
        <f>IFERROR(VLOOKUP(Table1[[#This Row],[RespondentID]],'All Data'!$A:$CO,92,FALSE),"unknown")</f>
        <v>Not Hispanic or Latino</v>
      </c>
      <c r="BB285" s="96" t="str">
        <f>IFERROR(VLOOKUP(Table1[[#This Row],[RespondentID]],'All Data'!$A:$CO,93,FALSE),"unknown")</f>
        <v>English</v>
      </c>
      <c r="BC285" s="96" t="str">
        <f>IFERROR(VLOOKUP(Table1[[#This Row],[RespondentID]],'All Data'!$A:$CW,94,FALSE),"unknown")</f>
        <v>$20,000 to $34,999</v>
      </c>
      <c r="BD285" s="96" t="str">
        <f>IFERROR(VLOOKUP(Table1[[#This Row],[RespondentID]],'All Data'!$A:$CW,95,FALSE),"unknown")</f>
        <v>High school graduate</v>
      </c>
      <c r="BE285" s="96" t="str">
        <f>IFERROR(VLOOKUP(Table1[[#This Row],[RespondentID]],'All Data'!$A:$CW,96,FALSE),"unknown")</f>
        <v>Employed for wages</v>
      </c>
      <c r="BF285" s="96" t="str">
        <f>IFERROR(VLOOKUP(Table1[[#This Row],[RespondentID]],'All Data'!$A:$CW,97,FALSE),"unknown")</f>
        <v>Yes</v>
      </c>
      <c r="BG285" s="96" t="str">
        <f>IFERROR(VLOOKUP(Table1[[#This Row],[RespondentID]],'All Data'!$A:$CW,98,FALSE),"unknown")</f>
        <v>Medicare</v>
      </c>
      <c r="BH285" s="96">
        <f>IFERROR(VLOOKUP(Table1[[#This Row],[RespondentID]],'All Data'!$A:$CW,99,FALSE),"unknown")</f>
        <v>0</v>
      </c>
    </row>
    <row r="286" spans="1:60">
      <c r="A286">
        <v>18039482360</v>
      </c>
      <c r="C286" t="s">
        <v>50</v>
      </c>
      <c r="I286" t="s">
        <v>55</v>
      </c>
      <c r="N286" t="s">
        <v>24</v>
      </c>
      <c r="U286" s="29">
        <f t="shared" si="92"/>
        <v>3</v>
      </c>
      <c r="V286" s="29">
        <f t="shared" si="93"/>
        <v>1</v>
      </c>
      <c r="W286" s="29"/>
      <c r="X286" s="29">
        <f t="shared" si="94"/>
        <v>0</v>
      </c>
      <c r="Y286" s="29">
        <f t="shared" si="95"/>
        <v>1</v>
      </c>
      <c r="Z286" s="29">
        <f t="shared" si="96"/>
        <v>0</v>
      </c>
      <c r="AA286" s="29">
        <f t="shared" si="97"/>
        <v>0</v>
      </c>
      <c r="AB286" s="29">
        <f t="shared" si="98"/>
        <v>0</v>
      </c>
      <c r="AC286" s="29">
        <f t="shared" si="99"/>
        <v>0</v>
      </c>
      <c r="AD286" s="29">
        <f t="shared" si="100"/>
        <v>0</v>
      </c>
      <c r="AE286" s="29">
        <f t="shared" si="101"/>
        <v>1</v>
      </c>
      <c r="AF286" s="29">
        <f t="shared" si="102"/>
        <v>0</v>
      </c>
      <c r="AG286" s="29">
        <f t="shared" si="103"/>
        <v>0</v>
      </c>
      <c r="AH286" s="29">
        <f t="shared" si="104"/>
        <v>0</v>
      </c>
      <c r="AI286" s="29">
        <f t="shared" si="105"/>
        <v>0</v>
      </c>
      <c r="AJ286" s="29">
        <f t="shared" si="106"/>
        <v>1</v>
      </c>
      <c r="AK286" s="29">
        <f t="shared" si="107"/>
        <v>0</v>
      </c>
      <c r="AL286" s="29">
        <f t="shared" si="108"/>
        <v>0</v>
      </c>
      <c r="AM286" s="29">
        <f t="shared" si="109"/>
        <v>0</v>
      </c>
      <c r="AN286" s="29">
        <f t="shared" si="110"/>
        <v>0</v>
      </c>
      <c r="AO286" s="29">
        <f t="shared" si="111"/>
        <v>0</v>
      </c>
      <c r="AP286" s="29"/>
      <c r="AQ286" s="29"/>
      <c r="AR286" s="29">
        <f t="shared" si="112"/>
        <v>3</v>
      </c>
      <c r="AS286" s="29">
        <f t="shared" si="113"/>
        <v>3</v>
      </c>
      <c r="AT286" s="29" t="str">
        <f t="shared" si="114"/>
        <v>Correct</v>
      </c>
      <c r="AU286" s="29"/>
      <c r="AV286" s="96" t="str">
        <f>IFERROR(VLOOKUP(Table1[[#This Row],[RespondentID]],'All Data'!$A:$CO,87,FALSE),"unknown")</f>
        <v>Woman</v>
      </c>
      <c r="AW286" s="96" t="str">
        <f>IFERROR(VLOOKUP(Table1[[#This Row],[RespondentID]],'All Data'!$A:$CO,88,FALSE),"unknown")</f>
        <v>18-24 years</v>
      </c>
      <c r="AX286" s="96" t="str">
        <f>IFERROR(VLOOKUP(Table1[[#This Row],[RespondentID]],'All Data'!$A:$CO,89,FALSE),"unknown")</f>
        <v>Suffolk</v>
      </c>
      <c r="AY286" s="96" t="str">
        <f>IFERROR(VLOOKUP(Table1[[#This Row],[RespondentID]],'All Data'!$A:$CO,90,FALSE),"unknown")</f>
        <v>Middle Island, 11953</v>
      </c>
      <c r="AZ286" s="96" t="str">
        <f>IFERROR(VLOOKUP(Table1[[#This Row],[RespondentID]],'All Data'!$A:$CO,91,FALSE),"unknown")</f>
        <v>White</v>
      </c>
      <c r="BA286" s="96" t="str">
        <f>IFERROR(VLOOKUP(Table1[[#This Row],[RespondentID]],'All Data'!$A:$CO,92,FALSE),"unknown")</f>
        <v>Not Hispanic or Latino</v>
      </c>
      <c r="BB286" s="96" t="str">
        <f>IFERROR(VLOOKUP(Table1[[#This Row],[RespondentID]],'All Data'!$A:$CO,93,FALSE),"unknown")</f>
        <v>English</v>
      </c>
      <c r="BC286" s="96" t="str">
        <f>IFERROR(VLOOKUP(Table1[[#This Row],[RespondentID]],'All Data'!$A:$CW,94,FALSE),"unknown")</f>
        <v>$50,000 to $74,999</v>
      </c>
      <c r="BD286" s="96" t="str">
        <f>IFERROR(VLOOKUP(Table1[[#This Row],[RespondentID]],'All Data'!$A:$CW,95,FALSE),"unknown")</f>
        <v>Some college</v>
      </c>
      <c r="BE286" s="96" t="str">
        <f>IFERROR(VLOOKUP(Table1[[#This Row],[RespondentID]],'All Data'!$A:$CW,96,FALSE),"unknown")</f>
        <v>Employed for wages</v>
      </c>
      <c r="BF286" s="96" t="str">
        <f>IFERROR(VLOOKUP(Table1[[#This Row],[RespondentID]],'All Data'!$A:$CW,97,FALSE),"unknown")</f>
        <v>No</v>
      </c>
      <c r="BG286" s="96" t="str">
        <f>IFERROR(VLOOKUP(Table1[[#This Row],[RespondentID]],'All Data'!$A:$CW,98,FALSE),"unknown")</f>
        <v>No Insurance</v>
      </c>
      <c r="BH286" s="96">
        <f>IFERROR(VLOOKUP(Table1[[#This Row],[RespondentID]],'All Data'!$A:$CW,99,FALSE),"unknown")</f>
        <v>0</v>
      </c>
    </row>
    <row r="287" spans="1:60">
      <c r="A287">
        <v>18039482257</v>
      </c>
      <c r="D287" t="s">
        <v>51</v>
      </c>
      <c r="I287" t="s">
        <v>55</v>
      </c>
      <c r="L287" t="s">
        <v>58</v>
      </c>
      <c r="U287" s="29">
        <f t="shared" si="92"/>
        <v>3</v>
      </c>
      <c r="V287" s="29">
        <f t="shared" si="93"/>
        <v>1</v>
      </c>
      <c r="W287" s="29"/>
      <c r="X287" s="29">
        <f t="shared" si="94"/>
        <v>0</v>
      </c>
      <c r="Y287" s="29">
        <f t="shared" si="95"/>
        <v>0</v>
      </c>
      <c r="Z287" s="29">
        <f t="shared" si="96"/>
        <v>1</v>
      </c>
      <c r="AA287" s="29">
        <f t="shared" si="97"/>
        <v>0</v>
      </c>
      <c r="AB287" s="29">
        <f t="shared" si="98"/>
        <v>0</v>
      </c>
      <c r="AC287" s="29">
        <f t="shared" si="99"/>
        <v>0</v>
      </c>
      <c r="AD287" s="29">
        <f t="shared" si="100"/>
        <v>0</v>
      </c>
      <c r="AE287" s="29">
        <f t="shared" si="101"/>
        <v>1</v>
      </c>
      <c r="AF287" s="29">
        <f t="shared" si="102"/>
        <v>0</v>
      </c>
      <c r="AG287" s="29">
        <f t="shared" si="103"/>
        <v>0</v>
      </c>
      <c r="AH287" s="29">
        <f t="shared" si="104"/>
        <v>1</v>
      </c>
      <c r="AI287" s="29">
        <f t="shared" si="105"/>
        <v>0</v>
      </c>
      <c r="AJ287" s="29">
        <f t="shared" si="106"/>
        <v>0</v>
      </c>
      <c r="AK287" s="29">
        <f t="shared" si="107"/>
        <v>0</v>
      </c>
      <c r="AL287" s="29">
        <f t="shared" si="108"/>
        <v>0</v>
      </c>
      <c r="AM287" s="29">
        <f t="shared" si="109"/>
        <v>0</v>
      </c>
      <c r="AN287" s="29">
        <f t="shared" si="110"/>
        <v>0</v>
      </c>
      <c r="AO287" s="29">
        <f t="shared" si="111"/>
        <v>0</v>
      </c>
      <c r="AP287" s="29"/>
      <c r="AQ287" s="29"/>
      <c r="AR287" s="29">
        <f t="shared" si="112"/>
        <v>3</v>
      </c>
      <c r="AS287" s="29">
        <f t="shared" si="113"/>
        <v>3</v>
      </c>
      <c r="AT287" s="29" t="str">
        <f t="shared" si="114"/>
        <v>Correct</v>
      </c>
      <c r="AU287" s="29"/>
      <c r="AV287" s="96" t="str">
        <f>IFERROR(VLOOKUP(Table1[[#This Row],[RespondentID]],'All Data'!$A:$CO,87,FALSE),"unknown")</f>
        <v>Woman</v>
      </c>
      <c r="AW287" s="96" t="str">
        <f>IFERROR(VLOOKUP(Table1[[#This Row],[RespondentID]],'All Data'!$A:$CO,88,FALSE),"unknown")</f>
        <v>55-64 years</v>
      </c>
      <c r="AX287" s="96" t="str">
        <f>IFERROR(VLOOKUP(Table1[[#This Row],[RespondentID]],'All Data'!$A:$CO,89,FALSE),"unknown")</f>
        <v>Suffolk</v>
      </c>
      <c r="AY287" s="96" t="str">
        <f>IFERROR(VLOOKUP(Table1[[#This Row],[RespondentID]],'All Data'!$A:$CO,90,FALSE),"unknown")</f>
        <v>Yaphank, 11980</v>
      </c>
      <c r="AZ287" s="96" t="str">
        <f>IFERROR(VLOOKUP(Table1[[#This Row],[RespondentID]],'All Data'!$A:$CO,91,FALSE),"unknown")</f>
        <v>White</v>
      </c>
      <c r="BA287" s="96" t="str">
        <f>IFERROR(VLOOKUP(Table1[[#This Row],[RespondentID]],'All Data'!$A:$CO,92,FALSE),"unknown")</f>
        <v>Not Hispanic or Latino</v>
      </c>
      <c r="BB287" s="96" t="str">
        <f>IFERROR(VLOOKUP(Table1[[#This Row],[RespondentID]],'All Data'!$A:$CO,93,FALSE),"unknown")</f>
        <v>English</v>
      </c>
      <c r="BC287" s="96" t="str">
        <f>IFERROR(VLOOKUP(Table1[[#This Row],[RespondentID]],'All Data'!$A:$CW,94,FALSE),"unknown")</f>
        <v>$75,000 to $125,000</v>
      </c>
      <c r="BD287" s="96" t="str">
        <f>IFERROR(VLOOKUP(Table1[[#This Row],[RespondentID]],'All Data'!$A:$CW,95,FALSE),"unknown")</f>
        <v>High school graduate</v>
      </c>
      <c r="BE287" s="96">
        <f>IFERROR(VLOOKUP(Table1[[#This Row],[RespondentID]],'All Data'!$A:$CW,96,FALSE),"unknown")</f>
        <v>0</v>
      </c>
      <c r="BF287" s="96" t="str">
        <f>IFERROR(VLOOKUP(Table1[[#This Row],[RespondentID]],'All Data'!$A:$CW,97,FALSE),"unknown")</f>
        <v>Yes</v>
      </c>
      <c r="BG287" s="96" t="str">
        <f>IFERROR(VLOOKUP(Table1[[#This Row],[RespondentID]],'All Data'!$A:$CW,98,FALSE),"unknown")</f>
        <v>Medicare</v>
      </c>
      <c r="BH287" s="96">
        <f>IFERROR(VLOOKUP(Table1[[#This Row],[RespondentID]],'All Data'!$A:$CW,99,FALSE),"unknown")</f>
        <v>0</v>
      </c>
    </row>
    <row r="288" spans="1:60">
      <c r="A288">
        <v>18039482140</v>
      </c>
      <c r="D288" t="s">
        <v>51</v>
      </c>
      <c r="I288" t="s">
        <v>55</v>
      </c>
      <c r="M288" t="s">
        <v>59</v>
      </c>
      <c r="U288" s="29">
        <f t="shared" si="92"/>
        <v>3</v>
      </c>
      <c r="V288" s="29">
        <f t="shared" si="93"/>
        <v>1</v>
      </c>
      <c r="W288" s="29"/>
      <c r="X288" s="29">
        <f t="shared" si="94"/>
        <v>0</v>
      </c>
      <c r="Y288" s="29">
        <f t="shared" si="95"/>
        <v>0</v>
      </c>
      <c r="Z288" s="29">
        <f t="shared" si="96"/>
        <v>1</v>
      </c>
      <c r="AA288" s="29">
        <f t="shared" si="97"/>
        <v>0</v>
      </c>
      <c r="AB288" s="29">
        <f t="shared" si="98"/>
        <v>0</v>
      </c>
      <c r="AC288" s="29">
        <f t="shared" si="99"/>
        <v>0</v>
      </c>
      <c r="AD288" s="29">
        <f t="shared" si="100"/>
        <v>0</v>
      </c>
      <c r="AE288" s="29">
        <f t="shared" si="101"/>
        <v>1</v>
      </c>
      <c r="AF288" s="29">
        <f t="shared" si="102"/>
        <v>0</v>
      </c>
      <c r="AG288" s="29">
        <f t="shared" si="103"/>
        <v>0</v>
      </c>
      <c r="AH288" s="29">
        <f t="shared" si="104"/>
        <v>0</v>
      </c>
      <c r="AI288" s="29">
        <f t="shared" si="105"/>
        <v>1</v>
      </c>
      <c r="AJ288" s="29">
        <f t="shared" si="106"/>
        <v>0</v>
      </c>
      <c r="AK288" s="29">
        <f t="shared" si="107"/>
        <v>0</v>
      </c>
      <c r="AL288" s="29">
        <f t="shared" si="108"/>
        <v>0</v>
      </c>
      <c r="AM288" s="29">
        <f t="shared" si="109"/>
        <v>0</v>
      </c>
      <c r="AN288" s="29">
        <f t="shared" si="110"/>
        <v>0</v>
      </c>
      <c r="AO288" s="29">
        <f t="shared" si="111"/>
        <v>0</v>
      </c>
      <c r="AP288" s="29"/>
      <c r="AQ288" s="29"/>
      <c r="AR288" s="29">
        <f t="shared" si="112"/>
        <v>3</v>
      </c>
      <c r="AS288" s="29">
        <f t="shared" si="113"/>
        <v>3</v>
      </c>
      <c r="AT288" s="29" t="str">
        <f t="shared" si="114"/>
        <v>Correct</v>
      </c>
      <c r="AU288" s="29"/>
      <c r="AV288" s="96" t="str">
        <f>IFERROR(VLOOKUP(Table1[[#This Row],[RespondentID]],'All Data'!$A:$CO,87,FALSE),"unknown")</f>
        <v>Man</v>
      </c>
      <c r="AW288" s="96" t="str">
        <f>IFERROR(VLOOKUP(Table1[[#This Row],[RespondentID]],'All Data'!$A:$CO,88,FALSE),"unknown")</f>
        <v>35-44 years</v>
      </c>
      <c r="AX288" s="96" t="str">
        <f>IFERROR(VLOOKUP(Table1[[#This Row],[RespondentID]],'All Data'!$A:$CO,89,FALSE),"unknown")</f>
        <v>Suffolk</v>
      </c>
      <c r="AY288" s="96" t="str">
        <f>IFERROR(VLOOKUP(Table1[[#This Row],[RespondentID]],'All Data'!$A:$CO,90,FALSE),"unknown")</f>
        <v>Middle Island, 11953</v>
      </c>
      <c r="AZ288" s="96" t="str">
        <f>IFERROR(VLOOKUP(Table1[[#This Row],[RespondentID]],'All Data'!$A:$CO,91,FALSE),"unknown")</f>
        <v>White</v>
      </c>
      <c r="BA288" s="96" t="str">
        <f>IFERROR(VLOOKUP(Table1[[#This Row],[RespondentID]],'All Data'!$A:$CO,92,FALSE),"unknown")</f>
        <v>Hispanic or Latino</v>
      </c>
      <c r="BB288" s="96" t="str">
        <f>IFERROR(VLOOKUP(Table1[[#This Row],[RespondentID]],'All Data'!$A:$CO,93,FALSE),"unknown")</f>
        <v>English, Spanish</v>
      </c>
      <c r="BC288" s="96" t="str">
        <f>IFERROR(VLOOKUP(Table1[[#This Row],[RespondentID]],'All Data'!$A:$CW,94,FALSE),"unknown")</f>
        <v>$75,000 to $125,000</v>
      </c>
      <c r="BD288" s="96" t="str">
        <f>IFERROR(VLOOKUP(Table1[[#This Row],[RespondentID]],'All Data'!$A:$CW,95,FALSE),"unknown")</f>
        <v>Graduate school</v>
      </c>
      <c r="BE288" s="96" t="str">
        <f>IFERROR(VLOOKUP(Table1[[#This Row],[RespondentID]],'All Data'!$A:$CW,96,FALSE),"unknown")</f>
        <v>Employed for wages</v>
      </c>
      <c r="BF288" s="96" t="str">
        <f>IFERROR(VLOOKUP(Table1[[#This Row],[RespondentID]],'All Data'!$A:$CW,97,FALSE),"unknown")</f>
        <v>Yes</v>
      </c>
      <c r="BG288" s="96" t="str">
        <f>IFERROR(VLOOKUP(Table1[[#This Row],[RespondentID]],'All Data'!$A:$CW,98,FALSE),"unknown")</f>
        <v>Medicare</v>
      </c>
      <c r="BH288" s="96">
        <f>IFERROR(VLOOKUP(Table1[[#This Row],[RespondentID]],'All Data'!$A:$CW,99,FALSE),"unknown")</f>
        <v>0</v>
      </c>
    </row>
    <row r="289" spans="1:60">
      <c r="A289">
        <v>18039482022</v>
      </c>
      <c r="F289" t="s">
        <v>52</v>
      </c>
      <c r="I289" t="s">
        <v>55</v>
      </c>
      <c r="P289" t="s">
        <v>60</v>
      </c>
      <c r="U289" s="29">
        <f t="shared" si="92"/>
        <v>3</v>
      </c>
      <c r="V289" s="29">
        <f t="shared" si="93"/>
        <v>1</v>
      </c>
      <c r="W289" s="29"/>
      <c r="X289" s="29">
        <f t="shared" si="94"/>
        <v>0</v>
      </c>
      <c r="Y289" s="29">
        <f t="shared" si="95"/>
        <v>0</v>
      </c>
      <c r="Z289" s="29">
        <f t="shared" si="96"/>
        <v>0</v>
      </c>
      <c r="AA289" s="29">
        <f t="shared" si="97"/>
        <v>0</v>
      </c>
      <c r="AB289" s="29">
        <f t="shared" si="98"/>
        <v>1</v>
      </c>
      <c r="AC289" s="29">
        <f t="shared" si="99"/>
        <v>0</v>
      </c>
      <c r="AD289" s="29">
        <f t="shared" si="100"/>
        <v>0</v>
      </c>
      <c r="AE289" s="29">
        <f t="shared" si="101"/>
        <v>1</v>
      </c>
      <c r="AF289" s="29">
        <f t="shared" si="102"/>
        <v>0</v>
      </c>
      <c r="AG289" s="29">
        <f t="shared" si="103"/>
        <v>0</v>
      </c>
      <c r="AH289" s="29">
        <f t="shared" si="104"/>
        <v>0</v>
      </c>
      <c r="AI289" s="29">
        <f t="shared" si="105"/>
        <v>0</v>
      </c>
      <c r="AJ289" s="29">
        <f t="shared" si="106"/>
        <v>0</v>
      </c>
      <c r="AK289" s="29">
        <f t="shared" si="107"/>
        <v>0</v>
      </c>
      <c r="AL289" s="29">
        <f t="shared" si="108"/>
        <v>1</v>
      </c>
      <c r="AM289" s="29">
        <f t="shared" si="109"/>
        <v>0</v>
      </c>
      <c r="AN289" s="29">
        <f t="shared" si="110"/>
        <v>0</v>
      </c>
      <c r="AO289" s="29">
        <f t="shared" si="111"/>
        <v>0</v>
      </c>
      <c r="AP289" s="29"/>
      <c r="AQ289" s="29"/>
      <c r="AR289" s="29">
        <f t="shared" si="112"/>
        <v>3</v>
      </c>
      <c r="AS289" s="29">
        <f t="shared" si="113"/>
        <v>3</v>
      </c>
      <c r="AT289" s="29" t="str">
        <f t="shared" si="114"/>
        <v>Correct</v>
      </c>
      <c r="AU289" s="29"/>
      <c r="AV289" s="96" t="str">
        <f>IFERROR(VLOOKUP(Table1[[#This Row],[RespondentID]],'All Data'!$A:$CO,87,FALSE),"unknown")</f>
        <v>Man</v>
      </c>
      <c r="AW289" s="96" t="str">
        <f>IFERROR(VLOOKUP(Table1[[#This Row],[RespondentID]],'All Data'!$A:$CO,88,FALSE),"unknown")</f>
        <v>45-54 years</v>
      </c>
      <c r="AX289" s="96" t="str">
        <f>IFERROR(VLOOKUP(Table1[[#This Row],[RespondentID]],'All Data'!$A:$CO,89,FALSE),"unknown")</f>
        <v>Suffolk</v>
      </c>
      <c r="AY289" s="96" t="str">
        <f>IFERROR(VLOOKUP(Table1[[#This Row],[RespondentID]],'All Data'!$A:$CO,90,FALSE),"unknown")</f>
        <v>Shirley, 11967</v>
      </c>
      <c r="AZ289" s="96" t="str">
        <f>IFERROR(VLOOKUP(Table1[[#This Row],[RespondentID]],'All Data'!$A:$CO,91,FALSE),"unknown")</f>
        <v>White</v>
      </c>
      <c r="BA289" s="96" t="str">
        <f>IFERROR(VLOOKUP(Table1[[#This Row],[RespondentID]],'All Data'!$A:$CO,92,FALSE),"unknown")</f>
        <v>Not Hispanic or Latino</v>
      </c>
      <c r="BB289" s="96" t="str">
        <f>IFERROR(VLOOKUP(Table1[[#This Row],[RespondentID]],'All Data'!$A:$CO,93,FALSE),"unknown")</f>
        <v>English</v>
      </c>
      <c r="BC289" s="96" t="str">
        <f>IFERROR(VLOOKUP(Table1[[#This Row],[RespondentID]],'All Data'!$A:$CW,94,FALSE),"unknown")</f>
        <v>$50,000 to $74,999</v>
      </c>
      <c r="BD289" s="96" t="str">
        <f>IFERROR(VLOOKUP(Table1[[#This Row],[RespondentID]],'All Data'!$A:$CW,95,FALSE),"unknown")</f>
        <v>High school graduate</v>
      </c>
      <c r="BE289" s="96" t="str">
        <f>IFERROR(VLOOKUP(Table1[[#This Row],[RespondentID]],'All Data'!$A:$CW,96,FALSE),"unknown")</f>
        <v>Employed for wages</v>
      </c>
      <c r="BF289" s="96" t="str">
        <f>IFERROR(VLOOKUP(Table1[[#This Row],[RespondentID]],'All Data'!$A:$CW,97,FALSE),"unknown")</f>
        <v>Yes</v>
      </c>
      <c r="BG289" s="96" t="str">
        <f>IFERROR(VLOOKUP(Table1[[#This Row],[RespondentID]],'All Data'!$A:$CW,98,FALSE),"unknown")</f>
        <v>Medicare</v>
      </c>
      <c r="BH289" s="96">
        <f>IFERROR(VLOOKUP(Table1[[#This Row],[RespondentID]],'All Data'!$A:$CW,99,FALSE),"unknown")</f>
        <v>0</v>
      </c>
    </row>
    <row r="290" spans="1:60">
      <c r="A290">
        <v>18039481853</v>
      </c>
      <c r="B290" t="s">
        <v>49</v>
      </c>
      <c r="N290" t="s">
        <v>24</v>
      </c>
      <c r="S290" t="s">
        <v>63</v>
      </c>
      <c r="U290" s="29">
        <f t="shared" si="92"/>
        <v>3</v>
      </c>
      <c r="V290" s="29">
        <f t="shared" si="93"/>
        <v>1</v>
      </c>
      <c r="W290" s="29"/>
      <c r="X290" s="29">
        <f t="shared" si="94"/>
        <v>1</v>
      </c>
      <c r="Y290" s="29">
        <f t="shared" si="95"/>
        <v>0</v>
      </c>
      <c r="Z290" s="29">
        <f t="shared" si="96"/>
        <v>0</v>
      </c>
      <c r="AA290" s="29">
        <f t="shared" si="97"/>
        <v>0</v>
      </c>
      <c r="AB290" s="29">
        <f t="shared" si="98"/>
        <v>0</v>
      </c>
      <c r="AC290" s="29">
        <f t="shared" si="99"/>
        <v>0</v>
      </c>
      <c r="AD290" s="29">
        <f t="shared" si="100"/>
        <v>0</v>
      </c>
      <c r="AE290" s="29">
        <f t="shared" si="101"/>
        <v>0</v>
      </c>
      <c r="AF290" s="29">
        <f t="shared" si="102"/>
        <v>0</v>
      </c>
      <c r="AG290" s="29">
        <f t="shared" si="103"/>
        <v>0</v>
      </c>
      <c r="AH290" s="29">
        <f t="shared" si="104"/>
        <v>0</v>
      </c>
      <c r="AI290" s="29">
        <f t="shared" si="105"/>
        <v>0</v>
      </c>
      <c r="AJ290" s="29">
        <f t="shared" si="106"/>
        <v>1</v>
      </c>
      <c r="AK290" s="29">
        <f t="shared" si="107"/>
        <v>0</v>
      </c>
      <c r="AL290" s="29">
        <f t="shared" si="108"/>
        <v>0</v>
      </c>
      <c r="AM290" s="29">
        <f t="shared" si="109"/>
        <v>0</v>
      </c>
      <c r="AN290" s="29">
        <f t="shared" si="110"/>
        <v>0</v>
      </c>
      <c r="AO290" s="29">
        <f t="shared" si="111"/>
        <v>1</v>
      </c>
      <c r="AP290" s="29"/>
      <c r="AQ290" s="29"/>
      <c r="AR290" s="29">
        <f t="shared" si="112"/>
        <v>3</v>
      </c>
      <c r="AS290" s="29">
        <f t="shared" si="113"/>
        <v>3</v>
      </c>
      <c r="AT290" s="29" t="str">
        <f t="shared" si="114"/>
        <v>Correct</v>
      </c>
      <c r="AU290" s="29"/>
      <c r="AV290" s="96" t="str">
        <f>IFERROR(VLOOKUP(Table1[[#This Row],[RespondentID]],'All Data'!$A:$CO,87,FALSE),"unknown")</f>
        <v>Woman</v>
      </c>
      <c r="AW290" s="96" t="str">
        <f>IFERROR(VLOOKUP(Table1[[#This Row],[RespondentID]],'All Data'!$A:$CO,88,FALSE),"unknown")</f>
        <v>18-24 years</v>
      </c>
      <c r="AX290" s="96" t="str">
        <f>IFERROR(VLOOKUP(Table1[[#This Row],[RespondentID]],'All Data'!$A:$CO,89,FALSE),"unknown")</f>
        <v>Suffolk</v>
      </c>
      <c r="AY290" s="96" t="str">
        <f>IFERROR(VLOOKUP(Table1[[#This Row],[RespondentID]],'All Data'!$A:$CO,90,FALSE),"unknown")</f>
        <v>Coram, 11727</v>
      </c>
      <c r="AZ290" s="96" t="str">
        <f>IFERROR(VLOOKUP(Table1[[#This Row],[RespondentID]],'All Data'!$A:$CO,91,FALSE),"unknown")</f>
        <v>White</v>
      </c>
      <c r="BA290" s="96" t="str">
        <f>IFERROR(VLOOKUP(Table1[[#This Row],[RespondentID]],'All Data'!$A:$CO,92,FALSE),"unknown")</f>
        <v>Not Hispanic or Latino</v>
      </c>
      <c r="BB290" s="96" t="str">
        <f>IFERROR(VLOOKUP(Table1[[#This Row],[RespondentID]],'All Data'!$A:$CO,93,FALSE),"unknown")</f>
        <v>English</v>
      </c>
      <c r="BC290" s="96">
        <f>IFERROR(VLOOKUP(Table1[[#This Row],[RespondentID]],'All Data'!$A:$CW,94,FALSE),"unknown")</f>
        <v>0</v>
      </c>
      <c r="BD290" s="96" t="str">
        <f>IFERROR(VLOOKUP(Table1[[#This Row],[RespondentID]],'All Data'!$A:$CW,95,FALSE),"unknown")</f>
        <v>College graduate</v>
      </c>
      <c r="BE290" s="96" t="str">
        <f>IFERROR(VLOOKUP(Table1[[#This Row],[RespondentID]],'All Data'!$A:$CW,96,FALSE),"unknown")</f>
        <v>Employed for wages</v>
      </c>
      <c r="BF290" s="96" t="str">
        <f>IFERROR(VLOOKUP(Table1[[#This Row],[RespondentID]],'All Data'!$A:$CW,97,FALSE),"unknown")</f>
        <v>Yes</v>
      </c>
      <c r="BG290" s="96" t="str">
        <f>IFERROR(VLOOKUP(Table1[[#This Row],[RespondentID]],'All Data'!$A:$CW,98,FALSE),"unknown")</f>
        <v>Private/Commercial</v>
      </c>
      <c r="BH290" s="96">
        <f>IFERROR(VLOOKUP(Table1[[#This Row],[RespondentID]],'All Data'!$A:$CW,99,FALSE),"unknown")</f>
        <v>0</v>
      </c>
    </row>
    <row r="291" spans="1:60">
      <c r="A291">
        <v>18039481753</v>
      </c>
      <c r="B291" t="s">
        <v>49</v>
      </c>
      <c r="I291" t="s">
        <v>55</v>
      </c>
      <c r="U291" s="29">
        <f t="shared" si="92"/>
        <v>2</v>
      </c>
      <c r="V291" s="29">
        <f t="shared" si="93"/>
        <v>1.5</v>
      </c>
      <c r="W291" s="29"/>
      <c r="X291" s="29">
        <f t="shared" si="94"/>
        <v>1</v>
      </c>
      <c r="Y291" s="29">
        <f t="shared" si="95"/>
        <v>0</v>
      </c>
      <c r="Z291" s="29">
        <f t="shared" si="96"/>
        <v>0</v>
      </c>
      <c r="AA291" s="29">
        <f t="shared" si="97"/>
        <v>0</v>
      </c>
      <c r="AB291" s="29">
        <f t="shared" si="98"/>
        <v>0</v>
      </c>
      <c r="AC291" s="29">
        <f t="shared" si="99"/>
        <v>0</v>
      </c>
      <c r="AD291" s="29">
        <f t="shared" si="100"/>
        <v>0</v>
      </c>
      <c r="AE291" s="29">
        <f t="shared" si="101"/>
        <v>1</v>
      </c>
      <c r="AF291" s="29">
        <f t="shared" si="102"/>
        <v>0</v>
      </c>
      <c r="AG291" s="29">
        <f t="shared" si="103"/>
        <v>0</v>
      </c>
      <c r="AH291" s="29">
        <f t="shared" si="104"/>
        <v>0</v>
      </c>
      <c r="AI291" s="29">
        <f t="shared" si="105"/>
        <v>0</v>
      </c>
      <c r="AJ291" s="29">
        <f t="shared" si="106"/>
        <v>0</v>
      </c>
      <c r="AK291" s="29">
        <f t="shared" si="107"/>
        <v>0</v>
      </c>
      <c r="AL291" s="29">
        <f t="shared" si="108"/>
        <v>0</v>
      </c>
      <c r="AM291" s="29">
        <f t="shared" si="109"/>
        <v>0</v>
      </c>
      <c r="AN291" s="29">
        <f t="shared" si="110"/>
        <v>0</v>
      </c>
      <c r="AO291" s="29">
        <f t="shared" si="111"/>
        <v>0</v>
      </c>
      <c r="AP291" s="29"/>
      <c r="AQ291" s="29"/>
      <c r="AR291" s="29">
        <f t="shared" si="112"/>
        <v>2</v>
      </c>
      <c r="AS291" s="29">
        <f t="shared" si="113"/>
        <v>2</v>
      </c>
      <c r="AT291" s="29" t="str">
        <f t="shared" si="114"/>
        <v>Correct</v>
      </c>
      <c r="AU291" s="29"/>
      <c r="AV291" s="96" t="str">
        <f>IFERROR(VLOOKUP(Table1[[#This Row],[RespondentID]],'All Data'!$A:$CO,87,FALSE),"unknown")</f>
        <v>Man</v>
      </c>
      <c r="AW291" s="96" t="str">
        <f>IFERROR(VLOOKUP(Table1[[#This Row],[RespondentID]],'All Data'!$A:$CO,88,FALSE),"unknown")</f>
        <v>18-24 years</v>
      </c>
      <c r="AX291" s="96" t="str">
        <f>IFERROR(VLOOKUP(Table1[[#This Row],[RespondentID]],'All Data'!$A:$CO,89,FALSE),"unknown")</f>
        <v>Suffolk</v>
      </c>
      <c r="AY291" s="96" t="str">
        <f>IFERROR(VLOOKUP(Table1[[#This Row],[RespondentID]],'All Data'!$A:$CO,90,FALSE),"unknown")</f>
        <v>Coram, 11727</v>
      </c>
      <c r="AZ291" s="96" t="str">
        <f>IFERROR(VLOOKUP(Table1[[#This Row],[RespondentID]],'All Data'!$A:$CO,91,FALSE),"unknown")</f>
        <v>Two or more races</v>
      </c>
      <c r="BA291" s="96" t="str">
        <f>IFERROR(VLOOKUP(Table1[[#This Row],[RespondentID]],'All Data'!$A:$CO,92,FALSE),"unknown")</f>
        <v>Not Hispanic or Latino</v>
      </c>
      <c r="BB291" s="96" t="str">
        <f>IFERROR(VLOOKUP(Table1[[#This Row],[RespondentID]],'All Data'!$A:$CO,93,FALSE),"unknown")</f>
        <v>English</v>
      </c>
      <c r="BC291" s="96">
        <f>IFERROR(VLOOKUP(Table1[[#This Row],[RespondentID]],'All Data'!$A:$CW,94,FALSE),"unknown")</f>
        <v>0</v>
      </c>
      <c r="BD291" s="96" t="str">
        <f>IFERROR(VLOOKUP(Table1[[#This Row],[RespondentID]],'All Data'!$A:$CW,95,FALSE),"unknown")</f>
        <v>High school graduate</v>
      </c>
      <c r="BE291" s="96" t="str">
        <f>IFERROR(VLOOKUP(Table1[[#This Row],[RespondentID]],'All Data'!$A:$CW,96,FALSE),"unknown")</f>
        <v>Employed for wages</v>
      </c>
      <c r="BF291" s="96" t="str">
        <f>IFERROR(VLOOKUP(Table1[[#This Row],[RespondentID]],'All Data'!$A:$CW,97,FALSE),"unknown")</f>
        <v>Yes</v>
      </c>
      <c r="BG291" s="96" t="str">
        <f>IFERROR(VLOOKUP(Table1[[#This Row],[RespondentID]],'All Data'!$A:$CW,98,FALSE),"unknown")</f>
        <v>Private/Commercial</v>
      </c>
      <c r="BH291" s="96">
        <f>IFERROR(VLOOKUP(Table1[[#This Row],[RespondentID]],'All Data'!$A:$CW,99,FALSE),"unknown")</f>
        <v>0</v>
      </c>
    </row>
    <row r="292" spans="1:60">
      <c r="A292">
        <v>18039481588</v>
      </c>
      <c r="B292" t="s">
        <v>49</v>
      </c>
      <c r="H292" t="s">
        <v>54</v>
      </c>
      <c r="I292" t="s">
        <v>55</v>
      </c>
      <c r="U292" s="29">
        <f t="shared" si="92"/>
        <v>3</v>
      </c>
      <c r="V292" s="29">
        <f t="shared" si="93"/>
        <v>1</v>
      </c>
      <c r="W292" s="29"/>
      <c r="X292" s="29">
        <f t="shared" si="94"/>
        <v>1</v>
      </c>
      <c r="Y292" s="29">
        <f t="shared" si="95"/>
        <v>0</v>
      </c>
      <c r="Z292" s="29">
        <f t="shared" si="96"/>
        <v>0</v>
      </c>
      <c r="AA292" s="29">
        <f t="shared" si="97"/>
        <v>0</v>
      </c>
      <c r="AB292" s="29">
        <f t="shared" si="98"/>
        <v>0</v>
      </c>
      <c r="AC292" s="29">
        <f t="shared" si="99"/>
        <v>0</v>
      </c>
      <c r="AD292" s="29">
        <f t="shared" si="100"/>
        <v>1</v>
      </c>
      <c r="AE292" s="29">
        <f t="shared" si="101"/>
        <v>1</v>
      </c>
      <c r="AF292" s="29">
        <f t="shared" si="102"/>
        <v>0</v>
      </c>
      <c r="AG292" s="29">
        <f t="shared" si="103"/>
        <v>0</v>
      </c>
      <c r="AH292" s="29">
        <f t="shared" si="104"/>
        <v>0</v>
      </c>
      <c r="AI292" s="29">
        <f t="shared" si="105"/>
        <v>0</v>
      </c>
      <c r="AJ292" s="29">
        <f t="shared" si="106"/>
        <v>0</v>
      </c>
      <c r="AK292" s="29">
        <f t="shared" si="107"/>
        <v>0</v>
      </c>
      <c r="AL292" s="29">
        <f t="shared" si="108"/>
        <v>0</v>
      </c>
      <c r="AM292" s="29">
        <f t="shared" si="109"/>
        <v>0</v>
      </c>
      <c r="AN292" s="29">
        <f t="shared" si="110"/>
        <v>0</v>
      </c>
      <c r="AO292" s="29">
        <f t="shared" si="111"/>
        <v>0</v>
      </c>
      <c r="AP292" s="29"/>
      <c r="AQ292" s="29"/>
      <c r="AR292" s="29">
        <f t="shared" si="112"/>
        <v>3</v>
      </c>
      <c r="AS292" s="29">
        <f t="shared" si="113"/>
        <v>3</v>
      </c>
      <c r="AT292" s="29" t="str">
        <f t="shared" si="114"/>
        <v>Correct</v>
      </c>
      <c r="AU292" s="29"/>
      <c r="AV292" s="96" t="str">
        <f>IFERROR(VLOOKUP(Table1[[#This Row],[RespondentID]],'All Data'!$A:$CO,87,FALSE),"unknown")</f>
        <v>Man</v>
      </c>
      <c r="AW292" s="96" t="str">
        <f>IFERROR(VLOOKUP(Table1[[#This Row],[RespondentID]],'All Data'!$A:$CO,88,FALSE),"unknown")</f>
        <v>35-44 years</v>
      </c>
      <c r="AX292" s="96" t="str">
        <f>IFERROR(VLOOKUP(Table1[[#This Row],[RespondentID]],'All Data'!$A:$CO,89,FALSE),"unknown")</f>
        <v>Suffolk</v>
      </c>
      <c r="AY292" s="96" t="str">
        <f>IFERROR(VLOOKUP(Table1[[#This Row],[RespondentID]],'All Data'!$A:$CO,90,FALSE),"unknown")</f>
        <v>Brookhaven, 11719</v>
      </c>
      <c r="AZ292" s="96" t="str">
        <f>IFERROR(VLOOKUP(Table1[[#This Row],[RespondentID]],'All Data'!$A:$CO,91,FALSE),"unknown")</f>
        <v>White</v>
      </c>
      <c r="BA292" s="96" t="str">
        <f>IFERROR(VLOOKUP(Table1[[#This Row],[RespondentID]],'All Data'!$A:$CO,92,FALSE),"unknown")</f>
        <v>Not Hispanic or Latino</v>
      </c>
      <c r="BB292" s="96" t="str">
        <f>IFERROR(VLOOKUP(Table1[[#This Row],[RespondentID]],'All Data'!$A:$CO,93,FALSE),"unknown")</f>
        <v>English</v>
      </c>
      <c r="BC292" s="96">
        <f>IFERROR(VLOOKUP(Table1[[#This Row],[RespondentID]],'All Data'!$A:$CW,94,FALSE),"unknown")</f>
        <v>0</v>
      </c>
      <c r="BD292" s="96" t="str">
        <f>IFERROR(VLOOKUP(Table1[[#This Row],[RespondentID]],'All Data'!$A:$CW,95,FALSE),"unknown")</f>
        <v>Graduate school</v>
      </c>
      <c r="BE292" s="96" t="str">
        <f>IFERROR(VLOOKUP(Table1[[#This Row],[RespondentID]],'All Data'!$A:$CW,96,FALSE),"unknown")</f>
        <v>Employed for wages</v>
      </c>
      <c r="BF292" s="96" t="str">
        <f>IFERROR(VLOOKUP(Table1[[#This Row],[RespondentID]],'All Data'!$A:$CW,97,FALSE),"unknown")</f>
        <v>Yes</v>
      </c>
      <c r="BG292" s="96" t="str">
        <f>IFERROR(VLOOKUP(Table1[[#This Row],[RespondentID]],'All Data'!$A:$CW,98,FALSE),"unknown")</f>
        <v>Private/Commercial</v>
      </c>
      <c r="BH292" s="96">
        <f>IFERROR(VLOOKUP(Table1[[#This Row],[RespondentID]],'All Data'!$A:$CW,99,FALSE),"unknown")</f>
        <v>0</v>
      </c>
    </row>
    <row r="293" spans="1:60">
      <c r="A293">
        <v>18039481470</v>
      </c>
      <c r="C293" t="s">
        <v>50</v>
      </c>
      <c r="D293" t="s">
        <v>51</v>
      </c>
      <c r="N293" t="s">
        <v>24</v>
      </c>
      <c r="U293" s="29">
        <f t="shared" si="92"/>
        <v>3</v>
      </c>
      <c r="V293" s="29">
        <f t="shared" si="93"/>
        <v>1</v>
      </c>
      <c r="W293" s="29"/>
      <c r="X293" s="29">
        <f t="shared" si="94"/>
        <v>0</v>
      </c>
      <c r="Y293" s="29">
        <f t="shared" si="95"/>
        <v>1</v>
      </c>
      <c r="Z293" s="29">
        <f t="shared" si="96"/>
        <v>1</v>
      </c>
      <c r="AA293" s="29">
        <f t="shared" si="97"/>
        <v>0</v>
      </c>
      <c r="AB293" s="29">
        <f t="shared" si="98"/>
        <v>0</v>
      </c>
      <c r="AC293" s="29">
        <f t="shared" si="99"/>
        <v>0</v>
      </c>
      <c r="AD293" s="29">
        <f t="shared" si="100"/>
        <v>0</v>
      </c>
      <c r="AE293" s="29">
        <f t="shared" si="101"/>
        <v>0</v>
      </c>
      <c r="AF293" s="29">
        <f t="shared" si="102"/>
        <v>0</v>
      </c>
      <c r="AG293" s="29">
        <f t="shared" si="103"/>
        <v>0</v>
      </c>
      <c r="AH293" s="29">
        <f t="shared" si="104"/>
        <v>0</v>
      </c>
      <c r="AI293" s="29">
        <f t="shared" si="105"/>
        <v>0</v>
      </c>
      <c r="AJ293" s="29">
        <f t="shared" si="106"/>
        <v>1</v>
      </c>
      <c r="AK293" s="29">
        <f t="shared" si="107"/>
        <v>0</v>
      </c>
      <c r="AL293" s="29">
        <f t="shared" si="108"/>
        <v>0</v>
      </c>
      <c r="AM293" s="29">
        <f t="shared" si="109"/>
        <v>0</v>
      </c>
      <c r="AN293" s="29">
        <f t="shared" si="110"/>
        <v>0</v>
      </c>
      <c r="AO293" s="29">
        <f t="shared" si="111"/>
        <v>0</v>
      </c>
      <c r="AP293" s="29"/>
      <c r="AQ293" s="29"/>
      <c r="AR293" s="29">
        <f t="shared" si="112"/>
        <v>3</v>
      </c>
      <c r="AS293" s="29">
        <f t="shared" si="113"/>
        <v>3</v>
      </c>
      <c r="AT293" s="29" t="str">
        <f t="shared" si="114"/>
        <v>Correct</v>
      </c>
      <c r="AU293" s="29"/>
      <c r="AV293" s="96" t="str">
        <f>IFERROR(VLOOKUP(Table1[[#This Row],[RespondentID]],'All Data'!$A:$CO,87,FALSE),"unknown")</f>
        <v>Prefer not to respond</v>
      </c>
      <c r="AW293" s="96" t="str">
        <f>IFERROR(VLOOKUP(Table1[[#This Row],[RespondentID]],'All Data'!$A:$CO,88,FALSE),"unknown")</f>
        <v>18-24 years</v>
      </c>
      <c r="AX293" s="96" t="str">
        <f>IFERROR(VLOOKUP(Table1[[#This Row],[RespondentID]],'All Data'!$A:$CO,89,FALSE),"unknown")</f>
        <v>Suffolk</v>
      </c>
      <c r="AY293" s="96" t="str">
        <f>IFERROR(VLOOKUP(Table1[[#This Row],[RespondentID]],'All Data'!$A:$CO,90,FALSE),"unknown")</f>
        <v>Coram, 11727</v>
      </c>
      <c r="AZ293" s="96" t="str">
        <f>IFERROR(VLOOKUP(Table1[[#This Row],[RespondentID]],'All Data'!$A:$CO,91,FALSE),"unknown")</f>
        <v>White</v>
      </c>
      <c r="BA293" s="96" t="str">
        <f>IFERROR(VLOOKUP(Table1[[#This Row],[RespondentID]],'All Data'!$A:$CO,92,FALSE),"unknown")</f>
        <v>Hispanic or Latino</v>
      </c>
      <c r="BB293" s="96" t="str">
        <f>IFERROR(VLOOKUP(Table1[[#This Row],[RespondentID]],'All Data'!$A:$CO,93,FALSE),"unknown")</f>
        <v>English</v>
      </c>
      <c r="BC293" s="96">
        <f>IFERROR(VLOOKUP(Table1[[#This Row],[RespondentID]],'All Data'!$A:$CW,94,FALSE),"unknown")</f>
        <v>0</v>
      </c>
      <c r="BD293" s="96" t="str">
        <f>IFERROR(VLOOKUP(Table1[[#This Row],[RespondentID]],'All Data'!$A:$CW,95,FALSE),"unknown")</f>
        <v>Some college</v>
      </c>
      <c r="BE293" s="96" t="str">
        <f>IFERROR(VLOOKUP(Table1[[#This Row],[RespondentID]],'All Data'!$A:$CW,96,FALSE),"unknown")</f>
        <v>Student</v>
      </c>
      <c r="BF293" s="96" t="str">
        <f>IFERROR(VLOOKUP(Table1[[#This Row],[RespondentID]],'All Data'!$A:$CW,97,FALSE),"unknown")</f>
        <v>Yes</v>
      </c>
      <c r="BG293" s="96" t="str">
        <f>IFERROR(VLOOKUP(Table1[[#This Row],[RespondentID]],'All Data'!$A:$CW,98,FALSE),"unknown")</f>
        <v>Private/Commercial</v>
      </c>
      <c r="BH293" s="96">
        <f>IFERROR(VLOOKUP(Table1[[#This Row],[RespondentID]],'All Data'!$A:$CW,99,FALSE),"unknown")</f>
        <v>0</v>
      </c>
    </row>
    <row r="294" spans="1:60">
      <c r="A294">
        <v>18039481338</v>
      </c>
      <c r="B294" t="s">
        <v>49</v>
      </c>
      <c r="H294" t="s">
        <v>54</v>
      </c>
      <c r="U294" s="29">
        <f t="shared" si="92"/>
        <v>2</v>
      </c>
      <c r="V294" s="29">
        <f t="shared" si="93"/>
        <v>1.5</v>
      </c>
      <c r="W294" s="29"/>
      <c r="X294" s="29">
        <f t="shared" si="94"/>
        <v>1</v>
      </c>
      <c r="Y294" s="29">
        <f t="shared" si="95"/>
        <v>0</v>
      </c>
      <c r="Z294" s="29">
        <f t="shared" si="96"/>
        <v>0</v>
      </c>
      <c r="AA294" s="29">
        <f t="shared" si="97"/>
        <v>0</v>
      </c>
      <c r="AB294" s="29">
        <f t="shared" si="98"/>
        <v>0</v>
      </c>
      <c r="AC294" s="29">
        <f t="shared" si="99"/>
        <v>0</v>
      </c>
      <c r="AD294" s="29">
        <f t="shared" si="100"/>
        <v>1</v>
      </c>
      <c r="AE294" s="29">
        <f t="shared" si="101"/>
        <v>0</v>
      </c>
      <c r="AF294" s="29">
        <f t="shared" si="102"/>
        <v>0</v>
      </c>
      <c r="AG294" s="29">
        <f t="shared" si="103"/>
        <v>0</v>
      </c>
      <c r="AH294" s="29">
        <f t="shared" si="104"/>
        <v>0</v>
      </c>
      <c r="AI294" s="29">
        <f t="shared" si="105"/>
        <v>0</v>
      </c>
      <c r="AJ294" s="29">
        <f t="shared" si="106"/>
        <v>0</v>
      </c>
      <c r="AK294" s="29">
        <f t="shared" si="107"/>
        <v>0</v>
      </c>
      <c r="AL294" s="29">
        <f t="shared" si="108"/>
        <v>0</v>
      </c>
      <c r="AM294" s="29">
        <f t="shared" si="109"/>
        <v>0</v>
      </c>
      <c r="AN294" s="29">
        <f t="shared" si="110"/>
        <v>0</v>
      </c>
      <c r="AO294" s="29">
        <f t="shared" si="111"/>
        <v>0</v>
      </c>
      <c r="AP294" s="29"/>
      <c r="AQ294" s="29"/>
      <c r="AR294" s="29">
        <f t="shared" si="112"/>
        <v>2</v>
      </c>
      <c r="AS294" s="29">
        <f t="shared" si="113"/>
        <v>2</v>
      </c>
      <c r="AT294" s="29" t="str">
        <f t="shared" si="114"/>
        <v>Correct</v>
      </c>
      <c r="AU294" s="29"/>
      <c r="AV294" s="96">
        <f>IFERROR(VLOOKUP(Table1[[#This Row],[RespondentID]],'All Data'!$A:$CO,87,FALSE),"unknown")</f>
        <v>0</v>
      </c>
      <c r="AW294" s="96" t="str">
        <f>IFERROR(VLOOKUP(Table1[[#This Row],[RespondentID]],'All Data'!$A:$CO,88,FALSE),"unknown")</f>
        <v>65+ years</v>
      </c>
      <c r="AX294" s="96" t="str">
        <f>IFERROR(VLOOKUP(Table1[[#This Row],[RespondentID]],'All Data'!$A:$CO,89,FALSE),"unknown")</f>
        <v>Suffolk</v>
      </c>
      <c r="AY294" s="96" t="str">
        <f>IFERROR(VLOOKUP(Table1[[#This Row],[RespondentID]],'All Data'!$A:$CO,90,FALSE),"unknown")</f>
        <v>Coram, 11727</v>
      </c>
      <c r="AZ294" s="96" t="str">
        <f>IFERROR(VLOOKUP(Table1[[#This Row],[RespondentID]],'All Data'!$A:$CO,91,FALSE),"unknown")</f>
        <v>White</v>
      </c>
      <c r="BA294" s="96" t="str">
        <f>IFERROR(VLOOKUP(Table1[[#This Row],[RespondentID]],'All Data'!$A:$CO,92,FALSE),"unknown")</f>
        <v>Not Hispanic or Latino</v>
      </c>
      <c r="BB294" s="96" t="str">
        <f>IFERROR(VLOOKUP(Table1[[#This Row],[RespondentID]],'All Data'!$A:$CO,93,FALSE),"unknown")</f>
        <v>English</v>
      </c>
      <c r="BC294" s="96">
        <f>IFERROR(VLOOKUP(Table1[[#This Row],[RespondentID]],'All Data'!$A:$CW,94,FALSE),"unknown")</f>
        <v>0</v>
      </c>
      <c r="BD294" s="96" t="str">
        <f>IFERROR(VLOOKUP(Table1[[#This Row],[RespondentID]],'All Data'!$A:$CW,95,FALSE),"unknown")</f>
        <v>Some college</v>
      </c>
      <c r="BE294" s="96" t="str">
        <f>IFERROR(VLOOKUP(Table1[[#This Row],[RespondentID]],'All Data'!$A:$CW,96,FALSE),"unknown")</f>
        <v>Retired</v>
      </c>
      <c r="BF294" s="96" t="str">
        <f>IFERROR(VLOOKUP(Table1[[#This Row],[RespondentID]],'All Data'!$A:$CW,97,FALSE),"unknown")</f>
        <v>Yes</v>
      </c>
      <c r="BG294" s="96" t="str">
        <f>IFERROR(VLOOKUP(Table1[[#This Row],[RespondentID]],'All Data'!$A:$CW,98,FALSE),"unknown")</f>
        <v>Medicare, Private/Commercial</v>
      </c>
      <c r="BH294" s="96">
        <f>IFERROR(VLOOKUP(Table1[[#This Row],[RespondentID]],'All Data'!$A:$CW,99,FALSE),"unknown")</f>
        <v>0</v>
      </c>
    </row>
    <row r="295" spans="1:60">
      <c r="A295">
        <v>18039481241</v>
      </c>
      <c r="H295" t="s">
        <v>54</v>
      </c>
      <c r="M295" t="s">
        <v>59</v>
      </c>
      <c r="S295" t="s">
        <v>63</v>
      </c>
      <c r="U295" s="29">
        <f t="shared" si="92"/>
        <v>3</v>
      </c>
      <c r="V295" s="29">
        <f t="shared" si="93"/>
        <v>1</v>
      </c>
      <c r="W295" s="29"/>
      <c r="X295" s="29">
        <f t="shared" si="94"/>
        <v>0</v>
      </c>
      <c r="Y295" s="29">
        <f t="shared" si="95"/>
        <v>0</v>
      </c>
      <c r="Z295" s="29">
        <f t="shared" si="96"/>
        <v>0</v>
      </c>
      <c r="AA295" s="29">
        <f t="shared" si="97"/>
        <v>0</v>
      </c>
      <c r="AB295" s="29">
        <f t="shared" si="98"/>
        <v>0</v>
      </c>
      <c r="AC295" s="29">
        <f t="shared" si="99"/>
        <v>0</v>
      </c>
      <c r="AD295" s="29">
        <f t="shared" si="100"/>
        <v>1</v>
      </c>
      <c r="AE295" s="29">
        <f t="shared" si="101"/>
        <v>0</v>
      </c>
      <c r="AF295" s="29">
        <f t="shared" si="102"/>
        <v>0</v>
      </c>
      <c r="AG295" s="29">
        <f t="shared" si="103"/>
        <v>0</v>
      </c>
      <c r="AH295" s="29">
        <f t="shared" si="104"/>
        <v>0</v>
      </c>
      <c r="AI295" s="29">
        <f t="shared" si="105"/>
        <v>1</v>
      </c>
      <c r="AJ295" s="29">
        <f t="shared" si="106"/>
        <v>0</v>
      </c>
      <c r="AK295" s="29">
        <f t="shared" si="107"/>
        <v>0</v>
      </c>
      <c r="AL295" s="29">
        <f t="shared" si="108"/>
        <v>0</v>
      </c>
      <c r="AM295" s="29">
        <f t="shared" si="109"/>
        <v>0</v>
      </c>
      <c r="AN295" s="29">
        <f t="shared" si="110"/>
        <v>0</v>
      </c>
      <c r="AO295" s="29">
        <f t="shared" si="111"/>
        <v>1</v>
      </c>
      <c r="AP295" s="29"/>
      <c r="AQ295" s="29"/>
      <c r="AR295" s="29">
        <f t="shared" si="112"/>
        <v>3</v>
      </c>
      <c r="AS295" s="29">
        <f t="shared" si="113"/>
        <v>3</v>
      </c>
      <c r="AT295" s="29" t="str">
        <f t="shared" si="114"/>
        <v>Correct</v>
      </c>
      <c r="AU295" s="29"/>
      <c r="AV295" s="96" t="str">
        <f>IFERROR(VLOOKUP(Table1[[#This Row],[RespondentID]],'All Data'!$A:$CO,87,FALSE),"unknown")</f>
        <v>Man</v>
      </c>
      <c r="AW295" s="96" t="str">
        <f>IFERROR(VLOOKUP(Table1[[#This Row],[RespondentID]],'All Data'!$A:$CO,88,FALSE),"unknown")</f>
        <v>45-54 years</v>
      </c>
      <c r="AX295" s="96" t="str">
        <f>IFERROR(VLOOKUP(Table1[[#This Row],[RespondentID]],'All Data'!$A:$CO,89,FALSE),"unknown")</f>
        <v>Suffolk</v>
      </c>
      <c r="AY295" s="96" t="str">
        <f>IFERROR(VLOOKUP(Table1[[#This Row],[RespondentID]],'All Data'!$A:$CO,90,FALSE),"unknown")</f>
        <v>Coram, 11727</v>
      </c>
      <c r="AZ295" s="96" t="str">
        <f>IFERROR(VLOOKUP(Table1[[#This Row],[RespondentID]],'All Data'!$A:$CO,91,FALSE),"unknown")</f>
        <v>White</v>
      </c>
      <c r="BA295" s="96" t="str">
        <f>IFERROR(VLOOKUP(Table1[[#This Row],[RespondentID]],'All Data'!$A:$CO,92,FALSE),"unknown")</f>
        <v>Not Hispanic or Latino</v>
      </c>
      <c r="BB295" s="96" t="str">
        <f>IFERROR(VLOOKUP(Table1[[#This Row],[RespondentID]],'All Data'!$A:$CO,93,FALSE),"unknown")</f>
        <v>English</v>
      </c>
      <c r="BC295" s="96">
        <f>IFERROR(VLOOKUP(Table1[[#This Row],[RespondentID]],'All Data'!$A:$CW,94,FALSE),"unknown")</f>
        <v>0</v>
      </c>
      <c r="BD295" s="96" t="str">
        <f>IFERROR(VLOOKUP(Table1[[#This Row],[RespondentID]],'All Data'!$A:$CW,95,FALSE),"unknown")</f>
        <v>High school graduate</v>
      </c>
      <c r="BE295" s="96">
        <f>IFERROR(VLOOKUP(Table1[[#This Row],[RespondentID]],'All Data'!$A:$CW,96,FALSE),"unknown")</f>
        <v>0</v>
      </c>
      <c r="BF295" s="96" t="str">
        <f>IFERROR(VLOOKUP(Table1[[#This Row],[RespondentID]],'All Data'!$A:$CW,97,FALSE),"unknown")</f>
        <v>Yes</v>
      </c>
      <c r="BG295" s="96" t="str">
        <f>IFERROR(VLOOKUP(Table1[[#This Row],[RespondentID]],'All Data'!$A:$CW,98,FALSE),"unknown")</f>
        <v>Medicaid</v>
      </c>
      <c r="BH295" s="96">
        <f>IFERROR(VLOOKUP(Table1[[#This Row],[RespondentID]],'All Data'!$A:$CW,99,FALSE),"unknown")</f>
        <v>0</v>
      </c>
    </row>
    <row r="296" spans="1:60">
      <c r="A296">
        <v>18039481118</v>
      </c>
      <c r="M296" t="s">
        <v>59</v>
      </c>
      <c r="S296" t="s">
        <v>63</v>
      </c>
      <c r="U296" s="29">
        <f t="shared" si="92"/>
        <v>2</v>
      </c>
      <c r="V296" s="29">
        <f t="shared" si="93"/>
        <v>1.5</v>
      </c>
      <c r="W296" s="29"/>
      <c r="X296" s="29">
        <f t="shared" si="94"/>
        <v>0</v>
      </c>
      <c r="Y296" s="29">
        <f t="shared" si="95"/>
        <v>0</v>
      </c>
      <c r="Z296" s="29">
        <f t="shared" si="96"/>
        <v>0</v>
      </c>
      <c r="AA296" s="29">
        <f t="shared" si="97"/>
        <v>0</v>
      </c>
      <c r="AB296" s="29">
        <f t="shared" si="98"/>
        <v>0</v>
      </c>
      <c r="AC296" s="29">
        <f t="shared" si="99"/>
        <v>0</v>
      </c>
      <c r="AD296" s="29">
        <f t="shared" si="100"/>
        <v>0</v>
      </c>
      <c r="AE296" s="29">
        <f t="shared" si="101"/>
        <v>0</v>
      </c>
      <c r="AF296" s="29">
        <f t="shared" si="102"/>
        <v>0</v>
      </c>
      <c r="AG296" s="29">
        <f t="shared" si="103"/>
        <v>0</v>
      </c>
      <c r="AH296" s="29">
        <f t="shared" si="104"/>
        <v>0</v>
      </c>
      <c r="AI296" s="29">
        <f t="shared" si="105"/>
        <v>1</v>
      </c>
      <c r="AJ296" s="29">
        <f t="shared" si="106"/>
        <v>0</v>
      </c>
      <c r="AK296" s="29">
        <f t="shared" si="107"/>
        <v>0</v>
      </c>
      <c r="AL296" s="29">
        <f t="shared" si="108"/>
        <v>0</v>
      </c>
      <c r="AM296" s="29">
        <f t="shared" si="109"/>
        <v>0</v>
      </c>
      <c r="AN296" s="29">
        <f t="shared" si="110"/>
        <v>0</v>
      </c>
      <c r="AO296" s="29">
        <f t="shared" si="111"/>
        <v>1</v>
      </c>
      <c r="AP296" s="29"/>
      <c r="AQ296" s="29"/>
      <c r="AR296" s="29">
        <f t="shared" si="112"/>
        <v>2</v>
      </c>
      <c r="AS296" s="29">
        <f t="shared" si="113"/>
        <v>2</v>
      </c>
      <c r="AT296" s="29" t="str">
        <f t="shared" si="114"/>
        <v>Correct</v>
      </c>
      <c r="AU296" s="29"/>
      <c r="AV296" s="96" t="str">
        <f>IFERROR(VLOOKUP(Table1[[#This Row],[RespondentID]],'All Data'!$A:$CO,87,FALSE),"unknown")</f>
        <v>Woman</v>
      </c>
      <c r="AW296" s="96" t="str">
        <f>IFERROR(VLOOKUP(Table1[[#This Row],[RespondentID]],'All Data'!$A:$CO,88,FALSE),"unknown")</f>
        <v>45-54 years</v>
      </c>
      <c r="AX296" s="96" t="str">
        <f>IFERROR(VLOOKUP(Table1[[#This Row],[RespondentID]],'All Data'!$A:$CO,89,FALSE),"unknown")</f>
        <v>Suffolk</v>
      </c>
      <c r="AY296" s="96" t="str">
        <f>IFERROR(VLOOKUP(Table1[[#This Row],[RespondentID]],'All Data'!$A:$CO,90,FALSE),"unknown")</f>
        <v>Coram, 11727</v>
      </c>
      <c r="AZ296" s="96" t="str">
        <f>IFERROR(VLOOKUP(Table1[[#This Row],[RespondentID]],'All Data'!$A:$CO,91,FALSE),"unknown")</f>
        <v>White</v>
      </c>
      <c r="BA296" s="96" t="str">
        <f>IFERROR(VLOOKUP(Table1[[#This Row],[RespondentID]],'All Data'!$A:$CO,92,FALSE),"unknown")</f>
        <v>Not Hispanic or Latino</v>
      </c>
      <c r="BB296" s="96" t="str">
        <f>IFERROR(VLOOKUP(Table1[[#This Row],[RespondentID]],'All Data'!$A:$CO,93,FALSE),"unknown")</f>
        <v>English</v>
      </c>
      <c r="BC296" s="96">
        <f>IFERROR(VLOOKUP(Table1[[#This Row],[RespondentID]],'All Data'!$A:$CW,94,FALSE),"unknown")</f>
        <v>0</v>
      </c>
      <c r="BD296" s="96" t="str">
        <f>IFERROR(VLOOKUP(Table1[[#This Row],[RespondentID]],'All Data'!$A:$CW,95,FALSE),"unknown")</f>
        <v>College graduate</v>
      </c>
      <c r="BE296" s="96" t="str">
        <f>IFERROR(VLOOKUP(Table1[[#This Row],[RespondentID]],'All Data'!$A:$CW,96,FALSE),"unknown")</f>
        <v>Employed for wages</v>
      </c>
      <c r="BF296" s="96" t="str">
        <f>IFERROR(VLOOKUP(Table1[[#This Row],[RespondentID]],'All Data'!$A:$CW,97,FALSE),"unknown")</f>
        <v>Yes</v>
      </c>
      <c r="BG296" s="96" t="str">
        <f>IFERROR(VLOOKUP(Table1[[#This Row],[RespondentID]],'All Data'!$A:$CW,98,FALSE),"unknown")</f>
        <v>Medicaid</v>
      </c>
      <c r="BH296" s="96">
        <f>IFERROR(VLOOKUP(Table1[[#This Row],[RespondentID]],'All Data'!$A:$CW,99,FALSE),"unknown")</f>
        <v>0</v>
      </c>
    </row>
    <row r="297" spans="1:60">
      <c r="A297">
        <v>18039480992</v>
      </c>
      <c r="K297" t="s">
        <v>57</v>
      </c>
      <c r="P297" t="s">
        <v>60</v>
      </c>
      <c r="U297" s="29">
        <f t="shared" si="92"/>
        <v>2</v>
      </c>
      <c r="V297" s="29">
        <f t="shared" si="93"/>
        <v>1.5</v>
      </c>
      <c r="W297" s="29"/>
      <c r="X297" s="29">
        <f t="shared" si="94"/>
        <v>0</v>
      </c>
      <c r="Y297" s="29">
        <f t="shared" si="95"/>
        <v>0</v>
      </c>
      <c r="Z297" s="29">
        <f t="shared" si="96"/>
        <v>0</v>
      </c>
      <c r="AA297" s="29">
        <f t="shared" si="97"/>
        <v>0</v>
      </c>
      <c r="AB297" s="29">
        <f t="shared" si="98"/>
        <v>0</v>
      </c>
      <c r="AC297" s="29">
        <f t="shared" si="99"/>
        <v>0</v>
      </c>
      <c r="AD297" s="29">
        <f t="shared" si="100"/>
        <v>0</v>
      </c>
      <c r="AE297" s="29">
        <f t="shared" si="101"/>
        <v>0</v>
      </c>
      <c r="AF297" s="29">
        <f t="shared" si="102"/>
        <v>0</v>
      </c>
      <c r="AG297" s="29">
        <f t="shared" si="103"/>
        <v>1</v>
      </c>
      <c r="AH297" s="29">
        <f t="shared" si="104"/>
        <v>0</v>
      </c>
      <c r="AI297" s="29">
        <f t="shared" si="105"/>
        <v>0</v>
      </c>
      <c r="AJ297" s="29">
        <f t="shared" si="106"/>
        <v>0</v>
      </c>
      <c r="AK297" s="29">
        <f t="shared" si="107"/>
        <v>0</v>
      </c>
      <c r="AL297" s="29">
        <f t="shared" si="108"/>
        <v>1</v>
      </c>
      <c r="AM297" s="29">
        <f t="shared" si="109"/>
        <v>0</v>
      </c>
      <c r="AN297" s="29">
        <f t="shared" si="110"/>
        <v>0</v>
      </c>
      <c r="AO297" s="29">
        <f t="shared" si="111"/>
        <v>0</v>
      </c>
      <c r="AP297" s="29"/>
      <c r="AQ297" s="29"/>
      <c r="AR297" s="29">
        <f t="shared" si="112"/>
        <v>2</v>
      </c>
      <c r="AS297" s="29">
        <f t="shared" si="113"/>
        <v>2</v>
      </c>
      <c r="AT297" s="29" t="str">
        <f t="shared" si="114"/>
        <v>Correct</v>
      </c>
      <c r="AU297" s="29"/>
      <c r="AV297" s="96" t="str">
        <f>IFERROR(VLOOKUP(Table1[[#This Row],[RespondentID]],'All Data'!$A:$CO,87,FALSE),"unknown")</f>
        <v>Woman</v>
      </c>
      <c r="AW297" s="96" t="str">
        <f>IFERROR(VLOOKUP(Table1[[#This Row],[RespondentID]],'All Data'!$A:$CO,88,FALSE),"unknown")</f>
        <v>45-54 years</v>
      </c>
      <c r="AX297" s="96" t="str">
        <f>IFERROR(VLOOKUP(Table1[[#This Row],[RespondentID]],'All Data'!$A:$CO,89,FALSE),"unknown")</f>
        <v>Suffolk</v>
      </c>
      <c r="AY297" s="96" t="str">
        <f>IFERROR(VLOOKUP(Table1[[#This Row],[RespondentID]],'All Data'!$A:$CO,90,FALSE),"unknown")</f>
        <v>East Setauket, 11733</v>
      </c>
      <c r="AZ297" s="96" t="str">
        <f>IFERROR(VLOOKUP(Table1[[#This Row],[RespondentID]],'All Data'!$A:$CO,91,FALSE),"unknown")</f>
        <v>White</v>
      </c>
      <c r="BA297" s="96" t="str">
        <f>IFERROR(VLOOKUP(Table1[[#This Row],[RespondentID]],'All Data'!$A:$CO,92,FALSE),"unknown")</f>
        <v>Not Hispanic or Latino</v>
      </c>
      <c r="BB297" s="96" t="str">
        <f>IFERROR(VLOOKUP(Table1[[#This Row],[RespondentID]],'All Data'!$A:$CO,93,FALSE),"unknown")</f>
        <v>English, Italian</v>
      </c>
      <c r="BC297" s="96">
        <f>IFERROR(VLOOKUP(Table1[[#This Row],[RespondentID]],'All Data'!$A:$CW,94,FALSE),"unknown")</f>
        <v>0</v>
      </c>
      <c r="BD297" s="96" t="str">
        <f>IFERROR(VLOOKUP(Table1[[#This Row],[RespondentID]],'All Data'!$A:$CW,95,FALSE),"unknown")</f>
        <v>Graduate school</v>
      </c>
      <c r="BE297" s="96" t="str">
        <f>IFERROR(VLOOKUP(Table1[[#This Row],[RespondentID]],'All Data'!$A:$CW,96,FALSE),"unknown")</f>
        <v>Employed for wages</v>
      </c>
      <c r="BF297" s="96" t="str">
        <f>IFERROR(VLOOKUP(Table1[[#This Row],[RespondentID]],'All Data'!$A:$CW,97,FALSE),"unknown")</f>
        <v>Yes</v>
      </c>
      <c r="BG297" s="96" t="str">
        <f>IFERROR(VLOOKUP(Table1[[#This Row],[RespondentID]],'All Data'!$A:$CW,98,FALSE),"unknown")</f>
        <v>Private/Commercial</v>
      </c>
      <c r="BH297" s="96">
        <f>IFERROR(VLOOKUP(Table1[[#This Row],[RespondentID]],'All Data'!$A:$CW,99,FALSE),"unknown")</f>
        <v>0</v>
      </c>
    </row>
    <row r="298" spans="1:60">
      <c r="A298">
        <v>18039478596</v>
      </c>
      <c r="E298" t="s">
        <v>17</v>
      </c>
      <c r="N298" t="s">
        <v>24</v>
      </c>
      <c r="P298" t="s">
        <v>60</v>
      </c>
      <c r="U298" s="29">
        <f t="shared" si="92"/>
        <v>3</v>
      </c>
      <c r="V298" s="29">
        <f t="shared" si="93"/>
        <v>1</v>
      </c>
      <c r="W298" s="29"/>
      <c r="X298" s="29">
        <f t="shared" si="94"/>
        <v>0</v>
      </c>
      <c r="Y298" s="29">
        <f t="shared" si="95"/>
        <v>0</v>
      </c>
      <c r="Z298" s="29">
        <f t="shared" si="96"/>
        <v>0</v>
      </c>
      <c r="AA298" s="29">
        <f t="shared" si="97"/>
        <v>1</v>
      </c>
      <c r="AB298" s="29">
        <f t="shared" si="98"/>
        <v>0</v>
      </c>
      <c r="AC298" s="29">
        <f t="shared" si="99"/>
        <v>0</v>
      </c>
      <c r="AD298" s="29">
        <f t="shared" si="100"/>
        <v>0</v>
      </c>
      <c r="AE298" s="29">
        <f t="shared" si="101"/>
        <v>0</v>
      </c>
      <c r="AF298" s="29">
        <f t="shared" si="102"/>
        <v>0</v>
      </c>
      <c r="AG298" s="29">
        <f t="shared" si="103"/>
        <v>0</v>
      </c>
      <c r="AH298" s="29">
        <f t="shared" si="104"/>
        <v>0</v>
      </c>
      <c r="AI298" s="29">
        <f t="shared" si="105"/>
        <v>0</v>
      </c>
      <c r="AJ298" s="29">
        <f t="shared" si="106"/>
        <v>1</v>
      </c>
      <c r="AK298" s="29">
        <f t="shared" si="107"/>
        <v>0</v>
      </c>
      <c r="AL298" s="29">
        <f t="shared" si="108"/>
        <v>1</v>
      </c>
      <c r="AM298" s="29">
        <f t="shared" si="109"/>
        <v>0</v>
      </c>
      <c r="AN298" s="29">
        <f t="shared" si="110"/>
        <v>0</v>
      </c>
      <c r="AO298" s="29">
        <f t="shared" si="111"/>
        <v>0</v>
      </c>
      <c r="AP298" s="29"/>
      <c r="AQ298" s="29"/>
      <c r="AR298" s="29">
        <f t="shared" si="112"/>
        <v>3</v>
      </c>
      <c r="AS298" s="29">
        <f t="shared" si="113"/>
        <v>3</v>
      </c>
      <c r="AT298" s="29" t="str">
        <f t="shared" si="114"/>
        <v>Correct</v>
      </c>
      <c r="AU298" s="29"/>
      <c r="AV298" s="96" t="str">
        <f>IFERROR(VLOOKUP(Table1[[#This Row],[RespondentID]],'All Data'!$A:$CO,87,FALSE),"unknown")</f>
        <v>Woman</v>
      </c>
      <c r="AW298" s="96" t="str">
        <f>IFERROR(VLOOKUP(Table1[[#This Row],[RespondentID]],'All Data'!$A:$CO,88,FALSE),"unknown")</f>
        <v>45-54 years</v>
      </c>
      <c r="AX298" s="96" t="str">
        <f>IFERROR(VLOOKUP(Table1[[#This Row],[RespondentID]],'All Data'!$A:$CO,89,FALSE),"unknown")</f>
        <v>Suffolk</v>
      </c>
      <c r="AY298" s="96" t="str">
        <f>IFERROR(VLOOKUP(Table1[[#This Row],[RespondentID]],'All Data'!$A:$CO,90,FALSE),"unknown")</f>
        <v>Saint James, 11780</v>
      </c>
      <c r="AZ298" s="96" t="str">
        <f>IFERROR(VLOOKUP(Table1[[#This Row],[RespondentID]],'All Data'!$A:$CO,91,FALSE),"unknown")</f>
        <v>White</v>
      </c>
      <c r="BA298" s="96" t="str">
        <f>IFERROR(VLOOKUP(Table1[[#This Row],[RespondentID]],'All Data'!$A:$CO,92,FALSE),"unknown")</f>
        <v>Not Hispanic or Latino</v>
      </c>
      <c r="BB298" s="96" t="str">
        <f>IFERROR(VLOOKUP(Table1[[#This Row],[RespondentID]],'All Data'!$A:$CO,93,FALSE),"unknown")</f>
        <v>English</v>
      </c>
      <c r="BC298" s="96" t="str">
        <f>IFERROR(VLOOKUP(Table1[[#This Row],[RespondentID]],'All Data'!$A:$CW,94,FALSE),"unknown")</f>
        <v>Over $125,000</v>
      </c>
      <c r="BD298" s="96" t="str">
        <f>IFERROR(VLOOKUP(Table1[[#This Row],[RespondentID]],'All Data'!$A:$CW,95,FALSE),"unknown")</f>
        <v>College graduate</v>
      </c>
      <c r="BE298" s="96" t="str">
        <f>IFERROR(VLOOKUP(Table1[[#This Row],[RespondentID]],'All Data'!$A:$CW,96,FALSE),"unknown")</f>
        <v>Employed for wages</v>
      </c>
      <c r="BF298" s="96" t="str">
        <f>IFERROR(VLOOKUP(Table1[[#This Row],[RespondentID]],'All Data'!$A:$CW,97,FALSE),"unknown")</f>
        <v>Yes</v>
      </c>
      <c r="BG298" s="96" t="str">
        <f>IFERROR(VLOOKUP(Table1[[#This Row],[RespondentID]],'All Data'!$A:$CW,98,FALSE),"unknown")</f>
        <v>Private/Commercial</v>
      </c>
      <c r="BH298" s="96">
        <f>IFERROR(VLOOKUP(Table1[[#This Row],[RespondentID]],'All Data'!$A:$CW,99,FALSE),"unknown")</f>
        <v>0</v>
      </c>
    </row>
    <row r="299" spans="1:60">
      <c r="A299">
        <v>18039478474</v>
      </c>
      <c r="U299" s="29">
        <f t="shared" si="92"/>
        <v>0</v>
      </c>
      <c r="V299" s="29" t="e">
        <f t="shared" si="93"/>
        <v>#DIV/0!</v>
      </c>
      <c r="W299" s="29"/>
      <c r="X299" s="29">
        <f t="shared" si="94"/>
        <v>0</v>
      </c>
      <c r="Y299" s="29">
        <f t="shared" si="95"/>
        <v>0</v>
      </c>
      <c r="Z299" s="29">
        <f t="shared" si="96"/>
        <v>0</v>
      </c>
      <c r="AA299" s="29">
        <f t="shared" si="97"/>
        <v>0</v>
      </c>
      <c r="AB299" s="29">
        <f t="shared" si="98"/>
        <v>0</v>
      </c>
      <c r="AC299" s="29">
        <f t="shared" si="99"/>
        <v>0</v>
      </c>
      <c r="AD299" s="29">
        <f t="shared" si="100"/>
        <v>0</v>
      </c>
      <c r="AE299" s="29">
        <f t="shared" si="101"/>
        <v>0</v>
      </c>
      <c r="AF299" s="29">
        <f t="shared" si="102"/>
        <v>0</v>
      </c>
      <c r="AG299" s="29">
        <f t="shared" si="103"/>
        <v>0</v>
      </c>
      <c r="AH299" s="29">
        <f t="shared" si="104"/>
        <v>0</v>
      </c>
      <c r="AI299" s="29">
        <f t="shared" si="105"/>
        <v>0</v>
      </c>
      <c r="AJ299" s="29">
        <f t="shared" si="106"/>
        <v>0</v>
      </c>
      <c r="AK299" s="29">
        <f t="shared" si="107"/>
        <v>0</v>
      </c>
      <c r="AL299" s="29">
        <f t="shared" si="108"/>
        <v>0</v>
      </c>
      <c r="AM299" s="29">
        <f t="shared" si="109"/>
        <v>0</v>
      </c>
      <c r="AN299" s="29">
        <f t="shared" si="110"/>
        <v>0</v>
      </c>
      <c r="AO299" s="29">
        <f t="shared" si="111"/>
        <v>0</v>
      </c>
      <c r="AP299" s="29"/>
      <c r="AQ299" s="29"/>
      <c r="AR299" s="29">
        <f t="shared" si="112"/>
        <v>0</v>
      </c>
      <c r="AS299" s="29">
        <f t="shared" si="113"/>
        <v>0</v>
      </c>
      <c r="AT299" s="29" t="str">
        <f t="shared" si="114"/>
        <v>Correct</v>
      </c>
      <c r="AU299" s="29"/>
      <c r="AV299" s="96" t="str">
        <f>IFERROR(VLOOKUP(Table1[[#This Row],[RespondentID]],'All Data'!$A:$CO,87,FALSE),"unknown")</f>
        <v>Woman</v>
      </c>
      <c r="AW299" s="96" t="str">
        <f>IFERROR(VLOOKUP(Table1[[#This Row],[RespondentID]],'All Data'!$A:$CO,88,FALSE),"unknown")</f>
        <v>35-44 years</v>
      </c>
      <c r="AX299" s="96" t="str">
        <f>IFERROR(VLOOKUP(Table1[[#This Row],[RespondentID]],'All Data'!$A:$CO,89,FALSE),"unknown")</f>
        <v>Suffolk</v>
      </c>
      <c r="AY299" s="96" t="str">
        <f>IFERROR(VLOOKUP(Table1[[#This Row],[RespondentID]],'All Data'!$A:$CO,90,FALSE),"unknown")</f>
        <v>Nesconset, 11767</v>
      </c>
      <c r="AZ299" s="96" t="str">
        <f>IFERROR(VLOOKUP(Table1[[#This Row],[RespondentID]],'All Data'!$A:$CO,91,FALSE),"unknown")</f>
        <v>Black or African American</v>
      </c>
      <c r="BA299" s="96" t="str">
        <f>IFERROR(VLOOKUP(Table1[[#This Row],[RespondentID]],'All Data'!$A:$CO,92,FALSE),"unknown")</f>
        <v>Not Hispanic or Latino</v>
      </c>
      <c r="BB299" s="96" t="str">
        <f>IFERROR(VLOOKUP(Table1[[#This Row],[RespondentID]],'All Data'!$A:$CO,93,FALSE),"unknown")</f>
        <v>English</v>
      </c>
      <c r="BC299" s="96" t="str">
        <f>IFERROR(VLOOKUP(Table1[[#This Row],[RespondentID]],'All Data'!$A:$CW,94,FALSE),"unknown")</f>
        <v>Over $125,000</v>
      </c>
      <c r="BD299" s="96" t="str">
        <f>IFERROR(VLOOKUP(Table1[[#This Row],[RespondentID]],'All Data'!$A:$CW,95,FALSE),"unknown")</f>
        <v>College graduate</v>
      </c>
      <c r="BE299" s="96" t="str">
        <f>IFERROR(VLOOKUP(Table1[[#This Row],[RespondentID]],'All Data'!$A:$CW,96,FALSE),"unknown")</f>
        <v>Employed for wages</v>
      </c>
      <c r="BF299" s="96" t="str">
        <f>IFERROR(VLOOKUP(Table1[[#This Row],[RespondentID]],'All Data'!$A:$CW,97,FALSE),"unknown")</f>
        <v>Yes</v>
      </c>
      <c r="BG299" s="96" t="str">
        <f>IFERROR(VLOOKUP(Table1[[#This Row],[RespondentID]],'All Data'!$A:$CW,98,FALSE),"unknown")</f>
        <v>Private/Commercial</v>
      </c>
      <c r="BH299" s="96">
        <f>IFERROR(VLOOKUP(Table1[[#This Row],[RespondentID]],'All Data'!$A:$CW,99,FALSE),"unknown")</f>
        <v>0</v>
      </c>
    </row>
    <row r="300" spans="1:60">
      <c r="A300">
        <v>18039478322</v>
      </c>
      <c r="B300" t="s">
        <v>49</v>
      </c>
      <c r="F300" t="s">
        <v>52</v>
      </c>
      <c r="H300" t="s">
        <v>54</v>
      </c>
      <c r="U300" s="29">
        <f t="shared" si="92"/>
        <v>3</v>
      </c>
      <c r="V300" s="29">
        <f t="shared" si="93"/>
        <v>1</v>
      </c>
      <c r="W300" s="29"/>
      <c r="X300" s="29">
        <f t="shared" si="94"/>
        <v>1</v>
      </c>
      <c r="Y300" s="29">
        <f t="shared" si="95"/>
        <v>0</v>
      </c>
      <c r="Z300" s="29">
        <f t="shared" si="96"/>
        <v>0</v>
      </c>
      <c r="AA300" s="29">
        <f t="shared" si="97"/>
        <v>0</v>
      </c>
      <c r="AB300" s="29">
        <f t="shared" si="98"/>
        <v>1</v>
      </c>
      <c r="AC300" s="29">
        <f t="shared" si="99"/>
        <v>0</v>
      </c>
      <c r="AD300" s="29">
        <f t="shared" si="100"/>
        <v>1</v>
      </c>
      <c r="AE300" s="29">
        <f t="shared" si="101"/>
        <v>0</v>
      </c>
      <c r="AF300" s="29">
        <f t="shared" si="102"/>
        <v>0</v>
      </c>
      <c r="AG300" s="29">
        <f t="shared" si="103"/>
        <v>0</v>
      </c>
      <c r="AH300" s="29">
        <f t="shared" si="104"/>
        <v>0</v>
      </c>
      <c r="AI300" s="29">
        <f t="shared" si="105"/>
        <v>0</v>
      </c>
      <c r="AJ300" s="29">
        <f t="shared" si="106"/>
        <v>0</v>
      </c>
      <c r="AK300" s="29">
        <f t="shared" si="107"/>
        <v>0</v>
      </c>
      <c r="AL300" s="29">
        <f t="shared" si="108"/>
        <v>0</v>
      </c>
      <c r="AM300" s="29">
        <f t="shared" si="109"/>
        <v>0</v>
      </c>
      <c r="AN300" s="29">
        <f t="shared" si="110"/>
        <v>0</v>
      </c>
      <c r="AO300" s="29">
        <f t="shared" si="111"/>
        <v>0</v>
      </c>
      <c r="AP300" s="29"/>
      <c r="AQ300" s="29"/>
      <c r="AR300" s="29">
        <f t="shared" si="112"/>
        <v>3</v>
      </c>
      <c r="AS300" s="29">
        <f t="shared" si="113"/>
        <v>3</v>
      </c>
      <c r="AT300" s="29" t="str">
        <f t="shared" si="114"/>
        <v>Correct</v>
      </c>
      <c r="AU300" s="29"/>
      <c r="AV300" s="96" t="str">
        <f>IFERROR(VLOOKUP(Table1[[#This Row],[RespondentID]],'All Data'!$A:$CO,87,FALSE),"unknown")</f>
        <v>Man</v>
      </c>
      <c r="AW300" s="96" t="str">
        <f>IFERROR(VLOOKUP(Table1[[#This Row],[RespondentID]],'All Data'!$A:$CO,88,FALSE),"unknown")</f>
        <v>55-64 years</v>
      </c>
      <c r="AX300" s="96" t="str">
        <f>IFERROR(VLOOKUP(Table1[[#This Row],[RespondentID]],'All Data'!$A:$CO,89,FALSE),"unknown")</f>
        <v>Suffolk</v>
      </c>
      <c r="AY300" s="96" t="str">
        <f>IFERROR(VLOOKUP(Table1[[#This Row],[RespondentID]],'All Data'!$A:$CO,90,FALSE),"unknown")</f>
        <v>Smithtown, 11787</v>
      </c>
      <c r="AZ300" s="96" t="str">
        <f>IFERROR(VLOOKUP(Table1[[#This Row],[RespondentID]],'All Data'!$A:$CO,91,FALSE),"unknown")</f>
        <v>White</v>
      </c>
      <c r="BA300" s="96" t="str">
        <f>IFERROR(VLOOKUP(Table1[[#This Row],[RespondentID]],'All Data'!$A:$CO,92,FALSE),"unknown")</f>
        <v>Not Hispanic or Latino</v>
      </c>
      <c r="BB300" s="96" t="str">
        <f>IFERROR(VLOOKUP(Table1[[#This Row],[RespondentID]],'All Data'!$A:$CO,93,FALSE),"unknown")</f>
        <v>English</v>
      </c>
      <c r="BC300" s="96" t="str">
        <f>IFERROR(VLOOKUP(Table1[[#This Row],[RespondentID]],'All Data'!$A:$CW,94,FALSE),"unknown")</f>
        <v>Over $125,000</v>
      </c>
      <c r="BD300" s="96" t="str">
        <f>IFERROR(VLOOKUP(Table1[[#This Row],[RespondentID]],'All Data'!$A:$CW,95,FALSE),"unknown")</f>
        <v>Some college</v>
      </c>
      <c r="BE300" s="96" t="str">
        <f>IFERROR(VLOOKUP(Table1[[#This Row],[RespondentID]],'All Data'!$A:$CW,96,FALSE),"unknown")</f>
        <v>Employed for wages</v>
      </c>
      <c r="BF300" s="96" t="str">
        <f>IFERROR(VLOOKUP(Table1[[#This Row],[RespondentID]],'All Data'!$A:$CW,97,FALSE),"unknown")</f>
        <v>Yes</v>
      </c>
      <c r="BG300" s="96" t="str">
        <f>IFERROR(VLOOKUP(Table1[[#This Row],[RespondentID]],'All Data'!$A:$CW,98,FALSE),"unknown")</f>
        <v>Private/Commercial</v>
      </c>
      <c r="BH300" s="96">
        <f>IFERROR(VLOOKUP(Table1[[#This Row],[RespondentID]],'All Data'!$A:$CW,99,FALSE),"unknown")</f>
        <v>0</v>
      </c>
    </row>
    <row r="301" spans="1:60">
      <c r="A301">
        <v>18039478024</v>
      </c>
      <c r="B301" t="s">
        <v>49</v>
      </c>
      <c r="G301" t="s">
        <v>53</v>
      </c>
      <c r="H301" t="s">
        <v>54</v>
      </c>
      <c r="U301" s="29">
        <f t="shared" si="92"/>
        <v>3</v>
      </c>
      <c r="V301" s="29">
        <f t="shared" si="93"/>
        <v>1</v>
      </c>
      <c r="W301" s="29"/>
      <c r="X301" s="29">
        <f t="shared" si="94"/>
        <v>1</v>
      </c>
      <c r="Y301" s="29">
        <f t="shared" si="95"/>
        <v>0</v>
      </c>
      <c r="Z301" s="29">
        <f t="shared" si="96"/>
        <v>0</v>
      </c>
      <c r="AA301" s="29">
        <f t="shared" si="97"/>
        <v>0</v>
      </c>
      <c r="AB301" s="29">
        <f t="shared" si="98"/>
        <v>0</v>
      </c>
      <c r="AC301" s="29">
        <f t="shared" si="99"/>
        <v>1</v>
      </c>
      <c r="AD301" s="29">
        <f t="shared" si="100"/>
        <v>1</v>
      </c>
      <c r="AE301" s="29">
        <f t="shared" si="101"/>
        <v>0</v>
      </c>
      <c r="AF301" s="29">
        <f t="shared" si="102"/>
        <v>0</v>
      </c>
      <c r="AG301" s="29">
        <f t="shared" si="103"/>
        <v>0</v>
      </c>
      <c r="AH301" s="29">
        <f t="shared" si="104"/>
        <v>0</v>
      </c>
      <c r="AI301" s="29">
        <f t="shared" si="105"/>
        <v>0</v>
      </c>
      <c r="AJ301" s="29">
        <f t="shared" si="106"/>
        <v>0</v>
      </c>
      <c r="AK301" s="29">
        <f t="shared" si="107"/>
        <v>0</v>
      </c>
      <c r="AL301" s="29">
        <f t="shared" si="108"/>
        <v>0</v>
      </c>
      <c r="AM301" s="29">
        <f t="shared" si="109"/>
        <v>0</v>
      </c>
      <c r="AN301" s="29">
        <f t="shared" si="110"/>
        <v>0</v>
      </c>
      <c r="AO301" s="29">
        <f t="shared" si="111"/>
        <v>0</v>
      </c>
      <c r="AP301" s="29"/>
      <c r="AQ301" s="29"/>
      <c r="AR301" s="29">
        <f t="shared" si="112"/>
        <v>3</v>
      </c>
      <c r="AS301" s="29">
        <f t="shared" si="113"/>
        <v>3</v>
      </c>
      <c r="AT301" s="29" t="str">
        <f t="shared" si="114"/>
        <v>Correct</v>
      </c>
      <c r="AU301" s="29"/>
      <c r="AV301" s="96" t="str">
        <f>IFERROR(VLOOKUP(Table1[[#This Row],[RespondentID]],'All Data'!$A:$CO,87,FALSE),"unknown")</f>
        <v>Prefer not to respond</v>
      </c>
      <c r="AW301" s="96" t="str">
        <f>IFERROR(VLOOKUP(Table1[[#This Row],[RespondentID]],'All Data'!$A:$CO,88,FALSE),"unknown")</f>
        <v>35-44 years</v>
      </c>
      <c r="AX301" s="96" t="str">
        <f>IFERROR(VLOOKUP(Table1[[#This Row],[RespondentID]],'All Data'!$A:$CO,89,FALSE),"unknown")</f>
        <v>Suffolk</v>
      </c>
      <c r="AY301" s="96" t="str">
        <f>IFERROR(VLOOKUP(Table1[[#This Row],[RespondentID]],'All Data'!$A:$CO,90,FALSE),"unknown")</f>
        <v>Coram, 11727</v>
      </c>
      <c r="AZ301" s="96">
        <f>IFERROR(VLOOKUP(Table1[[#This Row],[RespondentID]],'All Data'!$A:$CO,91,FALSE),"unknown")</f>
        <v>0</v>
      </c>
      <c r="BA301" s="96" t="str">
        <f>IFERROR(VLOOKUP(Table1[[#This Row],[RespondentID]],'All Data'!$A:$CO,92,FALSE),"unknown")</f>
        <v>Hispanic or Latino</v>
      </c>
      <c r="BB301" s="96" t="str">
        <f>IFERROR(VLOOKUP(Table1[[#This Row],[RespondentID]],'All Data'!$A:$CO,93,FALSE),"unknown")</f>
        <v>Spanish</v>
      </c>
      <c r="BC301" s="96" t="str">
        <f>IFERROR(VLOOKUP(Table1[[#This Row],[RespondentID]],'All Data'!$A:$CW,94,FALSE),"unknown")</f>
        <v>$75,000 to $125,000</v>
      </c>
      <c r="BD301" s="96" t="str">
        <f>IFERROR(VLOOKUP(Table1[[#This Row],[RespondentID]],'All Data'!$A:$CW,95,FALSE),"unknown")</f>
        <v>Other (please specify)</v>
      </c>
      <c r="BE301" s="96" t="str">
        <f>IFERROR(VLOOKUP(Table1[[#This Row],[RespondentID]],'All Data'!$A:$CW,96,FALSE),"unknown")</f>
        <v>Employed for wages</v>
      </c>
      <c r="BF301" s="96" t="str">
        <f>IFERROR(VLOOKUP(Table1[[#This Row],[RespondentID]],'All Data'!$A:$CW,97,FALSE),"unknown")</f>
        <v>Yes</v>
      </c>
      <c r="BG301" s="96">
        <f>IFERROR(VLOOKUP(Table1[[#This Row],[RespondentID]],'All Data'!$A:$CW,98,FALSE),"unknown")</f>
        <v>0</v>
      </c>
      <c r="BH301" s="96">
        <f>IFERROR(VLOOKUP(Table1[[#This Row],[RespondentID]],'All Data'!$A:$CW,99,FALSE),"unknown")</f>
        <v>0</v>
      </c>
    </row>
    <row r="302" spans="1:60">
      <c r="A302">
        <v>18039477736</v>
      </c>
      <c r="G302" t="s">
        <v>53</v>
      </c>
      <c r="R302" t="s">
        <v>62</v>
      </c>
      <c r="U302" s="29">
        <f t="shared" si="92"/>
        <v>2</v>
      </c>
      <c r="V302" s="29">
        <f t="shared" si="93"/>
        <v>1.5</v>
      </c>
      <c r="W302" s="29"/>
      <c r="X302" s="29">
        <f t="shared" si="94"/>
        <v>0</v>
      </c>
      <c r="Y302" s="29">
        <f t="shared" si="95"/>
        <v>0</v>
      </c>
      <c r="Z302" s="29">
        <f t="shared" si="96"/>
        <v>0</v>
      </c>
      <c r="AA302" s="29">
        <f t="shared" si="97"/>
        <v>0</v>
      </c>
      <c r="AB302" s="29">
        <f t="shared" si="98"/>
        <v>0</v>
      </c>
      <c r="AC302" s="29">
        <f t="shared" si="99"/>
        <v>1</v>
      </c>
      <c r="AD302" s="29">
        <f t="shared" si="100"/>
        <v>0</v>
      </c>
      <c r="AE302" s="29">
        <f t="shared" si="101"/>
        <v>0</v>
      </c>
      <c r="AF302" s="29">
        <f t="shared" si="102"/>
        <v>0</v>
      </c>
      <c r="AG302" s="29">
        <f t="shared" si="103"/>
        <v>0</v>
      </c>
      <c r="AH302" s="29">
        <f t="shared" si="104"/>
        <v>0</v>
      </c>
      <c r="AI302" s="29">
        <f t="shared" si="105"/>
        <v>0</v>
      </c>
      <c r="AJ302" s="29">
        <f t="shared" si="106"/>
        <v>0</v>
      </c>
      <c r="AK302" s="29">
        <f t="shared" si="107"/>
        <v>0</v>
      </c>
      <c r="AL302" s="29">
        <f t="shared" si="108"/>
        <v>0</v>
      </c>
      <c r="AM302" s="29">
        <f t="shared" si="109"/>
        <v>0</v>
      </c>
      <c r="AN302" s="29">
        <f t="shared" si="110"/>
        <v>1</v>
      </c>
      <c r="AO302" s="29">
        <f t="shared" si="111"/>
        <v>0</v>
      </c>
      <c r="AP302" s="29"/>
      <c r="AQ302" s="29"/>
      <c r="AR302" s="29">
        <f t="shared" si="112"/>
        <v>2</v>
      </c>
      <c r="AS302" s="29">
        <f t="shared" si="113"/>
        <v>2</v>
      </c>
      <c r="AT302" s="29" t="str">
        <f t="shared" si="114"/>
        <v>Correct</v>
      </c>
      <c r="AU302" s="29"/>
      <c r="AV302" s="96" t="str">
        <f>IFERROR(VLOOKUP(Table1[[#This Row],[RespondentID]],'All Data'!$A:$CO,87,FALSE),"unknown")</f>
        <v>Man</v>
      </c>
      <c r="AW302" s="96" t="str">
        <f>IFERROR(VLOOKUP(Table1[[#This Row],[RespondentID]],'All Data'!$A:$CO,88,FALSE),"unknown")</f>
        <v>35-44 years</v>
      </c>
      <c r="AX302" s="96" t="str">
        <f>IFERROR(VLOOKUP(Table1[[#This Row],[RespondentID]],'All Data'!$A:$CO,89,FALSE),"unknown")</f>
        <v>Suffolk</v>
      </c>
      <c r="AY302" s="96" t="str">
        <f>IFERROR(VLOOKUP(Table1[[#This Row],[RespondentID]],'All Data'!$A:$CO,90,FALSE),"unknown")</f>
        <v>Manorville, 11949</v>
      </c>
      <c r="AZ302" s="96" t="str">
        <f>IFERROR(VLOOKUP(Table1[[#This Row],[RespondentID]],'All Data'!$A:$CO,91,FALSE),"unknown")</f>
        <v>White</v>
      </c>
      <c r="BA302" s="96" t="str">
        <f>IFERROR(VLOOKUP(Table1[[#This Row],[RespondentID]],'All Data'!$A:$CO,92,FALSE),"unknown")</f>
        <v>Not Hispanic or Latino</v>
      </c>
      <c r="BB302" s="96" t="str">
        <f>IFERROR(VLOOKUP(Table1[[#This Row],[RespondentID]],'All Data'!$A:$CO,93,FALSE),"unknown")</f>
        <v>English</v>
      </c>
      <c r="BC302" s="96" t="str">
        <f>IFERROR(VLOOKUP(Table1[[#This Row],[RespondentID]],'All Data'!$A:$CW,94,FALSE),"unknown")</f>
        <v>Over $125,000</v>
      </c>
      <c r="BD302" s="96" t="str">
        <f>IFERROR(VLOOKUP(Table1[[#This Row],[RespondentID]],'All Data'!$A:$CW,95,FALSE),"unknown")</f>
        <v>Graduate school</v>
      </c>
      <c r="BE302" s="96" t="str">
        <f>IFERROR(VLOOKUP(Table1[[#This Row],[RespondentID]],'All Data'!$A:$CW,96,FALSE),"unknown")</f>
        <v>Employed for wages</v>
      </c>
      <c r="BF302" s="96" t="str">
        <f>IFERROR(VLOOKUP(Table1[[#This Row],[RespondentID]],'All Data'!$A:$CW,97,FALSE),"unknown")</f>
        <v>Yes</v>
      </c>
      <c r="BG302" s="96" t="str">
        <f>IFERROR(VLOOKUP(Table1[[#This Row],[RespondentID]],'All Data'!$A:$CW,98,FALSE),"unknown")</f>
        <v>Private/Commercial</v>
      </c>
      <c r="BH302" s="96">
        <f>IFERROR(VLOOKUP(Table1[[#This Row],[RespondentID]],'All Data'!$A:$CW,99,FALSE),"unknown")</f>
        <v>0</v>
      </c>
    </row>
    <row r="303" spans="1:60">
      <c r="A303">
        <v>18039477582</v>
      </c>
      <c r="D303" t="s">
        <v>51</v>
      </c>
      <c r="E303" t="s">
        <v>17</v>
      </c>
      <c r="L303" t="s">
        <v>58</v>
      </c>
      <c r="U303" s="29">
        <f t="shared" si="92"/>
        <v>3</v>
      </c>
      <c r="V303" s="29">
        <f t="shared" si="93"/>
        <v>1</v>
      </c>
      <c r="W303" s="29"/>
      <c r="X303" s="29">
        <f t="shared" si="94"/>
        <v>0</v>
      </c>
      <c r="Y303" s="29">
        <f t="shared" si="95"/>
        <v>0</v>
      </c>
      <c r="Z303" s="29">
        <f t="shared" si="96"/>
        <v>1</v>
      </c>
      <c r="AA303" s="29">
        <f t="shared" si="97"/>
        <v>1</v>
      </c>
      <c r="AB303" s="29">
        <f t="shared" si="98"/>
        <v>0</v>
      </c>
      <c r="AC303" s="29">
        <f t="shared" si="99"/>
        <v>0</v>
      </c>
      <c r="AD303" s="29">
        <f t="shared" si="100"/>
        <v>0</v>
      </c>
      <c r="AE303" s="29">
        <f t="shared" si="101"/>
        <v>0</v>
      </c>
      <c r="AF303" s="29">
        <f t="shared" si="102"/>
        <v>0</v>
      </c>
      <c r="AG303" s="29">
        <f t="shared" si="103"/>
        <v>0</v>
      </c>
      <c r="AH303" s="29">
        <f t="shared" si="104"/>
        <v>1</v>
      </c>
      <c r="AI303" s="29">
        <f t="shared" si="105"/>
        <v>0</v>
      </c>
      <c r="AJ303" s="29">
        <f t="shared" si="106"/>
        <v>0</v>
      </c>
      <c r="AK303" s="29">
        <f t="shared" si="107"/>
        <v>0</v>
      </c>
      <c r="AL303" s="29">
        <f t="shared" si="108"/>
        <v>0</v>
      </c>
      <c r="AM303" s="29">
        <f t="shared" si="109"/>
        <v>0</v>
      </c>
      <c r="AN303" s="29">
        <f t="shared" si="110"/>
        <v>0</v>
      </c>
      <c r="AO303" s="29">
        <f t="shared" si="111"/>
        <v>0</v>
      </c>
      <c r="AP303" s="29"/>
      <c r="AQ303" s="29"/>
      <c r="AR303" s="29">
        <f t="shared" si="112"/>
        <v>3</v>
      </c>
      <c r="AS303" s="29">
        <f t="shared" si="113"/>
        <v>3</v>
      </c>
      <c r="AT303" s="29" t="str">
        <f t="shared" si="114"/>
        <v>Correct</v>
      </c>
      <c r="AU303" s="29"/>
      <c r="AV303" s="96" t="str">
        <f>IFERROR(VLOOKUP(Table1[[#This Row],[RespondentID]],'All Data'!$A:$CO,87,FALSE),"unknown")</f>
        <v>Man</v>
      </c>
      <c r="AW303" s="96" t="str">
        <f>IFERROR(VLOOKUP(Table1[[#This Row],[RespondentID]],'All Data'!$A:$CO,88,FALSE),"unknown")</f>
        <v>35-44 years</v>
      </c>
      <c r="AX303" s="96" t="str">
        <f>IFERROR(VLOOKUP(Table1[[#This Row],[RespondentID]],'All Data'!$A:$CO,89,FALSE),"unknown")</f>
        <v>Suffolk</v>
      </c>
      <c r="AY303" s="96" t="str">
        <f>IFERROR(VLOOKUP(Table1[[#This Row],[RespondentID]],'All Data'!$A:$CO,90,FALSE),"unknown")</f>
        <v>Moriches, 11955</v>
      </c>
      <c r="AZ303" s="96" t="str">
        <f>IFERROR(VLOOKUP(Table1[[#This Row],[RespondentID]],'All Data'!$A:$CO,91,FALSE),"unknown")</f>
        <v>White</v>
      </c>
      <c r="BA303" s="96" t="str">
        <f>IFERROR(VLOOKUP(Table1[[#This Row],[RespondentID]],'All Data'!$A:$CO,92,FALSE),"unknown")</f>
        <v>Not Hispanic or Latino</v>
      </c>
      <c r="BB303" s="96" t="str">
        <f>IFERROR(VLOOKUP(Table1[[#This Row],[RespondentID]],'All Data'!$A:$CO,93,FALSE),"unknown")</f>
        <v>English, Italian</v>
      </c>
      <c r="BC303" s="96" t="str">
        <f>IFERROR(VLOOKUP(Table1[[#This Row],[RespondentID]],'All Data'!$A:$CW,94,FALSE),"unknown")</f>
        <v>Over $125,000</v>
      </c>
      <c r="BD303" s="96" t="str">
        <f>IFERROR(VLOOKUP(Table1[[#This Row],[RespondentID]],'All Data'!$A:$CW,95,FALSE),"unknown")</f>
        <v>Graduate school</v>
      </c>
      <c r="BE303" s="96" t="str">
        <f>IFERROR(VLOOKUP(Table1[[#This Row],[RespondentID]],'All Data'!$A:$CW,96,FALSE),"unknown")</f>
        <v>Employed for wages</v>
      </c>
      <c r="BF303" s="96" t="str">
        <f>IFERROR(VLOOKUP(Table1[[#This Row],[RespondentID]],'All Data'!$A:$CW,97,FALSE),"unknown")</f>
        <v>Yes</v>
      </c>
      <c r="BG303" s="96" t="str">
        <f>IFERROR(VLOOKUP(Table1[[#This Row],[RespondentID]],'All Data'!$A:$CW,98,FALSE),"unknown")</f>
        <v>Private/Commercial</v>
      </c>
      <c r="BH303" s="96">
        <f>IFERROR(VLOOKUP(Table1[[#This Row],[RespondentID]],'All Data'!$A:$CW,99,FALSE),"unknown")</f>
        <v>0</v>
      </c>
    </row>
    <row r="304" spans="1:60">
      <c r="A304">
        <v>18039477461</v>
      </c>
      <c r="D304" t="s">
        <v>51</v>
      </c>
      <c r="I304" t="s">
        <v>55</v>
      </c>
      <c r="K304" t="s">
        <v>57</v>
      </c>
      <c r="U304" s="29">
        <f t="shared" si="92"/>
        <v>3</v>
      </c>
      <c r="V304" s="29">
        <f t="shared" si="93"/>
        <v>1</v>
      </c>
      <c r="W304" s="29"/>
      <c r="X304" s="29">
        <f t="shared" si="94"/>
        <v>0</v>
      </c>
      <c r="Y304" s="29">
        <f t="shared" si="95"/>
        <v>0</v>
      </c>
      <c r="Z304" s="29">
        <f t="shared" si="96"/>
        <v>1</v>
      </c>
      <c r="AA304" s="29">
        <f t="shared" si="97"/>
        <v>0</v>
      </c>
      <c r="AB304" s="29">
        <f t="shared" si="98"/>
        <v>0</v>
      </c>
      <c r="AC304" s="29">
        <f t="shared" si="99"/>
        <v>0</v>
      </c>
      <c r="AD304" s="29">
        <f t="shared" si="100"/>
        <v>0</v>
      </c>
      <c r="AE304" s="29">
        <f t="shared" si="101"/>
        <v>1</v>
      </c>
      <c r="AF304" s="29">
        <f t="shared" si="102"/>
        <v>0</v>
      </c>
      <c r="AG304" s="29">
        <f t="shared" si="103"/>
        <v>1</v>
      </c>
      <c r="AH304" s="29">
        <f t="shared" si="104"/>
        <v>0</v>
      </c>
      <c r="AI304" s="29">
        <f t="shared" si="105"/>
        <v>0</v>
      </c>
      <c r="AJ304" s="29">
        <f t="shared" si="106"/>
        <v>0</v>
      </c>
      <c r="AK304" s="29">
        <f t="shared" si="107"/>
        <v>0</v>
      </c>
      <c r="AL304" s="29">
        <f t="shared" si="108"/>
        <v>0</v>
      </c>
      <c r="AM304" s="29">
        <f t="shared" si="109"/>
        <v>0</v>
      </c>
      <c r="AN304" s="29">
        <f t="shared" si="110"/>
        <v>0</v>
      </c>
      <c r="AO304" s="29">
        <f t="shared" si="111"/>
        <v>0</v>
      </c>
      <c r="AP304" s="29"/>
      <c r="AQ304" s="29"/>
      <c r="AR304" s="29">
        <f t="shared" si="112"/>
        <v>3</v>
      </c>
      <c r="AS304" s="29">
        <f t="shared" si="113"/>
        <v>3</v>
      </c>
      <c r="AT304" s="29" t="str">
        <f t="shared" si="114"/>
        <v>Correct</v>
      </c>
      <c r="AU304" s="29"/>
      <c r="AV304" s="96" t="str">
        <f>IFERROR(VLOOKUP(Table1[[#This Row],[RespondentID]],'All Data'!$A:$CO,87,FALSE),"unknown")</f>
        <v>Woman</v>
      </c>
      <c r="AW304" s="96" t="str">
        <f>IFERROR(VLOOKUP(Table1[[#This Row],[RespondentID]],'All Data'!$A:$CO,88,FALSE),"unknown")</f>
        <v>35-44 years</v>
      </c>
      <c r="AX304" s="96" t="str">
        <f>IFERROR(VLOOKUP(Table1[[#This Row],[RespondentID]],'All Data'!$A:$CO,89,FALSE),"unknown")</f>
        <v>Suffolk</v>
      </c>
      <c r="AY304" s="96" t="str">
        <f>IFERROR(VLOOKUP(Table1[[#This Row],[RespondentID]],'All Data'!$A:$CO,90,FALSE),"unknown")</f>
        <v>Wading River, 11792</v>
      </c>
      <c r="AZ304" s="96" t="str">
        <f>IFERROR(VLOOKUP(Table1[[#This Row],[RespondentID]],'All Data'!$A:$CO,91,FALSE),"unknown")</f>
        <v>White</v>
      </c>
      <c r="BA304" s="96" t="str">
        <f>IFERROR(VLOOKUP(Table1[[#This Row],[RespondentID]],'All Data'!$A:$CO,92,FALSE),"unknown")</f>
        <v>Not Hispanic or Latino</v>
      </c>
      <c r="BB304" s="96" t="str">
        <f>IFERROR(VLOOKUP(Table1[[#This Row],[RespondentID]],'All Data'!$A:$CO,93,FALSE),"unknown")</f>
        <v>English</v>
      </c>
      <c r="BC304" s="96">
        <f>IFERROR(VLOOKUP(Table1[[#This Row],[RespondentID]],'All Data'!$A:$CW,94,FALSE),"unknown")</f>
        <v>0</v>
      </c>
      <c r="BD304" s="96" t="str">
        <f>IFERROR(VLOOKUP(Table1[[#This Row],[RespondentID]],'All Data'!$A:$CW,95,FALSE),"unknown")</f>
        <v>Doctorate</v>
      </c>
      <c r="BE304" s="96" t="str">
        <f>IFERROR(VLOOKUP(Table1[[#This Row],[RespondentID]],'All Data'!$A:$CW,96,FALSE),"unknown")</f>
        <v>Employed for wages</v>
      </c>
      <c r="BF304" s="96" t="str">
        <f>IFERROR(VLOOKUP(Table1[[#This Row],[RespondentID]],'All Data'!$A:$CW,97,FALSE),"unknown")</f>
        <v>Yes</v>
      </c>
      <c r="BG304" s="96" t="str">
        <f>IFERROR(VLOOKUP(Table1[[#This Row],[RespondentID]],'All Data'!$A:$CW,98,FALSE),"unknown")</f>
        <v>Private/Commercial</v>
      </c>
      <c r="BH304" s="96">
        <f>IFERROR(VLOOKUP(Table1[[#This Row],[RespondentID]],'All Data'!$A:$CW,99,FALSE),"unknown")</f>
        <v>0</v>
      </c>
    </row>
    <row r="305" spans="1:60">
      <c r="A305">
        <v>18039477297</v>
      </c>
      <c r="F305" t="s">
        <v>52</v>
      </c>
      <c r="H305" t="s">
        <v>54</v>
      </c>
      <c r="R305" t="s">
        <v>62</v>
      </c>
      <c r="U305" s="29">
        <f t="shared" si="92"/>
        <v>3</v>
      </c>
      <c r="V305" s="29">
        <f t="shared" si="93"/>
        <v>1</v>
      </c>
      <c r="W305" s="29"/>
      <c r="X305" s="29">
        <f t="shared" si="94"/>
        <v>0</v>
      </c>
      <c r="Y305" s="29">
        <f t="shared" si="95"/>
        <v>0</v>
      </c>
      <c r="Z305" s="29">
        <f t="shared" si="96"/>
        <v>0</v>
      </c>
      <c r="AA305" s="29">
        <f t="shared" si="97"/>
        <v>0</v>
      </c>
      <c r="AB305" s="29">
        <f t="shared" si="98"/>
        <v>1</v>
      </c>
      <c r="AC305" s="29">
        <f t="shared" si="99"/>
        <v>0</v>
      </c>
      <c r="AD305" s="29">
        <f t="shared" si="100"/>
        <v>1</v>
      </c>
      <c r="AE305" s="29">
        <f t="shared" si="101"/>
        <v>0</v>
      </c>
      <c r="AF305" s="29">
        <f t="shared" si="102"/>
        <v>0</v>
      </c>
      <c r="AG305" s="29">
        <f t="shared" si="103"/>
        <v>0</v>
      </c>
      <c r="AH305" s="29">
        <f t="shared" si="104"/>
        <v>0</v>
      </c>
      <c r="AI305" s="29">
        <f t="shared" si="105"/>
        <v>0</v>
      </c>
      <c r="AJ305" s="29">
        <f t="shared" si="106"/>
        <v>0</v>
      </c>
      <c r="AK305" s="29">
        <f t="shared" si="107"/>
        <v>0</v>
      </c>
      <c r="AL305" s="29">
        <f t="shared" si="108"/>
        <v>0</v>
      </c>
      <c r="AM305" s="29">
        <f t="shared" si="109"/>
        <v>0</v>
      </c>
      <c r="AN305" s="29">
        <f t="shared" si="110"/>
        <v>1</v>
      </c>
      <c r="AO305" s="29">
        <f t="shared" si="111"/>
        <v>0</v>
      </c>
      <c r="AP305" s="29"/>
      <c r="AQ305" s="29"/>
      <c r="AR305" s="29">
        <f t="shared" si="112"/>
        <v>3</v>
      </c>
      <c r="AS305" s="29">
        <f t="shared" si="113"/>
        <v>3</v>
      </c>
      <c r="AT305" s="29" t="str">
        <f t="shared" si="114"/>
        <v>Correct</v>
      </c>
      <c r="AU305" s="29"/>
      <c r="AV305" s="96" t="str">
        <f>IFERROR(VLOOKUP(Table1[[#This Row],[RespondentID]],'All Data'!$A:$CO,87,FALSE),"unknown")</f>
        <v>Man</v>
      </c>
      <c r="AW305" s="96" t="str">
        <f>IFERROR(VLOOKUP(Table1[[#This Row],[RespondentID]],'All Data'!$A:$CO,88,FALSE),"unknown")</f>
        <v>35-44 years</v>
      </c>
      <c r="AX305" s="96">
        <f>IFERROR(VLOOKUP(Table1[[#This Row],[RespondentID]],'All Data'!$A:$CO,89,FALSE),"unknown")</f>
        <v>0</v>
      </c>
      <c r="AY305" s="96">
        <f>IFERROR(VLOOKUP(Table1[[#This Row],[RespondentID]],'All Data'!$A:$CO,90,FALSE),"unknown")</f>
        <v>0</v>
      </c>
      <c r="AZ305" s="96" t="str">
        <f>IFERROR(VLOOKUP(Table1[[#This Row],[RespondentID]],'All Data'!$A:$CO,91,FALSE),"unknown")</f>
        <v>Other (please specify)</v>
      </c>
      <c r="BA305" s="96" t="str">
        <f>IFERROR(VLOOKUP(Table1[[#This Row],[RespondentID]],'All Data'!$A:$CO,92,FALSE),"unknown")</f>
        <v>Hispanic or Latino</v>
      </c>
      <c r="BB305" s="96" t="str">
        <f>IFERROR(VLOOKUP(Table1[[#This Row],[RespondentID]],'All Data'!$A:$CO,93,FALSE),"unknown")</f>
        <v>Spanish</v>
      </c>
      <c r="BC305" s="96">
        <f>IFERROR(VLOOKUP(Table1[[#This Row],[RespondentID]],'All Data'!$A:$CW,94,FALSE),"unknown")</f>
        <v>0</v>
      </c>
      <c r="BD305" s="96" t="str">
        <f>IFERROR(VLOOKUP(Table1[[#This Row],[RespondentID]],'All Data'!$A:$CW,95,FALSE),"unknown")</f>
        <v>Graduate school</v>
      </c>
      <c r="BE305" s="96" t="str">
        <f>IFERROR(VLOOKUP(Table1[[#This Row],[RespondentID]],'All Data'!$A:$CW,96,FALSE),"unknown")</f>
        <v>Employed for wages</v>
      </c>
      <c r="BF305" s="96" t="str">
        <f>IFERROR(VLOOKUP(Table1[[#This Row],[RespondentID]],'All Data'!$A:$CW,97,FALSE),"unknown")</f>
        <v>Yes</v>
      </c>
      <c r="BG305" s="96" t="str">
        <f>IFERROR(VLOOKUP(Table1[[#This Row],[RespondentID]],'All Data'!$A:$CW,98,FALSE),"unknown")</f>
        <v>Private/Commercial</v>
      </c>
      <c r="BH305" s="96">
        <f>IFERROR(VLOOKUP(Table1[[#This Row],[RespondentID]],'All Data'!$A:$CW,99,FALSE),"unknown")</f>
        <v>0</v>
      </c>
    </row>
    <row r="306" spans="1:60">
      <c r="A306">
        <v>18039477169</v>
      </c>
      <c r="E306" t="s">
        <v>17</v>
      </c>
      <c r="H306" t="s">
        <v>54</v>
      </c>
      <c r="R306" t="s">
        <v>62</v>
      </c>
      <c r="U306" s="29">
        <f t="shared" si="92"/>
        <v>3</v>
      </c>
      <c r="V306" s="29">
        <f t="shared" si="93"/>
        <v>1</v>
      </c>
      <c r="W306" s="29"/>
      <c r="X306" s="29">
        <f t="shared" si="94"/>
        <v>0</v>
      </c>
      <c r="Y306" s="29">
        <f t="shared" si="95"/>
        <v>0</v>
      </c>
      <c r="Z306" s="29">
        <f t="shared" si="96"/>
        <v>0</v>
      </c>
      <c r="AA306" s="29">
        <f t="shared" si="97"/>
        <v>1</v>
      </c>
      <c r="AB306" s="29">
        <f t="shared" si="98"/>
        <v>0</v>
      </c>
      <c r="AC306" s="29">
        <f t="shared" si="99"/>
        <v>0</v>
      </c>
      <c r="AD306" s="29">
        <f t="shared" si="100"/>
        <v>1</v>
      </c>
      <c r="AE306" s="29">
        <f t="shared" si="101"/>
        <v>0</v>
      </c>
      <c r="AF306" s="29">
        <f t="shared" si="102"/>
        <v>0</v>
      </c>
      <c r="AG306" s="29">
        <f t="shared" si="103"/>
        <v>0</v>
      </c>
      <c r="AH306" s="29">
        <f t="shared" si="104"/>
        <v>0</v>
      </c>
      <c r="AI306" s="29">
        <f t="shared" si="105"/>
        <v>0</v>
      </c>
      <c r="AJ306" s="29">
        <f t="shared" si="106"/>
        <v>0</v>
      </c>
      <c r="AK306" s="29">
        <f t="shared" si="107"/>
        <v>0</v>
      </c>
      <c r="AL306" s="29">
        <f t="shared" si="108"/>
        <v>0</v>
      </c>
      <c r="AM306" s="29">
        <f t="shared" si="109"/>
        <v>0</v>
      </c>
      <c r="AN306" s="29">
        <f t="shared" si="110"/>
        <v>1</v>
      </c>
      <c r="AO306" s="29">
        <f t="shared" si="111"/>
        <v>0</v>
      </c>
      <c r="AP306" s="29"/>
      <c r="AQ306" s="29"/>
      <c r="AR306" s="29">
        <f t="shared" si="112"/>
        <v>3</v>
      </c>
      <c r="AS306" s="29">
        <f t="shared" si="113"/>
        <v>3</v>
      </c>
      <c r="AT306" s="29" t="str">
        <f t="shared" si="114"/>
        <v>Correct</v>
      </c>
      <c r="AU306" s="29"/>
      <c r="AV306" s="96" t="str">
        <f>IFERROR(VLOOKUP(Table1[[#This Row],[RespondentID]],'All Data'!$A:$CO,87,FALSE),"unknown")</f>
        <v>Prefer not to respond</v>
      </c>
      <c r="AW306" s="96" t="str">
        <f>IFERROR(VLOOKUP(Table1[[#This Row],[RespondentID]],'All Data'!$A:$CO,88,FALSE),"unknown")</f>
        <v>35-44 years</v>
      </c>
      <c r="AX306" s="96" t="str">
        <f>IFERROR(VLOOKUP(Table1[[#This Row],[RespondentID]],'All Data'!$A:$CO,89,FALSE),"unknown")</f>
        <v>Suffolk</v>
      </c>
      <c r="AY306" s="96" t="str">
        <f>IFERROR(VLOOKUP(Table1[[#This Row],[RespondentID]],'All Data'!$A:$CO,90,FALSE),"unknown")</f>
        <v>Coram, 11727</v>
      </c>
      <c r="AZ306" s="96">
        <f>IFERROR(VLOOKUP(Table1[[#This Row],[RespondentID]],'All Data'!$A:$CO,91,FALSE),"unknown")</f>
        <v>0</v>
      </c>
      <c r="BA306" s="96" t="str">
        <f>IFERROR(VLOOKUP(Table1[[#This Row],[RespondentID]],'All Data'!$A:$CO,92,FALSE),"unknown")</f>
        <v>Hispanic or Latino</v>
      </c>
      <c r="BB306" s="96" t="str">
        <f>IFERROR(VLOOKUP(Table1[[#This Row],[RespondentID]],'All Data'!$A:$CO,93,FALSE),"unknown")</f>
        <v>Spanish</v>
      </c>
      <c r="BC306" s="96" t="str">
        <f>IFERROR(VLOOKUP(Table1[[#This Row],[RespondentID]],'All Data'!$A:$CW,94,FALSE),"unknown")</f>
        <v>$75,000 to $125,000</v>
      </c>
      <c r="BD306" s="96" t="str">
        <f>IFERROR(VLOOKUP(Table1[[#This Row],[RespondentID]],'All Data'!$A:$CW,95,FALSE),"unknown")</f>
        <v>Other (please specify)</v>
      </c>
      <c r="BE306" s="96" t="str">
        <f>IFERROR(VLOOKUP(Table1[[#This Row],[RespondentID]],'All Data'!$A:$CW,96,FALSE),"unknown")</f>
        <v>Employed for wages</v>
      </c>
      <c r="BF306" s="96" t="str">
        <f>IFERROR(VLOOKUP(Table1[[#This Row],[RespondentID]],'All Data'!$A:$CW,97,FALSE),"unknown")</f>
        <v>Yes</v>
      </c>
      <c r="BG306" s="96">
        <f>IFERROR(VLOOKUP(Table1[[#This Row],[RespondentID]],'All Data'!$A:$CW,98,FALSE),"unknown")</f>
        <v>0</v>
      </c>
      <c r="BH306" s="96">
        <f>IFERROR(VLOOKUP(Table1[[#This Row],[RespondentID]],'All Data'!$A:$CW,99,FALSE),"unknown")</f>
        <v>0</v>
      </c>
    </row>
    <row r="307" spans="1:60">
      <c r="A307">
        <v>18039476989</v>
      </c>
      <c r="B307" t="s">
        <v>49</v>
      </c>
      <c r="G307" t="s">
        <v>53</v>
      </c>
      <c r="H307" t="s">
        <v>54</v>
      </c>
      <c r="U307" s="29">
        <f t="shared" si="92"/>
        <v>3</v>
      </c>
      <c r="V307" s="29">
        <f t="shared" si="93"/>
        <v>1</v>
      </c>
      <c r="W307" s="29"/>
      <c r="X307" s="29">
        <f t="shared" si="94"/>
        <v>1</v>
      </c>
      <c r="Y307" s="29">
        <f t="shared" si="95"/>
        <v>0</v>
      </c>
      <c r="Z307" s="29">
        <f t="shared" si="96"/>
        <v>0</v>
      </c>
      <c r="AA307" s="29">
        <f t="shared" si="97"/>
        <v>0</v>
      </c>
      <c r="AB307" s="29">
        <f t="shared" si="98"/>
        <v>0</v>
      </c>
      <c r="AC307" s="29">
        <f t="shared" si="99"/>
        <v>1</v>
      </c>
      <c r="AD307" s="29">
        <f t="shared" si="100"/>
        <v>1</v>
      </c>
      <c r="AE307" s="29">
        <f t="shared" si="101"/>
        <v>0</v>
      </c>
      <c r="AF307" s="29">
        <f t="shared" si="102"/>
        <v>0</v>
      </c>
      <c r="AG307" s="29">
        <f t="shared" si="103"/>
        <v>0</v>
      </c>
      <c r="AH307" s="29">
        <f t="shared" si="104"/>
        <v>0</v>
      </c>
      <c r="AI307" s="29">
        <f t="shared" si="105"/>
        <v>0</v>
      </c>
      <c r="AJ307" s="29">
        <f t="shared" si="106"/>
        <v>0</v>
      </c>
      <c r="AK307" s="29">
        <f t="shared" si="107"/>
        <v>0</v>
      </c>
      <c r="AL307" s="29">
        <f t="shared" si="108"/>
        <v>0</v>
      </c>
      <c r="AM307" s="29">
        <f t="shared" si="109"/>
        <v>0</v>
      </c>
      <c r="AN307" s="29">
        <f t="shared" si="110"/>
        <v>0</v>
      </c>
      <c r="AO307" s="29">
        <f t="shared" si="111"/>
        <v>0</v>
      </c>
      <c r="AP307" s="29"/>
      <c r="AQ307" s="29"/>
      <c r="AR307" s="29">
        <f t="shared" si="112"/>
        <v>3</v>
      </c>
      <c r="AS307" s="29">
        <f t="shared" si="113"/>
        <v>3</v>
      </c>
      <c r="AT307" s="29" t="str">
        <f t="shared" si="114"/>
        <v>Correct</v>
      </c>
      <c r="AU307" s="29"/>
      <c r="AV307" s="96" t="str">
        <f>IFERROR(VLOOKUP(Table1[[#This Row],[RespondentID]],'All Data'!$A:$CO,87,FALSE),"unknown")</f>
        <v>Man</v>
      </c>
      <c r="AW307" s="96" t="str">
        <f>IFERROR(VLOOKUP(Table1[[#This Row],[RespondentID]],'All Data'!$A:$CO,88,FALSE),"unknown")</f>
        <v>35-44 years</v>
      </c>
      <c r="AX307" s="96">
        <f>IFERROR(VLOOKUP(Table1[[#This Row],[RespondentID]],'All Data'!$A:$CO,89,FALSE),"unknown")</f>
        <v>0</v>
      </c>
      <c r="AY307" s="96">
        <f>IFERROR(VLOOKUP(Table1[[#This Row],[RespondentID]],'All Data'!$A:$CO,90,FALSE),"unknown")</f>
        <v>0</v>
      </c>
      <c r="AZ307" s="96" t="str">
        <f>IFERROR(VLOOKUP(Table1[[#This Row],[RespondentID]],'All Data'!$A:$CO,91,FALSE),"unknown")</f>
        <v>Other (please specify)</v>
      </c>
      <c r="BA307" s="96" t="str">
        <f>IFERROR(VLOOKUP(Table1[[#This Row],[RespondentID]],'All Data'!$A:$CO,92,FALSE),"unknown")</f>
        <v>Hispanic or Latino</v>
      </c>
      <c r="BB307" s="96" t="str">
        <f>IFERROR(VLOOKUP(Table1[[#This Row],[RespondentID]],'All Data'!$A:$CO,93,FALSE),"unknown")</f>
        <v>Spanish</v>
      </c>
      <c r="BC307" s="96">
        <f>IFERROR(VLOOKUP(Table1[[#This Row],[RespondentID]],'All Data'!$A:$CW,94,FALSE),"unknown")</f>
        <v>0</v>
      </c>
      <c r="BD307" s="96" t="str">
        <f>IFERROR(VLOOKUP(Table1[[#This Row],[RespondentID]],'All Data'!$A:$CW,95,FALSE),"unknown")</f>
        <v>Graduate school</v>
      </c>
      <c r="BE307" s="96" t="str">
        <f>IFERROR(VLOOKUP(Table1[[#This Row],[RespondentID]],'All Data'!$A:$CW,96,FALSE),"unknown")</f>
        <v>Employed for wages</v>
      </c>
      <c r="BF307" s="96" t="str">
        <f>IFERROR(VLOOKUP(Table1[[#This Row],[RespondentID]],'All Data'!$A:$CW,97,FALSE),"unknown")</f>
        <v>Yes</v>
      </c>
      <c r="BG307" s="96" t="str">
        <f>IFERROR(VLOOKUP(Table1[[#This Row],[RespondentID]],'All Data'!$A:$CW,98,FALSE),"unknown")</f>
        <v>Private/Commercial</v>
      </c>
      <c r="BH307" s="96">
        <f>IFERROR(VLOOKUP(Table1[[#This Row],[RespondentID]],'All Data'!$A:$CW,99,FALSE),"unknown")</f>
        <v>0</v>
      </c>
    </row>
    <row r="308" spans="1:60">
      <c r="A308">
        <v>18039476749</v>
      </c>
      <c r="B308" t="s">
        <v>49</v>
      </c>
      <c r="E308" t="s">
        <v>17</v>
      </c>
      <c r="U308" s="29">
        <f t="shared" si="92"/>
        <v>2</v>
      </c>
      <c r="V308" s="29">
        <f t="shared" si="93"/>
        <v>1.5</v>
      </c>
      <c r="W308" s="29"/>
      <c r="X308" s="29">
        <f t="shared" si="94"/>
        <v>1</v>
      </c>
      <c r="Y308" s="29">
        <f t="shared" si="95"/>
        <v>0</v>
      </c>
      <c r="Z308" s="29">
        <f t="shared" si="96"/>
        <v>0</v>
      </c>
      <c r="AA308" s="29">
        <f t="shared" si="97"/>
        <v>1</v>
      </c>
      <c r="AB308" s="29">
        <f t="shared" si="98"/>
        <v>0</v>
      </c>
      <c r="AC308" s="29">
        <f t="shared" si="99"/>
        <v>0</v>
      </c>
      <c r="AD308" s="29">
        <f t="shared" si="100"/>
        <v>0</v>
      </c>
      <c r="AE308" s="29">
        <f t="shared" si="101"/>
        <v>0</v>
      </c>
      <c r="AF308" s="29">
        <f t="shared" si="102"/>
        <v>0</v>
      </c>
      <c r="AG308" s="29">
        <f t="shared" si="103"/>
        <v>0</v>
      </c>
      <c r="AH308" s="29">
        <f t="shared" si="104"/>
        <v>0</v>
      </c>
      <c r="AI308" s="29">
        <f t="shared" si="105"/>
        <v>0</v>
      </c>
      <c r="AJ308" s="29">
        <f t="shared" si="106"/>
        <v>0</v>
      </c>
      <c r="AK308" s="29">
        <f t="shared" si="107"/>
        <v>0</v>
      </c>
      <c r="AL308" s="29">
        <f t="shared" si="108"/>
        <v>0</v>
      </c>
      <c r="AM308" s="29">
        <f t="shared" si="109"/>
        <v>0</v>
      </c>
      <c r="AN308" s="29">
        <f t="shared" si="110"/>
        <v>0</v>
      </c>
      <c r="AO308" s="29">
        <f t="shared" si="111"/>
        <v>0</v>
      </c>
      <c r="AP308" s="29"/>
      <c r="AQ308" s="29"/>
      <c r="AR308" s="29">
        <f t="shared" si="112"/>
        <v>2</v>
      </c>
      <c r="AS308" s="29">
        <f t="shared" si="113"/>
        <v>2</v>
      </c>
      <c r="AT308" s="29" t="str">
        <f t="shared" si="114"/>
        <v>Correct</v>
      </c>
      <c r="AU308" s="29"/>
      <c r="AV308" s="96" t="str">
        <f>IFERROR(VLOOKUP(Table1[[#This Row],[RespondentID]],'All Data'!$A:$CO,87,FALSE),"unknown")</f>
        <v>Woman</v>
      </c>
      <c r="AW308" s="96" t="str">
        <f>IFERROR(VLOOKUP(Table1[[#This Row],[RespondentID]],'All Data'!$A:$CO,88,FALSE),"unknown")</f>
        <v>45-54 years</v>
      </c>
      <c r="AX308" s="96" t="str">
        <f>IFERROR(VLOOKUP(Table1[[#This Row],[RespondentID]],'All Data'!$A:$CO,89,FALSE),"unknown")</f>
        <v>Suffolk</v>
      </c>
      <c r="AY308" s="96" t="str">
        <f>IFERROR(VLOOKUP(Table1[[#This Row],[RespondentID]],'All Data'!$A:$CO,90,FALSE),"unknown")</f>
        <v>Huntington Station, 11746</v>
      </c>
      <c r="AZ308" s="96">
        <f>IFERROR(VLOOKUP(Table1[[#This Row],[RespondentID]],'All Data'!$A:$CO,91,FALSE),"unknown")</f>
        <v>0</v>
      </c>
      <c r="BA308" s="96" t="str">
        <f>IFERROR(VLOOKUP(Table1[[#This Row],[RespondentID]],'All Data'!$A:$CO,92,FALSE),"unknown")</f>
        <v>Hispanic or Latino</v>
      </c>
      <c r="BB308" s="96" t="str">
        <f>IFERROR(VLOOKUP(Table1[[#This Row],[RespondentID]],'All Data'!$A:$CO,93,FALSE),"unknown")</f>
        <v>English</v>
      </c>
      <c r="BC308" s="96" t="str">
        <f>IFERROR(VLOOKUP(Table1[[#This Row],[RespondentID]],'All Data'!$A:$CW,94,FALSE),"unknown")</f>
        <v>$0-$19,999</v>
      </c>
      <c r="BD308" s="96" t="str">
        <f>IFERROR(VLOOKUP(Table1[[#This Row],[RespondentID]],'All Data'!$A:$CW,95,FALSE),"unknown")</f>
        <v>Some high school</v>
      </c>
      <c r="BE308" s="96" t="str">
        <f>IFERROR(VLOOKUP(Table1[[#This Row],[RespondentID]],'All Data'!$A:$CW,96,FALSE),"unknown")</f>
        <v>Employed for wages</v>
      </c>
      <c r="BF308" s="96" t="str">
        <f>IFERROR(VLOOKUP(Table1[[#This Row],[RespondentID]],'All Data'!$A:$CW,97,FALSE),"unknown")</f>
        <v>Yes</v>
      </c>
      <c r="BG308" s="96" t="str">
        <f>IFERROR(VLOOKUP(Table1[[#This Row],[RespondentID]],'All Data'!$A:$CW,98,FALSE),"unknown")</f>
        <v>Medicare</v>
      </c>
      <c r="BH308" s="96">
        <f>IFERROR(VLOOKUP(Table1[[#This Row],[RespondentID]],'All Data'!$A:$CW,99,FALSE),"unknown")</f>
        <v>0</v>
      </c>
    </row>
    <row r="309" spans="1:60">
      <c r="A309">
        <v>18039476641</v>
      </c>
      <c r="E309" t="s">
        <v>17</v>
      </c>
      <c r="S309" t="s">
        <v>63</v>
      </c>
      <c r="U309" s="29">
        <f t="shared" si="92"/>
        <v>2</v>
      </c>
      <c r="V309" s="29">
        <f t="shared" si="93"/>
        <v>1.5</v>
      </c>
      <c r="W309" s="29"/>
      <c r="X309" s="29">
        <f t="shared" si="94"/>
        <v>0</v>
      </c>
      <c r="Y309" s="29">
        <f t="shared" si="95"/>
        <v>0</v>
      </c>
      <c r="Z309" s="29">
        <f t="shared" si="96"/>
        <v>0</v>
      </c>
      <c r="AA309" s="29">
        <f t="shared" si="97"/>
        <v>1</v>
      </c>
      <c r="AB309" s="29">
        <f t="shared" si="98"/>
        <v>0</v>
      </c>
      <c r="AC309" s="29">
        <f t="shared" si="99"/>
        <v>0</v>
      </c>
      <c r="AD309" s="29">
        <f t="shared" si="100"/>
        <v>0</v>
      </c>
      <c r="AE309" s="29">
        <f t="shared" si="101"/>
        <v>0</v>
      </c>
      <c r="AF309" s="29">
        <f t="shared" si="102"/>
        <v>0</v>
      </c>
      <c r="AG309" s="29">
        <f t="shared" si="103"/>
        <v>0</v>
      </c>
      <c r="AH309" s="29">
        <f t="shared" si="104"/>
        <v>0</v>
      </c>
      <c r="AI309" s="29">
        <f t="shared" si="105"/>
        <v>0</v>
      </c>
      <c r="AJ309" s="29">
        <f t="shared" si="106"/>
        <v>0</v>
      </c>
      <c r="AK309" s="29">
        <f t="shared" si="107"/>
        <v>0</v>
      </c>
      <c r="AL309" s="29">
        <f t="shared" si="108"/>
        <v>0</v>
      </c>
      <c r="AM309" s="29">
        <f t="shared" si="109"/>
        <v>0</v>
      </c>
      <c r="AN309" s="29">
        <f t="shared" si="110"/>
        <v>0</v>
      </c>
      <c r="AO309" s="29">
        <f t="shared" si="111"/>
        <v>1</v>
      </c>
      <c r="AP309" s="29"/>
      <c r="AQ309" s="29"/>
      <c r="AR309" s="29">
        <f t="shared" si="112"/>
        <v>2</v>
      </c>
      <c r="AS309" s="29">
        <f t="shared" si="113"/>
        <v>2</v>
      </c>
      <c r="AT309" s="29" t="str">
        <f t="shared" si="114"/>
        <v>Correct</v>
      </c>
      <c r="AU309" s="29"/>
      <c r="AV309" s="96" t="str">
        <f>IFERROR(VLOOKUP(Table1[[#This Row],[RespondentID]],'All Data'!$A:$CO,87,FALSE),"unknown")</f>
        <v>Man</v>
      </c>
      <c r="AW309" s="96" t="str">
        <f>IFERROR(VLOOKUP(Table1[[#This Row],[RespondentID]],'All Data'!$A:$CO,88,FALSE),"unknown")</f>
        <v>35-44 years</v>
      </c>
      <c r="AX309" s="96" t="str">
        <f>IFERROR(VLOOKUP(Table1[[#This Row],[RespondentID]],'All Data'!$A:$CO,89,FALSE),"unknown")</f>
        <v>Queens</v>
      </c>
      <c r="AY309" s="96">
        <f>IFERROR(VLOOKUP(Table1[[#This Row],[RespondentID]],'All Data'!$A:$CO,90,FALSE),"unknown")</f>
        <v>11365</v>
      </c>
      <c r="AZ309" s="96">
        <f>IFERROR(VLOOKUP(Table1[[#This Row],[RespondentID]],'All Data'!$A:$CO,91,FALSE),"unknown")</f>
        <v>0</v>
      </c>
      <c r="BA309" s="96" t="str">
        <f>IFERROR(VLOOKUP(Table1[[#This Row],[RespondentID]],'All Data'!$A:$CO,92,FALSE),"unknown")</f>
        <v>Hispanic or Latino</v>
      </c>
      <c r="BB309" s="96" t="str">
        <f>IFERROR(VLOOKUP(Table1[[#This Row],[RespondentID]],'All Data'!$A:$CO,93,FALSE),"unknown")</f>
        <v>English, Spanish</v>
      </c>
      <c r="BC309" s="96" t="str">
        <f>IFERROR(VLOOKUP(Table1[[#This Row],[RespondentID]],'All Data'!$A:$CW,94,FALSE),"unknown")</f>
        <v>$0-$19,999</v>
      </c>
      <c r="BD309" s="96" t="str">
        <f>IFERROR(VLOOKUP(Table1[[#This Row],[RespondentID]],'All Data'!$A:$CW,95,FALSE),"unknown")</f>
        <v>Some high school</v>
      </c>
      <c r="BE309" s="96" t="str">
        <f>IFERROR(VLOOKUP(Table1[[#This Row],[RespondentID]],'All Data'!$A:$CW,96,FALSE),"unknown")</f>
        <v>Employed for wages</v>
      </c>
      <c r="BF309" s="96" t="str">
        <f>IFERROR(VLOOKUP(Table1[[#This Row],[RespondentID]],'All Data'!$A:$CW,97,FALSE),"unknown")</f>
        <v>Yes</v>
      </c>
      <c r="BG309" s="96" t="str">
        <f>IFERROR(VLOOKUP(Table1[[#This Row],[RespondentID]],'All Data'!$A:$CW,98,FALSE),"unknown")</f>
        <v>Medicare</v>
      </c>
      <c r="BH309" s="96">
        <f>IFERROR(VLOOKUP(Table1[[#This Row],[RespondentID]],'All Data'!$A:$CW,99,FALSE),"unknown")</f>
        <v>0</v>
      </c>
    </row>
    <row r="310" spans="1:60">
      <c r="A310">
        <v>18039476530</v>
      </c>
      <c r="U310" s="29">
        <f t="shared" si="92"/>
        <v>0</v>
      </c>
      <c r="V310" s="29" t="e">
        <f t="shared" si="93"/>
        <v>#DIV/0!</v>
      </c>
      <c r="W310" s="29"/>
      <c r="X310" s="29">
        <f t="shared" si="94"/>
        <v>0</v>
      </c>
      <c r="Y310" s="29">
        <f t="shared" si="95"/>
        <v>0</v>
      </c>
      <c r="Z310" s="29">
        <f t="shared" si="96"/>
        <v>0</v>
      </c>
      <c r="AA310" s="29">
        <f t="shared" si="97"/>
        <v>0</v>
      </c>
      <c r="AB310" s="29">
        <f t="shared" si="98"/>
        <v>0</v>
      </c>
      <c r="AC310" s="29">
        <f t="shared" si="99"/>
        <v>0</v>
      </c>
      <c r="AD310" s="29">
        <f t="shared" si="100"/>
        <v>0</v>
      </c>
      <c r="AE310" s="29">
        <f t="shared" si="101"/>
        <v>0</v>
      </c>
      <c r="AF310" s="29">
        <f t="shared" si="102"/>
        <v>0</v>
      </c>
      <c r="AG310" s="29">
        <f t="shared" si="103"/>
        <v>0</v>
      </c>
      <c r="AH310" s="29">
        <f t="shared" si="104"/>
        <v>0</v>
      </c>
      <c r="AI310" s="29">
        <f t="shared" si="105"/>
        <v>0</v>
      </c>
      <c r="AJ310" s="29">
        <f t="shared" si="106"/>
        <v>0</v>
      </c>
      <c r="AK310" s="29">
        <f t="shared" si="107"/>
        <v>0</v>
      </c>
      <c r="AL310" s="29">
        <f t="shared" si="108"/>
        <v>0</v>
      </c>
      <c r="AM310" s="29">
        <f t="shared" si="109"/>
        <v>0</v>
      </c>
      <c r="AN310" s="29">
        <f t="shared" si="110"/>
        <v>0</v>
      </c>
      <c r="AO310" s="29">
        <f t="shared" si="111"/>
        <v>0</v>
      </c>
      <c r="AP310" s="29"/>
      <c r="AQ310" s="29"/>
      <c r="AR310" s="29">
        <f t="shared" si="112"/>
        <v>0</v>
      </c>
      <c r="AS310" s="29">
        <f t="shared" si="113"/>
        <v>0</v>
      </c>
      <c r="AT310" s="29" t="str">
        <f t="shared" si="114"/>
        <v>Correct</v>
      </c>
      <c r="AU310" s="29"/>
      <c r="AV310" s="96" t="str">
        <f>IFERROR(VLOOKUP(Table1[[#This Row],[RespondentID]],'All Data'!$A:$CO,87,FALSE),"unknown")</f>
        <v>Man</v>
      </c>
      <c r="AW310" s="96" t="str">
        <f>IFERROR(VLOOKUP(Table1[[#This Row],[RespondentID]],'All Data'!$A:$CO,88,FALSE),"unknown")</f>
        <v>45-54 years</v>
      </c>
      <c r="AX310" s="96" t="str">
        <f>IFERROR(VLOOKUP(Table1[[#This Row],[RespondentID]],'All Data'!$A:$CO,89,FALSE),"unknown")</f>
        <v>Suffolk</v>
      </c>
      <c r="AY310" s="96" t="str">
        <f>IFERROR(VLOOKUP(Table1[[#This Row],[RespondentID]],'All Data'!$A:$CO,90,FALSE),"unknown")</f>
        <v>Huntington Station, 11746</v>
      </c>
      <c r="AZ310" s="96">
        <f>IFERROR(VLOOKUP(Table1[[#This Row],[RespondentID]],'All Data'!$A:$CO,91,FALSE),"unknown")</f>
        <v>0</v>
      </c>
      <c r="BA310" s="96" t="str">
        <f>IFERROR(VLOOKUP(Table1[[#This Row],[RespondentID]],'All Data'!$A:$CO,92,FALSE),"unknown")</f>
        <v>Hispanic or Latino</v>
      </c>
      <c r="BB310" s="96" t="str">
        <f>IFERROR(VLOOKUP(Table1[[#This Row],[RespondentID]],'All Data'!$A:$CO,93,FALSE),"unknown")</f>
        <v>English, Spanish</v>
      </c>
      <c r="BC310" s="96" t="str">
        <f>IFERROR(VLOOKUP(Table1[[#This Row],[RespondentID]],'All Data'!$A:$CW,94,FALSE),"unknown")</f>
        <v>$0-$19,999</v>
      </c>
      <c r="BD310" s="96" t="str">
        <f>IFERROR(VLOOKUP(Table1[[#This Row],[RespondentID]],'All Data'!$A:$CW,95,FALSE),"unknown")</f>
        <v>Some high school</v>
      </c>
      <c r="BE310" s="96">
        <f>IFERROR(VLOOKUP(Table1[[#This Row],[RespondentID]],'All Data'!$A:$CW,96,FALSE),"unknown")</f>
        <v>0</v>
      </c>
      <c r="BF310" s="96">
        <f>IFERROR(VLOOKUP(Table1[[#This Row],[RespondentID]],'All Data'!$A:$CW,97,FALSE),"unknown")</f>
        <v>0</v>
      </c>
      <c r="BG310" s="96" t="str">
        <f>IFERROR(VLOOKUP(Table1[[#This Row],[RespondentID]],'All Data'!$A:$CW,98,FALSE),"unknown")</f>
        <v>Medicare</v>
      </c>
      <c r="BH310" s="96">
        <f>IFERROR(VLOOKUP(Table1[[#This Row],[RespondentID]],'All Data'!$A:$CW,99,FALSE),"unknown")</f>
        <v>0</v>
      </c>
    </row>
    <row r="311" spans="1:60">
      <c r="A311">
        <v>18039476423</v>
      </c>
      <c r="E311" t="s">
        <v>17</v>
      </c>
      <c r="O311" t="s">
        <v>20</v>
      </c>
      <c r="U311" s="29">
        <f t="shared" si="92"/>
        <v>2</v>
      </c>
      <c r="V311" s="29">
        <f t="shared" si="93"/>
        <v>1.5</v>
      </c>
      <c r="W311" s="29"/>
      <c r="X311" s="29">
        <f t="shared" si="94"/>
        <v>0</v>
      </c>
      <c r="Y311" s="29">
        <f t="shared" si="95"/>
        <v>0</v>
      </c>
      <c r="Z311" s="29">
        <f t="shared" si="96"/>
        <v>0</v>
      </c>
      <c r="AA311" s="29">
        <f t="shared" si="97"/>
        <v>1</v>
      </c>
      <c r="AB311" s="29">
        <f t="shared" si="98"/>
        <v>0</v>
      </c>
      <c r="AC311" s="29">
        <f t="shared" si="99"/>
        <v>0</v>
      </c>
      <c r="AD311" s="29">
        <f t="shared" si="100"/>
        <v>0</v>
      </c>
      <c r="AE311" s="29">
        <f t="shared" si="101"/>
        <v>0</v>
      </c>
      <c r="AF311" s="29">
        <f t="shared" si="102"/>
        <v>0</v>
      </c>
      <c r="AG311" s="29">
        <f t="shared" si="103"/>
        <v>0</v>
      </c>
      <c r="AH311" s="29">
        <f t="shared" si="104"/>
        <v>0</v>
      </c>
      <c r="AI311" s="29">
        <f t="shared" si="105"/>
        <v>0</v>
      </c>
      <c r="AJ311" s="29">
        <f t="shared" si="106"/>
        <v>0</v>
      </c>
      <c r="AK311" s="29">
        <f t="shared" si="107"/>
        <v>1</v>
      </c>
      <c r="AL311" s="29">
        <f t="shared" si="108"/>
        <v>0</v>
      </c>
      <c r="AM311" s="29">
        <f t="shared" si="109"/>
        <v>0</v>
      </c>
      <c r="AN311" s="29">
        <f t="shared" si="110"/>
        <v>0</v>
      </c>
      <c r="AO311" s="29">
        <f t="shared" si="111"/>
        <v>0</v>
      </c>
      <c r="AP311" s="29"/>
      <c r="AQ311" s="29"/>
      <c r="AR311" s="29">
        <f t="shared" si="112"/>
        <v>2</v>
      </c>
      <c r="AS311" s="29">
        <f t="shared" si="113"/>
        <v>2</v>
      </c>
      <c r="AT311" s="29" t="str">
        <f t="shared" si="114"/>
        <v>Correct</v>
      </c>
      <c r="AU311" s="29"/>
      <c r="AV311" s="96" t="str">
        <f>IFERROR(VLOOKUP(Table1[[#This Row],[RespondentID]],'All Data'!$A:$CO,87,FALSE),"unknown")</f>
        <v>Man</v>
      </c>
      <c r="AW311" s="96" t="str">
        <f>IFERROR(VLOOKUP(Table1[[#This Row],[RespondentID]],'All Data'!$A:$CO,88,FALSE),"unknown")</f>
        <v>18-24 years</v>
      </c>
      <c r="AX311" s="96" t="str">
        <f>IFERROR(VLOOKUP(Table1[[#This Row],[RespondentID]],'All Data'!$A:$CO,89,FALSE),"unknown")</f>
        <v>Suffolk</v>
      </c>
      <c r="AY311" s="96" t="str">
        <f>IFERROR(VLOOKUP(Table1[[#This Row],[RespondentID]],'All Data'!$A:$CO,90,FALSE),"unknown")</f>
        <v>Deer Park, 11729</v>
      </c>
      <c r="AZ311" s="96" t="str">
        <f>IFERROR(VLOOKUP(Table1[[#This Row],[RespondentID]],'All Data'!$A:$CO,91,FALSE),"unknown")</f>
        <v>White</v>
      </c>
      <c r="BA311" s="96" t="str">
        <f>IFERROR(VLOOKUP(Table1[[#This Row],[RespondentID]],'All Data'!$A:$CO,92,FALSE),"unknown")</f>
        <v>Not Hispanic or Latino</v>
      </c>
      <c r="BB311" s="96" t="str">
        <f>IFERROR(VLOOKUP(Table1[[#This Row],[RespondentID]],'All Data'!$A:$CO,93,FALSE),"unknown")</f>
        <v>English</v>
      </c>
      <c r="BC311" s="96" t="str">
        <f>IFERROR(VLOOKUP(Table1[[#This Row],[RespondentID]],'All Data'!$A:$CW,94,FALSE),"unknown")</f>
        <v>$0-$19,999</v>
      </c>
      <c r="BD311" s="96" t="str">
        <f>IFERROR(VLOOKUP(Table1[[#This Row],[RespondentID]],'All Data'!$A:$CW,95,FALSE),"unknown")</f>
        <v>Some high school</v>
      </c>
      <c r="BE311" s="96" t="str">
        <f>IFERROR(VLOOKUP(Table1[[#This Row],[RespondentID]],'All Data'!$A:$CW,96,FALSE),"unknown")</f>
        <v>Student</v>
      </c>
      <c r="BF311" s="96" t="str">
        <f>IFERROR(VLOOKUP(Table1[[#This Row],[RespondentID]],'All Data'!$A:$CW,97,FALSE),"unknown")</f>
        <v>Yes</v>
      </c>
      <c r="BG311" s="96" t="str">
        <f>IFERROR(VLOOKUP(Table1[[#This Row],[RespondentID]],'All Data'!$A:$CW,98,FALSE),"unknown")</f>
        <v>Medicare</v>
      </c>
      <c r="BH311" s="96">
        <f>IFERROR(VLOOKUP(Table1[[#This Row],[RespondentID]],'All Data'!$A:$CW,99,FALSE),"unknown")</f>
        <v>0</v>
      </c>
    </row>
    <row r="312" spans="1:60">
      <c r="A312">
        <v>18039476306</v>
      </c>
      <c r="E312" t="s">
        <v>17</v>
      </c>
      <c r="S312" t="s">
        <v>63</v>
      </c>
      <c r="U312" s="29">
        <f t="shared" si="92"/>
        <v>2</v>
      </c>
      <c r="V312" s="29">
        <f t="shared" si="93"/>
        <v>1.5</v>
      </c>
      <c r="W312" s="29"/>
      <c r="X312" s="29">
        <f t="shared" si="94"/>
        <v>0</v>
      </c>
      <c r="Y312" s="29">
        <f t="shared" si="95"/>
        <v>0</v>
      </c>
      <c r="Z312" s="29">
        <f t="shared" si="96"/>
        <v>0</v>
      </c>
      <c r="AA312" s="29">
        <f t="shared" si="97"/>
        <v>1</v>
      </c>
      <c r="AB312" s="29">
        <f t="shared" si="98"/>
        <v>0</v>
      </c>
      <c r="AC312" s="29">
        <f t="shared" si="99"/>
        <v>0</v>
      </c>
      <c r="AD312" s="29">
        <f t="shared" si="100"/>
        <v>0</v>
      </c>
      <c r="AE312" s="29">
        <f t="shared" si="101"/>
        <v>0</v>
      </c>
      <c r="AF312" s="29">
        <f t="shared" si="102"/>
        <v>0</v>
      </c>
      <c r="AG312" s="29">
        <f t="shared" si="103"/>
        <v>0</v>
      </c>
      <c r="AH312" s="29">
        <f t="shared" si="104"/>
        <v>0</v>
      </c>
      <c r="AI312" s="29">
        <f t="shared" si="105"/>
        <v>0</v>
      </c>
      <c r="AJ312" s="29">
        <f t="shared" si="106"/>
        <v>0</v>
      </c>
      <c r="AK312" s="29">
        <f t="shared" si="107"/>
        <v>0</v>
      </c>
      <c r="AL312" s="29">
        <f t="shared" si="108"/>
        <v>0</v>
      </c>
      <c r="AM312" s="29">
        <f t="shared" si="109"/>
        <v>0</v>
      </c>
      <c r="AN312" s="29">
        <f t="shared" si="110"/>
        <v>0</v>
      </c>
      <c r="AO312" s="29">
        <f t="shared" si="111"/>
        <v>1</v>
      </c>
      <c r="AP312" s="29"/>
      <c r="AQ312" s="29"/>
      <c r="AR312" s="29">
        <f t="shared" si="112"/>
        <v>2</v>
      </c>
      <c r="AS312" s="29">
        <f t="shared" si="113"/>
        <v>2</v>
      </c>
      <c r="AT312" s="29" t="str">
        <f t="shared" si="114"/>
        <v>Correct</v>
      </c>
      <c r="AU312" s="29"/>
      <c r="AV312" s="96" t="str">
        <f>IFERROR(VLOOKUP(Table1[[#This Row],[RespondentID]],'All Data'!$A:$CO,87,FALSE),"unknown")</f>
        <v>Woman</v>
      </c>
      <c r="AW312" s="96" t="str">
        <f>IFERROR(VLOOKUP(Table1[[#This Row],[RespondentID]],'All Data'!$A:$CO,88,FALSE),"unknown")</f>
        <v>25-34 years</v>
      </c>
      <c r="AX312" s="96" t="str">
        <f>IFERROR(VLOOKUP(Table1[[#This Row],[RespondentID]],'All Data'!$A:$CO,89,FALSE),"unknown")</f>
        <v>Queens</v>
      </c>
      <c r="AY312" s="96">
        <f>IFERROR(VLOOKUP(Table1[[#This Row],[RespondentID]],'All Data'!$A:$CO,90,FALSE),"unknown")</f>
        <v>11365</v>
      </c>
      <c r="AZ312" s="96">
        <f>IFERROR(VLOOKUP(Table1[[#This Row],[RespondentID]],'All Data'!$A:$CO,91,FALSE),"unknown")</f>
        <v>0</v>
      </c>
      <c r="BA312" s="96" t="str">
        <f>IFERROR(VLOOKUP(Table1[[#This Row],[RespondentID]],'All Data'!$A:$CO,92,FALSE),"unknown")</f>
        <v>Hispanic or Latino</v>
      </c>
      <c r="BB312" s="96" t="str">
        <f>IFERROR(VLOOKUP(Table1[[#This Row],[RespondentID]],'All Data'!$A:$CO,93,FALSE),"unknown")</f>
        <v>English, Spanish</v>
      </c>
      <c r="BC312" s="96" t="str">
        <f>IFERROR(VLOOKUP(Table1[[#This Row],[RespondentID]],'All Data'!$A:$CW,94,FALSE),"unknown")</f>
        <v>$20,000 to $34,999</v>
      </c>
      <c r="BD312" s="96" t="str">
        <f>IFERROR(VLOOKUP(Table1[[#This Row],[RespondentID]],'All Data'!$A:$CW,95,FALSE),"unknown")</f>
        <v>Some college</v>
      </c>
      <c r="BE312" s="96">
        <f>IFERROR(VLOOKUP(Table1[[#This Row],[RespondentID]],'All Data'!$A:$CW,96,FALSE),"unknown")</f>
        <v>0</v>
      </c>
      <c r="BF312" s="96" t="str">
        <f>IFERROR(VLOOKUP(Table1[[#This Row],[RespondentID]],'All Data'!$A:$CW,97,FALSE),"unknown")</f>
        <v>Yes</v>
      </c>
      <c r="BG312" s="96" t="str">
        <f>IFERROR(VLOOKUP(Table1[[#This Row],[RespondentID]],'All Data'!$A:$CW,98,FALSE),"unknown")</f>
        <v>Medicare</v>
      </c>
      <c r="BH312" s="96">
        <f>IFERROR(VLOOKUP(Table1[[#This Row],[RespondentID]],'All Data'!$A:$CW,99,FALSE),"unknown")</f>
        <v>0</v>
      </c>
    </row>
    <row r="313" spans="1:60">
      <c r="A313">
        <v>18039394151</v>
      </c>
      <c r="B313" t="s">
        <v>49</v>
      </c>
      <c r="H313" t="s">
        <v>54</v>
      </c>
      <c r="K313" t="s">
        <v>57</v>
      </c>
      <c r="L313" t="s">
        <v>58</v>
      </c>
      <c r="N313" t="s">
        <v>24</v>
      </c>
      <c r="U313" s="29">
        <f t="shared" si="92"/>
        <v>5</v>
      </c>
      <c r="V313" s="29">
        <f t="shared" si="93"/>
        <v>0.6</v>
      </c>
      <c r="W313" s="29"/>
      <c r="X313" s="29">
        <f t="shared" si="94"/>
        <v>0.6</v>
      </c>
      <c r="Y313" s="29">
        <f t="shared" si="95"/>
        <v>0</v>
      </c>
      <c r="Z313" s="29">
        <f t="shared" si="96"/>
        <v>0</v>
      </c>
      <c r="AA313" s="29">
        <f t="shared" si="97"/>
        <v>0</v>
      </c>
      <c r="AB313" s="29">
        <f t="shared" si="98"/>
        <v>0</v>
      </c>
      <c r="AC313" s="29">
        <f t="shared" si="99"/>
        <v>0</v>
      </c>
      <c r="AD313" s="29">
        <f t="shared" si="100"/>
        <v>0.6</v>
      </c>
      <c r="AE313" s="29">
        <f t="shared" si="101"/>
        <v>0</v>
      </c>
      <c r="AF313" s="29">
        <f t="shared" si="102"/>
        <v>0</v>
      </c>
      <c r="AG313" s="29">
        <f t="shared" si="103"/>
        <v>0.6</v>
      </c>
      <c r="AH313" s="29">
        <f t="shared" si="104"/>
        <v>0.6</v>
      </c>
      <c r="AI313" s="29">
        <f t="shared" si="105"/>
        <v>0</v>
      </c>
      <c r="AJ313" s="29">
        <f t="shared" si="106"/>
        <v>0.6</v>
      </c>
      <c r="AK313" s="29">
        <f t="shared" si="107"/>
        <v>0</v>
      </c>
      <c r="AL313" s="29">
        <f t="shared" si="108"/>
        <v>0</v>
      </c>
      <c r="AM313" s="29">
        <f t="shared" si="109"/>
        <v>0</v>
      </c>
      <c r="AN313" s="29">
        <f t="shared" si="110"/>
        <v>0</v>
      </c>
      <c r="AO313" s="29">
        <f t="shared" si="111"/>
        <v>0</v>
      </c>
      <c r="AP313" s="29"/>
      <c r="AQ313" s="29"/>
      <c r="AR313" s="29">
        <f t="shared" si="112"/>
        <v>3</v>
      </c>
      <c r="AS313" s="29">
        <f t="shared" si="113"/>
        <v>5</v>
      </c>
      <c r="AT313" s="29" t="str">
        <f t="shared" si="114"/>
        <v>Correct</v>
      </c>
      <c r="AU313" s="29"/>
      <c r="AV313" s="96" t="str">
        <f>IFERROR(VLOOKUP(Table1[[#This Row],[RespondentID]],'All Data'!$A:$CO,87,FALSE),"unknown")</f>
        <v>Man</v>
      </c>
      <c r="AW313" s="96" t="str">
        <f>IFERROR(VLOOKUP(Table1[[#This Row],[RespondentID]],'All Data'!$A:$CO,88,FALSE),"unknown")</f>
        <v>55-64 years</v>
      </c>
      <c r="AX313" s="96" t="str">
        <f>IFERROR(VLOOKUP(Table1[[#This Row],[RespondentID]],'All Data'!$A:$CO,89,FALSE),"unknown")</f>
        <v>Nassau</v>
      </c>
      <c r="AY313" s="96" t="str">
        <f>IFERROR(VLOOKUP(Table1[[#This Row],[RespondentID]],'All Data'!$A:$CO,90,FALSE),"unknown")</f>
        <v>Glen Cove, 11542</v>
      </c>
      <c r="AZ313" s="96" t="str">
        <f>IFERROR(VLOOKUP(Table1[[#This Row],[RespondentID]],'All Data'!$A:$CO,91,FALSE),"unknown")</f>
        <v>White</v>
      </c>
      <c r="BA313" s="96" t="str">
        <f>IFERROR(VLOOKUP(Table1[[#This Row],[RespondentID]],'All Data'!$A:$CO,92,FALSE),"unknown")</f>
        <v>Not Hispanic or Latino</v>
      </c>
      <c r="BB313" s="96" t="str">
        <f>IFERROR(VLOOKUP(Table1[[#This Row],[RespondentID]],'All Data'!$A:$CO,93,FALSE),"unknown")</f>
        <v>English</v>
      </c>
      <c r="BC313" s="96" t="str">
        <f>IFERROR(VLOOKUP(Table1[[#This Row],[RespondentID]],'All Data'!$A:$CW,94,FALSE),"unknown")</f>
        <v>$20,000 to $34,999</v>
      </c>
      <c r="BD313" s="96" t="str">
        <f>IFERROR(VLOOKUP(Table1[[#This Row],[RespondentID]],'All Data'!$A:$CW,95,FALSE),"unknown")</f>
        <v>High school graduate</v>
      </c>
      <c r="BE313" s="96" t="str">
        <f>IFERROR(VLOOKUP(Table1[[#This Row],[RespondentID]],'All Data'!$A:$CW,96,FALSE),"unknown")</f>
        <v>Out of work, but not currently looking</v>
      </c>
      <c r="BF313" s="96" t="str">
        <f>IFERROR(VLOOKUP(Table1[[#This Row],[RespondentID]],'All Data'!$A:$CW,97,FALSE),"unknown")</f>
        <v>Yes</v>
      </c>
      <c r="BG313" s="96" t="str">
        <f>IFERROR(VLOOKUP(Table1[[#This Row],[RespondentID]],'All Data'!$A:$CW,98,FALSE),"unknown")</f>
        <v>Medicaid, Medicare</v>
      </c>
      <c r="BH313" s="96" t="str">
        <f>IFERROR(VLOOKUP(Table1[[#This Row],[RespondentID]],'All Data'!$A:$CW,99,FALSE),"unknown")</f>
        <v>Yes</v>
      </c>
    </row>
    <row r="314" spans="1:60">
      <c r="A314">
        <v>18039217999</v>
      </c>
      <c r="D314" t="s">
        <v>51</v>
      </c>
      <c r="G314" t="s">
        <v>53</v>
      </c>
      <c r="I314" t="s">
        <v>55</v>
      </c>
      <c r="S314" t="s">
        <v>63</v>
      </c>
      <c r="U314" s="29">
        <f t="shared" si="92"/>
        <v>4</v>
      </c>
      <c r="V314" s="29">
        <f t="shared" si="93"/>
        <v>0.75</v>
      </c>
      <c r="W314" s="29"/>
      <c r="X314" s="29">
        <f t="shared" si="94"/>
        <v>0</v>
      </c>
      <c r="Y314" s="29">
        <f t="shared" si="95"/>
        <v>0</v>
      </c>
      <c r="Z314" s="29">
        <f t="shared" si="96"/>
        <v>0.75</v>
      </c>
      <c r="AA314" s="29">
        <f t="shared" si="97"/>
        <v>0</v>
      </c>
      <c r="AB314" s="29">
        <f t="shared" si="98"/>
        <v>0</v>
      </c>
      <c r="AC314" s="29">
        <f t="shared" si="99"/>
        <v>0.75</v>
      </c>
      <c r="AD314" s="29">
        <f t="shared" si="100"/>
        <v>0</v>
      </c>
      <c r="AE314" s="29">
        <f t="shared" si="101"/>
        <v>0.75</v>
      </c>
      <c r="AF314" s="29">
        <f t="shared" si="102"/>
        <v>0</v>
      </c>
      <c r="AG314" s="29">
        <f t="shared" si="103"/>
        <v>0</v>
      </c>
      <c r="AH314" s="29">
        <f t="shared" si="104"/>
        <v>0</v>
      </c>
      <c r="AI314" s="29">
        <f t="shared" si="105"/>
        <v>0</v>
      </c>
      <c r="AJ314" s="29">
        <f t="shared" si="106"/>
        <v>0</v>
      </c>
      <c r="AK314" s="29">
        <f t="shared" si="107"/>
        <v>0</v>
      </c>
      <c r="AL314" s="29">
        <f t="shared" si="108"/>
        <v>0</v>
      </c>
      <c r="AM314" s="29">
        <f t="shared" si="109"/>
        <v>0</v>
      </c>
      <c r="AN314" s="29">
        <f t="shared" si="110"/>
        <v>0</v>
      </c>
      <c r="AO314" s="29">
        <f t="shared" si="111"/>
        <v>0.75</v>
      </c>
      <c r="AP314" s="29"/>
      <c r="AQ314" s="29"/>
      <c r="AR314" s="29">
        <f t="shared" si="112"/>
        <v>3</v>
      </c>
      <c r="AS314" s="29">
        <f t="shared" si="113"/>
        <v>4</v>
      </c>
      <c r="AT314" s="29" t="str">
        <f t="shared" si="114"/>
        <v>Correct</v>
      </c>
      <c r="AU314" s="29"/>
      <c r="AV314" s="96" t="str">
        <f>IFERROR(VLOOKUP(Table1[[#This Row],[RespondentID]],'All Data'!$A:$CO,87,FALSE),"unknown")</f>
        <v>Woman</v>
      </c>
      <c r="AW314" s="96" t="str">
        <f>IFERROR(VLOOKUP(Table1[[#This Row],[RespondentID]],'All Data'!$A:$CO,88,FALSE),"unknown")</f>
        <v>45-54 years</v>
      </c>
      <c r="AX314" s="96" t="str">
        <f>IFERROR(VLOOKUP(Table1[[#This Row],[RespondentID]],'All Data'!$A:$CO,89,FALSE),"unknown")</f>
        <v>Suffolk</v>
      </c>
      <c r="AY314" s="96" t="str">
        <f>IFERROR(VLOOKUP(Table1[[#This Row],[RespondentID]],'All Data'!$A:$CO,90,FALSE),"unknown")</f>
        <v>Old Field, 11733</v>
      </c>
      <c r="AZ314" s="96" t="str">
        <f>IFERROR(VLOOKUP(Table1[[#This Row],[RespondentID]],'All Data'!$A:$CO,91,FALSE),"unknown")</f>
        <v>White</v>
      </c>
      <c r="BA314" s="96" t="str">
        <f>IFERROR(VLOOKUP(Table1[[#This Row],[RespondentID]],'All Data'!$A:$CO,92,FALSE),"unknown")</f>
        <v>Not Hispanic or Latino</v>
      </c>
      <c r="BB314" s="96" t="str">
        <f>IFERROR(VLOOKUP(Table1[[#This Row],[RespondentID]],'All Data'!$A:$CO,93,FALSE),"unknown")</f>
        <v>English</v>
      </c>
      <c r="BC314" s="96" t="str">
        <f>IFERROR(VLOOKUP(Table1[[#This Row],[RespondentID]],'All Data'!$A:$CW,94,FALSE),"unknown")</f>
        <v>Over $125,000</v>
      </c>
      <c r="BD314" s="96" t="str">
        <f>IFERROR(VLOOKUP(Table1[[#This Row],[RespondentID]],'All Data'!$A:$CW,95,FALSE),"unknown")</f>
        <v>Graduate school</v>
      </c>
      <c r="BE314" s="96" t="str">
        <f>IFERROR(VLOOKUP(Table1[[#This Row],[RespondentID]],'All Data'!$A:$CW,96,FALSE),"unknown")</f>
        <v>Employed for wages</v>
      </c>
      <c r="BF314" s="96" t="str">
        <f>IFERROR(VLOOKUP(Table1[[#This Row],[RespondentID]],'All Data'!$A:$CW,97,FALSE),"unknown")</f>
        <v>Yes</v>
      </c>
      <c r="BG314" s="96" t="str">
        <f>IFERROR(VLOOKUP(Table1[[#This Row],[RespondentID]],'All Data'!$A:$CW,98,FALSE),"unknown")</f>
        <v>Private/Commercial</v>
      </c>
      <c r="BH314" s="96" t="str">
        <f>IFERROR(VLOOKUP(Table1[[#This Row],[RespondentID]],'All Data'!$A:$CW,99,FALSE),"unknown")</f>
        <v>Yes</v>
      </c>
    </row>
    <row r="315" spans="1:60">
      <c r="A315">
        <v>18039200587</v>
      </c>
      <c r="H315" t="s">
        <v>54</v>
      </c>
      <c r="K315" t="s">
        <v>57</v>
      </c>
      <c r="S315" t="s">
        <v>63</v>
      </c>
      <c r="U315" s="29">
        <f t="shared" si="92"/>
        <v>3</v>
      </c>
      <c r="V315" s="29">
        <f t="shared" si="93"/>
        <v>1</v>
      </c>
      <c r="W315" s="29"/>
      <c r="X315" s="29">
        <f t="shared" si="94"/>
        <v>0</v>
      </c>
      <c r="Y315" s="29">
        <f t="shared" si="95"/>
        <v>0</v>
      </c>
      <c r="Z315" s="29">
        <f t="shared" si="96"/>
        <v>0</v>
      </c>
      <c r="AA315" s="29">
        <f t="shared" si="97"/>
        <v>0</v>
      </c>
      <c r="AB315" s="29">
        <f t="shared" si="98"/>
        <v>0</v>
      </c>
      <c r="AC315" s="29">
        <f t="shared" si="99"/>
        <v>0</v>
      </c>
      <c r="AD315" s="29">
        <f t="shared" si="100"/>
        <v>1</v>
      </c>
      <c r="AE315" s="29">
        <f t="shared" si="101"/>
        <v>0</v>
      </c>
      <c r="AF315" s="29">
        <f t="shared" si="102"/>
        <v>0</v>
      </c>
      <c r="AG315" s="29">
        <f t="shared" si="103"/>
        <v>1</v>
      </c>
      <c r="AH315" s="29">
        <f t="shared" si="104"/>
        <v>0</v>
      </c>
      <c r="AI315" s="29">
        <f t="shared" si="105"/>
        <v>0</v>
      </c>
      <c r="AJ315" s="29">
        <f t="shared" si="106"/>
        <v>0</v>
      </c>
      <c r="AK315" s="29">
        <f t="shared" si="107"/>
        <v>0</v>
      </c>
      <c r="AL315" s="29">
        <f t="shared" si="108"/>
        <v>0</v>
      </c>
      <c r="AM315" s="29">
        <f t="shared" si="109"/>
        <v>0</v>
      </c>
      <c r="AN315" s="29">
        <f t="shared" si="110"/>
        <v>0</v>
      </c>
      <c r="AO315" s="29">
        <f t="shared" si="111"/>
        <v>1</v>
      </c>
      <c r="AP315" s="29"/>
      <c r="AQ315" s="29"/>
      <c r="AR315" s="29">
        <f t="shared" si="112"/>
        <v>3</v>
      </c>
      <c r="AS315" s="29">
        <f t="shared" si="113"/>
        <v>3</v>
      </c>
      <c r="AT315" s="29" t="str">
        <f t="shared" si="114"/>
        <v>Correct</v>
      </c>
      <c r="AU315" s="29"/>
      <c r="AV315" s="96">
        <f>IFERROR(VLOOKUP(Table1[[#This Row],[RespondentID]],'All Data'!$A:$CO,87,FALSE),"unknown")</f>
        <v>0</v>
      </c>
      <c r="AW315" s="96" t="str">
        <f>IFERROR(VLOOKUP(Table1[[#This Row],[RespondentID]],'All Data'!$A:$CO,88,FALSE),"unknown")</f>
        <v>25-34 years</v>
      </c>
      <c r="AX315" s="96">
        <f>IFERROR(VLOOKUP(Table1[[#This Row],[RespondentID]],'All Data'!$A:$CO,89,FALSE),"unknown")</f>
        <v>0</v>
      </c>
      <c r="AY315" s="96">
        <f>IFERROR(VLOOKUP(Table1[[#This Row],[RespondentID]],'All Data'!$A:$CO,90,FALSE),"unknown")</f>
        <v>0</v>
      </c>
      <c r="AZ315" s="96" t="str">
        <f>IFERROR(VLOOKUP(Table1[[#This Row],[RespondentID]],'All Data'!$A:$CO,91,FALSE),"unknown")</f>
        <v>White</v>
      </c>
      <c r="BA315" s="96">
        <f>IFERROR(VLOOKUP(Table1[[#This Row],[RespondentID]],'All Data'!$A:$CO,92,FALSE),"unknown")</f>
        <v>0</v>
      </c>
      <c r="BB315" s="96" t="str">
        <f>IFERROR(VLOOKUP(Table1[[#This Row],[RespondentID]],'All Data'!$A:$CO,93,FALSE),"unknown")</f>
        <v>English</v>
      </c>
      <c r="BC315" s="96" t="str">
        <f>IFERROR(VLOOKUP(Table1[[#This Row],[RespondentID]],'All Data'!$A:$CW,94,FALSE),"unknown")</f>
        <v>$75,000 to $125,000</v>
      </c>
      <c r="BD315" s="96" t="str">
        <f>IFERROR(VLOOKUP(Table1[[#This Row],[RespondentID]],'All Data'!$A:$CW,95,FALSE),"unknown")</f>
        <v>Graduate school</v>
      </c>
      <c r="BE315" s="96" t="str">
        <f>IFERROR(VLOOKUP(Table1[[#This Row],[RespondentID]],'All Data'!$A:$CW,96,FALSE),"unknown")</f>
        <v>Student</v>
      </c>
      <c r="BF315" s="96" t="str">
        <f>IFERROR(VLOOKUP(Table1[[#This Row],[RespondentID]],'All Data'!$A:$CW,97,FALSE),"unknown")</f>
        <v>Yes</v>
      </c>
      <c r="BG315" s="96" t="str">
        <f>IFERROR(VLOOKUP(Table1[[#This Row],[RespondentID]],'All Data'!$A:$CW,98,FALSE),"unknown")</f>
        <v>Medicaid</v>
      </c>
      <c r="BH315" s="96" t="str">
        <f>IFERROR(VLOOKUP(Table1[[#This Row],[RespondentID]],'All Data'!$A:$CW,99,FALSE),"unknown")</f>
        <v>Yes</v>
      </c>
    </row>
    <row r="316" spans="1:60">
      <c r="A316">
        <v>18039200470</v>
      </c>
      <c r="B316" t="s">
        <v>49</v>
      </c>
      <c r="E316" t="s">
        <v>17</v>
      </c>
      <c r="N316" t="s">
        <v>24</v>
      </c>
      <c r="U316" s="29">
        <f t="shared" si="92"/>
        <v>3</v>
      </c>
      <c r="V316" s="29">
        <f t="shared" si="93"/>
        <v>1</v>
      </c>
      <c r="W316" s="29"/>
      <c r="X316" s="29">
        <f t="shared" si="94"/>
        <v>1</v>
      </c>
      <c r="Y316" s="29">
        <f t="shared" si="95"/>
        <v>0</v>
      </c>
      <c r="Z316" s="29">
        <f t="shared" si="96"/>
        <v>0</v>
      </c>
      <c r="AA316" s="29">
        <f t="shared" si="97"/>
        <v>1</v>
      </c>
      <c r="AB316" s="29">
        <f t="shared" si="98"/>
        <v>0</v>
      </c>
      <c r="AC316" s="29">
        <f t="shared" si="99"/>
        <v>0</v>
      </c>
      <c r="AD316" s="29">
        <f t="shared" si="100"/>
        <v>0</v>
      </c>
      <c r="AE316" s="29">
        <f t="shared" si="101"/>
        <v>0</v>
      </c>
      <c r="AF316" s="29">
        <f t="shared" si="102"/>
        <v>0</v>
      </c>
      <c r="AG316" s="29">
        <f t="shared" si="103"/>
        <v>0</v>
      </c>
      <c r="AH316" s="29">
        <f t="shared" si="104"/>
        <v>0</v>
      </c>
      <c r="AI316" s="29">
        <f t="shared" si="105"/>
        <v>0</v>
      </c>
      <c r="AJ316" s="29">
        <f t="shared" si="106"/>
        <v>1</v>
      </c>
      <c r="AK316" s="29">
        <f t="shared" si="107"/>
        <v>0</v>
      </c>
      <c r="AL316" s="29">
        <f t="shared" si="108"/>
        <v>0</v>
      </c>
      <c r="AM316" s="29">
        <f t="shared" si="109"/>
        <v>0</v>
      </c>
      <c r="AN316" s="29">
        <f t="shared" si="110"/>
        <v>0</v>
      </c>
      <c r="AO316" s="29">
        <f t="shared" si="111"/>
        <v>0</v>
      </c>
      <c r="AP316" s="29"/>
      <c r="AQ316" s="29"/>
      <c r="AR316" s="29">
        <f t="shared" si="112"/>
        <v>3</v>
      </c>
      <c r="AS316" s="29">
        <f t="shared" si="113"/>
        <v>3</v>
      </c>
      <c r="AT316" s="29" t="str">
        <f t="shared" si="114"/>
        <v>Correct</v>
      </c>
      <c r="AU316" s="29"/>
      <c r="AV316" s="96" t="str">
        <f>IFERROR(VLOOKUP(Table1[[#This Row],[RespondentID]],'All Data'!$A:$CO,87,FALSE),"unknown")</f>
        <v>Woman</v>
      </c>
      <c r="AW316" s="96" t="str">
        <f>IFERROR(VLOOKUP(Table1[[#This Row],[RespondentID]],'All Data'!$A:$CO,88,FALSE),"unknown")</f>
        <v>65+ years</v>
      </c>
      <c r="AX316" s="96" t="str">
        <f>IFERROR(VLOOKUP(Table1[[#This Row],[RespondentID]],'All Data'!$A:$CO,89,FALSE),"unknown")</f>
        <v>Nassau</v>
      </c>
      <c r="AY316" s="96" t="str">
        <f>IFERROR(VLOOKUP(Table1[[#This Row],[RespondentID]],'All Data'!$A:$CO,90,FALSE),"unknown")</f>
        <v>New Hyde Park, 11040</v>
      </c>
      <c r="AZ316" s="96" t="str">
        <f>IFERROR(VLOOKUP(Table1[[#This Row],[RespondentID]],'All Data'!$A:$CO,91,FALSE),"unknown")</f>
        <v>White</v>
      </c>
      <c r="BA316" s="96" t="str">
        <f>IFERROR(VLOOKUP(Table1[[#This Row],[RespondentID]],'All Data'!$A:$CO,92,FALSE),"unknown")</f>
        <v>Not Hispanic or Latino</v>
      </c>
      <c r="BB316" s="96" t="str">
        <f>IFERROR(VLOOKUP(Table1[[#This Row],[RespondentID]],'All Data'!$A:$CO,93,FALSE),"unknown")</f>
        <v>English, Portuguese</v>
      </c>
      <c r="BC316" s="96" t="str">
        <f>IFERROR(VLOOKUP(Table1[[#This Row],[RespondentID]],'All Data'!$A:$CW,94,FALSE),"unknown")</f>
        <v>$20,000 to $34,999</v>
      </c>
      <c r="BD316" s="96" t="str">
        <f>IFERROR(VLOOKUP(Table1[[#This Row],[RespondentID]],'All Data'!$A:$CW,95,FALSE),"unknown")</f>
        <v>K-8 grade</v>
      </c>
      <c r="BE316" s="96" t="str">
        <f>IFERROR(VLOOKUP(Table1[[#This Row],[RespondentID]],'All Data'!$A:$CW,96,FALSE),"unknown")</f>
        <v>Retired</v>
      </c>
      <c r="BF316" s="96" t="str">
        <f>IFERROR(VLOOKUP(Table1[[#This Row],[RespondentID]],'All Data'!$A:$CW,97,FALSE),"unknown")</f>
        <v>Yes</v>
      </c>
      <c r="BG316" s="96" t="str">
        <f>IFERROR(VLOOKUP(Table1[[#This Row],[RespondentID]],'All Data'!$A:$CW,98,FALSE),"unknown")</f>
        <v>Private/Commercial</v>
      </c>
      <c r="BH316" s="96" t="str">
        <f>IFERROR(VLOOKUP(Table1[[#This Row],[RespondentID]],'All Data'!$A:$CW,99,FALSE),"unknown")</f>
        <v>No</v>
      </c>
    </row>
    <row r="317" spans="1:60">
      <c r="A317">
        <v>18039200356</v>
      </c>
      <c r="E317" t="s">
        <v>17</v>
      </c>
      <c r="U317" s="29">
        <f t="shared" si="92"/>
        <v>1</v>
      </c>
      <c r="V317" s="29">
        <f t="shared" si="93"/>
        <v>3</v>
      </c>
      <c r="W317" s="29"/>
      <c r="X317" s="29">
        <f t="shared" si="94"/>
        <v>0</v>
      </c>
      <c r="Y317" s="29">
        <f t="shared" si="95"/>
        <v>0</v>
      </c>
      <c r="Z317" s="29">
        <f t="shared" si="96"/>
        <v>0</v>
      </c>
      <c r="AA317" s="29">
        <f t="shared" si="97"/>
        <v>1</v>
      </c>
      <c r="AB317" s="29">
        <f t="shared" si="98"/>
        <v>0</v>
      </c>
      <c r="AC317" s="29">
        <f t="shared" si="99"/>
        <v>0</v>
      </c>
      <c r="AD317" s="29">
        <f t="shared" si="100"/>
        <v>0</v>
      </c>
      <c r="AE317" s="29">
        <f t="shared" si="101"/>
        <v>0</v>
      </c>
      <c r="AF317" s="29">
        <f t="shared" si="102"/>
        <v>0</v>
      </c>
      <c r="AG317" s="29">
        <f t="shared" si="103"/>
        <v>0</v>
      </c>
      <c r="AH317" s="29">
        <f t="shared" si="104"/>
        <v>0</v>
      </c>
      <c r="AI317" s="29">
        <f t="shared" si="105"/>
        <v>0</v>
      </c>
      <c r="AJ317" s="29">
        <f t="shared" si="106"/>
        <v>0</v>
      </c>
      <c r="AK317" s="29">
        <f t="shared" si="107"/>
        <v>0</v>
      </c>
      <c r="AL317" s="29">
        <f t="shared" si="108"/>
        <v>0</v>
      </c>
      <c r="AM317" s="29">
        <f t="shared" si="109"/>
        <v>0</v>
      </c>
      <c r="AN317" s="29">
        <f t="shared" si="110"/>
        <v>0</v>
      </c>
      <c r="AO317" s="29">
        <f t="shared" si="111"/>
        <v>0</v>
      </c>
      <c r="AP317" s="29"/>
      <c r="AQ317" s="29"/>
      <c r="AR317" s="29">
        <f t="shared" si="112"/>
        <v>1</v>
      </c>
      <c r="AS317" s="29">
        <f t="shared" si="113"/>
        <v>1</v>
      </c>
      <c r="AT317" s="29" t="str">
        <f t="shared" si="114"/>
        <v>Correct</v>
      </c>
      <c r="AU317" s="29"/>
      <c r="AV317" s="96">
        <f>IFERROR(VLOOKUP(Table1[[#This Row],[RespondentID]],'All Data'!$A:$CO,87,FALSE),"unknown")</f>
        <v>0</v>
      </c>
      <c r="AW317" s="96" t="str">
        <f>IFERROR(VLOOKUP(Table1[[#This Row],[RespondentID]],'All Data'!$A:$CO,88,FALSE),"unknown")</f>
        <v>55-64 years</v>
      </c>
      <c r="AX317" s="96" t="str">
        <f>IFERROR(VLOOKUP(Table1[[#This Row],[RespondentID]],'All Data'!$A:$CO,89,FALSE),"unknown")</f>
        <v>Suffolk</v>
      </c>
      <c r="AY317" s="96" t="str">
        <f>IFERROR(VLOOKUP(Table1[[#This Row],[RespondentID]],'All Data'!$A:$CO,90,FALSE),"unknown")</f>
        <v>Smithtown, 11787</v>
      </c>
      <c r="AZ317" s="96" t="str">
        <f>IFERROR(VLOOKUP(Table1[[#This Row],[RespondentID]],'All Data'!$A:$CO,91,FALSE),"unknown")</f>
        <v>White</v>
      </c>
      <c r="BA317" s="96" t="str">
        <f>IFERROR(VLOOKUP(Table1[[#This Row],[RespondentID]],'All Data'!$A:$CO,92,FALSE),"unknown")</f>
        <v>Hispanic or Latino</v>
      </c>
      <c r="BB317" s="96" t="str">
        <f>IFERROR(VLOOKUP(Table1[[#This Row],[RespondentID]],'All Data'!$A:$CO,93,FALSE),"unknown")</f>
        <v>English, Portuguese</v>
      </c>
      <c r="BC317" s="96" t="str">
        <f>IFERROR(VLOOKUP(Table1[[#This Row],[RespondentID]],'All Data'!$A:$CW,94,FALSE),"unknown")</f>
        <v>$75,000 to $125,000</v>
      </c>
      <c r="BD317" s="96" t="str">
        <f>IFERROR(VLOOKUP(Table1[[#This Row],[RespondentID]],'All Data'!$A:$CW,95,FALSE),"unknown")</f>
        <v>College graduate</v>
      </c>
      <c r="BE317" s="96" t="str">
        <f>IFERROR(VLOOKUP(Table1[[#This Row],[RespondentID]],'All Data'!$A:$CW,96,FALSE),"unknown")</f>
        <v>Retired</v>
      </c>
      <c r="BF317" s="96" t="str">
        <f>IFERROR(VLOOKUP(Table1[[#This Row],[RespondentID]],'All Data'!$A:$CW,97,FALSE),"unknown")</f>
        <v>Yes</v>
      </c>
      <c r="BG317" s="96" t="str">
        <f>IFERROR(VLOOKUP(Table1[[#This Row],[RespondentID]],'All Data'!$A:$CW,98,FALSE),"unknown")</f>
        <v>Private/Commercial</v>
      </c>
      <c r="BH317" s="96" t="str">
        <f>IFERROR(VLOOKUP(Table1[[#This Row],[RespondentID]],'All Data'!$A:$CW,99,FALSE),"unknown")</f>
        <v>Yes</v>
      </c>
    </row>
    <row r="318" spans="1:60">
      <c r="A318">
        <v>18039200248</v>
      </c>
      <c r="D318" t="s">
        <v>51</v>
      </c>
      <c r="E318" t="s">
        <v>17</v>
      </c>
      <c r="L318" t="s">
        <v>58</v>
      </c>
      <c r="M318" t="s">
        <v>59</v>
      </c>
      <c r="U318" s="29">
        <f t="shared" si="92"/>
        <v>4</v>
      </c>
      <c r="V318" s="29">
        <f t="shared" si="93"/>
        <v>0.75</v>
      </c>
      <c r="W318" s="29"/>
      <c r="X318" s="29">
        <f t="shared" si="94"/>
        <v>0</v>
      </c>
      <c r="Y318" s="29">
        <f t="shared" si="95"/>
        <v>0</v>
      </c>
      <c r="Z318" s="29">
        <f t="shared" si="96"/>
        <v>0.75</v>
      </c>
      <c r="AA318" s="29">
        <f t="shared" si="97"/>
        <v>0.75</v>
      </c>
      <c r="AB318" s="29">
        <f t="shared" si="98"/>
        <v>0</v>
      </c>
      <c r="AC318" s="29">
        <f t="shared" si="99"/>
        <v>0</v>
      </c>
      <c r="AD318" s="29">
        <f t="shared" si="100"/>
        <v>0</v>
      </c>
      <c r="AE318" s="29">
        <f t="shared" si="101"/>
        <v>0</v>
      </c>
      <c r="AF318" s="29">
        <f t="shared" si="102"/>
        <v>0</v>
      </c>
      <c r="AG318" s="29">
        <f t="shared" si="103"/>
        <v>0</v>
      </c>
      <c r="AH318" s="29">
        <f t="shared" si="104"/>
        <v>0.75</v>
      </c>
      <c r="AI318" s="29">
        <f t="shared" si="105"/>
        <v>0.75</v>
      </c>
      <c r="AJ318" s="29">
        <f t="shared" si="106"/>
        <v>0</v>
      </c>
      <c r="AK318" s="29">
        <f t="shared" si="107"/>
        <v>0</v>
      </c>
      <c r="AL318" s="29">
        <f t="shared" si="108"/>
        <v>0</v>
      </c>
      <c r="AM318" s="29">
        <f t="shared" si="109"/>
        <v>0</v>
      </c>
      <c r="AN318" s="29">
        <f t="shared" si="110"/>
        <v>0</v>
      </c>
      <c r="AO318" s="29">
        <f t="shared" si="111"/>
        <v>0</v>
      </c>
      <c r="AP318" s="29"/>
      <c r="AQ318" s="29"/>
      <c r="AR318" s="29">
        <f t="shared" si="112"/>
        <v>3</v>
      </c>
      <c r="AS318" s="29">
        <f t="shared" si="113"/>
        <v>4</v>
      </c>
      <c r="AT318" s="29" t="str">
        <f t="shared" si="114"/>
        <v>Correct</v>
      </c>
      <c r="AU318" s="29"/>
      <c r="AV318" s="96" t="str">
        <f>IFERROR(VLOOKUP(Table1[[#This Row],[RespondentID]],'All Data'!$A:$CO,87,FALSE),"unknown")</f>
        <v>Woman</v>
      </c>
      <c r="AW318" s="96" t="str">
        <f>IFERROR(VLOOKUP(Table1[[#This Row],[RespondentID]],'All Data'!$A:$CO,88,FALSE),"unknown")</f>
        <v>25-34 years</v>
      </c>
      <c r="AX318" s="96" t="str">
        <f>IFERROR(VLOOKUP(Table1[[#This Row],[RespondentID]],'All Data'!$A:$CO,89,FALSE),"unknown")</f>
        <v>Suffolk</v>
      </c>
      <c r="AY318" s="96" t="str">
        <f>IFERROR(VLOOKUP(Table1[[#This Row],[RespondentID]],'All Data'!$A:$CO,90,FALSE),"unknown")</f>
        <v>Centerport, 11721</v>
      </c>
      <c r="AZ318" s="96" t="str">
        <f>IFERROR(VLOOKUP(Table1[[#This Row],[RespondentID]],'All Data'!$A:$CO,91,FALSE),"unknown")</f>
        <v>White</v>
      </c>
      <c r="BA318" s="96" t="str">
        <f>IFERROR(VLOOKUP(Table1[[#This Row],[RespondentID]],'All Data'!$A:$CO,92,FALSE),"unknown")</f>
        <v>Not Hispanic or Latino</v>
      </c>
      <c r="BB318" s="96" t="str">
        <f>IFERROR(VLOOKUP(Table1[[#This Row],[RespondentID]],'All Data'!$A:$CO,93,FALSE),"unknown")</f>
        <v>English</v>
      </c>
      <c r="BC318" s="96" t="str">
        <f>IFERROR(VLOOKUP(Table1[[#This Row],[RespondentID]],'All Data'!$A:$CW,94,FALSE),"unknown")</f>
        <v>$75,000 to $125,000</v>
      </c>
      <c r="BD318" s="96" t="str">
        <f>IFERROR(VLOOKUP(Table1[[#This Row],[RespondentID]],'All Data'!$A:$CW,95,FALSE),"unknown")</f>
        <v>Graduate school</v>
      </c>
      <c r="BE318" s="96" t="str">
        <f>IFERROR(VLOOKUP(Table1[[#This Row],[RespondentID]],'All Data'!$A:$CW,96,FALSE),"unknown")</f>
        <v>Employed for wages</v>
      </c>
      <c r="BF318" s="96" t="str">
        <f>IFERROR(VLOOKUP(Table1[[#This Row],[RespondentID]],'All Data'!$A:$CW,97,FALSE),"unknown")</f>
        <v>Yes</v>
      </c>
      <c r="BG318" s="96" t="str">
        <f>IFERROR(VLOOKUP(Table1[[#This Row],[RespondentID]],'All Data'!$A:$CW,98,FALSE),"unknown")</f>
        <v>Private/Commercial</v>
      </c>
      <c r="BH318" s="96" t="str">
        <f>IFERROR(VLOOKUP(Table1[[#This Row],[RespondentID]],'All Data'!$A:$CW,99,FALSE),"unknown")</f>
        <v>Yes</v>
      </c>
    </row>
    <row r="319" spans="1:60">
      <c r="A319">
        <v>18039200123</v>
      </c>
      <c r="E319" t="s">
        <v>17</v>
      </c>
      <c r="H319" t="s">
        <v>54</v>
      </c>
      <c r="N319" t="s">
        <v>24</v>
      </c>
      <c r="U319" s="29">
        <f t="shared" si="92"/>
        <v>3</v>
      </c>
      <c r="V319" s="29">
        <f t="shared" si="93"/>
        <v>1</v>
      </c>
      <c r="W319" s="29"/>
      <c r="X319" s="29">
        <f t="shared" si="94"/>
        <v>0</v>
      </c>
      <c r="Y319" s="29">
        <f t="shared" si="95"/>
        <v>0</v>
      </c>
      <c r="Z319" s="29">
        <f t="shared" si="96"/>
        <v>0</v>
      </c>
      <c r="AA319" s="29">
        <f t="shared" si="97"/>
        <v>1</v>
      </c>
      <c r="AB319" s="29">
        <f t="shared" si="98"/>
        <v>0</v>
      </c>
      <c r="AC319" s="29">
        <f t="shared" si="99"/>
        <v>0</v>
      </c>
      <c r="AD319" s="29">
        <f t="shared" si="100"/>
        <v>1</v>
      </c>
      <c r="AE319" s="29">
        <f t="shared" si="101"/>
        <v>0</v>
      </c>
      <c r="AF319" s="29">
        <f t="shared" si="102"/>
        <v>0</v>
      </c>
      <c r="AG319" s="29">
        <f t="shared" si="103"/>
        <v>0</v>
      </c>
      <c r="AH319" s="29">
        <f t="shared" si="104"/>
        <v>0</v>
      </c>
      <c r="AI319" s="29">
        <f t="shared" si="105"/>
        <v>0</v>
      </c>
      <c r="AJ319" s="29">
        <f t="shared" si="106"/>
        <v>1</v>
      </c>
      <c r="AK319" s="29">
        <f t="shared" si="107"/>
        <v>0</v>
      </c>
      <c r="AL319" s="29">
        <f t="shared" si="108"/>
        <v>0</v>
      </c>
      <c r="AM319" s="29">
        <f t="shared" si="109"/>
        <v>0</v>
      </c>
      <c r="AN319" s="29">
        <f t="shared" si="110"/>
        <v>0</v>
      </c>
      <c r="AO319" s="29">
        <f t="shared" si="111"/>
        <v>0</v>
      </c>
      <c r="AP319" s="29"/>
      <c r="AQ319" s="29"/>
      <c r="AR319" s="29">
        <f t="shared" si="112"/>
        <v>3</v>
      </c>
      <c r="AS319" s="29">
        <f t="shared" si="113"/>
        <v>3</v>
      </c>
      <c r="AT319" s="29" t="str">
        <f t="shared" si="114"/>
        <v>Correct</v>
      </c>
      <c r="AU319" s="29"/>
      <c r="AV319" s="96" t="str">
        <f>IFERROR(VLOOKUP(Table1[[#This Row],[RespondentID]],'All Data'!$A:$CO,87,FALSE),"unknown")</f>
        <v>Woman</v>
      </c>
      <c r="AW319" s="96" t="str">
        <f>IFERROR(VLOOKUP(Table1[[#This Row],[RespondentID]],'All Data'!$A:$CO,88,FALSE),"unknown")</f>
        <v>55-64 years</v>
      </c>
      <c r="AX319" s="96" t="str">
        <f>IFERROR(VLOOKUP(Table1[[#This Row],[RespondentID]],'All Data'!$A:$CO,89,FALSE),"unknown")</f>
        <v>Queens</v>
      </c>
      <c r="AY319" s="96" t="str">
        <f>IFERROR(VLOOKUP(Table1[[#This Row],[RespondentID]],'All Data'!$A:$CO,90,FALSE),"unknown")</f>
        <v>08750</v>
      </c>
      <c r="AZ319" s="96" t="str">
        <f>IFERROR(VLOOKUP(Table1[[#This Row],[RespondentID]],'All Data'!$A:$CO,91,FALSE),"unknown")</f>
        <v>White</v>
      </c>
      <c r="BA319" s="96" t="str">
        <f>IFERROR(VLOOKUP(Table1[[#This Row],[RespondentID]],'All Data'!$A:$CO,92,FALSE),"unknown")</f>
        <v>Not Hispanic or Latino</v>
      </c>
      <c r="BB319" s="96" t="str">
        <f>IFERROR(VLOOKUP(Table1[[#This Row],[RespondentID]],'All Data'!$A:$CO,93,FALSE),"unknown")</f>
        <v>English, Portuguese</v>
      </c>
      <c r="BC319" s="96" t="str">
        <f>IFERROR(VLOOKUP(Table1[[#This Row],[RespondentID]],'All Data'!$A:$CW,94,FALSE),"unknown")</f>
        <v>Over $125,000</v>
      </c>
      <c r="BD319" s="96" t="str">
        <f>IFERROR(VLOOKUP(Table1[[#This Row],[RespondentID]],'All Data'!$A:$CW,95,FALSE),"unknown")</f>
        <v>College graduate</v>
      </c>
      <c r="BE319" s="96" t="str">
        <f>IFERROR(VLOOKUP(Table1[[#This Row],[RespondentID]],'All Data'!$A:$CW,96,FALSE),"unknown")</f>
        <v>Out of work, but not currently looking</v>
      </c>
      <c r="BF319" s="96" t="str">
        <f>IFERROR(VLOOKUP(Table1[[#This Row],[RespondentID]],'All Data'!$A:$CW,97,FALSE),"unknown")</f>
        <v>Yes</v>
      </c>
      <c r="BG319" s="96">
        <f>IFERROR(VLOOKUP(Table1[[#This Row],[RespondentID]],'All Data'!$A:$CW,98,FALSE),"unknown")</f>
        <v>0</v>
      </c>
      <c r="BH319" s="96" t="str">
        <f>IFERROR(VLOOKUP(Table1[[#This Row],[RespondentID]],'All Data'!$A:$CW,99,FALSE),"unknown")</f>
        <v>Yes</v>
      </c>
    </row>
    <row r="320" spans="1:60">
      <c r="A320">
        <v>18039200011</v>
      </c>
      <c r="B320" t="s">
        <v>49</v>
      </c>
      <c r="E320" t="s">
        <v>17</v>
      </c>
      <c r="L320" t="s">
        <v>58</v>
      </c>
      <c r="U320" s="29">
        <f t="shared" si="92"/>
        <v>3</v>
      </c>
      <c r="V320" s="29">
        <f t="shared" si="93"/>
        <v>1</v>
      </c>
      <c r="W320" s="29"/>
      <c r="X320" s="29">
        <f t="shared" si="94"/>
        <v>1</v>
      </c>
      <c r="Y320" s="29">
        <f t="shared" si="95"/>
        <v>0</v>
      </c>
      <c r="Z320" s="29">
        <f t="shared" si="96"/>
        <v>0</v>
      </c>
      <c r="AA320" s="29">
        <f t="shared" si="97"/>
        <v>1</v>
      </c>
      <c r="AB320" s="29">
        <f t="shared" si="98"/>
        <v>0</v>
      </c>
      <c r="AC320" s="29">
        <f t="shared" si="99"/>
        <v>0</v>
      </c>
      <c r="AD320" s="29">
        <f t="shared" si="100"/>
        <v>0</v>
      </c>
      <c r="AE320" s="29">
        <f t="shared" si="101"/>
        <v>0</v>
      </c>
      <c r="AF320" s="29">
        <f t="shared" si="102"/>
        <v>0</v>
      </c>
      <c r="AG320" s="29">
        <f t="shared" si="103"/>
        <v>0</v>
      </c>
      <c r="AH320" s="29">
        <f t="shared" si="104"/>
        <v>1</v>
      </c>
      <c r="AI320" s="29">
        <f t="shared" si="105"/>
        <v>0</v>
      </c>
      <c r="AJ320" s="29">
        <f t="shared" si="106"/>
        <v>0</v>
      </c>
      <c r="AK320" s="29">
        <f t="shared" si="107"/>
        <v>0</v>
      </c>
      <c r="AL320" s="29">
        <f t="shared" si="108"/>
        <v>0</v>
      </c>
      <c r="AM320" s="29">
        <f t="shared" si="109"/>
        <v>0</v>
      </c>
      <c r="AN320" s="29">
        <f t="shared" si="110"/>
        <v>0</v>
      </c>
      <c r="AO320" s="29">
        <f t="shared" si="111"/>
        <v>0</v>
      </c>
      <c r="AP320" s="29"/>
      <c r="AQ320" s="29"/>
      <c r="AR320" s="29">
        <f t="shared" si="112"/>
        <v>3</v>
      </c>
      <c r="AS320" s="29">
        <f t="shared" si="113"/>
        <v>3</v>
      </c>
      <c r="AT320" s="29" t="str">
        <f t="shared" si="114"/>
        <v>Correct</v>
      </c>
      <c r="AU320" s="29"/>
      <c r="AV320" s="96" t="str">
        <f>IFERROR(VLOOKUP(Table1[[#This Row],[RespondentID]],'All Data'!$A:$CO,87,FALSE),"unknown")</f>
        <v>Man</v>
      </c>
      <c r="AW320" s="96" t="str">
        <f>IFERROR(VLOOKUP(Table1[[#This Row],[RespondentID]],'All Data'!$A:$CO,88,FALSE),"unknown")</f>
        <v>55-64 years</v>
      </c>
      <c r="AX320" s="96" t="str">
        <f>IFERROR(VLOOKUP(Table1[[#This Row],[RespondentID]],'All Data'!$A:$CO,89,FALSE),"unknown")</f>
        <v>Suffolk</v>
      </c>
      <c r="AY320" s="96" t="str">
        <f>IFERROR(VLOOKUP(Table1[[#This Row],[RespondentID]],'All Data'!$A:$CO,90,FALSE),"unknown")</f>
        <v>Smithtown, 11787</v>
      </c>
      <c r="AZ320" s="96" t="str">
        <f>IFERROR(VLOOKUP(Table1[[#This Row],[RespondentID]],'All Data'!$A:$CO,91,FALSE),"unknown")</f>
        <v>White</v>
      </c>
      <c r="BA320" s="96" t="str">
        <f>IFERROR(VLOOKUP(Table1[[#This Row],[RespondentID]],'All Data'!$A:$CO,92,FALSE),"unknown")</f>
        <v>Not Hispanic or Latino</v>
      </c>
      <c r="BB320" s="96" t="str">
        <f>IFERROR(VLOOKUP(Table1[[#This Row],[RespondentID]],'All Data'!$A:$CO,93,FALSE),"unknown")</f>
        <v>English</v>
      </c>
      <c r="BC320" s="96" t="str">
        <f>IFERROR(VLOOKUP(Table1[[#This Row],[RespondentID]],'All Data'!$A:$CW,94,FALSE),"unknown")</f>
        <v>Over $125,000</v>
      </c>
      <c r="BD320" s="96" t="str">
        <f>IFERROR(VLOOKUP(Table1[[#This Row],[RespondentID]],'All Data'!$A:$CW,95,FALSE),"unknown")</f>
        <v>Doctorate</v>
      </c>
      <c r="BE320" s="96" t="str">
        <f>IFERROR(VLOOKUP(Table1[[#This Row],[RespondentID]],'All Data'!$A:$CW,96,FALSE),"unknown")</f>
        <v>Self-employed</v>
      </c>
      <c r="BF320" s="96" t="str">
        <f>IFERROR(VLOOKUP(Table1[[#This Row],[RespondentID]],'All Data'!$A:$CW,97,FALSE),"unknown")</f>
        <v>Yes</v>
      </c>
      <c r="BG320" s="96" t="str">
        <f>IFERROR(VLOOKUP(Table1[[#This Row],[RespondentID]],'All Data'!$A:$CW,98,FALSE),"unknown")</f>
        <v>Private/Commercial</v>
      </c>
      <c r="BH320" s="96" t="str">
        <f>IFERROR(VLOOKUP(Table1[[#This Row],[RespondentID]],'All Data'!$A:$CW,99,FALSE),"unknown")</f>
        <v>Yes</v>
      </c>
    </row>
    <row r="321" spans="1:60">
      <c r="A321">
        <v>18039199902</v>
      </c>
      <c r="C321" t="s">
        <v>50</v>
      </c>
      <c r="D321" t="s">
        <v>51</v>
      </c>
      <c r="G321" t="s">
        <v>53</v>
      </c>
      <c r="M321" t="s">
        <v>59</v>
      </c>
      <c r="O321" t="s">
        <v>20</v>
      </c>
      <c r="S321" t="s">
        <v>63</v>
      </c>
      <c r="U321" s="29">
        <f t="shared" si="92"/>
        <v>6</v>
      </c>
      <c r="V321" s="29">
        <f t="shared" si="93"/>
        <v>0.5</v>
      </c>
      <c r="W321" s="29"/>
      <c r="X321" s="29">
        <f t="shared" si="94"/>
        <v>0</v>
      </c>
      <c r="Y321" s="29">
        <f t="shared" si="95"/>
        <v>0.5</v>
      </c>
      <c r="Z321" s="29">
        <f t="shared" si="96"/>
        <v>0.5</v>
      </c>
      <c r="AA321" s="29">
        <f t="shared" si="97"/>
        <v>0</v>
      </c>
      <c r="AB321" s="29">
        <f t="shared" si="98"/>
        <v>0</v>
      </c>
      <c r="AC321" s="29">
        <f t="shared" si="99"/>
        <v>0.5</v>
      </c>
      <c r="AD321" s="29">
        <f t="shared" si="100"/>
        <v>0</v>
      </c>
      <c r="AE321" s="29">
        <f t="shared" si="101"/>
        <v>0</v>
      </c>
      <c r="AF321" s="29">
        <f t="shared" si="102"/>
        <v>0</v>
      </c>
      <c r="AG321" s="29">
        <f t="shared" si="103"/>
        <v>0</v>
      </c>
      <c r="AH321" s="29">
        <f t="shared" si="104"/>
        <v>0</v>
      </c>
      <c r="AI321" s="29">
        <f t="shared" si="105"/>
        <v>0.5</v>
      </c>
      <c r="AJ321" s="29">
        <f t="shared" si="106"/>
        <v>0</v>
      </c>
      <c r="AK321" s="29">
        <f t="shared" si="107"/>
        <v>0.5</v>
      </c>
      <c r="AL321" s="29">
        <f t="shared" si="108"/>
        <v>0</v>
      </c>
      <c r="AM321" s="29">
        <f t="shared" si="109"/>
        <v>0</v>
      </c>
      <c r="AN321" s="29">
        <f t="shared" si="110"/>
        <v>0</v>
      </c>
      <c r="AO321" s="29">
        <f t="shared" si="111"/>
        <v>0.5</v>
      </c>
      <c r="AP321" s="29"/>
      <c r="AQ321" s="29"/>
      <c r="AR321" s="29">
        <f t="shared" si="112"/>
        <v>3</v>
      </c>
      <c r="AS321" s="29">
        <f t="shared" si="113"/>
        <v>6</v>
      </c>
      <c r="AT321" s="29" t="str">
        <f t="shared" si="114"/>
        <v>Correct</v>
      </c>
      <c r="AU321" s="29"/>
      <c r="AV321" s="96" t="str">
        <f>IFERROR(VLOOKUP(Table1[[#This Row],[RespondentID]],'All Data'!$A:$CO,87,FALSE),"unknown")</f>
        <v>Woman</v>
      </c>
      <c r="AW321" s="96" t="str">
        <f>IFERROR(VLOOKUP(Table1[[#This Row],[RespondentID]],'All Data'!$A:$CO,88,FALSE),"unknown")</f>
        <v>25-34 years</v>
      </c>
      <c r="AX321" s="96" t="str">
        <f>IFERROR(VLOOKUP(Table1[[#This Row],[RespondentID]],'All Data'!$A:$CO,89,FALSE),"unknown")</f>
        <v>Suffolk</v>
      </c>
      <c r="AY321" s="96" t="str">
        <f>IFERROR(VLOOKUP(Table1[[#This Row],[RespondentID]],'All Data'!$A:$CO,90,FALSE),"unknown")</f>
        <v>Smithtown, 11787</v>
      </c>
      <c r="AZ321" s="96" t="str">
        <f>IFERROR(VLOOKUP(Table1[[#This Row],[RespondentID]],'All Data'!$A:$CO,91,FALSE),"unknown")</f>
        <v>White</v>
      </c>
      <c r="BA321" s="96" t="str">
        <f>IFERROR(VLOOKUP(Table1[[#This Row],[RespondentID]],'All Data'!$A:$CO,92,FALSE),"unknown")</f>
        <v>Not Hispanic or Latino</v>
      </c>
      <c r="BB321" s="96" t="str">
        <f>IFERROR(VLOOKUP(Table1[[#This Row],[RespondentID]],'All Data'!$A:$CO,93,FALSE),"unknown")</f>
        <v>English</v>
      </c>
      <c r="BC321" s="96" t="str">
        <f>IFERROR(VLOOKUP(Table1[[#This Row],[RespondentID]],'All Data'!$A:$CW,94,FALSE),"unknown")</f>
        <v>$50,000 to $74,999</v>
      </c>
      <c r="BD321" s="96" t="str">
        <f>IFERROR(VLOOKUP(Table1[[#This Row],[RespondentID]],'All Data'!$A:$CW,95,FALSE),"unknown")</f>
        <v>Graduate school</v>
      </c>
      <c r="BE321" s="96" t="str">
        <f>IFERROR(VLOOKUP(Table1[[#This Row],[RespondentID]],'All Data'!$A:$CW,96,FALSE),"unknown")</f>
        <v>Employed for wages</v>
      </c>
      <c r="BF321" s="96" t="str">
        <f>IFERROR(VLOOKUP(Table1[[#This Row],[RespondentID]],'All Data'!$A:$CW,97,FALSE),"unknown")</f>
        <v>Yes</v>
      </c>
      <c r="BG321" s="96" t="str">
        <f>IFERROR(VLOOKUP(Table1[[#This Row],[RespondentID]],'All Data'!$A:$CW,98,FALSE),"unknown")</f>
        <v>Private/Commercial</v>
      </c>
      <c r="BH321" s="96" t="str">
        <f>IFERROR(VLOOKUP(Table1[[#This Row],[RespondentID]],'All Data'!$A:$CW,99,FALSE),"unknown")</f>
        <v>Yes</v>
      </c>
    </row>
    <row r="322" spans="1:60">
      <c r="A322">
        <v>18039199782</v>
      </c>
      <c r="D322" t="s">
        <v>51</v>
      </c>
      <c r="I322" t="s">
        <v>55</v>
      </c>
      <c r="N322" t="s">
        <v>24</v>
      </c>
      <c r="U322" s="29">
        <f t="shared" ref="U322:U385" si="115">COUNTA(B322:T322)</f>
        <v>3</v>
      </c>
      <c r="V322" s="29">
        <f t="shared" ref="V322:V385" si="116">3/U322</f>
        <v>1</v>
      </c>
      <c r="W322" s="29"/>
      <c r="X322" s="29">
        <f t="shared" ref="X322:X385" si="117">IF($U322&lt;3,IF($B322=$B$1,1,0),IF($B322=$B$1,$V322,0))</f>
        <v>0</v>
      </c>
      <c r="Y322" s="29">
        <f t="shared" ref="Y322:Y385" si="118">IF($U322&lt;3,IF($C322=$C$1,1,0),IF($C322=$C$1,$V322,0))</f>
        <v>0</v>
      </c>
      <c r="Z322" s="29">
        <f t="shared" ref="Z322:Z385" si="119">IF($U322&lt;3,IF($D322=$D$1,1,0),IF($D322=$D$1,$V322,0))</f>
        <v>1</v>
      </c>
      <c r="AA322" s="29">
        <f t="shared" ref="AA322:AA385" si="120">IF($U322&lt;3,IF($E322=$E$1,1,0),IF($E322=$E$1,$V322,0))</f>
        <v>0</v>
      </c>
      <c r="AB322" s="29">
        <f t="shared" ref="AB322:AB385" si="121">IF($U322&lt;3,IF($F322=$F$1,1,0),IF($F322=$F$1,$V322,0))</f>
        <v>0</v>
      </c>
      <c r="AC322" s="29">
        <f t="shared" ref="AC322:AC385" si="122">IF($U322&lt;3,IF($G322=$G$1,1,0),IF($G322=$G$1,$V322,0))</f>
        <v>0</v>
      </c>
      <c r="AD322" s="29">
        <f t="shared" ref="AD322:AD385" si="123">IF($U322&lt;3,IF($H322=$H$1,1,0),IF($H322=$H$1,$V322,0))</f>
        <v>0</v>
      </c>
      <c r="AE322" s="29">
        <f t="shared" ref="AE322:AE385" si="124">IF($U322&lt;3,IF($I322=$I$1,1,0),IF($I322=$I$1,$V322,0))</f>
        <v>1</v>
      </c>
      <c r="AF322" s="29">
        <f t="shared" ref="AF322:AF385" si="125">IF($U322&lt;3,IF($J322=$J$1,1,0),IF($J322=$J$1,$V322,0))</f>
        <v>0</v>
      </c>
      <c r="AG322" s="29">
        <f t="shared" ref="AG322:AG385" si="126">IF($U322&lt;3,IF($K322=$K$1,1,0),IF($K322=$K$1,$V322,0))</f>
        <v>0</v>
      </c>
      <c r="AH322" s="29">
        <f t="shared" ref="AH322:AH385" si="127">IF($U322&lt;3,IF($L322=$L$1,1,0),IF($L322=$L$1,$V322,0))</f>
        <v>0</v>
      </c>
      <c r="AI322" s="29">
        <f t="shared" ref="AI322:AI385" si="128">IF($U322&lt;3,IF($M322=$M$1,1,0),IF($M322=$M$1,$V322,0))</f>
        <v>0</v>
      </c>
      <c r="AJ322" s="29">
        <f t="shared" ref="AJ322:AJ385" si="129">IF($U322&lt;3,IF($N322=$N$1,1,0),IF($N322=$N$1,$V322,0))</f>
        <v>1</v>
      </c>
      <c r="AK322" s="29">
        <f t="shared" ref="AK322:AK385" si="130">IF($U322&lt;3,IF($O322=$O$1,1,0),IF($O322=$O$1,$V322,0))</f>
        <v>0</v>
      </c>
      <c r="AL322" s="29">
        <f t="shared" ref="AL322:AL385" si="131">IF($U322&lt;3,IF($P322=$P$1,1,0),IF($P322=$P$1,$V322,0))</f>
        <v>0</v>
      </c>
      <c r="AM322" s="29">
        <f t="shared" ref="AM322:AM385" si="132">IF($U322&lt;3,IF($Q322=$Q$1,1,0),IF($Q322=$Q$1,$V322,0))</f>
        <v>0</v>
      </c>
      <c r="AN322" s="29">
        <f t="shared" ref="AN322:AN385" si="133">IF($U322&lt;3,IF($R322=$R$1,1,0),IF($R322=$R$1,$V322,0))</f>
        <v>0</v>
      </c>
      <c r="AO322" s="29">
        <f t="shared" ref="AO322:AO385" si="134">IF($U322&lt;3,IF($S322=$S$1,1,0),IF($S322=$S$1,$V322,0))</f>
        <v>0</v>
      </c>
      <c r="AP322" s="29"/>
      <c r="AQ322" s="29"/>
      <c r="AR322" s="29">
        <f t="shared" ref="AR322:AR385" si="135">SUM(X322:AP322)</f>
        <v>3</v>
      </c>
      <c r="AS322" s="29">
        <f t="shared" ref="AS322:AS385" si="136">U322</f>
        <v>3</v>
      </c>
      <c r="AT322" s="29" t="str">
        <f t="shared" ref="AT322:AT385" si="137">IF(AR322=AS322,"Correct",IF(AR322=3,"Correct","Wrong"))</f>
        <v>Correct</v>
      </c>
      <c r="AU322" s="29"/>
      <c r="AV322" s="96" t="str">
        <f>IFERROR(VLOOKUP(Table1[[#This Row],[RespondentID]],'All Data'!$A:$CO,87,FALSE),"unknown")</f>
        <v>Man</v>
      </c>
      <c r="AW322" s="96" t="str">
        <f>IFERROR(VLOOKUP(Table1[[#This Row],[RespondentID]],'All Data'!$A:$CO,88,FALSE),"unknown")</f>
        <v>45-54 years</v>
      </c>
      <c r="AX322" s="96" t="str">
        <f>IFERROR(VLOOKUP(Table1[[#This Row],[RespondentID]],'All Data'!$A:$CO,89,FALSE),"unknown")</f>
        <v>Suffolk</v>
      </c>
      <c r="AY322" s="96" t="str">
        <f>IFERROR(VLOOKUP(Table1[[#This Row],[RespondentID]],'All Data'!$A:$CO,90,FALSE),"unknown")</f>
        <v>Bohemia, 11716</v>
      </c>
      <c r="AZ322" s="96" t="str">
        <f>IFERROR(VLOOKUP(Table1[[#This Row],[RespondentID]],'All Data'!$A:$CO,91,FALSE),"unknown")</f>
        <v>White</v>
      </c>
      <c r="BA322" s="96" t="str">
        <f>IFERROR(VLOOKUP(Table1[[#This Row],[RespondentID]],'All Data'!$A:$CO,92,FALSE),"unknown")</f>
        <v>Not Hispanic or Latino</v>
      </c>
      <c r="BB322" s="96" t="str">
        <f>IFERROR(VLOOKUP(Table1[[#This Row],[RespondentID]],'All Data'!$A:$CO,93,FALSE),"unknown")</f>
        <v>English</v>
      </c>
      <c r="BC322" s="96" t="str">
        <f>IFERROR(VLOOKUP(Table1[[#This Row],[RespondentID]],'All Data'!$A:$CW,94,FALSE),"unknown")</f>
        <v>Over $125,000</v>
      </c>
      <c r="BD322" s="96" t="str">
        <f>IFERROR(VLOOKUP(Table1[[#This Row],[RespondentID]],'All Data'!$A:$CW,95,FALSE),"unknown")</f>
        <v>Graduate school</v>
      </c>
      <c r="BE322" s="96" t="str">
        <f>IFERROR(VLOOKUP(Table1[[#This Row],[RespondentID]],'All Data'!$A:$CW,96,FALSE),"unknown")</f>
        <v>Employed for wages</v>
      </c>
      <c r="BF322" s="96" t="str">
        <f>IFERROR(VLOOKUP(Table1[[#This Row],[RespondentID]],'All Data'!$A:$CW,97,FALSE),"unknown")</f>
        <v>Yes</v>
      </c>
      <c r="BG322" s="96" t="str">
        <f>IFERROR(VLOOKUP(Table1[[#This Row],[RespondentID]],'All Data'!$A:$CW,98,FALSE),"unknown")</f>
        <v>Private/Commercial</v>
      </c>
      <c r="BH322" s="96" t="str">
        <f>IFERROR(VLOOKUP(Table1[[#This Row],[RespondentID]],'All Data'!$A:$CW,99,FALSE),"unknown")</f>
        <v>Yes</v>
      </c>
    </row>
    <row r="323" spans="1:60">
      <c r="A323">
        <v>18039199383</v>
      </c>
      <c r="E323" t="s">
        <v>17</v>
      </c>
      <c r="G323" t="s">
        <v>53</v>
      </c>
      <c r="H323" t="s">
        <v>54</v>
      </c>
      <c r="U323" s="29">
        <f t="shared" si="115"/>
        <v>3</v>
      </c>
      <c r="V323" s="29">
        <f t="shared" si="116"/>
        <v>1</v>
      </c>
      <c r="W323" s="29"/>
      <c r="X323" s="29">
        <f t="shared" si="117"/>
        <v>0</v>
      </c>
      <c r="Y323" s="29">
        <f t="shared" si="118"/>
        <v>0</v>
      </c>
      <c r="Z323" s="29">
        <f t="shared" si="119"/>
        <v>0</v>
      </c>
      <c r="AA323" s="29">
        <f t="shared" si="120"/>
        <v>1</v>
      </c>
      <c r="AB323" s="29">
        <f t="shared" si="121"/>
        <v>0</v>
      </c>
      <c r="AC323" s="29">
        <f t="shared" si="122"/>
        <v>1</v>
      </c>
      <c r="AD323" s="29">
        <f t="shared" si="123"/>
        <v>1</v>
      </c>
      <c r="AE323" s="29">
        <f t="shared" si="124"/>
        <v>0</v>
      </c>
      <c r="AF323" s="29">
        <f t="shared" si="125"/>
        <v>0</v>
      </c>
      <c r="AG323" s="29">
        <f t="shared" si="126"/>
        <v>0</v>
      </c>
      <c r="AH323" s="29">
        <f t="shared" si="127"/>
        <v>0</v>
      </c>
      <c r="AI323" s="29">
        <f t="shared" si="128"/>
        <v>0</v>
      </c>
      <c r="AJ323" s="29">
        <f t="shared" si="129"/>
        <v>0</v>
      </c>
      <c r="AK323" s="29">
        <f t="shared" si="130"/>
        <v>0</v>
      </c>
      <c r="AL323" s="29">
        <f t="shared" si="131"/>
        <v>0</v>
      </c>
      <c r="AM323" s="29">
        <f t="shared" si="132"/>
        <v>0</v>
      </c>
      <c r="AN323" s="29">
        <f t="shared" si="133"/>
        <v>0</v>
      </c>
      <c r="AO323" s="29">
        <f t="shared" si="134"/>
        <v>0</v>
      </c>
      <c r="AP323" s="29"/>
      <c r="AQ323" s="29"/>
      <c r="AR323" s="29">
        <f t="shared" si="135"/>
        <v>3</v>
      </c>
      <c r="AS323" s="29">
        <f t="shared" si="136"/>
        <v>3</v>
      </c>
      <c r="AT323" s="29" t="str">
        <f t="shared" si="137"/>
        <v>Correct</v>
      </c>
      <c r="AU323" s="29"/>
      <c r="AV323" s="96" t="str">
        <f>IFERROR(VLOOKUP(Table1[[#This Row],[RespondentID]],'All Data'!$A:$CO,87,FALSE),"unknown")</f>
        <v>Man</v>
      </c>
      <c r="AW323" s="96" t="str">
        <f>IFERROR(VLOOKUP(Table1[[#This Row],[RespondentID]],'All Data'!$A:$CO,88,FALSE),"unknown")</f>
        <v>45-54 years</v>
      </c>
      <c r="AX323" s="96" t="str">
        <f>IFERROR(VLOOKUP(Table1[[#This Row],[RespondentID]],'All Data'!$A:$CO,89,FALSE),"unknown")</f>
        <v>Suffolk</v>
      </c>
      <c r="AY323" s="96" t="str">
        <f>IFERROR(VLOOKUP(Table1[[#This Row],[RespondentID]],'All Data'!$A:$CO,90,FALSE),"unknown")</f>
        <v>East Setauket, 11733</v>
      </c>
      <c r="AZ323" s="96" t="str">
        <f>IFERROR(VLOOKUP(Table1[[#This Row],[RespondentID]],'All Data'!$A:$CO,91,FALSE),"unknown")</f>
        <v>White</v>
      </c>
      <c r="BA323" s="96" t="str">
        <f>IFERROR(VLOOKUP(Table1[[#This Row],[RespondentID]],'All Data'!$A:$CO,92,FALSE),"unknown")</f>
        <v>Not Hispanic or Latino</v>
      </c>
      <c r="BB323" s="96" t="str">
        <f>IFERROR(VLOOKUP(Table1[[#This Row],[RespondentID]],'All Data'!$A:$CO,93,FALSE),"unknown")</f>
        <v>English</v>
      </c>
      <c r="BC323" s="96" t="str">
        <f>IFERROR(VLOOKUP(Table1[[#This Row],[RespondentID]],'All Data'!$A:$CW,94,FALSE),"unknown")</f>
        <v>Over $125,000</v>
      </c>
      <c r="BD323" s="96" t="str">
        <f>IFERROR(VLOOKUP(Table1[[#This Row],[RespondentID]],'All Data'!$A:$CW,95,FALSE),"unknown")</f>
        <v>Graduate school</v>
      </c>
      <c r="BE323" s="96" t="str">
        <f>IFERROR(VLOOKUP(Table1[[#This Row],[RespondentID]],'All Data'!$A:$CW,96,FALSE),"unknown")</f>
        <v>Employed for wages</v>
      </c>
      <c r="BF323" s="96" t="str">
        <f>IFERROR(VLOOKUP(Table1[[#This Row],[RespondentID]],'All Data'!$A:$CW,97,FALSE),"unknown")</f>
        <v>Yes</v>
      </c>
      <c r="BG323" s="96">
        <f>IFERROR(VLOOKUP(Table1[[#This Row],[RespondentID]],'All Data'!$A:$CW,98,FALSE),"unknown")</f>
        <v>0</v>
      </c>
      <c r="BH323" s="96" t="str">
        <f>IFERROR(VLOOKUP(Table1[[#This Row],[RespondentID]],'All Data'!$A:$CW,99,FALSE),"unknown")</f>
        <v>Yes</v>
      </c>
    </row>
    <row r="324" spans="1:60">
      <c r="A324">
        <v>18039199232</v>
      </c>
      <c r="K324" t="s">
        <v>57</v>
      </c>
      <c r="L324" t="s">
        <v>58</v>
      </c>
      <c r="R324" t="s">
        <v>62</v>
      </c>
      <c r="U324" s="29">
        <f t="shared" si="115"/>
        <v>3</v>
      </c>
      <c r="V324" s="29">
        <f t="shared" si="116"/>
        <v>1</v>
      </c>
      <c r="W324" s="29"/>
      <c r="X324" s="29">
        <f t="shared" si="117"/>
        <v>0</v>
      </c>
      <c r="Y324" s="29">
        <f t="shared" si="118"/>
        <v>0</v>
      </c>
      <c r="Z324" s="29">
        <f t="shared" si="119"/>
        <v>0</v>
      </c>
      <c r="AA324" s="29">
        <f t="shared" si="120"/>
        <v>0</v>
      </c>
      <c r="AB324" s="29">
        <f t="shared" si="121"/>
        <v>0</v>
      </c>
      <c r="AC324" s="29">
        <f t="shared" si="122"/>
        <v>0</v>
      </c>
      <c r="AD324" s="29">
        <f t="shared" si="123"/>
        <v>0</v>
      </c>
      <c r="AE324" s="29">
        <f t="shared" si="124"/>
        <v>0</v>
      </c>
      <c r="AF324" s="29">
        <f t="shared" si="125"/>
        <v>0</v>
      </c>
      <c r="AG324" s="29">
        <f t="shared" si="126"/>
        <v>1</v>
      </c>
      <c r="AH324" s="29">
        <f t="shared" si="127"/>
        <v>1</v>
      </c>
      <c r="AI324" s="29">
        <f t="shared" si="128"/>
        <v>0</v>
      </c>
      <c r="AJ324" s="29">
        <f t="shared" si="129"/>
        <v>0</v>
      </c>
      <c r="AK324" s="29">
        <f t="shared" si="130"/>
        <v>0</v>
      </c>
      <c r="AL324" s="29">
        <f t="shared" si="131"/>
        <v>0</v>
      </c>
      <c r="AM324" s="29">
        <f t="shared" si="132"/>
        <v>0</v>
      </c>
      <c r="AN324" s="29">
        <f t="shared" si="133"/>
        <v>1</v>
      </c>
      <c r="AO324" s="29">
        <f t="shared" si="134"/>
        <v>0</v>
      </c>
      <c r="AP324" s="29"/>
      <c r="AQ324" s="29"/>
      <c r="AR324" s="29">
        <f t="shared" si="135"/>
        <v>3</v>
      </c>
      <c r="AS324" s="29">
        <f t="shared" si="136"/>
        <v>3</v>
      </c>
      <c r="AT324" s="29" t="str">
        <f t="shared" si="137"/>
        <v>Correct</v>
      </c>
      <c r="AU324" s="29"/>
      <c r="AV324" s="96" t="str">
        <f>IFERROR(VLOOKUP(Table1[[#This Row],[RespondentID]],'All Data'!$A:$CO,87,FALSE),"unknown")</f>
        <v>Man</v>
      </c>
      <c r="AW324" s="96" t="str">
        <f>IFERROR(VLOOKUP(Table1[[#This Row],[RespondentID]],'All Data'!$A:$CO,88,FALSE),"unknown")</f>
        <v>25-34 years</v>
      </c>
      <c r="AX324" s="96">
        <f>IFERROR(VLOOKUP(Table1[[#This Row],[RespondentID]],'All Data'!$A:$CO,89,FALSE),"unknown")</f>
        <v>0</v>
      </c>
      <c r="AY324" s="96">
        <f>IFERROR(VLOOKUP(Table1[[#This Row],[RespondentID]],'All Data'!$A:$CO,90,FALSE),"unknown")</f>
        <v>0</v>
      </c>
      <c r="AZ324" s="96" t="str">
        <f>IFERROR(VLOOKUP(Table1[[#This Row],[RespondentID]],'All Data'!$A:$CO,91,FALSE),"unknown")</f>
        <v>Asian</v>
      </c>
      <c r="BA324" s="96" t="str">
        <f>IFERROR(VLOOKUP(Table1[[#This Row],[RespondentID]],'All Data'!$A:$CO,92,FALSE),"unknown")</f>
        <v>Not Hispanic or Latino</v>
      </c>
      <c r="BB324" s="96" t="str">
        <f>IFERROR(VLOOKUP(Table1[[#This Row],[RespondentID]],'All Data'!$A:$CO,93,FALSE),"unknown")</f>
        <v>English</v>
      </c>
      <c r="BC324" s="96" t="str">
        <f>IFERROR(VLOOKUP(Table1[[#This Row],[RespondentID]],'All Data'!$A:$CW,94,FALSE),"unknown")</f>
        <v>$75,000 to $125,000</v>
      </c>
      <c r="BD324" s="96" t="str">
        <f>IFERROR(VLOOKUP(Table1[[#This Row],[RespondentID]],'All Data'!$A:$CW,95,FALSE),"unknown")</f>
        <v>College graduate</v>
      </c>
      <c r="BE324" s="96" t="str">
        <f>IFERROR(VLOOKUP(Table1[[#This Row],[RespondentID]],'All Data'!$A:$CW,96,FALSE),"unknown")</f>
        <v>Employed for wages</v>
      </c>
      <c r="BF324" s="96" t="str">
        <f>IFERROR(VLOOKUP(Table1[[#This Row],[RespondentID]],'All Data'!$A:$CW,97,FALSE),"unknown")</f>
        <v>Yes</v>
      </c>
      <c r="BG324" s="96" t="str">
        <f>IFERROR(VLOOKUP(Table1[[#This Row],[RespondentID]],'All Data'!$A:$CW,98,FALSE),"unknown")</f>
        <v>Private/Commercial</v>
      </c>
      <c r="BH324" s="96" t="str">
        <f>IFERROR(VLOOKUP(Table1[[#This Row],[RespondentID]],'All Data'!$A:$CW,99,FALSE),"unknown")</f>
        <v>Yes</v>
      </c>
    </row>
    <row r="325" spans="1:60">
      <c r="A325">
        <v>18039199015</v>
      </c>
      <c r="G325" t="s">
        <v>53</v>
      </c>
      <c r="P325" t="s">
        <v>60</v>
      </c>
      <c r="S325" t="s">
        <v>63</v>
      </c>
      <c r="U325" s="29">
        <f t="shared" si="115"/>
        <v>3</v>
      </c>
      <c r="V325" s="29">
        <f t="shared" si="116"/>
        <v>1</v>
      </c>
      <c r="W325" s="29"/>
      <c r="X325" s="29">
        <f t="shared" si="117"/>
        <v>0</v>
      </c>
      <c r="Y325" s="29">
        <f t="shared" si="118"/>
        <v>0</v>
      </c>
      <c r="Z325" s="29">
        <f t="shared" si="119"/>
        <v>0</v>
      </c>
      <c r="AA325" s="29">
        <f t="shared" si="120"/>
        <v>0</v>
      </c>
      <c r="AB325" s="29">
        <f t="shared" si="121"/>
        <v>0</v>
      </c>
      <c r="AC325" s="29">
        <f t="shared" si="122"/>
        <v>1</v>
      </c>
      <c r="AD325" s="29">
        <f t="shared" si="123"/>
        <v>0</v>
      </c>
      <c r="AE325" s="29">
        <f t="shared" si="124"/>
        <v>0</v>
      </c>
      <c r="AF325" s="29">
        <f t="shared" si="125"/>
        <v>0</v>
      </c>
      <c r="AG325" s="29">
        <f t="shared" si="126"/>
        <v>0</v>
      </c>
      <c r="AH325" s="29">
        <f t="shared" si="127"/>
        <v>0</v>
      </c>
      <c r="AI325" s="29">
        <f t="shared" si="128"/>
        <v>0</v>
      </c>
      <c r="AJ325" s="29">
        <f t="shared" si="129"/>
        <v>0</v>
      </c>
      <c r="AK325" s="29">
        <f t="shared" si="130"/>
        <v>0</v>
      </c>
      <c r="AL325" s="29">
        <f t="shared" si="131"/>
        <v>1</v>
      </c>
      <c r="AM325" s="29">
        <f t="shared" si="132"/>
        <v>0</v>
      </c>
      <c r="AN325" s="29">
        <f t="shared" si="133"/>
        <v>0</v>
      </c>
      <c r="AO325" s="29">
        <f t="shared" si="134"/>
        <v>1</v>
      </c>
      <c r="AP325" s="29"/>
      <c r="AQ325" s="29"/>
      <c r="AR325" s="29">
        <f t="shared" si="135"/>
        <v>3</v>
      </c>
      <c r="AS325" s="29">
        <f t="shared" si="136"/>
        <v>3</v>
      </c>
      <c r="AT325" s="29" t="str">
        <f t="shared" si="137"/>
        <v>Correct</v>
      </c>
      <c r="AU325" s="29"/>
      <c r="AV325" s="96" t="str">
        <f>IFERROR(VLOOKUP(Table1[[#This Row],[RespondentID]],'All Data'!$A:$CO,87,FALSE),"unknown")</f>
        <v>Man</v>
      </c>
      <c r="AW325" s="96" t="str">
        <f>IFERROR(VLOOKUP(Table1[[#This Row],[RespondentID]],'All Data'!$A:$CO,88,FALSE),"unknown")</f>
        <v>65+ years</v>
      </c>
      <c r="AX325" s="96" t="str">
        <f>IFERROR(VLOOKUP(Table1[[#This Row],[RespondentID]],'All Data'!$A:$CO,89,FALSE),"unknown")</f>
        <v>Nassau</v>
      </c>
      <c r="AY325" s="96" t="str">
        <f>IFERROR(VLOOKUP(Table1[[#This Row],[RespondentID]],'All Data'!$A:$CO,90,FALSE),"unknown")</f>
        <v>Mineola, 11501</v>
      </c>
      <c r="AZ325" s="96" t="str">
        <f>IFERROR(VLOOKUP(Table1[[#This Row],[RespondentID]],'All Data'!$A:$CO,91,FALSE),"unknown")</f>
        <v>White</v>
      </c>
      <c r="BA325" s="96" t="str">
        <f>IFERROR(VLOOKUP(Table1[[#This Row],[RespondentID]],'All Data'!$A:$CO,92,FALSE),"unknown")</f>
        <v>Not Hispanic or Latino</v>
      </c>
      <c r="BB325" s="96" t="str">
        <f>IFERROR(VLOOKUP(Table1[[#This Row],[RespondentID]],'All Data'!$A:$CO,93,FALSE),"unknown")</f>
        <v>English</v>
      </c>
      <c r="BC325" s="96" t="str">
        <f>IFERROR(VLOOKUP(Table1[[#This Row],[RespondentID]],'All Data'!$A:$CW,94,FALSE),"unknown")</f>
        <v>$75,000 to $125,000</v>
      </c>
      <c r="BD325" s="96" t="str">
        <f>IFERROR(VLOOKUP(Table1[[#This Row],[RespondentID]],'All Data'!$A:$CW,95,FALSE),"unknown")</f>
        <v>College graduate</v>
      </c>
      <c r="BE325" s="96" t="str">
        <f>IFERROR(VLOOKUP(Table1[[#This Row],[RespondentID]],'All Data'!$A:$CW,96,FALSE),"unknown")</f>
        <v>Retired</v>
      </c>
      <c r="BF325" s="96" t="str">
        <f>IFERROR(VLOOKUP(Table1[[#This Row],[RespondentID]],'All Data'!$A:$CW,97,FALSE),"unknown")</f>
        <v>Yes</v>
      </c>
      <c r="BG325" s="96" t="str">
        <f>IFERROR(VLOOKUP(Table1[[#This Row],[RespondentID]],'All Data'!$A:$CW,98,FALSE),"unknown")</f>
        <v>Medicare, Private/Commercial</v>
      </c>
      <c r="BH325" s="96" t="str">
        <f>IFERROR(VLOOKUP(Table1[[#This Row],[RespondentID]],'All Data'!$A:$CW,99,FALSE),"unknown")</f>
        <v>Yes</v>
      </c>
    </row>
    <row r="326" spans="1:60">
      <c r="A326">
        <v>18038929189</v>
      </c>
      <c r="B326" t="s">
        <v>49</v>
      </c>
      <c r="D326" t="s">
        <v>51</v>
      </c>
      <c r="F326" t="s">
        <v>52</v>
      </c>
      <c r="N326" t="s">
        <v>24</v>
      </c>
      <c r="P326" t="s">
        <v>60</v>
      </c>
      <c r="U326" s="29">
        <f t="shared" si="115"/>
        <v>5</v>
      </c>
      <c r="V326" s="29">
        <f t="shared" si="116"/>
        <v>0.6</v>
      </c>
      <c r="W326" s="29"/>
      <c r="X326" s="29">
        <f t="shared" si="117"/>
        <v>0.6</v>
      </c>
      <c r="Y326" s="29">
        <f t="shared" si="118"/>
        <v>0</v>
      </c>
      <c r="Z326" s="29">
        <f t="shared" si="119"/>
        <v>0.6</v>
      </c>
      <c r="AA326" s="29">
        <f t="shared" si="120"/>
        <v>0</v>
      </c>
      <c r="AB326" s="29">
        <f t="shared" si="121"/>
        <v>0.6</v>
      </c>
      <c r="AC326" s="29">
        <f t="shared" si="122"/>
        <v>0</v>
      </c>
      <c r="AD326" s="29">
        <f t="shared" si="123"/>
        <v>0</v>
      </c>
      <c r="AE326" s="29">
        <f t="shared" si="124"/>
        <v>0</v>
      </c>
      <c r="AF326" s="29">
        <f t="shared" si="125"/>
        <v>0</v>
      </c>
      <c r="AG326" s="29">
        <f t="shared" si="126"/>
        <v>0</v>
      </c>
      <c r="AH326" s="29">
        <f t="shared" si="127"/>
        <v>0</v>
      </c>
      <c r="AI326" s="29">
        <f t="shared" si="128"/>
        <v>0</v>
      </c>
      <c r="AJ326" s="29">
        <f t="shared" si="129"/>
        <v>0.6</v>
      </c>
      <c r="AK326" s="29">
        <f t="shared" si="130"/>
        <v>0</v>
      </c>
      <c r="AL326" s="29">
        <f t="shared" si="131"/>
        <v>0.6</v>
      </c>
      <c r="AM326" s="29">
        <f t="shared" si="132"/>
        <v>0</v>
      </c>
      <c r="AN326" s="29">
        <f t="shared" si="133"/>
        <v>0</v>
      </c>
      <c r="AO326" s="29">
        <f t="shared" si="134"/>
        <v>0</v>
      </c>
      <c r="AP326" s="29"/>
      <c r="AQ326" s="29"/>
      <c r="AR326" s="29">
        <f t="shared" si="135"/>
        <v>3</v>
      </c>
      <c r="AS326" s="29">
        <f t="shared" si="136"/>
        <v>5</v>
      </c>
      <c r="AT326" s="29" t="str">
        <f t="shared" si="137"/>
        <v>Correct</v>
      </c>
      <c r="AU326" s="29"/>
      <c r="AV326" s="96" t="str">
        <f>IFERROR(VLOOKUP(Table1[[#This Row],[RespondentID]],'All Data'!$A:$CO,87,FALSE),"unknown")</f>
        <v>Woman</v>
      </c>
      <c r="AW326" s="96" t="str">
        <f>IFERROR(VLOOKUP(Table1[[#This Row],[RespondentID]],'All Data'!$A:$CO,88,FALSE),"unknown")</f>
        <v>55-64 years</v>
      </c>
      <c r="AX326" s="96" t="str">
        <f>IFERROR(VLOOKUP(Table1[[#This Row],[RespondentID]],'All Data'!$A:$CO,89,FALSE),"unknown")</f>
        <v>Queens</v>
      </c>
      <c r="AY326" s="96">
        <f>IFERROR(VLOOKUP(Table1[[#This Row],[RespondentID]],'All Data'!$A:$CO,90,FALSE),"unknown")</f>
        <v>0</v>
      </c>
      <c r="AZ326" s="96" t="str">
        <f>IFERROR(VLOOKUP(Table1[[#This Row],[RespondentID]],'All Data'!$A:$CO,91,FALSE),"unknown")</f>
        <v>Two or more races</v>
      </c>
      <c r="BA326" s="96" t="str">
        <f>IFERROR(VLOOKUP(Table1[[#This Row],[RespondentID]],'All Data'!$A:$CO,92,FALSE),"unknown")</f>
        <v>Not Hispanic or Latino</v>
      </c>
      <c r="BB326" s="96" t="str">
        <f>IFERROR(VLOOKUP(Table1[[#This Row],[RespondentID]],'All Data'!$A:$CO,93,FALSE),"unknown")</f>
        <v>Italian</v>
      </c>
      <c r="BC326" s="96" t="str">
        <f>IFERROR(VLOOKUP(Table1[[#This Row],[RespondentID]],'All Data'!$A:$CW,94,FALSE),"unknown")</f>
        <v>$50,000 to $74,999</v>
      </c>
      <c r="BD326" s="96" t="str">
        <f>IFERROR(VLOOKUP(Table1[[#This Row],[RespondentID]],'All Data'!$A:$CW,95,FALSE),"unknown")</f>
        <v>College graduate</v>
      </c>
      <c r="BE326" s="96" t="str">
        <f>IFERROR(VLOOKUP(Table1[[#This Row],[RespondentID]],'All Data'!$A:$CW,96,FALSE),"unknown")</f>
        <v>Retired</v>
      </c>
      <c r="BF326" s="96" t="str">
        <f>IFERROR(VLOOKUP(Table1[[#This Row],[RespondentID]],'All Data'!$A:$CW,97,FALSE),"unknown")</f>
        <v>Yes</v>
      </c>
      <c r="BG326" s="96" t="str">
        <f>IFERROR(VLOOKUP(Table1[[#This Row],[RespondentID]],'All Data'!$A:$CW,98,FALSE),"unknown")</f>
        <v>Medicare</v>
      </c>
      <c r="BH326" s="96" t="str">
        <f>IFERROR(VLOOKUP(Table1[[#This Row],[RespondentID]],'All Data'!$A:$CW,99,FALSE),"unknown")</f>
        <v>Yes</v>
      </c>
    </row>
    <row r="327" spans="1:60">
      <c r="A327">
        <v>18038929011</v>
      </c>
      <c r="B327" t="s">
        <v>49</v>
      </c>
      <c r="D327" t="s">
        <v>51</v>
      </c>
      <c r="I327" t="s">
        <v>55</v>
      </c>
      <c r="N327" t="s">
        <v>24</v>
      </c>
      <c r="S327" t="s">
        <v>63</v>
      </c>
      <c r="U327" s="29">
        <f t="shared" si="115"/>
        <v>5</v>
      </c>
      <c r="V327" s="29">
        <f t="shared" si="116"/>
        <v>0.6</v>
      </c>
      <c r="W327" s="29"/>
      <c r="X327" s="29">
        <f t="shared" si="117"/>
        <v>0.6</v>
      </c>
      <c r="Y327" s="29">
        <f t="shared" si="118"/>
        <v>0</v>
      </c>
      <c r="Z327" s="29">
        <f t="shared" si="119"/>
        <v>0.6</v>
      </c>
      <c r="AA327" s="29">
        <f t="shared" si="120"/>
        <v>0</v>
      </c>
      <c r="AB327" s="29">
        <f t="shared" si="121"/>
        <v>0</v>
      </c>
      <c r="AC327" s="29">
        <f t="shared" si="122"/>
        <v>0</v>
      </c>
      <c r="AD327" s="29">
        <f t="shared" si="123"/>
        <v>0</v>
      </c>
      <c r="AE327" s="29">
        <f t="shared" si="124"/>
        <v>0.6</v>
      </c>
      <c r="AF327" s="29">
        <f t="shared" si="125"/>
        <v>0</v>
      </c>
      <c r="AG327" s="29">
        <f t="shared" si="126"/>
        <v>0</v>
      </c>
      <c r="AH327" s="29">
        <f t="shared" si="127"/>
        <v>0</v>
      </c>
      <c r="AI327" s="29">
        <f t="shared" si="128"/>
        <v>0</v>
      </c>
      <c r="AJ327" s="29">
        <f t="shared" si="129"/>
        <v>0.6</v>
      </c>
      <c r="AK327" s="29">
        <f t="shared" si="130"/>
        <v>0</v>
      </c>
      <c r="AL327" s="29">
        <f t="shared" si="131"/>
        <v>0</v>
      </c>
      <c r="AM327" s="29">
        <f t="shared" si="132"/>
        <v>0</v>
      </c>
      <c r="AN327" s="29">
        <f t="shared" si="133"/>
        <v>0</v>
      </c>
      <c r="AO327" s="29">
        <f t="shared" si="134"/>
        <v>0.6</v>
      </c>
      <c r="AP327" s="29"/>
      <c r="AQ327" s="29"/>
      <c r="AR327" s="29">
        <f t="shared" si="135"/>
        <v>3</v>
      </c>
      <c r="AS327" s="29">
        <f t="shared" si="136"/>
        <v>5</v>
      </c>
      <c r="AT327" s="29" t="str">
        <f t="shared" si="137"/>
        <v>Correct</v>
      </c>
      <c r="AU327" s="29"/>
      <c r="AV327" s="96" t="str">
        <f>IFERROR(VLOOKUP(Table1[[#This Row],[RespondentID]],'All Data'!$A:$CO,87,FALSE),"unknown")</f>
        <v>Man</v>
      </c>
      <c r="AW327" s="96" t="str">
        <f>IFERROR(VLOOKUP(Table1[[#This Row],[RespondentID]],'All Data'!$A:$CO,88,FALSE),"unknown")</f>
        <v>18-24 years</v>
      </c>
      <c r="AX327" s="96" t="str">
        <f>IFERROR(VLOOKUP(Table1[[#This Row],[RespondentID]],'All Data'!$A:$CO,89,FALSE),"unknown")</f>
        <v>Suffolk</v>
      </c>
      <c r="AY327" s="96" t="str">
        <f>IFERROR(VLOOKUP(Table1[[#This Row],[RespondentID]],'All Data'!$A:$CO,90,FALSE),"unknown")</f>
        <v>Smithtown, 11787</v>
      </c>
      <c r="AZ327" s="96" t="str">
        <f>IFERROR(VLOOKUP(Table1[[#This Row],[RespondentID]],'All Data'!$A:$CO,91,FALSE),"unknown")</f>
        <v>Asian</v>
      </c>
      <c r="BA327" s="96" t="str">
        <f>IFERROR(VLOOKUP(Table1[[#This Row],[RespondentID]],'All Data'!$A:$CO,92,FALSE),"unknown")</f>
        <v>Not Hispanic or Latino</v>
      </c>
      <c r="BB327" s="96" t="str">
        <f>IFERROR(VLOOKUP(Table1[[#This Row],[RespondentID]],'All Data'!$A:$CO,93,FALSE),"unknown")</f>
        <v>English, Korean</v>
      </c>
      <c r="BC327" s="96" t="str">
        <f>IFERROR(VLOOKUP(Table1[[#This Row],[RespondentID]],'All Data'!$A:$CW,94,FALSE),"unknown")</f>
        <v>$75,000 to $125,000</v>
      </c>
      <c r="BD327" s="96" t="str">
        <f>IFERROR(VLOOKUP(Table1[[#This Row],[RespondentID]],'All Data'!$A:$CW,95,FALSE),"unknown")</f>
        <v>Some high school</v>
      </c>
      <c r="BE327" s="96" t="str">
        <f>IFERROR(VLOOKUP(Table1[[#This Row],[RespondentID]],'All Data'!$A:$CW,96,FALSE),"unknown")</f>
        <v>Student</v>
      </c>
      <c r="BF327" s="96" t="str">
        <f>IFERROR(VLOOKUP(Table1[[#This Row],[RespondentID]],'All Data'!$A:$CW,97,FALSE),"unknown")</f>
        <v>Yes</v>
      </c>
      <c r="BG327" s="96" t="str">
        <f>IFERROR(VLOOKUP(Table1[[#This Row],[RespondentID]],'All Data'!$A:$CW,98,FALSE),"unknown")</f>
        <v>Private/Commercial</v>
      </c>
      <c r="BH327" s="96" t="str">
        <f>IFERROR(VLOOKUP(Table1[[#This Row],[RespondentID]],'All Data'!$A:$CW,99,FALSE),"unknown")</f>
        <v>Yes</v>
      </c>
    </row>
    <row r="328" spans="1:60">
      <c r="A328">
        <v>18038928894</v>
      </c>
      <c r="D328" t="s">
        <v>51</v>
      </c>
      <c r="J328" t="s">
        <v>56</v>
      </c>
      <c r="P328" t="s">
        <v>60</v>
      </c>
      <c r="Q328" t="s">
        <v>61</v>
      </c>
      <c r="S328" t="s">
        <v>63</v>
      </c>
      <c r="U328" s="29">
        <f t="shared" si="115"/>
        <v>5</v>
      </c>
      <c r="V328" s="29">
        <f t="shared" si="116"/>
        <v>0.6</v>
      </c>
      <c r="W328" s="29"/>
      <c r="X328" s="29">
        <f t="shared" si="117"/>
        <v>0</v>
      </c>
      <c r="Y328" s="29">
        <f t="shared" si="118"/>
        <v>0</v>
      </c>
      <c r="Z328" s="29">
        <f t="shared" si="119"/>
        <v>0.6</v>
      </c>
      <c r="AA328" s="29">
        <f t="shared" si="120"/>
        <v>0</v>
      </c>
      <c r="AB328" s="29">
        <f t="shared" si="121"/>
        <v>0</v>
      </c>
      <c r="AC328" s="29">
        <f t="shared" si="122"/>
        <v>0</v>
      </c>
      <c r="AD328" s="29">
        <f t="shared" si="123"/>
        <v>0</v>
      </c>
      <c r="AE328" s="29">
        <f t="shared" si="124"/>
        <v>0</v>
      </c>
      <c r="AF328" s="29">
        <f t="shared" si="125"/>
        <v>0.6</v>
      </c>
      <c r="AG328" s="29">
        <f t="shared" si="126"/>
        <v>0</v>
      </c>
      <c r="AH328" s="29">
        <f t="shared" si="127"/>
        <v>0</v>
      </c>
      <c r="AI328" s="29">
        <f t="shared" si="128"/>
        <v>0</v>
      </c>
      <c r="AJ328" s="29">
        <f t="shared" si="129"/>
        <v>0</v>
      </c>
      <c r="AK328" s="29">
        <f t="shared" si="130"/>
        <v>0</v>
      </c>
      <c r="AL328" s="29">
        <f t="shared" si="131"/>
        <v>0.6</v>
      </c>
      <c r="AM328" s="29">
        <f t="shared" si="132"/>
        <v>0.6</v>
      </c>
      <c r="AN328" s="29">
        <f t="shared" si="133"/>
        <v>0</v>
      </c>
      <c r="AO328" s="29">
        <f t="shared" si="134"/>
        <v>0.6</v>
      </c>
      <c r="AP328" s="29"/>
      <c r="AQ328" s="29"/>
      <c r="AR328" s="29">
        <f t="shared" si="135"/>
        <v>3</v>
      </c>
      <c r="AS328" s="29">
        <f t="shared" si="136"/>
        <v>5</v>
      </c>
      <c r="AT328" s="29" t="str">
        <f t="shared" si="137"/>
        <v>Correct</v>
      </c>
      <c r="AU328" s="29"/>
      <c r="AV328" s="96">
        <f>IFERROR(VLOOKUP(Table1[[#This Row],[RespondentID]],'All Data'!$A:$CO,87,FALSE),"unknown")</f>
        <v>0</v>
      </c>
      <c r="AW328" s="96" t="str">
        <f>IFERROR(VLOOKUP(Table1[[#This Row],[RespondentID]],'All Data'!$A:$CO,88,FALSE),"unknown")</f>
        <v>25-34 years</v>
      </c>
      <c r="AX328" s="96" t="str">
        <f>IFERROR(VLOOKUP(Table1[[#This Row],[RespondentID]],'All Data'!$A:$CO,89,FALSE),"unknown")</f>
        <v>Suffolk</v>
      </c>
      <c r="AY328" s="96" t="str">
        <f>IFERROR(VLOOKUP(Table1[[#This Row],[RespondentID]],'All Data'!$A:$CO,90,FALSE),"unknown")</f>
        <v>Smithtown, 11787</v>
      </c>
      <c r="AZ328" s="96" t="str">
        <f>IFERROR(VLOOKUP(Table1[[#This Row],[RespondentID]],'All Data'!$A:$CO,91,FALSE),"unknown")</f>
        <v>Two or more races</v>
      </c>
      <c r="BA328" s="96" t="str">
        <f>IFERROR(VLOOKUP(Table1[[#This Row],[RespondentID]],'All Data'!$A:$CO,92,FALSE),"unknown")</f>
        <v>Hispanic or Latino</v>
      </c>
      <c r="BB328" s="96" t="str">
        <f>IFERROR(VLOOKUP(Table1[[#This Row],[RespondentID]],'All Data'!$A:$CO,93,FALSE),"unknown")</f>
        <v>Spanish</v>
      </c>
      <c r="BC328" s="96" t="str">
        <f>IFERROR(VLOOKUP(Table1[[#This Row],[RespondentID]],'All Data'!$A:$CW,94,FALSE),"unknown")</f>
        <v>Over $125,000</v>
      </c>
      <c r="BD328" s="96" t="str">
        <f>IFERROR(VLOOKUP(Table1[[#This Row],[RespondentID]],'All Data'!$A:$CW,95,FALSE),"unknown")</f>
        <v>Doctorate</v>
      </c>
      <c r="BE328" s="96" t="str">
        <f>IFERROR(VLOOKUP(Table1[[#This Row],[RespondentID]],'All Data'!$A:$CW,96,FALSE),"unknown")</f>
        <v>Employed for wages</v>
      </c>
      <c r="BF328" s="96">
        <f>IFERROR(VLOOKUP(Table1[[#This Row],[RespondentID]],'All Data'!$A:$CW,97,FALSE),"unknown")</f>
        <v>0</v>
      </c>
      <c r="BG328" s="96" t="str">
        <f>IFERROR(VLOOKUP(Table1[[#This Row],[RespondentID]],'All Data'!$A:$CW,98,FALSE),"unknown")</f>
        <v>Private/Commercial</v>
      </c>
      <c r="BH328" s="96" t="str">
        <f>IFERROR(VLOOKUP(Table1[[#This Row],[RespondentID]],'All Data'!$A:$CW,99,FALSE),"unknown")</f>
        <v>Yes</v>
      </c>
    </row>
    <row r="329" spans="1:60">
      <c r="A329">
        <v>18038928727</v>
      </c>
      <c r="B329" t="s">
        <v>49</v>
      </c>
      <c r="H329" t="s">
        <v>54</v>
      </c>
      <c r="I329" t="s">
        <v>55</v>
      </c>
      <c r="U329" s="29">
        <f t="shared" si="115"/>
        <v>3</v>
      </c>
      <c r="V329" s="29">
        <f t="shared" si="116"/>
        <v>1</v>
      </c>
      <c r="W329" s="29"/>
      <c r="X329" s="29">
        <f t="shared" si="117"/>
        <v>1</v>
      </c>
      <c r="Y329" s="29">
        <f t="shared" si="118"/>
        <v>0</v>
      </c>
      <c r="Z329" s="29">
        <f t="shared" si="119"/>
        <v>0</v>
      </c>
      <c r="AA329" s="29">
        <f t="shared" si="120"/>
        <v>0</v>
      </c>
      <c r="AB329" s="29">
        <f t="shared" si="121"/>
        <v>0</v>
      </c>
      <c r="AC329" s="29">
        <f t="shared" si="122"/>
        <v>0</v>
      </c>
      <c r="AD329" s="29">
        <f t="shared" si="123"/>
        <v>1</v>
      </c>
      <c r="AE329" s="29">
        <f t="shared" si="124"/>
        <v>1</v>
      </c>
      <c r="AF329" s="29">
        <f t="shared" si="125"/>
        <v>0</v>
      </c>
      <c r="AG329" s="29">
        <f t="shared" si="126"/>
        <v>0</v>
      </c>
      <c r="AH329" s="29">
        <f t="shared" si="127"/>
        <v>0</v>
      </c>
      <c r="AI329" s="29">
        <f t="shared" si="128"/>
        <v>0</v>
      </c>
      <c r="AJ329" s="29">
        <f t="shared" si="129"/>
        <v>0</v>
      </c>
      <c r="AK329" s="29">
        <f t="shared" si="130"/>
        <v>0</v>
      </c>
      <c r="AL329" s="29">
        <f t="shared" si="131"/>
        <v>0</v>
      </c>
      <c r="AM329" s="29">
        <f t="shared" si="132"/>
        <v>0</v>
      </c>
      <c r="AN329" s="29">
        <f t="shared" si="133"/>
        <v>0</v>
      </c>
      <c r="AO329" s="29">
        <f t="shared" si="134"/>
        <v>0</v>
      </c>
      <c r="AP329" s="29"/>
      <c r="AQ329" s="29"/>
      <c r="AR329" s="29">
        <f t="shared" si="135"/>
        <v>3</v>
      </c>
      <c r="AS329" s="29">
        <f t="shared" si="136"/>
        <v>3</v>
      </c>
      <c r="AT329" s="29" t="str">
        <f t="shared" si="137"/>
        <v>Correct</v>
      </c>
      <c r="AU329" s="29"/>
      <c r="AV329" s="96" t="str">
        <f>IFERROR(VLOOKUP(Table1[[#This Row],[RespondentID]],'All Data'!$A:$CO,87,FALSE),"unknown")</f>
        <v>Man</v>
      </c>
      <c r="AW329" s="96">
        <f>IFERROR(VLOOKUP(Table1[[#This Row],[RespondentID]],'All Data'!$A:$CO,88,FALSE),"unknown")</f>
        <v>0</v>
      </c>
      <c r="AX329" s="96" t="str">
        <f>IFERROR(VLOOKUP(Table1[[#This Row],[RespondentID]],'All Data'!$A:$CO,89,FALSE),"unknown")</f>
        <v>Suffolk</v>
      </c>
      <c r="AY329" s="96" t="str">
        <f>IFERROR(VLOOKUP(Table1[[#This Row],[RespondentID]],'All Data'!$A:$CO,90,FALSE),"unknown")</f>
        <v>Smithtown, 11787</v>
      </c>
      <c r="AZ329" s="96" t="str">
        <f>IFERROR(VLOOKUP(Table1[[#This Row],[RespondentID]],'All Data'!$A:$CO,91,FALSE),"unknown")</f>
        <v>White</v>
      </c>
      <c r="BA329" s="96">
        <f>IFERROR(VLOOKUP(Table1[[#This Row],[RespondentID]],'All Data'!$A:$CO,92,FALSE),"unknown")</f>
        <v>0</v>
      </c>
      <c r="BB329" s="96" t="str">
        <f>IFERROR(VLOOKUP(Table1[[#This Row],[RespondentID]],'All Data'!$A:$CO,93,FALSE),"unknown")</f>
        <v>English</v>
      </c>
      <c r="BC329" s="96" t="str">
        <f>IFERROR(VLOOKUP(Table1[[#This Row],[RespondentID]],'All Data'!$A:$CW,94,FALSE),"unknown")</f>
        <v>$75,000 to $125,000</v>
      </c>
      <c r="BD329" s="96" t="str">
        <f>IFERROR(VLOOKUP(Table1[[#This Row],[RespondentID]],'All Data'!$A:$CW,95,FALSE),"unknown")</f>
        <v>College graduate</v>
      </c>
      <c r="BE329" s="96" t="str">
        <f>IFERROR(VLOOKUP(Table1[[#This Row],[RespondentID]],'All Data'!$A:$CW,96,FALSE),"unknown")</f>
        <v>Retired</v>
      </c>
      <c r="BF329" s="96" t="str">
        <f>IFERROR(VLOOKUP(Table1[[#This Row],[RespondentID]],'All Data'!$A:$CW,97,FALSE),"unknown")</f>
        <v>Yes</v>
      </c>
      <c r="BG329" s="96" t="str">
        <f>IFERROR(VLOOKUP(Table1[[#This Row],[RespondentID]],'All Data'!$A:$CW,98,FALSE),"unknown")</f>
        <v>Private/Commercial</v>
      </c>
      <c r="BH329" s="96" t="str">
        <f>IFERROR(VLOOKUP(Table1[[#This Row],[RespondentID]],'All Data'!$A:$CW,99,FALSE),"unknown")</f>
        <v>Yes</v>
      </c>
    </row>
    <row r="330" spans="1:60">
      <c r="A330">
        <v>18038807907</v>
      </c>
      <c r="T330" t="s">
        <v>492</v>
      </c>
      <c r="U330" s="29">
        <f t="shared" si="115"/>
        <v>1</v>
      </c>
      <c r="V330" s="29">
        <f t="shared" si="116"/>
        <v>3</v>
      </c>
      <c r="W330" s="29"/>
      <c r="X330" s="29">
        <f t="shared" si="117"/>
        <v>0</v>
      </c>
      <c r="Y330" s="29">
        <f t="shared" si="118"/>
        <v>0</v>
      </c>
      <c r="Z330" s="29">
        <f t="shared" si="119"/>
        <v>0</v>
      </c>
      <c r="AA330" s="29">
        <f t="shared" si="120"/>
        <v>0</v>
      </c>
      <c r="AB330" s="29">
        <f t="shared" si="121"/>
        <v>0</v>
      </c>
      <c r="AC330" s="29">
        <f t="shared" si="122"/>
        <v>0</v>
      </c>
      <c r="AD330" s="29">
        <f t="shared" si="123"/>
        <v>0</v>
      </c>
      <c r="AE330" s="29">
        <f t="shared" si="124"/>
        <v>0</v>
      </c>
      <c r="AF330" s="29">
        <f t="shared" si="125"/>
        <v>0</v>
      </c>
      <c r="AG330" s="29">
        <f t="shared" si="126"/>
        <v>0</v>
      </c>
      <c r="AH330" s="29">
        <f t="shared" si="127"/>
        <v>0</v>
      </c>
      <c r="AI330" s="29">
        <f t="shared" si="128"/>
        <v>0</v>
      </c>
      <c r="AJ330" s="29">
        <f t="shared" si="129"/>
        <v>0</v>
      </c>
      <c r="AK330" s="29">
        <f t="shared" si="130"/>
        <v>0</v>
      </c>
      <c r="AL330" s="29">
        <f t="shared" si="131"/>
        <v>0</v>
      </c>
      <c r="AM330" s="29">
        <f t="shared" si="132"/>
        <v>0</v>
      </c>
      <c r="AN330" s="29">
        <f t="shared" si="133"/>
        <v>0</v>
      </c>
      <c r="AO330" s="29">
        <f t="shared" si="134"/>
        <v>0</v>
      </c>
      <c r="AP330" s="29"/>
      <c r="AQ330" s="29"/>
      <c r="AR330" s="29">
        <f t="shared" si="135"/>
        <v>0</v>
      </c>
      <c r="AS330" s="29">
        <f t="shared" si="136"/>
        <v>1</v>
      </c>
      <c r="AT330" s="29" t="str">
        <f t="shared" si="137"/>
        <v>Wrong</v>
      </c>
      <c r="AU330" s="29"/>
      <c r="AV330" s="96" t="str">
        <f>IFERROR(VLOOKUP(Table1[[#This Row],[RespondentID]],'All Data'!$A:$CO,87,FALSE),"unknown")</f>
        <v>Man</v>
      </c>
      <c r="AW330" s="96" t="str">
        <f>IFERROR(VLOOKUP(Table1[[#This Row],[RespondentID]],'All Data'!$A:$CO,88,FALSE),"unknown")</f>
        <v>25-34 years</v>
      </c>
      <c r="AX330" s="96" t="str">
        <f>IFERROR(VLOOKUP(Table1[[#This Row],[RespondentID]],'All Data'!$A:$CO,89,FALSE),"unknown")</f>
        <v>Nassau</v>
      </c>
      <c r="AY330" s="96" t="str">
        <f>IFERROR(VLOOKUP(Table1[[#This Row],[RespondentID]],'All Data'!$A:$CO,90,FALSE),"unknown")</f>
        <v>Hempstead, 11550</v>
      </c>
      <c r="AZ330" s="96" t="str">
        <f>IFERROR(VLOOKUP(Table1[[#This Row],[RespondentID]],'All Data'!$A:$CO,91,FALSE),"unknown")</f>
        <v>Other (please specify)</v>
      </c>
      <c r="BA330" s="96" t="str">
        <f>IFERROR(VLOOKUP(Table1[[#This Row],[RespondentID]],'All Data'!$A:$CO,92,FALSE),"unknown")</f>
        <v>Hispanic or Latino</v>
      </c>
      <c r="BB330" s="96" t="str">
        <f>IFERROR(VLOOKUP(Table1[[#This Row],[RespondentID]],'All Data'!$A:$CO,93,FALSE),"unknown")</f>
        <v>Spanish</v>
      </c>
      <c r="BC330" s="96" t="str">
        <f>IFERROR(VLOOKUP(Table1[[#This Row],[RespondentID]],'All Data'!$A:$CW,94,FALSE),"unknown")</f>
        <v>$50,000 to $74,999</v>
      </c>
      <c r="BD330" s="96" t="str">
        <f>IFERROR(VLOOKUP(Table1[[#This Row],[RespondentID]],'All Data'!$A:$CW,95,FALSE),"unknown")</f>
        <v>High school graduate</v>
      </c>
      <c r="BE330" s="96" t="str">
        <f>IFERROR(VLOOKUP(Table1[[#This Row],[RespondentID]],'All Data'!$A:$CW,96,FALSE),"unknown")</f>
        <v>Out of work and looking for work</v>
      </c>
      <c r="BF330" s="96" t="str">
        <f>IFERROR(VLOOKUP(Table1[[#This Row],[RespondentID]],'All Data'!$A:$CW,97,FALSE),"unknown")</f>
        <v>Yes</v>
      </c>
      <c r="BG330" s="96" t="str">
        <f>IFERROR(VLOOKUP(Table1[[#This Row],[RespondentID]],'All Data'!$A:$CW,98,FALSE),"unknown")</f>
        <v>Private/Commercial</v>
      </c>
      <c r="BH330" s="96" t="str">
        <f>IFERROR(VLOOKUP(Table1[[#This Row],[RespondentID]],'All Data'!$A:$CW,99,FALSE),"unknown")</f>
        <v>Yes</v>
      </c>
    </row>
    <row r="331" spans="1:60">
      <c r="A331">
        <v>18038103927</v>
      </c>
      <c r="B331" t="s">
        <v>49</v>
      </c>
      <c r="D331" t="s">
        <v>51</v>
      </c>
      <c r="F331" t="s">
        <v>52</v>
      </c>
      <c r="N331" t="s">
        <v>24</v>
      </c>
      <c r="U331" s="29">
        <f t="shared" si="115"/>
        <v>4</v>
      </c>
      <c r="V331" s="29">
        <f t="shared" si="116"/>
        <v>0.75</v>
      </c>
      <c r="W331" s="29"/>
      <c r="X331" s="29">
        <f t="shared" si="117"/>
        <v>0.75</v>
      </c>
      <c r="Y331" s="29">
        <f t="shared" si="118"/>
        <v>0</v>
      </c>
      <c r="Z331" s="29">
        <f t="shared" si="119"/>
        <v>0.75</v>
      </c>
      <c r="AA331" s="29">
        <f t="shared" si="120"/>
        <v>0</v>
      </c>
      <c r="AB331" s="29">
        <f t="shared" si="121"/>
        <v>0.75</v>
      </c>
      <c r="AC331" s="29">
        <f t="shared" si="122"/>
        <v>0</v>
      </c>
      <c r="AD331" s="29">
        <f t="shared" si="123"/>
        <v>0</v>
      </c>
      <c r="AE331" s="29">
        <f t="shared" si="124"/>
        <v>0</v>
      </c>
      <c r="AF331" s="29">
        <f t="shared" si="125"/>
        <v>0</v>
      </c>
      <c r="AG331" s="29">
        <f t="shared" si="126"/>
        <v>0</v>
      </c>
      <c r="AH331" s="29">
        <f t="shared" si="127"/>
        <v>0</v>
      </c>
      <c r="AI331" s="29">
        <f t="shared" si="128"/>
        <v>0</v>
      </c>
      <c r="AJ331" s="29">
        <f t="shared" si="129"/>
        <v>0.75</v>
      </c>
      <c r="AK331" s="29">
        <f t="shared" si="130"/>
        <v>0</v>
      </c>
      <c r="AL331" s="29">
        <f t="shared" si="131"/>
        <v>0</v>
      </c>
      <c r="AM331" s="29">
        <f t="shared" si="132"/>
        <v>0</v>
      </c>
      <c r="AN331" s="29">
        <f t="shared" si="133"/>
        <v>0</v>
      </c>
      <c r="AO331" s="29">
        <f t="shared" si="134"/>
        <v>0</v>
      </c>
      <c r="AP331" s="29"/>
      <c r="AQ331" s="29"/>
      <c r="AR331" s="29">
        <f t="shared" si="135"/>
        <v>3</v>
      </c>
      <c r="AS331" s="29">
        <f t="shared" si="136"/>
        <v>4</v>
      </c>
      <c r="AT331" s="29" t="str">
        <f t="shared" si="137"/>
        <v>Correct</v>
      </c>
      <c r="AU331" s="29"/>
      <c r="AV331" s="96" t="str">
        <f>IFERROR(VLOOKUP(Table1[[#This Row],[RespondentID]],'All Data'!$A:$CO,87,FALSE),"unknown")</f>
        <v>Woman</v>
      </c>
      <c r="AW331" s="96" t="str">
        <f>IFERROR(VLOOKUP(Table1[[#This Row],[RespondentID]],'All Data'!$A:$CO,88,FALSE),"unknown")</f>
        <v>55-64 years</v>
      </c>
      <c r="AX331" s="96" t="str">
        <f>IFERROR(VLOOKUP(Table1[[#This Row],[RespondentID]],'All Data'!$A:$CO,89,FALSE),"unknown")</f>
        <v>Queens</v>
      </c>
      <c r="AY331" s="96">
        <f>IFERROR(VLOOKUP(Table1[[#This Row],[RespondentID]],'All Data'!$A:$CO,90,FALSE),"unknown")</f>
        <v>0</v>
      </c>
      <c r="AZ331" s="96" t="str">
        <f>IFERROR(VLOOKUP(Table1[[#This Row],[RespondentID]],'All Data'!$A:$CO,91,FALSE),"unknown")</f>
        <v>Two or more races</v>
      </c>
      <c r="BA331" s="96" t="str">
        <f>IFERROR(VLOOKUP(Table1[[#This Row],[RespondentID]],'All Data'!$A:$CO,92,FALSE),"unknown")</f>
        <v>Not Hispanic or Latino</v>
      </c>
      <c r="BB331" s="96" t="str">
        <f>IFERROR(VLOOKUP(Table1[[#This Row],[RespondentID]],'All Data'!$A:$CO,93,FALSE),"unknown")</f>
        <v>Italian</v>
      </c>
      <c r="BC331" s="96" t="str">
        <f>IFERROR(VLOOKUP(Table1[[#This Row],[RespondentID]],'All Data'!$A:$CW,94,FALSE),"unknown")</f>
        <v>$50,000 to $74,999</v>
      </c>
      <c r="BD331" s="96" t="str">
        <f>IFERROR(VLOOKUP(Table1[[#This Row],[RespondentID]],'All Data'!$A:$CW,95,FALSE),"unknown")</f>
        <v>College graduate</v>
      </c>
      <c r="BE331" s="96" t="str">
        <f>IFERROR(VLOOKUP(Table1[[#This Row],[RespondentID]],'All Data'!$A:$CW,96,FALSE),"unknown")</f>
        <v>Retired</v>
      </c>
      <c r="BF331" s="96" t="str">
        <f>IFERROR(VLOOKUP(Table1[[#This Row],[RespondentID]],'All Data'!$A:$CW,97,FALSE),"unknown")</f>
        <v>Yes</v>
      </c>
      <c r="BG331" s="96" t="str">
        <f>IFERROR(VLOOKUP(Table1[[#This Row],[RespondentID]],'All Data'!$A:$CW,98,FALSE),"unknown")</f>
        <v>Medicare</v>
      </c>
      <c r="BH331" s="96" t="str">
        <f>IFERROR(VLOOKUP(Table1[[#This Row],[RespondentID]],'All Data'!$A:$CW,99,FALSE),"unknown")</f>
        <v>Yes</v>
      </c>
    </row>
    <row r="332" spans="1:60">
      <c r="A332">
        <v>18038103791</v>
      </c>
      <c r="C332" t="s">
        <v>50</v>
      </c>
      <c r="H332" t="s">
        <v>54</v>
      </c>
      <c r="S332" t="s">
        <v>63</v>
      </c>
      <c r="U332" s="29">
        <f t="shared" si="115"/>
        <v>3</v>
      </c>
      <c r="V332" s="29">
        <f t="shared" si="116"/>
        <v>1</v>
      </c>
      <c r="W332" s="29"/>
      <c r="X332" s="29">
        <f t="shared" si="117"/>
        <v>0</v>
      </c>
      <c r="Y332" s="29">
        <f t="shared" si="118"/>
        <v>1</v>
      </c>
      <c r="Z332" s="29">
        <f t="shared" si="119"/>
        <v>0</v>
      </c>
      <c r="AA332" s="29">
        <f t="shared" si="120"/>
        <v>0</v>
      </c>
      <c r="AB332" s="29">
        <f t="shared" si="121"/>
        <v>0</v>
      </c>
      <c r="AC332" s="29">
        <f t="shared" si="122"/>
        <v>0</v>
      </c>
      <c r="AD332" s="29">
        <f t="shared" si="123"/>
        <v>1</v>
      </c>
      <c r="AE332" s="29">
        <f t="shared" si="124"/>
        <v>0</v>
      </c>
      <c r="AF332" s="29">
        <f t="shared" si="125"/>
        <v>0</v>
      </c>
      <c r="AG332" s="29">
        <f t="shared" si="126"/>
        <v>0</v>
      </c>
      <c r="AH332" s="29">
        <f t="shared" si="127"/>
        <v>0</v>
      </c>
      <c r="AI332" s="29">
        <f t="shared" si="128"/>
        <v>0</v>
      </c>
      <c r="AJ332" s="29">
        <f t="shared" si="129"/>
        <v>0</v>
      </c>
      <c r="AK332" s="29">
        <f t="shared" si="130"/>
        <v>0</v>
      </c>
      <c r="AL332" s="29">
        <f t="shared" si="131"/>
        <v>0</v>
      </c>
      <c r="AM332" s="29">
        <f t="shared" si="132"/>
        <v>0</v>
      </c>
      <c r="AN332" s="29">
        <f t="shared" si="133"/>
        <v>0</v>
      </c>
      <c r="AO332" s="29">
        <f t="shared" si="134"/>
        <v>1</v>
      </c>
      <c r="AP332" s="29"/>
      <c r="AQ332" s="29"/>
      <c r="AR332" s="29">
        <f t="shared" si="135"/>
        <v>3</v>
      </c>
      <c r="AS332" s="29">
        <f t="shared" si="136"/>
        <v>3</v>
      </c>
      <c r="AT332" s="29" t="str">
        <f t="shared" si="137"/>
        <v>Correct</v>
      </c>
      <c r="AU332" s="29"/>
      <c r="AV332" s="96" t="str">
        <f>IFERROR(VLOOKUP(Table1[[#This Row],[RespondentID]],'All Data'!$A:$CO,87,FALSE),"unknown")</f>
        <v>Woman</v>
      </c>
      <c r="AW332" s="96" t="str">
        <f>IFERROR(VLOOKUP(Table1[[#This Row],[RespondentID]],'All Data'!$A:$CO,88,FALSE),"unknown")</f>
        <v>18-24 years</v>
      </c>
      <c r="AX332" s="96" t="str">
        <f>IFERROR(VLOOKUP(Table1[[#This Row],[RespondentID]],'All Data'!$A:$CO,89,FALSE),"unknown")</f>
        <v>Suffolk</v>
      </c>
      <c r="AY332" s="96" t="str">
        <f>IFERROR(VLOOKUP(Table1[[#This Row],[RespondentID]],'All Data'!$A:$CO,90,FALSE),"unknown")</f>
        <v>Hauppauge, 11788</v>
      </c>
      <c r="AZ332" s="96" t="str">
        <f>IFERROR(VLOOKUP(Table1[[#This Row],[RespondentID]],'All Data'!$A:$CO,91,FALSE),"unknown")</f>
        <v>Asian</v>
      </c>
      <c r="BA332" s="96" t="str">
        <f>IFERROR(VLOOKUP(Table1[[#This Row],[RespondentID]],'All Data'!$A:$CO,92,FALSE),"unknown")</f>
        <v>Not Hispanic or Latino</v>
      </c>
      <c r="BB332" s="96" t="str">
        <f>IFERROR(VLOOKUP(Table1[[#This Row],[RespondentID]],'All Data'!$A:$CO,93,FALSE),"unknown")</f>
        <v>English, Chinese</v>
      </c>
      <c r="BC332" s="96" t="str">
        <f>IFERROR(VLOOKUP(Table1[[#This Row],[RespondentID]],'All Data'!$A:$CW,94,FALSE),"unknown")</f>
        <v>$75,000 to $125,000</v>
      </c>
      <c r="BD332" s="96" t="str">
        <f>IFERROR(VLOOKUP(Table1[[#This Row],[RespondentID]],'All Data'!$A:$CW,95,FALSE),"unknown")</f>
        <v>College graduate</v>
      </c>
      <c r="BE332" s="96" t="str">
        <f>IFERROR(VLOOKUP(Table1[[#This Row],[RespondentID]],'All Data'!$A:$CW,96,FALSE),"unknown")</f>
        <v>Employed for wages</v>
      </c>
      <c r="BF332" s="96" t="str">
        <f>IFERROR(VLOOKUP(Table1[[#This Row],[RespondentID]],'All Data'!$A:$CW,97,FALSE),"unknown")</f>
        <v>Yes</v>
      </c>
      <c r="BG332" s="96" t="str">
        <f>IFERROR(VLOOKUP(Table1[[#This Row],[RespondentID]],'All Data'!$A:$CW,98,FALSE),"unknown")</f>
        <v>Private/Commercial</v>
      </c>
      <c r="BH332" s="96" t="str">
        <f>IFERROR(VLOOKUP(Table1[[#This Row],[RespondentID]],'All Data'!$A:$CW,99,FALSE),"unknown")</f>
        <v>Yes</v>
      </c>
    </row>
    <row r="333" spans="1:60">
      <c r="A333">
        <v>18038103666</v>
      </c>
      <c r="G333" t="s">
        <v>53</v>
      </c>
      <c r="I333" t="s">
        <v>55</v>
      </c>
      <c r="R333" t="s">
        <v>62</v>
      </c>
      <c r="U333" s="29">
        <f t="shared" si="115"/>
        <v>3</v>
      </c>
      <c r="V333" s="29">
        <f t="shared" si="116"/>
        <v>1</v>
      </c>
      <c r="W333" s="29"/>
      <c r="X333" s="29">
        <f t="shared" si="117"/>
        <v>0</v>
      </c>
      <c r="Y333" s="29">
        <f t="shared" si="118"/>
        <v>0</v>
      </c>
      <c r="Z333" s="29">
        <f t="shared" si="119"/>
        <v>0</v>
      </c>
      <c r="AA333" s="29">
        <f t="shared" si="120"/>
        <v>0</v>
      </c>
      <c r="AB333" s="29">
        <f t="shared" si="121"/>
        <v>0</v>
      </c>
      <c r="AC333" s="29">
        <f t="shared" si="122"/>
        <v>1</v>
      </c>
      <c r="AD333" s="29">
        <f t="shared" si="123"/>
        <v>0</v>
      </c>
      <c r="AE333" s="29">
        <f t="shared" si="124"/>
        <v>1</v>
      </c>
      <c r="AF333" s="29">
        <f t="shared" si="125"/>
        <v>0</v>
      </c>
      <c r="AG333" s="29">
        <f t="shared" si="126"/>
        <v>0</v>
      </c>
      <c r="AH333" s="29">
        <f t="shared" si="127"/>
        <v>0</v>
      </c>
      <c r="AI333" s="29">
        <f t="shared" si="128"/>
        <v>0</v>
      </c>
      <c r="AJ333" s="29">
        <f t="shared" si="129"/>
        <v>0</v>
      </c>
      <c r="AK333" s="29">
        <f t="shared" si="130"/>
        <v>0</v>
      </c>
      <c r="AL333" s="29">
        <f t="shared" si="131"/>
        <v>0</v>
      </c>
      <c r="AM333" s="29">
        <f t="shared" si="132"/>
        <v>0</v>
      </c>
      <c r="AN333" s="29">
        <f t="shared" si="133"/>
        <v>1</v>
      </c>
      <c r="AO333" s="29">
        <f t="shared" si="134"/>
        <v>0</v>
      </c>
      <c r="AP333" s="29"/>
      <c r="AQ333" s="29"/>
      <c r="AR333" s="29">
        <f t="shared" si="135"/>
        <v>3</v>
      </c>
      <c r="AS333" s="29">
        <f t="shared" si="136"/>
        <v>3</v>
      </c>
      <c r="AT333" s="29" t="str">
        <f t="shared" si="137"/>
        <v>Correct</v>
      </c>
      <c r="AU333" s="29"/>
      <c r="AV333" s="96" t="str">
        <f>IFERROR(VLOOKUP(Table1[[#This Row],[RespondentID]],'All Data'!$A:$CO,87,FALSE),"unknown")</f>
        <v>Woman</v>
      </c>
      <c r="AW333" s="96" t="str">
        <f>IFERROR(VLOOKUP(Table1[[#This Row],[RespondentID]],'All Data'!$A:$CO,88,FALSE),"unknown")</f>
        <v>45-54 years</v>
      </c>
      <c r="AX333" s="96" t="str">
        <f>IFERROR(VLOOKUP(Table1[[#This Row],[RespondentID]],'All Data'!$A:$CO,89,FALSE),"unknown")</f>
        <v>Suffolk</v>
      </c>
      <c r="AY333" s="96" t="str">
        <f>IFERROR(VLOOKUP(Table1[[#This Row],[RespondentID]],'All Data'!$A:$CO,90,FALSE),"unknown")</f>
        <v>Smithtown, 11787</v>
      </c>
      <c r="AZ333" s="96" t="str">
        <f>IFERROR(VLOOKUP(Table1[[#This Row],[RespondentID]],'All Data'!$A:$CO,91,FALSE),"unknown")</f>
        <v>White</v>
      </c>
      <c r="BA333" s="96" t="str">
        <f>IFERROR(VLOOKUP(Table1[[#This Row],[RespondentID]],'All Data'!$A:$CO,92,FALSE),"unknown")</f>
        <v>Not Hispanic or Latino</v>
      </c>
      <c r="BB333" s="96" t="str">
        <f>IFERROR(VLOOKUP(Table1[[#This Row],[RespondentID]],'All Data'!$A:$CO,93,FALSE),"unknown")</f>
        <v>English</v>
      </c>
      <c r="BC333" s="96" t="str">
        <f>IFERROR(VLOOKUP(Table1[[#This Row],[RespondentID]],'All Data'!$A:$CW,94,FALSE),"unknown")</f>
        <v>$75,000 to $125,000</v>
      </c>
      <c r="BD333" s="96" t="str">
        <f>IFERROR(VLOOKUP(Table1[[#This Row],[RespondentID]],'All Data'!$A:$CW,95,FALSE),"unknown")</f>
        <v>College graduate</v>
      </c>
      <c r="BE333" s="96" t="str">
        <f>IFERROR(VLOOKUP(Table1[[#This Row],[RespondentID]],'All Data'!$A:$CW,96,FALSE),"unknown")</f>
        <v>Employed for wages</v>
      </c>
      <c r="BF333" s="96" t="str">
        <f>IFERROR(VLOOKUP(Table1[[#This Row],[RespondentID]],'All Data'!$A:$CW,97,FALSE),"unknown")</f>
        <v>Yes</v>
      </c>
      <c r="BG333" s="96" t="str">
        <f>IFERROR(VLOOKUP(Table1[[#This Row],[RespondentID]],'All Data'!$A:$CW,98,FALSE),"unknown")</f>
        <v>Private/Commercial</v>
      </c>
      <c r="BH333" s="96" t="str">
        <f>IFERROR(VLOOKUP(Table1[[#This Row],[RespondentID]],'All Data'!$A:$CW,99,FALSE),"unknown")</f>
        <v>Yes</v>
      </c>
    </row>
    <row r="334" spans="1:60">
      <c r="A334">
        <v>18038103510</v>
      </c>
      <c r="E334" t="s">
        <v>17</v>
      </c>
      <c r="G334" t="s">
        <v>53</v>
      </c>
      <c r="Q334" t="s">
        <v>61</v>
      </c>
      <c r="U334" s="29">
        <f t="shared" si="115"/>
        <v>3</v>
      </c>
      <c r="V334" s="29">
        <f t="shared" si="116"/>
        <v>1</v>
      </c>
      <c r="W334" s="29"/>
      <c r="X334" s="29">
        <f t="shared" si="117"/>
        <v>0</v>
      </c>
      <c r="Y334" s="29">
        <f t="shared" si="118"/>
        <v>0</v>
      </c>
      <c r="Z334" s="29">
        <f t="shared" si="119"/>
        <v>0</v>
      </c>
      <c r="AA334" s="29">
        <f t="shared" si="120"/>
        <v>1</v>
      </c>
      <c r="AB334" s="29">
        <f t="shared" si="121"/>
        <v>0</v>
      </c>
      <c r="AC334" s="29">
        <f t="shared" si="122"/>
        <v>1</v>
      </c>
      <c r="AD334" s="29">
        <f t="shared" si="123"/>
        <v>0</v>
      </c>
      <c r="AE334" s="29">
        <f t="shared" si="124"/>
        <v>0</v>
      </c>
      <c r="AF334" s="29">
        <f t="shared" si="125"/>
        <v>0</v>
      </c>
      <c r="AG334" s="29">
        <f t="shared" si="126"/>
        <v>0</v>
      </c>
      <c r="AH334" s="29">
        <f t="shared" si="127"/>
        <v>0</v>
      </c>
      <c r="AI334" s="29">
        <f t="shared" si="128"/>
        <v>0</v>
      </c>
      <c r="AJ334" s="29">
        <f t="shared" si="129"/>
        <v>0</v>
      </c>
      <c r="AK334" s="29">
        <f t="shared" si="130"/>
        <v>0</v>
      </c>
      <c r="AL334" s="29">
        <f t="shared" si="131"/>
        <v>0</v>
      </c>
      <c r="AM334" s="29">
        <f t="shared" si="132"/>
        <v>1</v>
      </c>
      <c r="AN334" s="29">
        <f t="shared" si="133"/>
        <v>0</v>
      </c>
      <c r="AO334" s="29">
        <f t="shared" si="134"/>
        <v>0</v>
      </c>
      <c r="AP334" s="29"/>
      <c r="AQ334" s="29"/>
      <c r="AR334" s="29">
        <f t="shared" si="135"/>
        <v>3</v>
      </c>
      <c r="AS334" s="29">
        <f t="shared" si="136"/>
        <v>3</v>
      </c>
      <c r="AT334" s="29" t="str">
        <f t="shared" si="137"/>
        <v>Correct</v>
      </c>
      <c r="AU334" s="29"/>
      <c r="AV334" s="96" t="str">
        <f>IFERROR(VLOOKUP(Table1[[#This Row],[RespondentID]],'All Data'!$A:$CO,87,FALSE),"unknown")</f>
        <v>Woman</v>
      </c>
      <c r="AW334" s="96" t="str">
        <f>IFERROR(VLOOKUP(Table1[[#This Row],[RespondentID]],'All Data'!$A:$CO,88,FALSE),"unknown")</f>
        <v>25-34 years</v>
      </c>
      <c r="AX334" s="96" t="str">
        <f>IFERROR(VLOOKUP(Table1[[#This Row],[RespondentID]],'All Data'!$A:$CO,89,FALSE),"unknown")</f>
        <v>Suffolk</v>
      </c>
      <c r="AY334" s="96" t="str">
        <f>IFERROR(VLOOKUP(Table1[[#This Row],[RespondentID]],'All Data'!$A:$CO,90,FALSE),"unknown")</f>
        <v>Saint James, 11780</v>
      </c>
      <c r="AZ334" s="96" t="str">
        <f>IFERROR(VLOOKUP(Table1[[#This Row],[RespondentID]],'All Data'!$A:$CO,91,FALSE),"unknown")</f>
        <v>White</v>
      </c>
      <c r="BA334" s="96" t="str">
        <f>IFERROR(VLOOKUP(Table1[[#This Row],[RespondentID]],'All Data'!$A:$CO,92,FALSE),"unknown")</f>
        <v>Not Hispanic or Latino</v>
      </c>
      <c r="BB334" s="96" t="str">
        <f>IFERROR(VLOOKUP(Table1[[#This Row],[RespondentID]],'All Data'!$A:$CO,93,FALSE),"unknown")</f>
        <v>English</v>
      </c>
      <c r="BC334" s="96" t="str">
        <f>IFERROR(VLOOKUP(Table1[[#This Row],[RespondentID]],'All Data'!$A:$CW,94,FALSE),"unknown")</f>
        <v>$75,000 to $125,000</v>
      </c>
      <c r="BD334" s="96" t="str">
        <f>IFERROR(VLOOKUP(Table1[[#This Row],[RespondentID]],'All Data'!$A:$CW,95,FALSE),"unknown")</f>
        <v>College graduate</v>
      </c>
      <c r="BE334" s="96" t="str">
        <f>IFERROR(VLOOKUP(Table1[[#This Row],[RespondentID]],'All Data'!$A:$CW,96,FALSE),"unknown")</f>
        <v>Self-employed</v>
      </c>
      <c r="BF334" s="96" t="str">
        <f>IFERROR(VLOOKUP(Table1[[#This Row],[RespondentID]],'All Data'!$A:$CW,97,FALSE),"unknown")</f>
        <v>Yes</v>
      </c>
      <c r="BG334" s="96" t="str">
        <f>IFERROR(VLOOKUP(Table1[[#This Row],[RespondentID]],'All Data'!$A:$CW,98,FALSE),"unknown")</f>
        <v>Private/Commercial</v>
      </c>
      <c r="BH334" s="96">
        <f>IFERROR(VLOOKUP(Table1[[#This Row],[RespondentID]],'All Data'!$A:$CW,99,FALSE),"unknown")</f>
        <v>0</v>
      </c>
    </row>
    <row r="335" spans="1:60">
      <c r="A335">
        <v>18038103413</v>
      </c>
      <c r="D335" t="s">
        <v>51</v>
      </c>
      <c r="E335" t="s">
        <v>17</v>
      </c>
      <c r="M335" t="s">
        <v>59</v>
      </c>
      <c r="U335" s="29">
        <f t="shared" si="115"/>
        <v>3</v>
      </c>
      <c r="V335" s="29">
        <f t="shared" si="116"/>
        <v>1</v>
      </c>
      <c r="W335" s="29"/>
      <c r="X335" s="29">
        <f t="shared" si="117"/>
        <v>0</v>
      </c>
      <c r="Y335" s="29">
        <f t="shared" si="118"/>
        <v>0</v>
      </c>
      <c r="Z335" s="29">
        <f t="shared" si="119"/>
        <v>1</v>
      </c>
      <c r="AA335" s="29">
        <f t="shared" si="120"/>
        <v>1</v>
      </c>
      <c r="AB335" s="29">
        <f t="shared" si="121"/>
        <v>0</v>
      </c>
      <c r="AC335" s="29">
        <f t="shared" si="122"/>
        <v>0</v>
      </c>
      <c r="AD335" s="29">
        <f t="shared" si="123"/>
        <v>0</v>
      </c>
      <c r="AE335" s="29">
        <f t="shared" si="124"/>
        <v>0</v>
      </c>
      <c r="AF335" s="29">
        <f t="shared" si="125"/>
        <v>0</v>
      </c>
      <c r="AG335" s="29">
        <f t="shared" si="126"/>
        <v>0</v>
      </c>
      <c r="AH335" s="29">
        <f t="shared" si="127"/>
        <v>0</v>
      </c>
      <c r="AI335" s="29">
        <f t="shared" si="128"/>
        <v>1</v>
      </c>
      <c r="AJ335" s="29">
        <f t="shared" si="129"/>
        <v>0</v>
      </c>
      <c r="AK335" s="29">
        <f t="shared" si="130"/>
        <v>0</v>
      </c>
      <c r="AL335" s="29">
        <f t="shared" si="131"/>
        <v>0</v>
      </c>
      <c r="AM335" s="29">
        <f t="shared" si="132"/>
        <v>0</v>
      </c>
      <c r="AN335" s="29">
        <f t="shared" si="133"/>
        <v>0</v>
      </c>
      <c r="AO335" s="29">
        <f t="shared" si="134"/>
        <v>0</v>
      </c>
      <c r="AP335" s="29"/>
      <c r="AQ335" s="29"/>
      <c r="AR335" s="29">
        <f t="shared" si="135"/>
        <v>3</v>
      </c>
      <c r="AS335" s="29">
        <f t="shared" si="136"/>
        <v>3</v>
      </c>
      <c r="AT335" s="29" t="str">
        <f t="shared" si="137"/>
        <v>Correct</v>
      </c>
      <c r="AU335" s="29"/>
      <c r="AV335" s="96" t="str">
        <f>IFERROR(VLOOKUP(Table1[[#This Row],[RespondentID]],'All Data'!$A:$CO,87,FALSE),"unknown")</f>
        <v>Woman</v>
      </c>
      <c r="AW335" s="96" t="str">
        <f>IFERROR(VLOOKUP(Table1[[#This Row],[RespondentID]],'All Data'!$A:$CO,88,FALSE),"unknown")</f>
        <v>55-64 years</v>
      </c>
      <c r="AX335" s="96" t="str">
        <f>IFERROR(VLOOKUP(Table1[[#This Row],[RespondentID]],'All Data'!$A:$CO,89,FALSE),"unknown")</f>
        <v>Suffolk</v>
      </c>
      <c r="AY335" s="96" t="str">
        <f>IFERROR(VLOOKUP(Table1[[#This Row],[RespondentID]],'All Data'!$A:$CO,90,FALSE),"unknown")</f>
        <v>Port Jefferson, 11777</v>
      </c>
      <c r="AZ335" s="96" t="str">
        <f>IFERROR(VLOOKUP(Table1[[#This Row],[RespondentID]],'All Data'!$A:$CO,91,FALSE),"unknown")</f>
        <v>White</v>
      </c>
      <c r="BA335" s="96" t="str">
        <f>IFERROR(VLOOKUP(Table1[[#This Row],[RespondentID]],'All Data'!$A:$CO,92,FALSE),"unknown")</f>
        <v>Not Hispanic or Latino</v>
      </c>
      <c r="BB335" s="96" t="str">
        <f>IFERROR(VLOOKUP(Table1[[#This Row],[RespondentID]],'All Data'!$A:$CO,93,FALSE),"unknown")</f>
        <v>English</v>
      </c>
      <c r="BC335" s="96" t="str">
        <f>IFERROR(VLOOKUP(Table1[[#This Row],[RespondentID]],'All Data'!$A:$CW,94,FALSE),"unknown")</f>
        <v>Over $125,000</v>
      </c>
      <c r="BD335" s="96" t="str">
        <f>IFERROR(VLOOKUP(Table1[[#This Row],[RespondentID]],'All Data'!$A:$CW,95,FALSE),"unknown")</f>
        <v>Doctorate</v>
      </c>
      <c r="BE335" s="96" t="str">
        <f>IFERROR(VLOOKUP(Table1[[#This Row],[RespondentID]],'All Data'!$A:$CW,96,FALSE),"unknown")</f>
        <v>Employed for wages</v>
      </c>
      <c r="BF335" s="96" t="str">
        <f>IFERROR(VLOOKUP(Table1[[#This Row],[RespondentID]],'All Data'!$A:$CW,97,FALSE),"unknown")</f>
        <v>Yes</v>
      </c>
      <c r="BG335" s="96" t="str">
        <f>IFERROR(VLOOKUP(Table1[[#This Row],[RespondentID]],'All Data'!$A:$CW,98,FALSE),"unknown")</f>
        <v>Private/Commercial</v>
      </c>
      <c r="BH335" s="96">
        <f>IFERROR(VLOOKUP(Table1[[#This Row],[RespondentID]],'All Data'!$A:$CW,99,FALSE),"unknown")</f>
        <v>0</v>
      </c>
    </row>
    <row r="336" spans="1:60">
      <c r="A336">
        <v>18038103287</v>
      </c>
      <c r="D336" t="s">
        <v>51</v>
      </c>
      <c r="M336" t="s">
        <v>59</v>
      </c>
      <c r="R336" t="s">
        <v>62</v>
      </c>
      <c r="U336" s="29">
        <f t="shared" si="115"/>
        <v>3</v>
      </c>
      <c r="V336" s="29">
        <f t="shared" si="116"/>
        <v>1</v>
      </c>
      <c r="W336" s="29"/>
      <c r="X336" s="29">
        <f t="shared" si="117"/>
        <v>0</v>
      </c>
      <c r="Y336" s="29">
        <f t="shared" si="118"/>
        <v>0</v>
      </c>
      <c r="Z336" s="29">
        <f t="shared" si="119"/>
        <v>1</v>
      </c>
      <c r="AA336" s="29">
        <f t="shared" si="120"/>
        <v>0</v>
      </c>
      <c r="AB336" s="29">
        <f t="shared" si="121"/>
        <v>0</v>
      </c>
      <c r="AC336" s="29">
        <f t="shared" si="122"/>
        <v>0</v>
      </c>
      <c r="AD336" s="29">
        <f t="shared" si="123"/>
        <v>0</v>
      </c>
      <c r="AE336" s="29">
        <f t="shared" si="124"/>
        <v>0</v>
      </c>
      <c r="AF336" s="29">
        <f t="shared" si="125"/>
        <v>0</v>
      </c>
      <c r="AG336" s="29">
        <f t="shared" si="126"/>
        <v>0</v>
      </c>
      <c r="AH336" s="29">
        <f t="shared" si="127"/>
        <v>0</v>
      </c>
      <c r="AI336" s="29">
        <f t="shared" si="128"/>
        <v>1</v>
      </c>
      <c r="AJ336" s="29">
        <f t="shared" si="129"/>
        <v>0</v>
      </c>
      <c r="AK336" s="29">
        <f t="shared" si="130"/>
        <v>0</v>
      </c>
      <c r="AL336" s="29">
        <f t="shared" si="131"/>
        <v>0</v>
      </c>
      <c r="AM336" s="29">
        <f t="shared" si="132"/>
        <v>0</v>
      </c>
      <c r="AN336" s="29">
        <f t="shared" si="133"/>
        <v>1</v>
      </c>
      <c r="AO336" s="29">
        <f t="shared" si="134"/>
        <v>0</v>
      </c>
      <c r="AP336" s="29"/>
      <c r="AQ336" s="29"/>
      <c r="AR336" s="29">
        <f t="shared" si="135"/>
        <v>3</v>
      </c>
      <c r="AS336" s="29">
        <f t="shared" si="136"/>
        <v>3</v>
      </c>
      <c r="AT336" s="29" t="str">
        <f t="shared" si="137"/>
        <v>Correct</v>
      </c>
      <c r="AU336" s="29"/>
      <c r="AV336" s="96" t="str">
        <f>IFERROR(VLOOKUP(Table1[[#This Row],[RespondentID]],'All Data'!$A:$CO,87,FALSE),"unknown")</f>
        <v>Woman</v>
      </c>
      <c r="AW336" s="96" t="str">
        <f>IFERROR(VLOOKUP(Table1[[#This Row],[RespondentID]],'All Data'!$A:$CO,88,FALSE),"unknown")</f>
        <v>18-24 years</v>
      </c>
      <c r="AX336" s="96" t="str">
        <f>IFERROR(VLOOKUP(Table1[[#This Row],[RespondentID]],'All Data'!$A:$CO,89,FALSE),"unknown")</f>
        <v>Suffolk</v>
      </c>
      <c r="AY336" s="96" t="str">
        <f>IFERROR(VLOOKUP(Table1[[#This Row],[RespondentID]],'All Data'!$A:$CO,90,FALSE),"unknown")</f>
        <v>Nesconset, 11767</v>
      </c>
      <c r="AZ336" s="96" t="str">
        <f>IFERROR(VLOOKUP(Table1[[#This Row],[RespondentID]],'All Data'!$A:$CO,91,FALSE),"unknown")</f>
        <v>White</v>
      </c>
      <c r="BA336" s="96" t="str">
        <f>IFERROR(VLOOKUP(Table1[[#This Row],[RespondentID]],'All Data'!$A:$CO,92,FALSE),"unknown")</f>
        <v>Not Hispanic or Latino</v>
      </c>
      <c r="BB336" s="96" t="str">
        <f>IFERROR(VLOOKUP(Table1[[#This Row],[RespondentID]],'All Data'!$A:$CO,93,FALSE),"unknown")</f>
        <v>English, Other</v>
      </c>
      <c r="BC336" s="96" t="str">
        <f>IFERROR(VLOOKUP(Table1[[#This Row],[RespondentID]],'All Data'!$A:$CW,94,FALSE),"unknown")</f>
        <v>$75,000 to $125,000</v>
      </c>
      <c r="BD336" s="96" t="str">
        <f>IFERROR(VLOOKUP(Table1[[#This Row],[RespondentID]],'All Data'!$A:$CW,95,FALSE),"unknown")</f>
        <v>High school graduate</v>
      </c>
      <c r="BE336" s="96" t="str">
        <f>IFERROR(VLOOKUP(Table1[[#This Row],[RespondentID]],'All Data'!$A:$CW,96,FALSE),"unknown")</f>
        <v>Student</v>
      </c>
      <c r="BF336" s="96" t="str">
        <f>IFERROR(VLOOKUP(Table1[[#This Row],[RespondentID]],'All Data'!$A:$CW,97,FALSE),"unknown")</f>
        <v>Yes</v>
      </c>
      <c r="BG336" s="96" t="str">
        <f>IFERROR(VLOOKUP(Table1[[#This Row],[RespondentID]],'All Data'!$A:$CW,98,FALSE),"unknown")</f>
        <v>Private/Commercial</v>
      </c>
      <c r="BH336" s="96">
        <f>IFERROR(VLOOKUP(Table1[[#This Row],[RespondentID]],'All Data'!$A:$CW,99,FALSE),"unknown")</f>
        <v>0</v>
      </c>
    </row>
    <row r="337" spans="1:60">
      <c r="A337">
        <v>18038103180</v>
      </c>
      <c r="D337" t="s">
        <v>51</v>
      </c>
      <c r="E337" t="s">
        <v>17</v>
      </c>
      <c r="U337" s="29">
        <f t="shared" si="115"/>
        <v>2</v>
      </c>
      <c r="V337" s="29">
        <f t="shared" si="116"/>
        <v>1.5</v>
      </c>
      <c r="W337" s="29"/>
      <c r="X337" s="29">
        <f t="shared" si="117"/>
        <v>0</v>
      </c>
      <c r="Y337" s="29">
        <f t="shared" si="118"/>
        <v>0</v>
      </c>
      <c r="Z337" s="29">
        <f t="shared" si="119"/>
        <v>1</v>
      </c>
      <c r="AA337" s="29">
        <f t="shared" si="120"/>
        <v>1</v>
      </c>
      <c r="AB337" s="29">
        <f t="shared" si="121"/>
        <v>0</v>
      </c>
      <c r="AC337" s="29">
        <f t="shared" si="122"/>
        <v>0</v>
      </c>
      <c r="AD337" s="29">
        <f t="shared" si="123"/>
        <v>0</v>
      </c>
      <c r="AE337" s="29">
        <f t="shared" si="124"/>
        <v>0</v>
      </c>
      <c r="AF337" s="29">
        <f t="shared" si="125"/>
        <v>0</v>
      </c>
      <c r="AG337" s="29">
        <f t="shared" si="126"/>
        <v>0</v>
      </c>
      <c r="AH337" s="29">
        <f t="shared" si="127"/>
        <v>0</v>
      </c>
      <c r="AI337" s="29">
        <f t="shared" si="128"/>
        <v>0</v>
      </c>
      <c r="AJ337" s="29">
        <f t="shared" si="129"/>
        <v>0</v>
      </c>
      <c r="AK337" s="29">
        <f t="shared" si="130"/>
        <v>0</v>
      </c>
      <c r="AL337" s="29">
        <f t="shared" si="131"/>
        <v>0</v>
      </c>
      <c r="AM337" s="29">
        <f t="shared" si="132"/>
        <v>0</v>
      </c>
      <c r="AN337" s="29">
        <f t="shared" si="133"/>
        <v>0</v>
      </c>
      <c r="AO337" s="29">
        <f t="shared" si="134"/>
        <v>0</v>
      </c>
      <c r="AP337" s="29"/>
      <c r="AQ337" s="29"/>
      <c r="AR337" s="29">
        <f t="shared" si="135"/>
        <v>2</v>
      </c>
      <c r="AS337" s="29">
        <f t="shared" si="136"/>
        <v>2</v>
      </c>
      <c r="AT337" s="29" t="str">
        <f t="shared" si="137"/>
        <v>Correct</v>
      </c>
      <c r="AU337" s="29"/>
      <c r="AV337" s="96" t="str">
        <f>IFERROR(VLOOKUP(Table1[[#This Row],[RespondentID]],'All Data'!$A:$CO,87,FALSE),"unknown")</f>
        <v>Woman</v>
      </c>
      <c r="AW337" s="96" t="str">
        <f>IFERROR(VLOOKUP(Table1[[#This Row],[RespondentID]],'All Data'!$A:$CO,88,FALSE),"unknown")</f>
        <v>45-54 years</v>
      </c>
      <c r="AX337" s="96" t="str">
        <f>IFERROR(VLOOKUP(Table1[[#This Row],[RespondentID]],'All Data'!$A:$CO,89,FALSE),"unknown")</f>
        <v>Suffolk</v>
      </c>
      <c r="AY337" s="96" t="str">
        <f>IFERROR(VLOOKUP(Table1[[#This Row],[RespondentID]],'All Data'!$A:$CO,90,FALSE),"unknown")</f>
        <v>Wading River, 11792</v>
      </c>
      <c r="AZ337" s="96" t="str">
        <f>IFERROR(VLOOKUP(Table1[[#This Row],[RespondentID]],'All Data'!$A:$CO,91,FALSE),"unknown")</f>
        <v>White</v>
      </c>
      <c r="BA337" s="96" t="str">
        <f>IFERROR(VLOOKUP(Table1[[#This Row],[RespondentID]],'All Data'!$A:$CO,92,FALSE),"unknown")</f>
        <v>Not Hispanic or Latino</v>
      </c>
      <c r="BB337" s="96" t="str">
        <f>IFERROR(VLOOKUP(Table1[[#This Row],[RespondentID]],'All Data'!$A:$CO,93,FALSE),"unknown")</f>
        <v>English</v>
      </c>
      <c r="BC337" s="96" t="str">
        <f>IFERROR(VLOOKUP(Table1[[#This Row],[RespondentID]],'All Data'!$A:$CW,94,FALSE),"unknown")</f>
        <v>Over $125,000</v>
      </c>
      <c r="BD337" s="96" t="str">
        <f>IFERROR(VLOOKUP(Table1[[#This Row],[RespondentID]],'All Data'!$A:$CW,95,FALSE),"unknown")</f>
        <v>Graduate school</v>
      </c>
      <c r="BE337" s="96" t="str">
        <f>IFERROR(VLOOKUP(Table1[[#This Row],[RespondentID]],'All Data'!$A:$CW,96,FALSE),"unknown")</f>
        <v>Employed for wages</v>
      </c>
      <c r="BF337" s="96" t="str">
        <f>IFERROR(VLOOKUP(Table1[[#This Row],[RespondentID]],'All Data'!$A:$CW,97,FALSE),"unknown")</f>
        <v>Yes</v>
      </c>
      <c r="BG337" s="96" t="str">
        <f>IFERROR(VLOOKUP(Table1[[#This Row],[RespondentID]],'All Data'!$A:$CW,98,FALSE),"unknown")</f>
        <v>Private/Commercial</v>
      </c>
      <c r="BH337" s="96">
        <f>IFERROR(VLOOKUP(Table1[[#This Row],[RespondentID]],'All Data'!$A:$CW,99,FALSE),"unknown")</f>
        <v>0</v>
      </c>
    </row>
    <row r="338" spans="1:60">
      <c r="A338">
        <v>18038103065</v>
      </c>
      <c r="D338" t="s">
        <v>51</v>
      </c>
      <c r="L338" t="s">
        <v>58</v>
      </c>
      <c r="M338" t="s">
        <v>59</v>
      </c>
      <c r="U338" s="29">
        <f t="shared" si="115"/>
        <v>3</v>
      </c>
      <c r="V338" s="29">
        <f t="shared" si="116"/>
        <v>1</v>
      </c>
      <c r="W338" s="29"/>
      <c r="X338" s="29">
        <f t="shared" si="117"/>
        <v>0</v>
      </c>
      <c r="Y338" s="29">
        <f t="shared" si="118"/>
        <v>0</v>
      </c>
      <c r="Z338" s="29">
        <f t="shared" si="119"/>
        <v>1</v>
      </c>
      <c r="AA338" s="29">
        <f t="shared" si="120"/>
        <v>0</v>
      </c>
      <c r="AB338" s="29">
        <f t="shared" si="121"/>
        <v>0</v>
      </c>
      <c r="AC338" s="29">
        <f t="shared" si="122"/>
        <v>0</v>
      </c>
      <c r="AD338" s="29">
        <f t="shared" si="123"/>
        <v>0</v>
      </c>
      <c r="AE338" s="29">
        <f t="shared" si="124"/>
        <v>0</v>
      </c>
      <c r="AF338" s="29">
        <f t="shared" si="125"/>
        <v>0</v>
      </c>
      <c r="AG338" s="29">
        <f t="shared" si="126"/>
        <v>0</v>
      </c>
      <c r="AH338" s="29">
        <f t="shared" si="127"/>
        <v>1</v>
      </c>
      <c r="AI338" s="29">
        <f t="shared" si="128"/>
        <v>1</v>
      </c>
      <c r="AJ338" s="29">
        <f t="shared" si="129"/>
        <v>0</v>
      </c>
      <c r="AK338" s="29">
        <f t="shared" si="130"/>
        <v>0</v>
      </c>
      <c r="AL338" s="29">
        <f t="shared" si="131"/>
        <v>0</v>
      </c>
      <c r="AM338" s="29">
        <f t="shared" si="132"/>
        <v>0</v>
      </c>
      <c r="AN338" s="29">
        <f t="shared" si="133"/>
        <v>0</v>
      </c>
      <c r="AO338" s="29">
        <f t="shared" si="134"/>
        <v>0</v>
      </c>
      <c r="AP338" s="29"/>
      <c r="AQ338" s="29"/>
      <c r="AR338" s="29">
        <f t="shared" si="135"/>
        <v>3</v>
      </c>
      <c r="AS338" s="29">
        <f t="shared" si="136"/>
        <v>3</v>
      </c>
      <c r="AT338" s="29" t="str">
        <f t="shared" si="137"/>
        <v>Correct</v>
      </c>
      <c r="AU338" s="29"/>
      <c r="AV338" s="96" t="str">
        <f>IFERROR(VLOOKUP(Table1[[#This Row],[RespondentID]],'All Data'!$A:$CO,87,FALSE),"unknown")</f>
        <v>Man</v>
      </c>
      <c r="AW338" s="96" t="str">
        <f>IFERROR(VLOOKUP(Table1[[#This Row],[RespondentID]],'All Data'!$A:$CO,88,FALSE),"unknown")</f>
        <v>35-44 years</v>
      </c>
      <c r="AX338" s="96" t="str">
        <f>IFERROR(VLOOKUP(Table1[[#This Row],[RespondentID]],'All Data'!$A:$CO,89,FALSE),"unknown")</f>
        <v>Suffolk</v>
      </c>
      <c r="AY338" s="96" t="str">
        <f>IFERROR(VLOOKUP(Table1[[#This Row],[RespondentID]],'All Data'!$A:$CO,90,FALSE),"unknown")</f>
        <v>Kings Park, 11754</v>
      </c>
      <c r="AZ338" s="96" t="str">
        <f>IFERROR(VLOOKUP(Table1[[#This Row],[RespondentID]],'All Data'!$A:$CO,91,FALSE),"unknown")</f>
        <v>White</v>
      </c>
      <c r="BA338" s="96" t="str">
        <f>IFERROR(VLOOKUP(Table1[[#This Row],[RespondentID]],'All Data'!$A:$CO,92,FALSE),"unknown")</f>
        <v>Not Hispanic or Latino</v>
      </c>
      <c r="BB338" s="96" t="str">
        <f>IFERROR(VLOOKUP(Table1[[#This Row],[RespondentID]],'All Data'!$A:$CO,93,FALSE),"unknown")</f>
        <v>English</v>
      </c>
      <c r="BC338" s="96" t="str">
        <f>IFERROR(VLOOKUP(Table1[[#This Row],[RespondentID]],'All Data'!$A:$CW,94,FALSE),"unknown")</f>
        <v>Over $125,000</v>
      </c>
      <c r="BD338" s="96" t="str">
        <f>IFERROR(VLOOKUP(Table1[[#This Row],[RespondentID]],'All Data'!$A:$CW,95,FALSE),"unknown")</f>
        <v>Graduate school</v>
      </c>
      <c r="BE338" s="96" t="str">
        <f>IFERROR(VLOOKUP(Table1[[#This Row],[RespondentID]],'All Data'!$A:$CW,96,FALSE),"unknown")</f>
        <v>Employed for wages</v>
      </c>
      <c r="BF338" s="96" t="str">
        <f>IFERROR(VLOOKUP(Table1[[#This Row],[RespondentID]],'All Data'!$A:$CW,97,FALSE),"unknown")</f>
        <v>Yes</v>
      </c>
      <c r="BG338" s="96" t="str">
        <f>IFERROR(VLOOKUP(Table1[[#This Row],[RespondentID]],'All Data'!$A:$CW,98,FALSE),"unknown")</f>
        <v>Private/Commercial</v>
      </c>
      <c r="BH338" s="96">
        <f>IFERROR(VLOOKUP(Table1[[#This Row],[RespondentID]],'All Data'!$A:$CW,99,FALSE),"unknown")</f>
        <v>0</v>
      </c>
    </row>
    <row r="339" spans="1:60">
      <c r="A339">
        <v>18038102920</v>
      </c>
      <c r="E339" t="s">
        <v>17</v>
      </c>
      <c r="N339" t="s">
        <v>24</v>
      </c>
      <c r="S339" t="s">
        <v>63</v>
      </c>
      <c r="U339" s="29">
        <f t="shared" si="115"/>
        <v>3</v>
      </c>
      <c r="V339" s="29">
        <f t="shared" si="116"/>
        <v>1</v>
      </c>
      <c r="W339" s="29"/>
      <c r="X339" s="29">
        <f t="shared" si="117"/>
        <v>0</v>
      </c>
      <c r="Y339" s="29">
        <f t="shared" si="118"/>
        <v>0</v>
      </c>
      <c r="Z339" s="29">
        <f t="shared" si="119"/>
        <v>0</v>
      </c>
      <c r="AA339" s="29">
        <f t="shared" si="120"/>
        <v>1</v>
      </c>
      <c r="AB339" s="29">
        <f t="shared" si="121"/>
        <v>0</v>
      </c>
      <c r="AC339" s="29">
        <f t="shared" si="122"/>
        <v>0</v>
      </c>
      <c r="AD339" s="29">
        <f t="shared" si="123"/>
        <v>0</v>
      </c>
      <c r="AE339" s="29">
        <f t="shared" si="124"/>
        <v>0</v>
      </c>
      <c r="AF339" s="29">
        <f t="shared" si="125"/>
        <v>0</v>
      </c>
      <c r="AG339" s="29">
        <f t="shared" si="126"/>
        <v>0</v>
      </c>
      <c r="AH339" s="29">
        <f t="shared" si="127"/>
        <v>0</v>
      </c>
      <c r="AI339" s="29">
        <f t="shared" si="128"/>
        <v>0</v>
      </c>
      <c r="AJ339" s="29">
        <f t="shared" si="129"/>
        <v>1</v>
      </c>
      <c r="AK339" s="29">
        <f t="shared" si="130"/>
        <v>0</v>
      </c>
      <c r="AL339" s="29">
        <f t="shared" si="131"/>
        <v>0</v>
      </c>
      <c r="AM339" s="29">
        <f t="shared" si="132"/>
        <v>0</v>
      </c>
      <c r="AN339" s="29">
        <f t="shared" si="133"/>
        <v>0</v>
      </c>
      <c r="AO339" s="29">
        <f t="shared" si="134"/>
        <v>1</v>
      </c>
      <c r="AP339" s="29"/>
      <c r="AQ339" s="29"/>
      <c r="AR339" s="29">
        <f t="shared" si="135"/>
        <v>3</v>
      </c>
      <c r="AS339" s="29">
        <f t="shared" si="136"/>
        <v>3</v>
      </c>
      <c r="AT339" s="29" t="str">
        <f t="shared" si="137"/>
        <v>Correct</v>
      </c>
      <c r="AU339" s="29"/>
      <c r="AV339" s="96" t="str">
        <f>IFERROR(VLOOKUP(Table1[[#This Row],[RespondentID]],'All Data'!$A:$CO,87,FALSE),"unknown")</f>
        <v>Woman</v>
      </c>
      <c r="AW339" s="96" t="str">
        <f>IFERROR(VLOOKUP(Table1[[#This Row],[RespondentID]],'All Data'!$A:$CO,88,FALSE),"unknown")</f>
        <v>18-24 years</v>
      </c>
      <c r="AX339" s="96" t="str">
        <f>IFERROR(VLOOKUP(Table1[[#This Row],[RespondentID]],'All Data'!$A:$CO,89,FALSE),"unknown")</f>
        <v>Suffolk</v>
      </c>
      <c r="AY339" s="96" t="str">
        <f>IFERROR(VLOOKUP(Table1[[#This Row],[RespondentID]],'All Data'!$A:$CO,90,FALSE),"unknown")</f>
        <v>Smithtown, 11787</v>
      </c>
      <c r="AZ339" s="96" t="str">
        <f>IFERROR(VLOOKUP(Table1[[#This Row],[RespondentID]],'All Data'!$A:$CO,91,FALSE),"unknown")</f>
        <v>Asian</v>
      </c>
      <c r="BA339" s="96" t="str">
        <f>IFERROR(VLOOKUP(Table1[[#This Row],[RespondentID]],'All Data'!$A:$CO,92,FALSE),"unknown")</f>
        <v>Not Hispanic or Latino</v>
      </c>
      <c r="BB339" s="96" t="str">
        <f>IFERROR(VLOOKUP(Table1[[#This Row],[RespondentID]],'All Data'!$A:$CO,93,FALSE),"unknown")</f>
        <v>Other</v>
      </c>
      <c r="BC339" s="96" t="str">
        <f>IFERROR(VLOOKUP(Table1[[#This Row],[RespondentID]],'All Data'!$A:$CW,94,FALSE),"unknown")</f>
        <v>$75,000 to $125,000</v>
      </c>
      <c r="BD339" s="96" t="str">
        <f>IFERROR(VLOOKUP(Table1[[#This Row],[RespondentID]],'All Data'!$A:$CW,95,FALSE),"unknown")</f>
        <v>High school graduate</v>
      </c>
      <c r="BE339" s="96" t="str">
        <f>IFERROR(VLOOKUP(Table1[[#This Row],[RespondentID]],'All Data'!$A:$CW,96,FALSE),"unknown")</f>
        <v>Student</v>
      </c>
      <c r="BF339" s="96" t="str">
        <f>IFERROR(VLOOKUP(Table1[[#This Row],[RespondentID]],'All Data'!$A:$CW,97,FALSE),"unknown")</f>
        <v>Yes</v>
      </c>
      <c r="BG339" s="96" t="str">
        <f>IFERROR(VLOOKUP(Table1[[#This Row],[RespondentID]],'All Data'!$A:$CW,98,FALSE),"unknown")</f>
        <v>Medicaid</v>
      </c>
      <c r="BH339" s="96">
        <f>IFERROR(VLOOKUP(Table1[[#This Row],[RespondentID]],'All Data'!$A:$CW,99,FALSE),"unknown")</f>
        <v>0</v>
      </c>
    </row>
    <row r="340" spans="1:60">
      <c r="A340">
        <v>18038102799</v>
      </c>
      <c r="H340" t="s">
        <v>54</v>
      </c>
      <c r="L340" t="s">
        <v>58</v>
      </c>
      <c r="N340" t="s">
        <v>24</v>
      </c>
      <c r="U340" s="29">
        <f t="shared" si="115"/>
        <v>3</v>
      </c>
      <c r="V340" s="29">
        <f t="shared" si="116"/>
        <v>1</v>
      </c>
      <c r="W340" s="29"/>
      <c r="X340" s="29">
        <f t="shared" si="117"/>
        <v>0</v>
      </c>
      <c r="Y340" s="29">
        <f t="shared" si="118"/>
        <v>0</v>
      </c>
      <c r="Z340" s="29">
        <f t="shared" si="119"/>
        <v>0</v>
      </c>
      <c r="AA340" s="29">
        <f t="shared" si="120"/>
        <v>0</v>
      </c>
      <c r="AB340" s="29">
        <f t="shared" si="121"/>
        <v>0</v>
      </c>
      <c r="AC340" s="29">
        <f t="shared" si="122"/>
        <v>0</v>
      </c>
      <c r="AD340" s="29">
        <f t="shared" si="123"/>
        <v>1</v>
      </c>
      <c r="AE340" s="29">
        <f t="shared" si="124"/>
        <v>0</v>
      </c>
      <c r="AF340" s="29">
        <f t="shared" si="125"/>
        <v>0</v>
      </c>
      <c r="AG340" s="29">
        <f t="shared" si="126"/>
        <v>0</v>
      </c>
      <c r="AH340" s="29">
        <f t="shared" si="127"/>
        <v>1</v>
      </c>
      <c r="AI340" s="29">
        <f t="shared" si="128"/>
        <v>0</v>
      </c>
      <c r="AJ340" s="29">
        <f t="shared" si="129"/>
        <v>1</v>
      </c>
      <c r="AK340" s="29">
        <f t="shared" si="130"/>
        <v>0</v>
      </c>
      <c r="AL340" s="29">
        <f t="shared" si="131"/>
        <v>0</v>
      </c>
      <c r="AM340" s="29">
        <f t="shared" si="132"/>
        <v>0</v>
      </c>
      <c r="AN340" s="29">
        <f t="shared" si="133"/>
        <v>0</v>
      </c>
      <c r="AO340" s="29">
        <f t="shared" si="134"/>
        <v>0</v>
      </c>
      <c r="AP340" s="29"/>
      <c r="AQ340" s="29"/>
      <c r="AR340" s="29">
        <f t="shared" si="135"/>
        <v>3</v>
      </c>
      <c r="AS340" s="29">
        <f t="shared" si="136"/>
        <v>3</v>
      </c>
      <c r="AT340" s="29" t="str">
        <f t="shared" si="137"/>
        <v>Correct</v>
      </c>
      <c r="AU340" s="29"/>
      <c r="AV340" s="96" t="str">
        <f>IFERROR(VLOOKUP(Table1[[#This Row],[RespondentID]],'All Data'!$A:$CO,87,FALSE),"unknown")</f>
        <v>Man</v>
      </c>
      <c r="AW340" s="96" t="str">
        <f>IFERROR(VLOOKUP(Table1[[#This Row],[RespondentID]],'All Data'!$A:$CO,88,FALSE),"unknown")</f>
        <v>35-44 years</v>
      </c>
      <c r="AX340" s="96" t="str">
        <f>IFERROR(VLOOKUP(Table1[[#This Row],[RespondentID]],'All Data'!$A:$CO,89,FALSE),"unknown")</f>
        <v>Suffolk</v>
      </c>
      <c r="AY340" s="96" t="str">
        <f>IFERROR(VLOOKUP(Table1[[#This Row],[RespondentID]],'All Data'!$A:$CO,90,FALSE),"unknown")</f>
        <v>Port Jefferson, 11777</v>
      </c>
      <c r="AZ340" s="96" t="str">
        <f>IFERROR(VLOOKUP(Table1[[#This Row],[RespondentID]],'All Data'!$A:$CO,91,FALSE),"unknown")</f>
        <v>White</v>
      </c>
      <c r="BA340" s="96" t="str">
        <f>IFERROR(VLOOKUP(Table1[[#This Row],[RespondentID]],'All Data'!$A:$CO,92,FALSE),"unknown")</f>
        <v>Not Hispanic or Latino</v>
      </c>
      <c r="BB340" s="96" t="str">
        <f>IFERROR(VLOOKUP(Table1[[#This Row],[RespondentID]],'All Data'!$A:$CO,93,FALSE),"unknown")</f>
        <v>English</v>
      </c>
      <c r="BC340" s="96" t="str">
        <f>IFERROR(VLOOKUP(Table1[[#This Row],[RespondentID]],'All Data'!$A:$CW,94,FALSE),"unknown")</f>
        <v>$50,000 to $74,999</v>
      </c>
      <c r="BD340" s="96" t="str">
        <f>IFERROR(VLOOKUP(Table1[[#This Row],[RespondentID]],'All Data'!$A:$CW,95,FALSE),"unknown")</f>
        <v>College graduate</v>
      </c>
      <c r="BE340" s="96" t="str">
        <f>IFERROR(VLOOKUP(Table1[[#This Row],[RespondentID]],'All Data'!$A:$CW,96,FALSE),"unknown")</f>
        <v>Employed for wages</v>
      </c>
      <c r="BF340" s="96" t="str">
        <f>IFERROR(VLOOKUP(Table1[[#This Row],[RespondentID]],'All Data'!$A:$CW,97,FALSE),"unknown")</f>
        <v>Yes</v>
      </c>
      <c r="BG340" s="96" t="str">
        <f>IFERROR(VLOOKUP(Table1[[#This Row],[RespondentID]],'All Data'!$A:$CW,98,FALSE),"unknown")</f>
        <v>Private/Commercial</v>
      </c>
      <c r="BH340" s="96">
        <f>IFERROR(VLOOKUP(Table1[[#This Row],[RespondentID]],'All Data'!$A:$CW,99,FALSE),"unknown")</f>
        <v>0</v>
      </c>
    </row>
    <row r="341" spans="1:60">
      <c r="A341">
        <v>18038102680</v>
      </c>
      <c r="B341" t="s">
        <v>49</v>
      </c>
      <c r="C341" t="s">
        <v>50</v>
      </c>
      <c r="D341" t="s">
        <v>51</v>
      </c>
      <c r="E341" t="s">
        <v>17</v>
      </c>
      <c r="I341" t="s">
        <v>55</v>
      </c>
      <c r="L341" t="s">
        <v>58</v>
      </c>
      <c r="N341" t="s">
        <v>24</v>
      </c>
      <c r="U341" s="29">
        <f t="shared" si="115"/>
        <v>7</v>
      </c>
      <c r="V341" s="29">
        <f t="shared" si="116"/>
        <v>0.42857142857142855</v>
      </c>
      <c r="W341" s="29"/>
      <c r="X341" s="29">
        <f t="shared" si="117"/>
        <v>0.42857142857142855</v>
      </c>
      <c r="Y341" s="29">
        <f t="shared" si="118"/>
        <v>0.42857142857142855</v>
      </c>
      <c r="Z341" s="29">
        <f t="shared" si="119"/>
        <v>0.42857142857142855</v>
      </c>
      <c r="AA341" s="29">
        <f t="shared" si="120"/>
        <v>0.42857142857142855</v>
      </c>
      <c r="AB341" s="29">
        <f t="shared" si="121"/>
        <v>0</v>
      </c>
      <c r="AC341" s="29">
        <f t="shared" si="122"/>
        <v>0</v>
      </c>
      <c r="AD341" s="29">
        <f t="shared" si="123"/>
        <v>0</v>
      </c>
      <c r="AE341" s="29">
        <f t="shared" si="124"/>
        <v>0.42857142857142855</v>
      </c>
      <c r="AF341" s="29">
        <f t="shared" si="125"/>
        <v>0</v>
      </c>
      <c r="AG341" s="29">
        <f t="shared" si="126"/>
        <v>0</v>
      </c>
      <c r="AH341" s="29">
        <f t="shared" si="127"/>
        <v>0.42857142857142855</v>
      </c>
      <c r="AI341" s="29">
        <f t="shared" si="128"/>
        <v>0</v>
      </c>
      <c r="AJ341" s="29">
        <f t="shared" si="129"/>
        <v>0.42857142857142855</v>
      </c>
      <c r="AK341" s="29">
        <f t="shared" si="130"/>
        <v>0</v>
      </c>
      <c r="AL341" s="29">
        <f t="shared" si="131"/>
        <v>0</v>
      </c>
      <c r="AM341" s="29">
        <f t="shared" si="132"/>
        <v>0</v>
      </c>
      <c r="AN341" s="29">
        <f t="shared" si="133"/>
        <v>0</v>
      </c>
      <c r="AO341" s="29">
        <f t="shared" si="134"/>
        <v>0</v>
      </c>
      <c r="AP341" s="29"/>
      <c r="AQ341" s="29"/>
      <c r="AR341" s="29">
        <f t="shared" si="135"/>
        <v>2.9999999999999996</v>
      </c>
      <c r="AS341" s="29">
        <f t="shared" si="136"/>
        <v>7</v>
      </c>
      <c r="AT341" s="29" t="str">
        <f t="shared" si="137"/>
        <v>Correct</v>
      </c>
      <c r="AU341" s="29"/>
      <c r="AV341" s="96" t="str">
        <f>IFERROR(VLOOKUP(Table1[[#This Row],[RespondentID]],'All Data'!$A:$CO,87,FALSE),"unknown")</f>
        <v>Man</v>
      </c>
      <c r="AW341" s="96" t="str">
        <f>IFERROR(VLOOKUP(Table1[[#This Row],[RespondentID]],'All Data'!$A:$CO,88,FALSE),"unknown")</f>
        <v>35-44 years</v>
      </c>
      <c r="AX341" s="96" t="str">
        <f>IFERROR(VLOOKUP(Table1[[#This Row],[RespondentID]],'All Data'!$A:$CO,89,FALSE),"unknown")</f>
        <v>Suffolk</v>
      </c>
      <c r="AY341" s="96" t="str">
        <f>IFERROR(VLOOKUP(Table1[[#This Row],[RespondentID]],'All Data'!$A:$CO,90,FALSE),"unknown")</f>
        <v>Coram, 11727</v>
      </c>
      <c r="AZ341" s="96" t="str">
        <f>IFERROR(VLOOKUP(Table1[[#This Row],[RespondentID]],'All Data'!$A:$CO,91,FALSE),"unknown")</f>
        <v>Two or more races</v>
      </c>
      <c r="BA341" s="96" t="str">
        <f>IFERROR(VLOOKUP(Table1[[#This Row],[RespondentID]],'All Data'!$A:$CO,92,FALSE),"unknown")</f>
        <v>Not Hispanic or Latino</v>
      </c>
      <c r="BB341" s="96" t="str">
        <f>IFERROR(VLOOKUP(Table1[[#This Row],[RespondentID]],'All Data'!$A:$CO,93,FALSE),"unknown")</f>
        <v>English</v>
      </c>
      <c r="BC341" s="96" t="str">
        <f>IFERROR(VLOOKUP(Table1[[#This Row],[RespondentID]],'All Data'!$A:$CW,94,FALSE),"unknown")</f>
        <v>Over $125,000</v>
      </c>
      <c r="BD341" s="96" t="str">
        <f>IFERROR(VLOOKUP(Table1[[#This Row],[RespondentID]],'All Data'!$A:$CW,95,FALSE),"unknown")</f>
        <v>College graduate</v>
      </c>
      <c r="BE341" s="96" t="str">
        <f>IFERROR(VLOOKUP(Table1[[#This Row],[RespondentID]],'All Data'!$A:$CW,96,FALSE),"unknown")</f>
        <v>Employed for wages</v>
      </c>
      <c r="BF341" s="96" t="str">
        <f>IFERROR(VLOOKUP(Table1[[#This Row],[RespondentID]],'All Data'!$A:$CW,97,FALSE),"unknown")</f>
        <v>Yes</v>
      </c>
      <c r="BG341" s="96" t="str">
        <f>IFERROR(VLOOKUP(Table1[[#This Row],[RespondentID]],'All Data'!$A:$CW,98,FALSE),"unknown")</f>
        <v>Medicare</v>
      </c>
      <c r="BH341" s="96">
        <f>IFERROR(VLOOKUP(Table1[[#This Row],[RespondentID]],'All Data'!$A:$CW,99,FALSE),"unknown")</f>
        <v>0</v>
      </c>
    </row>
    <row r="342" spans="1:60">
      <c r="A342">
        <v>18038102385</v>
      </c>
      <c r="B342" t="s">
        <v>49</v>
      </c>
      <c r="E342" t="s">
        <v>17</v>
      </c>
      <c r="H342" t="s">
        <v>54</v>
      </c>
      <c r="I342" t="s">
        <v>55</v>
      </c>
      <c r="P342" t="s">
        <v>60</v>
      </c>
      <c r="U342" s="29">
        <f t="shared" si="115"/>
        <v>5</v>
      </c>
      <c r="V342" s="29">
        <f t="shared" si="116"/>
        <v>0.6</v>
      </c>
      <c r="W342" s="29"/>
      <c r="X342" s="29">
        <f t="shared" si="117"/>
        <v>0.6</v>
      </c>
      <c r="Y342" s="29">
        <f t="shared" si="118"/>
        <v>0</v>
      </c>
      <c r="Z342" s="29">
        <f t="shared" si="119"/>
        <v>0</v>
      </c>
      <c r="AA342" s="29">
        <f t="shared" si="120"/>
        <v>0.6</v>
      </c>
      <c r="AB342" s="29">
        <f t="shared" si="121"/>
        <v>0</v>
      </c>
      <c r="AC342" s="29">
        <f t="shared" si="122"/>
        <v>0</v>
      </c>
      <c r="AD342" s="29">
        <f t="shared" si="123"/>
        <v>0.6</v>
      </c>
      <c r="AE342" s="29">
        <f t="shared" si="124"/>
        <v>0.6</v>
      </c>
      <c r="AF342" s="29">
        <f t="shared" si="125"/>
        <v>0</v>
      </c>
      <c r="AG342" s="29">
        <f t="shared" si="126"/>
        <v>0</v>
      </c>
      <c r="AH342" s="29">
        <f t="shared" si="127"/>
        <v>0</v>
      </c>
      <c r="AI342" s="29">
        <f t="shared" si="128"/>
        <v>0</v>
      </c>
      <c r="AJ342" s="29">
        <f t="shared" si="129"/>
        <v>0</v>
      </c>
      <c r="AK342" s="29">
        <f t="shared" si="130"/>
        <v>0</v>
      </c>
      <c r="AL342" s="29">
        <f t="shared" si="131"/>
        <v>0.6</v>
      </c>
      <c r="AM342" s="29">
        <f t="shared" si="132"/>
        <v>0</v>
      </c>
      <c r="AN342" s="29">
        <f t="shared" si="133"/>
        <v>0</v>
      </c>
      <c r="AO342" s="29">
        <f t="shared" si="134"/>
        <v>0</v>
      </c>
      <c r="AP342" s="29"/>
      <c r="AQ342" s="29"/>
      <c r="AR342" s="29">
        <f t="shared" si="135"/>
        <v>3</v>
      </c>
      <c r="AS342" s="29">
        <f t="shared" si="136"/>
        <v>5</v>
      </c>
      <c r="AT342" s="29" t="str">
        <f t="shared" si="137"/>
        <v>Correct</v>
      </c>
      <c r="AU342" s="29"/>
      <c r="AV342" s="96" t="str">
        <f>IFERROR(VLOOKUP(Table1[[#This Row],[RespondentID]],'All Data'!$A:$CO,87,FALSE),"unknown")</f>
        <v>Woman</v>
      </c>
      <c r="AW342" s="96" t="str">
        <f>IFERROR(VLOOKUP(Table1[[#This Row],[RespondentID]],'All Data'!$A:$CO,88,FALSE),"unknown")</f>
        <v>35-44 years</v>
      </c>
      <c r="AX342" s="96" t="str">
        <f>IFERROR(VLOOKUP(Table1[[#This Row],[RespondentID]],'All Data'!$A:$CO,89,FALSE),"unknown")</f>
        <v>Suffolk</v>
      </c>
      <c r="AY342" s="96" t="str">
        <f>IFERROR(VLOOKUP(Table1[[#This Row],[RespondentID]],'All Data'!$A:$CO,90,FALSE),"unknown")</f>
        <v>Middle Island, 11953</v>
      </c>
      <c r="AZ342" s="96" t="str">
        <f>IFERROR(VLOOKUP(Table1[[#This Row],[RespondentID]],'All Data'!$A:$CO,91,FALSE),"unknown")</f>
        <v>White</v>
      </c>
      <c r="BA342" s="96" t="str">
        <f>IFERROR(VLOOKUP(Table1[[#This Row],[RespondentID]],'All Data'!$A:$CO,92,FALSE),"unknown")</f>
        <v>Not Hispanic or Latino</v>
      </c>
      <c r="BB342" s="96" t="str">
        <f>IFERROR(VLOOKUP(Table1[[#This Row],[RespondentID]],'All Data'!$A:$CO,93,FALSE),"unknown")</f>
        <v>English</v>
      </c>
      <c r="BC342" s="96" t="str">
        <f>IFERROR(VLOOKUP(Table1[[#This Row],[RespondentID]],'All Data'!$A:$CW,94,FALSE),"unknown")</f>
        <v>Over $125,000</v>
      </c>
      <c r="BD342" s="96" t="str">
        <f>IFERROR(VLOOKUP(Table1[[#This Row],[RespondentID]],'All Data'!$A:$CW,95,FALSE),"unknown")</f>
        <v>Graduate school</v>
      </c>
      <c r="BE342" s="96" t="str">
        <f>IFERROR(VLOOKUP(Table1[[#This Row],[RespondentID]],'All Data'!$A:$CW,96,FALSE),"unknown")</f>
        <v>Employed for wages</v>
      </c>
      <c r="BF342" s="96" t="str">
        <f>IFERROR(VLOOKUP(Table1[[#This Row],[RespondentID]],'All Data'!$A:$CW,97,FALSE),"unknown")</f>
        <v>Yes</v>
      </c>
      <c r="BG342" s="96" t="str">
        <f>IFERROR(VLOOKUP(Table1[[#This Row],[RespondentID]],'All Data'!$A:$CW,98,FALSE),"unknown")</f>
        <v>Private/Commercial</v>
      </c>
      <c r="BH342" s="96">
        <f>IFERROR(VLOOKUP(Table1[[#This Row],[RespondentID]],'All Data'!$A:$CW,99,FALSE),"unknown")</f>
        <v>0</v>
      </c>
    </row>
    <row r="343" spans="1:60">
      <c r="A343">
        <v>18038101886</v>
      </c>
      <c r="B343" t="s">
        <v>49</v>
      </c>
      <c r="C343" t="s">
        <v>50</v>
      </c>
      <c r="S343" t="s">
        <v>63</v>
      </c>
      <c r="U343" s="29">
        <f t="shared" si="115"/>
        <v>3</v>
      </c>
      <c r="V343" s="29">
        <f t="shared" si="116"/>
        <v>1</v>
      </c>
      <c r="W343" s="29"/>
      <c r="X343" s="29">
        <f t="shared" si="117"/>
        <v>1</v>
      </c>
      <c r="Y343" s="29">
        <f t="shared" si="118"/>
        <v>1</v>
      </c>
      <c r="Z343" s="29">
        <f t="shared" si="119"/>
        <v>0</v>
      </c>
      <c r="AA343" s="29">
        <f t="shared" si="120"/>
        <v>0</v>
      </c>
      <c r="AB343" s="29">
        <f t="shared" si="121"/>
        <v>0</v>
      </c>
      <c r="AC343" s="29">
        <f t="shared" si="122"/>
        <v>0</v>
      </c>
      <c r="AD343" s="29">
        <f t="shared" si="123"/>
        <v>0</v>
      </c>
      <c r="AE343" s="29">
        <f t="shared" si="124"/>
        <v>0</v>
      </c>
      <c r="AF343" s="29">
        <f t="shared" si="125"/>
        <v>0</v>
      </c>
      <c r="AG343" s="29">
        <f t="shared" si="126"/>
        <v>0</v>
      </c>
      <c r="AH343" s="29">
        <f t="shared" si="127"/>
        <v>0</v>
      </c>
      <c r="AI343" s="29">
        <f t="shared" si="128"/>
        <v>0</v>
      </c>
      <c r="AJ343" s="29">
        <f t="shared" si="129"/>
        <v>0</v>
      </c>
      <c r="AK343" s="29">
        <f t="shared" si="130"/>
        <v>0</v>
      </c>
      <c r="AL343" s="29">
        <f t="shared" si="131"/>
        <v>0</v>
      </c>
      <c r="AM343" s="29">
        <f t="shared" si="132"/>
        <v>0</v>
      </c>
      <c r="AN343" s="29">
        <f t="shared" si="133"/>
        <v>0</v>
      </c>
      <c r="AO343" s="29">
        <f t="shared" si="134"/>
        <v>1</v>
      </c>
      <c r="AP343" s="29"/>
      <c r="AQ343" s="29"/>
      <c r="AR343" s="29">
        <f t="shared" si="135"/>
        <v>3</v>
      </c>
      <c r="AS343" s="29">
        <f t="shared" si="136"/>
        <v>3</v>
      </c>
      <c r="AT343" s="29" t="str">
        <f t="shared" si="137"/>
        <v>Correct</v>
      </c>
      <c r="AU343" s="29"/>
      <c r="AV343" s="96" t="str">
        <f>IFERROR(VLOOKUP(Table1[[#This Row],[RespondentID]],'All Data'!$A:$CO,87,FALSE),"unknown")</f>
        <v>Woman</v>
      </c>
      <c r="AW343" s="96">
        <f>IFERROR(VLOOKUP(Table1[[#This Row],[RespondentID]],'All Data'!$A:$CO,88,FALSE),"unknown")</f>
        <v>0</v>
      </c>
      <c r="AX343" s="96">
        <f>IFERROR(VLOOKUP(Table1[[#This Row],[RespondentID]],'All Data'!$A:$CO,89,FALSE),"unknown")</f>
        <v>0</v>
      </c>
      <c r="AY343" s="96">
        <f>IFERROR(VLOOKUP(Table1[[#This Row],[RespondentID]],'All Data'!$A:$CO,90,FALSE),"unknown")</f>
        <v>0</v>
      </c>
      <c r="AZ343" s="96" t="str">
        <f>IFERROR(VLOOKUP(Table1[[#This Row],[RespondentID]],'All Data'!$A:$CO,91,FALSE),"unknown")</f>
        <v>White</v>
      </c>
      <c r="BA343" s="96" t="str">
        <f>IFERROR(VLOOKUP(Table1[[#This Row],[RespondentID]],'All Data'!$A:$CO,92,FALSE),"unknown")</f>
        <v>Not Hispanic or Latino</v>
      </c>
      <c r="BB343" s="96" t="str">
        <f>IFERROR(VLOOKUP(Table1[[#This Row],[RespondentID]],'All Data'!$A:$CO,93,FALSE),"unknown")</f>
        <v>English</v>
      </c>
      <c r="BC343" s="96" t="str">
        <f>IFERROR(VLOOKUP(Table1[[#This Row],[RespondentID]],'All Data'!$A:$CW,94,FALSE),"unknown")</f>
        <v>Over $125,000</v>
      </c>
      <c r="BD343" s="96" t="str">
        <f>IFERROR(VLOOKUP(Table1[[#This Row],[RespondentID]],'All Data'!$A:$CW,95,FALSE),"unknown")</f>
        <v>Some high school</v>
      </c>
      <c r="BE343" s="96" t="str">
        <f>IFERROR(VLOOKUP(Table1[[#This Row],[RespondentID]],'All Data'!$A:$CW,96,FALSE),"unknown")</f>
        <v>Student</v>
      </c>
      <c r="BF343" s="96">
        <f>IFERROR(VLOOKUP(Table1[[#This Row],[RespondentID]],'All Data'!$A:$CW,97,FALSE),"unknown")</f>
        <v>0</v>
      </c>
      <c r="BG343" s="96">
        <f>IFERROR(VLOOKUP(Table1[[#This Row],[RespondentID]],'All Data'!$A:$CW,98,FALSE),"unknown")</f>
        <v>0</v>
      </c>
      <c r="BH343" s="96">
        <f>IFERROR(VLOOKUP(Table1[[#This Row],[RespondentID]],'All Data'!$A:$CW,99,FALSE),"unknown")</f>
        <v>0</v>
      </c>
    </row>
    <row r="344" spans="1:60">
      <c r="A344">
        <v>18038101808</v>
      </c>
      <c r="B344" t="s">
        <v>49</v>
      </c>
      <c r="G344" t="s">
        <v>53</v>
      </c>
      <c r="O344" t="s">
        <v>20</v>
      </c>
      <c r="U344" s="29">
        <f t="shared" si="115"/>
        <v>3</v>
      </c>
      <c r="V344" s="29">
        <f t="shared" si="116"/>
        <v>1</v>
      </c>
      <c r="W344" s="29"/>
      <c r="X344" s="29">
        <f t="shared" si="117"/>
        <v>1</v>
      </c>
      <c r="Y344" s="29">
        <f t="shared" si="118"/>
        <v>0</v>
      </c>
      <c r="Z344" s="29">
        <f t="shared" si="119"/>
        <v>0</v>
      </c>
      <c r="AA344" s="29">
        <f t="shared" si="120"/>
        <v>0</v>
      </c>
      <c r="AB344" s="29">
        <f t="shared" si="121"/>
        <v>0</v>
      </c>
      <c r="AC344" s="29">
        <f t="shared" si="122"/>
        <v>1</v>
      </c>
      <c r="AD344" s="29">
        <f t="shared" si="123"/>
        <v>0</v>
      </c>
      <c r="AE344" s="29">
        <f t="shared" si="124"/>
        <v>0</v>
      </c>
      <c r="AF344" s="29">
        <f t="shared" si="125"/>
        <v>0</v>
      </c>
      <c r="AG344" s="29">
        <f t="shared" si="126"/>
        <v>0</v>
      </c>
      <c r="AH344" s="29">
        <f t="shared" si="127"/>
        <v>0</v>
      </c>
      <c r="AI344" s="29">
        <f t="shared" si="128"/>
        <v>0</v>
      </c>
      <c r="AJ344" s="29">
        <f t="shared" si="129"/>
        <v>0</v>
      </c>
      <c r="AK344" s="29">
        <f t="shared" si="130"/>
        <v>1</v>
      </c>
      <c r="AL344" s="29">
        <f t="shared" si="131"/>
        <v>0</v>
      </c>
      <c r="AM344" s="29">
        <f t="shared" si="132"/>
        <v>0</v>
      </c>
      <c r="AN344" s="29">
        <f t="shared" si="133"/>
        <v>0</v>
      </c>
      <c r="AO344" s="29">
        <f t="shared" si="134"/>
        <v>0</v>
      </c>
      <c r="AP344" s="29"/>
      <c r="AQ344" s="29"/>
      <c r="AR344" s="29">
        <f t="shared" si="135"/>
        <v>3</v>
      </c>
      <c r="AS344" s="29">
        <f t="shared" si="136"/>
        <v>3</v>
      </c>
      <c r="AT344" s="29" t="str">
        <f t="shared" si="137"/>
        <v>Correct</v>
      </c>
      <c r="AU344" s="29"/>
      <c r="AV344" s="96" t="str">
        <f>IFERROR(VLOOKUP(Table1[[#This Row],[RespondentID]],'All Data'!$A:$CO,87,FALSE),"unknown")</f>
        <v>Woman</v>
      </c>
      <c r="AW344" s="96" t="str">
        <f>IFERROR(VLOOKUP(Table1[[#This Row],[RespondentID]],'All Data'!$A:$CO,88,FALSE),"unknown")</f>
        <v>18-24 years</v>
      </c>
      <c r="AX344" s="96">
        <f>IFERROR(VLOOKUP(Table1[[#This Row],[RespondentID]],'All Data'!$A:$CO,89,FALSE),"unknown")</f>
        <v>0</v>
      </c>
      <c r="AY344" s="96">
        <f>IFERROR(VLOOKUP(Table1[[#This Row],[RespondentID]],'All Data'!$A:$CO,90,FALSE),"unknown")</f>
        <v>0</v>
      </c>
      <c r="AZ344" s="96" t="str">
        <f>IFERROR(VLOOKUP(Table1[[#This Row],[RespondentID]],'All Data'!$A:$CO,91,FALSE),"unknown")</f>
        <v>Asian</v>
      </c>
      <c r="BA344" s="96" t="str">
        <f>IFERROR(VLOOKUP(Table1[[#This Row],[RespondentID]],'All Data'!$A:$CO,92,FALSE),"unknown")</f>
        <v>Not Hispanic or Latino</v>
      </c>
      <c r="BB344" s="96" t="str">
        <f>IFERROR(VLOOKUP(Table1[[#This Row],[RespondentID]],'All Data'!$A:$CO,93,FALSE),"unknown")</f>
        <v>English, Korean</v>
      </c>
      <c r="BC344" s="96" t="str">
        <f>IFERROR(VLOOKUP(Table1[[#This Row],[RespondentID]],'All Data'!$A:$CW,94,FALSE),"unknown")</f>
        <v>Over $125,000</v>
      </c>
      <c r="BD344" s="96" t="str">
        <f>IFERROR(VLOOKUP(Table1[[#This Row],[RespondentID]],'All Data'!$A:$CW,95,FALSE),"unknown")</f>
        <v>Some high school</v>
      </c>
      <c r="BE344" s="96" t="str">
        <f>IFERROR(VLOOKUP(Table1[[#This Row],[RespondentID]],'All Data'!$A:$CW,96,FALSE),"unknown")</f>
        <v>Student</v>
      </c>
      <c r="BF344" s="96">
        <f>IFERROR(VLOOKUP(Table1[[#This Row],[RespondentID]],'All Data'!$A:$CW,97,FALSE),"unknown")</f>
        <v>0</v>
      </c>
      <c r="BG344" s="96">
        <f>IFERROR(VLOOKUP(Table1[[#This Row],[RespondentID]],'All Data'!$A:$CW,98,FALSE),"unknown")</f>
        <v>0</v>
      </c>
      <c r="BH344" s="96">
        <f>IFERROR(VLOOKUP(Table1[[#This Row],[RespondentID]],'All Data'!$A:$CW,99,FALSE),"unknown")</f>
        <v>0</v>
      </c>
    </row>
    <row r="345" spans="1:60">
      <c r="A345">
        <v>18038101645</v>
      </c>
      <c r="D345" t="s">
        <v>51</v>
      </c>
      <c r="E345" t="s">
        <v>17</v>
      </c>
      <c r="S345" t="s">
        <v>63</v>
      </c>
      <c r="U345" s="29">
        <f t="shared" si="115"/>
        <v>3</v>
      </c>
      <c r="V345" s="29">
        <f t="shared" si="116"/>
        <v>1</v>
      </c>
      <c r="W345" s="29"/>
      <c r="X345" s="29">
        <f t="shared" si="117"/>
        <v>0</v>
      </c>
      <c r="Y345" s="29">
        <f t="shared" si="118"/>
        <v>0</v>
      </c>
      <c r="Z345" s="29">
        <f t="shared" si="119"/>
        <v>1</v>
      </c>
      <c r="AA345" s="29">
        <f t="shared" si="120"/>
        <v>1</v>
      </c>
      <c r="AB345" s="29">
        <f t="shared" si="121"/>
        <v>0</v>
      </c>
      <c r="AC345" s="29">
        <f t="shared" si="122"/>
        <v>0</v>
      </c>
      <c r="AD345" s="29">
        <f t="shared" si="123"/>
        <v>0</v>
      </c>
      <c r="AE345" s="29">
        <f t="shared" si="124"/>
        <v>0</v>
      </c>
      <c r="AF345" s="29">
        <f t="shared" si="125"/>
        <v>0</v>
      </c>
      <c r="AG345" s="29">
        <f t="shared" si="126"/>
        <v>0</v>
      </c>
      <c r="AH345" s="29">
        <f t="shared" si="127"/>
        <v>0</v>
      </c>
      <c r="AI345" s="29">
        <f t="shared" si="128"/>
        <v>0</v>
      </c>
      <c r="AJ345" s="29">
        <f t="shared" si="129"/>
        <v>0</v>
      </c>
      <c r="AK345" s="29">
        <f t="shared" si="130"/>
        <v>0</v>
      </c>
      <c r="AL345" s="29">
        <f t="shared" si="131"/>
        <v>0</v>
      </c>
      <c r="AM345" s="29">
        <f t="shared" si="132"/>
        <v>0</v>
      </c>
      <c r="AN345" s="29">
        <f t="shared" si="133"/>
        <v>0</v>
      </c>
      <c r="AO345" s="29">
        <f t="shared" si="134"/>
        <v>1</v>
      </c>
      <c r="AP345" s="29"/>
      <c r="AQ345" s="29"/>
      <c r="AR345" s="29">
        <f t="shared" si="135"/>
        <v>3</v>
      </c>
      <c r="AS345" s="29">
        <f t="shared" si="136"/>
        <v>3</v>
      </c>
      <c r="AT345" s="29" t="str">
        <f t="shared" si="137"/>
        <v>Correct</v>
      </c>
      <c r="AU345" s="29"/>
      <c r="AV345" s="96" t="str">
        <f>IFERROR(VLOOKUP(Table1[[#This Row],[RespondentID]],'All Data'!$A:$CO,87,FALSE),"unknown")</f>
        <v>Woman</v>
      </c>
      <c r="AW345" s="96">
        <f>IFERROR(VLOOKUP(Table1[[#This Row],[RespondentID]],'All Data'!$A:$CO,88,FALSE),"unknown")</f>
        <v>0</v>
      </c>
      <c r="AX345" s="96">
        <f>IFERROR(VLOOKUP(Table1[[#This Row],[RespondentID]],'All Data'!$A:$CO,89,FALSE),"unknown")</f>
        <v>0</v>
      </c>
      <c r="AY345" s="96">
        <f>IFERROR(VLOOKUP(Table1[[#This Row],[RespondentID]],'All Data'!$A:$CO,90,FALSE),"unknown")</f>
        <v>0</v>
      </c>
      <c r="AZ345" s="96" t="str">
        <f>IFERROR(VLOOKUP(Table1[[#This Row],[RespondentID]],'All Data'!$A:$CO,91,FALSE),"unknown")</f>
        <v>Asian</v>
      </c>
      <c r="BA345" s="96">
        <f>IFERROR(VLOOKUP(Table1[[#This Row],[RespondentID]],'All Data'!$A:$CO,92,FALSE),"unknown")</f>
        <v>0</v>
      </c>
      <c r="BB345" s="96" t="str">
        <f>IFERROR(VLOOKUP(Table1[[#This Row],[RespondentID]],'All Data'!$A:$CO,93,FALSE),"unknown")</f>
        <v>English, Chinese</v>
      </c>
      <c r="BC345" s="96" t="str">
        <f>IFERROR(VLOOKUP(Table1[[#This Row],[RespondentID]],'All Data'!$A:$CW,94,FALSE),"unknown")</f>
        <v>Over $125,000</v>
      </c>
      <c r="BD345" s="96" t="str">
        <f>IFERROR(VLOOKUP(Table1[[#This Row],[RespondentID]],'All Data'!$A:$CW,95,FALSE),"unknown")</f>
        <v>Some high school</v>
      </c>
      <c r="BE345" s="96" t="str">
        <f>IFERROR(VLOOKUP(Table1[[#This Row],[RespondentID]],'All Data'!$A:$CW,96,FALSE),"unknown")</f>
        <v>Student</v>
      </c>
      <c r="BF345" s="96">
        <f>IFERROR(VLOOKUP(Table1[[#This Row],[RespondentID]],'All Data'!$A:$CW,97,FALSE),"unknown")</f>
        <v>0</v>
      </c>
      <c r="BG345" s="96">
        <f>IFERROR(VLOOKUP(Table1[[#This Row],[RespondentID]],'All Data'!$A:$CW,98,FALSE),"unknown")</f>
        <v>0</v>
      </c>
      <c r="BH345" s="96">
        <f>IFERROR(VLOOKUP(Table1[[#This Row],[RespondentID]],'All Data'!$A:$CW,99,FALSE),"unknown")</f>
        <v>0</v>
      </c>
    </row>
    <row r="346" spans="1:60">
      <c r="A346">
        <v>18038101422</v>
      </c>
      <c r="B346" t="s">
        <v>49</v>
      </c>
      <c r="G346" t="s">
        <v>53</v>
      </c>
      <c r="U346" s="29">
        <f t="shared" si="115"/>
        <v>2</v>
      </c>
      <c r="V346" s="29">
        <f t="shared" si="116"/>
        <v>1.5</v>
      </c>
      <c r="W346" s="29"/>
      <c r="X346" s="29">
        <f t="shared" si="117"/>
        <v>1</v>
      </c>
      <c r="Y346" s="29">
        <f t="shared" si="118"/>
        <v>0</v>
      </c>
      <c r="Z346" s="29">
        <f t="shared" si="119"/>
        <v>0</v>
      </c>
      <c r="AA346" s="29">
        <f t="shared" si="120"/>
        <v>0</v>
      </c>
      <c r="AB346" s="29">
        <f t="shared" si="121"/>
        <v>0</v>
      </c>
      <c r="AC346" s="29">
        <f t="shared" si="122"/>
        <v>1</v>
      </c>
      <c r="AD346" s="29">
        <f t="shared" si="123"/>
        <v>0</v>
      </c>
      <c r="AE346" s="29">
        <f t="shared" si="124"/>
        <v>0</v>
      </c>
      <c r="AF346" s="29">
        <f t="shared" si="125"/>
        <v>0</v>
      </c>
      <c r="AG346" s="29">
        <f t="shared" si="126"/>
        <v>0</v>
      </c>
      <c r="AH346" s="29">
        <f t="shared" si="127"/>
        <v>0</v>
      </c>
      <c r="AI346" s="29">
        <f t="shared" si="128"/>
        <v>0</v>
      </c>
      <c r="AJ346" s="29">
        <f t="shared" si="129"/>
        <v>0</v>
      </c>
      <c r="AK346" s="29">
        <f t="shared" si="130"/>
        <v>0</v>
      </c>
      <c r="AL346" s="29">
        <f t="shared" si="131"/>
        <v>0</v>
      </c>
      <c r="AM346" s="29">
        <f t="shared" si="132"/>
        <v>0</v>
      </c>
      <c r="AN346" s="29">
        <f t="shared" si="133"/>
        <v>0</v>
      </c>
      <c r="AO346" s="29">
        <f t="shared" si="134"/>
        <v>0</v>
      </c>
      <c r="AP346" s="29"/>
      <c r="AQ346" s="29"/>
      <c r="AR346" s="29">
        <f t="shared" si="135"/>
        <v>2</v>
      </c>
      <c r="AS346" s="29">
        <f t="shared" si="136"/>
        <v>2</v>
      </c>
      <c r="AT346" s="29" t="str">
        <f t="shared" si="137"/>
        <v>Correct</v>
      </c>
      <c r="AU346" s="29"/>
      <c r="AV346" s="96" t="str">
        <f>IFERROR(VLOOKUP(Table1[[#This Row],[RespondentID]],'All Data'!$A:$CO,87,FALSE),"unknown")</f>
        <v>Woman</v>
      </c>
      <c r="AW346" s="96">
        <f>IFERROR(VLOOKUP(Table1[[#This Row],[RespondentID]],'All Data'!$A:$CO,88,FALSE),"unknown")</f>
        <v>0</v>
      </c>
      <c r="AX346" s="96">
        <f>IFERROR(VLOOKUP(Table1[[#This Row],[RespondentID]],'All Data'!$A:$CO,89,FALSE),"unknown")</f>
        <v>0</v>
      </c>
      <c r="AY346" s="96">
        <f>IFERROR(VLOOKUP(Table1[[#This Row],[RespondentID]],'All Data'!$A:$CO,90,FALSE),"unknown")</f>
        <v>0</v>
      </c>
      <c r="AZ346" s="96" t="str">
        <f>IFERROR(VLOOKUP(Table1[[#This Row],[RespondentID]],'All Data'!$A:$CO,91,FALSE),"unknown")</f>
        <v>Asian</v>
      </c>
      <c r="BA346" s="96">
        <f>IFERROR(VLOOKUP(Table1[[#This Row],[RespondentID]],'All Data'!$A:$CO,92,FALSE),"unknown")</f>
        <v>0</v>
      </c>
      <c r="BB346" s="96" t="str">
        <f>IFERROR(VLOOKUP(Table1[[#This Row],[RespondentID]],'All Data'!$A:$CO,93,FALSE),"unknown")</f>
        <v>English</v>
      </c>
      <c r="BC346" s="96">
        <f>IFERROR(VLOOKUP(Table1[[#This Row],[RespondentID]],'All Data'!$A:$CW,94,FALSE),"unknown")</f>
        <v>0</v>
      </c>
      <c r="BD346" s="96" t="str">
        <f>IFERROR(VLOOKUP(Table1[[#This Row],[RespondentID]],'All Data'!$A:$CW,95,FALSE),"unknown")</f>
        <v>Some high school</v>
      </c>
      <c r="BE346" s="96" t="str">
        <f>IFERROR(VLOOKUP(Table1[[#This Row],[RespondentID]],'All Data'!$A:$CW,96,FALSE),"unknown")</f>
        <v>Student</v>
      </c>
      <c r="BF346" s="96">
        <f>IFERROR(VLOOKUP(Table1[[#This Row],[RespondentID]],'All Data'!$A:$CW,97,FALSE),"unknown")</f>
        <v>0</v>
      </c>
      <c r="BG346" s="96">
        <f>IFERROR(VLOOKUP(Table1[[#This Row],[RespondentID]],'All Data'!$A:$CW,98,FALSE),"unknown")</f>
        <v>0</v>
      </c>
      <c r="BH346" s="96">
        <f>IFERROR(VLOOKUP(Table1[[#This Row],[RespondentID]],'All Data'!$A:$CW,99,FALSE),"unknown")</f>
        <v>0</v>
      </c>
    </row>
    <row r="347" spans="1:60">
      <c r="A347">
        <v>18038101272</v>
      </c>
      <c r="B347" t="s">
        <v>49</v>
      </c>
      <c r="E347" t="s">
        <v>17</v>
      </c>
      <c r="G347" t="s">
        <v>53</v>
      </c>
      <c r="U347" s="109">
        <f t="shared" si="115"/>
        <v>3</v>
      </c>
      <c r="V347" s="109">
        <f t="shared" si="116"/>
        <v>1</v>
      </c>
      <c r="W347"/>
      <c r="X347" s="109">
        <f t="shared" si="117"/>
        <v>1</v>
      </c>
      <c r="Y347" s="109">
        <f t="shared" si="118"/>
        <v>0</v>
      </c>
      <c r="Z347" s="109">
        <f t="shared" si="119"/>
        <v>0</v>
      </c>
      <c r="AA347" s="109">
        <f t="shared" si="120"/>
        <v>1</v>
      </c>
      <c r="AB347" s="109">
        <f t="shared" si="121"/>
        <v>0</v>
      </c>
      <c r="AC347" s="109">
        <f t="shared" si="122"/>
        <v>1</v>
      </c>
      <c r="AD347" s="109">
        <f t="shared" si="123"/>
        <v>0</v>
      </c>
      <c r="AE347" s="109">
        <f t="shared" si="124"/>
        <v>0</v>
      </c>
      <c r="AF347" s="109">
        <f t="shared" si="125"/>
        <v>0</v>
      </c>
      <c r="AG347" s="109">
        <f t="shared" si="126"/>
        <v>0</v>
      </c>
      <c r="AH347" s="109">
        <f t="shared" si="127"/>
        <v>0</v>
      </c>
      <c r="AI347" s="109">
        <f t="shared" si="128"/>
        <v>0</v>
      </c>
      <c r="AJ347" s="109">
        <f t="shared" si="129"/>
        <v>0</v>
      </c>
      <c r="AK347" s="109">
        <f t="shared" si="130"/>
        <v>0</v>
      </c>
      <c r="AL347" s="109">
        <f t="shared" si="131"/>
        <v>0</v>
      </c>
      <c r="AM347" s="109">
        <f t="shared" si="132"/>
        <v>0</v>
      </c>
      <c r="AN347" s="109">
        <f t="shared" si="133"/>
        <v>0</v>
      </c>
      <c r="AO347" s="109">
        <f t="shared" si="134"/>
        <v>0</v>
      </c>
      <c r="AP347"/>
      <c r="AQ347"/>
      <c r="AR347" s="109">
        <f t="shared" si="135"/>
        <v>3</v>
      </c>
      <c r="AS347" s="109">
        <f t="shared" si="136"/>
        <v>3</v>
      </c>
      <c r="AT347" s="109" t="str">
        <f t="shared" si="137"/>
        <v>Correct</v>
      </c>
      <c r="AV347" s="96" t="str">
        <f>IFERROR(VLOOKUP(Table1[[#This Row],[RespondentID]],'All Data'!$A:$CO,87,FALSE),"unknown")</f>
        <v>Man</v>
      </c>
      <c r="AW347" s="96">
        <f>IFERROR(VLOOKUP(Table1[[#This Row],[RespondentID]],'All Data'!$A:$CO,88,FALSE),"unknown")</f>
        <v>0</v>
      </c>
      <c r="AX347" s="96">
        <f>IFERROR(VLOOKUP(Table1[[#This Row],[RespondentID]],'All Data'!$A:$CO,89,FALSE),"unknown")</f>
        <v>0</v>
      </c>
      <c r="AY347" s="96">
        <f>IFERROR(VLOOKUP(Table1[[#This Row],[RespondentID]],'All Data'!$A:$CO,90,FALSE),"unknown")</f>
        <v>0</v>
      </c>
      <c r="AZ347" s="96" t="str">
        <f>IFERROR(VLOOKUP(Table1[[#This Row],[RespondentID]],'All Data'!$A:$CO,91,FALSE),"unknown")</f>
        <v>Asian</v>
      </c>
      <c r="BA347" s="96">
        <f>IFERROR(VLOOKUP(Table1[[#This Row],[RespondentID]],'All Data'!$A:$CO,92,FALSE),"unknown")</f>
        <v>0</v>
      </c>
      <c r="BB347" s="96" t="str">
        <f>IFERROR(VLOOKUP(Table1[[#This Row],[RespondentID]],'All Data'!$A:$CO,93,FALSE),"unknown")</f>
        <v>English, Chinese</v>
      </c>
      <c r="BC347" s="96">
        <f>IFERROR(VLOOKUP(Table1[[#This Row],[RespondentID]],'All Data'!$A:$CW,94,FALSE),"unknown")</f>
        <v>0</v>
      </c>
      <c r="BD347" s="96" t="str">
        <f>IFERROR(VLOOKUP(Table1[[#This Row],[RespondentID]],'All Data'!$A:$CW,95,FALSE),"unknown")</f>
        <v>Some high school</v>
      </c>
      <c r="BE347" s="96" t="str">
        <f>IFERROR(VLOOKUP(Table1[[#This Row],[RespondentID]],'All Data'!$A:$CW,96,FALSE),"unknown")</f>
        <v>Student</v>
      </c>
      <c r="BF347" s="96">
        <f>IFERROR(VLOOKUP(Table1[[#This Row],[RespondentID]],'All Data'!$A:$CW,97,FALSE),"unknown")</f>
        <v>0</v>
      </c>
      <c r="BG347" s="96">
        <f>IFERROR(VLOOKUP(Table1[[#This Row],[RespondentID]],'All Data'!$A:$CW,98,FALSE),"unknown")</f>
        <v>0</v>
      </c>
      <c r="BH347" s="96">
        <f>IFERROR(VLOOKUP(Table1[[#This Row],[RespondentID]],'All Data'!$A:$CW,99,FALSE),"unknown")</f>
        <v>0</v>
      </c>
    </row>
    <row r="348" spans="1:60">
      <c r="A348">
        <v>18038101095</v>
      </c>
      <c r="H348" t="s">
        <v>54</v>
      </c>
      <c r="I348" t="s">
        <v>55</v>
      </c>
      <c r="U348" s="109">
        <f t="shared" si="115"/>
        <v>2</v>
      </c>
      <c r="V348" s="109">
        <f t="shared" si="116"/>
        <v>1.5</v>
      </c>
      <c r="W348"/>
      <c r="X348" s="109">
        <f t="shared" si="117"/>
        <v>0</v>
      </c>
      <c r="Y348" s="109">
        <f t="shared" si="118"/>
        <v>0</v>
      </c>
      <c r="Z348" s="109">
        <f t="shared" si="119"/>
        <v>0</v>
      </c>
      <c r="AA348" s="109">
        <f t="shared" si="120"/>
        <v>0</v>
      </c>
      <c r="AB348" s="109">
        <f t="shared" si="121"/>
        <v>0</v>
      </c>
      <c r="AC348" s="109">
        <f t="shared" si="122"/>
        <v>0</v>
      </c>
      <c r="AD348" s="109">
        <f t="shared" si="123"/>
        <v>1</v>
      </c>
      <c r="AE348" s="109">
        <f t="shared" si="124"/>
        <v>1</v>
      </c>
      <c r="AF348" s="109">
        <f t="shared" si="125"/>
        <v>0</v>
      </c>
      <c r="AG348" s="109">
        <f t="shared" si="126"/>
        <v>0</v>
      </c>
      <c r="AH348" s="109">
        <f t="shared" si="127"/>
        <v>0</v>
      </c>
      <c r="AI348" s="109">
        <f t="shared" si="128"/>
        <v>0</v>
      </c>
      <c r="AJ348" s="109">
        <f t="shared" si="129"/>
        <v>0</v>
      </c>
      <c r="AK348" s="109">
        <f t="shared" si="130"/>
        <v>0</v>
      </c>
      <c r="AL348" s="109">
        <f t="shared" si="131"/>
        <v>0</v>
      </c>
      <c r="AM348" s="109">
        <f t="shared" si="132"/>
        <v>0</v>
      </c>
      <c r="AN348" s="109">
        <f t="shared" si="133"/>
        <v>0</v>
      </c>
      <c r="AO348" s="109">
        <f t="shared" si="134"/>
        <v>0</v>
      </c>
      <c r="AP348"/>
      <c r="AQ348"/>
      <c r="AR348" s="109">
        <f t="shared" si="135"/>
        <v>2</v>
      </c>
      <c r="AS348" s="109">
        <f t="shared" si="136"/>
        <v>2</v>
      </c>
      <c r="AT348" s="109" t="str">
        <f t="shared" si="137"/>
        <v>Correct</v>
      </c>
      <c r="AV348" s="96" t="str">
        <f>IFERROR(VLOOKUP(Table1[[#This Row],[RespondentID]],'All Data'!$A:$CO,87,FALSE),"unknown")</f>
        <v>Woman</v>
      </c>
      <c r="AW348" s="96">
        <f>IFERROR(VLOOKUP(Table1[[#This Row],[RespondentID]],'All Data'!$A:$CO,88,FALSE),"unknown")</f>
        <v>0</v>
      </c>
      <c r="AX348" s="96">
        <f>IFERROR(VLOOKUP(Table1[[#This Row],[RespondentID]],'All Data'!$A:$CO,89,FALSE),"unknown")</f>
        <v>0</v>
      </c>
      <c r="AY348" s="96">
        <f>IFERROR(VLOOKUP(Table1[[#This Row],[RespondentID]],'All Data'!$A:$CO,90,FALSE),"unknown")</f>
        <v>0</v>
      </c>
      <c r="AZ348" s="96" t="str">
        <f>IFERROR(VLOOKUP(Table1[[#This Row],[RespondentID]],'All Data'!$A:$CO,91,FALSE),"unknown")</f>
        <v>Asian</v>
      </c>
      <c r="BA348" s="96">
        <f>IFERROR(VLOOKUP(Table1[[#This Row],[RespondentID]],'All Data'!$A:$CO,92,FALSE),"unknown")</f>
        <v>0</v>
      </c>
      <c r="BB348" s="96" t="str">
        <f>IFERROR(VLOOKUP(Table1[[#This Row],[RespondentID]],'All Data'!$A:$CO,93,FALSE),"unknown")</f>
        <v>English, Korean</v>
      </c>
      <c r="BC348" s="96" t="str">
        <f>IFERROR(VLOOKUP(Table1[[#This Row],[RespondentID]],'All Data'!$A:$CW,94,FALSE),"unknown")</f>
        <v>$75,000 to $125,000</v>
      </c>
      <c r="BD348" s="96" t="str">
        <f>IFERROR(VLOOKUP(Table1[[#This Row],[RespondentID]],'All Data'!$A:$CW,95,FALSE),"unknown")</f>
        <v>Some high school</v>
      </c>
      <c r="BE348" s="96" t="str">
        <f>IFERROR(VLOOKUP(Table1[[#This Row],[RespondentID]],'All Data'!$A:$CW,96,FALSE),"unknown")</f>
        <v>Student</v>
      </c>
      <c r="BF348" s="96">
        <f>IFERROR(VLOOKUP(Table1[[#This Row],[RespondentID]],'All Data'!$A:$CW,97,FALSE),"unknown")</f>
        <v>0</v>
      </c>
      <c r="BG348" s="96">
        <f>IFERROR(VLOOKUP(Table1[[#This Row],[RespondentID]],'All Data'!$A:$CW,98,FALSE),"unknown")</f>
        <v>0</v>
      </c>
      <c r="BH348" s="96">
        <f>IFERROR(VLOOKUP(Table1[[#This Row],[RespondentID]],'All Data'!$A:$CW,99,FALSE),"unknown")</f>
        <v>0</v>
      </c>
    </row>
    <row r="349" spans="1:60">
      <c r="A349">
        <v>18038100881</v>
      </c>
      <c r="B349" t="s">
        <v>49</v>
      </c>
      <c r="D349" t="s">
        <v>51</v>
      </c>
      <c r="G349" t="s">
        <v>53</v>
      </c>
      <c r="U349" s="109">
        <f t="shared" si="115"/>
        <v>3</v>
      </c>
      <c r="V349" s="109">
        <f t="shared" si="116"/>
        <v>1</v>
      </c>
      <c r="W349"/>
      <c r="X349" s="109">
        <f t="shared" si="117"/>
        <v>1</v>
      </c>
      <c r="Y349" s="109">
        <f t="shared" si="118"/>
        <v>0</v>
      </c>
      <c r="Z349" s="109">
        <f t="shared" si="119"/>
        <v>1</v>
      </c>
      <c r="AA349" s="109">
        <f t="shared" si="120"/>
        <v>0</v>
      </c>
      <c r="AB349" s="109">
        <f t="shared" si="121"/>
        <v>0</v>
      </c>
      <c r="AC349" s="109">
        <f t="shared" si="122"/>
        <v>1</v>
      </c>
      <c r="AD349" s="109">
        <f t="shared" si="123"/>
        <v>0</v>
      </c>
      <c r="AE349" s="109">
        <f t="shared" si="124"/>
        <v>0</v>
      </c>
      <c r="AF349" s="109">
        <f t="shared" si="125"/>
        <v>0</v>
      </c>
      <c r="AG349" s="109">
        <f t="shared" si="126"/>
        <v>0</v>
      </c>
      <c r="AH349" s="109">
        <f t="shared" si="127"/>
        <v>0</v>
      </c>
      <c r="AI349" s="109">
        <f t="shared" si="128"/>
        <v>0</v>
      </c>
      <c r="AJ349" s="109">
        <f t="shared" si="129"/>
        <v>0</v>
      </c>
      <c r="AK349" s="109">
        <f t="shared" si="130"/>
        <v>0</v>
      </c>
      <c r="AL349" s="109">
        <f t="shared" si="131"/>
        <v>0</v>
      </c>
      <c r="AM349" s="109">
        <f t="shared" si="132"/>
        <v>0</v>
      </c>
      <c r="AN349" s="109">
        <f t="shared" si="133"/>
        <v>0</v>
      </c>
      <c r="AO349" s="109">
        <f t="shared" si="134"/>
        <v>0</v>
      </c>
      <c r="AP349"/>
      <c r="AQ349"/>
      <c r="AR349" s="109">
        <f t="shared" si="135"/>
        <v>3</v>
      </c>
      <c r="AS349" s="109">
        <f t="shared" si="136"/>
        <v>3</v>
      </c>
      <c r="AT349" s="109" t="str">
        <f t="shared" si="137"/>
        <v>Correct</v>
      </c>
      <c r="AV349" s="96" t="str">
        <f>IFERROR(VLOOKUP(Table1[[#This Row],[RespondentID]],'All Data'!$A:$CO,87,FALSE),"unknown")</f>
        <v>Woman</v>
      </c>
      <c r="AW349" s="96" t="str">
        <f>IFERROR(VLOOKUP(Table1[[#This Row],[RespondentID]],'All Data'!$A:$CO,88,FALSE),"unknown")</f>
        <v>18-24 years</v>
      </c>
      <c r="AX349" s="96" t="str">
        <f>IFERROR(VLOOKUP(Table1[[#This Row],[RespondentID]],'All Data'!$A:$CO,89,FALSE),"unknown")</f>
        <v>Suffolk</v>
      </c>
      <c r="AY349" s="96" t="str">
        <f>IFERROR(VLOOKUP(Table1[[#This Row],[RespondentID]],'All Data'!$A:$CO,90,FALSE),"unknown")</f>
        <v>Commack, 11725</v>
      </c>
      <c r="AZ349" s="96" t="str">
        <f>IFERROR(VLOOKUP(Table1[[#This Row],[RespondentID]],'All Data'!$A:$CO,91,FALSE),"unknown")</f>
        <v>Two or more races</v>
      </c>
      <c r="BA349" s="96" t="str">
        <f>IFERROR(VLOOKUP(Table1[[#This Row],[RespondentID]],'All Data'!$A:$CO,92,FALSE),"unknown")</f>
        <v>Not Hispanic or Latino</v>
      </c>
      <c r="BB349" s="96" t="str">
        <f>IFERROR(VLOOKUP(Table1[[#This Row],[RespondentID]],'All Data'!$A:$CO,93,FALSE),"unknown")</f>
        <v>English</v>
      </c>
      <c r="BC349" s="96" t="str">
        <f>IFERROR(VLOOKUP(Table1[[#This Row],[RespondentID]],'All Data'!$A:$CW,94,FALSE),"unknown")</f>
        <v>Over $125,000</v>
      </c>
      <c r="BD349" s="96" t="str">
        <f>IFERROR(VLOOKUP(Table1[[#This Row],[RespondentID]],'All Data'!$A:$CW,95,FALSE),"unknown")</f>
        <v>High school graduate</v>
      </c>
      <c r="BE349" s="96" t="str">
        <f>IFERROR(VLOOKUP(Table1[[#This Row],[RespondentID]],'All Data'!$A:$CW,96,FALSE),"unknown")</f>
        <v>Student</v>
      </c>
      <c r="BF349" s="96" t="str">
        <f>IFERROR(VLOOKUP(Table1[[#This Row],[RespondentID]],'All Data'!$A:$CW,97,FALSE),"unknown")</f>
        <v>No</v>
      </c>
      <c r="BG349" s="96" t="str">
        <f>IFERROR(VLOOKUP(Table1[[#This Row],[RespondentID]],'All Data'!$A:$CW,98,FALSE),"unknown")</f>
        <v>No Insurance</v>
      </c>
      <c r="BH349" s="96">
        <f>IFERROR(VLOOKUP(Table1[[#This Row],[RespondentID]],'All Data'!$A:$CW,99,FALSE),"unknown")</f>
        <v>0</v>
      </c>
    </row>
    <row r="350" spans="1:60">
      <c r="A350">
        <v>18038100468</v>
      </c>
      <c r="C350" t="s">
        <v>50</v>
      </c>
      <c r="D350" t="s">
        <v>51</v>
      </c>
      <c r="E350" t="s">
        <v>17</v>
      </c>
      <c r="U350" s="109">
        <f t="shared" si="115"/>
        <v>3</v>
      </c>
      <c r="V350" s="109">
        <f t="shared" si="116"/>
        <v>1</v>
      </c>
      <c r="W350"/>
      <c r="X350" s="109">
        <f t="shared" si="117"/>
        <v>0</v>
      </c>
      <c r="Y350" s="109">
        <f t="shared" si="118"/>
        <v>1</v>
      </c>
      <c r="Z350" s="109">
        <f t="shared" si="119"/>
        <v>1</v>
      </c>
      <c r="AA350" s="109">
        <f t="shared" si="120"/>
        <v>1</v>
      </c>
      <c r="AB350" s="109">
        <f t="shared" si="121"/>
        <v>0</v>
      </c>
      <c r="AC350" s="109">
        <f t="shared" si="122"/>
        <v>0</v>
      </c>
      <c r="AD350" s="109">
        <f t="shared" si="123"/>
        <v>0</v>
      </c>
      <c r="AE350" s="109">
        <f t="shared" si="124"/>
        <v>0</v>
      </c>
      <c r="AF350" s="109">
        <f t="shared" si="125"/>
        <v>0</v>
      </c>
      <c r="AG350" s="109">
        <f t="shared" si="126"/>
        <v>0</v>
      </c>
      <c r="AH350" s="109">
        <f t="shared" si="127"/>
        <v>0</v>
      </c>
      <c r="AI350" s="109">
        <f t="shared" si="128"/>
        <v>0</v>
      </c>
      <c r="AJ350" s="109">
        <f t="shared" si="129"/>
        <v>0</v>
      </c>
      <c r="AK350" s="109">
        <f t="shared" si="130"/>
        <v>0</v>
      </c>
      <c r="AL350" s="109">
        <f t="shared" si="131"/>
        <v>0</v>
      </c>
      <c r="AM350" s="109">
        <f t="shared" si="132"/>
        <v>0</v>
      </c>
      <c r="AN350" s="109">
        <f t="shared" si="133"/>
        <v>0</v>
      </c>
      <c r="AO350" s="109">
        <f t="shared" si="134"/>
        <v>0</v>
      </c>
      <c r="AP350"/>
      <c r="AQ350"/>
      <c r="AR350" s="109">
        <f t="shared" si="135"/>
        <v>3</v>
      </c>
      <c r="AS350" s="109">
        <f t="shared" si="136"/>
        <v>3</v>
      </c>
      <c r="AT350" s="109" t="str">
        <f t="shared" si="137"/>
        <v>Correct</v>
      </c>
      <c r="AV350" s="96" t="str">
        <f>IFERROR(VLOOKUP(Table1[[#This Row],[RespondentID]],'All Data'!$A:$CO,87,FALSE),"unknown")</f>
        <v>Woman</v>
      </c>
      <c r="AW350" s="96" t="str">
        <f>IFERROR(VLOOKUP(Table1[[#This Row],[RespondentID]],'All Data'!$A:$CO,88,FALSE),"unknown")</f>
        <v>45-54 years</v>
      </c>
      <c r="AX350" s="96" t="str">
        <f>IFERROR(VLOOKUP(Table1[[#This Row],[RespondentID]],'All Data'!$A:$CO,89,FALSE),"unknown")</f>
        <v>Suffolk</v>
      </c>
      <c r="AY350" s="96" t="str">
        <f>IFERROR(VLOOKUP(Table1[[#This Row],[RespondentID]],'All Data'!$A:$CO,90,FALSE),"unknown")</f>
        <v>Dix Hills, 11746</v>
      </c>
      <c r="AZ350" s="96" t="str">
        <f>IFERROR(VLOOKUP(Table1[[#This Row],[RespondentID]],'All Data'!$A:$CO,91,FALSE),"unknown")</f>
        <v>White</v>
      </c>
      <c r="BA350" s="96" t="str">
        <f>IFERROR(VLOOKUP(Table1[[#This Row],[RespondentID]],'All Data'!$A:$CO,92,FALSE),"unknown")</f>
        <v>Not Hispanic or Latino</v>
      </c>
      <c r="BB350" s="96" t="str">
        <f>IFERROR(VLOOKUP(Table1[[#This Row],[RespondentID]],'All Data'!$A:$CO,93,FALSE),"unknown")</f>
        <v>Haitian Creole</v>
      </c>
      <c r="BC350" s="96" t="str">
        <f>IFERROR(VLOOKUP(Table1[[#This Row],[RespondentID]],'All Data'!$A:$CW,94,FALSE),"unknown")</f>
        <v>Over $125,000</v>
      </c>
      <c r="BD350" s="96" t="str">
        <f>IFERROR(VLOOKUP(Table1[[#This Row],[RespondentID]],'All Data'!$A:$CW,95,FALSE),"unknown")</f>
        <v>Graduate school</v>
      </c>
      <c r="BE350" s="96" t="str">
        <f>IFERROR(VLOOKUP(Table1[[#This Row],[RespondentID]],'All Data'!$A:$CW,96,FALSE),"unknown")</f>
        <v>Employed for wages</v>
      </c>
      <c r="BF350" s="96" t="str">
        <f>IFERROR(VLOOKUP(Table1[[#This Row],[RespondentID]],'All Data'!$A:$CW,97,FALSE),"unknown")</f>
        <v>Yes</v>
      </c>
      <c r="BG350" s="96" t="str">
        <f>IFERROR(VLOOKUP(Table1[[#This Row],[RespondentID]],'All Data'!$A:$CW,98,FALSE),"unknown")</f>
        <v>Private/Commercial</v>
      </c>
      <c r="BH350" s="96">
        <f>IFERROR(VLOOKUP(Table1[[#This Row],[RespondentID]],'All Data'!$A:$CW,99,FALSE),"unknown")</f>
        <v>0</v>
      </c>
    </row>
    <row r="351" spans="1:60">
      <c r="A351">
        <v>18038100341</v>
      </c>
      <c r="M351" t="s">
        <v>59</v>
      </c>
      <c r="N351" t="s">
        <v>24</v>
      </c>
      <c r="S351" t="s">
        <v>63</v>
      </c>
      <c r="U351" s="109">
        <f t="shared" si="115"/>
        <v>3</v>
      </c>
      <c r="V351" s="109">
        <f t="shared" si="116"/>
        <v>1</v>
      </c>
      <c r="W351"/>
      <c r="X351" s="109">
        <f t="shared" si="117"/>
        <v>0</v>
      </c>
      <c r="Y351" s="109">
        <f t="shared" si="118"/>
        <v>0</v>
      </c>
      <c r="Z351" s="109">
        <f t="shared" si="119"/>
        <v>0</v>
      </c>
      <c r="AA351" s="109">
        <f t="shared" si="120"/>
        <v>0</v>
      </c>
      <c r="AB351" s="109">
        <f t="shared" si="121"/>
        <v>0</v>
      </c>
      <c r="AC351" s="109">
        <f t="shared" si="122"/>
        <v>0</v>
      </c>
      <c r="AD351" s="109">
        <f t="shared" si="123"/>
        <v>0</v>
      </c>
      <c r="AE351" s="109">
        <f t="shared" si="124"/>
        <v>0</v>
      </c>
      <c r="AF351" s="109">
        <f t="shared" si="125"/>
        <v>0</v>
      </c>
      <c r="AG351" s="109">
        <f t="shared" si="126"/>
        <v>0</v>
      </c>
      <c r="AH351" s="109">
        <f t="shared" si="127"/>
        <v>0</v>
      </c>
      <c r="AI351" s="109">
        <f t="shared" si="128"/>
        <v>1</v>
      </c>
      <c r="AJ351" s="109">
        <f t="shared" si="129"/>
        <v>1</v>
      </c>
      <c r="AK351" s="109">
        <f t="shared" si="130"/>
        <v>0</v>
      </c>
      <c r="AL351" s="109">
        <f t="shared" si="131"/>
        <v>0</v>
      </c>
      <c r="AM351" s="109">
        <f t="shared" si="132"/>
        <v>0</v>
      </c>
      <c r="AN351" s="109">
        <f t="shared" si="133"/>
        <v>0</v>
      </c>
      <c r="AO351" s="109">
        <f t="shared" si="134"/>
        <v>1</v>
      </c>
      <c r="AP351"/>
      <c r="AQ351"/>
      <c r="AR351" s="109">
        <f t="shared" si="135"/>
        <v>3</v>
      </c>
      <c r="AS351" s="109">
        <f t="shared" si="136"/>
        <v>3</v>
      </c>
      <c r="AT351" s="109" t="str">
        <f t="shared" si="137"/>
        <v>Correct</v>
      </c>
      <c r="AV351" s="96" t="str">
        <f>IFERROR(VLOOKUP(Table1[[#This Row],[RespondentID]],'All Data'!$A:$CO,87,FALSE),"unknown")</f>
        <v>Woman</v>
      </c>
      <c r="AW351" s="96" t="str">
        <f>IFERROR(VLOOKUP(Table1[[#This Row],[RespondentID]],'All Data'!$A:$CO,88,FALSE),"unknown")</f>
        <v>18-24 years</v>
      </c>
      <c r="AX351" s="96" t="str">
        <f>IFERROR(VLOOKUP(Table1[[#This Row],[RespondentID]],'All Data'!$A:$CO,89,FALSE),"unknown")</f>
        <v>Suffolk</v>
      </c>
      <c r="AY351" s="96" t="str">
        <f>IFERROR(VLOOKUP(Table1[[#This Row],[RespondentID]],'All Data'!$A:$CO,90,FALSE),"unknown")</f>
        <v>Commack, 11725</v>
      </c>
      <c r="AZ351" s="96" t="str">
        <f>IFERROR(VLOOKUP(Table1[[#This Row],[RespondentID]],'All Data'!$A:$CO,91,FALSE),"unknown")</f>
        <v>White</v>
      </c>
      <c r="BA351" s="96" t="str">
        <f>IFERROR(VLOOKUP(Table1[[#This Row],[RespondentID]],'All Data'!$A:$CO,92,FALSE),"unknown")</f>
        <v>Not Hispanic or Latino</v>
      </c>
      <c r="BB351" s="96" t="str">
        <f>IFERROR(VLOOKUP(Table1[[#This Row],[RespondentID]],'All Data'!$A:$CO,93,FALSE),"unknown")</f>
        <v>English</v>
      </c>
      <c r="BC351" s="96" t="str">
        <f>IFERROR(VLOOKUP(Table1[[#This Row],[RespondentID]],'All Data'!$A:$CW,94,FALSE),"unknown")</f>
        <v>$75,000 to $125,000</v>
      </c>
      <c r="BD351" s="96" t="str">
        <f>IFERROR(VLOOKUP(Table1[[#This Row],[RespondentID]],'All Data'!$A:$CW,95,FALSE),"unknown")</f>
        <v>High school graduate</v>
      </c>
      <c r="BE351" s="96" t="str">
        <f>IFERROR(VLOOKUP(Table1[[#This Row],[RespondentID]],'All Data'!$A:$CW,96,FALSE),"unknown")</f>
        <v>Employed for wages</v>
      </c>
      <c r="BF351" s="96" t="str">
        <f>IFERROR(VLOOKUP(Table1[[#This Row],[RespondentID]],'All Data'!$A:$CW,97,FALSE),"unknown")</f>
        <v>Yes</v>
      </c>
      <c r="BG351" s="96" t="str">
        <f>IFERROR(VLOOKUP(Table1[[#This Row],[RespondentID]],'All Data'!$A:$CW,98,FALSE),"unknown")</f>
        <v>Private/Commercial</v>
      </c>
      <c r="BH351" s="96">
        <f>IFERROR(VLOOKUP(Table1[[#This Row],[RespondentID]],'All Data'!$A:$CW,99,FALSE),"unknown")</f>
        <v>0</v>
      </c>
    </row>
    <row r="352" spans="1:60">
      <c r="A352">
        <v>18038100206</v>
      </c>
      <c r="I352" t="s">
        <v>55</v>
      </c>
      <c r="Q352" t="s">
        <v>61</v>
      </c>
      <c r="R352" t="s">
        <v>62</v>
      </c>
      <c r="U352" s="109">
        <f t="shared" si="115"/>
        <v>3</v>
      </c>
      <c r="V352" s="109">
        <f t="shared" si="116"/>
        <v>1</v>
      </c>
      <c r="W352"/>
      <c r="X352" s="109">
        <f t="shared" si="117"/>
        <v>0</v>
      </c>
      <c r="Y352" s="109">
        <f t="shared" si="118"/>
        <v>0</v>
      </c>
      <c r="Z352" s="109">
        <f t="shared" si="119"/>
        <v>0</v>
      </c>
      <c r="AA352" s="109">
        <f t="shared" si="120"/>
        <v>0</v>
      </c>
      <c r="AB352" s="109">
        <f t="shared" si="121"/>
        <v>0</v>
      </c>
      <c r="AC352" s="109">
        <f t="shared" si="122"/>
        <v>0</v>
      </c>
      <c r="AD352" s="109">
        <f t="shared" si="123"/>
        <v>0</v>
      </c>
      <c r="AE352" s="109">
        <f t="shared" si="124"/>
        <v>1</v>
      </c>
      <c r="AF352" s="109">
        <f t="shared" si="125"/>
        <v>0</v>
      </c>
      <c r="AG352" s="109">
        <f t="shared" si="126"/>
        <v>0</v>
      </c>
      <c r="AH352" s="109">
        <f t="shared" si="127"/>
        <v>0</v>
      </c>
      <c r="AI352" s="109">
        <f t="shared" si="128"/>
        <v>0</v>
      </c>
      <c r="AJ352" s="109">
        <f t="shared" si="129"/>
        <v>0</v>
      </c>
      <c r="AK352" s="109">
        <f t="shared" si="130"/>
        <v>0</v>
      </c>
      <c r="AL352" s="109">
        <f t="shared" si="131"/>
        <v>0</v>
      </c>
      <c r="AM352" s="109">
        <f t="shared" si="132"/>
        <v>1</v>
      </c>
      <c r="AN352" s="109">
        <f t="shared" si="133"/>
        <v>1</v>
      </c>
      <c r="AO352" s="109">
        <f t="shared" si="134"/>
        <v>0</v>
      </c>
      <c r="AP352"/>
      <c r="AQ352"/>
      <c r="AR352" s="109">
        <f t="shared" si="135"/>
        <v>3</v>
      </c>
      <c r="AS352" s="109">
        <f t="shared" si="136"/>
        <v>3</v>
      </c>
      <c r="AT352" s="109" t="str">
        <f t="shared" si="137"/>
        <v>Correct</v>
      </c>
      <c r="AV352" s="96" t="str">
        <f>IFERROR(VLOOKUP(Table1[[#This Row],[RespondentID]],'All Data'!$A:$CO,87,FALSE),"unknown")</f>
        <v>Man</v>
      </c>
      <c r="AW352" s="96" t="str">
        <f>IFERROR(VLOOKUP(Table1[[#This Row],[RespondentID]],'All Data'!$A:$CO,88,FALSE),"unknown")</f>
        <v>45-54 years</v>
      </c>
      <c r="AX352" s="96" t="str">
        <f>IFERROR(VLOOKUP(Table1[[#This Row],[RespondentID]],'All Data'!$A:$CO,89,FALSE),"unknown")</f>
        <v>Suffolk</v>
      </c>
      <c r="AY352" s="96" t="str">
        <f>IFERROR(VLOOKUP(Table1[[#This Row],[RespondentID]],'All Data'!$A:$CO,90,FALSE),"unknown")</f>
        <v>Smithtown, 11787</v>
      </c>
      <c r="AZ352" s="96" t="str">
        <f>IFERROR(VLOOKUP(Table1[[#This Row],[RespondentID]],'All Data'!$A:$CO,91,FALSE),"unknown")</f>
        <v>White</v>
      </c>
      <c r="BA352" s="96" t="str">
        <f>IFERROR(VLOOKUP(Table1[[#This Row],[RespondentID]],'All Data'!$A:$CO,92,FALSE),"unknown")</f>
        <v>Not Hispanic or Latino</v>
      </c>
      <c r="BB352" s="96" t="str">
        <f>IFERROR(VLOOKUP(Table1[[#This Row],[RespondentID]],'All Data'!$A:$CO,93,FALSE),"unknown")</f>
        <v>English</v>
      </c>
      <c r="BC352" s="96" t="str">
        <f>IFERROR(VLOOKUP(Table1[[#This Row],[RespondentID]],'All Data'!$A:$CW,94,FALSE),"unknown")</f>
        <v>$75,000 to $125,000</v>
      </c>
      <c r="BD352" s="96" t="str">
        <f>IFERROR(VLOOKUP(Table1[[#This Row],[RespondentID]],'All Data'!$A:$CW,95,FALSE),"unknown")</f>
        <v>College graduate</v>
      </c>
      <c r="BE352" s="96" t="str">
        <f>IFERROR(VLOOKUP(Table1[[#This Row],[RespondentID]],'All Data'!$A:$CW,96,FALSE),"unknown")</f>
        <v>Self-employed</v>
      </c>
      <c r="BF352" s="96" t="str">
        <f>IFERROR(VLOOKUP(Table1[[#This Row],[RespondentID]],'All Data'!$A:$CW,97,FALSE),"unknown")</f>
        <v>Yes</v>
      </c>
      <c r="BG352" s="96" t="str">
        <f>IFERROR(VLOOKUP(Table1[[#This Row],[RespondentID]],'All Data'!$A:$CW,98,FALSE),"unknown")</f>
        <v>Private/Commercial</v>
      </c>
      <c r="BH352" s="96">
        <f>IFERROR(VLOOKUP(Table1[[#This Row],[RespondentID]],'All Data'!$A:$CW,99,FALSE),"unknown")</f>
        <v>0</v>
      </c>
    </row>
    <row r="353" spans="1:60">
      <c r="A353">
        <v>18038100069</v>
      </c>
      <c r="G353" t="s">
        <v>53</v>
      </c>
      <c r="P353" t="s">
        <v>60</v>
      </c>
      <c r="S353" t="s">
        <v>63</v>
      </c>
      <c r="U353" s="109">
        <f t="shared" si="115"/>
        <v>3</v>
      </c>
      <c r="V353" s="109">
        <f t="shared" si="116"/>
        <v>1</v>
      </c>
      <c r="W353"/>
      <c r="X353" s="109">
        <f t="shared" si="117"/>
        <v>0</v>
      </c>
      <c r="Y353" s="109">
        <f t="shared" si="118"/>
        <v>0</v>
      </c>
      <c r="Z353" s="109">
        <f t="shared" si="119"/>
        <v>0</v>
      </c>
      <c r="AA353" s="109">
        <f t="shared" si="120"/>
        <v>0</v>
      </c>
      <c r="AB353" s="109">
        <f t="shared" si="121"/>
        <v>0</v>
      </c>
      <c r="AC353" s="109">
        <f t="shared" si="122"/>
        <v>1</v>
      </c>
      <c r="AD353" s="109">
        <f t="shared" si="123"/>
        <v>0</v>
      </c>
      <c r="AE353" s="109">
        <f t="shared" si="124"/>
        <v>0</v>
      </c>
      <c r="AF353" s="109">
        <f t="shared" si="125"/>
        <v>0</v>
      </c>
      <c r="AG353" s="109">
        <f t="shared" si="126"/>
        <v>0</v>
      </c>
      <c r="AH353" s="109">
        <f t="shared" si="127"/>
        <v>0</v>
      </c>
      <c r="AI353" s="109">
        <f t="shared" si="128"/>
        <v>0</v>
      </c>
      <c r="AJ353" s="109">
        <f t="shared" si="129"/>
        <v>0</v>
      </c>
      <c r="AK353" s="109">
        <f t="shared" si="130"/>
        <v>0</v>
      </c>
      <c r="AL353" s="109">
        <f t="shared" si="131"/>
        <v>1</v>
      </c>
      <c r="AM353" s="109">
        <f t="shared" si="132"/>
        <v>0</v>
      </c>
      <c r="AN353" s="109">
        <f t="shared" si="133"/>
        <v>0</v>
      </c>
      <c r="AO353" s="109">
        <f t="shared" si="134"/>
        <v>1</v>
      </c>
      <c r="AP353"/>
      <c r="AQ353"/>
      <c r="AR353" s="109">
        <f t="shared" si="135"/>
        <v>3</v>
      </c>
      <c r="AS353" s="109">
        <f t="shared" si="136"/>
        <v>3</v>
      </c>
      <c r="AT353" s="109" t="str">
        <f t="shared" si="137"/>
        <v>Correct</v>
      </c>
      <c r="AV353" s="96" t="str">
        <f>IFERROR(VLOOKUP(Table1[[#This Row],[RespondentID]],'All Data'!$A:$CO,87,FALSE),"unknown")</f>
        <v>Woman</v>
      </c>
      <c r="AW353" s="96" t="str">
        <f>IFERROR(VLOOKUP(Table1[[#This Row],[RespondentID]],'All Data'!$A:$CO,88,FALSE),"unknown")</f>
        <v>45-54 years</v>
      </c>
      <c r="AX353" s="96" t="str">
        <f>IFERROR(VLOOKUP(Table1[[#This Row],[RespondentID]],'All Data'!$A:$CO,89,FALSE),"unknown")</f>
        <v>Suffolk</v>
      </c>
      <c r="AY353" s="96" t="str">
        <f>IFERROR(VLOOKUP(Table1[[#This Row],[RespondentID]],'All Data'!$A:$CO,90,FALSE),"unknown")</f>
        <v>Brentwood, 11717</v>
      </c>
      <c r="AZ353" s="96" t="str">
        <f>IFERROR(VLOOKUP(Table1[[#This Row],[RespondentID]],'All Data'!$A:$CO,91,FALSE),"unknown")</f>
        <v>White</v>
      </c>
      <c r="BA353" s="96" t="str">
        <f>IFERROR(VLOOKUP(Table1[[#This Row],[RespondentID]],'All Data'!$A:$CO,92,FALSE),"unknown")</f>
        <v>Hispanic or Latino</v>
      </c>
      <c r="BB353" s="96" t="str">
        <f>IFERROR(VLOOKUP(Table1[[#This Row],[RespondentID]],'All Data'!$A:$CO,93,FALSE),"unknown")</f>
        <v>Spanish</v>
      </c>
      <c r="BC353" s="96" t="str">
        <f>IFERROR(VLOOKUP(Table1[[#This Row],[RespondentID]],'All Data'!$A:$CW,94,FALSE),"unknown")</f>
        <v>$35,000 to $49,999</v>
      </c>
      <c r="BD353" s="96" t="str">
        <f>IFERROR(VLOOKUP(Table1[[#This Row],[RespondentID]],'All Data'!$A:$CW,95,FALSE),"unknown")</f>
        <v>Graduate school</v>
      </c>
      <c r="BE353" s="96" t="str">
        <f>IFERROR(VLOOKUP(Table1[[#This Row],[RespondentID]],'All Data'!$A:$CW,96,FALSE),"unknown")</f>
        <v>Employed for wages</v>
      </c>
      <c r="BF353" s="96" t="str">
        <f>IFERROR(VLOOKUP(Table1[[#This Row],[RespondentID]],'All Data'!$A:$CW,97,FALSE),"unknown")</f>
        <v>Yes</v>
      </c>
      <c r="BG353" s="96" t="str">
        <f>IFERROR(VLOOKUP(Table1[[#This Row],[RespondentID]],'All Data'!$A:$CW,98,FALSE),"unknown")</f>
        <v>Private/Commercial</v>
      </c>
      <c r="BH353" s="96">
        <f>IFERROR(VLOOKUP(Table1[[#This Row],[RespondentID]],'All Data'!$A:$CW,99,FALSE),"unknown")</f>
        <v>0</v>
      </c>
    </row>
    <row r="354" spans="1:60">
      <c r="A354">
        <v>18038099926</v>
      </c>
      <c r="E354" t="s">
        <v>17</v>
      </c>
      <c r="G354" t="s">
        <v>53</v>
      </c>
      <c r="H354" t="s">
        <v>54</v>
      </c>
      <c r="U354" s="109">
        <f t="shared" si="115"/>
        <v>3</v>
      </c>
      <c r="V354" s="109">
        <f t="shared" si="116"/>
        <v>1</v>
      </c>
      <c r="W354"/>
      <c r="X354" s="109">
        <f t="shared" si="117"/>
        <v>0</v>
      </c>
      <c r="Y354" s="109">
        <f t="shared" si="118"/>
        <v>0</v>
      </c>
      <c r="Z354" s="109">
        <f t="shared" si="119"/>
        <v>0</v>
      </c>
      <c r="AA354" s="109">
        <f t="shared" si="120"/>
        <v>1</v>
      </c>
      <c r="AB354" s="109">
        <f t="shared" si="121"/>
        <v>0</v>
      </c>
      <c r="AC354" s="109">
        <f t="shared" si="122"/>
        <v>1</v>
      </c>
      <c r="AD354" s="109">
        <f t="shared" si="123"/>
        <v>1</v>
      </c>
      <c r="AE354" s="109">
        <f t="shared" si="124"/>
        <v>0</v>
      </c>
      <c r="AF354" s="109">
        <f t="shared" si="125"/>
        <v>0</v>
      </c>
      <c r="AG354" s="109">
        <f t="shared" si="126"/>
        <v>0</v>
      </c>
      <c r="AH354" s="109">
        <f t="shared" si="127"/>
        <v>0</v>
      </c>
      <c r="AI354" s="109">
        <f t="shared" si="128"/>
        <v>0</v>
      </c>
      <c r="AJ354" s="109">
        <f t="shared" si="129"/>
        <v>0</v>
      </c>
      <c r="AK354" s="109">
        <f t="shared" si="130"/>
        <v>0</v>
      </c>
      <c r="AL354" s="109">
        <f t="shared" si="131"/>
        <v>0</v>
      </c>
      <c r="AM354" s="109">
        <f t="shared" si="132"/>
        <v>0</v>
      </c>
      <c r="AN354" s="109">
        <f t="shared" si="133"/>
        <v>0</v>
      </c>
      <c r="AO354" s="109">
        <f t="shared" si="134"/>
        <v>0</v>
      </c>
      <c r="AP354"/>
      <c r="AQ354"/>
      <c r="AR354" s="109">
        <f t="shared" si="135"/>
        <v>3</v>
      </c>
      <c r="AS354" s="109">
        <f t="shared" si="136"/>
        <v>3</v>
      </c>
      <c r="AT354" s="109" t="str">
        <f t="shared" si="137"/>
        <v>Correct</v>
      </c>
      <c r="AV354" s="96" t="str">
        <f>IFERROR(VLOOKUP(Table1[[#This Row],[RespondentID]],'All Data'!$A:$CO,87,FALSE),"unknown")</f>
        <v>Woman</v>
      </c>
      <c r="AW354" s="96" t="str">
        <f>IFERROR(VLOOKUP(Table1[[#This Row],[RespondentID]],'All Data'!$A:$CO,88,FALSE),"unknown")</f>
        <v>45-54 years</v>
      </c>
      <c r="AX354" s="96" t="str">
        <f>IFERROR(VLOOKUP(Table1[[#This Row],[RespondentID]],'All Data'!$A:$CO,89,FALSE),"unknown")</f>
        <v>Suffolk</v>
      </c>
      <c r="AY354" s="96" t="str">
        <f>IFERROR(VLOOKUP(Table1[[#This Row],[RespondentID]],'All Data'!$A:$CO,90,FALSE),"unknown")</f>
        <v>Brentwood, 11717</v>
      </c>
      <c r="AZ354" s="96" t="str">
        <f>IFERROR(VLOOKUP(Table1[[#This Row],[RespondentID]],'All Data'!$A:$CO,91,FALSE),"unknown")</f>
        <v>White</v>
      </c>
      <c r="BA354" s="96" t="str">
        <f>IFERROR(VLOOKUP(Table1[[#This Row],[RespondentID]],'All Data'!$A:$CO,92,FALSE),"unknown")</f>
        <v>Hispanic or Latino</v>
      </c>
      <c r="BB354" s="96" t="str">
        <f>IFERROR(VLOOKUP(Table1[[#This Row],[RespondentID]],'All Data'!$A:$CO,93,FALSE),"unknown")</f>
        <v>Spanish</v>
      </c>
      <c r="BC354" s="96" t="str">
        <f>IFERROR(VLOOKUP(Table1[[#This Row],[RespondentID]],'All Data'!$A:$CW,94,FALSE),"unknown")</f>
        <v>$35,000 to $49,999</v>
      </c>
      <c r="BD354" s="96" t="str">
        <f>IFERROR(VLOOKUP(Table1[[#This Row],[RespondentID]],'All Data'!$A:$CW,95,FALSE),"unknown")</f>
        <v>Some high school</v>
      </c>
      <c r="BE354" s="96" t="str">
        <f>IFERROR(VLOOKUP(Table1[[#This Row],[RespondentID]],'All Data'!$A:$CW,96,FALSE),"unknown")</f>
        <v>Employed for wages</v>
      </c>
      <c r="BF354" s="96" t="str">
        <f>IFERROR(VLOOKUP(Table1[[#This Row],[RespondentID]],'All Data'!$A:$CW,97,FALSE),"unknown")</f>
        <v>Yes</v>
      </c>
      <c r="BG354" s="96" t="str">
        <f>IFERROR(VLOOKUP(Table1[[#This Row],[RespondentID]],'All Data'!$A:$CW,98,FALSE),"unknown")</f>
        <v>Private/Commercial</v>
      </c>
      <c r="BH354" s="96">
        <f>IFERROR(VLOOKUP(Table1[[#This Row],[RespondentID]],'All Data'!$A:$CW,99,FALSE),"unknown")</f>
        <v>0</v>
      </c>
    </row>
    <row r="355" spans="1:60">
      <c r="A355">
        <v>18038099773</v>
      </c>
      <c r="C355" t="s">
        <v>50</v>
      </c>
      <c r="H355" t="s">
        <v>54</v>
      </c>
      <c r="L355" t="s">
        <v>58</v>
      </c>
      <c r="U355" s="109">
        <f t="shared" si="115"/>
        <v>3</v>
      </c>
      <c r="V355" s="109">
        <f t="shared" si="116"/>
        <v>1</v>
      </c>
      <c r="W355"/>
      <c r="X355" s="109">
        <f t="shared" si="117"/>
        <v>0</v>
      </c>
      <c r="Y355" s="109">
        <f t="shared" si="118"/>
        <v>1</v>
      </c>
      <c r="Z355" s="109">
        <f t="shared" si="119"/>
        <v>0</v>
      </c>
      <c r="AA355" s="109">
        <f t="shared" si="120"/>
        <v>0</v>
      </c>
      <c r="AB355" s="109">
        <f t="shared" si="121"/>
        <v>0</v>
      </c>
      <c r="AC355" s="109">
        <f t="shared" si="122"/>
        <v>0</v>
      </c>
      <c r="AD355" s="109">
        <f t="shared" si="123"/>
        <v>1</v>
      </c>
      <c r="AE355" s="109">
        <f t="shared" si="124"/>
        <v>0</v>
      </c>
      <c r="AF355" s="109">
        <f t="shared" si="125"/>
        <v>0</v>
      </c>
      <c r="AG355" s="109">
        <f t="shared" si="126"/>
        <v>0</v>
      </c>
      <c r="AH355" s="109">
        <f t="shared" si="127"/>
        <v>1</v>
      </c>
      <c r="AI355" s="109">
        <f t="shared" si="128"/>
        <v>0</v>
      </c>
      <c r="AJ355" s="109">
        <f t="shared" si="129"/>
        <v>0</v>
      </c>
      <c r="AK355" s="109">
        <f t="shared" si="130"/>
        <v>0</v>
      </c>
      <c r="AL355" s="109">
        <f t="shared" si="131"/>
        <v>0</v>
      </c>
      <c r="AM355" s="109">
        <f t="shared" si="132"/>
        <v>0</v>
      </c>
      <c r="AN355" s="109">
        <f t="shared" si="133"/>
        <v>0</v>
      </c>
      <c r="AO355" s="109">
        <f t="shared" si="134"/>
        <v>0</v>
      </c>
      <c r="AP355"/>
      <c r="AQ355"/>
      <c r="AR355" s="109">
        <f t="shared" si="135"/>
        <v>3</v>
      </c>
      <c r="AS355" s="109">
        <f t="shared" si="136"/>
        <v>3</v>
      </c>
      <c r="AT355" s="109" t="str">
        <f t="shared" si="137"/>
        <v>Correct</v>
      </c>
      <c r="AV355" s="96" t="str">
        <f>IFERROR(VLOOKUP(Table1[[#This Row],[RespondentID]],'All Data'!$A:$CO,87,FALSE),"unknown")</f>
        <v>Woman</v>
      </c>
      <c r="AW355" s="96" t="str">
        <f>IFERROR(VLOOKUP(Table1[[#This Row],[RespondentID]],'All Data'!$A:$CO,88,FALSE),"unknown")</f>
        <v>45-54 years</v>
      </c>
      <c r="AX355" s="96" t="str">
        <f>IFERROR(VLOOKUP(Table1[[#This Row],[RespondentID]],'All Data'!$A:$CO,89,FALSE),"unknown")</f>
        <v>Suffolk</v>
      </c>
      <c r="AY355" s="96" t="str">
        <f>IFERROR(VLOOKUP(Table1[[#This Row],[RespondentID]],'All Data'!$A:$CO,90,FALSE),"unknown")</f>
        <v>Commack, 11725</v>
      </c>
      <c r="AZ355" s="96" t="str">
        <f>IFERROR(VLOOKUP(Table1[[#This Row],[RespondentID]],'All Data'!$A:$CO,91,FALSE),"unknown")</f>
        <v>White</v>
      </c>
      <c r="BA355" s="96" t="str">
        <f>IFERROR(VLOOKUP(Table1[[#This Row],[RespondentID]],'All Data'!$A:$CO,92,FALSE),"unknown")</f>
        <v>Hispanic or Latino</v>
      </c>
      <c r="BB355" s="96" t="str">
        <f>IFERROR(VLOOKUP(Table1[[#This Row],[RespondentID]],'All Data'!$A:$CO,93,FALSE),"unknown")</f>
        <v>Spanish</v>
      </c>
      <c r="BC355" s="96" t="str">
        <f>IFERROR(VLOOKUP(Table1[[#This Row],[RespondentID]],'All Data'!$A:$CW,94,FALSE),"unknown")</f>
        <v>$35,000 to $49,999</v>
      </c>
      <c r="BD355" s="96" t="str">
        <f>IFERROR(VLOOKUP(Table1[[#This Row],[RespondentID]],'All Data'!$A:$CW,95,FALSE),"unknown")</f>
        <v>College graduate</v>
      </c>
      <c r="BE355" s="96" t="str">
        <f>IFERROR(VLOOKUP(Table1[[#This Row],[RespondentID]],'All Data'!$A:$CW,96,FALSE),"unknown")</f>
        <v>Employed for wages</v>
      </c>
      <c r="BF355" s="96" t="str">
        <f>IFERROR(VLOOKUP(Table1[[#This Row],[RespondentID]],'All Data'!$A:$CW,97,FALSE),"unknown")</f>
        <v>Yes</v>
      </c>
      <c r="BG355" s="96" t="str">
        <f>IFERROR(VLOOKUP(Table1[[#This Row],[RespondentID]],'All Data'!$A:$CW,98,FALSE),"unknown")</f>
        <v>Private/Commercial</v>
      </c>
      <c r="BH355" s="96">
        <f>IFERROR(VLOOKUP(Table1[[#This Row],[RespondentID]],'All Data'!$A:$CW,99,FALSE),"unknown")</f>
        <v>0</v>
      </c>
    </row>
    <row r="356" spans="1:60">
      <c r="A356">
        <v>18038099639</v>
      </c>
      <c r="C356" t="s">
        <v>50</v>
      </c>
      <c r="M356" t="s">
        <v>59</v>
      </c>
      <c r="O356" t="s">
        <v>20</v>
      </c>
      <c r="U356" s="109">
        <f t="shared" si="115"/>
        <v>3</v>
      </c>
      <c r="V356" s="109">
        <f t="shared" si="116"/>
        <v>1</v>
      </c>
      <c r="W356"/>
      <c r="X356" s="109">
        <f t="shared" si="117"/>
        <v>0</v>
      </c>
      <c r="Y356" s="109">
        <f t="shared" si="118"/>
        <v>1</v>
      </c>
      <c r="Z356" s="109">
        <f t="shared" si="119"/>
        <v>0</v>
      </c>
      <c r="AA356" s="109">
        <f t="shared" si="120"/>
        <v>0</v>
      </c>
      <c r="AB356" s="109">
        <f t="shared" si="121"/>
        <v>0</v>
      </c>
      <c r="AC356" s="109">
        <f t="shared" si="122"/>
        <v>0</v>
      </c>
      <c r="AD356" s="109">
        <f t="shared" si="123"/>
        <v>0</v>
      </c>
      <c r="AE356" s="109">
        <f t="shared" si="124"/>
        <v>0</v>
      </c>
      <c r="AF356" s="109">
        <f t="shared" si="125"/>
        <v>0</v>
      </c>
      <c r="AG356" s="109">
        <f t="shared" si="126"/>
        <v>0</v>
      </c>
      <c r="AH356" s="109">
        <f t="shared" si="127"/>
        <v>0</v>
      </c>
      <c r="AI356" s="109">
        <f t="shared" si="128"/>
        <v>1</v>
      </c>
      <c r="AJ356" s="109">
        <f t="shared" si="129"/>
        <v>0</v>
      </c>
      <c r="AK356" s="109">
        <f t="shared" si="130"/>
        <v>1</v>
      </c>
      <c r="AL356" s="109">
        <f t="shared" si="131"/>
        <v>0</v>
      </c>
      <c r="AM356" s="109">
        <f t="shared" si="132"/>
        <v>0</v>
      </c>
      <c r="AN356" s="109">
        <f t="shared" si="133"/>
        <v>0</v>
      </c>
      <c r="AO356" s="109">
        <f t="shared" si="134"/>
        <v>0</v>
      </c>
      <c r="AP356"/>
      <c r="AQ356"/>
      <c r="AR356" s="109">
        <f t="shared" si="135"/>
        <v>3</v>
      </c>
      <c r="AS356" s="109">
        <f t="shared" si="136"/>
        <v>3</v>
      </c>
      <c r="AT356" s="109" t="str">
        <f t="shared" si="137"/>
        <v>Correct</v>
      </c>
      <c r="AV356" s="96" t="str">
        <f>IFERROR(VLOOKUP(Table1[[#This Row],[RespondentID]],'All Data'!$A:$CO,87,FALSE),"unknown")</f>
        <v>Woman</v>
      </c>
      <c r="AW356" s="96" t="str">
        <f>IFERROR(VLOOKUP(Table1[[#This Row],[RespondentID]],'All Data'!$A:$CO,88,FALSE),"unknown")</f>
        <v>18-24 years</v>
      </c>
      <c r="AX356" s="96" t="str">
        <f>IFERROR(VLOOKUP(Table1[[#This Row],[RespondentID]],'All Data'!$A:$CO,89,FALSE),"unknown")</f>
        <v>Suffolk</v>
      </c>
      <c r="AY356" s="96" t="str">
        <f>IFERROR(VLOOKUP(Table1[[#This Row],[RespondentID]],'All Data'!$A:$CO,90,FALSE),"unknown")</f>
        <v>Commack, 11725</v>
      </c>
      <c r="AZ356" s="96" t="str">
        <f>IFERROR(VLOOKUP(Table1[[#This Row],[RespondentID]],'All Data'!$A:$CO,91,FALSE),"unknown")</f>
        <v>White</v>
      </c>
      <c r="BA356" s="96" t="str">
        <f>IFERROR(VLOOKUP(Table1[[#This Row],[RespondentID]],'All Data'!$A:$CO,92,FALSE),"unknown")</f>
        <v>Hispanic or Latino</v>
      </c>
      <c r="BB356" s="96" t="str">
        <f>IFERROR(VLOOKUP(Table1[[#This Row],[RespondentID]],'All Data'!$A:$CO,93,FALSE),"unknown")</f>
        <v>Spanish</v>
      </c>
      <c r="BC356" s="96" t="str">
        <f>IFERROR(VLOOKUP(Table1[[#This Row],[RespondentID]],'All Data'!$A:$CW,94,FALSE),"unknown")</f>
        <v>$35,000 to $49,999</v>
      </c>
      <c r="BD356" s="96" t="str">
        <f>IFERROR(VLOOKUP(Table1[[#This Row],[RespondentID]],'All Data'!$A:$CW,95,FALSE),"unknown")</f>
        <v>High school graduate</v>
      </c>
      <c r="BE356" s="96" t="str">
        <f>IFERROR(VLOOKUP(Table1[[#This Row],[RespondentID]],'All Data'!$A:$CW,96,FALSE),"unknown")</f>
        <v>Student</v>
      </c>
      <c r="BF356" s="96" t="str">
        <f>IFERROR(VLOOKUP(Table1[[#This Row],[RespondentID]],'All Data'!$A:$CW,97,FALSE),"unknown")</f>
        <v>Yes</v>
      </c>
      <c r="BG356" s="96" t="str">
        <f>IFERROR(VLOOKUP(Table1[[#This Row],[RespondentID]],'All Data'!$A:$CW,98,FALSE),"unknown")</f>
        <v>Private/Commercial</v>
      </c>
      <c r="BH356" s="96">
        <f>IFERROR(VLOOKUP(Table1[[#This Row],[RespondentID]],'All Data'!$A:$CW,99,FALSE),"unknown")</f>
        <v>0</v>
      </c>
    </row>
    <row r="357" spans="1:60">
      <c r="A357">
        <v>18038099447</v>
      </c>
      <c r="B357" t="s">
        <v>49</v>
      </c>
      <c r="G357" t="s">
        <v>53</v>
      </c>
      <c r="H357" t="s">
        <v>54</v>
      </c>
      <c r="U357" s="109">
        <f t="shared" si="115"/>
        <v>3</v>
      </c>
      <c r="V357" s="109">
        <f t="shared" si="116"/>
        <v>1</v>
      </c>
      <c r="W357"/>
      <c r="X357" s="109">
        <f t="shared" si="117"/>
        <v>1</v>
      </c>
      <c r="Y357" s="109">
        <f t="shared" si="118"/>
        <v>0</v>
      </c>
      <c r="Z357" s="109">
        <f t="shared" si="119"/>
        <v>0</v>
      </c>
      <c r="AA357" s="109">
        <f t="shared" si="120"/>
        <v>0</v>
      </c>
      <c r="AB357" s="109">
        <f t="shared" si="121"/>
        <v>0</v>
      </c>
      <c r="AC357" s="109">
        <f t="shared" si="122"/>
        <v>1</v>
      </c>
      <c r="AD357" s="109">
        <f t="shared" si="123"/>
        <v>1</v>
      </c>
      <c r="AE357" s="109">
        <f t="shared" si="124"/>
        <v>0</v>
      </c>
      <c r="AF357" s="109">
        <f t="shared" si="125"/>
        <v>0</v>
      </c>
      <c r="AG357" s="109">
        <f t="shared" si="126"/>
        <v>0</v>
      </c>
      <c r="AH357" s="109">
        <f t="shared" si="127"/>
        <v>0</v>
      </c>
      <c r="AI357" s="109">
        <f t="shared" si="128"/>
        <v>0</v>
      </c>
      <c r="AJ357" s="109">
        <f t="shared" si="129"/>
        <v>0</v>
      </c>
      <c r="AK357" s="109">
        <f t="shared" si="130"/>
        <v>0</v>
      </c>
      <c r="AL357" s="109">
        <f t="shared" si="131"/>
        <v>0</v>
      </c>
      <c r="AM357" s="109">
        <f t="shared" si="132"/>
        <v>0</v>
      </c>
      <c r="AN357" s="109">
        <f t="shared" si="133"/>
        <v>0</v>
      </c>
      <c r="AO357" s="109">
        <f t="shared" si="134"/>
        <v>0</v>
      </c>
      <c r="AP357"/>
      <c r="AQ357"/>
      <c r="AR357" s="109">
        <f t="shared" si="135"/>
        <v>3</v>
      </c>
      <c r="AS357" s="109">
        <f t="shared" si="136"/>
        <v>3</v>
      </c>
      <c r="AT357" s="109" t="str">
        <f t="shared" si="137"/>
        <v>Correct</v>
      </c>
      <c r="AV357" s="96" t="str">
        <f>IFERROR(VLOOKUP(Table1[[#This Row],[RespondentID]],'All Data'!$A:$CO,87,FALSE),"unknown")</f>
        <v>Woman</v>
      </c>
      <c r="AW357" s="96" t="str">
        <f>IFERROR(VLOOKUP(Table1[[#This Row],[RespondentID]],'All Data'!$A:$CO,88,FALSE),"unknown")</f>
        <v>45-54 years</v>
      </c>
      <c r="AX357" s="96" t="str">
        <f>IFERROR(VLOOKUP(Table1[[#This Row],[RespondentID]],'All Data'!$A:$CO,89,FALSE),"unknown")</f>
        <v>Suffolk</v>
      </c>
      <c r="AY357" s="96" t="str">
        <f>IFERROR(VLOOKUP(Table1[[#This Row],[RespondentID]],'All Data'!$A:$CO,90,FALSE),"unknown")</f>
        <v>Deer Park, 11729</v>
      </c>
      <c r="AZ357" s="96" t="str">
        <f>IFERROR(VLOOKUP(Table1[[#This Row],[RespondentID]],'All Data'!$A:$CO,91,FALSE),"unknown")</f>
        <v>White</v>
      </c>
      <c r="BA357" s="96" t="str">
        <f>IFERROR(VLOOKUP(Table1[[#This Row],[RespondentID]],'All Data'!$A:$CO,92,FALSE),"unknown")</f>
        <v>Hispanic or Latino</v>
      </c>
      <c r="BB357" s="96" t="str">
        <f>IFERROR(VLOOKUP(Table1[[#This Row],[RespondentID]],'All Data'!$A:$CO,93,FALSE),"unknown")</f>
        <v>Spanish</v>
      </c>
      <c r="BC357" s="96" t="str">
        <f>IFERROR(VLOOKUP(Table1[[#This Row],[RespondentID]],'All Data'!$A:$CW,94,FALSE),"unknown")</f>
        <v>$35,000 to $49,999</v>
      </c>
      <c r="BD357" s="96" t="str">
        <f>IFERROR(VLOOKUP(Table1[[#This Row],[RespondentID]],'All Data'!$A:$CW,95,FALSE),"unknown")</f>
        <v>High school graduate</v>
      </c>
      <c r="BE357" s="96" t="str">
        <f>IFERROR(VLOOKUP(Table1[[#This Row],[RespondentID]],'All Data'!$A:$CW,96,FALSE),"unknown")</f>
        <v>Employed for wages</v>
      </c>
      <c r="BF357" s="96" t="str">
        <f>IFERROR(VLOOKUP(Table1[[#This Row],[RespondentID]],'All Data'!$A:$CW,97,FALSE),"unknown")</f>
        <v>Yes</v>
      </c>
      <c r="BG357" s="96" t="str">
        <f>IFERROR(VLOOKUP(Table1[[#This Row],[RespondentID]],'All Data'!$A:$CW,98,FALSE),"unknown")</f>
        <v>Private/Commercial</v>
      </c>
      <c r="BH357" s="96">
        <f>IFERROR(VLOOKUP(Table1[[#This Row],[RespondentID]],'All Data'!$A:$CW,99,FALSE),"unknown")</f>
        <v>0</v>
      </c>
    </row>
    <row r="358" spans="1:60">
      <c r="A358">
        <v>18038099245</v>
      </c>
      <c r="C358" t="s">
        <v>50</v>
      </c>
      <c r="R358" t="s">
        <v>62</v>
      </c>
      <c r="S358" t="s">
        <v>63</v>
      </c>
      <c r="U358" s="109">
        <f t="shared" si="115"/>
        <v>3</v>
      </c>
      <c r="V358" s="109">
        <f t="shared" si="116"/>
        <v>1</v>
      </c>
      <c r="W358"/>
      <c r="X358" s="109">
        <f t="shared" si="117"/>
        <v>0</v>
      </c>
      <c r="Y358" s="109">
        <f t="shared" si="118"/>
        <v>1</v>
      </c>
      <c r="Z358" s="109">
        <f t="shared" si="119"/>
        <v>0</v>
      </c>
      <c r="AA358" s="109">
        <f t="shared" si="120"/>
        <v>0</v>
      </c>
      <c r="AB358" s="109">
        <f t="shared" si="121"/>
        <v>0</v>
      </c>
      <c r="AC358" s="109">
        <f t="shared" si="122"/>
        <v>0</v>
      </c>
      <c r="AD358" s="109">
        <f t="shared" si="123"/>
        <v>0</v>
      </c>
      <c r="AE358" s="109">
        <f t="shared" si="124"/>
        <v>0</v>
      </c>
      <c r="AF358" s="109">
        <f t="shared" si="125"/>
        <v>0</v>
      </c>
      <c r="AG358" s="109">
        <f t="shared" si="126"/>
        <v>0</v>
      </c>
      <c r="AH358" s="109">
        <f t="shared" si="127"/>
        <v>0</v>
      </c>
      <c r="AI358" s="109">
        <f t="shared" si="128"/>
        <v>0</v>
      </c>
      <c r="AJ358" s="109">
        <f t="shared" si="129"/>
        <v>0</v>
      </c>
      <c r="AK358" s="109">
        <f t="shared" si="130"/>
        <v>0</v>
      </c>
      <c r="AL358" s="109">
        <f t="shared" si="131"/>
        <v>0</v>
      </c>
      <c r="AM358" s="109">
        <f t="shared" si="132"/>
        <v>0</v>
      </c>
      <c r="AN358" s="109">
        <f t="shared" si="133"/>
        <v>1</v>
      </c>
      <c r="AO358" s="109">
        <f t="shared" si="134"/>
        <v>1</v>
      </c>
      <c r="AP358"/>
      <c r="AQ358"/>
      <c r="AR358" s="109">
        <f t="shared" si="135"/>
        <v>3</v>
      </c>
      <c r="AS358" s="109">
        <f t="shared" si="136"/>
        <v>3</v>
      </c>
      <c r="AT358" s="109" t="str">
        <f t="shared" si="137"/>
        <v>Correct</v>
      </c>
      <c r="AV358" s="96" t="str">
        <f>IFERROR(VLOOKUP(Table1[[#This Row],[RespondentID]],'All Data'!$A:$CO,87,FALSE),"unknown")</f>
        <v>Woman</v>
      </c>
      <c r="AW358" s="96" t="str">
        <f>IFERROR(VLOOKUP(Table1[[#This Row],[RespondentID]],'All Data'!$A:$CO,88,FALSE),"unknown")</f>
        <v>18-24 years</v>
      </c>
      <c r="AX358" s="96" t="str">
        <f>IFERROR(VLOOKUP(Table1[[#This Row],[RespondentID]],'All Data'!$A:$CO,89,FALSE),"unknown")</f>
        <v>Suffolk</v>
      </c>
      <c r="AY358" s="96" t="str">
        <f>IFERROR(VLOOKUP(Table1[[#This Row],[RespondentID]],'All Data'!$A:$CO,90,FALSE),"unknown")</f>
        <v>Deer Park, 11729</v>
      </c>
      <c r="AZ358" s="96" t="str">
        <f>IFERROR(VLOOKUP(Table1[[#This Row],[RespondentID]],'All Data'!$A:$CO,91,FALSE),"unknown")</f>
        <v>White</v>
      </c>
      <c r="BA358" s="96" t="str">
        <f>IFERROR(VLOOKUP(Table1[[#This Row],[RespondentID]],'All Data'!$A:$CO,92,FALSE),"unknown")</f>
        <v>Hispanic or Latino</v>
      </c>
      <c r="BB358" s="96" t="str">
        <f>IFERROR(VLOOKUP(Table1[[#This Row],[RespondentID]],'All Data'!$A:$CO,93,FALSE),"unknown")</f>
        <v>Spanish</v>
      </c>
      <c r="BC358" s="96" t="str">
        <f>IFERROR(VLOOKUP(Table1[[#This Row],[RespondentID]],'All Data'!$A:$CW,94,FALSE),"unknown")</f>
        <v>$50,000 to $74,999</v>
      </c>
      <c r="BD358" s="96" t="str">
        <f>IFERROR(VLOOKUP(Table1[[#This Row],[RespondentID]],'All Data'!$A:$CW,95,FALSE),"unknown")</f>
        <v>College graduate</v>
      </c>
      <c r="BE358" s="96" t="str">
        <f>IFERROR(VLOOKUP(Table1[[#This Row],[RespondentID]],'All Data'!$A:$CW,96,FALSE),"unknown")</f>
        <v>Employed for wages</v>
      </c>
      <c r="BF358" s="96" t="str">
        <f>IFERROR(VLOOKUP(Table1[[#This Row],[RespondentID]],'All Data'!$A:$CW,97,FALSE),"unknown")</f>
        <v>Yes</v>
      </c>
      <c r="BG358" s="96" t="str">
        <f>IFERROR(VLOOKUP(Table1[[#This Row],[RespondentID]],'All Data'!$A:$CW,98,FALSE),"unknown")</f>
        <v>Private/Commercial</v>
      </c>
      <c r="BH358" s="96">
        <f>IFERROR(VLOOKUP(Table1[[#This Row],[RespondentID]],'All Data'!$A:$CW,99,FALSE),"unknown")</f>
        <v>0</v>
      </c>
    </row>
    <row r="359" spans="1:60">
      <c r="A359">
        <v>18038098685</v>
      </c>
      <c r="D359" t="s">
        <v>51</v>
      </c>
      <c r="M359" t="s">
        <v>59</v>
      </c>
      <c r="O359" t="s">
        <v>20</v>
      </c>
      <c r="U359" s="109">
        <f t="shared" si="115"/>
        <v>3</v>
      </c>
      <c r="V359" s="109">
        <f t="shared" si="116"/>
        <v>1</v>
      </c>
      <c r="W359"/>
      <c r="X359" s="109">
        <f t="shared" si="117"/>
        <v>0</v>
      </c>
      <c r="Y359" s="109">
        <f t="shared" si="118"/>
        <v>0</v>
      </c>
      <c r="Z359" s="109">
        <f t="shared" si="119"/>
        <v>1</v>
      </c>
      <c r="AA359" s="109">
        <f t="shared" si="120"/>
        <v>0</v>
      </c>
      <c r="AB359" s="109">
        <f t="shared" si="121"/>
        <v>0</v>
      </c>
      <c r="AC359" s="109">
        <f t="shared" si="122"/>
        <v>0</v>
      </c>
      <c r="AD359" s="109">
        <f t="shared" si="123"/>
        <v>0</v>
      </c>
      <c r="AE359" s="109">
        <f t="shared" si="124"/>
        <v>0</v>
      </c>
      <c r="AF359" s="109">
        <f t="shared" si="125"/>
        <v>0</v>
      </c>
      <c r="AG359" s="109">
        <f t="shared" si="126"/>
        <v>0</v>
      </c>
      <c r="AH359" s="109">
        <f t="shared" si="127"/>
        <v>0</v>
      </c>
      <c r="AI359" s="109">
        <f t="shared" si="128"/>
        <v>1</v>
      </c>
      <c r="AJ359" s="109">
        <f t="shared" si="129"/>
        <v>0</v>
      </c>
      <c r="AK359" s="109">
        <f t="shared" si="130"/>
        <v>1</v>
      </c>
      <c r="AL359" s="109">
        <f t="shared" si="131"/>
        <v>0</v>
      </c>
      <c r="AM359" s="109">
        <f t="shared" si="132"/>
        <v>0</v>
      </c>
      <c r="AN359" s="109">
        <f t="shared" si="133"/>
        <v>0</v>
      </c>
      <c r="AO359" s="109">
        <f t="shared" si="134"/>
        <v>0</v>
      </c>
      <c r="AP359"/>
      <c r="AQ359"/>
      <c r="AR359" s="109">
        <f t="shared" si="135"/>
        <v>3</v>
      </c>
      <c r="AS359" s="109">
        <f t="shared" si="136"/>
        <v>3</v>
      </c>
      <c r="AT359" s="109" t="str">
        <f t="shared" si="137"/>
        <v>Correct</v>
      </c>
      <c r="AV359" s="96" t="str">
        <f>IFERROR(VLOOKUP(Table1[[#This Row],[RespondentID]],'All Data'!$A:$CO,87,FALSE),"unknown")</f>
        <v>Woman</v>
      </c>
      <c r="AW359" s="96" t="str">
        <f>IFERROR(VLOOKUP(Table1[[#This Row],[RespondentID]],'All Data'!$A:$CO,88,FALSE),"unknown")</f>
        <v>25-34 years</v>
      </c>
      <c r="AX359" s="96" t="str">
        <f>IFERROR(VLOOKUP(Table1[[#This Row],[RespondentID]],'All Data'!$A:$CO,89,FALSE),"unknown")</f>
        <v>Suffolk</v>
      </c>
      <c r="AY359" s="96" t="str">
        <f>IFERROR(VLOOKUP(Table1[[#This Row],[RespondentID]],'All Data'!$A:$CO,90,FALSE),"unknown")</f>
        <v>Dix Hills, 11746</v>
      </c>
      <c r="AZ359" s="96" t="str">
        <f>IFERROR(VLOOKUP(Table1[[#This Row],[RespondentID]],'All Data'!$A:$CO,91,FALSE),"unknown")</f>
        <v>White</v>
      </c>
      <c r="BA359" s="96" t="str">
        <f>IFERROR(VLOOKUP(Table1[[#This Row],[RespondentID]],'All Data'!$A:$CO,92,FALSE),"unknown")</f>
        <v>Not Hispanic or Latino</v>
      </c>
      <c r="BB359" s="96" t="str">
        <f>IFERROR(VLOOKUP(Table1[[#This Row],[RespondentID]],'All Data'!$A:$CO,93,FALSE),"unknown")</f>
        <v>English</v>
      </c>
      <c r="BC359" s="96" t="str">
        <f>IFERROR(VLOOKUP(Table1[[#This Row],[RespondentID]],'All Data'!$A:$CW,94,FALSE),"unknown")</f>
        <v>Over $125,000</v>
      </c>
      <c r="BD359" s="96" t="str">
        <f>IFERROR(VLOOKUP(Table1[[#This Row],[RespondentID]],'All Data'!$A:$CW,95,FALSE),"unknown")</f>
        <v>College graduate</v>
      </c>
      <c r="BE359" s="96" t="str">
        <f>IFERROR(VLOOKUP(Table1[[#This Row],[RespondentID]],'All Data'!$A:$CW,96,FALSE),"unknown")</f>
        <v>Employed for wages</v>
      </c>
      <c r="BF359" s="96" t="str">
        <f>IFERROR(VLOOKUP(Table1[[#This Row],[RespondentID]],'All Data'!$A:$CW,97,FALSE),"unknown")</f>
        <v>Yes</v>
      </c>
      <c r="BG359" s="96" t="str">
        <f>IFERROR(VLOOKUP(Table1[[#This Row],[RespondentID]],'All Data'!$A:$CW,98,FALSE),"unknown")</f>
        <v>Private/Commercial</v>
      </c>
      <c r="BH359" s="96">
        <f>IFERROR(VLOOKUP(Table1[[#This Row],[RespondentID]],'All Data'!$A:$CW,99,FALSE),"unknown")</f>
        <v>0</v>
      </c>
    </row>
    <row r="360" spans="1:60">
      <c r="A360">
        <v>18038098448</v>
      </c>
      <c r="G360" t="s">
        <v>53</v>
      </c>
      <c r="N360" t="s">
        <v>24</v>
      </c>
      <c r="R360" t="s">
        <v>62</v>
      </c>
      <c r="U360" s="109">
        <f t="shared" si="115"/>
        <v>3</v>
      </c>
      <c r="V360" s="109">
        <f t="shared" si="116"/>
        <v>1</v>
      </c>
      <c r="W360"/>
      <c r="X360" s="109">
        <f t="shared" si="117"/>
        <v>0</v>
      </c>
      <c r="Y360" s="109">
        <f t="shared" si="118"/>
        <v>0</v>
      </c>
      <c r="Z360" s="109">
        <f t="shared" si="119"/>
        <v>0</v>
      </c>
      <c r="AA360" s="109">
        <f t="shared" si="120"/>
        <v>0</v>
      </c>
      <c r="AB360" s="109">
        <f t="shared" si="121"/>
        <v>0</v>
      </c>
      <c r="AC360" s="109">
        <f t="shared" si="122"/>
        <v>1</v>
      </c>
      <c r="AD360" s="109">
        <f t="shared" si="123"/>
        <v>0</v>
      </c>
      <c r="AE360" s="109">
        <f t="shared" si="124"/>
        <v>0</v>
      </c>
      <c r="AF360" s="109">
        <f t="shared" si="125"/>
        <v>0</v>
      </c>
      <c r="AG360" s="109">
        <f t="shared" si="126"/>
        <v>0</v>
      </c>
      <c r="AH360" s="109">
        <f t="shared" si="127"/>
        <v>0</v>
      </c>
      <c r="AI360" s="109">
        <f t="shared" si="128"/>
        <v>0</v>
      </c>
      <c r="AJ360" s="109">
        <f t="shared" si="129"/>
        <v>1</v>
      </c>
      <c r="AK360" s="109">
        <f t="shared" si="130"/>
        <v>0</v>
      </c>
      <c r="AL360" s="109">
        <f t="shared" si="131"/>
        <v>0</v>
      </c>
      <c r="AM360" s="109">
        <f t="shared" si="132"/>
        <v>0</v>
      </c>
      <c r="AN360" s="109">
        <f t="shared" si="133"/>
        <v>1</v>
      </c>
      <c r="AO360" s="109">
        <f t="shared" si="134"/>
        <v>0</v>
      </c>
      <c r="AP360"/>
      <c r="AQ360"/>
      <c r="AR360" s="109">
        <f t="shared" si="135"/>
        <v>3</v>
      </c>
      <c r="AS360" s="109">
        <f t="shared" si="136"/>
        <v>3</v>
      </c>
      <c r="AT360" s="109" t="str">
        <f t="shared" si="137"/>
        <v>Correct</v>
      </c>
      <c r="AV360" s="96" t="str">
        <f>IFERROR(VLOOKUP(Table1[[#This Row],[RespondentID]],'All Data'!$A:$CO,87,FALSE),"unknown")</f>
        <v>Man</v>
      </c>
      <c r="AW360" s="96" t="str">
        <f>IFERROR(VLOOKUP(Table1[[#This Row],[RespondentID]],'All Data'!$A:$CO,88,FALSE),"unknown")</f>
        <v>35-44 years</v>
      </c>
      <c r="AX360" s="96" t="str">
        <f>IFERROR(VLOOKUP(Table1[[#This Row],[RespondentID]],'All Data'!$A:$CO,89,FALSE),"unknown")</f>
        <v>Suffolk</v>
      </c>
      <c r="AY360" s="96" t="str">
        <f>IFERROR(VLOOKUP(Table1[[#This Row],[RespondentID]],'All Data'!$A:$CO,90,FALSE),"unknown")</f>
        <v>Ridge, 11961</v>
      </c>
      <c r="AZ360" s="96" t="str">
        <f>IFERROR(VLOOKUP(Table1[[#This Row],[RespondentID]],'All Data'!$A:$CO,91,FALSE),"unknown")</f>
        <v>Other (please specify)</v>
      </c>
      <c r="BA360" s="96" t="str">
        <f>IFERROR(VLOOKUP(Table1[[#This Row],[RespondentID]],'All Data'!$A:$CO,92,FALSE),"unknown")</f>
        <v>Not Hispanic or Latino</v>
      </c>
      <c r="BB360" s="96" t="str">
        <f>IFERROR(VLOOKUP(Table1[[#This Row],[RespondentID]],'All Data'!$A:$CO,93,FALSE),"unknown")</f>
        <v>Other</v>
      </c>
      <c r="BC360" s="96" t="str">
        <f>IFERROR(VLOOKUP(Table1[[#This Row],[RespondentID]],'All Data'!$A:$CW,94,FALSE),"unknown")</f>
        <v>$35,000 to $49,999</v>
      </c>
      <c r="BD360" s="96" t="str">
        <f>IFERROR(VLOOKUP(Table1[[#This Row],[RespondentID]],'All Data'!$A:$CW,95,FALSE),"unknown")</f>
        <v>High school graduate</v>
      </c>
      <c r="BE360" s="96" t="str">
        <f>IFERROR(VLOOKUP(Table1[[#This Row],[RespondentID]],'All Data'!$A:$CW,96,FALSE),"unknown")</f>
        <v>Self-employed</v>
      </c>
      <c r="BF360" s="96" t="str">
        <f>IFERROR(VLOOKUP(Table1[[#This Row],[RespondentID]],'All Data'!$A:$CW,97,FALSE),"unknown")</f>
        <v>Yes</v>
      </c>
      <c r="BG360" s="96" t="str">
        <f>IFERROR(VLOOKUP(Table1[[#This Row],[RespondentID]],'All Data'!$A:$CW,98,FALSE),"unknown")</f>
        <v>Medicaid</v>
      </c>
      <c r="BH360" s="96">
        <f>IFERROR(VLOOKUP(Table1[[#This Row],[RespondentID]],'All Data'!$A:$CW,99,FALSE),"unknown")</f>
        <v>0</v>
      </c>
    </row>
    <row r="361" spans="1:60">
      <c r="A361">
        <v>18038098312</v>
      </c>
      <c r="D361" t="s">
        <v>51</v>
      </c>
      <c r="L361" t="s">
        <v>58</v>
      </c>
      <c r="S361" t="s">
        <v>63</v>
      </c>
      <c r="U361" s="109">
        <f t="shared" si="115"/>
        <v>3</v>
      </c>
      <c r="V361" s="109">
        <f t="shared" si="116"/>
        <v>1</v>
      </c>
      <c r="W361"/>
      <c r="X361" s="109">
        <f t="shared" si="117"/>
        <v>0</v>
      </c>
      <c r="Y361" s="109">
        <f t="shared" si="118"/>
        <v>0</v>
      </c>
      <c r="Z361" s="109">
        <f t="shared" si="119"/>
        <v>1</v>
      </c>
      <c r="AA361" s="109">
        <f t="shared" si="120"/>
        <v>0</v>
      </c>
      <c r="AB361" s="109">
        <f t="shared" si="121"/>
        <v>0</v>
      </c>
      <c r="AC361" s="109">
        <f t="shared" si="122"/>
        <v>0</v>
      </c>
      <c r="AD361" s="109">
        <f t="shared" si="123"/>
        <v>0</v>
      </c>
      <c r="AE361" s="109">
        <f t="shared" si="124"/>
        <v>0</v>
      </c>
      <c r="AF361" s="109">
        <f t="shared" si="125"/>
        <v>0</v>
      </c>
      <c r="AG361" s="109">
        <f t="shared" si="126"/>
        <v>0</v>
      </c>
      <c r="AH361" s="109">
        <f t="shared" si="127"/>
        <v>1</v>
      </c>
      <c r="AI361" s="109">
        <f t="shared" si="128"/>
        <v>0</v>
      </c>
      <c r="AJ361" s="109">
        <f t="shared" si="129"/>
        <v>0</v>
      </c>
      <c r="AK361" s="109">
        <f t="shared" si="130"/>
        <v>0</v>
      </c>
      <c r="AL361" s="109">
        <f t="shared" si="131"/>
        <v>0</v>
      </c>
      <c r="AM361" s="109">
        <f t="shared" si="132"/>
        <v>0</v>
      </c>
      <c r="AN361" s="109">
        <f t="shared" si="133"/>
        <v>0</v>
      </c>
      <c r="AO361" s="109">
        <f t="shared" si="134"/>
        <v>1</v>
      </c>
      <c r="AP361"/>
      <c r="AQ361"/>
      <c r="AR361" s="109">
        <f t="shared" si="135"/>
        <v>3</v>
      </c>
      <c r="AS361" s="109">
        <f t="shared" si="136"/>
        <v>3</v>
      </c>
      <c r="AT361" s="109" t="str">
        <f t="shared" si="137"/>
        <v>Correct</v>
      </c>
      <c r="AV361" s="96" t="str">
        <f>IFERROR(VLOOKUP(Table1[[#This Row],[RespondentID]],'All Data'!$A:$CO,87,FALSE),"unknown")</f>
        <v>Man</v>
      </c>
      <c r="AW361" s="96" t="str">
        <f>IFERROR(VLOOKUP(Table1[[#This Row],[RespondentID]],'All Data'!$A:$CO,88,FALSE),"unknown")</f>
        <v>45-54 years</v>
      </c>
      <c r="AX361" s="96" t="str">
        <f>IFERROR(VLOOKUP(Table1[[#This Row],[RespondentID]],'All Data'!$A:$CO,89,FALSE),"unknown")</f>
        <v>Nassau</v>
      </c>
      <c r="AY361" s="96" t="str">
        <f>IFERROR(VLOOKUP(Table1[[#This Row],[RespondentID]],'All Data'!$A:$CO,90,FALSE),"unknown")</f>
        <v>Levittown, 11756</v>
      </c>
      <c r="AZ361" s="96" t="str">
        <f>IFERROR(VLOOKUP(Table1[[#This Row],[RespondentID]],'All Data'!$A:$CO,91,FALSE),"unknown")</f>
        <v>White</v>
      </c>
      <c r="BA361" s="96" t="str">
        <f>IFERROR(VLOOKUP(Table1[[#This Row],[RespondentID]],'All Data'!$A:$CO,92,FALSE),"unknown")</f>
        <v>Not Hispanic or Latino</v>
      </c>
      <c r="BB361" s="96" t="str">
        <f>IFERROR(VLOOKUP(Table1[[#This Row],[RespondentID]],'All Data'!$A:$CO,93,FALSE),"unknown")</f>
        <v>English</v>
      </c>
      <c r="BC361" s="96" t="str">
        <f>IFERROR(VLOOKUP(Table1[[#This Row],[RespondentID]],'All Data'!$A:$CW,94,FALSE),"unknown")</f>
        <v>$75,000 to $125,000</v>
      </c>
      <c r="BD361" s="96" t="str">
        <f>IFERROR(VLOOKUP(Table1[[#This Row],[RespondentID]],'All Data'!$A:$CW,95,FALSE),"unknown")</f>
        <v>Graduate school</v>
      </c>
      <c r="BE361" s="96" t="str">
        <f>IFERROR(VLOOKUP(Table1[[#This Row],[RespondentID]],'All Data'!$A:$CW,96,FALSE),"unknown")</f>
        <v>Employed for wages</v>
      </c>
      <c r="BF361" s="96" t="str">
        <f>IFERROR(VLOOKUP(Table1[[#This Row],[RespondentID]],'All Data'!$A:$CW,97,FALSE),"unknown")</f>
        <v>Yes</v>
      </c>
      <c r="BG361" s="96" t="str">
        <f>IFERROR(VLOOKUP(Table1[[#This Row],[RespondentID]],'All Data'!$A:$CW,98,FALSE),"unknown")</f>
        <v>Private/Commercial</v>
      </c>
      <c r="BH361" s="96">
        <f>IFERROR(VLOOKUP(Table1[[#This Row],[RespondentID]],'All Data'!$A:$CW,99,FALSE),"unknown")</f>
        <v>0</v>
      </c>
    </row>
    <row r="362" spans="1:60">
      <c r="A362">
        <v>18038098181</v>
      </c>
      <c r="B362" t="s">
        <v>49</v>
      </c>
      <c r="E362" t="s">
        <v>17</v>
      </c>
      <c r="G362" t="s">
        <v>53</v>
      </c>
      <c r="H362" t="s">
        <v>54</v>
      </c>
      <c r="K362" t="s">
        <v>57</v>
      </c>
      <c r="R362" t="s">
        <v>62</v>
      </c>
      <c r="U362" s="109">
        <f t="shared" si="115"/>
        <v>6</v>
      </c>
      <c r="V362" s="109">
        <f t="shared" si="116"/>
        <v>0.5</v>
      </c>
      <c r="W362"/>
      <c r="X362" s="109">
        <f t="shared" si="117"/>
        <v>0.5</v>
      </c>
      <c r="Y362" s="109">
        <f t="shared" si="118"/>
        <v>0</v>
      </c>
      <c r="Z362" s="109">
        <f t="shared" si="119"/>
        <v>0</v>
      </c>
      <c r="AA362" s="109">
        <f t="shared" si="120"/>
        <v>0.5</v>
      </c>
      <c r="AB362" s="109">
        <f t="shared" si="121"/>
        <v>0</v>
      </c>
      <c r="AC362" s="109">
        <f t="shared" si="122"/>
        <v>0.5</v>
      </c>
      <c r="AD362" s="109">
        <f t="shared" si="123"/>
        <v>0.5</v>
      </c>
      <c r="AE362" s="109">
        <f t="shared" si="124"/>
        <v>0</v>
      </c>
      <c r="AF362" s="109">
        <f t="shared" si="125"/>
        <v>0</v>
      </c>
      <c r="AG362" s="109">
        <f t="shared" si="126"/>
        <v>0.5</v>
      </c>
      <c r="AH362" s="109">
        <f t="shared" si="127"/>
        <v>0</v>
      </c>
      <c r="AI362" s="109">
        <f t="shared" si="128"/>
        <v>0</v>
      </c>
      <c r="AJ362" s="109">
        <f t="shared" si="129"/>
        <v>0</v>
      </c>
      <c r="AK362" s="109">
        <f t="shared" si="130"/>
        <v>0</v>
      </c>
      <c r="AL362" s="109">
        <f t="shared" si="131"/>
        <v>0</v>
      </c>
      <c r="AM362" s="109">
        <f t="shared" si="132"/>
        <v>0</v>
      </c>
      <c r="AN362" s="109">
        <f t="shared" si="133"/>
        <v>0.5</v>
      </c>
      <c r="AO362" s="109">
        <f t="shared" si="134"/>
        <v>0</v>
      </c>
      <c r="AP362"/>
      <c r="AQ362"/>
      <c r="AR362" s="109">
        <f t="shared" si="135"/>
        <v>3</v>
      </c>
      <c r="AS362" s="109">
        <f t="shared" si="136"/>
        <v>6</v>
      </c>
      <c r="AT362" s="109" t="str">
        <f t="shared" si="137"/>
        <v>Correct</v>
      </c>
      <c r="AV362" s="96" t="str">
        <f>IFERROR(VLOOKUP(Table1[[#This Row],[RespondentID]],'All Data'!$A:$CO,87,FALSE),"unknown")</f>
        <v>Woman</v>
      </c>
      <c r="AW362" s="96" t="str">
        <f>IFERROR(VLOOKUP(Table1[[#This Row],[RespondentID]],'All Data'!$A:$CO,88,FALSE),"unknown")</f>
        <v>45-54 years</v>
      </c>
      <c r="AX362" s="96" t="str">
        <f>IFERROR(VLOOKUP(Table1[[#This Row],[RespondentID]],'All Data'!$A:$CO,89,FALSE),"unknown")</f>
        <v>Suffolk</v>
      </c>
      <c r="AY362" s="96" t="str">
        <f>IFERROR(VLOOKUP(Table1[[#This Row],[RespondentID]],'All Data'!$A:$CO,90,FALSE),"unknown")</f>
        <v>Manorville, 11949</v>
      </c>
      <c r="AZ362" s="96" t="str">
        <f>IFERROR(VLOOKUP(Table1[[#This Row],[RespondentID]],'All Data'!$A:$CO,91,FALSE),"unknown")</f>
        <v>White</v>
      </c>
      <c r="BA362" s="96" t="str">
        <f>IFERROR(VLOOKUP(Table1[[#This Row],[RespondentID]],'All Data'!$A:$CO,92,FALSE),"unknown")</f>
        <v>Not Hispanic or Latino</v>
      </c>
      <c r="BB362" s="96" t="str">
        <f>IFERROR(VLOOKUP(Table1[[#This Row],[RespondentID]],'All Data'!$A:$CO,93,FALSE),"unknown")</f>
        <v>English</v>
      </c>
      <c r="BC362" s="96" t="str">
        <f>IFERROR(VLOOKUP(Table1[[#This Row],[RespondentID]],'All Data'!$A:$CW,94,FALSE),"unknown")</f>
        <v>Over $125,000</v>
      </c>
      <c r="BD362" s="96" t="str">
        <f>IFERROR(VLOOKUP(Table1[[#This Row],[RespondentID]],'All Data'!$A:$CW,95,FALSE),"unknown")</f>
        <v>Graduate school</v>
      </c>
      <c r="BE362" s="96" t="str">
        <f>IFERROR(VLOOKUP(Table1[[#This Row],[RespondentID]],'All Data'!$A:$CW,96,FALSE),"unknown")</f>
        <v>Employed for wages</v>
      </c>
      <c r="BF362" s="96" t="str">
        <f>IFERROR(VLOOKUP(Table1[[#This Row],[RespondentID]],'All Data'!$A:$CW,97,FALSE),"unknown")</f>
        <v>Yes</v>
      </c>
      <c r="BG362" s="96" t="str">
        <f>IFERROR(VLOOKUP(Table1[[#This Row],[RespondentID]],'All Data'!$A:$CW,98,FALSE),"unknown")</f>
        <v>Private/Commercial</v>
      </c>
      <c r="BH362" s="96">
        <f>IFERROR(VLOOKUP(Table1[[#This Row],[RespondentID]],'All Data'!$A:$CW,99,FALSE),"unknown")</f>
        <v>0</v>
      </c>
    </row>
    <row r="363" spans="1:60">
      <c r="A363">
        <v>18038098027</v>
      </c>
      <c r="B363" t="s">
        <v>49</v>
      </c>
      <c r="D363" t="s">
        <v>51</v>
      </c>
      <c r="E363" t="s">
        <v>17</v>
      </c>
      <c r="U363" s="109">
        <f t="shared" si="115"/>
        <v>3</v>
      </c>
      <c r="V363" s="109">
        <f t="shared" si="116"/>
        <v>1</v>
      </c>
      <c r="W363"/>
      <c r="X363" s="109">
        <f t="shared" si="117"/>
        <v>1</v>
      </c>
      <c r="Y363" s="109">
        <f t="shared" si="118"/>
        <v>0</v>
      </c>
      <c r="Z363" s="109">
        <f t="shared" si="119"/>
        <v>1</v>
      </c>
      <c r="AA363" s="109">
        <f t="shared" si="120"/>
        <v>1</v>
      </c>
      <c r="AB363" s="109">
        <f t="shared" si="121"/>
        <v>0</v>
      </c>
      <c r="AC363" s="109">
        <f t="shared" si="122"/>
        <v>0</v>
      </c>
      <c r="AD363" s="109">
        <f t="shared" si="123"/>
        <v>0</v>
      </c>
      <c r="AE363" s="109">
        <f t="shared" si="124"/>
        <v>0</v>
      </c>
      <c r="AF363" s="109">
        <f t="shared" si="125"/>
        <v>0</v>
      </c>
      <c r="AG363" s="109">
        <f t="shared" si="126"/>
        <v>0</v>
      </c>
      <c r="AH363" s="109">
        <f t="shared" si="127"/>
        <v>0</v>
      </c>
      <c r="AI363" s="109">
        <f t="shared" si="128"/>
        <v>0</v>
      </c>
      <c r="AJ363" s="109">
        <f t="shared" si="129"/>
        <v>0</v>
      </c>
      <c r="AK363" s="109">
        <f t="shared" si="130"/>
        <v>0</v>
      </c>
      <c r="AL363" s="109">
        <f t="shared" si="131"/>
        <v>0</v>
      </c>
      <c r="AM363" s="109">
        <f t="shared" si="132"/>
        <v>0</v>
      </c>
      <c r="AN363" s="109">
        <f t="shared" si="133"/>
        <v>0</v>
      </c>
      <c r="AO363" s="109">
        <f t="shared" si="134"/>
        <v>0</v>
      </c>
      <c r="AP363"/>
      <c r="AQ363"/>
      <c r="AR363" s="109">
        <f t="shared" si="135"/>
        <v>3</v>
      </c>
      <c r="AS363" s="109">
        <f t="shared" si="136"/>
        <v>3</v>
      </c>
      <c r="AT363" s="109" t="str">
        <f t="shared" si="137"/>
        <v>Correct</v>
      </c>
      <c r="AV363" s="96" t="str">
        <f>IFERROR(VLOOKUP(Table1[[#This Row],[RespondentID]],'All Data'!$A:$CO,87,FALSE),"unknown")</f>
        <v>Woman</v>
      </c>
      <c r="AW363" s="96" t="str">
        <f>IFERROR(VLOOKUP(Table1[[#This Row],[RespondentID]],'All Data'!$A:$CO,88,FALSE),"unknown")</f>
        <v>45-54 years</v>
      </c>
      <c r="AX363" s="96" t="str">
        <f>IFERROR(VLOOKUP(Table1[[#This Row],[RespondentID]],'All Data'!$A:$CO,89,FALSE),"unknown")</f>
        <v>Suffolk</v>
      </c>
      <c r="AY363" s="96" t="str">
        <f>IFERROR(VLOOKUP(Table1[[#This Row],[RespondentID]],'All Data'!$A:$CO,90,FALSE),"unknown")</f>
        <v>Eastport, 11941</v>
      </c>
      <c r="AZ363" s="96" t="str">
        <f>IFERROR(VLOOKUP(Table1[[#This Row],[RespondentID]],'All Data'!$A:$CO,91,FALSE),"unknown")</f>
        <v>White</v>
      </c>
      <c r="BA363" s="96" t="str">
        <f>IFERROR(VLOOKUP(Table1[[#This Row],[RespondentID]],'All Data'!$A:$CO,92,FALSE),"unknown")</f>
        <v>Not Hispanic or Latino</v>
      </c>
      <c r="BB363" s="96" t="str">
        <f>IFERROR(VLOOKUP(Table1[[#This Row],[RespondentID]],'All Data'!$A:$CO,93,FALSE),"unknown")</f>
        <v>English</v>
      </c>
      <c r="BC363" s="96" t="str">
        <f>IFERROR(VLOOKUP(Table1[[#This Row],[RespondentID]],'All Data'!$A:$CW,94,FALSE),"unknown")</f>
        <v>Over $125,000</v>
      </c>
      <c r="BD363" s="96" t="str">
        <f>IFERROR(VLOOKUP(Table1[[#This Row],[RespondentID]],'All Data'!$A:$CW,95,FALSE),"unknown")</f>
        <v>Graduate school</v>
      </c>
      <c r="BE363" s="96" t="str">
        <f>IFERROR(VLOOKUP(Table1[[#This Row],[RespondentID]],'All Data'!$A:$CW,96,FALSE),"unknown")</f>
        <v>Employed for wages</v>
      </c>
      <c r="BF363" s="96" t="str">
        <f>IFERROR(VLOOKUP(Table1[[#This Row],[RespondentID]],'All Data'!$A:$CW,97,FALSE),"unknown")</f>
        <v>Yes</v>
      </c>
      <c r="BG363" s="96" t="str">
        <f>IFERROR(VLOOKUP(Table1[[#This Row],[RespondentID]],'All Data'!$A:$CW,98,FALSE),"unknown")</f>
        <v>Private/Commercial</v>
      </c>
      <c r="BH363" s="96">
        <f>IFERROR(VLOOKUP(Table1[[#This Row],[RespondentID]],'All Data'!$A:$CW,99,FALSE),"unknown")</f>
        <v>0</v>
      </c>
    </row>
    <row r="364" spans="1:60">
      <c r="A364">
        <v>18038097891</v>
      </c>
      <c r="D364" t="s">
        <v>51</v>
      </c>
      <c r="G364" t="s">
        <v>53</v>
      </c>
      <c r="I364" t="s">
        <v>55</v>
      </c>
      <c r="P364" t="s">
        <v>60</v>
      </c>
      <c r="U364" s="109">
        <f t="shared" si="115"/>
        <v>4</v>
      </c>
      <c r="V364" s="109">
        <f t="shared" si="116"/>
        <v>0.75</v>
      </c>
      <c r="W364"/>
      <c r="X364" s="109">
        <f t="shared" si="117"/>
        <v>0</v>
      </c>
      <c r="Y364" s="109">
        <f t="shared" si="118"/>
        <v>0</v>
      </c>
      <c r="Z364" s="109">
        <f t="shared" si="119"/>
        <v>0.75</v>
      </c>
      <c r="AA364" s="109">
        <f t="shared" si="120"/>
        <v>0</v>
      </c>
      <c r="AB364" s="109">
        <f t="shared" si="121"/>
        <v>0</v>
      </c>
      <c r="AC364" s="109">
        <f t="shared" si="122"/>
        <v>0.75</v>
      </c>
      <c r="AD364" s="109">
        <f t="shared" si="123"/>
        <v>0</v>
      </c>
      <c r="AE364" s="109">
        <f t="shared" si="124"/>
        <v>0.75</v>
      </c>
      <c r="AF364" s="109">
        <f t="shared" si="125"/>
        <v>0</v>
      </c>
      <c r="AG364" s="109">
        <f t="shared" si="126"/>
        <v>0</v>
      </c>
      <c r="AH364" s="109">
        <f t="shared" si="127"/>
        <v>0</v>
      </c>
      <c r="AI364" s="109">
        <f t="shared" si="128"/>
        <v>0</v>
      </c>
      <c r="AJ364" s="109">
        <f t="shared" si="129"/>
        <v>0</v>
      </c>
      <c r="AK364" s="109">
        <f t="shared" si="130"/>
        <v>0</v>
      </c>
      <c r="AL364" s="109">
        <f t="shared" si="131"/>
        <v>0.75</v>
      </c>
      <c r="AM364" s="109">
        <f t="shared" si="132"/>
        <v>0</v>
      </c>
      <c r="AN364" s="109">
        <f t="shared" si="133"/>
        <v>0</v>
      </c>
      <c r="AO364" s="109">
        <f t="shared" si="134"/>
        <v>0</v>
      </c>
      <c r="AP364"/>
      <c r="AQ364"/>
      <c r="AR364" s="109">
        <f t="shared" si="135"/>
        <v>3</v>
      </c>
      <c r="AS364" s="109">
        <f t="shared" si="136"/>
        <v>4</v>
      </c>
      <c r="AT364" s="109" t="str">
        <f t="shared" si="137"/>
        <v>Correct</v>
      </c>
      <c r="AV364" s="96" t="str">
        <f>IFERROR(VLOOKUP(Table1[[#This Row],[RespondentID]],'All Data'!$A:$CO,87,FALSE),"unknown")</f>
        <v>Woman</v>
      </c>
      <c r="AW364" s="96" t="str">
        <f>IFERROR(VLOOKUP(Table1[[#This Row],[RespondentID]],'All Data'!$A:$CO,88,FALSE),"unknown")</f>
        <v>25-34 years</v>
      </c>
      <c r="AX364" s="96" t="str">
        <f>IFERROR(VLOOKUP(Table1[[#This Row],[RespondentID]],'All Data'!$A:$CO,89,FALSE),"unknown")</f>
        <v>Suffolk</v>
      </c>
      <c r="AY364" s="96" t="str">
        <f>IFERROR(VLOOKUP(Table1[[#This Row],[RespondentID]],'All Data'!$A:$CO,90,FALSE),"unknown")</f>
        <v>Melville, 11747</v>
      </c>
      <c r="AZ364" s="96" t="str">
        <f>IFERROR(VLOOKUP(Table1[[#This Row],[RespondentID]],'All Data'!$A:$CO,91,FALSE),"unknown")</f>
        <v>White</v>
      </c>
      <c r="BA364" s="96" t="str">
        <f>IFERROR(VLOOKUP(Table1[[#This Row],[RespondentID]],'All Data'!$A:$CO,92,FALSE),"unknown")</f>
        <v>Not Hispanic or Latino</v>
      </c>
      <c r="BB364" s="96" t="str">
        <f>IFERROR(VLOOKUP(Table1[[#This Row],[RespondentID]],'All Data'!$A:$CO,93,FALSE),"unknown")</f>
        <v>English</v>
      </c>
      <c r="BC364" s="96" t="str">
        <f>IFERROR(VLOOKUP(Table1[[#This Row],[RespondentID]],'All Data'!$A:$CW,94,FALSE),"unknown")</f>
        <v>Over $125,000</v>
      </c>
      <c r="BD364" s="96" t="str">
        <f>IFERROR(VLOOKUP(Table1[[#This Row],[RespondentID]],'All Data'!$A:$CW,95,FALSE),"unknown")</f>
        <v>Graduate school</v>
      </c>
      <c r="BE364" s="96" t="str">
        <f>IFERROR(VLOOKUP(Table1[[#This Row],[RespondentID]],'All Data'!$A:$CW,96,FALSE),"unknown")</f>
        <v>Employed for wages</v>
      </c>
      <c r="BF364" s="96" t="str">
        <f>IFERROR(VLOOKUP(Table1[[#This Row],[RespondentID]],'All Data'!$A:$CW,97,FALSE),"unknown")</f>
        <v>Yes</v>
      </c>
      <c r="BG364" s="96" t="str">
        <f>IFERROR(VLOOKUP(Table1[[#This Row],[RespondentID]],'All Data'!$A:$CW,98,FALSE),"unknown")</f>
        <v>Private/Commercial</v>
      </c>
      <c r="BH364" s="96">
        <f>IFERROR(VLOOKUP(Table1[[#This Row],[RespondentID]],'All Data'!$A:$CW,99,FALSE),"unknown")</f>
        <v>0</v>
      </c>
    </row>
    <row r="365" spans="1:60">
      <c r="A365">
        <v>18038097702</v>
      </c>
      <c r="S365" t="s">
        <v>63</v>
      </c>
      <c r="U365" s="109">
        <f t="shared" si="115"/>
        <v>1</v>
      </c>
      <c r="V365" s="109">
        <f t="shared" si="116"/>
        <v>3</v>
      </c>
      <c r="W365"/>
      <c r="X365" s="109">
        <f t="shared" si="117"/>
        <v>0</v>
      </c>
      <c r="Y365" s="109">
        <f t="shared" si="118"/>
        <v>0</v>
      </c>
      <c r="Z365" s="109">
        <f t="shared" si="119"/>
        <v>0</v>
      </c>
      <c r="AA365" s="109">
        <f t="shared" si="120"/>
        <v>0</v>
      </c>
      <c r="AB365" s="109">
        <f t="shared" si="121"/>
        <v>0</v>
      </c>
      <c r="AC365" s="109">
        <f t="shared" si="122"/>
        <v>0</v>
      </c>
      <c r="AD365" s="109">
        <f t="shared" si="123"/>
        <v>0</v>
      </c>
      <c r="AE365" s="109">
        <f t="shared" si="124"/>
        <v>0</v>
      </c>
      <c r="AF365" s="109">
        <f t="shared" si="125"/>
        <v>0</v>
      </c>
      <c r="AG365" s="109">
        <f t="shared" si="126"/>
        <v>0</v>
      </c>
      <c r="AH365" s="109">
        <f t="shared" si="127"/>
        <v>0</v>
      </c>
      <c r="AI365" s="109">
        <f t="shared" si="128"/>
        <v>0</v>
      </c>
      <c r="AJ365" s="109">
        <f t="shared" si="129"/>
        <v>0</v>
      </c>
      <c r="AK365" s="109">
        <f t="shared" si="130"/>
        <v>0</v>
      </c>
      <c r="AL365" s="109">
        <f t="shared" si="131"/>
        <v>0</v>
      </c>
      <c r="AM365" s="109">
        <f t="shared" si="132"/>
        <v>0</v>
      </c>
      <c r="AN365" s="109">
        <f t="shared" si="133"/>
        <v>0</v>
      </c>
      <c r="AO365" s="109">
        <f t="shared" si="134"/>
        <v>1</v>
      </c>
      <c r="AP365"/>
      <c r="AQ365"/>
      <c r="AR365" s="109">
        <f t="shared" si="135"/>
        <v>1</v>
      </c>
      <c r="AS365" s="109">
        <f t="shared" si="136"/>
        <v>1</v>
      </c>
      <c r="AT365" s="109" t="str">
        <f t="shared" si="137"/>
        <v>Correct</v>
      </c>
      <c r="AV365" s="96" t="str">
        <f>IFERROR(VLOOKUP(Table1[[#This Row],[RespondentID]],'All Data'!$A:$CO,87,FALSE),"unknown")</f>
        <v>Man</v>
      </c>
      <c r="AW365" s="96" t="str">
        <f>IFERROR(VLOOKUP(Table1[[#This Row],[RespondentID]],'All Data'!$A:$CO,88,FALSE),"unknown")</f>
        <v>45-54 years</v>
      </c>
      <c r="AX365" s="96" t="str">
        <f>IFERROR(VLOOKUP(Table1[[#This Row],[RespondentID]],'All Data'!$A:$CO,89,FALSE),"unknown")</f>
        <v>Suffolk</v>
      </c>
      <c r="AY365" s="96" t="str">
        <f>IFERROR(VLOOKUP(Table1[[#This Row],[RespondentID]],'All Data'!$A:$CO,90,FALSE),"unknown")</f>
        <v>Hampton Bays, 11946</v>
      </c>
      <c r="AZ365" s="96" t="str">
        <f>IFERROR(VLOOKUP(Table1[[#This Row],[RespondentID]],'All Data'!$A:$CO,91,FALSE),"unknown")</f>
        <v>White</v>
      </c>
      <c r="BA365" s="96" t="str">
        <f>IFERROR(VLOOKUP(Table1[[#This Row],[RespondentID]],'All Data'!$A:$CO,92,FALSE),"unknown")</f>
        <v>Not Hispanic or Latino</v>
      </c>
      <c r="BB365" s="96" t="str">
        <f>IFERROR(VLOOKUP(Table1[[#This Row],[RespondentID]],'All Data'!$A:$CO,93,FALSE),"unknown")</f>
        <v>English</v>
      </c>
      <c r="BC365" s="96" t="str">
        <f>IFERROR(VLOOKUP(Table1[[#This Row],[RespondentID]],'All Data'!$A:$CW,94,FALSE),"unknown")</f>
        <v>Over $125,000</v>
      </c>
      <c r="BD365" s="96" t="str">
        <f>IFERROR(VLOOKUP(Table1[[#This Row],[RespondentID]],'All Data'!$A:$CW,95,FALSE),"unknown")</f>
        <v>Graduate school</v>
      </c>
      <c r="BE365" s="96" t="str">
        <f>IFERROR(VLOOKUP(Table1[[#This Row],[RespondentID]],'All Data'!$A:$CW,96,FALSE),"unknown")</f>
        <v>Employed for wages</v>
      </c>
      <c r="BF365" s="96" t="str">
        <f>IFERROR(VLOOKUP(Table1[[#This Row],[RespondentID]],'All Data'!$A:$CW,97,FALSE),"unknown")</f>
        <v>Yes</v>
      </c>
      <c r="BG365" s="96" t="str">
        <f>IFERROR(VLOOKUP(Table1[[#This Row],[RespondentID]],'All Data'!$A:$CW,98,FALSE),"unknown")</f>
        <v>Medicare</v>
      </c>
      <c r="BH365" s="96">
        <f>IFERROR(VLOOKUP(Table1[[#This Row],[RespondentID]],'All Data'!$A:$CW,99,FALSE),"unknown")</f>
        <v>0</v>
      </c>
    </row>
    <row r="366" spans="1:60">
      <c r="A366">
        <v>18038097511</v>
      </c>
      <c r="E366" t="s">
        <v>17</v>
      </c>
      <c r="N366" t="s">
        <v>24</v>
      </c>
      <c r="S366" t="s">
        <v>63</v>
      </c>
      <c r="U366" s="109">
        <f t="shared" si="115"/>
        <v>3</v>
      </c>
      <c r="V366" s="109">
        <f t="shared" si="116"/>
        <v>1</v>
      </c>
      <c r="W366"/>
      <c r="X366" s="109">
        <f t="shared" si="117"/>
        <v>0</v>
      </c>
      <c r="Y366" s="109">
        <f t="shared" si="118"/>
        <v>0</v>
      </c>
      <c r="Z366" s="109">
        <f t="shared" si="119"/>
        <v>0</v>
      </c>
      <c r="AA366" s="109">
        <f t="shared" si="120"/>
        <v>1</v>
      </c>
      <c r="AB366" s="109">
        <f t="shared" si="121"/>
        <v>0</v>
      </c>
      <c r="AC366" s="109">
        <f t="shared" si="122"/>
        <v>0</v>
      </c>
      <c r="AD366" s="109">
        <f t="shared" si="123"/>
        <v>0</v>
      </c>
      <c r="AE366" s="109">
        <f t="shared" si="124"/>
        <v>0</v>
      </c>
      <c r="AF366" s="109">
        <f t="shared" si="125"/>
        <v>0</v>
      </c>
      <c r="AG366" s="109">
        <f t="shared" si="126"/>
        <v>0</v>
      </c>
      <c r="AH366" s="109">
        <f t="shared" si="127"/>
        <v>0</v>
      </c>
      <c r="AI366" s="109">
        <f t="shared" si="128"/>
        <v>0</v>
      </c>
      <c r="AJ366" s="109">
        <f t="shared" si="129"/>
        <v>1</v>
      </c>
      <c r="AK366" s="109">
        <f t="shared" si="130"/>
        <v>0</v>
      </c>
      <c r="AL366" s="109">
        <f t="shared" si="131"/>
        <v>0</v>
      </c>
      <c r="AM366" s="109">
        <f t="shared" si="132"/>
        <v>0</v>
      </c>
      <c r="AN366" s="109">
        <f t="shared" si="133"/>
        <v>0</v>
      </c>
      <c r="AO366" s="109">
        <f t="shared" si="134"/>
        <v>1</v>
      </c>
      <c r="AP366"/>
      <c r="AQ366"/>
      <c r="AR366" s="109">
        <f t="shared" si="135"/>
        <v>3</v>
      </c>
      <c r="AS366" s="109">
        <f t="shared" si="136"/>
        <v>3</v>
      </c>
      <c r="AT366" s="109" t="str">
        <f t="shared" si="137"/>
        <v>Correct</v>
      </c>
      <c r="AV366" s="96" t="str">
        <f>IFERROR(VLOOKUP(Table1[[#This Row],[RespondentID]],'All Data'!$A:$CO,87,FALSE),"unknown")</f>
        <v>Woman</v>
      </c>
      <c r="AW366" s="96" t="str">
        <f>IFERROR(VLOOKUP(Table1[[#This Row],[RespondentID]],'All Data'!$A:$CO,88,FALSE),"unknown")</f>
        <v>35-44 years</v>
      </c>
      <c r="AX366" s="96" t="str">
        <f>IFERROR(VLOOKUP(Table1[[#This Row],[RespondentID]],'All Data'!$A:$CO,89,FALSE),"unknown")</f>
        <v>Suffolk</v>
      </c>
      <c r="AY366" s="96" t="str">
        <f>IFERROR(VLOOKUP(Table1[[#This Row],[RespondentID]],'All Data'!$A:$CO,90,FALSE),"unknown")</f>
        <v>Ridge, 11961</v>
      </c>
      <c r="AZ366" s="96" t="str">
        <f>IFERROR(VLOOKUP(Table1[[#This Row],[RespondentID]],'All Data'!$A:$CO,91,FALSE),"unknown")</f>
        <v>Other (please specify)</v>
      </c>
      <c r="BA366" s="96" t="str">
        <f>IFERROR(VLOOKUP(Table1[[#This Row],[RespondentID]],'All Data'!$A:$CO,92,FALSE),"unknown")</f>
        <v>Not Hispanic or Latino</v>
      </c>
      <c r="BB366" s="96" t="str">
        <f>IFERROR(VLOOKUP(Table1[[#This Row],[RespondentID]],'All Data'!$A:$CO,93,FALSE),"unknown")</f>
        <v>Hindi</v>
      </c>
      <c r="BC366" s="96" t="str">
        <f>IFERROR(VLOOKUP(Table1[[#This Row],[RespondentID]],'All Data'!$A:$CW,94,FALSE),"unknown")</f>
        <v>$35,000 to $49,999</v>
      </c>
      <c r="BD366" s="96" t="str">
        <f>IFERROR(VLOOKUP(Table1[[#This Row],[RespondentID]],'All Data'!$A:$CW,95,FALSE),"unknown")</f>
        <v>High school graduate</v>
      </c>
      <c r="BE366" s="96" t="str">
        <f>IFERROR(VLOOKUP(Table1[[#This Row],[RespondentID]],'All Data'!$A:$CW,96,FALSE),"unknown")</f>
        <v>Self-employed</v>
      </c>
      <c r="BF366" s="96" t="str">
        <f>IFERROR(VLOOKUP(Table1[[#This Row],[RespondentID]],'All Data'!$A:$CW,97,FALSE),"unknown")</f>
        <v>Yes</v>
      </c>
      <c r="BG366" s="96" t="str">
        <f>IFERROR(VLOOKUP(Table1[[#This Row],[RespondentID]],'All Data'!$A:$CW,98,FALSE),"unknown")</f>
        <v>Medicaid</v>
      </c>
      <c r="BH366" s="96">
        <f>IFERROR(VLOOKUP(Table1[[#This Row],[RespondentID]],'All Data'!$A:$CW,99,FALSE),"unknown")</f>
        <v>0</v>
      </c>
    </row>
    <row r="367" spans="1:60">
      <c r="A367">
        <v>18038097244</v>
      </c>
      <c r="B367" t="s">
        <v>49</v>
      </c>
      <c r="I367" t="s">
        <v>55</v>
      </c>
      <c r="N367" t="s">
        <v>24</v>
      </c>
      <c r="Q367" t="s">
        <v>61</v>
      </c>
      <c r="U367" s="109">
        <f t="shared" si="115"/>
        <v>4</v>
      </c>
      <c r="V367" s="109">
        <f t="shared" si="116"/>
        <v>0.75</v>
      </c>
      <c r="W367"/>
      <c r="X367" s="109">
        <f t="shared" si="117"/>
        <v>0.75</v>
      </c>
      <c r="Y367" s="109">
        <f t="shared" si="118"/>
        <v>0</v>
      </c>
      <c r="Z367" s="109">
        <f t="shared" si="119"/>
        <v>0</v>
      </c>
      <c r="AA367" s="109">
        <f t="shared" si="120"/>
        <v>0</v>
      </c>
      <c r="AB367" s="109">
        <f t="shared" si="121"/>
        <v>0</v>
      </c>
      <c r="AC367" s="109">
        <f t="shared" si="122"/>
        <v>0</v>
      </c>
      <c r="AD367" s="109">
        <f t="shared" si="123"/>
        <v>0</v>
      </c>
      <c r="AE367" s="109">
        <f t="shared" si="124"/>
        <v>0.75</v>
      </c>
      <c r="AF367" s="109">
        <f t="shared" si="125"/>
        <v>0</v>
      </c>
      <c r="AG367" s="109">
        <f t="shared" si="126"/>
        <v>0</v>
      </c>
      <c r="AH367" s="109">
        <f t="shared" si="127"/>
        <v>0</v>
      </c>
      <c r="AI367" s="109">
        <f t="shared" si="128"/>
        <v>0</v>
      </c>
      <c r="AJ367" s="109">
        <f t="shared" si="129"/>
        <v>0.75</v>
      </c>
      <c r="AK367" s="109">
        <f t="shared" si="130"/>
        <v>0</v>
      </c>
      <c r="AL367" s="109">
        <f t="shared" si="131"/>
        <v>0</v>
      </c>
      <c r="AM367" s="109">
        <f t="shared" si="132"/>
        <v>0.75</v>
      </c>
      <c r="AN367" s="109">
        <f t="shared" si="133"/>
        <v>0</v>
      </c>
      <c r="AO367" s="109">
        <f t="shared" si="134"/>
        <v>0</v>
      </c>
      <c r="AP367"/>
      <c r="AQ367"/>
      <c r="AR367" s="109">
        <f t="shared" si="135"/>
        <v>3</v>
      </c>
      <c r="AS367" s="109">
        <f t="shared" si="136"/>
        <v>4</v>
      </c>
      <c r="AT367" s="109" t="str">
        <f t="shared" si="137"/>
        <v>Correct</v>
      </c>
      <c r="AV367" s="96" t="str">
        <f>IFERROR(VLOOKUP(Table1[[#This Row],[RespondentID]],'All Data'!$A:$CO,87,FALSE),"unknown")</f>
        <v>Woman</v>
      </c>
      <c r="AW367" s="96" t="str">
        <f>IFERROR(VLOOKUP(Table1[[#This Row],[RespondentID]],'All Data'!$A:$CO,88,FALSE),"unknown")</f>
        <v>55-64 years</v>
      </c>
      <c r="AX367" s="96" t="str">
        <f>IFERROR(VLOOKUP(Table1[[#This Row],[RespondentID]],'All Data'!$A:$CO,89,FALSE),"unknown")</f>
        <v>Queens</v>
      </c>
      <c r="AY367" s="96">
        <f>IFERROR(VLOOKUP(Table1[[#This Row],[RespondentID]],'All Data'!$A:$CO,90,FALSE),"unknown")</f>
        <v>0</v>
      </c>
      <c r="AZ367" s="96" t="str">
        <f>IFERROR(VLOOKUP(Table1[[#This Row],[RespondentID]],'All Data'!$A:$CO,91,FALSE),"unknown")</f>
        <v>White</v>
      </c>
      <c r="BA367" s="96" t="str">
        <f>IFERROR(VLOOKUP(Table1[[#This Row],[RespondentID]],'All Data'!$A:$CO,92,FALSE),"unknown")</f>
        <v>Not Hispanic or Latino</v>
      </c>
      <c r="BB367" s="96" t="str">
        <f>IFERROR(VLOOKUP(Table1[[#This Row],[RespondentID]],'All Data'!$A:$CO,93,FALSE),"unknown")</f>
        <v>English</v>
      </c>
      <c r="BC367" s="96" t="str">
        <f>IFERROR(VLOOKUP(Table1[[#This Row],[RespondentID]],'All Data'!$A:$CW,94,FALSE),"unknown")</f>
        <v>$75,000 to $125,000</v>
      </c>
      <c r="BD367" s="96" t="str">
        <f>IFERROR(VLOOKUP(Table1[[#This Row],[RespondentID]],'All Data'!$A:$CW,95,FALSE),"unknown")</f>
        <v>College graduate</v>
      </c>
      <c r="BE367" s="96" t="str">
        <f>IFERROR(VLOOKUP(Table1[[#This Row],[RespondentID]],'All Data'!$A:$CW,96,FALSE),"unknown")</f>
        <v>Retired</v>
      </c>
      <c r="BF367" s="96" t="str">
        <f>IFERROR(VLOOKUP(Table1[[#This Row],[RespondentID]],'All Data'!$A:$CW,97,FALSE),"unknown")</f>
        <v>Yes</v>
      </c>
      <c r="BG367" s="96" t="str">
        <f>IFERROR(VLOOKUP(Table1[[#This Row],[RespondentID]],'All Data'!$A:$CW,98,FALSE),"unknown")</f>
        <v>Private/Commercial</v>
      </c>
      <c r="BH367" s="96" t="str">
        <f>IFERROR(VLOOKUP(Table1[[#This Row],[RespondentID]],'All Data'!$A:$CW,99,FALSE),"unknown")</f>
        <v>Yes</v>
      </c>
    </row>
    <row r="368" spans="1:60">
      <c r="A368">
        <v>18038097067</v>
      </c>
      <c r="D368" t="s">
        <v>51</v>
      </c>
      <c r="I368" t="s">
        <v>55</v>
      </c>
      <c r="N368" t="s">
        <v>24</v>
      </c>
      <c r="U368" s="109">
        <f t="shared" si="115"/>
        <v>3</v>
      </c>
      <c r="V368" s="109">
        <f t="shared" si="116"/>
        <v>1</v>
      </c>
      <c r="W368"/>
      <c r="X368" s="109">
        <f t="shared" si="117"/>
        <v>0</v>
      </c>
      <c r="Y368" s="109">
        <f t="shared" si="118"/>
        <v>0</v>
      </c>
      <c r="Z368" s="109">
        <f t="shared" si="119"/>
        <v>1</v>
      </c>
      <c r="AA368" s="109">
        <f t="shared" si="120"/>
        <v>0</v>
      </c>
      <c r="AB368" s="109">
        <f t="shared" si="121"/>
        <v>0</v>
      </c>
      <c r="AC368" s="109">
        <f t="shared" si="122"/>
        <v>0</v>
      </c>
      <c r="AD368" s="109">
        <f t="shared" si="123"/>
        <v>0</v>
      </c>
      <c r="AE368" s="109">
        <f t="shared" si="124"/>
        <v>1</v>
      </c>
      <c r="AF368" s="109">
        <f t="shared" si="125"/>
        <v>0</v>
      </c>
      <c r="AG368" s="109">
        <f t="shared" si="126"/>
        <v>0</v>
      </c>
      <c r="AH368" s="109">
        <f t="shared" si="127"/>
        <v>0</v>
      </c>
      <c r="AI368" s="109">
        <f t="shared" si="128"/>
        <v>0</v>
      </c>
      <c r="AJ368" s="109">
        <f t="shared" si="129"/>
        <v>1</v>
      </c>
      <c r="AK368" s="109">
        <f t="shared" si="130"/>
        <v>0</v>
      </c>
      <c r="AL368" s="109">
        <f t="shared" si="131"/>
        <v>0</v>
      </c>
      <c r="AM368" s="109">
        <f t="shared" si="132"/>
        <v>0</v>
      </c>
      <c r="AN368" s="109">
        <f t="shared" si="133"/>
        <v>0</v>
      </c>
      <c r="AO368" s="109">
        <f t="shared" si="134"/>
        <v>0</v>
      </c>
      <c r="AP368"/>
      <c r="AQ368"/>
      <c r="AR368" s="109">
        <f t="shared" si="135"/>
        <v>3</v>
      </c>
      <c r="AS368" s="109">
        <f t="shared" si="136"/>
        <v>3</v>
      </c>
      <c r="AT368" s="109" t="str">
        <f t="shared" si="137"/>
        <v>Correct</v>
      </c>
      <c r="AV368" s="96" t="str">
        <f>IFERROR(VLOOKUP(Table1[[#This Row],[RespondentID]],'All Data'!$A:$CO,87,FALSE),"unknown")</f>
        <v>Man</v>
      </c>
      <c r="AW368" s="96" t="str">
        <f>IFERROR(VLOOKUP(Table1[[#This Row],[RespondentID]],'All Data'!$A:$CO,88,FALSE),"unknown")</f>
        <v>45-54 years</v>
      </c>
      <c r="AX368" s="96" t="str">
        <f>IFERROR(VLOOKUP(Table1[[#This Row],[RespondentID]],'All Data'!$A:$CO,89,FALSE),"unknown")</f>
        <v>Suffolk</v>
      </c>
      <c r="AY368" s="96" t="str">
        <f>IFERROR(VLOOKUP(Table1[[#This Row],[RespondentID]],'All Data'!$A:$CO,90,FALSE),"unknown")</f>
        <v>Bohemia, 11716</v>
      </c>
      <c r="AZ368" s="96" t="str">
        <f>IFERROR(VLOOKUP(Table1[[#This Row],[RespondentID]],'All Data'!$A:$CO,91,FALSE),"unknown")</f>
        <v>White</v>
      </c>
      <c r="BA368" s="96" t="str">
        <f>IFERROR(VLOOKUP(Table1[[#This Row],[RespondentID]],'All Data'!$A:$CO,92,FALSE),"unknown")</f>
        <v>Not Hispanic or Latino</v>
      </c>
      <c r="BB368" s="96">
        <f>IFERROR(VLOOKUP(Table1[[#This Row],[RespondentID]],'All Data'!$A:$CO,93,FALSE),"unknown")</f>
        <v>0</v>
      </c>
      <c r="BC368" s="96" t="str">
        <f>IFERROR(VLOOKUP(Table1[[#This Row],[RespondentID]],'All Data'!$A:$CW,94,FALSE),"unknown")</f>
        <v>Over $125,000</v>
      </c>
      <c r="BD368" s="96" t="str">
        <f>IFERROR(VLOOKUP(Table1[[#This Row],[RespondentID]],'All Data'!$A:$CW,95,FALSE),"unknown")</f>
        <v>Graduate school</v>
      </c>
      <c r="BE368" s="96" t="str">
        <f>IFERROR(VLOOKUP(Table1[[#This Row],[RespondentID]],'All Data'!$A:$CW,96,FALSE),"unknown")</f>
        <v>Employed for wages</v>
      </c>
      <c r="BF368" s="96">
        <f>IFERROR(VLOOKUP(Table1[[#This Row],[RespondentID]],'All Data'!$A:$CW,97,FALSE),"unknown")</f>
        <v>0</v>
      </c>
      <c r="BG368" s="96" t="str">
        <f>IFERROR(VLOOKUP(Table1[[#This Row],[RespondentID]],'All Data'!$A:$CW,98,FALSE),"unknown")</f>
        <v>Private/Commercial</v>
      </c>
      <c r="BH368" s="96" t="str">
        <f>IFERROR(VLOOKUP(Table1[[#This Row],[RespondentID]],'All Data'!$A:$CW,99,FALSE),"unknown")</f>
        <v>Yes</v>
      </c>
    </row>
    <row r="369" spans="1:60">
      <c r="A369">
        <v>18038096764</v>
      </c>
      <c r="H369" t="s">
        <v>54</v>
      </c>
      <c r="R369" t="s">
        <v>62</v>
      </c>
      <c r="S369" t="s">
        <v>63</v>
      </c>
      <c r="U369" s="109">
        <f t="shared" si="115"/>
        <v>3</v>
      </c>
      <c r="V369" s="109">
        <f t="shared" si="116"/>
        <v>1</v>
      </c>
      <c r="W369"/>
      <c r="X369" s="109">
        <f t="shared" si="117"/>
        <v>0</v>
      </c>
      <c r="Y369" s="109">
        <f t="shared" si="118"/>
        <v>0</v>
      </c>
      <c r="Z369" s="109">
        <f t="shared" si="119"/>
        <v>0</v>
      </c>
      <c r="AA369" s="109">
        <f t="shared" si="120"/>
        <v>0</v>
      </c>
      <c r="AB369" s="109">
        <f t="shared" si="121"/>
        <v>0</v>
      </c>
      <c r="AC369" s="109">
        <f t="shared" si="122"/>
        <v>0</v>
      </c>
      <c r="AD369" s="109">
        <f t="shared" si="123"/>
        <v>1</v>
      </c>
      <c r="AE369" s="109">
        <f t="shared" si="124"/>
        <v>0</v>
      </c>
      <c r="AF369" s="109">
        <f t="shared" si="125"/>
        <v>0</v>
      </c>
      <c r="AG369" s="109">
        <f t="shared" si="126"/>
        <v>0</v>
      </c>
      <c r="AH369" s="109">
        <f t="shared" si="127"/>
        <v>0</v>
      </c>
      <c r="AI369" s="109">
        <f t="shared" si="128"/>
        <v>0</v>
      </c>
      <c r="AJ369" s="109">
        <f t="shared" si="129"/>
        <v>0</v>
      </c>
      <c r="AK369" s="109">
        <f t="shared" si="130"/>
        <v>0</v>
      </c>
      <c r="AL369" s="109">
        <f t="shared" si="131"/>
        <v>0</v>
      </c>
      <c r="AM369" s="109">
        <f t="shared" si="132"/>
        <v>0</v>
      </c>
      <c r="AN369" s="109">
        <f t="shared" si="133"/>
        <v>1</v>
      </c>
      <c r="AO369" s="109">
        <f t="shared" si="134"/>
        <v>1</v>
      </c>
      <c r="AP369"/>
      <c r="AQ369"/>
      <c r="AR369" s="109">
        <f t="shared" si="135"/>
        <v>3</v>
      </c>
      <c r="AS369" s="109">
        <f t="shared" si="136"/>
        <v>3</v>
      </c>
      <c r="AT369" s="109" t="str">
        <f t="shared" si="137"/>
        <v>Correct</v>
      </c>
      <c r="AV369" s="96" t="str">
        <f>IFERROR(VLOOKUP(Table1[[#This Row],[RespondentID]],'All Data'!$A:$CO,87,FALSE),"unknown")</f>
        <v>Woman</v>
      </c>
      <c r="AW369" s="96" t="str">
        <f>IFERROR(VLOOKUP(Table1[[#This Row],[RespondentID]],'All Data'!$A:$CO,88,FALSE),"unknown")</f>
        <v>18-24 years</v>
      </c>
      <c r="AX369" s="96" t="str">
        <f>IFERROR(VLOOKUP(Table1[[#This Row],[RespondentID]],'All Data'!$A:$CO,89,FALSE),"unknown")</f>
        <v>Suffolk</v>
      </c>
      <c r="AY369" s="96" t="str">
        <f>IFERROR(VLOOKUP(Table1[[#This Row],[RespondentID]],'All Data'!$A:$CO,90,FALSE),"unknown")</f>
        <v>Smithtown, 11787</v>
      </c>
      <c r="AZ369" s="96" t="str">
        <f>IFERROR(VLOOKUP(Table1[[#This Row],[RespondentID]],'All Data'!$A:$CO,91,FALSE),"unknown")</f>
        <v>Two or more races</v>
      </c>
      <c r="BA369" s="96" t="str">
        <f>IFERROR(VLOOKUP(Table1[[#This Row],[RespondentID]],'All Data'!$A:$CO,92,FALSE),"unknown")</f>
        <v>Hispanic or Latino</v>
      </c>
      <c r="BB369" s="96" t="str">
        <f>IFERROR(VLOOKUP(Table1[[#This Row],[RespondentID]],'All Data'!$A:$CO,93,FALSE),"unknown")</f>
        <v>English</v>
      </c>
      <c r="BC369" s="96" t="str">
        <f>IFERROR(VLOOKUP(Table1[[#This Row],[RespondentID]],'All Data'!$A:$CW,94,FALSE),"unknown")</f>
        <v>Over $125,000</v>
      </c>
      <c r="BD369" s="96" t="str">
        <f>IFERROR(VLOOKUP(Table1[[#This Row],[RespondentID]],'All Data'!$A:$CW,95,FALSE),"unknown")</f>
        <v>Some high school</v>
      </c>
      <c r="BE369" s="96" t="str">
        <f>IFERROR(VLOOKUP(Table1[[#This Row],[RespondentID]],'All Data'!$A:$CW,96,FALSE),"unknown")</f>
        <v>Employed for wages</v>
      </c>
      <c r="BF369" s="96" t="str">
        <f>IFERROR(VLOOKUP(Table1[[#This Row],[RespondentID]],'All Data'!$A:$CW,97,FALSE),"unknown")</f>
        <v>Yes</v>
      </c>
      <c r="BG369" s="96" t="str">
        <f>IFERROR(VLOOKUP(Table1[[#This Row],[RespondentID]],'All Data'!$A:$CW,98,FALSE),"unknown")</f>
        <v>Private/Commercial</v>
      </c>
      <c r="BH369" s="96" t="str">
        <f>IFERROR(VLOOKUP(Table1[[#This Row],[RespondentID]],'All Data'!$A:$CW,99,FALSE),"unknown")</f>
        <v>Yes</v>
      </c>
    </row>
    <row r="370" spans="1:60">
      <c r="A370">
        <v>18038096609</v>
      </c>
      <c r="K370" t="s">
        <v>57</v>
      </c>
      <c r="L370" t="s">
        <v>58</v>
      </c>
      <c r="R370" t="s">
        <v>62</v>
      </c>
      <c r="U370" s="109">
        <f t="shared" si="115"/>
        <v>3</v>
      </c>
      <c r="V370" s="109">
        <f t="shared" si="116"/>
        <v>1</v>
      </c>
      <c r="W370"/>
      <c r="X370" s="109">
        <f t="shared" si="117"/>
        <v>0</v>
      </c>
      <c r="Y370" s="109">
        <f t="shared" si="118"/>
        <v>0</v>
      </c>
      <c r="Z370" s="109">
        <f t="shared" si="119"/>
        <v>0</v>
      </c>
      <c r="AA370" s="109">
        <f t="shared" si="120"/>
        <v>0</v>
      </c>
      <c r="AB370" s="109">
        <f t="shared" si="121"/>
        <v>0</v>
      </c>
      <c r="AC370" s="109">
        <f t="shared" si="122"/>
        <v>0</v>
      </c>
      <c r="AD370" s="109">
        <f t="shared" si="123"/>
        <v>0</v>
      </c>
      <c r="AE370" s="109">
        <f t="shared" si="124"/>
        <v>0</v>
      </c>
      <c r="AF370" s="109">
        <f t="shared" si="125"/>
        <v>0</v>
      </c>
      <c r="AG370" s="109">
        <f t="shared" si="126"/>
        <v>1</v>
      </c>
      <c r="AH370" s="109">
        <f t="shared" si="127"/>
        <v>1</v>
      </c>
      <c r="AI370" s="109">
        <f t="shared" si="128"/>
        <v>0</v>
      </c>
      <c r="AJ370" s="109">
        <f t="shared" si="129"/>
        <v>0</v>
      </c>
      <c r="AK370" s="109">
        <f t="shared" si="130"/>
        <v>0</v>
      </c>
      <c r="AL370" s="109">
        <f t="shared" si="131"/>
        <v>0</v>
      </c>
      <c r="AM370" s="109">
        <f t="shared" si="132"/>
        <v>0</v>
      </c>
      <c r="AN370" s="109">
        <f t="shared" si="133"/>
        <v>1</v>
      </c>
      <c r="AO370" s="109">
        <f t="shared" si="134"/>
        <v>0</v>
      </c>
      <c r="AP370"/>
      <c r="AQ370"/>
      <c r="AR370" s="109">
        <f t="shared" si="135"/>
        <v>3</v>
      </c>
      <c r="AS370" s="109">
        <f t="shared" si="136"/>
        <v>3</v>
      </c>
      <c r="AT370" s="109" t="str">
        <f t="shared" si="137"/>
        <v>Correct</v>
      </c>
      <c r="AV370" s="96" t="str">
        <f>IFERROR(VLOOKUP(Table1[[#This Row],[RespondentID]],'All Data'!$A:$CO,87,FALSE),"unknown")</f>
        <v>Man</v>
      </c>
      <c r="AW370" s="96" t="str">
        <f>IFERROR(VLOOKUP(Table1[[#This Row],[RespondentID]],'All Data'!$A:$CO,88,FALSE),"unknown")</f>
        <v>25-34 years</v>
      </c>
      <c r="AX370" s="96">
        <f>IFERROR(VLOOKUP(Table1[[#This Row],[RespondentID]],'All Data'!$A:$CO,89,FALSE),"unknown")</f>
        <v>0</v>
      </c>
      <c r="AY370" s="96">
        <f>IFERROR(VLOOKUP(Table1[[#This Row],[RespondentID]],'All Data'!$A:$CO,90,FALSE),"unknown")</f>
        <v>0</v>
      </c>
      <c r="AZ370" s="96">
        <f>IFERROR(VLOOKUP(Table1[[#This Row],[RespondentID]],'All Data'!$A:$CO,91,FALSE),"unknown")</f>
        <v>0</v>
      </c>
      <c r="BA370" s="96">
        <f>IFERROR(VLOOKUP(Table1[[#This Row],[RespondentID]],'All Data'!$A:$CO,92,FALSE),"unknown")</f>
        <v>0</v>
      </c>
      <c r="BB370" s="96">
        <f>IFERROR(VLOOKUP(Table1[[#This Row],[RespondentID]],'All Data'!$A:$CO,93,FALSE),"unknown")</f>
        <v>0</v>
      </c>
      <c r="BC370" s="96">
        <f>IFERROR(VLOOKUP(Table1[[#This Row],[RespondentID]],'All Data'!$A:$CW,94,FALSE),"unknown")</f>
        <v>0</v>
      </c>
      <c r="BD370" s="96">
        <f>IFERROR(VLOOKUP(Table1[[#This Row],[RespondentID]],'All Data'!$A:$CW,95,FALSE),"unknown")</f>
        <v>0</v>
      </c>
      <c r="BE370" s="96">
        <f>IFERROR(VLOOKUP(Table1[[#This Row],[RespondentID]],'All Data'!$A:$CW,96,FALSE),"unknown")</f>
        <v>0</v>
      </c>
      <c r="BF370" s="96">
        <f>IFERROR(VLOOKUP(Table1[[#This Row],[RespondentID]],'All Data'!$A:$CW,97,FALSE),"unknown")</f>
        <v>0</v>
      </c>
      <c r="BG370" s="96">
        <f>IFERROR(VLOOKUP(Table1[[#This Row],[RespondentID]],'All Data'!$A:$CW,98,FALSE),"unknown")</f>
        <v>0</v>
      </c>
      <c r="BH370" s="96">
        <f>IFERROR(VLOOKUP(Table1[[#This Row],[RespondentID]],'All Data'!$A:$CW,99,FALSE),"unknown")</f>
        <v>0</v>
      </c>
    </row>
    <row r="371" spans="1:60">
      <c r="A371">
        <v>18037865850</v>
      </c>
      <c r="D371" t="s">
        <v>51</v>
      </c>
      <c r="E371" t="s">
        <v>17</v>
      </c>
      <c r="G371" t="s">
        <v>53</v>
      </c>
      <c r="H371" t="s">
        <v>54</v>
      </c>
      <c r="I371" t="s">
        <v>55</v>
      </c>
      <c r="K371" t="s">
        <v>57</v>
      </c>
      <c r="L371" t="s">
        <v>58</v>
      </c>
      <c r="M371" t="s">
        <v>59</v>
      </c>
      <c r="N371" t="s">
        <v>24</v>
      </c>
      <c r="S371" t="s">
        <v>63</v>
      </c>
      <c r="U371" s="109">
        <f t="shared" si="115"/>
        <v>10</v>
      </c>
      <c r="V371" s="109">
        <f t="shared" si="116"/>
        <v>0.3</v>
      </c>
      <c r="W371"/>
      <c r="X371" s="109">
        <f t="shared" si="117"/>
        <v>0</v>
      </c>
      <c r="Y371" s="109">
        <f t="shared" si="118"/>
        <v>0</v>
      </c>
      <c r="Z371" s="109">
        <f t="shared" si="119"/>
        <v>0.3</v>
      </c>
      <c r="AA371" s="109">
        <f t="shared" si="120"/>
        <v>0.3</v>
      </c>
      <c r="AB371" s="109">
        <f t="shared" si="121"/>
        <v>0</v>
      </c>
      <c r="AC371" s="109">
        <f t="shared" si="122"/>
        <v>0.3</v>
      </c>
      <c r="AD371" s="109">
        <f t="shared" si="123"/>
        <v>0.3</v>
      </c>
      <c r="AE371" s="109">
        <f t="shared" si="124"/>
        <v>0.3</v>
      </c>
      <c r="AF371" s="109">
        <f t="shared" si="125"/>
        <v>0</v>
      </c>
      <c r="AG371" s="109">
        <f t="shared" si="126"/>
        <v>0.3</v>
      </c>
      <c r="AH371" s="109">
        <f t="shared" si="127"/>
        <v>0.3</v>
      </c>
      <c r="AI371" s="109">
        <f t="shared" si="128"/>
        <v>0.3</v>
      </c>
      <c r="AJ371" s="109">
        <f t="shared" si="129"/>
        <v>0.3</v>
      </c>
      <c r="AK371" s="109">
        <f t="shared" si="130"/>
        <v>0</v>
      </c>
      <c r="AL371" s="109">
        <f t="shared" si="131"/>
        <v>0</v>
      </c>
      <c r="AM371" s="109">
        <f t="shared" si="132"/>
        <v>0</v>
      </c>
      <c r="AN371" s="109">
        <f t="shared" si="133"/>
        <v>0</v>
      </c>
      <c r="AO371" s="109">
        <f t="shared" si="134"/>
        <v>0.3</v>
      </c>
      <c r="AP371"/>
      <c r="AQ371"/>
      <c r="AR371" s="109">
        <f t="shared" si="135"/>
        <v>2.9999999999999996</v>
      </c>
      <c r="AS371" s="109">
        <f t="shared" si="136"/>
        <v>10</v>
      </c>
      <c r="AT371" s="109" t="str">
        <f t="shared" si="137"/>
        <v>Correct</v>
      </c>
      <c r="AV371" s="96" t="str">
        <f>IFERROR(VLOOKUP(Table1[[#This Row],[RespondentID]],'All Data'!$A:$CO,87,FALSE),"unknown")</f>
        <v>Man</v>
      </c>
      <c r="AW371" s="96" t="str">
        <f>IFERROR(VLOOKUP(Table1[[#This Row],[RespondentID]],'All Data'!$A:$CO,88,FALSE),"unknown")</f>
        <v>55-64 years</v>
      </c>
      <c r="AX371" s="96" t="str">
        <f>IFERROR(VLOOKUP(Table1[[#This Row],[RespondentID]],'All Data'!$A:$CO,89,FALSE),"unknown")</f>
        <v>Suffolk</v>
      </c>
      <c r="AY371" s="96" t="str">
        <f>IFERROR(VLOOKUP(Table1[[#This Row],[RespondentID]],'All Data'!$A:$CO,90,FALSE),"unknown")</f>
        <v>Port Jefferson Station, 11776</v>
      </c>
      <c r="AZ371" s="96" t="str">
        <f>IFERROR(VLOOKUP(Table1[[#This Row],[RespondentID]],'All Data'!$A:$CO,91,FALSE),"unknown")</f>
        <v>White</v>
      </c>
      <c r="BA371" s="96" t="str">
        <f>IFERROR(VLOOKUP(Table1[[#This Row],[RespondentID]],'All Data'!$A:$CO,92,FALSE),"unknown")</f>
        <v>Not Hispanic or Latino</v>
      </c>
      <c r="BB371" s="96" t="str">
        <f>IFERROR(VLOOKUP(Table1[[#This Row],[RespondentID]],'All Data'!$A:$CO,93,FALSE),"unknown")</f>
        <v>English</v>
      </c>
      <c r="BC371" s="96" t="str">
        <f>IFERROR(VLOOKUP(Table1[[#This Row],[RespondentID]],'All Data'!$A:$CW,94,FALSE),"unknown")</f>
        <v>$0-$19,999</v>
      </c>
      <c r="BD371" s="96" t="str">
        <f>IFERROR(VLOOKUP(Table1[[#This Row],[RespondentID]],'All Data'!$A:$CW,95,FALSE),"unknown")</f>
        <v>Graduate school</v>
      </c>
      <c r="BE371" s="96" t="str">
        <f>IFERROR(VLOOKUP(Table1[[#This Row],[RespondentID]],'All Data'!$A:$CW,96,FALSE),"unknown")</f>
        <v>Out of work, but not currently looking</v>
      </c>
      <c r="BF371" s="96" t="str">
        <f>IFERROR(VLOOKUP(Table1[[#This Row],[RespondentID]],'All Data'!$A:$CW,97,FALSE),"unknown")</f>
        <v>Yes</v>
      </c>
      <c r="BG371" s="96" t="str">
        <f>IFERROR(VLOOKUP(Table1[[#This Row],[RespondentID]],'All Data'!$A:$CW,98,FALSE),"unknown")</f>
        <v>Medicaid</v>
      </c>
      <c r="BH371" s="96">
        <f>IFERROR(VLOOKUP(Table1[[#This Row],[RespondentID]],'All Data'!$A:$CW,99,FALSE),"unknown")</f>
        <v>0</v>
      </c>
    </row>
    <row r="372" spans="1:60">
      <c r="A372">
        <v>18037865699</v>
      </c>
      <c r="H372" t="s">
        <v>54</v>
      </c>
      <c r="N372" t="s">
        <v>24</v>
      </c>
      <c r="S372" t="s">
        <v>63</v>
      </c>
      <c r="U372" s="109">
        <f t="shared" si="115"/>
        <v>3</v>
      </c>
      <c r="V372" s="109">
        <f t="shared" si="116"/>
        <v>1</v>
      </c>
      <c r="W372"/>
      <c r="X372" s="109">
        <f t="shared" si="117"/>
        <v>0</v>
      </c>
      <c r="Y372" s="109">
        <f t="shared" si="118"/>
        <v>0</v>
      </c>
      <c r="Z372" s="109">
        <f t="shared" si="119"/>
        <v>0</v>
      </c>
      <c r="AA372" s="109">
        <f t="shared" si="120"/>
        <v>0</v>
      </c>
      <c r="AB372" s="109">
        <f t="shared" si="121"/>
        <v>0</v>
      </c>
      <c r="AC372" s="109">
        <f t="shared" si="122"/>
        <v>0</v>
      </c>
      <c r="AD372" s="109">
        <f t="shared" si="123"/>
        <v>1</v>
      </c>
      <c r="AE372" s="109">
        <f t="shared" si="124"/>
        <v>0</v>
      </c>
      <c r="AF372" s="109">
        <f t="shared" si="125"/>
        <v>0</v>
      </c>
      <c r="AG372" s="109">
        <f t="shared" si="126"/>
        <v>0</v>
      </c>
      <c r="AH372" s="109">
        <f t="shared" si="127"/>
        <v>0</v>
      </c>
      <c r="AI372" s="109">
        <f t="shared" si="128"/>
        <v>0</v>
      </c>
      <c r="AJ372" s="109">
        <f t="shared" si="129"/>
        <v>1</v>
      </c>
      <c r="AK372" s="109">
        <f t="shared" si="130"/>
        <v>0</v>
      </c>
      <c r="AL372" s="109">
        <f t="shared" si="131"/>
        <v>0</v>
      </c>
      <c r="AM372" s="109">
        <f t="shared" si="132"/>
        <v>0</v>
      </c>
      <c r="AN372" s="109">
        <f t="shared" si="133"/>
        <v>0</v>
      </c>
      <c r="AO372" s="109">
        <f t="shared" si="134"/>
        <v>1</v>
      </c>
      <c r="AP372"/>
      <c r="AQ372"/>
      <c r="AR372" s="109">
        <f t="shared" si="135"/>
        <v>3</v>
      </c>
      <c r="AS372" s="109">
        <f t="shared" si="136"/>
        <v>3</v>
      </c>
      <c r="AT372" s="109" t="str">
        <f t="shared" si="137"/>
        <v>Correct</v>
      </c>
      <c r="AV372" s="96" t="str">
        <f>IFERROR(VLOOKUP(Table1[[#This Row],[RespondentID]],'All Data'!$A:$CO,87,FALSE),"unknown")</f>
        <v>Woman</v>
      </c>
      <c r="AW372" s="96" t="str">
        <f>IFERROR(VLOOKUP(Table1[[#This Row],[RespondentID]],'All Data'!$A:$CO,88,FALSE),"unknown")</f>
        <v>65+ years</v>
      </c>
      <c r="AX372" s="96" t="str">
        <f>IFERROR(VLOOKUP(Table1[[#This Row],[RespondentID]],'All Data'!$A:$CO,89,FALSE),"unknown")</f>
        <v>Suffolk</v>
      </c>
      <c r="AY372" s="96" t="str">
        <f>IFERROR(VLOOKUP(Table1[[#This Row],[RespondentID]],'All Data'!$A:$CO,90,FALSE),"unknown")</f>
        <v>Coram, 11727</v>
      </c>
      <c r="AZ372" s="96" t="str">
        <f>IFERROR(VLOOKUP(Table1[[#This Row],[RespondentID]],'All Data'!$A:$CO,91,FALSE),"unknown")</f>
        <v>White</v>
      </c>
      <c r="BA372" s="96" t="str">
        <f>IFERROR(VLOOKUP(Table1[[#This Row],[RespondentID]],'All Data'!$A:$CO,92,FALSE),"unknown")</f>
        <v>Not Hispanic or Latino</v>
      </c>
      <c r="BB372" s="96" t="str">
        <f>IFERROR(VLOOKUP(Table1[[#This Row],[RespondentID]],'All Data'!$A:$CO,93,FALSE),"unknown")</f>
        <v>English</v>
      </c>
      <c r="BC372" s="96" t="str">
        <f>IFERROR(VLOOKUP(Table1[[#This Row],[RespondentID]],'All Data'!$A:$CW,94,FALSE),"unknown")</f>
        <v>$75,000 to $125,000</v>
      </c>
      <c r="BD372" s="96" t="str">
        <f>IFERROR(VLOOKUP(Table1[[#This Row],[RespondentID]],'All Data'!$A:$CW,95,FALSE),"unknown")</f>
        <v>College graduate</v>
      </c>
      <c r="BE372" s="96" t="str">
        <f>IFERROR(VLOOKUP(Table1[[#This Row],[RespondentID]],'All Data'!$A:$CW,96,FALSE),"unknown")</f>
        <v>Retired</v>
      </c>
      <c r="BF372" s="96" t="str">
        <f>IFERROR(VLOOKUP(Table1[[#This Row],[RespondentID]],'All Data'!$A:$CW,97,FALSE),"unknown")</f>
        <v>Yes</v>
      </c>
      <c r="BG372" s="96" t="str">
        <f>IFERROR(VLOOKUP(Table1[[#This Row],[RespondentID]],'All Data'!$A:$CW,98,FALSE),"unknown")</f>
        <v>Medicare, Private/Commercial</v>
      </c>
      <c r="BH372" s="96">
        <f>IFERROR(VLOOKUP(Table1[[#This Row],[RespondentID]],'All Data'!$A:$CW,99,FALSE),"unknown")</f>
        <v>0</v>
      </c>
    </row>
    <row r="373" spans="1:60">
      <c r="A373">
        <v>18037865552</v>
      </c>
      <c r="D373" t="s">
        <v>51</v>
      </c>
      <c r="U373" s="109">
        <f t="shared" si="115"/>
        <v>1</v>
      </c>
      <c r="V373" s="109">
        <f t="shared" si="116"/>
        <v>3</v>
      </c>
      <c r="W373"/>
      <c r="X373" s="109">
        <f t="shared" si="117"/>
        <v>0</v>
      </c>
      <c r="Y373" s="109">
        <f t="shared" si="118"/>
        <v>0</v>
      </c>
      <c r="Z373" s="109">
        <f t="shared" si="119"/>
        <v>1</v>
      </c>
      <c r="AA373" s="109">
        <f t="shared" si="120"/>
        <v>0</v>
      </c>
      <c r="AB373" s="109">
        <f t="shared" si="121"/>
        <v>0</v>
      </c>
      <c r="AC373" s="109">
        <f t="shared" si="122"/>
        <v>0</v>
      </c>
      <c r="AD373" s="109">
        <f t="shared" si="123"/>
        <v>0</v>
      </c>
      <c r="AE373" s="109">
        <f t="shared" si="124"/>
        <v>0</v>
      </c>
      <c r="AF373" s="109">
        <f t="shared" si="125"/>
        <v>0</v>
      </c>
      <c r="AG373" s="109">
        <f t="shared" si="126"/>
        <v>0</v>
      </c>
      <c r="AH373" s="109">
        <f t="shared" si="127"/>
        <v>0</v>
      </c>
      <c r="AI373" s="109">
        <f t="shared" si="128"/>
        <v>0</v>
      </c>
      <c r="AJ373" s="109">
        <f t="shared" si="129"/>
        <v>0</v>
      </c>
      <c r="AK373" s="109">
        <f t="shared" si="130"/>
        <v>0</v>
      </c>
      <c r="AL373" s="109">
        <f t="shared" si="131"/>
        <v>0</v>
      </c>
      <c r="AM373" s="109">
        <f t="shared" si="132"/>
        <v>0</v>
      </c>
      <c r="AN373" s="109">
        <f t="shared" si="133"/>
        <v>0</v>
      </c>
      <c r="AO373" s="109">
        <f t="shared" si="134"/>
        <v>0</v>
      </c>
      <c r="AP373"/>
      <c r="AQ373"/>
      <c r="AR373" s="109">
        <f t="shared" si="135"/>
        <v>1</v>
      </c>
      <c r="AS373" s="109">
        <f t="shared" si="136"/>
        <v>1</v>
      </c>
      <c r="AT373" s="109" t="str">
        <f t="shared" si="137"/>
        <v>Correct</v>
      </c>
      <c r="AV373" s="96" t="str">
        <f>IFERROR(VLOOKUP(Table1[[#This Row],[RespondentID]],'All Data'!$A:$CO,87,FALSE),"unknown")</f>
        <v>Man</v>
      </c>
      <c r="AW373" s="96" t="str">
        <f>IFERROR(VLOOKUP(Table1[[#This Row],[RespondentID]],'All Data'!$A:$CO,88,FALSE),"unknown")</f>
        <v>65+ years</v>
      </c>
      <c r="AX373" s="96" t="str">
        <f>IFERROR(VLOOKUP(Table1[[#This Row],[RespondentID]],'All Data'!$A:$CO,89,FALSE),"unknown")</f>
        <v>Suffolk</v>
      </c>
      <c r="AY373" s="96" t="str">
        <f>IFERROR(VLOOKUP(Table1[[#This Row],[RespondentID]],'All Data'!$A:$CO,90,FALSE),"unknown")</f>
        <v>Coram, 11727</v>
      </c>
      <c r="AZ373" s="96" t="str">
        <f>IFERROR(VLOOKUP(Table1[[#This Row],[RespondentID]],'All Data'!$A:$CO,91,FALSE),"unknown")</f>
        <v>White</v>
      </c>
      <c r="BA373" s="96" t="str">
        <f>IFERROR(VLOOKUP(Table1[[#This Row],[RespondentID]],'All Data'!$A:$CO,92,FALSE),"unknown")</f>
        <v>Not Hispanic or Latino</v>
      </c>
      <c r="BB373" s="96" t="str">
        <f>IFERROR(VLOOKUP(Table1[[#This Row],[RespondentID]],'All Data'!$A:$CO,93,FALSE),"unknown")</f>
        <v>English</v>
      </c>
      <c r="BC373" s="96" t="str">
        <f>IFERROR(VLOOKUP(Table1[[#This Row],[RespondentID]],'All Data'!$A:$CW,94,FALSE),"unknown")</f>
        <v>$50,000 to $74,999</v>
      </c>
      <c r="BD373" s="96" t="str">
        <f>IFERROR(VLOOKUP(Table1[[#This Row],[RespondentID]],'All Data'!$A:$CW,95,FALSE),"unknown")</f>
        <v>Graduate school</v>
      </c>
      <c r="BE373" s="96" t="str">
        <f>IFERROR(VLOOKUP(Table1[[#This Row],[RespondentID]],'All Data'!$A:$CW,96,FALSE),"unknown")</f>
        <v>Retired</v>
      </c>
      <c r="BF373" s="96" t="str">
        <f>IFERROR(VLOOKUP(Table1[[#This Row],[RespondentID]],'All Data'!$A:$CW,97,FALSE),"unknown")</f>
        <v>Yes</v>
      </c>
      <c r="BG373" s="96" t="str">
        <f>IFERROR(VLOOKUP(Table1[[#This Row],[RespondentID]],'All Data'!$A:$CW,98,FALSE),"unknown")</f>
        <v>Medicare</v>
      </c>
      <c r="BH373" s="96">
        <f>IFERROR(VLOOKUP(Table1[[#This Row],[RespondentID]],'All Data'!$A:$CW,99,FALSE),"unknown")</f>
        <v>0</v>
      </c>
    </row>
    <row r="374" spans="1:60">
      <c r="A374">
        <v>18037865360</v>
      </c>
      <c r="M374" t="s">
        <v>59</v>
      </c>
      <c r="S374" t="s">
        <v>63</v>
      </c>
      <c r="U374" s="109">
        <f t="shared" si="115"/>
        <v>2</v>
      </c>
      <c r="V374" s="109">
        <f t="shared" si="116"/>
        <v>1.5</v>
      </c>
      <c r="W374"/>
      <c r="X374" s="109">
        <f t="shared" si="117"/>
        <v>0</v>
      </c>
      <c r="Y374" s="109">
        <f t="shared" si="118"/>
        <v>0</v>
      </c>
      <c r="Z374" s="109">
        <f t="shared" si="119"/>
        <v>0</v>
      </c>
      <c r="AA374" s="109">
        <f t="shared" si="120"/>
        <v>0</v>
      </c>
      <c r="AB374" s="109">
        <f t="shared" si="121"/>
        <v>0</v>
      </c>
      <c r="AC374" s="109">
        <f t="shared" si="122"/>
        <v>0</v>
      </c>
      <c r="AD374" s="109">
        <f t="shared" si="123"/>
        <v>0</v>
      </c>
      <c r="AE374" s="109">
        <f t="shared" si="124"/>
        <v>0</v>
      </c>
      <c r="AF374" s="109">
        <f t="shared" si="125"/>
        <v>0</v>
      </c>
      <c r="AG374" s="109">
        <f t="shared" si="126"/>
        <v>0</v>
      </c>
      <c r="AH374" s="109">
        <f t="shared" si="127"/>
        <v>0</v>
      </c>
      <c r="AI374" s="109">
        <f t="shared" si="128"/>
        <v>1</v>
      </c>
      <c r="AJ374" s="109">
        <f t="shared" si="129"/>
        <v>0</v>
      </c>
      <c r="AK374" s="109">
        <f t="shared" si="130"/>
        <v>0</v>
      </c>
      <c r="AL374" s="109">
        <f t="shared" si="131"/>
        <v>0</v>
      </c>
      <c r="AM374" s="109">
        <f t="shared" si="132"/>
        <v>0</v>
      </c>
      <c r="AN374" s="109">
        <f t="shared" si="133"/>
        <v>0</v>
      </c>
      <c r="AO374" s="109">
        <f t="shared" si="134"/>
        <v>1</v>
      </c>
      <c r="AP374"/>
      <c r="AQ374"/>
      <c r="AR374" s="109">
        <f t="shared" si="135"/>
        <v>2</v>
      </c>
      <c r="AS374" s="109">
        <f t="shared" si="136"/>
        <v>2</v>
      </c>
      <c r="AT374" s="109" t="str">
        <f t="shared" si="137"/>
        <v>Correct</v>
      </c>
      <c r="AV374" s="96" t="str">
        <f>IFERROR(VLOOKUP(Table1[[#This Row],[RespondentID]],'All Data'!$A:$CO,87,FALSE),"unknown")</f>
        <v>Woman</v>
      </c>
      <c r="AW374" s="96" t="str">
        <f>IFERROR(VLOOKUP(Table1[[#This Row],[RespondentID]],'All Data'!$A:$CO,88,FALSE),"unknown")</f>
        <v>65+ years</v>
      </c>
      <c r="AX374" s="96" t="str">
        <f>IFERROR(VLOOKUP(Table1[[#This Row],[RespondentID]],'All Data'!$A:$CO,89,FALSE),"unknown")</f>
        <v>Suffolk</v>
      </c>
      <c r="AY374" s="96" t="str">
        <f>IFERROR(VLOOKUP(Table1[[#This Row],[RespondentID]],'All Data'!$A:$CO,90,FALSE),"unknown")</f>
        <v>Selden, 11784</v>
      </c>
      <c r="AZ374" s="96" t="str">
        <f>IFERROR(VLOOKUP(Table1[[#This Row],[RespondentID]],'All Data'!$A:$CO,91,FALSE),"unknown")</f>
        <v>White</v>
      </c>
      <c r="BA374" s="96">
        <f>IFERROR(VLOOKUP(Table1[[#This Row],[RespondentID]],'All Data'!$A:$CO,92,FALSE),"unknown")</f>
        <v>0</v>
      </c>
      <c r="BB374" s="96" t="str">
        <f>IFERROR(VLOOKUP(Table1[[#This Row],[RespondentID]],'All Data'!$A:$CO,93,FALSE),"unknown")</f>
        <v>English</v>
      </c>
      <c r="BC374" s="96">
        <f>IFERROR(VLOOKUP(Table1[[#This Row],[RespondentID]],'All Data'!$A:$CW,94,FALSE),"unknown")</f>
        <v>0</v>
      </c>
      <c r="BD374" s="96" t="str">
        <f>IFERROR(VLOOKUP(Table1[[#This Row],[RespondentID]],'All Data'!$A:$CW,95,FALSE),"unknown")</f>
        <v>Graduate school</v>
      </c>
      <c r="BE374" s="96" t="str">
        <f>IFERROR(VLOOKUP(Table1[[#This Row],[RespondentID]],'All Data'!$A:$CW,96,FALSE),"unknown")</f>
        <v>Employed for wages</v>
      </c>
      <c r="BF374" s="96" t="str">
        <f>IFERROR(VLOOKUP(Table1[[#This Row],[RespondentID]],'All Data'!$A:$CW,97,FALSE),"unknown")</f>
        <v>Yes</v>
      </c>
      <c r="BG374" s="96" t="str">
        <f>IFERROR(VLOOKUP(Table1[[#This Row],[RespondentID]],'All Data'!$A:$CW,98,FALSE),"unknown")</f>
        <v>Medicare, Private/Commercial</v>
      </c>
      <c r="BH374" s="96">
        <f>IFERROR(VLOOKUP(Table1[[#This Row],[RespondentID]],'All Data'!$A:$CW,99,FALSE),"unknown")</f>
        <v>0</v>
      </c>
    </row>
    <row r="375" spans="1:60">
      <c r="A375">
        <v>18037865214</v>
      </c>
      <c r="B375" t="s">
        <v>49</v>
      </c>
      <c r="K375" t="s">
        <v>57</v>
      </c>
      <c r="M375" t="s">
        <v>59</v>
      </c>
      <c r="U375" s="109">
        <f t="shared" si="115"/>
        <v>3</v>
      </c>
      <c r="V375" s="109">
        <f t="shared" si="116"/>
        <v>1</v>
      </c>
      <c r="W375"/>
      <c r="X375" s="109">
        <f t="shared" si="117"/>
        <v>1</v>
      </c>
      <c r="Y375" s="109">
        <f t="shared" si="118"/>
        <v>0</v>
      </c>
      <c r="Z375" s="109">
        <f t="shared" si="119"/>
        <v>0</v>
      </c>
      <c r="AA375" s="109">
        <f t="shared" si="120"/>
        <v>0</v>
      </c>
      <c r="AB375" s="109">
        <f t="shared" si="121"/>
        <v>0</v>
      </c>
      <c r="AC375" s="109">
        <f t="shared" si="122"/>
        <v>0</v>
      </c>
      <c r="AD375" s="109">
        <f t="shared" si="123"/>
        <v>0</v>
      </c>
      <c r="AE375" s="109">
        <f t="shared" si="124"/>
        <v>0</v>
      </c>
      <c r="AF375" s="109">
        <f t="shared" si="125"/>
        <v>0</v>
      </c>
      <c r="AG375" s="109">
        <f t="shared" si="126"/>
        <v>1</v>
      </c>
      <c r="AH375" s="109">
        <f t="shared" si="127"/>
        <v>0</v>
      </c>
      <c r="AI375" s="109">
        <f t="shared" si="128"/>
        <v>1</v>
      </c>
      <c r="AJ375" s="109">
        <f t="shared" si="129"/>
        <v>0</v>
      </c>
      <c r="AK375" s="109">
        <f t="shared" si="130"/>
        <v>0</v>
      </c>
      <c r="AL375" s="109">
        <f t="shared" si="131"/>
        <v>0</v>
      </c>
      <c r="AM375" s="109">
        <f t="shared" si="132"/>
        <v>0</v>
      </c>
      <c r="AN375" s="109">
        <f t="shared" si="133"/>
        <v>0</v>
      </c>
      <c r="AO375" s="109">
        <f t="shared" si="134"/>
        <v>0</v>
      </c>
      <c r="AP375"/>
      <c r="AQ375"/>
      <c r="AR375" s="109">
        <f t="shared" si="135"/>
        <v>3</v>
      </c>
      <c r="AS375" s="109">
        <f t="shared" si="136"/>
        <v>3</v>
      </c>
      <c r="AT375" s="109" t="str">
        <f t="shared" si="137"/>
        <v>Correct</v>
      </c>
      <c r="AV375" s="96" t="str">
        <f>IFERROR(VLOOKUP(Table1[[#This Row],[RespondentID]],'All Data'!$A:$CO,87,FALSE),"unknown")</f>
        <v>Woman</v>
      </c>
      <c r="AW375" s="96" t="str">
        <f>IFERROR(VLOOKUP(Table1[[#This Row],[RespondentID]],'All Data'!$A:$CO,88,FALSE),"unknown")</f>
        <v>55-64 years</v>
      </c>
      <c r="AX375" s="96" t="str">
        <f>IFERROR(VLOOKUP(Table1[[#This Row],[RespondentID]],'All Data'!$A:$CO,89,FALSE),"unknown")</f>
        <v>Suffolk</v>
      </c>
      <c r="AY375" s="96" t="str">
        <f>IFERROR(VLOOKUP(Table1[[#This Row],[RespondentID]],'All Data'!$A:$CO,90,FALSE),"unknown")</f>
        <v>Port Jefferson Station, 11776</v>
      </c>
      <c r="AZ375" s="96" t="str">
        <f>IFERROR(VLOOKUP(Table1[[#This Row],[RespondentID]],'All Data'!$A:$CO,91,FALSE),"unknown")</f>
        <v>Other (please specify)</v>
      </c>
      <c r="BA375" s="96" t="str">
        <f>IFERROR(VLOOKUP(Table1[[#This Row],[RespondentID]],'All Data'!$A:$CO,92,FALSE),"unknown")</f>
        <v>Not Hispanic or Latino</v>
      </c>
      <c r="BB375" s="96" t="str">
        <f>IFERROR(VLOOKUP(Table1[[#This Row],[RespondentID]],'All Data'!$A:$CO,93,FALSE),"unknown")</f>
        <v>English, Haitian Creole, French Creole</v>
      </c>
      <c r="BC375" s="96" t="str">
        <f>IFERROR(VLOOKUP(Table1[[#This Row],[RespondentID]],'All Data'!$A:$CW,94,FALSE),"unknown")</f>
        <v>$20,000 to $34,999</v>
      </c>
      <c r="BD375" s="96" t="str">
        <f>IFERROR(VLOOKUP(Table1[[#This Row],[RespondentID]],'All Data'!$A:$CW,95,FALSE),"unknown")</f>
        <v>College graduate</v>
      </c>
      <c r="BE375" s="96" t="str">
        <f>IFERROR(VLOOKUP(Table1[[#This Row],[RespondentID]],'All Data'!$A:$CW,96,FALSE),"unknown")</f>
        <v>Out of work, but not currently looking</v>
      </c>
      <c r="BF375" s="96" t="str">
        <f>IFERROR(VLOOKUP(Table1[[#This Row],[RespondentID]],'All Data'!$A:$CW,97,FALSE),"unknown")</f>
        <v>Yes</v>
      </c>
      <c r="BG375" s="96" t="str">
        <f>IFERROR(VLOOKUP(Table1[[#This Row],[RespondentID]],'All Data'!$A:$CW,98,FALSE),"unknown")</f>
        <v>Medicaid, Medicare</v>
      </c>
      <c r="BH375" s="96">
        <f>IFERROR(VLOOKUP(Table1[[#This Row],[RespondentID]],'All Data'!$A:$CW,99,FALSE),"unknown")</f>
        <v>0</v>
      </c>
    </row>
    <row r="376" spans="1:60">
      <c r="A376">
        <v>18037865053</v>
      </c>
      <c r="B376" t="s">
        <v>49</v>
      </c>
      <c r="C376" t="s">
        <v>50</v>
      </c>
      <c r="D376" t="s">
        <v>51</v>
      </c>
      <c r="K376" t="s">
        <v>57</v>
      </c>
      <c r="M376" t="s">
        <v>59</v>
      </c>
      <c r="N376" t="s">
        <v>24</v>
      </c>
      <c r="S376" t="s">
        <v>63</v>
      </c>
      <c r="U376" s="109">
        <f t="shared" si="115"/>
        <v>7</v>
      </c>
      <c r="V376" s="109">
        <f t="shared" si="116"/>
        <v>0.42857142857142855</v>
      </c>
      <c r="W376"/>
      <c r="X376" s="109">
        <f t="shared" si="117"/>
        <v>0.42857142857142855</v>
      </c>
      <c r="Y376" s="109">
        <f t="shared" si="118"/>
        <v>0.42857142857142855</v>
      </c>
      <c r="Z376" s="109">
        <f t="shared" si="119"/>
        <v>0.42857142857142855</v>
      </c>
      <c r="AA376" s="109">
        <f t="shared" si="120"/>
        <v>0</v>
      </c>
      <c r="AB376" s="109">
        <f t="shared" si="121"/>
        <v>0</v>
      </c>
      <c r="AC376" s="109">
        <f t="shared" si="122"/>
        <v>0</v>
      </c>
      <c r="AD376" s="109">
        <f t="shared" si="123"/>
        <v>0</v>
      </c>
      <c r="AE376" s="109">
        <f t="shared" si="124"/>
        <v>0</v>
      </c>
      <c r="AF376" s="109">
        <f t="shared" si="125"/>
        <v>0</v>
      </c>
      <c r="AG376" s="109">
        <f t="shared" si="126"/>
        <v>0.42857142857142855</v>
      </c>
      <c r="AH376" s="109">
        <f t="shared" si="127"/>
        <v>0</v>
      </c>
      <c r="AI376" s="109">
        <f t="shared" si="128"/>
        <v>0.42857142857142855</v>
      </c>
      <c r="AJ376" s="109">
        <f t="shared" si="129"/>
        <v>0.42857142857142855</v>
      </c>
      <c r="AK376" s="109">
        <f t="shared" si="130"/>
        <v>0</v>
      </c>
      <c r="AL376" s="109">
        <f t="shared" si="131"/>
        <v>0</v>
      </c>
      <c r="AM376" s="109">
        <f t="shared" si="132"/>
        <v>0</v>
      </c>
      <c r="AN376" s="109">
        <f t="shared" si="133"/>
        <v>0</v>
      </c>
      <c r="AO376" s="109">
        <f t="shared" si="134"/>
        <v>0.42857142857142855</v>
      </c>
      <c r="AP376"/>
      <c r="AQ376"/>
      <c r="AR376" s="109">
        <f t="shared" si="135"/>
        <v>2.9999999999999996</v>
      </c>
      <c r="AS376" s="109">
        <f t="shared" si="136"/>
        <v>7</v>
      </c>
      <c r="AT376" s="109" t="str">
        <f t="shared" si="137"/>
        <v>Correct</v>
      </c>
      <c r="AV376" s="96">
        <f>IFERROR(VLOOKUP(Table1[[#This Row],[RespondentID]],'All Data'!$A:$CO,87,FALSE),"unknown")</f>
        <v>0</v>
      </c>
      <c r="AW376" s="96" t="str">
        <f>IFERROR(VLOOKUP(Table1[[#This Row],[RespondentID]],'All Data'!$A:$CO,88,FALSE),"unknown")</f>
        <v>65+ years</v>
      </c>
      <c r="AX376" s="96" t="str">
        <f>IFERROR(VLOOKUP(Table1[[#This Row],[RespondentID]],'All Data'!$A:$CO,89,FALSE),"unknown")</f>
        <v>Suffolk</v>
      </c>
      <c r="AY376" s="96" t="str">
        <f>IFERROR(VLOOKUP(Table1[[#This Row],[RespondentID]],'All Data'!$A:$CO,90,FALSE),"unknown")</f>
        <v>Port Jefferson Station, 11776</v>
      </c>
      <c r="AZ376" s="96" t="str">
        <f>IFERROR(VLOOKUP(Table1[[#This Row],[RespondentID]],'All Data'!$A:$CO,91,FALSE),"unknown")</f>
        <v>White</v>
      </c>
      <c r="BA376" s="96" t="str">
        <f>IFERROR(VLOOKUP(Table1[[#This Row],[RespondentID]],'All Data'!$A:$CO,92,FALSE),"unknown")</f>
        <v>Not Hispanic or Latino</v>
      </c>
      <c r="BB376" s="96" t="str">
        <f>IFERROR(VLOOKUP(Table1[[#This Row],[RespondentID]],'All Data'!$A:$CO,93,FALSE),"unknown")</f>
        <v>English</v>
      </c>
      <c r="BC376" s="96" t="str">
        <f>IFERROR(VLOOKUP(Table1[[#This Row],[RespondentID]],'All Data'!$A:$CW,94,FALSE),"unknown")</f>
        <v>$0-$19,999</v>
      </c>
      <c r="BD376" s="96" t="str">
        <f>IFERROR(VLOOKUP(Table1[[#This Row],[RespondentID]],'All Data'!$A:$CW,95,FALSE),"unknown")</f>
        <v>Some college</v>
      </c>
      <c r="BE376" s="96" t="str">
        <f>IFERROR(VLOOKUP(Table1[[#This Row],[RespondentID]],'All Data'!$A:$CW,96,FALSE),"unknown")</f>
        <v>Self-employed</v>
      </c>
      <c r="BF376" s="96" t="str">
        <f>IFERROR(VLOOKUP(Table1[[#This Row],[RespondentID]],'All Data'!$A:$CW,97,FALSE),"unknown")</f>
        <v>Yes</v>
      </c>
      <c r="BG376" s="96" t="str">
        <f>IFERROR(VLOOKUP(Table1[[#This Row],[RespondentID]],'All Data'!$A:$CW,98,FALSE),"unknown")</f>
        <v>Private/Commercial</v>
      </c>
      <c r="BH376" s="96">
        <f>IFERROR(VLOOKUP(Table1[[#This Row],[RespondentID]],'All Data'!$A:$CW,99,FALSE),"unknown")</f>
        <v>0</v>
      </c>
    </row>
    <row r="377" spans="1:60">
      <c r="A377">
        <v>18037864914</v>
      </c>
      <c r="B377" t="s">
        <v>49</v>
      </c>
      <c r="I377" t="s">
        <v>55</v>
      </c>
      <c r="S377" t="s">
        <v>63</v>
      </c>
      <c r="U377" s="109">
        <f t="shared" si="115"/>
        <v>3</v>
      </c>
      <c r="V377" s="109">
        <f t="shared" si="116"/>
        <v>1</v>
      </c>
      <c r="W377"/>
      <c r="X377" s="109">
        <f t="shared" si="117"/>
        <v>1</v>
      </c>
      <c r="Y377" s="109">
        <f t="shared" si="118"/>
        <v>0</v>
      </c>
      <c r="Z377" s="109">
        <f t="shared" si="119"/>
        <v>0</v>
      </c>
      <c r="AA377" s="109">
        <f t="shared" si="120"/>
        <v>0</v>
      </c>
      <c r="AB377" s="109">
        <f t="shared" si="121"/>
        <v>0</v>
      </c>
      <c r="AC377" s="109">
        <f t="shared" si="122"/>
        <v>0</v>
      </c>
      <c r="AD377" s="109">
        <f t="shared" si="123"/>
        <v>0</v>
      </c>
      <c r="AE377" s="109">
        <f t="shared" si="124"/>
        <v>1</v>
      </c>
      <c r="AF377" s="109">
        <f t="shared" si="125"/>
        <v>0</v>
      </c>
      <c r="AG377" s="109">
        <f t="shared" si="126"/>
        <v>0</v>
      </c>
      <c r="AH377" s="109">
        <f t="shared" si="127"/>
        <v>0</v>
      </c>
      <c r="AI377" s="109">
        <f t="shared" si="128"/>
        <v>0</v>
      </c>
      <c r="AJ377" s="109">
        <f t="shared" si="129"/>
        <v>0</v>
      </c>
      <c r="AK377" s="109">
        <f t="shared" si="130"/>
        <v>0</v>
      </c>
      <c r="AL377" s="109">
        <f t="shared" si="131"/>
        <v>0</v>
      </c>
      <c r="AM377" s="109">
        <f t="shared" si="132"/>
        <v>0</v>
      </c>
      <c r="AN377" s="109">
        <f t="shared" si="133"/>
        <v>0</v>
      </c>
      <c r="AO377" s="109">
        <f t="shared" si="134"/>
        <v>1</v>
      </c>
      <c r="AP377"/>
      <c r="AQ377"/>
      <c r="AR377" s="109">
        <f t="shared" si="135"/>
        <v>3</v>
      </c>
      <c r="AS377" s="109">
        <f t="shared" si="136"/>
        <v>3</v>
      </c>
      <c r="AT377" s="109" t="str">
        <f t="shared" si="137"/>
        <v>Correct</v>
      </c>
      <c r="AV377" s="96">
        <f>IFERROR(VLOOKUP(Table1[[#This Row],[RespondentID]],'All Data'!$A:$CO,87,FALSE),"unknown")</f>
        <v>0</v>
      </c>
      <c r="AW377" s="96" t="str">
        <f>IFERROR(VLOOKUP(Table1[[#This Row],[RespondentID]],'All Data'!$A:$CO,88,FALSE),"unknown")</f>
        <v>65+ years</v>
      </c>
      <c r="AX377" s="96" t="str">
        <f>IFERROR(VLOOKUP(Table1[[#This Row],[RespondentID]],'All Data'!$A:$CO,89,FALSE),"unknown")</f>
        <v>Suffolk</v>
      </c>
      <c r="AY377" s="96" t="str">
        <f>IFERROR(VLOOKUP(Table1[[#This Row],[RespondentID]],'All Data'!$A:$CO,90,FALSE),"unknown")</f>
        <v>Port Jefferson Station, 11776</v>
      </c>
      <c r="AZ377" s="96">
        <f>IFERROR(VLOOKUP(Table1[[#This Row],[RespondentID]],'All Data'!$A:$CO,91,FALSE),"unknown")</f>
        <v>0</v>
      </c>
      <c r="BA377" s="96" t="str">
        <f>IFERROR(VLOOKUP(Table1[[#This Row],[RespondentID]],'All Data'!$A:$CO,92,FALSE),"unknown")</f>
        <v>Not Hispanic or Latino</v>
      </c>
      <c r="BB377" s="96" t="str">
        <f>IFERROR(VLOOKUP(Table1[[#This Row],[RespondentID]],'All Data'!$A:$CO,93,FALSE),"unknown")</f>
        <v>English</v>
      </c>
      <c r="BC377" s="96">
        <f>IFERROR(VLOOKUP(Table1[[#This Row],[RespondentID]],'All Data'!$A:$CW,94,FALSE),"unknown")</f>
        <v>0</v>
      </c>
      <c r="BD377" s="96">
        <f>IFERROR(VLOOKUP(Table1[[#This Row],[RespondentID]],'All Data'!$A:$CW,95,FALSE),"unknown")</f>
        <v>0</v>
      </c>
      <c r="BE377" s="96" t="str">
        <f>IFERROR(VLOOKUP(Table1[[#This Row],[RespondentID]],'All Data'!$A:$CW,96,FALSE),"unknown")</f>
        <v>Retired</v>
      </c>
      <c r="BF377" s="96" t="str">
        <f>IFERROR(VLOOKUP(Table1[[#This Row],[RespondentID]],'All Data'!$A:$CW,97,FALSE),"unknown")</f>
        <v>Yes</v>
      </c>
      <c r="BG377" s="96" t="str">
        <f>IFERROR(VLOOKUP(Table1[[#This Row],[RespondentID]],'All Data'!$A:$CW,98,FALSE),"unknown")</f>
        <v>Medicare, Private/Commercial</v>
      </c>
      <c r="BH377" s="96">
        <f>IFERROR(VLOOKUP(Table1[[#This Row],[RespondentID]],'All Data'!$A:$CW,99,FALSE),"unknown")</f>
        <v>0</v>
      </c>
    </row>
    <row r="378" spans="1:60">
      <c r="A378">
        <v>18037864738</v>
      </c>
      <c r="B378" t="s">
        <v>49</v>
      </c>
      <c r="E378" t="s">
        <v>17</v>
      </c>
      <c r="L378" t="s">
        <v>58</v>
      </c>
      <c r="U378" s="109">
        <f t="shared" si="115"/>
        <v>3</v>
      </c>
      <c r="V378" s="109">
        <f t="shared" si="116"/>
        <v>1</v>
      </c>
      <c r="W378"/>
      <c r="X378" s="109">
        <f t="shared" si="117"/>
        <v>1</v>
      </c>
      <c r="Y378" s="109">
        <f t="shared" si="118"/>
        <v>0</v>
      </c>
      <c r="Z378" s="109">
        <f t="shared" si="119"/>
        <v>0</v>
      </c>
      <c r="AA378" s="109">
        <f t="shared" si="120"/>
        <v>1</v>
      </c>
      <c r="AB378" s="109">
        <f t="shared" si="121"/>
        <v>0</v>
      </c>
      <c r="AC378" s="109">
        <f t="shared" si="122"/>
        <v>0</v>
      </c>
      <c r="AD378" s="109">
        <f t="shared" si="123"/>
        <v>0</v>
      </c>
      <c r="AE378" s="109">
        <f t="shared" si="124"/>
        <v>0</v>
      </c>
      <c r="AF378" s="109">
        <f t="shared" si="125"/>
        <v>0</v>
      </c>
      <c r="AG378" s="109">
        <f t="shared" si="126"/>
        <v>0</v>
      </c>
      <c r="AH378" s="109">
        <f t="shared" si="127"/>
        <v>1</v>
      </c>
      <c r="AI378" s="109">
        <f t="shared" si="128"/>
        <v>0</v>
      </c>
      <c r="AJ378" s="109">
        <f t="shared" si="129"/>
        <v>0</v>
      </c>
      <c r="AK378" s="109">
        <f t="shared" si="130"/>
        <v>0</v>
      </c>
      <c r="AL378" s="109">
        <f t="shared" si="131"/>
        <v>0</v>
      </c>
      <c r="AM378" s="109">
        <f t="shared" si="132"/>
        <v>0</v>
      </c>
      <c r="AN378" s="109">
        <f t="shared" si="133"/>
        <v>0</v>
      </c>
      <c r="AO378" s="109">
        <f t="shared" si="134"/>
        <v>0</v>
      </c>
      <c r="AP378"/>
      <c r="AQ378"/>
      <c r="AR378" s="109">
        <f t="shared" si="135"/>
        <v>3</v>
      </c>
      <c r="AS378" s="109">
        <f t="shared" si="136"/>
        <v>3</v>
      </c>
      <c r="AT378" s="109" t="str">
        <f t="shared" si="137"/>
        <v>Correct</v>
      </c>
      <c r="AV378" s="96" t="str">
        <f>IFERROR(VLOOKUP(Table1[[#This Row],[RespondentID]],'All Data'!$A:$CO,87,FALSE),"unknown")</f>
        <v>Woman</v>
      </c>
      <c r="AW378" s="96" t="str">
        <f>IFERROR(VLOOKUP(Table1[[#This Row],[RespondentID]],'All Data'!$A:$CO,88,FALSE),"unknown")</f>
        <v>65+ years</v>
      </c>
      <c r="AX378" s="96" t="str">
        <f>IFERROR(VLOOKUP(Table1[[#This Row],[RespondentID]],'All Data'!$A:$CO,89,FALSE),"unknown")</f>
        <v>Suffolk</v>
      </c>
      <c r="AY378" s="96" t="str">
        <f>IFERROR(VLOOKUP(Table1[[#This Row],[RespondentID]],'All Data'!$A:$CO,90,FALSE),"unknown")</f>
        <v>Port Jefferson Station, 11776</v>
      </c>
      <c r="AZ378" s="96">
        <f>IFERROR(VLOOKUP(Table1[[#This Row],[RespondentID]],'All Data'!$A:$CO,91,FALSE),"unknown")</f>
        <v>0</v>
      </c>
      <c r="BA378" s="96">
        <f>IFERROR(VLOOKUP(Table1[[#This Row],[RespondentID]],'All Data'!$A:$CO,92,FALSE),"unknown")</f>
        <v>0</v>
      </c>
      <c r="BB378" s="96" t="str">
        <f>IFERROR(VLOOKUP(Table1[[#This Row],[RespondentID]],'All Data'!$A:$CO,93,FALSE),"unknown")</f>
        <v>English</v>
      </c>
      <c r="BC378" s="96" t="str">
        <f>IFERROR(VLOOKUP(Table1[[#This Row],[RespondentID]],'All Data'!$A:$CW,94,FALSE),"unknown")</f>
        <v>$0-$19,999</v>
      </c>
      <c r="BD378" s="96" t="str">
        <f>IFERROR(VLOOKUP(Table1[[#This Row],[RespondentID]],'All Data'!$A:$CW,95,FALSE),"unknown")</f>
        <v>Some college</v>
      </c>
      <c r="BE378" s="96" t="str">
        <f>IFERROR(VLOOKUP(Table1[[#This Row],[RespondentID]],'All Data'!$A:$CW,96,FALSE),"unknown")</f>
        <v>Retired</v>
      </c>
      <c r="BF378" s="96" t="str">
        <f>IFERROR(VLOOKUP(Table1[[#This Row],[RespondentID]],'All Data'!$A:$CW,97,FALSE),"unknown")</f>
        <v>Yes</v>
      </c>
      <c r="BG378" s="96" t="str">
        <f>IFERROR(VLOOKUP(Table1[[#This Row],[RespondentID]],'All Data'!$A:$CW,98,FALSE),"unknown")</f>
        <v>Medicare, Private/Commercial</v>
      </c>
      <c r="BH378" s="96">
        <f>IFERROR(VLOOKUP(Table1[[#This Row],[RespondentID]],'All Data'!$A:$CW,99,FALSE),"unknown")</f>
        <v>0</v>
      </c>
    </row>
    <row r="379" spans="1:60">
      <c r="A379">
        <v>18037864618</v>
      </c>
      <c r="I379" t="s">
        <v>55</v>
      </c>
      <c r="N379" t="s">
        <v>24</v>
      </c>
      <c r="R379" t="s">
        <v>62</v>
      </c>
      <c r="U379" s="109">
        <f t="shared" si="115"/>
        <v>3</v>
      </c>
      <c r="V379" s="109">
        <f t="shared" si="116"/>
        <v>1</v>
      </c>
      <c r="W379"/>
      <c r="X379" s="109">
        <f t="shared" si="117"/>
        <v>0</v>
      </c>
      <c r="Y379" s="109">
        <f t="shared" si="118"/>
        <v>0</v>
      </c>
      <c r="Z379" s="109">
        <f t="shared" si="119"/>
        <v>0</v>
      </c>
      <c r="AA379" s="109">
        <f t="shared" si="120"/>
        <v>0</v>
      </c>
      <c r="AB379" s="109">
        <f t="shared" si="121"/>
        <v>0</v>
      </c>
      <c r="AC379" s="109">
        <f t="shared" si="122"/>
        <v>0</v>
      </c>
      <c r="AD379" s="109">
        <f t="shared" si="123"/>
        <v>0</v>
      </c>
      <c r="AE379" s="109">
        <f t="shared" si="124"/>
        <v>1</v>
      </c>
      <c r="AF379" s="109">
        <f t="shared" si="125"/>
        <v>0</v>
      </c>
      <c r="AG379" s="109">
        <f t="shared" si="126"/>
        <v>0</v>
      </c>
      <c r="AH379" s="109">
        <f t="shared" si="127"/>
        <v>0</v>
      </c>
      <c r="AI379" s="109">
        <f t="shared" si="128"/>
        <v>0</v>
      </c>
      <c r="AJ379" s="109">
        <f t="shared" si="129"/>
        <v>1</v>
      </c>
      <c r="AK379" s="109">
        <f t="shared" si="130"/>
        <v>0</v>
      </c>
      <c r="AL379" s="109">
        <f t="shared" si="131"/>
        <v>0</v>
      </c>
      <c r="AM379" s="109">
        <f t="shared" si="132"/>
        <v>0</v>
      </c>
      <c r="AN379" s="109">
        <f t="shared" si="133"/>
        <v>1</v>
      </c>
      <c r="AO379" s="109">
        <f t="shared" si="134"/>
        <v>0</v>
      </c>
      <c r="AP379"/>
      <c r="AQ379"/>
      <c r="AR379" s="109">
        <f t="shared" si="135"/>
        <v>3</v>
      </c>
      <c r="AS379" s="109">
        <f t="shared" si="136"/>
        <v>3</v>
      </c>
      <c r="AT379" s="109" t="str">
        <f t="shared" si="137"/>
        <v>Correct</v>
      </c>
      <c r="AV379" s="96" t="str">
        <f>IFERROR(VLOOKUP(Table1[[#This Row],[RespondentID]],'All Data'!$A:$CO,87,FALSE),"unknown")</f>
        <v>Woman</v>
      </c>
      <c r="AW379" s="96" t="str">
        <f>IFERROR(VLOOKUP(Table1[[#This Row],[RespondentID]],'All Data'!$A:$CO,88,FALSE),"unknown")</f>
        <v>65+ years</v>
      </c>
      <c r="AX379" s="96" t="str">
        <f>IFERROR(VLOOKUP(Table1[[#This Row],[RespondentID]],'All Data'!$A:$CO,89,FALSE),"unknown")</f>
        <v>Suffolk</v>
      </c>
      <c r="AY379" s="96" t="str">
        <f>IFERROR(VLOOKUP(Table1[[#This Row],[RespondentID]],'All Data'!$A:$CO,90,FALSE),"unknown")</f>
        <v>Coram, 11727</v>
      </c>
      <c r="AZ379" s="96" t="str">
        <f>IFERROR(VLOOKUP(Table1[[#This Row],[RespondentID]],'All Data'!$A:$CO,91,FALSE),"unknown")</f>
        <v>White</v>
      </c>
      <c r="BA379" s="96" t="str">
        <f>IFERROR(VLOOKUP(Table1[[#This Row],[RespondentID]],'All Data'!$A:$CO,92,FALSE),"unknown")</f>
        <v>Not Hispanic or Latino</v>
      </c>
      <c r="BB379" s="96" t="str">
        <f>IFERROR(VLOOKUP(Table1[[#This Row],[RespondentID]],'All Data'!$A:$CO,93,FALSE),"unknown")</f>
        <v>English</v>
      </c>
      <c r="BC379" s="96">
        <f>IFERROR(VLOOKUP(Table1[[#This Row],[RespondentID]],'All Data'!$A:$CW,94,FALSE),"unknown")</f>
        <v>0</v>
      </c>
      <c r="BD379" s="96" t="str">
        <f>IFERROR(VLOOKUP(Table1[[#This Row],[RespondentID]],'All Data'!$A:$CW,95,FALSE),"unknown")</f>
        <v>Some college</v>
      </c>
      <c r="BE379" s="96" t="str">
        <f>IFERROR(VLOOKUP(Table1[[#This Row],[RespondentID]],'All Data'!$A:$CW,96,FALSE),"unknown")</f>
        <v>Retired</v>
      </c>
      <c r="BF379" s="96" t="str">
        <f>IFERROR(VLOOKUP(Table1[[#This Row],[RespondentID]],'All Data'!$A:$CW,97,FALSE),"unknown")</f>
        <v>Yes</v>
      </c>
      <c r="BG379" s="96" t="str">
        <f>IFERROR(VLOOKUP(Table1[[#This Row],[RespondentID]],'All Data'!$A:$CW,98,FALSE),"unknown")</f>
        <v>Medicaid, Private/Commercial</v>
      </c>
      <c r="BH379" s="96">
        <f>IFERROR(VLOOKUP(Table1[[#This Row],[RespondentID]],'All Data'!$A:$CW,99,FALSE),"unknown")</f>
        <v>0</v>
      </c>
    </row>
    <row r="380" spans="1:60">
      <c r="A380">
        <v>18037864449</v>
      </c>
      <c r="D380" t="s">
        <v>51</v>
      </c>
      <c r="M380" t="s">
        <v>59</v>
      </c>
      <c r="R380" t="s">
        <v>62</v>
      </c>
      <c r="U380" s="109">
        <f t="shared" si="115"/>
        <v>3</v>
      </c>
      <c r="V380" s="109">
        <f t="shared" si="116"/>
        <v>1</v>
      </c>
      <c r="W380"/>
      <c r="X380" s="109">
        <f t="shared" si="117"/>
        <v>0</v>
      </c>
      <c r="Y380" s="109">
        <f t="shared" si="118"/>
        <v>0</v>
      </c>
      <c r="Z380" s="109">
        <f t="shared" si="119"/>
        <v>1</v>
      </c>
      <c r="AA380" s="109">
        <f t="shared" si="120"/>
        <v>0</v>
      </c>
      <c r="AB380" s="109">
        <f t="shared" si="121"/>
        <v>0</v>
      </c>
      <c r="AC380" s="109">
        <f t="shared" si="122"/>
        <v>0</v>
      </c>
      <c r="AD380" s="109">
        <f t="shared" si="123"/>
        <v>0</v>
      </c>
      <c r="AE380" s="109">
        <f t="shared" si="124"/>
        <v>0</v>
      </c>
      <c r="AF380" s="109">
        <f t="shared" si="125"/>
        <v>0</v>
      </c>
      <c r="AG380" s="109">
        <f t="shared" si="126"/>
        <v>0</v>
      </c>
      <c r="AH380" s="109">
        <f t="shared" si="127"/>
        <v>0</v>
      </c>
      <c r="AI380" s="109">
        <f t="shared" si="128"/>
        <v>1</v>
      </c>
      <c r="AJ380" s="109">
        <f t="shared" si="129"/>
        <v>0</v>
      </c>
      <c r="AK380" s="109">
        <f t="shared" si="130"/>
        <v>0</v>
      </c>
      <c r="AL380" s="109">
        <f t="shared" si="131"/>
        <v>0</v>
      </c>
      <c r="AM380" s="109">
        <f t="shared" si="132"/>
        <v>0</v>
      </c>
      <c r="AN380" s="109">
        <f t="shared" si="133"/>
        <v>1</v>
      </c>
      <c r="AO380" s="109">
        <f t="shared" si="134"/>
        <v>0</v>
      </c>
      <c r="AP380"/>
      <c r="AQ380"/>
      <c r="AR380" s="109">
        <f t="shared" si="135"/>
        <v>3</v>
      </c>
      <c r="AS380" s="109">
        <f t="shared" si="136"/>
        <v>3</v>
      </c>
      <c r="AT380" s="109" t="str">
        <f t="shared" si="137"/>
        <v>Correct</v>
      </c>
      <c r="AV380" s="96" t="str">
        <f>IFERROR(VLOOKUP(Table1[[#This Row],[RespondentID]],'All Data'!$A:$CO,87,FALSE),"unknown")</f>
        <v>Woman</v>
      </c>
      <c r="AW380" s="96" t="str">
        <f>IFERROR(VLOOKUP(Table1[[#This Row],[RespondentID]],'All Data'!$A:$CO,88,FALSE),"unknown")</f>
        <v>65+ years</v>
      </c>
      <c r="AX380" s="96">
        <f>IFERROR(VLOOKUP(Table1[[#This Row],[RespondentID]],'All Data'!$A:$CO,89,FALSE),"unknown")</f>
        <v>0</v>
      </c>
      <c r="AY380" s="96">
        <f>IFERROR(VLOOKUP(Table1[[#This Row],[RespondentID]],'All Data'!$A:$CO,90,FALSE),"unknown")</f>
        <v>0</v>
      </c>
      <c r="AZ380" s="96" t="str">
        <f>IFERROR(VLOOKUP(Table1[[#This Row],[RespondentID]],'All Data'!$A:$CO,91,FALSE),"unknown")</f>
        <v>White</v>
      </c>
      <c r="BA380" s="96">
        <f>IFERROR(VLOOKUP(Table1[[#This Row],[RespondentID]],'All Data'!$A:$CO,92,FALSE),"unknown")</f>
        <v>0</v>
      </c>
      <c r="BB380" s="96" t="str">
        <f>IFERROR(VLOOKUP(Table1[[#This Row],[RespondentID]],'All Data'!$A:$CO,93,FALSE),"unknown")</f>
        <v>English</v>
      </c>
      <c r="BC380" s="96">
        <f>IFERROR(VLOOKUP(Table1[[#This Row],[RespondentID]],'All Data'!$A:$CW,94,FALSE),"unknown")</f>
        <v>0</v>
      </c>
      <c r="BD380" s="96" t="str">
        <f>IFERROR(VLOOKUP(Table1[[#This Row],[RespondentID]],'All Data'!$A:$CW,95,FALSE),"unknown")</f>
        <v>High school graduate</v>
      </c>
      <c r="BE380" s="96" t="str">
        <f>IFERROR(VLOOKUP(Table1[[#This Row],[RespondentID]],'All Data'!$A:$CW,96,FALSE),"unknown")</f>
        <v>Retired</v>
      </c>
      <c r="BF380" s="96" t="str">
        <f>IFERROR(VLOOKUP(Table1[[#This Row],[RespondentID]],'All Data'!$A:$CW,97,FALSE),"unknown")</f>
        <v>Yes</v>
      </c>
      <c r="BG380" s="96" t="str">
        <f>IFERROR(VLOOKUP(Table1[[#This Row],[RespondentID]],'All Data'!$A:$CW,98,FALSE),"unknown")</f>
        <v>Medicare</v>
      </c>
      <c r="BH380" s="96">
        <f>IFERROR(VLOOKUP(Table1[[#This Row],[RespondentID]],'All Data'!$A:$CW,99,FALSE),"unknown")</f>
        <v>0</v>
      </c>
    </row>
    <row r="381" spans="1:60">
      <c r="A381">
        <v>18037864181</v>
      </c>
      <c r="G381" t="s">
        <v>53</v>
      </c>
      <c r="K381" t="s">
        <v>57</v>
      </c>
      <c r="R381" t="s">
        <v>62</v>
      </c>
      <c r="U381" s="109">
        <f t="shared" si="115"/>
        <v>3</v>
      </c>
      <c r="V381" s="109">
        <f t="shared" si="116"/>
        <v>1</v>
      </c>
      <c r="W381"/>
      <c r="X381" s="109">
        <f t="shared" si="117"/>
        <v>0</v>
      </c>
      <c r="Y381" s="109">
        <f t="shared" si="118"/>
        <v>0</v>
      </c>
      <c r="Z381" s="109">
        <f t="shared" si="119"/>
        <v>0</v>
      </c>
      <c r="AA381" s="109">
        <f t="shared" si="120"/>
        <v>0</v>
      </c>
      <c r="AB381" s="109">
        <f t="shared" si="121"/>
        <v>0</v>
      </c>
      <c r="AC381" s="109">
        <f t="shared" si="122"/>
        <v>1</v>
      </c>
      <c r="AD381" s="109">
        <f t="shared" si="123"/>
        <v>0</v>
      </c>
      <c r="AE381" s="109">
        <f t="shared" si="124"/>
        <v>0</v>
      </c>
      <c r="AF381" s="109">
        <f t="shared" si="125"/>
        <v>0</v>
      </c>
      <c r="AG381" s="109">
        <f t="shared" si="126"/>
        <v>1</v>
      </c>
      <c r="AH381" s="109">
        <f t="shared" si="127"/>
        <v>0</v>
      </c>
      <c r="AI381" s="109">
        <f t="shared" si="128"/>
        <v>0</v>
      </c>
      <c r="AJ381" s="109">
        <f t="shared" si="129"/>
        <v>0</v>
      </c>
      <c r="AK381" s="109">
        <f t="shared" si="130"/>
        <v>0</v>
      </c>
      <c r="AL381" s="109">
        <f t="shared" si="131"/>
        <v>0</v>
      </c>
      <c r="AM381" s="109">
        <f t="shared" si="132"/>
        <v>0</v>
      </c>
      <c r="AN381" s="109">
        <f t="shared" si="133"/>
        <v>1</v>
      </c>
      <c r="AO381" s="109">
        <f t="shared" si="134"/>
        <v>0</v>
      </c>
      <c r="AP381"/>
      <c r="AQ381"/>
      <c r="AR381" s="109">
        <f t="shared" si="135"/>
        <v>3</v>
      </c>
      <c r="AS381" s="109">
        <f t="shared" si="136"/>
        <v>3</v>
      </c>
      <c r="AT381" s="109" t="str">
        <f t="shared" si="137"/>
        <v>Correct</v>
      </c>
      <c r="AV381" s="96" t="str">
        <f>IFERROR(VLOOKUP(Table1[[#This Row],[RespondentID]],'All Data'!$A:$CO,87,FALSE),"unknown")</f>
        <v>Woman</v>
      </c>
      <c r="AW381" s="96" t="str">
        <f>IFERROR(VLOOKUP(Table1[[#This Row],[RespondentID]],'All Data'!$A:$CO,88,FALSE),"unknown")</f>
        <v>65+ years</v>
      </c>
      <c r="AX381" s="96" t="str">
        <f>IFERROR(VLOOKUP(Table1[[#This Row],[RespondentID]],'All Data'!$A:$CO,89,FALSE),"unknown")</f>
        <v>Suffolk</v>
      </c>
      <c r="AY381" s="96" t="str">
        <f>IFERROR(VLOOKUP(Table1[[#This Row],[RespondentID]],'All Data'!$A:$CO,90,FALSE),"unknown")</f>
        <v>Centereach, 11720</v>
      </c>
      <c r="AZ381" s="96" t="str">
        <f>IFERROR(VLOOKUP(Table1[[#This Row],[RespondentID]],'All Data'!$A:$CO,91,FALSE),"unknown")</f>
        <v>Other (please specify)</v>
      </c>
      <c r="BA381" s="96" t="str">
        <f>IFERROR(VLOOKUP(Table1[[#This Row],[RespondentID]],'All Data'!$A:$CO,92,FALSE),"unknown")</f>
        <v>Hispanic or Latino</v>
      </c>
      <c r="BB381" s="96" t="str">
        <f>IFERROR(VLOOKUP(Table1[[#This Row],[RespondentID]],'All Data'!$A:$CO,93,FALSE),"unknown")</f>
        <v>Spanish</v>
      </c>
      <c r="BC381" s="96" t="str">
        <f>IFERROR(VLOOKUP(Table1[[#This Row],[RespondentID]],'All Data'!$A:$CW,94,FALSE),"unknown")</f>
        <v>Over $125,000</v>
      </c>
      <c r="BD381" s="96" t="str">
        <f>IFERROR(VLOOKUP(Table1[[#This Row],[RespondentID]],'All Data'!$A:$CW,95,FALSE),"unknown")</f>
        <v>Graduate school</v>
      </c>
      <c r="BE381" s="96" t="str">
        <f>IFERROR(VLOOKUP(Table1[[#This Row],[RespondentID]],'All Data'!$A:$CW,96,FALSE),"unknown")</f>
        <v>Retired</v>
      </c>
      <c r="BF381" s="96" t="str">
        <f>IFERROR(VLOOKUP(Table1[[#This Row],[RespondentID]],'All Data'!$A:$CW,97,FALSE),"unknown")</f>
        <v>Yes</v>
      </c>
      <c r="BG381" s="96" t="str">
        <f>IFERROR(VLOOKUP(Table1[[#This Row],[RespondentID]],'All Data'!$A:$CW,98,FALSE),"unknown")</f>
        <v>Medicare</v>
      </c>
      <c r="BH381" s="96">
        <f>IFERROR(VLOOKUP(Table1[[#This Row],[RespondentID]],'All Data'!$A:$CW,99,FALSE),"unknown")</f>
        <v>0</v>
      </c>
    </row>
    <row r="382" spans="1:60">
      <c r="A382">
        <v>18037774562</v>
      </c>
      <c r="D382" t="s">
        <v>51</v>
      </c>
      <c r="R382" t="s">
        <v>62</v>
      </c>
      <c r="S382" t="s">
        <v>63</v>
      </c>
      <c r="U382" s="109">
        <f t="shared" si="115"/>
        <v>3</v>
      </c>
      <c r="V382" s="109">
        <f t="shared" si="116"/>
        <v>1</v>
      </c>
      <c r="W382"/>
      <c r="X382" s="109">
        <f t="shared" si="117"/>
        <v>0</v>
      </c>
      <c r="Y382" s="109">
        <f t="shared" si="118"/>
        <v>0</v>
      </c>
      <c r="Z382" s="109">
        <f t="shared" si="119"/>
        <v>1</v>
      </c>
      <c r="AA382" s="109">
        <f t="shared" si="120"/>
        <v>0</v>
      </c>
      <c r="AB382" s="109">
        <f t="shared" si="121"/>
        <v>0</v>
      </c>
      <c r="AC382" s="109">
        <f t="shared" si="122"/>
        <v>0</v>
      </c>
      <c r="AD382" s="109">
        <f t="shared" si="123"/>
        <v>0</v>
      </c>
      <c r="AE382" s="109">
        <f t="shared" si="124"/>
        <v>0</v>
      </c>
      <c r="AF382" s="109">
        <f t="shared" si="125"/>
        <v>0</v>
      </c>
      <c r="AG382" s="109">
        <f t="shared" si="126"/>
        <v>0</v>
      </c>
      <c r="AH382" s="109">
        <f t="shared" si="127"/>
        <v>0</v>
      </c>
      <c r="AI382" s="109">
        <f t="shared" si="128"/>
        <v>0</v>
      </c>
      <c r="AJ382" s="109">
        <f t="shared" si="129"/>
        <v>0</v>
      </c>
      <c r="AK382" s="109">
        <f t="shared" si="130"/>
        <v>0</v>
      </c>
      <c r="AL382" s="109">
        <f t="shared" si="131"/>
        <v>0</v>
      </c>
      <c r="AM382" s="109">
        <f t="shared" si="132"/>
        <v>0</v>
      </c>
      <c r="AN382" s="109">
        <f t="shared" si="133"/>
        <v>1</v>
      </c>
      <c r="AO382" s="109">
        <f t="shared" si="134"/>
        <v>1</v>
      </c>
      <c r="AP382"/>
      <c r="AQ382"/>
      <c r="AR382" s="109">
        <f t="shared" si="135"/>
        <v>3</v>
      </c>
      <c r="AS382" s="109">
        <f t="shared" si="136"/>
        <v>3</v>
      </c>
      <c r="AT382" s="109" t="str">
        <f t="shared" si="137"/>
        <v>Correct</v>
      </c>
      <c r="AV382" s="96" t="str">
        <f>IFERROR(VLOOKUP(Table1[[#This Row],[RespondentID]],'All Data'!$A:$CO,87,FALSE),"unknown")</f>
        <v>Woman</v>
      </c>
      <c r="AW382" s="96" t="str">
        <f>IFERROR(VLOOKUP(Table1[[#This Row],[RespondentID]],'All Data'!$A:$CO,88,FALSE),"unknown")</f>
        <v>25-34 years</v>
      </c>
      <c r="AX382" s="96" t="str">
        <f>IFERROR(VLOOKUP(Table1[[#This Row],[RespondentID]],'All Data'!$A:$CO,89,FALSE),"unknown")</f>
        <v>Suffolk</v>
      </c>
      <c r="AY382" s="96" t="str">
        <f>IFERROR(VLOOKUP(Table1[[#This Row],[RespondentID]],'All Data'!$A:$CO,90,FALSE),"unknown")</f>
        <v>Holbrook, 11741</v>
      </c>
      <c r="AZ382" s="96" t="str">
        <f>IFERROR(VLOOKUP(Table1[[#This Row],[RespondentID]],'All Data'!$A:$CO,91,FALSE),"unknown")</f>
        <v>White</v>
      </c>
      <c r="BA382" s="96" t="str">
        <f>IFERROR(VLOOKUP(Table1[[#This Row],[RespondentID]],'All Data'!$A:$CO,92,FALSE),"unknown")</f>
        <v>Not Hispanic or Latino</v>
      </c>
      <c r="BB382" s="96" t="str">
        <f>IFERROR(VLOOKUP(Table1[[#This Row],[RespondentID]],'All Data'!$A:$CO,93,FALSE),"unknown")</f>
        <v>English</v>
      </c>
      <c r="BC382" s="96" t="str">
        <f>IFERROR(VLOOKUP(Table1[[#This Row],[RespondentID]],'All Data'!$A:$CW,94,FALSE),"unknown")</f>
        <v>Over $125,000</v>
      </c>
      <c r="BD382" s="96" t="str">
        <f>IFERROR(VLOOKUP(Table1[[#This Row],[RespondentID]],'All Data'!$A:$CW,95,FALSE),"unknown")</f>
        <v>Graduate school</v>
      </c>
      <c r="BE382" s="96" t="str">
        <f>IFERROR(VLOOKUP(Table1[[#This Row],[RespondentID]],'All Data'!$A:$CW,96,FALSE),"unknown")</f>
        <v>Employed for wages</v>
      </c>
      <c r="BF382" s="96" t="str">
        <f>IFERROR(VLOOKUP(Table1[[#This Row],[RespondentID]],'All Data'!$A:$CW,97,FALSE),"unknown")</f>
        <v>Yes</v>
      </c>
      <c r="BG382" s="96" t="str">
        <f>IFERROR(VLOOKUP(Table1[[#This Row],[RespondentID]],'All Data'!$A:$CW,98,FALSE),"unknown")</f>
        <v>Private/Commercial</v>
      </c>
      <c r="BH382" s="96" t="str">
        <f>IFERROR(VLOOKUP(Table1[[#This Row],[RespondentID]],'All Data'!$A:$CW,99,FALSE),"unknown")</f>
        <v>Yes</v>
      </c>
    </row>
    <row r="383" spans="1:60">
      <c r="A383">
        <v>18037686872</v>
      </c>
      <c r="F383" t="s">
        <v>52</v>
      </c>
      <c r="U383" s="109">
        <f t="shared" si="115"/>
        <v>1</v>
      </c>
      <c r="V383" s="109">
        <f t="shared" si="116"/>
        <v>3</v>
      </c>
      <c r="W383"/>
      <c r="X383" s="109">
        <f t="shared" si="117"/>
        <v>0</v>
      </c>
      <c r="Y383" s="109">
        <f t="shared" si="118"/>
        <v>0</v>
      </c>
      <c r="Z383" s="109">
        <f t="shared" si="119"/>
        <v>0</v>
      </c>
      <c r="AA383" s="109">
        <f t="shared" si="120"/>
        <v>0</v>
      </c>
      <c r="AB383" s="109">
        <f t="shared" si="121"/>
        <v>1</v>
      </c>
      <c r="AC383" s="109">
        <f t="shared" si="122"/>
        <v>0</v>
      </c>
      <c r="AD383" s="109">
        <f t="shared" si="123"/>
        <v>0</v>
      </c>
      <c r="AE383" s="109">
        <f t="shared" si="124"/>
        <v>0</v>
      </c>
      <c r="AF383" s="109">
        <f t="shared" si="125"/>
        <v>0</v>
      </c>
      <c r="AG383" s="109">
        <f t="shared" si="126"/>
        <v>0</v>
      </c>
      <c r="AH383" s="109">
        <f t="shared" si="127"/>
        <v>0</v>
      </c>
      <c r="AI383" s="109">
        <f t="shared" si="128"/>
        <v>0</v>
      </c>
      <c r="AJ383" s="109">
        <f t="shared" si="129"/>
        <v>0</v>
      </c>
      <c r="AK383" s="109">
        <f t="shared" si="130"/>
        <v>0</v>
      </c>
      <c r="AL383" s="109">
        <f t="shared" si="131"/>
        <v>0</v>
      </c>
      <c r="AM383" s="109">
        <f t="shared" si="132"/>
        <v>0</v>
      </c>
      <c r="AN383" s="109">
        <f t="shared" si="133"/>
        <v>0</v>
      </c>
      <c r="AO383" s="109">
        <f t="shared" si="134"/>
        <v>0</v>
      </c>
      <c r="AP383"/>
      <c r="AQ383"/>
      <c r="AR383" s="109">
        <f t="shared" si="135"/>
        <v>1</v>
      </c>
      <c r="AS383" s="109">
        <f t="shared" si="136"/>
        <v>1</v>
      </c>
      <c r="AT383" s="109" t="str">
        <f t="shared" si="137"/>
        <v>Correct</v>
      </c>
      <c r="AV383" s="96" t="str">
        <f>IFERROR(VLOOKUP(Table1[[#This Row],[RespondentID]],'All Data'!$A:$CO,87,FALSE),"unknown")</f>
        <v>Woman</v>
      </c>
      <c r="AW383" s="96" t="str">
        <f>IFERROR(VLOOKUP(Table1[[#This Row],[RespondentID]],'All Data'!$A:$CO,88,FALSE),"unknown")</f>
        <v>65+ years</v>
      </c>
      <c r="AX383" s="96" t="str">
        <f>IFERROR(VLOOKUP(Table1[[#This Row],[RespondentID]],'All Data'!$A:$CO,89,FALSE),"unknown")</f>
        <v>Nassau</v>
      </c>
      <c r="AY383" s="96" t="str">
        <f>IFERROR(VLOOKUP(Table1[[#This Row],[RespondentID]],'All Data'!$A:$CO,90,FALSE),"unknown")</f>
        <v>Wantagh, 11793</v>
      </c>
      <c r="AZ383" s="96" t="str">
        <f>IFERROR(VLOOKUP(Table1[[#This Row],[RespondentID]],'All Data'!$A:$CO,91,FALSE),"unknown")</f>
        <v>White</v>
      </c>
      <c r="BA383" s="96" t="str">
        <f>IFERROR(VLOOKUP(Table1[[#This Row],[RespondentID]],'All Data'!$A:$CO,92,FALSE),"unknown")</f>
        <v>Not Hispanic or Latino</v>
      </c>
      <c r="BB383" s="96" t="str">
        <f>IFERROR(VLOOKUP(Table1[[#This Row],[RespondentID]],'All Data'!$A:$CO,93,FALSE),"unknown")</f>
        <v>English</v>
      </c>
      <c r="BC383" s="96" t="str">
        <f>IFERROR(VLOOKUP(Table1[[#This Row],[RespondentID]],'All Data'!$A:$CW,94,FALSE),"unknown")</f>
        <v>$35,000 to $49,999</v>
      </c>
      <c r="BD383" s="96" t="str">
        <f>IFERROR(VLOOKUP(Table1[[#This Row],[RespondentID]],'All Data'!$A:$CW,95,FALSE),"unknown")</f>
        <v>College graduate</v>
      </c>
      <c r="BE383" s="96" t="str">
        <f>IFERROR(VLOOKUP(Table1[[#This Row],[RespondentID]],'All Data'!$A:$CW,96,FALSE),"unknown")</f>
        <v>Retired</v>
      </c>
      <c r="BF383" s="96" t="str">
        <f>IFERROR(VLOOKUP(Table1[[#This Row],[RespondentID]],'All Data'!$A:$CW,97,FALSE),"unknown")</f>
        <v>Yes</v>
      </c>
      <c r="BG383" s="96" t="str">
        <f>IFERROR(VLOOKUP(Table1[[#This Row],[RespondentID]],'All Data'!$A:$CW,98,FALSE),"unknown")</f>
        <v>Medicare, Private/Commercial</v>
      </c>
      <c r="BH383" s="96" t="str">
        <f>IFERROR(VLOOKUP(Table1[[#This Row],[RespondentID]],'All Data'!$A:$CW,99,FALSE),"unknown")</f>
        <v>Yes</v>
      </c>
    </row>
    <row r="384" spans="1:60">
      <c r="A384">
        <v>18037026489</v>
      </c>
      <c r="U384" s="109">
        <f t="shared" si="115"/>
        <v>0</v>
      </c>
      <c r="V384" s="109" t="e">
        <f t="shared" si="116"/>
        <v>#DIV/0!</v>
      </c>
      <c r="W384"/>
      <c r="X384" s="109">
        <f t="shared" si="117"/>
        <v>0</v>
      </c>
      <c r="Y384" s="109">
        <f t="shared" si="118"/>
        <v>0</v>
      </c>
      <c r="Z384" s="109">
        <f t="shared" si="119"/>
        <v>0</v>
      </c>
      <c r="AA384" s="109">
        <f t="shared" si="120"/>
        <v>0</v>
      </c>
      <c r="AB384" s="109">
        <f t="shared" si="121"/>
        <v>0</v>
      </c>
      <c r="AC384" s="109">
        <f t="shared" si="122"/>
        <v>0</v>
      </c>
      <c r="AD384" s="109">
        <f t="shared" si="123"/>
        <v>0</v>
      </c>
      <c r="AE384" s="109">
        <f t="shared" si="124"/>
        <v>0</v>
      </c>
      <c r="AF384" s="109">
        <f t="shared" si="125"/>
        <v>0</v>
      </c>
      <c r="AG384" s="109">
        <f t="shared" si="126"/>
        <v>0</v>
      </c>
      <c r="AH384" s="109">
        <f t="shared" si="127"/>
        <v>0</v>
      </c>
      <c r="AI384" s="109">
        <f t="shared" si="128"/>
        <v>0</v>
      </c>
      <c r="AJ384" s="109">
        <f t="shared" si="129"/>
        <v>0</v>
      </c>
      <c r="AK384" s="109">
        <f t="shared" si="130"/>
        <v>0</v>
      </c>
      <c r="AL384" s="109">
        <f t="shared" si="131"/>
        <v>0</v>
      </c>
      <c r="AM384" s="109">
        <f t="shared" si="132"/>
        <v>0</v>
      </c>
      <c r="AN384" s="109">
        <f t="shared" si="133"/>
        <v>0</v>
      </c>
      <c r="AO384" s="109">
        <f t="shared" si="134"/>
        <v>0</v>
      </c>
      <c r="AP384"/>
      <c r="AQ384"/>
      <c r="AR384" s="109">
        <f t="shared" si="135"/>
        <v>0</v>
      </c>
      <c r="AS384" s="109">
        <f t="shared" si="136"/>
        <v>0</v>
      </c>
      <c r="AT384" s="109" t="str">
        <f t="shared" si="137"/>
        <v>Correct</v>
      </c>
      <c r="AV384" s="96" t="str">
        <f>IFERROR(VLOOKUP(Table1[[#This Row],[RespondentID]],'All Data'!$A:$CO,87,FALSE),"unknown")</f>
        <v>Woman</v>
      </c>
      <c r="AW384" s="96" t="str">
        <f>IFERROR(VLOOKUP(Table1[[#This Row],[RespondentID]],'All Data'!$A:$CO,88,FALSE),"unknown")</f>
        <v>65+ years</v>
      </c>
      <c r="AX384" s="96" t="str">
        <f>IFERROR(VLOOKUP(Table1[[#This Row],[RespondentID]],'All Data'!$A:$CO,89,FALSE),"unknown")</f>
        <v>Nassau</v>
      </c>
      <c r="AY384" s="96" t="str">
        <f>IFERROR(VLOOKUP(Table1[[#This Row],[RespondentID]],'All Data'!$A:$CO,90,FALSE),"unknown")</f>
        <v>East Meadow, 11554</v>
      </c>
      <c r="AZ384" s="96" t="str">
        <f>IFERROR(VLOOKUP(Table1[[#This Row],[RespondentID]],'All Data'!$A:$CO,91,FALSE),"unknown")</f>
        <v>Other (please specify)</v>
      </c>
      <c r="BA384" s="96" t="str">
        <f>IFERROR(VLOOKUP(Table1[[#This Row],[RespondentID]],'All Data'!$A:$CO,92,FALSE),"unknown")</f>
        <v>Hispanic or Latino</v>
      </c>
      <c r="BB384" s="96" t="str">
        <f>IFERROR(VLOOKUP(Table1[[#This Row],[RespondentID]],'All Data'!$A:$CO,93,FALSE),"unknown")</f>
        <v>English, Spanish</v>
      </c>
      <c r="BC384" s="96" t="str">
        <f>IFERROR(VLOOKUP(Table1[[#This Row],[RespondentID]],'All Data'!$A:$CW,94,FALSE),"unknown")</f>
        <v>$35,000 to $49,999</v>
      </c>
      <c r="BD384" s="96" t="str">
        <f>IFERROR(VLOOKUP(Table1[[#This Row],[RespondentID]],'All Data'!$A:$CW,95,FALSE),"unknown")</f>
        <v>College graduate</v>
      </c>
      <c r="BE384" s="96" t="str">
        <f>IFERROR(VLOOKUP(Table1[[#This Row],[RespondentID]],'All Data'!$A:$CW,96,FALSE),"unknown")</f>
        <v>Retired</v>
      </c>
      <c r="BF384" s="96" t="str">
        <f>IFERROR(VLOOKUP(Table1[[#This Row],[RespondentID]],'All Data'!$A:$CW,97,FALSE),"unknown")</f>
        <v>Yes</v>
      </c>
      <c r="BG384" s="96" t="str">
        <f>IFERROR(VLOOKUP(Table1[[#This Row],[RespondentID]],'All Data'!$A:$CW,98,FALSE),"unknown")</f>
        <v>Medicare</v>
      </c>
      <c r="BH384" s="96" t="str">
        <f>IFERROR(VLOOKUP(Table1[[#This Row],[RespondentID]],'All Data'!$A:$CW,99,FALSE),"unknown")</f>
        <v>Yes</v>
      </c>
    </row>
    <row r="385" spans="1:60">
      <c r="A385">
        <v>18036506426</v>
      </c>
      <c r="D385" t="s">
        <v>51</v>
      </c>
      <c r="R385" t="s">
        <v>62</v>
      </c>
      <c r="S385" t="s">
        <v>63</v>
      </c>
      <c r="U385" s="109">
        <f t="shared" si="115"/>
        <v>3</v>
      </c>
      <c r="V385" s="109">
        <f t="shared" si="116"/>
        <v>1</v>
      </c>
      <c r="W385"/>
      <c r="X385" s="109">
        <f t="shared" si="117"/>
        <v>0</v>
      </c>
      <c r="Y385" s="109">
        <f t="shared" si="118"/>
        <v>0</v>
      </c>
      <c r="Z385" s="109">
        <f t="shared" si="119"/>
        <v>1</v>
      </c>
      <c r="AA385" s="109">
        <f t="shared" si="120"/>
        <v>0</v>
      </c>
      <c r="AB385" s="109">
        <f t="shared" si="121"/>
        <v>0</v>
      </c>
      <c r="AC385" s="109">
        <f t="shared" si="122"/>
        <v>0</v>
      </c>
      <c r="AD385" s="109">
        <f t="shared" si="123"/>
        <v>0</v>
      </c>
      <c r="AE385" s="109">
        <f t="shared" si="124"/>
        <v>0</v>
      </c>
      <c r="AF385" s="109">
        <f t="shared" si="125"/>
        <v>0</v>
      </c>
      <c r="AG385" s="109">
        <f t="shared" si="126"/>
        <v>0</v>
      </c>
      <c r="AH385" s="109">
        <f t="shared" si="127"/>
        <v>0</v>
      </c>
      <c r="AI385" s="109">
        <f t="shared" si="128"/>
        <v>0</v>
      </c>
      <c r="AJ385" s="109">
        <f t="shared" si="129"/>
        <v>0</v>
      </c>
      <c r="AK385" s="109">
        <f t="shared" si="130"/>
        <v>0</v>
      </c>
      <c r="AL385" s="109">
        <f t="shared" si="131"/>
        <v>0</v>
      </c>
      <c r="AM385" s="109">
        <f t="shared" si="132"/>
        <v>0</v>
      </c>
      <c r="AN385" s="109">
        <f t="shared" si="133"/>
        <v>1</v>
      </c>
      <c r="AO385" s="109">
        <f t="shared" si="134"/>
        <v>1</v>
      </c>
      <c r="AP385"/>
      <c r="AQ385"/>
      <c r="AR385" s="109">
        <f t="shared" si="135"/>
        <v>3</v>
      </c>
      <c r="AS385" s="109">
        <f t="shared" si="136"/>
        <v>3</v>
      </c>
      <c r="AT385" s="109" t="str">
        <f t="shared" si="137"/>
        <v>Correct</v>
      </c>
      <c r="AV385" s="96" t="str">
        <f>IFERROR(VLOOKUP(Table1[[#This Row],[RespondentID]],'All Data'!$A:$CO,87,FALSE),"unknown")</f>
        <v>Woman</v>
      </c>
      <c r="AW385" s="96" t="str">
        <f>IFERROR(VLOOKUP(Table1[[#This Row],[RespondentID]],'All Data'!$A:$CO,88,FALSE),"unknown")</f>
        <v>55-64 years</v>
      </c>
      <c r="AX385" s="96" t="str">
        <f>IFERROR(VLOOKUP(Table1[[#This Row],[RespondentID]],'All Data'!$A:$CO,89,FALSE),"unknown")</f>
        <v>Suffolk</v>
      </c>
      <c r="AY385" s="96" t="str">
        <f>IFERROR(VLOOKUP(Table1[[#This Row],[RespondentID]],'All Data'!$A:$CO,90,FALSE),"unknown")</f>
        <v>Babylon, 11702</v>
      </c>
      <c r="AZ385" s="96" t="str">
        <f>IFERROR(VLOOKUP(Table1[[#This Row],[RespondentID]],'All Data'!$A:$CO,91,FALSE),"unknown")</f>
        <v>White</v>
      </c>
      <c r="BA385" s="96" t="str">
        <f>IFERROR(VLOOKUP(Table1[[#This Row],[RespondentID]],'All Data'!$A:$CO,92,FALSE),"unknown")</f>
        <v>Not Hispanic or Latino</v>
      </c>
      <c r="BB385" s="96" t="str">
        <f>IFERROR(VLOOKUP(Table1[[#This Row],[RespondentID]],'All Data'!$A:$CO,93,FALSE),"unknown")</f>
        <v>English</v>
      </c>
      <c r="BC385" s="96" t="str">
        <f>IFERROR(VLOOKUP(Table1[[#This Row],[RespondentID]],'All Data'!$A:$CW,94,FALSE),"unknown")</f>
        <v>Over $125,000</v>
      </c>
      <c r="BD385" s="96" t="str">
        <f>IFERROR(VLOOKUP(Table1[[#This Row],[RespondentID]],'All Data'!$A:$CW,95,FALSE),"unknown")</f>
        <v>College graduate</v>
      </c>
      <c r="BE385" s="96" t="str">
        <f>IFERROR(VLOOKUP(Table1[[#This Row],[RespondentID]],'All Data'!$A:$CW,96,FALSE),"unknown")</f>
        <v>Retired</v>
      </c>
      <c r="BF385" s="96" t="str">
        <f>IFERROR(VLOOKUP(Table1[[#This Row],[RespondentID]],'All Data'!$A:$CW,97,FALSE),"unknown")</f>
        <v>Yes</v>
      </c>
      <c r="BG385" s="96" t="str">
        <f>IFERROR(VLOOKUP(Table1[[#This Row],[RespondentID]],'All Data'!$A:$CW,98,FALSE),"unknown")</f>
        <v>Private/Commercial</v>
      </c>
      <c r="BH385" s="96" t="str">
        <f>IFERROR(VLOOKUP(Table1[[#This Row],[RespondentID]],'All Data'!$A:$CW,99,FALSE),"unknown")</f>
        <v>Yes</v>
      </c>
    </row>
    <row r="386" spans="1:60">
      <c r="A386">
        <v>18035879682</v>
      </c>
      <c r="B386" t="s">
        <v>49</v>
      </c>
      <c r="E386" t="s">
        <v>17</v>
      </c>
      <c r="H386" t="s">
        <v>54</v>
      </c>
      <c r="I386" t="s">
        <v>55</v>
      </c>
      <c r="L386" t="s">
        <v>58</v>
      </c>
      <c r="P386" t="s">
        <v>60</v>
      </c>
      <c r="R386" t="s">
        <v>62</v>
      </c>
      <c r="U386" s="109">
        <f t="shared" ref="U386:U429" si="138">COUNTA(B386:T386)</f>
        <v>7</v>
      </c>
      <c r="V386" s="109">
        <f t="shared" ref="V386:V429" si="139">3/U386</f>
        <v>0.42857142857142855</v>
      </c>
      <c r="W386"/>
      <c r="X386" s="109">
        <f t="shared" ref="X386:X429" si="140">IF($U386&lt;3,IF($B386=$B$1,1,0),IF($B386=$B$1,$V386,0))</f>
        <v>0.42857142857142855</v>
      </c>
      <c r="Y386" s="109">
        <f t="shared" ref="Y386:Y429" si="141">IF($U386&lt;3,IF($C386=$C$1,1,0),IF($C386=$C$1,$V386,0))</f>
        <v>0</v>
      </c>
      <c r="Z386" s="109">
        <f t="shared" ref="Z386:Z429" si="142">IF($U386&lt;3,IF($D386=$D$1,1,0),IF($D386=$D$1,$V386,0))</f>
        <v>0</v>
      </c>
      <c r="AA386" s="109">
        <f t="shared" ref="AA386:AA429" si="143">IF($U386&lt;3,IF($E386=$E$1,1,0),IF($E386=$E$1,$V386,0))</f>
        <v>0.42857142857142855</v>
      </c>
      <c r="AB386" s="109">
        <f t="shared" ref="AB386:AB429" si="144">IF($U386&lt;3,IF($F386=$F$1,1,0),IF($F386=$F$1,$V386,0))</f>
        <v>0</v>
      </c>
      <c r="AC386" s="109">
        <f t="shared" ref="AC386:AC429" si="145">IF($U386&lt;3,IF($G386=$G$1,1,0),IF($G386=$G$1,$V386,0))</f>
        <v>0</v>
      </c>
      <c r="AD386" s="109">
        <f t="shared" ref="AD386:AD429" si="146">IF($U386&lt;3,IF($H386=$H$1,1,0),IF($H386=$H$1,$V386,0))</f>
        <v>0.42857142857142855</v>
      </c>
      <c r="AE386" s="109">
        <f t="shared" ref="AE386:AE429" si="147">IF($U386&lt;3,IF($I386=$I$1,1,0),IF($I386=$I$1,$V386,0))</f>
        <v>0.42857142857142855</v>
      </c>
      <c r="AF386" s="109">
        <f t="shared" ref="AF386:AF429" si="148">IF($U386&lt;3,IF($J386=$J$1,1,0),IF($J386=$J$1,$V386,0))</f>
        <v>0</v>
      </c>
      <c r="AG386" s="109">
        <f t="shared" ref="AG386:AG429" si="149">IF($U386&lt;3,IF($K386=$K$1,1,0),IF($K386=$K$1,$V386,0))</f>
        <v>0</v>
      </c>
      <c r="AH386" s="109">
        <f t="shared" ref="AH386:AH429" si="150">IF($U386&lt;3,IF($L386=$L$1,1,0),IF($L386=$L$1,$V386,0))</f>
        <v>0.42857142857142855</v>
      </c>
      <c r="AI386" s="109">
        <f t="shared" ref="AI386:AI429" si="151">IF($U386&lt;3,IF($M386=$M$1,1,0),IF($M386=$M$1,$V386,0))</f>
        <v>0</v>
      </c>
      <c r="AJ386" s="109">
        <f t="shared" ref="AJ386:AJ429" si="152">IF($U386&lt;3,IF($N386=$N$1,1,0),IF($N386=$N$1,$V386,0))</f>
        <v>0</v>
      </c>
      <c r="AK386" s="109">
        <f t="shared" ref="AK386:AK429" si="153">IF($U386&lt;3,IF($O386=$O$1,1,0),IF($O386=$O$1,$V386,0))</f>
        <v>0</v>
      </c>
      <c r="AL386" s="109">
        <f t="shared" ref="AL386:AL429" si="154">IF($U386&lt;3,IF($P386=$P$1,1,0),IF($P386=$P$1,$V386,0))</f>
        <v>0.42857142857142855</v>
      </c>
      <c r="AM386" s="109">
        <f t="shared" ref="AM386:AM429" si="155">IF($U386&lt;3,IF($Q386=$Q$1,1,0),IF($Q386=$Q$1,$V386,0))</f>
        <v>0</v>
      </c>
      <c r="AN386" s="109">
        <f t="shared" ref="AN386:AN429" si="156">IF($U386&lt;3,IF($R386=$R$1,1,0),IF($R386=$R$1,$V386,0))</f>
        <v>0.42857142857142855</v>
      </c>
      <c r="AO386" s="109">
        <f t="shared" ref="AO386:AO429" si="157">IF($U386&lt;3,IF($S386=$S$1,1,0),IF($S386=$S$1,$V386,0))</f>
        <v>0</v>
      </c>
      <c r="AP386"/>
      <c r="AQ386"/>
      <c r="AR386" s="109">
        <f t="shared" ref="AR386:AR429" si="158">SUM(X386:AP386)</f>
        <v>2.9999999999999996</v>
      </c>
      <c r="AS386" s="109">
        <f t="shared" ref="AS386:AS429" si="159">U386</f>
        <v>7</v>
      </c>
      <c r="AT386" s="109" t="str">
        <f t="shared" ref="AT386:AT429" si="160">IF(AR386=AS386,"Correct",IF(AR386=3,"Correct","Wrong"))</f>
        <v>Correct</v>
      </c>
      <c r="AV386" s="96" t="str">
        <f>IFERROR(VLOOKUP(Table1[[#This Row],[RespondentID]],'All Data'!$A:$CO,87,FALSE),"unknown")</f>
        <v>Woman</v>
      </c>
      <c r="AW386" s="96" t="str">
        <f>IFERROR(VLOOKUP(Table1[[#This Row],[RespondentID]],'All Data'!$A:$CO,88,FALSE),"unknown")</f>
        <v>45-54 years</v>
      </c>
      <c r="AX386" s="96" t="str">
        <f>IFERROR(VLOOKUP(Table1[[#This Row],[RespondentID]],'All Data'!$A:$CO,89,FALSE),"unknown")</f>
        <v>Nassau</v>
      </c>
      <c r="AY386" s="96" t="str">
        <f>IFERROR(VLOOKUP(Table1[[#This Row],[RespondentID]],'All Data'!$A:$CO,90,FALSE),"unknown")</f>
        <v>Floral Park, 11001</v>
      </c>
      <c r="AZ386" s="96" t="str">
        <f>IFERROR(VLOOKUP(Table1[[#This Row],[RespondentID]],'All Data'!$A:$CO,91,FALSE),"unknown")</f>
        <v>Black or African American</v>
      </c>
      <c r="BA386" s="96" t="str">
        <f>IFERROR(VLOOKUP(Table1[[#This Row],[RespondentID]],'All Data'!$A:$CO,92,FALSE),"unknown")</f>
        <v>Not Hispanic or Latino</v>
      </c>
      <c r="BB386" s="96" t="str">
        <f>IFERROR(VLOOKUP(Table1[[#This Row],[RespondentID]],'All Data'!$A:$CO,93,FALSE),"unknown")</f>
        <v>English</v>
      </c>
      <c r="BC386" s="96" t="str">
        <f>IFERROR(VLOOKUP(Table1[[#This Row],[RespondentID]],'All Data'!$A:$CW,94,FALSE),"unknown")</f>
        <v>$75,000 to $125,000</v>
      </c>
      <c r="BD386" s="96" t="str">
        <f>IFERROR(VLOOKUP(Table1[[#This Row],[RespondentID]],'All Data'!$A:$CW,95,FALSE),"unknown")</f>
        <v>College graduate</v>
      </c>
      <c r="BE386" s="96" t="str">
        <f>IFERROR(VLOOKUP(Table1[[#This Row],[RespondentID]],'All Data'!$A:$CW,96,FALSE),"unknown")</f>
        <v>Employed for wages</v>
      </c>
      <c r="BF386" s="96" t="str">
        <f>IFERROR(VLOOKUP(Table1[[#This Row],[RespondentID]],'All Data'!$A:$CW,97,FALSE),"unknown")</f>
        <v>Yes</v>
      </c>
      <c r="BG386" s="96" t="str">
        <f>IFERROR(VLOOKUP(Table1[[#This Row],[RespondentID]],'All Data'!$A:$CW,98,FALSE),"unknown")</f>
        <v>Private/Commercial</v>
      </c>
      <c r="BH386" s="96" t="str">
        <f>IFERROR(VLOOKUP(Table1[[#This Row],[RespondentID]],'All Data'!$A:$CW,99,FALSE),"unknown")</f>
        <v>Yes</v>
      </c>
    </row>
    <row r="387" spans="1:60">
      <c r="A387">
        <v>18035234073</v>
      </c>
      <c r="T387" t="s">
        <v>612</v>
      </c>
      <c r="U387" s="109">
        <f t="shared" si="138"/>
        <v>1</v>
      </c>
      <c r="V387" s="109">
        <f t="shared" si="139"/>
        <v>3</v>
      </c>
      <c r="W387"/>
      <c r="X387" s="109">
        <f t="shared" si="140"/>
        <v>0</v>
      </c>
      <c r="Y387" s="109">
        <f t="shared" si="141"/>
        <v>0</v>
      </c>
      <c r="Z387" s="109">
        <f t="shared" si="142"/>
        <v>0</v>
      </c>
      <c r="AA387" s="109">
        <f t="shared" si="143"/>
        <v>0</v>
      </c>
      <c r="AB387" s="109">
        <f t="shared" si="144"/>
        <v>0</v>
      </c>
      <c r="AC387" s="109">
        <f t="shared" si="145"/>
        <v>0</v>
      </c>
      <c r="AD387" s="109">
        <f t="shared" si="146"/>
        <v>0</v>
      </c>
      <c r="AE387" s="109">
        <f t="shared" si="147"/>
        <v>0</v>
      </c>
      <c r="AF387" s="109">
        <f t="shared" si="148"/>
        <v>0</v>
      </c>
      <c r="AG387" s="109">
        <f t="shared" si="149"/>
        <v>0</v>
      </c>
      <c r="AH387" s="109">
        <f t="shared" si="150"/>
        <v>0</v>
      </c>
      <c r="AI387" s="109">
        <f t="shared" si="151"/>
        <v>0</v>
      </c>
      <c r="AJ387" s="109">
        <f t="shared" si="152"/>
        <v>0</v>
      </c>
      <c r="AK387" s="109">
        <f t="shared" si="153"/>
        <v>0</v>
      </c>
      <c r="AL387" s="109">
        <f t="shared" si="154"/>
        <v>0</v>
      </c>
      <c r="AM387" s="109">
        <f t="shared" si="155"/>
        <v>0</v>
      </c>
      <c r="AN387" s="109">
        <f t="shared" si="156"/>
        <v>0</v>
      </c>
      <c r="AO387" s="109">
        <f t="shared" si="157"/>
        <v>0</v>
      </c>
      <c r="AP387"/>
      <c r="AQ387"/>
      <c r="AR387" s="109">
        <f t="shared" si="158"/>
        <v>0</v>
      </c>
      <c r="AS387" s="109">
        <f t="shared" si="159"/>
        <v>1</v>
      </c>
      <c r="AT387" s="109" t="str">
        <f t="shared" si="160"/>
        <v>Wrong</v>
      </c>
      <c r="AV387" s="96" t="str">
        <f>IFERROR(VLOOKUP(Table1[[#This Row],[RespondentID]],'All Data'!$A:$CO,87,FALSE),"unknown")</f>
        <v>Woman</v>
      </c>
      <c r="AW387" s="96" t="str">
        <f>IFERROR(VLOOKUP(Table1[[#This Row],[RespondentID]],'All Data'!$A:$CO,88,FALSE),"unknown")</f>
        <v>45-54 years</v>
      </c>
      <c r="AX387" s="96" t="str">
        <f>IFERROR(VLOOKUP(Table1[[#This Row],[RespondentID]],'All Data'!$A:$CO,89,FALSE),"unknown")</f>
        <v>Nassau</v>
      </c>
      <c r="AY387" s="96" t="str">
        <f>IFERROR(VLOOKUP(Table1[[#This Row],[RespondentID]],'All Data'!$A:$CO,90,FALSE),"unknown")</f>
        <v>Garden City, 11530</v>
      </c>
      <c r="AZ387" s="96" t="str">
        <f>IFERROR(VLOOKUP(Table1[[#This Row],[RespondentID]],'All Data'!$A:$CO,91,FALSE),"unknown")</f>
        <v>White</v>
      </c>
      <c r="BA387" s="96" t="str">
        <f>IFERROR(VLOOKUP(Table1[[#This Row],[RespondentID]],'All Data'!$A:$CO,92,FALSE),"unknown")</f>
        <v>Not Hispanic or Latino</v>
      </c>
      <c r="BB387" s="96">
        <f>IFERROR(VLOOKUP(Table1[[#This Row],[RespondentID]],'All Data'!$A:$CO,93,FALSE),"unknown")</f>
        <v>0</v>
      </c>
      <c r="BC387" s="96" t="str">
        <f>IFERROR(VLOOKUP(Table1[[#This Row],[RespondentID]],'All Data'!$A:$CW,94,FALSE),"unknown")</f>
        <v>Over $125,000</v>
      </c>
      <c r="BD387" s="96" t="str">
        <f>IFERROR(VLOOKUP(Table1[[#This Row],[RespondentID]],'All Data'!$A:$CW,95,FALSE),"unknown")</f>
        <v>Graduate school</v>
      </c>
      <c r="BE387" s="96" t="str">
        <f>IFERROR(VLOOKUP(Table1[[#This Row],[RespondentID]],'All Data'!$A:$CW,96,FALSE),"unknown")</f>
        <v>Self-employed</v>
      </c>
      <c r="BF387" s="96" t="str">
        <f>IFERROR(VLOOKUP(Table1[[#This Row],[RespondentID]],'All Data'!$A:$CW,97,FALSE),"unknown")</f>
        <v>Yes</v>
      </c>
      <c r="BG387" s="96" t="str">
        <f>IFERROR(VLOOKUP(Table1[[#This Row],[RespondentID]],'All Data'!$A:$CW,98,FALSE),"unknown")</f>
        <v>Private/Commercial</v>
      </c>
      <c r="BH387" s="96" t="str">
        <f>IFERROR(VLOOKUP(Table1[[#This Row],[RespondentID]],'All Data'!$A:$CW,99,FALSE),"unknown")</f>
        <v>Yes</v>
      </c>
    </row>
    <row r="388" spans="1:60">
      <c r="A388">
        <v>18035118176</v>
      </c>
      <c r="G388" t="s">
        <v>53</v>
      </c>
      <c r="I388" t="s">
        <v>55</v>
      </c>
      <c r="S388" t="s">
        <v>63</v>
      </c>
      <c r="U388" s="109">
        <f t="shared" si="138"/>
        <v>3</v>
      </c>
      <c r="V388" s="109">
        <f t="shared" si="139"/>
        <v>1</v>
      </c>
      <c r="W388"/>
      <c r="X388" s="109">
        <f t="shared" si="140"/>
        <v>0</v>
      </c>
      <c r="Y388" s="109">
        <f t="shared" si="141"/>
        <v>0</v>
      </c>
      <c r="Z388" s="109">
        <f t="shared" si="142"/>
        <v>0</v>
      </c>
      <c r="AA388" s="109">
        <f t="shared" si="143"/>
        <v>0</v>
      </c>
      <c r="AB388" s="109">
        <f t="shared" si="144"/>
        <v>0</v>
      </c>
      <c r="AC388" s="109">
        <f t="shared" si="145"/>
        <v>1</v>
      </c>
      <c r="AD388" s="109">
        <f t="shared" si="146"/>
        <v>0</v>
      </c>
      <c r="AE388" s="109">
        <f t="shared" si="147"/>
        <v>1</v>
      </c>
      <c r="AF388" s="109">
        <f t="shared" si="148"/>
        <v>0</v>
      </c>
      <c r="AG388" s="109">
        <f t="shared" si="149"/>
        <v>0</v>
      </c>
      <c r="AH388" s="109">
        <f t="shared" si="150"/>
        <v>0</v>
      </c>
      <c r="AI388" s="109">
        <f t="shared" si="151"/>
        <v>0</v>
      </c>
      <c r="AJ388" s="109">
        <f t="shared" si="152"/>
        <v>0</v>
      </c>
      <c r="AK388" s="109">
        <f t="shared" si="153"/>
        <v>0</v>
      </c>
      <c r="AL388" s="109">
        <f t="shared" si="154"/>
        <v>0</v>
      </c>
      <c r="AM388" s="109">
        <f t="shared" si="155"/>
        <v>0</v>
      </c>
      <c r="AN388" s="109">
        <f t="shared" si="156"/>
        <v>0</v>
      </c>
      <c r="AO388" s="109">
        <f t="shared" si="157"/>
        <v>1</v>
      </c>
      <c r="AP388"/>
      <c r="AQ388"/>
      <c r="AR388" s="109">
        <f t="shared" si="158"/>
        <v>3</v>
      </c>
      <c r="AS388" s="109">
        <f t="shared" si="159"/>
        <v>3</v>
      </c>
      <c r="AT388" s="109" t="str">
        <f t="shared" si="160"/>
        <v>Correct</v>
      </c>
      <c r="AV388" s="96" t="str">
        <f>IFERROR(VLOOKUP(Table1[[#This Row],[RespondentID]],'All Data'!$A:$CO,87,FALSE),"unknown")</f>
        <v>Woman</v>
      </c>
      <c r="AW388" s="96" t="str">
        <f>IFERROR(VLOOKUP(Table1[[#This Row],[RespondentID]],'All Data'!$A:$CO,88,FALSE),"unknown")</f>
        <v>25-34 years</v>
      </c>
      <c r="AX388" s="96" t="str">
        <f>IFERROR(VLOOKUP(Table1[[#This Row],[RespondentID]],'All Data'!$A:$CO,89,FALSE),"unknown")</f>
        <v>Nassau</v>
      </c>
      <c r="AY388" s="96" t="str">
        <f>IFERROR(VLOOKUP(Table1[[#This Row],[RespondentID]],'All Data'!$A:$CO,90,FALSE),"unknown")</f>
        <v>Old Bethpage, 11804</v>
      </c>
      <c r="AZ388" s="96" t="str">
        <f>IFERROR(VLOOKUP(Table1[[#This Row],[RespondentID]],'All Data'!$A:$CO,91,FALSE),"unknown")</f>
        <v>Two or more races</v>
      </c>
      <c r="BA388" s="96" t="str">
        <f>IFERROR(VLOOKUP(Table1[[#This Row],[RespondentID]],'All Data'!$A:$CO,92,FALSE),"unknown")</f>
        <v>Not Hispanic or Latino</v>
      </c>
      <c r="BB388" s="96" t="str">
        <f>IFERROR(VLOOKUP(Table1[[#This Row],[RespondentID]],'All Data'!$A:$CO,93,FALSE),"unknown")</f>
        <v>English</v>
      </c>
      <c r="BC388" s="96" t="str">
        <f>IFERROR(VLOOKUP(Table1[[#This Row],[RespondentID]],'All Data'!$A:$CW,94,FALSE),"unknown")</f>
        <v>Over $125,000</v>
      </c>
      <c r="BD388" s="96" t="str">
        <f>IFERROR(VLOOKUP(Table1[[#This Row],[RespondentID]],'All Data'!$A:$CW,95,FALSE),"unknown")</f>
        <v>Graduate school</v>
      </c>
      <c r="BE388" s="96" t="str">
        <f>IFERROR(VLOOKUP(Table1[[#This Row],[RespondentID]],'All Data'!$A:$CW,96,FALSE),"unknown")</f>
        <v>Employed for wages</v>
      </c>
      <c r="BF388" s="96" t="str">
        <f>IFERROR(VLOOKUP(Table1[[#This Row],[RespondentID]],'All Data'!$A:$CW,97,FALSE),"unknown")</f>
        <v>Yes</v>
      </c>
      <c r="BG388" s="96" t="str">
        <f>IFERROR(VLOOKUP(Table1[[#This Row],[RespondentID]],'All Data'!$A:$CW,98,FALSE),"unknown")</f>
        <v>Private/Commercial</v>
      </c>
      <c r="BH388" s="96" t="str">
        <f>IFERROR(VLOOKUP(Table1[[#This Row],[RespondentID]],'All Data'!$A:$CW,99,FALSE),"unknown")</f>
        <v>Yes</v>
      </c>
    </row>
    <row r="389" spans="1:60">
      <c r="A389">
        <v>18034875612</v>
      </c>
      <c r="C389" t="s">
        <v>50</v>
      </c>
      <c r="D389" t="s">
        <v>51</v>
      </c>
      <c r="M389" t="s">
        <v>59</v>
      </c>
      <c r="S389" t="s">
        <v>63</v>
      </c>
      <c r="U389" s="109">
        <f t="shared" si="138"/>
        <v>4</v>
      </c>
      <c r="V389" s="109">
        <f t="shared" si="139"/>
        <v>0.75</v>
      </c>
      <c r="W389"/>
      <c r="X389" s="109">
        <f t="shared" si="140"/>
        <v>0</v>
      </c>
      <c r="Y389" s="109">
        <f t="shared" si="141"/>
        <v>0.75</v>
      </c>
      <c r="Z389" s="109">
        <f t="shared" si="142"/>
        <v>0.75</v>
      </c>
      <c r="AA389" s="109">
        <f t="shared" si="143"/>
        <v>0</v>
      </c>
      <c r="AB389" s="109">
        <f t="shared" si="144"/>
        <v>0</v>
      </c>
      <c r="AC389" s="109">
        <f t="shared" si="145"/>
        <v>0</v>
      </c>
      <c r="AD389" s="109">
        <f t="shared" si="146"/>
        <v>0</v>
      </c>
      <c r="AE389" s="109">
        <f t="shared" si="147"/>
        <v>0</v>
      </c>
      <c r="AF389" s="109">
        <f t="shared" si="148"/>
        <v>0</v>
      </c>
      <c r="AG389" s="109">
        <f t="shared" si="149"/>
        <v>0</v>
      </c>
      <c r="AH389" s="109">
        <f t="shared" si="150"/>
        <v>0</v>
      </c>
      <c r="AI389" s="109">
        <f t="shared" si="151"/>
        <v>0.75</v>
      </c>
      <c r="AJ389" s="109">
        <f t="shared" si="152"/>
        <v>0</v>
      </c>
      <c r="AK389" s="109">
        <f t="shared" si="153"/>
        <v>0</v>
      </c>
      <c r="AL389" s="109">
        <f t="shared" si="154"/>
        <v>0</v>
      </c>
      <c r="AM389" s="109">
        <f t="shared" si="155"/>
        <v>0</v>
      </c>
      <c r="AN389" s="109">
        <f t="shared" si="156"/>
        <v>0</v>
      </c>
      <c r="AO389" s="109">
        <f t="shared" si="157"/>
        <v>0.75</v>
      </c>
      <c r="AP389"/>
      <c r="AQ389"/>
      <c r="AR389" s="109">
        <f t="shared" si="158"/>
        <v>3</v>
      </c>
      <c r="AS389" s="109">
        <f t="shared" si="159"/>
        <v>4</v>
      </c>
      <c r="AT389" s="109" t="str">
        <f t="shared" si="160"/>
        <v>Correct</v>
      </c>
      <c r="AV389" s="96" t="str">
        <f>IFERROR(VLOOKUP(Table1[[#This Row],[RespondentID]],'All Data'!$A:$CO,87,FALSE),"unknown")</f>
        <v>Woman</v>
      </c>
      <c r="AW389" s="96" t="str">
        <f>IFERROR(VLOOKUP(Table1[[#This Row],[RespondentID]],'All Data'!$A:$CO,88,FALSE),"unknown")</f>
        <v>Under 18</v>
      </c>
      <c r="AX389" s="96" t="str">
        <f>IFERROR(VLOOKUP(Table1[[#This Row],[RespondentID]],'All Data'!$A:$CO,89,FALSE),"unknown")</f>
        <v>Suffolk</v>
      </c>
      <c r="AY389" s="96" t="str">
        <f>IFERROR(VLOOKUP(Table1[[#This Row],[RespondentID]],'All Data'!$A:$CO,90,FALSE),"unknown")</f>
        <v>Port Jefferson Station, 11776</v>
      </c>
      <c r="AZ389" s="96" t="str">
        <f>IFERROR(VLOOKUP(Table1[[#This Row],[RespondentID]],'All Data'!$A:$CO,91,FALSE),"unknown")</f>
        <v>Two or more races</v>
      </c>
      <c r="BA389" s="96" t="str">
        <f>IFERROR(VLOOKUP(Table1[[#This Row],[RespondentID]],'All Data'!$A:$CO,92,FALSE),"unknown")</f>
        <v>Hispanic or Latino</v>
      </c>
      <c r="BB389" s="96" t="str">
        <f>IFERROR(VLOOKUP(Table1[[#This Row],[RespondentID]],'All Data'!$A:$CO,93,FALSE),"unknown")</f>
        <v>English, Spanish</v>
      </c>
      <c r="BC389" s="96" t="str">
        <f>IFERROR(VLOOKUP(Table1[[#This Row],[RespondentID]],'All Data'!$A:$CW,94,FALSE),"unknown")</f>
        <v>$0-$19,999</v>
      </c>
      <c r="BD389" s="96" t="str">
        <f>IFERROR(VLOOKUP(Table1[[#This Row],[RespondentID]],'All Data'!$A:$CW,95,FALSE),"unknown")</f>
        <v>Some high school</v>
      </c>
      <c r="BE389" s="96" t="str">
        <f>IFERROR(VLOOKUP(Table1[[#This Row],[RespondentID]],'All Data'!$A:$CW,96,FALSE),"unknown")</f>
        <v>Out of work and looking for work</v>
      </c>
      <c r="BF389" s="96" t="str">
        <f>IFERROR(VLOOKUP(Table1[[#This Row],[RespondentID]],'All Data'!$A:$CW,97,FALSE),"unknown")</f>
        <v>Yes</v>
      </c>
      <c r="BG389" s="96" t="str">
        <f>IFERROR(VLOOKUP(Table1[[#This Row],[RespondentID]],'All Data'!$A:$CW,98,FALSE),"unknown")</f>
        <v>Medicaid</v>
      </c>
      <c r="BH389" s="96" t="str">
        <f>IFERROR(VLOOKUP(Table1[[#This Row],[RespondentID]],'All Data'!$A:$CW,99,FALSE),"unknown")</f>
        <v>Yes</v>
      </c>
    </row>
    <row r="390" spans="1:60">
      <c r="A390">
        <v>18034506366</v>
      </c>
      <c r="D390" t="s">
        <v>51</v>
      </c>
      <c r="G390" t="s">
        <v>53</v>
      </c>
      <c r="R390" t="s">
        <v>62</v>
      </c>
      <c r="S390" t="s">
        <v>63</v>
      </c>
      <c r="U390" s="109">
        <f t="shared" si="138"/>
        <v>4</v>
      </c>
      <c r="V390" s="109">
        <f t="shared" si="139"/>
        <v>0.75</v>
      </c>
      <c r="W390"/>
      <c r="X390" s="109">
        <f t="shared" si="140"/>
        <v>0</v>
      </c>
      <c r="Y390" s="109">
        <f t="shared" si="141"/>
        <v>0</v>
      </c>
      <c r="Z390" s="109">
        <f t="shared" si="142"/>
        <v>0.75</v>
      </c>
      <c r="AA390" s="109">
        <f t="shared" si="143"/>
        <v>0</v>
      </c>
      <c r="AB390" s="109">
        <f t="shared" si="144"/>
        <v>0</v>
      </c>
      <c r="AC390" s="109">
        <f t="shared" si="145"/>
        <v>0.75</v>
      </c>
      <c r="AD390" s="109">
        <f t="shared" si="146"/>
        <v>0</v>
      </c>
      <c r="AE390" s="109">
        <f t="shared" si="147"/>
        <v>0</v>
      </c>
      <c r="AF390" s="109">
        <f t="shared" si="148"/>
        <v>0</v>
      </c>
      <c r="AG390" s="109">
        <f t="shared" si="149"/>
        <v>0</v>
      </c>
      <c r="AH390" s="109">
        <f t="shared" si="150"/>
        <v>0</v>
      </c>
      <c r="AI390" s="109">
        <f t="shared" si="151"/>
        <v>0</v>
      </c>
      <c r="AJ390" s="109">
        <f t="shared" si="152"/>
        <v>0</v>
      </c>
      <c r="AK390" s="109">
        <f t="shared" si="153"/>
        <v>0</v>
      </c>
      <c r="AL390" s="109">
        <f t="shared" si="154"/>
        <v>0</v>
      </c>
      <c r="AM390" s="109">
        <f t="shared" si="155"/>
        <v>0</v>
      </c>
      <c r="AN390" s="109">
        <f t="shared" si="156"/>
        <v>0.75</v>
      </c>
      <c r="AO390" s="109">
        <f t="shared" si="157"/>
        <v>0.75</v>
      </c>
      <c r="AP390"/>
      <c r="AQ390"/>
      <c r="AR390" s="109">
        <f t="shared" si="158"/>
        <v>3</v>
      </c>
      <c r="AS390" s="109">
        <f t="shared" si="159"/>
        <v>4</v>
      </c>
      <c r="AT390" s="109" t="str">
        <f t="shared" si="160"/>
        <v>Correct</v>
      </c>
      <c r="AV390" s="96" t="str">
        <f>IFERROR(VLOOKUP(Table1[[#This Row],[RespondentID]],'All Data'!$A:$CO,87,FALSE),"unknown")</f>
        <v>Woman</v>
      </c>
      <c r="AW390" s="96" t="str">
        <f>IFERROR(VLOOKUP(Table1[[#This Row],[RespondentID]],'All Data'!$A:$CO,88,FALSE),"unknown")</f>
        <v>18-24 years</v>
      </c>
      <c r="AX390" s="96" t="str">
        <f>IFERROR(VLOOKUP(Table1[[#This Row],[RespondentID]],'All Data'!$A:$CO,89,FALSE),"unknown")</f>
        <v>Nassau</v>
      </c>
      <c r="AY390" s="96" t="str">
        <f>IFERROR(VLOOKUP(Table1[[#This Row],[RespondentID]],'All Data'!$A:$CO,90,FALSE),"unknown")</f>
        <v>Glen Cove, 11542</v>
      </c>
      <c r="AZ390" s="96" t="str">
        <f>IFERROR(VLOOKUP(Table1[[#This Row],[RespondentID]],'All Data'!$A:$CO,91,FALSE),"unknown")</f>
        <v>White</v>
      </c>
      <c r="BA390" s="96" t="str">
        <f>IFERROR(VLOOKUP(Table1[[#This Row],[RespondentID]],'All Data'!$A:$CO,92,FALSE),"unknown")</f>
        <v>Not Hispanic or Latino</v>
      </c>
      <c r="BB390" s="96" t="str">
        <f>IFERROR(VLOOKUP(Table1[[#This Row],[RespondentID]],'All Data'!$A:$CO,93,FALSE),"unknown")</f>
        <v>English</v>
      </c>
      <c r="BC390" s="96" t="str">
        <f>IFERROR(VLOOKUP(Table1[[#This Row],[RespondentID]],'All Data'!$A:$CW,94,FALSE),"unknown")</f>
        <v>$75,000 to $125,000</v>
      </c>
      <c r="BD390" s="96" t="str">
        <f>IFERROR(VLOOKUP(Table1[[#This Row],[RespondentID]],'All Data'!$A:$CW,95,FALSE),"unknown")</f>
        <v>College graduate</v>
      </c>
      <c r="BE390" s="96" t="str">
        <f>IFERROR(VLOOKUP(Table1[[#This Row],[RespondentID]],'All Data'!$A:$CW,96,FALSE),"unknown")</f>
        <v>Employed for wages</v>
      </c>
      <c r="BF390" s="96" t="str">
        <f>IFERROR(VLOOKUP(Table1[[#This Row],[RespondentID]],'All Data'!$A:$CW,97,FALSE),"unknown")</f>
        <v>Yes</v>
      </c>
      <c r="BG390" s="96" t="str">
        <f>IFERROR(VLOOKUP(Table1[[#This Row],[RespondentID]],'All Data'!$A:$CW,98,FALSE),"unknown")</f>
        <v>Private/Commercial</v>
      </c>
      <c r="BH390" s="96" t="str">
        <f>IFERROR(VLOOKUP(Table1[[#This Row],[RespondentID]],'All Data'!$A:$CW,99,FALSE),"unknown")</f>
        <v>Yes</v>
      </c>
    </row>
    <row r="391" spans="1:60">
      <c r="A391">
        <v>18034081487</v>
      </c>
      <c r="E391" t="s">
        <v>17</v>
      </c>
      <c r="G391" t="s">
        <v>53</v>
      </c>
      <c r="I391" t="s">
        <v>55</v>
      </c>
      <c r="S391" t="s">
        <v>63</v>
      </c>
      <c r="U391" s="109">
        <f t="shared" si="138"/>
        <v>4</v>
      </c>
      <c r="V391" s="109">
        <f t="shared" si="139"/>
        <v>0.75</v>
      </c>
      <c r="W391"/>
      <c r="X391" s="109">
        <f t="shared" si="140"/>
        <v>0</v>
      </c>
      <c r="Y391" s="109">
        <f t="shared" si="141"/>
        <v>0</v>
      </c>
      <c r="Z391" s="109">
        <f t="shared" si="142"/>
        <v>0</v>
      </c>
      <c r="AA391" s="109">
        <f t="shared" si="143"/>
        <v>0.75</v>
      </c>
      <c r="AB391" s="109">
        <f t="shared" si="144"/>
        <v>0</v>
      </c>
      <c r="AC391" s="109">
        <f t="shared" si="145"/>
        <v>0.75</v>
      </c>
      <c r="AD391" s="109">
        <f t="shared" si="146"/>
        <v>0</v>
      </c>
      <c r="AE391" s="109">
        <f t="shared" si="147"/>
        <v>0.75</v>
      </c>
      <c r="AF391" s="109">
        <f t="shared" si="148"/>
        <v>0</v>
      </c>
      <c r="AG391" s="109">
        <f t="shared" si="149"/>
        <v>0</v>
      </c>
      <c r="AH391" s="109">
        <f t="shared" si="150"/>
        <v>0</v>
      </c>
      <c r="AI391" s="109">
        <f t="shared" si="151"/>
        <v>0</v>
      </c>
      <c r="AJ391" s="109">
        <f t="shared" si="152"/>
        <v>0</v>
      </c>
      <c r="AK391" s="109">
        <f t="shared" si="153"/>
        <v>0</v>
      </c>
      <c r="AL391" s="109">
        <f t="shared" si="154"/>
        <v>0</v>
      </c>
      <c r="AM391" s="109">
        <f t="shared" si="155"/>
        <v>0</v>
      </c>
      <c r="AN391" s="109">
        <f t="shared" si="156"/>
        <v>0</v>
      </c>
      <c r="AO391" s="109">
        <f t="shared" si="157"/>
        <v>0.75</v>
      </c>
      <c r="AP391"/>
      <c r="AQ391"/>
      <c r="AR391" s="109">
        <f t="shared" si="158"/>
        <v>3</v>
      </c>
      <c r="AS391" s="109">
        <f t="shared" si="159"/>
        <v>4</v>
      </c>
      <c r="AT391" s="109" t="str">
        <f t="shared" si="160"/>
        <v>Correct</v>
      </c>
      <c r="AV391" s="96" t="str">
        <f>IFERROR(VLOOKUP(Table1[[#This Row],[RespondentID]],'All Data'!$A:$CO,87,FALSE),"unknown")</f>
        <v>Man</v>
      </c>
      <c r="AW391" s="96" t="str">
        <f>IFERROR(VLOOKUP(Table1[[#This Row],[RespondentID]],'All Data'!$A:$CO,88,FALSE),"unknown")</f>
        <v>Under 18</v>
      </c>
      <c r="AX391" s="96" t="str">
        <f>IFERROR(VLOOKUP(Table1[[#This Row],[RespondentID]],'All Data'!$A:$CO,89,FALSE),"unknown")</f>
        <v>Suffolk</v>
      </c>
      <c r="AY391" s="96" t="str">
        <f>IFERROR(VLOOKUP(Table1[[#This Row],[RespondentID]],'All Data'!$A:$CO,90,FALSE),"unknown")</f>
        <v>East Setauket, 11733</v>
      </c>
      <c r="AZ391" s="96">
        <f>IFERROR(VLOOKUP(Table1[[#This Row],[RespondentID]],'All Data'!$A:$CO,91,FALSE),"unknown")</f>
        <v>0</v>
      </c>
      <c r="BA391" s="96" t="str">
        <f>IFERROR(VLOOKUP(Table1[[#This Row],[RespondentID]],'All Data'!$A:$CO,92,FALSE),"unknown")</f>
        <v>Not Hispanic or Latino</v>
      </c>
      <c r="BB391" s="96" t="str">
        <f>IFERROR(VLOOKUP(Table1[[#This Row],[RespondentID]],'All Data'!$A:$CO,93,FALSE),"unknown")</f>
        <v>English</v>
      </c>
      <c r="BC391" s="96" t="str">
        <f>IFERROR(VLOOKUP(Table1[[#This Row],[RespondentID]],'All Data'!$A:$CW,94,FALSE),"unknown")</f>
        <v>Over $125,000</v>
      </c>
      <c r="BD391" s="96" t="str">
        <f>IFERROR(VLOOKUP(Table1[[#This Row],[RespondentID]],'All Data'!$A:$CW,95,FALSE),"unknown")</f>
        <v>High school graduate</v>
      </c>
      <c r="BE391" s="96" t="str">
        <f>IFERROR(VLOOKUP(Table1[[#This Row],[RespondentID]],'All Data'!$A:$CW,96,FALSE),"unknown")</f>
        <v>Student</v>
      </c>
      <c r="BF391" s="96" t="str">
        <f>IFERROR(VLOOKUP(Table1[[#This Row],[RespondentID]],'All Data'!$A:$CW,97,FALSE),"unknown")</f>
        <v>Yes</v>
      </c>
      <c r="BG391" s="96" t="str">
        <f>IFERROR(VLOOKUP(Table1[[#This Row],[RespondentID]],'All Data'!$A:$CW,98,FALSE),"unknown")</f>
        <v>Private/Commercial</v>
      </c>
      <c r="BH391" s="96" t="str">
        <f>IFERROR(VLOOKUP(Table1[[#This Row],[RespondentID]],'All Data'!$A:$CW,99,FALSE),"unknown")</f>
        <v>Yes</v>
      </c>
    </row>
    <row r="392" spans="1:60">
      <c r="A392">
        <v>18033987686</v>
      </c>
      <c r="B392" t="s">
        <v>49</v>
      </c>
      <c r="C392" t="s">
        <v>50</v>
      </c>
      <c r="D392" t="s">
        <v>51</v>
      </c>
      <c r="E392" t="s">
        <v>17</v>
      </c>
      <c r="G392" t="s">
        <v>53</v>
      </c>
      <c r="H392" t="s">
        <v>54</v>
      </c>
      <c r="I392" t="s">
        <v>55</v>
      </c>
      <c r="L392" t="s">
        <v>58</v>
      </c>
      <c r="M392" t="s">
        <v>59</v>
      </c>
      <c r="N392" t="s">
        <v>24</v>
      </c>
      <c r="R392" t="s">
        <v>62</v>
      </c>
      <c r="U392" s="109">
        <f t="shared" si="138"/>
        <v>11</v>
      </c>
      <c r="V392" s="109">
        <f t="shared" si="139"/>
        <v>0.27272727272727271</v>
      </c>
      <c r="W392"/>
      <c r="X392" s="109">
        <f t="shared" si="140"/>
        <v>0.27272727272727271</v>
      </c>
      <c r="Y392" s="109">
        <f t="shared" si="141"/>
        <v>0.27272727272727271</v>
      </c>
      <c r="Z392" s="109">
        <f t="shared" si="142"/>
        <v>0.27272727272727271</v>
      </c>
      <c r="AA392" s="109">
        <f t="shared" si="143"/>
        <v>0.27272727272727271</v>
      </c>
      <c r="AB392" s="109">
        <f t="shared" si="144"/>
        <v>0</v>
      </c>
      <c r="AC392" s="109">
        <f t="shared" si="145"/>
        <v>0.27272727272727271</v>
      </c>
      <c r="AD392" s="109">
        <f t="shared" si="146"/>
        <v>0.27272727272727271</v>
      </c>
      <c r="AE392" s="109">
        <f t="shared" si="147"/>
        <v>0.27272727272727271</v>
      </c>
      <c r="AF392" s="109">
        <f t="shared" si="148"/>
        <v>0</v>
      </c>
      <c r="AG392" s="109">
        <f t="shared" si="149"/>
        <v>0</v>
      </c>
      <c r="AH392" s="109">
        <f t="shared" si="150"/>
        <v>0.27272727272727271</v>
      </c>
      <c r="AI392" s="109">
        <f t="shared" si="151"/>
        <v>0.27272727272727271</v>
      </c>
      <c r="AJ392" s="109">
        <f t="shared" si="152"/>
        <v>0.27272727272727271</v>
      </c>
      <c r="AK392" s="109">
        <f t="shared" si="153"/>
        <v>0</v>
      </c>
      <c r="AL392" s="109">
        <f t="shared" si="154"/>
        <v>0</v>
      </c>
      <c r="AM392" s="109">
        <f t="shared" si="155"/>
        <v>0</v>
      </c>
      <c r="AN392" s="109">
        <f t="shared" si="156"/>
        <v>0.27272727272727271</v>
      </c>
      <c r="AO392" s="109">
        <f t="shared" si="157"/>
        <v>0</v>
      </c>
      <c r="AP392"/>
      <c r="AQ392"/>
      <c r="AR392" s="109">
        <f t="shared" si="158"/>
        <v>2.9999999999999991</v>
      </c>
      <c r="AS392" s="109">
        <f t="shared" si="159"/>
        <v>11</v>
      </c>
      <c r="AT392" s="109" t="str">
        <f t="shared" si="160"/>
        <v>Correct</v>
      </c>
      <c r="AV392" s="96" t="str">
        <f>IFERROR(VLOOKUP(Table1[[#This Row],[RespondentID]],'All Data'!$A:$CO,87,FALSE),"unknown")</f>
        <v>Woman</v>
      </c>
      <c r="AW392" s="96" t="str">
        <f>IFERROR(VLOOKUP(Table1[[#This Row],[RespondentID]],'All Data'!$A:$CO,88,FALSE),"unknown")</f>
        <v>35-44 years</v>
      </c>
      <c r="AX392" s="96" t="str">
        <f>IFERROR(VLOOKUP(Table1[[#This Row],[RespondentID]],'All Data'!$A:$CO,89,FALSE),"unknown")</f>
        <v>Nassau</v>
      </c>
      <c r="AY392" s="96" t="str">
        <f>IFERROR(VLOOKUP(Table1[[#This Row],[RespondentID]],'All Data'!$A:$CO,90,FALSE),"unknown")</f>
        <v>Syosset, 11791</v>
      </c>
      <c r="AZ392" s="96" t="str">
        <f>IFERROR(VLOOKUP(Table1[[#This Row],[RespondentID]],'All Data'!$A:$CO,91,FALSE),"unknown")</f>
        <v>White</v>
      </c>
      <c r="BA392" s="96" t="str">
        <f>IFERROR(VLOOKUP(Table1[[#This Row],[RespondentID]],'All Data'!$A:$CO,92,FALSE),"unknown")</f>
        <v>Unknown</v>
      </c>
      <c r="BB392" s="96" t="str">
        <f>IFERROR(VLOOKUP(Table1[[#This Row],[RespondentID]],'All Data'!$A:$CO,93,FALSE),"unknown")</f>
        <v>English</v>
      </c>
      <c r="BC392" s="96" t="str">
        <f>IFERROR(VLOOKUP(Table1[[#This Row],[RespondentID]],'All Data'!$A:$CW,94,FALSE),"unknown")</f>
        <v>Over $125,000</v>
      </c>
      <c r="BD392" s="96" t="str">
        <f>IFERROR(VLOOKUP(Table1[[#This Row],[RespondentID]],'All Data'!$A:$CW,95,FALSE),"unknown")</f>
        <v>Other (please specify)</v>
      </c>
      <c r="BE392" s="96" t="str">
        <f>IFERROR(VLOOKUP(Table1[[#This Row],[RespondentID]],'All Data'!$A:$CW,96,FALSE),"unknown")</f>
        <v>Employed for wages</v>
      </c>
      <c r="BF392" s="96" t="str">
        <f>IFERROR(VLOOKUP(Table1[[#This Row],[RespondentID]],'All Data'!$A:$CW,97,FALSE),"unknown")</f>
        <v>Yes</v>
      </c>
      <c r="BG392" s="96" t="str">
        <f>IFERROR(VLOOKUP(Table1[[#This Row],[RespondentID]],'All Data'!$A:$CW,98,FALSE),"unknown")</f>
        <v>Private/Commercial</v>
      </c>
      <c r="BH392" s="96" t="str">
        <f>IFERROR(VLOOKUP(Table1[[#This Row],[RespondentID]],'All Data'!$A:$CW,99,FALSE),"unknown")</f>
        <v>Yes</v>
      </c>
    </row>
    <row r="393" spans="1:60">
      <c r="A393">
        <v>18033955917</v>
      </c>
      <c r="E393" t="s">
        <v>17</v>
      </c>
      <c r="K393" t="s">
        <v>57</v>
      </c>
      <c r="S393" t="s">
        <v>63</v>
      </c>
      <c r="U393" s="109">
        <f t="shared" si="138"/>
        <v>3</v>
      </c>
      <c r="V393" s="109">
        <f t="shared" si="139"/>
        <v>1</v>
      </c>
      <c r="W393"/>
      <c r="X393" s="109">
        <f t="shared" si="140"/>
        <v>0</v>
      </c>
      <c r="Y393" s="109">
        <f t="shared" si="141"/>
        <v>0</v>
      </c>
      <c r="Z393" s="109">
        <f t="shared" si="142"/>
        <v>0</v>
      </c>
      <c r="AA393" s="109">
        <f t="shared" si="143"/>
        <v>1</v>
      </c>
      <c r="AB393" s="109">
        <f t="shared" si="144"/>
        <v>0</v>
      </c>
      <c r="AC393" s="109">
        <f t="shared" si="145"/>
        <v>0</v>
      </c>
      <c r="AD393" s="109">
        <f t="shared" si="146"/>
        <v>0</v>
      </c>
      <c r="AE393" s="109">
        <f t="shared" si="147"/>
        <v>0</v>
      </c>
      <c r="AF393" s="109">
        <f t="shared" si="148"/>
        <v>0</v>
      </c>
      <c r="AG393" s="109">
        <f t="shared" si="149"/>
        <v>1</v>
      </c>
      <c r="AH393" s="109">
        <f t="shared" si="150"/>
        <v>0</v>
      </c>
      <c r="AI393" s="109">
        <f t="shared" si="151"/>
        <v>0</v>
      </c>
      <c r="AJ393" s="109">
        <f t="shared" si="152"/>
        <v>0</v>
      </c>
      <c r="AK393" s="109">
        <f t="shared" si="153"/>
        <v>0</v>
      </c>
      <c r="AL393" s="109">
        <f t="shared" si="154"/>
        <v>0</v>
      </c>
      <c r="AM393" s="109">
        <f t="shared" si="155"/>
        <v>0</v>
      </c>
      <c r="AN393" s="109">
        <f t="shared" si="156"/>
        <v>0</v>
      </c>
      <c r="AO393" s="109">
        <f t="shared" si="157"/>
        <v>1</v>
      </c>
      <c r="AP393"/>
      <c r="AQ393"/>
      <c r="AR393" s="109">
        <f t="shared" si="158"/>
        <v>3</v>
      </c>
      <c r="AS393" s="109">
        <f t="shared" si="159"/>
        <v>3</v>
      </c>
      <c r="AT393" s="109" t="str">
        <f t="shared" si="160"/>
        <v>Correct</v>
      </c>
      <c r="AV393" s="96" t="str">
        <f>IFERROR(VLOOKUP(Table1[[#This Row],[RespondentID]],'All Data'!$A:$CO,87,FALSE),"unknown")</f>
        <v>Man</v>
      </c>
      <c r="AW393" s="96" t="str">
        <f>IFERROR(VLOOKUP(Table1[[#This Row],[RespondentID]],'All Data'!$A:$CO,88,FALSE),"unknown")</f>
        <v>35-44 years</v>
      </c>
      <c r="AX393" s="96">
        <f>IFERROR(VLOOKUP(Table1[[#This Row],[RespondentID]],'All Data'!$A:$CO,89,FALSE),"unknown")</f>
        <v>0</v>
      </c>
      <c r="AY393" s="96" t="str">
        <f>IFERROR(VLOOKUP(Table1[[#This Row],[RespondentID]],'All Data'!$A:$CO,90,FALSE),"unknown")</f>
        <v>Plainview, 11803</v>
      </c>
      <c r="AZ393" s="96" t="str">
        <f>IFERROR(VLOOKUP(Table1[[#This Row],[RespondentID]],'All Data'!$A:$CO,91,FALSE),"unknown")</f>
        <v>White</v>
      </c>
      <c r="BA393" s="96" t="str">
        <f>IFERROR(VLOOKUP(Table1[[#This Row],[RespondentID]],'All Data'!$A:$CO,92,FALSE),"unknown")</f>
        <v>Not Hispanic or Latino</v>
      </c>
      <c r="BB393" s="96" t="str">
        <f>IFERROR(VLOOKUP(Table1[[#This Row],[RespondentID]],'All Data'!$A:$CO,93,FALSE),"unknown")</f>
        <v>English</v>
      </c>
      <c r="BC393" s="96" t="str">
        <f>IFERROR(VLOOKUP(Table1[[#This Row],[RespondentID]],'All Data'!$A:$CW,94,FALSE),"unknown")</f>
        <v>$75,000 to $125,000</v>
      </c>
      <c r="BD393" s="96" t="str">
        <f>IFERROR(VLOOKUP(Table1[[#This Row],[RespondentID]],'All Data'!$A:$CW,95,FALSE),"unknown")</f>
        <v>Graduate school</v>
      </c>
      <c r="BE393" s="96" t="str">
        <f>IFERROR(VLOOKUP(Table1[[#This Row],[RespondentID]],'All Data'!$A:$CW,96,FALSE),"unknown")</f>
        <v>Employed for wages</v>
      </c>
      <c r="BF393" s="96" t="str">
        <f>IFERROR(VLOOKUP(Table1[[#This Row],[RespondentID]],'All Data'!$A:$CW,97,FALSE),"unknown")</f>
        <v>Yes</v>
      </c>
      <c r="BG393" s="96" t="str">
        <f>IFERROR(VLOOKUP(Table1[[#This Row],[RespondentID]],'All Data'!$A:$CW,98,FALSE),"unknown")</f>
        <v>Private/Commercial</v>
      </c>
      <c r="BH393" s="96" t="str">
        <f>IFERROR(VLOOKUP(Table1[[#This Row],[RespondentID]],'All Data'!$A:$CW,99,FALSE),"unknown")</f>
        <v>Yes</v>
      </c>
    </row>
    <row r="394" spans="1:60">
      <c r="A394">
        <v>18033501569</v>
      </c>
      <c r="D394" t="s">
        <v>51</v>
      </c>
      <c r="G394" t="s">
        <v>53</v>
      </c>
      <c r="I394" t="s">
        <v>55</v>
      </c>
      <c r="S394" t="s">
        <v>63</v>
      </c>
      <c r="U394" s="109">
        <f t="shared" si="138"/>
        <v>4</v>
      </c>
      <c r="V394" s="109">
        <f t="shared" si="139"/>
        <v>0.75</v>
      </c>
      <c r="W394"/>
      <c r="X394" s="109">
        <f t="shared" si="140"/>
        <v>0</v>
      </c>
      <c r="Y394" s="109">
        <f t="shared" si="141"/>
        <v>0</v>
      </c>
      <c r="Z394" s="109">
        <f t="shared" si="142"/>
        <v>0.75</v>
      </c>
      <c r="AA394" s="109">
        <f t="shared" si="143"/>
        <v>0</v>
      </c>
      <c r="AB394" s="109">
        <f t="shared" si="144"/>
        <v>0</v>
      </c>
      <c r="AC394" s="109">
        <f t="shared" si="145"/>
        <v>0.75</v>
      </c>
      <c r="AD394" s="109">
        <f t="shared" si="146"/>
        <v>0</v>
      </c>
      <c r="AE394" s="109">
        <f t="shared" si="147"/>
        <v>0.75</v>
      </c>
      <c r="AF394" s="109">
        <f t="shared" si="148"/>
        <v>0</v>
      </c>
      <c r="AG394" s="109">
        <f t="shared" si="149"/>
        <v>0</v>
      </c>
      <c r="AH394" s="109">
        <f t="shared" si="150"/>
        <v>0</v>
      </c>
      <c r="AI394" s="109">
        <f t="shared" si="151"/>
        <v>0</v>
      </c>
      <c r="AJ394" s="109">
        <f t="shared" si="152"/>
        <v>0</v>
      </c>
      <c r="AK394" s="109">
        <f t="shared" si="153"/>
        <v>0</v>
      </c>
      <c r="AL394" s="109">
        <f t="shared" si="154"/>
        <v>0</v>
      </c>
      <c r="AM394" s="109">
        <f t="shared" si="155"/>
        <v>0</v>
      </c>
      <c r="AN394" s="109">
        <f t="shared" si="156"/>
        <v>0</v>
      </c>
      <c r="AO394" s="109">
        <f t="shared" si="157"/>
        <v>0.75</v>
      </c>
      <c r="AP394"/>
      <c r="AQ394"/>
      <c r="AR394" s="109">
        <f t="shared" si="158"/>
        <v>3</v>
      </c>
      <c r="AS394" s="109">
        <f t="shared" si="159"/>
        <v>4</v>
      </c>
      <c r="AT394" s="109" t="str">
        <f t="shared" si="160"/>
        <v>Correct</v>
      </c>
      <c r="AV394" s="96" t="str">
        <f>IFERROR(VLOOKUP(Table1[[#This Row],[RespondentID]],'All Data'!$A:$CO,87,FALSE),"unknown")</f>
        <v>Man</v>
      </c>
      <c r="AW394" s="96" t="str">
        <f>IFERROR(VLOOKUP(Table1[[#This Row],[RespondentID]],'All Data'!$A:$CO,88,FALSE),"unknown")</f>
        <v>Under 18</v>
      </c>
      <c r="AX394" s="96" t="str">
        <f>IFERROR(VLOOKUP(Table1[[#This Row],[RespondentID]],'All Data'!$A:$CO,89,FALSE),"unknown")</f>
        <v>Suffolk</v>
      </c>
      <c r="AY394" s="96" t="str">
        <f>IFERROR(VLOOKUP(Table1[[#This Row],[RespondentID]],'All Data'!$A:$CO,90,FALSE),"unknown")</f>
        <v>Greenlawn, 11740</v>
      </c>
      <c r="AZ394" s="96" t="str">
        <f>IFERROR(VLOOKUP(Table1[[#This Row],[RespondentID]],'All Data'!$A:$CO,91,FALSE),"unknown")</f>
        <v>Asian</v>
      </c>
      <c r="BA394" s="96" t="str">
        <f>IFERROR(VLOOKUP(Table1[[#This Row],[RespondentID]],'All Data'!$A:$CO,92,FALSE),"unknown")</f>
        <v>Not Hispanic or Latino</v>
      </c>
      <c r="BB394" s="96" t="str">
        <f>IFERROR(VLOOKUP(Table1[[#This Row],[RespondentID]],'All Data'!$A:$CO,93,FALSE),"unknown")</f>
        <v>English, Other</v>
      </c>
      <c r="BC394" s="96" t="str">
        <f>IFERROR(VLOOKUP(Table1[[#This Row],[RespondentID]],'All Data'!$A:$CW,94,FALSE),"unknown")</f>
        <v>Over $125,000</v>
      </c>
      <c r="BD394" s="96" t="str">
        <f>IFERROR(VLOOKUP(Table1[[#This Row],[RespondentID]],'All Data'!$A:$CW,95,FALSE),"unknown")</f>
        <v>Some high school</v>
      </c>
      <c r="BE394" s="96" t="str">
        <f>IFERROR(VLOOKUP(Table1[[#This Row],[RespondentID]],'All Data'!$A:$CW,96,FALSE),"unknown")</f>
        <v>Employed for wages</v>
      </c>
      <c r="BF394" s="96" t="str">
        <f>IFERROR(VLOOKUP(Table1[[#This Row],[RespondentID]],'All Data'!$A:$CW,97,FALSE),"unknown")</f>
        <v>Yes</v>
      </c>
      <c r="BG394" s="96" t="str">
        <f>IFERROR(VLOOKUP(Table1[[#This Row],[RespondentID]],'All Data'!$A:$CW,98,FALSE),"unknown")</f>
        <v>Private/Commercial</v>
      </c>
      <c r="BH394" s="96" t="str">
        <f>IFERROR(VLOOKUP(Table1[[#This Row],[RespondentID]],'All Data'!$A:$CW,99,FALSE),"unknown")</f>
        <v>Yes</v>
      </c>
    </row>
    <row r="395" spans="1:60">
      <c r="A395">
        <v>18033031202</v>
      </c>
      <c r="T395" t="s">
        <v>619</v>
      </c>
      <c r="U395" s="109">
        <f t="shared" si="138"/>
        <v>1</v>
      </c>
      <c r="V395" s="109">
        <f t="shared" si="139"/>
        <v>3</v>
      </c>
      <c r="W395"/>
      <c r="X395" s="109">
        <f t="shared" si="140"/>
        <v>0</v>
      </c>
      <c r="Y395" s="109">
        <f t="shared" si="141"/>
        <v>0</v>
      </c>
      <c r="Z395" s="109">
        <f t="shared" si="142"/>
        <v>0</v>
      </c>
      <c r="AA395" s="109">
        <f t="shared" si="143"/>
        <v>0</v>
      </c>
      <c r="AB395" s="109">
        <f t="shared" si="144"/>
        <v>0</v>
      </c>
      <c r="AC395" s="109">
        <f t="shared" si="145"/>
        <v>0</v>
      </c>
      <c r="AD395" s="109">
        <f t="shared" si="146"/>
        <v>0</v>
      </c>
      <c r="AE395" s="109">
        <f t="shared" si="147"/>
        <v>0</v>
      </c>
      <c r="AF395" s="109">
        <f t="shared" si="148"/>
        <v>0</v>
      </c>
      <c r="AG395" s="109">
        <f t="shared" si="149"/>
        <v>0</v>
      </c>
      <c r="AH395" s="109">
        <f t="shared" si="150"/>
        <v>0</v>
      </c>
      <c r="AI395" s="109">
        <f t="shared" si="151"/>
        <v>0</v>
      </c>
      <c r="AJ395" s="109">
        <f t="shared" si="152"/>
        <v>0</v>
      </c>
      <c r="AK395" s="109">
        <f t="shared" si="153"/>
        <v>0</v>
      </c>
      <c r="AL395" s="109">
        <f t="shared" si="154"/>
        <v>0</v>
      </c>
      <c r="AM395" s="109">
        <f t="shared" si="155"/>
        <v>0</v>
      </c>
      <c r="AN395" s="109">
        <f t="shared" si="156"/>
        <v>0</v>
      </c>
      <c r="AO395" s="109">
        <f t="shared" si="157"/>
        <v>0</v>
      </c>
      <c r="AP395"/>
      <c r="AQ395"/>
      <c r="AR395" s="109">
        <f t="shared" si="158"/>
        <v>0</v>
      </c>
      <c r="AS395" s="109">
        <f t="shared" si="159"/>
        <v>1</v>
      </c>
      <c r="AT395" s="109" t="str">
        <f t="shared" si="160"/>
        <v>Wrong</v>
      </c>
      <c r="AV395" s="96" t="str">
        <f>IFERROR(VLOOKUP(Table1[[#This Row],[RespondentID]],'All Data'!$A:$CO,87,FALSE),"unknown")</f>
        <v>Woman</v>
      </c>
      <c r="AW395" s="96" t="str">
        <f>IFERROR(VLOOKUP(Table1[[#This Row],[RespondentID]],'All Data'!$A:$CO,88,FALSE),"unknown")</f>
        <v>45-54 years</v>
      </c>
      <c r="AX395" s="96" t="str">
        <f>IFERROR(VLOOKUP(Table1[[#This Row],[RespondentID]],'All Data'!$A:$CO,89,FALSE),"unknown")</f>
        <v>Nassau</v>
      </c>
      <c r="AY395" s="96" t="str">
        <f>IFERROR(VLOOKUP(Table1[[#This Row],[RespondentID]],'All Data'!$A:$CO,90,FALSE),"unknown")</f>
        <v>Albertson, 11507</v>
      </c>
      <c r="AZ395" s="96" t="str">
        <f>IFERROR(VLOOKUP(Table1[[#This Row],[RespondentID]],'All Data'!$A:$CO,91,FALSE),"unknown")</f>
        <v>White</v>
      </c>
      <c r="BA395" s="96" t="str">
        <f>IFERROR(VLOOKUP(Table1[[#This Row],[RespondentID]],'All Data'!$A:$CO,92,FALSE),"unknown")</f>
        <v>Not Hispanic or Latino</v>
      </c>
      <c r="BB395" s="96" t="str">
        <f>IFERROR(VLOOKUP(Table1[[#This Row],[RespondentID]],'All Data'!$A:$CO,93,FALSE),"unknown")</f>
        <v>English</v>
      </c>
      <c r="BC395" s="96" t="str">
        <f>IFERROR(VLOOKUP(Table1[[#This Row],[RespondentID]],'All Data'!$A:$CW,94,FALSE),"unknown")</f>
        <v>Over $125,000</v>
      </c>
      <c r="BD395" s="96" t="str">
        <f>IFERROR(VLOOKUP(Table1[[#This Row],[RespondentID]],'All Data'!$A:$CW,95,FALSE),"unknown")</f>
        <v>Graduate school</v>
      </c>
      <c r="BE395" s="96" t="str">
        <f>IFERROR(VLOOKUP(Table1[[#This Row],[RespondentID]],'All Data'!$A:$CW,96,FALSE),"unknown")</f>
        <v>Self-employed</v>
      </c>
      <c r="BF395" s="96" t="str">
        <f>IFERROR(VLOOKUP(Table1[[#This Row],[RespondentID]],'All Data'!$A:$CW,97,FALSE),"unknown")</f>
        <v>Yes</v>
      </c>
      <c r="BG395" s="96" t="str">
        <f>IFERROR(VLOOKUP(Table1[[#This Row],[RespondentID]],'All Data'!$A:$CW,98,FALSE),"unknown")</f>
        <v>Private/Commercial</v>
      </c>
      <c r="BH395" s="96" t="str">
        <f>IFERROR(VLOOKUP(Table1[[#This Row],[RespondentID]],'All Data'!$A:$CW,99,FALSE),"unknown")</f>
        <v>Yes</v>
      </c>
    </row>
    <row r="396" spans="1:60">
      <c r="A396">
        <v>18032834769</v>
      </c>
      <c r="B396" t="s">
        <v>49</v>
      </c>
      <c r="G396" t="s">
        <v>53</v>
      </c>
      <c r="H396" t="s">
        <v>54</v>
      </c>
      <c r="I396" t="s">
        <v>55</v>
      </c>
      <c r="L396" t="s">
        <v>58</v>
      </c>
      <c r="M396" t="s">
        <v>59</v>
      </c>
      <c r="N396" t="s">
        <v>24</v>
      </c>
      <c r="U396" s="109">
        <f t="shared" si="138"/>
        <v>7</v>
      </c>
      <c r="V396" s="109">
        <f t="shared" si="139"/>
        <v>0.42857142857142855</v>
      </c>
      <c r="W396"/>
      <c r="X396" s="109">
        <f t="shared" si="140"/>
        <v>0.42857142857142855</v>
      </c>
      <c r="Y396" s="109">
        <f t="shared" si="141"/>
        <v>0</v>
      </c>
      <c r="Z396" s="109">
        <f t="shared" si="142"/>
        <v>0</v>
      </c>
      <c r="AA396" s="109">
        <f t="shared" si="143"/>
        <v>0</v>
      </c>
      <c r="AB396" s="109">
        <f t="shared" si="144"/>
        <v>0</v>
      </c>
      <c r="AC396" s="109">
        <f t="shared" si="145"/>
        <v>0.42857142857142855</v>
      </c>
      <c r="AD396" s="109">
        <f t="shared" si="146"/>
        <v>0.42857142857142855</v>
      </c>
      <c r="AE396" s="109">
        <f t="shared" si="147"/>
        <v>0.42857142857142855</v>
      </c>
      <c r="AF396" s="109">
        <f t="shared" si="148"/>
        <v>0</v>
      </c>
      <c r="AG396" s="109">
        <f t="shared" si="149"/>
        <v>0</v>
      </c>
      <c r="AH396" s="109">
        <f t="shared" si="150"/>
        <v>0.42857142857142855</v>
      </c>
      <c r="AI396" s="109">
        <f t="shared" si="151"/>
        <v>0.42857142857142855</v>
      </c>
      <c r="AJ396" s="109">
        <f t="shared" si="152"/>
        <v>0.42857142857142855</v>
      </c>
      <c r="AK396" s="109">
        <f t="shared" si="153"/>
        <v>0</v>
      </c>
      <c r="AL396" s="109">
        <f t="shared" si="154"/>
        <v>0</v>
      </c>
      <c r="AM396" s="109">
        <f t="shared" si="155"/>
        <v>0</v>
      </c>
      <c r="AN396" s="109">
        <f t="shared" si="156"/>
        <v>0</v>
      </c>
      <c r="AO396" s="109">
        <f t="shared" si="157"/>
        <v>0</v>
      </c>
      <c r="AP396"/>
      <c r="AQ396"/>
      <c r="AR396" s="109">
        <f t="shared" si="158"/>
        <v>2.9999999999999996</v>
      </c>
      <c r="AS396" s="109">
        <f t="shared" si="159"/>
        <v>7</v>
      </c>
      <c r="AT396" s="109" t="str">
        <f t="shared" si="160"/>
        <v>Correct</v>
      </c>
      <c r="AV396" s="96" t="str">
        <f>IFERROR(VLOOKUP(Table1[[#This Row],[RespondentID]],'All Data'!$A:$CO,87,FALSE),"unknown")</f>
        <v>Man</v>
      </c>
      <c r="AW396" s="96" t="str">
        <f>IFERROR(VLOOKUP(Table1[[#This Row],[RespondentID]],'All Data'!$A:$CO,88,FALSE),"unknown")</f>
        <v>Under 18</v>
      </c>
      <c r="AX396" s="96" t="str">
        <f>IFERROR(VLOOKUP(Table1[[#This Row],[RespondentID]],'All Data'!$A:$CO,89,FALSE),"unknown")</f>
        <v>Suffolk</v>
      </c>
      <c r="AY396" s="96" t="str">
        <f>IFERROR(VLOOKUP(Table1[[#This Row],[RespondentID]],'All Data'!$A:$CO,90,FALSE),"unknown")</f>
        <v>East Setauket, 11733</v>
      </c>
      <c r="AZ396" s="96" t="str">
        <f>IFERROR(VLOOKUP(Table1[[#This Row],[RespondentID]],'All Data'!$A:$CO,91,FALSE),"unknown")</f>
        <v>White</v>
      </c>
      <c r="BA396" s="96" t="str">
        <f>IFERROR(VLOOKUP(Table1[[#This Row],[RespondentID]],'All Data'!$A:$CO,92,FALSE),"unknown")</f>
        <v>Not Hispanic or Latino</v>
      </c>
      <c r="BB396" s="96" t="str">
        <f>IFERROR(VLOOKUP(Table1[[#This Row],[RespondentID]],'All Data'!$A:$CO,93,FALSE),"unknown")</f>
        <v>English</v>
      </c>
      <c r="BC396" s="96" t="str">
        <f>IFERROR(VLOOKUP(Table1[[#This Row],[RespondentID]],'All Data'!$A:$CW,94,FALSE),"unknown")</f>
        <v>Over $125,000</v>
      </c>
      <c r="BD396" s="96" t="str">
        <f>IFERROR(VLOOKUP(Table1[[#This Row],[RespondentID]],'All Data'!$A:$CW,95,FALSE),"unknown")</f>
        <v>Some high school</v>
      </c>
      <c r="BE396" s="96" t="str">
        <f>IFERROR(VLOOKUP(Table1[[#This Row],[RespondentID]],'All Data'!$A:$CW,96,FALSE),"unknown")</f>
        <v>Student</v>
      </c>
      <c r="BF396" s="96" t="str">
        <f>IFERROR(VLOOKUP(Table1[[#This Row],[RespondentID]],'All Data'!$A:$CW,97,FALSE),"unknown")</f>
        <v>Yes</v>
      </c>
      <c r="BG396" s="96" t="str">
        <f>IFERROR(VLOOKUP(Table1[[#This Row],[RespondentID]],'All Data'!$A:$CW,98,FALSE),"unknown")</f>
        <v>Medicaid, Medicare</v>
      </c>
      <c r="BH396" s="96" t="str">
        <f>IFERROR(VLOOKUP(Table1[[#This Row],[RespondentID]],'All Data'!$A:$CW,99,FALSE),"unknown")</f>
        <v>Yes</v>
      </c>
    </row>
    <row r="397" spans="1:60">
      <c r="A397">
        <v>18032455999</v>
      </c>
      <c r="D397" t="s">
        <v>51</v>
      </c>
      <c r="S397" t="s">
        <v>63</v>
      </c>
      <c r="U397" s="109">
        <f t="shared" si="138"/>
        <v>2</v>
      </c>
      <c r="V397" s="109">
        <f t="shared" si="139"/>
        <v>1.5</v>
      </c>
      <c r="W397"/>
      <c r="X397" s="109">
        <f t="shared" si="140"/>
        <v>0</v>
      </c>
      <c r="Y397" s="109">
        <f t="shared" si="141"/>
        <v>0</v>
      </c>
      <c r="Z397" s="109">
        <f t="shared" si="142"/>
        <v>1</v>
      </c>
      <c r="AA397" s="109">
        <f t="shared" si="143"/>
        <v>0</v>
      </c>
      <c r="AB397" s="109">
        <f t="shared" si="144"/>
        <v>0</v>
      </c>
      <c r="AC397" s="109">
        <f t="shared" si="145"/>
        <v>0</v>
      </c>
      <c r="AD397" s="109">
        <f t="shared" si="146"/>
        <v>0</v>
      </c>
      <c r="AE397" s="109">
        <f t="shared" si="147"/>
        <v>0</v>
      </c>
      <c r="AF397" s="109">
        <f t="shared" si="148"/>
        <v>0</v>
      </c>
      <c r="AG397" s="109">
        <f t="shared" si="149"/>
        <v>0</v>
      </c>
      <c r="AH397" s="109">
        <f t="shared" si="150"/>
        <v>0</v>
      </c>
      <c r="AI397" s="109">
        <f t="shared" si="151"/>
        <v>0</v>
      </c>
      <c r="AJ397" s="109">
        <f t="shared" si="152"/>
        <v>0</v>
      </c>
      <c r="AK397" s="109">
        <f t="shared" si="153"/>
        <v>0</v>
      </c>
      <c r="AL397" s="109">
        <f t="shared" si="154"/>
        <v>0</v>
      </c>
      <c r="AM397" s="109">
        <f t="shared" si="155"/>
        <v>0</v>
      </c>
      <c r="AN397" s="109">
        <f t="shared" si="156"/>
        <v>0</v>
      </c>
      <c r="AO397" s="109">
        <f t="shared" si="157"/>
        <v>1</v>
      </c>
      <c r="AP397"/>
      <c r="AQ397"/>
      <c r="AR397" s="109">
        <f t="shared" si="158"/>
        <v>2</v>
      </c>
      <c r="AS397" s="109">
        <f t="shared" si="159"/>
        <v>2</v>
      </c>
      <c r="AT397" s="109" t="str">
        <f t="shared" si="160"/>
        <v>Correct</v>
      </c>
      <c r="AV397" s="96" t="str">
        <f>IFERROR(VLOOKUP(Table1[[#This Row],[RespondentID]],'All Data'!$A:$CO,87,FALSE),"unknown")</f>
        <v>Woman</v>
      </c>
      <c r="AW397" s="96" t="str">
        <f>IFERROR(VLOOKUP(Table1[[#This Row],[RespondentID]],'All Data'!$A:$CO,88,FALSE),"unknown")</f>
        <v>35-44 years</v>
      </c>
      <c r="AX397" s="96" t="str">
        <f>IFERROR(VLOOKUP(Table1[[#This Row],[RespondentID]],'All Data'!$A:$CO,89,FALSE),"unknown")</f>
        <v>Suffolk</v>
      </c>
      <c r="AY397" s="96" t="str">
        <f>IFERROR(VLOOKUP(Table1[[#This Row],[RespondentID]],'All Data'!$A:$CO,90,FALSE),"unknown")</f>
        <v>Port Jefferson Station, 11776</v>
      </c>
      <c r="AZ397" s="96" t="str">
        <f>IFERROR(VLOOKUP(Table1[[#This Row],[RespondentID]],'All Data'!$A:$CO,91,FALSE),"unknown")</f>
        <v>White</v>
      </c>
      <c r="BA397" s="96" t="str">
        <f>IFERROR(VLOOKUP(Table1[[#This Row],[RespondentID]],'All Data'!$A:$CO,92,FALSE),"unknown")</f>
        <v>Not Hispanic or Latino</v>
      </c>
      <c r="BB397" s="96" t="str">
        <f>IFERROR(VLOOKUP(Table1[[#This Row],[RespondentID]],'All Data'!$A:$CO,93,FALSE),"unknown")</f>
        <v>English</v>
      </c>
      <c r="BC397" s="96" t="str">
        <f>IFERROR(VLOOKUP(Table1[[#This Row],[RespondentID]],'All Data'!$A:$CW,94,FALSE),"unknown")</f>
        <v>Over $125,000</v>
      </c>
      <c r="BD397" s="96" t="str">
        <f>IFERROR(VLOOKUP(Table1[[#This Row],[RespondentID]],'All Data'!$A:$CW,95,FALSE),"unknown")</f>
        <v>Doctorate</v>
      </c>
      <c r="BE397" s="96" t="str">
        <f>IFERROR(VLOOKUP(Table1[[#This Row],[RespondentID]],'All Data'!$A:$CW,96,FALSE),"unknown")</f>
        <v>Employed for wages</v>
      </c>
      <c r="BF397" s="96" t="str">
        <f>IFERROR(VLOOKUP(Table1[[#This Row],[RespondentID]],'All Data'!$A:$CW,97,FALSE),"unknown")</f>
        <v>Yes</v>
      </c>
      <c r="BG397" s="96" t="str">
        <f>IFERROR(VLOOKUP(Table1[[#This Row],[RespondentID]],'All Data'!$A:$CW,98,FALSE),"unknown")</f>
        <v>Private/Commercial</v>
      </c>
      <c r="BH397" s="96" t="str">
        <f>IFERROR(VLOOKUP(Table1[[#This Row],[RespondentID]],'All Data'!$A:$CW,99,FALSE),"unknown")</f>
        <v>Yes</v>
      </c>
    </row>
    <row r="398" spans="1:60">
      <c r="A398">
        <v>18032294840</v>
      </c>
      <c r="D398" t="s">
        <v>51</v>
      </c>
      <c r="M398" t="s">
        <v>59</v>
      </c>
      <c r="S398" t="s">
        <v>63</v>
      </c>
      <c r="U398" s="109">
        <f t="shared" si="138"/>
        <v>3</v>
      </c>
      <c r="V398" s="109">
        <f t="shared" si="139"/>
        <v>1</v>
      </c>
      <c r="W398"/>
      <c r="X398" s="109">
        <f t="shared" si="140"/>
        <v>0</v>
      </c>
      <c r="Y398" s="109">
        <f t="shared" si="141"/>
        <v>0</v>
      </c>
      <c r="Z398" s="109">
        <f t="shared" si="142"/>
        <v>1</v>
      </c>
      <c r="AA398" s="109">
        <f t="shared" si="143"/>
        <v>0</v>
      </c>
      <c r="AB398" s="109">
        <f t="shared" si="144"/>
        <v>0</v>
      </c>
      <c r="AC398" s="109">
        <f t="shared" si="145"/>
        <v>0</v>
      </c>
      <c r="AD398" s="109">
        <f t="shared" si="146"/>
        <v>0</v>
      </c>
      <c r="AE398" s="109">
        <f t="shared" si="147"/>
        <v>0</v>
      </c>
      <c r="AF398" s="109">
        <f t="shared" si="148"/>
        <v>0</v>
      </c>
      <c r="AG398" s="109">
        <f t="shared" si="149"/>
        <v>0</v>
      </c>
      <c r="AH398" s="109">
        <f t="shared" si="150"/>
        <v>0</v>
      </c>
      <c r="AI398" s="109">
        <f t="shared" si="151"/>
        <v>1</v>
      </c>
      <c r="AJ398" s="109">
        <f t="shared" si="152"/>
        <v>0</v>
      </c>
      <c r="AK398" s="109">
        <f t="shared" si="153"/>
        <v>0</v>
      </c>
      <c r="AL398" s="109">
        <f t="shared" si="154"/>
        <v>0</v>
      </c>
      <c r="AM398" s="109">
        <f t="shared" si="155"/>
        <v>0</v>
      </c>
      <c r="AN398" s="109">
        <f t="shared" si="156"/>
        <v>0</v>
      </c>
      <c r="AO398" s="109">
        <f t="shared" si="157"/>
        <v>1</v>
      </c>
      <c r="AP398"/>
      <c r="AQ398"/>
      <c r="AR398" s="109">
        <f t="shared" si="158"/>
        <v>3</v>
      </c>
      <c r="AS398" s="109">
        <f t="shared" si="159"/>
        <v>3</v>
      </c>
      <c r="AT398" s="109" t="str">
        <f t="shared" si="160"/>
        <v>Correct</v>
      </c>
      <c r="AV398" s="96" t="str">
        <f>IFERROR(VLOOKUP(Table1[[#This Row],[RespondentID]],'All Data'!$A:$CO,87,FALSE),"unknown")</f>
        <v>Woman</v>
      </c>
      <c r="AW398" s="96" t="str">
        <f>IFERROR(VLOOKUP(Table1[[#This Row],[RespondentID]],'All Data'!$A:$CO,88,FALSE),"unknown")</f>
        <v>45-54 years</v>
      </c>
      <c r="AX398" s="96" t="str">
        <f>IFERROR(VLOOKUP(Table1[[#This Row],[RespondentID]],'All Data'!$A:$CO,89,FALSE),"unknown")</f>
        <v>Suffolk</v>
      </c>
      <c r="AY398" s="96" t="str">
        <f>IFERROR(VLOOKUP(Table1[[#This Row],[RespondentID]],'All Data'!$A:$CO,90,FALSE),"unknown")</f>
        <v>Selden, 11784</v>
      </c>
      <c r="AZ398" s="96" t="str">
        <f>IFERROR(VLOOKUP(Table1[[#This Row],[RespondentID]],'All Data'!$A:$CO,91,FALSE),"unknown")</f>
        <v>White</v>
      </c>
      <c r="BA398" s="96" t="str">
        <f>IFERROR(VLOOKUP(Table1[[#This Row],[RespondentID]],'All Data'!$A:$CO,92,FALSE),"unknown")</f>
        <v>Not Hispanic or Latino</v>
      </c>
      <c r="BB398" s="96" t="str">
        <f>IFERROR(VLOOKUP(Table1[[#This Row],[RespondentID]],'All Data'!$A:$CO,93,FALSE),"unknown")</f>
        <v>English</v>
      </c>
      <c r="BC398" s="96" t="str">
        <f>IFERROR(VLOOKUP(Table1[[#This Row],[RespondentID]],'All Data'!$A:$CW,94,FALSE),"unknown")</f>
        <v>Over $125,000</v>
      </c>
      <c r="BD398" s="96" t="str">
        <f>IFERROR(VLOOKUP(Table1[[#This Row],[RespondentID]],'All Data'!$A:$CW,95,FALSE),"unknown")</f>
        <v>College graduate</v>
      </c>
      <c r="BE398" s="96" t="str">
        <f>IFERROR(VLOOKUP(Table1[[#This Row],[RespondentID]],'All Data'!$A:$CW,96,FALSE),"unknown")</f>
        <v>Employed for wages</v>
      </c>
      <c r="BF398" s="96" t="str">
        <f>IFERROR(VLOOKUP(Table1[[#This Row],[RespondentID]],'All Data'!$A:$CW,97,FALSE),"unknown")</f>
        <v>Yes</v>
      </c>
      <c r="BG398" s="96" t="str">
        <f>IFERROR(VLOOKUP(Table1[[#This Row],[RespondentID]],'All Data'!$A:$CW,98,FALSE),"unknown")</f>
        <v>Private/Commercial</v>
      </c>
      <c r="BH398" s="96" t="str">
        <f>IFERROR(VLOOKUP(Table1[[#This Row],[RespondentID]],'All Data'!$A:$CW,99,FALSE),"unknown")</f>
        <v>Yes</v>
      </c>
    </row>
    <row r="399" spans="1:60">
      <c r="A399">
        <v>18032096622</v>
      </c>
      <c r="D399" t="s">
        <v>51</v>
      </c>
      <c r="R399" t="s">
        <v>62</v>
      </c>
      <c r="U399" s="109">
        <f t="shared" si="138"/>
        <v>2</v>
      </c>
      <c r="V399" s="109">
        <f t="shared" si="139"/>
        <v>1.5</v>
      </c>
      <c r="W399"/>
      <c r="X399" s="109">
        <f t="shared" si="140"/>
        <v>0</v>
      </c>
      <c r="Y399" s="109">
        <f t="shared" si="141"/>
        <v>0</v>
      </c>
      <c r="Z399" s="109">
        <f t="shared" si="142"/>
        <v>1</v>
      </c>
      <c r="AA399" s="109">
        <f t="shared" si="143"/>
        <v>0</v>
      </c>
      <c r="AB399" s="109">
        <f t="shared" si="144"/>
        <v>0</v>
      </c>
      <c r="AC399" s="109">
        <f t="shared" si="145"/>
        <v>0</v>
      </c>
      <c r="AD399" s="109">
        <f t="shared" si="146"/>
        <v>0</v>
      </c>
      <c r="AE399" s="109">
        <f t="shared" si="147"/>
        <v>0</v>
      </c>
      <c r="AF399" s="109">
        <f t="shared" si="148"/>
        <v>0</v>
      </c>
      <c r="AG399" s="109">
        <f t="shared" si="149"/>
        <v>0</v>
      </c>
      <c r="AH399" s="109">
        <f t="shared" si="150"/>
        <v>0</v>
      </c>
      <c r="AI399" s="109">
        <f t="shared" si="151"/>
        <v>0</v>
      </c>
      <c r="AJ399" s="109">
        <f t="shared" si="152"/>
        <v>0</v>
      </c>
      <c r="AK399" s="109">
        <f t="shared" si="153"/>
        <v>0</v>
      </c>
      <c r="AL399" s="109">
        <f t="shared" si="154"/>
        <v>0</v>
      </c>
      <c r="AM399" s="109">
        <f t="shared" si="155"/>
        <v>0</v>
      </c>
      <c r="AN399" s="109">
        <f t="shared" si="156"/>
        <v>1</v>
      </c>
      <c r="AO399" s="109">
        <f t="shared" si="157"/>
        <v>0</v>
      </c>
      <c r="AP399"/>
      <c r="AQ399"/>
      <c r="AR399" s="109">
        <f t="shared" si="158"/>
        <v>2</v>
      </c>
      <c r="AS399" s="109">
        <f t="shared" si="159"/>
        <v>2</v>
      </c>
      <c r="AT399" s="109" t="str">
        <f t="shared" si="160"/>
        <v>Correct</v>
      </c>
      <c r="AV399" s="96" t="str">
        <f>IFERROR(VLOOKUP(Table1[[#This Row],[RespondentID]],'All Data'!$A:$CO,87,FALSE),"unknown")</f>
        <v>Woman</v>
      </c>
      <c r="AW399" s="96" t="str">
        <f>IFERROR(VLOOKUP(Table1[[#This Row],[RespondentID]],'All Data'!$A:$CO,88,FALSE),"unknown")</f>
        <v>55-64 years</v>
      </c>
      <c r="AX399" s="96" t="str">
        <f>IFERROR(VLOOKUP(Table1[[#This Row],[RespondentID]],'All Data'!$A:$CO,89,FALSE),"unknown")</f>
        <v>Nassau</v>
      </c>
      <c r="AY399" s="96" t="str">
        <f>IFERROR(VLOOKUP(Table1[[#This Row],[RespondentID]],'All Data'!$A:$CO,90,FALSE),"unknown")</f>
        <v>Great Neck, 11021</v>
      </c>
      <c r="AZ399" s="96">
        <f>IFERROR(VLOOKUP(Table1[[#This Row],[RespondentID]],'All Data'!$A:$CO,91,FALSE),"unknown")</f>
        <v>0</v>
      </c>
      <c r="BA399" s="96">
        <f>IFERROR(VLOOKUP(Table1[[#This Row],[RespondentID]],'All Data'!$A:$CO,92,FALSE),"unknown")</f>
        <v>0</v>
      </c>
      <c r="BB399" s="96">
        <f>IFERROR(VLOOKUP(Table1[[#This Row],[RespondentID]],'All Data'!$A:$CO,93,FALSE),"unknown")</f>
        <v>0</v>
      </c>
      <c r="BC399" s="96">
        <f>IFERROR(VLOOKUP(Table1[[#This Row],[RespondentID]],'All Data'!$A:$CW,94,FALSE),"unknown")</f>
        <v>0</v>
      </c>
      <c r="BD399" s="96">
        <f>IFERROR(VLOOKUP(Table1[[#This Row],[RespondentID]],'All Data'!$A:$CW,95,FALSE),"unknown")</f>
        <v>0</v>
      </c>
      <c r="BE399" s="96">
        <f>IFERROR(VLOOKUP(Table1[[#This Row],[RespondentID]],'All Data'!$A:$CW,96,FALSE),"unknown")</f>
        <v>0</v>
      </c>
      <c r="BF399" s="96">
        <f>IFERROR(VLOOKUP(Table1[[#This Row],[RespondentID]],'All Data'!$A:$CW,97,FALSE),"unknown")</f>
        <v>0</v>
      </c>
      <c r="BG399" s="96">
        <f>IFERROR(VLOOKUP(Table1[[#This Row],[RespondentID]],'All Data'!$A:$CW,98,FALSE),"unknown")</f>
        <v>0</v>
      </c>
      <c r="BH399" s="96">
        <f>IFERROR(VLOOKUP(Table1[[#This Row],[RespondentID]],'All Data'!$A:$CW,99,FALSE),"unknown")</f>
        <v>0</v>
      </c>
    </row>
    <row r="400" spans="1:60">
      <c r="A400">
        <v>114462311070</v>
      </c>
      <c r="B400" s="105"/>
      <c r="C400" s="106"/>
      <c r="D400" s="106"/>
      <c r="E400" s="106"/>
      <c r="F400" s="106"/>
      <c r="G400" s="106"/>
      <c r="H400" s="106"/>
      <c r="I400" s="106"/>
      <c r="J400" s="106"/>
      <c r="K400" s="106"/>
      <c r="L400" s="106"/>
      <c r="M400" s="106"/>
      <c r="N400" s="106"/>
      <c r="O400" s="106"/>
      <c r="P400" s="106"/>
      <c r="Q400" s="106"/>
      <c r="R400" s="106"/>
      <c r="S400" s="106"/>
      <c r="U400" s="109">
        <f t="shared" si="138"/>
        <v>0</v>
      </c>
      <c r="V400" s="109" t="e">
        <f t="shared" si="139"/>
        <v>#DIV/0!</v>
      </c>
      <c r="W400"/>
      <c r="X400" s="109">
        <f t="shared" si="140"/>
        <v>0</v>
      </c>
      <c r="Y400" s="109">
        <f t="shared" si="141"/>
        <v>0</v>
      </c>
      <c r="Z400" s="109">
        <f t="shared" si="142"/>
        <v>0</v>
      </c>
      <c r="AA400" s="109">
        <f t="shared" si="143"/>
        <v>0</v>
      </c>
      <c r="AB400" s="109">
        <f t="shared" si="144"/>
        <v>0</v>
      </c>
      <c r="AC400" s="109">
        <f t="shared" si="145"/>
        <v>0</v>
      </c>
      <c r="AD400" s="109">
        <f t="shared" si="146"/>
        <v>0</v>
      </c>
      <c r="AE400" s="109">
        <f t="shared" si="147"/>
        <v>0</v>
      </c>
      <c r="AF400" s="109">
        <f t="shared" si="148"/>
        <v>0</v>
      </c>
      <c r="AG400" s="109">
        <f t="shared" si="149"/>
        <v>0</v>
      </c>
      <c r="AH400" s="109">
        <f t="shared" si="150"/>
        <v>0</v>
      </c>
      <c r="AI400" s="109">
        <f t="shared" si="151"/>
        <v>0</v>
      </c>
      <c r="AJ400" s="109">
        <f t="shared" si="152"/>
        <v>0</v>
      </c>
      <c r="AK400" s="109">
        <f t="shared" si="153"/>
        <v>0</v>
      </c>
      <c r="AL400" s="109">
        <f t="shared" si="154"/>
        <v>0</v>
      </c>
      <c r="AM400" s="109">
        <f t="shared" si="155"/>
        <v>0</v>
      </c>
      <c r="AN400" s="109">
        <f t="shared" si="156"/>
        <v>0</v>
      </c>
      <c r="AO400" s="109">
        <f t="shared" si="157"/>
        <v>0</v>
      </c>
      <c r="AP400"/>
      <c r="AQ400"/>
      <c r="AR400" s="109">
        <f t="shared" si="158"/>
        <v>0</v>
      </c>
      <c r="AS400" s="109">
        <f t="shared" si="159"/>
        <v>0</v>
      </c>
      <c r="AT400" s="109" t="str">
        <f t="shared" si="160"/>
        <v>Correct</v>
      </c>
      <c r="AV400" s="96">
        <f>IFERROR(VLOOKUP(Table1[[#This Row],[RespondentID]],'All Data'!$A:$CO,87,FALSE),"unknown")</f>
        <v>0</v>
      </c>
      <c r="AW400" s="96">
        <f>IFERROR(VLOOKUP(Table1[[#This Row],[RespondentID]],'All Data'!$A:$CO,88,FALSE),"unknown")</f>
        <v>0</v>
      </c>
      <c r="AX400" s="96">
        <f>IFERROR(VLOOKUP(Table1[[#This Row],[RespondentID]],'All Data'!$A:$CO,89,FALSE),"unknown")</f>
        <v>0</v>
      </c>
      <c r="AY400" s="96" t="str">
        <f>IFERROR(VLOOKUP(Table1[[#This Row],[RespondentID]],'All Data'!$A:$CO,90,FALSE),"unknown")</f>
        <v>Baldwin Harbor, 11510</v>
      </c>
      <c r="AZ400" s="96">
        <f>IFERROR(VLOOKUP(Table1[[#This Row],[RespondentID]],'All Data'!$A:$CO,91,FALSE),"unknown")</f>
        <v>0</v>
      </c>
      <c r="BA400" s="96">
        <f>IFERROR(VLOOKUP(Table1[[#This Row],[RespondentID]],'All Data'!$A:$CO,92,FALSE),"unknown")</f>
        <v>0</v>
      </c>
      <c r="BB400" s="96">
        <f>IFERROR(VLOOKUP(Table1[[#This Row],[RespondentID]],'All Data'!$A:$CO,93,FALSE),"unknown")</f>
        <v>0</v>
      </c>
      <c r="BC400" s="96">
        <f>IFERROR(VLOOKUP(Table1[[#This Row],[RespondentID]],'All Data'!$A:$CW,94,FALSE),"unknown")</f>
        <v>0</v>
      </c>
      <c r="BD400" s="96">
        <f>IFERROR(VLOOKUP(Table1[[#This Row],[RespondentID]],'All Data'!$A:$CW,95,FALSE),"unknown")</f>
        <v>0</v>
      </c>
      <c r="BE400" s="96">
        <f>IFERROR(VLOOKUP(Table1[[#This Row],[RespondentID]],'All Data'!$A:$CW,96,FALSE),"unknown")</f>
        <v>0</v>
      </c>
      <c r="BF400" s="96">
        <f>IFERROR(VLOOKUP(Table1[[#This Row],[RespondentID]],'All Data'!$A:$CW,97,FALSE),"unknown")</f>
        <v>0</v>
      </c>
      <c r="BG400" s="96">
        <f>IFERROR(VLOOKUP(Table1[[#This Row],[RespondentID]],'All Data'!$A:$CW,98,FALSE),"unknown")</f>
        <v>0</v>
      </c>
      <c r="BH400" s="96">
        <f>IFERROR(VLOOKUP(Table1[[#This Row],[RespondentID]],'All Data'!$A:$CW,99,FALSE),"unknown")</f>
        <v>0</v>
      </c>
    </row>
    <row r="401" spans="1:60">
      <c r="A401">
        <v>114416368418</v>
      </c>
      <c r="B401" s="105"/>
      <c r="C401" s="106"/>
      <c r="D401" s="106"/>
      <c r="E401" s="106"/>
      <c r="F401" s="106"/>
      <c r="G401" s="106"/>
      <c r="H401" s="106"/>
      <c r="I401" s="106"/>
      <c r="J401" s="106"/>
      <c r="K401" s="106"/>
      <c r="L401" s="106"/>
      <c r="M401" s="106"/>
      <c r="N401" s="106"/>
      <c r="O401" s="106"/>
      <c r="P401" s="106"/>
      <c r="Q401" s="106"/>
      <c r="R401" s="106"/>
      <c r="S401" s="106"/>
      <c r="U401" s="109">
        <f t="shared" si="138"/>
        <v>0</v>
      </c>
      <c r="V401" s="109" t="e">
        <f t="shared" si="139"/>
        <v>#DIV/0!</v>
      </c>
      <c r="W401"/>
      <c r="X401" s="109">
        <f t="shared" si="140"/>
        <v>0</v>
      </c>
      <c r="Y401" s="109">
        <f t="shared" si="141"/>
        <v>0</v>
      </c>
      <c r="Z401" s="109">
        <f t="shared" si="142"/>
        <v>0</v>
      </c>
      <c r="AA401" s="109">
        <f t="shared" si="143"/>
        <v>0</v>
      </c>
      <c r="AB401" s="109">
        <f t="shared" si="144"/>
        <v>0</v>
      </c>
      <c r="AC401" s="109">
        <f t="shared" si="145"/>
        <v>0</v>
      </c>
      <c r="AD401" s="109">
        <f t="shared" si="146"/>
        <v>0</v>
      </c>
      <c r="AE401" s="109">
        <f t="shared" si="147"/>
        <v>0</v>
      </c>
      <c r="AF401" s="109">
        <f t="shared" si="148"/>
        <v>0</v>
      </c>
      <c r="AG401" s="109">
        <f t="shared" si="149"/>
        <v>0</v>
      </c>
      <c r="AH401" s="109">
        <f t="shared" si="150"/>
        <v>0</v>
      </c>
      <c r="AI401" s="109">
        <f t="shared" si="151"/>
        <v>0</v>
      </c>
      <c r="AJ401" s="109">
        <f t="shared" si="152"/>
        <v>0</v>
      </c>
      <c r="AK401" s="109">
        <f t="shared" si="153"/>
        <v>0</v>
      </c>
      <c r="AL401" s="109">
        <f t="shared" si="154"/>
        <v>0</v>
      </c>
      <c r="AM401" s="109">
        <f t="shared" si="155"/>
        <v>0</v>
      </c>
      <c r="AN401" s="109">
        <f t="shared" si="156"/>
        <v>0</v>
      </c>
      <c r="AO401" s="109">
        <f t="shared" si="157"/>
        <v>0</v>
      </c>
      <c r="AP401"/>
      <c r="AQ401"/>
      <c r="AR401" s="109">
        <f t="shared" si="158"/>
        <v>0</v>
      </c>
      <c r="AS401" s="109">
        <f t="shared" si="159"/>
        <v>0</v>
      </c>
      <c r="AT401" s="109" t="str">
        <f t="shared" si="160"/>
        <v>Correct</v>
      </c>
      <c r="AV401" s="96" t="str">
        <f>IFERROR(VLOOKUP(Table1[[#This Row],[RespondentID]],'All Data'!$A:$CO,87,FALSE),"unknown")</f>
        <v>Woman</v>
      </c>
      <c r="AW401" s="96" t="str">
        <f>IFERROR(VLOOKUP(Table1[[#This Row],[RespondentID]],'All Data'!$A:$CO,88,FALSE),"unknown")</f>
        <v>25-34 years</v>
      </c>
      <c r="AX401" s="96" t="str">
        <f>IFERROR(VLOOKUP(Table1[[#This Row],[RespondentID]],'All Data'!$A:$CO,89,FALSE),"unknown")</f>
        <v>Suffolk</v>
      </c>
      <c r="AY401" s="96" t="str">
        <f>IFERROR(VLOOKUP(Table1[[#This Row],[RespondentID]],'All Data'!$A:$CO,90,FALSE),"unknown")</f>
        <v>Islip, 11751</v>
      </c>
      <c r="AZ401" s="96" t="str">
        <f>IFERROR(VLOOKUP(Table1[[#This Row],[RespondentID]],'All Data'!$A:$CO,91,FALSE),"unknown")</f>
        <v>White</v>
      </c>
      <c r="BA401" s="96" t="str">
        <f>IFERROR(VLOOKUP(Table1[[#This Row],[RespondentID]],'All Data'!$A:$CO,92,FALSE),"unknown")</f>
        <v>Hispanic or Latino</v>
      </c>
      <c r="BB401" s="96" t="str">
        <f>IFERROR(VLOOKUP(Table1[[#This Row],[RespondentID]],'All Data'!$A:$CO,93,FALSE),"unknown")</f>
        <v>Spanish</v>
      </c>
      <c r="BC401" s="96" t="str">
        <f>IFERROR(VLOOKUP(Table1[[#This Row],[RespondentID]],'All Data'!$A:$CW,94,FALSE),"unknown")</f>
        <v>$0-$19,999</v>
      </c>
      <c r="BD401" s="96" t="str">
        <f>IFERROR(VLOOKUP(Table1[[#This Row],[RespondentID]],'All Data'!$A:$CW,95,FALSE),"unknown")</f>
        <v>K-8 grade</v>
      </c>
      <c r="BE401" s="96" t="str">
        <f>IFERROR(VLOOKUP(Table1[[#This Row],[RespondentID]],'All Data'!$A:$CW,96,FALSE),"unknown")</f>
        <v>Self-employed</v>
      </c>
      <c r="BF401" s="96" t="str">
        <f>IFERROR(VLOOKUP(Table1[[#This Row],[RespondentID]],'All Data'!$A:$CW,97,FALSE),"unknown")</f>
        <v>No</v>
      </c>
      <c r="BG401" s="96">
        <f>IFERROR(VLOOKUP(Table1[[#This Row],[RespondentID]],'All Data'!$A:$CW,98,FALSE),"unknown")</f>
        <v>0</v>
      </c>
      <c r="BH401" s="96" t="str">
        <f>IFERROR(VLOOKUP(Table1[[#This Row],[RespondentID]],'All Data'!$A:$CW,99,FALSE),"unknown")</f>
        <v>Yes</v>
      </c>
    </row>
    <row r="402" spans="1:60">
      <c r="A402">
        <v>18046504361</v>
      </c>
      <c r="B402" s="83"/>
      <c r="C402" s="82"/>
      <c r="D402" s="82"/>
      <c r="F402" t="s">
        <v>52</v>
      </c>
      <c r="N402" t="s">
        <v>24</v>
      </c>
      <c r="S402" t="s">
        <v>63</v>
      </c>
      <c r="U402" s="109">
        <f t="shared" si="138"/>
        <v>3</v>
      </c>
      <c r="V402" s="109">
        <f t="shared" si="139"/>
        <v>1</v>
      </c>
      <c r="W402"/>
      <c r="X402" s="109">
        <f t="shared" si="140"/>
        <v>0</v>
      </c>
      <c r="Y402" s="109">
        <f t="shared" si="141"/>
        <v>0</v>
      </c>
      <c r="Z402" s="109">
        <f t="shared" si="142"/>
        <v>0</v>
      </c>
      <c r="AA402" s="109">
        <f t="shared" si="143"/>
        <v>0</v>
      </c>
      <c r="AB402" s="109">
        <f t="shared" si="144"/>
        <v>1</v>
      </c>
      <c r="AC402" s="109">
        <f t="shared" si="145"/>
        <v>0</v>
      </c>
      <c r="AD402" s="109">
        <f t="shared" si="146"/>
        <v>0</v>
      </c>
      <c r="AE402" s="109">
        <f t="shared" si="147"/>
        <v>0</v>
      </c>
      <c r="AF402" s="109">
        <f t="shared" si="148"/>
        <v>0</v>
      </c>
      <c r="AG402" s="109">
        <f t="shared" si="149"/>
        <v>0</v>
      </c>
      <c r="AH402" s="109">
        <f t="shared" si="150"/>
        <v>0</v>
      </c>
      <c r="AI402" s="109">
        <f t="shared" si="151"/>
        <v>0</v>
      </c>
      <c r="AJ402" s="109">
        <f t="shared" si="152"/>
        <v>1</v>
      </c>
      <c r="AK402" s="109">
        <f t="shared" si="153"/>
        <v>0</v>
      </c>
      <c r="AL402" s="109">
        <f t="shared" si="154"/>
        <v>0</v>
      </c>
      <c r="AM402" s="109">
        <f t="shared" si="155"/>
        <v>0</v>
      </c>
      <c r="AN402" s="109">
        <f t="shared" si="156"/>
        <v>0</v>
      </c>
      <c r="AO402" s="109">
        <f t="shared" si="157"/>
        <v>1</v>
      </c>
      <c r="AP402"/>
      <c r="AQ402"/>
      <c r="AR402" s="109">
        <f t="shared" si="158"/>
        <v>3</v>
      </c>
      <c r="AS402" s="109">
        <f t="shared" si="159"/>
        <v>3</v>
      </c>
      <c r="AT402" s="109" t="str">
        <f t="shared" si="160"/>
        <v>Correct</v>
      </c>
      <c r="AV402" s="96" t="str">
        <f>IFERROR(VLOOKUP(Table1[[#This Row],[RespondentID]],'All Data'!$A:$CO,87,FALSE),"unknown")</f>
        <v>Woman</v>
      </c>
      <c r="AW402" s="96" t="str">
        <f>IFERROR(VLOOKUP(Table1[[#This Row],[RespondentID]],'All Data'!$A:$CO,88,FALSE),"unknown")</f>
        <v>25-34 years</v>
      </c>
      <c r="AX402" s="96" t="str">
        <f>IFERROR(VLOOKUP(Table1[[#This Row],[RespondentID]],'All Data'!$A:$CO,89,FALSE),"unknown")</f>
        <v>Suffolk</v>
      </c>
      <c r="AY402" s="96" t="str">
        <f>IFERROR(VLOOKUP(Table1[[#This Row],[RespondentID]],'All Data'!$A:$CO,90,FALSE),"unknown")</f>
        <v>Coram, 11727</v>
      </c>
      <c r="AZ402" s="96" t="str">
        <f>IFERROR(VLOOKUP(Table1[[#This Row],[RespondentID]],'All Data'!$A:$CO,91,FALSE),"unknown")</f>
        <v>Other (please specify)</v>
      </c>
      <c r="BA402" s="96" t="str">
        <f>IFERROR(VLOOKUP(Table1[[#This Row],[RespondentID]],'All Data'!$A:$CO,92,FALSE),"unknown")</f>
        <v>Hispanic or Latino</v>
      </c>
      <c r="BB402" s="96" t="str">
        <f>IFERROR(VLOOKUP(Table1[[#This Row],[RespondentID]],'All Data'!$A:$CO,93,FALSE),"unknown")</f>
        <v>English, Spanish</v>
      </c>
      <c r="BC402" s="96" t="str">
        <f>IFERROR(VLOOKUP(Table1[[#This Row],[RespondentID]],'All Data'!$A:$CW,94,FALSE),"unknown")</f>
        <v>$75,000 to $125,000</v>
      </c>
      <c r="BD402" s="96" t="str">
        <f>IFERROR(VLOOKUP(Table1[[#This Row],[RespondentID]],'All Data'!$A:$CW,95,FALSE),"unknown")</f>
        <v>College graduate</v>
      </c>
      <c r="BE402" s="96" t="str">
        <f>IFERROR(VLOOKUP(Table1[[#This Row],[RespondentID]],'All Data'!$A:$CW,96,FALSE),"unknown")</f>
        <v>Self-employed</v>
      </c>
      <c r="BF402" s="96" t="str">
        <f>IFERROR(VLOOKUP(Table1[[#This Row],[RespondentID]],'All Data'!$A:$CW,97,FALSE),"unknown")</f>
        <v>Yes</v>
      </c>
      <c r="BG402" s="96" t="str">
        <f>IFERROR(VLOOKUP(Table1[[#This Row],[RespondentID]],'All Data'!$A:$CW,98,FALSE),"unknown")</f>
        <v>Medicaid</v>
      </c>
      <c r="BH402" s="96" t="str">
        <f>IFERROR(VLOOKUP(Table1[[#This Row],[RespondentID]],'All Data'!$A:$CW,99,FALSE),"unknown")</f>
        <v>Yes</v>
      </c>
    </row>
    <row r="403" spans="1:60">
      <c r="A403">
        <v>18046504101</v>
      </c>
      <c r="B403" s="83"/>
      <c r="C403" s="82"/>
      <c r="D403" s="82"/>
      <c r="E403" t="s">
        <v>17</v>
      </c>
      <c r="M403" t="s">
        <v>59</v>
      </c>
      <c r="N403" t="s">
        <v>24</v>
      </c>
      <c r="U403" s="109">
        <f t="shared" si="138"/>
        <v>3</v>
      </c>
      <c r="V403" s="109">
        <f t="shared" si="139"/>
        <v>1</v>
      </c>
      <c r="W403"/>
      <c r="X403" s="109">
        <f t="shared" si="140"/>
        <v>0</v>
      </c>
      <c r="Y403" s="109">
        <f t="shared" si="141"/>
        <v>0</v>
      </c>
      <c r="Z403" s="109">
        <f t="shared" si="142"/>
        <v>0</v>
      </c>
      <c r="AA403" s="109">
        <f t="shared" si="143"/>
        <v>1</v>
      </c>
      <c r="AB403" s="109">
        <f t="shared" si="144"/>
        <v>0</v>
      </c>
      <c r="AC403" s="109">
        <f t="shared" si="145"/>
        <v>0</v>
      </c>
      <c r="AD403" s="109">
        <f t="shared" si="146"/>
        <v>0</v>
      </c>
      <c r="AE403" s="109">
        <f t="shared" si="147"/>
        <v>0</v>
      </c>
      <c r="AF403" s="109">
        <f t="shared" si="148"/>
        <v>0</v>
      </c>
      <c r="AG403" s="109">
        <f t="shared" si="149"/>
        <v>0</v>
      </c>
      <c r="AH403" s="109">
        <f t="shared" si="150"/>
        <v>0</v>
      </c>
      <c r="AI403" s="109">
        <f t="shared" si="151"/>
        <v>1</v>
      </c>
      <c r="AJ403" s="109">
        <f t="shared" si="152"/>
        <v>1</v>
      </c>
      <c r="AK403" s="109">
        <f t="shared" si="153"/>
        <v>0</v>
      </c>
      <c r="AL403" s="109">
        <f t="shared" si="154"/>
        <v>0</v>
      </c>
      <c r="AM403" s="109">
        <f t="shared" si="155"/>
        <v>0</v>
      </c>
      <c r="AN403" s="109">
        <f t="shared" si="156"/>
        <v>0</v>
      </c>
      <c r="AO403" s="109">
        <f t="shared" si="157"/>
        <v>0</v>
      </c>
      <c r="AP403"/>
      <c r="AQ403"/>
      <c r="AR403" s="109">
        <f t="shared" si="158"/>
        <v>3</v>
      </c>
      <c r="AS403" s="109">
        <f t="shared" si="159"/>
        <v>3</v>
      </c>
      <c r="AT403" s="109" t="str">
        <f t="shared" si="160"/>
        <v>Correct</v>
      </c>
      <c r="AV403" s="96" t="str">
        <f>IFERROR(VLOOKUP(Table1[[#This Row],[RespondentID]],'All Data'!$A:$CO,87,FALSE),"unknown")</f>
        <v>Woman</v>
      </c>
      <c r="AW403" s="96" t="str">
        <f>IFERROR(VLOOKUP(Table1[[#This Row],[RespondentID]],'All Data'!$A:$CO,88,FALSE),"unknown")</f>
        <v>34-44 years</v>
      </c>
      <c r="AX403" s="96" t="str">
        <f>IFERROR(VLOOKUP(Table1[[#This Row],[RespondentID]],'All Data'!$A:$CO,89,FALSE),"unknown")</f>
        <v>Suffolk</v>
      </c>
      <c r="AY403" s="96" t="str">
        <f>IFERROR(VLOOKUP(Table1[[#This Row],[RespondentID]],'All Data'!$A:$CO,90,FALSE),"unknown")</f>
        <v>Coram, 11727</v>
      </c>
      <c r="AZ403" s="96" t="str">
        <f>IFERROR(VLOOKUP(Table1[[#This Row],[RespondentID]],'All Data'!$A:$CO,91,FALSE),"unknown")</f>
        <v>White</v>
      </c>
      <c r="BA403" s="96" t="str">
        <f>IFERROR(VLOOKUP(Table1[[#This Row],[RespondentID]],'All Data'!$A:$CO,92,FALSE),"unknown")</f>
        <v>Hispanic or Latino</v>
      </c>
      <c r="BB403" s="96" t="str">
        <f>IFERROR(VLOOKUP(Table1[[#This Row],[RespondentID]],'All Data'!$A:$CO,93,FALSE),"unknown")</f>
        <v>English, Spanish</v>
      </c>
      <c r="BC403" s="96" t="str">
        <f>IFERROR(VLOOKUP(Table1[[#This Row],[RespondentID]],'All Data'!$A:$CW,94,FALSE),"unknown")</f>
        <v>$75,000 to $125,000</v>
      </c>
      <c r="BD403" s="96" t="str">
        <f>IFERROR(VLOOKUP(Table1[[#This Row],[RespondentID]],'All Data'!$A:$CW,95,FALSE),"unknown")</f>
        <v>College graduate</v>
      </c>
      <c r="BE403" s="96" t="str">
        <f>IFERROR(VLOOKUP(Table1[[#This Row],[RespondentID]],'All Data'!$A:$CW,96,FALSE),"unknown")</f>
        <v>Self-employed</v>
      </c>
      <c r="BF403" s="96" t="str">
        <f>IFERROR(VLOOKUP(Table1[[#This Row],[RespondentID]],'All Data'!$A:$CW,97,FALSE),"unknown")</f>
        <v>Yes</v>
      </c>
      <c r="BG403" s="96" t="str">
        <f>IFERROR(VLOOKUP(Table1[[#This Row],[RespondentID]],'All Data'!$A:$CW,98,FALSE),"unknown")</f>
        <v>Medicaid</v>
      </c>
      <c r="BH403" s="96" t="str">
        <f>IFERROR(VLOOKUP(Table1[[#This Row],[RespondentID]],'All Data'!$A:$CW,99,FALSE),"unknown")</f>
        <v>Yes</v>
      </c>
    </row>
    <row r="404" spans="1:60">
      <c r="A404">
        <v>18038331097</v>
      </c>
      <c r="B404" s="83"/>
      <c r="C404" s="82"/>
      <c r="D404" s="82"/>
      <c r="U404" s="109">
        <f t="shared" si="138"/>
        <v>0</v>
      </c>
      <c r="V404" s="109" t="e">
        <f t="shared" si="139"/>
        <v>#DIV/0!</v>
      </c>
      <c r="W404"/>
      <c r="X404" s="109">
        <f t="shared" si="140"/>
        <v>0</v>
      </c>
      <c r="Y404" s="109">
        <f t="shared" si="141"/>
        <v>0</v>
      </c>
      <c r="Z404" s="109">
        <f t="shared" si="142"/>
        <v>0</v>
      </c>
      <c r="AA404" s="109">
        <f t="shared" si="143"/>
        <v>0</v>
      </c>
      <c r="AB404" s="109">
        <f t="shared" si="144"/>
        <v>0</v>
      </c>
      <c r="AC404" s="109">
        <f t="shared" si="145"/>
        <v>0</v>
      </c>
      <c r="AD404" s="109">
        <f t="shared" si="146"/>
        <v>0</v>
      </c>
      <c r="AE404" s="109">
        <f t="shared" si="147"/>
        <v>0</v>
      </c>
      <c r="AF404" s="109">
        <f t="shared" si="148"/>
        <v>0</v>
      </c>
      <c r="AG404" s="109">
        <f t="shared" si="149"/>
        <v>0</v>
      </c>
      <c r="AH404" s="109">
        <f t="shared" si="150"/>
        <v>0</v>
      </c>
      <c r="AI404" s="109">
        <f t="shared" si="151"/>
        <v>0</v>
      </c>
      <c r="AJ404" s="109">
        <f t="shared" si="152"/>
        <v>0</v>
      </c>
      <c r="AK404" s="109">
        <f t="shared" si="153"/>
        <v>0</v>
      </c>
      <c r="AL404" s="109">
        <f t="shared" si="154"/>
        <v>0</v>
      </c>
      <c r="AM404" s="109">
        <f t="shared" si="155"/>
        <v>0</v>
      </c>
      <c r="AN404" s="109">
        <f t="shared" si="156"/>
        <v>0</v>
      </c>
      <c r="AO404" s="109">
        <f t="shared" si="157"/>
        <v>0</v>
      </c>
      <c r="AP404"/>
      <c r="AQ404"/>
      <c r="AR404" s="109">
        <f t="shared" si="158"/>
        <v>0</v>
      </c>
      <c r="AS404" s="109">
        <f t="shared" si="159"/>
        <v>0</v>
      </c>
      <c r="AT404" s="109" t="str">
        <f t="shared" si="160"/>
        <v>Correct</v>
      </c>
      <c r="AV404" s="96" t="str">
        <f>IFERROR(VLOOKUP(Table1[[#This Row],[RespondentID]],'All Data'!$A:$CO,87,FALSE),"unknown")</f>
        <v>Man</v>
      </c>
      <c r="AW404" s="96" t="str">
        <f>IFERROR(VLOOKUP(Table1[[#This Row],[RespondentID]],'All Data'!$A:$CO,88,FALSE),"unknown")</f>
        <v>34-44 years</v>
      </c>
      <c r="AX404" s="96" t="str">
        <f>IFERROR(VLOOKUP(Table1[[#This Row],[RespondentID]],'All Data'!$A:$CO,89,FALSE),"unknown")</f>
        <v>Queens</v>
      </c>
      <c r="AY404" s="96">
        <f>IFERROR(VLOOKUP(Table1[[#This Row],[RespondentID]],'All Data'!$A:$CO,90,FALSE),"unknown")</f>
        <v>11358</v>
      </c>
      <c r="AZ404" s="96" t="str">
        <f>IFERROR(VLOOKUP(Table1[[#This Row],[RespondentID]],'All Data'!$A:$CO,91,FALSE),"unknown")</f>
        <v>Other (please specify)</v>
      </c>
      <c r="BA404" s="96" t="str">
        <f>IFERROR(VLOOKUP(Table1[[#This Row],[RespondentID]],'All Data'!$A:$CO,92,FALSE),"unknown")</f>
        <v>Hispanic or Latino</v>
      </c>
      <c r="BB404" s="96" t="str">
        <f>IFERROR(VLOOKUP(Table1[[#This Row],[RespondentID]],'All Data'!$A:$CO,93,FALSE),"unknown")</f>
        <v>Spanish</v>
      </c>
      <c r="BC404" s="96" t="str">
        <f>IFERROR(VLOOKUP(Table1[[#This Row],[RespondentID]],'All Data'!$A:$CW,94,FALSE),"unknown")</f>
        <v>$50,000 to $74,999</v>
      </c>
      <c r="BD404" s="96">
        <f>IFERROR(VLOOKUP(Table1[[#This Row],[RespondentID]],'All Data'!$A:$CW,95,FALSE),"unknown")</f>
        <v>0</v>
      </c>
      <c r="BE404" s="96">
        <f>IFERROR(VLOOKUP(Table1[[#This Row],[RespondentID]],'All Data'!$A:$CW,96,FALSE),"unknown")</f>
        <v>0</v>
      </c>
      <c r="BF404" s="96">
        <f>IFERROR(VLOOKUP(Table1[[#This Row],[RespondentID]],'All Data'!$A:$CW,97,FALSE),"unknown")</f>
        <v>0</v>
      </c>
      <c r="BG404" s="96">
        <f>IFERROR(VLOOKUP(Table1[[#This Row],[RespondentID]],'All Data'!$A:$CW,98,FALSE),"unknown")</f>
        <v>0</v>
      </c>
      <c r="BH404" s="96">
        <f>IFERROR(VLOOKUP(Table1[[#This Row],[RespondentID]],'All Data'!$A:$CW,99,FALSE),"unknown")</f>
        <v>0</v>
      </c>
    </row>
    <row r="405" spans="1:60">
      <c r="A405" s="108"/>
      <c r="B405" s="105"/>
      <c r="C405" s="106"/>
      <c r="D405" s="106"/>
      <c r="E405" s="106"/>
      <c r="F405" s="106"/>
      <c r="G405" s="106"/>
      <c r="H405" s="106"/>
      <c r="I405" s="106"/>
      <c r="J405" s="106"/>
      <c r="K405" s="106"/>
      <c r="L405" s="106"/>
      <c r="M405" s="106"/>
      <c r="N405" s="106"/>
      <c r="O405" s="106"/>
      <c r="P405" s="106"/>
      <c r="Q405" s="106"/>
      <c r="R405" s="106"/>
      <c r="S405" s="106"/>
      <c r="U405" s="109">
        <f t="shared" si="138"/>
        <v>0</v>
      </c>
      <c r="V405" s="109" t="e">
        <f t="shared" si="139"/>
        <v>#DIV/0!</v>
      </c>
      <c r="W405"/>
      <c r="X405" s="109">
        <f t="shared" si="140"/>
        <v>0</v>
      </c>
      <c r="Y405" s="109">
        <f t="shared" si="141"/>
        <v>0</v>
      </c>
      <c r="Z405" s="109">
        <f t="shared" si="142"/>
        <v>0</v>
      </c>
      <c r="AA405" s="109">
        <f t="shared" si="143"/>
        <v>0</v>
      </c>
      <c r="AB405" s="109">
        <f t="shared" si="144"/>
        <v>0</v>
      </c>
      <c r="AC405" s="109">
        <f t="shared" si="145"/>
        <v>0</v>
      </c>
      <c r="AD405" s="109">
        <f t="shared" si="146"/>
        <v>0</v>
      </c>
      <c r="AE405" s="109">
        <f t="shared" si="147"/>
        <v>0</v>
      </c>
      <c r="AF405" s="109">
        <f t="shared" si="148"/>
        <v>0</v>
      </c>
      <c r="AG405" s="109">
        <f t="shared" si="149"/>
        <v>0</v>
      </c>
      <c r="AH405" s="109">
        <f t="shared" si="150"/>
        <v>0</v>
      </c>
      <c r="AI405" s="109">
        <f t="shared" si="151"/>
        <v>0</v>
      </c>
      <c r="AJ405" s="109">
        <f t="shared" si="152"/>
        <v>0</v>
      </c>
      <c r="AK405" s="109">
        <f t="shared" si="153"/>
        <v>0</v>
      </c>
      <c r="AL405" s="109">
        <f t="shared" si="154"/>
        <v>0</v>
      </c>
      <c r="AM405" s="109">
        <f t="shared" si="155"/>
        <v>0</v>
      </c>
      <c r="AN405" s="109">
        <f t="shared" si="156"/>
        <v>0</v>
      </c>
      <c r="AO405" s="109">
        <f t="shared" si="157"/>
        <v>0</v>
      </c>
      <c r="AP405"/>
      <c r="AQ405"/>
      <c r="AR405" s="109">
        <f t="shared" si="158"/>
        <v>0</v>
      </c>
      <c r="AS405" s="109">
        <f t="shared" si="159"/>
        <v>0</v>
      </c>
      <c r="AT405" s="109" t="str">
        <f t="shared" si="160"/>
        <v>Correct</v>
      </c>
      <c r="AV405" s="96" t="str">
        <f>IFERROR(VLOOKUP(Table1[[#This Row],[RespondentID]],'All Data'!$A:$CO,87,FALSE),"unknown")</f>
        <v>unknown</v>
      </c>
      <c r="AW405" s="96" t="str">
        <f>IFERROR(VLOOKUP(Table1[[#This Row],[RespondentID]],'All Data'!$A:$CO,88,FALSE),"unknown")</f>
        <v>unknown</v>
      </c>
      <c r="AX405" s="96" t="str">
        <f>IFERROR(VLOOKUP(Table1[[#This Row],[RespondentID]],'All Data'!$A:$CO,89,FALSE),"unknown")</f>
        <v>unknown</v>
      </c>
      <c r="AY405" s="96" t="str">
        <f>IFERROR(VLOOKUP(Table1[[#This Row],[RespondentID]],'All Data'!$A:$CO,90,FALSE),"unknown")</f>
        <v>unknown</v>
      </c>
      <c r="AZ405" s="96" t="str">
        <f>IFERROR(VLOOKUP(Table1[[#This Row],[RespondentID]],'All Data'!$A:$CO,91,FALSE),"unknown")</f>
        <v>unknown</v>
      </c>
      <c r="BA405" s="96" t="str">
        <f>IFERROR(VLOOKUP(Table1[[#This Row],[RespondentID]],'All Data'!$A:$CO,92,FALSE),"unknown")</f>
        <v>unknown</v>
      </c>
      <c r="BB405" s="96" t="str">
        <f>IFERROR(VLOOKUP(Table1[[#This Row],[RespondentID]],'All Data'!$A:$CO,93,FALSE),"unknown")</f>
        <v>unknown</v>
      </c>
      <c r="BC405" s="96" t="str">
        <f>IFERROR(VLOOKUP(Table1[[#This Row],[RespondentID]],'All Data'!$A:$CW,94,FALSE),"unknown")</f>
        <v>unknown</v>
      </c>
      <c r="BD405" s="96" t="str">
        <f>IFERROR(VLOOKUP(Table1[[#This Row],[RespondentID]],'All Data'!$A:$CW,95,FALSE),"unknown")</f>
        <v>unknown</v>
      </c>
      <c r="BE405" s="96" t="str">
        <f>IFERROR(VLOOKUP(Table1[[#This Row],[RespondentID]],'All Data'!$A:$CW,96,FALSE),"unknown")</f>
        <v>unknown</v>
      </c>
      <c r="BF405" s="96" t="str">
        <f>IFERROR(VLOOKUP(Table1[[#This Row],[RespondentID]],'All Data'!$A:$CW,97,FALSE),"unknown")</f>
        <v>unknown</v>
      </c>
      <c r="BG405" s="96" t="str">
        <f>IFERROR(VLOOKUP(Table1[[#This Row],[RespondentID]],'All Data'!$A:$CW,98,FALSE),"unknown")</f>
        <v>unknown</v>
      </c>
      <c r="BH405" s="96" t="str">
        <f>IFERROR(VLOOKUP(Table1[[#This Row],[RespondentID]],'All Data'!$A:$CW,99,FALSE),"unknown")</f>
        <v>unknown</v>
      </c>
    </row>
    <row r="406" spans="1:60">
      <c r="A406" s="108"/>
      <c r="B406" s="105"/>
      <c r="C406" s="106"/>
      <c r="D406" s="106"/>
      <c r="E406" s="106"/>
      <c r="F406" s="106"/>
      <c r="G406" s="106"/>
      <c r="H406" s="106"/>
      <c r="I406" s="106"/>
      <c r="J406" s="106"/>
      <c r="K406" s="106"/>
      <c r="L406" s="106"/>
      <c r="M406" s="106"/>
      <c r="N406" s="106"/>
      <c r="O406" s="106"/>
      <c r="P406" s="106"/>
      <c r="Q406" s="106"/>
      <c r="R406" s="106"/>
      <c r="S406" s="106"/>
      <c r="U406" s="109">
        <f t="shared" si="138"/>
        <v>0</v>
      </c>
      <c r="V406" s="109" t="e">
        <f t="shared" si="139"/>
        <v>#DIV/0!</v>
      </c>
      <c r="W406"/>
      <c r="X406" s="109">
        <f t="shared" si="140"/>
        <v>0</v>
      </c>
      <c r="Y406" s="109">
        <f t="shared" si="141"/>
        <v>0</v>
      </c>
      <c r="Z406" s="109">
        <f t="shared" si="142"/>
        <v>0</v>
      </c>
      <c r="AA406" s="109">
        <f t="shared" si="143"/>
        <v>0</v>
      </c>
      <c r="AB406" s="109">
        <f t="shared" si="144"/>
        <v>0</v>
      </c>
      <c r="AC406" s="109">
        <f t="shared" si="145"/>
        <v>0</v>
      </c>
      <c r="AD406" s="109">
        <f t="shared" si="146"/>
        <v>0</v>
      </c>
      <c r="AE406" s="109">
        <f t="shared" si="147"/>
        <v>0</v>
      </c>
      <c r="AF406" s="109">
        <f t="shared" si="148"/>
        <v>0</v>
      </c>
      <c r="AG406" s="109">
        <f t="shared" si="149"/>
        <v>0</v>
      </c>
      <c r="AH406" s="109">
        <f t="shared" si="150"/>
        <v>0</v>
      </c>
      <c r="AI406" s="109">
        <f t="shared" si="151"/>
        <v>0</v>
      </c>
      <c r="AJ406" s="109">
        <f t="shared" si="152"/>
        <v>0</v>
      </c>
      <c r="AK406" s="109">
        <f t="shared" si="153"/>
        <v>0</v>
      </c>
      <c r="AL406" s="109">
        <f t="shared" si="154"/>
        <v>0</v>
      </c>
      <c r="AM406" s="109">
        <f t="shared" si="155"/>
        <v>0</v>
      </c>
      <c r="AN406" s="109">
        <f t="shared" si="156"/>
        <v>0</v>
      </c>
      <c r="AO406" s="109">
        <f t="shared" si="157"/>
        <v>0</v>
      </c>
      <c r="AP406"/>
      <c r="AQ406"/>
      <c r="AR406" s="109">
        <f t="shared" si="158"/>
        <v>0</v>
      </c>
      <c r="AS406" s="109">
        <f t="shared" si="159"/>
        <v>0</v>
      </c>
      <c r="AT406" s="109" t="str">
        <f t="shared" si="160"/>
        <v>Correct</v>
      </c>
      <c r="AV406" s="96" t="str">
        <f>IFERROR(VLOOKUP(Table1[[#This Row],[RespondentID]],'All Data'!$A:$CO,87,FALSE),"unknown")</f>
        <v>unknown</v>
      </c>
      <c r="AW406" s="96" t="str">
        <f>IFERROR(VLOOKUP(Table1[[#This Row],[RespondentID]],'All Data'!$A:$CO,88,FALSE),"unknown")</f>
        <v>unknown</v>
      </c>
      <c r="AX406" s="96" t="str">
        <f>IFERROR(VLOOKUP(Table1[[#This Row],[RespondentID]],'All Data'!$A:$CO,89,FALSE),"unknown")</f>
        <v>unknown</v>
      </c>
      <c r="AY406" s="96" t="str">
        <f>IFERROR(VLOOKUP(Table1[[#This Row],[RespondentID]],'All Data'!$A:$CO,90,FALSE),"unknown")</f>
        <v>unknown</v>
      </c>
      <c r="AZ406" s="96" t="str">
        <f>IFERROR(VLOOKUP(Table1[[#This Row],[RespondentID]],'All Data'!$A:$CO,91,FALSE),"unknown")</f>
        <v>unknown</v>
      </c>
      <c r="BA406" s="96" t="str">
        <f>IFERROR(VLOOKUP(Table1[[#This Row],[RespondentID]],'All Data'!$A:$CO,92,FALSE),"unknown")</f>
        <v>unknown</v>
      </c>
      <c r="BB406" s="96" t="str">
        <f>IFERROR(VLOOKUP(Table1[[#This Row],[RespondentID]],'All Data'!$A:$CO,93,FALSE),"unknown")</f>
        <v>unknown</v>
      </c>
      <c r="BC406" s="96" t="str">
        <f>IFERROR(VLOOKUP(Table1[[#This Row],[RespondentID]],'All Data'!$A:$CW,94,FALSE),"unknown")</f>
        <v>unknown</v>
      </c>
      <c r="BD406" s="96" t="str">
        <f>IFERROR(VLOOKUP(Table1[[#This Row],[RespondentID]],'All Data'!$A:$CW,95,FALSE),"unknown")</f>
        <v>unknown</v>
      </c>
      <c r="BE406" s="96" t="str">
        <f>IFERROR(VLOOKUP(Table1[[#This Row],[RespondentID]],'All Data'!$A:$CW,96,FALSE),"unknown")</f>
        <v>unknown</v>
      </c>
      <c r="BF406" s="96" t="str">
        <f>IFERROR(VLOOKUP(Table1[[#This Row],[RespondentID]],'All Data'!$A:$CW,97,FALSE),"unknown")</f>
        <v>unknown</v>
      </c>
      <c r="BG406" s="96" t="str">
        <f>IFERROR(VLOOKUP(Table1[[#This Row],[RespondentID]],'All Data'!$A:$CW,98,FALSE),"unknown")</f>
        <v>unknown</v>
      </c>
      <c r="BH406" s="96" t="str">
        <f>IFERROR(VLOOKUP(Table1[[#This Row],[RespondentID]],'All Data'!$A:$CW,99,FALSE),"unknown")</f>
        <v>unknown</v>
      </c>
    </row>
    <row r="407" spans="1:60">
      <c r="A407" s="108"/>
      <c r="B407" s="105"/>
      <c r="C407" s="106"/>
      <c r="D407" s="106"/>
      <c r="E407" s="106"/>
      <c r="F407" s="106"/>
      <c r="G407" s="106"/>
      <c r="H407" s="106"/>
      <c r="I407" s="106"/>
      <c r="J407" s="106"/>
      <c r="K407" s="106"/>
      <c r="L407" s="106"/>
      <c r="M407" s="106"/>
      <c r="N407" s="106"/>
      <c r="O407" s="106"/>
      <c r="P407" s="106"/>
      <c r="Q407" s="106"/>
      <c r="R407" s="106"/>
      <c r="S407" s="106"/>
      <c r="U407" s="109">
        <f t="shared" si="138"/>
        <v>0</v>
      </c>
      <c r="V407" s="109" t="e">
        <f t="shared" si="139"/>
        <v>#DIV/0!</v>
      </c>
      <c r="W407"/>
      <c r="X407" s="109">
        <f t="shared" si="140"/>
        <v>0</v>
      </c>
      <c r="Y407" s="109">
        <f t="shared" si="141"/>
        <v>0</v>
      </c>
      <c r="Z407" s="109">
        <f t="shared" si="142"/>
        <v>0</v>
      </c>
      <c r="AA407" s="109">
        <f t="shared" si="143"/>
        <v>0</v>
      </c>
      <c r="AB407" s="109">
        <f t="shared" si="144"/>
        <v>0</v>
      </c>
      <c r="AC407" s="109">
        <f t="shared" si="145"/>
        <v>0</v>
      </c>
      <c r="AD407" s="109">
        <f t="shared" si="146"/>
        <v>0</v>
      </c>
      <c r="AE407" s="109">
        <f t="shared" si="147"/>
        <v>0</v>
      </c>
      <c r="AF407" s="109">
        <f t="shared" si="148"/>
        <v>0</v>
      </c>
      <c r="AG407" s="109">
        <f t="shared" si="149"/>
        <v>0</v>
      </c>
      <c r="AH407" s="109">
        <f t="shared" si="150"/>
        <v>0</v>
      </c>
      <c r="AI407" s="109">
        <f t="shared" si="151"/>
        <v>0</v>
      </c>
      <c r="AJ407" s="109">
        <f t="shared" si="152"/>
        <v>0</v>
      </c>
      <c r="AK407" s="109">
        <f t="shared" si="153"/>
        <v>0</v>
      </c>
      <c r="AL407" s="109">
        <f t="shared" si="154"/>
        <v>0</v>
      </c>
      <c r="AM407" s="109">
        <f t="shared" si="155"/>
        <v>0</v>
      </c>
      <c r="AN407" s="109">
        <f t="shared" si="156"/>
        <v>0</v>
      </c>
      <c r="AO407" s="109">
        <f t="shared" si="157"/>
        <v>0</v>
      </c>
      <c r="AP407"/>
      <c r="AQ407"/>
      <c r="AR407" s="109">
        <f t="shared" si="158"/>
        <v>0</v>
      </c>
      <c r="AS407" s="109">
        <f t="shared" si="159"/>
        <v>0</v>
      </c>
      <c r="AT407" s="109" t="str">
        <f t="shared" si="160"/>
        <v>Correct</v>
      </c>
      <c r="AV407" s="96" t="str">
        <f>IFERROR(VLOOKUP(Table1[[#This Row],[RespondentID]],'All Data'!$A:$CO,87,FALSE),"unknown")</f>
        <v>unknown</v>
      </c>
      <c r="AW407" s="96" t="str">
        <f>IFERROR(VLOOKUP(Table1[[#This Row],[RespondentID]],'All Data'!$A:$CO,88,FALSE),"unknown")</f>
        <v>unknown</v>
      </c>
      <c r="AX407" s="96" t="str">
        <f>IFERROR(VLOOKUP(Table1[[#This Row],[RespondentID]],'All Data'!$A:$CO,89,FALSE),"unknown")</f>
        <v>unknown</v>
      </c>
      <c r="AY407" s="96" t="str">
        <f>IFERROR(VLOOKUP(Table1[[#This Row],[RespondentID]],'All Data'!$A:$CO,90,FALSE),"unknown")</f>
        <v>unknown</v>
      </c>
      <c r="AZ407" s="96" t="str">
        <f>IFERROR(VLOOKUP(Table1[[#This Row],[RespondentID]],'All Data'!$A:$CO,91,FALSE),"unknown")</f>
        <v>unknown</v>
      </c>
      <c r="BA407" s="96" t="str">
        <f>IFERROR(VLOOKUP(Table1[[#This Row],[RespondentID]],'All Data'!$A:$CO,92,FALSE),"unknown")</f>
        <v>unknown</v>
      </c>
      <c r="BB407" s="96" t="str">
        <f>IFERROR(VLOOKUP(Table1[[#This Row],[RespondentID]],'All Data'!$A:$CO,93,FALSE),"unknown")</f>
        <v>unknown</v>
      </c>
      <c r="BC407" s="96" t="str">
        <f>IFERROR(VLOOKUP(Table1[[#This Row],[RespondentID]],'All Data'!$A:$CW,94,FALSE),"unknown")</f>
        <v>unknown</v>
      </c>
      <c r="BD407" s="96" t="str">
        <f>IFERROR(VLOOKUP(Table1[[#This Row],[RespondentID]],'All Data'!$A:$CW,95,FALSE),"unknown")</f>
        <v>unknown</v>
      </c>
      <c r="BE407" s="96" t="str">
        <f>IFERROR(VLOOKUP(Table1[[#This Row],[RespondentID]],'All Data'!$A:$CW,96,FALSE),"unknown")</f>
        <v>unknown</v>
      </c>
      <c r="BF407" s="96" t="str">
        <f>IFERROR(VLOOKUP(Table1[[#This Row],[RespondentID]],'All Data'!$A:$CW,97,FALSE),"unknown")</f>
        <v>unknown</v>
      </c>
      <c r="BG407" s="96" t="str">
        <f>IFERROR(VLOOKUP(Table1[[#This Row],[RespondentID]],'All Data'!$A:$CW,98,FALSE),"unknown")</f>
        <v>unknown</v>
      </c>
      <c r="BH407" s="96" t="str">
        <f>IFERROR(VLOOKUP(Table1[[#This Row],[RespondentID]],'All Data'!$A:$CW,99,FALSE),"unknown")</f>
        <v>unknown</v>
      </c>
    </row>
    <row r="408" spans="1:60">
      <c r="A408" s="108"/>
      <c r="B408" s="105"/>
      <c r="C408" s="106"/>
      <c r="D408" s="106"/>
      <c r="E408" s="106"/>
      <c r="F408" s="106"/>
      <c r="G408" s="106"/>
      <c r="H408" s="106"/>
      <c r="I408" s="106"/>
      <c r="J408" s="106"/>
      <c r="K408" s="106"/>
      <c r="L408" s="106"/>
      <c r="M408" s="106"/>
      <c r="N408" s="106"/>
      <c r="O408" s="106"/>
      <c r="P408" s="106"/>
      <c r="Q408" s="106"/>
      <c r="R408" s="106"/>
      <c r="S408" s="106"/>
      <c r="U408" s="109">
        <f t="shared" si="138"/>
        <v>0</v>
      </c>
      <c r="V408" s="109" t="e">
        <f t="shared" si="139"/>
        <v>#DIV/0!</v>
      </c>
      <c r="W408"/>
      <c r="X408" s="109">
        <f t="shared" si="140"/>
        <v>0</v>
      </c>
      <c r="Y408" s="109">
        <f t="shared" si="141"/>
        <v>0</v>
      </c>
      <c r="Z408" s="109">
        <f t="shared" si="142"/>
        <v>0</v>
      </c>
      <c r="AA408" s="109">
        <f t="shared" si="143"/>
        <v>0</v>
      </c>
      <c r="AB408" s="109">
        <f t="shared" si="144"/>
        <v>0</v>
      </c>
      <c r="AC408" s="109">
        <f t="shared" si="145"/>
        <v>0</v>
      </c>
      <c r="AD408" s="109">
        <f t="shared" si="146"/>
        <v>0</v>
      </c>
      <c r="AE408" s="109">
        <f t="shared" si="147"/>
        <v>0</v>
      </c>
      <c r="AF408" s="109">
        <f t="shared" si="148"/>
        <v>0</v>
      </c>
      <c r="AG408" s="109">
        <f t="shared" si="149"/>
        <v>0</v>
      </c>
      <c r="AH408" s="109">
        <f t="shared" si="150"/>
        <v>0</v>
      </c>
      <c r="AI408" s="109">
        <f t="shared" si="151"/>
        <v>0</v>
      </c>
      <c r="AJ408" s="109">
        <f t="shared" si="152"/>
        <v>0</v>
      </c>
      <c r="AK408" s="109">
        <f t="shared" si="153"/>
        <v>0</v>
      </c>
      <c r="AL408" s="109">
        <f t="shared" si="154"/>
        <v>0</v>
      </c>
      <c r="AM408" s="109">
        <f t="shared" si="155"/>
        <v>0</v>
      </c>
      <c r="AN408" s="109">
        <f t="shared" si="156"/>
        <v>0</v>
      </c>
      <c r="AO408" s="109">
        <f t="shared" si="157"/>
        <v>0</v>
      </c>
      <c r="AP408"/>
      <c r="AQ408"/>
      <c r="AR408" s="109">
        <f t="shared" si="158"/>
        <v>0</v>
      </c>
      <c r="AS408" s="109">
        <f t="shared" si="159"/>
        <v>0</v>
      </c>
      <c r="AT408" s="109" t="str">
        <f t="shared" si="160"/>
        <v>Correct</v>
      </c>
      <c r="AV408" s="96" t="str">
        <f>IFERROR(VLOOKUP(Table1[[#This Row],[RespondentID]],'All Data'!$A:$CO,87,FALSE),"unknown")</f>
        <v>unknown</v>
      </c>
      <c r="AW408" s="96" t="str">
        <f>IFERROR(VLOOKUP(Table1[[#This Row],[RespondentID]],'All Data'!$A:$CO,88,FALSE),"unknown")</f>
        <v>unknown</v>
      </c>
      <c r="AX408" s="96" t="str">
        <f>IFERROR(VLOOKUP(Table1[[#This Row],[RespondentID]],'All Data'!$A:$CO,89,FALSE),"unknown")</f>
        <v>unknown</v>
      </c>
      <c r="AY408" s="96" t="str">
        <f>IFERROR(VLOOKUP(Table1[[#This Row],[RespondentID]],'All Data'!$A:$CO,90,FALSE),"unknown")</f>
        <v>unknown</v>
      </c>
      <c r="AZ408" s="96" t="str">
        <f>IFERROR(VLOOKUP(Table1[[#This Row],[RespondentID]],'All Data'!$A:$CO,91,FALSE),"unknown")</f>
        <v>unknown</v>
      </c>
      <c r="BA408" s="96" t="str">
        <f>IFERROR(VLOOKUP(Table1[[#This Row],[RespondentID]],'All Data'!$A:$CO,92,FALSE),"unknown")</f>
        <v>unknown</v>
      </c>
      <c r="BB408" s="96" t="str">
        <f>IFERROR(VLOOKUP(Table1[[#This Row],[RespondentID]],'All Data'!$A:$CO,93,FALSE),"unknown")</f>
        <v>unknown</v>
      </c>
      <c r="BC408" s="96" t="str">
        <f>IFERROR(VLOOKUP(Table1[[#This Row],[RespondentID]],'All Data'!$A:$CW,94,FALSE),"unknown")</f>
        <v>unknown</v>
      </c>
      <c r="BD408" s="96" t="str">
        <f>IFERROR(VLOOKUP(Table1[[#This Row],[RespondentID]],'All Data'!$A:$CW,95,FALSE),"unknown")</f>
        <v>unknown</v>
      </c>
      <c r="BE408" s="96" t="str">
        <f>IFERROR(VLOOKUP(Table1[[#This Row],[RespondentID]],'All Data'!$A:$CW,96,FALSE),"unknown")</f>
        <v>unknown</v>
      </c>
      <c r="BF408" s="96" t="str">
        <f>IFERROR(VLOOKUP(Table1[[#This Row],[RespondentID]],'All Data'!$A:$CW,97,FALSE),"unknown")</f>
        <v>unknown</v>
      </c>
      <c r="BG408" s="96" t="str">
        <f>IFERROR(VLOOKUP(Table1[[#This Row],[RespondentID]],'All Data'!$A:$CW,98,FALSE),"unknown")</f>
        <v>unknown</v>
      </c>
      <c r="BH408" s="96" t="str">
        <f>IFERROR(VLOOKUP(Table1[[#This Row],[RespondentID]],'All Data'!$A:$CW,99,FALSE),"unknown")</f>
        <v>unknown</v>
      </c>
    </row>
    <row r="409" spans="1:60">
      <c r="A409" s="108"/>
      <c r="B409" s="105"/>
      <c r="C409" s="106"/>
      <c r="D409" s="106"/>
      <c r="E409" s="106"/>
      <c r="F409" s="106"/>
      <c r="G409" s="106"/>
      <c r="H409" s="106"/>
      <c r="I409" s="106"/>
      <c r="J409" s="106"/>
      <c r="K409" s="106"/>
      <c r="L409" s="106"/>
      <c r="M409" s="106"/>
      <c r="N409" s="106"/>
      <c r="O409" s="106"/>
      <c r="P409" s="106"/>
      <c r="Q409" s="106"/>
      <c r="R409" s="106"/>
      <c r="S409" s="106"/>
      <c r="U409" s="109">
        <f t="shared" si="138"/>
        <v>0</v>
      </c>
      <c r="V409" s="109" t="e">
        <f t="shared" si="139"/>
        <v>#DIV/0!</v>
      </c>
      <c r="W409"/>
      <c r="X409" s="109">
        <f t="shared" si="140"/>
        <v>0</v>
      </c>
      <c r="Y409" s="109">
        <f t="shared" si="141"/>
        <v>0</v>
      </c>
      <c r="Z409" s="109">
        <f t="shared" si="142"/>
        <v>0</v>
      </c>
      <c r="AA409" s="109">
        <f t="shared" si="143"/>
        <v>0</v>
      </c>
      <c r="AB409" s="109">
        <f t="shared" si="144"/>
        <v>0</v>
      </c>
      <c r="AC409" s="109">
        <f t="shared" si="145"/>
        <v>0</v>
      </c>
      <c r="AD409" s="109">
        <f t="shared" si="146"/>
        <v>0</v>
      </c>
      <c r="AE409" s="109">
        <f t="shared" si="147"/>
        <v>0</v>
      </c>
      <c r="AF409" s="109">
        <f t="shared" si="148"/>
        <v>0</v>
      </c>
      <c r="AG409" s="109">
        <f t="shared" si="149"/>
        <v>0</v>
      </c>
      <c r="AH409" s="109">
        <f t="shared" si="150"/>
        <v>0</v>
      </c>
      <c r="AI409" s="109">
        <f t="shared" si="151"/>
        <v>0</v>
      </c>
      <c r="AJ409" s="109">
        <f t="shared" si="152"/>
        <v>0</v>
      </c>
      <c r="AK409" s="109">
        <f t="shared" si="153"/>
        <v>0</v>
      </c>
      <c r="AL409" s="109">
        <f t="shared" si="154"/>
        <v>0</v>
      </c>
      <c r="AM409" s="109">
        <f t="shared" si="155"/>
        <v>0</v>
      </c>
      <c r="AN409" s="109">
        <f t="shared" si="156"/>
        <v>0</v>
      </c>
      <c r="AO409" s="109">
        <f t="shared" si="157"/>
        <v>0</v>
      </c>
      <c r="AP409"/>
      <c r="AQ409"/>
      <c r="AR409" s="109">
        <f t="shared" si="158"/>
        <v>0</v>
      </c>
      <c r="AS409" s="109">
        <f t="shared" si="159"/>
        <v>0</v>
      </c>
      <c r="AT409" s="109" t="str">
        <f t="shared" si="160"/>
        <v>Correct</v>
      </c>
      <c r="AV409" s="96" t="str">
        <f>IFERROR(VLOOKUP(Table1[[#This Row],[RespondentID]],'All Data'!$A:$CO,87,FALSE),"unknown")</f>
        <v>unknown</v>
      </c>
      <c r="AW409" s="96" t="str">
        <f>IFERROR(VLOOKUP(Table1[[#This Row],[RespondentID]],'All Data'!$A:$CO,88,FALSE),"unknown")</f>
        <v>unknown</v>
      </c>
      <c r="AX409" s="96" t="str">
        <f>IFERROR(VLOOKUP(Table1[[#This Row],[RespondentID]],'All Data'!$A:$CO,89,FALSE),"unknown")</f>
        <v>unknown</v>
      </c>
      <c r="AY409" s="96" t="str">
        <f>IFERROR(VLOOKUP(Table1[[#This Row],[RespondentID]],'All Data'!$A:$CO,90,FALSE),"unknown")</f>
        <v>unknown</v>
      </c>
      <c r="AZ409" s="96" t="str">
        <f>IFERROR(VLOOKUP(Table1[[#This Row],[RespondentID]],'All Data'!$A:$CO,91,FALSE),"unknown")</f>
        <v>unknown</v>
      </c>
      <c r="BA409" s="96" t="str">
        <f>IFERROR(VLOOKUP(Table1[[#This Row],[RespondentID]],'All Data'!$A:$CO,92,FALSE),"unknown")</f>
        <v>unknown</v>
      </c>
      <c r="BB409" s="96" t="str">
        <f>IFERROR(VLOOKUP(Table1[[#This Row],[RespondentID]],'All Data'!$A:$CO,93,FALSE),"unknown")</f>
        <v>unknown</v>
      </c>
      <c r="BC409" s="96" t="str">
        <f>IFERROR(VLOOKUP(Table1[[#This Row],[RespondentID]],'All Data'!$A:$CW,94,FALSE),"unknown")</f>
        <v>unknown</v>
      </c>
      <c r="BD409" s="96" t="str">
        <f>IFERROR(VLOOKUP(Table1[[#This Row],[RespondentID]],'All Data'!$A:$CW,95,FALSE),"unknown")</f>
        <v>unknown</v>
      </c>
      <c r="BE409" s="96" t="str">
        <f>IFERROR(VLOOKUP(Table1[[#This Row],[RespondentID]],'All Data'!$A:$CW,96,FALSE),"unknown")</f>
        <v>unknown</v>
      </c>
      <c r="BF409" s="96" t="str">
        <f>IFERROR(VLOOKUP(Table1[[#This Row],[RespondentID]],'All Data'!$A:$CW,97,FALSE),"unknown")</f>
        <v>unknown</v>
      </c>
      <c r="BG409" s="96" t="str">
        <f>IFERROR(VLOOKUP(Table1[[#This Row],[RespondentID]],'All Data'!$A:$CW,98,FALSE),"unknown")</f>
        <v>unknown</v>
      </c>
      <c r="BH409" s="96" t="str">
        <f>IFERROR(VLOOKUP(Table1[[#This Row],[RespondentID]],'All Data'!$A:$CW,99,FALSE),"unknown")</f>
        <v>unknown</v>
      </c>
    </row>
    <row r="410" spans="1:60">
      <c r="A410" s="108"/>
      <c r="B410" s="105"/>
      <c r="C410" s="106"/>
      <c r="D410" s="106"/>
      <c r="E410" s="106"/>
      <c r="F410" s="106"/>
      <c r="G410" s="106"/>
      <c r="H410" s="106"/>
      <c r="I410" s="106"/>
      <c r="J410" s="106"/>
      <c r="K410" s="106"/>
      <c r="L410" s="106"/>
      <c r="M410" s="106"/>
      <c r="N410" s="106"/>
      <c r="O410" s="106"/>
      <c r="P410" s="106"/>
      <c r="Q410" s="106"/>
      <c r="R410" s="106"/>
      <c r="S410" s="106"/>
      <c r="U410" s="109">
        <f t="shared" si="138"/>
        <v>0</v>
      </c>
      <c r="V410" s="109" t="e">
        <f t="shared" si="139"/>
        <v>#DIV/0!</v>
      </c>
      <c r="W410"/>
      <c r="X410" s="109">
        <f t="shared" si="140"/>
        <v>0</v>
      </c>
      <c r="Y410" s="109">
        <f t="shared" si="141"/>
        <v>0</v>
      </c>
      <c r="Z410" s="109">
        <f t="shared" si="142"/>
        <v>0</v>
      </c>
      <c r="AA410" s="109">
        <f t="shared" si="143"/>
        <v>0</v>
      </c>
      <c r="AB410" s="109">
        <f t="shared" si="144"/>
        <v>0</v>
      </c>
      <c r="AC410" s="109">
        <f t="shared" si="145"/>
        <v>0</v>
      </c>
      <c r="AD410" s="109">
        <f t="shared" si="146"/>
        <v>0</v>
      </c>
      <c r="AE410" s="109">
        <f t="shared" si="147"/>
        <v>0</v>
      </c>
      <c r="AF410" s="109">
        <f t="shared" si="148"/>
        <v>0</v>
      </c>
      <c r="AG410" s="109">
        <f t="shared" si="149"/>
        <v>0</v>
      </c>
      <c r="AH410" s="109">
        <f t="shared" si="150"/>
        <v>0</v>
      </c>
      <c r="AI410" s="109">
        <f t="shared" si="151"/>
        <v>0</v>
      </c>
      <c r="AJ410" s="109">
        <f t="shared" si="152"/>
        <v>0</v>
      </c>
      <c r="AK410" s="109">
        <f t="shared" si="153"/>
        <v>0</v>
      </c>
      <c r="AL410" s="109">
        <f t="shared" si="154"/>
        <v>0</v>
      </c>
      <c r="AM410" s="109">
        <f t="shared" si="155"/>
        <v>0</v>
      </c>
      <c r="AN410" s="109">
        <f t="shared" si="156"/>
        <v>0</v>
      </c>
      <c r="AO410" s="109">
        <f t="shared" si="157"/>
        <v>0</v>
      </c>
      <c r="AP410"/>
      <c r="AQ410"/>
      <c r="AR410" s="109">
        <f t="shared" si="158"/>
        <v>0</v>
      </c>
      <c r="AS410" s="109">
        <f t="shared" si="159"/>
        <v>0</v>
      </c>
      <c r="AT410" s="109" t="str">
        <f t="shared" si="160"/>
        <v>Correct</v>
      </c>
      <c r="AV410" s="96" t="str">
        <f>IFERROR(VLOOKUP(Table1[[#This Row],[RespondentID]],'All Data'!$A:$CO,87,FALSE),"unknown")</f>
        <v>unknown</v>
      </c>
      <c r="AW410" s="96" t="str">
        <f>IFERROR(VLOOKUP(Table1[[#This Row],[RespondentID]],'All Data'!$A:$CO,88,FALSE),"unknown")</f>
        <v>unknown</v>
      </c>
      <c r="AX410" s="96" t="str">
        <f>IFERROR(VLOOKUP(Table1[[#This Row],[RespondentID]],'All Data'!$A:$CO,89,FALSE),"unknown")</f>
        <v>unknown</v>
      </c>
      <c r="AY410" s="96" t="str">
        <f>IFERROR(VLOOKUP(Table1[[#This Row],[RespondentID]],'All Data'!$A:$CO,90,FALSE),"unknown")</f>
        <v>unknown</v>
      </c>
      <c r="AZ410" s="96" t="str">
        <f>IFERROR(VLOOKUP(Table1[[#This Row],[RespondentID]],'All Data'!$A:$CO,91,FALSE),"unknown")</f>
        <v>unknown</v>
      </c>
      <c r="BA410" s="96" t="str">
        <f>IFERROR(VLOOKUP(Table1[[#This Row],[RespondentID]],'All Data'!$A:$CO,92,FALSE),"unknown")</f>
        <v>unknown</v>
      </c>
      <c r="BB410" s="96" t="str">
        <f>IFERROR(VLOOKUP(Table1[[#This Row],[RespondentID]],'All Data'!$A:$CO,93,FALSE),"unknown")</f>
        <v>unknown</v>
      </c>
      <c r="BC410" s="96" t="str">
        <f>IFERROR(VLOOKUP(Table1[[#This Row],[RespondentID]],'All Data'!$A:$CW,94,FALSE),"unknown")</f>
        <v>unknown</v>
      </c>
      <c r="BD410" s="96" t="str">
        <f>IFERROR(VLOOKUP(Table1[[#This Row],[RespondentID]],'All Data'!$A:$CW,95,FALSE),"unknown")</f>
        <v>unknown</v>
      </c>
      <c r="BE410" s="96" t="str">
        <f>IFERROR(VLOOKUP(Table1[[#This Row],[RespondentID]],'All Data'!$A:$CW,96,FALSE),"unknown")</f>
        <v>unknown</v>
      </c>
      <c r="BF410" s="96" t="str">
        <f>IFERROR(VLOOKUP(Table1[[#This Row],[RespondentID]],'All Data'!$A:$CW,97,FALSE),"unknown")</f>
        <v>unknown</v>
      </c>
      <c r="BG410" s="96" t="str">
        <f>IFERROR(VLOOKUP(Table1[[#This Row],[RespondentID]],'All Data'!$A:$CW,98,FALSE),"unknown")</f>
        <v>unknown</v>
      </c>
      <c r="BH410" s="96" t="str">
        <f>IFERROR(VLOOKUP(Table1[[#This Row],[RespondentID]],'All Data'!$A:$CW,99,FALSE),"unknown")</f>
        <v>unknown</v>
      </c>
    </row>
    <row r="411" spans="1:60">
      <c r="A411" s="108"/>
      <c r="B411" s="105"/>
      <c r="C411" s="106"/>
      <c r="D411" s="106"/>
      <c r="E411" s="106"/>
      <c r="F411" s="106"/>
      <c r="G411" s="106"/>
      <c r="H411" s="106"/>
      <c r="I411" s="106"/>
      <c r="J411" s="106"/>
      <c r="K411" s="106"/>
      <c r="L411" s="106"/>
      <c r="M411" s="106"/>
      <c r="N411" s="106"/>
      <c r="O411" s="106"/>
      <c r="P411" s="106"/>
      <c r="Q411" s="106"/>
      <c r="R411" s="106"/>
      <c r="S411" s="106"/>
      <c r="U411" s="109">
        <f t="shared" si="138"/>
        <v>0</v>
      </c>
      <c r="V411" s="109" t="e">
        <f t="shared" si="139"/>
        <v>#DIV/0!</v>
      </c>
      <c r="W411"/>
      <c r="X411" s="109">
        <f t="shared" si="140"/>
        <v>0</v>
      </c>
      <c r="Y411" s="109">
        <f t="shared" si="141"/>
        <v>0</v>
      </c>
      <c r="Z411" s="109">
        <f t="shared" si="142"/>
        <v>0</v>
      </c>
      <c r="AA411" s="109">
        <f t="shared" si="143"/>
        <v>0</v>
      </c>
      <c r="AB411" s="109">
        <f t="shared" si="144"/>
        <v>0</v>
      </c>
      <c r="AC411" s="109">
        <f t="shared" si="145"/>
        <v>0</v>
      </c>
      <c r="AD411" s="109">
        <f t="shared" si="146"/>
        <v>0</v>
      </c>
      <c r="AE411" s="109">
        <f t="shared" si="147"/>
        <v>0</v>
      </c>
      <c r="AF411" s="109">
        <f t="shared" si="148"/>
        <v>0</v>
      </c>
      <c r="AG411" s="109">
        <f t="shared" si="149"/>
        <v>0</v>
      </c>
      <c r="AH411" s="109">
        <f t="shared" si="150"/>
        <v>0</v>
      </c>
      <c r="AI411" s="109">
        <f t="shared" si="151"/>
        <v>0</v>
      </c>
      <c r="AJ411" s="109">
        <f t="shared" si="152"/>
        <v>0</v>
      </c>
      <c r="AK411" s="109">
        <f t="shared" si="153"/>
        <v>0</v>
      </c>
      <c r="AL411" s="109">
        <f t="shared" si="154"/>
        <v>0</v>
      </c>
      <c r="AM411" s="109">
        <f t="shared" si="155"/>
        <v>0</v>
      </c>
      <c r="AN411" s="109">
        <f t="shared" si="156"/>
        <v>0</v>
      </c>
      <c r="AO411" s="109">
        <f t="shared" si="157"/>
        <v>0</v>
      </c>
      <c r="AP411"/>
      <c r="AQ411"/>
      <c r="AR411" s="109">
        <f t="shared" si="158"/>
        <v>0</v>
      </c>
      <c r="AS411" s="109">
        <f t="shared" si="159"/>
        <v>0</v>
      </c>
      <c r="AT411" s="109" t="str">
        <f t="shared" si="160"/>
        <v>Correct</v>
      </c>
      <c r="AV411" s="96" t="str">
        <f>IFERROR(VLOOKUP(Table1[[#This Row],[RespondentID]],'All Data'!$A:$CO,87,FALSE),"unknown")</f>
        <v>unknown</v>
      </c>
      <c r="AW411" s="96" t="str">
        <f>IFERROR(VLOOKUP(Table1[[#This Row],[RespondentID]],'All Data'!$A:$CO,88,FALSE),"unknown")</f>
        <v>unknown</v>
      </c>
      <c r="AX411" s="96" t="str">
        <f>IFERROR(VLOOKUP(Table1[[#This Row],[RespondentID]],'All Data'!$A:$CO,89,FALSE),"unknown")</f>
        <v>unknown</v>
      </c>
      <c r="AY411" s="96" t="str">
        <f>IFERROR(VLOOKUP(Table1[[#This Row],[RespondentID]],'All Data'!$A:$CO,90,FALSE),"unknown")</f>
        <v>unknown</v>
      </c>
      <c r="AZ411" s="96" t="str">
        <f>IFERROR(VLOOKUP(Table1[[#This Row],[RespondentID]],'All Data'!$A:$CO,91,FALSE),"unknown")</f>
        <v>unknown</v>
      </c>
      <c r="BA411" s="96" t="str">
        <f>IFERROR(VLOOKUP(Table1[[#This Row],[RespondentID]],'All Data'!$A:$CO,92,FALSE),"unknown")</f>
        <v>unknown</v>
      </c>
      <c r="BB411" s="96" t="str">
        <f>IFERROR(VLOOKUP(Table1[[#This Row],[RespondentID]],'All Data'!$A:$CO,93,FALSE),"unknown")</f>
        <v>unknown</v>
      </c>
      <c r="BC411" s="96" t="str">
        <f>IFERROR(VLOOKUP(Table1[[#This Row],[RespondentID]],'All Data'!$A:$CW,94,FALSE),"unknown")</f>
        <v>unknown</v>
      </c>
      <c r="BD411" s="96" t="str">
        <f>IFERROR(VLOOKUP(Table1[[#This Row],[RespondentID]],'All Data'!$A:$CW,95,FALSE),"unknown")</f>
        <v>unknown</v>
      </c>
      <c r="BE411" s="96" t="str">
        <f>IFERROR(VLOOKUP(Table1[[#This Row],[RespondentID]],'All Data'!$A:$CW,96,FALSE),"unknown")</f>
        <v>unknown</v>
      </c>
      <c r="BF411" s="96" t="str">
        <f>IFERROR(VLOOKUP(Table1[[#This Row],[RespondentID]],'All Data'!$A:$CW,97,FALSE),"unknown")</f>
        <v>unknown</v>
      </c>
      <c r="BG411" s="96" t="str">
        <f>IFERROR(VLOOKUP(Table1[[#This Row],[RespondentID]],'All Data'!$A:$CW,98,FALSE),"unknown")</f>
        <v>unknown</v>
      </c>
      <c r="BH411" s="96" t="str">
        <f>IFERROR(VLOOKUP(Table1[[#This Row],[RespondentID]],'All Data'!$A:$CW,99,FALSE),"unknown")</f>
        <v>unknown</v>
      </c>
    </row>
    <row r="412" spans="1:60">
      <c r="A412" s="108"/>
      <c r="B412" s="105"/>
      <c r="C412" s="106"/>
      <c r="D412" s="106"/>
      <c r="E412" s="106"/>
      <c r="F412" s="106"/>
      <c r="G412" s="106"/>
      <c r="H412" s="106"/>
      <c r="I412" s="106"/>
      <c r="J412" s="106"/>
      <c r="K412" s="106"/>
      <c r="L412" s="106"/>
      <c r="M412" s="106"/>
      <c r="N412" s="106"/>
      <c r="O412" s="106"/>
      <c r="P412" s="106"/>
      <c r="Q412" s="106"/>
      <c r="R412" s="106"/>
      <c r="S412" s="106"/>
      <c r="U412" s="109">
        <f t="shared" si="138"/>
        <v>0</v>
      </c>
      <c r="V412" s="109" t="e">
        <f t="shared" si="139"/>
        <v>#DIV/0!</v>
      </c>
      <c r="W412"/>
      <c r="X412" s="109">
        <f t="shared" si="140"/>
        <v>0</v>
      </c>
      <c r="Y412" s="109">
        <f t="shared" si="141"/>
        <v>0</v>
      </c>
      <c r="Z412" s="109">
        <f t="shared" si="142"/>
        <v>0</v>
      </c>
      <c r="AA412" s="109">
        <f t="shared" si="143"/>
        <v>0</v>
      </c>
      <c r="AB412" s="109">
        <f t="shared" si="144"/>
        <v>0</v>
      </c>
      <c r="AC412" s="109">
        <f t="shared" si="145"/>
        <v>0</v>
      </c>
      <c r="AD412" s="109">
        <f t="shared" si="146"/>
        <v>0</v>
      </c>
      <c r="AE412" s="109">
        <f t="shared" si="147"/>
        <v>0</v>
      </c>
      <c r="AF412" s="109">
        <f t="shared" si="148"/>
        <v>0</v>
      </c>
      <c r="AG412" s="109">
        <f t="shared" si="149"/>
        <v>0</v>
      </c>
      <c r="AH412" s="109">
        <f t="shared" si="150"/>
        <v>0</v>
      </c>
      <c r="AI412" s="109">
        <f t="shared" si="151"/>
        <v>0</v>
      </c>
      <c r="AJ412" s="109">
        <f t="shared" si="152"/>
        <v>0</v>
      </c>
      <c r="AK412" s="109">
        <f t="shared" si="153"/>
        <v>0</v>
      </c>
      <c r="AL412" s="109">
        <f t="shared" si="154"/>
        <v>0</v>
      </c>
      <c r="AM412" s="109">
        <f t="shared" si="155"/>
        <v>0</v>
      </c>
      <c r="AN412" s="109">
        <f t="shared" si="156"/>
        <v>0</v>
      </c>
      <c r="AO412" s="109">
        <f t="shared" si="157"/>
        <v>0</v>
      </c>
      <c r="AP412"/>
      <c r="AQ412"/>
      <c r="AR412" s="109">
        <f t="shared" si="158"/>
        <v>0</v>
      </c>
      <c r="AS412" s="109">
        <f t="shared" si="159"/>
        <v>0</v>
      </c>
      <c r="AT412" s="109" t="str">
        <f t="shared" si="160"/>
        <v>Correct</v>
      </c>
      <c r="AV412" s="96" t="str">
        <f>IFERROR(VLOOKUP(Table1[[#This Row],[RespondentID]],'All Data'!$A:$CO,87,FALSE),"unknown")</f>
        <v>unknown</v>
      </c>
      <c r="AW412" s="96" t="str">
        <f>IFERROR(VLOOKUP(Table1[[#This Row],[RespondentID]],'All Data'!$A:$CO,88,FALSE),"unknown")</f>
        <v>unknown</v>
      </c>
      <c r="AX412" s="96" t="str">
        <f>IFERROR(VLOOKUP(Table1[[#This Row],[RespondentID]],'All Data'!$A:$CO,89,FALSE),"unknown")</f>
        <v>unknown</v>
      </c>
      <c r="AY412" s="96" t="str">
        <f>IFERROR(VLOOKUP(Table1[[#This Row],[RespondentID]],'All Data'!$A:$CO,90,FALSE),"unknown")</f>
        <v>unknown</v>
      </c>
      <c r="AZ412" s="96" t="str">
        <f>IFERROR(VLOOKUP(Table1[[#This Row],[RespondentID]],'All Data'!$A:$CO,91,FALSE),"unknown")</f>
        <v>unknown</v>
      </c>
      <c r="BA412" s="96" t="str">
        <f>IFERROR(VLOOKUP(Table1[[#This Row],[RespondentID]],'All Data'!$A:$CO,92,FALSE),"unknown")</f>
        <v>unknown</v>
      </c>
      <c r="BB412" s="96" t="str">
        <f>IFERROR(VLOOKUP(Table1[[#This Row],[RespondentID]],'All Data'!$A:$CO,93,FALSE),"unknown")</f>
        <v>unknown</v>
      </c>
      <c r="BC412" s="96" t="str">
        <f>IFERROR(VLOOKUP(Table1[[#This Row],[RespondentID]],'All Data'!$A:$CW,94,FALSE),"unknown")</f>
        <v>unknown</v>
      </c>
      <c r="BD412" s="96" t="str">
        <f>IFERROR(VLOOKUP(Table1[[#This Row],[RespondentID]],'All Data'!$A:$CW,95,FALSE),"unknown")</f>
        <v>unknown</v>
      </c>
      <c r="BE412" s="96" t="str">
        <f>IFERROR(VLOOKUP(Table1[[#This Row],[RespondentID]],'All Data'!$A:$CW,96,FALSE),"unknown")</f>
        <v>unknown</v>
      </c>
      <c r="BF412" s="96" t="str">
        <f>IFERROR(VLOOKUP(Table1[[#This Row],[RespondentID]],'All Data'!$A:$CW,97,FALSE),"unknown")</f>
        <v>unknown</v>
      </c>
      <c r="BG412" s="96" t="str">
        <f>IFERROR(VLOOKUP(Table1[[#This Row],[RespondentID]],'All Data'!$A:$CW,98,FALSE),"unknown")</f>
        <v>unknown</v>
      </c>
      <c r="BH412" s="96" t="str">
        <f>IFERROR(VLOOKUP(Table1[[#This Row],[RespondentID]],'All Data'!$A:$CW,99,FALSE),"unknown")</f>
        <v>unknown</v>
      </c>
    </row>
    <row r="413" spans="1:60">
      <c r="A413" s="108"/>
      <c r="B413" s="105"/>
      <c r="C413" s="106"/>
      <c r="D413" s="106"/>
      <c r="E413" s="106"/>
      <c r="F413" s="106"/>
      <c r="G413" s="106"/>
      <c r="H413" s="106"/>
      <c r="I413" s="106"/>
      <c r="J413" s="106"/>
      <c r="K413" s="106"/>
      <c r="L413" s="106"/>
      <c r="M413" s="106"/>
      <c r="N413" s="106"/>
      <c r="O413" s="106"/>
      <c r="P413" s="106"/>
      <c r="Q413" s="106"/>
      <c r="R413" s="106"/>
      <c r="S413" s="106"/>
      <c r="U413" s="109">
        <f t="shared" si="138"/>
        <v>0</v>
      </c>
      <c r="V413" s="109" t="e">
        <f t="shared" si="139"/>
        <v>#DIV/0!</v>
      </c>
      <c r="W413"/>
      <c r="X413" s="109">
        <f t="shared" si="140"/>
        <v>0</v>
      </c>
      <c r="Y413" s="109">
        <f t="shared" si="141"/>
        <v>0</v>
      </c>
      <c r="Z413" s="109">
        <f t="shared" si="142"/>
        <v>0</v>
      </c>
      <c r="AA413" s="109">
        <f t="shared" si="143"/>
        <v>0</v>
      </c>
      <c r="AB413" s="109">
        <f t="shared" si="144"/>
        <v>0</v>
      </c>
      <c r="AC413" s="109">
        <f t="shared" si="145"/>
        <v>0</v>
      </c>
      <c r="AD413" s="109">
        <f t="shared" si="146"/>
        <v>0</v>
      </c>
      <c r="AE413" s="109">
        <f t="shared" si="147"/>
        <v>0</v>
      </c>
      <c r="AF413" s="109">
        <f t="shared" si="148"/>
        <v>0</v>
      </c>
      <c r="AG413" s="109">
        <f t="shared" si="149"/>
        <v>0</v>
      </c>
      <c r="AH413" s="109">
        <f t="shared" si="150"/>
        <v>0</v>
      </c>
      <c r="AI413" s="109">
        <f t="shared" si="151"/>
        <v>0</v>
      </c>
      <c r="AJ413" s="109">
        <f t="shared" si="152"/>
        <v>0</v>
      </c>
      <c r="AK413" s="109">
        <f t="shared" si="153"/>
        <v>0</v>
      </c>
      <c r="AL413" s="109">
        <f t="shared" si="154"/>
        <v>0</v>
      </c>
      <c r="AM413" s="109">
        <f t="shared" si="155"/>
        <v>0</v>
      </c>
      <c r="AN413" s="109">
        <f t="shared" si="156"/>
        <v>0</v>
      </c>
      <c r="AO413" s="109">
        <f t="shared" si="157"/>
        <v>0</v>
      </c>
      <c r="AP413"/>
      <c r="AQ413"/>
      <c r="AR413" s="109">
        <f t="shared" si="158"/>
        <v>0</v>
      </c>
      <c r="AS413" s="109">
        <f t="shared" si="159"/>
        <v>0</v>
      </c>
      <c r="AT413" s="109" t="str">
        <f t="shared" si="160"/>
        <v>Correct</v>
      </c>
      <c r="AV413" s="96" t="str">
        <f>IFERROR(VLOOKUP(Table1[[#This Row],[RespondentID]],'All Data'!$A:$CO,87,FALSE),"unknown")</f>
        <v>unknown</v>
      </c>
      <c r="AW413" s="96" t="str">
        <f>IFERROR(VLOOKUP(Table1[[#This Row],[RespondentID]],'All Data'!$A:$CO,88,FALSE),"unknown")</f>
        <v>unknown</v>
      </c>
      <c r="AX413" s="96" t="str">
        <f>IFERROR(VLOOKUP(Table1[[#This Row],[RespondentID]],'All Data'!$A:$CO,89,FALSE),"unknown")</f>
        <v>unknown</v>
      </c>
      <c r="AY413" s="96" t="str">
        <f>IFERROR(VLOOKUP(Table1[[#This Row],[RespondentID]],'All Data'!$A:$CO,90,FALSE),"unknown")</f>
        <v>unknown</v>
      </c>
      <c r="AZ413" s="96" t="str">
        <f>IFERROR(VLOOKUP(Table1[[#This Row],[RespondentID]],'All Data'!$A:$CO,91,FALSE),"unknown")</f>
        <v>unknown</v>
      </c>
      <c r="BA413" s="96" t="str">
        <f>IFERROR(VLOOKUP(Table1[[#This Row],[RespondentID]],'All Data'!$A:$CO,92,FALSE),"unknown")</f>
        <v>unknown</v>
      </c>
      <c r="BB413" s="96" t="str">
        <f>IFERROR(VLOOKUP(Table1[[#This Row],[RespondentID]],'All Data'!$A:$CO,93,FALSE),"unknown")</f>
        <v>unknown</v>
      </c>
      <c r="BC413" s="96" t="str">
        <f>IFERROR(VLOOKUP(Table1[[#This Row],[RespondentID]],'All Data'!$A:$CW,94,FALSE),"unknown")</f>
        <v>unknown</v>
      </c>
      <c r="BD413" s="96" t="str">
        <f>IFERROR(VLOOKUP(Table1[[#This Row],[RespondentID]],'All Data'!$A:$CW,95,FALSE),"unknown")</f>
        <v>unknown</v>
      </c>
      <c r="BE413" s="96" t="str">
        <f>IFERROR(VLOOKUP(Table1[[#This Row],[RespondentID]],'All Data'!$A:$CW,96,FALSE),"unknown")</f>
        <v>unknown</v>
      </c>
      <c r="BF413" s="96" t="str">
        <f>IFERROR(VLOOKUP(Table1[[#This Row],[RespondentID]],'All Data'!$A:$CW,97,FALSE),"unknown")</f>
        <v>unknown</v>
      </c>
      <c r="BG413" s="96" t="str">
        <f>IFERROR(VLOOKUP(Table1[[#This Row],[RespondentID]],'All Data'!$A:$CW,98,FALSE),"unknown")</f>
        <v>unknown</v>
      </c>
      <c r="BH413" s="96" t="str">
        <f>IFERROR(VLOOKUP(Table1[[#This Row],[RespondentID]],'All Data'!$A:$CW,99,FALSE),"unknown")</f>
        <v>unknown</v>
      </c>
    </row>
    <row r="414" spans="1:60">
      <c r="A414" s="108"/>
      <c r="B414" s="105"/>
      <c r="C414" s="106"/>
      <c r="D414" s="106"/>
      <c r="E414" s="106"/>
      <c r="F414" s="106"/>
      <c r="G414" s="106"/>
      <c r="H414" s="106"/>
      <c r="I414" s="106"/>
      <c r="J414" s="106"/>
      <c r="K414" s="106"/>
      <c r="L414" s="106"/>
      <c r="M414" s="106"/>
      <c r="N414" s="106"/>
      <c r="O414" s="106"/>
      <c r="P414" s="106"/>
      <c r="Q414" s="106"/>
      <c r="R414" s="106"/>
      <c r="S414" s="106"/>
      <c r="U414" s="109">
        <f t="shared" si="138"/>
        <v>0</v>
      </c>
      <c r="V414" s="109" t="e">
        <f t="shared" si="139"/>
        <v>#DIV/0!</v>
      </c>
      <c r="W414"/>
      <c r="X414" s="109">
        <f t="shared" si="140"/>
        <v>0</v>
      </c>
      <c r="Y414" s="109">
        <f t="shared" si="141"/>
        <v>0</v>
      </c>
      <c r="Z414" s="109">
        <f t="shared" si="142"/>
        <v>0</v>
      </c>
      <c r="AA414" s="109">
        <f t="shared" si="143"/>
        <v>0</v>
      </c>
      <c r="AB414" s="109">
        <f t="shared" si="144"/>
        <v>0</v>
      </c>
      <c r="AC414" s="109">
        <f t="shared" si="145"/>
        <v>0</v>
      </c>
      <c r="AD414" s="109">
        <f t="shared" si="146"/>
        <v>0</v>
      </c>
      <c r="AE414" s="109">
        <f t="shared" si="147"/>
        <v>0</v>
      </c>
      <c r="AF414" s="109">
        <f t="shared" si="148"/>
        <v>0</v>
      </c>
      <c r="AG414" s="109">
        <f t="shared" si="149"/>
        <v>0</v>
      </c>
      <c r="AH414" s="109">
        <f t="shared" si="150"/>
        <v>0</v>
      </c>
      <c r="AI414" s="109">
        <f t="shared" si="151"/>
        <v>0</v>
      </c>
      <c r="AJ414" s="109">
        <f t="shared" si="152"/>
        <v>0</v>
      </c>
      <c r="AK414" s="109">
        <f t="shared" si="153"/>
        <v>0</v>
      </c>
      <c r="AL414" s="109">
        <f t="shared" si="154"/>
        <v>0</v>
      </c>
      <c r="AM414" s="109">
        <f t="shared" si="155"/>
        <v>0</v>
      </c>
      <c r="AN414" s="109">
        <f t="shared" si="156"/>
        <v>0</v>
      </c>
      <c r="AO414" s="109">
        <f t="shared" si="157"/>
        <v>0</v>
      </c>
      <c r="AP414"/>
      <c r="AQ414"/>
      <c r="AR414" s="109">
        <f t="shared" si="158"/>
        <v>0</v>
      </c>
      <c r="AS414" s="109">
        <f t="shared" si="159"/>
        <v>0</v>
      </c>
      <c r="AT414" s="109" t="str">
        <f t="shared" si="160"/>
        <v>Correct</v>
      </c>
      <c r="AV414" s="96" t="str">
        <f>IFERROR(VLOOKUP(Table1[[#This Row],[RespondentID]],'All Data'!$A:$CO,87,FALSE),"unknown")</f>
        <v>unknown</v>
      </c>
      <c r="AW414" s="96" t="str">
        <f>IFERROR(VLOOKUP(Table1[[#This Row],[RespondentID]],'All Data'!$A:$CO,88,FALSE),"unknown")</f>
        <v>unknown</v>
      </c>
      <c r="AX414" s="96" t="str">
        <f>IFERROR(VLOOKUP(Table1[[#This Row],[RespondentID]],'All Data'!$A:$CO,89,FALSE),"unknown")</f>
        <v>unknown</v>
      </c>
      <c r="AY414" s="96" t="str">
        <f>IFERROR(VLOOKUP(Table1[[#This Row],[RespondentID]],'All Data'!$A:$CO,90,FALSE),"unknown")</f>
        <v>unknown</v>
      </c>
      <c r="AZ414" s="96" t="str">
        <f>IFERROR(VLOOKUP(Table1[[#This Row],[RespondentID]],'All Data'!$A:$CO,91,FALSE),"unknown")</f>
        <v>unknown</v>
      </c>
      <c r="BA414" s="96" t="str">
        <f>IFERROR(VLOOKUP(Table1[[#This Row],[RespondentID]],'All Data'!$A:$CO,92,FALSE),"unknown")</f>
        <v>unknown</v>
      </c>
      <c r="BB414" s="96" t="str">
        <f>IFERROR(VLOOKUP(Table1[[#This Row],[RespondentID]],'All Data'!$A:$CO,93,FALSE),"unknown")</f>
        <v>unknown</v>
      </c>
      <c r="BC414" s="96" t="str">
        <f>IFERROR(VLOOKUP(Table1[[#This Row],[RespondentID]],'All Data'!$A:$CW,94,FALSE),"unknown")</f>
        <v>unknown</v>
      </c>
      <c r="BD414" s="96" t="str">
        <f>IFERROR(VLOOKUP(Table1[[#This Row],[RespondentID]],'All Data'!$A:$CW,95,FALSE),"unknown")</f>
        <v>unknown</v>
      </c>
      <c r="BE414" s="96" t="str">
        <f>IFERROR(VLOOKUP(Table1[[#This Row],[RespondentID]],'All Data'!$A:$CW,96,FALSE),"unknown")</f>
        <v>unknown</v>
      </c>
      <c r="BF414" s="96" t="str">
        <f>IFERROR(VLOOKUP(Table1[[#This Row],[RespondentID]],'All Data'!$A:$CW,97,FALSE),"unknown")</f>
        <v>unknown</v>
      </c>
      <c r="BG414" s="96" t="str">
        <f>IFERROR(VLOOKUP(Table1[[#This Row],[RespondentID]],'All Data'!$A:$CW,98,FALSE),"unknown")</f>
        <v>unknown</v>
      </c>
      <c r="BH414" s="96" t="str">
        <f>IFERROR(VLOOKUP(Table1[[#This Row],[RespondentID]],'All Data'!$A:$CW,99,FALSE),"unknown")</f>
        <v>unknown</v>
      </c>
    </row>
    <row r="415" spans="1:60">
      <c r="A415" s="108"/>
      <c r="B415" s="105"/>
      <c r="C415" s="106"/>
      <c r="D415" s="106"/>
      <c r="E415" s="106"/>
      <c r="F415" s="106"/>
      <c r="G415" s="106"/>
      <c r="H415" s="106"/>
      <c r="I415" s="106"/>
      <c r="J415" s="106"/>
      <c r="K415" s="106"/>
      <c r="L415" s="106"/>
      <c r="M415" s="106"/>
      <c r="N415" s="106"/>
      <c r="O415" s="106"/>
      <c r="P415" s="106"/>
      <c r="Q415" s="106"/>
      <c r="R415" s="106"/>
      <c r="S415" s="106"/>
      <c r="U415" s="109">
        <f t="shared" si="138"/>
        <v>0</v>
      </c>
      <c r="V415" s="109" t="e">
        <f t="shared" si="139"/>
        <v>#DIV/0!</v>
      </c>
      <c r="W415"/>
      <c r="X415" s="109">
        <f t="shared" si="140"/>
        <v>0</v>
      </c>
      <c r="Y415" s="109">
        <f t="shared" si="141"/>
        <v>0</v>
      </c>
      <c r="Z415" s="109">
        <f t="shared" si="142"/>
        <v>0</v>
      </c>
      <c r="AA415" s="109">
        <f t="shared" si="143"/>
        <v>0</v>
      </c>
      <c r="AB415" s="109">
        <f t="shared" si="144"/>
        <v>0</v>
      </c>
      <c r="AC415" s="109">
        <f t="shared" si="145"/>
        <v>0</v>
      </c>
      <c r="AD415" s="109">
        <f t="shared" si="146"/>
        <v>0</v>
      </c>
      <c r="AE415" s="109">
        <f t="shared" si="147"/>
        <v>0</v>
      </c>
      <c r="AF415" s="109">
        <f t="shared" si="148"/>
        <v>0</v>
      </c>
      <c r="AG415" s="109">
        <f t="shared" si="149"/>
        <v>0</v>
      </c>
      <c r="AH415" s="109">
        <f t="shared" si="150"/>
        <v>0</v>
      </c>
      <c r="AI415" s="109">
        <f t="shared" si="151"/>
        <v>0</v>
      </c>
      <c r="AJ415" s="109">
        <f t="shared" si="152"/>
        <v>0</v>
      </c>
      <c r="AK415" s="109">
        <f t="shared" si="153"/>
        <v>0</v>
      </c>
      <c r="AL415" s="109">
        <f t="shared" si="154"/>
        <v>0</v>
      </c>
      <c r="AM415" s="109">
        <f t="shared" si="155"/>
        <v>0</v>
      </c>
      <c r="AN415" s="109">
        <f t="shared" si="156"/>
        <v>0</v>
      </c>
      <c r="AO415" s="109">
        <f t="shared" si="157"/>
        <v>0</v>
      </c>
      <c r="AP415"/>
      <c r="AQ415"/>
      <c r="AR415" s="109">
        <f t="shared" si="158"/>
        <v>0</v>
      </c>
      <c r="AS415" s="109">
        <f t="shared" si="159"/>
        <v>0</v>
      </c>
      <c r="AT415" s="109" t="str">
        <f t="shared" si="160"/>
        <v>Correct</v>
      </c>
      <c r="AV415" s="96" t="str">
        <f>IFERROR(VLOOKUP(Table1[[#This Row],[RespondentID]],'All Data'!$A:$CO,87,FALSE),"unknown")</f>
        <v>unknown</v>
      </c>
      <c r="AW415" s="96" t="str">
        <f>IFERROR(VLOOKUP(Table1[[#This Row],[RespondentID]],'All Data'!$A:$CO,88,FALSE),"unknown")</f>
        <v>unknown</v>
      </c>
      <c r="AX415" s="96" t="str">
        <f>IFERROR(VLOOKUP(Table1[[#This Row],[RespondentID]],'All Data'!$A:$CO,89,FALSE),"unknown")</f>
        <v>unknown</v>
      </c>
      <c r="AY415" s="96" t="str">
        <f>IFERROR(VLOOKUP(Table1[[#This Row],[RespondentID]],'All Data'!$A:$CO,90,FALSE),"unknown")</f>
        <v>unknown</v>
      </c>
      <c r="AZ415" s="96" t="str">
        <f>IFERROR(VLOOKUP(Table1[[#This Row],[RespondentID]],'All Data'!$A:$CO,91,FALSE),"unknown")</f>
        <v>unknown</v>
      </c>
      <c r="BA415" s="96" t="str">
        <f>IFERROR(VLOOKUP(Table1[[#This Row],[RespondentID]],'All Data'!$A:$CO,92,FALSE),"unknown")</f>
        <v>unknown</v>
      </c>
      <c r="BB415" s="96" t="str">
        <f>IFERROR(VLOOKUP(Table1[[#This Row],[RespondentID]],'All Data'!$A:$CO,93,FALSE),"unknown")</f>
        <v>unknown</v>
      </c>
      <c r="BC415" s="96" t="str">
        <f>IFERROR(VLOOKUP(Table1[[#This Row],[RespondentID]],'All Data'!$A:$CW,94,FALSE),"unknown")</f>
        <v>unknown</v>
      </c>
      <c r="BD415" s="96" t="str">
        <f>IFERROR(VLOOKUP(Table1[[#This Row],[RespondentID]],'All Data'!$A:$CW,95,FALSE),"unknown")</f>
        <v>unknown</v>
      </c>
      <c r="BE415" s="96" t="str">
        <f>IFERROR(VLOOKUP(Table1[[#This Row],[RespondentID]],'All Data'!$A:$CW,96,FALSE),"unknown")</f>
        <v>unknown</v>
      </c>
      <c r="BF415" s="96" t="str">
        <f>IFERROR(VLOOKUP(Table1[[#This Row],[RespondentID]],'All Data'!$A:$CW,97,FALSE),"unknown")</f>
        <v>unknown</v>
      </c>
      <c r="BG415" s="96" t="str">
        <f>IFERROR(VLOOKUP(Table1[[#This Row],[RespondentID]],'All Data'!$A:$CW,98,FALSE),"unknown")</f>
        <v>unknown</v>
      </c>
      <c r="BH415" s="96" t="str">
        <f>IFERROR(VLOOKUP(Table1[[#This Row],[RespondentID]],'All Data'!$A:$CW,99,FALSE),"unknown")</f>
        <v>unknown</v>
      </c>
    </row>
    <row r="416" spans="1:60">
      <c r="A416" s="108"/>
      <c r="B416" s="105"/>
      <c r="C416" s="106"/>
      <c r="D416" s="106"/>
      <c r="E416" s="106"/>
      <c r="F416" s="106"/>
      <c r="G416" s="106"/>
      <c r="H416" s="106"/>
      <c r="I416" s="106"/>
      <c r="J416" s="106"/>
      <c r="K416" s="106"/>
      <c r="L416" s="106"/>
      <c r="M416" s="106"/>
      <c r="N416" s="106"/>
      <c r="O416" s="106"/>
      <c r="P416" s="106"/>
      <c r="Q416" s="106"/>
      <c r="R416" s="106"/>
      <c r="S416" s="106"/>
      <c r="U416" s="109">
        <f t="shared" si="138"/>
        <v>0</v>
      </c>
      <c r="V416" s="109" t="e">
        <f t="shared" si="139"/>
        <v>#DIV/0!</v>
      </c>
      <c r="W416"/>
      <c r="X416" s="109">
        <f t="shared" si="140"/>
        <v>0</v>
      </c>
      <c r="Y416" s="109">
        <f t="shared" si="141"/>
        <v>0</v>
      </c>
      <c r="Z416" s="109">
        <f t="shared" si="142"/>
        <v>0</v>
      </c>
      <c r="AA416" s="109">
        <f t="shared" si="143"/>
        <v>0</v>
      </c>
      <c r="AB416" s="109">
        <f t="shared" si="144"/>
        <v>0</v>
      </c>
      <c r="AC416" s="109">
        <f t="shared" si="145"/>
        <v>0</v>
      </c>
      <c r="AD416" s="109">
        <f t="shared" si="146"/>
        <v>0</v>
      </c>
      <c r="AE416" s="109">
        <f t="shared" si="147"/>
        <v>0</v>
      </c>
      <c r="AF416" s="109">
        <f t="shared" si="148"/>
        <v>0</v>
      </c>
      <c r="AG416" s="109">
        <f t="shared" si="149"/>
        <v>0</v>
      </c>
      <c r="AH416" s="109">
        <f t="shared" si="150"/>
        <v>0</v>
      </c>
      <c r="AI416" s="109">
        <f t="shared" si="151"/>
        <v>0</v>
      </c>
      <c r="AJ416" s="109">
        <f t="shared" si="152"/>
        <v>0</v>
      </c>
      <c r="AK416" s="109">
        <f t="shared" si="153"/>
        <v>0</v>
      </c>
      <c r="AL416" s="109">
        <f t="shared" si="154"/>
        <v>0</v>
      </c>
      <c r="AM416" s="109">
        <f t="shared" si="155"/>
        <v>0</v>
      </c>
      <c r="AN416" s="109">
        <f t="shared" si="156"/>
        <v>0</v>
      </c>
      <c r="AO416" s="109">
        <f t="shared" si="157"/>
        <v>0</v>
      </c>
      <c r="AP416"/>
      <c r="AQ416"/>
      <c r="AR416" s="109">
        <f t="shared" si="158"/>
        <v>0</v>
      </c>
      <c r="AS416" s="109">
        <f t="shared" si="159"/>
        <v>0</v>
      </c>
      <c r="AT416" s="109" t="str">
        <f t="shared" si="160"/>
        <v>Correct</v>
      </c>
      <c r="AV416" s="96" t="str">
        <f>IFERROR(VLOOKUP(Table1[[#This Row],[RespondentID]],'All Data'!$A:$CO,87,FALSE),"unknown")</f>
        <v>unknown</v>
      </c>
      <c r="AW416" s="96" t="str">
        <f>IFERROR(VLOOKUP(Table1[[#This Row],[RespondentID]],'All Data'!$A:$CO,88,FALSE),"unknown")</f>
        <v>unknown</v>
      </c>
      <c r="AX416" s="96" t="str">
        <f>IFERROR(VLOOKUP(Table1[[#This Row],[RespondentID]],'All Data'!$A:$CO,89,FALSE),"unknown")</f>
        <v>unknown</v>
      </c>
      <c r="AY416" s="96" t="str">
        <f>IFERROR(VLOOKUP(Table1[[#This Row],[RespondentID]],'All Data'!$A:$CO,90,FALSE),"unknown")</f>
        <v>unknown</v>
      </c>
      <c r="AZ416" s="96" t="str">
        <f>IFERROR(VLOOKUP(Table1[[#This Row],[RespondentID]],'All Data'!$A:$CO,91,FALSE),"unknown")</f>
        <v>unknown</v>
      </c>
      <c r="BA416" s="96" t="str">
        <f>IFERROR(VLOOKUP(Table1[[#This Row],[RespondentID]],'All Data'!$A:$CO,92,FALSE),"unknown")</f>
        <v>unknown</v>
      </c>
      <c r="BB416" s="96" t="str">
        <f>IFERROR(VLOOKUP(Table1[[#This Row],[RespondentID]],'All Data'!$A:$CO,93,FALSE),"unknown")</f>
        <v>unknown</v>
      </c>
      <c r="BC416" s="96" t="str">
        <f>IFERROR(VLOOKUP(Table1[[#This Row],[RespondentID]],'All Data'!$A:$CW,94,FALSE),"unknown")</f>
        <v>unknown</v>
      </c>
      <c r="BD416" s="96" t="str">
        <f>IFERROR(VLOOKUP(Table1[[#This Row],[RespondentID]],'All Data'!$A:$CW,95,FALSE),"unknown")</f>
        <v>unknown</v>
      </c>
      <c r="BE416" s="96" t="str">
        <f>IFERROR(VLOOKUP(Table1[[#This Row],[RespondentID]],'All Data'!$A:$CW,96,FALSE),"unknown")</f>
        <v>unknown</v>
      </c>
      <c r="BF416" s="96" t="str">
        <f>IFERROR(VLOOKUP(Table1[[#This Row],[RespondentID]],'All Data'!$A:$CW,97,FALSE),"unknown")</f>
        <v>unknown</v>
      </c>
      <c r="BG416" s="96" t="str">
        <f>IFERROR(VLOOKUP(Table1[[#This Row],[RespondentID]],'All Data'!$A:$CW,98,FALSE),"unknown")</f>
        <v>unknown</v>
      </c>
      <c r="BH416" s="96" t="str">
        <f>IFERROR(VLOOKUP(Table1[[#This Row],[RespondentID]],'All Data'!$A:$CW,99,FALSE),"unknown")</f>
        <v>unknown</v>
      </c>
    </row>
    <row r="417" spans="1:60">
      <c r="A417" s="108"/>
      <c r="B417" s="105"/>
      <c r="C417" s="106"/>
      <c r="D417" s="106"/>
      <c r="E417" s="106"/>
      <c r="F417" s="106"/>
      <c r="G417" s="106"/>
      <c r="H417" s="106"/>
      <c r="I417" s="106"/>
      <c r="J417" s="106"/>
      <c r="K417" s="106"/>
      <c r="L417" s="106"/>
      <c r="M417" s="106"/>
      <c r="N417" s="106"/>
      <c r="O417" s="106"/>
      <c r="P417" s="106"/>
      <c r="Q417" s="106"/>
      <c r="R417" s="106"/>
      <c r="S417" s="106"/>
      <c r="U417" s="109">
        <f t="shared" si="138"/>
        <v>0</v>
      </c>
      <c r="V417" s="109" t="e">
        <f t="shared" si="139"/>
        <v>#DIV/0!</v>
      </c>
      <c r="W417"/>
      <c r="X417" s="109">
        <f t="shared" si="140"/>
        <v>0</v>
      </c>
      <c r="Y417" s="109">
        <f t="shared" si="141"/>
        <v>0</v>
      </c>
      <c r="Z417" s="109">
        <f t="shared" si="142"/>
        <v>0</v>
      </c>
      <c r="AA417" s="109">
        <f t="shared" si="143"/>
        <v>0</v>
      </c>
      <c r="AB417" s="109">
        <f t="shared" si="144"/>
        <v>0</v>
      </c>
      <c r="AC417" s="109">
        <f t="shared" si="145"/>
        <v>0</v>
      </c>
      <c r="AD417" s="109">
        <f t="shared" si="146"/>
        <v>0</v>
      </c>
      <c r="AE417" s="109">
        <f t="shared" si="147"/>
        <v>0</v>
      </c>
      <c r="AF417" s="109">
        <f t="shared" si="148"/>
        <v>0</v>
      </c>
      <c r="AG417" s="109">
        <f t="shared" si="149"/>
        <v>0</v>
      </c>
      <c r="AH417" s="109">
        <f t="shared" si="150"/>
        <v>0</v>
      </c>
      <c r="AI417" s="109">
        <f t="shared" si="151"/>
        <v>0</v>
      </c>
      <c r="AJ417" s="109">
        <f t="shared" si="152"/>
        <v>0</v>
      </c>
      <c r="AK417" s="109">
        <f t="shared" si="153"/>
        <v>0</v>
      </c>
      <c r="AL417" s="109">
        <f t="shared" si="154"/>
        <v>0</v>
      </c>
      <c r="AM417" s="109">
        <f t="shared" si="155"/>
        <v>0</v>
      </c>
      <c r="AN417" s="109">
        <f t="shared" si="156"/>
        <v>0</v>
      </c>
      <c r="AO417" s="109">
        <f t="shared" si="157"/>
        <v>0</v>
      </c>
      <c r="AP417"/>
      <c r="AQ417"/>
      <c r="AR417" s="109">
        <f t="shared" si="158"/>
        <v>0</v>
      </c>
      <c r="AS417" s="109">
        <f t="shared" si="159"/>
        <v>0</v>
      </c>
      <c r="AT417" s="109" t="str">
        <f t="shared" si="160"/>
        <v>Correct</v>
      </c>
      <c r="AV417" s="96" t="str">
        <f>IFERROR(VLOOKUP(Table1[[#This Row],[RespondentID]],'All Data'!$A:$CO,87,FALSE),"unknown")</f>
        <v>unknown</v>
      </c>
      <c r="AW417" s="96" t="str">
        <f>IFERROR(VLOOKUP(Table1[[#This Row],[RespondentID]],'All Data'!$A:$CO,88,FALSE),"unknown")</f>
        <v>unknown</v>
      </c>
      <c r="AX417" s="96" t="str">
        <f>IFERROR(VLOOKUP(Table1[[#This Row],[RespondentID]],'All Data'!$A:$CO,89,FALSE),"unknown")</f>
        <v>unknown</v>
      </c>
      <c r="AY417" s="96" t="str">
        <f>IFERROR(VLOOKUP(Table1[[#This Row],[RespondentID]],'All Data'!$A:$CO,90,FALSE),"unknown")</f>
        <v>unknown</v>
      </c>
      <c r="AZ417" s="96" t="str">
        <f>IFERROR(VLOOKUP(Table1[[#This Row],[RespondentID]],'All Data'!$A:$CO,91,FALSE),"unknown")</f>
        <v>unknown</v>
      </c>
      <c r="BA417" s="96" t="str">
        <f>IFERROR(VLOOKUP(Table1[[#This Row],[RespondentID]],'All Data'!$A:$CO,92,FALSE),"unknown")</f>
        <v>unknown</v>
      </c>
      <c r="BB417" s="96" t="str">
        <f>IFERROR(VLOOKUP(Table1[[#This Row],[RespondentID]],'All Data'!$A:$CO,93,FALSE),"unknown")</f>
        <v>unknown</v>
      </c>
      <c r="BC417" s="96" t="str">
        <f>IFERROR(VLOOKUP(Table1[[#This Row],[RespondentID]],'All Data'!$A:$CW,94,FALSE),"unknown")</f>
        <v>unknown</v>
      </c>
      <c r="BD417" s="96" t="str">
        <f>IFERROR(VLOOKUP(Table1[[#This Row],[RespondentID]],'All Data'!$A:$CW,95,FALSE),"unknown")</f>
        <v>unknown</v>
      </c>
      <c r="BE417" s="96" t="str">
        <f>IFERROR(VLOOKUP(Table1[[#This Row],[RespondentID]],'All Data'!$A:$CW,96,FALSE),"unknown")</f>
        <v>unknown</v>
      </c>
      <c r="BF417" s="96" t="str">
        <f>IFERROR(VLOOKUP(Table1[[#This Row],[RespondentID]],'All Data'!$A:$CW,97,FALSE),"unknown")</f>
        <v>unknown</v>
      </c>
      <c r="BG417" s="96" t="str">
        <f>IFERROR(VLOOKUP(Table1[[#This Row],[RespondentID]],'All Data'!$A:$CW,98,FALSE),"unknown")</f>
        <v>unknown</v>
      </c>
      <c r="BH417" s="96" t="str">
        <f>IFERROR(VLOOKUP(Table1[[#This Row],[RespondentID]],'All Data'!$A:$CW,99,FALSE),"unknown")</f>
        <v>unknown</v>
      </c>
    </row>
    <row r="418" spans="1:60">
      <c r="A418" s="108"/>
      <c r="B418" s="105"/>
      <c r="C418" s="106"/>
      <c r="D418" s="106"/>
      <c r="E418" s="106"/>
      <c r="F418" s="106"/>
      <c r="G418" s="106"/>
      <c r="H418" s="106"/>
      <c r="I418" s="106"/>
      <c r="J418" s="106"/>
      <c r="K418" s="106"/>
      <c r="L418" s="106"/>
      <c r="M418" s="106"/>
      <c r="N418" s="106"/>
      <c r="O418" s="106"/>
      <c r="P418" s="106"/>
      <c r="Q418" s="106"/>
      <c r="R418" s="106"/>
      <c r="S418" s="106"/>
      <c r="U418" s="109">
        <f t="shared" si="138"/>
        <v>0</v>
      </c>
      <c r="V418" s="109" t="e">
        <f t="shared" si="139"/>
        <v>#DIV/0!</v>
      </c>
      <c r="W418"/>
      <c r="X418" s="109">
        <f t="shared" si="140"/>
        <v>0</v>
      </c>
      <c r="Y418" s="109">
        <f t="shared" si="141"/>
        <v>0</v>
      </c>
      <c r="Z418" s="109">
        <f t="shared" si="142"/>
        <v>0</v>
      </c>
      <c r="AA418" s="109">
        <f t="shared" si="143"/>
        <v>0</v>
      </c>
      <c r="AB418" s="109">
        <f t="shared" si="144"/>
        <v>0</v>
      </c>
      <c r="AC418" s="109">
        <f t="shared" si="145"/>
        <v>0</v>
      </c>
      <c r="AD418" s="109">
        <f t="shared" si="146"/>
        <v>0</v>
      </c>
      <c r="AE418" s="109">
        <f t="shared" si="147"/>
        <v>0</v>
      </c>
      <c r="AF418" s="109">
        <f t="shared" si="148"/>
        <v>0</v>
      </c>
      <c r="AG418" s="109">
        <f t="shared" si="149"/>
        <v>0</v>
      </c>
      <c r="AH418" s="109">
        <f t="shared" si="150"/>
        <v>0</v>
      </c>
      <c r="AI418" s="109">
        <f t="shared" si="151"/>
        <v>0</v>
      </c>
      <c r="AJ418" s="109">
        <f t="shared" si="152"/>
        <v>0</v>
      </c>
      <c r="AK418" s="109">
        <f t="shared" si="153"/>
        <v>0</v>
      </c>
      <c r="AL418" s="109">
        <f t="shared" si="154"/>
        <v>0</v>
      </c>
      <c r="AM418" s="109">
        <f t="shared" si="155"/>
        <v>0</v>
      </c>
      <c r="AN418" s="109">
        <f t="shared" si="156"/>
        <v>0</v>
      </c>
      <c r="AO418" s="109">
        <f t="shared" si="157"/>
        <v>0</v>
      </c>
      <c r="AP418"/>
      <c r="AQ418"/>
      <c r="AR418" s="109">
        <f t="shared" si="158"/>
        <v>0</v>
      </c>
      <c r="AS418" s="109">
        <f t="shared" si="159"/>
        <v>0</v>
      </c>
      <c r="AT418" s="109" t="str">
        <f t="shared" si="160"/>
        <v>Correct</v>
      </c>
      <c r="AV418" s="96" t="str">
        <f>IFERROR(VLOOKUP(Table1[[#This Row],[RespondentID]],'All Data'!$A:$CO,87,FALSE),"unknown")</f>
        <v>unknown</v>
      </c>
      <c r="AW418" s="96" t="str">
        <f>IFERROR(VLOOKUP(Table1[[#This Row],[RespondentID]],'All Data'!$A:$CO,88,FALSE),"unknown")</f>
        <v>unknown</v>
      </c>
      <c r="AX418" s="96" t="str">
        <f>IFERROR(VLOOKUP(Table1[[#This Row],[RespondentID]],'All Data'!$A:$CO,89,FALSE),"unknown")</f>
        <v>unknown</v>
      </c>
      <c r="AY418" s="96" t="str">
        <f>IFERROR(VLOOKUP(Table1[[#This Row],[RespondentID]],'All Data'!$A:$CO,90,FALSE),"unknown")</f>
        <v>unknown</v>
      </c>
      <c r="AZ418" s="96" t="str">
        <f>IFERROR(VLOOKUP(Table1[[#This Row],[RespondentID]],'All Data'!$A:$CO,91,FALSE),"unknown")</f>
        <v>unknown</v>
      </c>
      <c r="BA418" s="96" t="str">
        <f>IFERROR(VLOOKUP(Table1[[#This Row],[RespondentID]],'All Data'!$A:$CO,92,FALSE),"unknown")</f>
        <v>unknown</v>
      </c>
      <c r="BB418" s="96" t="str">
        <f>IFERROR(VLOOKUP(Table1[[#This Row],[RespondentID]],'All Data'!$A:$CO,93,FALSE),"unknown")</f>
        <v>unknown</v>
      </c>
      <c r="BC418" s="96" t="str">
        <f>IFERROR(VLOOKUP(Table1[[#This Row],[RespondentID]],'All Data'!$A:$CW,94,FALSE),"unknown")</f>
        <v>unknown</v>
      </c>
      <c r="BD418" s="96" t="str">
        <f>IFERROR(VLOOKUP(Table1[[#This Row],[RespondentID]],'All Data'!$A:$CW,95,FALSE),"unknown")</f>
        <v>unknown</v>
      </c>
      <c r="BE418" s="96" t="str">
        <f>IFERROR(VLOOKUP(Table1[[#This Row],[RespondentID]],'All Data'!$A:$CW,96,FALSE),"unknown")</f>
        <v>unknown</v>
      </c>
      <c r="BF418" s="96" t="str">
        <f>IFERROR(VLOOKUP(Table1[[#This Row],[RespondentID]],'All Data'!$A:$CW,97,FALSE),"unknown")</f>
        <v>unknown</v>
      </c>
      <c r="BG418" s="96" t="str">
        <f>IFERROR(VLOOKUP(Table1[[#This Row],[RespondentID]],'All Data'!$A:$CW,98,FALSE),"unknown")</f>
        <v>unknown</v>
      </c>
      <c r="BH418" s="96" t="str">
        <f>IFERROR(VLOOKUP(Table1[[#This Row],[RespondentID]],'All Data'!$A:$CW,99,FALSE),"unknown")</f>
        <v>unknown</v>
      </c>
    </row>
    <row r="419" spans="1:60">
      <c r="A419" s="108"/>
      <c r="B419" s="105"/>
      <c r="C419" s="106"/>
      <c r="D419" s="106"/>
      <c r="E419" s="106"/>
      <c r="F419" s="106"/>
      <c r="G419" s="106"/>
      <c r="H419" s="106"/>
      <c r="I419" s="106"/>
      <c r="J419" s="106"/>
      <c r="K419" s="106"/>
      <c r="L419" s="106"/>
      <c r="M419" s="106"/>
      <c r="N419" s="106"/>
      <c r="O419" s="106"/>
      <c r="P419" s="106"/>
      <c r="Q419" s="106"/>
      <c r="R419" s="106"/>
      <c r="S419" s="106"/>
      <c r="U419" s="109">
        <f t="shared" si="138"/>
        <v>0</v>
      </c>
      <c r="V419" s="109" t="e">
        <f t="shared" si="139"/>
        <v>#DIV/0!</v>
      </c>
      <c r="W419"/>
      <c r="X419" s="109">
        <f t="shared" si="140"/>
        <v>0</v>
      </c>
      <c r="Y419" s="109">
        <f t="shared" si="141"/>
        <v>0</v>
      </c>
      <c r="Z419" s="109">
        <f t="shared" si="142"/>
        <v>0</v>
      </c>
      <c r="AA419" s="109">
        <f t="shared" si="143"/>
        <v>0</v>
      </c>
      <c r="AB419" s="109">
        <f t="shared" si="144"/>
        <v>0</v>
      </c>
      <c r="AC419" s="109">
        <f t="shared" si="145"/>
        <v>0</v>
      </c>
      <c r="AD419" s="109">
        <f t="shared" si="146"/>
        <v>0</v>
      </c>
      <c r="AE419" s="109">
        <f t="shared" si="147"/>
        <v>0</v>
      </c>
      <c r="AF419" s="109">
        <f t="shared" si="148"/>
        <v>0</v>
      </c>
      <c r="AG419" s="109">
        <f t="shared" si="149"/>
        <v>0</v>
      </c>
      <c r="AH419" s="109">
        <f t="shared" si="150"/>
        <v>0</v>
      </c>
      <c r="AI419" s="109">
        <f t="shared" si="151"/>
        <v>0</v>
      </c>
      <c r="AJ419" s="109">
        <f t="shared" si="152"/>
        <v>0</v>
      </c>
      <c r="AK419" s="109">
        <f t="shared" si="153"/>
        <v>0</v>
      </c>
      <c r="AL419" s="109">
        <f t="shared" si="154"/>
        <v>0</v>
      </c>
      <c r="AM419" s="109">
        <f t="shared" si="155"/>
        <v>0</v>
      </c>
      <c r="AN419" s="109">
        <f t="shared" si="156"/>
        <v>0</v>
      </c>
      <c r="AO419" s="109">
        <f t="shared" si="157"/>
        <v>0</v>
      </c>
      <c r="AP419"/>
      <c r="AQ419"/>
      <c r="AR419" s="109">
        <f t="shared" si="158"/>
        <v>0</v>
      </c>
      <c r="AS419" s="109">
        <f t="shared" si="159"/>
        <v>0</v>
      </c>
      <c r="AT419" s="109" t="str">
        <f t="shared" si="160"/>
        <v>Correct</v>
      </c>
      <c r="AV419" s="96" t="str">
        <f>IFERROR(VLOOKUP(Table1[[#This Row],[RespondentID]],'All Data'!$A:$CO,87,FALSE),"unknown")</f>
        <v>unknown</v>
      </c>
      <c r="AW419" s="96" t="str">
        <f>IFERROR(VLOOKUP(Table1[[#This Row],[RespondentID]],'All Data'!$A:$CO,88,FALSE),"unknown")</f>
        <v>unknown</v>
      </c>
      <c r="AX419" s="96" t="str">
        <f>IFERROR(VLOOKUP(Table1[[#This Row],[RespondentID]],'All Data'!$A:$CO,89,FALSE),"unknown")</f>
        <v>unknown</v>
      </c>
      <c r="AY419" s="96" t="str">
        <f>IFERROR(VLOOKUP(Table1[[#This Row],[RespondentID]],'All Data'!$A:$CO,90,FALSE),"unknown")</f>
        <v>unknown</v>
      </c>
      <c r="AZ419" s="96" t="str">
        <f>IFERROR(VLOOKUP(Table1[[#This Row],[RespondentID]],'All Data'!$A:$CO,91,FALSE),"unknown")</f>
        <v>unknown</v>
      </c>
      <c r="BA419" s="96" t="str">
        <f>IFERROR(VLOOKUP(Table1[[#This Row],[RespondentID]],'All Data'!$A:$CO,92,FALSE),"unknown")</f>
        <v>unknown</v>
      </c>
      <c r="BB419" s="96" t="str">
        <f>IFERROR(VLOOKUP(Table1[[#This Row],[RespondentID]],'All Data'!$A:$CO,93,FALSE),"unknown")</f>
        <v>unknown</v>
      </c>
      <c r="BC419" s="96" t="str">
        <f>IFERROR(VLOOKUP(Table1[[#This Row],[RespondentID]],'All Data'!$A:$CW,94,FALSE),"unknown")</f>
        <v>unknown</v>
      </c>
      <c r="BD419" s="96" t="str">
        <f>IFERROR(VLOOKUP(Table1[[#This Row],[RespondentID]],'All Data'!$A:$CW,95,FALSE),"unknown")</f>
        <v>unknown</v>
      </c>
      <c r="BE419" s="96" t="str">
        <f>IFERROR(VLOOKUP(Table1[[#This Row],[RespondentID]],'All Data'!$A:$CW,96,FALSE),"unknown")</f>
        <v>unknown</v>
      </c>
      <c r="BF419" s="96" t="str">
        <f>IFERROR(VLOOKUP(Table1[[#This Row],[RespondentID]],'All Data'!$A:$CW,97,FALSE),"unknown")</f>
        <v>unknown</v>
      </c>
      <c r="BG419" s="96" t="str">
        <f>IFERROR(VLOOKUP(Table1[[#This Row],[RespondentID]],'All Data'!$A:$CW,98,FALSE),"unknown")</f>
        <v>unknown</v>
      </c>
      <c r="BH419" s="96" t="str">
        <f>IFERROR(VLOOKUP(Table1[[#This Row],[RespondentID]],'All Data'!$A:$CW,99,FALSE),"unknown")</f>
        <v>unknown</v>
      </c>
    </row>
    <row r="420" spans="1:60">
      <c r="A420" s="108"/>
      <c r="B420" s="105"/>
      <c r="C420" s="106"/>
      <c r="D420" s="106"/>
      <c r="E420" s="106"/>
      <c r="F420" s="106"/>
      <c r="G420" s="106"/>
      <c r="H420" s="106"/>
      <c r="I420" s="106"/>
      <c r="J420" s="106"/>
      <c r="K420" s="106"/>
      <c r="L420" s="106"/>
      <c r="M420" s="106"/>
      <c r="N420" s="106"/>
      <c r="O420" s="106"/>
      <c r="P420" s="106"/>
      <c r="Q420" s="106"/>
      <c r="R420" s="106"/>
      <c r="S420" s="106"/>
      <c r="U420" s="109">
        <f t="shared" si="138"/>
        <v>0</v>
      </c>
      <c r="V420" s="109" t="e">
        <f t="shared" si="139"/>
        <v>#DIV/0!</v>
      </c>
      <c r="W420"/>
      <c r="X420" s="109">
        <f t="shared" si="140"/>
        <v>0</v>
      </c>
      <c r="Y420" s="109">
        <f t="shared" si="141"/>
        <v>0</v>
      </c>
      <c r="Z420" s="109">
        <f t="shared" si="142"/>
        <v>0</v>
      </c>
      <c r="AA420" s="109">
        <f t="shared" si="143"/>
        <v>0</v>
      </c>
      <c r="AB420" s="109">
        <f t="shared" si="144"/>
        <v>0</v>
      </c>
      <c r="AC420" s="109">
        <f t="shared" si="145"/>
        <v>0</v>
      </c>
      <c r="AD420" s="109">
        <f t="shared" si="146"/>
        <v>0</v>
      </c>
      <c r="AE420" s="109">
        <f t="shared" si="147"/>
        <v>0</v>
      </c>
      <c r="AF420" s="109">
        <f t="shared" si="148"/>
        <v>0</v>
      </c>
      <c r="AG420" s="109">
        <f t="shared" si="149"/>
        <v>0</v>
      </c>
      <c r="AH420" s="109">
        <f t="shared" si="150"/>
        <v>0</v>
      </c>
      <c r="AI420" s="109">
        <f t="shared" si="151"/>
        <v>0</v>
      </c>
      <c r="AJ420" s="109">
        <f t="shared" si="152"/>
        <v>0</v>
      </c>
      <c r="AK420" s="109">
        <f t="shared" si="153"/>
        <v>0</v>
      </c>
      <c r="AL420" s="109">
        <f t="shared" si="154"/>
        <v>0</v>
      </c>
      <c r="AM420" s="109">
        <f t="shared" si="155"/>
        <v>0</v>
      </c>
      <c r="AN420" s="109">
        <f t="shared" si="156"/>
        <v>0</v>
      </c>
      <c r="AO420" s="109">
        <f t="shared" si="157"/>
        <v>0</v>
      </c>
      <c r="AP420"/>
      <c r="AQ420"/>
      <c r="AR420" s="109">
        <f t="shared" si="158"/>
        <v>0</v>
      </c>
      <c r="AS420" s="109">
        <f t="shared" si="159"/>
        <v>0</v>
      </c>
      <c r="AT420" s="109" t="str">
        <f t="shared" si="160"/>
        <v>Correct</v>
      </c>
      <c r="AV420" s="96" t="str">
        <f>IFERROR(VLOOKUP(Table1[[#This Row],[RespondentID]],'All Data'!$A:$CO,87,FALSE),"unknown")</f>
        <v>unknown</v>
      </c>
      <c r="AW420" s="96" t="str">
        <f>IFERROR(VLOOKUP(Table1[[#This Row],[RespondentID]],'All Data'!$A:$CO,88,FALSE),"unknown")</f>
        <v>unknown</v>
      </c>
      <c r="AX420" s="96" t="str">
        <f>IFERROR(VLOOKUP(Table1[[#This Row],[RespondentID]],'All Data'!$A:$CO,89,FALSE),"unknown")</f>
        <v>unknown</v>
      </c>
      <c r="AY420" s="96" t="str">
        <f>IFERROR(VLOOKUP(Table1[[#This Row],[RespondentID]],'All Data'!$A:$CO,90,FALSE),"unknown")</f>
        <v>unknown</v>
      </c>
      <c r="AZ420" s="96" t="str">
        <f>IFERROR(VLOOKUP(Table1[[#This Row],[RespondentID]],'All Data'!$A:$CO,91,FALSE),"unknown")</f>
        <v>unknown</v>
      </c>
      <c r="BA420" s="96" t="str">
        <f>IFERROR(VLOOKUP(Table1[[#This Row],[RespondentID]],'All Data'!$A:$CO,92,FALSE),"unknown")</f>
        <v>unknown</v>
      </c>
      <c r="BB420" s="96" t="str">
        <f>IFERROR(VLOOKUP(Table1[[#This Row],[RespondentID]],'All Data'!$A:$CO,93,FALSE),"unknown")</f>
        <v>unknown</v>
      </c>
      <c r="BC420" s="96" t="str">
        <f>IFERROR(VLOOKUP(Table1[[#This Row],[RespondentID]],'All Data'!$A:$CW,94,FALSE),"unknown")</f>
        <v>unknown</v>
      </c>
      <c r="BD420" s="96" t="str">
        <f>IFERROR(VLOOKUP(Table1[[#This Row],[RespondentID]],'All Data'!$A:$CW,95,FALSE),"unknown")</f>
        <v>unknown</v>
      </c>
      <c r="BE420" s="96" t="str">
        <f>IFERROR(VLOOKUP(Table1[[#This Row],[RespondentID]],'All Data'!$A:$CW,96,FALSE),"unknown")</f>
        <v>unknown</v>
      </c>
      <c r="BF420" s="96" t="str">
        <f>IFERROR(VLOOKUP(Table1[[#This Row],[RespondentID]],'All Data'!$A:$CW,97,FALSE),"unknown")</f>
        <v>unknown</v>
      </c>
      <c r="BG420" s="96" t="str">
        <f>IFERROR(VLOOKUP(Table1[[#This Row],[RespondentID]],'All Data'!$A:$CW,98,FALSE),"unknown")</f>
        <v>unknown</v>
      </c>
      <c r="BH420" s="96" t="str">
        <f>IFERROR(VLOOKUP(Table1[[#This Row],[RespondentID]],'All Data'!$A:$CW,99,FALSE),"unknown")</f>
        <v>unknown</v>
      </c>
    </row>
    <row r="421" spans="1:60">
      <c r="A421" s="108"/>
      <c r="B421" s="105"/>
      <c r="C421" s="106"/>
      <c r="D421" s="106"/>
      <c r="E421" s="106"/>
      <c r="F421" s="106"/>
      <c r="G421" s="106"/>
      <c r="H421" s="106"/>
      <c r="I421" s="106"/>
      <c r="J421" s="106"/>
      <c r="K421" s="106"/>
      <c r="L421" s="106"/>
      <c r="M421" s="106"/>
      <c r="N421" s="106"/>
      <c r="O421" s="106"/>
      <c r="P421" s="106"/>
      <c r="Q421" s="106"/>
      <c r="R421" s="106"/>
      <c r="S421" s="106"/>
      <c r="U421" s="109">
        <f t="shared" si="138"/>
        <v>0</v>
      </c>
      <c r="V421" s="109" t="e">
        <f t="shared" si="139"/>
        <v>#DIV/0!</v>
      </c>
      <c r="W421"/>
      <c r="X421" s="109">
        <f t="shared" si="140"/>
        <v>0</v>
      </c>
      <c r="Y421" s="109">
        <f t="shared" si="141"/>
        <v>0</v>
      </c>
      <c r="Z421" s="109">
        <f t="shared" si="142"/>
        <v>0</v>
      </c>
      <c r="AA421" s="109">
        <f t="shared" si="143"/>
        <v>0</v>
      </c>
      <c r="AB421" s="109">
        <f t="shared" si="144"/>
        <v>0</v>
      </c>
      <c r="AC421" s="109">
        <f t="shared" si="145"/>
        <v>0</v>
      </c>
      <c r="AD421" s="109">
        <f t="shared" si="146"/>
        <v>0</v>
      </c>
      <c r="AE421" s="109">
        <f t="shared" si="147"/>
        <v>0</v>
      </c>
      <c r="AF421" s="109">
        <f t="shared" si="148"/>
        <v>0</v>
      </c>
      <c r="AG421" s="109">
        <f t="shared" si="149"/>
        <v>0</v>
      </c>
      <c r="AH421" s="109">
        <f t="shared" si="150"/>
        <v>0</v>
      </c>
      <c r="AI421" s="109">
        <f t="shared" si="151"/>
        <v>0</v>
      </c>
      <c r="AJ421" s="109">
        <f t="shared" si="152"/>
        <v>0</v>
      </c>
      <c r="AK421" s="109">
        <f t="shared" si="153"/>
        <v>0</v>
      </c>
      <c r="AL421" s="109">
        <f t="shared" si="154"/>
        <v>0</v>
      </c>
      <c r="AM421" s="109">
        <f t="shared" si="155"/>
        <v>0</v>
      </c>
      <c r="AN421" s="109">
        <f t="shared" si="156"/>
        <v>0</v>
      </c>
      <c r="AO421" s="109">
        <f t="shared" si="157"/>
        <v>0</v>
      </c>
      <c r="AP421"/>
      <c r="AQ421"/>
      <c r="AR421" s="109">
        <f t="shared" si="158"/>
        <v>0</v>
      </c>
      <c r="AS421" s="109">
        <f t="shared" si="159"/>
        <v>0</v>
      </c>
      <c r="AT421" s="109" t="str">
        <f t="shared" si="160"/>
        <v>Correct</v>
      </c>
      <c r="AV421" s="96" t="str">
        <f>IFERROR(VLOOKUP(Table1[[#This Row],[RespondentID]],'All Data'!$A:$CO,87,FALSE),"unknown")</f>
        <v>unknown</v>
      </c>
      <c r="AW421" s="96" t="str">
        <f>IFERROR(VLOOKUP(Table1[[#This Row],[RespondentID]],'All Data'!$A:$CO,88,FALSE),"unknown")</f>
        <v>unknown</v>
      </c>
      <c r="AX421" s="96" t="str">
        <f>IFERROR(VLOOKUP(Table1[[#This Row],[RespondentID]],'All Data'!$A:$CO,89,FALSE),"unknown")</f>
        <v>unknown</v>
      </c>
      <c r="AY421" s="96" t="str">
        <f>IFERROR(VLOOKUP(Table1[[#This Row],[RespondentID]],'All Data'!$A:$CO,90,FALSE),"unknown")</f>
        <v>unknown</v>
      </c>
      <c r="AZ421" s="96" t="str">
        <f>IFERROR(VLOOKUP(Table1[[#This Row],[RespondentID]],'All Data'!$A:$CO,91,FALSE),"unknown")</f>
        <v>unknown</v>
      </c>
      <c r="BA421" s="96" t="str">
        <f>IFERROR(VLOOKUP(Table1[[#This Row],[RespondentID]],'All Data'!$A:$CO,92,FALSE),"unknown")</f>
        <v>unknown</v>
      </c>
      <c r="BB421" s="96" t="str">
        <f>IFERROR(VLOOKUP(Table1[[#This Row],[RespondentID]],'All Data'!$A:$CO,93,FALSE),"unknown")</f>
        <v>unknown</v>
      </c>
      <c r="BC421" s="96" t="str">
        <f>IFERROR(VLOOKUP(Table1[[#This Row],[RespondentID]],'All Data'!$A:$CW,94,FALSE),"unknown")</f>
        <v>unknown</v>
      </c>
      <c r="BD421" s="96" t="str">
        <f>IFERROR(VLOOKUP(Table1[[#This Row],[RespondentID]],'All Data'!$A:$CW,95,FALSE),"unknown")</f>
        <v>unknown</v>
      </c>
      <c r="BE421" s="96" t="str">
        <f>IFERROR(VLOOKUP(Table1[[#This Row],[RespondentID]],'All Data'!$A:$CW,96,FALSE),"unknown")</f>
        <v>unknown</v>
      </c>
      <c r="BF421" s="96" t="str">
        <f>IFERROR(VLOOKUP(Table1[[#This Row],[RespondentID]],'All Data'!$A:$CW,97,FALSE),"unknown")</f>
        <v>unknown</v>
      </c>
      <c r="BG421" s="96" t="str">
        <f>IFERROR(VLOOKUP(Table1[[#This Row],[RespondentID]],'All Data'!$A:$CW,98,FALSE),"unknown")</f>
        <v>unknown</v>
      </c>
      <c r="BH421" s="96" t="str">
        <f>IFERROR(VLOOKUP(Table1[[#This Row],[RespondentID]],'All Data'!$A:$CW,99,FALSE),"unknown")</f>
        <v>unknown</v>
      </c>
    </row>
    <row r="422" spans="1:60">
      <c r="A422" s="108"/>
      <c r="B422" s="105"/>
      <c r="C422" s="106"/>
      <c r="D422" s="106"/>
      <c r="E422" s="106"/>
      <c r="F422" s="106"/>
      <c r="G422" s="106"/>
      <c r="H422" s="106"/>
      <c r="I422" s="106"/>
      <c r="J422" s="106"/>
      <c r="K422" s="106"/>
      <c r="L422" s="106"/>
      <c r="M422" s="106"/>
      <c r="N422" s="106"/>
      <c r="O422" s="106"/>
      <c r="P422" s="106"/>
      <c r="Q422" s="106"/>
      <c r="R422" s="106"/>
      <c r="S422" s="106"/>
      <c r="U422" s="109">
        <f t="shared" si="138"/>
        <v>0</v>
      </c>
      <c r="V422" s="109" t="e">
        <f t="shared" si="139"/>
        <v>#DIV/0!</v>
      </c>
      <c r="W422"/>
      <c r="X422" s="109">
        <f t="shared" si="140"/>
        <v>0</v>
      </c>
      <c r="Y422" s="109">
        <f t="shared" si="141"/>
        <v>0</v>
      </c>
      <c r="Z422" s="109">
        <f t="shared" si="142"/>
        <v>0</v>
      </c>
      <c r="AA422" s="109">
        <f t="shared" si="143"/>
        <v>0</v>
      </c>
      <c r="AB422" s="109">
        <f t="shared" si="144"/>
        <v>0</v>
      </c>
      <c r="AC422" s="109">
        <f t="shared" si="145"/>
        <v>0</v>
      </c>
      <c r="AD422" s="109">
        <f t="shared" si="146"/>
        <v>0</v>
      </c>
      <c r="AE422" s="109">
        <f t="shared" si="147"/>
        <v>0</v>
      </c>
      <c r="AF422" s="109">
        <f t="shared" si="148"/>
        <v>0</v>
      </c>
      <c r="AG422" s="109">
        <f t="shared" si="149"/>
        <v>0</v>
      </c>
      <c r="AH422" s="109">
        <f t="shared" si="150"/>
        <v>0</v>
      </c>
      <c r="AI422" s="109">
        <f t="shared" si="151"/>
        <v>0</v>
      </c>
      <c r="AJ422" s="109">
        <f t="shared" si="152"/>
        <v>0</v>
      </c>
      <c r="AK422" s="109">
        <f t="shared" si="153"/>
        <v>0</v>
      </c>
      <c r="AL422" s="109">
        <f t="shared" si="154"/>
        <v>0</v>
      </c>
      <c r="AM422" s="109">
        <f t="shared" si="155"/>
        <v>0</v>
      </c>
      <c r="AN422" s="109">
        <f t="shared" si="156"/>
        <v>0</v>
      </c>
      <c r="AO422" s="109">
        <f t="shared" si="157"/>
        <v>0</v>
      </c>
      <c r="AP422"/>
      <c r="AQ422"/>
      <c r="AR422" s="109">
        <f t="shared" si="158"/>
        <v>0</v>
      </c>
      <c r="AS422" s="109">
        <f t="shared" si="159"/>
        <v>0</v>
      </c>
      <c r="AT422" s="109" t="str">
        <f t="shared" si="160"/>
        <v>Correct</v>
      </c>
      <c r="AV422" s="96" t="str">
        <f>IFERROR(VLOOKUP(Table1[[#This Row],[RespondentID]],'All Data'!$A:$CO,87,FALSE),"unknown")</f>
        <v>unknown</v>
      </c>
      <c r="AW422" s="96" t="str">
        <f>IFERROR(VLOOKUP(Table1[[#This Row],[RespondentID]],'All Data'!$A:$CO,88,FALSE),"unknown")</f>
        <v>unknown</v>
      </c>
      <c r="AX422" s="96" t="str">
        <f>IFERROR(VLOOKUP(Table1[[#This Row],[RespondentID]],'All Data'!$A:$CO,89,FALSE),"unknown")</f>
        <v>unknown</v>
      </c>
      <c r="AY422" s="96" t="str">
        <f>IFERROR(VLOOKUP(Table1[[#This Row],[RespondentID]],'All Data'!$A:$CO,90,FALSE),"unknown")</f>
        <v>unknown</v>
      </c>
      <c r="AZ422" s="96" t="str">
        <f>IFERROR(VLOOKUP(Table1[[#This Row],[RespondentID]],'All Data'!$A:$CO,91,FALSE),"unknown")</f>
        <v>unknown</v>
      </c>
      <c r="BA422" s="96" t="str">
        <f>IFERROR(VLOOKUP(Table1[[#This Row],[RespondentID]],'All Data'!$A:$CO,92,FALSE),"unknown")</f>
        <v>unknown</v>
      </c>
      <c r="BB422" s="96" t="str">
        <f>IFERROR(VLOOKUP(Table1[[#This Row],[RespondentID]],'All Data'!$A:$CO,93,FALSE),"unknown")</f>
        <v>unknown</v>
      </c>
      <c r="BC422" s="96" t="str">
        <f>IFERROR(VLOOKUP(Table1[[#This Row],[RespondentID]],'All Data'!$A:$CW,94,FALSE),"unknown")</f>
        <v>unknown</v>
      </c>
      <c r="BD422" s="96" t="str">
        <f>IFERROR(VLOOKUP(Table1[[#This Row],[RespondentID]],'All Data'!$A:$CW,95,FALSE),"unknown")</f>
        <v>unknown</v>
      </c>
      <c r="BE422" s="96" t="str">
        <f>IFERROR(VLOOKUP(Table1[[#This Row],[RespondentID]],'All Data'!$A:$CW,96,FALSE),"unknown")</f>
        <v>unknown</v>
      </c>
      <c r="BF422" s="96" t="str">
        <f>IFERROR(VLOOKUP(Table1[[#This Row],[RespondentID]],'All Data'!$A:$CW,97,FALSE),"unknown")</f>
        <v>unknown</v>
      </c>
      <c r="BG422" s="96" t="str">
        <f>IFERROR(VLOOKUP(Table1[[#This Row],[RespondentID]],'All Data'!$A:$CW,98,FALSE),"unknown")</f>
        <v>unknown</v>
      </c>
      <c r="BH422" s="96" t="str">
        <f>IFERROR(VLOOKUP(Table1[[#This Row],[RespondentID]],'All Data'!$A:$CW,99,FALSE),"unknown")</f>
        <v>unknown</v>
      </c>
    </row>
    <row r="423" spans="1:60">
      <c r="A423" s="108"/>
      <c r="B423" s="105"/>
      <c r="C423" s="106"/>
      <c r="D423" s="106"/>
      <c r="E423" s="106"/>
      <c r="F423" s="106"/>
      <c r="G423" s="106"/>
      <c r="H423" s="106"/>
      <c r="I423" s="106"/>
      <c r="J423" s="106"/>
      <c r="K423" s="106"/>
      <c r="L423" s="106"/>
      <c r="M423" s="106"/>
      <c r="N423" s="106"/>
      <c r="O423" s="106"/>
      <c r="P423" s="106"/>
      <c r="Q423" s="106"/>
      <c r="R423" s="106"/>
      <c r="S423" s="106"/>
      <c r="U423" s="109">
        <f t="shared" si="138"/>
        <v>0</v>
      </c>
      <c r="V423" s="109" t="e">
        <f t="shared" si="139"/>
        <v>#DIV/0!</v>
      </c>
      <c r="W423"/>
      <c r="X423" s="109">
        <f t="shared" si="140"/>
        <v>0</v>
      </c>
      <c r="Y423" s="109">
        <f t="shared" si="141"/>
        <v>0</v>
      </c>
      <c r="Z423" s="109">
        <f t="shared" si="142"/>
        <v>0</v>
      </c>
      <c r="AA423" s="109">
        <f t="shared" si="143"/>
        <v>0</v>
      </c>
      <c r="AB423" s="109">
        <f t="shared" si="144"/>
        <v>0</v>
      </c>
      <c r="AC423" s="109">
        <f t="shared" si="145"/>
        <v>0</v>
      </c>
      <c r="AD423" s="109">
        <f t="shared" si="146"/>
        <v>0</v>
      </c>
      <c r="AE423" s="109">
        <f t="shared" si="147"/>
        <v>0</v>
      </c>
      <c r="AF423" s="109">
        <f t="shared" si="148"/>
        <v>0</v>
      </c>
      <c r="AG423" s="109">
        <f t="shared" si="149"/>
        <v>0</v>
      </c>
      <c r="AH423" s="109">
        <f t="shared" si="150"/>
        <v>0</v>
      </c>
      <c r="AI423" s="109">
        <f t="shared" si="151"/>
        <v>0</v>
      </c>
      <c r="AJ423" s="109">
        <f t="shared" si="152"/>
        <v>0</v>
      </c>
      <c r="AK423" s="109">
        <f t="shared" si="153"/>
        <v>0</v>
      </c>
      <c r="AL423" s="109">
        <f t="shared" si="154"/>
        <v>0</v>
      </c>
      <c r="AM423" s="109">
        <f t="shared" si="155"/>
        <v>0</v>
      </c>
      <c r="AN423" s="109">
        <f t="shared" si="156"/>
        <v>0</v>
      </c>
      <c r="AO423" s="109">
        <f t="shared" si="157"/>
        <v>0</v>
      </c>
      <c r="AP423"/>
      <c r="AQ423"/>
      <c r="AR423" s="109">
        <f t="shared" si="158"/>
        <v>0</v>
      </c>
      <c r="AS423" s="109">
        <f t="shared" si="159"/>
        <v>0</v>
      </c>
      <c r="AT423" s="109" t="str">
        <f t="shared" si="160"/>
        <v>Correct</v>
      </c>
      <c r="AV423" s="96" t="str">
        <f>IFERROR(VLOOKUP(Table1[[#This Row],[RespondentID]],'All Data'!$A:$CO,87,FALSE),"unknown")</f>
        <v>unknown</v>
      </c>
      <c r="AW423" s="96" t="str">
        <f>IFERROR(VLOOKUP(Table1[[#This Row],[RespondentID]],'All Data'!$A:$CO,88,FALSE),"unknown")</f>
        <v>unknown</v>
      </c>
      <c r="AX423" s="96" t="str">
        <f>IFERROR(VLOOKUP(Table1[[#This Row],[RespondentID]],'All Data'!$A:$CO,89,FALSE),"unknown")</f>
        <v>unknown</v>
      </c>
      <c r="AY423" s="96" t="str">
        <f>IFERROR(VLOOKUP(Table1[[#This Row],[RespondentID]],'All Data'!$A:$CO,90,FALSE),"unknown")</f>
        <v>unknown</v>
      </c>
      <c r="AZ423" s="96" t="str">
        <f>IFERROR(VLOOKUP(Table1[[#This Row],[RespondentID]],'All Data'!$A:$CO,91,FALSE),"unknown")</f>
        <v>unknown</v>
      </c>
      <c r="BA423" s="96" t="str">
        <f>IFERROR(VLOOKUP(Table1[[#This Row],[RespondentID]],'All Data'!$A:$CO,92,FALSE),"unknown")</f>
        <v>unknown</v>
      </c>
      <c r="BB423" s="96" t="str">
        <f>IFERROR(VLOOKUP(Table1[[#This Row],[RespondentID]],'All Data'!$A:$CO,93,FALSE),"unknown")</f>
        <v>unknown</v>
      </c>
      <c r="BC423" s="96" t="str">
        <f>IFERROR(VLOOKUP(Table1[[#This Row],[RespondentID]],'All Data'!$A:$CW,94,FALSE),"unknown")</f>
        <v>unknown</v>
      </c>
      <c r="BD423" s="96" t="str">
        <f>IFERROR(VLOOKUP(Table1[[#This Row],[RespondentID]],'All Data'!$A:$CW,95,FALSE),"unknown")</f>
        <v>unknown</v>
      </c>
      <c r="BE423" s="96" t="str">
        <f>IFERROR(VLOOKUP(Table1[[#This Row],[RespondentID]],'All Data'!$A:$CW,96,FALSE),"unknown")</f>
        <v>unknown</v>
      </c>
      <c r="BF423" s="96" t="str">
        <f>IFERROR(VLOOKUP(Table1[[#This Row],[RespondentID]],'All Data'!$A:$CW,97,FALSE),"unknown")</f>
        <v>unknown</v>
      </c>
      <c r="BG423" s="96" t="str">
        <f>IFERROR(VLOOKUP(Table1[[#This Row],[RespondentID]],'All Data'!$A:$CW,98,FALSE),"unknown")</f>
        <v>unknown</v>
      </c>
      <c r="BH423" s="96" t="str">
        <f>IFERROR(VLOOKUP(Table1[[#This Row],[RespondentID]],'All Data'!$A:$CW,99,FALSE),"unknown")</f>
        <v>unknown</v>
      </c>
    </row>
    <row r="424" spans="1:60">
      <c r="A424" s="108"/>
      <c r="B424" s="105"/>
      <c r="C424" s="106"/>
      <c r="D424" s="106"/>
      <c r="E424" s="106"/>
      <c r="F424" s="106"/>
      <c r="G424" s="106"/>
      <c r="H424" s="106"/>
      <c r="I424" s="106"/>
      <c r="J424" s="106"/>
      <c r="K424" s="106"/>
      <c r="L424" s="106"/>
      <c r="M424" s="106"/>
      <c r="N424" s="106"/>
      <c r="O424" s="106"/>
      <c r="P424" s="106"/>
      <c r="Q424" s="106"/>
      <c r="R424" s="106"/>
      <c r="S424" s="106"/>
      <c r="U424" s="109">
        <f t="shared" si="138"/>
        <v>0</v>
      </c>
      <c r="V424" s="109" t="e">
        <f t="shared" si="139"/>
        <v>#DIV/0!</v>
      </c>
      <c r="W424"/>
      <c r="X424" s="109">
        <f t="shared" si="140"/>
        <v>0</v>
      </c>
      <c r="Y424" s="109">
        <f t="shared" si="141"/>
        <v>0</v>
      </c>
      <c r="Z424" s="109">
        <f t="shared" si="142"/>
        <v>0</v>
      </c>
      <c r="AA424" s="109">
        <f t="shared" si="143"/>
        <v>0</v>
      </c>
      <c r="AB424" s="109">
        <f t="shared" si="144"/>
        <v>0</v>
      </c>
      <c r="AC424" s="109">
        <f t="shared" si="145"/>
        <v>0</v>
      </c>
      <c r="AD424" s="109">
        <f t="shared" si="146"/>
        <v>0</v>
      </c>
      <c r="AE424" s="109">
        <f t="shared" si="147"/>
        <v>0</v>
      </c>
      <c r="AF424" s="109">
        <f t="shared" si="148"/>
        <v>0</v>
      </c>
      <c r="AG424" s="109">
        <f t="shared" si="149"/>
        <v>0</v>
      </c>
      <c r="AH424" s="109">
        <f t="shared" si="150"/>
        <v>0</v>
      </c>
      <c r="AI424" s="109">
        <f t="shared" si="151"/>
        <v>0</v>
      </c>
      <c r="AJ424" s="109">
        <f t="shared" si="152"/>
        <v>0</v>
      </c>
      <c r="AK424" s="109">
        <f t="shared" si="153"/>
        <v>0</v>
      </c>
      <c r="AL424" s="109">
        <f t="shared" si="154"/>
        <v>0</v>
      </c>
      <c r="AM424" s="109">
        <f t="shared" si="155"/>
        <v>0</v>
      </c>
      <c r="AN424" s="109">
        <f t="shared" si="156"/>
        <v>0</v>
      </c>
      <c r="AO424" s="109">
        <f t="shared" si="157"/>
        <v>0</v>
      </c>
      <c r="AP424"/>
      <c r="AQ424"/>
      <c r="AR424" s="109">
        <f t="shared" si="158"/>
        <v>0</v>
      </c>
      <c r="AS424" s="109">
        <f t="shared" si="159"/>
        <v>0</v>
      </c>
      <c r="AT424" s="109" t="str">
        <f t="shared" si="160"/>
        <v>Correct</v>
      </c>
      <c r="AV424" s="96" t="str">
        <f>IFERROR(VLOOKUP(Table1[[#This Row],[RespondentID]],'All Data'!$A:$CO,87,FALSE),"unknown")</f>
        <v>unknown</v>
      </c>
      <c r="AW424" s="96" t="str">
        <f>IFERROR(VLOOKUP(Table1[[#This Row],[RespondentID]],'All Data'!$A:$CO,88,FALSE),"unknown")</f>
        <v>unknown</v>
      </c>
      <c r="AX424" s="96" t="str">
        <f>IFERROR(VLOOKUP(Table1[[#This Row],[RespondentID]],'All Data'!$A:$CO,89,FALSE),"unknown")</f>
        <v>unknown</v>
      </c>
      <c r="AY424" s="96" t="str">
        <f>IFERROR(VLOOKUP(Table1[[#This Row],[RespondentID]],'All Data'!$A:$CO,90,FALSE),"unknown")</f>
        <v>unknown</v>
      </c>
      <c r="AZ424" s="96" t="str">
        <f>IFERROR(VLOOKUP(Table1[[#This Row],[RespondentID]],'All Data'!$A:$CO,91,FALSE),"unknown")</f>
        <v>unknown</v>
      </c>
      <c r="BA424" s="96" t="str">
        <f>IFERROR(VLOOKUP(Table1[[#This Row],[RespondentID]],'All Data'!$A:$CO,92,FALSE),"unknown")</f>
        <v>unknown</v>
      </c>
      <c r="BB424" s="96" t="str">
        <f>IFERROR(VLOOKUP(Table1[[#This Row],[RespondentID]],'All Data'!$A:$CO,93,FALSE),"unknown")</f>
        <v>unknown</v>
      </c>
      <c r="BC424" s="96" t="str">
        <f>IFERROR(VLOOKUP(Table1[[#This Row],[RespondentID]],'All Data'!$A:$CW,94,FALSE),"unknown")</f>
        <v>unknown</v>
      </c>
      <c r="BD424" s="96" t="str">
        <f>IFERROR(VLOOKUP(Table1[[#This Row],[RespondentID]],'All Data'!$A:$CW,95,FALSE),"unknown")</f>
        <v>unknown</v>
      </c>
      <c r="BE424" s="96" t="str">
        <f>IFERROR(VLOOKUP(Table1[[#This Row],[RespondentID]],'All Data'!$A:$CW,96,FALSE),"unknown")</f>
        <v>unknown</v>
      </c>
      <c r="BF424" s="96" t="str">
        <f>IFERROR(VLOOKUP(Table1[[#This Row],[RespondentID]],'All Data'!$A:$CW,97,FALSE),"unknown")</f>
        <v>unknown</v>
      </c>
      <c r="BG424" s="96" t="str">
        <f>IFERROR(VLOOKUP(Table1[[#This Row],[RespondentID]],'All Data'!$A:$CW,98,FALSE),"unknown")</f>
        <v>unknown</v>
      </c>
      <c r="BH424" s="96" t="str">
        <f>IFERROR(VLOOKUP(Table1[[#This Row],[RespondentID]],'All Data'!$A:$CW,99,FALSE),"unknown")</f>
        <v>unknown</v>
      </c>
    </row>
    <row r="425" spans="1:60">
      <c r="A425" s="108"/>
      <c r="B425" s="105"/>
      <c r="C425" s="106"/>
      <c r="D425" s="106"/>
      <c r="E425" s="106"/>
      <c r="F425" s="106"/>
      <c r="G425" s="106"/>
      <c r="H425" s="106"/>
      <c r="I425" s="106"/>
      <c r="J425" s="106"/>
      <c r="K425" s="106"/>
      <c r="L425" s="106"/>
      <c r="M425" s="106"/>
      <c r="N425" s="106"/>
      <c r="O425" s="106"/>
      <c r="P425" s="106"/>
      <c r="Q425" s="106"/>
      <c r="R425" s="106"/>
      <c r="S425" s="106"/>
      <c r="U425" s="109">
        <f t="shared" si="138"/>
        <v>0</v>
      </c>
      <c r="V425" s="109" t="e">
        <f t="shared" si="139"/>
        <v>#DIV/0!</v>
      </c>
      <c r="W425"/>
      <c r="X425" s="109">
        <f t="shared" si="140"/>
        <v>0</v>
      </c>
      <c r="Y425" s="109">
        <f t="shared" si="141"/>
        <v>0</v>
      </c>
      <c r="Z425" s="109">
        <f t="shared" si="142"/>
        <v>0</v>
      </c>
      <c r="AA425" s="109">
        <f t="shared" si="143"/>
        <v>0</v>
      </c>
      <c r="AB425" s="109">
        <f t="shared" si="144"/>
        <v>0</v>
      </c>
      <c r="AC425" s="109">
        <f t="shared" si="145"/>
        <v>0</v>
      </c>
      <c r="AD425" s="109">
        <f t="shared" si="146"/>
        <v>0</v>
      </c>
      <c r="AE425" s="109">
        <f t="shared" si="147"/>
        <v>0</v>
      </c>
      <c r="AF425" s="109">
        <f t="shared" si="148"/>
        <v>0</v>
      </c>
      <c r="AG425" s="109">
        <f t="shared" si="149"/>
        <v>0</v>
      </c>
      <c r="AH425" s="109">
        <f t="shared" si="150"/>
        <v>0</v>
      </c>
      <c r="AI425" s="109">
        <f t="shared" si="151"/>
        <v>0</v>
      </c>
      <c r="AJ425" s="109">
        <f t="shared" si="152"/>
        <v>0</v>
      </c>
      <c r="AK425" s="109">
        <f t="shared" si="153"/>
        <v>0</v>
      </c>
      <c r="AL425" s="109">
        <f t="shared" si="154"/>
        <v>0</v>
      </c>
      <c r="AM425" s="109">
        <f t="shared" si="155"/>
        <v>0</v>
      </c>
      <c r="AN425" s="109">
        <f t="shared" si="156"/>
        <v>0</v>
      </c>
      <c r="AO425" s="109">
        <f t="shared" si="157"/>
        <v>0</v>
      </c>
      <c r="AP425"/>
      <c r="AQ425"/>
      <c r="AR425" s="109">
        <f t="shared" si="158"/>
        <v>0</v>
      </c>
      <c r="AS425" s="109">
        <f t="shared" si="159"/>
        <v>0</v>
      </c>
      <c r="AT425" s="109" t="str">
        <f t="shared" si="160"/>
        <v>Correct</v>
      </c>
      <c r="AV425" s="96" t="str">
        <f>IFERROR(VLOOKUP(Table1[[#This Row],[RespondentID]],'All Data'!$A:$CO,87,FALSE),"unknown")</f>
        <v>unknown</v>
      </c>
      <c r="AW425" s="96" t="str">
        <f>IFERROR(VLOOKUP(Table1[[#This Row],[RespondentID]],'All Data'!$A:$CO,88,FALSE),"unknown")</f>
        <v>unknown</v>
      </c>
      <c r="AX425" s="96" t="str">
        <f>IFERROR(VLOOKUP(Table1[[#This Row],[RespondentID]],'All Data'!$A:$CO,89,FALSE),"unknown")</f>
        <v>unknown</v>
      </c>
      <c r="AY425" s="96" t="str">
        <f>IFERROR(VLOOKUP(Table1[[#This Row],[RespondentID]],'All Data'!$A:$CO,90,FALSE),"unknown")</f>
        <v>unknown</v>
      </c>
      <c r="AZ425" s="96" t="str">
        <f>IFERROR(VLOOKUP(Table1[[#This Row],[RespondentID]],'All Data'!$A:$CO,91,FALSE),"unknown")</f>
        <v>unknown</v>
      </c>
      <c r="BA425" s="96" t="str">
        <f>IFERROR(VLOOKUP(Table1[[#This Row],[RespondentID]],'All Data'!$A:$CO,92,FALSE),"unknown")</f>
        <v>unknown</v>
      </c>
      <c r="BB425" s="96" t="str">
        <f>IFERROR(VLOOKUP(Table1[[#This Row],[RespondentID]],'All Data'!$A:$CO,93,FALSE),"unknown")</f>
        <v>unknown</v>
      </c>
      <c r="BC425" s="96" t="str">
        <f>IFERROR(VLOOKUP(Table1[[#This Row],[RespondentID]],'All Data'!$A:$CW,94,FALSE),"unknown")</f>
        <v>unknown</v>
      </c>
      <c r="BD425" s="96" t="str">
        <f>IFERROR(VLOOKUP(Table1[[#This Row],[RespondentID]],'All Data'!$A:$CW,95,FALSE),"unknown")</f>
        <v>unknown</v>
      </c>
      <c r="BE425" s="96" t="str">
        <f>IFERROR(VLOOKUP(Table1[[#This Row],[RespondentID]],'All Data'!$A:$CW,96,FALSE),"unknown")</f>
        <v>unknown</v>
      </c>
      <c r="BF425" s="96" t="str">
        <f>IFERROR(VLOOKUP(Table1[[#This Row],[RespondentID]],'All Data'!$A:$CW,97,FALSE),"unknown")</f>
        <v>unknown</v>
      </c>
      <c r="BG425" s="96" t="str">
        <f>IFERROR(VLOOKUP(Table1[[#This Row],[RespondentID]],'All Data'!$A:$CW,98,FALSE),"unknown")</f>
        <v>unknown</v>
      </c>
      <c r="BH425" s="96" t="str">
        <f>IFERROR(VLOOKUP(Table1[[#This Row],[RespondentID]],'All Data'!$A:$CW,99,FALSE),"unknown")</f>
        <v>unknown</v>
      </c>
    </row>
    <row r="426" spans="1:60">
      <c r="A426" s="108"/>
      <c r="B426" s="105"/>
      <c r="C426" s="106"/>
      <c r="D426" s="106"/>
      <c r="E426" s="106"/>
      <c r="F426" s="106"/>
      <c r="G426" s="106"/>
      <c r="H426" s="106"/>
      <c r="I426" s="106"/>
      <c r="J426" s="106"/>
      <c r="K426" s="106"/>
      <c r="L426" s="106"/>
      <c r="M426" s="106"/>
      <c r="N426" s="106"/>
      <c r="O426" s="106"/>
      <c r="P426" s="106"/>
      <c r="Q426" s="106"/>
      <c r="R426" s="106"/>
      <c r="S426" s="106"/>
      <c r="U426" s="109">
        <f t="shared" si="138"/>
        <v>0</v>
      </c>
      <c r="V426" s="109" t="e">
        <f t="shared" si="139"/>
        <v>#DIV/0!</v>
      </c>
      <c r="W426"/>
      <c r="X426" s="109">
        <f t="shared" si="140"/>
        <v>0</v>
      </c>
      <c r="Y426" s="109">
        <f t="shared" si="141"/>
        <v>0</v>
      </c>
      <c r="Z426" s="109">
        <f t="shared" si="142"/>
        <v>0</v>
      </c>
      <c r="AA426" s="109">
        <f t="shared" si="143"/>
        <v>0</v>
      </c>
      <c r="AB426" s="109">
        <f t="shared" si="144"/>
        <v>0</v>
      </c>
      <c r="AC426" s="109">
        <f t="shared" si="145"/>
        <v>0</v>
      </c>
      <c r="AD426" s="109">
        <f t="shared" si="146"/>
        <v>0</v>
      </c>
      <c r="AE426" s="109">
        <f t="shared" si="147"/>
        <v>0</v>
      </c>
      <c r="AF426" s="109">
        <f t="shared" si="148"/>
        <v>0</v>
      </c>
      <c r="AG426" s="109">
        <f t="shared" si="149"/>
        <v>0</v>
      </c>
      <c r="AH426" s="109">
        <f t="shared" si="150"/>
        <v>0</v>
      </c>
      <c r="AI426" s="109">
        <f t="shared" si="151"/>
        <v>0</v>
      </c>
      <c r="AJ426" s="109">
        <f t="shared" si="152"/>
        <v>0</v>
      </c>
      <c r="AK426" s="109">
        <f t="shared" si="153"/>
        <v>0</v>
      </c>
      <c r="AL426" s="109">
        <f t="shared" si="154"/>
        <v>0</v>
      </c>
      <c r="AM426" s="109">
        <f t="shared" si="155"/>
        <v>0</v>
      </c>
      <c r="AN426" s="109">
        <f t="shared" si="156"/>
        <v>0</v>
      </c>
      <c r="AO426" s="109">
        <f t="shared" si="157"/>
        <v>0</v>
      </c>
      <c r="AP426"/>
      <c r="AQ426"/>
      <c r="AR426" s="109">
        <f t="shared" si="158"/>
        <v>0</v>
      </c>
      <c r="AS426" s="109">
        <f t="shared" si="159"/>
        <v>0</v>
      </c>
      <c r="AT426" s="109" t="str">
        <f t="shared" si="160"/>
        <v>Correct</v>
      </c>
      <c r="AV426" s="96" t="str">
        <f>IFERROR(VLOOKUP(Table1[[#This Row],[RespondentID]],'All Data'!$A:$CO,87,FALSE),"unknown")</f>
        <v>unknown</v>
      </c>
      <c r="AW426" s="96" t="str">
        <f>IFERROR(VLOOKUP(Table1[[#This Row],[RespondentID]],'All Data'!$A:$CO,88,FALSE),"unknown")</f>
        <v>unknown</v>
      </c>
      <c r="AX426" s="96" t="str">
        <f>IFERROR(VLOOKUP(Table1[[#This Row],[RespondentID]],'All Data'!$A:$CO,89,FALSE),"unknown")</f>
        <v>unknown</v>
      </c>
      <c r="AY426" s="96" t="str">
        <f>IFERROR(VLOOKUP(Table1[[#This Row],[RespondentID]],'All Data'!$A:$CO,90,FALSE),"unknown")</f>
        <v>unknown</v>
      </c>
      <c r="AZ426" s="96" t="str">
        <f>IFERROR(VLOOKUP(Table1[[#This Row],[RespondentID]],'All Data'!$A:$CO,91,FALSE),"unknown")</f>
        <v>unknown</v>
      </c>
      <c r="BA426" s="96" t="str">
        <f>IFERROR(VLOOKUP(Table1[[#This Row],[RespondentID]],'All Data'!$A:$CO,92,FALSE),"unknown")</f>
        <v>unknown</v>
      </c>
      <c r="BB426" s="96" t="str">
        <f>IFERROR(VLOOKUP(Table1[[#This Row],[RespondentID]],'All Data'!$A:$CO,93,FALSE),"unknown")</f>
        <v>unknown</v>
      </c>
      <c r="BC426" s="96" t="str">
        <f>IFERROR(VLOOKUP(Table1[[#This Row],[RespondentID]],'All Data'!$A:$CW,94,FALSE),"unknown")</f>
        <v>unknown</v>
      </c>
      <c r="BD426" s="96" t="str">
        <f>IFERROR(VLOOKUP(Table1[[#This Row],[RespondentID]],'All Data'!$A:$CW,95,FALSE),"unknown")</f>
        <v>unknown</v>
      </c>
      <c r="BE426" s="96" t="str">
        <f>IFERROR(VLOOKUP(Table1[[#This Row],[RespondentID]],'All Data'!$A:$CW,96,FALSE),"unknown")</f>
        <v>unknown</v>
      </c>
      <c r="BF426" s="96" t="str">
        <f>IFERROR(VLOOKUP(Table1[[#This Row],[RespondentID]],'All Data'!$A:$CW,97,FALSE),"unknown")</f>
        <v>unknown</v>
      </c>
      <c r="BG426" s="96" t="str">
        <f>IFERROR(VLOOKUP(Table1[[#This Row],[RespondentID]],'All Data'!$A:$CW,98,FALSE),"unknown")</f>
        <v>unknown</v>
      </c>
      <c r="BH426" s="96" t="str">
        <f>IFERROR(VLOOKUP(Table1[[#This Row],[RespondentID]],'All Data'!$A:$CW,99,FALSE),"unknown")</f>
        <v>unknown</v>
      </c>
    </row>
    <row r="427" spans="1:60">
      <c r="A427" s="108"/>
      <c r="B427" s="105"/>
      <c r="C427" s="106"/>
      <c r="D427" s="106"/>
      <c r="E427" s="106"/>
      <c r="F427" s="106"/>
      <c r="G427" s="106"/>
      <c r="H427" s="106"/>
      <c r="I427" s="106"/>
      <c r="J427" s="106"/>
      <c r="K427" s="106"/>
      <c r="L427" s="106"/>
      <c r="M427" s="106"/>
      <c r="N427" s="106"/>
      <c r="O427" s="106"/>
      <c r="P427" s="106"/>
      <c r="Q427" s="106"/>
      <c r="R427" s="106"/>
      <c r="S427" s="106"/>
      <c r="U427" s="109">
        <f t="shared" si="138"/>
        <v>0</v>
      </c>
      <c r="V427" s="109" t="e">
        <f t="shared" si="139"/>
        <v>#DIV/0!</v>
      </c>
      <c r="W427"/>
      <c r="X427" s="109">
        <f t="shared" si="140"/>
        <v>0</v>
      </c>
      <c r="Y427" s="109">
        <f t="shared" si="141"/>
        <v>0</v>
      </c>
      <c r="Z427" s="109">
        <f t="shared" si="142"/>
        <v>0</v>
      </c>
      <c r="AA427" s="109">
        <f t="shared" si="143"/>
        <v>0</v>
      </c>
      <c r="AB427" s="109">
        <f t="shared" si="144"/>
        <v>0</v>
      </c>
      <c r="AC427" s="109">
        <f t="shared" si="145"/>
        <v>0</v>
      </c>
      <c r="AD427" s="109">
        <f t="shared" si="146"/>
        <v>0</v>
      </c>
      <c r="AE427" s="109">
        <f t="shared" si="147"/>
        <v>0</v>
      </c>
      <c r="AF427" s="109">
        <f t="shared" si="148"/>
        <v>0</v>
      </c>
      <c r="AG427" s="109">
        <f t="shared" si="149"/>
        <v>0</v>
      </c>
      <c r="AH427" s="109">
        <f t="shared" si="150"/>
        <v>0</v>
      </c>
      <c r="AI427" s="109">
        <f t="shared" si="151"/>
        <v>0</v>
      </c>
      <c r="AJ427" s="109">
        <f t="shared" si="152"/>
        <v>0</v>
      </c>
      <c r="AK427" s="109">
        <f t="shared" si="153"/>
        <v>0</v>
      </c>
      <c r="AL427" s="109">
        <f t="shared" si="154"/>
        <v>0</v>
      </c>
      <c r="AM427" s="109">
        <f t="shared" si="155"/>
        <v>0</v>
      </c>
      <c r="AN427" s="109">
        <f t="shared" si="156"/>
        <v>0</v>
      </c>
      <c r="AO427" s="109">
        <f t="shared" si="157"/>
        <v>0</v>
      </c>
      <c r="AP427"/>
      <c r="AQ427"/>
      <c r="AR427" s="109">
        <f t="shared" si="158"/>
        <v>0</v>
      </c>
      <c r="AS427" s="109">
        <f t="shared" si="159"/>
        <v>0</v>
      </c>
      <c r="AT427" s="109" t="str">
        <f t="shared" si="160"/>
        <v>Correct</v>
      </c>
      <c r="AV427" s="96" t="str">
        <f>IFERROR(VLOOKUP(Table1[[#This Row],[RespondentID]],'All Data'!$A:$CO,87,FALSE),"unknown")</f>
        <v>unknown</v>
      </c>
      <c r="AW427" s="96" t="str">
        <f>IFERROR(VLOOKUP(Table1[[#This Row],[RespondentID]],'All Data'!$A:$CO,88,FALSE),"unknown")</f>
        <v>unknown</v>
      </c>
      <c r="AX427" s="96" t="str">
        <f>IFERROR(VLOOKUP(Table1[[#This Row],[RespondentID]],'All Data'!$A:$CO,89,FALSE),"unknown")</f>
        <v>unknown</v>
      </c>
      <c r="AY427" s="96" t="str">
        <f>IFERROR(VLOOKUP(Table1[[#This Row],[RespondentID]],'All Data'!$A:$CO,90,FALSE),"unknown")</f>
        <v>unknown</v>
      </c>
      <c r="AZ427" s="96" t="str">
        <f>IFERROR(VLOOKUP(Table1[[#This Row],[RespondentID]],'All Data'!$A:$CO,91,FALSE),"unknown")</f>
        <v>unknown</v>
      </c>
      <c r="BA427" s="96" t="str">
        <f>IFERROR(VLOOKUP(Table1[[#This Row],[RespondentID]],'All Data'!$A:$CO,92,FALSE),"unknown")</f>
        <v>unknown</v>
      </c>
      <c r="BB427" s="96" t="str">
        <f>IFERROR(VLOOKUP(Table1[[#This Row],[RespondentID]],'All Data'!$A:$CO,93,FALSE),"unknown")</f>
        <v>unknown</v>
      </c>
      <c r="BC427" s="96" t="str">
        <f>IFERROR(VLOOKUP(Table1[[#This Row],[RespondentID]],'All Data'!$A:$CW,94,FALSE),"unknown")</f>
        <v>unknown</v>
      </c>
      <c r="BD427" s="96" t="str">
        <f>IFERROR(VLOOKUP(Table1[[#This Row],[RespondentID]],'All Data'!$A:$CW,95,FALSE),"unknown")</f>
        <v>unknown</v>
      </c>
      <c r="BE427" s="96" t="str">
        <f>IFERROR(VLOOKUP(Table1[[#This Row],[RespondentID]],'All Data'!$A:$CW,96,FALSE),"unknown")</f>
        <v>unknown</v>
      </c>
      <c r="BF427" s="96" t="str">
        <f>IFERROR(VLOOKUP(Table1[[#This Row],[RespondentID]],'All Data'!$A:$CW,97,FALSE),"unknown")</f>
        <v>unknown</v>
      </c>
      <c r="BG427" s="96" t="str">
        <f>IFERROR(VLOOKUP(Table1[[#This Row],[RespondentID]],'All Data'!$A:$CW,98,FALSE),"unknown")</f>
        <v>unknown</v>
      </c>
      <c r="BH427" s="96" t="str">
        <f>IFERROR(VLOOKUP(Table1[[#This Row],[RespondentID]],'All Data'!$A:$CW,99,FALSE),"unknown")</f>
        <v>unknown</v>
      </c>
    </row>
    <row r="428" spans="1:60">
      <c r="A428" s="108"/>
      <c r="B428" s="105"/>
      <c r="C428" s="106"/>
      <c r="D428" s="106"/>
      <c r="E428" s="106"/>
      <c r="F428" s="106"/>
      <c r="G428" s="106"/>
      <c r="H428" s="106"/>
      <c r="I428" s="106"/>
      <c r="J428" s="106"/>
      <c r="K428" s="106"/>
      <c r="L428" s="106"/>
      <c r="M428" s="106"/>
      <c r="N428" s="106"/>
      <c r="O428" s="106"/>
      <c r="P428" s="106"/>
      <c r="Q428" s="106"/>
      <c r="R428" s="106"/>
      <c r="S428" s="106"/>
      <c r="U428" s="109">
        <f t="shared" si="138"/>
        <v>0</v>
      </c>
      <c r="V428" s="109" t="e">
        <f t="shared" si="139"/>
        <v>#DIV/0!</v>
      </c>
      <c r="W428"/>
      <c r="X428" s="109">
        <f t="shared" si="140"/>
        <v>0</v>
      </c>
      <c r="Y428" s="109">
        <f t="shared" si="141"/>
        <v>0</v>
      </c>
      <c r="Z428" s="109">
        <f t="shared" si="142"/>
        <v>0</v>
      </c>
      <c r="AA428" s="109">
        <f t="shared" si="143"/>
        <v>0</v>
      </c>
      <c r="AB428" s="109">
        <f t="shared" si="144"/>
        <v>0</v>
      </c>
      <c r="AC428" s="109">
        <f t="shared" si="145"/>
        <v>0</v>
      </c>
      <c r="AD428" s="109">
        <f t="shared" si="146"/>
        <v>0</v>
      </c>
      <c r="AE428" s="109">
        <f t="shared" si="147"/>
        <v>0</v>
      </c>
      <c r="AF428" s="109">
        <f t="shared" si="148"/>
        <v>0</v>
      </c>
      <c r="AG428" s="109">
        <f t="shared" si="149"/>
        <v>0</v>
      </c>
      <c r="AH428" s="109">
        <f t="shared" si="150"/>
        <v>0</v>
      </c>
      <c r="AI428" s="109">
        <f t="shared" si="151"/>
        <v>0</v>
      </c>
      <c r="AJ428" s="109">
        <f t="shared" si="152"/>
        <v>0</v>
      </c>
      <c r="AK428" s="109">
        <f t="shared" si="153"/>
        <v>0</v>
      </c>
      <c r="AL428" s="109">
        <f t="shared" si="154"/>
        <v>0</v>
      </c>
      <c r="AM428" s="109">
        <f t="shared" si="155"/>
        <v>0</v>
      </c>
      <c r="AN428" s="109">
        <f t="shared" si="156"/>
        <v>0</v>
      </c>
      <c r="AO428" s="109">
        <f t="shared" si="157"/>
        <v>0</v>
      </c>
      <c r="AP428"/>
      <c r="AQ428"/>
      <c r="AR428" s="109">
        <f t="shared" si="158"/>
        <v>0</v>
      </c>
      <c r="AS428" s="109">
        <f t="shared" si="159"/>
        <v>0</v>
      </c>
      <c r="AT428" s="109" t="str">
        <f t="shared" si="160"/>
        <v>Correct</v>
      </c>
      <c r="AV428" s="96" t="str">
        <f>IFERROR(VLOOKUP(Table1[[#This Row],[RespondentID]],'All Data'!$A:$CO,87,FALSE),"unknown")</f>
        <v>unknown</v>
      </c>
      <c r="AW428" s="96" t="str">
        <f>IFERROR(VLOOKUP(Table1[[#This Row],[RespondentID]],'All Data'!$A:$CO,88,FALSE),"unknown")</f>
        <v>unknown</v>
      </c>
      <c r="AX428" s="96" t="str">
        <f>IFERROR(VLOOKUP(Table1[[#This Row],[RespondentID]],'All Data'!$A:$CO,89,FALSE),"unknown")</f>
        <v>unknown</v>
      </c>
      <c r="AY428" s="96" t="str">
        <f>IFERROR(VLOOKUP(Table1[[#This Row],[RespondentID]],'All Data'!$A:$CO,90,FALSE),"unknown")</f>
        <v>unknown</v>
      </c>
      <c r="AZ428" s="96" t="str">
        <f>IFERROR(VLOOKUP(Table1[[#This Row],[RespondentID]],'All Data'!$A:$CO,91,FALSE),"unknown")</f>
        <v>unknown</v>
      </c>
      <c r="BA428" s="96" t="str">
        <f>IFERROR(VLOOKUP(Table1[[#This Row],[RespondentID]],'All Data'!$A:$CO,92,FALSE),"unknown")</f>
        <v>unknown</v>
      </c>
      <c r="BB428" s="96" t="str">
        <f>IFERROR(VLOOKUP(Table1[[#This Row],[RespondentID]],'All Data'!$A:$CO,93,FALSE),"unknown")</f>
        <v>unknown</v>
      </c>
      <c r="BC428" s="96" t="str">
        <f>IFERROR(VLOOKUP(Table1[[#This Row],[RespondentID]],'All Data'!$A:$CW,94,FALSE),"unknown")</f>
        <v>unknown</v>
      </c>
      <c r="BD428" s="96" t="str">
        <f>IFERROR(VLOOKUP(Table1[[#This Row],[RespondentID]],'All Data'!$A:$CW,95,FALSE),"unknown")</f>
        <v>unknown</v>
      </c>
      <c r="BE428" s="96" t="str">
        <f>IFERROR(VLOOKUP(Table1[[#This Row],[RespondentID]],'All Data'!$A:$CW,96,FALSE),"unknown")</f>
        <v>unknown</v>
      </c>
      <c r="BF428" s="96" t="str">
        <f>IFERROR(VLOOKUP(Table1[[#This Row],[RespondentID]],'All Data'!$A:$CW,97,FALSE),"unknown")</f>
        <v>unknown</v>
      </c>
      <c r="BG428" s="96" t="str">
        <f>IFERROR(VLOOKUP(Table1[[#This Row],[RespondentID]],'All Data'!$A:$CW,98,FALSE),"unknown")</f>
        <v>unknown</v>
      </c>
      <c r="BH428" s="96" t="str">
        <f>IFERROR(VLOOKUP(Table1[[#This Row],[RespondentID]],'All Data'!$A:$CW,99,FALSE),"unknown")</f>
        <v>unknown</v>
      </c>
    </row>
    <row r="429" spans="1:60">
      <c r="A429" s="108"/>
      <c r="B429" s="105"/>
      <c r="C429" s="106"/>
      <c r="D429" s="106"/>
      <c r="E429" s="106"/>
      <c r="F429" s="106"/>
      <c r="G429" s="106"/>
      <c r="H429" s="106"/>
      <c r="I429" s="106"/>
      <c r="J429" s="106"/>
      <c r="K429" s="106"/>
      <c r="L429" s="106"/>
      <c r="M429" s="106"/>
      <c r="N429" s="106"/>
      <c r="O429" s="106"/>
      <c r="P429" s="106"/>
      <c r="Q429" s="106"/>
      <c r="R429" s="106"/>
      <c r="S429" s="106"/>
      <c r="U429" s="108">
        <f t="shared" si="138"/>
        <v>0</v>
      </c>
      <c r="V429" s="108" t="e">
        <f t="shared" si="139"/>
        <v>#DIV/0!</v>
      </c>
      <c r="W429"/>
      <c r="X429" s="108">
        <f t="shared" si="140"/>
        <v>0</v>
      </c>
      <c r="Y429" s="108">
        <f t="shared" si="141"/>
        <v>0</v>
      </c>
      <c r="Z429" s="108">
        <f t="shared" si="142"/>
        <v>0</v>
      </c>
      <c r="AA429" s="108">
        <f t="shared" si="143"/>
        <v>0</v>
      </c>
      <c r="AB429" s="108">
        <f t="shared" si="144"/>
        <v>0</v>
      </c>
      <c r="AC429" s="108">
        <f t="shared" si="145"/>
        <v>0</v>
      </c>
      <c r="AD429" s="108">
        <f t="shared" si="146"/>
        <v>0</v>
      </c>
      <c r="AE429" s="108">
        <f t="shared" si="147"/>
        <v>0</v>
      </c>
      <c r="AF429" s="108">
        <f t="shared" si="148"/>
        <v>0</v>
      </c>
      <c r="AG429" s="108">
        <f t="shared" si="149"/>
        <v>0</v>
      </c>
      <c r="AH429" s="108">
        <f t="shared" si="150"/>
        <v>0</v>
      </c>
      <c r="AI429" s="108">
        <f t="shared" si="151"/>
        <v>0</v>
      </c>
      <c r="AJ429" s="108">
        <f t="shared" si="152"/>
        <v>0</v>
      </c>
      <c r="AK429" s="108">
        <f t="shared" si="153"/>
        <v>0</v>
      </c>
      <c r="AL429" s="108">
        <f t="shared" si="154"/>
        <v>0</v>
      </c>
      <c r="AM429" s="108">
        <f t="shared" si="155"/>
        <v>0</v>
      </c>
      <c r="AN429" s="108">
        <f t="shared" si="156"/>
        <v>0</v>
      </c>
      <c r="AO429" s="108">
        <f t="shared" si="157"/>
        <v>0</v>
      </c>
      <c r="AP429"/>
      <c r="AQ429"/>
      <c r="AR429" s="108">
        <f t="shared" si="158"/>
        <v>0</v>
      </c>
      <c r="AS429" s="108">
        <f t="shared" si="159"/>
        <v>0</v>
      </c>
      <c r="AT429" s="108" t="str">
        <f t="shared" si="160"/>
        <v>Correct</v>
      </c>
      <c r="AV429" s="96" t="str">
        <f>IFERROR(VLOOKUP(Table1[[#This Row],[RespondentID]],'All Data'!$A:$CO,87,FALSE),"unknown")</f>
        <v>unknown</v>
      </c>
      <c r="AW429" s="96" t="str">
        <f>IFERROR(VLOOKUP(Table1[[#This Row],[RespondentID]],'All Data'!$A:$CO,88,FALSE),"unknown")</f>
        <v>unknown</v>
      </c>
      <c r="AX429" s="96" t="str">
        <f>IFERROR(VLOOKUP(Table1[[#This Row],[RespondentID]],'All Data'!$A:$CO,89,FALSE),"unknown")</f>
        <v>unknown</v>
      </c>
      <c r="AY429" s="96" t="str">
        <f>IFERROR(VLOOKUP(Table1[[#This Row],[RespondentID]],'All Data'!$A:$CO,90,FALSE),"unknown")</f>
        <v>unknown</v>
      </c>
      <c r="AZ429" s="96" t="str">
        <f>IFERROR(VLOOKUP(Table1[[#This Row],[RespondentID]],'All Data'!$A:$CO,91,FALSE),"unknown")</f>
        <v>unknown</v>
      </c>
      <c r="BA429" s="96" t="str">
        <f>IFERROR(VLOOKUP(Table1[[#This Row],[RespondentID]],'All Data'!$A:$CO,92,FALSE),"unknown")</f>
        <v>unknown</v>
      </c>
      <c r="BB429" s="96" t="str">
        <f>IFERROR(VLOOKUP(Table1[[#This Row],[RespondentID]],'All Data'!$A:$CO,93,FALSE),"unknown")</f>
        <v>unknown</v>
      </c>
      <c r="BC429" s="96" t="str">
        <f>IFERROR(VLOOKUP(Table1[[#This Row],[RespondentID]],'All Data'!$A:$CW,94,FALSE),"unknown")</f>
        <v>unknown</v>
      </c>
      <c r="BD429" s="96" t="str">
        <f>IFERROR(VLOOKUP(Table1[[#This Row],[RespondentID]],'All Data'!$A:$CW,95,FALSE),"unknown")</f>
        <v>unknown</v>
      </c>
      <c r="BE429" s="96" t="str">
        <f>IFERROR(VLOOKUP(Table1[[#This Row],[RespondentID]],'All Data'!$A:$CW,96,FALSE),"unknown")</f>
        <v>unknown</v>
      </c>
      <c r="BF429" s="96" t="str">
        <f>IFERROR(VLOOKUP(Table1[[#This Row],[RespondentID]],'All Data'!$A:$CW,97,FALSE),"unknown")</f>
        <v>unknown</v>
      </c>
      <c r="BG429" s="96" t="str">
        <f>IFERROR(VLOOKUP(Table1[[#This Row],[RespondentID]],'All Data'!$A:$CW,98,FALSE),"unknown")</f>
        <v>unknown</v>
      </c>
      <c r="BH429" s="96" t="str">
        <f>IFERROR(VLOOKUP(Table1[[#This Row],[RespondentID]],'All Data'!$A:$CW,99,FALSE),"unknown")</f>
        <v>unknown</v>
      </c>
    </row>
    <row r="430" spans="1:60">
      <c r="A430" s="108"/>
      <c r="B430" s="128"/>
      <c r="C430" s="129"/>
      <c r="D430" s="129"/>
      <c r="E430" s="129"/>
      <c r="F430" s="129"/>
      <c r="G430" s="129"/>
      <c r="H430" s="129"/>
      <c r="I430" s="129"/>
      <c r="J430" s="129"/>
      <c r="K430" s="129"/>
      <c r="L430" s="129"/>
      <c r="M430" s="129"/>
      <c r="N430" s="129"/>
      <c r="O430" s="129"/>
      <c r="P430" s="129"/>
      <c r="Q430" s="129"/>
      <c r="R430" s="129"/>
      <c r="S430" s="129"/>
      <c r="T430" s="119"/>
      <c r="U430" s="130">
        <f t="shared" ref="U430:U461" si="161">COUNTA(B430:T430)</f>
        <v>0</v>
      </c>
      <c r="V430" s="130" t="e">
        <f t="shared" ref="V430:V461" si="162">3/U430</f>
        <v>#DIV/0!</v>
      </c>
      <c r="X430" s="130">
        <f t="shared" ref="X430:X461" si="163">IF($U430&lt;3,IF($B430=$B$1,1,0),IF($B430=$B$1,$V430,0))</f>
        <v>0</v>
      </c>
      <c r="Y430" s="130">
        <f t="shared" ref="Y430:Y461" si="164">IF($U430&lt;3,IF($C430=$C$1,1,0),IF($C430=$C$1,$V430,0))</f>
        <v>0</v>
      </c>
      <c r="Z430" s="130">
        <f t="shared" ref="Z430:Z461" si="165">IF($U430&lt;3,IF($D430=$D$1,1,0),IF($D430=$D$1,$V430,0))</f>
        <v>0</v>
      </c>
      <c r="AA430" s="130">
        <f t="shared" ref="AA430:AA461" si="166">IF($U430&lt;3,IF($E430=$E$1,1,0),IF($E430=$E$1,$V430,0))</f>
        <v>0</v>
      </c>
      <c r="AB430" s="130">
        <f t="shared" ref="AB430:AB461" si="167">IF($U430&lt;3,IF($F430=$F$1,1,0),IF($F430=$F$1,$V430,0))</f>
        <v>0</v>
      </c>
      <c r="AC430" s="130">
        <f t="shared" ref="AC430:AC461" si="168">IF($U430&lt;3,IF($G430=$G$1,1,0),IF($G430=$G$1,$V430,0))</f>
        <v>0</v>
      </c>
      <c r="AD430" s="130">
        <f t="shared" ref="AD430:AD461" si="169">IF($U430&lt;3,IF($H430=$H$1,1,0),IF($H430=$H$1,$V430,0))</f>
        <v>0</v>
      </c>
      <c r="AE430" s="130">
        <f t="shared" ref="AE430:AE461" si="170">IF($U430&lt;3,IF($I430=$I$1,1,0),IF($I430=$I$1,$V430,0))</f>
        <v>0</v>
      </c>
      <c r="AF430" s="130">
        <f t="shared" ref="AF430:AF461" si="171">IF($U430&lt;3,IF($J430=$J$1,1,0),IF($J430=$J$1,$V430,0))</f>
        <v>0</v>
      </c>
      <c r="AG430" s="130">
        <f t="shared" ref="AG430:AG461" si="172">IF($U430&lt;3,IF($K430=$K$1,1,0),IF($K430=$K$1,$V430,0))</f>
        <v>0</v>
      </c>
      <c r="AH430" s="130">
        <f t="shared" ref="AH430:AH461" si="173">IF($U430&lt;3,IF($L430=$L$1,1,0),IF($L430=$L$1,$V430,0))</f>
        <v>0</v>
      </c>
      <c r="AI430" s="130">
        <f t="shared" ref="AI430:AI461" si="174">IF($U430&lt;3,IF($M430=$M$1,1,0),IF($M430=$M$1,$V430,0))</f>
        <v>0</v>
      </c>
      <c r="AJ430" s="130">
        <f t="shared" ref="AJ430:AJ461" si="175">IF($U430&lt;3,IF($N430=$N$1,1,0),IF($N430=$N$1,$V430,0))</f>
        <v>0</v>
      </c>
      <c r="AK430" s="130">
        <f t="shared" ref="AK430:AK461" si="176">IF($U430&lt;3,IF($O430=$O$1,1,0),IF($O430=$O$1,$V430,0))</f>
        <v>0</v>
      </c>
      <c r="AL430" s="130">
        <f t="shared" ref="AL430:AL461" si="177">IF($U430&lt;3,IF($P430=$P$1,1,0),IF($P430=$P$1,$V430,0))</f>
        <v>0</v>
      </c>
      <c r="AM430" s="130">
        <f t="shared" ref="AM430:AM461" si="178">IF($U430&lt;3,IF($Q430=$Q$1,1,0),IF($Q430=$Q$1,$V430,0))</f>
        <v>0</v>
      </c>
      <c r="AN430" s="130">
        <f t="shared" ref="AN430:AN461" si="179">IF($U430&lt;3,IF($R430=$R$1,1,0),IF($R430=$R$1,$V430,0))</f>
        <v>0</v>
      </c>
      <c r="AO430" s="130">
        <f t="shared" ref="AO430:AO461" si="180">IF($U430&lt;3,IF($S430=$S$1,1,0),IF($S430=$S$1,$V430,0))</f>
        <v>0</v>
      </c>
      <c r="AR430" s="130">
        <f t="shared" ref="AR430:AR461" si="181">SUM(X430:AP430)</f>
        <v>0</v>
      </c>
      <c r="AS430" s="130">
        <f t="shared" ref="AS430:AS461" si="182">U430</f>
        <v>0</v>
      </c>
      <c r="AT430" s="130" t="str">
        <f t="shared" ref="AT430:AT461" si="183">IF(AR430=AS430,"Correct",IF(AR430=3,"Correct","Wrong"))</f>
        <v>Correct</v>
      </c>
      <c r="AV430" s="96" t="str">
        <f>IFERROR(VLOOKUP(Table1[[#This Row],[RespondentID]],'All Data'!$A:$CO,87,FALSE),"unknown")</f>
        <v>unknown</v>
      </c>
      <c r="AW430" s="96" t="str">
        <f>IFERROR(VLOOKUP(Table1[[#This Row],[RespondentID]],'All Data'!$A:$CO,88,FALSE),"unknown")</f>
        <v>unknown</v>
      </c>
      <c r="AX430" s="96" t="str">
        <f>IFERROR(VLOOKUP(Table1[[#This Row],[RespondentID]],'All Data'!$A:$CO,89,FALSE),"unknown")</f>
        <v>unknown</v>
      </c>
      <c r="AY430" s="96" t="str">
        <f>IFERROR(VLOOKUP(Table1[[#This Row],[RespondentID]],'All Data'!$A:$CO,90,FALSE),"unknown")</f>
        <v>unknown</v>
      </c>
      <c r="AZ430" s="96" t="str">
        <f>IFERROR(VLOOKUP(Table1[[#This Row],[RespondentID]],'All Data'!$A:$CO,91,FALSE),"unknown")</f>
        <v>unknown</v>
      </c>
      <c r="BA430" s="96" t="str">
        <f>IFERROR(VLOOKUP(Table1[[#This Row],[RespondentID]],'All Data'!$A:$CO,92,FALSE),"unknown")</f>
        <v>unknown</v>
      </c>
      <c r="BB430" s="96" t="str">
        <f>IFERROR(VLOOKUP(Table1[[#This Row],[RespondentID]],'All Data'!$A:$CO,93,FALSE),"unknown")</f>
        <v>unknown</v>
      </c>
      <c r="BC430" s="96" t="str">
        <f>IFERROR(VLOOKUP(Table1[[#This Row],[RespondentID]],'All Data'!$A:$CW,94,FALSE),"unknown")</f>
        <v>unknown</v>
      </c>
      <c r="BD430" s="96" t="str">
        <f>IFERROR(VLOOKUP(Table1[[#This Row],[RespondentID]],'All Data'!$A:$CW,95,FALSE),"unknown")</f>
        <v>unknown</v>
      </c>
      <c r="BE430" s="96" t="str">
        <f>IFERROR(VLOOKUP(Table1[[#This Row],[RespondentID]],'All Data'!$A:$CW,96,FALSE),"unknown")</f>
        <v>unknown</v>
      </c>
      <c r="BF430" s="96" t="str">
        <f>IFERROR(VLOOKUP(Table1[[#This Row],[RespondentID]],'All Data'!$A:$CW,97,FALSE),"unknown")</f>
        <v>unknown</v>
      </c>
      <c r="BG430" s="96" t="str">
        <f>IFERROR(VLOOKUP(Table1[[#This Row],[RespondentID]],'All Data'!$A:$CW,98,FALSE),"unknown")</f>
        <v>unknown</v>
      </c>
      <c r="BH430" s="96" t="str">
        <f>IFERROR(VLOOKUP(Table1[[#This Row],[RespondentID]],'All Data'!$A:$CW,99,FALSE),"unknown")</f>
        <v>unknown</v>
      </c>
    </row>
    <row r="431" spans="1:60">
      <c r="A431" s="108"/>
      <c r="B431" s="128"/>
      <c r="C431" s="129"/>
      <c r="D431" s="129"/>
      <c r="E431" s="129"/>
      <c r="F431" s="129"/>
      <c r="G431" s="129"/>
      <c r="H431" s="129"/>
      <c r="I431" s="129"/>
      <c r="J431" s="129"/>
      <c r="K431" s="129"/>
      <c r="L431" s="129"/>
      <c r="M431" s="129"/>
      <c r="N431" s="129"/>
      <c r="O431" s="129"/>
      <c r="P431" s="129"/>
      <c r="Q431" s="129"/>
      <c r="R431" s="129"/>
      <c r="S431" s="129"/>
      <c r="T431" s="119"/>
      <c r="U431" s="130">
        <f t="shared" si="161"/>
        <v>0</v>
      </c>
      <c r="V431" s="130" t="e">
        <f t="shared" si="162"/>
        <v>#DIV/0!</v>
      </c>
      <c r="X431" s="130">
        <f t="shared" si="163"/>
        <v>0</v>
      </c>
      <c r="Y431" s="130">
        <f t="shared" si="164"/>
        <v>0</v>
      </c>
      <c r="Z431" s="130">
        <f t="shared" si="165"/>
        <v>0</v>
      </c>
      <c r="AA431" s="130">
        <f t="shared" si="166"/>
        <v>0</v>
      </c>
      <c r="AB431" s="130">
        <f t="shared" si="167"/>
        <v>0</v>
      </c>
      <c r="AC431" s="130">
        <f t="shared" si="168"/>
        <v>0</v>
      </c>
      <c r="AD431" s="130">
        <f t="shared" si="169"/>
        <v>0</v>
      </c>
      <c r="AE431" s="130">
        <f t="shared" si="170"/>
        <v>0</v>
      </c>
      <c r="AF431" s="130">
        <f t="shared" si="171"/>
        <v>0</v>
      </c>
      <c r="AG431" s="130">
        <f t="shared" si="172"/>
        <v>0</v>
      </c>
      <c r="AH431" s="130">
        <f t="shared" si="173"/>
        <v>0</v>
      </c>
      <c r="AI431" s="130">
        <f t="shared" si="174"/>
        <v>0</v>
      </c>
      <c r="AJ431" s="130">
        <f t="shared" si="175"/>
        <v>0</v>
      </c>
      <c r="AK431" s="130">
        <f t="shared" si="176"/>
        <v>0</v>
      </c>
      <c r="AL431" s="130">
        <f t="shared" si="177"/>
        <v>0</v>
      </c>
      <c r="AM431" s="130">
        <f t="shared" si="178"/>
        <v>0</v>
      </c>
      <c r="AN431" s="130">
        <f t="shared" si="179"/>
        <v>0</v>
      </c>
      <c r="AO431" s="130">
        <f t="shared" si="180"/>
        <v>0</v>
      </c>
      <c r="AR431" s="130">
        <f t="shared" si="181"/>
        <v>0</v>
      </c>
      <c r="AS431" s="130">
        <f t="shared" si="182"/>
        <v>0</v>
      </c>
      <c r="AT431" s="130" t="str">
        <f t="shared" si="183"/>
        <v>Correct</v>
      </c>
      <c r="AV431" s="96" t="str">
        <f>IFERROR(VLOOKUP(Table1[[#This Row],[RespondentID]],'All Data'!$A:$CO,87,FALSE),"unknown")</f>
        <v>unknown</v>
      </c>
      <c r="AW431" s="96" t="str">
        <f>IFERROR(VLOOKUP(Table1[[#This Row],[RespondentID]],'All Data'!$A:$CO,88,FALSE),"unknown")</f>
        <v>unknown</v>
      </c>
      <c r="AX431" s="96" t="str">
        <f>IFERROR(VLOOKUP(Table1[[#This Row],[RespondentID]],'All Data'!$A:$CO,89,FALSE),"unknown")</f>
        <v>unknown</v>
      </c>
      <c r="AY431" s="96" t="str">
        <f>IFERROR(VLOOKUP(Table1[[#This Row],[RespondentID]],'All Data'!$A:$CO,90,FALSE),"unknown")</f>
        <v>unknown</v>
      </c>
      <c r="AZ431" s="96" t="str">
        <f>IFERROR(VLOOKUP(Table1[[#This Row],[RespondentID]],'All Data'!$A:$CO,91,FALSE),"unknown")</f>
        <v>unknown</v>
      </c>
      <c r="BA431" s="96" t="str">
        <f>IFERROR(VLOOKUP(Table1[[#This Row],[RespondentID]],'All Data'!$A:$CO,92,FALSE),"unknown")</f>
        <v>unknown</v>
      </c>
      <c r="BB431" s="96" t="str">
        <f>IFERROR(VLOOKUP(Table1[[#This Row],[RespondentID]],'All Data'!$A:$CO,93,FALSE),"unknown")</f>
        <v>unknown</v>
      </c>
      <c r="BC431" s="96" t="str">
        <f>IFERROR(VLOOKUP(Table1[[#This Row],[RespondentID]],'All Data'!$A:$CW,94,FALSE),"unknown")</f>
        <v>unknown</v>
      </c>
      <c r="BD431" s="96" t="str">
        <f>IFERROR(VLOOKUP(Table1[[#This Row],[RespondentID]],'All Data'!$A:$CW,95,FALSE),"unknown")</f>
        <v>unknown</v>
      </c>
      <c r="BE431" s="96" t="str">
        <f>IFERROR(VLOOKUP(Table1[[#This Row],[RespondentID]],'All Data'!$A:$CW,96,FALSE),"unknown")</f>
        <v>unknown</v>
      </c>
      <c r="BF431" s="96" t="str">
        <f>IFERROR(VLOOKUP(Table1[[#This Row],[RespondentID]],'All Data'!$A:$CW,97,FALSE),"unknown")</f>
        <v>unknown</v>
      </c>
      <c r="BG431" s="96" t="str">
        <f>IFERROR(VLOOKUP(Table1[[#This Row],[RespondentID]],'All Data'!$A:$CW,98,FALSE),"unknown")</f>
        <v>unknown</v>
      </c>
      <c r="BH431" s="96" t="str">
        <f>IFERROR(VLOOKUP(Table1[[#This Row],[RespondentID]],'All Data'!$A:$CW,99,FALSE),"unknown")</f>
        <v>unknown</v>
      </c>
    </row>
    <row r="432" spans="1:60">
      <c r="A432" s="108"/>
      <c r="B432" s="128"/>
      <c r="C432" s="129"/>
      <c r="D432" s="129"/>
      <c r="E432" s="129"/>
      <c r="F432" s="129"/>
      <c r="G432" s="129"/>
      <c r="H432" s="129"/>
      <c r="I432" s="129"/>
      <c r="J432" s="129"/>
      <c r="K432" s="129"/>
      <c r="L432" s="129"/>
      <c r="M432" s="129"/>
      <c r="N432" s="129"/>
      <c r="O432" s="129"/>
      <c r="P432" s="129"/>
      <c r="Q432" s="129"/>
      <c r="R432" s="129"/>
      <c r="S432" s="129"/>
      <c r="T432" s="119"/>
      <c r="U432" s="130">
        <f t="shared" si="161"/>
        <v>0</v>
      </c>
      <c r="V432" s="130" t="e">
        <f t="shared" si="162"/>
        <v>#DIV/0!</v>
      </c>
      <c r="X432" s="130">
        <f t="shared" si="163"/>
        <v>0</v>
      </c>
      <c r="Y432" s="130">
        <f t="shared" si="164"/>
        <v>0</v>
      </c>
      <c r="Z432" s="130">
        <f t="shared" si="165"/>
        <v>0</v>
      </c>
      <c r="AA432" s="130">
        <f t="shared" si="166"/>
        <v>0</v>
      </c>
      <c r="AB432" s="130">
        <f t="shared" si="167"/>
        <v>0</v>
      </c>
      <c r="AC432" s="130">
        <f t="shared" si="168"/>
        <v>0</v>
      </c>
      <c r="AD432" s="130">
        <f t="shared" si="169"/>
        <v>0</v>
      </c>
      <c r="AE432" s="130">
        <f t="shared" si="170"/>
        <v>0</v>
      </c>
      <c r="AF432" s="130">
        <f t="shared" si="171"/>
        <v>0</v>
      </c>
      <c r="AG432" s="130">
        <f t="shared" si="172"/>
        <v>0</v>
      </c>
      <c r="AH432" s="130">
        <f t="shared" si="173"/>
        <v>0</v>
      </c>
      <c r="AI432" s="130">
        <f t="shared" si="174"/>
        <v>0</v>
      </c>
      <c r="AJ432" s="130">
        <f t="shared" si="175"/>
        <v>0</v>
      </c>
      <c r="AK432" s="130">
        <f t="shared" si="176"/>
        <v>0</v>
      </c>
      <c r="AL432" s="130">
        <f t="shared" si="177"/>
        <v>0</v>
      </c>
      <c r="AM432" s="130">
        <f t="shared" si="178"/>
        <v>0</v>
      </c>
      <c r="AN432" s="130">
        <f t="shared" si="179"/>
        <v>0</v>
      </c>
      <c r="AO432" s="130">
        <f t="shared" si="180"/>
        <v>0</v>
      </c>
      <c r="AR432" s="130">
        <f t="shared" si="181"/>
        <v>0</v>
      </c>
      <c r="AS432" s="130">
        <f t="shared" si="182"/>
        <v>0</v>
      </c>
      <c r="AT432" s="130" t="str">
        <f t="shared" si="183"/>
        <v>Correct</v>
      </c>
      <c r="AV432" s="96" t="str">
        <f>IFERROR(VLOOKUP(Table1[[#This Row],[RespondentID]],'All Data'!$A:$CO,87,FALSE),"unknown")</f>
        <v>unknown</v>
      </c>
      <c r="AW432" s="96" t="str">
        <f>IFERROR(VLOOKUP(Table1[[#This Row],[RespondentID]],'All Data'!$A:$CO,88,FALSE),"unknown")</f>
        <v>unknown</v>
      </c>
      <c r="AX432" s="96" t="str">
        <f>IFERROR(VLOOKUP(Table1[[#This Row],[RespondentID]],'All Data'!$A:$CO,89,FALSE),"unknown")</f>
        <v>unknown</v>
      </c>
      <c r="AY432" s="96" t="str">
        <f>IFERROR(VLOOKUP(Table1[[#This Row],[RespondentID]],'All Data'!$A:$CO,90,FALSE),"unknown")</f>
        <v>unknown</v>
      </c>
      <c r="AZ432" s="96" t="str">
        <f>IFERROR(VLOOKUP(Table1[[#This Row],[RespondentID]],'All Data'!$A:$CO,91,FALSE),"unknown")</f>
        <v>unknown</v>
      </c>
      <c r="BA432" s="96" t="str">
        <f>IFERROR(VLOOKUP(Table1[[#This Row],[RespondentID]],'All Data'!$A:$CO,92,FALSE),"unknown")</f>
        <v>unknown</v>
      </c>
      <c r="BB432" s="96" t="str">
        <f>IFERROR(VLOOKUP(Table1[[#This Row],[RespondentID]],'All Data'!$A:$CO,93,FALSE),"unknown")</f>
        <v>unknown</v>
      </c>
      <c r="BC432" s="96" t="str">
        <f>IFERROR(VLOOKUP(Table1[[#This Row],[RespondentID]],'All Data'!$A:$CW,94,FALSE),"unknown")</f>
        <v>unknown</v>
      </c>
      <c r="BD432" s="96" t="str">
        <f>IFERROR(VLOOKUP(Table1[[#This Row],[RespondentID]],'All Data'!$A:$CW,95,FALSE),"unknown")</f>
        <v>unknown</v>
      </c>
      <c r="BE432" s="96" t="str">
        <f>IFERROR(VLOOKUP(Table1[[#This Row],[RespondentID]],'All Data'!$A:$CW,96,FALSE),"unknown")</f>
        <v>unknown</v>
      </c>
      <c r="BF432" s="96" t="str">
        <f>IFERROR(VLOOKUP(Table1[[#This Row],[RespondentID]],'All Data'!$A:$CW,97,FALSE),"unknown")</f>
        <v>unknown</v>
      </c>
      <c r="BG432" s="96" t="str">
        <f>IFERROR(VLOOKUP(Table1[[#This Row],[RespondentID]],'All Data'!$A:$CW,98,FALSE),"unknown")</f>
        <v>unknown</v>
      </c>
      <c r="BH432" s="96" t="str">
        <f>IFERROR(VLOOKUP(Table1[[#This Row],[RespondentID]],'All Data'!$A:$CW,99,FALSE),"unknown")</f>
        <v>unknown</v>
      </c>
    </row>
    <row r="433" spans="1:60">
      <c r="A433" s="108"/>
      <c r="B433" s="128"/>
      <c r="C433" s="129"/>
      <c r="D433" s="129"/>
      <c r="E433" s="129"/>
      <c r="F433" s="129"/>
      <c r="G433" s="129"/>
      <c r="H433" s="129"/>
      <c r="I433" s="129"/>
      <c r="J433" s="129"/>
      <c r="K433" s="129"/>
      <c r="L433" s="129"/>
      <c r="M433" s="129"/>
      <c r="N433" s="129"/>
      <c r="O433" s="129"/>
      <c r="P433" s="129"/>
      <c r="Q433" s="129"/>
      <c r="R433" s="129"/>
      <c r="S433" s="129"/>
      <c r="T433" s="119"/>
      <c r="U433" s="130">
        <f t="shared" si="161"/>
        <v>0</v>
      </c>
      <c r="V433" s="130" t="e">
        <f t="shared" si="162"/>
        <v>#DIV/0!</v>
      </c>
      <c r="X433" s="130">
        <f t="shared" si="163"/>
        <v>0</v>
      </c>
      <c r="Y433" s="130">
        <f t="shared" si="164"/>
        <v>0</v>
      </c>
      <c r="Z433" s="130">
        <f t="shared" si="165"/>
        <v>0</v>
      </c>
      <c r="AA433" s="130">
        <f t="shared" si="166"/>
        <v>0</v>
      </c>
      <c r="AB433" s="130">
        <f t="shared" si="167"/>
        <v>0</v>
      </c>
      <c r="AC433" s="130">
        <f t="shared" si="168"/>
        <v>0</v>
      </c>
      <c r="AD433" s="130">
        <f t="shared" si="169"/>
        <v>0</v>
      </c>
      <c r="AE433" s="130">
        <f t="shared" si="170"/>
        <v>0</v>
      </c>
      <c r="AF433" s="130">
        <f t="shared" si="171"/>
        <v>0</v>
      </c>
      <c r="AG433" s="130">
        <f t="shared" si="172"/>
        <v>0</v>
      </c>
      <c r="AH433" s="130">
        <f t="shared" si="173"/>
        <v>0</v>
      </c>
      <c r="AI433" s="130">
        <f t="shared" si="174"/>
        <v>0</v>
      </c>
      <c r="AJ433" s="130">
        <f t="shared" si="175"/>
        <v>0</v>
      </c>
      <c r="AK433" s="130">
        <f t="shared" si="176"/>
        <v>0</v>
      </c>
      <c r="AL433" s="130">
        <f t="shared" si="177"/>
        <v>0</v>
      </c>
      <c r="AM433" s="130">
        <f t="shared" si="178"/>
        <v>0</v>
      </c>
      <c r="AN433" s="130">
        <f t="shared" si="179"/>
        <v>0</v>
      </c>
      <c r="AO433" s="130">
        <f t="shared" si="180"/>
        <v>0</v>
      </c>
      <c r="AR433" s="130">
        <f t="shared" si="181"/>
        <v>0</v>
      </c>
      <c r="AS433" s="130">
        <f t="shared" si="182"/>
        <v>0</v>
      </c>
      <c r="AT433" s="130" t="str">
        <f t="shared" si="183"/>
        <v>Correct</v>
      </c>
      <c r="AV433" s="96" t="str">
        <f>IFERROR(VLOOKUP(Table1[[#This Row],[RespondentID]],'All Data'!$A:$CO,87,FALSE),"unknown")</f>
        <v>unknown</v>
      </c>
      <c r="AW433" s="96" t="str">
        <f>IFERROR(VLOOKUP(Table1[[#This Row],[RespondentID]],'All Data'!$A:$CO,88,FALSE),"unknown")</f>
        <v>unknown</v>
      </c>
      <c r="AX433" s="96" t="str">
        <f>IFERROR(VLOOKUP(Table1[[#This Row],[RespondentID]],'All Data'!$A:$CO,89,FALSE),"unknown")</f>
        <v>unknown</v>
      </c>
      <c r="AY433" s="96" t="str">
        <f>IFERROR(VLOOKUP(Table1[[#This Row],[RespondentID]],'All Data'!$A:$CO,90,FALSE),"unknown")</f>
        <v>unknown</v>
      </c>
      <c r="AZ433" s="96" t="str">
        <f>IFERROR(VLOOKUP(Table1[[#This Row],[RespondentID]],'All Data'!$A:$CO,91,FALSE),"unknown")</f>
        <v>unknown</v>
      </c>
      <c r="BA433" s="96" t="str">
        <f>IFERROR(VLOOKUP(Table1[[#This Row],[RespondentID]],'All Data'!$A:$CO,92,FALSE),"unknown")</f>
        <v>unknown</v>
      </c>
      <c r="BB433" s="96" t="str">
        <f>IFERROR(VLOOKUP(Table1[[#This Row],[RespondentID]],'All Data'!$A:$CO,93,FALSE),"unknown")</f>
        <v>unknown</v>
      </c>
      <c r="BC433" s="96" t="str">
        <f>IFERROR(VLOOKUP(Table1[[#This Row],[RespondentID]],'All Data'!$A:$CW,94,FALSE),"unknown")</f>
        <v>unknown</v>
      </c>
      <c r="BD433" s="96" t="str">
        <f>IFERROR(VLOOKUP(Table1[[#This Row],[RespondentID]],'All Data'!$A:$CW,95,FALSE),"unknown")</f>
        <v>unknown</v>
      </c>
      <c r="BE433" s="96" t="str">
        <f>IFERROR(VLOOKUP(Table1[[#This Row],[RespondentID]],'All Data'!$A:$CW,96,FALSE),"unknown")</f>
        <v>unknown</v>
      </c>
      <c r="BF433" s="96" t="str">
        <f>IFERROR(VLOOKUP(Table1[[#This Row],[RespondentID]],'All Data'!$A:$CW,97,FALSE),"unknown")</f>
        <v>unknown</v>
      </c>
      <c r="BG433" s="96" t="str">
        <f>IFERROR(VLOOKUP(Table1[[#This Row],[RespondentID]],'All Data'!$A:$CW,98,FALSE),"unknown")</f>
        <v>unknown</v>
      </c>
      <c r="BH433" s="96" t="str">
        <f>IFERROR(VLOOKUP(Table1[[#This Row],[RespondentID]],'All Data'!$A:$CW,99,FALSE),"unknown")</f>
        <v>unknown</v>
      </c>
    </row>
    <row r="434" spans="1:60">
      <c r="A434" s="108"/>
      <c r="B434" s="128"/>
      <c r="C434" s="129"/>
      <c r="D434" s="129"/>
      <c r="E434" s="129"/>
      <c r="F434" s="129"/>
      <c r="G434" s="129"/>
      <c r="H434" s="129"/>
      <c r="I434" s="129"/>
      <c r="J434" s="129"/>
      <c r="K434" s="129"/>
      <c r="L434" s="129"/>
      <c r="M434" s="129"/>
      <c r="N434" s="129"/>
      <c r="O434" s="129"/>
      <c r="P434" s="129"/>
      <c r="Q434" s="129"/>
      <c r="R434" s="129"/>
      <c r="S434" s="129"/>
      <c r="T434" s="119"/>
      <c r="U434" s="130">
        <f t="shared" si="161"/>
        <v>0</v>
      </c>
      <c r="V434" s="130" t="e">
        <f t="shared" si="162"/>
        <v>#DIV/0!</v>
      </c>
      <c r="X434" s="130">
        <f t="shared" si="163"/>
        <v>0</v>
      </c>
      <c r="Y434" s="130">
        <f t="shared" si="164"/>
        <v>0</v>
      </c>
      <c r="Z434" s="130">
        <f t="shared" si="165"/>
        <v>0</v>
      </c>
      <c r="AA434" s="130">
        <f t="shared" si="166"/>
        <v>0</v>
      </c>
      <c r="AB434" s="130">
        <f t="shared" si="167"/>
        <v>0</v>
      </c>
      <c r="AC434" s="130">
        <f t="shared" si="168"/>
        <v>0</v>
      </c>
      <c r="AD434" s="130">
        <f t="shared" si="169"/>
        <v>0</v>
      </c>
      <c r="AE434" s="130">
        <f t="shared" si="170"/>
        <v>0</v>
      </c>
      <c r="AF434" s="130">
        <f t="shared" si="171"/>
        <v>0</v>
      </c>
      <c r="AG434" s="130">
        <f t="shared" si="172"/>
        <v>0</v>
      </c>
      <c r="AH434" s="130">
        <f t="shared" si="173"/>
        <v>0</v>
      </c>
      <c r="AI434" s="130">
        <f t="shared" si="174"/>
        <v>0</v>
      </c>
      <c r="AJ434" s="130">
        <f t="shared" si="175"/>
        <v>0</v>
      </c>
      <c r="AK434" s="130">
        <f t="shared" si="176"/>
        <v>0</v>
      </c>
      <c r="AL434" s="130">
        <f t="shared" si="177"/>
        <v>0</v>
      </c>
      <c r="AM434" s="130">
        <f t="shared" si="178"/>
        <v>0</v>
      </c>
      <c r="AN434" s="130">
        <f t="shared" si="179"/>
        <v>0</v>
      </c>
      <c r="AO434" s="130">
        <f t="shared" si="180"/>
        <v>0</v>
      </c>
      <c r="AR434" s="130">
        <f t="shared" si="181"/>
        <v>0</v>
      </c>
      <c r="AS434" s="130">
        <f t="shared" si="182"/>
        <v>0</v>
      </c>
      <c r="AT434" s="130" t="str">
        <f t="shared" si="183"/>
        <v>Correct</v>
      </c>
      <c r="AV434" s="96" t="str">
        <f>IFERROR(VLOOKUP(Table1[[#This Row],[RespondentID]],'All Data'!$A:$CO,87,FALSE),"unknown")</f>
        <v>unknown</v>
      </c>
      <c r="AW434" s="96" t="str">
        <f>IFERROR(VLOOKUP(Table1[[#This Row],[RespondentID]],'All Data'!$A:$CO,88,FALSE),"unknown")</f>
        <v>unknown</v>
      </c>
      <c r="AX434" s="96" t="str">
        <f>IFERROR(VLOOKUP(Table1[[#This Row],[RespondentID]],'All Data'!$A:$CO,89,FALSE),"unknown")</f>
        <v>unknown</v>
      </c>
      <c r="AY434" s="96" t="str">
        <f>IFERROR(VLOOKUP(Table1[[#This Row],[RespondentID]],'All Data'!$A:$CO,90,FALSE),"unknown")</f>
        <v>unknown</v>
      </c>
      <c r="AZ434" s="96" t="str">
        <f>IFERROR(VLOOKUP(Table1[[#This Row],[RespondentID]],'All Data'!$A:$CO,91,FALSE),"unknown")</f>
        <v>unknown</v>
      </c>
      <c r="BA434" s="96" t="str">
        <f>IFERROR(VLOOKUP(Table1[[#This Row],[RespondentID]],'All Data'!$A:$CO,92,FALSE),"unknown")</f>
        <v>unknown</v>
      </c>
      <c r="BB434" s="96" t="str">
        <f>IFERROR(VLOOKUP(Table1[[#This Row],[RespondentID]],'All Data'!$A:$CO,93,FALSE),"unknown")</f>
        <v>unknown</v>
      </c>
      <c r="BC434" s="96" t="str">
        <f>IFERROR(VLOOKUP(Table1[[#This Row],[RespondentID]],'All Data'!$A:$CW,94,FALSE),"unknown")</f>
        <v>unknown</v>
      </c>
      <c r="BD434" s="96" t="str">
        <f>IFERROR(VLOOKUP(Table1[[#This Row],[RespondentID]],'All Data'!$A:$CW,95,FALSE),"unknown")</f>
        <v>unknown</v>
      </c>
      <c r="BE434" s="96" t="str">
        <f>IFERROR(VLOOKUP(Table1[[#This Row],[RespondentID]],'All Data'!$A:$CW,96,FALSE),"unknown")</f>
        <v>unknown</v>
      </c>
      <c r="BF434" s="96" t="str">
        <f>IFERROR(VLOOKUP(Table1[[#This Row],[RespondentID]],'All Data'!$A:$CW,97,FALSE),"unknown")</f>
        <v>unknown</v>
      </c>
      <c r="BG434" s="96" t="str">
        <f>IFERROR(VLOOKUP(Table1[[#This Row],[RespondentID]],'All Data'!$A:$CW,98,FALSE),"unknown")</f>
        <v>unknown</v>
      </c>
      <c r="BH434" s="96" t="str">
        <f>IFERROR(VLOOKUP(Table1[[#This Row],[RespondentID]],'All Data'!$A:$CW,99,FALSE),"unknown")</f>
        <v>unknown</v>
      </c>
    </row>
    <row r="435" spans="1:60">
      <c r="A435" s="108"/>
      <c r="B435" s="128"/>
      <c r="C435" s="129"/>
      <c r="D435" s="129"/>
      <c r="E435" s="129"/>
      <c r="F435" s="129"/>
      <c r="G435" s="129"/>
      <c r="H435" s="129"/>
      <c r="I435" s="129"/>
      <c r="J435" s="129"/>
      <c r="K435" s="129"/>
      <c r="L435" s="129"/>
      <c r="M435" s="129"/>
      <c r="N435" s="129"/>
      <c r="O435" s="129"/>
      <c r="P435" s="129"/>
      <c r="Q435" s="129"/>
      <c r="R435" s="129"/>
      <c r="S435" s="129"/>
      <c r="T435" s="119"/>
      <c r="U435" s="130">
        <f t="shared" si="161"/>
        <v>0</v>
      </c>
      <c r="V435" s="130" t="e">
        <f t="shared" si="162"/>
        <v>#DIV/0!</v>
      </c>
      <c r="X435" s="130">
        <f t="shared" si="163"/>
        <v>0</v>
      </c>
      <c r="Y435" s="130">
        <f t="shared" si="164"/>
        <v>0</v>
      </c>
      <c r="Z435" s="130">
        <f t="shared" si="165"/>
        <v>0</v>
      </c>
      <c r="AA435" s="130">
        <f t="shared" si="166"/>
        <v>0</v>
      </c>
      <c r="AB435" s="130">
        <f t="shared" si="167"/>
        <v>0</v>
      </c>
      <c r="AC435" s="130">
        <f t="shared" si="168"/>
        <v>0</v>
      </c>
      <c r="AD435" s="130">
        <f t="shared" si="169"/>
        <v>0</v>
      </c>
      <c r="AE435" s="130">
        <f t="shared" si="170"/>
        <v>0</v>
      </c>
      <c r="AF435" s="130">
        <f t="shared" si="171"/>
        <v>0</v>
      </c>
      <c r="AG435" s="130">
        <f t="shared" si="172"/>
        <v>0</v>
      </c>
      <c r="AH435" s="130">
        <f t="shared" si="173"/>
        <v>0</v>
      </c>
      <c r="AI435" s="130">
        <f t="shared" si="174"/>
        <v>0</v>
      </c>
      <c r="AJ435" s="130">
        <f t="shared" si="175"/>
        <v>0</v>
      </c>
      <c r="AK435" s="130">
        <f t="shared" si="176"/>
        <v>0</v>
      </c>
      <c r="AL435" s="130">
        <f t="shared" si="177"/>
        <v>0</v>
      </c>
      <c r="AM435" s="130">
        <f t="shared" si="178"/>
        <v>0</v>
      </c>
      <c r="AN435" s="130">
        <f t="shared" si="179"/>
        <v>0</v>
      </c>
      <c r="AO435" s="130">
        <f t="shared" si="180"/>
        <v>0</v>
      </c>
      <c r="AR435" s="130">
        <f t="shared" si="181"/>
        <v>0</v>
      </c>
      <c r="AS435" s="130">
        <f t="shared" si="182"/>
        <v>0</v>
      </c>
      <c r="AT435" s="130" t="str">
        <f t="shared" si="183"/>
        <v>Correct</v>
      </c>
      <c r="AV435" s="96" t="str">
        <f>IFERROR(VLOOKUP(Table1[[#This Row],[RespondentID]],'All Data'!$A:$CO,87,FALSE),"unknown")</f>
        <v>unknown</v>
      </c>
      <c r="AW435" s="96" t="str">
        <f>IFERROR(VLOOKUP(Table1[[#This Row],[RespondentID]],'All Data'!$A:$CO,88,FALSE),"unknown")</f>
        <v>unknown</v>
      </c>
      <c r="AX435" s="96" t="str">
        <f>IFERROR(VLOOKUP(Table1[[#This Row],[RespondentID]],'All Data'!$A:$CO,89,FALSE),"unknown")</f>
        <v>unknown</v>
      </c>
      <c r="AY435" s="96" t="str">
        <f>IFERROR(VLOOKUP(Table1[[#This Row],[RespondentID]],'All Data'!$A:$CO,90,FALSE),"unknown")</f>
        <v>unknown</v>
      </c>
      <c r="AZ435" s="96" t="str">
        <f>IFERROR(VLOOKUP(Table1[[#This Row],[RespondentID]],'All Data'!$A:$CO,91,FALSE),"unknown")</f>
        <v>unknown</v>
      </c>
      <c r="BA435" s="96" t="str">
        <f>IFERROR(VLOOKUP(Table1[[#This Row],[RespondentID]],'All Data'!$A:$CO,92,FALSE),"unknown")</f>
        <v>unknown</v>
      </c>
      <c r="BB435" s="96" t="str">
        <f>IFERROR(VLOOKUP(Table1[[#This Row],[RespondentID]],'All Data'!$A:$CO,93,FALSE),"unknown")</f>
        <v>unknown</v>
      </c>
      <c r="BC435" s="96" t="str">
        <f>IFERROR(VLOOKUP(Table1[[#This Row],[RespondentID]],'All Data'!$A:$CW,94,FALSE),"unknown")</f>
        <v>unknown</v>
      </c>
      <c r="BD435" s="96" t="str">
        <f>IFERROR(VLOOKUP(Table1[[#This Row],[RespondentID]],'All Data'!$A:$CW,95,FALSE),"unknown")</f>
        <v>unknown</v>
      </c>
      <c r="BE435" s="96" t="str">
        <f>IFERROR(VLOOKUP(Table1[[#This Row],[RespondentID]],'All Data'!$A:$CW,96,FALSE),"unknown")</f>
        <v>unknown</v>
      </c>
      <c r="BF435" s="96" t="str">
        <f>IFERROR(VLOOKUP(Table1[[#This Row],[RespondentID]],'All Data'!$A:$CW,97,FALSE),"unknown")</f>
        <v>unknown</v>
      </c>
      <c r="BG435" s="96" t="str">
        <f>IFERROR(VLOOKUP(Table1[[#This Row],[RespondentID]],'All Data'!$A:$CW,98,FALSE),"unknown")</f>
        <v>unknown</v>
      </c>
      <c r="BH435" s="96" t="str">
        <f>IFERROR(VLOOKUP(Table1[[#This Row],[RespondentID]],'All Data'!$A:$CW,99,FALSE),"unknown")</f>
        <v>unknown</v>
      </c>
    </row>
    <row r="436" spans="1:60">
      <c r="A436" s="108"/>
      <c r="B436" s="128"/>
      <c r="C436" s="129"/>
      <c r="D436" s="129"/>
      <c r="E436" s="129"/>
      <c r="F436" s="129"/>
      <c r="G436" s="129"/>
      <c r="H436" s="129"/>
      <c r="I436" s="129"/>
      <c r="J436" s="129"/>
      <c r="K436" s="129"/>
      <c r="L436" s="129"/>
      <c r="M436" s="129"/>
      <c r="N436" s="129"/>
      <c r="O436" s="129"/>
      <c r="P436" s="129"/>
      <c r="Q436" s="129"/>
      <c r="R436" s="129"/>
      <c r="S436" s="129"/>
      <c r="T436" s="119"/>
      <c r="U436" s="130">
        <f t="shared" si="161"/>
        <v>0</v>
      </c>
      <c r="V436" s="130" t="e">
        <f t="shared" si="162"/>
        <v>#DIV/0!</v>
      </c>
      <c r="X436" s="130">
        <f t="shared" si="163"/>
        <v>0</v>
      </c>
      <c r="Y436" s="130">
        <f t="shared" si="164"/>
        <v>0</v>
      </c>
      <c r="Z436" s="130">
        <f t="shared" si="165"/>
        <v>0</v>
      </c>
      <c r="AA436" s="130">
        <f t="shared" si="166"/>
        <v>0</v>
      </c>
      <c r="AB436" s="130">
        <f t="shared" si="167"/>
        <v>0</v>
      </c>
      <c r="AC436" s="130">
        <f t="shared" si="168"/>
        <v>0</v>
      </c>
      <c r="AD436" s="130">
        <f t="shared" si="169"/>
        <v>0</v>
      </c>
      <c r="AE436" s="130">
        <f t="shared" si="170"/>
        <v>0</v>
      </c>
      <c r="AF436" s="130">
        <f t="shared" si="171"/>
        <v>0</v>
      </c>
      <c r="AG436" s="130">
        <f t="shared" si="172"/>
        <v>0</v>
      </c>
      <c r="AH436" s="130">
        <f t="shared" si="173"/>
        <v>0</v>
      </c>
      <c r="AI436" s="130">
        <f t="shared" si="174"/>
        <v>0</v>
      </c>
      <c r="AJ436" s="130">
        <f t="shared" si="175"/>
        <v>0</v>
      </c>
      <c r="AK436" s="130">
        <f t="shared" si="176"/>
        <v>0</v>
      </c>
      <c r="AL436" s="130">
        <f t="shared" si="177"/>
        <v>0</v>
      </c>
      <c r="AM436" s="130">
        <f t="shared" si="178"/>
        <v>0</v>
      </c>
      <c r="AN436" s="130">
        <f t="shared" si="179"/>
        <v>0</v>
      </c>
      <c r="AO436" s="130">
        <f t="shared" si="180"/>
        <v>0</v>
      </c>
      <c r="AR436" s="130">
        <f t="shared" si="181"/>
        <v>0</v>
      </c>
      <c r="AS436" s="130">
        <f t="shared" si="182"/>
        <v>0</v>
      </c>
      <c r="AT436" s="130" t="str">
        <f t="shared" si="183"/>
        <v>Correct</v>
      </c>
      <c r="AV436" s="96" t="str">
        <f>IFERROR(VLOOKUP(Table1[[#This Row],[RespondentID]],'All Data'!$A:$CO,87,FALSE),"unknown")</f>
        <v>unknown</v>
      </c>
      <c r="AW436" s="96" t="str">
        <f>IFERROR(VLOOKUP(Table1[[#This Row],[RespondentID]],'All Data'!$A:$CO,88,FALSE),"unknown")</f>
        <v>unknown</v>
      </c>
      <c r="AX436" s="96" t="str">
        <f>IFERROR(VLOOKUP(Table1[[#This Row],[RespondentID]],'All Data'!$A:$CO,89,FALSE),"unknown")</f>
        <v>unknown</v>
      </c>
      <c r="AY436" s="96" t="str">
        <f>IFERROR(VLOOKUP(Table1[[#This Row],[RespondentID]],'All Data'!$A:$CO,90,FALSE),"unknown")</f>
        <v>unknown</v>
      </c>
      <c r="AZ436" s="96" t="str">
        <f>IFERROR(VLOOKUP(Table1[[#This Row],[RespondentID]],'All Data'!$A:$CO,91,FALSE),"unknown")</f>
        <v>unknown</v>
      </c>
      <c r="BA436" s="96" t="str">
        <f>IFERROR(VLOOKUP(Table1[[#This Row],[RespondentID]],'All Data'!$A:$CO,92,FALSE),"unknown")</f>
        <v>unknown</v>
      </c>
      <c r="BB436" s="96" t="str">
        <f>IFERROR(VLOOKUP(Table1[[#This Row],[RespondentID]],'All Data'!$A:$CO,93,FALSE),"unknown")</f>
        <v>unknown</v>
      </c>
      <c r="BC436" s="96" t="str">
        <f>IFERROR(VLOOKUP(Table1[[#This Row],[RespondentID]],'All Data'!$A:$CW,94,FALSE),"unknown")</f>
        <v>unknown</v>
      </c>
      <c r="BD436" s="96" t="str">
        <f>IFERROR(VLOOKUP(Table1[[#This Row],[RespondentID]],'All Data'!$A:$CW,95,FALSE),"unknown")</f>
        <v>unknown</v>
      </c>
      <c r="BE436" s="96" t="str">
        <f>IFERROR(VLOOKUP(Table1[[#This Row],[RespondentID]],'All Data'!$A:$CW,96,FALSE),"unknown")</f>
        <v>unknown</v>
      </c>
      <c r="BF436" s="96" t="str">
        <f>IFERROR(VLOOKUP(Table1[[#This Row],[RespondentID]],'All Data'!$A:$CW,97,FALSE),"unknown")</f>
        <v>unknown</v>
      </c>
      <c r="BG436" s="96" t="str">
        <f>IFERROR(VLOOKUP(Table1[[#This Row],[RespondentID]],'All Data'!$A:$CW,98,FALSE),"unknown")</f>
        <v>unknown</v>
      </c>
      <c r="BH436" s="96" t="str">
        <f>IFERROR(VLOOKUP(Table1[[#This Row],[RespondentID]],'All Data'!$A:$CW,99,FALSE),"unknown")</f>
        <v>unknown</v>
      </c>
    </row>
    <row r="437" spans="1:60">
      <c r="A437" s="108"/>
      <c r="B437" s="128"/>
      <c r="C437" s="129"/>
      <c r="D437" s="129"/>
      <c r="E437" s="129"/>
      <c r="F437" s="129"/>
      <c r="G437" s="129"/>
      <c r="H437" s="129"/>
      <c r="I437" s="129"/>
      <c r="J437" s="129"/>
      <c r="K437" s="129"/>
      <c r="L437" s="129"/>
      <c r="M437" s="129"/>
      <c r="N437" s="129"/>
      <c r="O437" s="129"/>
      <c r="P437" s="129"/>
      <c r="Q437" s="129"/>
      <c r="R437" s="129"/>
      <c r="S437" s="129"/>
      <c r="T437" s="119"/>
      <c r="U437" s="130">
        <f t="shared" si="161"/>
        <v>0</v>
      </c>
      <c r="V437" s="130" t="e">
        <f t="shared" si="162"/>
        <v>#DIV/0!</v>
      </c>
      <c r="X437" s="130">
        <f t="shared" si="163"/>
        <v>0</v>
      </c>
      <c r="Y437" s="130">
        <f t="shared" si="164"/>
        <v>0</v>
      </c>
      <c r="Z437" s="130">
        <f t="shared" si="165"/>
        <v>0</v>
      </c>
      <c r="AA437" s="130">
        <f t="shared" si="166"/>
        <v>0</v>
      </c>
      <c r="AB437" s="130">
        <f t="shared" si="167"/>
        <v>0</v>
      </c>
      <c r="AC437" s="130">
        <f t="shared" si="168"/>
        <v>0</v>
      </c>
      <c r="AD437" s="130">
        <f t="shared" si="169"/>
        <v>0</v>
      </c>
      <c r="AE437" s="130">
        <f t="shared" si="170"/>
        <v>0</v>
      </c>
      <c r="AF437" s="130">
        <f t="shared" si="171"/>
        <v>0</v>
      </c>
      <c r="AG437" s="130">
        <f t="shared" si="172"/>
        <v>0</v>
      </c>
      <c r="AH437" s="130">
        <f t="shared" si="173"/>
        <v>0</v>
      </c>
      <c r="AI437" s="130">
        <f t="shared" si="174"/>
        <v>0</v>
      </c>
      <c r="AJ437" s="130">
        <f t="shared" si="175"/>
        <v>0</v>
      </c>
      <c r="AK437" s="130">
        <f t="shared" si="176"/>
        <v>0</v>
      </c>
      <c r="AL437" s="130">
        <f t="shared" si="177"/>
        <v>0</v>
      </c>
      <c r="AM437" s="130">
        <f t="shared" si="178"/>
        <v>0</v>
      </c>
      <c r="AN437" s="130">
        <f t="shared" si="179"/>
        <v>0</v>
      </c>
      <c r="AO437" s="130">
        <f t="shared" si="180"/>
        <v>0</v>
      </c>
      <c r="AR437" s="130">
        <f t="shared" si="181"/>
        <v>0</v>
      </c>
      <c r="AS437" s="130">
        <f t="shared" si="182"/>
        <v>0</v>
      </c>
      <c r="AT437" s="130" t="str">
        <f t="shared" si="183"/>
        <v>Correct</v>
      </c>
      <c r="AV437" s="96" t="str">
        <f>IFERROR(VLOOKUP(Table1[[#This Row],[RespondentID]],'All Data'!$A:$CO,87,FALSE),"unknown")</f>
        <v>unknown</v>
      </c>
      <c r="AW437" s="96" t="str">
        <f>IFERROR(VLOOKUP(Table1[[#This Row],[RespondentID]],'All Data'!$A:$CO,88,FALSE),"unknown")</f>
        <v>unknown</v>
      </c>
      <c r="AX437" s="96" t="str">
        <f>IFERROR(VLOOKUP(Table1[[#This Row],[RespondentID]],'All Data'!$A:$CO,89,FALSE),"unknown")</f>
        <v>unknown</v>
      </c>
      <c r="AY437" s="96" t="str">
        <f>IFERROR(VLOOKUP(Table1[[#This Row],[RespondentID]],'All Data'!$A:$CO,90,FALSE),"unknown")</f>
        <v>unknown</v>
      </c>
      <c r="AZ437" s="96" t="str">
        <f>IFERROR(VLOOKUP(Table1[[#This Row],[RespondentID]],'All Data'!$A:$CO,91,FALSE),"unknown")</f>
        <v>unknown</v>
      </c>
      <c r="BA437" s="96" t="str">
        <f>IFERROR(VLOOKUP(Table1[[#This Row],[RespondentID]],'All Data'!$A:$CO,92,FALSE),"unknown")</f>
        <v>unknown</v>
      </c>
      <c r="BB437" s="96" t="str">
        <f>IFERROR(VLOOKUP(Table1[[#This Row],[RespondentID]],'All Data'!$A:$CO,93,FALSE),"unknown")</f>
        <v>unknown</v>
      </c>
      <c r="BC437" s="96" t="str">
        <f>IFERROR(VLOOKUP(Table1[[#This Row],[RespondentID]],'All Data'!$A:$CW,94,FALSE),"unknown")</f>
        <v>unknown</v>
      </c>
      <c r="BD437" s="96" t="str">
        <f>IFERROR(VLOOKUP(Table1[[#This Row],[RespondentID]],'All Data'!$A:$CW,95,FALSE),"unknown")</f>
        <v>unknown</v>
      </c>
      <c r="BE437" s="96" t="str">
        <f>IFERROR(VLOOKUP(Table1[[#This Row],[RespondentID]],'All Data'!$A:$CW,96,FALSE),"unknown")</f>
        <v>unknown</v>
      </c>
      <c r="BF437" s="96" t="str">
        <f>IFERROR(VLOOKUP(Table1[[#This Row],[RespondentID]],'All Data'!$A:$CW,97,FALSE),"unknown")</f>
        <v>unknown</v>
      </c>
      <c r="BG437" s="96" t="str">
        <f>IFERROR(VLOOKUP(Table1[[#This Row],[RespondentID]],'All Data'!$A:$CW,98,FALSE),"unknown")</f>
        <v>unknown</v>
      </c>
      <c r="BH437" s="96" t="str">
        <f>IFERROR(VLOOKUP(Table1[[#This Row],[RespondentID]],'All Data'!$A:$CW,99,FALSE),"unknown")</f>
        <v>unknown</v>
      </c>
    </row>
    <row r="438" spans="1:60">
      <c r="A438" s="108"/>
      <c r="B438" s="128"/>
      <c r="C438" s="129"/>
      <c r="D438" s="129"/>
      <c r="E438" s="129"/>
      <c r="F438" s="129"/>
      <c r="G438" s="129"/>
      <c r="H438" s="129"/>
      <c r="I438" s="129"/>
      <c r="J438" s="129"/>
      <c r="K438" s="129"/>
      <c r="L438" s="129"/>
      <c r="M438" s="129"/>
      <c r="N438" s="129"/>
      <c r="O438" s="129"/>
      <c r="P438" s="129"/>
      <c r="Q438" s="129"/>
      <c r="R438" s="129"/>
      <c r="S438" s="129"/>
      <c r="T438" s="119"/>
      <c r="U438" s="130">
        <f t="shared" si="161"/>
        <v>0</v>
      </c>
      <c r="V438" s="130" t="e">
        <f t="shared" si="162"/>
        <v>#DIV/0!</v>
      </c>
      <c r="X438" s="130">
        <f t="shared" si="163"/>
        <v>0</v>
      </c>
      <c r="Y438" s="130">
        <f t="shared" si="164"/>
        <v>0</v>
      </c>
      <c r="Z438" s="130">
        <f t="shared" si="165"/>
        <v>0</v>
      </c>
      <c r="AA438" s="130">
        <f t="shared" si="166"/>
        <v>0</v>
      </c>
      <c r="AB438" s="130">
        <f t="shared" si="167"/>
        <v>0</v>
      </c>
      <c r="AC438" s="130">
        <f t="shared" si="168"/>
        <v>0</v>
      </c>
      <c r="AD438" s="130">
        <f t="shared" si="169"/>
        <v>0</v>
      </c>
      <c r="AE438" s="130">
        <f t="shared" si="170"/>
        <v>0</v>
      </c>
      <c r="AF438" s="130">
        <f t="shared" si="171"/>
        <v>0</v>
      </c>
      <c r="AG438" s="130">
        <f t="shared" si="172"/>
        <v>0</v>
      </c>
      <c r="AH438" s="130">
        <f t="shared" si="173"/>
        <v>0</v>
      </c>
      <c r="AI438" s="130">
        <f t="shared" si="174"/>
        <v>0</v>
      </c>
      <c r="AJ438" s="130">
        <f t="shared" si="175"/>
        <v>0</v>
      </c>
      <c r="AK438" s="130">
        <f t="shared" si="176"/>
        <v>0</v>
      </c>
      <c r="AL438" s="130">
        <f t="shared" si="177"/>
        <v>0</v>
      </c>
      <c r="AM438" s="130">
        <f t="shared" si="178"/>
        <v>0</v>
      </c>
      <c r="AN438" s="130">
        <f t="shared" si="179"/>
        <v>0</v>
      </c>
      <c r="AO438" s="130">
        <f t="shared" si="180"/>
        <v>0</v>
      </c>
      <c r="AR438" s="130">
        <f t="shared" si="181"/>
        <v>0</v>
      </c>
      <c r="AS438" s="130">
        <f t="shared" si="182"/>
        <v>0</v>
      </c>
      <c r="AT438" s="130" t="str">
        <f t="shared" si="183"/>
        <v>Correct</v>
      </c>
      <c r="AV438" s="96" t="str">
        <f>IFERROR(VLOOKUP(Table1[[#This Row],[RespondentID]],'All Data'!$A:$CO,87,FALSE),"unknown")</f>
        <v>unknown</v>
      </c>
      <c r="AW438" s="96" t="str">
        <f>IFERROR(VLOOKUP(Table1[[#This Row],[RespondentID]],'All Data'!$A:$CO,88,FALSE),"unknown")</f>
        <v>unknown</v>
      </c>
      <c r="AX438" s="96" t="str">
        <f>IFERROR(VLOOKUP(Table1[[#This Row],[RespondentID]],'All Data'!$A:$CO,89,FALSE),"unknown")</f>
        <v>unknown</v>
      </c>
      <c r="AY438" s="96" t="str">
        <f>IFERROR(VLOOKUP(Table1[[#This Row],[RespondentID]],'All Data'!$A:$CO,90,FALSE),"unknown")</f>
        <v>unknown</v>
      </c>
      <c r="AZ438" s="96" t="str">
        <f>IFERROR(VLOOKUP(Table1[[#This Row],[RespondentID]],'All Data'!$A:$CO,91,FALSE),"unknown")</f>
        <v>unknown</v>
      </c>
      <c r="BA438" s="96" t="str">
        <f>IFERROR(VLOOKUP(Table1[[#This Row],[RespondentID]],'All Data'!$A:$CO,92,FALSE),"unknown")</f>
        <v>unknown</v>
      </c>
      <c r="BB438" s="96" t="str">
        <f>IFERROR(VLOOKUP(Table1[[#This Row],[RespondentID]],'All Data'!$A:$CO,93,FALSE),"unknown")</f>
        <v>unknown</v>
      </c>
      <c r="BC438" s="96" t="str">
        <f>IFERROR(VLOOKUP(Table1[[#This Row],[RespondentID]],'All Data'!$A:$CW,94,FALSE),"unknown")</f>
        <v>unknown</v>
      </c>
      <c r="BD438" s="96" t="str">
        <f>IFERROR(VLOOKUP(Table1[[#This Row],[RespondentID]],'All Data'!$A:$CW,95,FALSE),"unknown")</f>
        <v>unknown</v>
      </c>
      <c r="BE438" s="96" t="str">
        <f>IFERROR(VLOOKUP(Table1[[#This Row],[RespondentID]],'All Data'!$A:$CW,96,FALSE),"unknown")</f>
        <v>unknown</v>
      </c>
      <c r="BF438" s="96" t="str">
        <f>IFERROR(VLOOKUP(Table1[[#This Row],[RespondentID]],'All Data'!$A:$CW,97,FALSE),"unknown")</f>
        <v>unknown</v>
      </c>
      <c r="BG438" s="96" t="str">
        <f>IFERROR(VLOOKUP(Table1[[#This Row],[RespondentID]],'All Data'!$A:$CW,98,FALSE),"unknown")</f>
        <v>unknown</v>
      </c>
      <c r="BH438" s="96" t="str">
        <f>IFERROR(VLOOKUP(Table1[[#This Row],[RespondentID]],'All Data'!$A:$CW,99,FALSE),"unknown")</f>
        <v>unknown</v>
      </c>
    </row>
    <row r="439" spans="1:60">
      <c r="A439" s="108"/>
      <c r="B439" s="128"/>
      <c r="C439" s="129"/>
      <c r="D439" s="129"/>
      <c r="E439" s="129"/>
      <c r="F439" s="129"/>
      <c r="G439" s="129"/>
      <c r="H439" s="129"/>
      <c r="I439" s="129"/>
      <c r="J439" s="129"/>
      <c r="K439" s="129"/>
      <c r="L439" s="129"/>
      <c r="M439" s="129"/>
      <c r="N439" s="129"/>
      <c r="O439" s="129"/>
      <c r="P439" s="129"/>
      <c r="Q439" s="129"/>
      <c r="R439" s="129"/>
      <c r="S439" s="129"/>
      <c r="T439" s="119"/>
      <c r="U439" s="130">
        <f t="shared" si="161"/>
        <v>0</v>
      </c>
      <c r="V439" s="130" t="e">
        <f t="shared" si="162"/>
        <v>#DIV/0!</v>
      </c>
      <c r="X439" s="130">
        <f t="shared" si="163"/>
        <v>0</v>
      </c>
      <c r="Y439" s="130">
        <f t="shared" si="164"/>
        <v>0</v>
      </c>
      <c r="Z439" s="130">
        <f t="shared" si="165"/>
        <v>0</v>
      </c>
      <c r="AA439" s="130">
        <f t="shared" si="166"/>
        <v>0</v>
      </c>
      <c r="AB439" s="130">
        <f t="shared" si="167"/>
        <v>0</v>
      </c>
      <c r="AC439" s="130">
        <f t="shared" si="168"/>
        <v>0</v>
      </c>
      <c r="AD439" s="130">
        <f t="shared" si="169"/>
        <v>0</v>
      </c>
      <c r="AE439" s="130">
        <f t="shared" si="170"/>
        <v>0</v>
      </c>
      <c r="AF439" s="130">
        <f t="shared" si="171"/>
        <v>0</v>
      </c>
      <c r="AG439" s="130">
        <f t="shared" si="172"/>
        <v>0</v>
      </c>
      <c r="AH439" s="130">
        <f t="shared" si="173"/>
        <v>0</v>
      </c>
      <c r="AI439" s="130">
        <f t="shared" si="174"/>
        <v>0</v>
      </c>
      <c r="AJ439" s="130">
        <f t="shared" si="175"/>
        <v>0</v>
      </c>
      <c r="AK439" s="130">
        <f t="shared" si="176"/>
        <v>0</v>
      </c>
      <c r="AL439" s="130">
        <f t="shared" si="177"/>
        <v>0</v>
      </c>
      <c r="AM439" s="130">
        <f t="shared" si="178"/>
        <v>0</v>
      </c>
      <c r="AN439" s="130">
        <f t="shared" si="179"/>
        <v>0</v>
      </c>
      <c r="AO439" s="130">
        <f t="shared" si="180"/>
        <v>0</v>
      </c>
      <c r="AR439" s="130">
        <f t="shared" si="181"/>
        <v>0</v>
      </c>
      <c r="AS439" s="130">
        <f t="shared" si="182"/>
        <v>0</v>
      </c>
      <c r="AT439" s="130" t="str">
        <f t="shared" si="183"/>
        <v>Correct</v>
      </c>
      <c r="AV439" s="96" t="str">
        <f>IFERROR(VLOOKUP(Table1[[#This Row],[RespondentID]],'All Data'!$A:$CO,87,FALSE),"unknown")</f>
        <v>unknown</v>
      </c>
      <c r="AW439" s="96" t="str">
        <f>IFERROR(VLOOKUP(Table1[[#This Row],[RespondentID]],'All Data'!$A:$CO,88,FALSE),"unknown")</f>
        <v>unknown</v>
      </c>
      <c r="AX439" s="96" t="str">
        <f>IFERROR(VLOOKUP(Table1[[#This Row],[RespondentID]],'All Data'!$A:$CO,89,FALSE),"unknown")</f>
        <v>unknown</v>
      </c>
      <c r="AY439" s="96" t="str">
        <f>IFERROR(VLOOKUP(Table1[[#This Row],[RespondentID]],'All Data'!$A:$CO,90,FALSE),"unknown")</f>
        <v>unknown</v>
      </c>
      <c r="AZ439" s="96" t="str">
        <f>IFERROR(VLOOKUP(Table1[[#This Row],[RespondentID]],'All Data'!$A:$CO,91,FALSE),"unknown")</f>
        <v>unknown</v>
      </c>
      <c r="BA439" s="96" t="str">
        <f>IFERROR(VLOOKUP(Table1[[#This Row],[RespondentID]],'All Data'!$A:$CO,92,FALSE),"unknown")</f>
        <v>unknown</v>
      </c>
      <c r="BB439" s="96" t="str">
        <f>IFERROR(VLOOKUP(Table1[[#This Row],[RespondentID]],'All Data'!$A:$CO,93,FALSE),"unknown")</f>
        <v>unknown</v>
      </c>
      <c r="BC439" s="96" t="str">
        <f>IFERROR(VLOOKUP(Table1[[#This Row],[RespondentID]],'All Data'!$A:$CW,94,FALSE),"unknown")</f>
        <v>unknown</v>
      </c>
      <c r="BD439" s="96" t="str">
        <f>IFERROR(VLOOKUP(Table1[[#This Row],[RespondentID]],'All Data'!$A:$CW,95,FALSE),"unknown")</f>
        <v>unknown</v>
      </c>
      <c r="BE439" s="96" t="str">
        <f>IFERROR(VLOOKUP(Table1[[#This Row],[RespondentID]],'All Data'!$A:$CW,96,FALSE),"unknown")</f>
        <v>unknown</v>
      </c>
      <c r="BF439" s="96" t="str">
        <f>IFERROR(VLOOKUP(Table1[[#This Row],[RespondentID]],'All Data'!$A:$CW,97,FALSE),"unknown")</f>
        <v>unknown</v>
      </c>
      <c r="BG439" s="96" t="str">
        <f>IFERROR(VLOOKUP(Table1[[#This Row],[RespondentID]],'All Data'!$A:$CW,98,FALSE),"unknown")</f>
        <v>unknown</v>
      </c>
      <c r="BH439" s="96" t="str">
        <f>IFERROR(VLOOKUP(Table1[[#This Row],[RespondentID]],'All Data'!$A:$CW,99,FALSE),"unknown")</f>
        <v>unknown</v>
      </c>
    </row>
    <row r="440" spans="1:60">
      <c r="A440" s="108"/>
      <c r="B440" s="128"/>
      <c r="C440" s="129"/>
      <c r="D440" s="129"/>
      <c r="E440" s="129"/>
      <c r="F440" s="129"/>
      <c r="G440" s="129"/>
      <c r="H440" s="129"/>
      <c r="I440" s="129"/>
      <c r="J440" s="129"/>
      <c r="K440" s="129"/>
      <c r="L440" s="129"/>
      <c r="M440" s="129"/>
      <c r="N440" s="129"/>
      <c r="O440" s="129"/>
      <c r="P440" s="129"/>
      <c r="Q440" s="129"/>
      <c r="R440" s="129"/>
      <c r="S440" s="129"/>
      <c r="T440" s="119"/>
      <c r="U440" s="130">
        <f t="shared" si="161"/>
        <v>0</v>
      </c>
      <c r="V440" s="130" t="e">
        <f t="shared" si="162"/>
        <v>#DIV/0!</v>
      </c>
      <c r="X440" s="130">
        <f t="shared" si="163"/>
        <v>0</v>
      </c>
      <c r="Y440" s="130">
        <f t="shared" si="164"/>
        <v>0</v>
      </c>
      <c r="Z440" s="130">
        <f t="shared" si="165"/>
        <v>0</v>
      </c>
      <c r="AA440" s="130">
        <f t="shared" si="166"/>
        <v>0</v>
      </c>
      <c r="AB440" s="130">
        <f t="shared" si="167"/>
        <v>0</v>
      </c>
      <c r="AC440" s="130">
        <f t="shared" si="168"/>
        <v>0</v>
      </c>
      <c r="AD440" s="130">
        <f t="shared" si="169"/>
        <v>0</v>
      </c>
      <c r="AE440" s="130">
        <f t="shared" si="170"/>
        <v>0</v>
      </c>
      <c r="AF440" s="130">
        <f t="shared" si="171"/>
        <v>0</v>
      </c>
      <c r="AG440" s="130">
        <f t="shared" si="172"/>
        <v>0</v>
      </c>
      <c r="AH440" s="130">
        <f t="shared" si="173"/>
        <v>0</v>
      </c>
      <c r="AI440" s="130">
        <f t="shared" si="174"/>
        <v>0</v>
      </c>
      <c r="AJ440" s="130">
        <f t="shared" si="175"/>
        <v>0</v>
      </c>
      <c r="AK440" s="130">
        <f t="shared" si="176"/>
        <v>0</v>
      </c>
      <c r="AL440" s="130">
        <f t="shared" si="177"/>
        <v>0</v>
      </c>
      <c r="AM440" s="130">
        <f t="shared" si="178"/>
        <v>0</v>
      </c>
      <c r="AN440" s="130">
        <f t="shared" si="179"/>
        <v>0</v>
      </c>
      <c r="AO440" s="130">
        <f t="shared" si="180"/>
        <v>0</v>
      </c>
      <c r="AR440" s="130">
        <f t="shared" si="181"/>
        <v>0</v>
      </c>
      <c r="AS440" s="130">
        <f t="shared" si="182"/>
        <v>0</v>
      </c>
      <c r="AT440" s="130" t="str">
        <f t="shared" si="183"/>
        <v>Correct</v>
      </c>
      <c r="AV440" s="96" t="str">
        <f>IFERROR(VLOOKUP(Table1[[#This Row],[RespondentID]],'All Data'!$A:$CO,87,FALSE),"unknown")</f>
        <v>unknown</v>
      </c>
      <c r="AW440" s="96" t="str">
        <f>IFERROR(VLOOKUP(Table1[[#This Row],[RespondentID]],'All Data'!$A:$CO,88,FALSE),"unknown")</f>
        <v>unknown</v>
      </c>
      <c r="AX440" s="96" t="str">
        <f>IFERROR(VLOOKUP(Table1[[#This Row],[RespondentID]],'All Data'!$A:$CO,89,FALSE),"unknown")</f>
        <v>unknown</v>
      </c>
      <c r="AY440" s="96" t="str">
        <f>IFERROR(VLOOKUP(Table1[[#This Row],[RespondentID]],'All Data'!$A:$CO,90,FALSE),"unknown")</f>
        <v>unknown</v>
      </c>
      <c r="AZ440" s="96" t="str">
        <f>IFERROR(VLOOKUP(Table1[[#This Row],[RespondentID]],'All Data'!$A:$CO,91,FALSE),"unknown")</f>
        <v>unknown</v>
      </c>
      <c r="BA440" s="96" t="str">
        <f>IFERROR(VLOOKUP(Table1[[#This Row],[RespondentID]],'All Data'!$A:$CO,92,FALSE),"unknown")</f>
        <v>unknown</v>
      </c>
      <c r="BB440" s="96" t="str">
        <f>IFERROR(VLOOKUP(Table1[[#This Row],[RespondentID]],'All Data'!$A:$CO,93,FALSE),"unknown")</f>
        <v>unknown</v>
      </c>
      <c r="BC440" s="96" t="str">
        <f>IFERROR(VLOOKUP(Table1[[#This Row],[RespondentID]],'All Data'!$A:$CW,94,FALSE),"unknown")</f>
        <v>unknown</v>
      </c>
      <c r="BD440" s="96" t="str">
        <f>IFERROR(VLOOKUP(Table1[[#This Row],[RespondentID]],'All Data'!$A:$CW,95,FALSE),"unknown")</f>
        <v>unknown</v>
      </c>
      <c r="BE440" s="96" t="str">
        <f>IFERROR(VLOOKUP(Table1[[#This Row],[RespondentID]],'All Data'!$A:$CW,96,FALSE),"unknown")</f>
        <v>unknown</v>
      </c>
      <c r="BF440" s="96" t="str">
        <f>IFERROR(VLOOKUP(Table1[[#This Row],[RespondentID]],'All Data'!$A:$CW,97,FALSE),"unknown")</f>
        <v>unknown</v>
      </c>
      <c r="BG440" s="96" t="str">
        <f>IFERROR(VLOOKUP(Table1[[#This Row],[RespondentID]],'All Data'!$A:$CW,98,FALSE),"unknown")</f>
        <v>unknown</v>
      </c>
      <c r="BH440" s="96" t="str">
        <f>IFERROR(VLOOKUP(Table1[[#This Row],[RespondentID]],'All Data'!$A:$CW,99,FALSE),"unknown")</f>
        <v>unknown</v>
      </c>
    </row>
    <row r="441" spans="1:60">
      <c r="A441" s="108"/>
      <c r="B441" s="128"/>
      <c r="C441" s="129"/>
      <c r="D441" s="129"/>
      <c r="E441" s="129"/>
      <c r="F441" s="129"/>
      <c r="G441" s="129"/>
      <c r="H441" s="129"/>
      <c r="I441" s="129"/>
      <c r="J441" s="129"/>
      <c r="K441" s="129"/>
      <c r="L441" s="129"/>
      <c r="M441" s="129"/>
      <c r="N441" s="129"/>
      <c r="O441" s="129"/>
      <c r="P441" s="129"/>
      <c r="Q441" s="129"/>
      <c r="R441" s="129"/>
      <c r="S441" s="129"/>
      <c r="T441" s="119"/>
      <c r="U441" s="130">
        <f t="shared" si="161"/>
        <v>0</v>
      </c>
      <c r="V441" s="130" t="e">
        <f t="shared" si="162"/>
        <v>#DIV/0!</v>
      </c>
      <c r="X441" s="130">
        <f t="shared" si="163"/>
        <v>0</v>
      </c>
      <c r="Y441" s="130">
        <f t="shared" si="164"/>
        <v>0</v>
      </c>
      <c r="Z441" s="130">
        <f t="shared" si="165"/>
        <v>0</v>
      </c>
      <c r="AA441" s="130">
        <f t="shared" si="166"/>
        <v>0</v>
      </c>
      <c r="AB441" s="130">
        <f t="shared" si="167"/>
        <v>0</v>
      </c>
      <c r="AC441" s="130">
        <f t="shared" si="168"/>
        <v>0</v>
      </c>
      <c r="AD441" s="130">
        <f t="shared" si="169"/>
        <v>0</v>
      </c>
      <c r="AE441" s="130">
        <f t="shared" si="170"/>
        <v>0</v>
      </c>
      <c r="AF441" s="130">
        <f t="shared" si="171"/>
        <v>0</v>
      </c>
      <c r="AG441" s="130">
        <f t="shared" si="172"/>
        <v>0</v>
      </c>
      <c r="AH441" s="130">
        <f t="shared" si="173"/>
        <v>0</v>
      </c>
      <c r="AI441" s="130">
        <f t="shared" si="174"/>
        <v>0</v>
      </c>
      <c r="AJ441" s="130">
        <f t="shared" si="175"/>
        <v>0</v>
      </c>
      <c r="AK441" s="130">
        <f t="shared" si="176"/>
        <v>0</v>
      </c>
      <c r="AL441" s="130">
        <f t="shared" si="177"/>
        <v>0</v>
      </c>
      <c r="AM441" s="130">
        <f t="shared" si="178"/>
        <v>0</v>
      </c>
      <c r="AN441" s="130">
        <f t="shared" si="179"/>
        <v>0</v>
      </c>
      <c r="AO441" s="130">
        <f t="shared" si="180"/>
        <v>0</v>
      </c>
      <c r="AR441" s="130">
        <f t="shared" si="181"/>
        <v>0</v>
      </c>
      <c r="AS441" s="130">
        <f t="shared" si="182"/>
        <v>0</v>
      </c>
      <c r="AT441" s="130" t="str">
        <f t="shared" si="183"/>
        <v>Correct</v>
      </c>
      <c r="AV441" s="96" t="str">
        <f>IFERROR(VLOOKUP(Table1[[#This Row],[RespondentID]],'All Data'!$A:$CO,87,FALSE),"unknown")</f>
        <v>unknown</v>
      </c>
      <c r="AW441" s="96" t="str">
        <f>IFERROR(VLOOKUP(Table1[[#This Row],[RespondentID]],'All Data'!$A:$CO,88,FALSE),"unknown")</f>
        <v>unknown</v>
      </c>
      <c r="AX441" s="96" t="str">
        <f>IFERROR(VLOOKUP(Table1[[#This Row],[RespondentID]],'All Data'!$A:$CO,89,FALSE),"unknown")</f>
        <v>unknown</v>
      </c>
      <c r="AY441" s="96" t="str">
        <f>IFERROR(VLOOKUP(Table1[[#This Row],[RespondentID]],'All Data'!$A:$CO,90,FALSE),"unknown")</f>
        <v>unknown</v>
      </c>
      <c r="AZ441" s="96" t="str">
        <f>IFERROR(VLOOKUP(Table1[[#This Row],[RespondentID]],'All Data'!$A:$CO,91,FALSE),"unknown")</f>
        <v>unknown</v>
      </c>
      <c r="BA441" s="96" t="str">
        <f>IFERROR(VLOOKUP(Table1[[#This Row],[RespondentID]],'All Data'!$A:$CO,92,FALSE),"unknown")</f>
        <v>unknown</v>
      </c>
      <c r="BB441" s="96" t="str">
        <f>IFERROR(VLOOKUP(Table1[[#This Row],[RespondentID]],'All Data'!$A:$CO,93,FALSE),"unknown")</f>
        <v>unknown</v>
      </c>
      <c r="BC441" s="96" t="str">
        <f>IFERROR(VLOOKUP(Table1[[#This Row],[RespondentID]],'All Data'!$A:$CW,94,FALSE),"unknown")</f>
        <v>unknown</v>
      </c>
      <c r="BD441" s="96" t="str">
        <f>IFERROR(VLOOKUP(Table1[[#This Row],[RespondentID]],'All Data'!$A:$CW,95,FALSE),"unknown")</f>
        <v>unknown</v>
      </c>
      <c r="BE441" s="96" t="str">
        <f>IFERROR(VLOOKUP(Table1[[#This Row],[RespondentID]],'All Data'!$A:$CW,96,FALSE),"unknown")</f>
        <v>unknown</v>
      </c>
      <c r="BF441" s="96" t="str">
        <f>IFERROR(VLOOKUP(Table1[[#This Row],[RespondentID]],'All Data'!$A:$CW,97,FALSE),"unknown")</f>
        <v>unknown</v>
      </c>
      <c r="BG441" s="96" t="str">
        <f>IFERROR(VLOOKUP(Table1[[#This Row],[RespondentID]],'All Data'!$A:$CW,98,FALSE),"unknown")</f>
        <v>unknown</v>
      </c>
      <c r="BH441" s="96" t="str">
        <f>IFERROR(VLOOKUP(Table1[[#This Row],[RespondentID]],'All Data'!$A:$CW,99,FALSE),"unknown")</f>
        <v>unknown</v>
      </c>
    </row>
    <row r="442" spans="1:60">
      <c r="A442" s="108"/>
      <c r="B442" s="128"/>
      <c r="C442" s="129"/>
      <c r="D442" s="129"/>
      <c r="E442" s="129"/>
      <c r="F442" s="129"/>
      <c r="G442" s="129"/>
      <c r="H442" s="129"/>
      <c r="I442" s="129"/>
      <c r="J442" s="129"/>
      <c r="K442" s="129"/>
      <c r="L442" s="129"/>
      <c r="M442" s="129"/>
      <c r="N442" s="129"/>
      <c r="O442" s="129"/>
      <c r="P442" s="129"/>
      <c r="Q442" s="129"/>
      <c r="R442" s="129"/>
      <c r="S442" s="129"/>
      <c r="T442" s="119"/>
      <c r="U442" s="130">
        <f t="shared" si="161"/>
        <v>0</v>
      </c>
      <c r="V442" s="130" t="e">
        <f t="shared" si="162"/>
        <v>#DIV/0!</v>
      </c>
      <c r="X442" s="130">
        <f t="shared" si="163"/>
        <v>0</v>
      </c>
      <c r="Y442" s="130">
        <f t="shared" si="164"/>
        <v>0</v>
      </c>
      <c r="Z442" s="130">
        <f t="shared" si="165"/>
        <v>0</v>
      </c>
      <c r="AA442" s="130">
        <f t="shared" si="166"/>
        <v>0</v>
      </c>
      <c r="AB442" s="130">
        <f t="shared" si="167"/>
        <v>0</v>
      </c>
      <c r="AC442" s="130">
        <f t="shared" si="168"/>
        <v>0</v>
      </c>
      <c r="AD442" s="130">
        <f t="shared" si="169"/>
        <v>0</v>
      </c>
      <c r="AE442" s="130">
        <f t="shared" si="170"/>
        <v>0</v>
      </c>
      <c r="AF442" s="130">
        <f t="shared" si="171"/>
        <v>0</v>
      </c>
      <c r="AG442" s="130">
        <f t="shared" si="172"/>
        <v>0</v>
      </c>
      <c r="AH442" s="130">
        <f t="shared" si="173"/>
        <v>0</v>
      </c>
      <c r="AI442" s="130">
        <f t="shared" si="174"/>
        <v>0</v>
      </c>
      <c r="AJ442" s="130">
        <f t="shared" si="175"/>
        <v>0</v>
      </c>
      <c r="AK442" s="130">
        <f t="shared" si="176"/>
        <v>0</v>
      </c>
      <c r="AL442" s="130">
        <f t="shared" si="177"/>
        <v>0</v>
      </c>
      <c r="AM442" s="130">
        <f t="shared" si="178"/>
        <v>0</v>
      </c>
      <c r="AN442" s="130">
        <f t="shared" si="179"/>
        <v>0</v>
      </c>
      <c r="AO442" s="130">
        <f t="shared" si="180"/>
        <v>0</v>
      </c>
      <c r="AR442" s="130">
        <f t="shared" si="181"/>
        <v>0</v>
      </c>
      <c r="AS442" s="130">
        <f t="shared" si="182"/>
        <v>0</v>
      </c>
      <c r="AT442" s="130" t="str">
        <f t="shared" si="183"/>
        <v>Correct</v>
      </c>
      <c r="AV442" s="96" t="str">
        <f>IFERROR(VLOOKUP(Table1[[#This Row],[RespondentID]],'All Data'!$A:$CO,87,FALSE),"unknown")</f>
        <v>unknown</v>
      </c>
      <c r="AW442" s="96" t="str">
        <f>IFERROR(VLOOKUP(Table1[[#This Row],[RespondentID]],'All Data'!$A:$CO,88,FALSE),"unknown")</f>
        <v>unknown</v>
      </c>
      <c r="AX442" s="96" t="str">
        <f>IFERROR(VLOOKUP(Table1[[#This Row],[RespondentID]],'All Data'!$A:$CO,89,FALSE),"unknown")</f>
        <v>unknown</v>
      </c>
      <c r="AY442" s="96" t="str">
        <f>IFERROR(VLOOKUP(Table1[[#This Row],[RespondentID]],'All Data'!$A:$CO,90,FALSE),"unknown")</f>
        <v>unknown</v>
      </c>
      <c r="AZ442" s="96" t="str">
        <f>IFERROR(VLOOKUP(Table1[[#This Row],[RespondentID]],'All Data'!$A:$CO,91,FALSE),"unknown")</f>
        <v>unknown</v>
      </c>
      <c r="BA442" s="96" t="str">
        <f>IFERROR(VLOOKUP(Table1[[#This Row],[RespondentID]],'All Data'!$A:$CO,92,FALSE),"unknown")</f>
        <v>unknown</v>
      </c>
      <c r="BB442" s="96" t="str">
        <f>IFERROR(VLOOKUP(Table1[[#This Row],[RespondentID]],'All Data'!$A:$CO,93,FALSE),"unknown")</f>
        <v>unknown</v>
      </c>
      <c r="BC442" s="96" t="str">
        <f>IFERROR(VLOOKUP(Table1[[#This Row],[RespondentID]],'All Data'!$A:$CW,94,FALSE),"unknown")</f>
        <v>unknown</v>
      </c>
      <c r="BD442" s="96" t="str">
        <f>IFERROR(VLOOKUP(Table1[[#This Row],[RespondentID]],'All Data'!$A:$CW,95,FALSE),"unknown")</f>
        <v>unknown</v>
      </c>
      <c r="BE442" s="96" t="str">
        <f>IFERROR(VLOOKUP(Table1[[#This Row],[RespondentID]],'All Data'!$A:$CW,96,FALSE),"unknown")</f>
        <v>unknown</v>
      </c>
      <c r="BF442" s="96" t="str">
        <f>IFERROR(VLOOKUP(Table1[[#This Row],[RespondentID]],'All Data'!$A:$CW,97,FALSE),"unknown")</f>
        <v>unknown</v>
      </c>
      <c r="BG442" s="96" t="str">
        <f>IFERROR(VLOOKUP(Table1[[#This Row],[RespondentID]],'All Data'!$A:$CW,98,FALSE),"unknown")</f>
        <v>unknown</v>
      </c>
      <c r="BH442" s="96" t="str">
        <f>IFERROR(VLOOKUP(Table1[[#This Row],[RespondentID]],'All Data'!$A:$CW,99,FALSE),"unknown")</f>
        <v>unknown</v>
      </c>
    </row>
    <row r="443" spans="1:60">
      <c r="A443" s="108"/>
      <c r="B443" s="128"/>
      <c r="C443" s="129"/>
      <c r="D443" s="129"/>
      <c r="E443" s="129"/>
      <c r="F443" s="129"/>
      <c r="G443" s="129"/>
      <c r="H443" s="129"/>
      <c r="I443" s="129"/>
      <c r="J443" s="129"/>
      <c r="K443" s="129"/>
      <c r="L443" s="129"/>
      <c r="M443" s="129"/>
      <c r="N443" s="129"/>
      <c r="O443" s="129"/>
      <c r="P443" s="129"/>
      <c r="Q443" s="129"/>
      <c r="R443" s="129"/>
      <c r="S443" s="129"/>
      <c r="T443" s="119"/>
      <c r="U443" s="130">
        <f t="shared" si="161"/>
        <v>0</v>
      </c>
      <c r="V443" s="130" t="e">
        <f t="shared" si="162"/>
        <v>#DIV/0!</v>
      </c>
      <c r="X443" s="130">
        <f t="shared" si="163"/>
        <v>0</v>
      </c>
      <c r="Y443" s="130">
        <f t="shared" si="164"/>
        <v>0</v>
      </c>
      <c r="Z443" s="130">
        <f t="shared" si="165"/>
        <v>0</v>
      </c>
      <c r="AA443" s="130">
        <f t="shared" si="166"/>
        <v>0</v>
      </c>
      <c r="AB443" s="130">
        <f t="shared" si="167"/>
        <v>0</v>
      </c>
      <c r="AC443" s="130">
        <f t="shared" si="168"/>
        <v>0</v>
      </c>
      <c r="AD443" s="130">
        <f t="shared" si="169"/>
        <v>0</v>
      </c>
      <c r="AE443" s="130">
        <f t="shared" si="170"/>
        <v>0</v>
      </c>
      <c r="AF443" s="130">
        <f t="shared" si="171"/>
        <v>0</v>
      </c>
      <c r="AG443" s="130">
        <f t="shared" si="172"/>
        <v>0</v>
      </c>
      <c r="AH443" s="130">
        <f t="shared" si="173"/>
        <v>0</v>
      </c>
      <c r="AI443" s="130">
        <f t="shared" si="174"/>
        <v>0</v>
      </c>
      <c r="AJ443" s="130">
        <f t="shared" si="175"/>
        <v>0</v>
      </c>
      <c r="AK443" s="130">
        <f t="shared" si="176"/>
        <v>0</v>
      </c>
      <c r="AL443" s="130">
        <f t="shared" si="177"/>
        <v>0</v>
      </c>
      <c r="AM443" s="130">
        <f t="shared" si="178"/>
        <v>0</v>
      </c>
      <c r="AN443" s="130">
        <f t="shared" si="179"/>
        <v>0</v>
      </c>
      <c r="AO443" s="130">
        <f t="shared" si="180"/>
        <v>0</v>
      </c>
      <c r="AR443" s="130">
        <f t="shared" si="181"/>
        <v>0</v>
      </c>
      <c r="AS443" s="130">
        <f t="shared" si="182"/>
        <v>0</v>
      </c>
      <c r="AT443" s="130" t="str">
        <f t="shared" si="183"/>
        <v>Correct</v>
      </c>
      <c r="AV443" s="96" t="str">
        <f>IFERROR(VLOOKUP(Table1[[#This Row],[RespondentID]],'All Data'!$A:$CO,87,FALSE),"unknown")</f>
        <v>unknown</v>
      </c>
      <c r="AW443" s="96" t="str">
        <f>IFERROR(VLOOKUP(Table1[[#This Row],[RespondentID]],'All Data'!$A:$CO,88,FALSE),"unknown")</f>
        <v>unknown</v>
      </c>
      <c r="AX443" s="96" t="str">
        <f>IFERROR(VLOOKUP(Table1[[#This Row],[RespondentID]],'All Data'!$A:$CO,89,FALSE),"unknown")</f>
        <v>unknown</v>
      </c>
      <c r="AY443" s="96" t="str">
        <f>IFERROR(VLOOKUP(Table1[[#This Row],[RespondentID]],'All Data'!$A:$CO,90,FALSE),"unknown")</f>
        <v>unknown</v>
      </c>
      <c r="AZ443" s="96" t="str">
        <f>IFERROR(VLOOKUP(Table1[[#This Row],[RespondentID]],'All Data'!$A:$CO,91,FALSE),"unknown")</f>
        <v>unknown</v>
      </c>
      <c r="BA443" s="96" t="str">
        <f>IFERROR(VLOOKUP(Table1[[#This Row],[RespondentID]],'All Data'!$A:$CO,92,FALSE),"unknown")</f>
        <v>unknown</v>
      </c>
      <c r="BB443" s="96" t="str">
        <f>IFERROR(VLOOKUP(Table1[[#This Row],[RespondentID]],'All Data'!$A:$CO,93,FALSE),"unknown")</f>
        <v>unknown</v>
      </c>
      <c r="BC443" s="96" t="str">
        <f>IFERROR(VLOOKUP(Table1[[#This Row],[RespondentID]],'All Data'!$A:$CW,94,FALSE),"unknown")</f>
        <v>unknown</v>
      </c>
      <c r="BD443" s="96" t="str">
        <f>IFERROR(VLOOKUP(Table1[[#This Row],[RespondentID]],'All Data'!$A:$CW,95,FALSE),"unknown")</f>
        <v>unknown</v>
      </c>
      <c r="BE443" s="96" t="str">
        <f>IFERROR(VLOOKUP(Table1[[#This Row],[RespondentID]],'All Data'!$A:$CW,96,FALSE),"unknown")</f>
        <v>unknown</v>
      </c>
      <c r="BF443" s="96" t="str">
        <f>IFERROR(VLOOKUP(Table1[[#This Row],[RespondentID]],'All Data'!$A:$CW,97,FALSE),"unknown")</f>
        <v>unknown</v>
      </c>
      <c r="BG443" s="96" t="str">
        <f>IFERROR(VLOOKUP(Table1[[#This Row],[RespondentID]],'All Data'!$A:$CW,98,FALSE),"unknown")</f>
        <v>unknown</v>
      </c>
      <c r="BH443" s="96" t="str">
        <f>IFERROR(VLOOKUP(Table1[[#This Row],[RespondentID]],'All Data'!$A:$CW,99,FALSE),"unknown")</f>
        <v>unknown</v>
      </c>
    </row>
    <row r="444" spans="1:60">
      <c r="A444" s="108"/>
      <c r="B444" s="128"/>
      <c r="C444" s="129"/>
      <c r="D444" s="129"/>
      <c r="E444" s="129"/>
      <c r="F444" s="129"/>
      <c r="G444" s="129"/>
      <c r="H444" s="129"/>
      <c r="I444" s="129"/>
      <c r="J444" s="129"/>
      <c r="K444" s="129"/>
      <c r="L444" s="129"/>
      <c r="M444" s="129"/>
      <c r="N444" s="129"/>
      <c r="O444" s="129"/>
      <c r="P444" s="129"/>
      <c r="Q444" s="129"/>
      <c r="R444" s="129"/>
      <c r="S444" s="129"/>
      <c r="T444" s="119"/>
      <c r="U444" s="130">
        <f t="shared" si="161"/>
        <v>0</v>
      </c>
      <c r="V444" s="130" t="e">
        <f t="shared" si="162"/>
        <v>#DIV/0!</v>
      </c>
      <c r="X444" s="130">
        <f t="shared" si="163"/>
        <v>0</v>
      </c>
      <c r="Y444" s="130">
        <f t="shared" si="164"/>
        <v>0</v>
      </c>
      <c r="Z444" s="130">
        <f t="shared" si="165"/>
        <v>0</v>
      </c>
      <c r="AA444" s="130">
        <f t="shared" si="166"/>
        <v>0</v>
      </c>
      <c r="AB444" s="130">
        <f t="shared" si="167"/>
        <v>0</v>
      </c>
      <c r="AC444" s="130">
        <f t="shared" si="168"/>
        <v>0</v>
      </c>
      <c r="AD444" s="130">
        <f t="shared" si="169"/>
        <v>0</v>
      </c>
      <c r="AE444" s="130">
        <f t="shared" si="170"/>
        <v>0</v>
      </c>
      <c r="AF444" s="130">
        <f t="shared" si="171"/>
        <v>0</v>
      </c>
      <c r="AG444" s="130">
        <f t="shared" si="172"/>
        <v>0</v>
      </c>
      <c r="AH444" s="130">
        <f t="shared" si="173"/>
        <v>0</v>
      </c>
      <c r="AI444" s="130">
        <f t="shared" si="174"/>
        <v>0</v>
      </c>
      <c r="AJ444" s="130">
        <f t="shared" si="175"/>
        <v>0</v>
      </c>
      <c r="AK444" s="130">
        <f t="shared" si="176"/>
        <v>0</v>
      </c>
      <c r="AL444" s="130">
        <f t="shared" si="177"/>
        <v>0</v>
      </c>
      <c r="AM444" s="130">
        <f t="shared" si="178"/>
        <v>0</v>
      </c>
      <c r="AN444" s="130">
        <f t="shared" si="179"/>
        <v>0</v>
      </c>
      <c r="AO444" s="130">
        <f t="shared" si="180"/>
        <v>0</v>
      </c>
      <c r="AR444" s="130">
        <f t="shared" si="181"/>
        <v>0</v>
      </c>
      <c r="AS444" s="130">
        <f t="shared" si="182"/>
        <v>0</v>
      </c>
      <c r="AT444" s="130" t="str">
        <f t="shared" si="183"/>
        <v>Correct</v>
      </c>
      <c r="AV444" s="96" t="str">
        <f>IFERROR(VLOOKUP(Table1[[#This Row],[RespondentID]],'All Data'!$A:$CO,87,FALSE),"unknown")</f>
        <v>unknown</v>
      </c>
      <c r="AW444" s="96" t="str">
        <f>IFERROR(VLOOKUP(Table1[[#This Row],[RespondentID]],'All Data'!$A:$CO,88,FALSE),"unknown")</f>
        <v>unknown</v>
      </c>
      <c r="AX444" s="96" t="str">
        <f>IFERROR(VLOOKUP(Table1[[#This Row],[RespondentID]],'All Data'!$A:$CO,89,FALSE),"unknown")</f>
        <v>unknown</v>
      </c>
      <c r="AY444" s="96" t="str">
        <f>IFERROR(VLOOKUP(Table1[[#This Row],[RespondentID]],'All Data'!$A:$CO,90,FALSE),"unknown")</f>
        <v>unknown</v>
      </c>
      <c r="AZ444" s="96" t="str">
        <f>IFERROR(VLOOKUP(Table1[[#This Row],[RespondentID]],'All Data'!$A:$CO,91,FALSE),"unknown")</f>
        <v>unknown</v>
      </c>
      <c r="BA444" s="96" t="str">
        <f>IFERROR(VLOOKUP(Table1[[#This Row],[RespondentID]],'All Data'!$A:$CO,92,FALSE),"unknown")</f>
        <v>unknown</v>
      </c>
      <c r="BB444" s="96" t="str">
        <f>IFERROR(VLOOKUP(Table1[[#This Row],[RespondentID]],'All Data'!$A:$CO,93,FALSE),"unknown")</f>
        <v>unknown</v>
      </c>
      <c r="BC444" s="96" t="str">
        <f>IFERROR(VLOOKUP(Table1[[#This Row],[RespondentID]],'All Data'!$A:$CW,94,FALSE),"unknown")</f>
        <v>unknown</v>
      </c>
      <c r="BD444" s="96" t="str">
        <f>IFERROR(VLOOKUP(Table1[[#This Row],[RespondentID]],'All Data'!$A:$CW,95,FALSE),"unknown")</f>
        <v>unknown</v>
      </c>
      <c r="BE444" s="96" t="str">
        <f>IFERROR(VLOOKUP(Table1[[#This Row],[RespondentID]],'All Data'!$A:$CW,96,FALSE),"unknown")</f>
        <v>unknown</v>
      </c>
      <c r="BF444" s="96" t="str">
        <f>IFERROR(VLOOKUP(Table1[[#This Row],[RespondentID]],'All Data'!$A:$CW,97,FALSE),"unknown")</f>
        <v>unknown</v>
      </c>
      <c r="BG444" s="96" t="str">
        <f>IFERROR(VLOOKUP(Table1[[#This Row],[RespondentID]],'All Data'!$A:$CW,98,FALSE),"unknown")</f>
        <v>unknown</v>
      </c>
      <c r="BH444" s="96" t="str">
        <f>IFERROR(VLOOKUP(Table1[[#This Row],[RespondentID]],'All Data'!$A:$CW,99,FALSE),"unknown")</f>
        <v>unknown</v>
      </c>
    </row>
    <row r="445" spans="1:60">
      <c r="A445" s="108"/>
      <c r="B445" s="128"/>
      <c r="C445" s="129"/>
      <c r="D445" s="129"/>
      <c r="E445" s="129"/>
      <c r="F445" s="129"/>
      <c r="G445" s="129"/>
      <c r="H445" s="129"/>
      <c r="I445" s="129"/>
      <c r="J445" s="129"/>
      <c r="K445" s="129"/>
      <c r="L445" s="129"/>
      <c r="M445" s="129"/>
      <c r="N445" s="129"/>
      <c r="O445" s="129"/>
      <c r="P445" s="129"/>
      <c r="Q445" s="129"/>
      <c r="R445" s="129"/>
      <c r="S445" s="129"/>
      <c r="T445" s="119"/>
      <c r="U445" s="130">
        <f t="shared" si="161"/>
        <v>0</v>
      </c>
      <c r="V445" s="130" t="e">
        <f t="shared" si="162"/>
        <v>#DIV/0!</v>
      </c>
      <c r="X445" s="130">
        <f t="shared" si="163"/>
        <v>0</v>
      </c>
      <c r="Y445" s="130">
        <f t="shared" si="164"/>
        <v>0</v>
      </c>
      <c r="Z445" s="130">
        <f t="shared" si="165"/>
        <v>0</v>
      </c>
      <c r="AA445" s="130">
        <f t="shared" si="166"/>
        <v>0</v>
      </c>
      <c r="AB445" s="130">
        <f t="shared" si="167"/>
        <v>0</v>
      </c>
      <c r="AC445" s="130">
        <f t="shared" si="168"/>
        <v>0</v>
      </c>
      <c r="AD445" s="130">
        <f t="shared" si="169"/>
        <v>0</v>
      </c>
      <c r="AE445" s="130">
        <f t="shared" si="170"/>
        <v>0</v>
      </c>
      <c r="AF445" s="130">
        <f t="shared" si="171"/>
        <v>0</v>
      </c>
      <c r="AG445" s="130">
        <f t="shared" si="172"/>
        <v>0</v>
      </c>
      <c r="AH445" s="130">
        <f t="shared" si="173"/>
        <v>0</v>
      </c>
      <c r="AI445" s="130">
        <f t="shared" si="174"/>
        <v>0</v>
      </c>
      <c r="AJ445" s="130">
        <f t="shared" si="175"/>
        <v>0</v>
      </c>
      <c r="AK445" s="130">
        <f t="shared" si="176"/>
        <v>0</v>
      </c>
      <c r="AL445" s="130">
        <f t="shared" si="177"/>
        <v>0</v>
      </c>
      <c r="AM445" s="130">
        <f t="shared" si="178"/>
        <v>0</v>
      </c>
      <c r="AN445" s="130">
        <f t="shared" si="179"/>
        <v>0</v>
      </c>
      <c r="AO445" s="130">
        <f t="shared" si="180"/>
        <v>0</v>
      </c>
      <c r="AR445" s="130">
        <f t="shared" si="181"/>
        <v>0</v>
      </c>
      <c r="AS445" s="130">
        <f t="shared" si="182"/>
        <v>0</v>
      </c>
      <c r="AT445" s="130" t="str">
        <f t="shared" si="183"/>
        <v>Correct</v>
      </c>
      <c r="AV445" s="96" t="str">
        <f>IFERROR(VLOOKUP(Table1[[#This Row],[RespondentID]],'All Data'!$A:$CO,87,FALSE),"unknown")</f>
        <v>unknown</v>
      </c>
      <c r="AW445" s="96" t="str">
        <f>IFERROR(VLOOKUP(Table1[[#This Row],[RespondentID]],'All Data'!$A:$CO,88,FALSE),"unknown")</f>
        <v>unknown</v>
      </c>
      <c r="AX445" s="96" t="str">
        <f>IFERROR(VLOOKUP(Table1[[#This Row],[RespondentID]],'All Data'!$A:$CO,89,FALSE),"unknown")</f>
        <v>unknown</v>
      </c>
      <c r="AY445" s="96" t="str">
        <f>IFERROR(VLOOKUP(Table1[[#This Row],[RespondentID]],'All Data'!$A:$CO,90,FALSE),"unknown")</f>
        <v>unknown</v>
      </c>
      <c r="AZ445" s="96" t="str">
        <f>IFERROR(VLOOKUP(Table1[[#This Row],[RespondentID]],'All Data'!$A:$CO,91,FALSE),"unknown")</f>
        <v>unknown</v>
      </c>
      <c r="BA445" s="96" t="str">
        <f>IFERROR(VLOOKUP(Table1[[#This Row],[RespondentID]],'All Data'!$A:$CO,92,FALSE),"unknown")</f>
        <v>unknown</v>
      </c>
      <c r="BB445" s="96" t="str">
        <f>IFERROR(VLOOKUP(Table1[[#This Row],[RespondentID]],'All Data'!$A:$CO,93,FALSE),"unknown")</f>
        <v>unknown</v>
      </c>
      <c r="BC445" s="96" t="str">
        <f>IFERROR(VLOOKUP(Table1[[#This Row],[RespondentID]],'All Data'!$A:$CW,94,FALSE),"unknown")</f>
        <v>unknown</v>
      </c>
      <c r="BD445" s="96" t="str">
        <f>IFERROR(VLOOKUP(Table1[[#This Row],[RespondentID]],'All Data'!$A:$CW,95,FALSE),"unknown")</f>
        <v>unknown</v>
      </c>
      <c r="BE445" s="96" t="str">
        <f>IFERROR(VLOOKUP(Table1[[#This Row],[RespondentID]],'All Data'!$A:$CW,96,FALSE),"unknown")</f>
        <v>unknown</v>
      </c>
      <c r="BF445" s="96" t="str">
        <f>IFERROR(VLOOKUP(Table1[[#This Row],[RespondentID]],'All Data'!$A:$CW,97,FALSE),"unknown")</f>
        <v>unknown</v>
      </c>
      <c r="BG445" s="96" t="str">
        <f>IFERROR(VLOOKUP(Table1[[#This Row],[RespondentID]],'All Data'!$A:$CW,98,FALSE),"unknown")</f>
        <v>unknown</v>
      </c>
      <c r="BH445" s="96" t="str">
        <f>IFERROR(VLOOKUP(Table1[[#This Row],[RespondentID]],'All Data'!$A:$CW,99,FALSE),"unknown")</f>
        <v>unknown</v>
      </c>
    </row>
    <row r="446" spans="1:60">
      <c r="A446" s="108"/>
      <c r="B446" s="128"/>
      <c r="C446" s="129"/>
      <c r="D446" s="129"/>
      <c r="E446" s="129"/>
      <c r="F446" s="129"/>
      <c r="G446" s="129"/>
      <c r="H446" s="129"/>
      <c r="I446" s="129"/>
      <c r="J446" s="129"/>
      <c r="K446" s="129"/>
      <c r="L446" s="129"/>
      <c r="M446" s="129"/>
      <c r="N446" s="129"/>
      <c r="O446" s="129"/>
      <c r="P446" s="129"/>
      <c r="Q446" s="129"/>
      <c r="R446" s="129"/>
      <c r="S446" s="129"/>
      <c r="T446" s="119"/>
      <c r="U446" s="130">
        <f t="shared" si="161"/>
        <v>0</v>
      </c>
      <c r="V446" s="130" t="e">
        <f t="shared" si="162"/>
        <v>#DIV/0!</v>
      </c>
      <c r="X446" s="130">
        <f t="shared" si="163"/>
        <v>0</v>
      </c>
      <c r="Y446" s="130">
        <f t="shared" si="164"/>
        <v>0</v>
      </c>
      <c r="Z446" s="130">
        <f t="shared" si="165"/>
        <v>0</v>
      </c>
      <c r="AA446" s="130">
        <f t="shared" si="166"/>
        <v>0</v>
      </c>
      <c r="AB446" s="130">
        <f t="shared" si="167"/>
        <v>0</v>
      </c>
      <c r="AC446" s="130">
        <f t="shared" si="168"/>
        <v>0</v>
      </c>
      <c r="AD446" s="130">
        <f t="shared" si="169"/>
        <v>0</v>
      </c>
      <c r="AE446" s="130">
        <f t="shared" si="170"/>
        <v>0</v>
      </c>
      <c r="AF446" s="130">
        <f t="shared" si="171"/>
        <v>0</v>
      </c>
      <c r="AG446" s="130">
        <f t="shared" si="172"/>
        <v>0</v>
      </c>
      <c r="AH446" s="130">
        <f t="shared" si="173"/>
        <v>0</v>
      </c>
      <c r="AI446" s="130">
        <f t="shared" si="174"/>
        <v>0</v>
      </c>
      <c r="AJ446" s="130">
        <f t="shared" si="175"/>
        <v>0</v>
      </c>
      <c r="AK446" s="130">
        <f t="shared" si="176"/>
        <v>0</v>
      </c>
      <c r="AL446" s="130">
        <f t="shared" si="177"/>
        <v>0</v>
      </c>
      <c r="AM446" s="130">
        <f t="shared" si="178"/>
        <v>0</v>
      </c>
      <c r="AN446" s="130">
        <f t="shared" si="179"/>
        <v>0</v>
      </c>
      <c r="AO446" s="130">
        <f t="shared" si="180"/>
        <v>0</v>
      </c>
      <c r="AR446" s="130">
        <f t="shared" si="181"/>
        <v>0</v>
      </c>
      <c r="AS446" s="130">
        <f t="shared" si="182"/>
        <v>0</v>
      </c>
      <c r="AT446" s="130" t="str">
        <f t="shared" si="183"/>
        <v>Correct</v>
      </c>
      <c r="AV446" s="96" t="str">
        <f>IFERROR(VLOOKUP(Table1[[#This Row],[RespondentID]],'All Data'!$A:$CO,87,FALSE),"unknown")</f>
        <v>unknown</v>
      </c>
      <c r="AW446" s="96" t="str">
        <f>IFERROR(VLOOKUP(Table1[[#This Row],[RespondentID]],'All Data'!$A:$CO,88,FALSE),"unknown")</f>
        <v>unknown</v>
      </c>
      <c r="AX446" s="96" t="str">
        <f>IFERROR(VLOOKUP(Table1[[#This Row],[RespondentID]],'All Data'!$A:$CO,89,FALSE),"unknown")</f>
        <v>unknown</v>
      </c>
      <c r="AY446" s="96" t="str">
        <f>IFERROR(VLOOKUP(Table1[[#This Row],[RespondentID]],'All Data'!$A:$CO,90,FALSE),"unknown")</f>
        <v>unknown</v>
      </c>
      <c r="AZ446" s="96" t="str">
        <f>IFERROR(VLOOKUP(Table1[[#This Row],[RespondentID]],'All Data'!$A:$CO,91,FALSE),"unknown")</f>
        <v>unknown</v>
      </c>
      <c r="BA446" s="96" t="str">
        <f>IFERROR(VLOOKUP(Table1[[#This Row],[RespondentID]],'All Data'!$A:$CO,92,FALSE),"unknown")</f>
        <v>unknown</v>
      </c>
      <c r="BB446" s="96" t="str">
        <f>IFERROR(VLOOKUP(Table1[[#This Row],[RespondentID]],'All Data'!$A:$CO,93,FALSE),"unknown")</f>
        <v>unknown</v>
      </c>
      <c r="BC446" s="96" t="str">
        <f>IFERROR(VLOOKUP(Table1[[#This Row],[RespondentID]],'All Data'!$A:$CW,94,FALSE),"unknown")</f>
        <v>unknown</v>
      </c>
      <c r="BD446" s="96" t="str">
        <f>IFERROR(VLOOKUP(Table1[[#This Row],[RespondentID]],'All Data'!$A:$CW,95,FALSE),"unknown")</f>
        <v>unknown</v>
      </c>
      <c r="BE446" s="96" t="str">
        <f>IFERROR(VLOOKUP(Table1[[#This Row],[RespondentID]],'All Data'!$A:$CW,96,FALSE),"unknown")</f>
        <v>unknown</v>
      </c>
      <c r="BF446" s="96" t="str">
        <f>IFERROR(VLOOKUP(Table1[[#This Row],[RespondentID]],'All Data'!$A:$CW,97,FALSE),"unknown")</f>
        <v>unknown</v>
      </c>
      <c r="BG446" s="96" t="str">
        <f>IFERROR(VLOOKUP(Table1[[#This Row],[RespondentID]],'All Data'!$A:$CW,98,FALSE),"unknown")</f>
        <v>unknown</v>
      </c>
      <c r="BH446" s="96" t="str">
        <f>IFERROR(VLOOKUP(Table1[[#This Row],[RespondentID]],'All Data'!$A:$CW,99,FALSE),"unknown")</f>
        <v>unknown</v>
      </c>
    </row>
    <row r="447" spans="1:60">
      <c r="A447" s="108"/>
      <c r="B447" s="128"/>
      <c r="C447" s="129"/>
      <c r="D447" s="129"/>
      <c r="E447" s="129"/>
      <c r="F447" s="129"/>
      <c r="G447" s="129"/>
      <c r="H447" s="129"/>
      <c r="I447" s="129"/>
      <c r="J447" s="129"/>
      <c r="K447" s="129"/>
      <c r="L447" s="129"/>
      <c r="M447" s="129"/>
      <c r="N447" s="129"/>
      <c r="O447" s="129"/>
      <c r="P447" s="129"/>
      <c r="Q447" s="129"/>
      <c r="R447" s="129"/>
      <c r="S447" s="129"/>
      <c r="T447" s="119"/>
      <c r="U447" s="130">
        <f t="shared" si="161"/>
        <v>0</v>
      </c>
      <c r="V447" s="130" t="e">
        <f t="shared" si="162"/>
        <v>#DIV/0!</v>
      </c>
      <c r="X447" s="130">
        <f t="shared" si="163"/>
        <v>0</v>
      </c>
      <c r="Y447" s="130">
        <f t="shared" si="164"/>
        <v>0</v>
      </c>
      <c r="Z447" s="130">
        <f t="shared" si="165"/>
        <v>0</v>
      </c>
      <c r="AA447" s="130">
        <f t="shared" si="166"/>
        <v>0</v>
      </c>
      <c r="AB447" s="130">
        <f t="shared" si="167"/>
        <v>0</v>
      </c>
      <c r="AC447" s="130">
        <f t="shared" si="168"/>
        <v>0</v>
      </c>
      <c r="AD447" s="130">
        <f t="shared" si="169"/>
        <v>0</v>
      </c>
      <c r="AE447" s="130">
        <f t="shared" si="170"/>
        <v>0</v>
      </c>
      <c r="AF447" s="130">
        <f t="shared" si="171"/>
        <v>0</v>
      </c>
      <c r="AG447" s="130">
        <f t="shared" si="172"/>
        <v>0</v>
      </c>
      <c r="AH447" s="130">
        <f t="shared" si="173"/>
        <v>0</v>
      </c>
      <c r="AI447" s="130">
        <f t="shared" si="174"/>
        <v>0</v>
      </c>
      <c r="AJ447" s="130">
        <f t="shared" si="175"/>
        <v>0</v>
      </c>
      <c r="AK447" s="130">
        <f t="shared" si="176"/>
        <v>0</v>
      </c>
      <c r="AL447" s="130">
        <f t="shared" si="177"/>
        <v>0</v>
      </c>
      <c r="AM447" s="130">
        <f t="shared" si="178"/>
        <v>0</v>
      </c>
      <c r="AN447" s="130">
        <f t="shared" si="179"/>
        <v>0</v>
      </c>
      <c r="AO447" s="130">
        <f t="shared" si="180"/>
        <v>0</v>
      </c>
      <c r="AR447" s="130">
        <f t="shared" si="181"/>
        <v>0</v>
      </c>
      <c r="AS447" s="130">
        <f t="shared" si="182"/>
        <v>0</v>
      </c>
      <c r="AT447" s="130" t="str">
        <f t="shared" si="183"/>
        <v>Correct</v>
      </c>
      <c r="AV447" s="96" t="str">
        <f>IFERROR(VLOOKUP(Table1[[#This Row],[RespondentID]],'All Data'!$A:$CO,87,FALSE),"unknown")</f>
        <v>unknown</v>
      </c>
      <c r="AW447" s="96" t="str">
        <f>IFERROR(VLOOKUP(Table1[[#This Row],[RespondentID]],'All Data'!$A:$CO,88,FALSE),"unknown")</f>
        <v>unknown</v>
      </c>
      <c r="AX447" s="96" t="str">
        <f>IFERROR(VLOOKUP(Table1[[#This Row],[RespondentID]],'All Data'!$A:$CO,89,FALSE),"unknown")</f>
        <v>unknown</v>
      </c>
      <c r="AY447" s="96" t="str">
        <f>IFERROR(VLOOKUP(Table1[[#This Row],[RespondentID]],'All Data'!$A:$CO,90,FALSE),"unknown")</f>
        <v>unknown</v>
      </c>
      <c r="AZ447" s="96" t="str">
        <f>IFERROR(VLOOKUP(Table1[[#This Row],[RespondentID]],'All Data'!$A:$CO,91,FALSE),"unknown")</f>
        <v>unknown</v>
      </c>
      <c r="BA447" s="96" t="str">
        <f>IFERROR(VLOOKUP(Table1[[#This Row],[RespondentID]],'All Data'!$A:$CO,92,FALSE),"unknown")</f>
        <v>unknown</v>
      </c>
      <c r="BB447" s="96" t="str">
        <f>IFERROR(VLOOKUP(Table1[[#This Row],[RespondentID]],'All Data'!$A:$CO,93,FALSE),"unknown")</f>
        <v>unknown</v>
      </c>
      <c r="BC447" s="96" t="str">
        <f>IFERROR(VLOOKUP(Table1[[#This Row],[RespondentID]],'All Data'!$A:$CW,94,FALSE),"unknown")</f>
        <v>unknown</v>
      </c>
      <c r="BD447" s="96" t="str">
        <f>IFERROR(VLOOKUP(Table1[[#This Row],[RespondentID]],'All Data'!$A:$CW,95,FALSE),"unknown")</f>
        <v>unknown</v>
      </c>
      <c r="BE447" s="96" t="str">
        <f>IFERROR(VLOOKUP(Table1[[#This Row],[RespondentID]],'All Data'!$A:$CW,96,FALSE),"unknown")</f>
        <v>unknown</v>
      </c>
      <c r="BF447" s="96" t="str">
        <f>IFERROR(VLOOKUP(Table1[[#This Row],[RespondentID]],'All Data'!$A:$CW,97,FALSE),"unknown")</f>
        <v>unknown</v>
      </c>
      <c r="BG447" s="96" t="str">
        <f>IFERROR(VLOOKUP(Table1[[#This Row],[RespondentID]],'All Data'!$A:$CW,98,FALSE),"unknown")</f>
        <v>unknown</v>
      </c>
      <c r="BH447" s="96" t="str">
        <f>IFERROR(VLOOKUP(Table1[[#This Row],[RespondentID]],'All Data'!$A:$CW,99,FALSE),"unknown")</f>
        <v>unknown</v>
      </c>
    </row>
    <row r="448" spans="1:60">
      <c r="A448" s="108"/>
      <c r="B448" s="128"/>
      <c r="C448" s="129"/>
      <c r="D448" s="129"/>
      <c r="E448" s="129"/>
      <c r="F448" s="129"/>
      <c r="G448" s="129"/>
      <c r="H448" s="129"/>
      <c r="I448" s="129"/>
      <c r="J448" s="129"/>
      <c r="K448" s="129"/>
      <c r="L448" s="129"/>
      <c r="M448" s="129"/>
      <c r="N448" s="129"/>
      <c r="O448" s="129"/>
      <c r="P448" s="129"/>
      <c r="Q448" s="129"/>
      <c r="R448" s="129"/>
      <c r="S448" s="129"/>
      <c r="T448" s="119"/>
      <c r="U448" s="130">
        <f t="shared" si="161"/>
        <v>0</v>
      </c>
      <c r="V448" s="130" t="e">
        <f t="shared" si="162"/>
        <v>#DIV/0!</v>
      </c>
      <c r="X448" s="130">
        <f t="shared" si="163"/>
        <v>0</v>
      </c>
      <c r="Y448" s="130">
        <f t="shared" si="164"/>
        <v>0</v>
      </c>
      <c r="Z448" s="130">
        <f t="shared" si="165"/>
        <v>0</v>
      </c>
      <c r="AA448" s="130">
        <f t="shared" si="166"/>
        <v>0</v>
      </c>
      <c r="AB448" s="130">
        <f t="shared" si="167"/>
        <v>0</v>
      </c>
      <c r="AC448" s="130">
        <f t="shared" si="168"/>
        <v>0</v>
      </c>
      <c r="AD448" s="130">
        <f t="shared" si="169"/>
        <v>0</v>
      </c>
      <c r="AE448" s="130">
        <f t="shared" si="170"/>
        <v>0</v>
      </c>
      <c r="AF448" s="130">
        <f t="shared" si="171"/>
        <v>0</v>
      </c>
      <c r="AG448" s="130">
        <f t="shared" si="172"/>
        <v>0</v>
      </c>
      <c r="AH448" s="130">
        <f t="shared" si="173"/>
        <v>0</v>
      </c>
      <c r="AI448" s="130">
        <f t="shared" si="174"/>
        <v>0</v>
      </c>
      <c r="AJ448" s="130">
        <f t="shared" si="175"/>
        <v>0</v>
      </c>
      <c r="AK448" s="130">
        <f t="shared" si="176"/>
        <v>0</v>
      </c>
      <c r="AL448" s="130">
        <f t="shared" si="177"/>
        <v>0</v>
      </c>
      <c r="AM448" s="130">
        <f t="shared" si="178"/>
        <v>0</v>
      </c>
      <c r="AN448" s="130">
        <f t="shared" si="179"/>
        <v>0</v>
      </c>
      <c r="AO448" s="130">
        <f t="shared" si="180"/>
        <v>0</v>
      </c>
      <c r="AR448" s="130">
        <f t="shared" si="181"/>
        <v>0</v>
      </c>
      <c r="AS448" s="130">
        <f t="shared" si="182"/>
        <v>0</v>
      </c>
      <c r="AT448" s="130" t="str">
        <f t="shared" si="183"/>
        <v>Correct</v>
      </c>
      <c r="AV448" s="96" t="str">
        <f>IFERROR(VLOOKUP(Table1[[#This Row],[RespondentID]],'All Data'!$A:$CO,87,FALSE),"unknown")</f>
        <v>unknown</v>
      </c>
      <c r="AW448" s="96" t="str">
        <f>IFERROR(VLOOKUP(Table1[[#This Row],[RespondentID]],'All Data'!$A:$CO,88,FALSE),"unknown")</f>
        <v>unknown</v>
      </c>
      <c r="AX448" s="96" t="str">
        <f>IFERROR(VLOOKUP(Table1[[#This Row],[RespondentID]],'All Data'!$A:$CO,89,FALSE),"unknown")</f>
        <v>unknown</v>
      </c>
      <c r="AY448" s="96" t="str">
        <f>IFERROR(VLOOKUP(Table1[[#This Row],[RespondentID]],'All Data'!$A:$CO,90,FALSE),"unknown")</f>
        <v>unknown</v>
      </c>
      <c r="AZ448" s="96" t="str">
        <f>IFERROR(VLOOKUP(Table1[[#This Row],[RespondentID]],'All Data'!$A:$CO,91,FALSE),"unknown")</f>
        <v>unknown</v>
      </c>
      <c r="BA448" s="96" t="str">
        <f>IFERROR(VLOOKUP(Table1[[#This Row],[RespondentID]],'All Data'!$A:$CO,92,FALSE),"unknown")</f>
        <v>unknown</v>
      </c>
      <c r="BB448" s="96" t="str">
        <f>IFERROR(VLOOKUP(Table1[[#This Row],[RespondentID]],'All Data'!$A:$CO,93,FALSE),"unknown")</f>
        <v>unknown</v>
      </c>
      <c r="BC448" s="96" t="str">
        <f>IFERROR(VLOOKUP(Table1[[#This Row],[RespondentID]],'All Data'!$A:$CW,94,FALSE),"unknown")</f>
        <v>unknown</v>
      </c>
      <c r="BD448" s="96" t="str">
        <f>IFERROR(VLOOKUP(Table1[[#This Row],[RespondentID]],'All Data'!$A:$CW,95,FALSE),"unknown")</f>
        <v>unknown</v>
      </c>
      <c r="BE448" s="96" t="str">
        <f>IFERROR(VLOOKUP(Table1[[#This Row],[RespondentID]],'All Data'!$A:$CW,96,FALSE),"unknown")</f>
        <v>unknown</v>
      </c>
      <c r="BF448" s="96" t="str">
        <f>IFERROR(VLOOKUP(Table1[[#This Row],[RespondentID]],'All Data'!$A:$CW,97,FALSE),"unknown")</f>
        <v>unknown</v>
      </c>
      <c r="BG448" s="96" t="str">
        <f>IFERROR(VLOOKUP(Table1[[#This Row],[RespondentID]],'All Data'!$A:$CW,98,FALSE),"unknown")</f>
        <v>unknown</v>
      </c>
      <c r="BH448" s="96" t="str">
        <f>IFERROR(VLOOKUP(Table1[[#This Row],[RespondentID]],'All Data'!$A:$CW,99,FALSE),"unknown")</f>
        <v>unknown</v>
      </c>
    </row>
    <row r="449" spans="1:60">
      <c r="A449" s="108"/>
      <c r="B449" s="128"/>
      <c r="C449" s="129"/>
      <c r="D449" s="129"/>
      <c r="E449" s="129"/>
      <c r="F449" s="129"/>
      <c r="G449" s="129"/>
      <c r="H449" s="129"/>
      <c r="I449" s="129"/>
      <c r="J449" s="129"/>
      <c r="K449" s="129"/>
      <c r="L449" s="129"/>
      <c r="M449" s="129"/>
      <c r="N449" s="129"/>
      <c r="O449" s="129"/>
      <c r="P449" s="129"/>
      <c r="Q449" s="129"/>
      <c r="R449" s="129"/>
      <c r="S449" s="129"/>
      <c r="T449" s="119"/>
      <c r="U449" s="130">
        <f t="shared" si="161"/>
        <v>0</v>
      </c>
      <c r="V449" s="130" t="e">
        <f t="shared" si="162"/>
        <v>#DIV/0!</v>
      </c>
      <c r="X449" s="130">
        <f t="shared" si="163"/>
        <v>0</v>
      </c>
      <c r="Y449" s="130">
        <f t="shared" si="164"/>
        <v>0</v>
      </c>
      <c r="Z449" s="130">
        <f t="shared" si="165"/>
        <v>0</v>
      </c>
      <c r="AA449" s="130">
        <f t="shared" si="166"/>
        <v>0</v>
      </c>
      <c r="AB449" s="130">
        <f t="shared" si="167"/>
        <v>0</v>
      </c>
      <c r="AC449" s="130">
        <f t="shared" si="168"/>
        <v>0</v>
      </c>
      <c r="AD449" s="130">
        <f t="shared" si="169"/>
        <v>0</v>
      </c>
      <c r="AE449" s="130">
        <f t="shared" si="170"/>
        <v>0</v>
      </c>
      <c r="AF449" s="130">
        <f t="shared" si="171"/>
        <v>0</v>
      </c>
      <c r="AG449" s="130">
        <f t="shared" si="172"/>
        <v>0</v>
      </c>
      <c r="AH449" s="130">
        <f t="shared" si="173"/>
        <v>0</v>
      </c>
      <c r="AI449" s="130">
        <f t="shared" si="174"/>
        <v>0</v>
      </c>
      <c r="AJ449" s="130">
        <f t="shared" si="175"/>
        <v>0</v>
      </c>
      <c r="AK449" s="130">
        <f t="shared" si="176"/>
        <v>0</v>
      </c>
      <c r="AL449" s="130">
        <f t="shared" si="177"/>
        <v>0</v>
      </c>
      <c r="AM449" s="130">
        <f t="shared" si="178"/>
        <v>0</v>
      </c>
      <c r="AN449" s="130">
        <f t="shared" si="179"/>
        <v>0</v>
      </c>
      <c r="AO449" s="130">
        <f t="shared" si="180"/>
        <v>0</v>
      </c>
      <c r="AR449" s="130">
        <f t="shared" si="181"/>
        <v>0</v>
      </c>
      <c r="AS449" s="130">
        <f t="shared" si="182"/>
        <v>0</v>
      </c>
      <c r="AT449" s="130" t="str">
        <f t="shared" si="183"/>
        <v>Correct</v>
      </c>
      <c r="AV449" s="96" t="str">
        <f>IFERROR(VLOOKUP(Table1[[#This Row],[RespondentID]],'All Data'!$A:$CO,87,FALSE),"unknown")</f>
        <v>unknown</v>
      </c>
      <c r="AW449" s="96" t="str">
        <f>IFERROR(VLOOKUP(Table1[[#This Row],[RespondentID]],'All Data'!$A:$CO,88,FALSE),"unknown")</f>
        <v>unknown</v>
      </c>
      <c r="AX449" s="96" t="str">
        <f>IFERROR(VLOOKUP(Table1[[#This Row],[RespondentID]],'All Data'!$A:$CO,89,FALSE),"unknown")</f>
        <v>unknown</v>
      </c>
      <c r="AY449" s="96" t="str">
        <f>IFERROR(VLOOKUP(Table1[[#This Row],[RespondentID]],'All Data'!$A:$CO,90,FALSE),"unknown")</f>
        <v>unknown</v>
      </c>
      <c r="AZ449" s="96" t="str">
        <f>IFERROR(VLOOKUP(Table1[[#This Row],[RespondentID]],'All Data'!$A:$CO,91,FALSE),"unknown")</f>
        <v>unknown</v>
      </c>
      <c r="BA449" s="96" t="str">
        <f>IFERROR(VLOOKUP(Table1[[#This Row],[RespondentID]],'All Data'!$A:$CO,92,FALSE),"unknown")</f>
        <v>unknown</v>
      </c>
      <c r="BB449" s="96" t="str">
        <f>IFERROR(VLOOKUP(Table1[[#This Row],[RespondentID]],'All Data'!$A:$CO,93,FALSE),"unknown")</f>
        <v>unknown</v>
      </c>
      <c r="BC449" s="96" t="str">
        <f>IFERROR(VLOOKUP(Table1[[#This Row],[RespondentID]],'All Data'!$A:$CW,94,FALSE),"unknown")</f>
        <v>unknown</v>
      </c>
      <c r="BD449" s="96" t="str">
        <f>IFERROR(VLOOKUP(Table1[[#This Row],[RespondentID]],'All Data'!$A:$CW,95,FALSE),"unknown")</f>
        <v>unknown</v>
      </c>
      <c r="BE449" s="96" t="str">
        <f>IFERROR(VLOOKUP(Table1[[#This Row],[RespondentID]],'All Data'!$A:$CW,96,FALSE),"unknown")</f>
        <v>unknown</v>
      </c>
      <c r="BF449" s="96" t="str">
        <f>IFERROR(VLOOKUP(Table1[[#This Row],[RespondentID]],'All Data'!$A:$CW,97,FALSE),"unknown")</f>
        <v>unknown</v>
      </c>
      <c r="BG449" s="96" t="str">
        <f>IFERROR(VLOOKUP(Table1[[#This Row],[RespondentID]],'All Data'!$A:$CW,98,FALSE),"unknown")</f>
        <v>unknown</v>
      </c>
      <c r="BH449" s="96" t="str">
        <f>IFERROR(VLOOKUP(Table1[[#This Row],[RespondentID]],'All Data'!$A:$CW,99,FALSE),"unknown")</f>
        <v>unknown</v>
      </c>
    </row>
    <row r="450" spans="1:60">
      <c r="A450" s="108"/>
      <c r="B450" s="128"/>
      <c r="C450" s="129"/>
      <c r="D450" s="129"/>
      <c r="E450" s="129"/>
      <c r="F450" s="129"/>
      <c r="G450" s="129"/>
      <c r="H450" s="129"/>
      <c r="I450" s="129"/>
      <c r="J450" s="129"/>
      <c r="K450" s="129"/>
      <c r="L450" s="129"/>
      <c r="M450" s="129"/>
      <c r="N450" s="129"/>
      <c r="O450" s="129"/>
      <c r="P450" s="129"/>
      <c r="Q450" s="129"/>
      <c r="R450" s="129"/>
      <c r="S450" s="129"/>
      <c r="T450" s="119"/>
      <c r="U450" s="130">
        <f t="shared" si="161"/>
        <v>0</v>
      </c>
      <c r="V450" s="130" t="e">
        <f t="shared" si="162"/>
        <v>#DIV/0!</v>
      </c>
      <c r="X450" s="130">
        <f t="shared" si="163"/>
        <v>0</v>
      </c>
      <c r="Y450" s="130">
        <f t="shared" si="164"/>
        <v>0</v>
      </c>
      <c r="Z450" s="130">
        <f t="shared" si="165"/>
        <v>0</v>
      </c>
      <c r="AA450" s="130">
        <f t="shared" si="166"/>
        <v>0</v>
      </c>
      <c r="AB450" s="130">
        <f t="shared" si="167"/>
        <v>0</v>
      </c>
      <c r="AC450" s="130">
        <f t="shared" si="168"/>
        <v>0</v>
      </c>
      <c r="AD450" s="130">
        <f t="shared" si="169"/>
        <v>0</v>
      </c>
      <c r="AE450" s="130">
        <f t="shared" si="170"/>
        <v>0</v>
      </c>
      <c r="AF450" s="130">
        <f t="shared" si="171"/>
        <v>0</v>
      </c>
      <c r="AG450" s="130">
        <f t="shared" si="172"/>
        <v>0</v>
      </c>
      <c r="AH450" s="130">
        <f t="shared" si="173"/>
        <v>0</v>
      </c>
      <c r="AI450" s="130">
        <f t="shared" si="174"/>
        <v>0</v>
      </c>
      <c r="AJ450" s="130">
        <f t="shared" si="175"/>
        <v>0</v>
      </c>
      <c r="AK450" s="130">
        <f t="shared" si="176"/>
        <v>0</v>
      </c>
      <c r="AL450" s="130">
        <f t="shared" si="177"/>
        <v>0</v>
      </c>
      <c r="AM450" s="130">
        <f t="shared" si="178"/>
        <v>0</v>
      </c>
      <c r="AN450" s="130">
        <f t="shared" si="179"/>
        <v>0</v>
      </c>
      <c r="AO450" s="130">
        <f t="shared" si="180"/>
        <v>0</v>
      </c>
      <c r="AR450" s="130">
        <f t="shared" si="181"/>
        <v>0</v>
      </c>
      <c r="AS450" s="130">
        <f t="shared" si="182"/>
        <v>0</v>
      </c>
      <c r="AT450" s="130" t="str">
        <f t="shared" si="183"/>
        <v>Correct</v>
      </c>
      <c r="AV450" s="96" t="str">
        <f>IFERROR(VLOOKUP(Table1[[#This Row],[RespondentID]],'All Data'!$A:$CO,87,FALSE),"unknown")</f>
        <v>unknown</v>
      </c>
      <c r="AW450" s="96" t="str">
        <f>IFERROR(VLOOKUP(Table1[[#This Row],[RespondentID]],'All Data'!$A:$CO,88,FALSE),"unknown")</f>
        <v>unknown</v>
      </c>
      <c r="AX450" s="96" t="str">
        <f>IFERROR(VLOOKUP(Table1[[#This Row],[RespondentID]],'All Data'!$A:$CO,89,FALSE),"unknown")</f>
        <v>unknown</v>
      </c>
      <c r="AY450" s="96" t="str">
        <f>IFERROR(VLOOKUP(Table1[[#This Row],[RespondentID]],'All Data'!$A:$CO,90,FALSE),"unknown")</f>
        <v>unknown</v>
      </c>
      <c r="AZ450" s="96" t="str">
        <f>IFERROR(VLOOKUP(Table1[[#This Row],[RespondentID]],'All Data'!$A:$CO,91,FALSE),"unknown")</f>
        <v>unknown</v>
      </c>
      <c r="BA450" s="96" t="str">
        <f>IFERROR(VLOOKUP(Table1[[#This Row],[RespondentID]],'All Data'!$A:$CO,92,FALSE),"unknown")</f>
        <v>unknown</v>
      </c>
      <c r="BB450" s="96" t="str">
        <f>IFERROR(VLOOKUP(Table1[[#This Row],[RespondentID]],'All Data'!$A:$CO,93,FALSE),"unknown")</f>
        <v>unknown</v>
      </c>
      <c r="BC450" s="96" t="str">
        <f>IFERROR(VLOOKUP(Table1[[#This Row],[RespondentID]],'All Data'!$A:$CW,94,FALSE),"unknown")</f>
        <v>unknown</v>
      </c>
      <c r="BD450" s="96" t="str">
        <f>IFERROR(VLOOKUP(Table1[[#This Row],[RespondentID]],'All Data'!$A:$CW,95,FALSE),"unknown")</f>
        <v>unknown</v>
      </c>
      <c r="BE450" s="96" t="str">
        <f>IFERROR(VLOOKUP(Table1[[#This Row],[RespondentID]],'All Data'!$A:$CW,96,FALSE),"unknown")</f>
        <v>unknown</v>
      </c>
      <c r="BF450" s="96" t="str">
        <f>IFERROR(VLOOKUP(Table1[[#This Row],[RespondentID]],'All Data'!$A:$CW,97,FALSE),"unknown")</f>
        <v>unknown</v>
      </c>
      <c r="BG450" s="96" t="str">
        <f>IFERROR(VLOOKUP(Table1[[#This Row],[RespondentID]],'All Data'!$A:$CW,98,FALSE),"unknown")</f>
        <v>unknown</v>
      </c>
      <c r="BH450" s="96" t="str">
        <f>IFERROR(VLOOKUP(Table1[[#This Row],[RespondentID]],'All Data'!$A:$CW,99,FALSE),"unknown")</f>
        <v>unknown</v>
      </c>
    </row>
    <row r="451" spans="1:60">
      <c r="A451" s="108"/>
      <c r="B451" s="128"/>
      <c r="C451" s="129"/>
      <c r="D451" s="129"/>
      <c r="E451" s="129"/>
      <c r="F451" s="129"/>
      <c r="G451" s="129"/>
      <c r="H451" s="129"/>
      <c r="I451" s="129"/>
      <c r="J451" s="129"/>
      <c r="K451" s="129"/>
      <c r="L451" s="129"/>
      <c r="M451" s="129"/>
      <c r="N451" s="129"/>
      <c r="O451" s="129"/>
      <c r="P451" s="129"/>
      <c r="Q451" s="129"/>
      <c r="R451" s="129"/>
      <c r="S451" s="129"/>
      <c r="T451" s="119"/>
      <c r="U451" s="130">
        <f t="shared" si="161"/>
        <v>0</v>
      </c>
      <c r="V451" s="130" t="e">
        <f t="shared" si="162"/>
        <v>#DIV/0!</v>
      </c>
      <c r="X451" s="130">
        <f t="shared" si="163"/>
        <v>0</v>
      </c>
      <c r="Y451" s="130">
        <f t="shared" si="164"/>
        <v>0</v>
      </c>
      <c r="Z451" s="130">
        <f t="shared" si="165"/>
        <v>0</v>
      </c>
      <c r="AA451" s="130">
        <f t="shared" si="166"/>
        <v>0</v>
      </c>
      <c r="AB451" s="130">
        <f t="shared" si="167"/>
        <v>0</v>
      </c>
      <c r="AC451" s="130">
        <f t="shared" si="168"/>
        <v>0</v>
      </c>
      <c r="AD451" s="130">
        <f t="shared" si="169"/>
        <v>0</v>
      </c>
      <c r="AE451" s="130">
        <f t="shared" si="170"/>
        <v>0</v>
      </c>
      <c r="AF451" s="130">
        <f t="shared" si="171"/>
        <v>0</v>
      </c>
      <c r="AG451" s="130">
        <f t="shared" si="172"/>
        <v>0</v>
      </c>
      <c r="AH451" s="130">
        <f t="shared" si="173"/>
        <v>0</v>
      </c>
      <c r="AI451" s="130">
        <f t="shared" si="174"/>
        <v>0</v>
      </c>
      <c r="AJ451" s="130">
        <f t="shared" si="175"/>
        <v>0</v>
      </c>
      <c r="AK451" s="130">
        <f t="shared" si="176"/>
        <v>0</v>
      </c>
      <c r="AL451" s="130">
        <f t="shared" si="177"/>
        <v>0</v>
      </c>
      <c r="AM451" s="130">
        <f t="shared" si="178"/>
        <v>0</v>
      </c>
      <c r="AN451" s="130">
        <f t="shared" si="179"/>
        <v>0</v>
      </c>
      <c r="AO451" s="130">
        <f t="shared" si="180"/>
        <v>0</v>
      </c>
      <c r="AR451" s="130">
        <f t="shared" si="181"/>
        <v>0</v>
      </c>
      <c r="AS451" s="130">
        <f t="shared" si="182"/>
        <v>0</v>
      </c>
      <c r="AT451" s="130" t="str">
        <f t="shared" si="183"/>
        <v>Correct</v>
      </c>
      <c r="AV451" s="96" t="str">
        <f>IFERROR(VLOOKUP(Table1[[#This Row],[RespondentID]],'All Data'!$A:$CO,87,FALSE),"unknown")</f>
        <v>unknown</v>
      </c>
      <c r="AW451" s="96" t="str">
        <f>IFERROR(VLOOKUP(Table1[[#This Row],[RespondentID]],'All Data'!$A:$CO,88,FALSE),"unknown")</f>
        <v>unknown</v>
      </c>
      <c r="AX451" s="96" t="str">
        <f>IFERROR(VLOOKUP(Table1[[#This Row],[RespondentID]],'All Data'!$A:$CO,89,FALSE),"unknown")</f>
        <v>unknown</v>
      </c>
      <c r="AY451" s="96" t="str">
        <f>IFERROR(VLOOKUP(Table1[[#This Row],[RespondentID]],'All Data'!$A:$CO,90,FALSE),"unknown")</f>
        <v>unknown</v>
      </c>
      <c r="AZ451" s="96" t="str">
        <f>IFERROR(VLOOKUP(Table1[[#This Row],[RespondentID]],'All Data'!$A:$CO,91,FALSE),"unknown")</f>
        <v>unknown</v>
      </c>
      <c r="BA451" s="96" t="str">
        <f>IFERROR(VLOOKUP(Table1[[#This Row],[RespondentID]],'All Data'!$A:$CO,92,FALSE),"unknown")</f>
        <v>unknown</v>
      </c>
      <c r="BB451" s="96" t="str">
        <f>IFERROR(VLOOKUP(Table1[[#This Row],[RespondentID]],'All Data'!$A:$CO,93,FALSE),"unknown")</f>
        <v>unknown</v>
      </c>
      <c r="BC451" s="96" t="str">
        <f>IFERROR(VLOOKUP(Table1[[#This Row],[RespondentID]],'All Data'!$A:$CW,94,FALSE),"unknown")</f>
        <v>unknown</v>
      </c>
      <c r="BD451" s="96" t="str">
        <f>IFERROR(VLOOKUP(Table1[[#This Row],[RespondentID]],'All Data'!$A:$CW,95,FALSE),"unknown")</f>
        <v>unknown</v>
      </c>
      <c r="BE451" s="96" t="str">
        <f>IFERROR(VLOOKUP(Table1[[#This Row],[RespondentID]],'All Data'!$A:$CW,96,FALSE),"unknown")</f>
        <v>unknown</v>
      </c>
      <c r="BF451" s="96" t="str">
        <f>IFERROR(VLOOKUP(Table1[[#This Row],[RespondentID]],'All Data'!$A:$CW,97,FALSE),"unknown")</f>
        <v>unknown</v>
      </c>
      <c r="BG451" s="96" t="str">
        <f>IFERROR(VLOOKUP(Table1[[#This Row],[RespondentID]],'All Data'!$A:$CW,98,FALSE),"unknown")</f>
        <v>unknown</v>
      </c>
      <c r="BH451" s="96" t="str">
        <f>IFERROR(VLOOKUP(Table1[[#This Row],[RespondentID]],'All Data'!$A:$CW,99,FALSE),"unknown")</f>
        <v>unknown</v>
      </c>
    </row>
    <row r="452" spans="1:60">
      <c r="A452" s="108"/>
      <c r="B452" s="128"/>
      <c r="C452" s="129"/>
      <c r="D452" s="129"/>
      <c r="E452" s="129"/>
      <c r="F452" s="129"/>
      <c r="G452" s="129"/>
      <c r="H452" s="129"/>
      <c r="I452" s="129"/>
      <c r="J452" s="129"/>
      <c r="K452" s="129"/>
      <c r="L452" s="129"/>
      <c r="M452" s="129"/>
      <c r="N452" s="129"/>
      <c r="O452" s="129"/>
      <c r="P452" s="129"/>
      <c r="Q452" s="129"/>
      <c r="R452" s="129"/>
      <c r="S452" s="129"/>
      <c r="T452" s="119"/>
      <c r="U452" s="130">
        <f t="shared" si="161"/>
        <v>0</v>
      </c>
      <c r="V452" s="130" t="e">
        <f t="shared" si="162"/>
        <v>#DIV/0!</v>
      </c>
      <c r="X452" s="130">
        <f t="shared" si="163"/>
        <v>0</v>
      </c>
      <c r="Y452" s="130">
        <f t="shared" si="164"/>
        <v>0</v>
      </c>
      <c r="Z452" s="130">
        <f t="shared" si="165"/>
        <v>0</v>
      </c>
      <c r="AA452" s="130">
        <f t="shared" si="166"/>
        <v>0</v>
      </c>
      <c r="AB452" s="130">
        <f t="shared" si="167"/>
        <v>0</v>
      </c>
      <c r="AC452" s="130">
        <f t="shared" si="168"/>
        <v>0</v>
      </c>
      <c r="AD452" s="130">
        <f t="shared" si="169"/>
        <v>0</v>
      </c>
      <c r="AE452" s="130">
        <f t="shared" si="170"/>
        <v>0</v>
      </c>
      <c r="AF452" s="130">
        <f t="shared" si="171"/>
        <v>0</v>
      </c>
      <c r="AG452" s="130">
        <f t="shared" si="172"/>
        <v>0</v>
      </c>
      <c r="AH452" s="130">
        <f t="shared" si="173"/>
        <v>0</v>
      </c>
      <c r="AI452" s="130">
        <f t="shared" si="174"/>
        <v>0</v>
      </c>
      <c r="AJ452" s="130">
        <f t="shared" si="175"/>
        <v>0</v>
      </c>
      <c r="AK452" s="130">
        <f t="shared" si="176"/>
        <v>0</v>
      </c>
      <c r="AL452" s="130">
        <f t="shared" si="177"/>
        <v>0</v>
      </c>
      <c r="AM452" s="130">
        <f t="shared" si="178"/>
        <v>0</v>
      </c>
      <c r="AN452" s="130">
        <f t="shared" si="179"/>
        <v>0</v>
      </c>
      <c r="AO452" s="130">
        <f t="shared" si="180"/>
        <v>0</v>
      </c>
      <c r="AR452" s="130">
        <f t="shared" si="181"/>
        <v>0</v>
      </c>
      <c r="AS452" s="130">
        <f t="shared" si="182"/>
        <v>0</v>
      </c>
      <c r="AT452" s="130" t="str">
        <f t="shared" si="183"/>
        <v>Correct</v>
      </c>
      <c r="AV452" s="96" t="str">
        <f>IFERROR(VLOOKUP(Table1[[#This Row],[RespondentID]],'All Data'!$A:$CO,87,FALSE),"unknown")</f>
        <v>unknown</v>
      </c>
      <c r="AW452" s="96" t="str">
        <f>IFERROR(VLOOKUP(Table1[[#This Row],[RespondentID]],'All Data'!$A:$CO,88,FALSE),"unknown")</f>
        <v>unknown</v>
      </c>
      <c r="AX452" s="96" t="str">
        <f>IFERROR(VLOOKUP(Table1[[#This Row],[RespondentID]],'All Data'!$A:$CO,89,FALSE),"unknown")</f>
        <v>unknown</v>
      </c>
      <c r="AY452" s="96" t="str">
        <f>IFERROR(VLOOKUP(Table1[[#This Row],[RespondentID]],'All Data'!$A:$CO,90,FALSE),"unknown")</f>
        <v>unknown</v>
      </c>
      <c r="AZ452" s="96" t="str">
        <f>IFERROR(VLOOKUP(Table1[[#This Row],[RespondentID]],'All Data'!$A:$CO,91,FALSE),"unknown")</f>
        <v>unknown</v>
      </c>
      <c r="BA452" s="96" t="str">
        <f>IFERROR(VLOOKUP(Table1[[#This Row],[RespondentID]],'All Data'!$A:$CO,92,FALSE),"unknown")</f>
        <v>unknown</v>
      </c>
      <c r="BB452" s="96" t="str">
        <f>IFERROR(VLOOKUP(Table1[[#This Row],[RespondentID]],'All Data'!$A:$CO,93,FALSE),"unknown")</f>
        <v>unknown</v>
      </c>
      <c r="BC452" s="96" t="str">
        <f>IFERROR(VLOOKUP(Table1[[#This Row],[RespondentID]],'All Data'!$A:$CW,94,FALSE),"unknown")</f>
        <v>unknown</v>
      </c>
      <c r="BD452" s="96" t="str">
        <f>IFERROR(VLOOKUP(Table1[[#This Row],[RespondentID]],'All Data'!$A:$CW,95,FALSE),"unknown")</f>
        <v>unknown</v>
      </c>
      <c r="BE452" s="96" t="str">
        <f>IFERROR(VLOOKUP(Table1[[#This Row],[RespondentID]],'All Data'!$A:$CW,96,FALSE),"unknown")</f>
        <v>unknown</v>
      </c>
      <c r="BF452" s="96" t="str">
        <f>IFERROR(VLOOKUP(Table1[[#This Row],[RespondentID]],'All Data'!$A:$CW,97,FALSE),"unknown")</f>
        <v>unknown</v>
      </c>
      <c r="BG452" s="96" t="str">
        <f>IFERROR(VLOOKUP(Table1[[#This Row],[RespondentID]],'All Data'!$A:$CW,98,FALSE),"unknown")</f>
        <v>unknown</v>
      </c>
      <c r="BH452" s="96" t="str">
        <f>IFERROR(VLOOKUP(Table1[[#This Row],[RespondentID]],'All Data'!$A:$CW,99,FALSE),"unknown")</f>
        <v>unknown</v>
      </c>
    </row>
    <row r="453" spans="1:60">
      <c r="A453" s="108"/>
      <c r="B453" s="128"/>
      <c r="C453" s="129"/>
      <c r="D453" s="129"/>
      <c r="E453" s="129"/>
      <c r="F453" s="129"/>
      <c r="G453" s="129"/>
      <c r="H453" s="129"/>
      <c r="I453" s="129"/>
      <c r="J453" s="129"/>
      <c r="K453" s="129"/>
      <c r="L453" s="129"/>
      <c r="M453" s="129"/>
      <c r="N453" s="129"/>
      <c r="O453" s="129"/>
      <c r="P453" s="129"/>
      <c r="Q453" s="129"/>
      <c r="R453" s="129"/>
      <c r="S453" s="129"/>
      <c r="T453" s="119"/>
      <c r="U453" s="130">
        <f t="shared" si="161"/>
        <v>0</v>
      </c>
      <c r="V453" s="130" t="e">
        <f t="shared" si="162"/>
        <v>#DIV/0!</v>
      </c>
      <c r="X453" s="130">
        <f t="shared" si="163"/>
        <v>0</v>
      </c>
      <c r="Y453" s="130">
        <f t="shared" si="164"/>
        <v>0</v>
      </c>
      <c r="Z453" s="130">
        <f t="shared" si="165"/>
        <v>0</v>
      </c>
      <c r="AA453" s="130">
        <f t="shared" si="166"/>
        <v>0</v>
      </c>
      <c r="AB453" s="130">
        <f t="shared" si="167"/>
        <v>0</v>
      </c>
      <c r="AC453" s="130">
        <f t="shared" si="168"/>
        <v>0</v>
      </c>
      <c r="AD453" s="130">
        <f t="shared" si="169"/>
        <v>0</v>
      </c>
      <c r="AE453" s="130">
        <f t="shared" si="170"/>
        <v>0</v>
      </c>
      <c r="AF453" s="130">
        <f t="shared" si="171"/>
        <v>0</v>
      </c>
      <c r="AG453" s="130">
        <f t="shared" si="172"/>
        <v>0</v>
      </c>
      <c r="AH453" s="130">
        <f t="shared" si="173"/>
        <v>0</v>
      </c>
      <c r="AI453" s="130">
        <f t="shared" si="174"/>
        <v>0</v>
      </c>
      <c r="AJ453" s="130">
        <f t="shared" si="175"/>
        <v>0</v>
      </c>
      <c r="AK453" s="130">
        <f t="shared" si="176"/>
        <v>0</v>
      </c>
      <c r="AL453" s="130">
        <f t="shared" si="177"/>
        <v>0</v>
      </c>
      <c r="AM453" s="130">
        <f t="shared" si="178"/>
        <v>0</v>
      </c>
      <c r="AN453" s="130">
        <f t="shared" si="179"/>
        <v>0</v>
      </c>
      <c r="AO453" s="130">
        <f t="shared" si="180"/>
        <v>0</v>
      </c>
      <c r="AR453" s="130">
        <f t="shared" si="181"/>
        <v>0</v>
      </c>
      <c r="AS453" s="130">
        <f t="shared" si="182"/>
        <v>0</v>
      </c>
      <c r="AT453" s="130" t="str">
        <f t="shared" si="183"/>
        <v>Correct</v>
      </c>
      <c r="AV453" s="96" t="str">
        <f>IFERROR(VLOOKUP(Table1[[#This Row],[RespondentID]],'All Data'!$A:$CO,87,FALSE),"unknown")</f>
        <v>unknown</v>
      </c>
      <c r="AW453" s="96" t="str">
        <f>IFERROR(VLOOKUP(Table1[[#This Row],[RespondentID]],'All Data'!$A:$CO,88,FALSE),"unknown")</f>
        <v>unknown</v>
      </c>
      <c r="AX453" s="96" t="str">
        <f>IFERROR(VLOOKUP(Table1[[#This Row],[RespondentID]],'All Data'!$A:$CO,89,FALSE),"unknown")</f>
        <v>unknown</v>
      </c>
      <c r="AY453" s="96" t="str">
        <f>IFERROR(VLOOKUP(Table1[[#This Row],[RespondentID]],'All Data'!$A:$CO,90,FALSE),"unknown")</f>
        <v>unknown</v>
      </c>
      <c r="AZ453" s="96" t="str">
        <f>IFERROR(VLOOKUP(Table1[[#This Row],[RespondentID]],'All Data'!$A:$CO,91,FALSE),"unknown")</f>
        <v>unknown</v>
      </c>
      <c r="BA453" s="96" t="str">
        <f>IFERROR(VLOOKUP(Table1[[#This Row],[RespondentID]],'All Data'!$A:$CO,92,FALSE),"unknown")</f>
        <v>unknown</v>
      </c>
      <c r="BB453" s="96" t="str">
        <f>IFERROR(VLOOKUP(Table1[[#This Row],[RespondentID]],'All Data'!$A:$CO,93,FALSE),"unknown")</f>
        <v>unknown</v>
      </c>
      <c r="BC453" s="96" t="str">
        <f>IFERROR(VLOOKUP(Table1[[#This Row],[RespondentID]],'All Data'!$A:$CW,94,FALSE),"unknown")</f>
        <v>unknown</v>
      </c>
      <c r="BD453" s="96" t="str">
        <f>IFERROR(VLOOKUP(Table1[[#This Row],[RespondentID]],'All Data'!$A:$CW,95,FALSE),"unknown")</f>
        <v>unknown</v>
      </c>
      <c r="BE453" s="96" t="str">
        <f>IFERROR(VLOOKUP(Table1[[#This Row],[RespondentID]],'All Data'!$A:$CW,96,FALSE),"unknown")</f>
        <v>unknown</v>
      </c>
      <c r="BF453" s="96" t="str">
        <f>IFERROR(VLOOKUP(Table1[[#This Row],[RespondentID]],'All Data'!$A:$CW,97,FALSE),"unknown")</f>
        <v>unknown</v>
      </c>
      <c r="BG453" s="96" t="str">
        <f>IFERROR(VLOOKUP(Table1[[#This Row],[RespondentID]],'All Data'!$A:$CW,98,FALSE),"unknown")</f>
        <v>unknown</v>
      </c>
      <c r="BH453" s="96" t="str">
        <f>IFERROR(VLOOKUP(Table1[[#This Row],[RespondentID]],'All Data'!$A:$CW,99,FALSE),"unknown")</f>
        <v>unknown</v>
      </c>
    </row>
    <row r="454" spans="1:60">
      <c r="A454" s="108"/>
      <c r="B454" s="128"/>
      <c r="C454" s="129"/>
      <c r="D454" s="129"/>
      <c r="E454" s="129"/>
      <c r="F454" s="129"/>
      <c r="G454" s="129"/>
      <c r="H454" s="129"/>
      <c r="I454" s="129"/>
      <c r="J454" s="129"/>
      <c r="K454" s="129"/>
      <c r="L454" s="129"/>
      <c r="M454" s="129"/>
      <c r="N454" s="129"/>
      <c r="O454" s="129"/>
      <c r="P454" s="129"/>
      <c r="Q454" s="129"/>
      <c r="R454" s="129"/>
      <c r="S454" s="129"/>
      <c r="T454" s="119"/>
      <c r="U454" s="130">
        <f t="shared" si="161"/>
        <v>0</v>
      </c>
      <c r="V454" s="130" t="e">
        <f t="shared" si="162"/>
        <v>#DIV/0!</v>
      </c>
      <c r="X454" s="130">
        <f t="shared" si="163"/>
        <v>0</v>
      </c>
      <c r="Y454" s="130">
        <f t="shared" si="164"/>
        <v>0</v>
      </c>
      <c r="Z454" s="130">
        <f t="shared" si="165"/>
        <v>0</v>
      </c>
      <c r="AA454" s="130">
        <f t="shared" si="166"/>
        <v>0</v>
      </c>
      <c r="AB454" s="130">
        <f t="shared" si="167"/>
        <v>0</v>
      </c>
      <c r="AC454" s="130">
        <f t="shared" si="168"/>
        <v>0</v>
      </c>
      <c r="AD454" s="130">
        <f t="shared" si="169"/>
        <v>0</v>
      </c>
      <c r="AE454" s="130">
        <f t="shared" si="170"/>
        <v>0</v>
      </c>
      <c r="AF454" s="130">
        <f t="shared" si="171"/>
        <v>0</v>
      </c>
      <c r="AG454" s="130">
        <f t="shared" si="172"/>
        <v>0</v>
      </c>
      <c r="AH454" s="130">
        <f t="shared" si="173"/>
        <v>0</v>
      </c>
      <c r="AI454" s="130">
        <f t="shared" si="174"/>
        <v>0</v>
      </c>
      <c r="AJ454" s="130">
        <f t="shared" si="175"/>
        <v>0</v>
      </c>
      <c r="AK454" s="130">
        <f t="shared" si="176"/>
        <v>0</v>
      </c>
      <c r="AL454" s="130">
        <f t="shared" si="177"/>
        <v>0</v>
      </c>
      <c r="AM454" s="130">
        <f t="shared" si="178"/>
        <v>0</v>
      </c>
      <c r="AN454" s="130">
        <f t="shared" si="179"/>
        <v>0</v>
      </c>
      <c r="AO454" s="130">
        <f t="shared" si="180"/>
        <v>0</v>
      </c>
      <c r="AR454" s="130">
        <f t="shared" si="181"/>
        <v>0</v>
      </c>
      <c r="AS454" s="130">
        <f t="shared" si="182"/>
        <v>0</v>
      </c>
      <c r="AT454" s="130" t="str">
        <f t="shared" si="183"/>
        <v>Correct</v>
      </c>
      <c r="AV454" s="96" t="str">
        <f>IFERROR(VLOOKUP(Table1[[#This Row],[RespondentID]],'All Data'!$A:$CO,87,FALSE),"unknown")</f>
        <v>unknown</v>
      </c>
      <c r="AW454" s="96" t="str">
        <f>IFERROR(VLOOKUP(Table1[[#This Row],[RespondentID]],'All Data'!$A:$CO,88,FALSE),"unknown")</f>
        <v>unknown</v>
      </c>
      <c r="AX454" s="96" t="str">
        <f>IFERROR(VLOOKUP(Table1[[#This Row],[RespondentID]],'All Data'!$A:$CO,89,FALSE),"unknown")</f>
        <v>unknown</v>
      </c>
      <c r="AY454" s="96" t="str">
        <f>IFERROR(VLOOKUP(Table1[[#This Row],[RespondentID]],'All Data'!$A:$CO,90,FALSE),"unknown")</f>
        <v>unknown</v>
      </c>
      <c r="AZ454" s="96" t="str">
        <f>IFERROR(VLOOKUP(Table1[[#This Row],[RespondentID]],'All Data'!$A:$CO,91,FALSE),"unknown")</f>
        <v>unknown</v>
      </c>
      <c r="BA454" s="96" t="str">
        <f>IFERROR(VLOOKUP(Table1[[#This Row],[RespondentID]],'All Data'!$A:$CO,92,FALSE),"unknown")</f>
        <v>unknown</v>
      </c>
      <c r="BB454" s="96" t="str">
        <f>IFERROR(VLOOKUP(Table1[[#This Row],[RespondentID]],'All Data'!$A:$CO,93,FALSE),"unknown")</f>
        <v>unknown</v>
      </c>
      <c r="BC454" s="96" t="str">
        <f>IFERROR(VLOOKUP(Table1[[#This Row],[RespondentID]],'All Data'!$A:$CW,94,FALSE),"unknown")</f>
        <v>unknown</v>
      </c>
      <c r="BD454" s="96" t="str">
        <f>IFERROR(VLOOKUP(Table1[[#This Row],[RespondentID]],'All Data'!$A:$CW,95,FALSE),"unknown")</f>
        <v>unknown</v>
      </c>
      <c r="BE454" s="96" t="str">
        <f>IFERROR(VLOOKUP(Table1[[#This Row],[RespondentID]],'All Data'!$A:$CW,96,FALSE),"unknown")</f>
        <v>unknown</v>
      </c>
      <c r="BF454" s="96" t="str">
        <f>IFERROR(VLOOKUP(Table1[[#This Row],[RespondentID]],'All Data'!$A:$CW,97,FALSE),"unknown")</f>
        <v>unknown</v>
      </c>
      <c r="BG454" s="96" t="str">
        <f>IFERROR(VLOOKUP(Table1[[#This Row],[RespondentID]],'All Data'!$A:$CW,98,FALSE),"unknown")</f>
        <v>unknown</v>
      </c>
      <c r="BH454" s="96" t="str">
        <f>IFERROR(VLOOKUP(Table1[[#This Row],[RespondentID]],'All Data'!$A:$CW,99,FALSE),"unknown")</f>
        <v>unknown</v>
      </c>
    </row>
    <row r="455" spans="1:60">
      <c r="A455" s="108"/>
      <c r="B455" s="128"/>
      <c r="C455" s="129"/>
      <c r="D455" s="129"/>
      <c r="E455" s="129"/>
      <c r="F455" s="129"/>
      <c r="G455" s="129"/>
      <c r="H455" s="129"/>
      <c r="I455" s="129"/>
      <c r="J455" s="129"/>
      <c r="K455" s="129"/>
      <c r="L455" s="129"/>
      <c r="M455" s="129"/>
      <c r="N455" s="129"/>
      <c r="O455" s="129"/>
      <c r="P455" s="129"/>
      <c r="Q455" s="129"/>
      <c r="R455" s="129"/>
      <c r="S455" s="129"/>
      <c r="T455" s="119"/>
      <c r="U455" s="130">
        <f t="shared" si="161"/>
        <v>0</v>
      </c>
      <c r="V455" s="130" t="e">
        <f t="shared" si="162"/>
        <v>#DIV/0!</v>
      </c>
      <c r="X455" s="130">
        <f t="shared" si="163"/>
        <v>0</v>
      </c>
      <c r="Y455" s="130">
        <f t="shared" si="164"/>
        <v>0</v>
      </c>
      <c r="Z455" s="130">
        <f t="shared" si="165"/>
        <v>0</v>
      </c>
      <c r="AA455" s="130">
        <f t="shared" si="166"/>
        <v>0</v>
      </c>
      <c r="AB455" s="130">
        <f t="shared" si="167"/>
        <v>0</v>
      </c>
      <c r="AC455" s="130">
        <f t="shared" si="168"/>
        <v>0</v>
      </c>
      <c r="AD455" s="130">
        <f t="shared" si="169"/>
        <v>0</v>
      </c>
      <c r="AE455" s="130">
        <f t="shared" si="170"/>
        <v>0</v>
      </c>
      <c r="AF455" s="130">
        <f t="shared" si="171"/>
        <v>0</v>
      </c>
      <c r="AG455" s="130">
        <f t="shared" si="172"/>
        <v>0</v>
      </c>
      <c r="AH455" s="130">
        <f t="shared" si="173"/>
        <v>0</v>
      </c>
      <c r="AI455" s="130">
        <f t="shared" si="174"/>
        <v>0</v>
      </c>
      <c r="AJ455" s="130">
        <f t="shared" si="175"/>
        <v>0</v>
      </c>
      <c r="AK455" s="130">
        <f t="shared" si="176"/>
        <v>0</v>
      </c>
      <c r="AL455" s="130">
        <f t="shared" si="177"/>
        <v>0</v>
      </c>
      <c r="AM455" s="130">
        <f t="shared" si="178"/>
        <v>0</v>
      </c>
      <c r="AN455" s="130">
        <f t="shared" si="179"/>
        <v>0</v>
      </c>
      <c r="AO455" s="130">
        <f t="shared" si="180"/>
        <v>0</v>
      </c>
      <c r="AR455" s="130">
        <f t="shared" si="181"/>
        <v>0</v>
      </c>
      <c r="AS455" s="130">
        <f t="shared" si="182"/>
        <v>0</v>
      </c>
      <c r="AT455" s="130" t="str">
        <f t="shared" si="183"/>
        <v>Correct</v>
      </c>
      <c r="AV455" s="96" t="str">
        <f>IFERROR(VLOOKUP(Table1[[#This Row],[RespondentID]],'All Data'!$A:$CO,87,FALSE),"unknown")</f>
        <v>unknown</v>
      </c>
      <c r="AW455" s="96" t="str">
        <f>IFERROR(VLOOKUP(Table1[[#This Row],[RespondentID]],'All Data'!$A:$CO,88,FALSE),"unknown")</f>
        <v>unknown</v>
      </c>
      <c r="AX455" s="96" t="str">
        <f>IFERROR(VLOOKUP(Table1[[#This Row],[RespondentID]],'All Data'!$A:$CO,89,FALSE),"unknown")</f>
        <v>unknown</v>
      </c>
      <c r="AY455" s="96" t="str">
        <f>IFERROR(VLOOKUP(Table1[[#This Row],[RespondentID]],'All Data'!$A:$CO,90,FALSE),"unknown")</f>
        <v>unknown</v>
      </c>
      <c r="AZ455" s="96" t="str">
        <f>IFERROR(VLOOKUP(Table1[[#This Row],[RespondentID]],'All Data'!$A:$CO,91,FALSE),"unknown")</f>
        <v>unknown</v>
      </c>
      <c r="BA455" s="96" t="str">
        <f>IFERROR(VLOOKUP(Table1[[#This Row],[RespondentID]],'All Data'!$A:$CO,92,FALSE),"unknown")</f>
        <v>unknown</v>
      </c>
      <c r="BB455" s="96" t="str">
        <f>IFERROR(VLOOKUP(Table1[[#This Row],[RespondentID]],'All Data'!$A:$CO,93,FALSE),"unknown")</f>
        <v>unknown</v>
      </c>
      <c r="BC455" s="96" t="str">
        <f>IFERROR(VLOOKUP(Table1[[#This Row],[RespondentID]],'All Data'!$A:$CW,94,FALSE),"unknown")</f>
        <v>unknown</v>
      </c>
      <c r="BD455" s="96" t="str">
        <f>IFERROR(VLOOKUP(Table1[[#This Row],[RespondentID]],'All Data'!$A:$CW,95,FALSE),"unknown")</f>
        <v>unknown</v>
      </c>
      <c r="BE455" s="96" t="str">
        <f>IFERROR(VLOOKUP(Table1[[#This Row],[RespondentID]],'All Data'!$A:$CW,96,FALSE),"unknown")</f>
        <v>unknown</v>
      </c>
      <c r="BF455" s="96" t="str">
        <f>IFERROR(VLOOKUP(Table1[[#This Row],[RespondentID]],'All Data'!$A:$CW,97,FALSE),"unknown")</f>
        <v>unknown</v>
      </c>
      <c r="BG455" s="96" t="str">
        <f>IFERROR(VLOOKUP(Table1[[#This Row],[RespondentID]],'All Data'!$A:$CW,98,FALSE),"unknown")</f>
        <v>unknown</v>
      </c>
      <c r="BH455" s="96" t="str">
        <f>IFERROR(VLOOKUP(Table1[[#This Row],[RespondentID]],'All Data'!$A:$CW,99,FALSE),"unknown")</f>
        <v>unknown</v>
      </c>
    </row>
    <row r="456" spans="1:60">
      <c r="A456" s="108"/>
      <c r="B456" s="128"/>
      <c r="C456" s="129"/>
      <c r="D456" s="129"/>
      <c r="E456" s="129"/>
      <c r="F456" s="129"/>
      <c r="G456" s="129"/>
      <c r="H456" s="129"/>
      <c r="I456" s="129"/>
      <c r="J456" s="129"/>
      <c r="K456" s="129"/>
      <c r="L456" s="129"/>
      <c r="M456" s="129"/>
      <c r="N456" s="129"/>
      <c r="O456" s="129"/>
      <c r="P456" s="129"/>
      <c r="Q456" s="129"/>
      <c r="R456" s="129"/>
      <c r="S456" s="129"/>
      <c r="T456" s="119"/>
      <c r="U456" s="130">
        <f t="shared" si="161"/>
        <v>0</v>
      </c>
      <c r="V456" s="130" t="e">
        <f t="shared" si="162"/>
        <v>#DIV/0!</v>
      </c>
      <c r="X456" s="130">
        <f t="shared" si="163"/>
        <v>0</v>
      </c>
      <c r="Y456" s="130">
        <f t="shared" si="164"/>
        <v>0</v>
      </c>
      <c r="Z456" s="130">
        <f t="shared" si="165"/>
        <v>0</v>
      </c>
      <c r="AA456" s="130">
        <f t="shared" si="166"/>
        <v>0</v>
      </c>
      <c r="AB456" s="130">
        <f t="shared" si="167"/>
        <v>0</v>
      </c>
      <c r="AC456" s="130">
        <f t="shared" si="168"/>
        <v>0</v>
      </c>
      <c r="AD456" s="130">
        <f t="shared" si="169"/>
        <v>0</v>
      </c>
      <c r="AE456" s="130">
        <f t="shared" si="170"/>
        <v>0</v>
      </c>
      <c r="AF456" s="130">
        <f t="shared" si="171"/>
        <v>0</v>
      </c>
      <c r="AG456" s="130">
        <f t="shared" si="172"/>
        <v>0</v>
      </c>
      <c r="AH456" s="130">
        <f t="shared" si="173"/>
        <v>0</v>
      </c>
      <c r="AI456" s="130">
        <f t="shared" si="174"/>
        <v>0</v>
      </c>
      <c r="AJ456" s="130">
        <f t="shared" si="175"/>
        <v>0</v>
      </c>
      <c r="AK456" s="130">
        <f t="shared" si="176"/>
        <v>0</v>
      </c>
      <c r="AL456" s="130">
        <f t="shared" si="177"/>
        <v>0</v>
      </c>
      <c r="AM456" s="130">
        <f t="shared" si="178"/>
        <v>0</v>
      </c>
      <c r="AN456" s="130">
        <f t="shared" si="179"/>
        <v>0</v>
      </c>
      <c r="AO456" s="130">
        <f t="shared" si="180"/>
        <v>0</v>
      </c>
      <c r="AR456" s="130">
        <f t="shared" si="181"/>
        <v>0</v>
      </c>
      <c r="AS456" s="130">
        <f t="shared" si="182"/>
        <v>0</v>
      </c>
      <c r="AT456" s="130" t="str">
        <f t="shared" si="183"/>
        <v>Correct</v>
      </c>
      <c r="AV456" s="96" t="str">
        <f>IFERROR(VLOOKUP(Table1[[#This Row],[RespondentID]],'All Data'!$A:$CO,87,FALSE),"unknown")</f>
        <v>unknown</v>
      </c>
      <c r="AW456" s="96" t="str">
        <f>IFERROR(VLOOKUP(Table1[[#This Row],[RespondentID]],'All Data'!$A:$CO,88,FALSE),"unknown")</f>
        <v>unknown</v>
      </c>
      <c r="AX456" s="96" t="str">
        <f>IFERROR(VLOOKUP(Table1[[#This Row],[RespondentID]],'All Data'!$A:$CO,89,FALSE),"unknown")</f>
        <v>unknown</v>
      </c>
      <c r="AY456" s="96" t="str">
        <f>IFERROR(VLOOKUP(Table1[[#This Row],[RespondentID]],'All Data'!$A:$CO,90,FALSE),"unknown")</f>
        <v>unknown</v>
      </c>
      <c r="AZ456" s="96" t="str">
        <f>IFERROR(VLOOKUP(Table1[[#This Row],[RespondentID]],'All Data'!$A:$CO,91,FALSE),"unknown")</f>
        <v>unknown</v>
      </c>
      <c r="BA456" s="96" t="str">
        <f>IFERROR(VLOOKUP(Table1[[#This Row],[RespondentID]],'All Data'!$A:$CO,92,FALSE),"unknown")</f>
        <v>unknown</v>
      </c>
      <c r="BB456" s="96" t="str">
        <f>IFERROR(VLOOKUP(Table1[[#This Row],[RespondentID]],'All Data'!$A:$CO,93,FALSE),"unknown")</f>
        <v>unknown</v>
      </c>
      <c r="BC456" s="96" t="str">
        <f>IFERROR(VLOOKUP(Table1[[#This Row],[RespondentID]],'All Data'!$A:$CW,94,FALSE),"unknown")</f>
        <v>unknown</v>
      </c>
      <c r="BD456" s="96" t="str">
        <f>IFERROR(VLOOKUP(Table1[[#This Row],[RespondentID]],'All Data'!$A:$CW,95,FALSE),"unknown")</f>
        <v>unknown</v>
      </c>
      <c r="BE456" s="96" t="str">
        <f>IFERROR(VLOOKUP(Table1[[#This Row],[RespondentID]],'All Data'!$A:$CW,96,FALSE),"unknown")</f>
        <v>unknown</v>
      </c>
      <c r="BF456" s="96" t="str">
        <f>IFERROR(VLOOKUP(Table1[[#This Row],[RespondentID]],'All Data'!$A:$CW,97,FALSE),"unknown")</f>
        <v>unknown</v>
      </c>
      <c r="BG456" s="96" t="str">
        <f>IFERROR(VLOOKUP(Table1[[#This Row],[RespondentID]],'All Data'!$A:$CW,98,FALSE),"unknown")</f>
        <v>unknown</v>
      </c>
      <c r="BH456" s="96" t="str">
        <f>IFERROR(VLOOKUP(Table1[[#This Row],[RespondentID]],'All Data'!$A:$CW,99,FALSE),"unknown")</f>
        <v>unknown</v>
      </c>
    </row>
    <row r="457" spans="1:60">
      <c r="A457" s="108"/>
      <c r="B457" s="128"/>
      <c r="C457" s="129"/>
      <c r="D457" s="129"/>
      <c r="E457" s="129"/>
      <c r="F457" s="129"/>
      <c r="G457" s="129"/>
      <c r="H457" s="129"/>
      <c r="I457" s="129"/>
      <c r="J457" s="129"/>
      <c r="K457" s="129"/>
      <c r="L457" s="129"/>
      <c r="M457" s="129"/>
      <c r="N457" s="129"/>
      <c r="O457" s="129"/>
      <c r="P457" s="129"/>
      <c r="Q457" s="129"/>
      <c r="R457" s="129"/>
      <c r="S457" s="129"/>
      <c r="T457" s="119"/>
      <c r="U457" s="130">
        <f t="shared" si="161"/>
        <v>0</v>
      </c>
      <c r="V457" s="130" t="e">
        <f t="shared" si="162"/>
        <v>#DIV/0!</v>
      </c>
      <c r="X457" s="130">
        <f t="shared" si="163"/>
        <v>0</v>
      </c>
      <c r="Y457" s="130">
        <f t="shared" si="164"/>
        <v>0</v>
      </c>
      <c r="Z457" s="130">
        <f t="shared" si="165"/>
        <v>0</v>
      </c>
      <c r="AA457" s="130">
        <f t="shared" si="166"/>
        <v>0</v>
      </c>
      <c r="AB457" s="130">
        <f t="shared" si="167"/>
        <v>0</v>
      </c>
      <c r="AC457" s="130">
        <f t="shared" si="168"/>
        <v>0</v>
      </c>
      <c r="AD457" s="130">
        <f t="shared" si="169"/>
        <v>0</v>
      </c>
      <c r="AE457" s="130">
        <f t="shared" si="170"/>
        <v>0</v>
      </c>
      <c r="AF457" s="130">
        <f t="shared" si="171"/>
        <v>0</v>
      </c>
      <c r="AG457" s="130">
        <f t="shared" si="172"/>
        <v>0</v>
      </c>
      <c r="AH457" s="130">
        <f t="shared" si="173"/>
        <v>0</v>
      </c>
      <c r="AI457" s="130">
        <f t="shared" si="174"/>
        <v>0</v>
      </c>
      <c r="AJ457" s="130">
        <f t="shared" si="175"/>
        <v>0</v>
      </c>
      <c r="AK457" s="130">
        <f t="shared" si="176"/>
        <v>0</v>
      </c>
      <c r="AL457" s="130">
        <f t="shared" si="177"/>
        <v>0</v>
      </c>
      <c r="AM457" s="130">
        <f t="shared" si="178"/>
        <v>0</v>
      </c>
      <c r="AN457" s="130">
        <f t="shared" si="179"/>
        <v>0</v>
      </c>
      <c r="AO457" s="130">
        <f t="shared" si="180"/>
        <v>0</v>
      </c>
      <c r="AR457" s="130">
        <f t="shared" si="181"/>
        <v>0</v>
      </c>
      <c r="AS457" s="130">
        <f t="shared" si="182"/>
        <v>0</v>
      </c>
      <c r="AT457" s="130" t="str">
        <f t="shared" si="183"/>
        <v>Correct</v>
      </c>
      <c r="AV457" s="96" t="str">
        <f>IFERROR(VLOOKUP(Table1[[#This Row],[RespondentID]],'All Data'!$A:$CO,87,FALSE),"unknown")</f>
        <v>unknown</v>
      </c>
      <c r="AW457" s="96" t="str">
        <f>IFERROR(VLOOKUP(Table1[[#This Row],[RespondentID]],'All Data'!$A:$CO,88,FALSE),"unknown")</f>
        <v>unknown</v>
      </c>
      <c r="AX457" s="96" t="str">
        <f>IFERROR(VLOOKUP(Table1[[#This Row],[RespondentID]],'All Data'!$A:$CO,89,FALSE),"unknown")</f>
        <v>unknown</v>
      </c>
      <c r="AY457" s="96" t="str">
        <f>IFERROR(VLOOKUP(Table1[[#This Row],[RespondentID]],'All Data'!$A:$CO,90,FALSE),"unknown")</f>
        <v>unknown</v>
      </c>
      <c r="AZ457" s="96" t="str">
        <f>IFERROR(VLOOKUP(Table1[[#This Row],[RespondentID]],'All Data'!$A:$CO,91,FALSE),"unknown")</f>
        <v>unknown</v>
      </c>
      <c r="BA457" s="96" t="str">
        <f>IFERROR(VLOOKUP(Table1[[#This Row],[RespondentID]],'All Data'!$A:$CO,92,FALSE),"unknown")</f>
        <v>unknown</v>
      </c>
      <c r="BB457" s="96" t="str">
        <f>IFERROR(VLOOKUP(Table1[[#This Row],[RespondentID]],'All Data'!$A:$CO,93,FALSE),"unknown")</f>
        <v>unknown</v>
      </c>
      <c r="BC457" s="96" t="str">
        <f>IFERROR(VLOOKUP(Table1[[#This Row],[RespondentID]],'All Data'!$A:$CW,94,FALSE),"unknown")</f>
        <v>unknown</v>
      </c>
      <c r="BD457" s="96" t="str">
        <f>IFERROR(VLOOKUP(Table1[[#This Row],[RespondentID]],'All Data'!$A:$CW,95,FALSE),"unknown")</f>
        <v>unknown</v>
      </c>
      <c r="BE457" s="96" t="str">
        <f>IFERROR(VLOOKUP(Table1[[#This Row],[RespondentID]],'All Data'!$A:$CW,96,FALSE),"unknown")</f>
        <v>unknown</v>
      </c>
      <c r="BF457" s="96" t="str">
        <f>IFERROR(VLOOKUP(Table1[[#This Row],[RespondentID]],'All Data'!$A:$CW,97,FALSE),"unknown")</f>
        <v>unknown</v>
      </c>
      <c r="BG457" s="96" t="str">
        <f>IFERROR(VLOOKUP(Table1[[#This Row],[RespondentID]],'All Data'!$A:$CW,98,FALSE),"unknown")</f>
        <v>unknown</v>
      </c>
      <c r="BH457" s="96" t="str">
        <f>IFERROR(VLOOKUP(Table1[[#This Row],[RespondentID]],'All Data'!$A:$CW,99,FALSE),"unknown")</f>
        <v>unknown</v>
      </c>
    </row>
    <row r="458" spans="1:60">
      <c r="A458" s="108"/>
      <c r="B458" s="128"/>
      <c r="C458" s="129"/>
      <c r="D458" s="129"/>
      <c r="E458" s="129"/>
      <c r="F458" s="129"/>
      <c r="G458" s="129"/>
      <c r="H458" s="129"/>
      <c r="I458" s="129"/>
      <c r="J458" s="129"/>
      <c r="K458" s="129"/>
      <c r="L458" s="129"/>
      <c r="M458" s="129"/>
      <c r="N458" s="129"/>
      <c r="O458" s="129"/>
      <c r="P458" s="129"/>
      <c r="Q458" s="129"/>
      <c r="R458" s="129"/>
      <c r="S458" s="129"/>
      <c r="T458" s="119"/>
      <c r="U458" s="130">
        <f t="shared" si="161"/>
        <v>0</v>
      </c>
      <c r="V458" s="130" t="e">
        <f t="shared" si="162"/>
        <v>#DIV/0!</v>
      </c>
      <c r="X458" s="130">
        <f t="shared" si="163"/>
        <v>0</v>
      </c>
      <c r="Y458" s="130">
        <f t="shared" si="164"/>
        <v>0</v>
      </c>
      <c r="Z458" s="130">
        <f t="shared" si="165"/>
        <v>0</v>
      </c>
      <c r="AA458" s="130">
        <f t="shared" si="166"/>
        <v>0</v>
      </c>
      <c r="AB458" s="130">
        <f t="shared" si="167"/>
        <v>0</v>
      </c>
      <c r="AC458" s="130">
        <f t="shared" si="168"/>
        <v>0</v>
      </c>
      <c r="AD458" s="130">
        <f t="shared" si="169"/>
        <v>0</v>
      </c>
      <c r="AE458" s="130">
        <f t="shared" si="170"/>
        <v>0</v>
      </c>
      <c r="AF458" s="130">
        <f t="shared" si="171"/>
        <v>0</v>
      </c>
      <c r="AG458" s="130">
        <f t="shared" si="172"/>
        <v>0</v>
      </c>
      <c r="AH458" s="130">
        <f t="shared" si="173"/>
        <v>0</v>
      </c>
      <c r="AI458" s="130">
        <f t="shared" si="174"/>
        <v>0</v>
      </c>
      <c r="AJ458" s="130">
        <f t="shared" si="175"/>
        <v>0</v>
      </c>
      <c r="AK458" s="130">
        <f t="shared" si="176"/>
        <v>0</v>
      </c>
      <c r="AL458" s="130">
        <f t="shared" si="177"/>
        <v>0</v>
      </c>
      <c r="AM458" s="130">
        <f t="shared" si="178"/>
        <v>0</v>
      </c>
      <c r="AN458" s="130">
        <f t="shared" si="179"/>
        <v>0</v>
      </c>
      <c r="AO458" s="130">
        <f t="shared" si="180"/>
        <v>0</v>
      </c>
      <c r="AR458" s="130">
        <f t="shared" si="181"/>
        <v>0</v>
      </c>
      <c r="AS458" s="130">
        <f t="shared" si="182"/>
        <v>0</v>
      </c>
      <c r="AT458" s="130" t="str">
        <f t="shared" si="183"/>
        <v>Correct</v>
      </c>
      <c r="AV458" s="96" t="str">
        <f>IFERROR(VLOOKUP(Table1[[#This Row],[RespondentID]],'All Data'!$A:$CO,87,FALSE),"unknown")</f>
        <v>unknown</v>
      </c>
      <c r="AW458" s="96" t="str">
        <f>IFERROR(VLOOKUP(Table1[[#This Row],[RespondentID]],'All Data'!$A:$CO,88,FALSE),"unknown")</f>
        <v>unknown</v>
      </c>
      <c r="AX458" s="96" t="str">
        <f>IFERROR(VLOOKUP(Table1[[#This Row],[RespondentID]],'All Data'!$A:$CO,89,FALSE),"unknown")</f>
        <v>unknown</v>
      </c>
      <c r="AY458" s="96" t="str">
        <f>IFERROR(VLOOKUP(Table1[[#This Row],[RespondentID]],'All Data'!$A:$CO,90,FALSE),"unknown")</f>
        <v>unknown</v>
      </c>
      <c r="AZ458" s="96" t="str">
        <f>IFERROR(VLOOKUP(Table1[[#This Row],[RespondentID]],'All Data'!$A:$CO,91,FALSE),"unknown")</f>
        <v>unknown</v>
      </c>
      <c r="BA458" s="96" t="str">
        <f>IFERROR(VLOOKUP(Table1[[#This Row],[RespondentID]],'All Data'!$A:$CO,92,FALSE),"unknown")</f>
        <v>unknown</v>
      </c>
      <c r="BB458" s="96" t="str">
        <f>IFERROR(VLOOKUP(Table1[[#This Row],[RespondentID]],'All Data'!$A:$CO,93,FALSE),"unknown")</f>
        <v>unknown</v>
      </c>
      <c r="BC458" s="96" t="str">
        <f>IFERROR(VLOOKUP(Table1[[#This Row],[RespondentID]],'All Data'!$A:$CW,94,FALSE),"unknown")</f>
        <v>unknown</v>
      </c>
      <c r="BD458" s="96" t="str">
        <f>IFERROR(VLOOKUP(Table1[[#This Row],[RespondentID]],'All Data'!$A:$CW,95,FALSE),"unknown")</f>
        <v>unknown</v>
      </c>
      <c r="BE458" s="96" t="str">
        <f>IFERROR(VLOOKUP(Table1[[#This Row],[RespondentID]],'All Data'!$A:$CW,96,FALSE),"unknown")</f>
        <v>unknown</v>
      </c>
      <c r="BF458" s="96" t="str">
        <f>IFERROR(VLOOKUP(Table1[[#This Row],[RespondentID]],'All Data'!$A:$CW,97,FALSE),"unknown")</f>
        <v>unknown</v>
      </c>
      <c r="BG458" s="96" t="str">
        <f>IFERROR(VLOOKUP(Table1[[#This Row],[RespondentID]],'All Data'!$A:$CW,98,FALSE),"unknown")</f>
        <v>unknown</v>
      </c>
      <c r="BH458" s="96" t="str">
        <f>IFERROR(VLOOKUP(Table1[[#This Row],[RespondentID]],'All Data'!$A:$CW,99,FALSE),"unknown")</f>
        <v>unknown</v>
      </c>
    </row>
    <row r="459" spans="1:60">
      <c r="A459" s="108"/>
      <c r="B459" s="128"/>
      <c r="C459" s="129"/>
      <c r="D459" s="129"/>
      <c r="E459" s="129"/>
      <c r="F459" s="129"/>
      <c r="G459" s="129"/>
      <c r="H459" s="129"/>
      <c r="I459" s="129"/>
      <c r="J459" s="129"/>
      <c r="K459" s="129"/>
      <c r="L459" s="129"/>
      <c r="M459" s="129"/>
      <c r="N459" s="129"/>
      <c r="O459" s="129"/>
      <c r="P459" s="129"/>
      <c r="Q459" s="129"/>
      <c r="R459" s="129"/>
      <c r="S459" s="129"/>
      <c r="T459" s="119"/>
      <c r="U459" s="130">
        <f t="shared" si="161"/>
        <v>0</v>
      </c>
      <c r="V459" s="130" t="e">
        <f t="shared" si="162"/>
        <v>#DIV/0!</v>
      </c>
      <c r="X459" s="130">
        <f t="shared" si="163"/>
        <v>0</v>
      </c>
      <c r="Y459" s="130">
        <f t="shared" si="164"/>
        <v>0</v>
      </c>
      <c r="Z459" s="130">
        <f t="shared" si="165"/>
        <v>0</v>
      </c>
      <c r="AA459" s="130">
        <f t="shared" si="166"/>
        <v>0</v>
      </c>
      <c r="AB459" s="130">
        <f t="shared" si="167"/>
        <v>0</v>
      </c>
      <c r="AC459" s="130">
        <f t="shared" si="168"/>
        <v>0</v>
      </c>
      <c r="AD459" s="130">
        <f t="shared" si="169"/>
        <v>0</v>
      </c>
      <c r="AE459" s="130">
        <f t="shared" si="170"/>
        <v>0</v>
      </c>
      <c r="AF459" s="130">
        <f t="shared" si="171"/>
        <v>0</v>
      </c>
      <c r="AG459" s="130">
        <f t="shared" si="172"/>
        <v>0</v>
      </c>
      <c r="AH459" s="130">
        <f t="shared" si="173"/>
        <v>0</v>
      </c>
      <c r="AI459" s="130">
        <f t="shared" si="174"/>
        <v>0</v>
      </c>
      <c r="AJ459" s="130">
        <f t="shared" si="175"/>
        <v>0</v>
      </c>
      <c r="AK459" s="130">
        <f t="shared" si="176"/>
        <v>0</v>
      </c>
      <c r="AL459" s="130">
        <f t="shared" si="177"/>
        <v>0</v>
      </c>
      <c r="AM459" s="130">
        <f t="shared" si="178"/>
        <v>0</v>
      </c>
      <c r="AN459" s="130">
        <f t="shared" si="179"/>
        <v>0</v>
      </c>
      <c r="AO459" s="130">
        <f t="shared" si="180"/>
        <v>0</v>
      </c>
      <c r="AR459" s="130">
        <f t="shared" si="181"/>
        <v>0</v>
      </c>
      <c r="AS459" s="130">
        <f t="shared" si="182"/>
        <v>0</v>
      </c>
      <c r="AT459" s="130" t="str">
        <f t="shared" si="183"/>
        <v>Correct</v>
      </c>
      <c r="AV459" s="96" t="str">
        <f>IFERROR(VLOOKUP(Table1[[#This Row],[RespondentID]],'All Data'!$A:$CO,87,FALSE),"unknown")</f>
        <v>unknown</v>
      </c>
      <c r="AW459" s="96" t="str">
        <f>IFERROR(VLOOKUP(Table1[[#This Row],[RespondentID]],'All Data'!$A:$CO,88,FALSE),"unknown")</f>
        <v>unknown</v>
      </c>
      <c r="AX459" s="96" t="str">
        <f>IFERROR(VLOOKUP(Table1[[#This Row],[RespondentID]],'All Data'!$A:$CO,89,FALSE),"unknown")</f>
        <v>unknown</v>
      </c>
      <c r="AY459" s="96" t="str">
        <f>IFERROR(VLOOKUP(Table1[[#This Row],[RespondentID]],'All Data'!$A:$CO,90,FALSE),"unknown")</f>
        <v>unknown</v>
      </c>
      <c r="AZ459" s="96" t="str">
        <f>IFERROR(VLOOKUP(Table1[[#This Row],[RespondentID]],'All Data'!$A:$CO,91,FALSE),"unknown")</f>
        <v>unknown</v>
      </c>
      <c r="BA459" s="96" t="str">
        <f>IFERROR(VLOOKUP(Table1[[#This Row],[RespondentID]],'All Data'!$A:$CO,92,FALSE),"unknown")</f>
        <v>unknown</v>
      </c>
      <c r="BB459" s="96" t="str">
        <f>IFERROR(VLOOKUP(Table1[[#This Row],[RespondentID]],'All Data'!$A:$CO,93,FALSE),"unknown")</f>
        <v>unknown</v>
      </c>
      <c r="BC459" s="96" t="str">
        <f>IFERROR(VLOOKUP(Table1[[#This Row],[RespondentID]],'All Data'!$A:$CW,94,FALSE),"unknown")</f>
        <v>unknown</v>
      </c>
      <c r="BD459" s="96" t="str">
        <f>IFERROR(VLOOKUP(Table1[[#This Row],[RespondentID]],'All Data'!$A:$CW,95,FALSE),"unknown")</f>
        <v>unknown</v>
      </c>
      <c r="BE459" s="96" t="str">
        <f>IFERROR(VLOOKUP(Table1[[#This Row],[RespondentID]],'All Data'!$A:$CW,96,FALSE),"unknown")</f>
        <v>unknown</v>
      </c>
      <c r="BF459" s="96" t="str">
        <f>IFERROR(VLOOKUP(Table1[[#This Row],[RespondentID]],'All Data'!$A:$CW,97,FALSE),"unknown")</f>
        <v>unknown</v>
      </c>
      <c r="BG459" s="96" t="str">
        <f>IFERROR(VLOOKUP(Table1[[#This Row],[RespondentID]],'All Data'!$A:$CW,98,FALSE),"unknown")</f>
        <v>unknown</v>
      </c>
      <c r="BH459" s="96" t="str">
        <f>IFERROR(VLOOKUP(Table1[[#This Row],[RespondentID]],'All Data'!$A:$CW,99,FALSE),"unknown")</f>
        <v>unknown</v>
      </c>
    </row>
    <row r="460" spans="1:60">
      <c r="A460" s="108"/>
      <c r="B460" s="128"/>
      <c r="C460" s="129"/>
      <c r="D460" s="129"/>
      <c r="E460" s="129"/>
      <c r="F460" s="129"/>
      <c r="G460" s="129"/>
      <c r="H460" s="129"/>
      <c r="I460" s="129"/>
      <c r="J460" s="129"/>
      <c r="K460" s="129"/>
      <c r="L460" s="129"/>
      <c r="M460" s="129"/>
      <c r="N460" s="129"/>
      <c r="O460" s="129"/>
      <c r="P460" s="129"/>
      <c r="Q460" s="129"/>
      <c r="R460" s="129"/>
      <c r="S460" s="129"/>
      <c r="T460" s="119"/>
      <c r="U460" s="130">
        <f t="shared" si="161"/>
        <v>0</v>
      </c>
      <c r="V460" s="130" t="e">
        <f t="shared" si="162"/>
        <v>#DIV/0!</v>
      </c>
      <c r="X460" s="130">
        <f t="shared" si="163"/>
        <v>0</v>
      </c>
      <c r="Y460" s="130">
        <f t="shared" si="164"/>
        <v>0</v>
      </c>
      <c r="Z460" s="130">
        <f t="shared" si="165"/>
        <v>0</v>
      </c>
      <c r="AA460" s="130">
        <f t="shared" si="166"/>
        <v>0</v>
      </c>
      <c r="AB460" s="130">
        <f t="shared" si="167"/>
        <v>0</v>
      </c>
      <c r="AC460" s="130">
        <f t="shared" si="168"/>
        <v>0</v>
      </c>
      <c r="AD460" s="130">
        <f t="shared" si="169"/>
        <v>0</v>
      </c>
      <c r="AE460" s="130">
        <f t="shared" si="170"/>
        <v>0</v>
      </c>
      <c r="AF460" s="130">
        <f t="shared" si="171"/>
        <v>0</v>
      </c>
      <c r="AG460" s="130">
        <f t="shared" si="172"/>
        <v>0</v>
      </c>
      <c r="AH460" s="130">
        <f t="shared" si="173"/>
        <v>0</v>
      </c>
      <c r="AI460" s="130">
        <f t="shared" si="174"/>
        <v>0</v>
      </c>
      <c r="AJ460" s="130">
        <f t="shared" si="175"/>
        <v>0</v>
      </c>
      <c r="AK460" s="130">
        <f t="shared" si="176"/>
        <v>0</v>
      </c>
      <c r="AL460" s="130">
        <f t="shared" si="177"/>
        <v>0</v>
      </c>
      <c r="AM460" s="130">
        <f t="shared" si="178"/>
        <v>0</v>
      </c>
      <c r="AN460" s="130">
        <f t="shared" si="179"/>
        <v>0</v>
      </c>
      <c r="AO460" s="130">
        <f t="shared" si="180"/>
        <v>0</v>
      </c>
      <c r="AR460" s="130">
        <f t="shared" si="181"/>
        <v>0</v>
      </c>
      <c r="AS460" s="130">
        <f t="shared" si="182"/>
        <v>0</v>
      </c>
      <c r="AT460" s="130" t="str">
        <f t="shared" si="183"/>
        <v>Correct</v>
      </c>
      <c r="AV460" s="96" t="str">
        <f>IFERROR(VLOOKUP(Table1[[#This Row],[RespondentID]],'All Data'!$A:$CO,87,FALSE),"unknown")</f>
        <v>unknown</v>
      </c>
      <c r="AW460" s="96" t="str">
        <f>IFERROR(VLOOKUP(Table1[[#This Row],[RespondentID]],'All Data'!$A:$CO,88,FALSE),"unknown")</f>
        <v>unknown</v>
      </c>
      <c r="AX460" s="96" t="str">
        <f>IFERROR(VLOOKUP(Table1[[#This Row],[RespondentID]],'All Data'!$A:$CO,89,FALSE),"unknown")</f>
        <v>unknown</v>
      </c>
      <c r="AY460" s="96" t="str">
        <f>IFERROR(VLOOKUP(Table1[[#This Row],[RespondentID]],'All Data'!$A:$CO,90,FALSE),"unknown")</f>
        <v>unknown</v>
      </c>
      <c r="AZ460" s="96" t="str">
        <f>IFERROR(VLOOKUP(Table1[[#This Row],[RespondentID]],'All Data'!$A:$CO,91,FALSE),"unknown")</f>
        <v>unknown</v>
      </c>
      <c r="BA460" s="96" t="str">
        <f>IFERROR(VLOOKUP(Table1[[#This Row],[RespondentID]],'All Data'!$A:$CO,92,FALSE),"unknown")</f>
        <v>unknown</v>
      </c>
      <c r="BB460" s="96" t="str">
        <f>IFERROR(VLOOKUP(Table1[[#This Row],[RespondentID]],'All Data'!$A:$CO,93,FALSE),"unknown")</f>
        <v>unknown</v>
      </c>
      <c r="BC460" s="96" t="str">
        <f>IFERROR(VLOOKUP(Table1[[#This Row],[RespondentID]],'All Data'!$A:$CW,94,FALSE),"unknown")</f>
        <v>unknown</v>
      </c>
      <c r="BD460" s="96" t="str">
        <f>IFERROR(VLOOKUP(Table1[[#This Row],[RespondentID]],'All Data'!$A:$CW,95,FALSE),"unknown")</f>
        <v>unknown</v>
      </c>
      <c r="BE460" s="96" t="str">
        <f>IFERROR(VLOOKUP(Table1[[#This Row],[RespondentID]],'All Data'!$A:$CW,96,FALSE),"unknown")</f>
        <v>unknown</v>
      </c>
      <c r="BF460" s="96" t="str">
        <f>IFERROR(VLOOKUP(Table1[[#This Row],[RespondentID]],'All Data'!$A:$CW,97,FALSE),"unknown")</f>
        <v>unknown</v>
      </c>
      <c r="BG460" s="96" t="str">
        <f>IFERROR(VLOOKUP(Table1[[#This Row],[RespondentID]],'All Data'!$A:$CW,98,FALSE),"unknown")</f>
        <v>unknown</v>
      </c>
      <c r="BH460" s="96" t="str">
        <f>IFERROR(VLOOKUP(Table1[[#This Row],[RespondentID]],'All Data'!$A:$CW,99,FALSE),"unknown")</f>
        <v>unknown</v>
      </c>
    </row>
    <row r="461" spans="1:60">
      <c r="A461" s="108"/>
      <c r="B461" s="128"/>
      <c r="C461" s="129"/>
      <c r="D461" s="129"/>
      <c r="E461" s="129"/>
      <c r="F461" s="129"/>
      <c r="G461" s="129"/>
      <c r="H461" s="129"/>
      <c r="I461" s="129"/>
      <c r="J461" s="129"/>
      <c r="K461" s="129"/>
      <c r="L461" s="129"/>
      <c r="M461" s="129"/>
      <c r="N461" s="129"/>
      <c r="O461" s="129"/>
      <c r="P461" s="129"/>
      <c r="Q461" s="129"/>
      <c r="R461" s="129"/>
      <c r="S461" s="129"/>
      <c r="T461" s="119"/>
      <c r="U461" s="130">
        <f t="shared" si="161"/>
        <v>0</v>
      </c>
      <c r="V461" s="130" t="e">
        <f t="shared" si="162"/>
        <v>#DIV/0!</v>
      </c>
      <c r="X461" s="130">
        <f t="shared" si="163"/>
        <v>0</v>
      </c>
      <c r="Y461" s="130">
        <f t="shared" si="164"/>
        <v>0</v>
      </c>
      <c r="Z461" s="130">
        <f t="shared" si="165"/>
        <v>0</v>
      </c>
      <c r="AA461" s="130">
        <f t="shared" si="166"/>
        <v>0</v>
      </c>
      <c r="AB461" s="130">
        <f t="shared" si="167"/>
        <v>0</v>
      </c>
      <c r="AC461" s="130">
        <f t="shared" si="168"/>
        <v>0</v>
      </c>
      <c r="AD461" s="130">
        <f t="shared" si="169"/>
        <v>0</v>
      </c>
      <c r="AE461" s="130">
        <f t="shared" si="170"/>
        <v>0</v>
      </c>
      <c r="AF461" s="130">
        <f t="shared" si="171"/>
        <v>0</v>
      </c>
      <c r="AG461" s="130">
        <f t="shared" si="172"/>
        <v>0</v>
      </c>
      <c r="AH461" s="130">
        <f t="shared" si="173"/>
        <v>0</v>
      </c>
      <c r="AI461" s="130">
        <f t="shared" si="174"/>
        <v>0</v>
      </c>
      <c r="AJ461" s="130">
        <f t="shared" si="175"/>
        <v>0</v>
      </c>
      <c r="AK461" s="130">
        <f t="shared" si="176"/>
        <v>0</v>
      </c>
      <c r="AL461" s="130">
        <f t="shared" si="177"/>
        <v>0</v>
      </c>
      <c r="AM461" s="130">
        <f t="shared" si="178"/>
        <v>0</v>
      </c>
      <c r="AN461" s="130">
        <f t="shared" si="179"/>
        <v>0</v>
      </c>
      <c r="AO461" s="130">
        <f t="shared" si="180"/>
        <v>0</v>
      </c>
      <c r="AR461" s="130">
        <f t="shared" si="181"/>
        <v>0</v>
      </c>
      <c r="AS461" s="130">
        <f t="shared" si="182"/>
        <v>0</v>
      </c>
      <c r="AT461" s="130" t="str">
        <f t="shared" si="183"/>
        <v>Correct</v>
      </c>
      <c r="AV461" s="96" t="str">
        <f>IFERROR(VLOOKUP(Table1[[#This Row],[RespondentID]],'All Data'!$A:$CO,87,FALSE),"unknown")</f>
        <v>unknown</v>
      </c>
      <c r="AW461" s="96" t="str">
        <f>IFERROR(VLOOKUP(Table1[[#This Row],[RespondentID]],'All Data'!$A:$CO,88,FALSE),"unknown")</f>
        <v>unknown</v>
      </c>
      <c r="AX461" s="96" t="str">
        <f>IFERROR(VLOOKUP(Table1[[#This Row],[RespondentID]],'All Data'!$A:$CO,89,FALSE),"unknown")</f>
        <v>unknown</v>
      </c>
      <c r="AY461" s="96" t="str">
        <f>IFERROR(VLOOKUP(Table1[[#This Row],[RespondentID]],'All Data'!$A:$CO,90,FALSE),"unknown")</f>
        <v>unknown</v>
      </c>
      <c r="AZ461" s="96" t="str">
        <f>IFERROR(VLOOKUP(Table1[[#This Row],[RespondentID]],'All Data'!$A:$CO,91,FALSE),"unknown")</f>
        <v>unknown</v>
      </c>
      <c r="BA461" s="96" t="str">
        <f>IFERROR(VLOOKUP(Table1[[#This Row],[RespondentID]],'All Data'!$A:$CO,92,FALSE),"unknown")</f>
        <v>unknown</v>
      </c>
      <c r="BB461" s="96" t="str">
        <f>IFERROR(VLOOKUP(Table1[[#This Row],[RespondentID]],'All Data'!$A:$CO,93,FALSE),"unknown")</f>
        <v>unknown</v>
      </c>
      <c r="BC461" s="96" t="str">
        <f>IFERROR(VLOOKUP(Table1[[#This Row],[RespondentID]],'All Data'!$A:$CW,94,FALSE),"unknown")</f>
        <v>unknown</v>
      </c>
      <c r="BD461" s="96" t="str">
        <f>IFERROR(VLOOKUP(Table1[[#This Row],[RespondentID]],'All Data'!$A:$CW,95,FALSE),"unknown")</f>
        <v>unknown</v>
      </c>
      <c r="BE461" s="96" t="str">
        <f>IFERROR(VLOOKUP(Table1[[#This Row],[RespondentID]],'All Data'!$A:$CW,96,FALSE),"unknown")</f>
        <v>unknown</v>
      </c>
      <c r="BF461" s="96" t="str">
        <f>IFERROR(VLOOKUP(Table1[[#This Row],[RespondentID]],'All Data'!$A:$CW,97,FALSE),"unknown")</f>
        <v>unknown</v>
      </c>
      <c r="BG461" s="96" t="str">
        <f>IFERROR(VLOOKUP(Table1[[#This Row],[RespondentID]],'All Data'!$A:$CW,98,FALSE),"unknown")</f>
        <v>unknown</v>
      </c>
      <c r="BH461" s="96" t="str">
        <f>IFERROR(VLOOKUP(Table1[[#This Row],[RespondentID]],'All Data'!$A:$CW,99,FALSE),"unknown")</f>
        <v>unknown</v>
      </c>
    </row>
    <row r="462" spans="1:60">
      <c r="A462" s="108"/>
      <c r="B462" s="128"/>
      <c r="C462" s="129"/>
      <c r="D462" s="129"/>
      <c r="E462" s="129"/>
      <c r="F462" s="129"/>
      <c r="G462" s="129"/>
      <c r="H462" s="129"/>
      <c r="I462" s="129"/>
      <c r="J462" s="129"/>
      <c r="K462" s="129"/>
      <c r="L462" s="129"/>
      <c r="M462" s="129"/>
      <c r="N462" s="129"/>
      <c r="O462" s="129"/>
      <c r="P462" s="129"/>
      <c r="Q462" s="129"/>
      <c r="R462" s="129"/>
      <c r="S462" s="129"/>
      <c r="T462" s="119"/>
      <c r="U462" s="130">
        <f t="shared" ref="U462:U493" si="184">COUNTA(B462:T462)</f>
        <v>0</v>
      </c>
      <c r="V462" s="130" t="e">
        <f t="shared" ref="V462:V493" si="185">3/U462</f>
        <v>#DIV/0!</v>
      </c>
      <c r="X462" s="130">
        <f t="shared" ref="X462:X493" si="186">IF($U462&lt;3,IF($B462=$B$1,1,0),IF($B462=$B$1,$V462,0))</f>
        <v>0</v>
      </c>
      <c r="Y462" s="130">
        <f t="shared" ref="Y462:Y493" si="187">IF($U462&lt;3,IF($C462=$C$1,1,0),IF($C462=$C$1,$V462,0))</f>
        <v>0</v>
      </c>
      <c r="Z462" s="130">
        <f t="shared" ref="Z462:Z493" si="188">IF($U462&lt;3,IF($D462=$D$1,1,0),IF($D462=$D$1,$V462,0))</f>
        <v>0</v>
      </c>
      <c r="AA462" s="130">
        <f t="shared" ref="AA462:AA493" si="189">IF($U462&lt;3,IF($E462=$E$1,1,0),IF($E462=$E$1,$V462,0))</f>
        <v>0</v>
      </c>
      <c r="AB462" s="130">
        <f t="shared" ref="AB462:AB493" si="190">IF($U462&lt;3,IF($F462=$F$1,1,0),IF($F462=$F$1,$V462,0))</f>
        <v>0</v>
      </c>
      <c r="AC462" s="130">
        <f t="shared" ref="AC462:AC493" si="191">IF($U462&lt;3,IF($G462=$G$1,1,0),IF($G462=$G$1,$V462,0))</f>
        <v>0</v>
      </c>
      <c r="AD462" s="130">
        <f t="shared" ref="AD462:AD493" si="192">IF($U462&lt;3,IF($H462=$H$1,1,0),IF($H462=$H$1,$V462,0))</f>
        <v>0</v>
      </c>
      <c r="AE462" s="130">
        <f t="shared" ref="AE462:AE493" si="193">IF($U462&lt;3,IF($I462=$I$1,1,0),IF($I462=$I$1,$V462,0))</f>
        <v>0</v>
      </c>
      <c r="AF462" s="130">
        <f t="shared" ref="AF462:AF493" si="194">IF($U462&lt;3,IF($J462=$J$1,1,0),IF($J462=$J$1,$V462,0))</f>
        <v>0</v>
      </c>
      <c r="AG462" s="130">
        <f t="shared" ref="AG462:AG493" si="195">IF($U462&lt;3,IF($K462=$K$1,1,0),IF($K462=$K$1,$V462,0))</f>
        <v>0</v>
      </c>
      <c r="AH462" s="130">
        <f t="shared" ref="AH462:AH493" si="196">IF($U462&lt;3,IF($L462=$L$1,1,0),IF($L462=$L$1,$V462,0))</f>
        <v>0</v>
      </c>
      <c r="AI462" s="130">
        <f t="shared" ref="AI462:AI493" si="197">IF($U462&lt;3,IF($M462=$M$1,1,0),IF($M462=$M$1,$V462,0))</f>
        <v>0</v>
      </c>
      <c r="AJ462" s="130">
        <f t="shared" ref="AJ462:AJ493" si="198">IF($U462&lt;3,IF($N462=$N$1,1,0),IF($N462=$N$1,$V462,0))</f>
        <v>0</v>
      </c>
      <c r="AK462" s="130">
        <f t="shared" ref="AK462:AK493" si="199">IF($U462&lt;3,IF($O462=$O$1,1,0),IF($O462=$O$1,$V462,0))</f>
        <v>0</v>
      </c>
      <c r="AL462" s="130">
        <f t="shared" ref="AL462:AL493" si="200">IF($U462&lt;3,IF($P462=$P$1,1,0),IF($P462=$P$1,$V462,0))</f>
        <v>0</v>
      </c>
      <c r="AM462" s="130">
        <f t="shared" ref="AM462:AM493" si="201">IF($U462&lt;3,IF($Q462=$Q$1,1,0),IF($Q462=$Q$1,$V462,0))</f>
        <v>0</v>
      </c>
      <c r="AN462" s="130">
        <f t="shared" ref="AN462:AN493" si="202">IF($U462&lt;3,IF($R462=$R$1,1,0),IF($R462=$R$1,$V462,0))</f>
        <v>0</v>
      </c>
      <c r="AO462" s="130">
        <f t="shared" ref="AO462:AO493" si="203">IF($U462&lt;3,IF($S462=$S$1,1,0),IF($S462=$S$1,$V462,0))</f>
        <v>0</v>
      </c>
      <c r="AR462" s="130">
        <f t="shared" ref="AR462:AR493" si="204">SUM(X462:AP462)</f>
        <v>0</v>
      </c>
      <c r="AS462" s="130">
        <f t="shared" ref="AS462:AS493" si="205">U462</f>
        <v>0</v>
      </c>
      <c r="AT462" s="130" t="str">
        <f t="shared" ref="AT462:AT493" si="206">IF(AR462=AS462,"Correct",IF(AR462=3,"Correct","Wrong"))</f>
        <v>Correct</v>
      </c>
      <c r="AV462" s="96" t="str">
        <f>IFERROR(VLOOKUP(Table1[[#This Row],[RespondentID]],'All Data'!$A:$CO,87,FALSE),"unknown")</f>
        <v>unknown</v>
      </c>
      <c r="AW462" s="96" t="str">
        <f>IFERROR(VLOOKUP(Table1[[#This Row],[RespondentID]],'All Data'!$A:$CO,88,FALSE),"unknown")</f>
        <v>unknown</v>
      </c>
      <c r="AX462" s="96" t="str">
        <f>IFERROR(VLOOKUP(Table1[[#This Row],[RespondentID]],'All Data'!$A:$CO,89,FALSE),"unknown")</f>
        <v>unknown</v>
      </c>
      <c r="AY462" s="96" t="str">
        <f>IFERROR(VLOOKUP(Table1[[#This Row],[RespondentID]],'All Data'!$A:$CO,90,FALSE),"unknown")</f>
        <v>unknown</v>
      </c>
      <c r="AZ462" s="96" t="str">
        <f>IFERROR(VLOOKUP(Table1[[#This Row],[RespondentID]],'All Data'!$A:$CO,91,FALSE),"unknown")</f>
        <v>unknown</v>
      </c>
      <c r="BA462" s="96" t="str">
        <f>IFERROR(VLOOKUP(Table1[[#This Row],[RespondentID]],'All Data'!$A:$CO,92,FALSE),"unknown")</f>
        <v>unknown</v>
      </c>
      <c r="BB462" s="96" t="str">
        <f>IFERROR(VLOOKUP(Table1[[#This Row],[RespondentID]],'All Data'!$A:$CO,93,FALSE),"unknown")</f>
        <v>unknown</v>
      </c>
      <c r="BC462" s="96" t="str">
        <f>IFERROR(VLOOKUP(Table1[[#This Row],[RespondentID]],'All Data'!$A:$CW,94,FALSE),"unknown")</f>
        <v>unknown</v>
      </c>
      <c r="BD462" s="96" t="str">
        <f>IFERROR(VLOOKUP(Table1[[#This Row],[RespondentID]],'All Data'!$A:$CW,95,FALSE),"unknown")</f>
        <v>unknown</v>
      </c>
      <c r="BE462" s="96" t="str">
        <f>IFERROR(VLOOKUP(Table1[[#This Row],[RespondentID]],'All Data'!$A:$CW,96,FALSE),"unknown")</f>
        <v>unknown</v>
      </c>
      <c r="BF462" s="96" t="str">
        <f>IFERROR(VLOOKUP(Table1[[#This Row],[RespondentID]],'All Data'!$A:$CW,97,FALSE),"unknown")</f>
        <v>unknown</v>
      </c>
      <c r="BG462" s="96" t="str">
        <f>IFERROR(VLOOKUP(Table1[[#This Row],[RespondentID]],'All Data'!$A:$CW,98,FALSE),"unknown")</f>
        <v>unknown</v>
      </c>
      <c r="BH462" s="96" t="str">
        <f>IFERROR(VLOOKUP(Table1[[#This Row],[RespondentID]],'All Data'!$A:$CW,99,FALSE),"unknown")</f>
        <v>unknown</v>
      </c>
    </row>
    <row r="463" spans="1:60">
      <c r="A463" s="108"/>
      <c r="B463" s="128"/>
      <c r="C463" s="129"/>
      <c r="D463" s="129"/>
      <c r="E463" s="129"/>
      <c r="F463" s="129"/>
      <c r="G463" s="129"/>
      <c r="H463" s="129"/>
      <c r="I463" s="129"/>
      <c r="J463" s="129"/>
      <c r="K463" s="129"/>
      <c r="L463" s="129"/>
      <c r="M463" s="129"/>
      <c r="N463" s="129"/>
      <c r="O463" s="129"/>
      <c r="P463" s="129"/>
      <c r="Q463" s="129"/>
      <c r="R463" s="129"/>
      <c r="S463" s="129"/>
      <c r="T463" s="119"/>
      <c r="U463" s="130">
        <f t="shared" si="184"/>
        <v>0</v>
      </c>
      <c r="V463" s="130" t="e">
        <f t="shared" si="185"/>
        <v>#DIV/0!</v>
      </c>
      <c r="X463" s="130">
        <f t="shared" si="186"/>
        <v>0</v>
      </c>
      <c r="Y463" s="130">
        <f t="shared" si="187"/>
        <v>0</v>
      </c>
      <c r="Z463" s="130">
        <f t="shared" si="188"/>
        <v>0</v>
      </c>
      <c r="AA463" s="130">
        <f t="shared" si="189"/>
        <v>0</v>
      </c>
      <c r="AB463" s="130">
        <f t="shared" si="190"/>
        <v>0</v>
      </c>
      <c r="AC463" s="130">
        <f t="shared" si="191"/>
        <v>0</v>
      </c>
      <c r="AD463" s="130">
        <f t="shared" si="192"/>
        <v>0</v>
      </c>
      <c r="AE463" s="130">
        <f t="shared" si="193"/>
        <v>0</v>
      </c>
      <c r="AF463" s="130">
        <f t="shared" si="194"/>
        <v>0</v>
      </c>
      <c r="AG463" s="130">
        <f t="shared" si="195"/>
        <v>0</v>
      </c>
      <c r="AH463" s="130">
        <f t="shared" si="196"/>
        <v>0</v>
      </c>
      <c r="AI463" s="130">
        <f t="shared" si="197"/>
        <v>0</v>
      </c>
      <c r="AJ463" s="130">
        <f t="shared" si="198"/>
        <v>0</v>
      </c>
      <c r="AK463" s="130">
        <f t="shared" si="199"/>
        <v>0</v>
      </c>
      <c r="AL463" s="130">
        <f t="shared" si="200"/>
        <v>0</v>
      </c>
      <c r="AM463" s="130">
        <f t="shared" si="201"/>
        <v>0</v>
      </c>
      <c r="AN463" s="130">
        <f t="shared" si="202"/>
        <v>0</v>
      </c>
      <c r="AO463" s="130">
        <f t="shared" si="203"/>
        <v>0</v>
      </c>
      <c r="AR463" s="130">
        <f t="shared" si="204"/>
        <v>0</v>
      </c>
      <c r="AS463" s="130">
        <f t="shared" si="205"/>
        <v>0</v>
      </c>
      <c r="AT463" s="130" t="str">
        <f t="shared" si="206"/>
        <v>Correct</v>
      </c>
      <c r="AV463" s="96" t="str">
        <f>IFERROR(VLOOKUP(Table1[[#This Row],[RespondentID]],'All Data'!$A:$CO,87,FALSE),"unknown")</f>
        <v>unknown</v>
      </c>
      <c r="AW463" s="96" t="str">
        <f>IFERROR(VLOOKUP(Table1[[#This Row],[RespondentID]],'All Data'!$A:$CO,88,FALSE),"unknown")</f>
        <v>unknown</v>
      </c>
      <c r="AX463" s="96" t="str">
        <f>IFERROR(VLOOKUP(Table1[[#This Row],[RespondentID]],'All Data'!$A:$CO,89,FALSE),"unknown")</f>
        <v>unknown</v>
      </c>
      <c r="AY463" s="96" t="str">
        <f>IFERROR(VLOOKUP(Table1[[#This Row],[RespondentID]],'All Data'!$A:$CO,90,FALSE),"unknown")</f>
        <v>unknown</v>
      </c>
      <c r="AZ463" s="96" t="str">
        <f>IFERROR(VLOOKUP(Table1[[#This Row],[RespondentID]],'All Data'!$A:$CO,91,FALSE),"unknown")</f>
        <v>unknown</v>
      </c>
      <c r="BA463" s="96" t="str">
        <f>IFERROR(VLOOKUP(Table1[[#This Row],[RespondentID]],'All Data'!$A:$CO,92,FALSE),"unknown")</f>
        <v>unknown</v>
      </c>
      <c r="BB463" s="96" t="str">
        <f>IFERROR(VLOOKUP(Table1[[#This Row],[RespondentID]],'All Data'!$A:$CO,93,FALSE),"unknown")</f>
        <v>unknown</v>
      </c>
      <c r="BC463" s="96" t="str">
        <f>IFERROR(VLOOKUP(Table1[[#This Row],[RespondentID]],'All Data'!$A:$CW,94,FALSE),"unknown")</f>
        <v>unknown</v>
      </c>
      <c r="BD463" s="96" t="str">
        <f>IFERROR(VLOOKUP(Table1[[#This Row],[RespondentID]],'All Data'!$A:$CW,95,FALSE),"unknown")</f>
        <v>unknown</v>
      </c>
      <c r="BE463" s="96" t="str">
        <f>IFERROR(VLOOKUP(Table1[[#This Row],[RespondentID]],'All Data'!$A:$CW,96,FALSE),"unknown")</f>
        <v>unknown</v>
      </c>
      <c r="BF463" s="96" t="str">
        <f>IFERROR(VLOOKUP(Table1[[#This Row],[RespondentID]],'All Data'!$A:$CW,97,FALSE),"unknown")</f>
        <v>unknown</v>
      </c>
      <c r="BG463" s="96" t="str">
        <f>IFERROR(VLOOKUP(Table1[[#This Row],[RespondentID]],'All Data'!$A:$CW,98,FALSE),"unknown")</f>
        <v>unknown</v>
      </c>
      <c r="BH463" s="96" t="str">
        <f>IFERROR(VLOOKUP(Table1[[#This Row],[RespondentID]],'All Data'!$A:$CW,99,FALSE),"unknown")</f>
        <v>unknown</v>
      </c>
    </row>
    <row r="464" spans="1:60">
      <c r="A464" s="108"/>
      <c r="B464" s="128"/>
      <c r="C464" s="129"/>
      <c r="D464" s="129"/>
      <c r="E464" s="129"/>
      <c r="F464" s="129"/>
      <c r="G464" s="129"/>
      <c r="H464" s="129"/>
      <c r="I464" s="129"/>
      <c r="J464" s="129"/>
      <c r="K464" s="129"/>
      <c r="L464" s="129"/>
      <c r="M464" s="129"/>
      <c r="N464" s="129"/>
      <c r="O464" s="129"/>
      <c r="P464" s="129"/>
      <c r="Q464" s="129"/>
      <c r="R464" s="129"/>
      <c r="S464" s="129"/>
      <c r="T464" s="119"/>
      <c r="U464" s="130">
        <f t="shared" si="184"/>
        <v>0</v>
      </c>
      <c r="V464" s="130" t="e">
        <f t="shared" si="185"/>
        <v>#DIV/0!</v>
      </c>
      <c r="X464" s="130">
        <f t="shared" si="186"/>
        <v>0</v>
      </c>
      <c r="Y464" s="130">
        <f t="shared" si="187"/>
        <v>0</v>
      </c>
      <c r="Z464" s="130">
        <f t="shared" si="188"/>
        <v>0</v>
      </c>
      <c r="AA464" s="130">
        <f t="shared" si="189"/>
        <v>0</v>
      </c>
      <c r="AB464" s="130">
        <f t="shared" si="190"/>
        <v>0</v>
      </c>
      <c r="AC464" s="130">
        <f t="shared" si="191"/>
        <v>0</v>
      </c>
      <c r="AD464" s="130">
        <f t="shared" si="192"/>
        <v>0</v>
      </c>
      <c r="AE464" s="130">
        <f t="shared" si="193"/>
        <v>0</v>
      </c>
      <c r="AF464" s="130">
        <f t="shared" si="194"/>
        <v>0</v>
      </c>
      <c r="AG464" s="130">
        <f t="shared" si="195"/>
        <v>0</v>
      </c>
      <c r="AH464" s="130">
        <f t="shared" si="196"/>
        <v>0</v>
      </c>
      <c r="AI464" s="130">
        <f t="shared" si="197"/>
        <v>0</v>
      </c>
      <c r="AJ464" s="130">
        <f t="shared" si="198"/>
        <v>0</v>
      </c>
      <c r="AK464" s="130">
        <f t="shared" si="199"/>
        <v>0</v>
      </c>
      <c r="AL464" s="130">
        <f t="shared" si="200"/>
        <v>0</v>
      </c>
      <c r="AM464" s="130">
        <f t="shared" si="201"/>
        <v>0</v>
      </c>
      <c r="AN464" s="130">
        <f t="shared" si="202"/>
        <v>0</v>
      </c>
      <c r="AO464" s="130">
        <f t="shared" si="203"/>
        <v>0</v>
      </c>
      <c r="AR464" s="130">
        <f t="shared" si="204"/>
        <v>0</v>
      </c>
      <c r="AS464" s="130">
        <f t="shared" si="205"/>
        <v>0</v>
      </c>
      <c r="AT464" s="130" t="str">
        <f t="shared" si="206"/>
        <v>Correct</v>
      </c>
      <c r="AV464" s="96" t="str">
        <f>IFERROR(VLOOKUP(Table1[[#This Row],[RespondentID]],'All Data'!$A:$CO,87,FALSE),"unknown")</f>
        <v>unknown</v>
      </c>
      <c r="AW464" s="96" t="str">
        <f>IFERROR(VLOOKUP(Table1[[#This Row],[RespondentID]],'All Data'!$A:$CO,88,FALSE),"unknown")</f>
        <v>unknown</v>
      </c>
      <c r="AX464" s="96" t="str">
        <f>IFERROR(VLOOKUP(Table1[[#This Row],[RespondentID]],'All Data'!$A:$CO,89,FALSE),"unknown")</f>
        <v>unknown</v>
      </c>
      <c r="AY464" s="96" t="str">
        <f>IFERROR(VLOOKUP(Table1[[#This Row],[RespondentID]],'All Data'!$A:$CO,90,FALSE),"unknown")</f>
        <v>unknown</v>
      </c>
      <c r="AZ464" s="96" t="str">
        <f>IFERROR(VLOOKUP(Table1[[#This Row],[RespondentID]],'All Data'!$A:$CO,91,FALSE),"unknown")</f>
        <v>unknown</v>
      </c>
      <c r="BA464" s="96" t="str">
        <f>IFERROR(VLOOKUP(Table1[[#This Row],[RespondentID]],'All Data'!$A:$CO,92,FALSE),"unknown")</f>
        <v>unknown</v>
      </c>
      <c r="BB464" s="96" t="str">
        <f>IFERROR(VLOOKUP(Table1[[#This Row],[RespondentID]],'All Data'!$A:$CO,93,FALSE),"unknown")</f>
        <v>unknown</v>
      </c>
      <c r="BC464" s="96" t="str">
        <f>IFERROR(VLOOKUP(Table1[[#This Row],[RespondentID]],'All Data'!$A:$CW,94,FALSE),"unknown")</f>
        <v>unknown</v>
      </c>
      <c r="BD464" s="96" t="str">
        <f>IFERROR(VLOOKUP(Table1[[#This Row],[RespondentID]],'All Data'!$A:$CW,95,FALSE),"unknown")</f>
        <v>unknown</v>
      </c>
      <c r="BE464" s="96" t="str">
        <f>IFERROR(VLOOKUP(Table1[[#This Row],[RespondentID]],'All Data'!$A:$CW,96,FALSE),"unknown")</f>
        <v>unknown</v>
      </c>
      <c r="BF464" s="96" t="str">
        <f>IFERROR(VLOOKUP(Table1[[#This Row],[RespondentID]],'All Data'!$A:$CW,97,FALSE),"unknown")</f>
        <v>unknown</v>
      </c>
      <c r="BG464" s="96" t="str">
        <f>IFERROR(VLOOKUP(Table1[[#This Row],[RespondentID]],'All Data'!$A:$CW,98,FALSE),"unknown")</f>
        <v>unknown</v>
      </c>
      <c r="BH464" s="96" t="str">
        <f>IFERROR(VLOOKUP(Table1[[#This Row],[RespondentID]],'All Data'!$A:$CW,99,FALSE),"unknown")</f>
        <v>unknown</v>
      </c>
    </row>
    <row r="465" spans="1:60">
      <c r="A465" s="108"/>
      <c r="B465" s="128"/>
      <c r="C465" s="129"/>
      <c r="D465" s="129"/>
      <c r="E465" s="129"/>
      <c r="F465" s="129"/>
      <c r="G465" s="129"/>
      <c r="H465" s="129"/>
      <c r="I465" s="129"/>
      <c r="J465" s="129"/>
      <c r="K465" s="129"/>
      <c r="L465" s="129"/>
      <c r="M465" s="129"/>
      <c r="N465" s="129"/>
      <c r="O465" s="129"/>
      <c r="P465" s="129"/>
      <c r="Q465" s="129"/>
      <c r="R465" s="129"/>
      <c r="S465" s="129"/>
      <c r="T465" s="119"/>
      <c r="U465" s="130">
        <f t="shared" si="184"/>
        <v>0</v>
      </c>
      <c r="V465" s="130" t="e">
        <f t="shared" si="185"/>
        <v>#DIV/0!</v>
      </c>
      <c r="X465" s="130">
        <f t="shared" si="186"/>
        <v>0</v>
      </c>
      <c r="Y465" s="130">
        <f t="shared" si="187"/>
        <v>0</v>
      </c>
      <c r="Z465" s="130">
        <f t="shared" si="188"/>
        <v>0</v>
      </c>
      <c r="AA465" s="130">
        <f t="shared" si="189"/>
        <v>0</v>
      </c>
      <c r="AB465" s="130">
        <f t="shared" si="190"/>
        <v>0</v>
      </c>
      <c r="AC465" s="130">
        <f t="shared" si="191"/>
        <v>0</v>
      </c>
      <c r="AD465" s="130">
        <f t="shared" si="192"/>
        <v>0</v>
      </c>
      <c r="AE465" s="130">
        <f t="shared" si="193"/>
        <v>0</v>
      </c>
      <c r="AF465" s="130">
        <f t="shared" si="194"/>
        <v>0</v>
      </c>
      <c r="AG465" s="130">
        <f t="shared" si="195"/>
        <v>0</v>
      </c>
      <c r="AH465" s="130">
        <f t="shared" si="196"/>
        <v>0</v>
      </c>
      <c r="AI465" s="130">
        <f t="shared" si="197"/>
        <v>0</v>
      </c>
      <c r="AJ465" s="130">
        <f t="shared" si="198"/>
        <v>0</v>
      </c>
      <c r="AK465" s="130">
        <f t="shared" si="199"/>
        <v>0</v>
      </c>
      <c r="AL465" s="130">
        <f t="shared" si="200"/>
        <v>0</v>
      </c>
      <c r="AM465" s="130">
        <f t="shared" si="201"/>
        <v>0</v>
      </c>
      <c r="AN465" s="130">
        <f t="shared" si="202"/>
        <v>0</v>
      </c>
      <c r="AO465" s="130">
        <f t="shared" si="203"/>
        <v>0</v>
      </c>
      <c r="AR465" s="130">
        <f t="shared" si="204"/>
        <v>0</v>
      </c>
      <c r="AS465" s="130">
        <f t="shared" si="205"/>
        <v>0</v>
      </c>
      <c r="AT465" s="130" t="str">
        <f t="shared" si="206"/>
        <v>Correct</v>
      </c>
      <c r="AV465" s="96" t="str">
        <f>IFERROR(VLOOKUP(Table1[[#This Row],[RespondentID]],'All Data'!$A:$CO,87,FALSE),"unknown")</f>
        <v>unknown</v>
      </c>
      <c r="AW465" s="96" t="str">
        <f>IFERROR(VLOOKUP(Table1[[#This Row],[RespondentID]],'All Data'!$A:$CO,88,FALSE),"unknown")</f>
        <v>unknown</v>
      </c>
      <c r="AX465" s="96" t="str">
        <f>IFERROR(VLOOKUP(Table1[[#This Row],[RespondentID]],'All Data'!$A:$CO,89,FALSE),"unknown")</f>
        <v>unknown</v>
      </c>
      <c r="AY465" s="96" t="str">
        <f>IFERROR(VLOOKUP(Table1[[#This Row],[RespondentID]],'All Data'!$A:$CO,90,FALSE),"unknown")</f>
        <v>unknown</v>
      </c>
      <c r="AZ465" s="96" t="str">
        <f>IFERROR(VLOOKUP(Table1[[#This Row],[RespondentID]],'All Data'!$A:$CO,91,FALSE),"unknown")</f>
        <v>unknown</v>
      </c>
      <c r="BA465" s="96" t="str">
        <f>IFERROR(VLOOKUP(Table1[[#This Row],[RespondentID]],'All Data'!$A:$CO,92,FALSE),"unknown")</f>
        <v>unknown</v>
      </c>
      <c r="BB465" s="96" t="str">
        <f>IFERROR(VLOOKUP(Table1[[#This Row],[RespondentID]],'All Data'!$A:$CO,93,FALSE),"unknown")</f>
        <v>unknown</v>
      </c>
      <c r="BC465" s="96" t="str">
        <f>IFERROR(VLOOKUP(Table1[[#This Row],[RespondentID]],'All Data'!$A:$CW,94,FALSE),"unknown")</f>
        <v>unknown</v>
      </c>
      <c r="BD465" s="96" t="str">
        <f>IFERROR(VLOOKUP(Table1[[#This Row],[RespondentID]],'All Data'!$A:$CW,95,FALSE),"unknown")</f>
        <v>unknown</v>
      </c>
      <c r="BE465" s="96" t="str">
        <f>IFERROR(VLOOKUP(Table1[[#This Row],[RespondentID]],'All Data'!$A:$CW,96,FALSE),"unknown")</f>
        <v>unknown</v>
      </c>
      <c r="BF465" s="96" t="str">
        <f>IFERROR(VLOOKUP(Table1[[#This Row],[RespondentID]],'All Data'!$A:$CW,97,FALSE),"unknown")</f>
        <v>unknown</v>
      </c>
      <c r="BG465" s="96" t="str">
        <f>IFERROR(VLOOKUP(Table1[[#This Row],[RespondentID]],'All Data'!$A:$CW,98,FALSE),"unknown")</f>
        <v>unknown</v>
      </c>
      <c r="BH465" s="96" t="str">
        <f>IFERROR(VLOOKUP(Table1[[#This Row],[RespondentID]],'All Data'!$A:$CW,99,FALSE),"unknown")</f>
        <v>unknown</v>
      </c>
    </row>
    <row r="466" spans="1:60">
      <c r="A466" s="108"/>
      <c r="B466" s="128"/>
      <c r="C466" s="129"/>
      <c r="D466" s="129"/>
      <c r="E466" s="129"/>
      <c r="F466" s="129"/>
      <c r="G466" s="129"/>
      <c r="H466" s="129"/>
      <c r="I466" s="129"/>
      <c r="J466" s="129"/>
      <c r="K466" s="129"/>
      <c r="L466" s="129"/>
      <c r="M466" s="129"/>
      <c r="N466" s="129"/>
      <c r="O466" s="129"/>
      <c r="P466" s="129"/>
      <c r="Q466" s="129"/>
      <c r="R466" s="129"/>
      <c r="S466" s="129"/>
      <c r="T466" s="119"/>
      <c r="U466" s="130">
        <f t="shared" si="184"/>
        <v>0</v>
      </c>
      <c r="V466" s="130" t="e">
        <f t="shared" si="185"/>
        <v>#DIV/0!</v>
      </c>
      <c r="X466" s="130">
        <f t="shared" si="186"/>
        <v>0</v>
      </c>
      <c r="Y466" s="130">
        <f t="shared" si="187"/>
        <v>0</v>
      </c>
      <c r="Z466" s="130">
        <f t="shared" si="188"/>
        <v>0</v>
      </c>
      <c r="AA466" s="130">
        <f t="shared" si="189"/>
        <v>0</v>
      </c>
      <c r="AB466" s="130">
        <f t="shared" si="190"/>
        <v>0</v>
      </c>
      <c r="AC466" s="130">
        <f t="shared" si="191"/>
        <v>0</v>
      </c>
      <c r="AD466" s="130">
        <f t="shared" si="192"/>
        <v>0</v>
      </c>
      <c r="AE466" s="130">
        <f t="shared" si="193"/>
        <v>0</v>
      </c>
      <c r="AF466" s="130">
        <f t="shared" si="194"/>
        <v>0</v>
      </c>
      <c r="AG466" s="130">
        <f t="shared" si="195"/>
        <v>0</v>
      </c>
      <c r="AH466" s="130">
        <f t="shared" si="196"/>
        <v>0</v>
      </c>
      <c r="AI466" s="130">
        <f t="shared" si="197"/>
        <v>0</v>
      </c>
      <c r="AJ466" s="130">
        <f t="shared" si="198"/>
        <v>0</v>
      </c>
      <c r="AK466" s="130">
        <f t="shared" si="199"/>
        <v>0</v>
      </c>
      <c r="AL466" s="130">
        <f t="shared" si="200"/>
        <v>0</v>
      </c>
      <c r="AM466" s="130">
        <f t="shared" si="201"/>
        <v>0</v>
      </c>
      <c r="AN466" s="130">
        <f t="shared" si="202"/>
        <v>0</v>
      </c>
      <c r="AO466" s="130">
        <f t="shared" si="203"/>
        <v>0</v>
      </c>
      <c r="AR466" s="130">
        <f t="shared" si="204"/>
        <v>0</v>
      </c>
      <c r="AS466" s="130">
        <f t="shared" si="205"/>
        <v>0</v>
      </c>
      <c r="AT466" s="130" t="str">
        <f t="shared" si="206"/>
        <v>Correct</v>
      </c>
      <c r="AV466" s="96" t="str">
        <f>IFERROR(VLOOKUP(Table1[[#This Row],[RespondentID]],'All Data'!$A:$CO,87,FALSE),"unknown")</f>
        <v>unknown</v>
      </c>
      <c r="AW466" s="96" t="str">
        <f>IFERROR(VLOOKUP(Table1[[#This Row],[RespondentID]],'All Data'!$A:$CO,88,FALSE),"unknown")</f>
        <v>unknown</v>
      </c>
      <c r="AX466" s="96" t="str">
        <f>IFERROR(VLOOKUP(Table1[[#This Row],[RespondentID]],'All Data'!$A:$CO,89,FALSE),"unknown")</f>
        <v>unknown</v>
      </c>
      <c r="AY466" s="96" t="str">
        <f>IFERROR(VLOOKUP(Table1[[#This Row],[RespondentID]],'All Data'!$A:$CO,90,FALSE),"unknown")</f>
        <v>unknown</v>
      </c>
      <c r="AZ466" s="96" t="str">
        <f>IFERROR(VLOOKUP(Table1[[#This Row],[RespondentID]],'All Data'!$A:$CO,91,FALSE),"unknown")</f>
        <v>unknown</v>
      </c>
      <c r="BA466" s="96" t="str">
        <f>IFERROR(VLOOKUP(Table1[[#This Row],[RespondentID]],'All Data'!$A:$CO,92,FALSE),"unknown")</f>
        <v>unknown</v>
      </c>
      <c r="BB466" s="96" t="str">
        <f>IFERROR(VLOOKUP(Table1[[#This Row],[RespondentID]],'All Data'!$A:$CO,93,FALSE),"unknown")</f>
        <v>unknown</v>
      </c>
      <c r="BC466" s="96" t="str">
        <f>IFERROR(VLOOKUP(Table1[[#This Row],[RespondentID]],'All Data'!$A:$CW,94,FALSE),"unknown")</f>
        <v>unknown</v>
      </c>
      <c r="BD466" s="96" t="str">
        <f>IFERROR(VLOOKUP(Table1[[#This Row],[RespondentID]],'All Data'!$A:$CW,95,FALSE),"unknown")</f>
        <v>unknown</v>
      </c>
      <c r="BE466" s="96" t="str">
        <f>IFERROR(VLOOKUP(Table1[[#This Row],[RespondentID]],'All Data'!$A:$CW,96,FALSE),"unknown")</f>
        <v>unknown</v>
      </c>
      <c r="BF466" s="96" t="str">
        <f>IFERROR(VLOOKUP(Table1[[#This Row],[RespondentID]],'All Data'!$A:$CW,97,FALSE),"unknown")</f>
        <v>unknown</v>
      </c>
      <c r="BG466" s="96" t="str">
        <f>IFERROR(VLOOKUP(Table1[[#This Row],[RespondentID]],'All Data'!$A:$CW,98,FALSE),"unknown")</f>
        <v>unknown</v>
      </c>
      <c r="BH466" s="96" t="str">
        <f>IFERROR(VLOOKUP(Table1[[#This Row],[RespondentID]],'All Data'!$A:$CW,99,FALSE),"unknown")</f>
        <v>unknown</v>
      </c>
    </row>
    <row r="467" spans="1:60">
      <c r="A467" s="108"/>
      <c r="B467" s="128"/>
      <c r="C467" s="129"/>
      <c r="D467" s="129"/>
      <c r="E467" s="129"/>
      <c r="F467" s="129"/>
      <c r="G467" s="129"/>
      <c r="H467" s="129"/>
      <c r="I467" s="129"/>
      <c r="J467" s="129"/>
      <c r="K467" s="129"/>
      <c r="L467" s="129"/>
      <c r="M467" s="129"/>
      <c r="N467" s="129"/>
      <c r="O467" s="129"/>
      <c r="P467" s="129"/>
      <c r="Q467" s="129"/>
      <c r="R467" s="129"/>
      <c r="S467" s="129"/>
      <c r="T467" s="119"/>
      <c r="U467" s="130">
        <f t="shared" si="184"/>
        <v>0</v>
      </c>
      <c r="V467" s="130" t="e">
        <f t="shared" si="185"/>
        <v>#DIV/0!</v>
      </c>
      <c r="X467" s="130">
        <f t="shared" si="186"/>
        <v>0</v>
      </c>
      <c r="Y467" s="130">
        <f t="shared" si="187"/>
        <v>0</v>
      </c>
      <c r="Z467" s="130">
        <f t="shared" si="188"/>
        <v>0</v>
      </c>
      <c r="AA467" s="130">
        <f t="shared" si="189"/>
        <v>0</v>
      </c>
      <c r="AB467" s="130">
        <f t="shared" si="190"/>
        <v>0</v>
      </c>
      <c r="AC467" s="130">
        <f t="shared" si="191"/>
        <v>0</v>
      </c>
      <c r="AD467" s="130">
        <f t="shared" si="192"/>
        <v>0</v>
      </c>
      <c r="AE467" s="130">
        <f t="shared" si="193"/>
        <v>0</v>
      </c>
      <c r="AF467" s="130">
        <f t="shared" si="194"/>
        <v>0</v>
      </c>
      <c r="AG467" s="130">
        <f t="shared" si="195"/>
        <v>0</v>
      </c>
      <c r="AH467" s="130">
        <f t="shared" si="196"/>
        <v>0</v>
      </c>
      <c r="AI467" s="130">
        <f t="shared" si="197"/>
        <v>0</v>
      </c>
      <c r="AJ467" s="130">
        <f t="shared" si="198"/>
        <v>0</v>
      </c>
      <c r="AK467" s="130">
        <f t="shared" si="199"/>
        <v>0</v>
      </c>
      <c r="AL467" s="130">
        <f t="shared" si="200"/>
        <v>0</v>
      </c>
      <c r="AM467" s="130">
        <f t="shared" si="201"/>
        <v>0</v>
      </c>
      <c r="AN467" s="130">
        <f t="shared" si="202"/>
        <v>0</v>
      </c>
      <c r="AO467" s="130">
        <f t="shared" si="203"/>
        <v>0</v>
      </c>
      <c r="AR467" s="130">
        <f t="shared" si="204"/>
        <v>0</v>
      </c>
      <c r="AS467" s="130">
        <f t="shared" si="205"/>
        <v>0</v>
      </c>
      <c r="AT467" s="130" t="str">
        <f t="shared" si="206"/>
        <v>Correct</v>
      </c>
      <c r="AV467" s="96" t="str">
        <f>IFERROR(VLOOKUP(Table1[[#This Row],[RespondentID]],'All Data'!$A:$CO,87,FALSE),"unknown")</f>
        <v>unknown</v>
      </c>
      <c r="AW467" s="96" t="str">
        <f>IFERROR(VLOOKUP(Table1[[#This Row],[RespondentID]],'All Data'!$A:$CO,88,FALSE),"unknown")</f>
        <v>unknown</v>
      </c>
      <c r="AX467" s="96" t="str">
        <f>IFERROR(VLOOKUP(Table1[[#This Row],[RespondentID]],'All Data'!$A:$CO,89,FALSE),"unknown")</f>
        <v>unknown</v>
      </c>
      <c r="AY467" s="96" t="str">
        <f>IFERROR(VLOOKUP(Table1[[#This Row],[RespondentID]],'All Data'!$A:$CO,90,FALSE),"unknown")</f>
        <v>unknown</v>
      </c>
      <c r="AZ467" s="96" t="str">
        <f>IFERROR(VLOOKUP(Table1[[#This Row],[RespondentID]],'All Data'!$A:$CO,91,FALSE),"unknown")</f>
        <v>unknown</v>
      </c>
      <c r="BA467" s="96" t="str">
        <f>IFERROR(VLOOKUP(Table1[[#This Row],[RespondentID]],'All Data'!$A:$CO,92,FALSE),"unknown")</f>
        <v>unknown</v>
      </c>
      <c r="BB467" s="96" t="str">
        <f>IFERROR(VLOOKUP(Table1[[#This Row],[RespondentID]],'All Data'!$A:$CO,93,FALSE),"unknown")</f>
        <v>unknown</v>
      </c>
      <c r="BC467" s="96" t="str">
        <f>IFERROR(VLOOKUP(Table1[[#This Row],[RespondentID]],'All Data'!$A:$CW,94,FALSE),"unknown")</f>
        <v>unknown</v>
      </c>
      <c r="BD467" s="96" t="str">
        <f>IFERROR(VLOOKUP(Table1[[#This Row],[RespondentID]],'All Data'!$A:$CW,95,FALSE),"unknown")</f>
        <v>unknown</v>
      </c>
      <c r="BE467" s="96" t="str">
        <f>IFERROR(VLOOKUP(Table1[[#This Row],[RespondentID]],'All Data'!$A:$CW,96,FALSE),"unknown")</f>
        <v>unknown</v>
      </c>
      <c r="BF467" s="96" t="str">
        <f>IFERROR(VLOOKUP(Table1[[#This Row],[RespondentID]],'All Data'!$A:$CW,97,FALSE),"unknown")</f>
        <v>unknown</v>
      </c>
      <c r="BG467" s="96" t="str">
        <f>IFERROR(VLOOKUP(Table1[[#This Row],[RespondentID]],'All Data'!$A:$CW,98,FALSE),"unknown")</f>
        <v>unknown</v>
      </c>
      <c r="BH467" s="96" t="str">
        <f>IFERROR(VLOOKUP(Table1[[#This Row],[RespondentID]],'All Data'!$A:$CW,99,FALSE),"unknown")</f>
        <v>unknown</v>
      </c>
    </row>
    <row r="468" spans="1:60">
      <c r="A468" s="108"/>
      <c r="B468" s="128"/>
      <c r="C468" s="129"/>
      <c r="D468" s="129"/>
      <c r="E468" s="129"/>
      <c r="F468" s="129"/>
      <c r="G468" s="129"/>
      <c r="H468" s="129"/>
      <c r="I468" s="129"/>
      <c r="J468" s="129"/>
      <c r="K468" s="129"/>
      <c r="L468" s="129"/>
      <c r="M468" s="129"/>
      <c r="N468" s="129"/>
      <c r="O468" s="129"/>
      <c r="P468" s="129"/>
      <c r="Q468" s="129"/>
      <c r="R468" s="129"/>
      <c r="S468" s="129"/>
      <c r="T468" s="119"/>
      <c r="U468" s="130">
        <f t="shared" si="184"/>
        <v>0</v>
      </c>
      <c r="V468" s="130" t="e">
        <f t="shared" si="185"/>
        <v>#DIV/0!</v>
      </c>
      <c r="X468" s="130">
        <f t="shared" si="186"/>
        <v>0</v>
      </c>
      <c r="Y468" s="130">
        <f t="shared" si="187"/>
        <v>0</v>
      </c>
      <c r="Z468" s="130">
        <f t="shared" si="188"/>
        <v>0</v>
      </c>
      <c r="AA468" s="130">
        <f t="shared" si="189"/>
        <v>0</v>
      </c>
      <c r="AB468" s="130">
        <f t="shared" si="190"/>
        <v>0</v>
      </c>
      <c r="AC468" s="130">
        <f t="shared" si="191"/>
        <v>0</v>
      </c>
      <c r="AD468" s="130">
        <f t="shared" si="192"/>
        <v>0</v>
      </c>
      <c r="AE468" s="130">
        <f t="shared" si="193"/>
        <v>0</v>
      </c>
      <c r="AF468" s="130">
        <f t="shared" si="194"/>
        <v>0</v>
      </c>
      <c r="AG468" s="130">
        <f t="shared" si="195"/>
        <v>0</v>
      </c>
      <c r="AH468" s="130">
        <f t="shared" si="196"/>
        <v>0</v>
      </c>
      <c r="AI468" s="130">
        <f t="shared" si="197"/>
        <v>0</v>
      </c>
      <c r="AJ468" s="130">
        <f t="shared" si="198"/>
        <v>0</v>
      </c>
      <c r="AK468" s="130">
        <f t="shared" si="199"/>
        <v>0</v>
      </c>
      <c r="AL468" s="130">
        <f t="shared" si="200"/>
        <v>0</v>
      </c>
      <c r="AM468" s="130">
        <f t="shared" si="201"/>
        <v>0</v>
      </c>
      <c r="AN468" s="130">
        <f t="shared" si="202"/>
        <v>0</v>
      </c>
      <c r="AO468" s="130">
        <f t="shared" si="203"/>
        <v>0</v>
      </c>
      <c r="AR468" s="130">
        <f t="shared" si="204"/>
        <v>0</v>
      </c>
      <c r="AS468" s="130">
        <f t="shared" si="205"/>
        <v>0</v>
      </c>
      <c r="AT468" s="130" t="str">
        <f t="shared" si="206"/>
        <v>Correct</v>
      </c>
      <c r="AV468" s="96" t="str">
        <f>IFERROR(VLOOKUP(Table1[[#This Row],[RespondentID]],'All Data'!$A:$CO,87,FALSE),"unknown")</f>
        <v>unknown</v>
      </c>
      <c r="AW468" s="96" t="str">
        <f>IFERROR(VLOOKUP(Table1[[#This Row],[RespondentID]],'All Data'!$A:$CO,88,FALSE),"unknown")</f>
        <v>unknown</v>
      </c>
      <c r="AX468" s="96" t="str">
        <f>IFERROR(VLOOKUP(Table1[[#This Row],[RespondentID]],'All Data'!$A:$CO,89,FALSE),"unknown")</f>
        <v>unknown</v>
      </c>
      <c r="AY468" s="96" t="str">
        <f>IFERROR(VLOOKUP(Table1[[#This Row],[RespondentID]],'All Data'!$A:$CO,90,FALSE),"unknown")</f>
        <v>unknown</v>
      </c>
      <c r="AZ468" s="96" t="str">
        <f>IFERROR(VLOOKUP(Table1[[#This Row],[RespondentID]],'All Data'!$A:$CO,91,FALSE),"unknown")</f>
        <v>unknown</v>
      </c>
      <c r="BA468" s="96" t="str">
        <f>IFERROR(VLOOKUP(Table1[[#This Row],[RespondentID]],'All Data'!$A:$CO,92,FALSE),"unknown")</f>
        <v>unknown</v>
      </c>
      <c r="BB468" s="96" t="str">
        <f>IFERROR(VLOOKUP(Table1[[#This Row],[RespondentID]],'All Data'!$A:$CO,93,FALSE),"unknown")</f>
        <v>unknown</v>
      </c>
      <c r="BC468" s="96" t="str">
        <f>IFERROR(VLOOKUP(Table1[[#This Row],[RespondentID]],'All Data'!$A:$CW,94,FALSE),"unknown")</f>
        <v>unknown</v>
      </c>
      <c r="BD468" s="96" t="str">
        <f>IFERROR(VLOOKUP(Table1[[#This Row],[RespondentID]],'All Data'!$A:$CW,95,FALSE),"unknown")</f>
        <v>unknown</v>
      </c>
      <c r="BE468" s="96" t="str">
        <f>IFERROR(VLOOKUP(Table1[[#This Row],[RespondentID]],'All Data'!$A:$CW,96,FALSE),"unknown")</f>
        <v>unknown</v>
      </c>
      <c r="BF468" s="96" t="str">
        <f>IFERROR(VLOOKUP(Table1[[#This Row],[RespondentID]],'All Data'!$A:$CW,97,FALSE),"unknown")</f>
        <v>unknown</v>
      </c>
      <c r="BG468" s="96" t="str">
        <f>IFERROR(VLOOKUP(Table1[[#This Row],[RespondentID]],'All Data'!$A:$CW,98,FALSE),"unknown")</f>
        <v>unknown</v>
      </c>
      <c r="BH468" s="96" t="str">
        <f>IFERROR(VLOOKUP(Table1[[#This Row],[RespondentID]],'All Data'!$A:$CW,99,FALSE),"unknown")</f>
        <v>unknown</v>
      </c>
    </row>
    <row r="469" spans="1:60">
      <c r="A469" s="108"/>
      <c r="B469" s="128"/>
      <c r="C469" s="129"/>
      <c r="D469" s="129"/>
      <c r="E469" s="129"/>
      <c r="F469" s="129"/>
      <c r="G469" s="129"/>
      <c r="H469" s="129"/>
      <c r="I469" s="129"/>
      <c r="J469" s="129"/>
      <c r="K469" s="129"/>
      <c r="L469" s="129"/>
      <c r="M469" s="129"/>
      <c r="N469" s="129"/>
      <c r="O469" s="129"/>
      <c r="P469" s="129"/>
      <c r="Q469" s="129"/>
      <c r="R469" s="129"/>
      <c r="S469" s="129"/>
      <c r="T469" s="119"/>
      <c r="U469" s="130">
        <f t="shared" si="184"/>
        <v>0</v>
      </c>
      <c r="V469" s="130" t="e">
        <f t="shared" si="185"/>
        <v>#DIV/0!</v>
      </c>
      <c r="X469" s="130">
        <f t="shared" si="186"/>
        <v>0</v>
      </c>
      <c r="Y469" s="130">
        <f t="shared" si="187"/>
        <v>0</v>
      </c>
      <c r="Z469" s="130">
        <f t="shared" si="188"/>
        <v>0</v>
      </c>
      <c r="AA469" s="130">
        <f t="shared" si="189"/>
        <v>0</v>
      </c>
      <c r="AB469" s="130">
        <f t="shared" si="190"/>
        <v>0</v>
      </c>
      <c r="AC469" s="130">
        <f t="shared" si="191"/>
        <v>0</v>
      </c>
      <c r="AD469" s="130">
        <f t="shared" si="192"/>
        <v>0</v>
      </c>
      <c r="AE469" s="130">
        <f t="shared" si="193"/>
        <v>0</v>
      </c>
      <c r="AF469" s="130">
        <f t="shared" si="194"/>
        <v>0</v>
      </c>
      <c r="AG469" s="130">
        <f t="shared" si="195"/>
        <v>0</v>
      </c>
      <c r="AH469" s="130">
        <f t="shared" si="196"/>
        <v>0</v>
      </c>
      <c r="AI469" s="130">
        <f t="shared" si="197"/>
        <v>0</v>
      </c>
      <c r="AJ469" s="130">
        <f t="shared" si="198"/>
        <v>0</v>
      </c>
      <c r="AK469" s="130">
        <f t="shared" si="199"/>
        <v>0</v>
      </c>
      <c r="AL469" s="130">
        <f t="shared" si="200"/>
        <v>0</v>
      </c>
      <c r="AM469" s="130">
        <f t="shared" si="201"/>
        <v>0</v>
      </c>
      <c r="AN469" s="130">
        <f t="shared" si="202"/>
        <v>0</v>
      </c>
      <c r="AO469" s="130">
        <f t="shared" si="203"/>
        <v>0</v>
      </c>
      <c r="AR469" s="130">
        <f t="shared" si="204"/>
        <v>0</v>
      </c>
      <c r="AS469" s="130">
        <f t="shared" si="205"/>
        <v>0</v>
      </c>
      <c r="AT469" s="130" t="str">
        <f t="shared" si="206"/>
        <v>Correct</v>
      </c>
      <c r="AV469" s="96" t="str">
        <f>IFERROR(VLOOKUP(Table1[[#This Row],[RespondentID]],'All Data'!$A:$CO,87,FALSE),"unknown")</f>
        <v>unknown</v>
      </c>
      <c r="AW469" s="96" t="str">
        <f>IFERROR(VLOOKUP(Table1[[#This Row],[RespondentID]],'All Data'!$A:$CO,88,FALSE),"unknown")</f>
        <v>unknown</v>
      </c>
      <c r="AX469" s="96" t="str">
        <f>IFERROR(VLOOKUP(Table1[[#This Row],[RespondentID]],'All Data'!$A:$CO,89,FALSE),"unknown")</f>
        <v>unknown</v>
      </c>
      <c r="AY469" s="96" t="str">
        <f>IFERROR(VLOOKUP(Table1[[#This Row],[RespondentID]],'All Data'!$A:$CO,90,FALSE),"unknown")</f>
        <v>unknown</v>
      </c>
      <c r="AZ469" s="96" t="str">
        <f>IFERROR(VLOOKUP(Table1[[#This Row],[RespondentID]],'All Data'!$A:$CO,91,FALSE),"unknown")</f>
        <v>unknown</v>
      </c>
      <c r="BA469" s="96" t="str">
        <f>IFERROR(VLOOKUP(Table1[[#This Row],[RespondentID]],'All Data'!$A:$CO,92,FALSE),"unknown")</f>
        <v>unknown</v>
      </c>
      <c r="BB469" s="96" t="str">
        <f>IFERROR(VLOOKUP(Table1[[#This Row],[RespondentID]],'All Data'!$A:$CO,93,FALSE),"unknown")</f>
        <v>unknown</v>
      </c>
      <c r="BC469" s="96" t="str">
        <f>IFERROR(VLOOKUP(Table1[[#This Row],[RespondentID]],'All Data'!$A:$CW,94,FALSE),"unknown")</f>
        <v>unknown</v>
      </c>
      <c r="BD469" s="96" t="str">
        <f>IFERROR(VLOOKUP(Table1[[#This Row],[RespondentID]],'All Data'!$A:$CW,95,FALSE),"unknown")</f>
        <v>unknown</v>
      </c>
      <c r="BE469" s="96" t="str">
        <f>IFERROR(VLOOKUP(Table1[[#This Row],[RespondentID]],'All Data'!$A:$CW,96,FALSE),"unknown")</f>
        <v>unknown</v>
      </c>
      <c r="BF469" s="96" t="str">
        <f>IFERROR(VLOOKUP(Table1[[#This Row],[RespondentID]],'All Data'!$A:$CW,97,FALSE),"unknown")</f>
        <v>unknown</v>
      </c>
      <c r="BG469" s="96" t="str">
        <f>IFERROR(VLOOKUP(Table1[[#This Row],[RespondentID]],'All Data'!$A:$CW,98,FALSE),"unknown")</f>
        <v>unknown</v>
      </c>
      <c r="BH469" s="96" t="str">
        <f>IFERROR(VLOOKUP(Table1[[#This Row],[RespondentID]],'All Data'!$A:$CW,99,FALSE),"unknown")</f>
        <v>unknown</v>
      </c>
    </row>
    <row r="470" spans="1:60">
      <c r="A470" s="108"/>
      <c r="B470" s="128"/>
      <c r="C470" s="129"/>
      <c r="D470" s="129"/>
      <c r="E470" s="129"/>
      <c r="F470" s="129"/>
      <c r="G470" s="129"/>
      <c r="H470" s="129"/>
      <c r="I470" s="129"/>
      <c r="J470" s="129"/>
      <c r="K470" s="129"/>
      <c r="L470" s="129"/>
      <c r="M470" s="129"/>
      <c r="N470" s="129"/>
      <c r="O470" s="129"/>
      <c r="P470" s="129"/>
      <c r="Q470" s="129"/>
      <c r="R470" s="129"/>
      <c r="S470" s="129"/>
      <c r="T470" s="119"/>
      <c r="U470" s="130">
        <f t="shared" si="184"/>
        <v>0</v>
      </c>
      <c r="V470" s="130" t="e">
        <f t="shared" si="185"/>
        <v>#DIV/0!</v>
      </c>
      <c r="X470" s="130">
        <f t="shared" si="186"/>
        <v>0</v>
      </c>
      <c r="Y470" s="130">
        <f t="shared" si="187"/>
        <v>0</v>
      </c>
      <c r="Z470" s="130">
        <f t="shared" si="188"/>
        <v>0</v>
      </c>
      <c r="AA470" s="130">
        <f t="shared" si="189"/>
        <v>0</v>
      </c>
      <c r="AB470" s="130">
        <f t="shared" si="190"/>
        <v>0</v>
      </c>
      <c r="AC470" s="130">
        <f t="shared" si="191"/>
        <v>0</v>
      </c>
      <c r="AD470" s="130">
        <f t="shared" si="192"/>
        <v>0</v>
      </c>
      <c r="AE470" s="130">
        <f t="shared" si="193"/>
        <v>0</v>
      </c>
      <c r="AF470" s="130">
        <f t="shared" si="194"/>
        <v>0</v>
      </c>
      <c r="AG470" s="130">
        <f t="shared" si="195"/>
        <v>0</v>
      </c>
      <c r="AH470" s="130">
        <f t="shared" si="196"/>
        <v>0</v>
      </c>
      <c r="AI470" s="130">
        <f t="shared" si="197"/>
        <v>0</v>
      </c>
      <c r="AJ470" s="130">
        <f t="shared" si="198"/>
        <v>0</v>
      </c>
      <c r="AK470" s="130">
        <f t="shared" si="199"/>
        <v>0</v>
      </c>
      <c r="AL470" s="130">
        <f t="shared" si="200"/>
        <v>0</v>
      </c>
      <c r="AM470" s="130">
        <f t="shared" si="201"/>
        <v>0</v>
      </c>
      <c r="AN470" s="130">
        <f t="shared" si="202"/>
        <v>0</v>
      </c>
      <c r="AO470" s="130">
        <f t="shared" si="203"/>
        <v>0</v>
      </c>
      <c r="AR470" s="130">
        <f t="shared" si="204"/>
        <v>0</v>
      </c>
      <c r="AS470" s="130">
        <f t="shared" si="205"/>
        <v>0</v>
      </c>
      <c r="AT470" s="130" t="str">
        <f t="shared" si="206"/>
        <v>Correct</v>
      </c>
      <c r="AV470" s="96" t="str">
        <f>IFERROR(VLOOKUP(Table1[[#This Row],[RespondentID]],'All Data'!$A:$CO,87,FALSE),"unknown")</f>
        <v>unknown</v>
      </c>
      <c r="AW470" s="96" t="str">
        <f>IFERROR(VLOOKUP(Table1[[#This Row],[RespondentID]],'All Data'!$A:$CO,88,FALSE),"unknown")</f>
        <v>unknown</v>
      </c>
      <c r="AX470" s="96" t="str">
        <f>IFERROR(VLOOKUP(Table1[[#This Row],[RespondentID]],'All Data'!$A:$CO,89,FALSE),"unknown")</f>
        <v>unknown</v>
      </c>
      <c r="AY470" s="96" t="str">
        <f>IFERROR(VLOOKUP(Table1[[#This Row],[RespondentID]],'All Data'!$A:$CO,90,FALSE),"unknown")</f>
        <v>unknown</v>
      </c>
      <c r="AZ470" s="96" t="str">
        <f>IFERROR(VLOOKUP(Table1[[#This Row],[RespondentID]],'All Data'!$A:$CO,91,FALSE),"unknown")</f>
        <v>unknown</v>
      </c>
      <c r="BA470" s="96" t="str">
        <f>IFERROR(VLOOKUP(Table1[[#This Row],[RespondentID]],'All Data'!$A:$CO,92,FALSE),"unknown")</f>
        <v>unknown</v>
      </c>
      <c r="BB470" s="96" t="str">
        <f>IFERROR(VLOOKUP(Table1[[#This Row],[RespondentID]],'All Data'!$A:$CO,93,FALSE),"unknown")</f>
        <v>unknown</v>
      </c>
      <c r="BC470" s="96" t="str">
        <f>IFERROR(VLOOKUP(Table1[[#This Row],[RespondentID]],'All Data'!$A:$CW,94,FALSE),"unknown")</f>
        <v>unknown</v>
      </c>
      <c r="BD470" s="96" t="str">
        <f>IFERROR(VLOOKUP(Table1[[#This Row],[RespondentID]],'All Data'!$A:$CW,95,FALSE),"unknown")</f>
        <v>unknown</v>
      </c>
      <c r="BE470" s="96" t="str">
        <f>IFERROR(VLOOKUP(Table1[[#This Row],[RespondentID]],'All Data'!$A:$CW,96,FALSE),"unknown")</f>
        <v>unknown</v>
      </c>
      <c r="BF470" s="96" t="str">
        <f>IFERROR(VLOOKUP(Table1[[#This Row],[RespondentID]],'All Data'!$A:$CW,97,FALSE),"unknown")</f>
        <v>unknown</v>
      </c>
      <c r="BG470" s="96" t="str">
        <f>IFERROR(VLOOKUP(Table1[[#This Row],[RespondentID]],'All Data'!$A:$CW,98,FALSE),"unknown")</f>
        <v>unknown</v>
      </c>
      <c r="BH470" s="96" t="str">
        <f>IFERROR(VLOOKUP(Table1[[#This Row],[RespondentID]],'All Data'!$A:$CW,99,FALSE),"unknown")</f>
        <v>unknown</v>
      </c>
    </row>
    <row r="471" spans="1:60">
      <c r="A471" s="108"/>
      <c r="B471" s="128"/>
      <c r="C471" s="129"/>
      <c r="D471" s="129"/>
      <c r="E471" s="129"/>
      <c r="F471" s="129"/>
      <c r="G471" s="129"/>
      <c r="H471" s="129"/>
      <c r="I471" s="129"/>
      <c r="J471" s="129"/>
      <c r="K471" s="129"/>
      <c r="L471" s="129"/>
      <c r="M471" s="129"/>
      <c r="N471" s="129"/>
      <c r="O471" s="129"/>
      <c r="P471" s="129"/>
      <c r="Q471" s="129"/>
      <c r="R471" s="129"/>
      <c r="S471" s="129"/>
      <c r="T471" s="119"/>
      <c r="U471" s="130">
        <f t="shared" si="184"/>
        <v>0</v>
      </c>
      <c r="V471" s="130" t="e">
        <f t="shared" si="185"/>
        <v>#DIV/0!</v>
      </c>
      <c r="X471" s="130">
        <f t="shared" si="186"/>
        <v>0</v>
      </c>
      <c r="Y471" s="130">
        <f t="shared" si="187"/>
        <v>0</v>
      </c>
      <c r="Z471" s="130">
        <f t="shared" si="188"/>
        <v>0</v>
      </c>
      <c r="AA471" s="130">
        <f t="shared" si="189"/>
        <v>0</v>
      </c>
      <c r="AB471" s="130">
        <f t="shared" si="190"/>
        <v>0</v>
      </c>
      <c r="AC471" s="130">
        <f t="shared" si="191"/>
        <v>0</v>
      </c>
      <c r="AD471" s="130">
        <f t="shared" si="192"/>
        <v>0</v>
      </c>
      <c r="AE471" s="130">
        <f t="shared" si="193"/>
        <v>0</v>
      </c>
      <c r="AF471" s="130">
        <f t="shared" si="194"/>
        <v>0</v>
      </c>
      <c r="AG471" s="130">
        <f t="shared" si="195"/>
        <v>0</v>
      </c>
      <c r="AH471" s="130">
        <f t="shared" si="196"/>
        <v>0</v>
      </c>
      <c r="AI471" s="130">
        <f t="shared" si="197"/>
        <v>0</v>
      </c>
      <c r="AJ471" s="130">
        <f t="shared" si="198"/>
        <v>0</v>
      </c>
      <c r="AK471" s="130">
        <f t="shared" si="199"/>
        <v>0</v>
      </c>
      <c r="AL471" s="130">
        <f t="shared" si="200"/>
        <v>0</v>
      </c>
      <c r="AM471" s="130">
        <f t="shared" si="201"/>
        <v>0</v>
      </c>
      <c r="AN471" s="130">
        <f t="shared" si="202"/>
        <v>0</v>
      </c>
      <c r="AO471" s="130">
        <f t="shared" si="203"/>
        <v>0</v>
      </c>
      <c r="AR471" s="130">
        <f t="shared" si="204"/>
        <v>0</v>
      </c>
      <c r="AS471" s="130">
        <f t="shared" si="205"/>
        <v>0</v>
      </c>
      <c r="AT471" s="130" t="str">
        <f t="shared" si="206"/>
        <v>Correct</v>
      </c>
      <c r="AV471" s="96" t="str">
        <f>IFERROR(VLOOKUP(Table1[[#This Row],[RespondentID]],'All Data'!$A:$CO,87,FALSE),"unknown")</f>
        <v>unknown</v>
      </c>
      <c r="AW471" s="96" t="str">
        <f>IFERROR(VLOOKUP(Table1[[#This Row],[RespondentID]],'All Data'!$A:$CO,88,FALSE),"unknown")</f>
        <v>unknown</v>
      </c>
      <c r="AX471" s="96" t="str">
        <f>IFERROR(VLOOKUP(Table1[[#This Row],[RespondentID]],'All Data'!$A:$CO,89,FALSE),"unknown")</f>
        <v>unknown</v>
      </c>
      <c r="AY471" s="96" t="str">
        <f>IFERROR(VLOOKUP(Table1[[#This Row],[RespondentID]],'All Data'!$A:$CO,90,FALSE),"unknown")</f>
        <v>unknown</v>
      </c>
      <c r="AZ471" s="96" t="str">
        <f>IFERROR(VLOOKUP(Table1[[#This Row],[RespondentID]],'All Data'!$A:$CO,91,FALSE),"unknown")</f>
        <v>unknown</v>
      </c>
      <c r="BA471" s="96" t="str">
        <f>IFERROR(VLOOKUP(Table1[[#This Row],[RespondentID]],'All Data'!$A:$CO,92,FALSE),"unknown")</f>
        <v>unknown</v>
      </c>
      <c r="BB471" s="96" t="str">
        <f>IFERROR(VLOOKUP(Table1[[#This Row],[RespondentID]],'All Data'!$A:$CO,93,FALSE),"unknown")</f>
        <v>unknown</v>
      </c>
      <c r="BC471" s="96" t="str">
        <f>IFERROR(VLOOKUP(Table1[[#This Row],[RespondentID]],'All Data'!$A:$CW,94,FALSE),"unknown")</f>
        <v>unknown</v>
      </c>
      <c r="BD471" s="96" t="str">
        <f>IFERROR(VLOOKUP(Table1[[#This Row],[RespondentID]],'All Data'!$A:$CW,95,FALSE),"unknown")</f>
        <v>unknown</v>
      </c>
      <c r="BE471" s="96" t="str">
        <f>IFERROR(VLOOKUP(Table1[[#This Row],[RespondentID]],'All Data'!$A:$CW,96,FALSE),"unknown")</f>
        <v>unknown</v>
      </c>
      <c r="BF471" s="96" t="str">
        <f>IFERROR(VLOOKUP(Table1[[#This Row],[RespondentID]],'All Data'!$A:$CW,97,FALSE),"unknown")</f>
        <v>unknown</v>
      </c>
      <c r="BG471" s="96" t="str">
        <f>IFERROR(VLOOKUP(Table1[[#This Row],[RespondentID]],'All Data'!$A:$CW,98,FALSE),"unknown")</f>
        <v>unknown</v>
      </c>
      <c r="BH471" s="96" t="str">
        <f>IFERROR(VLOOKUP(Table1[[#This Row],[RespondentID]],'All Data'!$A:$CW,99,FALSE),"unknown")</f>
        <v>unknown</v>
      </c>
    </row>
    <row r="472" spans="1:60">
      <c r="A472" s="108"/>
      <c r="B472" s="128"/>
      <c r="C472" s="129"/>
      <c r="D472" s="129"/>
      <c r="E472" s="129"/>
      <c r="F472" s="129"/>
      <c r="G472" s="129"/>
      <c r="H472" s="129"/>
      <c r="I472" s="129"/>
      <c r="J472" s="129"/>
      <c r="K472" s="129"/>
      <c r="L472" s="129"/>
      <c r="M472" s="129"/>
      <c r="N472" s="129"/>
      <c r="O472" s="129"/>
      <c r="P472" s="129"/>
      <c r="Q472" s="129"/>
      <c r="R472" s="129"/>
      <c r="S472" s="129"/>
      <c r="T472" s="119"/>
      <c r="U472" s="130">
        <f t="shared" si="184"/>
        <v>0</v>
      </c>
      <c r="V472" s="130" t="e">
        <f t="shared" si="185"/>
        <v>#DIV/0!</v>
      </c>
      <c r="X472" s="130">
        <f t="shared" si="186"/>
        <v>0</v>
      </c>
      <c r="Y472" s="130">
        <f t="shared" si="187"/>
        <v>0</v>
      </c>
      <c r="Z472" s="130">
        <f t="shared" si="188"/>
        <v>0</v>
      </c>
      <c r="AA472" s="130">
        <f t="shared" si="189"/>
        <v>0</v>
      </c>
      <c r="AB472" s="130">
        <f t="shared" si="190"/>
        <v>0</v>
      </c>
      <c r="AC472" s="130">
        <f t="shared" si="191"/>
        <v>0</v>
      </c>
      <c r="AD472" s="130">
        <f t="shared" si="192"/>
        <v>0</v>
      </c>
      <c r="AE472" s="130">
        <f t="shared" si="193"/>
        <v>0</v>
      </c>
      <c r="AF472" s="130">
        <f t="shared" si="194"/>
        <v>0</v>
      </c>
      <c r="AG472" s="130">
        <f t="shared" si="195"/>
        <v>0</v>
      </c>
      <c r="AH472" s="130">
        <f t="shared" si="196"/>
        <v>0</v>
      </c>
      <c r="AI472" s="130">
        <f t="shared" si="197"/>
        <v>0</v>
      </c>
      <c r="AJ472" s="130">
        <f t="shared" si="198"/>
        <v>0</v>
      </c>
      <c r="AK472" s="130">
        <f t="shared" si="199"/>
        <v>0</v>
      </c>
      <c r="AL472" s="130">
        <f t="shared" si="200"/>
        <v>0</v>
      </c>
      <c r="AM472" s="130">
        <f t="shared" si="201"/>
        <v>0</v>
      </c>
      <c r="AN472" s="130">
        <f t="shared" si="202"/>
        <v>0</v>
      </c>
      <c r="AO472" s="130">
        <f t="shared" si="203"/>
        <v>0</v>
      </c>
      <c r="AR472" s="130">
        <f t="shared" si="204"/>
        <v>0</v>
      </c>
      <c r="AS472" s="130">
        <f t="shared" si="205"/>
        <v>0</v>
      </c>
      <c r="AT472" s="130" t="str">
        <f t="shared" si="206"/>
        <v>Correct</v>
      </c>
      <c r="AV472" s="96" t="str">
        <f>IFERROR(VLOOKUP(Table1[[#This Row],[RespondentID]],'All Data'!$A:$CO,87,FALSE),"unknown")</f>
        <v>unknown</v>
      </c>
      <c r="AW472" s="96" t="str">
        <f>IFERROR(VLOOKUP(Table1[[#This Row],[RespondentID]],'All Data'!$A:$CO,88,FALSE),"unknown")</f>
        <v>unknown</v>
      </c>
      <c r="AX472" s="96" t="str">
        <f>IFERROR(VLOOKUP(Table1[[#This Row],[RespondentID]],'All Data'!$A:$CO,89,FALSE),"unknown")</f>
        <v>unknown</v>
      </c>
      <c r="AY472" s="96" t="str">
        <f>IFERROR(VLOOKUP(Table1[[#This Row],[RespondentID]],'All Data'!$A:$CO,90,FALSE),"unknown")</f>
        <v>unknown</v>
      </c>
      <c r="AZ472" s="96" t="str">
        <f>IFERROR(VLOOKUP(Table1[[#This Row],[RespondentID]],'All Data'!$A:$CO,91,FALSE),"unknown")</f>
        <v>unknown</v>
      </c>
      <c r="BA472" s="96" t="str">
        <f>IFERROR(VLOOKUP(Table1[[#This Row],[RespondentID]],'All Data'!$A:$CO,92,FALSE),"unknown")</f>
        <v>unknown</v>
      </c>
      <c r="BB472" s="96" t="str">
        <f>IFERROR(VLOOKUP(Table1[[#This Row],[RespondentID]],'All Data'!$A:$CO,93,FALSE),"unknown")</f>
        <v>unknown</v>
      </c>
      <c r="BC472" s="96" t="str">
        <f>IFERROR(VLOOKUP(Table1[[#This Row],[RespondentID]],'All Data'!$A:$CW,94,FALSE),"unknown")</f>
        <v>unknown</v>
      </c>
      <c r="BD472" s="96" t="str">
        <f>IFERROR(VLOOKUP(Table1[[#This Row],[RespondentID]],'All Data'!$A:$CW,95,FALSE),"unknown")</f>
        <v>unknown</v>
      </c>
      <c r="BE472" s="96" t="str">
        <f>IFERROR(VLOOKUP(Table1[[#This Row],[RespondentID]],'All Data'!$A:$CW,96,FALSE),"unknown")</f>
        <v>unknown</v>
      </c>
      <c r="BF472" s="96" t="str">
        <f>IFERROR(VLOOKUP(Table1[[#This Row],[RespondentID]],'All Data'!$A:$CW,97,FALSE),"unknown")</f>
        <v>unknown</v>
      </c>
      <c r="BG472" s="96" t="str">
        <f>IFERROR(VLOOKUP(Table1[[#This Row],[RespondentID]],'All Data'!$A:$CW,98,FALSE),"unknown")</f>
        <v>unknown</v>
      </c>
      <c r="BH472" s="96" t="str">
        <f>IFERROR(VLOOKUP(Table1[[#This Row],[RespondentID]],'All Data'!$A:$CW,99,FALSE),"unknown")</f>
        <v>unknown</v>
      </c>
    </row>
    <row r="473" spans="1:60">
      <c r="A473" s="108"/>
      <c r="B473" s="128"/>
      <c r="C473" s="129"/>
      <c r="D473" s="129"/>
      <c r="E473" s="129"/>
      <c r="F473" s="129"/>
      <c r="G473" s="129"/>
      <c r="H473" s="129"/>
      <c r="I473" s="129"/>
      <c r="J473" s="129"/>
      <c r="K473" s="129"/>
      <c r="L473" s="129"/>
      <c r="M473" s="129"/>
      <c r="N473" s="129"/>
      <c r="O473" s="129"/>
      <c r="P473" s="129"/>
      <c r="Q473" s="129"/>
      <c r="R473" s="129"/>
      <c r="S473" s="129"/>
      <c r="T473" s="119"/>
      <c r="U473" s="130">
        <f t="shared" si="184"/>
        <v>0</v>
      </c>
      <c r="V473" s="130" t="e">
        <f t="shared" si="185"/>
        <v>#DIV/0!</v>
      </c>
      <c r="X473" s="130">
        <f t="shared" si="186"/>
        <v>0</v>
      </c>
      <c r="Y473" s="130">
        <f t="shared" si="187"/>
        <v>0</v>
      </c>
      <c r="Z473" s="130">
        <f t="shared" si="188"/>
        <v>0</v>
      </c>
      <c r="AA473" s="130">
        <f t="shared" si="189"/>
        <v>0</v>
      </c>
      <c r="AB473" s="130">
        <f t="shared" si="190"/>
        <v>0</v>
      </c>
      <c r="AC473" s="130">
        <f t="shared" si="191"/>
        <v>0</v>
      </c>
      <c r="AD473" s="130">
        <f t="shared" si="192"/>
        <v>0</v>
      </c>
      <c r="AE473" s="130">
        <f t="shared" si="193"/>
        <v>0</v>
      </c>
      <c r="AF473" s="130">
        <f t="shared" si="194"/>
        <v>0</v>
      </c>
      <c r="AG473" s="130">
        <f t="shared" si="195"/>
        <v>0</v>
      </c>
      <c r="AH473" s="130">
        <f t="shared" si="196"/>
        <v>0</v>
      </c>
      <c r="AI473" s="130">
        <f t="shared" si="197"/>
        <v>0</v>
      </c>
      <c r="AJ473" s="130">
        <f t="shared" si="198"/>
        <v>0</v>
      </c>
      <c r="AK473" s="130">
        <f t="shared" si="199"/>
        <v>0</v>
      </c>
      <c r="AL473" s="130">
        <f t="shared" si="200"/>
        <v>0</v>
      </c>
      <c r="AM473" s="130">
        <f t="shared" si="201"/>
        <v>0</v>
      </c>
      <c r="AN473" s="130">
        <f t="shared" si="202"/>
        <v>0</v>
      </c>
      <c r="AO473" s="130">
        <f t="shared" si="203"/>
        <v>0</v>
      </c>
      <c r="AR473" s="130">
        <f t="shared" si="204"/>
        <v>0</v>
      </c>
      <c r="AS473" s="130">
        <f t="shared" si="205"/>
        <v>0</v>
      </c>
      <c r="AT473" s="130" t="str">
        <f t="shared" si="206"/>
        <v>Correct</v>
      </c>
      <c r="AV473" s="96" t="str">
        <f>IFERROR(VLOOKUP(Table1[[#This Row],[RespondentID]],'All Data'!$A:$CO,87,FALSE),"unknown")</f>
        <v>unknown</v>
      </c>
      <c r="AW473" s="96" t="str">
        <f>IFERROR(VLOOKUP(Table1[[#This Row],[RespondentID]],'All Data'!$A:$CO,88,FALSE),"unknown")</f>
        <v>unknown</v>
      </c>
      <c r="AX473" s="96" t="str">
        <f>IFERROR(VLOOKUP(Table1[[#This Row],[RespondentID]],'All Data'!$A:$CO,89,FALSE),"unknown")</f>
        <v>unknown</v>
      </c>
      <c r="AY473" s="96" t="str">
        <f>IFERROR(VLOOKUP(Table1[[#This Row],[RespondentID]],'All Data'!$A:$CO,90,FALSE),"unknown")</f>
        <v>unknown</v>
      </c>
      <c r="AZ473" s="96" t="str">
        <f>IFERROR(VLOOKUP(Table1[[#This Row],[RespondentID]],'All Data'!$A:$CO,91,FALSE),"unknown")</f>
        <v>unknown</v>
      </c>
      <c r="BA473" s="96" t="str">
        <f>IFERROR(VLOOKUP(Table1[[#This Row],[RespondentID]],'All Data'!$A:$CO,92,FALSE),"unknown")</f>
        <v>unknown</v>
      </c>
      <c r="BB473" s="96" t="str">
        <f>IFERROR(VLOOKUP(Table1[[#This Row],[RespondentID]],'All Data'!$A:$CO,93,FALSE),"unknown")</f>
        <v>unknown</v>
      </c>
      <c r="BC473" s="96" t="str">
        <f>IFERROR(VLOOKUP(Table1[[#This Row],[RespondentID]],'All Data'!$A:$CW,94,FALSE),"unknown")</f>
        <v>unknown</v>
      </c>
      <c r="BD473" s="96" t="str">
        <f>IFERROR(VLOOKUP(Table1[[#This Row],[RespondentID]],'All Data'!$A:$CW,95,FALSE),"unknown")</f>
        <v>unknown</v>
      </c>
      <c r="BE473" s="96" t="str">
        <f>IFERROR(VLOOKUP(Table1[[#This Row],[RespondentID]],'All Data'!$A:$CW,96,FALSE),"unknown")</f>
        <v>unknown</v>
      </c>
      <c r="BF473" s="96" t="str">
        <f>IFERROR(VLOOKUP(Table1[[#This Row],[RespondentID]],'All Data'!$A:$CW,97,FALSE),"unknown")</f>
        <v>unknown</v>
      </c>
      <c r="BG473" s="96" t="str">
        <f>IFERROR(VLOOKUP(Table1[[#This Row],[RespondentID]],'All Data'!$A:$CW,98,FALSE),"unknown")</f>
        <v>unknown</v>
      </c>
      <c r="BH473" s="96" t="str">
        <f>IFERROR(VLOOKUP(Table1[[#This Row],[RespondentID]],'All Data'!$A:$CW,99,FALSE),"unknown")</f>
        <v>unknown</v>
      </c>
    </row>
    <row r="474" spans="1:60">
      <c r="A474" s="108"/>
      <c r="B474" s="128"/>
      <c r="C474" s="129"/>
      <c r="D474" s="129"/>
      <c r="E474" s="129"/>
      <c r="F474" s="129"/>
      <c r="G474" s="129"/>
      <c r="H474" s="129"/>
      <c r="I474" s="129"/>
      <c r="J474" s="129"/>
      <c r="K474" s="129"/>
      <c r="L474" s="129"/>
      <c r="M474" s="129"/>
      <c r="N474" s="129"/>
      <c r="O474" s="129"/>
      <c r="P474" s="129"/>
      <c r="Q474" s="129"/>
      <c r="R474" s="129"/>
      <c r="S474" s="129"/>
      <c r="T474" s="119"/>
      <c r="U474" s="130">
        <f t="shared" si="184"/>
        <v>0</v>
      </c>
      <c r="V474" s="130" t="e">
        <f t="shared" si="185"/>
        <v>#DIV/0!</v>
      </c>
      <c r="X474" s="130">
        <f t="shared" si="186"/>
        <v>0</v>
      </c>
      <c r="Y474" s="130">
        <f t="shared" si="187"/>
        <v>0</v>
      </c>
      <c r="Z474" s="130">
        <f t="shared" si="188"/>
        <v>0</v>
      </c>
      <c r="AA474" s="130">
        <f t="shared" si="189"/>
        <v>0</v>
      </c>
      <c r="AB474" s="130">
        <f t="shared" si="190"/>
        <v>0</v>
      </c>
      <c r="AC474" s="130">
        <f t="shared" si="191"/>
        <v>0</v>
      </c>
      <c r="AD474" s="130">
        <f t="shared" si="192"/>
        <v>0</v>
      </c>
      <c r="AE474" s="130">
        <f t="shared" si="193"/>
        <v>0</v>
      </c>
      <c r="AF474" s="130">
        <f t="shared" si="194"/>
        <v>0</v>
      </c>
      <c r="AG474" s="130">
        <f t="shared" si="195"/>
        <v>0</v>
      </c>
      <c r="AH474" s="130">
        <f t="shared" si="196"/>
        <v>0</v>
      </c>
      <c r="AI474" s="130">
        <f t="shared" si="197"/>
        <v>0</v>
      </c>
      <c r="AJ474" s="130">
        <f t="shared" si="198"/>
        <v>0</v>
      </c>
      <c r="AK474" s="130">
        <f t="shared" si="199"/>
        <v>0</v>
      </c>
      <c r="AL474" s="130">
        <f t="shared" si="200"/>
        <v>0</v>
      </c>
      <c r="AM474" s="130">
        <f t="shared" si="201"/>
        <v>0</v>
      </c>
      <c r="AN474" s="130">
        <f t="shared" si="202"/>
        <v>0</v>
      </c>
      <c r="AO474" s="130">
        <f t="shared" si="203"/>
        <v>0</v>
      </c>
      <c r="AR474" s="130">
        <f t="shared" si="204"/>
        <v>0</v>
      </c>
      <c r="AS474" s="130">
        <f t="shared" si="205"/>
        <v>0</v>
      </c>
      <c r="AT474" s="130" t="str">
        <f t="shared" si="206"/>
        <v>Correct</v>
      </c>
      <c r="AV474" s="96" t="str">
        <f>IFERROR(VLOOKUP(Table1[[#This Row],[RespondentID]],'All Data'!$A:$CO,87,FALSE),"unknown")</f>
        <v>unknown</v>
      </c>
      <c r="AW474" s="96" t="str">
        <f>IFERROR(VLOOKUP(Table1[[#This Row],[RespondentID]],'All Data'!$A:$CO,88,FALSE),"unknown")</f>
        <v>unknown</v>
      </c>
      <c r="AX474" s="96" t="str">
        <f>IFERROR(VLOOKUP(Table1[[#This Row],[RespondentID]],'All Data'!$A:$CO,89,FALSE),"unknown")</f>
        <v>unknown</v>
      </c>
      <c r="AY474" s="96" t="str">
        <f>IFERROR(VLOOKUP(Table1[[#This Row],[RespondentID]],'All Data'!$A:$CO,90,FALSE),"unknown")</f>
        <v>unknown</v>
      </c>
      <c r="AZ474" s="96" t="str">
        <f>IFERROR(VLOOKUP(Table1[[#This Row],[RespondentID]],'All Data'!$A:$CO,91,FALSE),"unknown")</f>
        <v>unknown</v>
      </c>
      <c r="BA474" s="96" t="str">
        <f>IFERROR(VLOOKUP(Table1[[#This Row],[RespondentID]],'All Data'!$A:$CO,92,FALSE),"unknown")</f>
        <v>unknown</v>
      </c>
      <c r="BB474" s="96" t="str">
        <f>IFERROR(VLOOKUP(Table1[[#This Row],[RespondentID]],'All Data'!$A:$CO,93,FALSE),"unknown")</f>
        <v>unknown</v>
      </c>
      <c r="BC474" s="96" t="str">
        <f>IFERROR(VLOOKUP(Table1[[#This Row],[RespondentID]],'All Data'!$A:$CW,94,FALSE),"unknown")</f>
        <v>unknown</v>
      </c>
      <c r="BD474" s="96" t="str">
        <f>IFERROR(VLOOKUP(Table1[[#This Row],[RespondentID]],'All Data'!$A:$CW,95,FALSE),"unknown")</f>
        <v>unknown</v>
      </c>
      <c r="BE474" s="96" t="str">
        <f>IFERROR(VLOOKUP(Table1[[#This Row],[RespondentID]],'All Data'!$A:$CW,96,FALSE),"unknown")</f>
        <v>unknown</v>
      </c>
      <c r="BF474" s="96" t="str">
        <f>IFERROR(VLOOKUP(Table1[[#This Row],[RespondentID]],'All Data'!$A:$CW,97,FALSE),"unknown")</f>
        <v>unknown</v>
      </c>
      <c r="BG474" s="96" t="str">
        <f>IFERROR(VLOOKUP(Table1[[#This Row],[RespondentID]],'All Data'!$A:$CW,98,FALSE),"unknown")</f>
        <v>unknown</v>
      </c>
      <c r="BH474" s="96" t="str">
        <f>IFERROR(VLOOKUP(Table1[[#This Row],[RespondentID]],'All Data'!$A:$CW,99,FALSE),"unknown")</f>
        <v>unknown</v>
      </c>
    </row>
    <row r="475" spans="1:60">
      <c r="A475" s="108"/>
      <c r="B475" s="128"/>
      <c r="C475" s="129"/>
      <c r="D475" s="129"/>
      <c r="E475" s="129"/>
      <c r="F475" s="129"/>
      <c r="G475" s="129"/>
      <c r="H475" s="129"/>
      <c r="I475" s="129"/>
      <c r="J475" s="129"/>
      <c r="K475" s="129"/>
      <c r="L475" s="129"/>
      <c r="M475" s="129"/>
      <c r="N475" s="129"/>
      <c r="O475" s="129"/>
      <c r="P475" s="129"/>
      <c r="Q475" s="129"/>
      <c r="R475" s="129"/>
      <c r="S475" s="129"/>
      <c r="T475" s="119"/>
      <c r="U475" s="130">
        <f t="shared" si="184"/>
        <v>0</v>
      </c>
      <c r="V475" s="130" t="e">
        <f t="shared" si="185"/>
        <v>#DIV/0!</v>
      </c>
      <c r="X475" s="130">
        <f t="shared" si="186"/>
        <v>0</v>
      </c>
      <c r="Y475" s="130">
        <f t="shared" si="187"/>
        <v>0</v>
      </c>
      <c r="Z475" s="130">
        <f t="shared" si="188"/>
        <v>0</v>
      </c>
      <c r="AA475" s="130">
        <f t="shared" si="189"/>
        <v>0</v>
      </c>
      <c r="AB475" s="130">
        <f t="shared" si="190"/>
        <v>0</v>
      </c>
      <c r="AC475" s="130">
        <f t="shared" si="191"/>
        <v>0</v>
      </c>
      <c r="AD475" s="130">
        <f t="shared" si="192"/>
        <v>0</v>
      </c>
      <c r="AE475" s="130">
        <f t="shared" si="193"/>
        <v>0</v>
      </c>
      <c r="AF475" s="130">
        <f t="shared" si="194"/>
        <v>0</v>
      </c>
      <c r="AG475" s="130">
        <f t="shared" si="195"/>
        <v>0</v>
      </c>
      <c r="AH475" s="130">
        <f t="shared" si="196"/>
        <v>0</v>
      </c>
      <c r="AI475" s="130">
        <f t="shared" si="197"/>
        <v>0</v>
      </c>
      <c r="AJ475" s="130">
        <f t="shared" si="198"/>
        <v>0</v>
      </c>
      <c r="AK475" s="130">
        <f t="shared" si="199"/>
        <v>0</v>
      </c>
      <c r="AL475" s="130">
        <f t="shared" si="200"/>
        <v>0</v>
      </c>
      <c r="AM475" s="130">
        <f t="shared" si="201"/>
        <v>0</v>
      </c>
      <c r="AN475" s="130">
        <f t="shared" si="202"/>
        <v>0</v>
      </c>
      <c r="AO475" s="130">
        <f t="shared" si="203"/>
        <v>0</v>
      </c>
      <c r="AR475" s="130">
        <f t="shared" si="204"/>
        <v>0</v>
      </c>
      <c r="AS475" s="130">
        <f t="shared" si="205"/>
        <v>0</v>
      </c>
      <c r="AT475" s="130" t="str">
        <f t="shared" si="206"/>
        <v>Correct</v>
      </c>
      <c r="AV475" s="96" t="str">
        <f>IFERROR(VLOOKUP(Table1[[#This Row],[RespondentID]],'All Data'!$A:$CO,87,FALSE),"unknown")</f>
        <v>unknown</v>
      </c>
      <c r="AW475" s="96" t="str">
        <f>IFERROR(VLOOKUP(Table1[[#This Row],[RespondentID]],'All Data'!$A:$CO,88,FALSE),"unknown")</f>
        <v>unknown</v>
      </c>
      <c r="AX475" s="96" t="str">
        <f>IFERROR(VLOOKUP(Table1[[#This Row],[RespondentID]],'All Data'!$A:$CO,89,FALSE),"unknown")</f>
        <v>unknown</v>
      </c>
      <c r="AY475" s="96" t="str">
        <f>IFERROR(VLOOKUP(Table1[[#This Row],[RespondentID]],'All Data'!$A:$CO,90,FALSE),"unknown")</f>
        <v>unknown</v>
      </c>
      <c r="AZ475" s="96" t="str">
        <f>IFERROR(VLOOKUP(Table1[[#This Row],[RespondentID]],'All Data'!$A:$CO,91,FALSE),"unknown")</f>
        <v>unknown</v>
      </c>
      <c r="BA475" s="96" t="str">
        <f>IFERROR(VLOOKUP(Table1[[#This Row],[RespondentID]],'All Data'!$A:$CO,92,FALSE),"unknown")</f>
        <v>unknown</v>
      </c>
      <c r="BB475" s="96" t="str">
        <f>IFERROR(VLOOKUP(Table1[[#This Row],[RespondentID]],'All Data'!$A:$CO,93,FALSE),"unknown")</f>
        <v>unknown</v>
      </c>
      <c r="BC475" s="96" t="str">
        <f>IFERROR(VLOOKUP(Table1[[#This Row],[RespondentID]],'All Data'!$A:$CW,94,FALSE),"unknown")</f>
        <v>unknown</v>
      </c>
      <c r="BD475" s="96" t="str">
        <f>IFERROR(VLOOKUP(Table1[[#This Row],[RespondentID]],'All Data'!$A:$CW,95,FALSE),"unknown")</f>
        <v>unknown</v>
      </c>
      <c r="BE475" s="96" t="str">
        <f>IFERROR(VLOOKUP(Table1[[#This Row],[RespondentID]],'All Data'!$A:$CW,96,FALSE),"unknown")</f>
        <v>unknown</v>
      </c>
      <c r="BF475" s="96" t="str">
        <f>IFERROR(VLOOKUP(Table1[[#This Row],[RespondentID]],'All Data'!$A:$CW,97,FALSE),"unknown")</f>
        <v>unknown</v>
      </c>
      <c r="BG475" s="96" t="str">
        <f>IFERROR(VLOOKUP(Table1[[#This Row],[RespondentID]],'All Data'!$A:$CW,98,FALSE),"unknown")</f>
        <v>unknown</v>
      </c>
      <c r="BH475" s="96" t="str">
        <f>IFERROR(VLOOKUP(Table1[[#This Row],[RespondentID]],'All Data'!$A:$CW,99,FALSE),"unknown")</f>
        <v>unknown</v>
      </c>
    </row>
    <row r="476" spans="1:60">
      <c r="A476" s="108"/>
      <c r="B476" s="128"/>
      <c r="C476" s="129"/>
      <c r="D476" s="129"/>
      <c r="E476" s="129"/>
      <c r="F476" s="129"/>
      <c r="G476" s="129"/>
      <c r="H476" s="129"/>
      <c r="I476" s="129"/>
      <c r="J476" s="129"/>
      <c r="K476" s="129"/>
      <c r="L476" s="129"/>
      <c r="M476" s="129"/>
      <c r="N476" s="129"/>
      <c r="O476" s="129"/>
      <c r="P476" s="129"/>
      <c r="Q476" s="129"/>
      <c r="R476" s="129"/>
      <c r="S476" s="129"/>
      <c r="T476" s="119"/>
      <c r="U476" s="130">
        <f t="shared" si="184"/>
        <v>0</v>
      </c>
      <c r="V476" s="130" t="e">
        <f t="shared" si="185"/>
        <v>#DIV/0!</v>
      </c>
      <c r="X476" s="130">
        <f t="shared" si="186"/>
        <v>0</v>
      </c>
      <c r="Y476" s="130">
        <f t="shared" si="187"/>
        <v>0</v>
      </c>
      <c r="Z476" s="130">
        <f t="shared" si="188"/>
        <v>0</v>
      </c>
      <c r="AA476" s="130">
        <f t="shared" si="189"/>
        <v>0</v>
      </c>
      <c r="AB476" s="130">
        <f t="shared" si="190"/>
        <v>0</v>
      </c>
      <c r="AC476" s="130">
        <f t="shared" si="191"/>
        <v>0</v>
      </c>
      <c r="AD476" s="130">
        <f t="shared" si="192"/>
        <v>0</v>
      </c>
      <c r="AE476" s="130">
        <f t="shared" si="193"/>
        <v>0</v>
      </c>
      <c r="AF476" s="130">
        <f t="shared" si="194"/>
        <v>0</v>
      </c>
      <c r="AG476" s="130">
        <f t="shared" si="195"/>
        <v>0</v>
      </c>
      <c r="AH476" s="130">
        <f t="shared" si="196"/>
        <v>0</v>
      </c>
      <c r="AI476" s="130">
        <f t="shared" si="197"/>
        <v>0</v>
      </c>
      <c r="AJ476" s="130">
        <f t="shared" si="198"/>
        <v>0</v>
      </c>
      <c r="AK476" s="130">
        <f t="shared" si="199"/>
        <v>0</v>
      </c>
      <c r="AL476" s="130">
        <f t="shared" si="200"/>
        <v>0</v>
      </c>
      <c r="AM476" s="130">
        <f t="shared" si="201"/>
        <v>0</v>
      </c>
      <c r="AN476" s="130">
        <f t="shared" si="202"/>
        <v>0</v>
      </c>
      <c r="AO476" s="130">
        <f t="shared" si="203"/>
        <v>0</v>
      </c>
      <c r="AR476" s="130">
        <f t="shared" si="204"/>
        <v>0</v>
      </c>
      <c r="AS476" s="130">
        <f t="shared" si="205"/>
        <v>0</v>
      </c>
      <c r="AT476" s="130" t="str">
        <f t="shared" si="206"/>
        <v>Correct</v>
      </c>
      <c r="AV476" s="96" t="str">
        <f>IFERROR(VLOOKUP(Table1[[#This Row],[RespondentID]],'All Data'!$A:$CO,87,FALSE),"unknown")</f>
        <v>unknown</v>
      </c>
      <c r="AW476" s="96" t="str">
        <f>IFERROR(VLOOKUP(Table1[[#This Row],[RespondentID]],'All Data'!$A:$CO,88,FALSE),"unknown")</f>
        <v>unknown</v>
      </c>
      <c r="AX476" s="96" t="str">
        <f>IFERROR(VLOOKUP(Table1[[#This Row],[RespondentID]],'All Data'!$A:$CO,89,FALSE),"unknown")</f>
        <v>unknown</v>
      </c>
      <c r="AY476" s="96" t="str">
        <f>IFERROR(VLOOKUP(Table1[[#This Row],[RespondentID]],'All Data'!$A:$CO,90,FALSE),"unknown")</f>
        <v>unknown</v>
      </c>
      <c r="AZ476" s="96" t="str">
        <f>IFERROR(VLOOKUP(Table1[[#This Row],[RespondentID]],'All Data'!$A:$CO,91,FALSE),"unknown")</f>
        <v>unknown</v>
      </c>
      <c r="BA476" s="96" t="str">
        <f>IFERROR(VLOOKUP(Table1[[#This Row],[RespondentID]],'All Data'!$A:$CO,92,FALSE),"unknown")</f>
        <v>unknown</v>
      </c>
      <c r="BB476" s="96" t="str">
        <f>IFERROR(VLOOKUP(Table1[[#This Row],[RespondentID]],'All Data'!$A:$CO,93,FALSE),"unknown")</f>
        <v>unknown</v>
      </c>
      <c r="BC476" s="96" t="str">
        <f>IFERROR(VLOOKUP(Table1[[#This Row],[RespondentID]],'All Data'!$A:$CW,94,FALSE),"unknown")</f>
        <v>unknown</v>
      </c>
      <c r="BD476" s="96" t="str">
        <f>IFERROR(VLOOKUP(Table1[[#This Row],[RespondentID]],'All Data'!$A:$CW,95,FALSE),"unknown")</f>
        <v>unknown</v>
      </c>
      <c r="BE476" s="96" t="str">
        <f>IFERROR(VLOOKUP(Table1[[#This Row],[RespondentID]],'All Data'!$A:$CW,96,FALSE),"unknown")</f>
        <v>unknown</v>
      </c>
      <c r="BF476" s="96" t="str">
        <f>IFERROR(VLOOKUP(Table1[[#This Row],[RespondentID]],'All Data'!$A:$CW,97,FALSE),"unknown")</f>
        <v>unknown</v>
      </c>
      <c r="BG476" s="96" t="str">
        <f>IFERROR(VLOOKUP(Table1[[#This Row],[RespondentID]],'All Data'!$A:$CW,98,FALSE),"unknown")</f>
        <v>unknown</v>
      </c>
      <c r="BH476" s="96" t="str">
        <f>IFERROR(VLOOKUP(Table1[[#This Row],[RespondentID]],'All Data'!$A:$CW,99,FALSE),"unknown")</f>
        <v>unknown</v>
      </c>
    </row>
    <row r="477" spans="1:60">
      <c r="A477" s="108"/>
      <c r="B477" s="128"/>
      <c r="C477" s="129"/>
      <c r="D477" s="129"/>
      <c r="E477" s="129"/>
      <c r="F477" s="129"/>
      <c r="G477" s="129"/>
      <c r="H477" s="129"/>
      <c r="I477" s="129"/>
      <c r="J477" s="129"/>
      <c r="K477" s="129"/>
      <c r="L477" s="129"/>
      <c r="M477" s="129"/>
      <c r="N477" s="129"/>
      <c r="O477" s="129"/>
      <c r="P477" s="129"/>
      <c r="Q477" s="129"/>
      <c r="R477" s="129"/>
      <c r="S477" s="129"/>
      <c r="T477" s="119"/>
      <c r="U477" s="130">
        <f t="shared" si="184"/>
        <v>0</v>
      </c>
      <c r="V477" s="130" t="e">
        <f t="shared" si="185"/>
        <v>#DIV/0!</v>
      </c>
      <c r="X477" s="130">
        <f t="shared" si="186"/>
        <v>0</v>
      </c>
      <c r="Y477" s="130">
        <f t="shared" si="187"/>
        <v>0</v>
      </c>
      <c r="Z477" s="130">
        <f t="shared" si="188"/>
        <v>0</v>
      </c>
      <c r="AA477" s="130">
        <f t="shared" si="189"/>
        <v>0</v>
      </c>
      <c r="AB477" s="130">
        <f t="shared" si="190"/>
        <v>0</v>
      </c>
      <c r="AC477" s="130">
        <f t="shared" si="191"/>
        <v>0</v>
      </c>
      <c r="AD477" s="130">
        <f t="shared" si="192"/>
        <v>0</v>
      </c>
      <c r="AE477" s="130">
        <f t="shared" si="193"/>
        <v>0</v>
      </c>
      <c r="AF477" s="130">
        <f t="shared" si="194"/>
        <v>0</v>
      </c>
      <c r="AG477" s="130">
        <f t="shared" si="195"/>
        <v>0</v>
      </c>
      <c r="AH477" s="130">
        <f t="shared" si="196"/>
        <v>0</v>
      </c>
      <c r="AI477" s="130">
        <f t="shared" si="197"/>
        <v>0</v>
      </c>
      <c r="AJ477" s="130">
        <f t="shared" si="198"/>
        <v>0</v>
      </c>
      <c r="AK477" s="130">
        <f t="shared" si="199"/>
        <v>0</v>
      </c>
      <c r="AL477" s="130">
        <f t="shared" si="200"/>
        <v>0</v>
      </c>
      <c r="AM477" s="130">
        <f t="shared" si="201"/>
        <v>0</v>
      </c>
      <c r="AN477" s="130">
        <f t="shared" si="202"/>
        <v>0</v>
      </c>
      <c r="AO477" s="130">
        <f t="shared" si="203"/>
        <v>0</v>
      </c>
      <c r="AR477" s="130">
        <f t="shared" si="204"/>
        <v>0</v>
      </c>
      <c r="AS477" s="130">
        <f t="shared" si="205"/>
        <v>0</v>
      </c>
      <c r="AT477" s="130" t="str">
        <f t="shared" si="206"/>
        <v>Correct</v>
      </c>
      <c r="AV477" s="96" t="str">
        <f>IFERROR(VLOOKUP(Table1[[#This Row],[RespondentID]],'All Data'!$A:$CO,87,FALSE),"unknown")</f>
        <v>unknown</v>
      </c>
      <c r="AW477" s="96" t="str">
        <f>IFERROR(VLOOKUP(Table1[[#This Row],[RespondentID]],'All Data'!$A:$CO,88,FALSE),"unknown")</f>
        <v>unknown</v>
      </c>
      <c r="AX477" s="96" t="str">
        <f>IFERROR(VLOOKUP(Table1[[#This Row],[RespondentID]],'All Data'!$A:$CO,89,FALSE),"unknown")</f>
        <v>unknown</v>
      </c>
      <c r="AY477" s="96" t="str">
        <f>IFERROR(VLOOKUP(Table1[[#This Row],[RespondentID]],'All Data'!$A:$CO,90,FALSE),"unknown")</f>
        <v>unknown</v>
      </c>
      <c r="AZ477" s="96" t="str">
        <f>IFERROR(VLOOKUP(Table1[[#This Row],[RespondentID]],'All Data'!$A:$CO,91,FALSE),"unknown")</f>
        <v>unknown</v>
      </c>
      <c r="BA477" s="96" t="str">
        <f>IFERROR(VLOOKUP(Table1[[#This Row],[RespondentID]],'All Data'!$A:$CO,92,FALSE),"unknown")</f>
        <v>unknown</v>
      </c>
      <c r="BB477" s="96" t="str">
        <f>IFERROR(VLOOKUP(Table1[[#This Row],[RespondentID]],'All Data'!$A:$CO,93,FALSE),"unknown")</f>
        <v>unknown</v>
      </c>
      <c r="BC477" s="96" t="str">
        <f>IFERROR(VLOOKUP(Table1[[#This Row],[RespondentID]],'All Data'!$A:$CW,94,FALSE),"unknown")</f>
        <v>unknown</v>
      </c>
      <c r="BD477" s="96" t="str">
        <f>IFERROR(VLOOKUP(Table1[[#This Row],[RespondentID]],'All Data'!$A:$CW,95,FALSE),"unknown")</f>
        <v>unknown</v>
      </c>
      <c r="BE477" s="96" t="str">
        <f>IFERROR(VLOOKUP(Table1[[#This Row],[RespondentID]],'All Data'!$A:$CW,96,FALSE),"unknown")</f>
        <v>unknown</v>
      </c>
      <c r="BF477" s="96" t="str">
        <f>IFERROR(VLOOKUP(Table1[[#This Row],[RespondentID]],'All Data'!$A:$CW,97,FALSE),"unknown")</f>
        <v>unknown</v>
      </c>
      <c r="BG477" s="96" t="str">
        <f>IFERROR(VLOOKUP(Table1[[#This Row],[RespondentID]],'All Data'!$A:$CW,98,FALSE),"unknown")</f>
        <v>unknown</v>
      </c>
      <c r="BH477" s="96" t="str">
        <f>IFERROR(VLOOKUP(Table1[[#This Row],[RespondentID]],'All Data'!$A:$CW,99,FALSE),"unknown")</f>
        <v>unknown</v>
      </c>
    </row>
    <row r="478" spans="1:60">
      <c r="A478" s="108"/>
      <c r="B478" s="128"/>
      <c r="C478" s="129"/>
      <c r="D478" s="129"/>
      <c r="E478" s="129"/>
      <c r="F478" s="129"/>
      <c r="G478" s="129"/>
      <c r="H478" s="129"/>
      <c r="I478" s="129"/>
      <c r="J478" s="129"/>
      <c r="K478" s="129"/>
      <c r="L478" s="129"/>
      <c r="M478" s="129"/>
      <c r="N478" s="129"/>
      <c r="O478" s="129"/>
      <c r="P478" s="129"/>
      <c r="Q478" s="129"/>
      <c r="R478" s="129"/>
      <c r="S478" s="129"/>
      <c r="T478" s="119"/>
      <c r="U478" s="130">
        <f t="shared" si="184"/>
        <v>0</v>
      </c>
      <c r="V478" s="130" t="e">
        <f t="shared" si="185"/>
        <v>#DIV/0!</v>
      </c>
      <c r="X478" s="130">
        <f t="shared" si="186"/>
        <v>0</v>
      </c>
      <c r="Y478" s="130">
        <f t="shared" si="187"/>
        <v>0</v>
      </c>
      <c r="Z478" s="130">
        <f t="shared" si="188"/>
        <v>0</v>
      </c>
      <c r="AA478" s="130">
        <f t="shared" si="189"/>
        <v>0</v>
      </c>
      <c r="AB478" s="130">
        <f t="shared" si="190"/>
        <v>0</v>
      </c>
      <c r="AC478" s="130">
        <f t="shared" si="191"/>
        <v>0</v>
      </c>
      <c r="AD478" s="130">
        <f t="shared" si="192"/>
        <v>0</v>
      </c>
      <c r="AE478" s="130">
        <f t="shared" si="193"/>
        <v>0</v>
      </c>
      <c r="AF478" s="130">
        <f t="shared" si="194"/>
        <v>0</v>
      </c>
      <c r="AG478" s="130">
        <f t="shared" si="195"/>
        <v>0</v>
      </c>
      <c r="AH478" s="130">
        <f t="shared" si="196"/>
        <v>0</v>
      </c>
      <c r="AI478" s="130">
        <f t="shared" si="197"/>
        <v>0</v>
      </c>
      <c r="AJ478" s="130">
        <f t="shared" si="198"/>
        <v>0</v>
      </c>
      <c r="AK478" s="130">
        <f t="shared" si="199"/>
        <v>0</v>
      </c>
      <c r="AL478" s="130">
        <f t="shared" si="200"/>
        <v>0</v>
      </c>
      <c r="AM478" s="130">
        <f t="shared" si="201"/>
        <v>0</v>
      </c>
      <c r="AN478" s="130">
        <f t="shared" si="202"/>
        <v>0</v>
      </c>
      <c r="AO478" s="130">
        <f t="shared" si="203"/>
        <v>0</v>
      </c>
      <c r="AR478" s="130">
        <f t="shared" si="204"/>
        <v>0</v>
      </c>
      <c r="AS478" s="130">
        <f t="shared" si="205"/>
        <v>0</v>
      </c>
      <c r="AT478" s="130" t="str">
        <f t="shared" si="206"/>
        <v>Correct</v>
      </c>
      <c r="AV478" s="96" t="str">
        <f>IFERROR(VLOOKUP(Table1[[#This Row],[RespondentID]],'All Data'!$A:$CO,87,FALSE),"unknown")</f>
        <v>unknown</v>
      </c>
      <c r="AW478" s="96" t="str">
        <f>IFERROR(VLOOKUP(Table1[[#This Row],[RespondentID]],'All Data'!$A:$CO,88,FALSE),"unknown")</f>
        <v>unknown</v>
      </c>
      <c r="AX478" s="96" t="str">
        <f>IFERROR(VLOOKUP(Table1[[#This Row],[RespondentID]],'All Data'!$A:$CO,89,FALSE),"unknown")</f>
        <v>unknown</v>
      </c>
      <c r="AY478" s="96" t="str">
        <f>IFERROR(VLOOKUP(Table1[[#This Row],[RespondentID]],'All Data'!$A:$CO,90,FALSE),"unknown")</f>
        <v>unknown</v>
      </c>
      <c r="AZ478" s="96" t="str">
        <f>IFERROR(VLOOKUP(Table1[[#This Row],[RespondentID]],'All Data'!$A:$CO,91,FALSE),"unknown")</f>
        <v>unknown</v>
      </c>
      <c r="BA478" s="96" t="str">
        <f>IFERROR(VLOOKUP(Table1[[#This Row],[RespondentID]],'All Data'!$A:$CO,92,FALSE),"unknown")</f>
        <v>unknown</v>
      </c>
      <c r="BB478" s="96" t="str">
        <f>IFERROR(VLOOKUP(Table1[[#This Row],[RespondentID]],'All Data'!$A:$CO,93,FALSE),"unknown")</f>
        <v>unknown</v>
      </c>
      <c r="BC478" s="96" t="str">
        <f>IFERROR(VLOOKUP(Table1[[#This Row],[RespondentID]],'All Data'!$A:$CW,94,FALSE),"unknown")</f>
        <v>unknown</v>
      </c>
      <c r="BD478" s="96" t="str">
        <f>IFERROR(VLOOKUP(Table1[[#This Row],[RespondentID]],'All Data'!$A:$CW,95,FALSE),"unknown")</f>
        <v>unknown</v>
      </c>
      <c r="BE478" s="96" t="str">
        <f>IFERROR(VLOOKUP(Table1[[#This Row],[RespondentID]],'All Data'!$A:$CW,96,FALSE),"unknown")</f>
        <v>unknown</v>
      </c>
      <c r="BF478" s="96" t="str">
        <f>IFERROR(VLOOKUP(Table1[[#This Row],[RespondentID]],'All Data'!$A:$CW,97,FALSE),"unknown")</f>
        <v>unknown</v>
      </c>
      <c r="BG478" s="96" t="str">
        <f>IFERROR(VLOOKUP(Table1[[#This Row],[RespondentID]],'All Data'!$A:$CW,98,FALSE),"unknown")</f>
        <v>unknown</v>
      </c>
      <c r="BH478" s="96" t="str">
        <f>IFERROR(VLOOKUP(Table1[[#This Row],[RespondentID]],'All Data'!$A:$CW,99,FALSE),"unknown")</f>
        <v>unknown</v>
      </c>
    </row>
    <row r="479" spans="1:60">
      <c r="A479" s="108"/>
      <c r="B479" s="128"/>
      <c r="C479" s="129"/>
      <c r="D479" s="129"/>
      <c r="E479" s="129"/>
      <c r="F479" s="129"/>
      <c r="G479" s="129"/>
      <c r="H479" s="129"/>
      <c r="I479" s="129"/>
      <c r="J479" s="129"/>
      <c r="K479" s="129"/>
      <c r="L479" s="129"/>
      <c r="M479" s="129"/>
      <c r="N479" s="129"/>
      <c r="O479" s="129"/>
      <c r="P479" s="129"/>
      <c r="Q479" s="129"/>
      <c r="R479" s="129"/>
      <c r="S479" s="129"/>
      <c r="T479" s="119"/>
      <c r="U479" s="130">
        <f t="shared" si="184"/>
        <v>0</v>
      </c>
      <c r="V479" s="130" t="e">
        <f t="shared" si="185"/>
        <v>#DIV/0!</v>
      </c>
      <c r="X479" s="130">
        <f t="shared" si="186"/>
        <v>0</v>
      </c>
      <c r="Y479" s="130">
        <f t="shared" si="187"/>
        <v>0</v>
      </c>
      <c r="Z479" s="130">
        <f t="shared" si="188"/>
        <v>0</v>
      </c>
      <c r="AA479" s="130">
        <f t="shared" si="189"/>
        <v>0</v>
      </c>
      <c r="AB479" s="130">
        <f t="shared" si="190"/>
        <v>0</v>
      </c>
      <c r="AC479" s="130">
        <f t="shared" si="191"/>
        <v>0</v>
      </c>
      <c r="AD479" s="130">
        <f t="shared" si="192"/>
        <v>0</v>
      </c>
      <c r="AE479" s="130">
        <f t="shared" si="193"/>
        <v>0</v>
      </c>
      <c r="AF479" s="130">
        <f t="shared" si="194"/>
        <v>0</v>
      </c>
      <c r="AG479" s="130">
        <f t="shared" si="195"/>
        <v>0</v>
      </c>
      <c r="AH479" s="130">
        <f t="shared" si="196"/>
        <v>0</v>
      </c>
      <c r="AI479" s="130">
        <f t="shared" si="197"/>
        <v>0</v>
      </c>
      <c r="AJ479" s="130">
        <f t="shared" si="198"/>
        <v>0</v>
      </c>
      <c r="AK479" s="130">
        <f t="shared" si="199"/>
        <v>0</v>
      </c>
      <c r="AL479" s="130">
        <f t="shared" si="200"/>
        <v>0</v>
      </c>
      <c r="AM479" s="130">
        <f t="shared" si="201"/>
        <v>0</v>
      </c>
      <c r="AN479" s="130">
        <f t="shared" si="202"/>
        <v>0</v>
      </c>
      <c r="AO479" s="130">
        <f t="shared" si="203"/>
        <v>0</v>
      </c>
      <c r="AR479" s="130">
        <f t="shared" si="204"/>
        <v>0</v>
      </c>
      <c r="AS479" s="130">
        <f t="shared" si="205"/>
        <v>0</v>
      </c>
      <c r="AT479" s="130" t="str">
        <f t="shared" si="206"/>
        <v>Correct</v>
      </c>
      <c r="AV479" s="96" t="str">
        <f>IFERROR(VLOOKUP(Table1[[#This Row],[RespondentID]],'All Data'!$A:$CO,87,FALSE),"unknown")</f>
        <v>unknown</v>
      </c>
      <c r="AW479" s="96" t="str">
        <f>IFERROR(VLOOKUP(Table1[[#This Row],[RespondentID]],'All Data'!$A:$CO,88,FALSE),"unknown")</f>
        <v>unknown</v>
      </c>
      <c r="AX479" s="96" t="str">
        <f>IFERROR(VLOOKUP(Table1[[#This Row],[RespondentID]],'All Data'!$A:$CO,89,FALSE),"unknown")</f>
        <v>unknown</v>
      </c>
      <c r="AY479" s="96" t="str">
        <f>IFERROR(VLOOKUP(Table1[[#This Row],[RespondentID]],'All Data'!$A:$CO,90,FALSE),"unknown")</f>
        <v>unknown</v>
      </c>
      <c r="AZ479" s="96" t="str">
        <f>IFERROR(VLOOKUP(Table1[[#This Row],[RespondentID]],'All Data'!$A:$CO,91,FALSE),"unknown")</f>
        <v>unknown</v>
      </c>
      <c r="BA479" s="96" t="str">
        <f>IFERROR(VLOOKUP(Table1[[#This Row],[RespondentID]],'All Data'!$A:$CO,92,FALSE),"unknown")</f>
        <v>unknown</v>
      </c>
      <c r="BB479" s="96" t="str">
        <f>IFERROR(VLOOKUP(Table1[[#This Row],[RespondentID]],'All Data'!$A:$CO,93,FALSE),"unknown")</f>
        <v>unknown</v>
      </c>
      <c r="BC479" s="96" t="str">
        <f>IFERROR(VLOOKUP(Table1[[#This Row],[RespondentID]],'All Data'!$A:$CW,94,FALSE),"unknown")</f>
        <v>unknown</v>
      </c>
      <c r="BD479" s="96" t="str">
        <f>IFERROR(VLOOKUP(Table1[[#This Row],[RespondentID]],'All Data'!$A:$CW,95,FALSE),"unknown")</f>
        <v>unknown</v>
      </c>
      <c r="BE479" s="96" t="str">
        <f>IFERROR(VLOOKUP(Table1[[#This Row],[RespondentID]],'All Data'!$A:$CW,96,FALSE),"unknown")</f>
        <v>unknown</v>
      </c>
      <c r="BF479" s="96" t="str">
        <f>IFERROR(VLOOKUP(Table1[[#This Row],[RespondentID]],'All Data'!$A:$CW,97,FALSE),"unknown")</f>
        <v>unknown</v>
      </c>
      <c r="BG479" s="96" t="str">
        <f>IFERROR(VLOOKUP(Table1[[#This Row],[RespondentID]],'All Data'!$A:$CW,98,FALSE),"unknown")</f>
        <v>unknown</v>
      </c>
      <c r="BH479" s="96" t="str">
        <f>IFERROR(VLOOKUP(Table1[[#This Row],[RespondentID]],'All Data'!$A:$CW,99,FALSE),"unknown")</f>
        <v>unknown</v>
      </c>
    </row>
    <row r="480" spans="1:60">
      <c r="A480" s="108"/>
      <c r="B480" s="128"/>
      <c r="C480" s="129"/>
      <c r="D480" s="129"/>
      <c r="E480" s="129"/>
      <c r="F480" s="129"/>
      <c r="G480" s="129"/>
      <c r="H480" s="129"/>
      <c r="I480" s="129"/>
      <c r="J480" s="129"/>
      <c r="K480" s="129"/>
      <c r="L480" s="129"/>
      <c r="M480" s="129"/>
      <c r="N480" s="129"/>
      <c r="O480" s="129"/>
      <c r="P480" s="129"/>
      <c r="Q480" s="129"/>
      <c r="R480" s="129"/>
      <c r="S480" s="129"/>
      <c r="T480" s="119"/>
      <c r="U480" s="130">
        <f t="shared" si="184"/>
        <v>0</v>
      </c>
      <c r="V480" s="130" t="e">
        <f t="shared" si="185"/>
        <v>#DIV/0!</v>
      </c>
      <c r="X480" s="130">
        <f t="shared" si="186"/>
        <v>0</v>
      </c>
      <c r="Y480" s="130">
        <f t="shared" si="187"/>
        <v>0</v>
      </c>
      <c r="Z480" s="130">
        <f t="shared" si="188"/>
        <v>0</v>
      </c>
      <c r="AA480" s="130">
        <f t="shared" si="189"/>
        <v>0</v>
      </c>
      <c r="AB480" s="130">
        <f t="shared" si="190"/>
        <v>0</v>
      </c>
      <c r="AC480" s="130">
        <f t="shared" si="191"/>
        <v>0</v>
      </c>
      <c r="AD480" s="130">
        <f t="shared" si="192"/>
        <v>0</v>
      </c>
      <c r="AE480" s="130">
        <f t="shared" si="193"/>
        <v>0</v>
      </c>
      <c r="AF480" s="130">
        <f t="shared" si="194"/>
        <v>0</v>
      </c>
      <c r="AG480" s="130">
        <f t="shared" si="195"/>
        <v>0</v>
      </c>
      <c r="AH480" s="130">
        <f t="shared" si="196"/>
        <v>0</v>
      </c>
      <c r="AI480" s="130">
        <f t="shared" si="197"/>
        <v>0</v>
      </c>
      <c r="AJ480" s="130">
        <f t="shared" si="198"/>
        <v>0</v>
      </c>
      <c r="AK480" s="130">
        <f t="shared" si="199"/>
        <v>0</v>
      </c>
      <c r="AL480" s="130">
        <f t="shared" si="200"/>
        <v>0</v>
      </c>
      <c r="AM480" s="130">
        <f t="shared" si="201"/>
        <v>0</v>
      </c>
      <c r="AN480" s="130">
        <f t="shared" si="202"/>
        <v>0</v>
      </c>
      <c r="AO480" s="130">
        <f t="shared" si="203"/>
        <v>0</v>
      </c>
      <c r="AR480" s="130">
        <f t="shared" si="204"/>
        <v>0</v>
      </c>
      <c r="AS480" s="130">
        <f t="shared" si="205"/>
        <v>0</v>
      </c>
      <c r="AT480" s="130" t="str">
        <f t="shared" si="206"/>
        <v>Correct</v>
      </c>
      <c r="AV480" s="96" t="str">
        <f>IFERROR(VLOOKUP(Table1[[#This Row],[RespondentID]],'All Data'!$A:$CO,87,FALSE),"unknown")</f>
        <v>unknown</v>
      </c>
      <c r="AW480" s="96" t="str">
        <f>IFERROR(VLOOKUP(Table1[[#This Row],[RespondentID]],'All Data'!$A:$CO,88,FALSE),"unknown")</f>
        <v>unknown</v>
      </c>
      <c r="AX480" s="96" t="str">
        <f>IFERROR(VLOOKUP(Table1[[#This Row],[RespondentID]],'All Data'!$A:$CO,89,FALSE),"unknown")</f>
        <v>unknown</v>
      </c>
      <c r="AY480" s="96" t="str">
        <f>IFERROR(VLOOKUP(Table1[[#This Row],[RespondentID]],'All Data'!$A:$CO,90,FALSE),"unknown")</f>
        <v>unknown</v>
      </c>
      <c r="AZ480" s="96" t="str">
        <f>IFERROR(VLOOKUP(Table1[[#This Row],[RespondentID]],'All Data'!$A:$CO,91,FALSE),"unknown")</f>
        <v>unknown</v>
      </c>
      <c r="BA480" s="96" t="str">
        <f>IFERROR(VLOOKUP(Table1[[#This Row],[RespondentID]],'All Data'!$A:$CO,92,FALSE),"unknown")</f>
        <v>unknown</v>
      </c>
      <c r="BB480" s="96" t="str">
        <f>IFERROR(VLOOKUP(Table1[[#This Row],[RespondentID]],'All Data'!$A:$CO,93,FALSE),"unknown")</f>
        <v>unknown</v>
      </c>
      <c r="BC480" s="96" t="str">
        <f>IFERROR(VLOOKUP(Table1[[#This Row],[RespondentID]],'All Data'!$A:$CW,94,FALSE),"unknown")</f>
        <v>unknown</v>
      </c>
      <c r="BD480" s="96" t="str">
        <f>IFERROR(VLOOKUP(Table1[[#This Row],[RespondentID]],'All Data'!$A:$CW,95,FALSE),"unknown")</f>
        <v>unknown</v>
      </c>
      <c r="BE480" s="96" t="str">
        <f>IFERROR(VLOOKUP(Table1[[#This Row],[RespondentID]],'All Data'!$A:$CW,96,FALSE),"unknown")</f>
        <v>unknown</v>
      </c>
      <c r="BF480" s="96" t="str">
        <f>IFERROR(VLOOKUP(Table1[[#This Row],[RespondentID]],'All Data'!$A:$CW,97,FALSE),"unknown")</f>
        <v>unknown</v>
      </c>
      <c r="BG480" s="96" t="str">
        <f>IFERROR(VLOOKUP(Table1[[#This Row],[RespondentID]],'All Data'!$A:$CW,98,FALSE),"unknown")</f>
        <v>unknown</v>
      </c>
      <c r="BH480" s="96" t="str">
        <f>IFERROR(VLOOKUP(Table1[[#This Row],[RespondentID]],'All Data'!$A:$CW,99,FALSE),"unknown")</f>
        <v>unknown</v>
      </c>
    </row>
    <row r="481" spans="1:60">
      <c r="A481" s="108"/>
      <c r="B481" s="128"/>
      <c r="C481" s="129"/>
      <c r="D481" s="129"/>
      <c r="E481" s="129"/>
      <c r="F481" s="129"/>
      <c r="G481" s="129"/>
      <c r="H481" s="129"/>
      <c r="I481" s="129"/>
      <c r="J481" s="129"/>
      <c r="K481" s="129"/>
      <c r="L481" s="129"/>
      <c r="M481" s="129"/>
      <c r="N481" s="129"/>
      <c r="O481" s="129"/>
      <c r="P481" s="129"/>
      <c r="Q481" s="129"/>
      <c r="R481" s="129"/>
      <c r="S481" s="129"/>
      <c r="T481" s="119"/>
      <c r="U481" s="130">
        <f t="shared" si="184"/>
        <v>0</v>
      </c>
      <c r="V481" s="130" t="e">
        <f t="shared" si="185"/>
        <v>#DIV/0!</v>
      </c>
      <c r="X481" s="130">
        <f t="shared" si="186"/>
        <v>0</v>
      </c>
      <c r="Y481" s="130">
        <f t="shared" si="187"/>
        <v>0</v>
      </c>
      <c r="Z481" s="130">
        <f t="shared" si="188"/>
        <v>0</v>
      </c>
      <c r="AA481" s="130">
        <f t="shared" si="189"/>
        <v>0</v>
      </c>
      <c r="AB481" s="130">
        <f t="shared" si="190"/>
        <v>0</v>
      </c>
      <c r="AC481" s="130">
        <f t="shared" si="191"/>
        <v>0</v>
      </c>
      <c r="AD481" s="130">
        <f t="shared" si="192"/>
        <v>0</v>
      </c>
      <c r="AE481" s="130">
        <f t="shared" si="193"/>
        <v>0</v>
      </c>
      <c r="AF481" s="130">
        <f t="shared" si="194"/>
        <v>0</v>
      </c>
      <c r="AG481" s="130">
        <f t="shared" si="195"/>
        <v>0</v>
      </c>
      <c r="AH481" s="130">
        <f t="shared" si="196"/>
        <v>0</v>
      </c>
      <c r="AI481" s="130">
        <f t="shared" si="197"/>
        <v>0</v>
      </c>
      <c r="AJ481" s="130">
        <f t="shared" si="198"/>
        <v>0</v>
      </c>
      <c r="AK481" s="130">
        <f t="shared" si="199"/>
        <v>0</v>
      </c>
      <c r="AL481" s="130">
        <f t="shared" si="200"/>
        <v>0</v>
      </c>
      <c r="AM481" s="130">
        <f t="shared" si="201"/>
        <v>0</v>
      </c>
      <c r="AN481" s="130">
        <f t="shared" si="202"/>
        <v>0</v>
      </c>
      <c r="AO481" s="130">
        <f t="shared" si="203"/>
        <v>0</v>
      </c>
      <c r="AR481" s="130">
        <f t="shared" si="204"/>
        <v>0</v>
      </c>
      <c r="AS481" s="130">
        <f t="shared" si="205"/>
        <v>0</v>
      </c>
      <c r="AT481" s="130" t="str">
        <f t="shared" si="206"/>
        <v>Correct</v>
      </c>
      <c r="AV481" s="96" t="str">
        <f>IFERROR(VLOOKUP(Table1[[#This Row],[RespondentID]],'All Data'!$A:$CO,87,FALSE),"unknown")</f>
        <v>unknown</v>
      </c>
      <c r="AW481" s="96" t="str">
        <f>IFERROR(VLOOKUP(Table1[[#This Row],[RespondentID]],'All Data'!$A:$CO,88,FALSE),"unknown")</f>
        <v>unknown</v>
      </c>
      <c r="AX481" s="96" t="str">
        <f>IFERROR(VLOOKUP(Table1[[#This Row],[RespondentID]],'All Data'!$A:$CO,89,FALSE),"unknown")</f>
        <v>unknown</v>
      </c>
      <c r="AY481" s="96" t="str">
        <f>IFERROR(VLOOKUP(Table1[[#This Row],[RespondentID]],'All Data'!$A:$CO,90,FALSE),"unknown")</f>
        <v>unknown</v>
      </c>
      <c r="AZ481" s="96" t="str">
        <f>IFERROR(VLOOKUP(Table1[[#This Row],[RespondentID]],'All Data'!$A:$CO,91,FALSE),"unknown")</f>
        <v>unknown</v>
      </c>
      <c r="BA481" s="96" t="str">
        <f>IFERROR(VLOOKUP(Table1[[#This Row],[RespondentID]],'All Data'!$A:$CO,92,FALSE),"unknown")</f>
        <v>unknown</v>
      </c>
      <c r="BB481" s="96" t="str">
        <f>IFERROR(VLOOKUP(Table1[[#This Row],[RespondentID]],'All Data'!$A:$CO,93,FALSE),"unknown")</f>
        <v>unknown</v>
      </c>
      <c r="BC481" s="96" t="str">
        <f>IFERROR(VLOOKUP(Table1[[#This Row],[RespondentID]],'All Data'!$A:$CW,94,FALSE),"unknown")</f>
        <v>unknown</v>
      </c>
      <c r="BD481" s="96" t="str">
        <f>IFERROR(VLOOKUP(Table1[[#This Row],[RespondentID]],'All Data'!$A:$CW,95,FALSE),"unknown")</f>
        <v>unknown</v>
      </c>
      <c r="BE481" s="96" t="str">
        <f>IFERROR(VLOOKUP(Table1[[#This Row],[RespondentID]],'All Data'!$A:$CW,96,FALSE),"unknown")</f>
        <v>unknown</v>
      </c>
      <c r="BF481" s="96" t="str">
        <f>IFERROR(VLOOKUP(Table1[[#This Row],[RespondentID]],'All Data'!$A:$CW,97,FALSE),"unknown")</f>
        <v>unknown</v>
      </c>
      <c r="BG481" s="96" t="str">
        <f>IFERROR(VLOOKUP(Table1[[#This Row],[RespondentID]],'All Data'!$A:$CW,98,FALSE),"unknown")</f>
        <v>unknown</v>
      </c>
      <c r="BH481" s="96" t="str">
        <f>IFERROR(VLOOKUP(Table1[[#This Row],[RespondentID]],'All Data'!$A:$CW,99,FALSE),"unknown")</f>
        <v>unknown</v>
      </c>
    </row>
    <row r="482" spans="1:60">
      <c r="A482" s="108"/>
      <c r="B482" s="128"/>
      <c r="C482" s="129"/>
      <c r="D482" s="129"/>
      <c r="E482" s="129"/>
      <c r="F482" s="129"/>
      <c r="G482" s="129"/>
      <c r="H482" s="129"/>
      <c r="I482" s="129"/>
      <c r="J482" s="129"/>
      <c r="K482" s="129"/>
      <c r="L482" s="129"/>
      <c r="M482" s="129"/>
      <c r="N482" s="129"/>
      <c r="O482" s="129"/>
      <c r="P482" s="129"/>
      <c r="Q482" s="129"/>
      <c r="R482" s="129"/>
      <c r="S482" s="129"/>
      <c r="T482" s="119"/>
      <c r="U482" s="130">
        <f t="shared" si="184"/>
        <v>0</v>
      </c>
      <c r="V482" s="130" t="e">
        <f t="shared" si="185"/>
        <v>#DIV/0!</v>
      </c>
      <c r="X482" s="130">
        <f t="shared" si="186"/>
        <v>0</v>
      </c>
      <c r="Y482" s="130">
        <f t="shared" si="187"/>
        <v>0</v>
      </c>
      <c r="Z482" s="130">
        <f t="shared" si="188"/>
        <v>0</v>
      </c>
      <c r="AA482" s="130">
        <f t="shared" si="189"/>
        <v>0</v>
      </c>
      <c r="AB482" s="130">
        <f t="shared" si="190"/>
        <v>0</v>
      </c>
      <c r="AC482" s="130">
        <f t="shared" si="191"/>
        <v>0</v>
      </c>
      <c r="AD482" s="130">
        <f t="shared" si="192"/>
        <v>0</v>
      </c>
      <c r="AE482" s="130">
        <f t="shared" si="193"/>
        <v>0</v>
      </c>
      <c r="AF482" s="130">
        <f t="shared" si="194"/>
        <v>0</v>
      </c>
      <c r="AG482" s="130">
        <f t="shared" si="195"/>
        <v>0</v>
      </c>
      <c r="AH482" s="130">
        <f t="shared" si="196"/>
        <v>0</v>
      </c>
      <c r="AI482" s="130">
        <f t="shared" si="197"/>
        <v>0</v>
      </c>
      <c r="AJ482" s="130">
        <f t="shared" si="198"/>
        <v>0</v>
      </c>
      <c r="AK482" s="130">
        <f t="shared" si="199"/>
        <v>0</v>
      </c>
      <c r="AL482" s="130">
        <f t="shared" si="200"/>
        <v>0</v>
      </c>
      <c r="AM482" s="130">
        <f t="shared" si="201"/>
        <v>0</v>
      </c>
      <c r="AN482" s="130">
        <f t="shared" si="202"/>
        <v>0</v>
      </c>
      <c r="AO482" s="130">
        <f t="shared" si="203"/>
        <v>0</v>
      </c>
      <c r="AR482" s="130">
        <f t="shared" si="204"/>
        <v>0</v>
      </c>
      <c r="AS482" s="130">
        <f t="shared" si="205"/>
        <v>0</v>
      </c>
      <c r="AT482" s="130" t="str">
        <f t="shared" si="206"/>
        <v>Correct</v>
      </c>
      <c r="AV482" s="96" t="str">
        <f>IFERROR(VLOOKUP(Table1[[#This Row],[RespondentID]],'All Data'!$A:$CO,87,FALSE),"unknown")</f>
        <v>unknown</v>
      </c>
      <c r="AW482" s="96" t="str">
        <f>IFERROR(VLOOKUP(Table1[[#This Row],[RespondentID]],'All Data'!$A:$CO,88,FALSE),"unknown")</f>
        <v>unknown</v>
      </c>
      <c r="AX482" s="96" t="str">
        <f>IFERROR(VLOOKUP(Table1[[#This Row],[RespondentID]],'All Data'!$A:$CO,89,FALSE),"unknown")</f>
        <v>unknown</v>
      </c>
      <c r="AY482" s="96" t="str">
        <f>IFERROR(VLOOKUP(Table1[[#This Row],[RespondentID]],'All Data'!$A:$CO,90,FALSE),"unknown")</f>
        <v>unknown</v>
      </c>
      <c r="AZ482" s="96" t="str">
        <f>IFERROR(VLOOKUP(Table1[[#This Row],[RespondentID]],'All Data'!$A:$CO,91,FALSE),"unknown")</f>
        <v>unknown</v>
      </c>
      <c r="BA482" s="96" t="str">
        <f>IFERROR(VLOOKUP(Table1[[#This Row],[RespondentID]],'All Data'!$A:$CO,92,FALSE),"unknown")</f>
        <v>unknown</v>
      </c>
      <c r="BB482" s="96" t="str">
        <f>IFERROR(VLOOKUP(Table1[[#This Row],[RespondentID]],'All Data'!$A:$CO,93,FALSE),"unknown")</f>
        <v>unknown</v>
      </c>
      <c r="BC482" s="96" t="str">
        <f>IFERROR(VLOOKUP(Table1[[#This Row],[RespondentID]],'All Data'!$A:$CW,94,FALSE),"unknown")</f>
        <v>unknown</v>
      </c>
      <c r="BD482" s="96" t="str">
        <f>IFERROR(VLOOKUP(Table1[[#This Row],[RespondentID]],'All Data'!$A:$CW,95,FALSE),"unknown")</f>
        <v>unknown</v>
      </c>
      <c r="BE482" s="96" t="str">
        <f>IFERROR(VLOOKUP(Table1[[#This Row],[RespondentID]],'All Data'!$A:$CW,96,FALSE),"unknown")</f>
        <v>unknown</v>
      </c>
      <c r="BF482" s="96" t="str">
        <f>IFERROR(VLOOKUP(Table1[[#This Row],[RespondentID]],'All Data'!$A:$CW,97,FALSE),"unknown")</f>
        <v>unknown</v>
      </c>
      <c r="BG482" s="96" t="str">
        <f>IFERROR(VLOOKUP(Table1[[#This Row],[RespondentID]],'All Data'!$A:$CW,98,FALSE),"unknown")</f>
        <v>unknown</v>
      </c>
      <c r="BH482" s="96" t="str">
        <f>IFERROR(VLOOKUP(Table1[[#This Row],[RespondentID]],'All Data'!$A:$CW,99,FALSE),"unknown")</f>
        <v>unknown</v>
      </c>
    </row>
    <row r="483" spans="1:60">
      <c r="A483" s="108"/>
      <c r="B483" s="128"/>
      <c r="C483" s="129"/>
      <c r="D483" s="129"/>
      <c r="E483" s="129"/>
      <c r="F483" s="129"/>
      <c r="G483" s="129"/>
      <c r="H483" s="129"/>
      <c r="I483" s="129"/>
      <c r="J483" s="129"/>
      <c r="K483" s="129"/>
      <c r="L483" s="129"/>
      <c r="M483" s="129"/>
      <c r="N483" s="129"/>
      <c r="O483" s="129"/>
      <c r="P483" s="129"/>
      <c r="Q483" s="129"/>
      <c r="R483" s="129"/>
      <c r="S483" s="129"/>
      <c r="T483" s="119"/>
      <c r="U483" s="130">
        <f t="shared" si="184"/>
        <v>0</v>
      </c>
      <c r="V483" s="130" t="e">
        <f t="shared" si="185"/>
        <v>#DIV/0!</v>
      </c>
      <c r="X483" s="130">
        <f t="shared" si="186"/>
        <v>0</v>
      </c>
      <c r="Y483" s="130">
        <f t="shared" si="187"/>
        <v>0</v>
      </c>
      <c r="Z483" s="130">
        <f t="shared" si="188"/>
        <v>0</v>
      </c>
      <c r="AA483" s="130">
        <f t="shared" si="189"/>
        <v>0</v>
      </c>
      <c r="AB483" s="130">
        <f t="shared" si="190"/>
        <v>0</v>
      </c>
      <c r="AC483" s="130">
        <f t="shared" si="191"/>
        <v>0</v>
      </c>
      <c r="AD483" s="130">
        <f t="shared" si="192"/>
        <v>0</v>
      </c>
      <c r="AE483" s="130">
        <f t="shared" si="193"/>
        <v>0</v>
      </c>
      <c r="AF483" s="130">
        <f t="shared" si="194"/>
        <v>0</v>
      </c>
      <c r="AG483" s="130">
        <f t="shared" si="195"/>
        <v>0</v>
      </c>
      <c r="AH483" s="130">
        <f t="shared" si="196"/>
        <v>0</v>
      </c>
      <c r="AI483" s="130">
        <f t="shared" si="197"/>
        <v>0</v>
      </c>
      <c r="AJ483" s="130">
        <f t="shared" si="198"/>
        <v>0</v>
      </c>
      <c r="AK483" s="130">
        <f t="shared" si="199"/>
        <v>0</v>
      </c>
      <c r="AL483" s="130">
        <f t="shared" si="200"/>
        <v>0</v>
      </c>
      <c r="AM483" s="130">
        <f t="shared" si="201"/>
        <v>0</v>
      </c>
      <c r="AN483" s="130">
        <f t="shared" si="202"/>
        <v>0</v>
      </c>
      <c r="AO483" s="130">
        <f t="shared" si="203"/>
        <v>0</v>
      </c>
      <c r="AR483" s="130">
        <f t="shared" si="204"/>
        <v>0</v>
      </c>
      <c r="AS483" s="130">
        <f t="shared" si="205"/>
        <v>0</v>
      </c>
      <c r="AT483" s="130" t="str">
        <f t="shared" si="206"/>
        <v>Correct</v>
      </c>
      <c r="AV483" s="96" t="str">
        <f>IFERROR(VLOOKUP(Table1[[#This Row],[RespondentID]],'All Data'!$A:$CO,87,FALSE),"unknown")</f>
        <v>unknown</v>
      </c>
      <c r="AW483" s="96" t="str">
        <f>IFERROR(VLOOKUP(Table1[[#This Row],[RespondentID]],'All Data'!$A:$CO,88,FALSE),"unknown")</f>
        <v>unknown</v>
      </c>
      <c r="AX483" s="96" t="str">
        <f>IFERROR(VLOOKUP(Table1[[#This Row],[RespondentID]],'All Data'!$A:$CO,89,FALSE),"unknown")</f>
        <v>unknown</v>
      </c>
      <c r="AY483" s="96" t="str">
        <f>IFERROR(VLOOKUP(Table1[[#This Row],[RespondentID]],'All Data'!$A:$CO,90,FALSE),"unknown")</f>
        <v>unknown</v>
      </c>
      <c r="AZ483" s="96" t="str">
        <f>IFERROR(VLOOKUP(Table1[[#This Row],[RespondentID]],'All Data'!$A:$CO,91,FALSE),"unknown")</f>
        <v>unknown</v>
      </c>
      <c r="BA483" s="96" t="str">
        <f>IFERROR(VLOOKUP(Table1[[#This Row],[RespondentID]],'All Data'!$A:$CO,92,FALSE),"unknown")</f>
        <v>unknown</v>
      </c>
      <c r="BB483" s="96" t="str">
        <f>IFERROR(VLOOKUP(Table1[[#This Row],[RespondentID]],'All Data'!$A:$CO,93,FALSE),"unknown")</f>
        <v>unknown</v>
      </c>
      <c r="BC483" s="96" t="str">
        <f>IFERROR(VLOOKUP(Table1[[#This Row],[RespondentID]],'All Data'!$A:$CW,94,FALSE),"unknown")</f>
        <v>unknown</v>
      </c>
      <c r="BD483" s="96" t="str">
        <f>IFERROR(VLOOKUP(Table1[[#This Row],[RespondentID]],'All Data'!$A:$CW,95,FALSE),"unknown")</f>
        <v>unknown</v>
      </c>
      <c r="BE483" s="96" t="str">
        <f>IFERROR(VLOOKUP(Table1[[#This Row],[RespondentID]],'All Data'!$A:$CW,96,FALSE),"unknown")</f>
        <v>unknown</v>
      </c>
      <c r="BF483" s="96" t="str">
        <f>IFERROR(VLOOKUP(Table1[[#This Row],[RespondentID]],'All Data'!$A:$CW,97,FALSE),"unknown")</f>
        <v>unknown</v>
      </c>
      <c r="BG483" s="96" t="str">
        <f>IFERROR(VLOOKUP(Table1[[#This Row],[RespondentID]],'All Data'!$A:$CW,98,FALSE),"unknown")</f>
        <v>unknown</v>
      </c>
      <c r="BH483" s="96" t="str">
        <f>IFERROR(VLOOKUP(Table1[[#This Row],[RespondentID]],'All Data'!$A:$CW,99,FALSE),"unknown")</f>
        <v>unknown</v>
      </c>
    </row>
    <row r="484" spans="1:60">
      <c r="A484" s="108"/>
      <c r="B484" s="128"/>
      <c r="C484" s="129"/>
      <c r="D484" s="129"/>
      <c r="E484" s="129"/>
      <c r="F484" s="129"/>
      <c r="G484" s="129"/>
      <c r="H484" s="129"/>
      <c r="I484" s="129"/>
      <c r="J484" s="129"/>
      <c r="K484" s="129"/>
      <c r="L484" s="129"/>
      <c r="M484" s="129"/>
      <c r="N484" s="129"/>
      <c r="O484" s="129"/>
      <c r="P484" s="129"/>
      <c r="Q484" s="129"/>
      <c r="R484" s="129"/>
      <c r="S484" s="129"/>
      <c r="T484" s="119"/>
      <c r="U484" s="130">
        <f t="shared" si="184"/>
        <v>0</v>
      </c>
      <c r="V484" s="130" t="e">
        <f t="shared" si="185"/>
        <v>#DIV/0!</v>
      </c>
      <c r="X484" s="130">
        <f t="shared" si="186"/>
        <v>0</v>
      </c>
      <c r="Y484" s="130">
        <f t="shared" si="187"/>
        <v>0</v>
      </c>
      <c r="Z484" s="130">
        <f t="shared" si="188"/>
        <v>0</v>
      </c>
      <c r="AA484" s="130">
        <f t="shared" si="189"/>
        <v>0</v>
      </c>
      <c r="AB484" s="130">
        <f t="shared" si="190"/>
        <v>0</v>
      </c>
      <c r="AC484" s="130">
        <f t="shared" si="191"/>
        <v>0</v>
      </c>
      <c r="AD484" s="130">
        <f t="shared" si="192"/>
        <v>0</v>
      </c>
      <c r="AE484" s="130">
        <f t="shared" si="193"/>
        <v>0</v>
      </c>
      <c r="AF484" s="130">
        <f t="shared" si="194"/>
        <v>0</v>
      </c>
      <c r="AG484" s="130">
        <f t="shared" si="195"/>
        <v>0</v>
      </c>
      <c r="AH484" s="130">
        <f t="shared" si="196"/>
        <v>0</v>
      </c>
      <c r="AI484" s="130">
        <f t="shared" si="197"/>
        <v>0</v>
      </c>
      <c r="AJ484" s="130">
        <f t="shared" si="198"/>
        <v>0</v>
      </c>
      <c r="AK484" s="130">
        <f t="shared" si="199"/>
        <v>0</v>
      </c>
      <c r="AL484" s="130">
        <f t="shared" si="200"/>
        <v>0</v>
      </c>
      <c r="AM484" s="130">
        <f t="shared" si="201"/>
        <v>0</v>
      </c>
      <c r="AN484" s="130">
        <f t="shared" si="202"/>
        <v>0</v>
      </c>
      <c r="AO484" s="130">
        <f t="shared" si="203"/>
        <v>0</v>
      </c>
      <c r="AR484" s="130">
        <f t="shared" si="204"/>
        <v>0</v>
      </c>
      <c r="AS484" s="130">
        <f t="shared" si="205"/>
        <v>0</v>
      </c>
      <c r="AT484" s="130" t="str">
        <f t="shared" si="206"/>
        <v>Correct</v>
      </c>
      <c r="AV484" s="96" t="str">
        <f>IFERROR(VLOOKUP(Table1[[#This Row],[RespondentID]],'All Data'!$A:$CO,87,FALSE),"unknown")</f>
        <v>unknown</v>
      </c>
      <c r="AW484" s="96" t="str">
        <f>IFERROR(VLOOKUP(Table1[[#This Row],[RespondentID]],'All Data'!$A:$CO,88,FALSE),"unknown")</f>
        <v>unknown</v>
      </c>
      <c r="AX484" s="96" t="str">
        <f>IFERROR(VLOOKUP(Table1[[#This Row],[RespondentID]],'All Data'!$A:$CO,89,FALSE),"unknown")</f>
        <v>unknown</v>
      </c>
      <c r="AY484" s="96" t="str">
        <f>IFERROR(VLOOKUP(Table1[[#This Row],[RespondentID]],'All Data'!$A:$CO,90,FALSE),"unknown")</f>
        <v>unknown</v>
      </c>
      <c r="AZ484" s="96" t="str">
        <f>IFERROR(VLOOKUP(Table1[[#This Row],[RespondentID]],'All Data'!$A:$CO,91,FALSE),"unknown")</f>
        <v>unknown</v>
      </c>
      <c r="BA484" s="96" t="str">
        <f>IFERROR(VLOOKUP(Table1[[#This Row],[RespondentID]],'All Data'!$A:$CO,92,FALSE),"unknown")</f>
        <v>unknown</v>
      </c>
      <c r="BB484" s="96" t="str">
        <f>IFERROR(VLOOKUP(Table1[[#This Row],[RespondentID]],'All Data'!$A:$CO,93,FALSE),"unknown")</f>
        <v>unknown</v>
      </c>
      <c r="BC484" s="96" t="str">
        <f>IFERROR(VLOOKUP(Table1[[#This Row],[RespondentID]],'All Data'!$A:$CW,94,FALSE),"unknown")</f>
        <v>unknown</v>
      </c>
      <c r="BD484" s="96" t="str">
        <f>IFERROR(VLOOKUP(Table1[[#This Row],[RespondentID]],'All Data'!$A:$CW,95,FALSE),"unknown")</f>
        <v>unknown</v>
      </c>
      <c r="BE484" s="96" t="str">
        <f>IFERROR(VLOOKUP(Table1[[#This Row],[RespondentID]],'All Data'!$A:$CW,96,FALSE),"unknown")</f>
        <v>unknown</v>
      </c>
      <c r="BF484" s="96" t="str">
        <f>IFERROR(VLOOKUP(Table1[[#This Row],[RespondentID]],'All Data'!$A:$CW,97,FALSE),"unknown")</f>
        <v>unknown</v>
      </c>
      <c r="BG484" s="96" t="str">
        <f>IFERROR(VLOOKUP(Table1[[#This Row],[RespondentID]],'All Data'!$A:$CW,98,FALSE),"unknown")</f>
        <v>unknown</v>
      </c>
      <c r="BH484" s="96" t="str">
        <f>IFERROR(VLOOKUP(Table1[[#This Row],[RespondentID]],'All Data'!$A:$CW,99,FALSE),"unknown")</f>
        <v>unknown</v>
      </c>
    </row>
    <row r="485" spans="1:60">
      <c r="A485" s="108"/>
      <c r="B485" s="128"/>
      <c r="C485" s="129"/>
      <c r="D485" s="129"/>
      <c r="E485" s="129"/>
      <c r="F485" s="129"/>
      <c r="G485" s="129"/>
      <c r="H485" s="129"/>
      <c r="I485" s="129"/>
      <c r="J485" s="129"/>
      <c r="K485" s="129"/>
      <c r="L485" s="129"/>
      <c r="M485" s="129"/>
      <c r="N485" s="129"/>
      <c r="O485" s="129"/>
      <c r="P485" s="129"/>
      <c r="Q485" s="129"/>
      <c r="R485" s="129"/>
      <c r="S485" s="129"/>
      <c r="T485" s="119"/>
      <c r="U485" s="130">
        <f t="shared" si="184"/>
        <v>0</v>
      </c>
      <c r="V485" s="130" t="e">
        <f t="shared" si="185"/>
        <v>#DIV/0!</v>
      </c>
      <c r="X485" s="130">
        <f t="shared" si="186"/>
        <v>0</v>
      </c>
      <c r="Y485" s="130">
        <f t="shared" si="187"/>
        <v>0</v>
      </c>
      <c r="Z485" s="130">
        <f t="shared" si="188"/>
        <v>0</v>
      </c>
      <c r="AA485" s="130">
        <f t="shared" si="189"/>
        <v>0</v>
      </c>
      <c r="AB485" s="130">
        <f t="shared" si="190"/>
        <v>0</v>
      </c>
      <c r="AC485" s="130">
        <f t="shared" si="191"/>
        <v>0</v>
      </c>
      <c r="AD485" s="130">
        <f t="shared" si="192"/>
        <v>0</v>
      </c>
      <c r="AE485" s="130">
        <f t="shared" si="193"/>
        <v>0</v>
      </c>
      <c r="AF485" s="130">
        <f t="shared" si="194"/>
        <v>0</v>
      </c>
      <c r="AG485" s="130">
        <f t="shared" si="195"/>
        <v>0</v>
      </c>
      <c r="AH485" s="130">
        <f t="shared" si="196"/>
        <v>0</v>
      </c>
      <c r="AI485" s="130">
        <f t="shared" si="197"/>
        <v>0</v>
      </c>
      <c r="AJ485" s="130">
        <f t="shared" si="198"/>
        <v>0</v>
      </c>
      <c r="AK485" s="130">
        <f t="shared" si="199"/>
        <v>0</v>
      </c>
      <c r="AL485" s="130">
        <f t="shared" si="200"/>
        <v>0</v>
      </c>
      <c r="AM485" s="130">
        <f t="shared" si="201"/>
        <v>0</v>
      </c>
      <c r="AN485" s="130">
        <f t="shared" si="202"/>
        <v>0</v>
      </c>
      <c r="AO485" s="130">
        <f t="shared" si="203"/>
        <v>0</v>
      </c>
      <c r="AR485" s="130">
        <f t="shared" si="204"/>
        <v>0</v>
      </c>
      <c r="AS485" s="130">
        <f t="shared" si="205"/>
        <v>0</v>
      </c>
      <c r="AT485" s="130" t="str">
        <f t="shared" si="206"/>
        <v>Correct</v>
      </c>
      <c r="AV485" s="96" t="str">
        <f>IFERROR(VLOOKUP(Table1[[#This Row],[RespondentID]],'All Data'!$A:$CO,87,FALSE),"unknown")</f>
        <v>unknown</v>
      </c>
      <c r="AW485" s="96" t="str">
        <f>IFERROR(VLOOKUP(Table1[[#This Row],[RespondentID]],'All Data'!$A:$CO,88,FALSE),"unknown")</f>
        <v>unknown</v>
      </c>
      <c r="AX485" s="96" t="str">
        <f>IFERROR(VLOOKUP(Table1[[#This Row],[RespondentID]],'All Data'!$A:$CO,89,FALSE),"unknown")</f>
        <v>unknown</v>
      </c>
      <c r="AY485" s="96" t="str">
        <f>IFERROR(VLOOKUP(Table1[[#This Row],[RespondentID]],'All Data'!$A:$CO,90,FALSE),"unknown")</f>
        <v>unknown</v>
      </c>
      <c r="AZ485" s="96" t="str">
        <f>IFERROR(VLOOKUP(Table1[[#This Row],[RespondentID]],'All Data'!$A:$CO,91,FALSE),"unknown")</f>
        <v>unknown</v>
      </c>
      <c r="BA485" s="96" t="str">
        <f>IFERROR(VLOOKUP(Table1[[#This Row],[RespondentID]],'All Data'!$A:$CO,92,FALSE),"unknown")</f>
        <v>unknown</v>
      </c>
      <c r="BB485" s="96" t="str">
        <f>IFERROR(VLOOKUP(Table1[[#This Row],[RespondentID]],'All Data'!$A:$CO,93,FALSE),"unknown")</f>
        <v>unknown</v>
      </c>
      <c r="BC485" s="96" t="str">
        <f>IFERROR(VLOOKUP(Table1[[#This Row],[RespondentID]],'All Data'!$A:$CW,94,FALSE),"unknown")</f>
        <v>unknown</v>
      </c>
      <c r="BD485" s="96" t="str">
        <f>IFERROR(VLOOKUP(Table1[[#This Row],[RespondentID]],'All Data'!$A:$CW,95,FALSE),"unknown")</f>
        <v>unknown</v>
      </c>
      <c r="BE485" s="96" t="str">
        <f>IFERROR(VLOOKUP(Table1[[#This Row],[RespondentID]],'All Data'!$A:$CW,96,FALSE),"unknown")</f>
        <v>unknown</v>
      </c>
      <c r="BF485" s="96" t="str">
        <f>IFERROR(VLOOKUP(Table1[[#This Row],[RespondentID]],'All Data'!$A:$CW,97,FALSE),"unknown")</f>
        <v>unknown</v>
      </c>
      <c r="BG485" s="96" t="str">
        <f>IFERROR(VLOOKUP(Table1[[#This Row],[RespondentID]],'All Data'!$A:$CW,98,FALSE),"unknown")</f>
        <v>unknown</v>
      </c>
      <c r="BH485" s="96" t="str">
        <f>IFERROR(VLOOKUP(Table1[[#This Row],[RespondentID]],'All Data'!$A:$CW,99,FALSE),"unknown")</f>
        <v>unknown</v>
      </c>
    </row>
    <row r="486" spans="1:60">
      <c r="A486" s="108"/>
      <c r="B486" s="128"/>
      <c r="C486" s="129"/>
      <c r="D486" s="129"/>
      <c r="E486" s="129"/>
      <c r="F486" s="129"/>
      <c r="G486" s="129"/>
      <c r="H486" s="129"/>
      <c r="I486" s="129"/>
      <c r="J486" s="129"/>
      <c r="K486" s="129"/>
      <c r="L486" s="129"/>
      <c r="M486" s="129"/>
      <c r="N486" s="129"/>
      <c r="O486" s="129"/>
      <c r="P486" s="129"/>
      <c r="Q486" s="129"/>
      <c r="R486" s="129"/>
      <c r="S486" s="129"/>
      <c r="T486" s="119"/>
      <c r="U486" s="130">
        <f t="shared" si="184"/>
        <v>0</v>
      </c>
      <c r="V486" s="130" t="e">
        <f t="shared" si="185"/>
        <v>#DIV/0!</v>
      </c>
      <c r="X486" s="130">
        <f t="shared" si="186"/>
        <v>0</v>
      </c>
      <c r="Y486" s="130">
        <f t="shared" si="187"/>
        <v>0</v>
      </c>
      <c r="Z486" s="130">
        <f t="shared" si="188"/>
        <v>0</v>
      </c>
      <c r="AA486" s="130">
        <f t="shared" si="189"/>
        <v>0</v>
      </c>
      <c r="AB486" s="130">
        <f t="shared" si="190"/>
        <v>0</v>
      </c>
      <c r="AC486" s="130">
        <f t="shared" si="191"/>
        <v>0</v>
      </c>
      <c r="AD486" s="130">
        <f t="shared" si="192"/>
        <v>0</v>
      </c>
      <c r="AE486" s="130">
        <f t="shared" si="193"/>
        <v>0</v>
      </c>
      <c r="AF486" s="130">
        <f t="shared" si="194"/>
        <v>0</v>
      </c>
      <c r="AG486" s="130">
        <f t="shared" si="195"/>
        <v>0</v>
      </c>
      <c r="AH486" s="130">
        <f t="shared" si="196"/>
        <v>0</v>
      </c>
      <c r="AI486" s="130">
        <f t="shared" si="197"/>
        <v>0</v>
      </c>
      <c r="AJ486" s="130">
        <f t="shared" si="198"/>
        <v>0</v>
      </c>
      <c r="AK486" s="130">
        <f t="shared" si="199"/>
        <v>0</v>
      </c>
      <c r="AL486" s="130">
        <f t="shared" si="200"/>
        <v>0</v>
      </c>
      <c r="AM486" s="130">
        <f t="shared" si="201"/>
        <v>0</v>
      </c>
      <c r="AN486" s="130">
        <f t="shared" si="202"/>
        <v>0</v>
      </c>
      <c r="AO486" s="130">
        <f t="shared" si="203"/>
        <v>0</v>
      </c>
      <c r="AR486" s="130">
        <f t="shared" si="204"/>
        <v>0</v>
      </c>
      <c r="AS486" s="130">
        <f t="shared" si="205"/>
        <v>0</v>
      </c>
      <c r="AT486" s="130" t="str">
        <f t="shared" si="206"/>
        <v>Correct</v>
      </c>
      <c r="AV486" s="96" t="str">
        <f>IFERROR(VLOOKUP(Table1[[#This Row],[RespondentID]],'All Data'!$A:$CO,87,FALSE),"unknown")</f>
        <v>unknown</v>
      </c>
      <c r="AW486" s="96" t="str">
        <f>IFERROR(VLOOKUP(Table1[[#This Row],[RespondentID]],'All Data'!$A:$CO,88,FALSE),"unknown")</f>
        <v>unknown</v>
      </c>
      <c r="AX486" s="96" t="str">
        <f>IFERROR(VLOOKUP(Table1[[#This Row],[RespondentID]],'All Data'!$A:$CO,89,FALSE),"unknown")</f>
        <v>unknown</v>
      </c>
      <c r="AY486" s="96" t="str">
        <f>IFERROR(VLOOKUP(Table1[[#This Row],[RespondentID]],'All Data'!$A:$CO,90,FALSE),"unknown")</f>
        <v>unknown</v>
      </c>
      <c r="AZ486" s="96" t="str">
        <f>IFERROR(VLOOKUP(Table1[[#This Row],[RespondentID]],'All Data'!$A:$CO,91,FALSE),"unknown")</f>
        <v>unknown</v>
      </c>
      <c r="BA486" s="96" t="str">
        <f>IFERROR(VLOOKUP(Table1[[#This Row],[RespondentID]],'All Data'!$A:$CO,92,FALSE),"unknown")</f>
        <v>unknown</v>
      </c>
      <c r="BB486" s="96" t="str">
        <f>IFERROR(VLOOKUP(Table1[[#This Row],[RespondentID]],'All Data'!$A:$CO,93,FALSE),"unknown")</f>
        <v>unknown</v>
      </c>
      <c r="BC486" s="96" t="str">
        <f>IFERROR(VLOOKUP(Table1[[#This Row],[RespondentID]],'All Data'!$A:$CW,94,FALSE),"unknown")</f>
        <v>unknown</v>
      </c>
      <c r="BD486" s="96" t="str">
        <f>IFERROR(VLOOKUP(Table1[[#This Row],[RespondentID]],'All Data'!$A:$CW,95,FALSE),"unknown")</f>
        <v>unknown</v>
      </c>
      <c r="BE486" s="96" t="str">
        <f>IFERROR(VLOOKUP(Table1[[#This Row],[RespondentID]],'All Data'!$A:$CW,96,FALSE),"unknown")</f>
        <v>unknown</v>
      </c>
      <c r="BF486" s="96" t="str">
        <f>IFERROR(VLOOKUP(Table1[[#This Row],[RespondentID]],'All Data'!$A:$CW,97,FALSE),"unknown")</f>
        <v>unknown</v>
      </c>
      <c r="BG486" s="96" t="str">
        <f>IFERROR(VLOOKUP(Table1[[#This Row],[RespondentID]],'All Data'!$A:$CW,98,FALSE),"unknown")</f>
        <v>unknown</v>
      </c>
      <c r="BH486" s="96" t="str">
        <f>IFERROR(VLOOKUP(Table1[[#This Row],[RespondentID]],'All Data'!$A:$CW,99,FALSE),"unknown")</f>
        <v>unknown</v>
      </c>
    </row>
    <row r="487" spans="1:60">
      <c r="A487" s="108"/>
      <c r="B487" s="128"/>
      <c r="C487" s="129"/>
      <c r="D487" s="129"/>
      <c r="E487" s="129"/>
      <c r="F487" s="129"/>
      <c r="G487" s="129"/>
      <c r="H487" s="129"/>
      <c r="I487" s="129"/>
      <c r="J487" s="129"/>
      <c r="K487" s="129"/>
      <c r="L487" s="129"/>
      <c r="M487" s="129"/>
      <c r="N487" s="129"/>
      <c r="O487" s="129"/>
      <c r="P487" s="129"/>
      <c r="Q487" s="129"/>
      <c r="R487" s="129"/>
      <c r="S487" s="129"/>
      <c r="T487" s="119"/>
      <c r="U487" s="130">
        <f t="shared" si="184"/>
        <v>0</v>
      </c>
      <c r="V487" s="130" t="e">
        <f t="shared" si="185"/>
        <v>#DIV/0!</v>
      </c>
      <c r="X487" s="130">
        <f t="shared" si="186"/>
        <v>0</v>
      </c>
      <c r="Y487" s="130">
        <f t="shared" si="187"/>
        <v>0</v>
      </c>
      <c r="Z487" s="130">
        <f t="shared" si="188"/>
        <v>0</v>
      </c>
      <c r="AA487" s="130">
        <f t="shared" si="189"/>
        <v>0</v>
      </c>
      <c r="AB487" s="130">
        <f t="shared" si="190"/>
        <v>0</v>
      </c>
      <c r="AC487" s="130">
        <f t="shared" si="191"/>
        <v>0</v>
      </c>
      <c r="AD487" s="130">
        <f t="shared" si="192"/>
        <v>0</v>
      </c>
      <c r="AE487" s="130">
        <f t="shared" si="193"/>
        <v>0</v>
      </c>
      <c r="AF487" s="130">
        <f t="shared" si="194"/>
        <v>0</v>
      </c>
      <c r="AG487" s="130">
        <f t="shared" si="195"/>
        <v>0</v>
      </c>
      <c r="AH487" s="130">
        <f t="shared" si="196"/>
        <v>0</v>
      </c>
      <c r="AI487" s="130">
        <f t="shared" si="197"/>
        <v>0</v>
      </c>
      <c r="AJ487" s="130">
        <f t="shared" si="198"/>
        <v>0</v>
      </c>
      <c r="AK487" s="130">
        <f t="shared" si="199"/>
        <v>0</v>
      </c>
      <c r="AL487" s="130">
        <f t="shared" si="200"/>
        <v>0</v>
      </c>
      <c r="AM487" s="130">
        <f t="shared" si="201"/>
        <v>0</v>
      </c>
      <c r="AN487" s="130">
        <f t="shared" si="202"/>
        <v>0</v>
      </c>
      <c r="AO487" s="130">
        <f t="shared" si="203"/>
        <v>0</v>
      </c>
      <c r="AR487" s="130">
        <f t="shared" si="204"/>
        <v>0</v>
      </c>
      <c r="AS487" s="130">
        <f t="shared" si="205"/>
        <v>0</v>
      </c>
      <c r="AT487" s="130" t="str">
        <f t="shared" si="206"/>
        <v>Correct</v>
      </c>
      <c r="AV487" s="96" t="str">
        <f>IFERROR(VLOOKUP(Table1[[#This Row],[RespondentID]],'All Data'!$A:$CO,87,FALSE),"unknown")</f>
        <v>unknown</v>
      </c>
      <c r="AW487" s="96" t="str">
        <f>IFERROR(VLOOKUP(Table1[[#This Row],[RespondentID]],'All Data'!$A:$CO,88,FALSE),"unknown")</f>
        <v>unknown</v>
      </c>
      <c r="AX487" s="96" t="str">
        <f>IFERROR(VLOOKUP(Table1[[#This Row],[RespondentID]],'All Data'!$A:$CO,89,FALSE),"unknown")</f>
        <v>unknown</v>
      </c>
      <c r="AY487" s="96" t="str">
        <f>IFERROR(VLOOKUP(Table1[[#This Row],[RespondentID]],'All Data'!$A:$CO,90,FALSE),"unknown")</f>
        <v>unknown</v>
      </c>
      <c r="AZ487" s="96" t="str">
        <f>IFERROR(VLOOKUP(Table1[[#This Row],[RespondentID]],'All Data'!$A:$CO,91,FALSE),"unknown")</f>
        <v>unknown</v>
      </c>
      <c r="BA487" s="96" t="str">
        <f>IFERROR(VLOOKUP(Table1[[#This Row],[RespondentID]],'All Data'!$A:$CO,92,FALSE),"unknown")</f>
        <v>unknown</v>
      </c>
      <c r="BB487" s="96" t="str">
        <f>IFERROR(VLOOKUP(Table1[[#This Row],[RespondentID]],'All Data'!$A:$CO,93,FALSE),"unknown")</f>
        <v>unknown</v>
      </c>
      <c r="BC487" s="96" t="str">
        <f>IFERROR(VLOOKUP(Table1[[#This Row],[RespondentID]],'All Data'!$A:$CW,94,FALSE),"unknown")</f>
        <v>unknown</v>
      </c>
      <c r="BD487" s="96" t="str">
        <f>IFERROR(VLOOKUP(Table1[[#This Row],[RespondentID]],'All Data'!$A:$CW,95,FALSE),"unknown")</f>
        <v>unknown</v>
      </c>
      <c r="BE487" s="96" t="str">
        <f>IFERROR(VLOOKUP(Table1[[#This Row],[RespondentID]],'All Data'!$A:$CW,96,FALSE),"unknown")</f>
        <v>unknown</v>
      </c>
      <c r="BF487" s="96" t="str">
        <f>IFERROR(VLOOKUP(Table1[[#This Row],[RespondentID]],'All Data'!$A:$CW,97,FALSE),"unknown")</f>
        <v>unknown</v>
      </c>
      <c r="BG487" s="96" t="str">
        <f>IFERROR(VLOOKUP(Table1[[#This Row],[RespondentID]],'All Data'!$A:$CW,98,FALSE),"unknown")</f>
        <v>unknown</v>
      </c>
      <c r="BH487" s="96" t="str">
        <f>IFERROR(VLOOKUP(Table1[[#This Row],[RespondentID]],'All Data'!$A:$CW,99,FALSE),"unknown")</f>
        <v>unknown</v>
      </c>
    </row>
    <row r="488" spans="1:60">
      <c r="A488" s="108"/>
      <c r="B488" s="128"/>
      <c r="C488" s="129"/>
      <c r="D488" s="129"/>
      <c r="E488" s="129"/>
      <c r="F488" s="129"/>
      <c r="G488" s="129"/>
      <c r="H488" s="129"/>
      <c r="I488" s="129"/>
      <c r="J488" s="129"/>
      <c r="K488" s="129"/>
      <c r="L488" s="129"/>
      <c r="M488" s="129"/>
      <c r="N488" s="129"/>
      <c r="O488" s="129"/>
      <c r="P488" s="129"/>
      <c r="Q488" s="129"/>
      <c r="R488" s="129"/>
      <c r="S488" s="129"/>
      <c r="T488" s="119"/>
      <c r="U488" s="130">
        <f t="shared" si="184"/>
        <v>0</v>
      </c>
      <c r="V488" s="130" t="e">
        <f t="shared" si="185"/>
        <v>#DIV/0!</v>
      </c>
      <c r="X488" s="130">
        <f t="shared" si="186"/>
        <v>0</v>
      </c>
      <c r="Y488" s="130">
        <f t="shared" si="187"/>
        <v>0</v>
      </c>
      <c r="Z488" s="130">
        <f t="shared" si="188"/>
        <v>0</v>
      </c>
      <c r="AA488" s="130">
        <f t="shared" si="189"/>
        <v>0</v>
      </c>
      <c r="AB488" s="130">
        <f t="shared" si="190"/>
        <v>0</v>
      </c>
      <c r="AC488" s="130">
        <f t="shared" si="191"/>
        <v>0</v>
      </c>
      <c r="AD488" s="130">
        <f t="shared" si="192"/>
        <v>0</v>
      </c>
      <c r="AE488" s="130">
        <f t="shared" si="193"/>
        <v>0</v>
      </c>
      <c r="AF488" s="130">
        <f t="shared" si="194"/>
        <v>0</v>
      </c>
      <c r="AG488" s="130">
        <f t="shared" si="195"/>
        <v>0</v>
      </c>
      <c r="AH488" s="130">
        <f t="shared" si="196"/>
        <v>0</v>
      </c>
      <c r="AI488" s="130">
        <f t="shared" si="197"/>
        <v>0</v>
      </c>
      <c r="AJ488" s="130">
        <f t="shared" si="198"/>
        <v>0</v>
      </c>
      <c r="AK488" s="130">
        <f t="shared" si="199"/>
        <v>0</v>
      </c>
      <c r="AL488" s="130">
        <f t="shared" si="200"/>
        <v>0</v>
      </c>
      <c r="AM488" s="130">
        <f t="shared" si="201"/>
        <v>0</v>
      </c>
      <c r="AN488" s="130">
        <f t="shared" si="202"/>
        <v>0</v>
      </c>
      <c r="AO488" s="130">
        <f t="shared" si="203"/>
        <v>0</v>
      </c>
      <c r="AR488" s="130">
        <f t="shared" si="204"/>
        <v>0</v>
      </c>
      <c r="AS488" s="130">
        <f t="shared" si="205"/>
        <v>0</v>
      </c>
      <c r="AT488" s="130" t="str">
        <f t="shared" si="206"/>
        <v>Correct</v>
      </c>
      <c r="AV488" s="96" t="str">
        <f>IFERROR(VLOOKUP(Table1[[#This Row],[RespondentID]],'All Data'!$A:$CO,87,FALSE),"unknown")</f>
        <v>unknown</v>
      </c>
      <c r="AW488" s="96" t="str">
        <f>IFERROR(VLOOKUP(Table1[[#This Row],[RespondentID]],'All Data'!$A:$CO,88,FALSE),"unknown")</f>
        <v>unknown</v>
      </c>
      <c r="AX488" s="96" t="str">
        <f>IFERROR(VLOOKUP(Table1[[#This Row],[RespondentID]],'All Data'!$A:$CO,89,FALSE),"unknown")</f>
        <v>unknown</v>
      </c>
      <c r="AY488" s="96" t="str">
        <f>IFERROR(VLOOKUP(Table1[[#This Row],[RespondentID]],'All Data'!$A:$CO,90,FALSE),"unknown")</f>
        <v>unknown</v>
      </c>
      <c r="AZ488" s="96" t="str">
        <f>IFERROR(VLOOKUP(Table1[[#This Row],[RespondentID]],'All Data'!$A:$CO,91,FALSE),"unknown")</f>
        <v>unknown</v>
      </c>
      <c r="BA488" s="96" t="str">
        <f>IFERROR(VLOOKUP(Table1[[#This Row],[RespondentID]],'All Data'!$A:$CO,92,FALSE),"unknown")</f>
        <v>unknown</v>
      </c>
      <c r="BB488" s="96" t="str">
        <f>IFERROR(VLOOKUP(Table1[[#This Row],[RespondentID]],'All Data'!$A:$CO,93,FALSE),"unknown")</f>
        <v>unknown</v>
      </c>
      <c r="BC488" s="96" t="str">
        <f>IFERROR(VLOOKUP(Table1[[#This Row],[RespondentID]],'All Data'!$A:$CW,94,FALSE),"unknown")</f>
        <v>unknown</v>
      </c>
      <c r="BD488" s="96" t="str">
        <f>IFERROR(VLOOKUP(Table1[[#This Row],[RespondentID]],'All Data'!$A:$CW,95,FALSE),"unknown")</f>
        <v>unknown</v>
      </c>
      <c r="BE488" s="96" t="str">
        <f>IFERROR(VLOOKUP(Table1[[#This Row],[RespondentID]],'All Data'!$A:$CW,96,FALSE),"unknown")</f>
        <v>unknown</v>
      </c>
      <c r="BF488" s="96" t="str">
        <f>IFERROR(VLOOKUP(Table1[[#This Row],[RespondentID]],'All Data'!$A:$CW,97,FALSE),"unknown")</f>
        <v>unknown</v>
      </c>
      <c r="BG488" s="96" t="str">
        <f>IFERROR(VLOOKUP(Table1[[#This Row],[RespondentID]],'All Data'!$A:$CW,98,FALSE),"unknown")</f>
        <v>unknown</v>
      </c>
      <c r="BH488" s="96" t="str">
        <f>IFERROR(VLOOKUP(Table1[[#This Row],[RespondentID]],'All Data'!$A:$CW,99,FALSE),"unknown")</f>
        <v>unknown</v>
      </c>
    </row>
    <row r="489" spans="1:60">
      <c r="A489" s="108"/>
      <c r="B489" s="128"/>
      <c r="C489" s="129"/>
      <c r="D489" s="129"/>
      <c r="E489" s="129"/>
      <c r="F489" s="129"/>
      <c r="G489" s="129"/>
      <c r="H489" s="129"/>
      <c r="I489" s="129"/>
      <c r="J489" s="129"/>
      <c r="K489" s="129"/>
      <c r="L489" s="129"/>
      <c r="M489" s="129"/>
      <c r="N489" s="129"/>
      <c r="O489" s="129"/>
      <c r="P489" s="129"/>
      <c r="Q489" s="129"/>
      <c r="R489" s="129"/>
      <c r="S489" s="129"/>
      <c r="T489" s="119"/>
      <c r="U489" s="130">
        <f t="shared" si="184"/>
        <v>0</v>
      </c>
      <c r="V489" s="130" t="e">
        <f t="shared" si="185"/>
        <v>#DIV/0!</v>
      </c>
      <c r="X489" s="130">
        <f t="shared" si="186"/>
        <v>0</v>
      </c>
      <c r="Y489" s="130">
        <f t="shared" si="187"/>
        <v>0</v>
      </c>
      <c r="Z489" s="130">
        <f t="shared" si="188"/>
        <v>0</v>
      </c>
      <c r="AA489" s="130">
        <f t="shared" si="189"/>
        <v>0</v>
      </c>
      <c r="AB489" s="130">
        <f t="shared" si="190"/>
        <v>0</v>
      </c>
      <c r="AC489" s="130">
        <f t="shared" si="191"/>
        <v>0</v>
      </c>
      <c r="AD489" s="130">
        <f t="shared" si="192"/>
        <v>0</v>
      </c>
      <c r="AE489" s="130">
        <f t="shared" si="193"/>
        <v>0</v>
      </c>
      <c r="AF489" s="130">
        <f t="shared" si="194"/>
        <v>0</v>
      </c>
      <c r="AG489" s="130">
        <f t="shared" si="195"/>
        <v>0</v>
      </c>
      <c r="AH489" s="130">
        <f t="shared" si="196"/>
        <v>0</v>
      </c>
      <c r="AI489" s="130">
        <f t="shared" si="197"/>
        <v>0</v>
      </c>
      <c r="AJ489" s="130">
        <f t="shared" si="198"/>
        <v>0</v>
      </c>
      <c r="AK489" s="130">
        <f t="shared" si="199"/>
        <v>0</v>
      </c>
      <c r="AL489" s="130">
        <f t="shared" si="200"/>
        <v>0</v>
      </c>
      <c r="AM489" s="130">
        <f t="shared" si="201"/>
        <v>0</v>
      </c>
      <c r="AN489" s="130">
        <f t="shared" si="202"/>
        <v>0</v>
      </c>
      <c r="AO489" s="130">
        <f t="shared" si="203"/>
        <v>0</v>
      </c>
      <c r="AR489" s="130">
        <f t="shared" si="204"/>
        <v>0</v>
      </c>
      <c r="AS489" s="130">
        <f t="shared" si="205"/>
        <v>0</v>
      </c>
      <c r="AT489" s="130" t="str">
        <f t="shared" si="206"/>
        <v>Correct</v>
      </c>
      <c r="AV489" s="96" t="str">
        <f>IFERROR(VLOOKUP(Table1[[#This Row],[RespondentID]],'All Data'!$A:$CO,87,FALSE),"unknown")</f>
        <v>unknown</v>
      </c>
      <c r="AW489" s="96" t="str">
        <f>IFERROR(VLOOKUP(Table1[[#This Row],[RespondentID]],'All Data'!$A:$CO,88,FALSE),"unknown")</f>
        <v>unknown</v>
      </c>
      <c r="AX489" s="96" t="str">
        <f>IFERROR(VLOOKUP(Table1[[#This Row],[RespondentID]],'All Data'!$A:$CO,89,FALSE),"unknown")</f>
        <v>unknown</v>
      </c>
      <c r="AY489" s="96" t="str">
        <f>IFERROR(VLOOKUP(Table1[[#This Row],[RespondentID]],'All Data'!$A:$CO,90,FALSE),"unknown")</f>
        <v>unknown</v>
      </c>
      <c r="AZ489" s="96" t="str">
        <f>IFERROR(VLOOKUP(Table1[[#This Row],[RespondentID]],'All Data'!$A:$CO,91,FALSE),"unknown")</f>
        <v>unknown</v>
      </c>
      <c r="BA489" s="96" t="str">
        <f>IFERROR(VLOOKUP(Table1[[#This Row],[RespondentID]],'All Data'!$A:$CO,92,FALSE),"unknown")</f>
        <v>unknown</v>
      </c>
      <c r="BB489" s="96" t="str">
        <f>IFERROR(VLOOKUP(Table1[[#This Row],[RespondentID]],'All Data'!$A:$CO,93,FALSE),"unknown")</f>
        <v>unknown</v>
      </c>
      <c r="BC489" s="96" t="str">
        <f>IFERROR(VLOOKUP(Table1[[#This Row],[RespondentID]],'All Data'!$A:$CW,94,FALSE),"unknown")</f>
        <v>unknown</v>
      </c>
      <c r="BD489" s="96" t="str">
        <f>IFERROR(VLOOKUP(Table1[[#This Row],[RespondentID]],'All Data'!$A:$CW,95,FALSE),"unknown")</f>
        <v>unknown</v>
      </c>
      <c r="BE489" s="96" t="str">
        <f>IFERROR(VLOOKUP(Table1[[#This Row],[RespondentID]],'All Data'!$A:$CW,96,FALSE),"unknown")</f>
        <v>unknown</v>
      </c>
      <c r="BF489" s="96" t="str">
        <f>IFERROR(VLOOKUP(Table1[[#This Row],[RespondentID]],'All Data'!$A:$CW,97,FALSE),"unknown")</f>
        <v>unknown</v>
      </c>
      <c r="BG489" s="96" t="str">
        <f>IFERROR(VLOOKUP(Table1[[#This Row],[RespondentID]],'All Data'!$A:$CW,98,FALSE),"unknown")</f>
        <v>unknown</v>
      </c>
      <c r="BH489" s="96" t="str">
        <f>IFERROR(VLOOKUP(Table1[[#This Row],[RespondentID]],'All Data'!$A:$CW,99,FALSE),"unknown")</f>
        <v>unknown</v>
      </c>
    </row>
    <row r="490" spans="1:60">
      <c r="A490" s="108"/>
      <c r="B490" s="128"/>
      <c r="C490" s="129"/>
      <c r="D490" s="129"/>
      <c r="E490" s="129"/>
      <c r="F490" s="129"/>
      <c r="G490" s="129"/>
      <c r="H490" s="129"/>
      <c r="I490" s="129"/>
      <c r="J490" s="129"/>
      <c r="K490" s="129"/>
      <c r="L490" s="129"/>
      <c r="M490" s="129"/>
      <c r="N490" s="129"/>
      <c r="O490" s="129"/>
      <c r="P490" s="129"/>
      <c r="Q490" s="129"/>
      <c r="R490" s="129"/>
      <c r="S490" s="129"/>
      <c r="T490" s="119"/>
      <c r="U490" s="130">
        <f t="shared" si="184"/>
        <v>0</v>
      </c>
      <c r="V490" s="130" t="e">
        <f t="shared" si="185"/>
        <v>#DIV/0!</v>
      </c>
      <c r="X490" s="130">
        <f t="shared" si="186"/>
        <v>0</v>
      </c>
      <c r="Y490" s="130">
        <f t="shared" si="187"/>
        <v>0</v>
      </c>
      <c r="Z490" s="130">
        <f t="shared" si="188"/>
        <v>0</v>
      </c>
      <c r="AA490" s="130">
        <f t="shared" si="189"/>
        <v>0</v>
      </c>
      <c r="AB490" s="130">
        <f t="shared" si="190"/>
        <v>0</v>
      </c>
      <c r="AC490" s="130">
        <f t="shared" si="191"/>
        <v>0</v>
      </c>
      <c r="AD490" s="130">
        <f t="shared" si="192"/>
        <v>0</v>
      </c>
      <c r="AE490" s="130">
        <f t="shared" si="193"/>
        <v>0</v>
      </c>
      <c r="AF490" s="130">
        <f t="shared" si="194"/>
        <v>0</v>
      </c>
      <c r="AG490" s="130">
        <f t="shared" si="195"/>
        <v>0</v>
      </c>
      <c r="AH490" s="130">
        <f t="shared" si="196"/>
        <v>0</v>
      </c>
      <c r="AI490" s="130">
        <f t="shared" si="197"/>
        <v>0</v>
      </c>
      <c r="AJ490" s="130">
        <f t="shared" si="198"/>
        <v>0</v>
      </c>
      <c r="AK490" s="130">
        <f t="shared" si="199"/>
        <v>0</v>
      </c>
      <c r="AL490" s="130">
        <f t="shared" si="200"/>
        <v>0</v>
      </c>
      <c r="AM490" s="130">
        <f t="shared" si="201"/>
        <v>0</v>
      </c>
      <c r="AN490" s="130">
        <f t="shared" si="202"/>
        <v>0</v>
      </c>
      <c r="AO490" s="130">
        <f t="shared" si="203"/>
        <v>0</v>
      </c>
      <c r="AR490" s="130">
        <f t="shared" si="204"/>
        <v>0</v>
      </c>
      <c r="AS490" s="130">
        <f t="shared" si="205"/>
        <v>0</v>
      </c>
      <c r="AT490" s="130" t="str">
        <f t="shared" si="206"/>
        <v>Correct</v>
      </c>
      <c r="AV490" s="96" t="str">
        <f>IFERROR(VLOOKUP(Table1[[#This Row],[RespondentID]],'All Data'!$A:$CO,87,FALSE),"unknown")</f>
        <v>unknown</v>
      </c>
      <c r="AW490" s="96" t="str">
        <f>IFERROR(VLOOKUP(Table1[[#This Row],[RespondentID]],'All Data'!$A:$CO,88,FALSE),"unknown")</f>
        <v>unknown</v>
      </c>
      <c r="AX490" s="96" t="str">
        <f>IFERROR(VLOOKUP(Table1[[#This Row],[RespondentID]],'All Data'!$A:$CO,89,FALSE),"unknown")</f>
        <v>unknown</v>
      </c>
      <c r="AY490" s="96" t="str">
        <f>IFERROR(VLOOKUP(Table1[[#This Row],[RespondentID]],'All Data'!$A:$CO,90,FALSE),"unknown")</f>
        <v>unknown</v>
      </c>
      <c r="AZ490" s="96" t="str">
        <f>IFERROR(VLOOKUP(Table1[[#This Row],[RespondentID]],'All Data'!$A:$CO,91,FALSE),"unknown")</f>
        <v>unknown</v>
      </c>
      <c r="BA490" s="96" t="str">
        <f>IFERROR(VLOOKUP(Table1[[#This Row],[RespondentID]],'All Data'!$A:$CO,92,FALSE),"unknown")</f>
        <v>unknown</v>
      </c>
      <c r="BB490" s="96" t="str">
        <f>IFERROR(VLOOKUP(Table1[[#This Row],[RespondentID]],'All Data'!$A:$CO,93,FALSE),"unknown")</f>
        <v>unknown</v>
      </c>
      <c r="BC490" s="96" t="str">
        <f>IFERROR(VLOOKUP(Table1[[#This Row],[RespondentID]],'All Data'!$A:$CW,94,FALSE),"unknown")</f>
        <v>unknown</v>
      </c>
      <c r="BD490" s="96" t="str">
        <f>IFERROR(VLOOKUP(Table1[[#This Row],[RespondentID]],'All Data'!$A:$CW,95,FALSE),"unknown")</f>
        <v>unknown</v>
      </c>
      <c r="BE490" s="96" t="str">
        <f>IFERROR(VLOOKUP(Table1[[#This Row],[RespondentID]],'All Data'!$A:$CW,96,FALSE),"unknown")</f>
        <v>unknown</v>
      </c>
      <c r="BF490" s="96" t="str">
        <f>IFERROR(VLOOKUP(Table1[[#This Row],[RespondentID]],'All Data'!$A:$CW,97,FALSE),"unknown")</f>
        <v>unknown</v>
      </c>
      <c r="BG490" s="96" t="str">
        <f>IFERROR(VLOOKUP(Table1[[#This Row],[RespondentID]],'All Data'!$A:$CW,98,FALSE),"unknown")</f>
        <v>unknown</v>
      </c>
      <c r="BH490" s="96" t="str">
        <f>IFERROR(VLOOKUP(Table1[[#This Row],[RespondentID]],'All Data'!$A:$CW,99,FALSE),"unknown")</f>
        <v>unknown</v>
      </c>
    </row>
    <row r="491" spans="1:60">
      <c r="A491" s="108"/>
      <c r="B491" s="128"/>
      <c r="C491" s="129"/>
      <c r="D491" s="129"/>
      <c r="E491" s="129"/>
      <c r="F491" s="129"/>
      <c r="G491" s="129"/>
      <c r="H491" s="129"/>
      <c r="I491" s="129"/>
      <c r="J491" s="129"/>
      <c r="K491" s="129"/>
      <c r="L491" s="129"/>
      <c r="M491" s="129"/>
      <c r="N491" s="129"/>
      <c r="O491" s="129"/>
      <c r="P491" s="129"/>
      <c r="Q491" s="129"/>
      <c r="R491" s="129"/>
      <c r="S491" s="129"/>
      <c r="T491" s="119"/>
      <c r="U491" s="130">
        <f t="shared" si="184"/>
        <v>0</v>
      </c>
      <c r="V491" s="130" t="e">
        <f t="shared" si="185"/>
        <v>#DIV/0!</v>
      </c>
      <c r="X491" s="130">
        <f t="shared" si="186"/>
        <v>0</v>
      </c>
      <c r="Y491" s="130">
        <f t="shared" si="187"/>
        <v>0</v>
      </c>
      <c r="Z491" s="130">
        <f t="shared" si="188"/>
        <v>0</v>
      </c>
      <c r="AA491" s="130">
        <f t="shared" si="189"/>
        <v>0</v>
      </c>
      <c r="AB491" s="130">
        <f t="shared" si="190"/>
        <v>0</v>
      </c>
      <c r="AC491" s="130">
        <f t="shared" si="191"/>
        <v>0</v>
      </c>
      <c r="AD491" s="130">
        <f t="shared" si="192"/>
        <v>0</v>
      </c>
      <c r="AE491" s="130">
        <f t="shared" si="193"/>
        <v>0</v>
      </c>
      <c r="AF491" s="130">
        <f t="shared" si="194"/>
        <v>0</v>
      </c>
      <c r="AG491" s="130">
        <f t="shared" si="195"/>
        <v>0</v>
      </c>
      <c r="AH491" s="130">
        <f t="shared" si="196"/>
        <v>0</v>
      </c>
      <c r="AI491" s="130">
        <f t="shared" si="197"/>
        <v>0</v>
      </c>
      <c r="AJ491" s="130">
        <f t="shared" si="198"/>
        <v>0</v>
      </c>
      <c r="AK491" s="130">
        <f t="shared" si="199"/>
        <v>0</v>
      </c>
      <c r="AL491" s="130">
        <f t="shared" si="200"/>
        <v>0</v>
      </c>
      <c r="AM491" s="130">
        <f t="shared" si="201"/>
        <v>0</v>
      </c>
      <c r="AN491" s="130">
        <f t="shared" si="202"/>
        <v>0</v>
      </c>
      <c r="AO491" s="130">
        <f t="shared" si="203"/>
        <v>0</v>
      </c>
      <c r="AR491" s="130">
        <f t="shared" si="204"/>
        <v>0</v>
      </c>
      <c r="AS491" s="130">
        <f t="shared" si="205"/>
        <v>0</v>
      </c>
      <c r="AT491" s="130" t="str">
        <f t="shared" si="206"/>
        <v>Correct</v>
      </c>
      <c r="AV491" s="96" t="str">
        <f>IFERROR(VLOOKUP(Table1[[#This Row],[RespondentID]],'All Data'!$A:$CO,87,FALSE),"unknown")</f>
        <v>unknown</v>
      </c>
      <c r="AW491" s="96" t="str">
        <f>IFERROR(VLOOKUP(Table1[[#This Row],[RespondentID]],'All Data'!$A:$CO,88,FALSE),"unknown")</f>
        <v>unknown</v>
      </c>
      <c r="AX491" s="96" t="str">
        <f>IFERROR(VLOOKUP(Table1[[#This Row],[RespondentID]],'All Data'!$A:$CO,89,FALSE),"unknown")</f>
        <v>unknown</v>
      </c>
      <c r="AY491" s="96" t="str">
        <f>IFERROR(VLOOKUP(Table1[[#This Row],[RespondentID]],'All Data'!$A:$CO,90,FALSE),"unknown")</f>
        <v>unknown</v>
      </c>
      <c r="AZ491" s="96" t="str">
        <f>IFERROR(VLOOKUP(Table1[[#This Row],[RespondentID]],'All Data'!$A:$CO,91,FALSE),"unknown")</f>
        <v>unknown</v>
      </c>
      <c r="BA491" s="96" t="str">
        <f>IFERROR(VLOOKUP(Table1[[#This Row],[RespondentID]],'All Data'!$A:$CO,92,FALSE),"unknown")</f>
        <v>unknown</v>
      </c>
      <c r="BB491" s="96" t="str">
        <f>IFERROR(VLOOKUP(Table1[[#This Row],[RespondentID]],'All Data'!$A:$CO,93,FALSE),"unknown")</f>
        <v>unknown</v>
      </c>
      <c r="BC491" s="96" t="str">
        <f>IFERROR(VLOOKUP(Table1[[#This Row],[RespondentID]],'All Data'!$A:$CW,94,FALSE),"unknown")</f>
        <v>unknown</v>
      </c>
      <c r="BD491" s="96" t="str">
        <f>IFERROR(VLOOKUP(Table1[[#This Row],[RespondentID]],'All Data'!$A:$CW,95,FALSE),"unknown")</f>
        <v>unknown</v>
      </c>
      <c r="BE491" s="96" t="str">
        <f>IFERROR(VLOOKUP(Table1[[#This Row],[RespondentID]],'All Data'!$A:$CW,96,FALSE),"unknown")</f>
        <v>unknown</v>
      </c>
      <c r="BF491" s="96" t="str">
        <f>IFERROR(VLOOKUP(Table1[[#This Row],[RespondentID]],'All Data'!$A:$CW,97,FALSE),"unknown")</f>
        <v>unknown</v>
      </c>
      <c r="BG491" s="96" t="str">
        <f>IFERROR(VLOOKUP(Table1[[#This Row],[RespondentID]],'All Data'!$A:$CW,98,FALSE),"unknown")</f>
        <v>unknown</v>
      </c>
      <c r="BH491" s="96" t="str">
        <f>IFERROR(VLOOKUP(Table1[[#This Row],[RespondentID]],'All Data'!$A:$CW,99,FALSE),"unknown")</f>
        <v>unknown</v>
      </c>
    </row>
    <row r="492" spans="1:60">
      <c r="A492" s="108"/>
      <c r="B492" s="128"/>
      <c r="C492" s="129"/>
      <c r="D492" s="129"/>
      <c r="E492" s="129"/>
      <c r="F492" s="129"/>
      <c r="G492" s="129"/>
      <c r="H492" s="129"/>
      <c r="I492" s="129"/>
      <c r="J492" s="129"/>
      <c r="K492" s="129"/>
      <c r="L492" s="129"/>
      <c r="M492" s="129"/>
      <c r="N492" s="129"/>
      <c r="O492" s="129"/>
      <c r="P492" s="129"/>
      <c r="Q492" s="129"/>
      <c r="R492" s="129"/>
      <c r="S492" s="129"/>
      <c r="T492" s="119"/>
      <c r="U492" s="130">
        <f t="shared" si="184"/>
        <v>0</v>
      </c>
      <c r="V492" s="130" t="e">
        <f t="shared" si="185"/>
        <v>#DIV/0!</v>
      </c>
      <c r="X492" s="130">
        <f t="shared" si="186"/>
        <v>0</v>
      </c>
      <c r="Y492" s="130">
        <f t="shared" si="187"/>
        <v>0</v>
      </c>
      <c r="Z492" s="130">
        <f t="shared" si="188"/>
        <v>0</v>
      </c>
      <c r="AA492" s="130">
        <f t="shared" si="189"/>
        <v>0</v>
      </c>
      <c r="AB492" s="130">
        <f t="shared" si="190"/>
        <v>0</v>
      </c>
      <c r="AC492" s="130">
        <f t="shared" si="191"/>
        <v>0</v>
      </c>
      <c r="AD492" s="130">
        <f t="shared" si="192"/>
        <v>0</v>
      </c>
      <c r="AE492" s="130">
        <f t="shared" si="193"/>
        <v>0</v>
      </c>
      <c r="AF492" s="130">
        <f t="shared" si="194"/>
        <v>0</v>
      </c>
      <c r="AG492" s="130">
        <f t="shared" si="195"/>
        <v>0</v>
      </c>
      <c r="AH492" s="130">
        <f t="shared" si="196"/>
        <v>0</v>
      </c>
      <c r="AI492" s="130">
        <f t="shared" si="197"/>
        <v>0</v>
      </c>
      <c r="AJ492" s="130">
        <f t="shared" si="198"/>
        <v>0</v>
      </c>
      <c r="AK492" s="130">
        <f t="shared" si="199"/>
        <v>0</v>
      </c>
      <c r="AL492" s="130">
        <f t="shared" si="200"/>
        <v>0</v>
      </c>
      <c r="AM492" s="130">
        <f t="shared" si="201"/>
        <v>0</v>
      </c>
      <c r="AN492" s="130">
        <f t="shared" si="202"/>
        <v>0</v>
      </c>
      <c r="AO492" s="130">
        <f t="shared" si="203"/>
        <v>0</v>
      </c>
      <c r="AR492" s="130">
        <f t="shared" si="204"/>
        <v>0</v>
      </c>
      <c r="AS492" s="130">
        <f t="shared" si="205"/>
        <v>0</v>
      </c>
      <c r="AT492" s="130" t="str">
        <f t="shared" si="206"/>
        <v>Correct</v>
      </c>
      <c r="AV492" s="96" t="str">
        <f>IFERROR(VLOOKUP(Table1[[#This Row],[RespondentID]],'All Data'!$A:$CO,87,FALSE),"unknown")</f>
        <v>unknown</v>
      </c>
      <c r="AW492" s="96" t="str">
        <f>IFERROR(VLOOKUP(Table1[[#This Row],[RespondentID]],'All Data'!$A:$CO,88,FALSE),"unknown")</f>
        <v>unknown</v>
      </c>
      <c r="AX492" s="96" t="str">
        <f>IFERROR(VLOOKUP(Table1[[#This Row],[RespondentID]],'All Data'!$A:$CO,89,FALSE),"unknown")</f>
        <v>unknown</v>
      </c>
      <c r="AY492" s="96" t="str">
        <f>IFERROR(VLOOKUP(Table1[[#This Row],[RespondentID]],'All Data'!$A:$CO,90,FALSE),"unknown")</f>
        <v>unknown</v>
      </c>
      <c r="AZ492" s="96" t="str">
        <f>IFERROR(VLOOKUP(Table1[[#This Row],[RespondentID]],'All Data'!$A:$CO,91,FALSE),"unknown")</f>
        <v>unknown</v>
      </c>
      <c r="BA492" s="96" t="str">
        <f>IFERROR(VLOOKUP(Table1[[#This Row],[RespondentID]],'All Data'!$A:$CO,92,FALSE),"unknown")</f>
        <v>unknown</v>
      </c>
      <c r="BB492" s="96" t="str">
        <f>IFERROR(VLOOKUP(Table1[[#This Row],[RespondentID]],'All Data'!$A:$CO,93,FALSE),"unknown")</f>
        <v>unknown</v>
      </c>
      <c r="BC492" s="96" t="str">
        <f>IFERROR(VLOOKUP(Table1[[#This Row],[RespondentID]],'All Data'!$A:$CW,94,FALSE),"unknown")</f>
        <v>unknown</v>
      </c>
      <c r="BD492" s="96" t="str">
        <f>IFERROR(VLOOKUP(Table1[[#This Row],[RespondentID]],'All Data'!$A:$CW,95,FALSE),"unknown")</f>
        <v>unknown</v>
      </c>
      <c r="BE492" s="96" t="str">
        <f>IFERROR(VLOOKUP(Table1[[#This Row],[RespondentID]],'All Data'!$A:$CW,96,FALSE),"unknown")</f>
        <v>unknown</v>
      </c>
      <c r="BF492" s="96" t="str">
        <f>IFERROR(VLOOKUP(Table1[[#This Row],[RespondentID]],'All Data'!$A:$CW,97,FALSE),"unknown")</f>
        <v>unknown</v>
      </c>
      <c r="BG492" s="96" t="str">
        <f>IFERROR(VLOOKUP(Table1[[#This Row],[RespondentID]],'All Data'!$A:$CW,98,FALSE),"unknown")</f>
        <v>unknown</v>
      </c>
      <c r="BH492" s="96" t="str">
        <f>IFERROR(VLOOKUP(Table1[[#This Row],[RespondentID]],'All Data'!$A:$CW,99,FALSE),"unknown")</f>
        <v>unknown</v>
      </c>
    </row>
    <row r="493" spans="1:60">
      <c r="A493" s="108"/>
      <c r="B493" s="128"/>
      <c r="C493" s="129"/>
      <c r="D493" s="129"/>
      <c r="E493" s="129"/>
      <c r="F493" s="129"/>
      <c r="G493" s="129"/>
      <c r="H493" s="129"/>
      <c r="I493" s="129"/>
      <c r="J493" s="129"/>
      <c r="K493" s="129"/>
      <c r="L493" s="129"/>
      <c r="M493" s="129"/>
      <c r="N493" s="129"/>
      <c r="O493" s="129"/>
      <c r="P493" s="129"/>
      <c r="Q493" s="129"/>
      <c r="R493" s="129"/>
      <c r="S493" s="129"/>
      <c r="T493" s="119"/>
      <c r="U493" s="130">
        <f t="shared" si="184"/>
        <v>0</v>
      </c>
      <c r="V493" s="130" t="e">
        <f t="shared" si="185"/>
        <v>#DIV/0!</v>
      </c>
      <c r="X493" s="130">
        <f t="shared" si="186"/>
        <v>0</v>
      </c>
      <c r="Y493" s="130">
        <f t="shared" si="187"/>
        <v>0</v>
      </c>
      <c r="Z493" s="130">
        <f t="shared" si="188"/>
        <v>0</v>
      </c>
      <c r="AA493" s="130">
        <f t="shared" si="189"/>
        <v>0</v>
      </c>
      <c r="AB493" s="130">
        <f t="shared" si="190"/>
        <v>0</v>
      </c>
      <c r="AC493" s="130">
        <f t="shared" si="191"/>
        <v>0</v>
      </c>
      <c r="AD493" s="130">
        <f t="shared" si="192"/>
        <v>0</v>
      </c>
      <c r="AE493" s="130">
        <f t="shared" si="193"/>
        <v>0</v>
      </c>
      <c r="AF493" s="130">
        <f t="shared" si="194"/>
        <v>0</v>
      </c>
      <c r="AG493" s="130">
        <f t="shared" si="195"/>
        <v>0</v>
      </c>
      <c r="AH493" s="130">
        <f t="shared" si="196"/>
        <v>0</v>
      </c>
      <c r="AI493" s="130">
        <f t="shared" si="197"/>
        <v>0</v>
      </c>
      <c r="AJ493" s="130">
        <f t="shared" si="198"/>
        <v>0</v>
      </c>
      <c r="AK493" s="130">
        <f t="shared" si="199"/>
        <v>0</v>
      </c>
      <c r="AL493" s="130">
        <f t="shared" si="200"/>
        <v>0</v>
      </c>
      <c r="AM493" s="130">
        <f t="shared" si="201"/>
        <v>0</v>
      </c>
      <c r="AN493" s="130">
        <f t="shared" si="202"/>
        <v>0</v>
      </c>
      <c r="AO493" s="130">
        <f t="shared" si="203"/>
        <v>0</v>
      </c>
      <c r="AR493" s="130">
        <f t="shared" si="204"/>
        <v>0</v>
      </c>
      <c r="AS493" s="130">
        <f t="shared" si="205"/>
        <v>0</v>
      </c>
      <c r="AT493" s="130" t="str">
        <f t="shared" si="206"/>
        <v>Correct</v>
      </c>
      <c r="AV493" s="96" t="str">
        <f>IFERROR(VLOOKUP(Table1[[#This Row],[RespondentID]],'All Data'!$A:$CO,87,FALSE),"unknown")</f>
        <v>unknown</v>
      </c>
      <c r="AW493" s="96" t="str">
        <f>IFERROR(VLOOKUP(Table1[[#This Row],[RespondentID]],'All Data'!$A:$CO,88,FALSE),"unknown")</f>
        <v>unknown</v>
      </c>
      <c r="AX493" s="96" t="str">
        <f>IFERROR(VLOOKUP(Table1[[#This Row],[RespondentID]],'All Data'!$A:$CO,89,FALSE),"unknown")</f>
        <v>unknown</v>
      </c>
      <c r="AY493" s="96" t="str">
        <f>IFERROR(VLOOKUP(Table1[[#This Row],[RespondentID]],'All Data'!$A:$CO,90,FALSE),"unknown")</f>
        <v>unknown</v>
      </c>
      <c r="AZ493" s="96" t="str">
        <f>IFERROR(VLOOKUP(Table1[[#This Row],[RespondentID]],'All Data'!$A:$CO,91,FALSE),"unknown")</f>
        <v>unknown</v>
      </c>
      <c r="BA493" s="96" t="str">
        <f>IFERROR(VLOOKUP(Table1[[#This Row],[RespondentID]],'All Data'!$A:$CO,92,FALSE),"unknown")</f>
        <v>unknown</v>
      </c>
      <c r="BB493" s="96" t="str">
        <f>IFERROR(VLOOKUP(Table1[[#This Row],[RespondentID]],'All Data'!$A:$CO,93,FALSE),"unknown")</f>
        <v>unknown</v>
      </c>
      <c r="BC493" s="96" t="str">
        <f>IFERROR(VLOOKUP(Table1[[#This Row],[RespondentID]],'All Data'!$A:$CW,94,FALSE),"unknown")</f>
        <v>unknown</v>
      </c>
      <c r="BD493" s="96" t="str">
        <f>IFERROR(VLOOKUP(Table1[[#This Row],[RespondentID]],'All Data'!$A:$CW,95,FALSE),"unknown")</f>
        <v>unknown</v>
      </c>
      <c r="BE493" s="96" t="str">
        <f>IFERROR(VLOOKUP(Table1[[#This Row],[RespondentID]],'All Data'!$A:$CW,96,FALSE),"unknown")</f>
        <v>unknown</v>
      </c>
      <c r="BF493" s="96" t="str">
        <f>IFERROR(VLOOKUP(Table1[[#This Row],[RespondentID]],'All Data'!$A:$CW,97,FALSE),"unknown")</f>
        <v>unknown</v>
      </c>
      <c r="BG493" s="96" t="str">
        <f>IFERROR(VLOOKUP(Table1[[#This Row],[RespondentID]],'All Data'!$A:$CW,98,FALSE),"unknown")</f>
        <v>unknown</v>
      </c>
      <c r="BH493" s="96" t="str">
        <f>IFERROR(VLOOKUP(Table1[[#This Row],[RespondentID]],'All Data'!$A:$CW,99,FALSE),"unknown")</f>
        <v>unknown</v>
      </c>
    </row>
    <row r="494" spans="1:60">
      <c r="A494" s="108"/>
      <c r="B494" s="128"/>
      <c r="C494" s="129"/>
      <c r="D494" s="129"/>
      <c r="E494" s="129"/>
      <c r="F494" s="129"/>
      <c r="G494" s="129"/>
      <c r="H494" s="129"/>
      <c r="I494" s="129"/>
      <c r="J494" s="129"/>
      <c r="K494" s="129"/>
      <c r="L494" s="129"/>
      <c r="M494" s="129"/>
      <c r="N494" s="129"/>
      <c r="O494" s="129"/>
      <c r="P494" s="129"/>
      <c r="Q494" s="129"/>
      <c r="R494" s="129"/>
      <c r="S494" s="129"/>
      <c r="T494" s="119"/>
      <c r="U494" s="130">
        <f t="shared" ref="U494:U525" si="207">COUNTA(B494:T494)</f>
        <v>0</v>
      </c>
      <c r="V494" s="130" t="e">
        <f t="shared" ref="V494:V525" si="208">3/U494</f>
        <v>#DIV/0!</v>
      </c>
      <c r="X494" s="130">
        <f t="shared" ref="X494:X530" si="209">IF($U494&lt;3,IF($B494=$B$1,1,0),IF($B494=$B$1,$V494,0))</f>
        <v>0</v>
      </c>
      <c r="Y494" s="130">
        <f t="shared" ref="Y494:Y530" si="210">IF($U494&lt;3,IF($C494=$C$1,1,0),IF($C494=$C$1,$V494,0))</f>
        <v>0</v>
      </c>
      <c r="Z494" s="130">
        <f t="shared" ref="Z494:Z530" si="211">IF($U494&lt;3,IF($D494=$D$1,1,0),IF($D494=$D$1,$V494,0))</f>
        <v>0</v>
      </c>
      <c r="AA494" s="130">
        <f t="shared" ref="AA494:AA530" si="212">IF($U494&lt;3,IF($E494=$E$1,1,0),IF($E494=$E$1,$V494,0))</f>
        <v>0</v>
      </c>
      <c r="AB494" s="130">
        <f t="shared" ref="AB494:AB530" si="213">IF($U494&lt;3,IF($F494=$F$1,1,0),IF($F494=$F$1,$V494,0))</f>
        <v>0</v>
      </c>
      <c r="AC494" s="130">
        <f t="shared" ref="AC494:AC530" si="214">IF($U494&lt;3,IF($G494=$G$1,1,0),IF($G494=$G$1,$V494,0))</f>
        <v>0</v>
      </c>
      <c r="AD494" s="130">
        <f t="shared" ref="AD494:AD530" si="215">IF($U494&lt;3,IF($H494=$H$1,1,0),IF($H494=$H$1,$V494,0))</f>
        <v>0</v>
      </c>
      <c r="AE494" s="130">
        <f t="shared" ref="AE494:AE530" si="216">IF($U494&lt;3,IF($I494=$I$1,1,0),IF($I494=$I$1,$V494,0))</f>
        <v>0</v>
      </c>
      <c r="AF494" s="130">
        <f t="shared" ref="AF494:AF530" si="217">IF($U494&lt;3,IF($J494=$J$1,1,0),IF($J494=$J$1,$V494,0))</f>
        <v>0</v>
      </c>
      <c r="AG494" s="130">
        <f t="shared" ref="AG494:AG530" si="218">IF($U494&lt;3,IF($K494=$K$1,1,0),IF($K494=$K$1,$V494,0))</f>
        <v>0</v>
      </c>
      <c r="AH494" s="130">
        <f t="shared" ref="AH494:AH530" si="219">IF($U494&lt;3,IF($L494=$L$1,1,0),IF($L494=$L$1,$V494,0))</f>
        <v>0</v>
      </c>
      <c r="AI494" s="130">
        <f t="shared" ref="AI494:AI530" si="220">IF($U494&lt;3,IF($M494=$M$1,1,0),IF($M494=$M$1,$V494,0))</f>
        <v>0</v>
      </c>
      <c r="AJ494" s="130">
        <f t="shared" ref="AJ494:AJ530" si="221">IF($U494&lt;3,IF($N494=$N$1,1,0),IF($N494=$N$1,$V494,0))</f>
        <v>0</v>
      </c>
      <c r="AK494" s="130">
        <f t="shared" ref="AK494:AK530" si="222">IF($U494&lt;3,IF($O494=$O$1,1,0),IF($O494=$O$1,$V494,0))</f>
        <v>0</v>
      </c>
      <c r="AL494" s="130">
        <f t="shared" ref="AL494:AL530" si="223">IF($U494&lt;3,IF($P494=$P$1,1,0),IF($P494=$P$1,$V494,0))</f>
        <v>0</v>
      </c>
      <c r="AM494" s="130">
        <f t="shared" ref="AM494:AM530" si="224">IF($U494&lt;3,IF($Q494=$Q$1,1,0),IF($Q494=$Q$1,$V494,0))</f>
        <v>0</v>
      </c>
      <c r="AN494" s="130">
        <f t="shared" ref="AN494:AN530" si="225">IF($U494&lt;3,IF($R494=$R$1,1,0),IF($R494=$R$1,$V494,0))</f>
        <v>0</v>
      </c>
      <c r="AO494" s="130">
        <f t="shared" ref="AO494:AO530" si="226">IF($U494&lt;3,IF($S494=$S$1,1,0),IF($S494=$S$1,$V494,0))</f>
        <v>0</v>
      </c>
      <c r="AR494" s="130">
        <f t="shared" ref="AR494:AR530" si="227">SUM(X494:AP494)</f>
        <v>0</v>
      </c>
      <c r="AS494" s="130">
        <f t="shared" ref="AS494:AS530" si="228">U494</f>
        <v>0</v>
      </c>
      <c r="AT494" s="130" t="str">
        <f t="shared" ref="AT494:AT525" si="229">IF(AR494=AS494,"Correct",IF(AR494=3,"Correct","Wrong"))</f>
        <v>Correct</v>
      </c>
      <c r="AV494" s="96" t="str">
        <f>IFERROR(VLOOKUP(Table1[[#This Row],[RespondentID]],'All Data'!$A:$CO,87,FALSE),"unknown")</f>
        <v>unknown</v>
      </c>
      <c r="AW494" s="96" t="str">
        <f>IFERROR(VLOOKUP(Table1[[#This Row],[RespondentID]],'All Data'!$A:$CO,88,FALSE),"unknown")</f>
        <v>unknown</v>
      </c>
      <c r="AX494" s="96" t="str">
        <f>IFERROR(VLOOKUP(Table1[[#This Row],[RespondentID]],'All Data'!$A:$CO,89,FALSE),"unknown")</f>
        <v>unknown</v>
      </c>
      <c r="AY494" s="96" t="str">
        <f>IFERROR(VLOOKUP(Table1[[#This Row],[RespondentID]],'All Data'!$A:$CO,90,FALSE),"unknown")</f>
        <v>unknown</v>
      </c>
      <c r="AZ494" s="96" t="str">
        <f>IFERROR(VLOOKUP(Table1[[#This Row],[RespondentID]],'All Data'!$A:$CO,91,FALSE),"unknown")</f>
        <v>unknown</v>
      </c>
      <c r="BA494" s="96" t="str">
        <f>IFERROR(VLOOKUP(Table1[[#This Row],[RespondentID]],'All Data'!$A:$CO,92,FALSE),"unknown")</f>
        <v>unknown</v>
      </c>
      <c r="BB494" s="96" t="str">
        <f>IFERROR(VLOOKUP(Table1[[#This Row],[RespondentID]],'All Data'!$A:$CO,93,FALSE),"unknown")</f>
        <v>unknown</v>
      </c>
      <c r="BC494" s="96" t="str">
        <f>IFERROR(VLOOKUP(Table1[[#This Row],[RespondentID]],'All Data'!$A:$CW,94,FALSE),"unknown")</f>
        <v>unknown</v>
      </c>
      <c r="BD494" s="96" t="str">
        <f>IFERROR(VLOOKUP(Table1[[#This Row],[RespondentID]],'All Data'!$A:$CW,95,FALSE),"unknown")</f>
        <v>unknown</v>
      </c>
      <c r="BE494" s="96" t="str">
        <f>IFERROR(VLOOKUP(Table1[[#This Row],[RespondentID]],'All Data'!$A:$CW,96,FALSE),"unknown")</f>
        <v>unknown</v>
      </c>
      <c r="BF494" s="96" t="str">
        <f>IFERROR(VLOOKUP(Table1[[#This Row],[RespondentID]],'All Data'!$A:$CW,97,FALSE),"unknown")</f>
        <v>unknown</v>
      </c>
      <c r="BG494" s="96" t="str">
        <f>IFERROR(VLOOKUP(Table1[[#This Row],[RespondentID]],'All Data'!$A:$CW,98,FALSE),"unknown")</f>
        <v>unknown</v>
      </c>
      <c r="BH494" s="96" t="str">
        <f>IFERROR(VLOOKUP(Table1[[#This Row],[RespondentID]],'All Data'!$A:$CW,99,FALSE),"unknown")</f>
        <v>unknown</v>
      </c>
    </row>
    <row r="495" spans="1:60">
      <c r="A495" s="108"/>
      <c r="B495" s="128"/>
      <c r="C495" s="129"/>
      <c r="D495" s="129"/>
      <c r="E495" s="129"/>
      <c r="F495" s="129"/>
      <c r="G495" s="129"/>
      <c r="H495" s="129"/>
      <c r="I495" s="129"/>
      <c r="J495" s="129"/>
      <c r="K495" s="129"/>
      <c r="L495" s="129"/>
      <c r="M495" s="129"/>
      <c r="N495" s="129"/>
      <c r="O495" s="129"/>
      <c r="P495" s="129"/>
      <c r="Q495" s="129"/>
      <c r="R495" s="129"/>
      <c r="S495" s="129"/>
      <c r="T495" s="119"/>
      <c r="U495" s="130">
        <f t="shared" si="207"/>
        <v>0</v>
      </c>
      <c r="V495" s="130" t="e">
        <f t="shared" si="208"/>
        <v>#DIV/0!</v>
      </c>
      <c r="X495" s="130">
        <f t="shared" si="209"/>
        <v>0</v>
      </c>
      <c r="Y495" s="130">
        <f t="shared" si="210"/>
        <v>0</v>
      </c>
      <c r="Z495" s="130">
        <f t="shared" si="211"/>
        <v>0</v>
      </c>
      <c r="AA495" s="130">
        <f t="shared" si="212"/>
        <v>0</v>
      </c>
      <c r="AB495" s="130">
        <f t="shared" si="213"/>
        <v>0</v>
      </c>
      <c r="AC495" s="130">
        <f t="shared" si="214"/>
        <v>0</v>
      </c>
      <c r="AD495" s="130">
        <f t="shared" si="215"/>
        <v>0</v>
      </c>
      <c r="AE495" s="130">
        <f t="shared" si="216"/>
        <v>0</v>
      </c>
      <c r="AF495" s="130">
        <f t="shared" si="217"/>
        <v>0</v>
      </c>
      <c r="AG495" s="130">
        <f t="shared" si="218"/>
        <v>0</v>
      </c>
      <c r="AH495" s="130">
        <f t="shared" si="219"/>
        <v>0</v>
      </c>
      <c r="AI495" s="130">
        <f t="shared" si="220"/>
        <v>0</v>
      </c>
      <c r="AJ495" s="130">
        <f t="shared" si="221"/>
        <v>0</v>
      </c>
      <c r="AK495" s="130">
        <f t="shared" si="222"/>
        <v>0</v>
      </c>
      <c r="AL495" s="130">
        <f t="shared" si="223"/>
        <v>0</v>
      </c>
      <c r="AM495" s="130">
        <f t="shared" si="224"/>
        <v>0</v>
      </c>
      <c r="AN495" s="130">
        <f t="shared" si="225"/>
        <v>0</v>
      </c>
      <c r="AO495" s="130">
        <f t="shared" si="226"/>
        <v>0</v>
      </c>
      <c r="AR495" s="130">
        <f t="shared" si="227"/>
        <v>0</v>
      </c>
      <c r="AS495" s="130">
        <f t="shared" si="228"/>
        <v>0</v>
      </c>
      <c r="AT495" s="130" t="str">
        <f t="shared" si="229"/>
        <v>Correct</v>
      </c>
      <c r="AV495" s="96" t="str">
        <f>IFERROR(VLOOKUP(Table1[[#This Row],[RespondentID]],'All Data'!$A:$CO,87,FALSE),"unknown")</f>
        <v>unknown</v>
      </c>
      <c r="AW495" s="96" t="str">
        <f>IFERROR(VLOOKUP(Table1[[#This Row],[RespondentID]],'All Data'!$A:$CO,88,FALSE),"unknown")</f>
        <v>unknown</v>
      </c>
      <c r="AX495" s="96" t="str">
        <f>IFERROR(VLOOKUP(Table1[[#This Row],[RespondentID]],'All Data'!$A:$CO,89,FALSE),"unknown")</f>
        <v>unknown</v>
      </c>
      <c r="AY495" s="96" t="str">
        <f>IFERROR(VLOOKUP(Table1[[#This Row],[RespondentID]],'All Data'!$A:$CO,90,FALSE),"unknown")</f>
        <v>unknown</v>
      </c>
      <c r="AZ495" s="96" t="str">
        <f>IFERROR(VLOOKUP(Table1[[#This Row],[RespondentID]],'All Data'!$A:$CO,91,FALSE),"unknown")</f>
        <v>unknown</v>
      </c>
      <c r="BA495" s="96" t="str">
        <f>IFERROR(VLOOKUP(Table1[[#This Row],[RespondentID]],'All Data'!$A:$CO,92,FALSE),"unknown")</f>
        <v>unknown</v>
      </c>
      <c r="BB495" s="96" t="str">
        <f>IFERROR(VLOOKUP(Table1[[#This Row],[RespondentID]],'All Data'!$A:$CO,93,FALSE),"unknown")</f>
        <v>unknown</v>
      </c>
      <c r="BC495" s="96" t="str">
        <f>IFERROR(VLOOKUP(Table1[[#This Row],[RespondentID]],'All Data'!$A:$CW,94,FALSE),"unknown")</f>
        <v>unknown</v>
      </c>
      <c r="BD495" s="96" t="str">
        <f>IFERROR(VLOOKUP(Table1[[#This Row],[RespondentID]],'All Data'!$A:$CW,95,FALSE),"unknown")</f>
        <v>unknown</v>
      </c>
      <c r="BE495" s="96" t="str">
        <f>IFERROR(VLOOKUP(Table1[[#This Row],[RespondentID]],'All Data'!$A:$CW,96,FALSE),"unknown")</f>
        <v>unknown</v>
      </c>
      <c r="BF495" s="96" t="str">
        <f>IFERROR(VLOOKUP(Table1[[#This Row],[RespondentID]],'All Data'!$A:$CW,97,FALSE),"unknown")</f>
        <v>unknown</v>
      </c>
      <c r="BG495" s="96" t="str">
        <f>IFERROR(VLOOKUP(Table1[[#This Row],[RespondentID]],'All Data'!$A:$CW,98,FALSE),"unknown")</f>
        <v>unknown</v>
      </c>
      <c r="BH495" s="96" t="str">
        <f>IFERROR(VLOOKUP(Table1[[#This Row],[RespondentID]],'All Data'!$A:$CW,99,FALSE),"unknown")</f>
        <v>unknown</v>
      </c>
    </row>
    <row r="496" spans="1:60">
      <c r="A496" s="108"/>
      <c r="B496" s="128"/>
      <c r="C496" s="129"/>
      <c r="D496" s="129"/>
      <c r="E496" s="129"/>
      <c r="F496" s="129"/>
      <c r="G496" s="129"/>
      <c r="H496" s="129"/>
      <c r="I496" s="129"/>
      <c r="J496" s="129"/>
      <c r="K496" s="129"/>
      <c r="L496" s="129"/>
      <c r="M496" s="129"/>
      <c r="N496" s="129"/>
      <c r="O496" s="129"/>
      <c r="P496" s="129"/>
      <c r="Q496" s="129"/>
      <c r="R496" s="129"/>
      <c r="S496" s="129"/>
      <c r="T496" s="119"/>
      <c r="U496" s="130">
        <f t="shared" si="207"/>
        <v>0</v>
      </c>
      <c r="V496" s="130" t="e">
        <f t="shared" si="208"/>
        <v>#DIV/0!</v>
      </c>
      <c r="X496" s="130">
        <f t="shared" si="209"/>
        <v>0</v>
      </c>
      <c r="Y496" s="130">
        <f t="shared" si="210"/>
        <v>0</v>
      </c>
      <c r="Z496" s="130">
        <f t="shared" si="211"/>
        <v>0</v>
      </c>
      <c r="AA496" s="130">
        <f t="shared" si="212"/>
        <v>0</v>
      </c>
      <c r="AB496" s="130">
        <f t="shared" si="213"/>
        <v>0</v>
      </c>
      <c r="AC496" s="130">
        <f t="shared" si="214"/>
        <v>0</v>
      </c>
      <c r="AD496" s="130">
        <f t="shared" si="215"/>
        <v>0</v>
      </c>
      <c r="AE496" s="130">
        <f t="shared" si="216"/>
        <v>0</v>
      </c>
      <c r="AF496" s="130">
        <f t="shared" si="217"/>
        <v>0</v>
      </c>
      <c r="AG496" s="130">
        <f t="shared" si="218"/>
        <v>0</v>
      </c>
      <c r="AH496" s="130">
        <f t="shared" si="219"/>
        <v>0</v>
      </c>
      <c r="AI496" s="130">
        <f t="shared" si="220"/>
        <v>0</v>
      </c>
      <c r="AJ496" s="130">
        <f t="shared" si="221"/>
        <v>0</v>
      </c>
      <c r="AK496" s="130">
        <f t="shared" si="222"/>
        <v>0</v>
      </c>
      <c r="AL496" s="130">
        <f t="shared" si="223"/>
        <v>0</v>
      </c>
      <c r="AM496" s="130">
        <f t="shared" si="224"/>
        <v>0</v>
      </c>
      <c r="AN496" s="130">
        <f t="shared" si="225"/>
        <v>0</v>
      </c>
      <c r="AO496" s="130">
        <f t="shared" si="226"/>
        <v>0</v>
      </c>
      <c r="AR496" s="130">
        <f t="shared" si="227"/>
        <v>0</v>
      </c>
      <c r="AS496" s="130">
        <f t="shared" si="228"/>
        <v>0</v>
      </c>
      <c r="AT496" s="130" t="str">
        <f t="shared" si="229"/>
        <v>Correct</v>
      </c>
      <c r="AV496" s="96" t="str">
        <f>IFERROR(VLOOKUP(Table1[[#This Row],[RespondentID]],'All Data'!$A:$CO,87,FALSE),"unknown")</f>
        <v>unknown</v>
      </c>
      <c r="AW496" s="96" t="str">
        <f>IFERROR(VLOOKUP(Table1[[#This Row],[RespondentID]],'All Data'!$A:$CO,88,FALSE),"unknown")</f>
        <v>unknown</v>
      </c>
      <c r="AX496" s="96" t="str">
        <f>IFERROR(VLOOKUP(Table1[[#This Row],[RespondentID]],'All Data'!$A:$CO,89,FALSE),"unknown")</f>
        <v>unknown</v>
      </c>
      <c r="AY496" s="96" t="str">
        <f>IFERROR(VLOOKUP(Table1[[#This Row],[RespondentID]],'All Data'!$A:$CO,90,FALSE),"unknown")</f>
        <v>unknown</v>
      </c>
      <c r="AZ496" s="96" t="str">
        <f>IFERROR(VLOOKUP(Table1[[#This Row],[RespondentID]],'All Data'!$A:$CO,91,FALSE),"unknown")</f>
        <v>unknown</v>
      </c>
      <c r="BA496" s="96" t="str">
        <f>IFERROR(VLOOKUP(Table1[[#This Row],[RespondentID]],'All Data'!$A:$CO,92,FALSE),"unknown")</f>
        <v>unknown</v>
      </c>
      <c r="BB496" s="96" t="str">
        <f>IFERROR(VLOOKUP(Table1[[#This Row],[RespondentID]],'All Data'!$A:$CO,93,FALSE),"unknown")</f>
        <v>unknown</v>
      </c>
      <c r="BC496" s="96" t="str">
        <f>IFERROR(VLOOKUP(Table1[[#This Row],[RespondentID]],'All Data'!$A:$CW,94,FALSE),"unknown")</f>
        <v>unknown</v>
      </c>
      <c r="BD496" s="96" t="str">
        <f>IFERROR(VLOOKUP(Table1[[#This Row],[RespondentID]],'All Data'!$A:$CW,95,FALSE),"unknown")</f>
        <v>unknown</v>
      </c>
      <c r="BE496" s="96" t="str">
        <f>IFERROR(VLOOKUP(Table1[[#This Row],[RespondentID]],'All Data'!$A:$CW,96,FALSE),"unknown")</f>
        <v>unknown</v>
      </c>
      <c r="BF496" s="96" t="str">
        <f>IFERROR(VLOOKUP(Table1[[#This Row],[RespondentID]],'All Data'!$A:$CW,97,FALSE),"unknown")</f>
        <v>unknown</v>
      </c>
      <c r="BG496" s="96" t="str">
        <f>IFERROR(VLOOKUP(Table1[[#This Row],[RespondentID]],'All Data'!$A:$CW,98,FALSE),"unknown")</f>
        <v>unknown</v>
      </c>
      <c r="BH496" s="96" t="str">
        <f>IFERROR(VLOOKUP(Table1[[#This Row],[RespondentID]],'All Data'!$A:$CW,99,FALSE),"unknown")</f>
        <v>unknown</v>
      </c>
    </row>
    <row r="497" spans="1:60">
      <c r="A497" s="108"/>
      <c r="B497" s="128"/>
      <c r="C497" s="129"/>
      <c r="D497" s="129"/>
      <c r="E497" s="129"/>
      <c r="F497" s="129"/>
      <c r="G497" s="129"/>
      <c r="H497" s="129"/>
      <c r="I497" s="129"/>
      <c r="J497" s="129"/>
      <c r="K497" s="129"/>
      <c r="L497" s="129"/>
      <c r="M497" s="129"/>
      <c r="N497" s="129"/>
      <c r="O497" s="129"/>
      <c r="P497" s="129"/>
      <c r="Q497" s="129"/>
      <c r="R497" s="129"/>
      <c r="S497" s="129"/>
      <c r="T497" s="119"/>
      <c r="U497" s="130">
        <f t="shared" si="207"/>
        <v>0</v>
      </c>
      <c r="V497" s="130" t="e">
        <f t="shared" si="208"/>
        <v>#DIV/0!</v>
      </c>
      <c r="X497" s="130">
        <f t="shared" si="209"/>
        <v>0</v>
      </c>
      <c r="Y497" s="130">
        <f t="shared" si="210"/>
        <v>0</v>
      </c>
      <c r="Z497" s="130">
        <f t="shared" si="211"/>
        <v>0</v>
      </c>
      <c r="AA497" s="130">
        <f t="shared" si="212"/>
        <v>0</v>
      </c>
      <c r="AB497" s="130">
        <f t="shared" si="213"/>
        <v>0</v>
      </c>
      <c r="AC497" s="130">
        <f t="shared" si="214"/>
        <v>0</v>
      </c>
      <c r="AD497" s="130">
        <f t="shared" si="215"/>
        <v>0</v>
      </c>
      <c r="AE497" s="130">
        <f t="shared" si="216"/>
        <v>0</v>
      </c>
      <c r="AF497" s="130">
        <f t="shared" si="217"/>
        <v>0</v>
      </c>
      <c r="AG497" s="130">
        <f t="shared" si="218"/>
        <v>0</v>
      </c>
      <c r="AH497" s="130">
        <f t="shared" si="219"/>
        <v>0</v>
      </c>
      <c r="AI497" s="130">
        <f t="shared" si="220"/>
        <v>0</v>
      </c>
      <c r="AJ497" s="130">
        <f t="shared" si="221"/>
        <v>0</v>
      </c>
      <c r="AK497" s="130">
        <f t="shared" si="222"/>
        <v>0</v>
      </c>
      <c r="AL497" s="130">
        <f t="shared" si="223"/>
        <v>0</v>
      </c>
      <c r="AM497" s="130">
        <f t="shared" si="224"/>
        <v>0</v>
      </c>
      <c r="AN497" s="130">
        <f t="shared" si="225"/>
        <v>0</v>
      </c>
      <c r="AO497" s="130">
        <f t="shared" si="226"/>
        <v>0</v>
      </c>
      <c r="AR497" s="130">
        <f t="shared" si="227"/>
        <v>0</v>
      </c>
      <c r="AS497" s="130">
        <f t="shared" si="228"/>
        <v>0</v>
      </c>
      <c r="AT497" s="130" t="str">
        <f t="shared" si="229"/>
        <v>Correct</v>
      </c>
      <c r="AV497" s="96" t="str">
        <f>IFERROR(VLOOKUP(Table1[[#This Row],[RespondentID]],'All Data'!$A:$CO,87,FALSE),"unknown")</f>
        <v>unknown</v>
      </c>
      <c r="AW497" s="96" t="str">
        <f>IFERROR(VLOOKUP(Table1[[#This Row],[RespondentID]],'All Data'!$A:$CO,88,FALSE),"unknown")</f>
        <v>unknown</v>
      </c>
      <c r="AX497" s="96" t="str">
        <f>IFERROR(VLOOKUP(Table1[[#This Row],[RespondentID]],'All Data'!$A:$CO,89,FALSE),"unknown")</f>
        <v>unknown</v>
      </c>
      <c r="AY497" s="96" t="str">
        <f>IFERROR(VLOOKUP(Table1[[#This Row],[RespondentID]],'All Data'!$A:$CO,90,FALSE),"unknown")</f>
        <v>unknown</v>
      </c>
      <c r="AZ497" s="96" t="str">
        <f>IFERROR(VLOOKUP(Table1[[#This Row],[RespondentID]],'All Data'!$A:$CO,91,FALSE),"unknown")</f>
        <v>unknown</v>
      </c>
      <c r="BA497" s="96" t="str">
        <f>IFERROR(VLOOKUP(Table1[[#This Row],[RespondentID]],'All Data'!$A:$CO,92,FALSE),"unknown")</f>
        <v>unknown</v>
      </c>
      <c r="BB497" s="96" t="str">
        <f>IFERROR(VLOOKUP(Table1[[#This Row],[RespondentID]],'All Data'!$A:$CO,93,FALSE),"unknown")</f>
        <v>unknown</v>
      </c>
      <c r="BC497" s="96" t="str">
        <f>IFERROR(VLOOKUP(Table1[[#This Row],[RespondentID]],'All Data'!$A:$CW,94,FALSE),"unknown")</f>
        <v>unknown</v>
      </c>
      <c r="BD497" s="96" t="str">
        <f>IFERROR(VLOOKUP(Table1[[#This Row],[RespondentID]],'All Data'!$A:$CW,95,FALSE),"unknown")</f>
        <v>unknown</v>
      </c>
      <c r="BE497" s="96" t="str">
        <f>IFERROR(VLOOKUP(Table1[[#This Row],[RespondentID]],'All Data'!$A:$CW,96,FALSE),"unknown")</f>
        <v>unknown</v>
      </c>
      <c r="BF497" s="96" t="str">
        <f>IFERROR(VLOOKUP(Table1[[#This Row],[RespondentID]],'All Data'!$A:$CW,97,FALSE),"unknown")</f>
        <v>unknown</v>
      </c>
      <c r="BG497" s="96" t="str">
        <f>IFERROR(VLOOKUP(Table1[[#This Row],[RespondentID]],'All Data'!$A:$CW,98,FALSE),"unknown")</f>
        <v>unknown</v>
      </c>
      <c r="BH497" s="96" t="str">
        <f>IFERROR(VLOOKUP(Table1[[#This Row],[RespondentID]],'All Data'!$A:$CW,99,FALSE),"unknown")</f>
        <v>unknown</v>
      </c>
    </row>
    <row r="498" spans="1:60">
      <c r="A498" s="108"/>
      <c r="B498" s="128"/>
      <c r="C498" s="129"/>
      <c r="D498" s="129"/>
      <c r="E498" s="129"/>
      <c r="F498" s="129"/>
      <c r="G498" s="129"/>
      <c r="H498" s="129"/>
      <c r="I498" s="129"/>
      <c r="J498" s="129"/>
      <c r="K498" s="129"/>
      <c r="L498" s="129"/>
      <c r="M498" s="129"/>
      <c r="N498" s="129"/>
      <c r="O498" s="129"/>
      <c r="P498" s="129"/>
      <c r="Q498" s="129"/>
      <c r="R498" s="129"/>
      <c r="S498" s="129"/>
      <c r="T498" s="119"/>
      <c r="U498" s="130">
        <f t="shared" si="207"/>
        <v>0</v>
      </c>
      <c r="V498" s="130" t="e">
        <f t="shared" si="208"/>
        <v>#DIV/0!</v>
      </c>
      <c r="X498" s="130">
        <f t="shared" si="209"/>
        <v>0</v>
      </c>
      <c r="Y498" s="130">
        <f t="shared" si="210"/>
        <v>0</v>
      </c>
      <c r="Z498" s="130">
        <f t="shared" si="211"/>
        <v>0</v>
      </c>
      <c r="AA498" s="130">
        <f t="shared" si="212"/>
        <v>0</v>
      </c>
      <c r="AB498" s="130">
        <f t="shared" si="213"/>
        <v>0</v>
      </c>
      <c r="AC498" s="130">
        <f t="shared" si="214"/>
        <v>0</v>
      </c>
      <c r="AD498" s="130">
        <f t="shared" si="215"/>
        <v>0</v>
      </c>
      <c r="AE498" s="130">
        <f t="shared" si="216"/>
        <v>0</v>
      </c>
      <c r="AF498" s="130">
        <f t="shared" si="217"/>
        <v>0</v>
      </c>
      <c r="AG498" s="130">
        <f t="shared" si="218"/>
        <v>0</v>
      </c>
      <c r="AH498" s="130">
        <f t="shared" si="219"/>
        <v>0</v>
      </c>
      <c r="AI498" s="130">
        <f t="shared" si="220"/>
        <v>0</v>
      </c>
      <c r="AJ498" s="130">
        <f t="shared" si="221"/>
        <v>0</v>
      </c>
      <c r="AK498" s="130">
        <f t="shared" si="222"/>
        <v>0</v>
      </c>
      <c r="AL498" s="130">
        <f t="shared" si="223"/>
        <v>0</v>
      </c>
      <c r="AM498" s="130">
        <f t="shared" si="224"/>
        <v>0</v>
      </c>
      <c r="AN498" s="130">
        <f t="shared" si="225"/>
        <v>0</v>
      </c>
      <c r="AO498" s="130">
        <f t="shared" si="226"/>
        <v>0</v>
      </c>
      <c r="AR498" s="130">
        <f t="shared" si="227"/>
        <v>0</v>
      </c>
      <c r="AS498" s="130">
        <f t="shared" si="228"/>
        <v>0</v>
      </c>
      <c r="AT498" s="130" t="str">
        <f t="shared" si="229"/>
        <v>Correct</v>
      </c>
      <c r="AV498" s="96" t="str">
        <f>IFERROR(VLOOKUP(Table1[[#This Row],[RespondentID]],'All Data'!$A:$CO,87,FALSE),"unknown")</f>
        <v>unknown</v>
      </c>
      <c r="AW498" s="96" t="str">
        <f>IFERROR(VLOOKUP(Table1[[#This Row],[RespondentID]],'All Data'!$A:$CO,88,FALSE),"unknown")</f>
        <v>unknown</v>
      </c>
      <c r="AX498" s="96" t="str">
        <f>IFERROR(VLOOKUP(Table1[[#This Row],[RespondentID]],'All Data'!$A:$CO,89,FALSE),"unknown")</f>
        <v>unknown</v>
      </c>
      <c r="AY498" s="96" t="str">
        <f>IFERROR(VLOOKUP(Table1[[#This Row],[RespondentID]],'All Data'!$A:$CO,90,FALSE),"unknown")</f>
        <v>unknown</v>
      </c>
      <c r="AZ498" s="96" t="str">
        <f>IFERROR(VLOOKUP(Table1[[#This Row],[RespondentID]],'All Data'!$A:$CO,91,FALSE),"unknown")</f>
        <v>unknown</v>
      </c>
      <c r="BA498" s="96" t="str">
        <f>IFERROR(VLOOKUP(Table1[[#This Row],[RespondentID]],'All Data'!$A:$CO,92,FALSE),"unknown")</f>
        <v>unknown</v>
      </c>
      <c r="BB498" s="96" t="str">
        <f>IFERROR(VLOOKUP(Table1[[#This Row],[RespondentID]],'All Data'!$A:$CO,93,FALSE),"unknown")</f>
        <v>unknown</v>
      </c>
      <c r="BC498" s="96" t="str">
        <f>IFERROR(VLOOKUP(Table1[[#This Row],[RespondentID]],'All Data'!$A:$CW,94,FALSE),"unknown")</f>
        <v>unknown</v>
      </c>
      <c r="BD498" s="96" t="str">
        <f>IFERROR(VLOOKUP(Table1[[#This Row],[RespondentID]],'All Data'!$A:$CW,95,FALSE),"unknown")</f>
        <v>unknown</v>
      </c>
      <c r="BE498" s="96" t="str">
        <f>IFERROR(VLOOKUP(Table1[[#This Row],[RespondentID]],'All Data'!$A:$CW,96,FALSE),"unknown")</f>
        <v>unknown</v>
      </c>
      <c r="BF498" s="96" t="str">
        <f>IFERROR(VLOOKUP(Table1[[#This Row],[RespondentID]],'All Data'!$A:$CW,97,FALSE),"unknown")</f>
        <v>unknown</v>
      </c>
      <c r="BG498" s="96" t="str">
        <f>IFERROR(VLOOKUP(Table1[[#This Row],[RespondentID]],'All Data'!$A:$CW,98,FALSE),"unknown")</f>
        <v>unknown</v>
      </c>
      <c r="BH498" s="96" t="str">
        <f>IFERROR(VLOOKUP(Table1[[#This Row],[RespondentID]],'All Data'!$A:$CW,99,FALSE),"unknown")</f>
        <v>unknown</v>
      </c>
    </row>
    <row r="499" spans="1:60">
      <c r="A499" s="108"/>
      <c r="B499" s="128"/>
      <c r="C499" s="129"/>
      <c r="D499" s="129"/>
      <c r="E499" s="129"/>
      <c r="F499" s="129"/>
      <c r="G499" s="129"/>
      <c r="H499" s="129"/>
      <c r="I499" s="129"/>
      <c r="J499" s="129"/>
      <c r="K499" s="129"/>
      <c r="L499" s="129"/>
      <c r="M499" s="129"/>
      <c r="N499" s="129"/>
      <c r="O499" s="129"/>
      <c r="P499" s="129"/>
      <c r="Q499" s="129"/>
      <c r="R499" s="129"/>
      <c r="S499" s="129"/>
      <c r="T499" s="119"/>
      <c r="U499" s="130">
        <f t="shared" si="207"/>
        <v>0</v>
      </c>
      <c r="V499" s="130" t="e">
        <f t="shared" si="208"/>
        <v>#DIV/0!</v>
      </c>
      <c r="X499" s="130">
        <f t="shared" si="209"/>
        <v>0</v>
      </c>
      <c r="Y499" s="130">
        <f t="shared" si="210"/>
        <v>0</v>
      </c>
      <c r="Z499" s="130">
        <f t="shared" si="211"/>
        <v>0</v>
      </c>
      <c r="AA499" s="130">
        <f t="shared" si="212"/>
        <v>0</v>
      </c>
      <c r="AB499" s="130">
        <f t="shared" si="213"/>
        <v>0</v>
      </c>
      <c r="AC499" s="130">
        <f t="shared" si="214"/>
        <v>0</v>
      </c>
      <c r="AD499" s="130">
        <f t="shared" si="215"/>
        <v>0</v>
      </c>
      <c r="AE499" s="130">
        <f t="shared" si="216"/>
        <v>0</v>
      </c>
      <c r="AF499" s="130">
        <f t="shared" si="217"/>
        <v>0</v>
      </c>
      <c r="AG499" s="130">
        <f t="shared" si="218"/>
        <v>0</v>
      </c>
      <c r="AH499" s="130">
        <f t="shared" si="219"/>
        <v>0</v>
      </c>
      <c r="AI499" s="130">
        <f t="shared" si="220"/>
        <v>0</v>
      </c>
      <c r="AJ499" s="130">
        <f t="shared" si="221"/>
        <v>0</v>
      </c>
      <c r="AK499" s="130">
        <f t="shared" si="222"/>
        <v>0</v>
      </c>
      <c r="AL499" s="130">
        <f t="shared" si="223"/>
        <v>0</v>
      </c>
      <c r="AM499" s="130">
        <f t="shared" si="224"/>
        <v>0</v>
      </c>
      <c r="AN499" s="130">
        <f t="shared" si="225"/>
        <v>0</v>
      </c>
      <c r="AO499" s="130">
        <f t="shared" si="226"/>
        <v>0</v>
      </c>
      <c r="AR499" s="130">
        <f t="shared" si="227"/>
        <v>0</v>
      </c>
      <c r="AS499" s="130">
        <f t="shared" si="228"/>
        <v>0</v>
      </c>
      <c r="AT499" s="130" t="str">
        <f t="shared" si="229"/>
        <v>Correct</v>
      </c>
      <c r="AV499" s="96" t="str">
        <f>IFERROR(VLOOKUP(Table1[[#This Row],[RespondentID]],'All Data'!$A:$CO,87,FALSE),"unknown")</f>
        <v>unknown</v>
      </c>
      <c r="AW499" s="96" t="str">
        <f>IFERROR(VLOOKUP(Table1[[#This Row],[RespondentID]],'All Data'!$A:$CO,88,FALSE),"unknown")</f>
        <v>unknown</v>
      </c>
      <c r="AX499" s="96" t="str">
        <f>IFERROR(VLOOKUP(Table1[[#This Row],[RespondentID]],'All Data'!$A:$CO,89,FALSE),"unknown")</f>
        <v>unknown</v>
      </c>
      <c r="AY499" s="96" t="str">
        <f>IFERROR(VLOOKUP(Table1[[#This Row],[RespondentID]],'All Data'!$A:$CO,90,FALSE),"unknown")</f>
        <v>unknown</v>
      </c>
      <c r="AZ499" s="96" t="str">
        <f>IFERROR(VLOOKUP(Table1[[#This Row],[RespondentID]],'All Data'!$A:$CO,91,FALSE),"unknown")</f>
        <v>unknown</v>
      </c>
      <c r="BA499" s="96" t="str">
        <f>IFERROR(VLOOKUP(Table1[[#This Row],[RespondentID]],'All Data'!$A:$CO,92,FALSE),"unknown")</f>
        <v>unknown</v>
      </c>
      <c r="BB499" s="96" t="str">
        <f>IFERROR(VLOOKUP(Table1[[#This Row],[RespondentID]],'All Data'!$A:$CO,93,FALSE),"unknown")</f>
        <v>unknown</v>
      </c>
      <c r="BC499" s="96" t="str">
        <f>IFERROR(VLOOKUP(Table1[[#This Row],[RespondentID]],'All Data'!$A:$CW,94,FALSE),"unknown")</f>
        <v>unknown</v>
      </c>
      <c r="BD499" s="96" t="str">
        <f>IFERROR(VLOOKUP(Table1[[#This Row],[RespondentID]],'All Data'!$A:$CW,95,FALSE),"unknown")</f>
        <v>unknown</v>
      </c>
      <c r="BE499" s="96" t="str">
        <f>IFERROR(VLOOKUP(Table1[[#This Row],[RespondentID]],'All Data'!$A:$CW,96,FALSE),"unknown")</f>
        <v>unknown</v>
      </c>
      <c r="BF499" s="96" t="str">
        <f>IFERROR(VLOOKUP(Table1[[#This Row],[RespondentID]],'All Data'!$A:$CW,97,FALSE),"unknown")</f>
        <v>unknown</v>
      </c>
      <c r="BG499" s="96" t="str">
        <f>IFERROR(VLOOKUP(Table1[[#This Row],[RespondentID]],'All Data'!$A:$CW,98,FALSE),"unknown")</f>
        <v>unknown</v>
      </c>
      <c r="BH499" s="96" t="str">
        <f>IFERROR(VLOOKUP(Table1[[#This Row],[RespondentID]],'All Data'!$A:$CW,99,FALSE),"unknown")</f>
        <v>unknown</v>
      </c>
    </row>
    <row r="500" spans="1:60">
      <c r="A500" s="108"/>
      <c r="B500" s="128"/>
      <c r="C500" s="129"/>
      <c r="D500" s="129"/>
      <c r="E500" s="129"/>
      <c r="F500" s="129"/>
      <c r="G500" s="129"/>
      <c r="H500" s="129"/>
      <c r="I500" s="129"/>
      <c r="J500" s="129"/>
      <c r="K500" s="129"/>
      <c r="L500" s="129"/>
      <c r="M500" s="129"/>
      <c r="N500" s="129"/>
      <c r="O500" s="129"/>
      <c r="P500" s="129"/>
      <c r="Q500" s="129"/>
      <c r="R500" s="129"/>
      <c r="S500" s="129"/>
      <c r="T500" s="119"/>
      <c r="U500" s="130">
        <f t="shared" si="207"/>
        <v>0</v>
      </c>
      <c r="V500" s="130" t="e">
        <f t="shared" si="208"/>
        <v>#DIV/0!</v>
      </c>
      <c r="X500" s="130">
        <f t="shared" si="209"/>
        <v>0</v>
      </c>
      <c r="Y500" s="130">
        <f t="shared" si="210"/>
        <v>0</v>
      </c>
      <c r="Z500" s="130">
        <f t="shared" si="211"/>
        <v>0</v>
      </c>
      <c r="AA500" s="130">
        <f t="shared" si="212"/>
        <v>0</v>
      </c>
      <c r="AB500" s="130">
        <f t="shared" si="213"/>
        <v>0</v>
      </c>
      <c r="AC500" s="130">
        <f t="shared" si="214"/>
        <v>0</v>
      </c>
      <c r="AD500" s="130">
        <f t="shared" si="215"/>
        <v>0</v>
      </c>
      <c r="AE500" s="130">
        <f t="shared" si="216"/>
        <v>0</v>
      </c>
      <c r="AF500" s="130">
        <f t="shared" si="217"/>
        <v>0</v>
      </c>
      <c r="AG500" s="130">
        <f t="shared" si="218"/>
        <v>0</v>
      </c>
      <c r="AH500" s="130">
        <f t="shared" si="219"/>
        <v>0</v>
      </c>
      <c r="AI500" s="130">
        <f t="shared" si="220"/>
        <v>0</v>
      </c>
      <c r="AJ500" s="130">
        <f t="shared" si="221"/>
        <v>0</v>
      </c>
      <c r="AK500" s="130">
        <f t="shared" si="222"/>
        <v>0</v>
      </c>
      <c r="AL500" s="130">
        <f t="shared" si="223"/>
        <v>0</v>
      </c>
      <c r="AM500" s="130">
        <f t="shared" si="224"/>
        <v>0</v>
      </c>
      <c r="AN500" s="130">
        <f t="shared" si="225"/>
        <v>0</v>
      </c>
      <c r="AO500" s="130">
        <f t="shared" si="226"/>
        <v>0</v>
      </c>
      <c r="AR500" s="130">
        <f t="shared" si="227"/>
        <v>0</v>
      </c>
      <c r="AS500" s="130">
        <f t="shared" si="228"/>
        <v>0</v>
      </c>
      <c r="AT500" s="130" t="str">
        <f t="shared" si="229"/>
        <v>Correct</v>
      </c>
      <c r="AV500" s="96" t="str">
        <f>IFERROR(VLOOKUP(Table1[[#This Row],[RespondentID]],'All Data'!$A:$CO,87,FALSE),"unknown")</f>
        <v>unknown</v>
      </c>
      <c r="AW500" s="96" t="str">
        <f>IFERROR(VLOOKUP(Table1[[#This Row],[RespondentID]],'All Data'!$A:$CO,88,FALSE),"unknown")</f>
        <v>unknown</v>
      </c>
      <c r="AX500" s="96" t="str">
        <f>IFERROR(VLOOKUP(Table1[[#This Row],[RespondentID]],'All Data'!$A:$CO,89,FALSE),"unknown")</f>
        <v>unknown</v>
      </c>
      <c r="AY500" s="96" t="str">
        <f>IFERROR(VLOOKUP(Table1[[#This Row],[RespondentID]],'All Data'!$A:$CO,90,FALSE),"unknown")</f>
        <v>unknown</v>
      </c>
      <c r="AZ500" s="96" t="str">
        <f>IFERROR(VLOOKUP(Table1[[#This Row],[RespondentID]],'All Data'!$A:$CO,91,FALSE),"unknown")</f>
        <v>unknown</v>
      </c>
      <c r="BA500" s="96" t="str">
        <f>IFERROR(VLOOKUP(Table1[[#This Row],[RespondentID]],'All Data'!$A:$CO,92,FALSE),"unknown")</f>
        <v>unknown</v>
      </c>
      <c r="BB500" s="96" t="str">
        <f>IFERROR(VLOOKUP(Table1[[#This Row],[RespondentID]],'All Data'!$A:$CO,93,FALSE),"unknown")</f>
        <v>unknown</v>
      </c>
      <c r="BC500" s="96" t="str">
        <f>IFERROR(VLOOKUP(Table1[[#This Row],[RespondentID]],'All Data'!$A:$CW,94,FALSE),"unknown")</f>
        <v>unknown</v>
      </c>
      <c r="BD500" s="96" t="str">
        <f>IFERROR(VLOOKUP(Table1[[#This Row],[RespondentID]],'All Data'!$A:$CW,95,FALSE),"unknown")</f>
        <v>unknown</v>
      </c>
      <c r="BE500" s="96" t="str">
        <f>IFERROR(VLOOKUP(Table1[[#This Row],[RespondentID]],'All Data'!$A:$CW,96,FALSE),"unknown")</f>
        <v>unknown</v>
      </c>
      <c r="BF500" s="96" t="str">
        <f>IFERROR(VLOOKUP(Table1[[#This Row],[RespondentID]],'All Data'!$A:$CW,97,FALSE),"unknown")</f>
        <v>unknown</v>
      </c>
      <c r="BG500" s="96" t="str">
        <f>IFERROR(VLOOKUP(Table1[[#This Row],[RespondentID]],'All Data'!$A:$CW,98,FALSE),"unknown")</f>
        <v>unknown</v>
      </c>
      <c r="BH500" s="96" t="str">
        <f>IFERROR(VLOOKUP(Table1[[#This Row],[RespondentID]],'All Data'!$A:$CW,99,FALSE),"unknown")</f>
        <v>unknown</v>
      </c>
    </row>
    <row r="501" spans="1:60">
      <c r="A501" s="108"/>
      <c r="B501" s="128"/>
      <c r="C501" s="129"/>
      <c r="D501" s="129"/>
      <c r="E501" s="129"/>
      <c r="F501" s="129"/>
      <c r="G501" s="129"/>
      <c r="H501" s="129"/>
      <c r="I501" s="129"/>
      <c r="J501" s="129"/>
      <c r="K501" s="129"/>
      <c r="L501" s="129"/>
      <c r="M501" s="129"/>
      <c r="N501" s="129"/>
      <c r="O501" s="129"/>
      <c r="P501" s="129"/>
      <c r="Q501" s="129"/>
      <c r="R501" s="129"/>
      <c r="S501" s="129"/>
      <c r="T501" s="119"/>
      <c r="U501" s="130">
        <f t="shared" si="207"/>
        <v>0</v>
      </c>
      <c r="V501" s="130" t="e">
        <f t="shared" si="208"/>
        <v>#DIV/0!</v>
      </c>
      <c r="X501" s="130">
        <f t="shared" si="209"/>
        <v>0</v>
      </c>
      <c r="Y501" s="130">
        <f t="shared" si="210"/>
        <v>0</v>
      </c>
      <c r="Z501" s="130">
        <f t="shared" si="211"/>
        <v>0</v>
      </c>
      <c r="AA501" s="130">
        <f t="shared" si="212"/>
        <v>0</v>
      </c>
      <c r="AB501" s="130">
        <f t="shared" si="213"/>
        <v>0</v>
      </c>
      <c r="AC501" s="130">
        <f t="shared" si="214"/>
        <v>0</v>
      </c>
      <c r="AD501" s="130">
        <f t="shared" si="215"/>
        <v>0</v>
      </c>
      <c r="AE501" s="130">
        <f t="shared" si="216"/>
        <v>0</v>
      </c>
      <c r="AF501" s="130">
        <f t="shared" si="217"/>
        <v>0</v>
      </c>
      <c r="AG501" s="130">
        <f t="shared" si="218"/>
        <v>0</v>
      </c>
      <c r="AH501" s="130">
        <f t="shared" si="219"/>
        <v>0</v>
      </c>
      <c r="AI501" s="130">
        <f t="shared" si="220"/>
        <v>0</v>
      </c>
      <c r="AJ501" s="130">
        <f t="shared" si="221"/>
        <v>0</v>
      </c>
      <c r="AK501" s="130">
        <f t="shared" si="222"/>
        <v>0</v>
      </c>
      <c r="AL501" s="130">
        <f t="shared" si="223"/>
        <v>0</v>
      </c>
      <c r="AM501" s="130">
        <f t="shared" si="224"/>
        <v>0</v>
      </c>
      <c r="AN501" s="130">
        <f t="shared" si="225"/>
        <v>0</v>
      </c>
      <c r="AO501" s="130">
        <f t="shared" si="226"/>
        <v>0</v>
      </c>
      <c r="AR501" s="130">
        <f t="shared" si="227"/>
        <v>0</v>
      </c>
      <c r="AS501" s="130">
        <f t="shared" si="228"/>
        <v>0</v>
      </c>
      <c r="AT501" s="130" t="str">
        <f t="shared" si="229"/>
        <v>Correct</v>
      </c>
      <c r="AV501" s="96" t="str">
        <f>IFERROR(VLOOKUP(Table1[[#This Row],[RespondentID]],'All Data'!$A:$CO,87,FALSE),"unknown")</f>
        <v>unknown</v>
      </c>
      <c r="AW501" s="96" t="str">
        <f>IFERROR(VLOOKUP(Table1[[#This Row],[RespondentID]],'All Data'!$A:$CO,88,FALSE),"unknown")</f>
        <v>unknown</v>
      </c>
      <c r="AX501" s="96" t="str">
        <f>IFERROR(VLOOKUP(Table1[[#This Row],[RespondentID]],'All Data'!$A:$CO,89,FALSE),"unknown")</f>
        <v>unknown</v>
      </c>
      <c r="AY501" s="96" t="str">
        <f>IFERROR(VLOOKUP(Table1[[#This Row],[RespondentID]],'All Data'!$A:$CO,90,FALSE),"unknown")</f>
        <v>unknown</v>
      </c>
      <c r="AZ501" s="96" t="str">
        <f>IFERROR(VLOOKUP(Table1[[#This Row],[RespondentID]],'All Data'!$A:$CO,91,FALSE),"unknown")</f>
        <v>unknown</v>
      </c>
      <c r="BA501" s="96" t="str">
        <f>IFERROR(VLOOKUP(Table1[[#This Row],[RespondentID]],'All Data'!$A:$CO,92,FALSE),"unknown")</f>
        <v>unknown</v>
      </c>
      <c r="BB501" s="96" t="str">
        <f>IFERROR(VLOOKUP(Table1[[#This Row],[RespondentID]],'All Data'!$A:$CO,93,FALSE),"unknown")</f>
        <v>unknown</v>
      </c>
      <c r="BC501" s="96" t="str">
        <f>IFERROR(VLOOKUP(Table1[[#This Row],[RespondentID]],'All Data'!$A:$CW,94,FALSE),"unknown")</f>
        <v>unknown</v>
      </c>
      <c r="BD501" s="96" t="str">
        <f>IFERROR(VLOOKUP(Table1[[#This Row],[RespondentID]],'All Data'!$A:$CW,95,FALSE),"unknown")</f>
        <v>unknown</v>
      </c>
      <c r="BE501" s="96" t="str">
        <f>IFERROR(VLOOKUP(Table1[[#This Row],[RespondentID]],'All Data'!$A:$CW,96,FALSE),"unknown")</f>
        <v>unknown</v>
      </c>
      <c r="BF501" s="96" t="str">
        <f>IFERROR(VLOOKUP(Table1[[#This Row],[RespondentID]],'All Data'!$A:$CW,97,FALSE),"unknown")</f>
        <v>unknown</v>
      </c>
      <c r="BG501" s="96" t="str">
        <f>IFERROR(VLOOKUP(Table1[[#This Row],[RespondentID]],'All Data'!$A:$CW,98,FALSE),"unknown")</f>
        <v>unknown</v>
      </c>
      <c r="BH501" s="96" t="str">
        <f>IFERROR(VLOOKUP(Table1[[#This Row],[RespondentID]],'All Data'!$A:$CW,99,FALSE),"unknown")</f>
        <v>unknown</v>
      </c>
    </row>
    <row r="502" spans="1:60">
      <c r="A502" s="108"/>
      <c r="B502" s="128"/>
      <c r="C502" s="129"/>
      <c r="D502" s="129"/>
      <c r="E502" s="129"/>
      <c r="F502" s="129"/>
      <c r="G502" s="129"/>
      <c r="H502" s="129"/>
      <c r="I502" s="129"/>
      <c r="J502" s="129"/>
      <c r="K502" s="129"/>
      <c r="L502" s="129"/>
      <c r="M502" s="129"/>
      <c r="N502" s="129"/>
      <c r="O502" s="129"/>
      <c r="P502" s="129"/>
      <c r="Q502" s="129"/>
      <c r="R502" s="129"/>
      <c r="S502" s="129"/>
      <c r="T502" s="119"/>
      <c r="U502" s="130">
        <f t="shared" si="207"/>
        <v>0</v>
      </c>
      <c r="V502" s="130" t="e">
        <f t="shared" si="208"/>
        <v>#DIV/0!</v>
      </c>
      <c r="X502" s="130">
        <f t="shared" si="209"/>
        <v>0</v>
      </c>
      <c r="Y502" s="130">
        <f t="shared" si="210"/>
        <v>0</v>
      </c>
      <c r="Z502" s="130">
        <f t="shared" si="211"/>
        <v>0</v>
      </c>
      <c r="AA502" s="130">
        <f t="shared" si="212"/>
        <v>0</v>
      </c>
      <c r="AB502" s="130">
        <f t="shared" si="213"/>
        <v>0</v>
      </c>
      <c r="AC502" s="130">
        <f t="shared" si="214"/>
        <v>0</v>
      </c>
      <c r="AD502" s="130">
        <f t="shared" si="215"/>
        <v>0</v>
      </c>
      <c r="AE502" s="130">
        <f t="shared" si="216"/>
        <v>0</v>
      </c>
      <c r="AF502" s="130">
        <f t="shared" si="217"/>
        <v>0</v>
      </c>
      <c r="AG502" s="130">
        <f t="shared" si="218"/>
        <v>0</v>
      </c>
      <c r="AH502" s="130">
        <f t="shared" si="219"/>
        <v>0</v>
      </c>
      <c r="AI502" s="130">
        <f t="shared" si="220"/>
        <v>0</v>
      </c>
      <c r="AJ502" s="130">
        <f t="shared" si="221"/>
        <v>0</v>
      </c>
      <c r="AK502" s="130">
        <f t="shared" si="222"/>
        <v>0</v>
      </c>
      <c r="AL502" s="130">
        <f t="shared" si="223"/>
        <v>0</v>
      </c>
      <c r="AM502" s="130">
        <f t="shared" si="224"/>
        <v>0</v>
      </c>
      <c r="AN502" s="130">
        <f t="shared" si="225"/>
        <v>0</v>
      </c>
      <c r="AO502" s="130">
        <f t="shared" si="226"/>
        <v>0</v>
      </c>
      <c r="AR502" s="130">
        <f t="shared" si="227"/>
        <v>0</v>
      </c>
      <c r="AS502" s="130">
        <f t="shared" si="228"/>
        <v>0</v>
      </c>
      <c r="AT502" s="130" t="str">
        <f t="shared" si="229"/>
        <v>Correct</v>
      </c>
      <c r="AV502" s="96" t="str">
        <f>IFERROR(VLOOKUP(Table1[[#This Row],[RespondentID]],'All Data'!$A:$CO,87,FALSE),"unknown")</f>
        <v>unknown</v>
      </c>
      <c r="AW502" s="96" t="str">
        <f>IFERROR(VLOOKUP(Table1[[#This Row],[RespondentID]],'All Data'!$A:$CO,88,FALSE),"unknown")</f>
        <v>unknown</v>
      </c>
      <c r="AX502" s="96" t="str">
        <f>IFERROR(VLOOKUP(Table1[[#This Row],[RespondentID]],'All Data'!$A:$CO,89,FALSE),"unknown")</f>
        <v>unknown</v>
      </c>
      <c r="AY502" s="96" t="str">
        <f>IFERROR(VLOOKUP(Table1[[#This Row],[RespondentID]],'All Data'!$A:$CO,90,FALSE),"unknown")</f>
        <v>unknown</v>
      </c>
      <c r="AZ502" s="96" t="str">
        <f>IFERROR(VLOOKUP(Table1[[#This Row],[RespondentID]],'All Data'!$A:$CO,91,FALSE),"unknown")</f>
        <v>unknown</v>
      </c>
      <c r="BA502" s="96" t="str">
        <f>IFERROR(VLOOKUP(Table1[[#This Row],[RespondentID]],'All Data'!$A:$CO,92,FALSE),"unknown")</f>
        <v>unknown</v>
      </c>
      <c r="BB502" s="96" t="str">
        <f>IFERROR(VLOOKUP(Table1[[#This Row],[RespondentID]],'All Data'!$A:$CO,93,FALSE),"unknown")</f>
        <v>unknown</v>
      </c>
      <c r="BC502" s="96" t="str">
        <f>IFERROR(VLOOKUP(Table1[[#This Row],[RespondentID]],'All Data'!$A:$CW,94,FALSE),"unknown")</f>
        <v>unknown</v>
      </c>
      <c r="BD502" s="96" t="str">
        <f>IFERROR(VLOOKUP(Table1[[#This Row],[RespondentID]],'All Data'!$A:$CW,95,FALSE),"unknown")</f>
        <v>unknown</v>
      </c>
      <c r="BE502" s="96" t="str">
        <f>IFERROR(VLOOKUP(Table1[[#This Row],[RespondentID]],'All Data'!$A:$CW,96,FALSE),"unknown")</f>
        <v>unknown</v>
      </c>
      <c r="BF502" s="96" t="str">
        <f>IFERROR(VLOOKUP(Table1[[#This Row],[RespondentID]],'All Data'!$A:$CW,97,FALSE),"unknown")</f>
        <v>unknown</v>
      </c>
      <c r="BG502" s="96" t="str">
        <f>IFERROR(VLOOKUP(Table1[[#This Row],[RespondentID]],'All Data'!$A:$CW,98,FALSE),"unknown")</f>
        <v>unknown</v>
      </c>
      <c r="BH502" s="96" t="str">
        <f>IFERROR(VLOOKUP(Table1[[#This Row],[RespondentID]],'All Data'!$A:$CW,99,FALSE),"unknown")</f>
        <v>unknown</v>
      </c>
    </row>
    <row r="503" spans="1:60">
      <c r="A503" s="108"/>
      <c r="B503" s="128"/>
      <c r="C503" s="129"/>
      <c r="D503" s="129"/>
      <c r="E503" s="129"/>
      <c r="F503" s="129"/>
      <c r="G503" s="129"/>
      <c r="H503" s="129"/>
      <c r="I503" s="129"/>
      <c r="J503" s="129"/>
      <c r="K503" s="129"/>
      <c r="L503" s="129"/>
      <c r="M503" s="129"/>
      <c r="N503" s="129"/>
      <c r="O503" s="129"/>
      <c r="P503" s="129"/>
      <c r="Q503" s="129"/>
      <c r="R503" s="129"/>
      <c r="S503" s="129"/>
      <c r="T503" s="119"/>
      <c r="U503" s="130">
        <f t="shared" si="207"/>
        <v>0</v>
      </c>
      <c r="V503" s="130" t="e">
        <f t="shared" si="208"/>
        <v>#DIV/0!</v>
      </c>
      <c r="X503" s="130">
        <f t="shared" si="209"/>
        <v>0</v>
      </c>
      <c r="Y503" s="130">
        <f t="shared" si="210"/>
        <v>0</v>
      </c>
      <c r="Z503" s="130">
        <f t="shared" si="211"/>
        <v>0</v>
      </c>
      <c r="AA503" s="130">
        <f t="shared" si="212"/>
        <v>0</v>
      </c>
      <c r="AB503" s="130">
        <f t="shared" si="213"/>
        <v>0</v>
      </c>
      <c r="AC503" s="130">
        <f t="shared" si="214"/>
        <v>0</v>
      </c>
      <c r="AD503" s="130">
        <f t="shared" si="215"/>
        <v>0</v>
      </c>
      <c r="AE503" s="130">
        <f t="shared" si="216"/>
        <v>0</v>
      </c>
      <c r="AF503" s="130">
        <f t="shared" si="217"/>
        <v>0</v>
      </c>
      <c r="AG503" s="130">
        <f t="shared" si="218"/>
        <v>0</v>
      </c>
      <c r="AH503" s="130">
        <f t="shared" si="219"/>
        <v>0</v>
      </c>
      <c r="AI503" s="130">
        <f t="shared" si="220"/>
        <v>0</v>
      </c>
      <c r="AJ503" s="130">
        <f t="shared" si="221"/>
        <v>0</v>
      </c>
      <c r="AK503" s="130">
        <f t="shared" si="222"/>
        <v>0</v>
      </c>
      <c r="AL503" s="130">
        <f t="shared" si="223"/>
        <v>0</v>
      </c>
      <c r="AM503" s="130">
        <f t="shared" si="224"/>
        <v>0</v>
      </c>
      <c r="AN503" s="130">
        <f t="shared" si="225"/>
        <v>0</v>
      </c>
      <c r="AO503" s="130">
        <f t="shared" si="226"/>
        <v>0</v>
      </c>
      <c r="AR503" s="130">
        <f t="shared" si="227"/>
        <v>0</v>
      </c>
      <c r="AS503" s="130">
        <f t="shared" si="228"/>
        <v>0</v>
      </c>
      <c r="AT503" s="130" t="str">
        <f t="shared" si="229"/>
        <v>Correct</v>
      </c>
      <c r="AV503" s="96" t="str">
        <f>IFERROR(VLOOKUP(Table1[[#This Row],[RespondentID]],'All Data'!$A:$CO,87,FALSE),"unknown")</f>
        <v>unknown</v>
      </c>
      <c r="AW503" s="96" t="str">
        <f>IFERROR(VLOOKUP(Table1[[#This Row],[RespondentID]],'All Data'!$A:$CO,88,FALSE),"unknown")</f>
        <v>unknown</v>
      </c>
      <c r="AX503" s="96" t="str">
        <f>IFERROR(VLOOKUP(Table1[[#This Row],[RespondentID]],'All Data'!$A:$CO,89,FALSE),"unknown")</f>
        <v>unknown</v>
      </c>
      <c r="AY503" s="96" t="str">
        <f>IFERROR(VLOOKUP(Table1[[#This Row],[RespondentID]],'All Data'!$A:$CO,90,FALSE),"unknown")</f>
        <v>unknown</v>
      </c>
      <c r="AZ503" s="96" t="str">
        <f>IFERROR(VLOOKUP(Table1[[#This Row],[RespondentID]],'All Data'!$A:$CO,91,FALSE),"unknown")</f>
        <v>unknown</v>
      </c>
      <c r="BA503" s="96" t="str">
        <f>IFERROR(VLOOKUP(Table1[[#This Row],[RespondentID]],'All Data'!$A:$CO,92,FALSE),"unknown")</f>
        <v>unknown</v>
      </c>
      <c r="BB503" s="96" t="str">
        <f>IFERROR(VLOOKUP(Table1[[#This Row],[RespondentID]],'All Data'!$A:$CO,93,FALSE),"unknown")</f>
        <v>unknown</v>
      </c>
      <c r="BC503" s="96" t="str">
        <f>IFERROR(VLOOKUP(Table1[[#This Row],[RespondentID]],'All Data'!$A:$CW,94,FALSE),"unknown")</f>
        <v>unknown</v>
      </c>
      <c r="BD503" s="96" t="str">
        <f>IFERROR(VLOOKUP(Table1[[#This Row],[RespondentID]],'All Data'!$A:$CW,95,FALSE),"unknown")</f>
        <v>unknown</v>
      </c>
      <c r="BE503" s="96" t="str">
        <f>IFERROR(VLOOKUP(Table1[[#This Row],[RespondentID]],'All Data'!$A:$CW,96,FALSE),"unknown")</f>
        <v>unknown</v>
      </c>
      <c r="BF503" s="96" t="str">
        <f>IFERROR(VLOOKUP(Table1[[#This Row],[RespondentID]],'All Data'!$A:$CW,97,FALSE),"unknown")</f>
        <v>unknown</v>
      </c>
      <c r="BG503" s="96" t="str">
        <f>IFERROR(VLOOKUP(Table1[[#This Row],[RespondentID]],'All Data'!$A:$CW,98,FALSE),"unknown")</f>
        <v>unknown</v>
      </c>
      <c r="BH503" s="96" t="str">
        <f>IFERROR(VLOOKUP(Table1[[#This Row],[RespondentID]],'All Data'!$A:$CW,99,FALSE),"unknown")</f>
        <v>unknown</v>
      </c>
    </row>
    <row r="504" spans="1:60">
      <c r="A504" s="108"/>
      <c r="B504" s="128"/>
      <c r="C504" s="129"/>
      <c r="D504" s="129"/>
      <c r="E504" s="129"/>
      <c r="F504" s="129"/>
      <c r="G504" s="129"/>
      <c r="H504" s="129"/>
      <c r="I504" s="129"/>
      <c r="J504" s="129"/>
      <c r="K504" s="129"/>
      <c r="L504" s="129"/>
      <c r="M504" s="129"/>
      <c r="N504" s="129"/>
      <c r="O504" s="129"/>
      <c r="P504" s="129"/>
      <c r="Q504" s="129"/>
      <c r="R504" s="129"/>
      <c r="S504" s="129"/>
      <c r="T504" s="119"/>
      <c r="U504" s="130">
        <f t="shared" si="207"/>
        <v>0</v>
      </c>
      <c r="V504" s="130" t="e">
        <f t="shared" si="208"/>
        <v>#DIV/0!</v>
      </c>
      <c r="X504" s="130">
        <f t="shared" si="209"/>
        <v>0</v>
      </c>
      <c r="Y504" s="130">
        <f t="shared" si="210"/>
        <v>0</v>
      </c>
      <c r="Z504" s="130">
        <f t="shared" si="211"/>
        <v>0</v>
      </c>
      <c r="AA504" s="130">
        <f t="shared" si="212"/>
        <v>0</v>
      </c>
      <c r="AB504" s="130">
        <f t="shared" si="213"/>
        <v>0</v>
      </c>
      <c r="AC504" s="130">
        <f t="shared" si="214"/>
        <v>0</v>
      </c>
      <c r="AD504" s="130">
        <f t="shared" si="215"/>
        <v>0</v>
      </c>
      <c r="AE504" s="130">
        <f t="shared" si="216"/>
        <v>0</v>
      </c>
      <c r="AF504" s="130">
        <f t="shared" si="217"/>
        <v>0</v>
      </c>
      <c r="AG504" s="130">
        <f t="shared" si="218"/>
        <v>0</v>
      </c>
      <c r="AH504" s="130">
        <f t="shared" si="219"/>
        <v>0</v>
      </c>
      <c r="AI504" s="130">
        <f t="shared" si="220"/>
        <v>0</v>
      </c>
      <c r="AJ504" s="130">
        <f t="shared" si="221"/>
        <v>0</v>
      </c>
      <c r="AK504" s="130">
        <f t="shared" si="222"/>
        <v>0</v>
      </c>
      <c r="AL504" s="130">
        <f t="shared" si="223"/>
        <v>0</v>
      </c>
      <c r="AM504" s="130">
        <f t="shared" si="224"/>
        <v>0</v>
      </c>
      <c r="AN504" s="130">
        <f t="shared" si="225"/>
        <v>0</v>
      </c>
      <c r="AO504" s="130">
        <f t="shared" si="226"/>
        <v>0</v>
      </c>
      <c r="AR504" s="130">
        <f t="shared" si="227"/>
        <v>0</v>
      </c>
      <c r="AS504" s="130">
        <f t="shared" si="228"/>
        <v>0</v>
      </c>
      <c r="AT504" s="130" t="str">
        <f t="shared" si="229"/>
        <v>Correct</v>
      </c>
      <c r="AV504" s="96" t="str">
        <f>IFERROR(VLOOKUP(Table1[[#This Row],[RespondentID]],'All Data'!$A:$CO,87,FALSE),"unknown")</f>
        <v>unknown</v>
      </c>
      <c r="AW504" s="96" t="str">
        <f>IFERROR(VLOOKUP(Table1[[#This Row],[RespondentID]],'All Data'!$A:$CO,88,FALSE),"unknown")</f>
        <v>unknown</v>
      </c>
      <c r="AX504" s="96" t="str">
        <f>IFERROR(VLOOKUP(Table1[[#This Row],[RespondentID]],'All Data'!$A:$CO,89,FALSE),"unknown")</f>
        <v>unknown</v>
      </c>
      <c r="AY504" s="96" t="str">
        <f>IFERROR(VLOOKUP(Table1[[#This Row],[RespondentID]],'All Data'!$A:$CO,90,FALSE),"unknown")</f>
        <v>unknown</v>
      </c>
      <c r="AZ504" s="96" t="str">
        <f>IFERROR(VLOOKUP(Table1[[#This Row],[RespondentID]],'All Data'!$A:$CO,91,FALSE),"unknown")</f>
        <v>unknown</v>
      </c>
      <c r="BA504" s="96" t="str">
        <f>IFERROR(VLOOKUP(Table1[[#This Row],[RespondentID]],'All Data'!$A:$CO,92,FALSE),"unknown")</f>
        <v>unknown</v>
      </c>
      <c r="BB504" s="96" t="str">
        <f>IFERROR(VLOOKUP(Table1[[#This Row],[RespondentID]],'All Data'!$A:$CO,93,FALSE),"unknown")</f>
        <v>unknown</v>
      </c>
      <c r="BC504" s="96" t="str">
        <f>IFERROR(VLOOKUP(Table1[[#This Row],[RespondentID]],'All Data'!$A:$CW,94,FALSE),"unknown")</f>
        <v>unknown</v>
      </c>
      <c r="BD504" s="96" t="str">
        <f>IFERROR(VLOOKUP(Table1[[#This Row],[RespondentID]],'All Data'!$A:$CW,95,FALSE),"unknown")</f>
        <v>unknown</v>
      </c>
      <c r="BE504" s="96" t="str">
        <f>IFERROR(VLOOKUP(Table1[[#This Row],[RespondentID]],'All Data'!$A:$CW,96,FALSE),"unknown")</f>
        <v>unknown</v>
      </c>
      <c r="BF504" s="96" t="str">
        <f>IFERROR(VLOOKUP(Table1[[#This Row],[RespondentID]],'All Data'!$A:$CW,97,FALSE),"unknown")</f>
        <v>unknown</v>
      </c>
      <c r="BG504" s="96" t="str">
        <f>IFERROR(VLOOKUP(Table1[[#This Row],[RespondentID]],'All Data'!$A:$CW,98,FALSE),"unknown")</f>
        <v>unknown</v>
      </c>
      <c r="BH504" s="96" t="str">
        <f>IFERROR(VLOOKUP(Table1[[#This Row],[RespondentID]],'All Data'!$A:$CW,99,FALSE),"unknown")</f>
        <v>unknown</v>
      </c>
    </row>
    <row r="505" spans="1:60">
      <c r="A505" s="108"/>
      <c r="B505" s="128"/>
      <c r="C505" s="129"/>
      <c r="D505" s="129"/>
      <c r="E505" s="129"/>
      <c r="F505" s="129"/>
      <c r="G505" s="129"/>
      <c r="H505" s="129"/>
      <c r="I505" s="129"/>
      <c r="J505" s="129"/>
      <c r="K505" s="129"/>
      <c r="L505" s="129"/>
      <c r="M505" s="129"/>
      <c r="N505" s="129"/>
      <c r="O505" s="129"/>
      <c r="P505" s="129"/>
      <c r="Q505" s="129"/>
      <c r="R505" s="129"/>
      <c r="S505" s="129"/>
      <c r="T505" s="119"/>
      <c r="U505" s="130">
        <f t="shared" si="207"/>
        <v>0</v>
      </c>
      <c r="V505" s="130" t="e">
        <f t="shared" si="208"/>
        <v>#DIV/0!</v>
      </c>
      <c r="X505" s="130">
        <f t="shared" si="209"/>
        <v>0</v>
      </c>
      <c r="Y505" s="130">
        <f t="shared" si="210"/>
        <v>0</v>
      </c>
      <c r="Z505" s="130">
        <f t="shared" si="211"/>
        <v>0</v>
      </c>
      <c r="AA505" s="130">
        <f t="shared" si="212"/>
        <v>0</v>
      </c>
      <c r="AB505" s="130">
        <f t="shared" si="213"/>
        <v>0</v>
      </c>
      <c r="AC505" s="130">
        <f t="shared" si="214"/>
        <v>0</v>
      </c>
      <c r="AD505" s="130">
        <f t="shared" si="215"/>
        <v>0</v>
      </c>
      <c r="AE505" s="130">
        <f t="shared" si="216"/>
        <v>0</v>
      </c>
      <c r="AF505" s="130">
        <f t="shared" si="217"/>
        <v>0</v>
      </c>
      <c r="AG505" s="130">
        <f t="shared" si="218"/>
        <v>0</v>
      </c>
      <c r="AH505" s="130">
        <f t="shared" si="219"/>
        <v>0</v>
      </c>
      <c r="AI505" s="130">
        <f t="shared" si="220"/>
        <v>0</v>
      </c>
      <c r="AJ505" s="130">
        <f t="shared" si="221"/>
        <v>0</v>
      </c>
      <c r="AK505" s="130">
        <f t="shared" si="222"/>
        <v>0</v>
      </c>
      <c r="AL505" s="130">
        <f t="shared" si="223"/>
        <v>0</v>
      </c>
      <c r="AM505" s="130">
        <f t="shared" si="224"/>
        <v>0</v>
      </c>
      <c r="AN505" s="130">
        <f t="shared" si="225"/>
        <v>0</v>
      </c>
      <c r="AO505" s="130">
        <f t="shared" si="226"/>
        <v>0</v>
      </c>
      <c r="AR505" s="130">
        <f t="shared" si="227"/>
        <v>0</v>
      </c>
      <c r="AS505" s="130">
        <f t="shared" si="228"/>
        <v>0</v>
      </c>
      <c r="AT505" s="130" t="str">
        <f t="shared" si="229"/>
        <v>Correct</v>
      </c>
      <c r="AV505" s="96" t="str">
        <f>IFERROR(VLOOKUP(Table1[[#This Row],[RespondentID]],'All Data'!$A:$CO,87,FALSE),"unknown")</f>
        <v>unknown</v>
      </c>
      <c r="AW505" s="96" t="str">
        <f>IFERROR(VLOOKUP(Table1[[#This Row],[RespondentID]],'All Data'!$A:$CO,88,FALSE),"unknown")</f>
        <v>unknown</v>
      </c>
      <c r="AX505" s="96" t="str">
        <f>IFERROR(VLOOKUP(Table1[[#This Row],[RespondentID]],'All Data'!$A:$CO,89,FALSE),"unknown")</f>
        <v>unknown</v>
      </c>
      <c r="AY505" s="96" t="str">
        <f>IFERROR(VLOOKUP(Table1[[#This Row],[RespondentID]],'All Data'!$A:$CO,90,FALSE),"unknown")</f>
        <v>unknown</v>
      </c>
      <c r="AZ505" s="96" t="str">
        <f>IFERROR(VLOOKUP(Table1[[#This Row],[RespondentID]],'All Data'!$A:$CO,91,FALSE),"unknown")</f>
        <v>unknown</v>
      </c>
      <c r="BA505" s="96" t="str">
        <f>IFERROR(VLOOKUP(Table1[[#This Row],[RespondentID]],'All Data'!$A:$CO,92,FALSE),"unknown")</f>
        <v>unknown</v>
      </c>
      <c r="BB505" s="96" t="str">
        <f>IFERROR(VLOOKUP(Table1[[#This Row],[RespondentID]],'All Data'!$A:$CO,93,FALSE),"unknown")</f>
        <v>unknown</v>
      </c>
      <c r="BC505" s="96" t="str">
        <f>IFERROR(VLOOKUP(Table1[[#This Row],[RespondentID]],'All Data'!$A:$CW,94,FALSE),"unknown")</f>
        <v>unknown</v>
      </c>
      <c r="BD505" s="96" t="str">
        <f>IFERROR(VLOOKUP(Table1[[#This Row],[RespondentID]],'All Data'!$A:$CW,95,FALSE),"unknown")</f>
        <v>unknown</v>
      </c>
      <c r="BE505" s="96" t="str">
        <f>IFERROR(VLOOKUP(Table1[[#This Row],[RespondentID]],'All Data'!$A:$CW,96,FALSE),"unknown")</f>
        <v>unknown</v>
      </c>
      <c r="BF505" s="96" t="str">
        <f>IFERROR(VLOOKUP(Table1[[#This Row],[RespondentID]],'All Data'!$A:$CW,97,FALSE),"unknown")</f>
        <v>unknown</v>
      </c>
      <c r="BG505" s="96" t="str">
        <f>IFERROR(VLOOKUP(Table1[[#This Row],[RespondentID]],'All Data'!$A:$CW,98,FALSE),"unknown")</f>
        <v>unknown</v>
      </c>
      <c r="BH505" s="96" t="str">
        <f>IFERROR(VLOOKUP(Table1[[#This Row],[RespondentID]],'All Data'!$A:$CW,99,FALSE),"unknown")</f>
        <v>unknown</v>
      </c>
    </row>
    <row r="506" spans="1:60">
      <c r="A506" s="108"/>
      <c r="B506" s="128"/>
      <c r="C506" s="129"/>
      <c r="D506" s="129"/>
      <c r="E506" s="129"/>
      <c r="F506" s="129"/>
      <c r="G506" s="129"/>
      <c r="H506" s="129"/>
      <c r="I506" s="129"/>
      <c r="J506" s="129"/>
      <c r="K506" s="129"/>
      <c r="L506" s="129"/>
      <c r="M506" s="129"/>
      <c r="N506" s="129"/>
      <c r="O506" s="129"/>
      <c r="P506" s="129"/>
      <c r="Q506" s="129"/>
      <c r="R506" s="129"/>
      <c r="S506" s="129"/>
      <c r="T506" s="119"/>
      <c r="U506" s="130">
        <f t="shared" si="207"/>
        <v>0</v>
      </c>
      <c r="V506" s="130" t="e">
        <f t="shared" si="208"/>
        <v>#DIV/0!</v>
      </c>
      <c r="X506" s="130">
        <f t="shared" si="209"/>
        <v>0</v>
      </c>
      <c r="Y506" s="130">
        <f t="shared" si="210"/>
        <v>0</v>
      </c>
      <c r="Z506" s="130">
        <f t="shared" si="211"/>
        <v>0</v>
      </c>
      <c r="AA506" s="130">
        <f t="shared" si="212"/>
        <v>0</v>
      </c>
      <c r="AB506" s="130">
        <f t="shared" si="213"/>
        <v>0</v>
      </c>
      <c r="AC506" s="130">
        <f t="shared" si="214"/>
        <v>0</v>
      </c>
      <c r="AD506" s="130">
        <f t="shared" si="215"/>
        <v>0</v>
      </c>
      <c r="AE506" s="130">
        <f t="shared" si="216"/>
        <v>0</v>
      </c>
      <c r="AF506" s="130">
        <f t="shared" si="217"/>
        <v>0</v>
      </c>
      <c r="AG506" s="130">
        <f t="shared" si="218"/>
        <v>0</v>
      </c>
      <c r="AH506" s="130">
        <f t="shared" si="219"/>
        <v>0</v>
      </c>
      <c r="AI506" s="130">
        <f t="shared" si="220"/>
        <v>0</v>
      </c>
      <c r="AJ506" s="130">
        <f t="shared" si="221"/>
        <v>0</v>
      </c>
      <c r="AK506" s="130">
        <f t="shared" si="222"/>
        <v>0</v>
      </c>
      <c r="AL506" s="130">
        <f t="shared" si="223"/>
        <v>0</v>
      </c>
      <c r="AM506" s="130">
        <f t="shared" si="224"/>
        <v>0</v>
      </c>
      <c r="AN506" s="130">
        <f t="shared" si="225"/>
        <v>0</v>
      </c>
      <c r="AO506" s="130">
        <f t="shared" si="226"/>
        <v>0</v>
      </c>
      <c r="AR506" s="130">
        <f t="shared" si="227"/>
        <v>0</v>
      </c>
      <c r="AS506" s="130">
        <f t="shared" si="228"/>
        <v>0</v>
      </c>
      <c r="AT506" s="130" t="str">
        <f t="shared" si="229"/>
        <v>Correct</v>
      </c>
      <c r="AV506" s="96" t="str">
        <f>IFERROR(VLOOKUP(Table1[[#This Row],[RespondentID]],'All Data'!$A:$CO,87,FALSE),"unknown")</f>
        <v>unknown</v>
      </c>
      <c r="AW506" s="96" t="str">
        <f>IFERROR(VLOOKUP(Table1[[#This Row],[RespondentID]],'All Data'!$A:$CO,88,FALSE),"unknown")</f>
        <v>unknown</v>
      </c>
      <c r="AX506" s="96" t="str">
        <f>IFERROR(VLOOKUP(Table1[[#This Row],[RespondentID]],'All Data'!$A:$CO,89,FALSE),"unknown")</f>
        <v>unknown</v>
      </c>
      <c r="AY506" s="96" t="str">
        <f>IFERROR(VLOOKUP(Table1[[#This Row],[RespondentID]],'All Data'!$A:$CO,90,FALSE),"unknown")</f>
        <v>unknown</v>
      </c>
      <c r="AZ506" s="96" t="str">
        <f>IFERROR(VLOOKUP(Table1[[#This Row],[RespondentID]],'All Data'!$A:$CO,91,FALSE),"unknown")</f>
        <v>unknown</v>
      </c>
      <c r="BA506" s="96" t="str">
        <f>IFERROR(VLOOKUP(Table1[[#This Row],[RespondentID]],'All Data'!$A:$CO,92,FALSE),"unknown")</f>
        <v>unknown</v>
      </c>
      <c r="BB506" s="96" t="str">
        <f>IFERROR(VLOOKUP(Table1[[#This Row],[RespondentID]],'All Data'!$A:$CO,93,FALSE),"unknown")</f>
        <v>unknown</v>
      </c>
      <c r="BC506" s="96" t="str">
        <f>IFERROR(VLOOKUP(Table1[[#This Row],[RespondentID]],'All Data'!$A:$CW,94,FALSE),"unknown")</f>
        <v>unknown</v>
      </c>
      <c r="BD506" s="96" t="str">
        <f>IFERROR(VLOOKUP(Table1[[#This Row],[RespondentID]],'All Data'!$A:$CW,95,FALSE),"unknown")</f>
        <v>unknown</v>
      </c>
      <c r="BE506" s="96" t="str">
        <f>IFERROR(VLOOKUP(Table1[[#This Row],[RespondentID]],'All Data'!$A:$CW,96,FALSE),"unknown")</f>
        <v>unknown</v>
      </c>
      <c r="BF506" s="96" t="str">
        <f>IFERROR(VLOOKUP(Table1[[#This Row],[RespondentID]],'All Data'!$A:$CW,97,FALSE),"unknown")</f>
        <v>unknown</v>
      </c>
      <c r="BG506" s="96" t="str">
        <f>IFERROR(VLOOKUP(Table1[[#This Row],[RespondentID]],'All Data'!$A:$CW,98,FALSE),"unknown")</f>
        <v>unknown</v>
      </c>
      <c r="BH506" s="96" t="str">
        <f>IFERROR(VLOOKUP(Table1[[#This Row],[RespondentID]],'All Data'!$A:$CW,99,FALSE),"unknown")</f>
        <v>unknown</v>
      </c>
    </row>
    <row r="507" spans="1:60">
      <c r="A507" s="108"/>
      <c r="B507" s="128"/>
      <c r="C507" s="129"/>
      <c r="D507" s="129"/>
      <c r="E507" s="129"/>
      <c r="F507" s="129"/>
      <c r="G507" s="129"/>
      <c r="H507" s="129"/>
      <c r="I507" s="129"/>
      <c r="J507" s="129"/>
      <c r="K507" s="129"/>
      <c r="L507" s="129"/>
      <c r="M507" s="129"/>
      <c r="N507" s="129"/>
      <c r="O507" s="129"/>
      <c r="P507" s="129"/>
      <c r="Q507" s="129"/>
      <c r="R507" s="129"/>
      <c r="S507" s="129"/>
      <c r="T507" s="119"/>
      <c r="U507" s="130">
        <f t="shared" si="207"/>
        <v>0</v>
      </c>
      <c r="V507" s="130" t="e">
        <f t="shared" si="208"/>
        <v>#DIV/0!</v>
      </c>
      <c r="X507" s="130">
        <f t="shared" si="209"/>
        <v>0</v>
      </c>
      <c r="Y507" s="130">
        <f t="shared" si="210"/>
        <v>0</v>
      </c>
      <c r="Z507" s="130">
        <f t="shared" si="211"/>
        <v>0</v>
      </c>
      <c r="AA507" s="130">
        <f t="shared" si="212"/>
        <v>0</v>
      </c>
      <c r="AB507" s="130">
        <f t="shared" si="213"/>
        <v>0</v>
      </c>
      <c r="AC507" s="130">
        <f t="shared" si="214"/>
        <v>0</v>
      </c>
      <c r="AD507" s="130">
        <f t="shared" si="215"/>
        <v>0</v>
      </c>
      <c r="AE507" s="130">
        <f t="shared" si="216"/>
        <v>0</v>
      </c>
      <c r="AF507" s="130">
        <f t="shared" si="217"/>
        <v>0</v>
      </c>
      <c r="AG507" s="130">
        <f t="shared" si="218"/>
        <v>0</v>
      </c>
      <c r="AH507" s="130">
        <f t="shared" si="219"/>
        <v>0</v>
      </c>
      <c r="AI507" s="130">
        <f t="shared" si="220"/>
        <v>0</v>
      </c>
      <c r="AJ507" s="130">
        <f t="shared" si="221"/>
        <v>0</v>
      </c>
      <c r="AK507" s="130">
        <f t="shared" si="222"/>
        <v>0</v>
      </c>
      <c r="AL507" s="130">
        <f t="shared" si="223"/>
        <v>0</v>
      </c>
      <c r="AM507" s="130">
        <f t="shared" si="224"/>
        <v>0</v>
      </c>
      <c r="AN507" s="130">
        <f t="shared" si="225"/>
        <v>0</v>
      </c>
      <c r="AO507" s="130">
        <f t="shared" si="226"/>
        <v>0</v>
      </c>
      <c r="AR507" s="130">
        <f t="shared" si="227"/>
        <v>0</v>
      </c>
      <c r="AS507" s="130">
        <f t="shared" si="228"/>
        <v>0</v>
      </c>
      <c r="AT507" s="130" t="str">
        <f t="shared" si="229"/>
        <v>Correct</v>
      </c>
      <c r="AV507" s="96" t="str">
        <f>IFERROR(VLOOKUP(Table1[[#This Row],[RespondentID]],'All Data'!$A:$CO,87,FALSE),"unknown")</f>
        <v>unknown</v>
      </c>
      <c r="AW507" s="96" t="str">
        <f>IFERROR(VLOOKUP(Table1[[#This Row],[RespondentID]],'All Data'!$A:$CO,88,FALSE),"unknown")</f>
        <v>unknown</v>
      </c>
      <c r="AX507" s="96" t="str">
        <f>IFERROR(VLOOKUP(Table1[[#This Row],[RespondentID]],'All Data'!$A:$CO,89,FALSE),"unknown")</f>
        <v>unknown</v>
      </c>
      <c r="AY507" s="96" t="str">
        <f>IFERROR(VLOOKUP(Table1[[#This Row],[RespondentID]],'All Data'!$A:$CO,90,FALSE),"unknown")</f>
        <v>unknown</v>
      </c>
      <c r="AZ507" s="96" t="str">
        <f>IFERROR(VLOOKUP(Table1[[#This Row],[RespondentID]],'All Data'!$A:$CO,91,FALSE),"unknown")</f>
        <v>unknown</v>
      </c>
      <c r="BA507" s="96" t="str">
        <f>IFERROR(VLOOKUP(Table1[[#This Row],[RespondentID]],'All Data'!$A:$CO,92,FALSE),"unknown")</f>
        <v>unknown</v>
      </c>
      <c r="BB507" s="96" t="str">
        <f>IFERROR(VLOOKUP(Table1[[#This Row],[RespondentID]],'All Data'!$A:$CO,93,FALSE),"unknown")</f>
        <v>unknown</v>
      </c>
      <c r="BC507" s="96" t="str">
        <f>IFERROR(VLOOKUP(Table1[[#This Row],[RespondentID]],'All Data'!$A:$CW,94,FALSE),"unknown")</f>
        <v>unknown</v>
      </c>
      <c r="BD507" s="96" t="str">
        <f>IFERROR(VLOOKUP(Table1[[#This Row],[RespondentID]],'All Data'!$A:$CW,95,FALSE),"unknown")</f>
        <v>unknown</v>
      </c>
      <c r="BE507" s="96" t="str">
        <f>IFERROR(VLOOKUP(Table1[[#This Row],[RespondentID]],'All Data'!$A:$CW,96,FALSE),"unknown")</f>
        <v>unknown</v>
      </c>
      <c r="BF507" s="96" t="str">
        <f>IFERROR(VLOOKUP(Table1[[#This Row],[RespondentID]],'All Data'!$A:$CW,97,FALSE),"unknown")</f>
        <v>unknown</v>
      </c>
      <c r="BG507" s="96" t="str">
        <f>IFERROR(VLOOKUP(Table1[[#This Row],[RespondentID]],'All Data'!$A:$CW,98,FALSE),"unknown")</f>
        <v>unknown</v>
      </c>
      <c r="BH507" s="96" t="str">
        <f>IFERROR(VLOOKUP(Table1[[#This Row],[RespondentID]],'All Data'!$A:$CW,99,FALSE),"unknown")</f>
        <v>unknown</v>
      </c>
    </row>
    <row r="508" spans="1:60">
      <c r="A508" s="108"/>
      <c r="B508" s="128"/>
      <c r="C508" s="129"/>
      <c r="D508" s="129"/>
      <c r="E508" s="129"/>
      <c r="F508" s="129"/>
      <c r="G508" s="129"/>
      <c r="H508" s="129"/>
      <c r="I508" s="129"/>
      <c r="J508" s="129"/>
      <c r="K508" s="129"/>
      <c r="L508" s="129"/>
      <c r="M508" s="129"/>
      <c r="N508" s="129"/>
      <c r="O508" s="129"/>
      <c r="P508" s="129"/>
      <c r="Q508" s="129"/>
      <c r="R508" s="129"/>
      <c r="S508" s="129"/>
      <c r="T508" s="119"/>
      <c r="U508" s="130">
        <f t="shared" si="207"/>
        <v>0</v>
      </c>
      <c r="V508" s="130" t="e">
        <f t="shared" si="208"/>
        <v>#DIV/0!</v>
      </c>
      <c r="X508" s="130">
        <f t="shared" si="209"/>
        <v>0</v>
      </c>
      <c r="Y508" s="130">
        <f t="shared" si="210"/>
        <v>0</v>
      </c>
      <c r="Z508" s="130">
        <f t="shared" si="211"/>
        <v>0</v>
      </c>
      <c r="AA508" s="130">
        <f t="shared" si="212"/>
        <v>0</v>
      </c>
      <c r="AB508" s="130">
        <f t="shared" si="213"/>
        <v>0</v>
      </c>
      <c r="AC508" s="130">
        <f t="shared" si="214"/>
        <v>0</v>
      </c>
      <c r="AD508" s="130">
        <f t="shared" si="215"/>
        <v>0</v>
      </c>
      <c r="AE508" s="130">
        <f t="shared" si="216"/>
        <v>0</v>
      </c>
      <c r="AF508" s="130">
        <f t="shared" si="217"/>
        <v>0</v>
      </c>
      <c r="AG508" s="130">
        <f t="shared" si="218"/>
        <v>0</v>
      </c>
      <c r="AH508" s="130">
        <f t="shared" si="219"/>
        <v>0</v>
      </c>
      <c r="AI508" s="130">
        <f t="shared" si="220"/>
        <v>0</v>
      </c>
      <c r="AJ508" s="130">
        <f t="shared" si="221"/>
        <v>0</v>
      </c>
      <c r="AK508" s="130">
        <f t="shared" si="222"/>
        <v>0</v>
      </c>
      <c r="AL508" s="130">
        <f t="shared" si="223"/>
        <v>0</v>
      </c>
      <c r="AM508" s="130">
        <f t="shared" si="224"/>
        <v>0</v>
      </c>
      <c r="AN508" s="130">
        <f t="shared" si="225"/>
        <v>0</v>
      </c>
      <c r="AO508" s="130">
        <f t="shared" si="226"/>
        <v>0</v>
      </c>
      <c r="AR508" s="130">
        <f t="shared" si="227"/>
        <v>0</v>
      </c>
      <c r="AS508" s="130">
        <f t="shared" si="228"/>
        <v>0</v>
      </c>
      <c r="AT508" s="130" t="str">
        <f t="shared" si="229"/>
        <v>Correct</v>
      </c>
      <c r="AV508" s="96" t="str">
        <f>IFERROR(VLOOKUP(Table1[[#This Row],[RespondentID]],'All Data'!$A:$CO,87,FALSE),"unknown")</f>
        <v>unknown</v>
      </c>
      <c r="AW508" s="96" t="str">
        <f>IFERROR(VLOOKUP(Table1[[#This Row],[RespondentID]],'All Data'!$A:$CO,88,FALSE),"unknown")</f>
        <v>unknown</v>
      </c>
      <c r="AX508" s="96" t="str">
        <f>IFERROR(VLOOKUP(Table1[[#This Row],[RespondentID]],'All Data'!$A:$CO,89,FALSE),"unknown")</f>
        <v>unknown</v>
      </c>
      <c r="AY508" s="96" t="str">
        <f>IFERROR(VLOOKUP(Table1[[#This Row],[RespondentID]],'All Data'!$A:$CO,90,FALSE),"unknown")</f>
        <v>unknown</v>
      </c>
      <c r="AZ508" s="96" t="str">
        <f>IFERROR(VLOOKUP(Table1[[#This Row],[RespondentID]],'All Data'!$A:$CO,91,FALSE),"unknown")</f>
        <v>unknown</v>
      </c>
      <c r="BA508" s="96" t="str">
        <f>IFERROR(VLOOKUP(Table1[[#This Row],[RespondentID]],'All Data'!$A:$CO,92,FALSE),"unknown")</f>
        <v>unknown</v>
      </c>
      <c r="BB508" s="96" t="str">
        <f>IFERROR(VLOOKUP(Table1[[#This Row],[RespondentID]],'All Data'!$A:$CO,93,FALSE),"unknown")</f>
        <v>unknown</v>
      </c>
      <c r="BC508" s="96" t="str">
        <f>IFERROR(VLOOKUP(Table1[[#This Row],[RespondentID]],'All Data'!$A:$CW,94,FALSE),"unknown")</f>
        <v>unknown</v>
      </c>
      <c r="BD508" s="96" t="str">
        <f>IFERROR(VLOOKUP(Table1[[#This Row],[RespondentID]],'All Data'!$A:$CW,95,FALSE),"unknown")</f>
        <v>unknown</v>
      </c>
      <c r="BE508" s="96" t="str">
        <f>IFERROR(VLOOKUP(Table1[[#This Row],[RespondentID]],'All Data'!$A:$CW,96,FALSE),"unknown")</f>
        <v>unknown</v>
      </c>
      <c r="BF508" s="96" t="str">
        <f>IFERROR(VLOOKUP(Table1[[#This Row],[RespondentID]],'All Data'!$A:$CW,97,FALSE),"unknown")</f>
        <v>unknown</v>
      </c>
      <c r="BG508" s="96" t="str">
        <f>IFERROR(VLOOKUP(Table1[[#This Row],[RespondentID]],'All Data'!$A:$CW,98,FALSE),"unknown")</f>
        <v>unknown</v>
      </c>
      <c r="BH508" s="96" t="str">
        <f>IFERROR(VLOOKUP(Table1[[#This Row],[RespondentID]],'All Data'!$A:$CW,99,FALSE),"unknown")</f>
        <v>unknown</v>
      </c>
    </row>
    <row r="509" spans="1:60">
      <c r="A509" s="108"/>
      <c r="B509" s="128"/>
      <c r="C509" s="129"/>
      <c r="D509" s="129"/>
      <c r="E509" s="129"/>
      <c r="F509" s="129"/>
      <c r="G509" s="129"/>
      <c r="H509" s="129"/>
      <c r="I509" s="129"/>
      <c r="J509" s="129"/>
      <c r="K509" s="129"/>
      <c r="L509" s="129"/>
      <c r="M509" s="129"/>
      <c r="N509" s="129"/>
      <c r="O509" s="129"/>
      <c r="P509" s="129"/>
      <c r="Q509" s="129"/>
      <c r="R509" s="129"/>
      <c r="S509" s="129"/>
      <c r="T509" s="119"/>
      <c r="U509" s="130">
        <f t="shared" si="207"/>
        <v>0</v>
      </c>
      <c r="V509" s="130" t="e">
        <f t="shared" si="208"/>
        <v>#DIV/0!</v>
      </c>
      <c r="X509" s="130">
        <f t="shared" si="209"/>
        <v>0</v>
      </c>
      <c r="Y509" s="130">
        <f t="shared" si="210"/>
        <v>0</v>
      </c>
      <c r="Z509" s="130">
        <f t="shared" si="211"/>
        <v>0</v>
      </c>
      <c r="AA509" s="130">
        <f t="shared" si="212"/>
        <v>0</v>
      </c>
      <c r="AB509" s="130">
        <f t="shared" si="213"/>
        <v>0</v>
      </c>
      <c r="AC509" s="130">
        <f t="shared" si="214"/>
        <v>0</v>
      </c>
      <c r="AD509" s="130">
        <f t="shared" si="215"/>
        <v>0</v>
      </c>
      <c r="AE509" s="130">
        <f t="shared" si="216"/>
        <v>0</v>
      </c>
      <c r="AF509" s="130">
        <f t="shared" si="217"/>
        <v>0</v>
      </c>
      <c r="AG509" s="130">
        <f t="shared" si="218"/>
        <v>0</v>
      </c>
      <c r="AH509" s="130">
        <f t="shared" si="219"/>
        <v>0</v>
      </c>
      <c r="AI509" s="130">
        <f t="shared" si="220"/>
        <v>0</v>
      </c>
      <c r="AJ509" s="130">
        <f t="shared" si="221"/>
        <v>0</v>
      </c>
      <c r="AK509" s="130">
        <f t="shared" si="222"/>
        <v>0</v>
      </c>
      <c r="AL509" s="130">
        <f t="shared" si="223"/>
        <v>0</v>
      </c>
      <c r="AM509" s="130">
        <f t="shared" si="224"/>
        <v>0</v>
      </c>
      <c r="AN509" s="130">
        <f t="shared" si="225"/>
        <v>0</v>
      </c>
      <c r="AO509" s="130">
        <f t="shared" si="226"/>
        <v>0</v>
      </c>
      <c r="AR509" s="130">
        <f t="shared" si="227"/>
        <v>0</v>
      </c>
      <c r="AS509" s="130">
        <f t="shared" si="228"/>
        <v>0</v>
      </c>
      <c r="AT509" s="130" t="str">
        <f t="shared" si="229"/>
        <v>Correct</v>
      </c>
      <c r="AV509" s="96" t="str">
        <f>IFERROR(VLOOKUP(Table1[[#This Row],[RespondentID]],'All Data'!$A:$CO,87,FALSE),"unknown")</f>
        <v>unknown</v>
      </c>
      <c r="AW509" s="96" t="str">
        <f>IFERROR(VLOOKUP(Table1[[#This Row],[RespondentID]],'All Data'!$A:$CO,88,FALSE),"unknown")</f>
        <v>unknown</v>
      </c>
      <c r="AX509" s="96" t="str">
        <f>IFERROR(VLOOKUP(Table1[[#This Row],[RespondentID]],'All Data'!$A:$CO,89,FALSE),"unknown")</f>
        <v>unknown</v>
      </c>
      <c r="AY509" s="96" t="str">
        <f>IFERROR(VLOOKUP(Table1[[#This Row],[RespondentID]],'All Data'!$A:$CO,90,FALSE),"unknown")</f>
        <v>unknown</v>
      </c>
      <c r="AZ509" s="96" t="str">
        <f>IFERROR(VLOOKUP(Table1[[#This Row],[RespondentID]],'All Data'!$A:$CO,91,FALSE),"unknown")</f>
        <v>unknown</v>
      </c>
      <c r="BA509" s="96" t="str">
        <f>IFERROR(VLOOKUP(Table1[[#This Row],[RespondentID]],'All Data'!$A:$CO,92,FALSE),"unknown")</f>
        <v>unknown</v>
      </c>
      <c r="BB509" s="96" t="str">
        <f>IFERROR(VLOOKUP(Table1[[#This Row],[RespondentID]],'All Data'!$A:$CO,93,FALSE),"unknown")</f>
        <v>unknown</v>
      </c>
      <c r="BC509" s="96" t="str">
        <f>IFERROR(VLOOKUP(Table1[[#This Row],[RespondentID]],'All Data'!$A:$CW,94,FALSE),"unknown")</f>
        <v>unknown</v>
      </c>
      <c r="BD509" s="96" t="str">
        <f>IFERROR(VLOOKUP(Table1[[#This Row],[RespondentID]],'All Data'!$A:$CW,95,FALSE),"unknown")</f>
        <v>unknown</v>
      </c>
      <c r="BE509" s="96" t="str">
        <f>IFERROR(VLOOKUP(Table1[[#This Row],[RespondentID]],'All Data'!$A:$CW,96,FALSE),"unknown")</f>
        <v>unknown</v>
      </c>
      <c r="BF509" s="96" t="str">
        <f>IFERROR(VLOOKUP(Table1[[#This Row],[RespondentID]],'All Data'!$A:$CW,97,FALSE),"unknown")</f>
        <v>unknown</v>
      </c>
      <c r="BG509" s="96" t="str">
        <f>IFERROR(VLOOKUP(Table1[[#This Row],[RespondentID]],'All Data'!$A:$CW,98,FALSE),"unknown")</f>
        <v>unknown</v>
      </c>
      <c r="BH509" s="96" t="str">
        <f>IFERROR(VLOOKUP(Table1[[#This Row],[RespondentID]],'All Data'!$A:$CW,99,FALSE),"unknown")</f>
        <v>unknown</v>
      </c>
    </row>
    <row r="510" spans="1:60">
      <c r="A510" s="108"/>
      <c r="B510" s="128"/>
      <c r="C510" s="129"/>
      <c r="D510" s="129"/>
      <c r="E510" s="129"/>
      <c r="F510" s="129"/>
      <c r="G510" s="129"/>
      <c r="H510" s="129"/>
      <c r="I510" s="129"/>
      <c r="J510" s="129"/>
      <c r="K510" s="129"/>
      <c r="L510" s="129"/>
      <c r="M510" s="129"/>
      <c r="N510" s="129"/>
      <c r="O510" s="129"/>
      <c r="P510" s="129"/>
      <c r="Q510" s="129"/>
      <c r="R510" s="129"/>
      <c r="S510" s="129"/>
      <c r="T510" s="119"/>
      <c r="U510" s="130">
        <f t="shared" si="207"/>
        <v>0</v>
      </c>
      <c r="V510" s="130" t="e">
        <f t="shared" si="208"/>
        <v>#DIV/0!</v>
      </c>
      <c r="X510" s="130">
        <f t="shared" si="209"/>
        <v>0</v>
      </c>
      <c r="Y510" s="130">
        <f t="shared" si="210"/>
        <v>0</v>
      </c>
      <c r="Z510" s="130">
        <f t="shared" si="211"/>
        <v>0</v>
      </c>
      <c r="AA510" s="130">
        <f t="shared" si="212"/>
        <v>0</v>
      </c>
      <c r="AB510" s="130">
        <f t="shared" si="213"/>
        <v>0</v>
      </c>
      <c r="AC510" s="130">
        <f t="shared" si="214"/>
        <v>0</v>
      </c>
      <c r="AD510" s="130">
        <f t="shared" si="215"/>
        <v>0</v>
      </c>
      <c r="AE510" s="130">
        <f t="shared" si="216"/>
        <v>0</v>
      </c>
      <c r="AF510" s="130">
        <f t="shared" si="217"/>
        <v>0</v>
      </c>
      <c r="AG510" s="130">
        <f t="shared" si="218"/>
        <v>0</v>
      </c>
      <c r="AH510" s="130">
        <f t="shared" si="219"/>
        <v>0</v>
      </c>
      <c r="AI510" s="130">
        <f t="shared" si="220"/>
        <v>0</v>
      </c>
      <c r="AJ510" s="130">
        <f t="shared" si="221"/>
        <v>0</v>
      </c>
      <c r="AK510" s="130">
        <f t="shared" si="222"/>
        <v>0</v>
      </c>
      <c r="AL510" s="130">
        <f t="shared" si="223"/>
        <v>0</v>
      </c>
      <c r="AM510" s="130">
        <f t="shared" si="224"/>
        <v>0</v>
      </c>
      <c r="AN510" s="130">
        <f t="shared" si="225"/>
        <v>0</v>
      </c>
      <c r="AO510" s="130">
        <f t="shared" si="226"/>
        <v>0</v>
      </c>
      <c r="AR510" s="130">
        <f t="shared" si="227"/>
        <v>0</v>
      </c>
      <c r="AS510" s="130">
        <f t="shared" si="228"/>
        <v>0</v>
      </c>
      <c r="AT510" s="130" t="str">
        <f t="shared" si="229"/>
        <v>Correct</v>
      </c>
      <c r="AV510" s="96" t="str">
        <f>IFERROR(VLOOKUP(Table1[[#This Row],[RespondentID]],'All Data'!$A:$CO,87,FALSE),"unknown")</f>
        <v>unknown</v>
      </c>
      <c r="AW510" s="96" t="str">
        <f>IFERROR(VLOOKUP(Table1[[#This Row],[RespondentID]],'All Data'!$A:$CO,88,FALSE),"unknown")</f>
        <v>unknown</v>
      </c>
      <c r="AX510" s="96" t="str">
        <f>IFERROR(VLOOKUP(Table1[[#This Row],[RespondentID]],'All Data'!$A:$CO,89,FALSE),"unknown")</f>
        <v>unknown</v>
      </c>
      <c r="AY510" s="96" t="str">
        <f>IFERROR(VLOOKUP(Table1[[#This Row],[RespondentID]],'All Data'!$A:$CO,90,FALSE),"unknown")</f>
        <v>unknown</v>
      </c>
      <c r="AZ510" s="96" t="str">
        <f>IFERROR(VLOOKUP(Table1[[#This Row],[RespondentID]],'All Data'!$A:$CO,91,FALSE),"unknown")</f>
        <v>unknown</v>
      </c>
      <c r="BA510" s="96" t="str">
        <f>IFERROR(VLOOKUP(Table1[[#This Row],[RespondentID]],'All Data'!$A:$CO,92,FALSE),"unknown")</f>
        <v>unknown</v>
      </c>
      <c r="BB510" s="96" t="str">
        <f>IFERROR(VLOOKUP(Table1[[#This Row],[RespondentID]],'All Data'!$A:$CO,93,FALSE),"unknown")</f>
        <v>unknown</v>
      </c>
      <c r="BC510" s="96" t="str">
        <f>IFERROR(VLOOKUP(Table1[[#This Row],[RespondentID]],'All Data'!$A:$CW,94,FALSE),"unknown")</f>
        <v>unknown</v>
      </c>
      <c r="BD510" s="96" t="str">
        <f>IFERROR(VLOOKUP(Table1[[#This Row],[RespondentID]],'All Data'!$A:$CW,95,FALSE),"unknown")</f>
        <v>unknown</v>
      </c>
      <c r="BE510" s="96" t="str">
        <f>IFERROR(VLOOKUP(Table1[[#This Row],[RespondentID]],'All Data'!$A:$CW,96,FALSE),"unknown")</f>
        <v>unknown</v>
      </c>
      <c r="BF510" s="96" t="str">
        <f>IFERROR(VLOOKUP(Table1[[#This Row],[RespondentID]],'All Data'!$A:$CW,97,FALSE),"unknown")</f>
        <v>unknown</v>
      </c>
      <c r="BG510" s="96" t="str">
        <f>IFERROR(VLOOKUP(Table1[[#This Row],[RespondentID]],'All Data'!$A:$CW,98,FALSE),"unknown")</f>
        <v>unknown</v>
      </c>
      <c r="BH510" s="96" t="str">
        <f>IFERROR(VLOOKUP(Table1[[#This Row],[RespondentID]],'All Data'!$A:$CW,99,FALSE),"unknown")</f>
        <v>unknown</v>
      </c>
    </row>
    <row r="511" spans="1:60">
      <c r="A511" s="108"/>
      <c r="B511" s="128"/>
      <c r="C511" s="129"/>
      <c r="D511" s="129"/>
      <c r="E511" s="129"/>
      <c r="F511" s="129"/>
      <c r="G511" s="129"/>
      <c r="H511" s="129"/>
      <c r="I511" s="129"/>
      <c r="J511" s="129"/>
      <c r="K511" s="129"/>
      <c r="L511" s="129"/>
      <c r="M511" s="129"/>
      <c r="N511" s="129"/>
      <c r="O511" s="129"/>
      <c r="P511" s="129"/>
      <c r="Q511" s="129"/>
      <c r="R511" s="129"/>
      <c r="S511" s="129"/>
      <c r="T511" s="119"/>
      <c r="U511" s="130">
        <f t="shared" si="207"/>
        <v>0</v>
      </c>
      <c r="V511" s="130" t="e">
        <f t="shared" si="208"/>
        <v>#DIV/0!</v>
      </c>
      <c r="X511" s="130">
        <f t="shared" si="209"/>
        <v>0</v>
      </c>
      <c r="Y511" s="130">
        <f t="shared" si="210"/>
        <v>0</v>
      </c>
      <c r="Z511" s="130">
        <f t="shared" si="211"/>
        <v>0</v>
      </c>
      <c r="AA511" s="130">
        <f t="shared" si="212"/>
        <v>0</v>
      </c>
      <c r="AB511" s="130">
        <f t="shared" si="213"/>
        <v>0</v>
      </c>
      <c r="AC511" s="130">
        <f t="shared" si="214"/>
        <v>0</v>
      </c>
      <c r="AD511" s="130">
        <f t="shared" si="215"/>
        <v>0</v>
      </c>
      <c r="AE511" s="130">
        <f t="shared" si="216"/>
        <v>0</v>
      </c>
      <c r="AF511" s="130">
        <f t="shared" si="217"/>
        <v>0</v>
      </c>
      <c r="AG511" s="130">
        <f t="shared" si="218"/>
        <v>0</v>
      </c>
      <c r="AH511" s="130">
        <f t="shared" si="219"/>
        <v>0</v>
      </c>
      <c r="AI511" s="130">
        <f t="shared" si="220"/>
        <v>0</v>
      </c>
      <c r="AJ511" s="130">
        <f t="shared" si="221"/>
        <v>0</v>
      </c>
      <c r="AK511" s="130">
        <f t="shared" si="222"/>
        <v>0</v>
      </c>
      <c r="AL511" s="130">
        <f t="shared" si="223"/>
        <v>0</v>
      </c>
      <c r="AM511" s="130">
        <f t="shared" si="224"/>
        <v>0</v>
      </c>
      <c r="AN511" s="130">
        <f t="shared" si="225"/>
        <v>0</v>
      </c>
      <c r="AO511" s="130">
        <f t="shared" si="226"/>
        <v>0</v>
      </c>
      <c r="AR511" s="130">
        <f t="shared" si="227"/>
        <v>0</v>
      </c>
      <c r="AS511" s="130">
        <f t="shared" si="228"/>
        <v>0</v>
      </c>
      <c r="AT511" s="130" t="str">
        <f t="shared" si="229"/>
        <v>Correct</v>
      </c>
      <c r="AV511" s="96" t="str">
        <f>IFERROR(VLOOKUP(Table1[[#This Row],[RespondentID]],'All Data'!$A:$CO,87,FALSE),"unknown")</f>
        <v>unknown</v>
      </c>
      <c r="AW511" s="96" t="str">
        <f>IFERROR(VLOOKUP(Table1[[#This Row],[RespondentID]],'All Data'!$A:$CO,88,FALSE),"unknown")</f>
        <v>unknown</v>
      </c>
      <c r="AX511" s="96" t="str">
        <f>IFERROR(VLOOKUP(Table1[[#This Row],[RespondentID]],'All Data'!$A:$CO,89,FALSE),"unknown")</f>
        <v>unknown</v>
      </c>
      <c r="AY511" s="96" t="str">
        <f>IFERROR(VLOOKUP(Table1[[#This Row],[RespondentID]],'All Data'!$A:$CO,90,FALSE),"unknown")</f>
        <v>unknown</v>
      </c>
      <c r="AZ511" s="96" t="str">
        <f>IFERROR(VLOOKUP(Table1[[#This Row],[RespondentID]],'All Data'!$A:$CO,91,FALSE),"unknown")</f>
        <v>unknown</v>
      </c>
      <c r="BA511" s="96" t="str">
        <f>IFERROR(VLOOKUP(Table1[[#This Row],[RespondentID]],'All Data'!$A:$CO,92,FALSE),"unknown")</f>
        <v>unknown</v>
      </c>
      <c r="BB511" s="96" t="str">
        <f>IFERROR(VLOOKUP(Table1[[#This Row],[RespondentID]],'All Data'!$A:$CO,93,FALSE),"unknown")</f>
        <v>unknown</v>
      </c>
      <c r="BC511" s="96" t="str">
        <f>IFERROR(VLOOKUP(Table1[[#This Row],[RespondentID]],'All Data'!$A:$CW,94,FALSE),"unknown")</f>
        <v>unknown</v>
      </c>
      <c r="BD511" s="96" t="str">
        <f>IFERROR(VLOOKUP(Table1[[#This Row],[RespondentID]],'All Data'!$A:$CW,95,FALSE),"unknown")</f>
        <v>unknown</v>
      </c>
      <c r="BE511" s="96" t="str">
        <f>IFERROR(VLOOKUP(Table1[[#This Row],[RespondentID]],'All Data'!$A:$CW,96,FALSE),"unknown")</f>
        <v>unknown</v>
      </c>
      <c r="BF511" s="96" t="str">
        <f>IFERROR(VLOOKUP(Table1[[#This Row],[RespondentID]],'All Data'!$A:$CW,97,FALSE),"unknown")</f>
        <v>unknown</v>
      </c>
      <c r="BG511" s="96" t="str">
        <f>IFERROR(VLOOKUP(Table1[[#This Row],[RespondentID]],'All Data'!$A:$CW,98,FALSE),"unknown")</f>
        <v>unknown</v>
      </c>
      <c r="BH511" s="96" t="str">
        <f>IFERROR(VLOOKUP(Table1[[#This Row],[RespondentID]],'All Data'!$A:$CW,99,FALSE),"unknown")</f>
        <v>unknown</v>
      </c>
    </row>
    <row r="512" spans="1:60">
      <c r="A512" s="108"/>
      <c r="B512" s="128"/>
      <c r="C512" s="129"/>
      <c r="D512" s="129"/>
      <c r="E512" s="129"/>
      <c r="F512" s="129"/>
      <c r="G512" s="129"/>
      <c r="H512" s="129"/>
      <c r="I512" s="129"/>
      <c r="J512" s="129"/>
      <c r="K512" s="129"/>
      <c r="L512" s="129"/>
      <c r="M512" s="129"/>
      <c r="N512" s="129"/>
      <c r="O512" s="129"/>
      <c r="P512" s="129"/>
      <c r="Q512" s="129"/>
      <c r="R512" s="129"/>
      <c r="S512" s="129"/>
      <c r="T512" s="119"/>
      <c r="U512" s="130">
        <f t="shared" si="207"/>
        <v>0</v>
      </c>
      <c r="V512" s="130" t="e">
        <f t="shared" si="208"/>
        <v>#DIV/0!</v>
      </c>
      <c r="X512" s="130">
        <f t="shared" si="209"/>
        <v>0</v>
      </c>
      <c r="Y512" s="130">
        <f t="shared" si="210"/>
        <v>0</v>
      </c>
      <c r="Z512" s="130">
        <f t="shared" si="211"/>
        <v>0</v>
      </c>
      <c r="AA512" s="130">
        <f t="shared" si="212"/>
        <v>0</v>
      </c>
      <c r="AB512" s="130">
        <f t="shared" si="213"/>
        <v>0</v>
      </c>
      <c r="AC512" s="130">
        <f t="shared" si="214"/>
        <v>0</v>
      </c>
      <c r="AD512" s="130">
        <f t="shared" si="215"/>
        <v>0</v>
      </c>
      <c r="AE512" s="130">
        <f t="shared" si="216"/>
        <v>0</v>
      </c>
      <c r="AF512" s="130">
        <f t="shared" si="217"/>
        <v>0</v>
      </c>
      <c r="AG512" s="130">
        <f t="shared" si="218"/>
        <v>0</v>
      </c>
      <c r="AH512" s="130">
        <f t="shared" si="219"/>
        <v>0</v>
      </c>
      <c r="AI512" s="130">
        <f t="shared" si="220"/>
        <v>0</v>
      </c>
      <c r="AJ512" s="130">
        <f t="shared" si="221"/>
        <v>0</v>
      </c>
      <c r="AK512" s="130">
        <f t="shared" si="222"/>
        <v>0</v>
      </c>
      <c r="AL512" s="130">
        <f t="shared" si="223"/>
        <v>0</v>
      </c>
      <c r="AM512" s="130">
        <f t="shared" si="224"/>
        <v>0</v>
      </c>
      <c r="AN512" s="130">
        <f t="shared" si="225"/>
        <v>0</v>
      </c>
      <c r="AO512" s="130">
        <f t="shared" si="226"/>
        <v>0</v>
      </c>
      <c r="AR512" s="130">
        <f t="shared" si="227"/>
        <v>0</v>
      </c>
      <c r="AS512" s="130">
        <f t="shared" si="228"/>
        <v>0</v>
      </c>
      <c r="AT512" s="130" t="str">
        <f t="shared" si="229"/>
        <v>Correct</v>
      </c>
      <c r="AV512" s="96" t="str">
        <f>IFERROR(VLOOKUP(Table1[[#This Row],[RespondentID]],'All Data'!$A:$CO,87,FALSE),"unknown")</f>
        <v>unknown</v>
      </c>
      <c r="AW512" s="96" t="str">
        <f>IFERROR(VLOOKUP(Table1[[#This Row],[RespondentID]],'All Data'!$A:$CO,88,FALSE),"unknown")</f>
        <v>unknown</v>
      </c>
      <c r="AX512" s="96" t="str">
        <f>IFERROR(VLOOKUP(Table1[[#This Row],[RespondentID]],'All Data'!$A:$CO,89,FALSE),"unknown")</f>
        <v>unknown</v>
      </c>
      <c r="AY512" s="96" t="str">
        <f>IFERROR(VLOOKUP(Table1[[#This Row],[RespondentID]],'All Data'!$A:$CO,90,FALSE),"unknown")</f>
        <v>unknown</v>
      </c>
      <c r="AZ512" s="96" t="str">
        <f>IFERROR(VLOOKUP(Table1[[#This Row],[RespondentID]],'All Data'!$A:$CO,91,FALSE),"unknown")</f>
        <v>unknown</v>
      </c>
      <c r="BA512" s="96" t="str">
        <f>IFERROR(VLOOKUP(Table1[[#This Row],[RespondentID]],'All Data'!$A:$CO,92,FALSE),"unknown")</f>
        <v>unknown</v>
      </c>
      <c r="BB512" s="96" t="str">
        <f>IFERROR(VLOOKUP(Table1[[#This Row],[RespondentID]],'All Data'!$A:$CO,93,FALSE),"unknown")</f>
        <v>unknown</v>
      </c>
      <c r="BC512" s="96" t="str">
        <f>IFERROR(VLOOKUP(Table1[[#This Row],[RespondentID]],'All Data'!$A:$CW,94,FALSE),"unknown")</f>
        <v>unknown</v>
      </c>
      <c r="BD512" s="96" t="str">
        <f>IFERROR(VLOOKUP(Table1[[#This Row],[RespondentID]],'All Data'!$A:$CW,95,FALSE),"unknown")</f>
        <v>unknown</v>
      </c>
      <c r="BE512" s="96" t="str">
        <f>IFERROR(VLOOKUP(Table1[[#This Row],[RespondentID]],'All Data'!$A:$CW,96,FALSE),"unknown")</f>
        <v>unknown</v>
      </c>
      <c r="BF512" s="96" t="str">
        <f>IFERROR(VLOOKUP(Table1[[#This Row],[RespondentID]],'All Data'!$A:$CW,97,FALSE),"unknown")</f>
        <v>unknown</v>
      </c>
      <c r="BG512" s="96" t="str">
        <f>IFERROR(VLOOKUP(Table1[[#This Row],[RespondentID]],'All Data'!$A:$CW,98,FALSE),"unknown")</f>
        <v>unknown</v>
      </c>
      <c r="BH512" s="96" t="str">
        <f>IFERROR(VLOOKUP(Table1[[#This Row],[RespondentID]],'All Data'!$A:$CW,99,FALSE),"unknown")</f>
        <v>unknown</v>
      </c>
    </row>
    <row r="513" spans="1:60">
      <c r="A513" s="108"/>
      <c r="B513" s="128"/>
      <c r="C513" s="129"/>
      <c r="D513" s="129"/>
      <c r="E513" s="129"/>
      <c r="F513" s="129"/>
      <c r="G513" s="129"/>
      <c r="H513" s="129"/>
      <c r="I513" s="129"/>
      <c r="J513" s="129"/>
      <c r="K513" s="129"/>
      <c r="L513" s="129"/>
      <c r="M513" s="129"/>
      <c r="N513" s="129"/>
      <c r="O513" s="129"/>
      <c r="P513" s="129"/>
      <c r="Q513" s="129"/>
      <c r="R513" s="129"/>
      <c r="S513" s="129"/>
      <c r="T513" s="119"/>
      <c r="U513" s="130">
        <f t="shared" si="207"/>
        <v>0</v>
      </c>
      <c r="V513" s="130" t="e">
        <f t="shared" si="208"/>
        <v>#DIV/0!</v>
      </c>
      <c r="X513" s="130">
        <f t="shared" si="209"/>
        <v>0</v>
      </c>
      <c r="Y513" s="130">
        <f t="shared" si="210"/>
        <v>0</v>
      </c>
      <c r="Z513" s="130">
        <f t="shared" si="211"/>
        <v>0</v>
      </c>
      <c r="AA513" s="130">
        <f t="shared" si="212"/>
        <v>0</v>
      </c>
      <c r="AB513" s="130">
        <f t="shared" si="213"/>
        <v>0</v>
      </c>
      <c r="AC513" s="130">
        <f t="shared" si="214"/>
        <v>0</v>
      </c>
      <c r="AD513" s="130">
        <f t="shared" si="215"/>
        <v>0</v>
      </c>
      <c r="AE513" s="130">
        <f t="shared" si="216"/>
        <v>0</v>
      </c>
      <c r="AF513" s="130">
        <f t="shared" si="217"/>
        <v>0</v>
      </c>
      <c r="AG513" s="130">
        <f t="shared" si="218"/>
        <v>0</v>
      </c>
      <c r="AH513" s="130">
        <f t="shared" si="219"/>
        <v>0</v>
      </c>
      <c r="AI513" s="130">
        <f t="shared" si="220"/>
        <v>0</v>
      </c>
      <c r="AJ513" s="130">
        <f t="shared" si="221"/>
        <v>0</v>
      </c>
      <c r="AK513" s="130">
        <f t="shared" si="222"/>
        <v>0</v>
      </c>
      <c r="AL513" s="130">
        <f t="shared" si="223"/>
        <v>0</v>
      </c>
      <c r="AM513" s="130">
        <f t="shared" si="224"/>
        <v>0</v>
      </c>
      <c r="AN513" s="130">
        <f t="shared" si="225"/>
        <v>0</v>
      </c>
      <c r="AO513" s="130">
        <f t="shared" si="226"/>
        <v>0</v>
      </c>
      <c r="AR513" s="130">
        <f t="shared" si="227"/>
        <v>0</v>
      </c>
      <c r="AS513" s="130">
        <f t="shared" si="228"/>
        <v>0</v>
      </c>
      <c r="AT513" s="130" t="str">
        <f t="shared" si="229"/>
        <v>Correct</v>
      </c>
      <c r="AV513" s="96" t="str">
        <f>IFERROR(VLOOKUP(Table1[[#This Row],[RespondentID]],'All Data'!$A:$CO,87,FALSE),"unknown")</f>
        <v>unknown</v>
      </c>
      <c r="AW513" s="96" t="str">
        <f>IFERROR(VLOOKUP(Table1[[#This Row],[RespondentID]],'All Data'!$A:$CO,88,FALSE),"unknown")</f>
        <v>unknown</v>
      </c>
      <c r="AX513" s="96" t="str">
        <f>IFERROR(VLOOKUP(Table1[[#This Row],[RespondentID]],'All Data'!$A:$CO,89,FALSE),"unknown")</f>
        <v>unknown</v>
      </c>
      <c r="AY513" s="96" t="str">
        <f>IFERROR(VLOOKUP(Table1[[#This Row],[RespondentID]],'All Data'!$A:$CO,90,FALSE),"unknown")</f>
        <v>unknown</v>
      </c>
      <c r="AZ513" s="96" t="str">
        <f>IFERROR(VLOOKUP(Table1[[#This Row],[RespondentID]],'All Data'!$A:$CO,91,FALSE),"unknown")</f>
        <v>unknown</v>
      </c>
      <c r="BA513" s="96" t="str">
        <f>IFERROR(VLOOKUP(Table1[[#This Row],[RespondentID]],'All Data'!$A:$CO,92,FALSE),"unknown")</f>
        <v>unknown</v>
      </c>
      <c r="BB513" s="96" t="str">
        <f>IFERROR(VLOOKUP(Table1[[#This Row],[RespondentID]],'All Data'!$A:$CO,93,FALSE),"unknown")</f>
        <v>unknown</v>
      </c>
      <c r="BC513" s="96" t="str">
        <f>IFERROR(VLOOKUP(Table1[[#This Row],[RespondentID]],'All Data'!$A:$CW,94,FALSE),"unknown")</f>
        <v>unknown</v>
      </c>
      <c r="BD513" s="96" t="str">
        <f>IFERROR(VLOOKUP(Table1[[#This Row],[RespondentID]],'All Data'!$A:$CW,95,FALSE),"unknown")</f>
        <v>unknown</v>
      </c>
      <c r="BE513" s="96" t="str">
        <f>IFERROR(VLOOKUP(Table1[[#This Row],[RespondentID]],'All Data'!$A:$CW,96,FALSE),"unknown")</f>
        <v>unknown</v>
      </c>
      <c r="BF513" s="96" t="str">
        <f>IFERROR(VLOOKUP(Table1[[#This Row],[RespondentID]],'All Data'!$A:$CW,97,FALSE),"unknown")</f>
        <v>unknown</v>
      </c>
      <c r="BG513" s="96" t="str">
        <f>IFERROR(VLOOKUP(Table1[[#This Row],[RespondentID]],'All Data'!$A:$CW,98,FALSE),"unknown")</f>
        <v>unknown</v>
      </c>
      <c r="BH513" s="96" t="str">
        <f>IFERROR(VLOOKUP(Table1[[#This Row],[RespondentID]],'All Data'!$A:$CW,99,FALSE),"unknown")</f>
        <v>unknown</v>
      </c>
    </row>
    <row r="514" spans="1:60">
      <c r="A514" s="108"/>
      <c r="B514" s="128"/>
      <c r="C514" s="129"/>
      <c r="D514" s="129"/>
      <c r="E514" s="129"/>
      <c r="F514" s="129"/>
      <c r="G514" s="129"/>
      <c r="H514" s="129"/>
      <c r="I514" s="129"/>
      <c r="J514" s="129"/>
      <c r="K514" s="129"/>
      <c r="L514" s="129"/>
      <c r="M514" s="129"/>
      <c r="N514" s="129"/>
      <c r="O514" s="129"/>
      <c r="P514" s="129"/>
      <c r="Q514" s="129"/>
      <c r="R514" s="129"/>
      <c r="S514" s="129"/>
      <c r="T514" s="119"/>
      <c r="U514" s="130">
        <f t="shared" si="207"/>
        <v>0</v>
      </c>
      <c r="V514" s="130" t="e">
        <f t="shared" si="208"/>
        <v>#DIV/0!</v>
      </c>
      <c r="X514" s="130">
        <f t="shared" si="209"/>
        <v>0</v>
      </c>
      <c r="Y514" s="130">
        <f t="shared" si="210"/>
        <v>0</v>
      </c>
      <c r="Z514" s="130">
        <f t="shared" si="211"/>
        <v>0</v>
      </c>
      <c r="AA514" s="130">
        <f t="shared" si="212"/>
        <v>0</v>
      </c>
      <c r="AB514" s="130">
        <f t="shared" si="213"/>
        <v>0</v>
      </c>
      <c r="AC514" s="130">
        <f t="shared" si="214"/>
        <v>0</v>
      </c>
      <c r="AD514" s="130">
        <f t="shared" si="215"/>
        <v>0</v>
      </c>
      <c r="AE514" s="130">
        <f t="shared" si="216"/>
        <v>0</v>
      </c>
      <c r="AF514" s="130">
        <f t="shared" si="217"/>
        <v>0</v>
      </c>
      <c r="AG514" s="130">
        <f t="shared" si="218"/>
        <v>0</v>
      </c>
      <c r="AH514" s="130">
        <f t="shared" si="219"/>
        <v>0</v>
      </c>
      <c r="AI514" s="130">
        <f t="shared" si="220"/>
        <v>0</v>
      </c>
      <c r="AJ514" s="130">
        <f t="shared" si="221"/>
        <v>0</v>
      </c>
      <c r="AK514" s="130">
        <f t="shared" si="222"/>
        <v>0</v>
      </c>
      <c r="AL514" s="130">
        <f t="shared" si="223"/>
        <v>0</v>
      </c>
      <c r="AM514" s="130">
        <f t="shared" si="224"/>
        <v>0</v>
      </c>
      <c r="AN514" s="130">
        <f t="shared" si="225"/>
        <v>0</v>
      </c>
      <c r="AO514" s="130">
        <f t="shared" si="226"/>
        <v>0</v>
      </c>
      <c r="AR514" s="130">
        <f t="shared" si="227"/>
        <v>0</v>
      </c>
      <c r="AS514" s="130">
        <f t="shared" si="228"/>
        <v>0</v>
      </c>
      <c r="AT514" s="130" t="str">
        <f t="shared" si="229"/>
        <v>Correct</v>
      </c>
      <c r="AV514" s="96" t="str">
        <f>IFERROR(VLOOKUP(Table1[[#This Row],[RespondentID]],'All Data'!$A:$CO,87,FALSE),"unknown")</f>
        <v>unknown</v>
      </c>
      <c r="AW514" s="96" t="str">
        <f>IFERROR(VLOOKUP(Table1[[#This Row],[RespondentID]],'All Data'!$A:$CO,88,FALSE),"unknown")</f>
        <v>unknown</v>
      </c>
      <c r="AX514" s="96" t="str">
        <f>IFERROR(VLOOKUP(Table1[[#This Row],[RespondentID]],'All Data'!$A:$CO,89,FALSE),"unknown")</f>
        <v>unknown</v>
      </c>
      <c r="AY514" s="96" t="str">
        <f>IFERROR(VLOOKUP(Table1[[#This Row],[RespondentID]],'All Data'!$A:$CO,90,FALSE),"unknown")</f>
        <v>unknown</v>
      </c>
      <c r="AZ514" s="96" t="str">
        <f>IFERROR(VLOOKUP(Table1[[#This Row],[RespondentID]],'All Data'!$A:$CO,91,FALSE),"unknown")</f>
        <v>unknown</v>
      </c>
      <c r="BA514" s="96" t="str">
        <f>IFERROR(VLOOKUP(Table1[[#This Row],[RespondentID]],'All Data'!$A:$CO,92,FALSE),"unknown")</f>
        <v>unknown</v>
      </c>
      <c r="BB514" s="96" t="str">
        <f>IFERROR(VLOOKUP(Table1[[#This Row],[RespondentID]],'All Data'!$A:$CO,93,FALSE),"unknown")</f>
        <v>unknown</v>
      </c>
      <c r="BC514" s="96" t="str">
        <f>IFERROR(VLOOKUP(Table1[[#This Row],[RespondentID]],'All Data'!$A:$CW,94,FALSE),"unknown")</f>
        <v>unknown</v>
      </c>
      <c r="BD514" s="96" t="str">
        <f>IFERROR(VLOOKUP(Table1[[#This Row],[RespondentID]],'All Data'!$A:$CW,95,FALSE),"unknown")</f>
        <v>unknown</v>
      </c>
      <c r="BE514" s="96" t="str">
        <f>IFERROR(VLOOKUP(Table1[[#This Row],[RespondentID]],'All Data'!$A:$CW,96,FALSE),"unknown")</f>
        <v>unknown</v>
      </c>
      <c r="BF514" s="96" t="str">
        <f>IFERROR(VLOOKUP(Table1[[#This Row],[RespondentID]],'All Data'!$A:$CW,97,FALSE),"unknown")</f>
        <v>unknown</v>
      </c>
      <c r="BG514" s="96" t="str">
        <f>IFERROR(VLOOKUP(Table1[[#This Row],[RespondentID]],'All Data'!$A:$CW,98,FALSE),"unknown")</f>
        <v>unknown</v>
      </c>
      <c r="BH514" s="96" t="str">
        <f>IFERROR(VLOOKUP(Table1[[#This Row],[RespondentID]],'All Data'!$A:$CW,99,FALSE),"unknown")</f>
        <v>unknown</v>
      </c>
    </row>
    <row r="515" spans="1:60">
      <c r="A515" s="108"/>
      <c r="B515" s="128"/>
      <c r="C515" s="129"/>
      <c r="D515" s="129"/>
      <c r="E515" s="129"/>
      <c r="F515" s="129"/>
      <c r="G515" s="129"/>
      <c r="H515" s="129"/>
      <c r="I515" s="129"/>
      <c r="J515" s="129"/>
      <c r="K515" s="129"/>
      <c r="L515" s="129"/>
      <c r="M515" s="129"/>
      <c r="N515" s="129"/>
      <c r="O515" s="129"/>
      <c r="P515" s="129"/>
      <c r="Q515" s="129"/>
      <c r="R515" s="129"/>
      <c r="S515" s="129"/>
      <c r="T515" s="119"/>
      <c r="U515" s="130">
        <f t="shared" si="207"/>
        <v>0</v>
      </c>
      <c r="V515" s="130" t="e">
        <f t="shared" si="208"/>
        <v>#DIV/0!</v>
      </c>
      <c r="X515" s="130">
        <f t="shared" si="209"/>
        <v>0</v>
      </c>
      <c r="Y515" s="130">
        <f t="shared" si="210"/>
        <v>0</v>
      </c>
      <c r="Z515" s="130">
        <f t="shared" si="211"/>
        <v>0</v>
      </c>
      <c r="AA515" s="130">
        <f t="shared" si="212"/>
        <v>0</v>
      </c>
      <c r="AB515" s="130">
        <f t="shared" si="213"/>
        <v>0</v>
      </c>
      <c r="AC515" s="130">
        <f t="shared" si="214"/>
        <v>0</v>
      </c>
      <c r="AD515" s="130">
        <f t="shared" si="215"/>
        <v>0</v>
      </c>
      <c r="AE515" s="130">
        <f t="shared" si="216"/>
        <v>0</v>
      </c>
      <c r="AF515" s="130">
        <f t="shared" si="217"/>
        <v>0</v>
      </c>
      <c r="AG515" s="130">
        <f t="shared" si="218"/>
        <v>0</v>
      </c>
      <c r="AH515" s="130">
        <f t="shared" si="219"/>
        <v>0</v>
      </c>
      <c r="AI515" s="130">
        <f t="shared" si="220"/>
        <v>0</v>
      </c>
      <c r="AJ515" s="130">
        <f t="shared" si="221"/>
        <v>0</v>
      </c>
      <c r="AK515" s="130">
        <f t="shared" si="222"/>
        <v>0</v>
      </c>
      <c r="AL515" s="130">
        <f t="shared" si="223"/>
        <v>0</v>
      </c>
      <c r="AM515" s="130">
        <f t="shared" si="224"/>
        <v>0</v>
      </c>
      <c r="AN515" s="130">
        <f t="shared" si="225"/>
        <v>0</v>
      </c>
      <c r="AO515" s="130">
        <f t="shared" si="226"/>
        <v>0</v>
      </c>
      <c r="AR515" s="130">
        <f t="shared" si="227"/>
        <v>0</v>
      </c>
      <c r="AS515" s="130">
        <f t="shared" si="228"/>
        <v>0</v>
      </c>
      <c r="AT515" s="130" t="str">
        <f t="shared" si="229"/>
        <v>Correct</v>
      </c>
      <c r="AV515" s="96" t="str">
        <f>IFERROR(VLOOKUP(Table1[[#This Row],[RespondentID]],'All Data'!$A:$CO,87,FALSE),"unknown")</f>
        <v>unknown</v>
      </c>
      <c r="AW515" s="96" t="str">
        <f>IFERROR(VLOOKUP(Table1[[#This Row],[RespondentID]],'All Data'!$A:$CO,88,FALSE),"unknown")</f>
        <v>unknown</v>
      </c>
      <c r="AX515" s="96" t="str">
        <f>IFERROR(VLOOKUP(Table1[[#This Row],[RespondentID]],'All Data'!$A:$CO,89,FALSE),"unknown")</f>
        <v>unknown</v>
      </c>
      <c r="AY515" s="96" t="str">
        <f>IFERROR(VLOOKUP(Table1[[#This Row],[RespondentID]],'All Data'!$A:$CO,90,FALSE),"unknown")</f>
        <v>unknown</v>
      </c>
      <c r="AZ515" s="96" t="str">
        <f>IFERROR(VLOOKUP(Table1[[#This Row],[RespondentID]],'All Data'!$A:$CO,91,FALSE),"unknown")</f>
        <v>unknown</v>
      </c>
      <c r="BA515" s="96" t="str">
        <f>IFERROR(VLOOKUP(Table1[[#This Row],[RespondentID]],'All Data'!$A:$CO,92,FALSE),"unknown")</f>
        <v>unknown</v>
      </c>
      <c r="BB515" s="96" t="str">
        <f>IFERROR(VLOOKUP(Table1[[#This Row],[RespondentID]],'All Data'!$A:$CO,93,FALSE),"unknown")</f>
        <v>unknown</v>
      </c>
      <c r="BC515" s="96" t="str">
        <f>IFERROR(VLOOKUP(Table1[[#This Row],[RespondentID]],'All Data'!$A:$CW,94,FALSE),"unknown")</f>
        <v>unknown</v>
      </c>
      <c r="BD515" s="96" t="str">
        <f>IFERROR(VLOOKUP(Table1[[#This Row],[RespondentID]],'All Data'!$A:$CW,95,FALSE),"unknown")</f>
        <v>unknown</v>
      </c>
      <c r="BE515" s="96" t="str">
        <f>IFERROR(VLOOKUP(Table1[[#This Row],[RespondentID]],'All Data'!$A:$CW,96,FALSE),"unknown")</f>
        <v>unknown</v>
      </c>
      <c r="BF515" s="96" t="str">
        <f>IFERROR(VLOOKUP(Table1[[#This Row],[RespondentID]],'All Data'!$A:$CW,97,FALSE),"unknown")</f>
        <v>unknown</v>
      </c>
      <c r="BG515" s="96" t="str">
        <f>IFERROR(VLOOKUP(Table1[[#This Row],[RespondentID]],'All Data'!$A:$CW,98,FALSE),"unknown")</f>
        <v>unknown</v>
      </c>
      <c r="BH515" s="96" t="str">
        <f>IFERROR(VLOOKUP(Table1[[#This Row],[RespondentID]],'All Data'!$A:$CW,99,FALSE),"unknown")</f>
        <v>unknown</v>
      </c>
    </row>
    <row r="516" spans="1:60">
      <c r="A516" s="108"/>
      <c r="B516" s="128"/>
      <c r="C516" s="129"/>
      <c r="D516" s="129"/>
      <c r="E516" s="129"/>
      <c r="F516" s="129"/>
      <c r="G516" s="129"/>
      <c r="H516" s="129"/>
      <c r="I516" s="129"/>
      <c r="J516" s="129"/>
      <c r="K516" s="129"/>
      <c r="L516" s="129"/>
      <c r="M516" s="129"/>
      <c r="N516" s="129"/>
      <c r="O516" s="129"/>
      <c r="P516" s="129"/>
      <c r="Q516" s="129"/>
      <c r="R516" s="129"/>
      <c r="S516" s="129"/>
      <c r="T516" s="119"/>
      <c r="U516" s="130">
        <f t="shared" si="207"/>
        <v>0</v>
      </c>
      <c r="V516" s="130" t="e">
        <f t="shared" si="208"/>
        <v>#DIV/0!</v>
      </c>
      <c r="X516" s="130">
        <f t="shared" si="209"/>
        <v>0</v>
      </c>
      <c r="Y516" s="130">
        <f t="shared" si="210"/>
        <v>0</v>
      </c>
      <c r="Z516" s="130">
        <f t="shared" si="211"/>
        <v>0</v>
      </c>
      <c r="AA516" s="130">
        <f t="shared" si="212"/>
        <v>0</v>
      </c>
      <c r="AB516" s="130">
        <f t="shared" si="213"/>
        <v>0</v>
      </c>
      <c r="AC516" s="130">
        <f t="shared" si="214"/>
        <v>0</v>
      </c>
      <c r="AD516" s="130">
        <f t="shared" si="215"/>
        <v>0</v>
      </c>
      <c r="AE516" s="130">
        <f t="shared" si="216"/>
        <v>0</v>
      </c>
      <c r="AF516" s="130">
        <f t="shared" si="217"/>
        <v>0</v>
      </c>
      <c r="AG516" s="130">
        <f t="shared" si="218"/>
        <v>0</v>
      </c>
      <c r="AH516" s="130">
        <f t="shared" si="219"/>
        <v>0</v>
      </c>
      <c r="AI516" s="130">
        <f t="shared" si="220"/>
        <v>0</v>
      </c>
      <c r="AJ516" s="130">
        <f t="shared" si="221"/>
        <v>0</v>
      </c>
      <c r="AK516" s="130">
        <f t="shared" si="222"/>
        <v>0</v>
      </c>
      <c r="AL516" s="130">
        <f t="shared" si="223"/>
        <v>0</v>
      </c>
      <c r="AM516" s="130">
        <f t="shared" si="224"/>
        <v>0</v>
      </c>
      <c r="AN516" s="130">
        <f t="shared" si="225"/>
        <v>0</v>
      </c>
      <c r="AO516" s="130">
        <f t="shared" si="226"/>
        <v>0</v>
      </c>
      <c r="AR516" s="130">
        <f t="shared" si="227"/>
        <v>0</v>
      </c>
      <c r="AS516" s="130">
        <f t="shared" si="228"/>
        <v>0</v>
      </c>
      <c r="AT516" s="130" t="str">
        <f t="shared" si="229"/>
        <v>Correct</v>
      </c>
      <c r="AV516" s="96" t="str">
        <f>IFERROR(VLOOKUP(Table1[[#This Row],[RespondentID]],'All Data'!$A:$CO,87,FALSE),"unknown")</f>
        <v>unknown</v>
      </c>
      <c r="AW516" s="96" t="str">
        <f>IFERROR(VLOOKUP(Table1[[#This Row],[RespondentID]],'All Data'!$A:$CO,88,FALSE),"unknown")</f>
        <v>unknown</v>
      </c>
      <c r="AX516" s="96" t="str">
        <f>IFERROR(VLOOKUP(Table1[[#This Row],[RespondentID]],'All Data'!$A:$CO,89,FALSE),"unknown")</f>
        <v>unknown</v>
      </c>
      <c r="AY516" s="96" t="str">
        <f>IFERROR(VLOOKUP(Table1[[#This Row],[RespondentID]],'All Data'!$A:$CO,90,FALSE),"unknown")</f>
        <v>unknown</v>
      </c>
      <c r="AZ516" s="96" t="str">
        <f>IFERROR(VLOOKUP(Table1[[#This Row],[RespondentID]],'All Data'!$A:$CO,91,FALSE),"unknown")</f>
        <v>unknown</v>
      </c>
      <c r="BA516" s="96" t="str">
        <f>IFERROR(VLOOKUP(Table1[[#This Row],[RespondentID]],'All Data'!$A:$CO,92,FALSE),"unknown")</f>
        <v>unknown</v>
      </c>
      <c r="BB516" s="96" t="str">
        <f>IFERROR(VLOOKUP(Table1[[#This Row],[RespondentID]],'All Data'!$A:$CO,93,FALSE),"unknown")</f>
        <v>unknown</v>
      </c>
      <c r="BC516" s="96" t="str">
        <f>IFERROR(VLOOKUP(Table1[[#This Row],[RespondentID]],'All Data'!$A:$CW,94,FALSE),"unknown")</f>
        <v>unknown</v>
      </c>
      <c r="BD516" s="96" t="str">
        <f>IFERROR(VLOOKUP(Table1[[#This Row],[RespondentID]],'All Data'!$A:$CW,95,FALSE),"unknown")</f>
        <v>unknown</v>
      </c>
      <c r="BE516" s="96" t="str">
        <f>IFERROR(VLOOKUP(Table1[[#This Row],[RespondentID]],'All Data'!$A:$CW,96,FALSE),"unknown")</f>
        <v>unknown</v>
      </c>
      <c r="BF516" s="96" t="str">
        <f>IFERROR(VLOOKUP(Table1[[#This Row],[RespondentID]],'All Data'!$A:$CW,97,FALSE),"unknown")</f>
        <v>unknown</v>
      </c>
      <c r="BG516" s="96" t="str">
        <f>IFERROR(VLOOKUP(Table1[[#This Row],[RespondentID]],'All Data'!$A:$CW,98,FALSE),"unknown")</f>
        <v>unknown</v>
      </c>
      <c r="BH516" s="96" t="str">
        <f>IFERROR(VLOOKUP(Table1[[#This Row],[RespondentID]],'All Data'!$A:$CW,99,FALSE),"unknown")</f>
        <v>unknown</v>
      </c>
    </row>
    <row r="517" spans="1:60">
      <c r="A517" s="108"/>
      <c r="B517" s="128"/>
      <c r="C517" s="129"/>
      <c r="D517" s="129"/>
      <c r="E517" s="129"/>
      <c r="F517" s="129"/>
      <c r="G517" s="129"/>
      <c r="H517" s="129"/>
      <c r="I517" s="129"/>
      <c r="J517" s="129"/>
      <c r="K517" s="129"/>
      <c r="L517" s="129"/>
      <c r="M517" s="129"/>
      <c r="N517" s="129"/>
      <c r="O517" s="129"/>
      <c r="P517" s="129"/>
      <c r="Q517" s="129"/>
      <c r="R517" s="129"/>
      <c r="S517" s="129"/>
      <c r="T517" s="119"/>
      <c r="U517" s="130">
        <f t="shared" si="207"/>
        <v>0</v>
      </c>
      <c r="V517" s="130" t="e">
        <f t="shared" si="208"/>
        <v>#DIV/0!</v>
      </c>
      <c r="X517" s="130">
        <f t="shared" si="209"/>
        <v>0</v>
      </c>
      <c r="Y517" s="130">
        <f t="shared" si="210"/>
        <v>0</v>
      </c>
      <c r="Z517" s="130">
        <f t="shared" si="211"/>
        <v>0</v>
      </c>
      <c r="AA517" s="130">
        <f t="shared" si="212"/>
        <v>0</v>
      </c>
      <c r="AB517" s="130">
        <f t="shared" si="213"/>
        <v>0</v>
      </c>
      <c r="AC517" s="130">
        <f t="shared" si="214"/>
        <v>0</v>
      </c>
      <c r="AD517" s="130">
        <f t="shared" si="215"/>
        <v>0</v>
      </c>
      <c r="AE517" s="130">
        <f t="shared" si="216"/>
        <v>0</v>
      </c>
      <c r="AF517" s="130">
        <f t="shared" si="217"/>
        <v>0</v>
      </c>
      <c r="AG517" s="130">
        <f t="shared" si="218"/>
        <v>0</v>
      </c>
      <c r="AH517" s="130">
        <f t="shared" si="219"/>
        <v>0</v>
      </c>
      <c r="AI517" s="130">
        <f t="shared" si="220"/>
        <v>0</v>
      </c>
      <c r="AJ517" s="130">
        <f t="shared" si="221"/>
        <v>0</v>
      </c>
      <c r="AK517" s="130">
        <f t="shared" si="222"/>
        <v>0</v>
      </c>
      <c r="AL517" s="130">
        <f t="shared" si="223"/>
        <v>0</v>
      </c>
      <c r="AM517" s="130">
        <f t="shared" si="224"/>
        <v>0</v>
      </c>
      <c r="AN517" s="130">
        <f t="shared" si="225"/>
        <v>0</v>
      </c>
      <c r="AO517" s="130">
        <f t="shared" si="226"/>
        <v>0</v>
      </c>
      <c r="AR517" s="130">
        <f t="shared" si="227"/>
        <v>0</v>
      </c>
      <c r="AS517" s="130">
        <f t="shared" si="228"/>
        <v>0</v>
      </c>
      <c r="AT517" s="130" t="str">
        <f t="shared" si="229"/>
        <v>Correct</v>
      </c>
      <c r="AV517" s="96" t="str">
        <f>IFERROR(VLOOKUP(Table1[[#This Row],[RespondentID]],'All Data'!$A:$CO,87,FALSE),"unknown")</f>
        <v>unknown</v>
      </c>
      <c r="AW517" s="96" t="str">
        <f>IFERROR(VLOOKUP(Table1[[#This Row],[RespondentID]],'All Data'!$A:$CO,88,FALSE),"unknown")</f>
        <v>unknown</v>
      </c>
      <c r="AX517" s="96" t="str">
        <f>IFERROR(VLOOKUP(Table1[[#This Row],[RespondentID]],'All Data'!$A:$CO,89,FALSE),"unknown")</f>
        <v>unknown</v>
      </c>
      <c r="AY517" s="96" t="str">
        <f>IFERROR(VLOOKUP(Table1[[#This Row],[RespondentID]],'All Data'!$A:$CO,90,FALSE),"unknown")</f>
        <v>unknown</v>
      </c>
      <c r="AZ517" s="96" t="str">
        <f>IFERROR(VLOOKUP(Table1[[#This Row],[RespondentID]],'All Data'!$A:$CO,91,FALSE),"unknown")</f>
        <v>unknown</v>
      </c>
      <c r="BA517" s="96" t="str">
        <f>IFERROR(VLOOKUP(Table1[[#This Row],[RespondentID]],'All Data'!$A:$CO,92,FALSE),"unknown")</f>
        <v>unknown</v>
      </c>
      <c r="BB517" s="96" t="str">
        <f>IFERROR(VLOOKUP(Table1[[#This Row],[RespondentID]],'All Data'!$A:$CO,93,FALSE),"unknown")</f>
        <v>unknown</v>
      </c>
      <c r="BC517" s="96" t="str">
        <f>IFERROR(VLOOKUP(Table1[[#This Row],[RespondentID]],'All Data'!$A:$CW,94,FALSE),"unknown")</f>
        <v>unknown</v>
      </c>
      <c r="BD517" s="96" t="str">
        <f>IFERROR(VLOOKUP(Table1[[#This Row],[RespondentID]],'All Data'!$A:$CW,95,FALSE),"unknown")</f>
        <v>unknown</v>
      </c>
      <c r="BE517" s="96" t="str">
        <f>IFERROR(VLOOKUP(Table1[[#This Row],[RespondentID]],'All Data'!$A:$CW,96,FALSE),"unknown")</f>
        <v>unknown</v>
      </c>
      <c r="BF517" s="96" t="str">
        <f>IFERROR(VLOOKUP(Table1[[#This Row],[RespondentID]],'All Data'!$A:$CW,97,FALSE),"unknown")</f>
        <v>unknown</v>
      </c>
      <c r="BG517" s="96" t="str">
        <f>IFERROR(VLOOKUP(Table1[[#This Row],[RespondentID]],'All Data'!$A:$CW,98,FALSE),"unknown")</f>
        <v>unknown</v>
      </c>
      <c r="BH517" s="96" t="str">
        <f>IFERROR(VLOOKUP(Table1[[#This Row],[RespondentID]],'All Data'!$A:$CW,99,FALSE),"unknown")</f>
        <v>unknown</v>
      </c>
    </row>
    <row r="518" spans="1:60">
      <c r="A518" s="108"/>
      <c r="B518" s="128"/>
      <c r="C518" s="129"/>
      <c r="D518" s="129"/>
      <c r="E518" s="129"/>
      <c r="F518" s="129"/>
      <c r="G518" s="129"/>
      <c r="H518" s="129"/>
      <c r="I518" s="129"/>
      <c r="J518" s="129"/>
      <c r="K518" s="129"/>
      <c r="L518" s="129"/>
      <c r="M518" s="129"/>
      <c r="N518" s="129"/>
      <c r="O518" s="129"/>
      <c r="P518" s="129"/>
      <c r="Q518" s="129"/>
      <c r="R518" s="129"/>
      <c r="S518" s="129"/>
      <c r="T518" s="119"/>
      <c r="U518" s="130">
        <f t="shared" si="207"/>
        <v>0</v>
      </c>
      <c r="V518" s="130" t="e">
        <f t="shared" si="208"/>
        <v>#DIV/0!</v>
      </c>
      <c r="X518" s="130">
        <f t="shared" si="209"/>
        <v>0</v>
      </c>
      <c r="Y518" s="130">
        <f t="shared" si="210"/>
        <v>0</v>
      </c>
      <c r="Z518" s="130">
        <f t="shared" si="211"/>
        <v>0</v>
      </c>
      <c r="AA518" s="130">
        <f t="shared" si="212"/>
        <v>0</v>
      </c>
      <c r="AB518" s="130">
        <f t="shared" si="213"/>
        <v>0</v>
      </c>
      <c r="AC518" s="130">
        <f t="shared" si="214"/>
        <v>0</v>
      </c>
      <c r="AD518" s="130">
        <f t="shared" si="215"/>
        <v>0</v>
      </c>
      <c r="AE518" s="130">
        <f t="shared" si="216"/>
        <v>0</v>
      </c>
      <c r="AF518" s="130">
        <f t="shared" si="217"/>
        <v>0</v>
      </c>
      <c r="AG518" s="130">
        <f t="shared" si="218"/>
        <v>0</v>
      </c>
      <c r="AH518" s="130">
        <f t="shared" si="219"/>
        <v>0</v>
      </c>
      <c r="AI518" s="130">
        <f t="shared" si="220"/>
        <v>0</v>
      </c>
      <c r="AJ518" s="130">
        <f t="shared" si="221"/>
        <v>0</v>
      </c>
      <c r="AK518" s="130">
        <f t="shared" si="222"/>
        <v>0</v>
      </c>
      <c r="AL518" s="130">
        <f t="shared" si="223"/>
        <v>0</v>
      </c>
      <c r="AM518" s="130">
        <f t="shared" si="224"/>
        <v>0</v>
      </c>
      <c r="AN518" s="130">
        <f t="shared" si="225"/>
        <v>0</v>
      </c>
      <c r="AO518" s="130">
        <f t="shared" si="226"/>
        <v>0</v>
      </c>
      <c r="AR518" s="130">
        <f t="shared" si="227"/>
        <v>0</v>
      </c>
      <c r="AS518" s="130">
        <f t="shared" si="228"/>
        <v>0</v>
      </c>
      <c r="AT518" s="130" t="str">
        <f t="shared" si="229"/>
        <v>Correct</v>
      </c>
      <c r="AV518" s="96" t="str">
        <f>IFERROR(VLOOKUP(Table1[[#This Row],[RespondentID]],'All Data'!$A:$CO,87,FALSE),"unknown")</f>
        <v>unknown</v>
      </c>
      <c r="AW518" s="96" t="str">
        <f>IFERROR(VLOOKUP(Table1[[#This Row],[RespondentID]],'All Data'!$A:$CO,88,FALSE),"unknown")</f>
        <v>unknown</v>
      </c>
      <c r="AX518" s="96" t="str">
        <f>IFERROR(VLOOKUP(Table1[[#This Row],[RespondentID]],'All Data'!$A:$CO,89,FALSE),"unknown")</f>
        <v>unknown</v>
      </c>
      <c r="AY518" s="96" t="str">
        <f>IFERROR(VLOOKUP(Table1[[#This Row],[RespondentID]],'All Data'!$A:$CO,90,FALSE),"unknown")</f>
        <v>unknown</v>
      </c>
      <c r="AZ518" s="96" t="str">
        <f>IFERROR(VLOOKUP(Table1[[#This Row],[RespondentID]],'All Data'!$A:$CO,91,FALSE),"unknown")</f>
        <v>unknown</v>
      </c>
      <c r="BA518" s="96" t="str">
        <f>IFERROR(VLOOKUP(Table1[[#This Row],[RespondentID]],'All Data'!$A:$CO,92,FALSE),"unknown")</f>
        <v>unknown</v>
      </c>
      <c r="BB518" s="96" t="str">
        <f>IFERROR(VLOOKUP(Table1[[#This Row],[RespondentID]],'All Data'!$A:$CO,93,FALSE),"unknown")</f>
        <v>unknown</v>
      </c>
      <c r="BC518" s="96" t="str">
        <f>IFERROR(VLOOKUP(Table1[[#This Row],[RespondentID]],'All Data'!$A:$CW,94,FALSE),"unknown")</f>
        <v>unknown</v>
      </c>
      <c r="BD518" s="96" t="str">
        <f>IFERROR(VLOOKUP(Table1[[#This Row],[RespondentID]],'All Data'!$A:$CW,95,FALSE),"unknown")</f>
        <v>unknown</v>
      </c>
      <c r="BE518" s="96" t="str">
        <f>IFERROR(VLOOKUP(Table1[[#This Row],[RespondentID]],'All Data'!$A:$CW,96,FALSE),"unknown")</f>
        <v>unknown</v>
      </c>
      <c r="BF518" s="96" t="str">
        <f>IFERROR(VLOOKUP(Table1[[#This Row],[RespondentID]],'All Data'!$A:$CW,97,FALSE),"unknown")</f>
        <v>unknown</v>
      </c>
      <c r="BG518" s="96" t="str">
        <f>IFERROR(VLOOKUP(Table1[[#This Row],[RespondentID]],'All Data'!$A:$CW,98,FALSE),"unknown")</f>
        <v>unknown</v>
      </c>
      <c r="BH518" s="96" t="str">
        <f>IFERROR(VLOOKUP(Table1[[#This Row],[RespondentID]],'All Data'!$A:$CW,99,FALSE),"unknown")</f>
        <v>unknown</v>
      </c>
    </row>
    <row r="519" spans="1:60">
      <c r="A519" s="108"/>
      <c r="B519" s="128"/>
      <c r="C519" s="129"/>
      <c r="D519" s="129"/>
      <c r="E519" s="129"/>
      <c r="F519" s="129"/>
      <c r="G519" s="129"/>
      <c r="H519" s="129"/>
      <c r="I519" s="129"/>
      <c r="J519" s="129"/>
      <c r="K519" s="129"/>
      <c r="L519" s="129"/>
      <c r="M519" s="129"/>
      <c r="N519" s="129"/>
      <c r="O519" s="129"/>
      <c r="P519" s="129"/>
      <c r="Q519" s="129"/>
      <c r="R519" s="129"/>
      <c r="S519" s="129"/>
      <c r="T519" s="119"/>
      <c r="U519" s="130">
        <f t="shared" si="207"/>
        <v>0</v>
      </c>
      <c r="V519" s="130" t="e">
        <f t="shared" si="208"/>
        <v>#DIV/0!</v>
      </c>
      <c r="X519" s="130">
        <f t="shared" si="209"/>
        <v>0</v>
      </c>
      <c r="Y519" s="130">
        <f t="shared" si="210"/>
        <v>0</v>
      </c>
      <c r="Z519" s="130">
        <f t="shared" si="211"/>
        <v>0</v>
      </c>
      <c r="AA519" s="130">
        <f t="shared" si="212"/>
        <v>0</v>
      </c>
      <c r="AB519" s="130">
        <f t="shared" si="213"/>
        <v>0</v>
      </c>
      <c r="AC519" s="130">
        <f t="shared" si="214"/>
        <v>0</v>
      </c>
      <c r="AD519" s="130">
        <f t="shared" si="215"/>
        <v>0</v>
      </c>
      <c r="AE519" s="130">
        <f t="shared" si="216"/>
        <v>0</v>
      </c>
      <c r="AF519" s="130">
        <f t="shared" si="217"/>
        <v>0</v>
      </c>
      <c r="AG519" s="130">
        <f t="shared" si="218"/>
        <v>0</v>
      </c>
      <c r="AH519" s="130">
        <f t="shared" si="219"/>
        <v>0</v>
      </c>
      <c r="AI519" s="130">
        <f t="shared" si="220"/>
        <v>0</v>
      </c>
      <c r="AJ519" s="130">
        <f t="shared" si="221"/>
        <v>0</v>
      </c>
      <c r="AK519" s="130">
        <f t="shared" si="222"/>
        <v>0</v>
      </c>
      <c r="AL519" s="130">
        <f t="shared" si="223"/>
        <v>0</v>
      </c>
      <c r="AM519" s="130">
        <f t="shared" si="224"/>
        <v>0</v>
      </c>
      <c r="AN519" s="130">
        <f t="shared" si="225"/>
        <v>0</v>
      </c>
      <c r="AO519" s="130">
        <f t="shared" si="226"/>
        <v>0</v>
      </c>
      <c r="AR519" s="130">
        <f t="shared" si="227"/>
        <v>0</v>
      </c>
      <c r="AS519" s="130">
        <f t="shared" si="228"/>
        <v>0</v>
      </c>
      <c r="AT519" s="130" t="str">
        <f t="shared" si="229"/>
        <v>Correct</v>
      </c>
      <c r="AV519" s="96" t="str">
        <f>IFERROR(VLOOKUP(Table1[[#This Row],[RespondentID]],'All Data'!$A:$CO,87,FALSE),"unknown")</f>
        <v>unknown</v>
      </c>
      <c r="AW519" s="96" t="str">
        <f>IFERROR(VLOOKUP(Table1[[#This Row],[RespondentID]],'All Data'!$A:$CO,88,FALSE),"unknown")</f>
        <v>unknown</v>
      </c>
      <c r="AX519" s="96" t="str">
        <f>IFERROR(VLOOKUP(Table1[[#This Row],[RespondentID]],'All Data'!$A:$CO,89,FALSE),"unknown")</f>
        <v>unknown</v>
      </c>
      <c r="AY519" s="96" t="str">
        <f>IFERROR(VLOOKUP(Table1[[#This Row],[RespondentID]],'All Data'!$A:$CO,90,FALSE),"unknown")</f>
        <v>unknown</v>
      </c>
      <c r="AZ519" s="96" t="str">
        <f>IFERROR(VLOOKUP(Table1[[#This Row],[RespondentID]],'All Data'!$A:$CO,91,FALSE),"unknown")</f>
        <v>unknown</v>
      </c>
      <c r="BA519" s="96" t="str">
        <f>IFERROR(VLOOKUP(Table1[[#This Row],[RespondentID]],'All Data'!$A:$CO,92,FALSE),"unknown")</f>
        <v>unknown</v>
      </c>
      <c r="BB519" s="96" t="str">
        <f>IFERROR(VLOOKUP(Table1[[#This Row],[RespondentID]],'All Data'!$A:$CO,93,FALSE),"unknown")</f>
        <v>unknown</v>
      </c>
      <c r="BC519" s="96" t="str">
        <f>IFERROR(VLOOKUP(Table1[[#This Row],[RespondentID]],'All Data'!$A:$CW,94,FALSE),"unknown")</f>
        <v>unknown</v>
      </c>
      <c r="BD519" s="96" t="str">
        <f>IFERROR(VLOOKUP(Table1[[#This Row],[RespondentID]],'All Data'!$A:$CW,95,FALSE),"unknown")</f>
        <v>unknown</v>
      </c>
      <c r="BE519" s="96" t="str">
        <f>IFERROR(VLOOKUP(Table1[[#This Row],[RespondentID]],'All Data'!$A:$CW,96,FALSE),"unknown")</f>
        <v>unknown</v>
      </c>
      <c r="BF519" s="96" t="str">
        <f>IFERROR(VLOOKUP(Table1[[#This Row],[RespondentID]],'All Data'!$A:$CW,97,FALSE),"unknown")</f>
        <v>unknown</v>
      </c>
      <c r="BG519" s="96" t="str">
        <f>IFERROR(VLOOKUP(Table1[[#This Row],[RespondentID]],'All Data'!$A:$CW,98,FALSE),"unknown")</f>
        <v>unknown</v>
      </c>
      <c r="BH519" s="96" t="str">
        <f>IFERROR(VLOOKUP(Table1[[#This Row],[RespondentID]],'All Data'!$A:$CW,99,FALSE),"unknown")</f>
        <v>unknown</v>
      </c>
    </row>
    <row r="520" spans="1:60">
      <c r="A520" s="108"/>
      <c r="B520" s="128"/>
      <c r="C520" s="129"/>
      <c r="D520" s="129"/>
      <c r="E520" s="129"/>
      <c r="F520" s="129"/>
      <c r="G520" s="129"/>
      <c r="H520" s="129"/>
      <c r="I520" s="129"/>
      <c r="J520" s="129"/>
      <c r="K520" s="129"/>
      <c r="L520" s="129"/>
      <c r="M520" s="129"/>
      <c r="N520" s="129"/>
      <c r="O520" s="129"/>
      <c r="P520" s="129"/>
      <c r="Q520" s="129"/>
      <c r="R520" s="129"/>
      <c r="S520" s="129"/>
      <c r="T520" s="119"/>
      <c r="U520" s="130">
        <f t="shared" si="207"/>
        <v>0</v>
      </c>
      <c r="V520" s="130" t="e">
        <f t="shared" si="208"/>
        <v>#DIV/0!</v>
      </c>
      <c r="X520" s="130">
        <f t="shared" si="209"/>
        <v>0</v>
      </c>
      <c r="Y520" s="130">
        <f t="shared" si="210"/>
        <v>0</v>
      </c>
      <c r="Z520" s="130">
        <f t="shared" si="211"/>
        <v>0</v>
      </c>
      <c r="AA520" s="130">
        <f t="shared" si="212"/>
        <v>0</v>
      </c>
      <c r="AB520" s="130">
        <f t="shared" si="213"/>
        <v>0</v>
      </c>
      <c r="AC520" s="130">
        <f t="shared" si="214"/>
        <v>0</v>
      </c>
      <c r="AD520" s="130">
        <f t="shared" si="215"/>
        <v>0</v>
      </c>
      <c r="AE520" s="130">
        <f t="shared" si="216"/>
        <v>0</v>
      </c>
      <c r="AF520" s="130">
        <f t="shared" si="217"/>
        <v>0</v>
      </c>
      <c r="AG520" s="130">
        <f t="shared" si="218"/>
        <v>0</v>
      </c>
      <c r="AH520" s="130">
        <f t="shared" si="219"/>
        <v>0</v>
      </c>
      <c r="AI520" s="130">
        <f t="shared" si="220"/>
        <v>0</v>
      </c>
      <c r="AJ520" s="130">
        <f t="shared" si="221"/>
        <v>0</v>
      </c>
      <c r="AK520" s="130">
        <f t="shared" si="222"/>
        <v>0</v>
      </c>
      <c r="AL520" s="130">
        <f t="shared" si="223"/>
        <v>0</v>
      </c>
      <c r="AM520" s="130">
        <f t="shared" si="224"/>
        <v>0</v>
      </c>
      <c r="AN520" s="130">
        <f t="shared" si="225"/>
        <v>0</v>
      </c>
      <c r="AO520" s="130">
        <f t="shared" si="226"/>
        <v>0</v>
      </c>
      <c r="AR520" s="130">
        <f t="shared" si="227"/>
        <v>0</v>
      </c>
      <c r="AS520" s="130">
        <f t="shared" si="228"/>
        <v>0</v>
      </c>
      <c r="AT520" s="130" t="str">
        <f t="shared" si="229"/>
        <v>Correct</v>
      </c>
      <c r="AV520" s="96" t="str">
        <f>IFERROR(VLOOKUP(Table1[[#This Row],[RespondentID]],'All Data'!$A:$CO,87,FALSE),"unknown")</f>
        <v>unknown</v>
      </c>
      <c r="AW520" s="96" t="str">
        <f>IFERROR(VLOOKUP(Table1[[#This Row],[RespondentID]],'All Data'!$A:$CO,88,FALSE),"unknown")</f>
        <v>unknown</v>
      </c>
      <c r="AX520" s="96" t="str">
        <f>IFERROR(VLOOKUP(Table1[[#This Row],[RespondentID]],'All Data'!$A:$CO,89,FALSE),"unknown")</f>
        <v>unknown</v>
      </c>
      <c r="AY520" s="96" t="str">
        <f>IFERROR(VLOOKUP(Table1[[#This Row],[RespondentID]],'All Data'!$A:$CO,90,FALSE),"unknown")</f>
        <v>unknown</v>
      </c>
      <c r="AZ520" s="96" t="str">
        <f>IFERROR(VLOOKUP(Table1[[#This Row],[RespondentID]],'All Data'!$A:$CO,91,FALSE),"unknown")</f>
        <v>unknown</v>
      </c>
      <c r="BA520" s="96" t="str">
        <f>IFERROR(VLOOKUP(Table1[[#This Row],[RespondentID]],'All Data'!$A:$CO,92,FALSE),"unknown")</f>
        <v>unknown</v>
      </c>
      <c r="BB520" s="96" t="str">
        <f>IFERROR(VLOOKUP(Table1[[#This Row],[RespondentID]],'All Data'!$A:$CO,93,FALSE),"unknown")</f>
        <v>unknown</v>
      </c>
      <c r="BC520" s="96" t="str">
        <f>IFERROR(VLOOKUP(Table1[[#This Row],[RespondentID]],'All Data'!$A:$CW,94,FALSE),"unknown")</f>
        <v>unknown</v>
      </c>
      <c r="BD520" s="96" t="str">
        <f>IFERROR(VLOOKUP(Table1[[#This Row],[RespondentID]],'All Data'!$A:$CW,95,FALSE),"unknown")</f>
        <v>unknown</v>
      </c>
      <c r="BE520" s="96" t="str">
        <f>IFERROR(VLOOKUP(Table1[[#This Row],[RespondentID]],'All Data'!$A:$CW,96,FALSE),"unknown")</f>
        <v>unknown</v>
      </c>
      <c r="BF520" s="96" t="str">
        <f>IFERROR(VLOOKUP(Table1[[#This Row],[RespondentID]],'All Data'!$A:$CW,97,FALSE),"unknown")</f>
        <v>unknown</v>
      </c>
      <c r="BG520" s="96" t="str">
        <f>IFERROR(VLOOKUP(Table1[[#This Row],[RespondentID]],'All Data'!$A:$CW,98,FALSE),"unknown")</f>
        <v>unknown</v>
      </c>
      <c r="BH520" s="96" t="str">
        <f>IFERROR(VLOOKUP(Table1[[#This Row],[RespondentID]],'All Data'!$A:$CW,99,FALSE),"unknown")</f>
        <v>unknown</v>
      </c>
    </row>
    <row r="521" spans="1:60">
      <c r="A521" s="108"/>
      <c r="B521" s="128"/>
      <c r="C521" s="129"/>
      <c r="D521" s="129"/>
      <c r="E521" s="129"/>
      <c r="F521" s="129"/>
      <c r="G521" s="129"/>
      <c r="H521" s="129"/>
      <c r="I521" s="129"/>
      <c r="J521" s="129"/>
      <c r="K521" s="129"/>
      <c r="L521" s="129"/>
      <c r="M521" s="129"/>
      <c r="N521" s="129"/>
      <c r="O521" s="129"/>
      <c r="P521" s="129"/>
      <c r="Q521" s="129"/>
      <c r="R521" s="129"/>
      <c r="S521" s="129"/>
      <c r="T521" s="119"/>
      <c r="U521" s="130">
        <f t="shared" si="207"/>
        <v>0</v>
      </c>
      <c r="V521" s="130" t="e">
        <f t="shared" si="208"/>
        <v>#DIV/0!</v>
      </c>
      <c r="X521" s="130">
        <f t="shared" si="209"/>
        <v>0</v>
      </c>
      <c r="Y521" s="130">
        <f t="shared" si="210"/>
        <v>0</v>
      </c>
      <c r="Z521" s="130">
        <f t="shared" si="211"/>
        <v>0</v>
      </c>
      <c r="AA521" s="130">
        <f t="shared" si="212"/>
        <v>0</v>
      </c>
      <c r="AB521" s="130">
        <f t="shared" si="213"/>
        <v>0</v>
      </c>
      <c r="AC521" s="130">
        <f t="shared" si="214"/>
        <v>0</v>
      </c>
      <c r="AD521" s="130">
        <f t="shared" si="215"/>
        <v>0</v>
      </c>
      <c r="AE521" s="130">
        <f t="shared" si="216"/>
        <v>0</v>
      </c>
      <c r="AF521" s="130">
        <f t="shared" si="217"/>
        <v>0</v>
      </c>
      <c r="AG521" s="130">
        <f t="shared" si="218"/>
        <v>0</v>
      </c>
      <c r="AH521" s="130">
        <f t="shared" si="219"/>
        <v>0</v>
      </c>
      <c r="AI521" s="130">
        <f t="shared" si="220"/>
        <v>0</v>
      </c>
      <c r="AJ521" s="130">
        <f t="shared" si="221"/>
        <v>0</v>
      </c>
      <c r="AK521" s="130">
        <f t="shared" si="222"/>
        <v>0</v>
      </c>
      <c r="AL521" s="130">
        <f t="shared" si="223"/>
        <v>0</v>
      </c>
      <c r="AM521" s="130">
        <f t="shared" si="224"/>
        <v>0</v>
      </c>
      <c r="AN521" s="130">
        <f t="shared" si="225"/>
        <v>0</v>
      </c>
      <c r="AO521" s="130">
        <f t="shared" si="226"/>
        <v>0</v>
      </c>
      <c r="AR521" s="130">
        <f t="shared" si="227"/>
        <v>0</v>
      </c>
      <c r="AS521" s="130">
        <f t="shared" si="228"/>
        <v>0</v>
      </c>
      <c r="AT521" s="130" t="str">
        <f t="shared" si="229"/>
        <v>Correct</v>
      </c>
      <c r="AV521" s="96" t="str">
        <f>IFERROR(VLOOKUP(Table1[[#This Row],[RespondentID]],'All Data'!$A:$CO,87,FALSE),"unknown")</f>
        <v>unknown</v>
      </c>
      <c r="AW521" s="96" t="str">
        <f>IFERROR(VLOOKUP(Table1[[#This Row],[RespondentID]],'All Data'!$A:$CO,88,FALSE),"unknown")</f>
        <v>unknown</v>
      </c>
      <c r="AX521" s="96" t="str">
        <f>IFERROR(VLOOKUP(Table1[[#This Row],[RespondentID]],'All Data'!$A:$CO,89,FALSE),"unknown")</f>
        <v>unknown</v>
      </c>
      <c r="AY521" s="96" t="str">
        <f>IFERROR(VLOOKUP(Table1[[#This Row],[RespondentID]],'All Data'!$A:$CO,90,FALSE),"unknown")</f>
        <v>unknown</v>
      </c>
      <c r="AZ521" s="96" t="str">
        <f>IFERROR(VLOOKUP(Table1[[#This Row],[RespondentID]],'All Data'!$A:$CO,91,FALSE),"unknown")</f>
        <v>unknown</v>
      </c>
      <c r="BA521" s="96" t="str">
        <f>IFERROR(VLOOKUP(Table1[[#This Row],[RespondentID]],'All Data'!$A:$CO,92,FALSE),"unknown")</f>
        <v>unknown</v>
      </c>
      <c r="BB521" s="96" t="str">
        <f>IFERROR(VLOOKUP(Table1[[#This Row],[RespondentID]],'All Data'!$A:$CO,93,FALSE),"unknown")</f>
        <v>unknown</v>
      </c>
      <c r="BC521" s="96" t="str">
        <f>IFERROR(VLOOKUP(Table1[[#This Row],[RespondentID]],'All Data'!$A:$CW,94,FALSE),"unknown")</f>
        <v>unknown</v>
      </c>
      <c r="BD521" s="96" t="str">
        <f>IFERROR(VLOOKUP(Table1[[#This Row],[RespondentID]],'All Data'!$A:$CW,95,FALSE),"unknown")</f>
        <v>unknown</v>
      </c>
      <c r="BE521" s="96" t="str">
        <f>IFERROR(VLOOKUP(Table1[[#This Row],[RespondentID]],'All Data'!$A:$CW,96,FALSE),"unknown")</f>
        <v>unknown</v>
      </c>
      <c r="BF521" s="96" t="str">
        <f>IFERROR(VLOOKUP(Table1[[#This Row],[RespondentID]],'All Data'!$A:$CW,97,FALSE),"unknown")</f>
        <v>unknown</v>
      </c>
      <c r="BG521" s="96" t="str">
        <f>IFERROR(VLOOKUP(Table1[[#This Row],[RespondentID]],'All Data'!$A:$CW,98,FALSE),"unknown")</f>
        <v>unknown</v>
      </c>
      <c r="BH521" s="96" t="str">
        <f>IFERROR(VLOOKUP(Table1[[#This Row],[RespondentID]],'All Data'!$A:$CW,99,FALSE),"unknown")</f>
        <v>unknown</v>
      </c>
    </row>
    <row r="522" spans="1:60">
      <c r="A522" s="108"/>
      <c r="B522" s="128"/>
      <c r="C522" s="129"/>
      <c r="D522" s="129"/>
      <c r="E522" s="129"/>
      <c r="F522" s="129"/>
      <c r="G522" s="129"/>
      <c r="H522" s="129"/>
      <c r="I522" s="129"/>
      <c r="J522" s="129"/>
      <c r="K522" s="129"/>
      <c r="L522" s="129"/>
      <c r="M522" s="129"/>
      <c r="N522" s="129"/>
      <c r="O522" s="129"/>
      <c r="P522" s="129"/>
      <c r="Q522" s="129"/>
      <c r="R522" s="129"/>
      <c r="S522" s="129"/>
      <c r="T522" s="119"/>
      <c r="U522" s="130">
        <f t="shared" si="207"/>
        <v>0</v>
      </c>
      <c r="V522" s="130" t="e">
        <f t="shared" si="208"/>
        <v>#DIV/0!</v>
      </c>
      <c r="X522" s="130">
        <f t="shared" si="209"/>
        <v>0</v>
      </c>
      <c r="Y522" s="130">
        <f t="shared" si="210"/>
        <v>0</v>
      </c>
      <c r="Z522" s="130">
        <f t="shared" si="211"/>
        <v>0</v>
      </c>
      <c r="AA522" s="130">
        <f t="shared" si="212"/>
        <v>0</v>
      </c>
      <c r="AB522" s="130">
        <f t="shared" si="213"/>
        <v>0</v>
      </c>
      <c r="AC522" s="130">
        <f t="shared" si="214"/>
        <v>0</v>
      </c>
      <c r="AD522" s="130">
        <f t="shared" si="215"/>
        <v>0</v>
      </c>
      <c r="AE522" s="130">
        <f t="shared" si="216"/>
        <v>0</v>
      </c>
      <c r="AF522" s="130">
        <f t="shared" si="217"/>
        <v>0</v>
      </c>
      <c r="AG522" s="130">
        <f t="shared" si="218"/>
        <v>0</v>
      </c>
      <c r="AH522" s="130">
        <f t="shared" si="219"/>
        <v>0</v>
      </c>
      <c r="AI522" s="130">
        <f t="shared" si="220"/>
        <v>0</v>
      </c>
      <c r="AJ522" s="130">
        <f t="shared" si="221"/>
        <v>0</v>
      </c>
      <c r="AK522" s="130">
        <f t="shared" si="222"/>
        <v>0</v>
      </c>
      <c r="AL522" s="130">
        <f t="shared" si="223"/>
        <v>0</v>
      </c>
      <c r="AM522" s="130">
        <f t="shared" si="224"/>
        <v>0</v>
      </c>
      <c r="AN522" s="130">
        <f t="shared" si="225"/>
        <v>0</v>
      </c>
      <c r="AO522" s="130">
        <f t="shared" si="226"/>
        <v>0</v>
      </c>
      <c r="AR522" s="130">
        <f t="shared" si="227"/>
        <v>0</v>
      </c>
      <c r="AS522" s="130">
        <f t="shared" si="228"/>
        <v>0</v>
      </c>
      <c r="AT522" s="130" t="str">
        <f t="shared" si="229"/>
        <v>Correct</v>
      </c>
      <c r="AV522" s="96" t="str">
        <f>IFERROR(VLOOKUP(Table1[[#This Row],[RespondentID]],'All Data'!$A:$CO,87,FALSE),"unknown")</f>
        <v>unknown</v>
      </c>
      <c r="AW522" s="96" t="str">
        <f>IFERROR(VLOOKUP(Table1[[#This Row],[RespondentID]],'All Data'!$A:$CO,88,FALSE),"unknown")</f>
        <v>unknown</v>
      </c>
      <c r="AX522" s="96" t="str">
        <f>IFERROR(VLOOKUP(Table1[[#This Row],[RespondentID]],'All Data'!$A:$CO,89,FALSE),"unknown")</f>
        <v>unknown</v>
      </c>
      <c r="AY522" s="96" t="str">
        <f>IFERROR(VLOOKUP(Table1[[#This Row],[RespondentID]],'All Data'!$A:$CO,90,FALSE),"unknown")</f>
        <v>unknown</v>
      </c>
      <c r="AZ522" s="96" t="str">
        <f>IFERROR(VLOOKUP(Table1[[#This Row],[RespondentID]],'All Data'!$A:$CO,91,FALSE),"unknown")</f>
        <v>unknown</v>
      </c>
      <c r="BA522" s="96" t="str">
        <f>IFERROR(VLOOKUP(Table1[[#This Row],[RespondentID]],'All Data'!$A:$CO,92,FALSE),"unknown")</f>
        <v>unknown</v>
      </c>
      <c r="BB522" s="96" t="str">
        <f>IFERROR(VLOOKUP(Table1[[#This Row],[RespondentID]],'All Data'!$A:$CO,93,FALSE),"unknown")</f>
        <v>unknown</v>
      </c>
      <c r="BC522" s="96" t="str">
        <f>IFERROR(VLOOKUP(Table1[[#This Row],[RespondentID]],'All Data'!$A:$CW,94,FALSE),"unknown")</f>
        <v>unknown</v>
      </c>
      <c r="BD522" s="96" t="str">
        <f>IFERROR(VLOOKUP(Table1[[#This Row],[RespondentID]],'All Data'!$A:$CW,95,FALSE),"unknown")</f>
        <v>unknown</v>
      </c>
      <c r="BE522" s="96" t="str">
        <f>IFERROR(VLOOKUP(Table1[[#This Row],[RespondentID]],'All Data'!$A:$CW,96,FALSE),"unknown")</f>
        <v>unknown</v>
      </c>
      <c r="BF522" s="96" t="str">
        <f>IFERROR(VLOOKUP(Table1[[#This Row],[RespondentID]],'All Data'!$A:$CW,97,FALSE),"unknown")</f>
        <v>unknown</v>
      </c>
      <c r="BG522" s="96" t="str">
        <f>IFERROR(VLOOKUP(Table1[[#This Row],[RespondentID]],'All Data'!$A:$CW,98,FALSE),"unknown")</f>
        <v>unknown</v>
      </c>
      <c r="BH522" s="96" t="str">
        <f>IFERROR(VLOOKUP(Table1[[#This Row],[RespondentID]],'All Data'!$A:$CW,99,FALSE),"unknown")</f>
        <v>unknown</v>
      </c>
    </row>
    <row r="523" spans="1:60">
      <c r="A523" s="108"/>
      <c r="B523" s="128"/>
      <c r="C523" s="129"/>
      <c r="D523" s="129"/>
      <c r="E523" s="129"/>
      <c r="F523" s="129"/>
      <c r="G523" s="129"/>
      <c r="H523" s="129"/>
      <c r="I523" s="129"/>
      <c r="J523" s="129"/>
      <c r="K523" s="129"/>
      <c r="L523" s="129"/>
      <c r="M523" s="129"/>
      <c r="N523" s="129"/>
      <c r="O523" s="129"/>
      <c r="P523" s="129"/>
      <c r="Q523" s="129"/>
      <c r="R523" s="129"/>
      <c r="S523" s="129"/>
      <c r="T523" s="119"/>
      <c r="U523" s="130">
        <f t="shared" si="207"/>
        <v>0</v>
      </c>
      <c r="V523" s="130" t="e">
        <f t="shared" si="208"/>
        <v>#DIV/0!</v>
      </c>
      <c r="X523" s="130">
        <f t="shared" si="209"/>
        <v>0</v>
      </c>
      <c r="Y523" s="130">
        <f t="shared" si="210"/>
        <v>0</v>
      </c>
      <c r="Z523" s="130">
        <f t="shared" si="211"/>
        <v>0</v>
      </c>
      <c r="AA523" s="130">
        <f t="shared" si="212"/>
        <v>0</v>
      </c>
      <c r="AB523" s="130">
        <f t="shared" si="213"/>
        <v>0</v>
      </c>
      <c r="AC523" s="130">
        <f t="shared" si="214"/>
        <v>0</v>
      </c>
      <c r="AD523" s="130">
        <f t="shared" si="215"/>
        <v>0</v>
      </c>
      <c r="AE523" s="130">
        <f t="shared" si="216"/>
        <v>0</v>
      </c>
      <c r="AF523" s="130">
        <f t="shared" si="217"/>
        <v>0</v>
      </c>
      <c r="AG523" s="130">
        <f t="shared" si="218"/>
        <v>0</v>
      </c>
      <c r="AH523" s="130">
        <f t="shared" si="219"/>
        <v>0</v>
      </c>
      <c r="AI523" s="130">
        <f t="shared" si="220"/>
        <v>0</v>
      </c>
      <c r="AJ523" s="130">
        <f t="shared" si="221"/>
        <v>0</v>
      </c>
      <c r="AK523" s="130">
        <f t="shared" si="222"/>
        <v>0</v>
      </c>
      <c r="AL523" s="130">
        <f t="shared" si="223"/>
        <v>0</v>
      </c>
      <c r="AM523" s="130">
        <f t="shared" si="224"/>
        <v>0</v>
      </c>
      <c r="AN523" s="130">
        <f t="shared" si="225"/>
        <v>0</v>
      </c>
      <c r="AO523" s="130">
        <f t="shared" si="226"/>
        <v>0</v>
      </c>
      <c r="AR523" s="130">
        <f t="shared" si="227"/>
        <v>0</v>
      </c>
      <c r="AS523" s="130">
        <f t="shared" si="228"/>
        <v>0</v>
      </c>
      <c r="AT523" s="130" t="str">
        <f t="shared" si="229"/>
        <v>Correct</v>
      </c>
      <c r="AV523" s="96" t="str">
        <f>IFERROR(VLOOKUP(Table1[[#This Row],[RespondentID]],'All Data'!$A:$CO,87,FALSE),"unknown")</f>
        <v>unknown</v>
      </c>
      <c r="AW523" s="96" t="str">
        <f>IFERROR(VLOOKUP(Table1[[#This Row],[RespondentID]],'All Data'!$A:$CO,88,FALSE),"unknown")</f>
        <v>unknown</v>
      </c>
      <c r="AX523" s="96" t="str">
        <f>IFERROR(VLOOKUP(Table1[[#This Row],[RespondentID]],'All Data'!$A:$CO,89,FALSE),"unknown")</f>
        <v>unknown</v>
      </c>
      <c r="AY523" s="96" t="str">
        <f>IFERROR(VLOOKUP(Table1[[#This Row],[RespondentID]],'All Data'!$A:$CO,90,FALSE),"unknown")</f>
        <v>unknown</v>
      </c>
      <c r="AZ523" s="96" t="str">
        <f>IFERROR(VLOOKUP(Table1[[#This Row],[RespondentID]],'All Data'!$A:$CO,91,FALSE),"unknown")</f>
        <v>unknown</v>
      </c>
      <c r="BA523" s="96" t="str">
        <f>IFERROR(VLOOKUP(Table1[[#This Row],[RespondentID]],'All Data'!$A:$CO,92,FALSE),"unknown")</f>
        <v>unknown</v>
      </c>
      <c r="BB523" s="96" t="str">
        <f>IFERROR(VLOOKUP(Table1[[#This Row],[RespondentID]],'All Data'!$A:$CO,93,FALSE),"unknown")</f>
        <v>unknown</v>
      </c>
      <c r="BC523" s="96" t="str">
        <f>IFERROR(VLOOKUP(Table1[[#This Row],[RespondentID]],'All Data'!$A:$CW,94,FALSE),"unknown")</f>
        <v>unknown</v>
      </c>
      <c r="BD523" s="96" t="str">
        <f>IFERROR(VLOOKUP(Table1[[#This Row],[RespondentID]],'All Data'!$A:$CW,95,FALSE),"unknown")</f>
        <v>unknown</v>
      </c>
      <c r="BE523" s="96" t="str">
        <f>IFERROR(VLOOKUP(Table1[[#This Row],[RespondentID]],'All Data'!$A:$CW,96,FALSE),"unknown")</f>
        <v>unknown</v>
      </c>
      <c r="BF523" s="96" t="str">
        <f>IFERROR(VLOOKUP(Table1[[#This Row],[RespondentID]],'All Data'!$A:$CW,97,FALSE),"unknown")</f>
        <v>unknown</v>
      </c>
      <c r="BG523" s="96" t="str">
        <f>IFERROR(VLOOKUP(Table1[[#This Row],[RespondentID]],'All Data'!$A:$CW,98,FALSE),"unknown")</f>
        <v>unknown</v>
      </c>
      <c r="BH523" s="96" t="str">
        <f>IFERROR(VLOOKUP(Table1[[#This Row],[RespondentID]],'All Data'!$A:$CW,99,FALSE),"unknown")</f>
        <v>unknown</v>
      </c>
    </row>
    <row r="524" spans="1:60">
      <c r="A524" s="108"/>
      <c r="B524" s="128"/>
      <c r="C524" s="129"/>
      <c r="D524" s="129"/>
      <c r="E524" s="129"/>
      <c r="F524" s="129"/>
      <c r="G524" s="129"/>
      <c r="H524" s="129"/>
      <c r="I524" s="129"/>
      <c r="J524" s="129"/>
      <c r="K524" s="129"/>
      <c r="L524" s="129"/>
      <c r="M524" s="129"/>
      <c r="N524" s="129"/>
      <c r="O524" s="129"/>
      <c r="P524" s="129"/>
      <c r="Q524" s="129"/>
      <c r="R524" s="129"/>
      <c r="S524" s="129"/>
      <c r="T524" s="119"/>
      <c r="U524" s="130">
        <f t="shared" si="207"/>
        <v>0</v>
      </c>
      <c r="V524" s="130" t="e">
        <f t="shared" si="208"/>
        <v>#DIV/0!</v>
      </c>
      <c r="X524" s="130">
        <f t="shared" si="209"/>
        <v>0</v>
      </c>
      <c r="Y524" s="130">
        <f t="shared" si="210"/>
        <v>0</v>
      </c>
      <c r="Z524" s="130">
        <f t="shared" si="211"/>
        <v>0</v>
      </c>
      <c r="AA524" s="130">
        <f t="shared" si="212"/>
        <v>0</v>
      </c>
      <c r="AB524" s="130">
        <f t="shared" si="213"/>
        <v>0</v>
      </c>
      <c r="AC524" s="130">
        <f t="shared" si="214"/>
        <v>0</v>
      </c>
      <c r="AD524" s="130">
        <f t="shared" si="215"/>
        <v>0</v>
      </c>
      <c r="AE524" s="130">
        <f t="shared" si="216"/>
        <v>0</v>
      </c>
      <c r="AF524" s="130">
        <f t="shared" si="217"/>
        <v>0</v>
      </c>
      <c r="AG524" s="130">
        <f t="shared" si="218"/>
        <v>0</v>
      </c>
      <c r="AH524" s="130">
        <f t="shared" si="219"/>
        <v>0</v>
      </c>
      <c r="AI524" s="130">
        <f t="shared" si="220"/>
        <v>0</v>
      </c>
      <c r="AJ524" s="130">
        <f t="shared" si="221"/>
        <v>0</v>
      </c>
      <c r="AK524" s="130">
        <f t="shared" si="222"/>
        <v>0</v>
      </c>
      <c r="AL524" s="130">
        <f t="shared" si="223"/>
        <v>0</v>
      </c>
      <c r="AM524" s="130">
        <f t="shared" si="224"/>
        <v>0</v>
      </c>
      <c r="AN524" s="130">
        <f t="shared" si="225"/>
        <v>0</v>
      </c>
      <c r="AO524" s="130">
        <f t="shared" si="226"/>
        <v>0</v>
      </c>
      <c r="AR524" s="130">
        <f t="shared" si="227"/>
        <v>0</v>
      </c>
      <c r="AS524" s="130">
        <f t="shared" si="228"/>
        <v>0</v>
      </c>
      <c r="AT524" s="130" t="str">
        <f t="shared" si="229"/>
        <v>Correct</v>
      </c>
      <c r="AV524" s="96" t="str">
        <f>IFERROR(VLOOKUP(Table1[[#This Row],[RespondentID]],'All Data'!$A:$CO,87,FALSE),"unknown")</f>
        <v>unknown</v>
      </c>
      <c r="AW524" s="96" t="str">
        <f>IFERROR(VLOOKUP(Table1[[#This Row],[RespondentID]],'All Data'!$A:$CO,88,FALSE),"unknown")</f>
        <v>unknown</v>
      </c>
      <c r="AX524" s="96" t="str">
        <f>IFERROR(VLOOKUP(Table1[[#This Row],[RespondentID]],'All Data'!$A:$CO,89,FALSE),"unknown")</f>
        <v>unknown</v>
      </c>
      <c r="AY524" s="96" t="str">
        <f>IFERROR(VLOOKUP(Table1[[#This Row],[RespondentID]],'All Data'!$A:$CO,90,FALSE),"unknown")</f>
        <v>unknown</v>
      </c>
      <c r="AZ524" s="96" t="str">
        <f>IFERROR(VLOOKUP(Table1[[#This Row],[RespondentID]],'All Data'!$A:$CO,91,FALSE),"unknown")</f>
        <v>unknown</v>
      </c>
      <c r="BA524" s="96" t="str">
        <f>IFERROR(VLOOKUP(Table1[[#This Row],[RespondentID]],'All Data'!$A:$CO,92,FALSE),"unknown")</f>
        <v>unknown</v>
      </c>
      <c r="BB524" s="96" t="str">
        <f>IFERROR(VLOOKUP(Table1[[#This Row],[RespondentID]],'All Data'!$A:$CO,93,FALSE),"unknown")</f>
        <v>unknown</v>
      </c>
      <c r="BC524" s="96" t="str">
        <f>IFERROR(VLOOKUP(Table1[[#This Row],[RespondentID]],'All Data'!$A:$CW,94,FALSE),"unknown")</f>
        <v>unknown</v>
      </c>
      <c r="BD524" s="96" t="str">
        <f>IFERROR(VLOOKUP(Table1[[#This Row],[RespondentID]],'All Data'!$A:$CW,95,FALSE),"unknown")</f>
        <v>unknown</v>
      </c>
      <c r="BE524" s="96" t="str">
        <f>IFERROR(VLOOKUP(Table1[[#This Row],[RespondentID]],'All Data'!$A:$CW,96,FALSE),"unknown")</f>
        <v>unknown</v>
      </c>
      <c r="BF524" s="96" t="str">
        <f>IFERROR(VLOOKUP(Table1[[#This Row],[RespondentID]],'All Data'!$A:$CW,97,FALSE),"unknown")</f>
        <v>unknown</v>
      </c>
      <c r="BG524" s="96" t="str">
        <f>IFERROR(VLOOKUP(Table1[[#This Row],[RespondentID]],'All Data'!$A:$CW,98,FALSE),"unknown")</f>
        <v>unknown</v>
      </c>
      <c r="BH524" s="96" t="str">
        <f>IFERROR(VLOOKUP(Table1[[#This Row],[RespondentID]],'All Data'!$A:$CW,99,FALSE),"unknown")</f>
        <v>unknown</v>
      </c>
    </row>
    <row r="525" spans="1:60">
      <c r="A525" s="108"/>
      <c r="B525" s="128"/>
      <c r="C525" s="129"/>
      <c r="D525" s="129"/>
      <c r="E525" s="129"/>
      <c r="F525" s="129"/>
      <c r="G525" s="129"/>
      <c r="H525" s="129"/>
      <c r="I525" s="129"/>
      <c r="J525" s="129"/>
      <c r="K525" s="129"/>
      <c r="L525" s="129"/>
      <c r="M525" s="129"/>
      <c r="N525" s="129"/>
      <c r="O525" s="129"/>
      <c r="P525" s="129"/>
      <c r="Q525" s="129"/>
      <c r="R525" s="129"/>
      <c r="S525" s="129"/>
      <c r="T525" s="119"/>
      <c r="U525" s="130">
        <f t="shared" si="207"/>
        <v>0</v>
      </c>
      <c r="V525" s="130" t="e">
        <f t="shared" si="208"/>
        <v>#DIV/0!</v>
      </c>
      <c r="X525" s="130">
        <f t="shared" si="209"/>
        <v>0</v>
      </c>
      <c r="Y525" s="130">
        <f t="shared" si="210"/>
        <v>0</v>
      </c>
      <c r="Z525" s="130">
        <f t="shared" si="211"/>
        <v>0</v>
      </c>
      <c r="AA525" s="130">
        <f t="shared" si="212"/>
        <v>0</v>
      </c>
      <c r="AB525" s="130">
        <f t="shared" si="213"/>
        <v>0</v>
      </c>
      <c r="AC525" s="130">
        <f t="shared" si="214"/>
        <v>0</v>
      </c>
      <c r="AD525" s="130">
        <f t="shared" si="215"/>
        <v>0</v>
      </c>
      <c r="AE525" s="130">
        <f t="shared" si="216"/>
        <v>0</v>
      </c>
      <c r="AF525" s="130">
        <f t="shared" si="217"/>
        <v>0</v>
      </c>
      <c r="AG525" s="130">
        <f t="shared" si="218"/>
        <v>0</v>
      </c>
      <c r="AH525" s="130">
        <f t="shared" si="219"/>
        <v>0</v>
      </c>
      <c r="AI525" s="130">
        <f t="shared" si="220"/>
        <v>0</v>
      </c>
      <c r="AJ525" s="130">
        <f t="shared" si="221"/>
        <v>0</v>
      </c>
      <c r="AK525" s="130">
        <f t="shared" si="222"/>
        <v>0</v>
      </c>
      <c r="AL525" s="130">
        <f t="shared" si="223"/>
        <v>0</v>
      </c>
      <c r="AM525" s="130">
        <f t="shared" si="224"/>
        <v>0</v>
      </c>
      <c r="AN525" s="130">
        <f t="shared" si="225"/>
        <v>0</v>
      </c>
      <c r="AO525" s="130">
        <f t="shared" si="226"/>
        <v>0</v>
      </c>
      <c r="AR525" s="130">
        <f t="shared" si="227"/>
        <v>0</v>
      </c>
      <c r="AS525" s="130">
        <f t="shared" si="228"/>
        <v>0</v>
      </c>
      <c r="AT525" s="130" t="str">
        <f t="shared" si="229"/>
        <v>Correct</v>
      </c>
      <c r="AV525" s="96" t="str">
        <f>IFERROR(VLOOKUP(Table1[[#This Row],[RespondentID]],'All Data'!$A:$CO,87,FALSE),"unknown")</f>
        <v>unknown</v>
      </c>
      <c r="AW525" s="96" t="str">
        <f>IFERROR(VLOOKUP(Table1[[#This Row],[RespondentID]],'All Data'!$A:$CO,88,FALSE),"unknown")</f>
        <v>unknown</v>
      </c>
      <c r="AX525" s="96" t="str">
        <f>IFERROR(VLOOKUP(Table1[[#This Row],[RespondentID]],'All Data'!$A:$CO,89,FALSE),"unknown")</f>
        <v>unknown</v>
      </c>
      <c r="AY525" s="96" t="str">
        <f>IFERROR(VLOOKUP(Table1[[#This Row],[RespondentID]],'All Data'!$A:$CO,90,FALSE),"unknown")</f>
        <v>unknown</v>
      </c>
      <c r="AZ525" s="96" t="str">
        <f>IFERROR(VLOOKUP(Table1[[#This Row],[RespondentID]],'All Data'!$A:$CO,91,FALSE),"unknown")</f>
        <v>unknown</v>
      </c>
      <c r="BA525" s="96" t="str">
        <f>IFERROR(VLOOKUP(Table1[[#This Row],[RespondentID]],'All Data'!$A:$CO,92,FALSE),"unknown")</f>
        <v>unknown</v>
      </c>
      <c r="BB525" s="96" t="str">
        <f>IFERROR(VLOOKUP(Table1[[#This Row],[RespondentID]],'All Data'!$A:$CO,93,FALSE),"unknown")</f>
        <v>unknown</v>
      </c>
      <c r="BC525" s="96" t="str">
        <f>IFERROR(VLOOKUP(Table1[[#This Row],[RespondentID]],'All Data'!$A:$CW,94,FALSE),"unknown")</f>
        <v>unknown</v>
      </c>
      <c r="BD525" s="96" t="str">
        <f>IFERROR(VLOOKUP(Table1[[#This Row],[RespondentID]],'All Data'!$A:$CW,95,FALSE),"unknown")</f>
        <v>unknown</v>
      </c>
      <c r="BE525" s="96" t="str">
        <f>IFERROR(VLOOKUP(Table1[[#This Row],[RespondentID]],'All Data'!$A:$CW,96,FALSE),"unknown")</f>
        <v>unknown</v>
      </c>
      <c r="BF525" s="96" t="str">
        <f>IFERROR(VLOOKUP(Table1[[#This Row],[RespondentID]],'All Data'!$A:$CW,97,FALSE),"unknown")</f>
        <v>unknown</v>
      </c>
      <c r="BG525" s="96" t="str">
        <f>IFERROR(VLOOKUP(Table1[[#This Row],[RespondentID]],'All Data'!$A:$CW,98,FALSE),"unknown")</f>
        <v>unknown</v>
      </c>
      <c r="BH525" s="96" t="str">
        <f>IFERROR(VLOOKUP(Table1[[#This Row],[RespondentID]],'All Data'!$A:$CW,99,FALSE),"unknown")</f>
        <v>unknown</v>
      </c>
    </row>
    <row r="526" spans="1:60">
      <c r="A526" s="108"/>
      <c r="B526" s="128"/>
      <c r="C526" s="129"/>
      <c r="D526" s="129"/>
      <c r="E526" s="129"/>
      <c r="F526" s="129"/>
      <c r="G526" s="129"/>
      <c r="H526" s="129"/>
      <c r="I526" s="129"/>
      <c r="J526" s="129"/>
      <c r="K526" s="129"/>
      <c r="L526" s="129"/>
      <c r="M526" s="129"/>
      <c r="N526" s="129"/>
      <c r="O526" s="129"/>
      <c r="P526" s="129"/>
      <c r="Q526" s="129"/>
      <c r="R526" s="129"/>
      <c r="S526" s="129"/>
      <c r="T526" s="119"/>
      <c r="U526" s="130">
        <f t="shared" ref="U526:U530" si="230">COUNTA(B526:T526)</f>
        <v>0</v>
      </c>
      <c r="V526" s="130" t="e">
        <f t="shared" ref="V526:V530" si="231">3/U526</f>
        <v>#DIV/0!</v>
      </c>
      <c r="X526" s="130">
        <f t="shared" si="209"/>
        <v>0</v>
      </c>
      <c r="Y526" s="130">
        <f t="shared" si="210"/>
        <v>0</v>
      </c>
      <c r="Z526" s="130">
        <f t="shared" si="211"/>
        <v>0</v>
      </c>
      <c r="AA526" s="130">
        <f t="shared" si="212"/>
        <v>0</v>
      </c>
      <c r="AB526" s="130">
        <f t="shared" si="213"/>
        <v>0</v>
      </c>
      <c r="AC526" s="130">
        <f t="shared" si="214"/>
        <v>0</v>
      </c>
      <c r="AD526" s="130">
        <f t="shared" si="215"/>
        <v>0</v>
      </c>
      <c r="AE526" s="130">
        <f t="shared" si="216"/>
        <v>0</v>
      </c>
      <c r="AF526" s="130">
        <f t="shared" si="217"/>
        <v>0</v>
      </c>
      <c r="AG526" s="130">
        <f t="shared" si="218"/>
        <v>0</v>
      </c>
      <c r="AH526" s="130">
        <f t="shared" si="219"/>
        <v>0</v>
      </c>
      <c r="AI526" s="130">
        <f t="shared" si="220"/>
        <v>0</v>
      </c>
      <c r="AJ526" s="130">
        <f t="shared" si="221"/>
        <v>0</v>
      </c>
      <c r="AK526" s="130">
        <f t="shared" si="222"/>
        <v>0</v>
      </c>
      <c r="AL526" s="130">
        <f t="shared" si="223"/>
        <v>0</v>
      </c>
      <c r="AM526" s="130">
        <f t="shared" si="224"/>
        <v>0</v>
      </c>
      <c r="AN526" s="130">
        <f t="shared" si="225"/>
        <v>0</v>
      </c>
      <c r="AO526" s="130">
        <f t="shared" si="226"/>
        <v>0</v>
      </c>
      <c r="AR526" s="130">
        <f t="shared" si="227"/>
        <v>0</v>
      </c>
      <c r="AS526" s="130">
        <f t="shared" si="228"/>
        <v>0</v>
      </c>
      <c r="AT526" s="130" t="str">
        <f t="shared" ref="AT526:AT530" si="232">IF(AR526=AS526,"Correct",IF(AR526=3,"Correct","Wrong"))</f>
        <v>Correct</v>
      </c>
      <c r="AV526" s="96" t="str">
        <f>IFERROR(VLOOKUP(Table1[[#This Row],[RespondentID]],'All Data'!$A:$CO,87,FALSE),"unknown")</f>
        <v>unknown</v>
      </c>
      <c r="AW526" s="96" t="str">
        <f>IFERROR(VLOOKUP(Table1[[#This Row],[RespondentID]],'All Data'!$A:$CO,88,FALSE),"unknown")</f>
        <v>unknown</v>
      </c>
      <c r="AX526" s="96" t="str">
        <f>IFERROR(VLOOKUP(Table1[[#This Row],[RespondentID]],'All Data'!$A:$CO,89,FALSE),"unknown")</f>
        <v>unknown</v>
      </c>
      <c r="AY526" s="96" t="str">
        <f>IFERROR(VLOOKUP(Table1[[#This Row],[RespondentID]],'All Data'!$A:$CO,90,FALSE),"unknown")</f>
        <v>unknown</v>
      </c>
      <c r="AZ526" s="96" t="str">
        <f>IFERROR(VLOOKUP(Table1[[#This Row],[RespondentID]],'All Data'!$A:$CO,91,FALSE),"unknown")</f>
        <v>unknown</v>
      </c>
      <c r="BA526" s="96" t="str">
        <f>IFERROR(VLOOKUP(Table1[[#This Row],[RespondentID]],'All Data'!$A:$CO,92,FALSE),"unknown")</f>
        <v>unknown</v>
      </c>
      <c r="BB526" s="96" t="str">
        <f>IFERROR(VLOOKUP(Table1[[#This Row],[RespondentID]],'All Data'!$A:$CO,93,FALSE),"unknown")</f>
        <v>unknown</v>
      </c>
      <c r="BC526" s="96" t="str">
        <f>IFERROR(VLOOKUP(Table1[[#This Row],[RespondentID]],'All Data'!$A:$CW,94,FALSE),"unknown")</f>
        <v>unknown</v>
      </c>
      <c r="BD526" s="96" t="str">
        <f>IFERROR(VLOOKUP(Table1[[#This Row],[RespondentID]],'All Data'!$A:$CW,95,FALSE),"unknown")</f>
        <v>unknown</v>
      </c>
      <c r="BE526" s="96" t="str">
        <f>IFERROR(VLOOKUP(Table1[[#This Row],[RespondentID]],'All Data'!$A:$CW,96,FALSE),"unknown")</f>
        <v>unknown</v>
      </c>
      <c r="BF526" s="96" t="str">
        <f>IFERROR(VLOOKUP(Table1[[#This Row],[RespondentID]],'All Data'!$A:$CW,97,FALSE),"unknown")</f>
        <v>unknown</v>
      </c>
      <c r="BG526" s="96" t="str">
        <f>IFERROR(VLOOKUP(Table1[[#This Row],[RespondentID]],'All Data'!$A:$CW,98,FALSE),"unknown")</f>
        <v>unknown</v>
      </c>
      <c r="BH526" s="96" t="str">
        <f>IFERROR(VLOOKUP(Table1[[#This Row],[RespondentID]],'All Data'!$A:$CW,99,FALSE),"unknown")</f>
        <v>unknown</v>
      </c>
    </row>
    <row r="527" spans="1:60">
      <c r="A527" s="108"/>
      <c r="B527" s="128"/>
      <c r="C527" s="129"/>
      <c r="D527" s="129"/>
      <c r="E527" s="129"/>
      <c r="F527" s="129"/>
      <c r="G527" s="129"/>
      <c r="H527" s="129"/>
      <c r="I527" s="129"/>
      <c r="J527" s="129"/>
      <c r="K527" s="129"/>
      <c r="L527" s="129"/>
      <c r="M527" s="129"/>
      <c r="N527" s="129"/>
      <c r="O527" s="129"/>
      <c r="P527" s="129"/>
      <c r="Q527" s="129"/>
      <c r="R527" s="129"/>
      <c r="S527" s="129"/>
      <c r="T527" s="119"/>
      <c r="U527" s="130">
        <f t="shared" si="230"/>
        <v>0</v>
      </c>
      <c r="V527" s="130" t="e">
        <f t="shared" si="231"/>
        <v>#DIV/0!</v>
      </c>
      <c r="X527" s="130">
        <f t="shared" si="209"/>
        <v>0</v>
      </c>
      <c r="Y527" s="130">
        <f t="shared" si="210"/>
        <v>0</v>
      </c>
      <c r="Z527" s="130">
        <f t="shared" si="211"/>
        <v>0</v>
      </c>
      <c r="AA527" s="130">
        <f t="shared" si="212"/>
        <v>0</v>
      </c>
      <c r="AB527" s="130">
        <f t="shared" si="213"/>
        <v>0</v>
      </c>
      <c r="AC527" s="130">
        <f t="shared" si="214"/>
        <v>0</v>
      </c>
      <c r="AD527" s="130">
        <f t="shared" si="215"/>
        <v>0</v>
      </c>
      <c r="AE527" s="130">
        <f t="shared" si="216"/>
        <v>0</v>
      </c>
      <c r="AF527" s="130">
        <f t="shared" si="217"/>
        <v>0</v>
      </c>
      <c r="AG527" s="130">
        <f t="shared" si="218"/>
        <v>0</v>
      </c>
      <c r="AH527" s="130">
        <f t="shared" si="219"/>
        <v>0</v>
      </c>
      <c r="AI527" s="130">
        <f t="shared" si="220"/>
        <v>0</v>
      </c>
      <c r="AJ527" s="130">
        <f t="shared" si="221"/>
        <v>0</v>
      </c>
      <c r="AK527" s="130">
        <f t="shared" si="222"/>
        <v>0</v>
      </c>
      <c r="AL527" s="130">
        <f t="shared" si="223"/>
        <v>0</v>
      </c>
      <c r="AM527" s="130">
        <f t="shared" si="224"/>
        <v>0</v>
      </c>
      <c r="AN527" s="130">
        <f t="shared" si="225"/>
        <v>0</v>
      </c>
      <c r="AO527" s="130">
        <f t="shared" si="226"/>
        <v>0</v>
      </c>
      <c r="AR527" s="130">
        <f t="shared" si="227"/>
        <v>0</v>
      </c>
      <c r="AS527" s="130">
        <f t="shared" si="228"/>
        <v>0</v>
      </c>
      <c r="AT527" s="130" t="str">
        <f t="shared" si="232"/>
        <v>Correct</v>
      </c>
      <c r="AV527" s="96" t="str">
        <f>IFERROR(VLOOKUP(Table1[[#This Row],[RespondentID]],'All Data'!$A:$CO,87,FALSE),"unknown")</f>
        <v>unknown</v>
      </c>
      <c r="AW527" s="96" t="str">
        <f>IFERROR(VLOOKUP(Table1[[#This Row],[RespondentID]],'All Data'!$A:$CO,88,FALSE),"unknown")</f>
        <v>unknown</v>
      </c>
      <c r="AX527" s="96" t="str">
        <f>IFERROR(VLOOKUP(Table1[[#This Row],[RespondentID]],'All Data'!$A:$CO,89,FALSE),"unknown")</f>
        <v>unknown</v>
      </c>
      <c r="AY527" s="96" t="str">
        <f>IFERROR(VLOOKUP(Table1[[#This Row],[RespondentID]],'All Data'!$A:$CO,90,FALSE),"unknown")</f>
        <v>unknown</v>
      </c>
      <c r="AZ527" s="96" t="str">
        <f>IFERROR(VLOOKUP(Table1[[#This Row],[RespondentID]],'All Data'!$A:$CO,91,FALSE),"unknown")</f>
        <v>unknown</v>
      </c>
      <c r="BA527" s="96" t="str">
        <f>IFERROR(VLOOKUP(Table1[[#This Row],[RespondentID]],'All Data'!$A:$CO,92,FALSE),"unknown")</f>
        <v>unknown</v>
      </c>
      <c r="BB527" s="96" t="str">
        <f>IFERROR(VLOOKUP(Table1[[#This Row],[RespondentID]],'All Data'!$A:$CO,93,FALSE),"unknown")</f>
        <v>unknown</v>
      </c>
      <c r="BC527" s="96" t="str">
        <f>IFERROR(VLOOKUP(Table1[[#This Row],[RespondentID]],'All Data'!$A:$CW,94,FALSE),"unknown")</f>
        <v>unknown</v>
      </c>
      <c r="BD527" s="96" t="str">
        <f>IFERROR(VLOOKUP(Table1[[#This Row],[RespondentID]],'All Data'!$A:$CW,95,FALSE),"unknown")</f>
        <v>unknown</v>
      </c>
      <c r="BE527" s="96" t="str">
        <f>IFERROR(VLOOKUP(Table1[[#This Row],[RespondentID]],'All Data'!$A:$CW,96,FALSE),"unknown")</f>
        <v>unknown</v>
      </c>
      <c r="BF527" s="96" t="str">
        <f>IFERROR(VLOOKUP(Table1[[#This Row],[RespondentID]],'All Data'!$A:$CW,97,FALSE),"unknown")</f>
        <v>unknown</v>
      </c>
      <c r="BG527" s="96" t="str">
        <f>IFERROR(VLOOKUP(Table1[[#This Row],[RespondentID]],'All Data'!$A:$CW,98,FALSE),"unknown")</f>
        <v>unknown</v>
      </c>
      <c r="BH527" s="96" t="str">
        <f>IFERROR(VLOOKUP(Table1[[#This Row],[RespondentID]],'All Data'!$A:$CW,99,FALSE),"unknown")</f>
        <v>unknown</v>
      </c>
    </row>
    <row r="528" spans="1:60">
      <c r="A528" s="108"/>
      <c r="B528" s="128"/>
      <c r="C528" s="129"/>
      <c r="D528" s="129"/>
      <c r="E528" s="129"/>
      <c r="F528" s="129"/>
      <c r="G528" s="129"/>
      <c r="H528" s="129"/>
      <c r="I528" s="129"/>
      <c r="J528" s="129"/>
      <c r="K528" s="129"/>
      <c r="L528" s="129"/>
      <c r="M528" s="129"/>
      <c r="N528" s="129"/>
      <c r="O528" s="129"/>
      <c r="P528" s="129"/>
      <c r="Q528" s="129"/>
      <c r="R528" s="129"/>
      <c r="S528" s="129"/>
      <c r="T528" s="119"/>
      <c r="U528" s="130">
        <f t="shared" si="230"/>
        <v>0</v>
      </c>
      <c r="V528" s="130" t="e">
        <f t="shared" si="231"/>
        <v>#DIV/0!</v>
      </c>
      <c r="X528" s="130">
        <f t="shared" si="209"/>
        <v>0</v>
      </c>
      <c r="Y528" s="130">
        <f t="shared" si="210"/>
        <v>0</v>
      </c>
      <c r="Z528" s="130">
        <f t="shared" si="211"/>
        <v>0</v>
      </c>
      <c r="AA528" s="130">
        <f t="shared" si="212"/>
        <v>0</v>
      </c>
      <c r="AB528" s="130">
        <f t="shared" si="213"/>
        <v>0</v>
      </c>
      <c r="AC528" s="130">
        <f t="shared" si="214"/>
        <v>0</v>
      </c>
      <c r="AD528" s="130">
        <f t="shared" si="215"/>
        <v>0</v>
      </c>
      <c r="AE528" s="130">
        <f t="shared" si="216"/>
        <v>0</v>
      </c>
      <c r="AF528" s="130">
        <f t="shared" si="217"/>
        <v>0</v>
      </c>
      <c r="AG528" s="130">
        <f t="shared" si="218"/>
        <v>0</v>
      </c>
      <c r="AH528" s="130">
        <f t="shared" si="219"/>
        <v>0</v>
      </c>
      <c r="AI528" s="130">
        <f t="shared" si="220"/>
        <v>0</v>
      </c>
      <c r="AJ528" s="130">
        <f t="shared" si="221"/>
        <v>0</v>
      </c>
      <c r="AK528" s="130">
        <f t="shared" si="222"/>
        <v>0</v>
      </c>
      <c r="AL528" s="130">
        <f t="shared" si="223"/>
        <v>0</v>
      </c>
      <c r="AM528" s="130">
        <f t="shared" si="224"/>
        <v>0</v>
      </c>
      <c r="AN528" s="130">
        <f t="shared" si="225"/>
        <v>0</v>
      </c>
      <c r="AO528" s="130">
        <f t="shared" si="226"/>
        <v>0</v>
      </c>
      <c r="AR528" s="130">
        <f t="shared" si="227"/>
        <v>0</v>
      </c>
      <c r="AS528" s="130">
        <f t="shared" si="228"/>
        <v>0</v>
      </c>
      <c r="AT528" s="130" t="str">
        <f t="shared" si="232"/>
        <v>Correct</v>
      </c>
      <c r="AV528" s="96" t="str">
        <f>IFERROR(VLOOKUP(Table1[[#This Row],[RespondentID]],'All Data'!$A:$CO,87,FALSE),"unknown")</f>
        <v>unknown</v>
      </c>
      <c r="AW528" s="96" t="str">
        <f>IFERROR(VLOOKUP(Table1[[#This Row],[RespondentID]],'All Data'!$A:$CO,88,FALSE),"unknown")</f>
        <v>unknown</v>
      </c>
      <c r="AX528" s="96" t="str">
        <f>IFERROR(VLOOKUP(Table1[[#This Row],[RespondentID]],'All Data'!$A:$CO,89,FALSE),"unknown")</f>
        <v>unknown</v>
      </c>
      <c r="AY528" s="96" t="str">
        <f>IFERROR(VLOOKUP(Table1[[#This Row],[RespondentID]],'All Data'!$A:$CO,90,FALSE),"unknown")</f>
        <v>unknown</v>
      </c>
      <c r="AZ528" s="96" t="str">
        <f>IFERROR(VLOOKUP(Table1[[#This Row],[RespondentID]],'All Data'!$A:$CO,91,FALSE),"unknown")</f>
        <v>unknown</v>
      </c>
      <c r="BA528" s="96" t="str">
        <f>IFERROR(VLOOKUP(Table1[[#This Row],[RespondentID]],'All Data'!$A:$CO,92,FALSE),"unknown")</f>
        <v>unknown</v>
      </c>
      <c r="BB528" s="96" t="str">
        <f>IFERROR(VLOOKUP(Table1[[#This Row],[RespondentID]],'All Data'!$A:$CO,93,FALSE),"unknown")</f>
        <v>unknown</v>
      </c>
      <c r="BC528" s="96" t="str">
        <f>IFERROR(VLOOKUP(Table1[[#This Row],[RespondentID]],'All Data'!$A:$CW,94,FALSE),"unknown")</f>
        <v>unknown</v>
      </c>
      <c r="BD528" s="96" t="str">
        <f>IFERROR(VLOOKUP(Table1[[#This Row],[RespondentID]],'All Data'!$A:$CW,95,FALSE),"unknown")</f>
        <v>unknown</v>
      </c>
      <c r="BE528" s="96" t="str">
        <f>IFERROR(VLOOKUP(Table1[[#This Row],[RespondentID]],'All Data'!$A:$CW,96,FALSE),"unknown")</f>
        <v>unknown</v>
      </c>
      <c r="BF528" s="96" t="str">
        <f>IFERROR(VLOOKUP(Table1[[#This Row],[RespondentID]],'All Data'!$A:$CW,97,FALSE),"unknown")</f>
        <v>unknown</v>
      </c>
      <c r="BG528" s="96" t="str">
        <f>IFERROR(VLOOKUP(Table1[[#This Row],[RespondentID]],'All Data'!$A:$CW,98,FALSE),"unknown")</f>
        <v>unknown</v>
      </c>
      <c r="BH528" s="96" t="str">
        <f>IFERROR(VLOOKUP(Table1[[#This Row],[RespondentID]],'All Data'!$A:$CW,99,FALSE),"unknown")</f>
        <v>unknown</v>
      </c>
    </row>
    <row r="529" spans="1:60">
      <c r="A529" s="108"/>
      <c r="B529" s="128"/>
      <c r="C529" s="129"/>
      <c r="D529" s="129"/>
      <c r="E529" s="129"/>
      <c r="F529" s="129"/>
      <c r="G529" s="129"/>
      <c r="H529" s="129"/>
      <c r="I529" s="129"/>
      <c r="J529" s="129"/>
      <c r="K529" s="129"/>
      <c r="L529" s="129"/>
      <c r="M529" s="129"/>
      <c r="N529" s="129"/>
      <c r="O529" s="129"/>
      <c r="P529" s="129"/>
      <c r="Q529" s="129"/>
      <c r="R529" s="129"/>
      <c r="S529" s="129"/>
      <c r="T529" s="119"/>
      <c r="U529" s="130">
        <f t="shared" si="230"/>
        <v>0</v>
      </c>
      <c r="V529" s="130" t="e">
        <f t="shared" si="231"/>
        <v>#DIV/0!</v>
      </c>
      <c r="X529" s="130">
        <f t="shared" si="209"/>
        <v>0</v>
      </c>
      <c r="Y529" s="130">
        <f t="shared" si="210"/>
        <v>0</v>
      </c>
      <c r="Z529" s="130">
        <f t="shared" si="211"/>
        <v>0</v>
      </c>
      <c r="AA529" s="130">
        <f t="shared" si="212"/>
        <v>0</v>
      </c>
      <c r="AB529" s="130">
        <f t="shared" si="213"/>
        <v>0</v>
      </c>
      <c r="AC529" s="130">
        <f t="shared" si="214"/>
        <v>0</v>
      </c>
      <c r="AD529" s="130">
        <f t="shared" si="215"/>
        <v>0</v>
      </c>
      <c r="AE529" s="130">
        <f t="shared" si="216"/>
        <v>0</v>
      </c>
      <c r="AF529" s="130">
        <f t="shared" si="217"/>
        <v>0</v>
      </c>
      <c r="AG529" s="130">
        <f t="shared" si="218"/>
        <v>0</v>
      </c>
      <c r="AH529" s="130">
        <f t="shared" si="219"/>
        <v>0</v>
      </c>
      <c r="AI529" s="130">
        <f t="shared" si="220"/>
        <v>0</v>
      </c>
      <c r="AJ529" s="130">
        <f t="shared" si="221"/>
        <v>0</v>
      </c>
      <c r="AK529" s="130">
        <f t="shared" si="222"/>
        <v>0</v>
      </c>
      <c r="AL529" s="130">
        <f t="shared" si="223"/>
        <v>0</v>
      </c>
      <c r="AM529" s="130">
        <f t="shared" si="224"/>
        <v>0</v>
      </c>
      <c r="AN529" s="130">
        <f t="shared" si="225"/>
        <v>0</v>
      </c>
      <c r="AO529" s="130">
        <f t="shared" si="226"/>
        <v>0</v>
      </c>
      <c r="AR529" s="130">
        <f t="shared" si="227"/>
        <v>0</v>
      </c>
      <c r="AS529" s="130">
        <f t="shared" si="228"/>
        <v>0</v>
      </c>
      <c r="AT529" s="130" t="str">
        <f t="shared" si="232"/>
        <v>Correct</v>
      </c>
      <c r="AV529" s="96" t="str">
        <f>IFERROR(VLOOKUP(Table1[[#This Row],[RespondentID]],'All Data'!$A:$CO,87,FALSE),"unknown")</f>
        <v>unknown</v>
      </c>
      <c r="AW529" s="96" t="str">
        <f>IFERROR(VLOOKUP(Table1[[#This Row],[RespondentID]],'All Data'!$A:$CO,88,FALSE),"unknown")</f>
        <v>unknown</v>
      </c>
      <c r="AX529" s="96" t="str">
        <f>IFERROR(VLOOKUP(Table1[[#This Row],[RespondentID]],'All Data'!$A:$CO,89,FALSE),"unknown")</f>
        <v>unknown</v>
      </c>
      <c r="AY529" s="96" t="str">
        <f>IFERROR(VLOOKUP(Table1[[#This Row],[RespondentID]],'All Data'!$A:$CO,90,FALSE),"unknown")</f>
        <v>unknown</v>
      </c>
      <c r="AZ529" s="96" t="str">
        <f>IFERROR(VLOOKUP(Table1[[#This Row],[RespondentID]],'All Data'!$A:$CO,91,FALSE),"unknown")</f>
        <v>unknown</v>
      </c>
      <c r="BA529" s="96" t="str">
        <f>IFERROR(VLOOKUP(Table1[[#This Row],[RespondentID]],'All Data'!$A:$CO,92,FALSE),"unknown")</f>
        <v>unknown</v>
      </c>
      <c r="BB529" s="96" t="str">
        <f>IFERROR(VLOOKUP(Table1[[#This Row],[RespondentID]],'All Data'!$A:$CO,93,FALSE),"unknown")</f>
        <v>unknown</v>
      </c>
      <c r="BC529" s="96" t="str">
        <f>IFERROR(VLOOKUP(Table1[[#This Row],[RespondentID]],'All Data'!$A:$CW,94,FALSE),"unknown")</f>
        <v>unknown</v>
      </c>
      <c r="BD529" s="96" t="str">
        <f>IFERROR(VLOOKUP(Table1[[#This Row],[RespondentID]],'All Data'!$A:$CW,95,FALSE),"unknown")</f>
        <v>unknown</v>
      </c>
      <c r="BE529" s="96" t="str">
        <f>IFERROR(VLOOKUP(Table1[[#This Row],[RespondentID]],'All Data'!$A:$CW,96,FALSE),"unknown")</f>
        <v>unknown</v>
      </c>
      <c r="BF529" s="96" t="str">
        <f>IFERROR(VLOOKUP(Table1[[#This Row],[RespondentID]],'All Data'!$A:$CW,97,FALSE),"unknown")</f>
        <v>unknown</v>
      </c>
      <c r="BG529" s="96" t="str">
        <f>IFERROR(VLOOKUP(Table1[[#This Row],[RespondentID]],'All Data'!$A:$CW,98,FALSE),"unknown")</f>
        <v>unknown</v>
      </c>
      <c r="BH529" s="96" t="str">
        <f>IFERROR(VLOOKUP(Table1[[#This Row],[RespondentID]],'All Data'!$A:$CW,99,FALSE),"unknown")</f>
        <v>unknown</v>
      </c>
    </row>
    <row r="530" spans="1:60">
      <c r="A530" s="108"/>
      <c r="B530" s="128"/>
      <c r="C530" s="129"/>
      <c r="D530" s="129"/>
      <c r="E530" s="129"/>
      <c r="F530" s="129"/>
      <c r="G530" s="129"/>
      <c r="H530" s="129"/>
      <c r="I530" s="129"/>
      <c r="J530" s="129"/>
      <c r="K530" s="129"/>
      <c r="L530" s="129"/>
      <c r="M530" s="129"/>
      <c r="N530" s="129"/>
      <c r="O530" s="129"/>
      <c r="P530" s="129"/>
      <c r="Q530" s="129"/>
      <c r="R530" s="129"/>
      <c r="S530" s="129"/>
      <c r="T530" s="119"/>
      <c r="U530" s="132">
        <f t="shared" si="230"/>
        <v>0</v>
      </c>
      <c r="V530" s="132" t="e">
        <f t="shared" si="231"/>
        <v>#DIV/0!</v>
      </c>
      <c r="X530" s="132">
        <f t="shared" si="209"/>
        <v>0</v>
      </c>
      <c r="Y530" s="132">
        <f t="shared" si="210"/>
        <v>0</v>
      </c>
      <c r="Z530" s="132">
        <f t="shared" si="211"/>
        <v>0</v>
      </c>
      <c r="AA530" s="132">
        <f t="shared" si="212"/>
        <v>0</v>
      </c>
      <c r="AB530" s="132">
        <f t="shared" si="213"/>
        <v>0</v>
      </c>
      <c r="AC530" s="132">
        <f t="shared" si="214"/>
        <v>0</v>
      </c>
      <c r="AD530" s="132">
        <f t="shared" si="215"/>
        <v>0</v>
      </c>
      <c r="AE530" s="132">
        <f t="shared" si="216"/>
        <v>0</v>
      </c>
      <c r="AF530" s="132">
        <f t="shared" si="217"/>
        <v>0</v>
      </c>
      <c r="AG530" s="132">
        <f t="shared" si="218"/>
        <v>0</v>
      </c>
      <c r="AH530" s="132">
        <f t="shared" si="219"/>
        <v>0</v>
      </c>
      <c r="AI530" s="132">
        <f t="shared" si="220"/>
        <v>0</v>
      </c>
      <c r="AJ530" s="132">
        <f t="shared" si="221"/>
        <v>0</v>
      </c>
      <c r="AK530" s="132">
        <f t="shared" si="222"/>
        <v>0</v>
      </c>
      <c r="AL530" s="132">
        <f t="shared" si="223"/>
        <v>0</v>
      </c>
      <c r="AM530" s="132">
        <f t="shared" si="224"/>
        <v>0</v>
      </c>
      <c r="AN530" s="132">
        <f t="shared" si="225"/>
        <v>0</v>
      </c>
      <c r="AO530" s="132">
        <f t="shared" si="226"/>
        <v>0</v>
      </c>
      <c r="AR530" s="132">
        <f t="shared" si="227"/>
        <v>0</v>
      </c>
      <c r="AS530" s="132">
        <f t="shared" si="228"/>
        <v>0</v>
      </c>
      <c r="AT530" s="132" t="str">
        <f t="shared" si="232"/>
        <v>Correct</v>
      </c>
      <c r="AV530" s="96" t="str">
        <f>IFERROR(VLOOKUP(Table1[[#This Row],[RespondentID]],'All Data'!$A:$CO,87,FALSE),"unknown")</f>
        <v>unknown</v>
      </c>
      <c r="AW530" s="96" t="str">
        <f>IFERROR(VLOOKUP(Table1[[#This Row],[RespondentID]],'All Data'!$A:$CO,88,FALSE),"unknown")</f>
        <v>unknown</v>
      </c>
      <c r="AX530" s="96" t="str">
        <f>IFERROR(VLOOKUP(Table1[[#This Row],[RespondentID]],'All Data'!$A:$CO,89,FALSE),"unknown")</f>
        <v>unknown</v>
      </c>
      <c r="AY530" s="96" t="str">
        <f>IFERROR(VLOOKUP(Table1[[#This Row],[RespondentID]],'All Data'!$A:$CO,90,FALSE),"unknown")</f>
        <v>unknown</v>
      </c>
      <c r="AZ530" s="96" t="str">
        <f>IFERROR(VLOOKUP(Table1[[#This Row],[RespondentID]],'All Data'!$A:$CO,91,FALSE),"unknown")</f>
        <v>unknown</v>
      </c>
      <c r="BA530" s="96" t="str">
        <f>IFERROR(VLOOKUP(Table1[[#This Row],[RespondentID]],'All Data'!$A:$CO,92,FALSE),"unknown")</f>
        <v>unknown</v>
      </c>
      <c r="BB530" s="96" t="str">
        <f>IFERROR(VLOOKUP(Table1[[#This Row],[RespondentID]],'All Data'!$A:$CO,93,FALSE),"unknown")</f>
        <v>unknown</v>
      </c>
      <c r="BC530" s="96" t="str">
        <f>IFERROR(VLOOKUP(Table1[[#This Row],[RespondentID]],'All Data'!$A:$CW,94,FALSE),"unknown")</f>
        <v>unknown</v>
      </c>
      <c r="BD530" s="96" t="str">
        <f>IFERROR(VLOOKUP(Table1[[#This Row],[RespondentID]],'All Data'!$A:$CW,95,FALSE),"unknown")</f>
        <v>unknown</v>
      </c>
      <c r="BE530" s="96" t="str">
        <f>IFERROR(VLOOKUP(Table1[[#This Row],[RespondentID]],'All Data'!$A:$CW,96,FALSE),"unknown")</f>
        <v>unknown</v>
      </c>
      <c r="BF530" s="96" t="str">
        <f>IFERROR(VLOOKUP(Table1[[#This Row],[RespondentID]],'All Data'!$A:$CW,97,FALSE),"unknown")</f>
        <v>unknown</v>
      </c>
      <c r="BG530" s="96" t="str">
        <f>IFERROR(VLOOKUP(Table1[[#This Row],[RespondentID]],'All Data'!$A:$CW,98,FALSE),"unknown")</f>
        <v>unknown</v>
      </c>
      <c r="BH530" s="96" t="str">
        <f>IFERROR(VLOOKUP(Table1[[#This Row],[RespondentID]],'All Data'!$A:$CW,99,FALSE),"unknown")</f>
        <v>unknown</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530"/>
  <sheetViews>
    <sheetView topLeftCell="A382" workbookViewId="0">
      <selection activeCell="F401" sqref="F401"/>
    </sheetView>
  </sheetViews>
  <sheetFormatPr defaultRowHeight="15"/>
  <cols>
    <col min="1" max="1" width="11" customWidth="1"/>
    <col min="2" max="2" width="25.85546875" customWidth="1"/>
    <col min="3" max="3" width="7.28515625" customWidth="1"/>
    <col min="4" max="4" width="36.7109375" customWidth="1"/>
    <col min="5" max="5" width="16.5703125" customWidth="1"/>
    <col min="6" max="6" width="21.7109375" customWidth="1"/>
    <col min="7" max="7" width="10.140625" customWidth="1"/>
    <col min="8" max="8" width="18.7109375" customWidth="1"/>
    <col min="9" max="9" width="6" customWidth="1"/>
    <col min="10" max="10" width="9.28515625" customWidth="1"/>
    <col min="11" max="11" width="8.28515625" customWidth="1"/>
    <col min="12" max="12" width="20.85546875" customWidth="1"/>
    <col min="13" max="13" width="8.28515625" customWidth="1"/>
    <col min="14" max="15" width="14.7109375" customWidth="1"/>
    <col min="16" max="16" width="11" customWidth="1"/>
    <col min="17" max="17" width="14.28515625" customWidth="1"/>
    <col min="18" max="18" width="3" customWidth="1"/>
    <col min="19" max="19" width="7.28515625" customWidth="1"/>
    <col min="20" max="20" width="26.7109375" customWidth="1"/>
    <col min="21" max="21" width="22.42578125" customWidth="1"/>
    <col min="22" max="22" width="4" customWidth="1"/>
    <col min="23" max="23" width="88.7109375" bestFit="1" customWidth="1"/>
    <col min="24" max="24" width="18.140625" customWidth="1"/>
    <col min="25" max="25" width="19.7109375" customWidth="1"/>
    <col min="26" max="26" width="35.140625" customWidth="1"/>
    <col min="27" max="27" width="22" customWidth="1"/>
    <col min="28" max="28" width="13.42578125" style="96" customWidth="1"/>
  </cols>
  <sheetData>
    <row r="1" spans="1:28" s="40" customFormat="1" ht="14.25">
      <c r="A1" s="28" t="s">
        <v>0</v>
      </c>
      <c r="B1" s="71" t="s">
        <v>64</v>
      </c>
      <c r="C1" s="28" t="s">
        <v>65</v>
      </c>
      <c r="D1" s="28" t="s">
        <v>66</v>
      </c>
      <c r="E1" s="28" t="s">
        <v>67</v>
      </c>
      <c r="F1" s="28" t="s">
        <v>68</v>
      </c>
      <c r="G1" s="28" t="s">
        <v>69</v>
      </c>
      <c r="H1" s="28" t="s">
        <v>70</v>
      </c>
      <c r="I1" s="28" t="s">
        <v>71</v>
      </c>
      <c r="J1" s="28" t="s">
        <v>72</v>
      </c>
      <c r="K1" s="28" t="s">
        <v>73</v>
      </c>
      <c r="L1" s="28" t="s">
        <v>74</v>
      </c>
      <c r="M1" s="28" t="s">
        <v>75</v>
      </c>
      <c r="N1" s="72" t="s">
        <v>76</v>
      </c>
      <c r="O1" s="69" t="s">
        <v>193</v>
      </c>
      <c r="P1" s="11" t="s">
        <v>6</v>
      </c>
      <c r="Q1" s="10" t="s">
        <v>7</v>
      </c>
      <c r="R1" s="10" t="s">
        <v>8</v>
      </c>
      <c r="S1" s="10" t="s">
        <v>174</v>
      </c>
      <c r="T1" s="10" t="s">
        <v>9</v>
      </c>
      <c r="U1" s="10" t="s">
        <v>10</v>
      </c>
      <c r="V1" s="10" t="s">
        <v>11</v>
      </c>
      <c r="W1" s="10" t="s">
        <v>12</v>
      </c>
      <c r="X1" s="10" t="s">
        <v>13</v>
      </c>
      <c r="Y1" s="10" t="s">
        <v>14</v>
      </c>
      <c r="Z1" s="10" t="s">
        <v>15</v>
      </c>
      <c r="AA1" s="10" t="s">
        <v>367</v>
      </c>
      <c r="AB1" s="173" t="s">
        <v>357</v>
      </c>
    </row>
    <row r="2" spans="1:28">
      <c r="A2">
        <v>114492764023</v>
      </c>
      <c r="B2" t="s">
        <v>64</v>
      </c>
      <c r="M2" t="s">
        <v>75</v>
      </c>
      <c r="P2" s="96" t="str">
        <f>IFERROR(VLOOKUP(Table1[[#This Row],[RespondentID]],'All Data'!$A:$CO,87,FALSE),"unknown")</f>
        <v>Woman</v>
      </c>
      <c r="Q2" s="96" t="str">
        <f>IFERROR(VLOOKUP(Table1[[#This Row],[RespondentID]],'All Data'!$A:$CO,88,FALSE),"unknown")</f>
        <v>35-44 years</v>
      </c>
      <c r="R2" s="96" t="str">
        <f>IFERROR(VLOOKUP(Table1[[#This Row],[RespondentID]],'All Data'!$A:$CO,89,FALSE),"unknown")</f>
        <v>Suffolk</v>
      </c>
      <c r="S2" s="96" t="str">
        <f>IFERROR(VLOOKUP(Table1[[#This Row],[RespondentID]],'All Data'!$A:$CO,90,FALSE),"unknown")</f>
        <v>Patchogue, 11772</v>
      </c>
      <c r="T2" s="96" t="str">
        <f>IFERROR(VLOOKUP(Table1[[#This Row],[RespondentID]],'All Data'!$A:$CO,91,FALSE),"unknown")</f>
        <v>White</v>
      </c>
      <c r="U2" s="96" t="str">
        <f>IFERROR(VLOOKUP(Table1[[#This Row],[RespondentID]],'All Data'!$A:$CO,92,FALSE),"unknown")</f>
        <v>Not Hispanic or Latino</v>
      </c>
      <c r="V2" s="96" t="str">
        <f>IFERROR(VLOOKUP(Table1[[#This Row],[RespondentID]],'All Data'!$A:$CO,93,FALSE),"unknown")</f>
        <v>English</v>
      </c>
      <c r="W2" s="96" t="str">
        <f>IFERROR(VLOOKUP(Table1[[#This Row],[RespondentID]],'All Data'!$A:$CW,94,FALSE),"unknown")</f>
        <v>Over $125,000</v>
      </c>
      <c r="X2" s="96" t="str">
        <f>IFERROR(VLOOKUP(Table1[[#This Row],[RespondentID]],'All Data'!$A:$CW,95,FALSE),"unknown")</f>
        <v>Graduate school</v>
      </c>
      <c r="Y2" s="96" t="str">
        <f>IFERROR(VLOOKUP(Table1[[#This Row],[RespondentID]],'All Data'!$A:$CW,96,FALSE),"unknown")</f>
        <v>Employed for wages</v>
      </c>
      <c r="Z2" s="96" t="str">
        <f>IFERROR(VLOOKUP(Table1[[#This Row],[RespondentID]],'All Data'!$A:$CW,97,FALSE),"unknown")</f>
        <v>Yes</v>
      </c>
      <c r="AA2" s="96" t="str">
        <f>IFERROR(VLOOKUP(Table1[[#This Row],[RespondentID]],'All Data'!$A:$CW,98,FALSE),"unknown")</f>
        <v>Private/Commercial</v>
      </c>
      <c r="AB2" s="174" t="str">
        <f>IFERROR(VLOOKUP(Table1[[#This Row],[RespondentID]],'All Data'!$A:$CW,99,FALSE),"unknown")</f>
        <v>Yes</v>
      </c>
    </row>
    <row r="3" spans="1:28">
      <c r="A3">
        <v>114486418577</v>
      </c>
      <c r="E3" t="s">
        <v>67</v>
      </c>
      <c r="G3" t="s">
        <v>69</v>
      </c>
      <c r="H3" t="s">
        <v>70</v>
      </c>
      <c r="L3" t="s">
        <v>74</v>
      </c>
      <c r="M3" t="s">
        <v>75</v>
      </c>
      <c r="P3" s="96" t="str">
        <f>IFERROR(VLOOKUP(Table1[[#This Row],[RespondentID]],'All Data'!$A:$CO,87,FALSE),"unknown")</f>
        <v>Man</v>
      </c>
      <c r="Q3" s="96" t="str">
        <f>IFERROR(VLOOKUP(Table1[[#This Row],[RespondentID]],'All Data'!$A:$CO,88,FALSE),"unknown")</f>
        <v>65+ years</v>
      </c>
      <c r="R3" s="96" t="str">
        <f>IFERROR(VLOOKUP(Table1[[#This Row],[RespondentID]],'All Data'!$A:$CO,89,FALSE),"unknown")</f>
        <v>Suffolk</v>
      </c>
      <c r="S3" s="96" t="str">
        <f>IFERROR(VLOOKUP(Table1[[#This Row],[RespondentID]],'All Data'!$A:$CO,90,FALSE),"unknown")</f>
        <v>Patchogue, 11772</v>
      </c>
      <c r="T3" s="96" t="str">
        <f>IFERROR(VLOOKUP(Table1[[#This Row],[RespondentID]],'All Data'!$A:$CO,91,FALSE),"unknown")</f>
        <v>Other (please specify)</v>
      </c>
      <c r="U3" s="96" t="str">
        <f>IFERROR(VLOOKUP(Table1[[#This Row],[RespondentID]],'All Data'!$A:$CO,92,FALSE),"unknown")</f>
        <v>Not Hispanic or Latino</v>
      </c>
      <c r="V3" s="96" t="str">
        <f>IFERROR(VLOOKUP(Table1[[#This Row],[RespondentID]],'All Data'!$A:$CO,93,FALSE),"unknown")</f>
        <v>English</v>
      </c>
      <c r="W3" s="96" t="str">
        <f>IFERROR(VLOOKUP(Table1[[#This Row],[RespondentID]],'All Data'!$A:$CW,94,FALSE),"unknown")</f>
        <v>$0-$19,999</v>
      </c>
      <c r="X3" s="96" t="str">
        <f>IFERROR(VLOOKUP(Table1[[#This Row],[RespondentID]],'All Data'!$A:$CW,95,FALSE),"unknown")</f>
        <v>Some college</v>
      </c>
      <c r="Y3" s="96" t="str">
        <f>IFERROR(VLOOKUP(Table1[[#This Row],[RespondentID]],'All Data'!$A:$CW,96,FALSE),"unknown")</f>
        <v>Retired</v>
      </c>
      <c r="Z3" s="96" t="str">
        <f>IFERROR(VLOOKUP(Table1[[#This Row],[RespondentID]],'All Data'!$A:$CW,97,FALSE),"unknown")</f>
        <v>Yes</v>
      </c>
      <c r="AA3" s="96" t="str">
        <f>IFERROR(VLOOKUP(Table1[[#This Row],[RespondentID]],'All Data'!$A:$CW,98,FALSE),"unknown")</f>
        <v>Medicare</v>
      </c>
      <c r="AB3" s="174" t="str">
        <f>IFERROR(VLOOKUP(Table1[[#This Row],[RespondentID]],'All Data'!$A:$CW,99,FALSE),"unknown")</f>
        <v>Yes</v>
      </c>
    </row>
    <row r="4" spans="1:28">
      <c r="A4">
        <v>114479106503</v>
      </c>
      <c r="B4" t="s">
        <v>64</v>
      </c>
      <c r="H4" t="s">
        <v>70</v>
      </c>
      <c r="M4" t="s">
        <v>75</v>
      </c>
      <c r="P4" s="96" t="str">
        <f>IFERROR(VLOOKUP(Table1[[#This Row],[RespondentID]],'All Data'!$A:$CO,87,FALSE),"unknown")</f>
        <v>Woman</v>
      </c>
      <c r="Q4" s="96" t="str">
        <f>IFERROR(VLOOKUP(Table1[[#This Row],[RespondentID]],'All Data'!$A:$CO,88,FALSE),"unknown")</f>
        <v>55-64 years</v>
      </c>
      <c r="R4" s="96" t="str">
        <f>IFERROR(VLOOKUP(Table1[[#This Row],[RespondentID]],'All Data'!$A:$CO,89,FALSE),"unknown")</f>
        <v>Suffolk</v>
      </c>
      <c r="S4" s="96" t="str">
        <f>IFERROR(VLOOKUP(Table1[[#This Row],[RespondentID]],'All Data'!$A:$CO,90,FALSE),"unknown")</f>
        <v>Baiting Hollow, 11933</v>
      </c>
      <c r="T4" s="96" t="str">
        <f>IFERROR(VLOOKUP(Table1[[#This Row],[RespondentID]],'All Data'!$A:$CO,91,FALSE),"unknown")</f>
        <v>White</v>
      </c>
      <c r="U4" s="96" t="str">
        <f>IFERROR(VLOOKUP(Table1[[#This Row],[RespondentID]],'All Data'!$A:$CO,92,FALSE),"unknown")</f>
        <v>Not Hispanic or Latino</v>
      </c>
      <c r="V4" s="96" t="str">
        <f>IFERROR(VLOOKUP(Table1[[#This Row],[RespondentID]],'All Data'!$A:$CO,93,FALSE),"unknown")</f>
        <v>English</v>
      </c>
      <c r="W4" s="96" t="str">
        <f>IFERROR(VLOOKUP(Table1[[#This Row],[RespondentID]],'All Data'!$A:$CW,94,FALSE),"unknown")</f>
        <v>$75,000 to $125,000</v>
      </c>
      <c r="X4" s="96" t="str">
        <f>IFERROR(VLOOKUP(Table1[[#This Row],[RespondentID]],'All Data'!$A:$CW,95,FALSE),"unknown")</f>
        <v>College graduate</v>
      </c>
      <c r="Y4" s="96" t="str">
        <f>IFERROR(VLOOKUP(Table1[[#This Row],[RespondentID]],'All Data'!$A:$CW,96,FALSE),"unknown")</f>
        <v>Employed for wages</v>
      </c>
      <c r="Z4" s="96" t="str">
        <f>IFERROR(VLOOKUP(Table1[[#This Row],[RespondentID]],'All Data'!$A:$CW,97,FALSE),"unknown")</f>
        <v>Yes</v>
      </c>
      <c r="AA4" s="96" t="str">
        <f>IFERROR(VLOOKUP(Table1[[#This Row],[RespondentID]],'All Data'!$A:$CW,98,FALSE),"unknown")</f>
        <v>Private/Commercial</v>
      </c>
      <c r="AB4" s="174" t="str">
        <f>IFERROR(VLOOKUP(Table1[[#This Row],[RespondentID]],'All Data'!$A:$CW,99,FALSE),"unknown")</f>
        <v>Yes</v>
      </c>
    </row>
    <row r="5" spans="1:28">
      <c r="A5">
        <v>114466937498</v>
      </c>
      <c r="B5" t="s">
        <v>64</v>
      </c>
      <c r="G5" t="s">
        <v>69</v>
      </c>
      <c r="M5" t="s">
        <v>75</v>
      </c>
      <c r="P5" s="96" t="str">
        <f>IFERROR(VLOOKUP(Table1[[#This Row],[RespondentID]],'All Data'!$A:$CO,87,FALSE),"unknown")</f>
        <v>Woman</v>
      </c>
      <c r="Q5" s="96" t="str">
        <f>IFERROR(VLOOKUP(Table1[[#This Row],[RespondentID]],'All Data'!$A:$CO,88,FALSE),"unknown")</f>
        <v>65+ years</v>
      </c>
      <c r="R5" s="96" t="str">
        <f>IFERROR(VLOOKUP(Table1[[#This Row],[RespondentID]],'All Data'!$A:$CO,89,FALSE),"unknown")</f>
        <v>Suffolk</v>
      </c>
      <c r="S5" s="96" t="str">
        <f>IFERROR(VLOOKUP(Table1[[#This Row],[RespondentID]],'All Data'!$A:$CO,90,FALSE),"unknown")</f>
        <v>Riverhead, 11901</v>
      </c>
      <c r="T5" s="96" t="str">
        <f>IFERROR(VLOOKUP(Table1[[#This Row],[RespondentID]],'All Data'!$A:$CO,91,FALSE),"unknown")</f>
        <v>White</v>
      </c>
      <c r="U5" s="96" t="str">
        <f>IFERROR(VLOOKUP(Table1[[#This Row],[RespondentID]],'All Data'!$A:$CO,92,FALSE),"unknown")</f>
        <v>Not Hispanic or Latino</v>
      </c>
      <c r="V5" s="96" t="str">
        <f>IFERROR(VLOOKUP(Table1[[#This Row],[RespondentID]],'All Data'!$A:$CO,93,FALSE),"unknown")</f>
        <v>English</v>
      </c>
      <c r="W5" s="96" t="str">
        <f>IFERROR(VLOOKUP(Table1[[#This Row],[RespondentID]],'All Data'!$A:$CW,94,FALSE),"unknown")</f>
        <v>$20,000 to $34,999</v>
      </c>
      <c r="X5" s="96" t="str">
        <f>IFERROR(VLOOKUP(Table1[[#This Row],[RespondentID]],'All Data'!$A:$CW,95,FALSE),"unknown")</f>
        <v>Other (please specify)</v>
      </c>
      <c r="Y5" s="96" t="str">
        <f>IFERROR(VLOOKUP(Table1[[#This Row],[RespondentID]],'All Data'!$A:$CW,96,FALSE),"unknown")</f>
        <v>Retired</v>
      </c>
      <c r="Z5" s="96" t="str">
        <f>IFERROR(VLOOKUP(Table1[[#This Row],[RespondentID]],'All Data'!$A:$CW,97,FALSE),"unknown")</f>
        <v>Yes</v>
      </c>
      <c r="AA5" s="96" t="str">
        <f>IFERROR(VLOOKUP(Table1[[#This Row],[RespondentID]],'All Data'!$A:$CW,98,FALSE),"unknown")</f>
        <v>Medicare, Private/Commercial</v>
      </c>
      <c r="AB5" s="174" t="str">
        <f>IFERROR(VLOOKUP(Table1[[#This Row],[RespondentID]],'All Data'!$A:$CW,99,FALSE),"unknown")</f>
        <v>Yes</v>
      </c>
    </row>
    <row r="6" spans="1:28">
      <c r="A6">
        <v>114473145732</v>
      </c>
      <c r="D6" t="s">
        <v>66</v>
      </c>
      <c r="G6" t="s">
        <v>69</v>
      </c>
      <c r="M6" t="s">
        <v>75</v>
      </c>
      <c r="P6" s="96" t="str">
        <f>IFERROR(VLOOKUP(Table1[[#This Row],[RespondentID]],'All Data'!$A:$CO,87,FALSE),"unknown")</f>
        <v>Woman</v>
      </c>
      <c r="Q6" s="96" t="str">
        <f>IFERROR(VLOOKUP(Table1[[#This Row],[RespondentID]],'All Data'!$A:$CO,88,FALSE),"unknown")</f>
        <v>65+ years</v>
      </c>
      <c r="R6" s="96" t="str">
        <f>IFERROR(VLOOKUP(Table1[[#This Row],[RespondentID]],'All Data'!$A:$CO,89,FALSE),"unknown")</f>
        <v>Suffolk</v>
      </c>
      <c r="S6" s="96" t="str">
        <f>IFERROR(VLOOKUP(Table1[[#This Row],[RespondentID]],'All Data'!$A:$CO,90,FALSE),"unknown")</f>
        <v>Central Islip, 11722</v>
      </c>
      <c r="T6" s="96" t="str">
        <f>IFERROR(VLOOKUP(Table1[[#This Row],[RespondentID]],'All Data'!$A:$CO,91,FALSE),"unknown")</f>
        <v>White</v>
      </c>
      <c r="U6" s="96">
        <f>IFERROR(VLOOKUP(Table1[[#This Row],[RespondentID]],'All Data'!$A:$CO,92,FALSE),"unknown")</f>
        <v>0</v>
      </c>
      <c r="V6" s="96" t="str">
        <f>IFERROR(VLOOKUP(Table1[[#This Row],[RespondentID]],'All Data'!$A:$CO,93,FALSE),"unknown")</f>
        <v>English</v>
      </c>
      <c r="W6" s="96">
        <f>IFERROR(VLOOKUP(Table1[[#This Row],[RespondentID]],'All Data'!$A:$CW,94,FALSE),"unknown")</f>
        <v>0</v>
      </c>
      <c r="X6" s="96" t="str">
        <f>IFERROR(VLOOKUP(Table1[[#This Row],[RespondentID]],'All Data'!$A:$CW,95,FALSE),"unknown")</f>
        <v>College graduate</v>
      </c>
      <c r="Y6" s="96" t="str">
        <f>IFERROR(VLOOKUP(Table1[[#This Row],[RespondentID]],'All Data'!$A:$CW,96,FALSE),"unknown")</f>
        <v>Retired</v>
      </c>
      <c r="Z6" s="96" t="str">
        <f>IFERROR(VLOOKUP(Table1[[#This Row],[RespondentID]],'All Data'!$A:$CW,97,FALSE),"unknown")</f>
        <v>Yes</v>
      </c>
      <c r="AA6" s="96" t="str">
        <f>IFERROR(VLOOKUP(Table1[[#This Row],[RespondentID]],'All Data'!$A:$CW,98,FALSE),"unknown")</f>
        <v>Medicare</v>
      </c>
      <c r="AB6" s="174" t="str">
        <f>IFERROR(VLOOKUP(Table1[[#This Row],[RespondentID]],'All Data'!$A:$CW,99,FALSE),"unknown")</f>
        <v>Yes</v>
      </c>
    </row>
    <row r="7" spans="1:28">
      <c r="A7">
        <v>114469514108</v>
      </c>
      <c r="B7" t="s">
        <v>64</v>
      </c>
      <c r="D7" t="s">
        <v>66</v>
      </c>
      <c r="M7" t="s">
        <v>75</v>
      </c>
      <c r="P7" s="96" t="str">
        <f>IFERROR(VLOOKUP(Table1[[#This Row],[RespondentID]],'All Data'!$A:$CO,87,FALSE),"unknown")</f>
        <v>Non-binary / non-conforming</v>
      </c>
      <c r="Q7" s="96" t="str">
        <f>IFERROR(VLOOKUP(Table1[[#This Row],[RespondentID]],'All Data'!$A:$CO,88,FALSE),"unknown")</f>
        <v>18-24 years</v>
      </c>
      <c r="R7" s="96" t="str">
        <f>IFERROR(VLOOKUP(Table1[[#This Row],[RespondentID]],'All Data'!$A:$CO,89,FALSE),"unknown")</f>
        <v>Suffolk</v>
      </c>
      <c r="S7" s="96" t="str">
        <f>IFERROR(VLOOKUP(Table1[[#This Row],[RespondentID]],'All Data'!$A:$CO,90,FALSE),"unknown")</f>
        <v>East Hampton, 11937</v>
      </c>
      <c r="T7" s="96" t="str">
        <f>IFERROR(VLOOKUP(Table1[[#This Row],[RespondentID]],'All Data'!$A:$CO,91,FALSE),"unknown")</f>
        <v>White</v>
      </c>
      <c r="U7" s="96" t="str">
        <f>IFERROR(VLOOKUP(Table1[[#This Row],[RespondentID]],'All Data'!$A:$CO,92,FALSE),"unknown")</f>
        <v>Not Hispanic or Latino</v>
      </c>
      <c r="V7" s="96" t="str">
        <f>IFERROR(VLOOKUP(Table1[[#This Row],[RespondentID]],'All Data'!$A:$CO,93,FALSE),"unknown")</f>
        <v>English</v>
      </c>
      <c r="W7" s="96" t="str">
        <f>IFERROR(VLOOKUP(Table1[[#This Row],[RespondentID]],'All Data'!$A:$CW,94,FALSE),"unknown")</f>
        <v>Over $125,000</v>
      </c>
      <c r="X7" s="96" t="str">
        <f>IFERROR(VLOOKUP(Table1[[#This Row],[RespondentID]],'All Data'!$A:$CW,95,FALSE),"unknown")</f>
        <v>College graduate</v>
      </c>
      <c r="Y7" s="96" t="str">
        <f>IFERROR(VLOOKUP(Table1[[#This Row],[RespondentID]],'All Data'!$A:$CW,96,FALSE),"unknown")</f>
        <v>Employed for wages</v>
      </c>
      <c r="Z7" s="96" t="str">
        <f>IFERROR(VLOOKUP(Table1[[#This Row],[RespondentID]],'All Data'!$A:$CW,97,FALSE),"unknown")</f>
        <v>Yes</v>
      </c>
      <c r="AA7" s="96" t="str">
        <f>IFERROR(VLOOKUP(Table1[[#This Row],[RespondentID]],'All Data'!$A:$CW,98,FALSE),"unknown")</f>
        <v>Private/Commercial</v>
      </c>
      <c r="AB7" s="174" t="str">
        <f>IFERROR(VLOOKUP(Table1[[#This Row],[RespondentID]],'All Data'!$A:$CW,99,FALSE),"unknown")</f>
        <v>Yes</v>
      </c>
    </row>
    <row r="8" spans="1:28">
      <c r="A8">
        <v>114458255374</v>
      </c>
      <c r="B8" t="s">
        <v>64</v>
      </c>
      <c r="P8" s="96" t="str">
        <f>IFERROR(VLOOKUP(Table1[[#This Row],[RespondentID]],'All Data'!$A:$CO,87,FALSE),"unknown")</f>
        <v>Man</v>
      </c>
      <c r="Q8" s="96" t="str">
        <f>IFERROR(VLOOKUP(Table1[[#This Row],[RespondentID]],'All Data'!$A:$CO,88,FALSE),"unknown")</f>
        <v>55-64 years</v>
      </c>
      <c r="R8" s="96" t="str">
        <f>IFERROR(VLOOKUP(Table1[[#This Row],[RespondentID]],'All Data'!$A:$CO,89,FALSE),"unknown")</f>
        <v>Nassau</v>
      </c>
      <c r="S8" s="96" t="str">
        <f>IFERROR(VLOOKUP(Table1[[#This Row],[RespondentID]],'All Data'!$A:$CO,90,FALSE),"unknown")</f>
        <v>Valley Stream, 11580</v>
      </c>
      <c r="T8" s="96" t="str">
        <f>IFERROR(VLOOKUP(Table1[[#This Row],[RespondentID]],'All Data'!$A:$CO,91,FALSE),"unknown")</f>
        <v>White</v>
      </c>
      <c r="U8" s="96">
        <f>IFERROR(VLOOKUP(Table1[[#This Row],[RespondentID]],'All Data'!$A:$CO,92,FALSE),"unknown")</f>
        <v>0</v>
      </c>
      <c r="V8" s="96" t="str">
        <f>IFERROR(VLOOKUP(Table1[[#This Row],[RespondentID]],'All Data'!$A:$CO,93,FALSE),"unknown")</f>
        <v>English</v>
      </c>
      <c r="W8" s="96" t="str">
        <f>IFERROR(VLOOKUP(Table1[[#This Row],[RespondentID]],'All Data'!$A:$CW,94,FALSE),"unknown")</f>
        <v>Over $125,000</v>
      </c>
      <c r="X8" s="96" t="str">
        <f>IFERROR(VLOOKUP(Table1[[#This Row],[RespondentID]],'All Data'!$A:$CW,95,FALSE),"unknown")</f>
        <v>High school graduate</v>
      </c>
      <c r="Y8" s="96" t="str">
        <f>IFERROR(VLOOKUP(Table1[[#This Row],[RespondentID]],'All Data'!$A:$CW,96,FALSE),"unknown")</f>
        <v>Employed for wages</v>
      </c>
      <c r="Z8" s="96" t="str">
        <f>IFERROR(VLOOKUP(Table1[[#This Row],[RespondentID]],'All Data'!$A:$CW,97,FALSE),"unknown")</f>
        <v>Yes</v>
      </c>
      <c r="AA8" s="96" t="str">
        <f>IFERROR(VLOOKUP(Table1[[#This Row],[RespondentID]],'All Data'!$A:$CW,98,FALSE),"unknown")</f>
        <v>Private/Commercial</v>
      </c>
      <c r="AB8" s="174" t="str">
        <f>IFERROR(VLOOKUP(Table1[[#This Row],[RespondentID]],'All Data'!$A:$CW,99,FALSE),"unknown")</f>
        <v>Yes</v>
      </c>
    </row>
    <row r="9" spans="1:28">
      <c r="A9">
        <v>114458252368</v>
      </c>
      <c r="B9" t="s">
        <v>64</v>
      </c>
      <c r="G9" t="s">
        <v>69</v>
      </c>
      <c r="P9" s="96" t="str">
        <f>IFERROR(VLOOKUP(Table1[[#This Row],[RespondentID]],'All Data'!$A:$CO,87,FALSE),"unknown")</f>
        <v>Man</v>
      </c>
      <c r="Q9" s="96" t="str">
        <f>IFERROR(VLOOKUP(Table1[[#This Row],[RespondentID]],'All Data'!$A:$CO,88,FALSE),"unknown")</f>
        <v>65+ years</v>
      </c>
      <c r="R9" s="96" t="str">
        <f>IFERROR(VLOOKUP(Table1[[#This Row],[RespondentID]],'All Data'!$A:$CO,89,FALSE),"unknown")</f>
        <v>Queens</v>
      </c>
      <c r="S9" s="96">
        <f>IFERROR(VLOOKUP(Table1[[#This Row],[RespondentID]],'All Data'!$A:$CO,90,FALSE),"unknown")</f>
        <v>11429</v>
      </c>
      <c r="T9" s="96" t="str">
        <f>IFERROR(VLOOKUP(Table1[[#This Row],[RespondentID]],'All Data'!$A:$CO,91,FALSE),"unknown")</f>
        <v>Black or African American</v>
      </c>
      <c r="U9" s="96">
        <f>IFERROR(VLOOKUP(Table1[[#This Row],[RespondentID]],'All Data'!$A:$CO,92,FALSE),"unknown")</f>
        <v>0</v>
      </c>
      <c r="V9" s="96">
        <f>IFERROR(VLOOKUP(Table1[[#This Row],[RespondentID]],'All Data'!$A:$CO,93,FALSE),"unknown")</f>
        <v>0</v>
      </c>
      <c r="W9" s="96">
        <f>IFERROR(VLOOKUP(Table1[[#This Row],[RespondentID]],'All Data'!$A:$CW,94,FALSE),"unknown")</f>
        <v>0</v>
      </c>
      <c r="X9" s="96">
        <f>IFERROR(VLOOKUP(Table1[[#This Row],[RespondentID]],'All Data'!$A:$CW,95,FALSE),"unknown")</f>
        <v>0</v>
      </c>
      <c r="Y9" s="96">
        <f>IFERROR(VLOOKUP(Table1[[#This Row],[RespondentID]],'All Data'!$A:$CW,96,FALSE),"unknown")</f>
        <v>0</v>
      </c>
      <c r="Z9" s="96" t="str">
        <f>IFERROR(VLOOKUP(Table1[[#This Row],[RespondentID]],'All Data'!$A:$CW,97,FALSE),"unknown")</f>
        <v>Yes</v>
      </c>
      <c r="AA9" s="96" t="str">
        <f>IFERROR(VLOOKUP(Table1[[#This Row],[RespondentID]],'All Data'!$A:$CW,98,FALSE),"unknown")</f>
        <v>Medicare</v>
      </c>
      <c r="AB9" s="174">
        <f>IFERROR(VLOOKUP(Table1[[#This Row],[RespondentID]],'All Data'!$A:$CW,99,FALSE),"unknown")</f>
        <v>0</v>
      </c>
    </row>
    <row r="10" spans="1:28">
      <c r="A10">
        <v>114458248415</v>
      </c>
      <c r="B10" t="s">
        <v>64</v>
      </c>
      <c r="D10" t="s">
        <v>66</v>
      </c>
      <c r="E10" t="s">
        <v>67</v>
      </c>
      <c r="F10" t="s">
        <v>68</v>
      </c>
      <c r="G10" t="s">
        <v>69</v>
      </c>
      <c r="M10" t="s">
        <v>75</v>
      </c>
      <c r="P10" s="96" t="str">
        <f>IFERROR(VLOOKUP(Table1[[#This Row],[RespondentID]],'All Data'!$A:$CO,87,FALSE),"unknown")</f>
        <v>Woman</v>
      </c>
      <c r="Q10" s="96" t="str">
        <f>IFERROR(VLOOKUP(Table1[[#This Row],[RespondentID]],'All Data'!$A:$CO,88,FALSE),"unknown")</f>
        <v>25-34 years</v>
      </c>
      <c r="R10" s="96" t="str">
        <f>IFERROR(VLOOKUP(Table1[[#This Row],[RespondentID]],'All Data'!$A:$CO,89,FALSE),"unknown")</f>
        <v>Nassau</v>
      </c>
      <c r="S10" s="96" t="str">
        <f>IFERROR(VLOOKUP(Table1[[#This Row],[RespondentID]],'All Data'!$A:$CO,90,FALSE),"unknown")</f>
        <v>Valley Stream, 11580</v>
      </c>
      <c r="T10" s="96" t="str">
        <f>IFERROR(VLOOKUP(Table1[[#This Row],[RespondentID]],'All Data'!$A:$CO,91,FALSE),"unknown")</f>
        <v>Asian</v>
      </c>
      <c r="U10" s="96" t="str">
        <f>IFERROR(VLOOKUP(Table1[[#This Row],[RespondentID]],'All Data'!$A:$CO,92,FALSE),"unknown")</f>
        <v>Not Hispanic or Latino</v>
      </c>
      <c r="V10" s="96" t="str">
        <f>IFERROR(VLOOKUP(Table1[[#This Row],[RespondentID]],'All Data'!$A:$CO,93,FALSE),"unknown")</f>
        <v>English</v>
      </c>
      <c r="W10" s="96" t="str">
        <f>IFERROR(VLOOKUP(Table1[[#This Row],[RespondentID]],'All Data'!$A:$CW,94,FALSE),"unknown")</f>
        <v>$75,000 to $125,000</v>
      </c>
      <c r="X10" s="96" t="str">
        <f>IFERROR(VLOOKUP(Table1[[#This Row],[RespondentID]],'All Data'!$A:$CW,95,FALSE),"unknown")</f>
        <v>Graduate school</v>
      </c>
      <c r="Y10" s="96" t="str">
        <f>IFERROR(VLOOKUP(Table1[[#This Row],[RespondentID]],'All Data'!$A:$CW,96,FALSE),"unknown")</f>
        <v>Retired</v>
      </c>
      <c r="Z10" s="96" t="str">
        <f>IFERROR(VLOOKUP(Table1[[#This Row],[RespondentID]],'All Data'!$A:$CW,97,FALSE),"unknown")</f>
        <v>No</v>
      </c>
      <c r="AA10" s="96" t="str">
        <f>IFERROR(VLOOKUP(Table1[[#This Row],[RespondentID]],'All Data'!$A:$CW,98,FALSE),"unknown")</f>
        <v>No Insurance</v>
      </c>
      <c r="AB10" s="174" t="str">
        <f>IFERROR(VLOOKUP(Table1[[#This Row],[RespondentID]],'All Data'!$A:$CW,99,FALSE),"unknown")</f>
        <v>Yes</v>
      </c>
    </row>
    <row r="11" spans="1:28">
      <c r="A11">
        <v>114458245069</v>
      </c>
      <c r="B11" t="s">
        <v>64</v>
      </c>
      <c r="P11" s="96" t="str">
        <f>IFERROR(VLOOKUP(Table1[[#This Row],[RespondentID]],'All Data'!$A:$CO,87,FALSE),"unknown")</f>
        <v>Woman</v>
      </c>
      <c r="Q11" s="96" t="str">
        <f>IFERROR(VLOOKUP(Table1[[#This Row],[RespondentID]],'All Data'!$A:$CO,88,FALSE),"unknown")</f>
        <v>45-54 years</v>
      </c>
      <c r="R11" s="96" t="str">
        <f>IFERROR(VLOOKUP(Table1[[#This Row],[RespondentID]],'All Data'!$A:$CO,89,FALSE),"unknown")</f>
        <v>Nassau</v>
      </c>
      <c r="S11" s="96" t="str">
        <f>IFERROR(VLOOKUP(Table1[[#This Row],[RespondentID]],'All Data'!$A:$CO,90,FALSE),"unknown")</f>
        <v>Valley Stream, 11581</v>
      </c>
      <c r="T11" s="96">
        <f>IFERROR(VLOOKUP(Table1[[#This Row],[RespondentID]],'All Data'!$A:$CO,91,FALSE),"unknown")</f>
        <v>0</v>
      </c>
      <c r="U11" s="96" t="str">
        <f>IFERROR(VLOOKUP(Table1[[#This Row],[RespondentID]],'All Data'!$A:$CO,92,FALSE),"unknown")</f>
        <v>Hispanic or Latino</v>
      </c>
      <c r="V11" s="96" t="str">
        <f>IFERROR(VLOOKUP(Table1[[#This Row],[RespondentID]],'All Data'!$A:$CO,93,FALSE),"unknown")</f>
        <v>Spanish, Chinese</v>
      </c>
      <c r="W11" s="96" t="str">
        <f>IFERROR(VLOOKUP(Table1[[#This Row],[RespondentID]],'All Data'!$A:$CW,94,FALSE),"unknown")</f>
        <v>$0-$19,999</v>
      </c>
      <c r="X11" s="96" t="str">
        <f>IFERROR(VLOOKUP(Table1[[#This Row],[RespondentID]],'All Data'!$A:$CW,95,FALSE),"unknown")</f>
        <v>High school graduate</v>
      </c>
      <c r="Y11" s="96" t="str">
        <f>IFERROR(VLOOKUP(Table1[[#This Row],[RespondentID]],'All Data'!$A:$CW,96,FALSE),"unknown")</f>
        <v>Self-employed</v>
      </c>
      <c r="Z11" s="96" t="str">
        <f>IFERROR(VLOOKUP(Table1[[#This Row],[RespondentID]],'All Data'!$A:$CW,97,FALSE),"unknown")</f>
        <v>Yes</v>
      </c>
      <c r="AA11" s="96" t="str">
        <f>IFERROR(VLOOKUP(Table1[[#This Row],[RespondentID]],'All Data'!$A:$CW,98,FALSE),"unknown")</f>
        <v>Private/Commercial</v>
      </c>
      <c r="AB11" s="174" t="str">
        <f>IFERROR(VLOOKUP(Table1[[#This Row],[RespondentID]],'All Data'!$A:$CW,99,FALSE),"unknown")</f>
        <v>Yes</v>
      </c>
    </row>
    <row r="12" spans="1:28">
      <c r="A12">
        <v>114458241810</v>
      </c>
      <c r="B12" t="s">
        <v>64</v>
      </c>
      <c r="K12" t="s">
        <v>73</v>
      </c>
      <c r="M12" t="s">
        <v>75</v>
      </c>
      <c r="P12" s="96" t="str">
        <f>IFERROR(VLOOKUP(Table1[[#This Row],[RespondentID]],'All Data'!$A:$CO,87,FALSE),"unknown")</f>
        <v>Man</v>
      </c>
      <c r="Q12" s="96" t="str">
        <f>IFERROR(VLOOKUP(Table1[[#This Row],[RespondentID]],'All Data'!$A:$CO,88,FALSE),"unknown")</f>
        <v>65+ years</v>
      </c>
      <c r="R12" s="96" t="str">
        <f>IFERROR(VLOOKUP(Table1[[#This Row],[RespondentID]],'All Data'!$A:$CO,89,FALSE),"unknown")</f>
        <v>Nassau</v>
      </c>
      <c r="S12" s="96" t="str">
        <f>IFERROR(VLOOKUP(Table1[[#This Row],[RespondentID]],'All Data'!$A:$CO,90,FALSE),"unknown")</f>
        <v>Floral Park, 11001</v>
      </c>
      <c r="T12" s="96" t="str">
        <f>IFERROR(VLOOKUP(Table1[[#This Row],[RespondentID]],'All Data'!$A:$CO,91,FALSE),"unknown")</f>
        <v>White</v>
      </c>
      <c r="U12" s="96">
        <f>IFERROR(VLOOKUP(Table1[[#This Row],[RespondentID]],'All Data'!$A:$CO,92,FALSE),"unknown")</f>
        <v>0</v>
      </c>
      <c r="V12" s="96" t="str">
        <f>IFERROR(VLOOKUP(Table1[[#This Row],[RespondentID]],'All Data'!$A:$CO,93,FALSE),"unknown")</f>
        <v>English</v>
      </c>
      <c r="W12" s="96" t="str">
        <f>IFERROR(VLOOKUP(Table1[[#This Row],[RespondentID]],'All Data'!$A:$CW,94,FALSE),"unknown")</f>
        <v>$50,000 to $74,999</v>
      </c>
      <c r="X12" s="96" t="str">
        <f>IFERROR(VLOOKUP(Table1[[#This Row],[RespondentID]],'All Data'!$A:$CW,95,FALSE),"unknown")</f>
        <v>Some college</v>
      </c>
      <c r="Y12" s="96" t="str">
        <f>IFERROR(VLOOKUP(Table1[[#This Row],[RespondentID]],'All Data'!$A:$CW,96,FALSE),"unknown")</f>
        <v>Retired</v>
      </c>
      <c r="Z12" s="96" t="str">
        <f>IFERROR(VLOOKUP(Table1[[#This Row],[RespondentID]],'All Data'!$A:$CW,97,FALSE),"unknown")</f>
        <v>Yes</v>
      </c>
      <c r="AA12" s="96" t="str">
        <f>IFERROR(VLOOKUP(Table1[[#This Row],[RespondentID]],'All Data'!$A:$CW,98,FALSE),"unknown")</f>
        <v>Medicare</v>
      </c>
      <c r="AB12" s="174" t="str">
        <f>IFERROR(VLOOKUP(Table1[[#This Row],[RespondentID]],'All Data'!$A:$CW,99,FALSE),"unknown")</f>
        <v>Yes</v>
      </c>
    </row>
    <row r="13" spans="1:28">
      <c r="A13">
        <v>114458236454</v>
      </c>
      <c r="B13" t="s">
        <v>64</v>
      </c>
      <c r="P13" s="96" t="str">
        <f>IFERROR(VLOOKUP(Table1[[#This Row],[RespondentID]],'All Data'!$A:$CO,87,FALSE),"unknown")</f>
        <v>Woman</v>
      </c>
      <c r="Q13" s="96" t="str">
        <f>IFERROR(VLOOKUP(Table1[[#This Row],[RespondentID]],'All Data'!$A:$CO,88,FALSE),"unknown")</f>
        <v>65+ years</v>
      </c>
      <c r="R13" s="96" t="str">
        <f>IFERROR(VLOOKUP(Table1[[#This Row],[RespondentID]],'All Data'!$A:$CO,89,FALSE),"unknown")</f>
        <v>Nassau</v>
      </c>
      <c r="S13" s="96" t="str">
        <f>IFERROR(VLOOKUP(Table1[[#This Row],[RespondentID]],'All Data'!$A:$CO,90,FALSE),"unknown")</f>
        <v>Floral Park, 11001</v>
      </c>
      <c r="T13" s="96" t="str">
        <f>IFERROR(VLOOKUP(Table1[[#This Row],[RespondentID]],'All Data'!$A:$CO,91,FALSE),"unknown")</f>
        <v>White</v>
      </c>
      <c r="U13" s="96" t="str">
        <f>IFERROR(VLOOKUP(Table1[[#This Row],[RespondentID]],'All Data'!$A:$CO,92,FALSE),"unknown")</f>
        <v>Not Hispanic or Latino</v>
      </c>
      <c r="V13" s="96" t="str">
        <f>IFERROR(VLOOKUP(Table1[[#This Row],[RespondentID]],'All Data'!$A:$CO,93,FALSE),"unknown")</f>
        <v>English</v>
      </c>
      <c r="W13" s="96" t="str">
        <f>IFERROR(VLOOKUP(Table1[[#This Row],[RespondentID]],'All Data'!$A:$CW,94,FALSE),"unknown")</f>
        <v>$20,000 to $34,999</v>
      </c>
      <c r="X13" s="96" t="str">
        <f>IFERROR(VLOOKUP(Table1[[#This Row],[RespondentID]],'All Data'!$A:$CW,95,FALSE),"unknown")</f>
        <v>High school graduate</v>
      </c>
      <c r="Y13" s="96" t="str">
        <f>IFERROR(VLOOKUP(Table1[[#This Row],[RespondentID]],'All Data'!$A:$CW,96,FALSE),"unknown")</f>
        <v>Retired</v>
      </c>
      <c r="Z13" s="96" t="str">
        <f>IFERROR(VLOOKUP(Table1[[#This Row],[RespondentID]],'All Data'!$A:$CW,97,FALSE),"unknown")</f>
        <v>Yes</v>
      </c>
      <c r="AA13" s="96">
        <f>IFERROR(VLOOKUP(Table1[[#This Row],[RespondentID]],'All Data'!$A:$CW,98,FALSE),"unknown")</f>
        <v>0</v>
      </c>
      <c r="AB13" s="174" t="str">
        <f>IFERROR(VLOOKUP(Table1[[#This Row],[RespondentID]],'All Data'!$A:$CW,99,FALSE),"unknown")</f>
        <v>Yes</v>
      </c>
    </row>
    <row r="14" spans="1:28">
      <c r="A14">
        <v>114458233872</v>
      </c>
      <c r="B14" t="s">
        <v>64</v>
      </c>
      <c r="F14" t="s">
        <v>68</v>
      </c>
      <c r="P14" s="96" t="str">
        <f>IFERROR(VLOOKUP(Table1[[#This Row],[RespondentID]],'All Data'!$A:$CO,87,FALSE),"unknown")</f>
        <v>Woman</v>
      </c>
      <c r="Q14" s="96" t="str">
        <f>IFERROR(VLOOKUP(Table1[[#This Row],[RespondentID]],'All Data'!$A:$CO,88,FALSE),"unknown")</f>
        <v>65+ years</v>
      </c>
      <c r="R14" s="96" t="str">
        <f>IFERROR(VLOOKUP(Table1[[#This Row],[RespondentID]],'All Data'!$A:$CO,89,FALSE),"unknown")</f>
        <v>Nassau</v>
      </c>
      <c r="S14" s="96" t="str">
        <f>IFERROR(VLOOKUP(Table1[[#This Row],[RespondentID]],'All Data'!$A:$CO,90,FALSE),"unknown")</f>
        <v>Floral Park, 11001</v>
      </c>
      <c r="T14" s="96" t="str">
        <f>IFERROR(VLOOKUP(Table1[[#This Row],[RespondentID]],'All Data'!$A:$CO,91,FALSE),"unknown")</f>
        <v>White</v>
      </c>
      <c r="U14" s="96" t="str">
        <f>IFERROR(VLOOKUP(Table1[[#This Row],[RespondentID]],'All Data'!$A:$CO,92,FALSE),"unknown")</f>
        <v>Not Hispanic or Latino</v>
      </c>
      <c r="V14" s="96" t="str">
        <f>IFERROR(VLOOKUP(Table1[[#This Row],[RespondentID]],'All Data'!$A:$CO,93,FALSE),"unknown")</f>
        <v>English</v>
      </c>
      <c r="W14" s="96" t="str">
        <f>IFERROR(VLOOKUP(Table1[[#This Row],[RespondentID]],'All Data'!$A:$CW,94,FALSE),"unknown")</f>
        <v>Over $125,000</v>
      </c>
      <c r="X14" s="96" t="str">
        <f>IFERROR(VLOOKUP(Table1[[#This Row],[RespondentID]],'All Data'!$A:$CW,95,FALSE),"unknown")</f>
        <v>Graduate school</v>
      </c>
      <c r="Y14" s="96" t="str">
        <f>IFERROR(VLOOKUP(Table1[[#This Row],[RespondentID]],'All Data'!$A:$CW,96,FALSE),"unknown")</f>
        <v>Retired</v>
      </c>
      <c r="Z14" s="96" t="str">
        <f>IFERROR(VLOOKUP(Table1[[#This Row],[RespondentID]],'All Data'!$A:$CW,97,FALSE),"unknown")</f>
        <v>Yes</v>
      </c>
      <c r="AA14" s="96" t="str">
        <f>IFERROR(VLOOKUP(Table1[[#This Row],[RespondentID]],'All Data'!$A:$CW,98,FALSE),"unknown")</f>
        <v>Medicare</v>
      </c>
      <c r="AB14" s="174" t="str">
        <f>IFERROR(VLOOKUP(Table1[[#This Row],[RespondentID]],'All Data'!$A:$CW,99,FALSE),"unknown")</f>
        <v>No</v>
      </c>
    </row>
    <row r="15" spans="1:28">
      <c r="A15">
        <v>114458231369</v>
      </c>
      <c r="B15" t="s">
        <v>64</v>
      </c>
      <c r="E15" t="s">
        <v>67</v>
      </c>
      <c r="F15" t="s">
        <v>68</v>
      </c>
      <c r="M15" t="s">
        <v>75</v>
      </c>
      <c r="P15" s="96" t="str">
        <f>IFERROR(VLOOKUP(Table1[[#This Row],[RespondentID]],'All Data'!$A:$CO,87,FALSE),"unknown")</f>
        <v>Woman</v>
      </c>
      <c r="Q15" s="96" t="str">
        <f>IFERROR(VLOOKUP(Table1[[#This Row],[RespondentID]],'All Data'!$A:$CO,88,FALSE),"unknown")</f>
        <v>55-64 years</v>
      </c>
      <c r="R15" s="96" t="str">
        <f>IFERROR(VLOOKUP(Table1[[#This Row],[RespondentID]],'All Data'!$A:$CO,89,FALSE),"unknown")</f>
        <v>Nassau</v>
      </c>
      <c r="S15" s="96" t="str">
        <f>IFERROR(VLOOKUP(Table1[[#This Row],[RespondentID]],'All Data'!$A:$CO,90,FALSE),"unknown")</f>
        <v>Floral Park, 11001</v>
      </c>
      <c r="T15" s="96" t="str">
        <f>IFERROR(VLOOKUP(Table1[[#This Row],[RespondentID]],'All Data'!$A:$CO,91,FALSE),"unknown")</f>
        <v>White</v>
      </c>
      <c r="U15" s="96" t="str">
        <f>IFERROR(VLOOKUP(Table1[[#This Row],[RespondentID]],'All Data'!$A:$CO,92,FALSE),"unknown")</f>
        <v>Not Hispanic or Latino</v>
      </c>
      <c r="V15" s="96" t="str">
        <f>IFERROR(VLOOKUP(Table1[[#This Row],[RespondentID]],'All Data'!$A:$CO,93,FALSE),"unknown")</f>
        <v>English</v>
      </c>
      <c r="W15" s="96">
        <f>IFERROR(VLOOKUP(Table1[[#This Row],[RespondentID]],'All Data'!$A:$CW,94,FALSE),"unknown")</f>
        <v>0</v>
      </c>
      <c r="X15" s="96" t="str">
        <f>IFERROR(VLOOKUP(Table1[[#This Row],[RespondentID]],'All Data'!$A:$CW,95,FALSE),"unknown")</f>
        <v>College graduate</v>
      </c>
      <c r="Y15" s="96" t="str">
        <f>IFERROR(VLOOKUP(Table1[[#This Row],[RespondentID]],'All Data'!$A:$CW,96,FALSE),"unknown")</f>
        <v>Retired</v>
      </c>
      <c r="Z15" s="96" t="str">
        <f>IFERROR(VLOOKUP(Table1[[#This Row],[RespondentID]],'All Data'!$A:$CW,97,FALSE),"unknown")</f>
        <v>Yes</v>
      </c>
      <c r="AA15" s="96" t="str">
        <f>IFERROR(VLOOKUP(Table1[[#This Row],[RespondentID]],'All Data'!$A:$CW,98,FALSE),"unknown")</f>
        <v>Private/Commercial</v>
      </c>
      <c r="AB15" s="174" t="str">
        <f>IFERROR(VLOOKUP(Table1[[#This Row],[RespondentID]],'All Data'!$A:$CW,99,FALSE),"unknown")</f>
        <v>Yes</v>
      </c>
    </row>
    <row r="16" spans="1:28">
      <c r="A16">
        <v>114458228376</v>
      </c>
      <c r="B16" t="s">
        <v>64</v>
      </c>
      <c r="C16" t="s">
        <v>65</v>
      </c>
      <c r="D16" t="s">
        <v>66</v>
      </c>
      <c r="M16" t="s">
        <v>75</v>
      </c>
      <c r="P16" s="96" t="str">
        <f>IFERROR(VLOOKUP(Table1[[#This Row],[RespondentID]],'All Data'!$A:$CO,87,FALSE),"unknown")</f>
        <v>Woman</v>
      </c>
      <c r="Q16" s="96" t="str">
        <f>IFERROR(VLOOKUP(Table1[[#This Row],[RespondentID]],'All Data'!$A:$CO,88,FALSE),"unknown")</f>
        <v>55-64 years</v>
      </c>
      <c r="R16" s="96" t="str">
        <f>IFERROR(VLOOKUP(Table1[[#This Row],[RespondentID]],'All Data'!$A:$CO,89,FALSE),"unknown")</f>
        <v>Queens</v>
      </c>
      <c r="S16" s="96">
        <f>IFERROR(VLOOKUP(Table1[[#This Row],[RespondentID]],'All Data'!$A:$CO,90,FALSE),"unknown")</f>
        <v>11427</v>
      </c>
      <c r="T16" s="96">
        <f>IFERROR(VLOOKUP(Table1[[#This Row],[RespondentID]],'All Data'!$A:$CO,91,FALSE),"unknown")</f>
        <v>0</v>
      </c>
      <c r="U16" s="96">
        <f>IFERROR(VLOOKUP(Table1[[#This Row],[RespondentID]],'All Data'!$A:$CO,92,FALSE),"unknown")</f>
        <v>0</v>
      </c>
      <c r="V16" s="96">
        <f>IFERROR(VLOOKUP(Table1[[#This Row],[RespondentID]],'All Data'!$A:$CO,93,FALSE),"unknown")</f>
        <v>0</v>
      </c>
      <c r="W16" s="96">
        <f>IFERROR(VLOOKUP(Table1[[#This Row],[RespondentID]],'All Data'!$A:$CW,94,FALSE),"unknown")</f>
        <v>0</v>
      </c>
      <c r="X16" s="96">
        <f>IFERROR(VLOOKUP(Table1[[#This Row],[RespondentID]],'All Data'!$A:$CW,95,FALSE),"unknown")</f>
        <v>0</v>
      </c>
      <c r="Y16" s="96">
        <f>IFERROR(VLOOKUP(Table1[[#This Row],[RespondentID]],'All Data'!$A:$CW,96,FALSE),"unknown")</f>
        <v>0</v>
      </c>
      <c r="Z16" s="96" t="str">
        <f>IFERROR(VLOOKUP(Table1[[#This Row],[RespondentID]],'All Data'!$A:$CW,97,FALSE),"unknown")</f>
        <v>Yes</v>
      </c>
      <c r="AA16" s="96" t="str">
        <f>IFERROR(VLOOKUP(Table1[[#This Row],[RespondentID]],'All Data'!$A:$CW,98,FALSE),"unknown")</f>
        <v>Private/Commercial</v>
      </c>
      <c r="AB16" s="174" t="str">
        <f>IFERROR(VLOOKUP(Table1[[#This Row],[RespondentID]],'All Data'!$A:$CW,99,FALSE),"unknown")</f>
        <v>Yes</v>
      </c>
    </row>
    <row r="17" spans="1:28">
      <c r="A17">
        <v>114458224775</v>
      </c>
      <c r="B17" t="s">
        <v>64</v>
      </c>
      <c r="E17" t="s">
        <v>67</v>
      </c>
      <c r="M17" t="s">
        <v>75</v>
      </c>
      <c r="P17" s="96" t="str">
        <f>IFERROR(VLOOKUP(Table1[[#This Row],[RespondentID]],'All Data'!$A:$CO,87,FALSE),"unknown")</f>
        <v>Man</v>
      </c>
      <c r="Q17" s="96" t="str">
        <f>IFERROR(VLOOKUP(Table1[[#This Row],[RespondentID]],'All Data'!$A:$CO,88,FALSE),"unknown")</f>
        <v>65+ years</v>
      </c>
      <c r="R17" s="96" t="str">
        <f>IFERROR(VLOOKUP(Table1[[#This Row],[RespondentID]],'All Data'!$A:$CO,89,FALSE),"unknown")</f>
        <v>Nassau</v>
      </c>
      <c r="S17" s="96" t="str">
        <f>IFERROR(VLOOKUP(Table1[[#This Row],[RespondentID]],'All Data'!$A:$CO,90,FALSE),"unknown")</f>
        <v>Floral Park, 11001</v>
      </c>
      <c r="T17" s="96" t="str">
        <f>IFERROR(VLOOKUP(Table1[[#This Row],[RespondentID]],'All Data'!$A:$CO,91,FALSE),"unknown")</f>
        <v>White</v>
      </c>
      <c r="U17" s="96">
        <f>IFERROR(VLOOKUP(Table1[[#This Row],[RespondentID]],'All Data'!$A:$CO,92,FALSE),"unknown")</f>
        <v>0</v>
      </c>
      <c r="V17" s="96" t="str">
        <f>IFERROR(VLOOKUP(Table1[[#This Row],[RespondentID]],'All Data'!$A:$CO,93,FALSE),"unknown")</f>
        <v>English</v>
      </c>
      <c r="W17" s="96" t="str">
        <f>IFERROR(VLOOKUP(Table1[[#This Row],[RespondentID]],'All Data'!$A:$CW,94,FALSE),"unknown")</f>
        <v>$75,000 to $125,000</v>
      </c>
      <c r="X17" s="96" t="str">
        <f>IFERROR(VLOOKUP(Table1[[#This Row],[RespondentID]],'All Data'!$A:$CW,95,FALSE),"unknown")</f>
        <v>Graduate school</v>
      </c>
      <c r="Y17" s="96" t="str">
        <f>IFERROR(VLOOKUP(Table1[[#This Row],[RespondentID]],'All Data'!$A:$CW,96,FALSE),"unknown")</f>
        <v>Retired</v>
      </c>
      <c r="Z17" s="96" t="str">
        <f>IFERROR(VLOOKUP(Table1[[#This Row],[RespondentID]],'All Data'!$A:$CW,97,FALSE),"unknown")</f>
        <v>Yes</v>
      </c>
      <c r="AA17" s="96" t="str">
        <f>IFERROR(VLOOKUP(Table1[[#This Row],[RespondentID]],'All Data'!$A:$CW,98,FALSE),"unknown")</f>
        <v>Medicare</v>
      </c>
      <c r="AB17" s="174" t="str">
        <f>IFERROR(VLOOKUP(Table1[[#This Row],[RespondentID]],'All Data'!$A:$CW,99,FALSE),"unknown")</f>
        <v>Yes</v>
      </c>
    </row>
    <row r="18" spans="1:28">
      <c r="A18">
        <v>114458221954</v>
      </c>
      <c r="B18" t="s">
        <v>64</v>
      </c>
      <c r="I18" t="s">
        <v>71</v>
      </c>
      <c r="P18" s="96" t="str">
        <f>IFERROR(VLOOKUP(Table1[[#This Row],[RespondentID]],'All Data'!$A:$CO,87,FALSE),"unknown")</f>
        <v>Man</v>
      </c>
      <c r="Q18" s="96" t="str">
        <f>IFERROR(VLOOKUP(Table1[[#This Row],[RespondentID]],'All Data'!$A:$CO,88,FALSE),"unknown")</f>
        <v>65+ years</v>
      </c>
      <c r="R18" s="96" t="str">
        <f>IFERROR(VLOOKUP(Table1[[#This Row],[RespondentID]],'All Data'!$A:$CO,89,FALSE),"unknown")</f>
        <v>Suffolk</v>
      </c>
      <c r="S18" s="96" t="str">
        <f>IFERROR(VLOOKUP(Table1[[#This Row],[RespondentID]],'All Data'!$A:$CO,90,FALSE),"unknown")</f>
        <v>Huntington, 11743</v>
      </c>
      <c r="T18" s="96" t="str">
        <f>IFERROR(VLOOKUP(Table1[[#This Row],[RespondentID]],'All Data'!$A:$CO,91,FALSE),"unknown")</f>
        <v>White</v>
      </c>
      <c r="U18" s="96">
        <f>IFERROR(VLOOKUP(Table1[[#This Row],[RespondentID]],'All Data'!$A:$CO,92,FALSE),"unknown")</f>
        <v>0</v>
      </c>
      <c r="V18" s="96">
        <f>IFERROR(VLOOKUP(Table1[[#This Row],[RespondentID]],'All Data'!$A:$CO,93,FALSE),"unknown")</f>
        <v>0</v>
      </c>
      <c r="W18" s="96">
        <f>IFERROR(VLOOKUP(Table1[[#This Row],[RespondentID]],'All Data'!$A:$CW,94,FALSE),"unknown")</f>
        <v>0</v>
      </c>
      <c r="X18" s="96" t="str">
        <f>IFERROR(VLOOKUP(Table1[[#This Row],[RespondentID]],'All Data'!$A:$CW,95,FALSE),"unknown")</f>
        <v>College graduate</v>
      </c>
      <c r="Y18" s="96" t="str">
        <f>IFERROR(VLOOKUP(Table1[[#This Row],[RespondentID]],'All Data'!$A:$CW,96,FALSE),"unknown")</f>
        <v>Employed for wages</v>
      </c>
      <c r="Z18" s="96">
        <f>IFERROR(VLOOKUP(Table1[[#This Row],[RespondentID]],'All Data'!$A:$CW,97,FALSE),"unknown")</f>
        <v>0</v>
      </c>
      <c r="AA18" s="96">
        <f>IFERROR(VLOOKUP(Table1[[#This Row],[RespondentID]],'All Data'!$A:$CW,98,FALSE),"unknown")</f>
        <v>0</v>
      </c>
      <c r="AB18" s="174">
        <f>IFERROR(VLOOKUP(Table1[[#This Row],[RespondentID]],'All Data'!$A:$CW,99,FALSE),"unknown")</f>
        <v>0</v>
      </c>
    </row>
    <row r="19" spans="1:28">
      <c r="A19">
        <v>114458219637</v>
      </c>
      <c r="B19" t="s">
        <v>64</v>
      </c>
      <c r="I19" t="s">
        <v>71</v>
      </c>
      <c r="P19" s="96" t="str">
        <f>IFERROR(VLOOKUP(Table1[[#This Row],[RespondentID]],'All Data'!$A:$CO,87,FALSE),"unknown")</f>
        <v>Woman</v>
      </c>
      <c r="Q19" s="96" t="str">
        <f>IFERROR(VLOOKUP(Table1[[#This Row],[RespondentID]],'All Data'!$A:$CO,88,FALSE),"unknown")</f>
        <v>55-64 years</v>
      </c>
      <c r="R19" s="96" t="str">
        <f>IFERROR(VLOOKUP(Table1[[#This Row],[RespondentID]],'All Data'!$A:$CO,89,FALSE),"unknown")</f>
        <v>Suffolk</v>
      </c>
      <c r="S19" s="96" t="str">
        <f>IFERROR(VLOOKUP(Table1[[#This Row],[RespondentID]],'All Data'!$A:$CO,90,FALSE),"unknown")</f>
        <v>Huntington, 11743</v>
      </c>
      <c r="T19" s="96" t="str">
        <f>IFERROR(VLOOKUP(Table1[[#This Row],[RespondentID]],'All Data'!$A:$CO,91,FALSE),"unknown")</f>
        <v>White</v>
      </c>
      <c r="U19" s="96">
        <f>IFERROR(VLOOKUP(Table1[[#This Row],[RespondentID]],'All Data'!$A:$CO,92,FALSE),"unknown")</f>
        <v>0</v>
      </c>
      <c r="V19" s="96">
        <f>IFERROR(VLOOKUP(Table1[[#This Row],[RespondentID]],'All Data'!$A:$CO,93,FALSE),"unknown")</f>
        <v>0</v>
      </c>
      <c r="W19" s="96" t="str">
        <f>IFERROR(VLOOKUP(Table1[[#This Row],[RespondentID]],'All Data'!$A:$CW,94,FALSE),"unknown")</f>
        <v>$75,000 to $125,000</v>
      </c>
      <c r="X19" s="96" t="str">
        <f>IFERROR(VLOOKUP(Table1[[#This Row],[RespondentID]],'All Data'!$A:$CW,95,FALSE),"unknown")</f>
        <v>College graduate</v>
      </c>
      <c r="Y19" s="96" t="str">
        <f>IFERROR(VLOOKUP(Table1[[#This Row],[RespondentID]],'All Data'!$A:$CW,96,FALSE),"unknown")</f>
        <v>Employed for wages</v>
      </c>
      <c r="Z19" s="96" t="str">
        <f>IFERROR(VLOOKUP(Table1[[#This Row],[RespondentID]],'All Data'!$A:$CW,97,FALSE),"unknown")</f>
        <v>Yes</v>
      </c>
      <c r="AA19" s="96" t="str">
        <f>IFERROR(VLOOKUP(Table1[[#This Row],[RespondentID]],'All Data'!$A:$CW,98,FALSE),"unknown")</f>
        <v>Private/Commercial</v>
      </c>
      <c r="AB19" s="174">
        <f>IFERROR(VLOOKUP(Table1[[#This Row],[RespondentID]],'All Data'!$A:$CW,99,FALSE),"unknown")</f>
        <v>0</v>
      </c>
    </row>
    <row r="20" spans="1:28">
      <c r="A20">
        <v>114458216982</v>
      </c>
      <c r="B20" t="s">
        <v>64</v>
      </c>
      <c r="P20" s="96" t="str">
        <f>IFERROR(VLOOKUP(Table1[[#This Row],[RespondentID]],'All Data'!$A:$CO,87,FALSE),"unknown")</f>
        <v>Woman</v>
      </c>
      <c r="Q20" s="96" t="str">
        <f>IFERROR(VLOOKUP(Table1[[#This Row],[RespondentID]],'All Data'!$A:$CO,88,FALSE),"unknown")</f>
        <v>65+ years</v>
      </c>
      <c r="R20" s="96" t="str">
        <f>IFERROR(VLOOKUP(Table1[[#This Row],[RespondentID]],'All Data'!$A:$CO,89,FALSE),"unknown")</f>
        <v>Suffolk</v>
      </c>
      <c r="S20" s="96" t="str">
        <f>IFERROR(VLOOKUP(Table1[[#This Row],[RespondentID]],'All Data'!$A:$CO,90,FALSE),"unknown")</f>
        <v>Huntington, 11743</v>
      </c>
      <c r="T20" s="96" t="str">
        <f>IFERROR(VLOOKUP(Table1[[#This Row],[RespondentID]],'All Data'!$A:$CO,91,FALSE),"unknown")</f>
        <v>White</v>
      </c>
      <c r="U20" s="96" t="str">
        <f>IFERROR(VLOOKUP(Table1[[#This Row],[RespondentID]],'All Data'!$A:$CO,92,FALSE),"unknown")</f>
        <v>Not Hispanic or Latino</v>
      </c>
      <c r="V20" s="96" t="str">
        <f>IFERROR(VLOOKUP(Table1[[#This Row],[RespondentID]],'All Data'!$A:$CO,93,FALSE),"unknown")</f>
        <v>English</v>
      </c>
      <c r="W20" s="96">
        <f>IFERROR(VLOOKUP(Table1[[#This Row],[RespondentID]],'All Data'!$A:$CW,94,FALSE),"unknown")</f>
        <v>0</v>
      </c>
      <c r="X20" s="96" t="str">
        <f>IFERROR(VLOOKUP(Table1[[#This Row],[RespondentID]],'All Data'!$A:$CW,95,FALSE),"unknown")</f>
        <v>College graduate</v>
      </c>
      <c r="Y20" s="96" t="str">
        <f>IFERROR(VLOOKUP(Table1[[#This Row],[RespondentID]],'All Data'!$A:$CW,96,FALSE),"unknown")</f>
        <v>Retired</v>
      </c>
      <c r="Z20" s="96" t="str">
        <f>IFERROR(VLOOKUP(Table1[[#This Row],[RespondentID]],'All Data'!$A:$CW,97,FALSE),"unknown")</f>
        <v>Yes</v>
      </c>
      <c r="AA20" s="96" t="str">
        <f>IFERROR(VLOOKUP(Table1[[#This Row],[RespondentID]],'All Data'!$A:$CW,98,FALSE),"unknown")</f>
        <v>Medicare</v>
      </c>
      <c r="AB20" s="174" t="str">
        <f>IFERROR(VLOOKUP(Table1[[#This Row],[RespondentID]],'All Data'!$A:$CW,99,FALSE),"unknown")</f>
        <v>Yes</v>
      </c>
    </row>
    <row r="21" spans="1:28">
      <c r="A21">
        <v>114458214667</v>
      </c>
      <c r="B21" t="s">
        <v>64</v>
      </c>
      <c r="H21" t="s">
        <v>70</v>
      </c>
      <c r="P21" s="96" t="str">
        <f>IFERROR(VLOOKUP(Table1[[#This Row],[RespondentID]],'All Data'!$A:$CO,87,FALSE),"unknown")</f>
        <v>Woman</v>
      </c>
      <c r="Q21" s="96" t="str">
        <f>IFERROR(VLOOKUP(Table1[[#This Row],[RespondentID]],'All Data'!$A:$CO,88,FALSE),"unknown")</f>
        <v>65+ years</v>
      </c>
      <c r="R21" s="96" t="str">
        <f>IFERROR(VLOOKUP(Table1[[#This Row],[RespondentID]],'All Data'!$A:$CO,89,FALSE),"unknown")</f>
        <v>Nassau</v>
      </c>
      <c r="S21" s="96" t="str">
        <f>IFERROR(VLOOKUP(Table1[[#This Row],[RespondentID]],'All Data'!$A:$CO,90,FALSE),"unknown")</f>
        <v>Oceanside, 11572</v>
      </c>
      <c r="T21" s="96" t="str">
        <f>IFERROR(VLOOKUP(Table1[[#This Row],[RespondentID]],'All Data'!$A:$CO,91,FALSE),"unknown")</f>
        <v>White</v>
      </c>
      <c r="U21" s="96" t="str">
        <f>IFERROR(VLOOKUP(Table1[[#This Row],[RespondentID]],'All Data'!$A:$CO,92,FALSE),"unknown")</f>
        <v>Not Hispanic or Latino</v>
      </c>
      <c r="V21" s="96" t="str">
        <f>IFERROR(VLOOKUP(Table1[[#This Row],[RespondentID]],'All Data'!$A:$CO,93,FALSE),"unknown")</f>
        <v>English</v>
      </c>
      <c r="W21" s="96" t="str">
        <f>IFERROR(VLOOKUP(Table1[[#This Row],[RespondentID]],'All Data'!$A:$CW,94,FALSE),"unknown")</f>
        <v>$20,000 to $34,999</v>
      </c>
      <c r="X21" s="96" t="str">
        <f>IFERROR(VLOOKUP(Table1[[#This Row],[RespondentID]],'All Data'!$A:$CW,95,FALSE),"unknown")</f>
        <v>Some college</v>
      </c>
      <c r="Y21" s="96" t="str">
        <f>IFERROR(VLOOKUP(Table1[[#This Row],[RespondentID]],'All Data'!$A:$CW,96,FALSE),"unknown")</f>
        <v>Retired</v>
      </c>
      <c r="Z21" s="96" t="str">
        <f>IFERROR(VLOOKUP(Table1[[#This Row],[RespondentID]],'All Data'!$A:$CW,97,FALSE),"unknown")</f>
        <v>Yes</v>
      </c>
      <c r="AA21" s="96" t="str">
        <f>IFERROR(VLOOKUP(Table1[[#This Row],[RespondentID]],'All Data'!$A:$CW,98,FALSE),"unknown")</f>
        <v>Medicare</v>
      </c>
      <c r="AB21" s="174" t="str">
        <f>IFERROR(VLOOKUP(Table1[[#This Row],[RespondentID]],'All Data'!$A:$CW,99,FALSE),"unknown")</f>
        <v>No</v>
      </c>
    </row>
    <row r="22" spans="1:28">
      <c r="A22">
        <v>114458208808</v>
      </c>
      <c r="B22" t="s">
        <v>64</v>
      </c>
      <c r="D22" t="s">
        <v>66</v>
      </c>
      <c r="G22" t="s">
        <v>69</v>
      </c>
      <c r="M22" t="s">
        <v>75</v>
      </c>
      <c r="P22" s="96" t="str">
        <f>IFERROR(VLOOKUP(Table1[[#This Row],[RespondentID]],'All Data'!$A:$CO,87,FALSE),"unknown")</f>
        <v>Man</v>
      </c>
      <c r="Q22" s="96" t="str">
        <f>IFERROR(VLOOKUP(Table1[[#This Row],[RespondentID]],'All Data'!$A:$CO,88,FALSE),"unknown")</f>
        <v>55-64 years</v>
      </c>
      <c r="R22" s="96" t="str">
        <f>IFERROR(VLOOKUP(Table1[[#This Row],[RespondentID]],'All Data'!$A:$CO,89,FALSE),"unknown")</f>
        <v>Nassau</v>
      </c>
      <c r="S22" s="96" t="str">
        <f>IFERROR(VLOOKUP(Table1[[#This Row],[RespondentID]],'All Data'!$A:$CO,90,FALSE),"unknown")</f>
        <v>Freeport, 11520</v>
      </c>
      <c r="T22" s="96" t="str">
        <f>IFERROR(VLOOKUP(Table1[[#This Row],[RespondentID]],'All Data'!$A:$CO,91,FALSE),"unknown")</f>
        <v>White</v>
      </c>
      <c r="U22" s="96" t="str">
        <f>IFERROR(VLOOKUP(Table1[[#This Row],[RespondentID]],'All Data'!$A:$CO,92,FALSE),"unknown")</f>
        <v>Not Hispanic or Latino</v>
      </c>
      <c r="V22" s="96" t="str">
        <f>IFERROR(VLOOKUP(Table1[[#This Row],[RespondentID]],'All Data'!$A:$CO,93,FALSE),"unknown")</f>
        <v>English</v>
      </c>
      <c r="W22" s="96" t="str">
        <f>IFERROR(VLOOKUP(Table1[[#This Row],[RespondentID]],'All Data'!$A:$CW,94,FALSE),"unknown")</f>
        <v>$50,000 to $74,999</v>
      </c>
      <c r="X22" s="96" t="str">
        <f>IFERROR(VLOOKUP(Table1[[#This Row],[RespondentID]],'All Data'!$A:$CW,95,FALSE),"unknown")</f>
        <v>Other (please specify)</v>
      </c>
      <c r="Y22" s="96" t="str">
        <f>IFERROR(VLOOKUP(Table1[[#This Row],[RespondentID]],'All Data'!$A:$CW,96,FALSE),"unknown")</f>
        <v>Retired</v>
      </c>
      <c r="Z22" s="96" t="str">
        <f>IFERROR(VLOOKUP(Table1[[#This Row],[RespondentID]],'All Data'!$A:$CW,97,FALSE),"unknown")</f>
        <v>Yes</v>
      </c>
      <c r="AA22" s="96" t="str">
        <f>IFERROR(VLOOKUP(Table1[[#This Row],[RespondentID]],'All Data'!$A:$CW,98,FALSE),"unknown")</f>
        <v>Medicare</v>
      </c>
      <c r="AB22" s="174" t="str">
        <f>IFERROR(VLOOKUP(Table1[[#This Row],[RespondentID]],'All Data'!$A:$CW,99,FALSE),"unknown")</f>
        <v>Yes</v>
      </c>
    </row>
    <row r="23" spans="1:28">
      <c r="A23">
        <v>114458205181</v>
      </c>
      <c r="M23" t="s">
        <v>75</v>
      </c>
      <c r="P23" s="96" t="str">
        <f>IFERROR(VLOOKUP(Table1[[#This Row],[RespondentID]],'All Data'!$A:$CO,87,FALSE),"unknown")</f>
        <v>Man</v>
      </c>
      <c r="Q23" s="96" t="str">
        <f>IFERROR(VLOOKUP(Table1[[#This Row],[RespondentID]],'All Data'!$A:$CO,88,FALSE),"unknown")</f>
        <v>65+ years</v>
      </c>
      <c r="R23" s="96" t="str">
        <f>IFERROR(VLOOKUP(Table1[[#This Row],[RespondentID]],'All Data'!$A:$CO,89,FALSE),"unknown")</f>
        <v>Nassau</v>
      </c>
      <c r="S23" s="96" t="str">
        <f>IFERROR(VLOOKUP(Table1[[#This Row],[RespondentID]],'All Data'!$A:$CO,90,FALSE),"unknown")</f>
        <v>Rockville Centre, 11570</v>
      </c>
      <c r="T23" s="96" t="str">
        <f>IFERROR(VLOOKUP(Table1[[#This Row],[RespondentID]],'All Data'!$A:$CO,91,FALSE),"unknown")</f>
        <v>White</v>
      </c>
      <c r="U23" s="96" t="str">
        <f>IFERROR(VLOOKUP(Table1[[#This Row],[RespondentID]],'All Data'!$A:$CO,92,FALSE),"unknown")</f>
        <v>Not Hispanic or Latino</v>
      </c>
      <c r="V23" s="96" t="str">
        <f>IFERROR(VLOOKUP(Table1[[#This Row],[RespondentID]],'All Data'!$A:$CO,93,FALSE),"unknown")</f>
        <v>English</v>
      </c>
      <c r="W23" s="96" t="str">
        <f>IFERROR(VLOOKUP(Table1[[#This Row],[RespondentID]],'All Data'!$A:$CW,94,FALSE),"unknown")</f>
        <v>Over $125,000</v>
      </c>
      <c r="X23" s="96" t="str">
        <f>IFERROR(VLOOKUP(Table1[[#This Row],[RespondentID]],'All Data'!$A:$CW,95,FALSE),"unknown")</f>
        <v>College graduate</v>
      </c>
      <c r="Y23" s="96" t="str">
        <f>IFERROR(VLOOKUP(Table1[[#This Row],[RespondentID]],'All Data'!$A:$CW,96,FALSE),"unknown")</f>
        <v>Retired</v>
      </c>
      <c r="Z23" s="96" t="str">
        <f>IFERROR(VLOOKUP(Table1[[#This Row],[RespondentID]],'All Data'!$A:$CW,97,FALSE),"unknown")</f>
        <v>Yes</v>
      </c>
      <c r="AA23" s="96" t="str">
        <f>IFERROR(VLOOKUP(Table1[[#This Row],[RespondentID]],'All Data'!$A:$CW,98,FALSE),"unknown")</f>
        <v>Medicare</v>
      </c>
      <c r="AB23" s="174" t="str">
        <f>IFERROR(VLOOKUP(Table1[[#This Row],[RespondentID]],'All Data'!$A:$CW,99,FALSE),"unknown")</f>
        <v>Yes</v>
      </c>
    </row>
    <row r="24" spans="1:28">
      <c r="A24">
        <v>114458193468</v>
      </c>
      <c r="B24" t="s">
        <v>64</v>
      </c>
      <c r="M24" t="s">
        <v>75</v>
      </c>
      <c r="P24" s="96" t="str">
        <f>IFERROR(VLOOKUP(Table1[[#This Row],[RespondentID]],'All Data'!$A:$CO,87,FALSE),"unknown")</f>
        <v>Man</v>
      </c>
      <c r="Q24" s="96" t="str">
        <f>IFERROR(VLOOKUP(Table1[[#This Row],[RespondentID]],'All Data'!$A:$CO,88,FALSE),"unknown")</f>
        <v>65+ years</v>
      </c>
      <c r="R24" s="96" t="str">
        <f>IFERROR(VLOOKUP(Table1[[#This Row],[RespondentID]],'All Data'!$A:$CO,89,FALSE),"unknown")</f>
        <v>Suffolk</v>
      </c>
      <c r="S24" s="96" t="str">
        <f>IFERROR(VLOOKUP(Table1[[#This Row],[RespondentID]],'All Data'!$A:$CO,90,FALSE),"unknown")</f>
        <v>Commack, 11725</v>
      </c>
      <c r="T24" s="96" t="str">
        <f>IFERROR(VLOOKUP(Table1[[#This Row],[RespondentID]],'All Data'!$A:$CO,91,FALSE),"unknown")</f>
        <v>White</v>
      </c>
      <c r="U24" s="96" t="str">
        <f>IFERROR(VLOOKUP(Table1[[#This Row],[RespondentID]],'All Data'!$A:$CO,92,FALSE),"unknown")</f>
        <v>Not Hispanic or Latino</v>
      </c>
      <c r="V24" s="96" t="str">
        <f>IFERROR(VLOOKUP(Table1[[#This Row],[RespondentID]],'All Data'!$A:$CO,93,FALSE),"unknown")</f>
        <v>English</v>
      </c>
      <c r="W24" s="96" t="str">
        <f>IFERROR(VLOOKUP(Table1[[#This Row],[RespondentID]],'All Data'!$A:$CW,94,FALSE),"unknown")</f>
        <v>Over $125,000</v>
      </c>
      <c r="X24" s="96" t="str">
        <f>IFERROR(VLOOKUP(Table1[[#This Row],[RespondentID]],'All Data'!$A:$CW,95,FALSE),"unknown")</f>
        <v>Doctorate</v>
      </c>
      <c r="Y24" s="96" t="str">
        <f>IFERROR(VLOOKUP(Table1[[#This Row],[RespondentID]],'All Data'!$A:$CW,96,FALSE),"unknown")</f>
        <v>Employed for wages</v>
      </c>
      <c r="Z24" s="96" t="str">
        <f>IFERROR(VLOOKUP(Table1[[#This Row],[RespondentID]],'All Data'!$A:$CW,97,FALSE),"unknown")</f>
        <v>Yes</v>
      </c>
      <c r="AA24" s="96" t="str">
        <f>IFERROR(VLOOKUP(Table1[[#This Row],[RespondentID]],'All Data'!$A:$CW,98,FALSE),"unknown")</f>
        <v>Medicare, Private/Commercial</v>
      </c>
      <c r="AB24" s="174" t="str">
        <f>IFERROR(VLOOKUP(Table1[[#This Row],[RespondentID]],'All Data'!$A:$CW,99,FALSE),"unknown")</f>
        <v>Yes</v>
      </c>
    </row>
    <row r="25" spans="1:28">
      <c r="A25">
        <v>114456284467</v>
      </c>
      <c r="B25" t="s">
        <v>64</v>
      </c>
      <c r="K25" t="s">
        <v>73</v>
      </c>
      <c r="M25" t="s">
        <v>75</v>
      </c>
      <c r="P25" s="96" t="str">
        <f>IFERROR(VLOOKUP(Table1[[#This Row],[RespondentID]],'All Data'!$A:$CO,87,FALSE),"unknown")</f>
        <v>Man</v>
      </c>
      <c r="Q25" s="96" t="str">
        <f>IFERROR(VLOOKUP(Table1[[#This Row],[RespondentID]],'All Data'!$A:$CO,88,FALSE),"unknown")</f>
        <v>25-34 years</v>
      </c>
      <c r="R25" s="96" t="str">
        <f>IFERROR(VLOOKUP(Table1[[#This Row],[RespondentID]],'All Data'!$A:$CO,89,FALSE),"unknown")</f>
        <v>Nassau</v>
      </c>
      <c r="S25" s="96" t="str">
        <f>IFERROR(VLOOKUP(Table1[[#This Row],[RespondentID]],'All Data'!$A:$CO,90,FALSE),"unknown")</f>
        <v>Valley Stream, 11580</v>
      </c>
      <c r="T25" s="96" t="str">
        <f>IFERROR(VLOOKUP(Table1[[#This Row],[RespondentID]],'All Data'!$A:$CO,91,FALSE),"unknown")</f>
        <v>Asian</v>
      </c>
      <c r="U25" s="96" t="str">
        <f>IFERROR(VLOOKUP(Table1[[#This Row],[RespondentID]],'All Data'!$A:$CO,92,FALSE),"unknown")</f>
        <v>Not Hispanic or Latino</v>
      </c>
      <c r="V25" s="96" t="str">
        <f>IFERROR(VLOOKUP(Table1[[#This Row],[RespondentID]],'All Data'!$A:$CO,93,FALSE),"unknown")</f>
        <v>English</v>
      </c>
      <c r="W25" s="96" t="str">
        <f>IFERROR(VLOOKUP(Table1[[#This Row],[RespondentID]],'All Data'!$A:$CW,94,FALSE),"unknown")</f>
        <v>$75,000 to $125,000</v>
      </c>
      <c r="X25" s="96" t="str">
        <f>IFERROR(VLOOKUP(Table1[[#This Row],[RespondentID]],'All Data'!$A:$CW,95,FALSE),"unknown")</f>
        <v>Graduate school</v>
      </c>
      <c r="Y25" s="96" t="str">
        <f>IFERROR(VLOOKUP(Table1[[#This Row],[RespondentID]],'All Data'!$A:$CW,96,FALSE),"unknown")</f>
        <v>Employed for wages</v>
      </c>
      <c r="Z25" s="96" t="str">
        <f>IFERROR(VLOOKUP(Table1[[#This Row],[RespondentID]],'All Data'!$A:$CW,97,FALSE),"unknown")</f>
        <v>No</v>
      </c>
      <c r="AA25" s="96" t="str">
        <f>IFERROR(VLOOKUP(Table1[[#This Row],[RespondentID]],'All Data'!$A:$CW,98,FALSE),"unknown")</f>
        <v>No Insurance</v>
      </c>
      <c r="AB25" s="174" t="str">
        <f>IFERROR(VLOOKUP(Table1[[#This Row],[RespondentID]],'All Data'!$A:$CW,99,FALSE),"unknown")</f>
        <v>Yes</v>
      </c>
    </row>
    <row r="26" spans="1:28">
      <c r="A26">
        <v>114456282617</v>
      </c>
      <c r="B26" t="s">
        <v>64</v>
      </c>
      <c r="E26" t="s">
        <v>67</v>
      </c>
      <c r="P26" s="96" t="str">
        <f>IFERROR(VLOOKUP(Table1[[#This Row],[RespondentID]],'All Data'!$A:$CO,87,FALSE),"unknown")</f>
        <v>Man</v>
      </c>
      <c r="Q26" s="96" t="str">
        <f>IFERROR(VLOOKUP(Table1[[#This Row],[RespondentID]],'All Data'!$A:$CO,88,FALSE),"unknown")</f>
        <v>65+ years</v>
      </c>
      <c r="R26" s="96" t="str">
        <f>IFERROR(VLOOKUP(Table1[[#This Row],[RespondentID]],'All Data'!$A:$CO,89,FALSE),"unknown")</f>
        <v>Nassau</v>
      </c>
      <c r="S26" s="96" t="str">
        <f>IFERROR(VLOOKUP(Table1[[#This Row],[RespondentID]],'All Data'!$A:$CO,90,FALSE),"unknown")</f>
        <v>Bellmore, 11710</v>
      </c>
      <c r="T26" s="96" t="str">
        <f>IFERROR(VLOOKUP(Table1[[#This Row],[RespondentID]],'All Data'!$A:$CO,91,FALSE),"unknown")</f>
        <v>Asian</v>
      </c>
      <c r="U26" s="96">
        <f>IFERROR(VLOOKUP(Table1[[#This Row],[RespondentID]],'All Data'!$A:$CO,92,FALSE),"unknown")</f>
        <v>0</v>
      </c>
      <c r="V26" s="96" t="str">
        <f>IFERROR(VLOOKUP(Table1[[#This Row],[RespondentID]],'All Data'!$A:$CO,93,FALSE),"unknown")</f>
        <v>English</v>
      </c>
      <c r="W26" s="96" t="str">
        <f>IFERROR(VLOOKUP(Table1[[#This Row],[RespondentID]],'All Data'!$A:$CW,94,FALSE),"unknown")</f>
        <v>$75,000 to $125,000</v>
      </c>
      <c r="X26" s="96" t="str">
        <f>IFERROR(VLOOKUP(Table1[[#This Row],[RespondentID]],'All Data'!$A:$CW,95,FALSE),"unknown")</f>
        <v>College graduate</v>
      </c>
      <c r="Y26" s="96" t="str">
        <f>IFERROR(VLOOKUP(Table1[[#This Row],[RespondentID]],'All Data'!$A:$CW,96,FALSE),"unknown")</f>
        <v>Retired</v>
      </c>
      <c r="Z26" s="96" t="str">
        <f>IFERROR(VLOOKUP(Table1[[#This Row],[RespondentID]],'All Data'!$A:$CW,97,FALSE),"unknown")</f>
        <v>Yes</v>
      </c>
      <c r="AA26" s="96" t="str">
        <f>IFERROR(VLOOKUP(Table1[[#This Row],[RespondentID]],'All Data'!$A:$CW,98,FALSE),"unknown")</f>
        <v>Medicare, Private/Commercial</v>
      </c>
      <c r="AB26" s="174" t="str">
        <f>IFERROR(VLOOKUP(Table1[[#This Row],[RespondentID]],'All Data'!$A:$CW,99,FALSE),"unknown")</f>
        <v>Yes</v>
      </c>
    </row>
    <row r="27" spans="1:28">
      <c r="A27">
        <v>114456280075</v>
      </c>
      <c r="B27" t="s">
        <v>64</v>
      </c>
      <c r="E27" t="s">
        <v>67</v>
      </c>
      <c r="M27" t="s">
        <v>75</v>
      </c>
      <c r="P27" s="96" t="str">
        <f>IFERROR(VLOOKUP(Table1[[#This Row],[RespondentID]],'All Data'!$A:$CO,87,FALSE),"unknown")</f>
        <v>Woman</v>
      </c>
      <c r="Q27" s="96" t="str">
        <f>IFERROR(VLOOKUP(Table1[[#This Row],[RespondentID]],'All Data'!$A:$CO,88,FALSE),"unknown")</f>
        <v>55-64 years</v>
      </c>
      <c r="R27" s="96" t="str">
        <f>IFERROR(VLOOKUP(Table1[[#This Row],[RespondentID]],'All Data'!$A:$CO,89,FALSE),"unknown")</f>
        <v>Nassau</v>
      </c>
      <c r="S27" s="96" t="str">
        <f>IFERROR(VLOOKUP(Table1[[#This Row],[RespondentID]],'All Data'!$A:$CO,90,FALSE),"unknown")</f>
        <v>Bellmore, 11710</v>
      </c>
      <c r="T27" s="96" t="str">
        <f>IFERROR(VLOOKUP(Table1[[#This Row],[RespondentID]],'All Data'!$A:$CO,91,FALSE),"unknown")</f>
        <v>White</v>
      </c>
      <c r="U27" s="96">
        <f>IFERROR(VLOOKUP(Table1[[#This Row],[RespondentID]],'All Data'!$A:$CO,92,FALSE),"unknown")</f>
        <v>0</v>
      </c>
      <c r="V27" s="96" t="str">
        <f>IFERROR(VLOOKUP(Table1[[#This Row],[RespondentID]],'All Data'!$A:$CO,93,FALSE),"unknown")</f>
        <v>English</v>
      </c>
      <c r="W27" s="96">
        <f>IFERROR(VLOOKUP(Table1[[#This Row],[RespondentID]],'All Data'!$A:$CW,94,FALSE),"unknown")</f>
        <v>0</v>
      </c>
      <c r="X27" s="96" t="str">
        <f>IFERROR(VLOOKUP(Table1[[#This Row],[RespondentID]],'All Data'!$A:$CW,95,FALSE),"unknown")</f>
        <v>College graduate</v>
      </c>
      <c r="Y27" s="96" t="str">
        <f>IFERROR(VLOOKUP(Table1[[#This Row],[RespondentID]],'All Data'!$A:$CW,96,FALSE),"unknown")</f>
        <v>Employed for wages</v>
      </c>
      <c r="Z27" s="96" t="str">
        <f>IFERROR(VLOOKUP(Table1[[#This Row],[RespondentID]],'All Data'!$A:$CW,97,FALSE),"unknown")</f>
        <v>Yes</v>
      </c>
      <c r="AA27" s="96" t="str">
        <f>IFERROR(VLOOKUP(Table1[[#This Row],[RespondentID]],'All Data'!$A:$CW,98,FALSE),"unknown")</f>
        <v>Private/Commercial</v>
      </c>
      <c r="AB27" s="174" t="str">
        <f>IFERROR(VLOOKUP(Table1[[#This Row],[RespondentID]],'All Data'!$A:$CW,99,FALSE),"unknown")</f>
        <v>Yes</v>
      </c>
    </row>
    <row r="28" spans="1:28">
      <c r="A28">
        <v>114456276689</v>
      </c>
      <c r="B28" t="s">
        <v>64</v>
      </c>
      <c r="P28" s="96" t="str">
        <f>IFERROR(VLOOKUP(Table1[[#This Row],[RespondentID]],'All Data'!$A:$CO,87,FALSE),"unknown")</f>
        <v>Man</v>
      </c>
      <c r="Q28" s="96" t="str">
        <f>IFERROR(VLOOKUP(Table1[[#This Row],[RespondentID]],'All Data'!$A:$CO,88,FALSE),"unknown")</f>
        <v>55-64 years</v>
      </c>
      <c r="R28" s="96" t="str">
        <f>IFERROR(VLOOKUP(Table1[[#This Row],[RespondentID]],'All Data'!$A:$CO,89,FALSE),"unknown")</f>
        <v>Nassau</v>
      </c>
      <c r="S28" s="96" t="str">
        <f>IFERROR(VLOOKUP(Table1[[#This Row],[RespondentID]],'All Data'!$A:$CO,90,FALSE),"unknown")</f>
        <v>Bellmore, 11710</v>
      </c>
      <c r="T28" s="96" t="str">
        <f>IFERROR(VLOOKUP(Table1[[#This Row],[RespondentID]],'All Data'!$A:$CO,91,FALSE),"unknown")</f>
        <v>White</v>
      </c>
      <c r="U28" s="96" t="str">
        <f>IFERROR(VLOOKUP(Table1[[#This Row],[RespondentID]],'All Data'!$A:$CO,92,FALSE),"unknown")</f>
        <v>Not Hispanic or Latino</v>
      </c>
      <c r="V28" s="96" t="str">
        <f>IFERROR(VLOOKUP(Table1[[#This Row],[RespondentID]],'All Data'!$A:$CO,93,FALSE),"unknown")</f>
        <v>English</v>
      </c>
      <c r="W28" s="96">
        <f>IFERROR(VLOOKUP(Table1[[#This Row],[RespondentID]],'All Data'!$A:$CW,94,FALSE),"unknown")</f>
        <v>0</v>
      </c>
      <c r="X28" s="96" t="str">
        <f>IFERROR(VLOOKUP(Table1[[#This Row],[RespondentID]],'All Data'!$A:$CW,95,FALSE),"unknown")</f>
        <v>College graduate</v>
      </c>
      <c r="Y28" s="96" t="str">
        <f>IFERROR(VLOOKUP(Table1[[#This Row],[RespondentID]],'All Data'!$A:$CW,96,FALSE),"unknown")</f>
        <v>Employed for wages</v>
      </c>
      <c r="Z28" s="96" t="str">
        <f>IFERROR(VLOOKUP(Table1[[#This Row],[RespondentID]],'All Data'!$A:$CW,97,FALSE),"unknown")</f>
        <v>Yes</v>
      </c>
      <c r="AA28" s="96" t="str">
        <f>IFERROR(VLOOKUP(Table1[[#This Row],[RespondentID]],'All Data'!$A:$CW,98,FALSE),"unknown")</f>
        <v>Private/Commercial</v>
      </c>
      <c r="AB28" s="174" t="str">
        <f>IFERROR(VLOOKUP(Table1[[#This Row],[RespondentID]],'All Data'!$A:$CW,99,FALSE),"unknown")</f>
        <v>Yes</v>
      </c>
    </row>
    <row r="29" spans="1:28">
      <c r="A29">
        <v>114456274053</v>
      </c>
      <c r="B29" t="s">
        <v>64</v>
      </c>
      <c r="E29" t="s">
        <v>67</v>
      </c>
      <c r="G29" t="s">
        <v>69</v>
      </c>
      <c r="P29" s="96" t="str">
        <f>IFERROR(VLOOKUP(Table1[[#This Row],[RespondentID]],'All Data'!$A:$CO,87,FALSE),"unknown")</f>
        <v>Woman</v>
      </c>
      <c r="Q29" s="96" t="str">
        <f>IFERROR(VLOOKUP(Table1[[#This Row],[RespondentID]],'All Data'!$A:$CO,88,FALSE),"unknown")</f>
        <v>65+ years</v>
      </c>
      <c r="R29" s="96" t="str">
        <f>IFERROR(VLOOKUP(Table1[[#This Row],[RespondentID]],'All Data'!$A:$CO,89,FALSE),"unknown")</f>
        <v>Nassau</v>
      </c>
      <c r="S29" s="96" t="str">
        <f>IFERROR(VLOOKUP(Table1[[#This Row],[RespondentID]],'All Data'!$A:$CO,90,FALSE),"unknown")</f>
        <v>Bellmore, 11710</v>
      </c>
      <c r="T29" s="96" t="str">
        <f>IFERROR(VLOOKUP(Table1[[#This Row],[RespondentID]],'All Data'!$A:$CO,91,FALSE),"unknown")</f>
        <v>White</v>
      </c>
      <c r="U29" s="96" t="str">
        <f>IFERROR(VLOOKUP(Table1[[#This Row],[RespondentID]],'All Data'!$A:$CO,92,FALSE),"unknown")</f>
        <v>Not Hispanic or Latino</v>
      </c>
      <c r="V29" s="96" t="str">
        <f>IFERROR(VLOOKUP(Table1[[#This Row],[RespondentID]],'All Data'!$A:$CO,93,FALSE),"unknown")</f>
        <v>English</v>
      </c>
      <c r="W29" s="96" t="str">
        <f>IFERROR(VLOOKUP(Table1[[#This Row],[RespondentID]],'All Data'!$A:$CW,94,FALSE),"unknown")</f>
        <v>$20,000 to $34,999</v>
      </c>
      <c r="X29" s="96" t="str">
        <f>IFERROR(VLOOKUP(Table1[[#This Row],[RespondentID]],'All Data'!$A:$CW,95,FALSE),"unknown")</f>
        <v>High school graduate</v>
      </c>
      <c r="Y29" s="96" t="str">
        <f>IFERROR(VLOOKUP(Table1[[#This Row],[RespondentID]],'All Data'!$A:$CW,96,FALSE),"unknown")</f>
        <v>Retired</v>
      </c>
      <c r="Z29" s="96" t="str">
        <f>IFERROR(VLOOKUP(Table1[[#This Row],[RespondentID]],'All Data'!$A:$CW,97,FALSE),"unknown")</f>
        <v>No</v>
      </c>
      <c r="AA29" s="96" t="str">
        <f>IFERROR(VLOOKUP(Table1[[#This Row],[RespondentID]],'All Data'!$A:$CW,98,FALSE),"unknown")</f>
        <v>Medicare</v>
      </c>
      <c r="AB29" s="174" t="str">
        <f>IFERROR(VLOOKUP(Table1[[#This Row],[RespondentID]],'All Data'!$A:$CW,99,FALSE),"unknown")</f>
        <v>No</v>
      </c>
    </row>
    <row r="30" spans="1:28">
      <c r="A30">
        <v>114456271224</v>
      </c>
      <c r="B30" t="s">
        <v>64</v>
      </c>
      <c r="P30" s="96" t="str">
        <f>IFERROR(VLOOKUP(Table1[[#This Row],[RespondentID]],'All Data'!$A:$CO,87,FALSE),"unknown")</f>
        <v>Man</v>
      </c>
      <c r="Q30" s="96" t="str">
        <f>IFERROR(VLOOKUP(Table1[[#This Row],[RespondentID]],'All Data'!$A:$CO,88,FALSE),"unknown")</f>
        <v>65+ years</v>
      </c>
      <c r="R30" s="96" t="str">
        <f>IFERROR(VLOOKUP(Table1[[#This Row],[RespondentID]],'All Data'!$A:$CO,89,FALSE),"unknown")</f>
        <v>Suffolk</v>
      </c>
      <c r="S30" s="96" t="str">
        <f>IFERROR(VLOOKUP(Table1[[#This Row],[RespondentID]],'All Data'!$A:$CO,90,FALSE),"unknown")</f>
        <v>Greenlawn, 11740</v>
      </c>
      <c r="T30" s="96" t="str">
        <f>IFERROR(VLOOKUP(Table1[[#This Row],[RespondentID]],'All Data'!$A:$CO,91,FALSE),"unknown")</f>
        <v>White</v>
      </c>
      <c r="U30" s="96">
        <f>IFERROR(VLOOKUP(Table1[[#This Row],[RespondentID]],'All Data'!$A:$CO,92,FALSE),"unknown")</f>
        <v>0</v>
      </c>
      <c r="V30" s="96" t="str">
        <f>IFERROR(VLOOKUP(Table1[[#This Row],[RespondentID]],'All Data'!$A:$CO,93,FALSE),"unknown")</f>
        <v>English</v>
      </c>
      <c r="W30" s="96">
        <f>IFERROR(VLOOKUP(Table1[[#This Row],[RespondentID]],'All Data'!$A:$CW,94,FALSE),"unknown")</f>
        <v>0</v>
      </c>
      <c r="X30" s="96" t="str">
        <f>IFERROR(VLOOKUP(Table1[[#This Row],[RespondentID]],'All Data'!$A:$CW,95,FALSE),"unknown")</f>
        <v>High school graduate</v>
      </c>
      <c r="Y30" s="96" t="str">
        <f>IFERROR(VLOOKUP(Table1[[#This Row],[RespondentID]],'All Data'!$A:$CW,96,FALSE),"unknown")</f>
        <v>Retired</v>
      </c>
      <c r="Z30" s="96" t="str">
        <f>IFERROR(VLOOKUP(Table1[[#This Row],[RespondentID]],'All Data'!$A:$CW,97,FALSE),"unknown")</f>
        <v>Yes</v>
      </c>
      <c r="AA30" s="96" t="str">
        <f>IFERROR(VLOOKUP(Table1[[#This Row],[RespondentID]],'All Data'!$A:$CW,98,FALSE),"unknown")</f>
        <v>Medicare</v>
      </c>
      <c r="AB30" s="174" t="str">
        <f>IFERROR(VLOOKUP(Table1[[#This Row],[RespondentID]],'All Data'!$A:$CW,99,FALSE),"unknown")</f>
        <v>No</v>
      </c>
    </row>
    <row r="31" spans="1:28">
      <c r="A31">
        <v>114456268522</v>
      </c>
      <c r="B31" t="s">
        <v>64</v>
      </c>
      <c r="C31" t="s">
        <v>65</v>
      </c>
      <c r="P31" s="96" t="str">
        <f>IFERROR(VLOOKUP(Table1[[#This Row],[RespondentID]],'All Data'!$A:$CO,87,FALSE),"unknown")</f>
        <v>Woman</v>
      </c>
      <c r="Q31" s="96" t="str">
        <f>IFERROR(VLOOKUP(Table1[[#This Row],[RespondentID]],'All Data'!$A:$CO,88,FALSE),"unknown")</f>
        <v>65+ years</v>
      </c>
      <c r="R31" s="96" t="str">
        <f>IFERROR(VLOOKUP(Table1[[#This Row],[RespondentID]],'All Data'!$A:$CO,89,FALSE),"unknown")</f>
        <v>Suffolk</v>
      </c>
      <c r="S31" s="96" t="str">
        <f>IFERROR(VLOOKUP(Table1[[#This Row],[RespondentID]],'All Data'!$A:$CO,90,FALSE),"unknown")</f>
        <v>East Northport, 11731</v>
      </c>
      <c r="T31" s="96" t="str">
        <f>IFERROR(VLOOKUP(Table1[[#This Row],[RespondentID]],'All Data'!$A:$CO,91,FALSE),"unknown")</f>
        <v>White</v>
      </c>
      <c r="U31" s="96" t="str">
        <f>IFERROR(VLOOKUP(Table1[[#This Row],[RespondentID]],'All Data'!$A:$CO,92,FALSE),"unknown")</f>
        <v>Not Hispanic or Latino</v>
      </c>
      <c r="V31" s="96" t="str">
        <f>IFERROR(VLOOKUP(Table1[[#This Row],[RespondentID]],'All Data'!$A:$CO,93,FALSE),"unknown")</f>
        <v>English</v>
      </c>
      <c r="W31" s="96">
        <f>IFERROR(VLOOKUP(Table1[[#This Row],[RespondentID]],'All Data'!$A:$CW,94,FALSE),"unknown")</f>
        <v>0</v>
      </c>
      <c r="X31" s="96" t="str">
        <f>IFERROR(VLOOKUP(Table1[[#This Row],[RespondentID]],'All Data'!$A:$CW,95,FALSE),"unknown")</f>
        <v>Graduate school</v>
      </c>
      <c r="Y31" s="96" t="str">
        <f>IFERROR(VLOOKUP(Table1[[#This Row],[RespondentID]],'All Data'!$A:$CW,96,FALSE),"unknown")</f>
        <v>Retired</v>
      </c>
      <c r="Z31" s="96" t="str">
        <f>IFERROR(VLOOKUP(Table1[[#This Row],[RespondentID]],'All Data'!$A:$CW,97,FALSE),"unknown")</f>
        <v>Yes</v>
      </c>
      <c r="AA31" s="96" t="str">
        <f>IFERROR(VLOOKUP(Table1[[#This Row],[RespondentID]],'All Data'!$A:$CW,98,FALSE),"unknown")</f>
        <v>Medicare</v>
      </c>
      <c r="AB31" s="174" t="str">
        <f>IFERROR(VLOOKUP(Table1[[#This Row],[RespondentID]],'All Data'!$A:$CW,99,FALSE),"unknown")</f>
        <v>Yes</v>
      </c>
    </row>
    <row r="32" spans="1:28">
      <c r="A32">
        <v>114456266265</v>
      </c>
      <c r="B32" t="s">
        <v>64</v>
      </c>
      <c r="C32" t="s">
        <v>65</v>
      </c>
      <c r="E32" t="s">
        <v>67</v>
      </c>
      <c r="P32" s="96" t="str">
        <f>IFERROR(VLOOKUP(Table1[[#This Row],[RespondentID]],'All Data'!$A:$CO,87,FALSE),"unknown")</f>
        <v>Man</v>
      </c>
      <c r="Q32" s="96" t="str">
        <f>IFERROR(VLOOKUP(Table1[[#This Row],[RespondentID]],'All Data'!$A:$CO,88,FALSE),"unknown")</f>
        <v>65+ years</v>
      </c>
      <c r="R32" s="96" t="str">
        <f>IFERROR(VLOOKUP(Table1[[#This Row],[RespondentID]],'All Data'!$A:$CO,89,FALSE),"unknown")</f>
        <v>Nassau</v>
      </c>
      <c r="S32" s="96" t="str">
        <f>IFERROR(VLOOKUP(Table1[[#This Row],[RespondentID]],'All Data'!$A:$CO,90,FALSE),"unknown")</f>
        <v>Bellmore, 11710</v>
      </c>
      <c r="T32" s="96" t="str">
        <f>IFERROR(VLOOKUP(Table1[[#This Row],[RespondentID]],'All Data'!$A:$CO,91,FALSE),"unknown")</f>
        <v>White</v>
      </c>
      <c r="U32" s="96" t="str">
        <f>IFERROR(VLOOKUP(Table1[[#This Row],[RespondentID]],'All Data'!$A:$CO,92,FALSE),"unknown")</f>
        <v>Not Hispanic or Latino</v>
      </c>
      <c r="V32" s="96" t="str">
        <f>IFERROR(VLOOKUP(Table1[[#This Row],[RespondentID]],'All Data'!$A:$CO,93,FALSE),"unknown")</f>
        <v>English</v>
      </c>
      <c r="W32" s="96" t="str">
        <f>IFERROR(VLOOKUP(Table1[[#This Row],[RespondentID]],'All Data'!$A:$CW,94,FALSE),"unknown")</f>
        <v>$75,000 to $125,000</v>
      </c>
      <c r="X32" s="96" t="str">
        <f>IFERROR(VLOOKUP(Table1[[#This Row],[RespondentID]],'All Data'!$A:$CW,95,FALSE),"unknown")</f>
        <v>Graduate school</v>
      </c>
      <c r="Y32" s="96" t="str">
        <f>IFERROR(VLOOKUP(Table1[[#This Row],[RespondentID]],'All Data'!$A:$CW,96,FALSE),"unknown")</f>
        <v>Retired</v>
      </c>
      <c r="Z32" s="96" t="str">
        <f>IFERROR(VLOOKUP(Table1[[#This Row],[RespondentID]],'All Data'!$A:$CW,97,FALSE),"unknown")</f>
        <v>Yes</v>
      </c>
      <c r="AA32" s="96" t="str">
        <f>IFERROR(VLOOKUP(Table1[[#This Row],[RespondentID]],'All Data'!$A:$CW,98,FALSE),"unknown")</f>
        <v>Medicare</v>
      </c>
      <c r="AB32" s="174" t="str">
        <f>IFERROR(VLOOKUP(Table1[[#This Row],[RespondentID]],'All Data'!$A:$CW,99,FALSE),"unknown")</f>
        <v>Yes</v>
      </c>
    </row>
    <row r="33" spans="1:28">
      <c r="A33">
        <v>114456263018</v>
      </c>
      <c r="M33" t="s">
        <v>75</v>
      </c>
      <c r="P33" s="96" t="str">
        <f>IFERROR(VLOOKUP(Table1[[#This Row],[RespondentID]],'All Data'!$A:$CO,87,FALSE),"unknown")</f>
        <v>Woman</v>
      </c>
      <c r="Q33" s="96" t="str">
        <f>IFERROR(VLOOKUP(Table1[[#This Row],[RespondentID]],'All Data'!$A:$CO,88,FALSE),"unknown")</f>
        <v>65+ years</v>
      </c>
      <c r="R33" s="96" t="str">
        <f>IFERROR(VLOOKUP(Table1[[#This Row],[RespondentID]],'All Data'!$A:$CO,89,FALSE),"unknown")</f>
        <v>Nassau</v>
      </c>
      <c r="S33" s="96" t="str">
        <f>IFERROR(VLOOKUP(Table1[[#This Row],[RespondentID]],'All Data'!$A:$CO,90,FALSE),"unknown")</f>
        <v>New Hyde Park, 11040</v>
      </c>
      <c r="T33" s="96" t="str">
        <f>IFERROR(VLOOKUP(Table1[[#This Row],[RespondentID]],'All Data'!$A:$CO,91,FALSE),"unknown")</f>
        <v>White</v>
      </c>
      <c r="U33" s="96">
        <f>IFERROR(VLOOKUP(Table1[[#This Row],[RespondentID]],'All Data'!$A:$CO,92,FALSE),"unknown")</f>
        <v>0</v>
      </c>
      <c r="V33" s="96" t="str">
        <f>IFERROR(VLOOKUP(Table1[[#This Row],[RespondentID]],'All Data'!$A:$CO,93,FALSE),"unknown")</f>
        <v>English</v>
      </c>
      <c r="W33" s="96" t="str">
        <f>IFERROR(VLOOKUP(Table1[[#This Row],[RespondentID]],'All Data'!$A:$CW,94,FALSE),"unknown")</f>
        <v>$75,000 to $125,000</v>
      </c>
      <c r="X33" s="96" t="str">
        <f>IFERROR(VLOOKUP(Table1[[#This Row],[RespondentID]],'All Data'!$A:$CW,95,FALSE),"unknown")</f>
        <v>High school graduate</v>
      </c>
      <c r="Y33" s="96" t="str">
        <f>IFERROR(VLOOKUP(Table1[[#This Row],[RespondentID]],'All Data'!$A:$CW,96,FALSE),"unknown")</f>
        <v>Retired</v>
      </c>
      <c r="Z33" s="96" t="str">
        <f>IFERROR(VLOOKUP(Table1[[#This Row],[RespondentID]],'All Data'!$A:$CW,97,FALSE),"unknown")</f>
        <v>Yes</v>
      </c>
      <c r="AA33" s="96" t="str">
        <f>IFERROR(VLOOKUP(Table1[[#This Row],[RespondentID]],'All Data'!$A:$CW,98,FALSE),"unknown")</f>
        <v>Medicare</v>
      </c>
      <c r="AB33" s="174" t="str">
        <f>IFERROR(VLOOKUP(Table1[[#This Row],[RespondentID]],'All Data'!$A:$CW,99,FALSE),"unknown")</f>
        <v>Yes</v>
      </c>
    </row>
    <row r="34" spans="1:28">
      <c r="A34">
        <v>114456260972</v>
      </c>
      <c r="B34" t="s">
        <v>64</v>
      </c>
      <c r="F34" t="s">
        <v>68</v>
      </c>
      <c r="G34" t="s">
        <v>69</v>
      </c>
      <c r="P34" s="96" t="str">
        <f>IFERROR(VLOOKUP(Table1[[#This Row],[RespondentID]],'All Data'!$A:$CO,87,FALSE),"unknown")</f>
        <v>Woman</v>
      </c>
      <c r="Q34" s="96" t="str">
        <f>IFERROR(VLOOKUP(Table1[[#This Row],[RespondentID]],'All Data'!$A:$CO,88,FALSE),"unknown")</f>
        <v>55-64 years</v>
      </c>
      <c r="R34" s="96" t="str">
        <f>IFERROR(VLOOKUP(Table1[[#This Row],[RespondentID]],'All Data'!$A:$CO,89,FALSE),"unknown")</f>
        <v>Queens</v>
      </c>
      <c r="S34" s="96">
        <f>IFERROR(VLOOKUP(Table1[[#This Row],[RespondentID]],'All Data'!$A:$CO,90,FALSE),"unknown")</f>
        <v>11362</v>
      </c>
      <c r="T34" s="96" t="str">
        <f>IFERROR(VLOOKUP(Table1[[#This Row],[RespondentID]],'All Data'!$A:$CO,91,FALSE),"unknown")</f>
        <v>White</v>
      </c>
      <c r="U34" s="96" t="str">
        <f>IFERROR(VLOOKUP(Table1[[#This Row],[RespondentID]],'All Data'!$A:$CO,92,FALSE),"unknown")</f>
        <v>Not Hispanic or Latino</v>
      </c>
      <c r="V34" s="96" t="str">
        <f>IFERROR(VLOOKUP(Table1[[#This Row],[RespondentID]],'All Data'!$A:$CO,93,FALSE),"unknown")</f>
        <v>English</v>
      </c>
      <c r="W34" s="96" t="str">
        <f>IFERROR(VLOOKUP(Table1[[#This Row],[RespondentID]],'All Data'!$A:$CW,94,FALSE),"unknown")</f>
        <v>$35,000 to $49,999</v>
      </c>
      <c r="X34" s="96" t="str">
        <f>IFERROR(VLOOKUP(Table1[[#This Row],[RespondentID]],'All Data'!$A:$CW,95,FALSE),"unknown")</f>
        <v>Some college</v>
      </c>
      <c r="Y34" s="96" t="str">
        <f>IFERROR(VLOOKUP(Table1[[#This Row],[RespondentID]],'All Data'!$A:$CW,96,FALSE),"unknown")</f>
        <v>Employed for wages</v>
      </c>
      <c r="Z34" s="96" t="str">
        <f>IFERROR(VLOOKUP(Table1[[#This Row],[RespondentID]],'All Data'!$A:$CW,97,FALSE),"unknown")</f>
        <v>Yes</v>
      </c>
      <c r="AA34" s="96" t="str">
        <f>IFERROR(VLOOKUP(Table1[[#This Row],[RespondentID]],'All Data'!$A:$CW,98,FALSE),"unknown")</f>
        <v>Private/Commercial</v>
      </c>
      <c r="AB34" s="174" t="str">
        <f>IFERROR(VLOOKUP(Table1[[#This Row],[RespondentID]],'All Data'!$A:$CW,99,FALSE),"unknown")</f>
        <v>Yes</v>
      </c>
    </row>
    <row r="35" spans="1:28">
      <c r="A35">
        <v>114456258368</v>
      </c>
      <c r="E35" t="s">
        <v>67</v>
      </c>
      <c r="F35" t="s">
        <v>68</v>
      </c>
      <c r="G35" t="s">
        <v>69</v>
      </c>
      <c r="P35" s="96">
        <f>IFERROR(VLOOKUP(Table1[[#This Row],[RespondentID]],'All Data'!$A:$CO,87,FALSE),"unknown")</f>
        <v>0</v>
      </c>
      <c r="Q35" s="96" t="str">
        <f>IFERROR(VLOOKUP(Table1[[#This Row],[RespondentID]],'All Data'!$A:$CO,88,FALSE),"unknown")</f>
        <v>65+ years</v>
      </c>
      <c r="R35" s="96" t="str">
        <f>IFERROR(VLOOKUP(Table1[[#This Row],[RespondentID]],'All Data'!$A:$CO,89,FALSE),"unknown")</f>
        <v>Queens</v>
      </c>
      <c r="S35" s="96">
        <f>IFERROR(VLOOKUP(Table1[[#This Row],[RespondentID]],'All Data'!$A:$CO,90,FALSE),"unknown")</f>
        <v>11362</v>
      </c>
      <c r="T35" s="96" t="str">
        <f>IFERROR(VLOOKUP(Table1[[#This Row],[RespondentID]],'All Data'!$A:$CO,91,FALSE),"unknown")</f>
        <v>White</v>
      </c>
      <c r="U35" s="96">
        <f>IFERROR(VLOOKUP(Table1[[#This Row],[RespondentID]],'All Data'!$A:$CO,92,FALSE),"unknown")</f>
        <v>0</v>
      </c>
      <c r="V35" s="96">
        <f>IFERROR(VLOOKUP(Table1[[#This Row],[RespondentID]],'All Data'!$A:$CO,93,FALSE),"unknown")</f>
        <v>0</v>
      </c>
      <c r="W35" s="96" t="str">
        <f>IFERROR(VLOOKUP(Table1[[#This Row],[RespondentID]],'All Data'!$A:$CW,94,FALSE),"unknown")</f>
        <v>$50,000 to $74,999</v>
      </c>
      <c r="X35" s="96" t="str">
        <f>IFERROR(VLOOKUP(Table1[[#This Row],[RespondentID]],'All Data'!$A:$CW,95,FALSE),"unknown")</f>
        <v>Some college</v>
      </c>
      <c r="Y35" s="96" t="str">
        <f>IFERROR(VLOOKUP(Table1[[#This Row],[RespondentID]],'All Data'!$A:$CW,96,FALSE),"unknown")</f>
        <v>Retired</v>
      </c>
      <c r="Z35" s="96" t="str">
        <f>IFERROR(VLOOKUP(Table1[[#This Row],[RespondentID]],'All Data'!$A:$CW,97,FALSE),"unknown")</f>
        <v>Yes</v>
      </c>
      <c r="AA35" s="96" t="str">
        <f>IFERROR(VLOOKUP(Table1[[#This Row],[RespondentID]],'All Data'!$A:$CW,98,FALSE),"unknown")</f>
        <v>Medicare</v>
      </c>
      <c r="AB35" s="174" t="str">
        <f>IFERROR(VLOOKUP(Table1[[#This Row],[RespondentID]],'All Data'!$A:$CW,99,FALSE),"unknown")</f>
        <v>No</v>
      </c>
    </row>
    <row r="36" spans="1:28">
      <c r="A36">
        <v>114456256262</v>
      </c>
      <c r="B36" t="s">
        <v>64</v>
      </c>
      <c r="F36" t="s">
        <v>68</v>
      </c>
      <c r="M36" t="s">
        <v>75</v>
      </c>
      <c r="P36" s="96" t="str">
        <f>IFERROR(VLOOKUP(Table1[[#This Row],[RespondentID]],'All Data'!$A:$CO,87,FALSE),"unknown")</f>
        <v>Woman</v>
      </c>
      <c r="Q36" s="96" t="str">
        <f>IFERROR(VLOOKUP(Table1[[#This Row],[RespondentID]],'All Data'!$A:$CO,88,FALSE),"unknown")</f>
        <v>65+ years</v>
      </c>
      <c r="R36" s="96" t="str">
        <f>IFERROR(VLOOKUP(Table1[[#This Row],[RespondentID]],'All Data'!$A:$CO,89,FALSE),"unknown")</f>
        <v>Queens</v>
      </c>
      <c r="S36" s="96">
        <f>IFERROR(VLOOKUP(Table1[[#This Row],[RespondentID]],'All Data'!$A:$CO,90,FALSE),"unknown")</f>
        <v>11362</v>
      </c>
      <c r="T36" s="96" t="str">
        <f>IFERROR(VLOOKUP(Table1[[#This Row],[RespondentID]],'All Data'!$A:$CO,91,FALSE),"unknown")</f>
        <v>White</v>
      </c>
      <c r="U36" s="96" t="str">
        <f>IFERROR(VLOOKUP(Table1[[#This Row],[RespondentID]],'All Data'!$A:$CO,92,FALSE),"unknown")</f>
        <v>Not Hispanic or Latino</v>
      </c>
      <c r="V36" s="96" t="str">
        <f>IFERROR(VLOOKUP(Table1[[#This Row],[RespondentID]],'All Data'!$A:$CO,93,FALSE),"unknown")</f>
        <v>English</v>
      </c>
      <c r="W36" s="96">
        <f>IFERROR(VLOOKUP(Table1[[#This Row],[RespondentID]],'All Data'!$A:$CW,94,FALSE),"unknown")</f>
        <v>0</v>
      </c>
      <c r="X36" s="96" t="str">
        <f>IFERROR(VLOOKUP(Table1[[#This Row],[RespondentID]],'All Data'!$A:$CW,95,FALSE),"unknown")</f>
        <v>Graduate school</v>
      </c>
      <c r="Y36" s="96" t="str">
        <f>IFERROR(VLOOKUP(Table1[[#This Row],[RespondentID]],'All Data'!$A:$CW,96,FALSE),"unknown")</f>
        <v>Retired</v>
      </c>
      <c r="Z36" s="96">
        <f>IFERROR(VLOOKUP(Table1[[#This Row],[RespondentID]],'All Data'!$A:$CW,97,FALSE),"unknown")</f>
        <v>0</v>
      </c>
      <c r="AA36" s="96" t="str">
        <f>IFERROR(VLOOKUP(Table1[[#This Row],[RespondentID]],'All Data'!$A:$CW,98,FALSE),"unknown")</f>
        <v>Medicare</v>
      </c>
      <c r="AB36" s="174" t="str">
        <f>IFERROR(VLOOKUP(Table1[[#This Row],[RespondentID]],'All Data'!$A:$CW,99,FALSE),"unknown")</f>
        <v>Yes</v>
      </c>
    </row>
    <row r="37" spans="1:28">
      <c r="A37">
        <v>114456250882</v>
      </c>
      <c r="F37" t="s">
        <v>68</v>
      </c>
      <c r="G37" t="s">
        <v>69</v>
      </c>
      <c r="M37" t="s">
        <v>75</v>
      </c>
      <c r="P37" s="96" t="str">
        <f>IFERROR(VLOOKUP(Table1[[#This Row],[RespondentID]],'All Data'!$A:$CO,87,FALSE),"unknown")</f>
        <v>Woman</v>
      </c>
      <c r="Q37" s="96" t="str">
        <f>IFERROR(VLOOKUP(Table1[[#This Row],[RespondentID]],'All Data'!$A:$CO,88,FALSE),"unknown")</f>
        <v>65+ years</v>
      </c>
      <c r="R37" s="96" t="str">
        <f>IFERROR(VLOOKUP(Table1[[#This Row],[RespondentID]],'All Data'!$A:$CO,89,FALSE),"unknown")</f>
        <v>Queens</v>
      </c>
      <c r="S37" s="96">
        <f>IFERROR(VLOOKUP(Table1[[#This Row],[RespondentID]],'All Data'!$A:$CO,90,FALSE),"unknown")</f>
        <v>11362</v>
      </c>
      <c r="T37" s="96" t="str">
        <f>IFERROR(VLOOKUP(Table1[[#This Row],[RespondentID]],'All Data'!$A:$CO,91,FALSE),"unknown")</f>
        <v>White</v>
      </c>
      <c r="U37" s="96" t="str">
        <f>IFERROR(VLOOKUP(Table1[[#This Row],[RespondentID]],'All Data'!$A:$CO,92,FALSE),"unknown")</f>
        <v>Not Hispanic or Latino</v>
      </c>
      <c r="V37" s="96" t="str">
        <f>IFERROR(VLOOKUP(Table1[[#This Row],[RespondentID]],'All Data'!$A:$CO,93,FALSE),"unknown")</f>
        <v>English</v>
      </c>
      <c r="W37" s="96" t="str">
        <f>IFERROR(VLOOKUP(Table1[[#This Row],[RespondentID]],'All Data'!$A:$CW,94,FALSE),"unknown")</f>
        <v>$50,000 to $74,999</v>
      </c>
      <c r="X37" s="96" t="str">
        <f>IFERROR(VLOOKUP(Table1[[#This Row],[RespondentID]],'All Data'!$A:$CW,95,FALSE),"unknown")</f>
        <v>High school graduate</v>
      </c>
      <c r="Y37" s="96" t="str">
        <f>IFERROR(VLOOKUP(Table1[[#This Row],[RespondentID]],'All Data'!$A:$CW,96,FALSE),"unknown")</f>
        <v>Retired</v>
      </c>
      <c r="Z37" s="96" t="str">
        <f>IFERROR(VLOOKUP(Table1[[#This Row],[RespondentID]],'All Data'!$A:$CW,97,FALSE),"unknown")</f>
        <v>Yes</v>
      </c>
      <c r="AA37" s="96" t="str">
        <f>IFERROR(VLOOKUP(Table1[[#This Row],[RespondentID]],'All Data'!$A:$CW,98,FALSE),"unknown")</f>
        <v>Private/Commercial</v>
      </c>
      <c r="AB37" s="174" t="str">
        <f>IFERROR(VLOOKUP(Table1[[#This Row],[RespondentID]],'All Data'!$A:$CW,99,FALSE),"unknown")</f>
        <v>Yes</v>
      </c>
    </row>
    <row r="38" spans="1:28">
      <c r="A38">
        <v>114456248416</v>
      </c>
      <c r="B38" t="s">
        <v>64</v>
      </c>
      <c r="H38" t="s">
        <v>70</v>
      </c>
      <c r="M38" t="s">
        <v>75</v>
      </c>
      <c r="P38" s="96" t="str">
        <f>IFERROR(VLOOKUP(Table1[[#This Row],[RespondentID]],'All Data'!$A:$CO,87,FALSE),"unknown")</f>
        <v>Man</v>
      </c>
      <c r="Q38" s="96" t="str">
        <f>IFERROR(VLOOKUP(Table1[[#This Row],[RespondentID]],'All Data'!$A:$CO,88,FALSE),"unknown")</f>
        <v>65+ years</v>
      </c>
      <c r="R38" s="96" t="str">
        <f>IFERROR(VLOOKUP(Table1[[#This Row],[RespondentID]],'All Data'!$A:$CO,89,FALSE),"unknown")</f>
        <v>Queens</v>
      </c>
      <c r="S38" s="96">
        <f>IFERROR(VLOOKUP(Table1[[#This Row],[RespondentID]],'All Data'!$A:$CO,90,FALSE),"unknown")</f>
        <v>11362</v>
      </c>
      <c r="T38" s="96" t="str">
        <f>IFERROR(VLOOKUP(Table1[[#This Row],[RespondentID]],'All Data'!$A:$CO,91,FALSE),"unknown")</f>
        <v>White</v>
      </c>
      <c r="U38" s="96" t="str">
        <f>IFERROR(VLOOKUP(Table1[[#This Row],[RespondentID]],'All Data'!$A:$CO,92,FALSE),"unknown")</f>
        <v>Not Hispanic or Latino</v>
      </c>
      <c r="V38" s="96" t="str">
        <f>IFERROR(VLOOKUP(Table1[[#This Row],[RespondentID]],'All Data'!$A:$CO,93,FALSE),"unknown")</f>
        <v>English</v>
      </c>
      <c r="W38" s="96" t="str">
        <f>IFERROR(VLOOKUP(Table1[[#This Row],[RespondentID]],'All Data'!$A:$CW,94,FALSE),"unknown")</f>
        <v>Over $125,000</v>
      </c>
      <c r="X38" s="96" t="str">
        <f>IFERROR(VLOOKUP(Table1[[#This Row],[RespondentID]],'All Data'!$A:$CW,95,FALSE),"unknown")</f>
        <v>College graduate</v>
      </c>
      <c r="Y38" s="96" t="str">
        <f>IFERROR(VLOOKUP(Table1[[#This Row],[RespondentID]],'All Data'!$A:$CW,96,FALSE),"unknown")</f>
        <v>Retired</v>
      </c>
      <c r="Z38" s="96" t="str">
        <f>IFERROR(VLOOKUP(Table1[[#This Row],[RespondentID]],'All Data'!$A:$CW,97,FALSE),"unknown")</f>
        <v>Yes</v>
      </c>
      <c r="AA38" s="96" t="str">
        <f>IFERROR(VLOOKUP(Table1[[#This Row],[RespondentID]],'All Data'!$A:$CW,98,FALSE),"unknown")</f>
        <v>Medicare, Private/Commercial</v>
      </c>
      <c r="AB38" s="174" t="str">
        <f>IFERROR(VLOOKUP(Table1[[#This Row],[RespondentID]],'All Data'!$A:$CW,99,FALSE),"unknown")</f>
        <v>Yes</v>
      </c>
    </row>
    <row r="39" spans="1:28">
      <c r="A39">
        <v>114456244927</v>
      </c>
      <c r="B39" t="s">
        <v>64</v>
      </c>
      <c r="M39" t="s">
        <v>75</v>
      </c>
      <c r="P39" s="96" t="str">
        <f>IFERROR(VLOOKUP(Table1[[#This Row],[RespondentID]],'All Data'!$A:$CO,87,FALSE),"unknown")</f>
        <v>Man</v>
      </c>
      <c r="Q39" s="96" t="str">
        <f>IFERROR(VLOOKUP(Table1[[#This Row],[RespondentID]],'All Data'!$A:$CO,88,FALSE),"unknown")</f>
        <v>65+ years</v>
      </c>
      <c r="R39" s="96" t="str">
        <f>IFERROR(VLOOKUP(Table1[[#This Row],[RespondentID]],'All Data'!$A:$CO,89,FALSE),"unknown")</f>
        <v>Queens</v>
      </c>
      <c r="S39" s="96">
        <f>IFERROR(VLOOKUP(Table1[[#This Row],[RespondentID]],'All Data'!$A:$CO,90,FALSE),"unknown")</f>
        <v>11362</v>
      </c>
      <c r="T39" s="96" t="str">
        <f>IFERROR(VLOOKUP(Table1[[#This Row],[RespondentID]],'All Data'!$A:$CO,91,FALSE),"unknown")</f>
        <v>White</v>
      </c>
      <c r="U39" s="96" t="str">
        <f>IFERROR(VLOOKUP(Table1[[#This Row],[RespondentID]],'All Data'!$A:$CO,92,FALSE),"unknown")</f>
        <v>Not Hispanic or Latino</v>
      </c>
      <c r="V39" s="96">
        <f>IFERROR(VLOOKUP(Table1[[#This Row],[RespondentID]],'All Data'!$A:$CO,93,FALSE),"unknown")</f>
        <v>0</v>
      </c>
      <c r="W39" s="96" t="str">
        <f>IFERROR(VLOOKUP(Table1[[#This Row],[RespondentID]],'All Data'!$A:$CW,94,FALSE),"unknown")</f>
        <v>$50,000 to $74,999</v>
      </c>
      <c r="X39" s="96" t="str">
        <f>IFERROR(VLOOKUP(Table1[[#This Row],[RespondentID]],'All Data'!$A:$CW,95,FALSE),"unknown")</f>
        <v>High school graduate</v>
      </c>
      <c r="Y39" s="96" t="str">
        <f>IFERROR(VLOOKUP(Table1[[#This Row],[RespondentID]],'All Data'!$A:$CW,96,FALSE),"unknown")</f>
        <v>Retired</v>
      </c>
      <c r="Z39" s="96" t="str">
        <f>IFERROR(VLOOKUP(Table1[[#This Row],[RespondentID]],'All Data'!$A:$CW,97,FALSE),"unknown")</f>
        <v>Yes</v>
      </c>
      <c r="AA39" s="96" t="str">
        <f>IFERROR(VLOOKUP(Table1[[#This Row],[RespondentID]],'All Data'!$A:$CW,98,FALSE),"unknown")</f>
        <v>Medicare</v>
      </c>
      <c r="AB39" s="174" t="str">
        <f>IFERROR(VLOOKUP(Table1[[#This Row],[RespondentID]],'All Data'!$A:$CW,99,FALSE),"unknown")</f>
        <v>Yes</v>
      </c>
    </row>
    <row r="40" spans="1:28">
      <c r="A40">
        <v>114456242380</v>
      </c>
      <c r="B40" t="s">
        <v>64</v>
      </c>
      <c r="E40" t="s">
        <v>67</v>
      </c>
      <c r="M40" t="s">
        <v>75</v>
      </c>
      <c r="P40" s="96" t="str">
        <f>IFERROR(VLOOKUP(Table1[[#This Row],[RespondentID]],'All Data'!$A:$CO,87,FALSE),"unknown")</f>
        <v>Man</v>
      </c>
      <c r="Q40" s="96" t="str">
        <f>IFERROR(VLOOKUP(Table1[[#This Row],[RespondentID]],'All Data'!$A:$CO,88,FALSE),"unknown")</f>
        <v>65+ years</v>
      </c>
      <c r="R40" s="96" t="str">
        <f>IFERROR(VLOOKUP(Table1[[#This Row],[RespondentID]],'All Data'!$A:$CO,89,FALSE),"unknown")</f>
        <v>Queens</v>
      </c>
      <c r="S40" s="96">
        <f>IFERROR(VLOOKUP(Table1[[#This Row],[RespondentID]],'All Data'!$A:$CO,90,FALSE),"unknown")</f>
        <v>11302</v>
      </c>
      <c r="T40" s="96" t="str">
        <f>IFERROR(VLOOKUP(Table1[[#This Row],[RespondentID]],'All Data'!$A:$CO,91,FALSE),"unknown")</f>
        <v>White</v>
      </c>
      <c r="U40" s="96" t="str">
        <f>IFERROR(VLOOKUP(Table1[[#This Row],[RespondentID]],'All Data'!$A:$CO,92,FALSE),"unknown")</f>
        <v>Not Hispanic or Latino</v>
      </c>
      <c r="V40" s="96" t="str">
        <f>IFERROR(VLOOKUP(Table1[[#This Row],[RespondentID]],'All Data'!$A:$CO,93,FALSE),"unknown")</f>
        <v>English</v>
      </c>
      <c r="W40" s="96" t="str">
        <f>IFERROR(VLOOKUP(Table1[[#This Row],[RespondentID]],'All Data'!$A:$CW,94,FALSE),"unknown")</f>
        <v>Over $125,000</v>
      </c>
      <c r="X40" s="96" t="str">
        <f>IFERROR(VLOOKUP(Table1[[#This Row],[RespondentID]],'All Data'!$A:$CW,95,FALSE),"unknown")</f>
        <v>College graduate</v>
      </c>
      <c r="Y40" s="96" t="str">
        <f>IFERROR(VLOOKUP(Table1[[#This Row],[RespondentID]],'All Data'!$A:$CW,96,FALSE),"unknown")</f>
        <v>Retired</v>
      </c>
      <c r="Z40" s="96" t="str">
        <f>IFERROR(VLOOKUP(Table1[[#This Row],[RespondentID]],'All Data'!$A:$CW,97,FALSE),"unknown")</f>
        <v>Yes</v>
      </c>
      <c r="AA40" s="96" t="str">
        <f>IFERROR(VLOOKUP(Table1[[#This Row],[RespondentID]],'All Data'!$A:$CW,98,FALSE),"unknown")</f>
        <v>Medicare</v>
      </c>
      <c r="AB40" s="174" t="str">
        <f>IFERROR(VLOOKUP(Table1[[#This Row],[RespondentID]],'All Data'!$A:$CW,99,FALSE),"unknown")</f>
        <v>Yes</v>
      </c>
    </row>
    <row r="41" spans="1:28">
      <c r="A41">
        <v>114456239612</v>
      </c>
      <c r="B41" t="s">
        <v>64</v>
      </c>
      <c r="E41" t="s">
        <v>67</v>
      </c>
      <c r="I41" t="s">
        <v>71</v>
      </c>
      <c r="O41" t="s">
        <v>494</v>
      </c>
      <c r="P41" s="96" t="str">
        <f>IFERROR(VLOOKUP(Table1[[#This Row],[RespondentID]],'All Data'!$A:$CO,87,FALSE),"unknown")</f>
        <v>Woman</v>
      </c>
      <c r="Q41" s="96" t="str">
        <f>IFERROR(VLOOKUP(Table1[[#This Row],[RespondentID]],'All Data'!$A:$CO,88,FALSE),"unknown")</f>
        <v>65+ years</v>
      </c>
      <c r="R41" s="96" t="str">
        <f>IFERROR(VLOOKUP(Table1[[#This Row],[RespondentID]],'All Data'!$A:$CO,89,FALSE),"unknown")</f>
        <v>Queens</v>
      </c>
      <c r="S41" s="96">
        <f>IFERROR(VLOOKUP(Table1[[#This Row],[RespondentID]],'All Data'!$A:$CO,90,FALSE),"unknown")</f>
        <v>11362</v>
      </c>
      <c r="T41" s="96" t="str">
        <f>IFERROR(VLOOKUP(Table1[[#This Row],[RespondentID]],'All Data'!$A:$CO,91,FALSE),"unknown")</f>
        <v>White</v>
      </c>
      <c r="U41" s="96" t="str">
        <f>IFERROR(VLOOKUP(Table1[[#This Row],[RespondentID]],'All Data'!$A:$CO,92,FALSE),"unknown")</f>
        <v>Not Hispanic or Latino</v>
      </c>
      <c r="V41" s="96" t="str">
        <f>IFERROR(VLOOKUP(Table1[[#This Row],[RespondentID]],'All Data'!$A:$CO,93,FALSE),"unknown")</f>
        <v>English</v>
      </c>
      <c r="W41" s="96" t="str">
        <f>IFERROR(VLOOKUP(Table1[[#This Row],[RespondentID]],'All Data'!$A:$CW,94,FALSE),"unknown")</f>
        <v>$20,000 to $34,999</v>
      </c>
      <c r="X41" s="96" t="str">
        <f>IFERROR(VLOOKUP(Table1[[#This Row],[RespondentID]],'All Data'!$A:$CW,95,FALSE),"unknown")</f>
        <v>Some college</v>
      </c>
      <c r="Y41" s="96" t="str">
        <f>IFERROR(VLOOKUP(Table1[[#This Row],[RespondentID]],'All Data'!$A:$CW,96,FALSE),"unknown")</f>
        <v>Retired</v>
      </c>
      <c r="Z41" s="96" t="str">
        <f>IFERROR(VLOOKUP(Table1[[#This Row],[RespondentID]],'All Data'!$A:$CW,97,FALSE),"unknown")</f>
        <v>Yes</v>
      </c>
      <c r="AA41" s="96" t="str">
        <f>IFERROR(VLOOKUP(Table1[[#This Row],[RespondentID]],'All Data'!$A:$CW,98,FALSE),"unknown")</f>
        <v>Private/Commercial</v>
      </c>
      <c r="AB41" s="174" t="str">
        <f>IFERROR(VLOOKUP(Table1[[#This Row],[RespondentID]],'All Data'!$A:$CW,99,FALSE),"unknown")</f>
        <v>Yes</v>
      </c>
    </row>
    <row r="42" spans="1:28">
      <c r="A42">
        <v>114456226428</v>
      </c>
      <c r="P42" s="96" t="str">
        <f>IFERROR(VLOOKUP(Table1[[#This Row],[RespondentID]],'All Data'!$A:$CO,87,FALSE),"unknown")</f>
        <v>Woman</v>
      </c>
      <c r="Q42" s="96" t="str">
        <f>IFERROR(VLOOKUP(Table1[[#This Row],[RespondentID]],'All Data'!$A:$CO,88,FALSE),"unknown")</f>
        <v>65+ years</v>
      </c>
      <c r="R42" s="96" t="str">
        <f>IFERROR(VLOOKUP(Table1[[#This Row],[RespondentID]],'All Data'!$A:$CO,89,FALSE),"unknown")</f>
        <v>Nassau</v>
      </c>
      <c r="S42" s="96" t="str">
        <f>IFERROR(VLOOKUP(Table1[[#This Row],[RespondentID]],'All Data'!$A:$CO,90,FALSE),"unknown")</f>
        <v>Freeport, 11520</v>
      </c>
      <c r="T42" s="96" t="str">
        <f>IFERROR(VLOOKUP(Table1[[#This Row],[RespondentID]],'All Data'!$A:$CO,91,FALSE),"unknown")</f>
        <v>White</v>
      </c>
      <c r="U42" s="96">
        <f>IFERROR(VLOOKUP(Table1[[#This Row],[RespondentID]],'All Data'!$A:$CO,92,FALSE),"unknown")</f>
        <v>0</v>
      </c>
      <c r="V42" s="96" t="str">
        <f>IFERROR(VLOOKUP(Table1[[#This Row],[RespondentID]],'All Data'!$A:$CO,93,FALSE),"unknown")</f>
        <v>English</v>
      </c>
      <c r="W42" s="96">
        <f>IFERROR(VLOOKUP(Table1[[#This Row],[RespondentID]],'All Data'!$A:$CW,94,FALSE),"unknown")</f>
        <v>0</v>
      </c>
      <c r="X42" s="96" t="str">
        <f>IFERROR(VLOOKUP(Table1[[#This Row],[RespondentID]],'All Data'!$A:$CW,95,FALSE),"unknown")</f>
        <v>High school graduate</v>
      </c>
      <c r="Y42" s="96" t="str">
        <f>IFERROR(VLOOKUP(Table1[[#This Row],[RespondentID]],'All Data'!$A:$CW,96,FALSE),"unknown")</f>
        <v>Retired</v>
      </c>
      <c r="Z42" s="96" t="str">
        <f>IFERROR(VLOOKUP(Table1[[#This Row],[RespondentID]],'All Data'!$A:$CW,97,FALSE),"unknown")</f>
        <v>Yes</v>
      </c>
      <c r="AA42" s="96" t="str">
        <f>IFERROR(VLOOKUP(Table1[[#This Row],[RespondentID]],'All Data'!$A:$CW,98,FALSE),"unknown")</f>
        <v>Medicare</v>
      </c>
      <c r="AB42" s="174">
        <f>IFERROR(VLOOKUP(Table1[[#This Row],[RespondentID]],'All Data'!$A:$CW,99,FALSE),"unknown")</f>
        <v>0</v>
      </c>
    </row>
    <row r="43" spans="1:28">
      <c r="A43">
        <v>114456233181</v>
      </c>
      <c r="C43" t="s">
        <v>65</v>
      </c>
      <c r="F43" t="s">
        <v>68</v>
      </c>
      <c r="P43" s="96" t="str">
        <f>IFERROR(VLOOKUP(Table1[[#This Row],[RespondentID]],'All Data'!$A:$CO,87,FALSE),"unknown")</f>
        <v>Woman</v>
      </c>
      <c r="Q43" s="96" t="str">
        <f>IFERROR(VLOOKUP(Table1[[#This Row],[RespondentID]],'All Data'!$A:$CO,88,FALSE),"unknown")</f>
        <v>65+ years</v>
      </c>
      <c r="R43" s="96" t="str">
        <f>IFERROR(VLOOKUP(Table1[[#This Row],[RespondentID]],'All Data'!$A:$CO,89,FALSE),"unknown")</f>
        <v>Nassau</v>
      </c>
      <c r="S43" s="96" t="str">
        <f>IFERROR(VLOOKUP(Table1[[#This Row],[RespondentID]],'All Data'!$A:$CO,90,FALSE),"unknown")</f>
        <v>Massapequa, 11758</v>
      </c>
      <c r="T43" s="96" t="str">
        <f>IFERROR(VLOOKUP(Table1[[#This Row],[RespondentID]],'All Data'!$A:$CO,91,FALSE),"unknown")</f>
        <v>White</v>
      </c>
      <c r="U43" s="96" t="str">
        <f>IFERROR(VLOOKUP(Table1[[#This Row],[RespondentID]],'All Data'!$A:$CO,92,FALSE),"unknown")</f>
        <v>Not Hispanic or Latino</v>
      </c>
      <c r="V43" s="96" t="str">
        <f>IFERROR(VLOOKUP(Table1[[#This Row],[RespondentID]],'All Data'!$A:$CO,93,FALSE),"unknown")</f>
        <v>English</v>
      </c>
      <c r="W43" s="96" t="str">
        <f>IFERROR(VLOOKUP(Table1[[#This Row],[RespondentID]],'All Data'!$A:$CW,94,FALSE),"unknown")</f>
        <v>$20,000 to $34,999</v>
      </c>
      <c r="X43" s="96" t="str">
        <f>IFERROR(VLOOKUP(Table1[[#This Row],[RespondentID]],'All Data'!$A:$CW,95,FALSE),"unknown")</f>
        <v>Some college</v>
      </c>
      <c r="Y43" s="96" t="str">
        <f>IFERROR(VLOOKUP(Table1[[#This Row],[RespondentID]],'All Data'!$A:$CW,96,FALSE),"unknown")</f>
        <v>Retired</v>
      </c>
      <c r="Z43" s="96" t="str">
        <f>IFERROR(VLOOKUP(Table1[[#This Row],[RespondentID]],'All Data'!$A:$CW,97,FALSE),"unknown")</f>
        <v>Yes</v>
      </c>
      <c r="AA43" s="96" t="str">
        <f>IFERROR(VLOOKUP(Table1[[#This Row],[RespondentID]],'All Data'!$A:$CW,98,FALSE),"unknown")</f>
        <v>Medicare</v>
      </c>
      <c r="AB43" s="174">
        <f>IFERROR(VLOOKUP(Table1[[#This Row],[RespondentID]],'All Data'!$A:$CW,99,FALSE),"unknown")</f>
        <v>0</v>
      </c>
    </row>
    <row r="44" spans="1:28">
      <c r="A44">
        <v>114456230710</v>
      </c>
      <c r="B44" t="s">
        <v>64</v>
      </c>
      <c r="G44" t="s">
        <v>69</v>
      </c>
      <c r="M44" t="s">
        <v>75</v>
      </c>
      <c r="P44" s="96" t="str">
        <f>IFERROR(VLOOKUP(Table1[[#This Row],[RespondentID]],'All Data'!$A:$CO,87,FALSE),"unknown")</f>
        <v>Woman</v>
      </c>
      <c r="Q44" s="96" t="str">
        <f>IFERROR(VLOOKUP(Table1[[#This Row],[RespondentID]],'All Data'!$A:$CO,88,FALSE),"unknown")</f>
        <v>55-64 years</v>
      </c>
      <c r="R44" s="96" t="str">
        <f>IFERROR(VLOOKUP(Table1[[#This Row],[RespondentID]],'All Data'!$A:$CO,89,FALSE),"unknown")</f>
        <v>Nassau</v>
      </c>
      <c r="S44" s="96" t="str">
        <f>IFERROR(VLOOKUP(Table1[[#This Row],[RespondentID]],'All Data'!$A:$CO,90,FALSE),"unknown")</f>
        <v>Old Bethpage, 11804</v>
      </c>
      <c r="T44" s="96" t="str">
        <f>IFERROR(VLOOKUP(Table1[[#This Row],[RespondentID]],'All Data'!$A:$CO,91,FALSE),"unknown")</f>
        <v>White</v>
      </c>
      <c r="U44" s="96" t="str">
        <f>IFERROR(VLOOKUP(Table1[[#This Row],[RespondentID]],'All Data'!$A:$CO,92,FALSE),"unknown")</f>
        <v>Not Hispanic or Latino</v>
      </c>
      <c r="V44" s="96" t="str">
        <f>IFERROR(VLOOKUP(Table1[[#This Row],[RespondentID]],'All Data'!$A:$CO,93,FALSE),"unknown")</f>
        <v>English</v>
      </c>
      <c r="W44" s="96" t="str">
        <f>IFERROR(VLOOKUP(Table1[[#This Row],[RespondentID]],'All Data'!$A:$CW,94,FALSE),"unknown")</f>
        <v>$35,000 to $49,999</v>
      </c>
      <c r="X44" s="96" t="str">
        <f>IFERROR(VLOOKUP(Table1[[#This Row],[RespondentID]],'All Data'!$A:$CW,95,FALSE),"unknown")</f>
        <v>Technical school</v>
      </c>
      <c r="Y44" s="96" t="str">
        <f>IFERROR(VLOOKUP(Table1[[#This Row],[RespondentID]],'All Data'!$A:$CW,96,FALSE),"unknown")</f>
        <v>Employed for wages</v>
      </c>
      <c r="Z44" s="96" t="str">
        <f>IFERROR(VLOOKUP(Table1[[#This Row],[RespondentID]],'All Data'!$A:$CW,97,FALSE),"unknown")</f>
        <v>Yes</v>
      </c>
      <c r="AA44" s="96" t="str">
        <f>IFERROR(VLOOKUP(Table1[[#This Row],[RespondentID]],'All Data'!$A:$CW,98,FALSE),"unknown")</f>
        <v>Private/Commercial</v>
      </c>
      <c r="AB44" s="174" t="str">
        <f>IFERROR(VLOOKUP(Table1[[#This Row],[RespondentID]],'All Data'!$A:$CW,99,FALSE),"unknown")</f>
        <v>Yes</v>
      </c>
    </row>
    <row r="45" spans="1:28">
      <c r="A45">
        <v>114449860737</v>
      </c>
      <c r="B45" t="s">
        <v>64</v>
      </c>
      <c r="P45" s="96" t="str">
        <f>IFERROR(VLOOKUP(Table1[[#This Row],[RespondentID]],'All Data'!$A:$CO,87,FALSE),"unknown")</f>
        <v>Woman</v>
      </c>
      <c r="Q45" s="96" t="str">
        <f>IFERROR(VLOOKUP(Table1[[#This Row],[RespondentID]],'All Data'!$A:$CO,88,FALSE),"unknown")</f>
        <v>35-44 years</v>
      </c>
      <c r="R45" s="96" t="str">
        <f>IFERROR(VLOOKUP(Table1[[#This Row],[RespondentID]],'All Data'!$A:$CO,89,FALSE),"unknown")</f>
        <v>Queens</v>
      </c>
      <c r="S45" s="96">
        <f>IFERROR(VLOOKUP(Table1[[#This Row],[RespondentID]],'All Data'!$A:$CO,90,FALSE),"unknown")</f>
        <v>11693</v>
      </c>
      <c r="T45" s="96" t="str">
        <f>IFERROR(VLOOKUP(Table1[[#This Row],[RespondentID]],'All Data'!$A:$CO,91,FALSE),"unknown")</f>
        <v>Other (please specify)</v>
      </c>
      <c r="U45" s="96" t="str">
        <f>IFERROR(VLOOKUP(Table1[[#This Row],[RespondentID]],'All Data'!$A:$CO,92,FALSE),"unknown")</f>
        <v>Hispanic or Latino</v>
      </c>
      <c r="V45" s="96" t="str">
        <f>IFERROR(VLOOKUP(Table1[[#This Row],[RespondentID]],'All Data'!$A:$CO,93,FALSE),"unknown")</f>
        <v>English</v>
      </c>
      <c r="W45" s="96" t="str">
        <f>IFERROR(VLOOKUP(Table1[[#This Row],[RespondentID]],'All Data'!$A:$CW,94,FALSE),"unknown")</f>
        <v>$50,000 to $74,999</v>
      </c>
      <c r="X45" s="96" t="str">
        <f>IFERROR(VLOOKUP(Table1[[#This Row],[RespondentID]],'All Data'!$A:$CW,95,FALSE),"unknown")</f>
        <v>College graduate</v>
      </c>
      <c r="Y45" s="96" t="str">
        <f>IFERROR(VLOOKUP(Table1[[#This Row],[RespondentID]],'All Data'!$A:$CW,96,FALSE),"unknown")</f>
        <v>Self-employed</v>
      </c>
      <c r="Z45" s="96" t="str">
        <f>IFERROR(VLOOKUP(Table1[[#This Row],[RespondentID]],'All Data'!$A:$CW,97,FALSE),"unknown")</f>
        <v>Yes</v>
      </c>
      <c r="AA45" s="96" t="str">
        <f>IFERROR(VLOOKUP(Table1[[#This Row],[RespondentID]],'All Data'!$A:$CW,98,FALSE),"unknown")</f>
        <v>Medicaid</v>
      </c>
      <c r="AB45" s="174" t="str">
        <f>IFERROR(VLOOKUP(Table1[[#This Row],[RespondentID]],'All Data'!$A:$CW,99,FALSE),"unknown")</f>
        <v>Yes</v>
      </c>
    </row>
    <row r="46" spans="1:28">
      <c r="A46">
        <v>114449779544</v>
      </c>
      <c r="B46" t="s">
        <v>64</v>
      </c>
      <c r="F46" t="s">
        <v>68</v>
      </c>
      <c r="H46" t="s">
        <v>70</v>
      </c>
      <c r="J46" t="s">
        <v>72</v>
      </c>
      <c r="K46" t="s">
        <v>73</v>
      </c>
      <c r="N46" t="s">
        <v>76</v>
      </c>
      <c r="P46" s="96" t="str">
        <f>IFERROR(VLOOKUP(Table1[[#This Row],[RespondentID]],'All Data'!$A:$CO,87,FALSE),"unknown")</f>
        <v>Man</v>
      </c>
      <c r="Q46" s="96" t="str">
        <f>IFERROR(VLOOKUP(Table1[[#This Row],[RespondentID]],'All Data'!$A:$CO,88,FALSE),"unknown")</f>
        <v>55-64 years</v>
      </c>
      <c r="R46" s="96" t="str">
        <f>IFERROR(VLOOKUP(Table1[[#This Row],[RespondentID]],'All Data'!$A:$CO,89,FALSE),"unknown")</f>
        <v>Suffolk</v>
      </c>
      <c r="S46" s="96" t="str">
        <f>IFERROR(VLOOKUP(Table1[[#This Row],[RespondentID]],'All Data'!$A:$CO,90,FALSE),"unknown")</f>
        <v>East Islip, 11730</v>
      </c>
      <c r="T46" s="96" t="str">
        <f>IFERROR(VLOOKUP(Table1[[#This Row],[RespondentID]],'All Data'!$A:$CO,91,FALSE),"unknown")</f>
        <v>White</v>
      </c>
      <c r="U46" s="96" t="str">
        <f>IFERROR(VLOOKUP(Table1[[#This Row],[RespondentID]],'All Data'!$A:$CO,92,FALSE),"unknown")</f>
        <v>Not Hispanic or Latino</v>
      </c>
      <c r="V46" s="96" t="str">
        <f>IFERROR(VLOOKUP(Table1[[#This Row],[RespondentID]],'All Data'!$A:$CO,93,FALSE),"unknown")</f>
        <v>English</v>
      </c>
      <c r="W46" s="96" t="str">
        <f>IFERROR(VLOOKUP(Table1[[#This Row],[RespondentID]],'All Data'!$A:$CW,94,FALSE),"unknown")</f>
        <v>Over $125,000</v>
      </c>
      <c r="X46" s="96" t="str">
        <f>IFERROR(VLOOKUP(Table1[[#This Row],[RespondentID]],'All Data'!$A:$CW,95,FALSE),"unknown")</f>
        <v>Graduate school</v>
      </c>
      <c r="Y46" s="96" t="str">
        <f>IFERROR(VLOOKUP(Table1[[#This Row],[RespondentID]],'All Data'!$A:$CW,96,FALSE),"unknown")</f>
        <v>Employed for wages</v>
      </c>
      <c r="Z46" s="96" t="str">
        <f>IFERROR(VLOOKUP(Table1[[#This Row],[RespondentID]],'All Data'!$A:$CW,97,FALSE),"unknown")</f>
        <v>Yes</v>
      </c>
      <c r="AA46" s="96" t="str">
        <f>IFERROR(VLOOKUP(Table1[[#This Row],[RespondentID]],'All Data'!$A:$CW,98,FALSE),"unknown")</f>
        <v>Private/Commercial</v>
      </c>
      <c r="AB46" s="174" t="str">
        <f>IFERROR(VLOOKUP(Table1[[#This Row],[RespondentID]],'All Data'!$A:$CW,99,FALSE),"unknown")</f>
        <v>Yes</v>
      </c>
    </row>
    <row r="47" spans="1:28">
      <c r="A47">
        <v>114448354262</v>
      </c>
      <c r="B47" t="s">
        <v>64</v>
      </c>
      <c r="D47" t="s">
        <v>66</v>
      </c>
      <c r="E47" t="s">
        <v>67</v>
      </c>
      <c r="F47" t="s">
        <v>68</v>
      </c>
      <c r="M47" t="s">
        <v>75</v>
      </c>
      <c r="O47" t="s">
        <v>500</v>
      </c>
      <c r="P47" s="96" t="str">
        <f>IFERROR(VLOOKUP(Table1[[#This Row],[RespondentID]],'All Data'!$A:$CO,87,FALSE),"unknown")</f>
        <v>Woman</v>
      </c>
      <c r="Q47" s="96" t="str">
        <f>IFERROR(VLOOKUP(Table1[[#This Row],[RespondentID]],'All Data'!$A:$CO,88,FALSE),"unknown")</f>
        <v>65+ years</v>
      </c>
      <c r="R47" s="96" t="str">
        <f>IFERROR(VLOOKUP(Table1[[#This Row],[RespondentID]],'All Data'!$A:$CO,89,FALSE),"unknown")</f>
        <v>Queens</v>
      </c>
      <c r="S47" s="96">
        <f>IFERROR(VLOOKUP(Table1[[#This Row],[RespondentID]],'All Data'!$A:$CO,90,FALSE),"unknown")</f>
        <v>11694</v>
      </c>
      <c r="T47" s="96" t="str">
        <f>IFERROR(VLOOKUP(Table1[[#This Row],[RespondentID]],'All Data'!$A:$CO,91,FALSE),"unknown")</f>
        <v>White</v>
      </c>
      <c r="U47" s="96" t="str">
        <f>IFERROR(VLOOKUP(Table1[[#This Row],[RespondentID]],'All Data'!$A:$CO,92,FALSE),"unknown")</f>
        <v>Not Hispanic or Latino</v>
      </c>
      <c r="V47" s="96" t="str">
        <f>IFERROR(VLOOKUP(Table1[[#This Row],[RespondentID]],'All Data'!$A:$CO,93,FALSE),"unknown")</f>
        <v>English</v>
      </c>
      <c r="W47" s="96" t="str">
        <f>IFERROR(VLOOKUP(Table1[[#This Row],[RespondentID]],'All Data'!$A:$CW,94,FALSE),"unknown")</f>
        <v>$50,000 to $74,999</v>
      </c>
      <c r="X47" s="96" t="str">
        <f>IFERROR(VLOOKUP(Table1[[#This Row],[RespondentID]],'All Data'!$A:$CW,95,FALSE),"unknown")</f>
        <v>Some college</v>
      </c>
      <c r="Y47" s="96" t="str">
        <f>IFERROR(VLOOKUP(Table1[[#This Row],[RespondentID]],'All Data'!$A:$CW,96,FALSE),"unknown")</f>
        <v>Retired</v>
      </c>
      <c r="Z47" s="96" t="str">
        <f>IFERROR(VLOOKUP(Table1[[#This Row],[RespondentID]],'All Data'!$A:$CW,97,FALSE),"unknown")</f>
        <v>Yes</v>
      </c>
      <c r="AA47" s="96" t="str">
        <f>IFERROR(VLOOKUP(Table1[[#This Row],[RespondentID]],'All Data'!$A:$CW,98,FALSE),"unknown")</f>
        <v>Medicare</v>
      </c>
      <c r="AB47" s="174" t="str">
        <f>IFERROR(VLOOKUP(Table1[[#This Row],[RespondentID]],'All Data'!$A:$CW,99,FALSE),"unknown")</f>
        <v>Yes</v>
      </c>
    </row>
    <row r="48" spans="1:28">
      <c r="A48">
        <v>114446451533</v>
      </c>
      <c r="B48" t="s">
        <v>64</v>
      </c>
      <c r="P48" s="96" t="str">
        <f>IFERROR(VLOOKUP(Table1[[#This Row],[RespondentID]],'All Data'!$A:$CO,87,FALSE),"unknown")</f>
        <v>Woman</v>
      </c>
      <c r="Q48" s="96" t="str">
        <f>IFERROR(VLOOKUP(Table1[[#This Row],[RespondentID]],'All Data'!$A:$CO,88,FALSE),"unknown")</f>
        <v>65+ years</v>
      </c>
      <c r="R48" s="96" t="str">
        <f>IFERROR(VLOOKUP(Table1[[#This Row],[RespondentID]],'All Data'!$A:$CO,89,FALSE),"unknown")</f>
        <v>Queens</v>
      </c>
      <c r="S48" s="96">
        <f>IFERROR(VLOOKUP(Table1[[#This Row],[RespondentID]],'All Data'!$A:$CO,90,FALSE),"unknown")</f>
        <v>11694</v>
      </c>
      <c r="T48" s="96" t="str">
        <f>IFERROR(VLOOKUP(Table1[[#This Row],[RespondentID]],'All Data'!$A:$CO,91,FALSE),"unknown")</f>
        <v>White</v>
      </c>
      <c r="U48" s="96" t="str">
        <f>IFERROR(VLOOKUP(Table1[[#This Row],[RespondentID]],'All Data'!$A:$CO,92,FALSE),"unknown")</f>
        <v>Unknown</v>
      </c>
      <c r="V48" s="96" t="str">
        <f>IFERROR(VLOOKUP(Table1[[#This Row],[RespondentID]],'All Data'!$A:$CO,93,FALSE),"unknown")</f>
        <v>English</v>
      </c>
      <c r="W48" s="96" t="str">
        <f>IFERROR(VLOOKUP(Table1[[#This Row],[RespondentID]],'All Data'!$A:$CW,94,FALSE),"unknown")</f>
        <v>$35,000 to $49,999</v>
      </c>
      <c r="X48" s="96" t="str">
        <f>IFERROR(VLOOKUP(Table1[[#This Row],[RespondentID]],'All Data'!$A:$CW,95,FALSE),"unknown")</f>
        <v>College graduate</v>
      </c>
      <c r="Y48" s="96" t="str">
        <f>IFERROR(VLOOKUP(Table1[[#This Row],[RespondentID]],'All Data'!$A:$CW,96,FALSE),"unknown")</f>
        <v>Retired</v>
      </c>
      <c r="Z48" s="96" t="str">
        <f>IFERROR(VLOOKUP(Table1[[#This Row],[RespondentID]],'All Data'!$A:$CW,97,FALSE),"unknown")</f>
        <v>Yes</v>
      </c>
      <c r="AA48" s="96" t="str">
        <f>IFERROR(VLOOKUP(Table1[[#This Row],[RespondentID]],'All Data'!$A:$CW,98,FALSE),"unknown")</f>
        <v>Medicare</v>
      </c>
      <c r="AB48" s="174" t="str">
        <f>IFERROR(VLOOKUP(Table1[[#This Row],[RespondentID]],'All Data'!$A:$CW,99,FALSE),"unknown")</f>
        <v>Yes</v>
      </c>
    </row>
    <row r="49" spans="1:28">
      <c r="A49">
        <v>114446321447</v>
      </c>
      <c r="M49" t="s">
        <v>75</v>
      </c>
      <c r="P49" s="96" t="str">
        <f>IFERROR(VLOOKUP(Table1[[#This Row],[RespondentID]],'All Data'!$A:$CO,87,FALSE),"unknown")</f>
        <v>Woman</v>
      </c>
      <c r="Q49" s="96" t="str">
        <f>IFERROR(VLOOKUP(Table1[[#This Row],[RespondentID]],'All Data'!$A:$CO,88,FALSE),"unknown")</f>
        <v>55-64 years</v>
      </c>
      <c r="R49" s="96" t="str">
        <f>IFERROR(VLOOKUP(Table1[[#This Row],[RespondentID]],'All Data'!$A:$CO,89,FALSE),"unknown")</f>
        <v>Suffolk</v>
      </c>
      <c r="S49" s="96" t="str">
        <f>IFERROR(VLOOKUP(Table1[[#This Row],[RespondentID]],'All Data'!$A:$CO,90,FALSE),"unknown")</f>
        <v>Mattituck, 11952</v>
      </c>
      <c r="T49" s="96" t="str">
        <f>IFERROR(VLOOKUP(Table1[[#This Row],[RespondentID]],'All Data'!$A:$CO,91,FALSE),"unknown")</f>
        <v>White</v>
      </c>
      <c r="U49" s="96" t="str">
        <f>IFERROR(VLOOKUP(Table1[[#This Row],[RespondentID]],'All Data'!$A:$CO,92,FALSE),"unknown")</f>
        <v>Not Hispanic or Latino</v>
      </c>
      <c r="V49" s="96" t="str">
        <f>IFERROR(VLOOKUP(Table1[[#This Row],[RespondentID]],'All Data'!$A:$CO,93,FALSE),"unknown")</f>
        <v>English</v>
      </c>
      <c r="W49" s="96" t="str">
        <f>IFERROR(VLOOKUP(Table1[[#This Row],[RespondentID]],'All Data'!$A:$CW,94,FALSE),"unknown")</f>
        <v>Over $125,000</v>
      </c>
      <c r="X49" s="96" t="str">
        <f>IFERROR(VLOOKUP(Table1[[#This Row],[RespondentID]],'All Data'!$A:$CW,95,FALSE),"unknown")</f>
        <v>Graduate school</v>
      </c>
      <c r="Y49" s="96" t="str">
        <f>IFERROR(VLOOKUP(Table1[[#This Row],[RespondentID]],'All Data'!$A:$CW,96,FALSE),"unknown")</f>
        <v>Retired</v>
      </c>
      <c r="Z49" s="96" t="str">
        <f>IFERROR(VLOOKUP(Table1[[#This Row],[RespondentID]],'All Data'!$A:$CW,97,FALSE),"unknown")</f>
        <v>Yes</v>
      </c>
      <c r="AA49" s="96" t="str">
        <f>IFERROR(VLOOKUP(Table1[[#This Row],[RespondentID]],'All Data'!$A:$CW,98,FALSE),"unknown")</f>
        <v>Private/Commercial</v>
      </c>
      <c r="AB49" s="174" t="str">
        <f>IFERROR(VLOOKUP(Table1[[#This Row],[RespondentID]],'All Data'!$A:$CW,99,FALSE),"unknown")</f>
        <v>Yes</v>
      </c>
    </row>
    <row r="50" spans="1:28">
      <c r="A50">
        <v>114444887954</v>
      </c>
      <c r="B50" t="s">
        <v>64</v>
      </c>
      <c r="H50" t="s">
        <v>70</v>
      </c>
      <c r="M50" t="s">
        <v>75</v>
      </c>
      <c r="O50" t="s">
        <v>507</v>
      </c>
      <c r="P50" s="96" t="str">
        <f>IFERROR(VLOOKUP(Table1[[#This Row],[RespondentID]],'All Data'!$A:$CO,87,FALSE),"unknown")</f>
        <v>Woman</v>
      </c>
      <c r="Q50" s="96" t="str">
        <f>IFERROR(VLOOKUP(Table1[[#This Row],[RespondentID]],'All Data'!$A:$CO,88,FALSE),"unknown")</f>
        <v>65+ years</v>
      </c>
      <c r="R50" s="96" t="str">
        <f>IFERROR(VLOOKUP(Table1[[#This Row],[RespondentID]],'All Data'!$A:$CO,89,FALSE),"unknown")</f>
        <v>Queens</v>
      </c>
      <c r="S50" s="96">
        <f>IFERROR(VLOOKUP(Table1[[#This Row],[RespondentID]],'All Data'!$A:$CO,90,FALSE),"unknown")</f>
        <v>11694</v>
      </c>
      <c r="T50" s="96" t="str">
        <f>IFERROR(VLOOKUP(Table1[[#This Row],[RespondentID]],'All Data'!$A:$CO,91,FALSE),"unknown")</f>
        <v>White</v>
      </c>
      <c r="U50" s="96" t="str">
        <f>IFERROR(VLOOKUP(Table1[[#This Row],[RespondentID]],'All Data'!$A:$CO,92,FALSE),"unknown")</f>
        <v>Hispanic or Latino</v>
      </c>
      <c r="V50" s="96" t="str">
        <f>IFERROR(VLOOKUP(Table1[[#This Row],[RespondentID]],'All Data'!$A:$CO,93,FALSE),"unknown")</f>
        <v>English</v>
      </c>
      <c r="W50" s="96" t="str">
        <f>IFERROR(VLOOKUP(Table1[[#This Row],[RespondentID]],'All Data'!$A:$CW,94,FALSE),"unknown")</f>
        <v>$20,000 to $34,999</v>
      </c>
      <c r="X50" s="96" t="str">
        <f>IFERROR(VLOOKUP(Table1[[#This Row],[RespondentID]],'All Data'!$A:$CW,95,FALSE),"unknown")</f>
        <v>Other (please specify)</v>
      </c>
      <c r="Y50" s="96" t="str">
        <f>IFERROR(VLOOKUP(Table1[[#This Row],[RespondentID]],'All Data'!$A:$CW,96,FALSE),"unknown")</f>
        <v>Retired</v>
      </c>
      <c r="Z50" s="96" t="str">
        <f>IFERROR(VLOOKUP(Table1[[#This Row],[RespondentID]],'All Data'!$A:$CW,97,FALSE),"unknown")</f>
        <v>Yes</v>
      </c>
      <c r="AA50" s="96" t="str">
        <f>IFERROR(VLOOKUP(Table1[[#This Row],[RespondentID]],'All Data'!$A:$CW,98,FALSE),"unknown")</f>
        <v>Medicare</v>
      </c>
      <c r="AB50" s="174" t="str">
        <f>IFERROR(VLOOKUP(Table1[[#This Row],[RespondentID]],'All Data'!$A:$CW,99,FALSE),"unknown")</f>
        <v>Yes</v>
      </c>
    </row>
    <row r="51" spans="1:28">
      <c r="A51">
        <v>114444873144</v>
      </c>
      <c r="B51" t="s">
        <v>64</v>
      </c>
      <c r="M51" t="s">
        <v>75</v>
      </c>
      <c r="P51" s="96" t="str">
        <f>IFERROR(VLOOKUP(Table1[[#This Row],[RespondentID]],'All Data'!$A:$CO,87,FALSE),"unknown")</f>
        <v>Woman</v>
      </c>
      <c r="Q51" s="96" t="str">
        <f>IFERROR(VLOOKUP(Table1[[#This Row],[RespondentID]],'All Data'!$A:$CO,88,FALSE),"unknown")</f>
        <v>65+ years</v>
      </c>
      <c r="R51" s="96" t="str">
        <f>IFERROR(VLOOKUP(Table1[[#This Row],[RespondentID]],'All Data'!$A:$CO,89,FALSE),"unknown")</f>
        <v>Queens</v>
      </c>
      <c r="S51" s="96">
        <f>IFERROR(VLOOKUP(Table1[[#This Row],[RespondentID]],'All Data'!$A:$CO,90,FALSE),"unknown")</f>
        <v>11694</v>
      </c>
      <c r="T51" s="96" t="str">
        <f>IFERROR(VLOOKUP(Table1[[#This Row],[RespondentID]],'All Data'!$A:$CO,91,FALSE),"unknown")</f>
        <v>Other (please specify)</v>
      </c>
      <c r="U51" s="96" t="str">
        <f>IFERROR(VLOOKUP(Table1[[#This Row],[RespondentID]],'All Data'!$A:$CO,92,FALSE),"unknown")</f>
        <v>Not Hispanic or Latino</v>
      </c>
      <c r="V51" s="96" t="str">
        <f>IFERROR(VLOOKUP(Table1[[#This Row],[RespondentID]],'All Data'!$A:$CO,93,FALSE),"unknown")</f>
        <v>English</v>
      </c>
      <c r="W51" s="96" t="str">
        <f>IFERROR(VLOOKUP(Table1[[#This Row],[RespondentID]],'All Data'!$A:$CW,94,FALSE),"unknown")</f>
        <v>$50,000 to $74,999</v>
      </c>
      <c r="X51" s="96" t="str">
        <f>IFERROR(VLOOKUP(Table1[[#This Row],[RespondentID]],'All Data'!$A:$CW,95,FALSE),"unknown")</f>
        <v>Some college</v>
      </c>
      <c r="Y51" s="96" t="str">
        <f>IFERROR(VLOOKUP(Table1[[#This Row],[RespondentID]],'All Data'!$A:$CW,96,FALSE),"unknown")</f>
        <v>Retired</v>
      </c>
      <c r="Z51" s="96" t="str">
        <f>IFERROR(VLOOKUP(Table1[[#This Row],[RespondentID]],'All Data'!$A:$CW,97,FALSE),"unknown")</f>
        <v>Yes</v>
      </c>
      <c r="AA51" s="96" t="str">
        <f>IFERROR(VLOOKUP(Table1[[#This Row],[RespondentID]],'All Data'!$A:$CW,98,FALSE),"unknown")</f>
        <v>Medicare, Private/Commercial</v>
      </c>
      <c r="AB51" s="174" t="str">
        <f>IFERROR(VLOOKUP(Table1[[#This Row],[RespondentID]],'All Data'!$A:$CW,99,FALSE),"unknown")</f>
        <v>Yes</v>
      </c>
    </row>
    <row r="52" spans="1:28">
      <c r="A52">
        <v>114444785029</v>
      </c>
      <c r="B52" t="s">
        <v>64</v>
      </c>
      <c r="K52" t="s">
        <v>73</v>
      </c>
      <c r="P52" s="96" t="str">
        <f>IFERROR(VLOOKUP(Table1[[#This Row],[RespondentID]],'All Data'!$A:$CO,87,FALSE),"unknown")</f>
        <v>Woman</v>
      </c>
      <c r="Q52" s="96" t="str">
        <f>IFERROR(VLOOKUP(Table1[[#This Row],[RespondentID]],'All Data'!$A:$CO,88,FALSE),"unknown")</f>
        <v>65+ years</v>
      </c>
      <c r="R52" s="96" t="str">
        <f>IFERROR(VLOOKUP(Table1[[#This Row],[RespondentID]],'All Data'!$A:$CO,89,FALSE),"unknown")</f>
        <v>Nassau</v>
      </c>
      <c r="S52" s="96" t="str">
        <f>IFERROR(VLOOKUP(Table1[[#This Row],[RespondentID]],'All Data'!$A:$CO,90,FALSE),"unknown")</f>
        <v>Inwood, 11096</v>
      </c>
      <c r="T52" s="96" t="str">
        <f>IFERROR(VLOOKUP(Table1[[#This Row],[RespondentID]],'All Data'!$A:$CO,91,FALSE),"unknown")</f>
        <v>White</v>
      </c>
      <c r="U52" s="96" t="str">
        <f>IFERROR(VLOOKUP(Table1[[#This Row],[RespondentID]],'All Data'!$A:$CO,92,FALSE),"unknown")</f>
        <v>Not Hispanic or Latino</v>
      </c>
      <c r="V52" s="96" t="str">
        <f>IFERROR(VLOOKUP(Table1[[#This Row],[RespondentID]],'All Data'!$A:$CO,93,FALSE),"unknown")</f>
        <v>English</v>
      </c>
      <c r="W52" s="96" t="str">
        <f>IFERROR(VLOOKUP(Table1[[#This Row],[RespondentID]],'All Data'!$A:$CW,94,FALSE),"unknown")</f>
        <v>$50,000 to $74,999</v>
      </c>
      <c r="X52" s="96" t="str">
        <f>IFERROR(VLOOKUP(Table1[[#This Row],[RespondentID]],'All Data'!$A:$CW,95,FALSE),"unknown")</f>
        <v>Some college</v>
      </c>
      <c r="Y52" s="96" t="str">
        <f>IFERROR(VLOOKUP(Table1[[#This Row],[RespondentID]],'All Data'!$A:$CW,96,FALSE),"unknown")</f>
        <v>Retired</v>
      </c>
      <c r="Z52" s="96" t="str">
        <f>IFERROR(VLOOKUP(Table1[[#This Row],[RespondentID]],'All Data'!$A:$CW,97,FALSE),"unknown")</f>
        <v>Yes</v>
      </c>
      <c r="AA52" s="96" t="str">
        <f>IFERROR(VLOOKUP(Table1[[#This Row],[RespondentID]],'All Data'!$A:$CW,98,FALSE),"unknown")</f>
        <v>Medicaid, Medicare</v>
      </c>
      <c r="AB52" s="174" t="str">
        <f>IFERROR(VLOOKUP(Table1[[#This Row],[RespondentID]],'All Data'!$A:$CW,99,FALSE),"unknown")</f>
        <v>Yes</v>
      </c>
    </row>
    <row r="53" spans="1:28">
      <c r="A53">
        <v>114443967139</v>
      </c>
      <c r="B53" t="s">
        <v>64</v>
      </c>
      <c r="E53" t="s">
        <v>67</v>
      </c>
      <c r="H53" t="s">
        <v>70</v>
      </c>
      <c r="K53" t="s">
        <v>73</v>
      </c>
      <c r="P53" s="96" t="str">
        <f>IFERROR(VLOOKUP(Table1[[#This Row],[RespondentID]],'All Data'!$A:$CO,87,FALSE),"unknown")</f>
        <v>Woman</v>
      </c>
      <c r="Q53" s="96" t="str">
        <f>IFERROR(VLOOKUP(Table1[[#This Row],[RespondentID]],'All Data'!$A:$CO,88,FALSE),"unknown")</f>
        <v>45-54 years</v>
      </c>
      <c r="R53" s="96" t="str">
        <f>IFERROR(VLOOKUP(Table1[[#This Row],[RespondentID]],'All Data'!$A:$CO,89,FALSE),"unknown")</f>
        <v>Queens</v>
      </c>
      <c r="S53" s="96">
        <f>IFERROR(VLOOKUP(Table1[[#This Row],[RespondentID]],'All Data'!$A:$CO,90,FALSE),"unknown")</f>
        <v>11691</v>
      </c>
      <c r="T53" s="96" t="str">
        <f>IFERROR(VLOOKUP(Table1[[#This Row],[RespondentID]],'All Data'!$A:$CO,91,FALSE),"unknown")</f>
        <v>White</v>
      </c>
      <c r="U53" s="96" t="str">
        <f>IFERROR(VLOOKUP(Table1[[#This Row],[RespondentID]],'All Data'!$A:$CO,92,FALSE),"unknown")</f>
        <v>Unknown</v>
      </c>
      <c r="V53" s="96" t="str">
        <f>IFERROR(VLOOKUP(Table1[[#This Row],[RespondentID]],'All Data'!$A:$CO,93,FALSE),"unknown")</f>
        <v>English</v>
      </c>
      <c r="W53" s="96" t="str">
        <f>IFERROR(VLOOKUP(Table1[[#This Row],[RespondentID]],'All Data'!$A:$CW,94,FALSE),"unknown")</f>
        <v>$35,000 to $49,999</v>
      </c>
      <c r="X53" s="96" t="str">
        <f>IFERROR(VLOOKUP(Table1[[#This Row],[RespondentID]],'All Data'!$A:$CW,95,FALSE),"unknown")</f>
        <v>Graduate school</v>
      </c>
      <c r="Y53" s="96" t="str">
        <f>IFERROR(VLOOKUP(Table1[[#This Row],[RespondentID]],'All Data'!$A:$CW,96,FALSE),"unknown")</f>
        <v>Employed for wages</v>
      </c>
      <c r="Z53" s="96" t="str">
        <f>IFERROR(VLOOKUP(Table1[[#This Row],[RespondentID]],'All Data'!$A:$CW,97,FALSE),"unknown")</f>
        <v>Yes</v>
      </c>
      <c r="AA53" s="96" t="str">
        <f>IFERROR(VLOOKUP(Table1[[#This Row],[RespondentID]],'All Data'!$A:$CW,98,FALSE),"unknown")</f>
        <v>Medicaid</v>
      </c>
      <c r="AB53" s="174" t="str">
        <f>IFERROR(VLOOKUP(Table1[[#This Row],[RespondentID]],'All Data'!$A:$CW,99,FALSE),"unknown")</f>
        <v>Yes</v>
      </c>
    </row>
    <row r="54" spans="1:28">
      <c r="A54">
        <v>114442785360</v>
      </c>
      <c r="F54" t="s">
        <v>68</v>
      </c>
      <c r="G54" t="s">
        <v>69</v>
      </c>
      <c r="I54" t="s">
        <v>71</v>
      </c>
      <c r="M54" t="s">
        <v>75</v>
      </c>
      <c r="P54" s="96" t="str">
        <f>IFERROR(VLOOKUP(Table1[[#This Row],[RespondentID]],'All Data'!$A:$CO,87,FALSE),"unknown")</f>
        <v>Woman</v>
      </c>
      <c r="Q54" s="96" t="str">
        <f>IFERROR(VLOOKUP(Table1[[#This Row],[RespondentID]],'All Data'!$A:$CO,88,FALSE),"unknown")</f>
        <v>55-64 years</v>
      </c>
      <c r="R54" s="96" t="str">
        <f>IFERROR(VLOOKUP(Table1[[#This Row],[RespondentID]],'All Data'!$A:$CO,89,FALSE),"unknown")</f>
        <v>Suffolk</v>
      </c>
      <c r="S54" s="96" t="str">
        <f>IFERROR(VLOOKUP(Table1[[#This Row],[RespondentID]],'All Data'!$A:$CO,90,FALSE),"unknown")</f>
        <v>Port Jefferson, 11777</v>
      </c>
      <c r="T54" s="96" t="str">
        <f>IFERROR(VLOOKUP(Table1[[#This Row],[RespondentID]],'All Data'!$A:$CO,91,FALSE),"unknown")</f>
        <v>White</v>
      </c>
      <c r="U54" s="96" t="str">
        <f>IFERROR(VLOOKUP(Table1[[#This Row],[RespondentID]],'All Data'!$A:$CO,92,FALSE),"unknown")</f>
        <v>Not Hispanic or Latino</v>
      </c>
      <c r="V54" s="96" t="str">
        <f>IFERROR(VLOOKUP(Table1[[#This Row],[RespondentID]],'All Data'!$A:$CO,93,FALSE),"unknown")</f>
        <v>English</v>
      </c>
      <c r="W54" s="96" t="str">
        <f>IFERROR(VLOOKUP(Table1[[#This Row],[RespondentID]],'All Data'!$A:$CW,94,FALSE),"unknown")</f>
        <v>$0-$19,999</v>
      </c>
      <c r="X54" s="96" t="str">
        <f>IFERROR(VLOOKUP(Table1[[#This Row],[RespondentID]],'All Data'!$A:$CW,95,FALSE),"unknown")</f>
        <v>Some college</v>
      </c>
      <c r="Y54" s="96" t="str">
        <f>IFERROR(VLOOKUP(Table1[[#This Row],[RespondentID]],'All Data'!$A:$CW,96,FALSE),"unknown")</f>
        <v>Retired</v>
      </c>
      <c r="Z54" s="96" t="str">
        <f>IFERROR(VLOOKUP(Table1[[#This Row],[RespondentID]],'All Data'!$A:$CW,97,FALSE),"unknown")</f>
        <v>Yes</v>
      </c>
      <c r="AA54" s="96" t="str">
        <f>IFERROR(VLOOKUP(Table1[[#This Row],[RespondentID]],'All Data'!$A:$CW,98,FALSE),"unknown")</f>
        <v>Medicare</v>
      </c>
      <c r="AB54" s="174" t="str">
        <f>IFERROR(VLOOKUP(Table1[[#This Row],[RespondentID]],'All Data'!$A:$CW,99,FALSE),"unknown")</f>
        <v>Yes</v>
      </c>
    </row>
    <row r="55" spans="1:28">
      <c r="A55">
        <v>114441614926</v>
      </c>
      <c r="B55" t="s">
        <v>64</v>
      </c>
      <c r="F55" t="s">
        <v>68</v>
      </c>
      <c r="G55" t="s">
        <v>69</v>
      </c>
      <c r="P55" s="96" t="str">
        <f>IFERROR(VLOOKUP(Table1[[#This Row],[RespondentID]],'All Data'!$A:$CO,87,FALSE),"unknown")</f>
        <v>Woman</v>
      </c>
      <c r="Q55" s="96" t="str">
        <f>IFERROR(VLOOKUP(Table1[[#This Row],[RespondentID]],'All Data'!$A:$CO,88,FALSE),"unknown")</f>
        <v>65+ years</v>
      </c>
      <c r="R55" s="96" t="str">
        <f>IFERROR(VLOOKUP(Table1[[#This Row],[RespondentID]],'All Data'!$A:$CO,89,FALSE),"unknown")</f>
        <v>Suffolk</v>
      </c>
      <c r="S55" s="96" t="str">
        <f>IFERROR(VLOOKUP(Table1[[#This Row],[RespondentID]],'All Data'!$A:$CO,90,FALSE),"unknown")</f>
        <v>Amityville, 11701</v>
      </c>
      <c r="T55" s="96" t="str">
        <f>IFERROR(VLOOKUP(Table1[[#This Row],[RespondentID]],'All Data'!$A:$CO,91,FALSE),"unknown")</f>
        <v>White</v>
      </c>
      <c r="U55" s="96" t="str">
        <f>IFERROR(VLOOKUP(Table1[[#This Row],[RespondentID]],'All Data'!$A:$CO,92,FALSE),"unknown")</f>
        <v>Not Hispanic or Latino</v>
      </c>
      <c r="V55" s="96" t="str">
        <f>IFERROR(VLOOKUP(Table1[[#This Row],[RespondentID]],'All Data'!$A:$CO,93,FALSE),"unknown")</f>
        <v>English</v>
      </c>
      <c r="W55" s="96" t="str">
        <f>IFERROR(VLOOKUP(Table1[[#This Row],[RespondentID]],'All Data'!$A:$CW,94,FALSE),"unknown")</f>
        <v>Over $125,000</v>
      </c>
      <c r="X55" s="96" t="str">
        <f>IFERROR(VLOOKUP(Table1[[#This Row],[RespondentID]],'All Data'!$A:$CW,95,FALSE),"unknown")</f>
        <v>College graduate</v>
      </c>
      <c r="Y55" s="96" t="str">
        <f>IFERROR(VLOOKUP(Table1[[#This Row],[RespondentID]],'All Data'!$A:$CW,96,FALSE),"unknown")</f>
        <v>Retired</v>
      </c>
      <c r="Z55" s="96" t="str">
        <f>IFERROR(VLOOKUP(Table1[[#This Row],[RespondentID]],'All Data'!$A:$CW,97,FALSE),"unknown")</f>
        <v>Yes</v>
      </c>
      <c r="AA55" s="96" t="str">
        <f>IFERROR(VLOOKUP(Table1[[#This Row],[RespondentID]],'All Data'!$A:$CW,98,FALSE),"unknown")</f>
        <v>Medicare, Private/Commercial</v>
      </c>
      <c r="AB55" s="174" t="str">
        <f>IFERROR(VLOOKUP(Table1[[#This Row],[RespondentID]],'All Data'!$A:$CW,99,FALSE),"unknown")</f>
        <v>Yes</v>
      </c>
    </row>
    <row r="56" spans="1:28">
      <c r="A56">
        <v>114439982834</v>
      </c>
      <c r="B56" t="s">
        <v>64</v>
      </c>
      <c r="P56" s="96" t="str">
        <f>IFERROR(VLOOKUP(Table1[[#This Row],[RespondentID]],'All Data'!$A:$CO,87,FALSE),"unknown")</f>
        <v>Woman</v>
      </c>
      <c r="Q56" s="96" t="str">
        <f>IFERROR(VLOOKUP(Table1[[#This Row],[RespondentID]],'All Data'!$A:$CO,88,FALSE),"unknown")</f>
        <v>65+ years</v>
      </c>
      <c r="R56" s="96" t="str">
        <f>IFERROR(VLOOKUP(Table1[[#This Row],[RespondentID]],'All Data'!$A:$CO,89,FALSE),"unknown")</f>
        <v>Nassau</v>
      </c>
      <c r="S56" s="96" t="str">
        <f>IFERROR(VLOOKUP(Table1[[#This Row],[RespondentID]],'All Data'!$A:$CO,90,FALSE),"unknown")</f>
        <v>Massapequa, 11758</v>
      </c>
      <c r="T56" s="96" t="str">
        <f>IFERROR(VLOOKUP(Table1[[#This Row],[RespondentID]],'All Data'!$A:$CO,91,FALSE),"unknown")</f>
        <v>White</v>
      </c>
      <c r="U56" s="96" t="str">
        <f>IFERROR(VLOOKUP(Table1[[#This Row],[RespondentID]],'All Data'!$A:$CO,92,FALSE),"unknown")</f>
        <v>Not Hispanic or Latino</v>
      </c>
      <c r="V56" s="96" t="str">
        <f>IFERROR(VLOOKUP(Table1[[#This Row],[RespondentID]],'All Data'!$A:$CO,93,FALSE),"unknown")</f>
        <v>English</v>
      </c>
      <c r="W56" s="96" t="str">
        <f>IFERROR(VLOOKUP(Table1[[#This Row],[RespondentID]],'All Data'!$A:$CW,94,FALSE),"unknown")</f>
        <v>$75,000 to $125,000</v>
      </c>
      <c r="X56" s="96" t="str">
        <f>IFERROR(VLOOKUP(Table1[[#This Row],[RespondentID]],'All Data'!$A:$CW,95,FALSE),"unknown")</f>
        <v>College graduate</v>
      </c>
      <c r="Y56" s="96" t="str">
        <f>IFERROR(VLOOKUP(Table1[[#This Row],[RespondentID]],'All Data'!$A:$CW,96,FALSE),"unknown")</f>
        <v>Retired</v>
      </c>
      <c r="Z56" s="96" t="str">
        <f>IFERROR(VLOOKUP(Table1[[#This Row],[RespondentID]],'All Data'!$A:$CW,97,FALSE),"unknown")</f>
        <v>Yes</v>
      </c>
      <c r="AA56" s="96">
        <f>IFERROR(VLOOKUP(Table1[[#This Row],[RespondentID]],'All Data'!$A:$CW,98,FALSE),"unknown")</f>
        <v>0</v>
      </c>
      <c r="AB56" s="174" t="str">
        <f>IFERROR(VLOOKUP(Table1[[#This Row],[RespondentID]],'All Data'!$A:$CW,99,FALSE),"unknown")</f>
        <v>Yes</v>
      </c>
    </row>
    <row r="57" spans="1:28">
      <c r="A57">
        <v>114439974862</v>
      </c>
      <c r="B57" t="s">
        <v>64</v>
      </c>
      <c r="G57" t="s">
        <v>69</v>
      </c>
      <c r="P57" s="96" t="str">
        <f>IFERROR(VLOOKUP(Table1[[#This Row],[RespondentID]],'All Data'!$A:$CO,87,FALSE),"unknown")</f>
        <v>Woman</v>
      </c>
      <c r="Q57" s="96" t="str">
        <f>IFERROR(VLOOKUP(Table1[[#This Row],[RespondentID]],'All Data'!$A:$CO,88,FALSE),"unknown")</f>
        <v>55-64 years</v>
      </c>
      <c r="R57" s="96" t="str">
        <f>IFERROR(VLOOKUP(Table1[[#This Row],[RespondentID]],'All Data'!$A:$CO,89,FALSE),"unknown")</f>
        <v>Nassau</v>
      </c>
      <c r="S57" s="96" t="str">
        <f>IFERROR(VLOOKUP(Table1[[#This Row],[RespondentID]],'All Data'!$A:$CO,90,FALSE),"unknown")</f>
        <v>Massapequa, 11758</v>
      </c>
      <c r="T57" s="96" t="str">
        <f>IFERROR(VLOOKUP(Table1[[#This Row],[RespondentID]],'All Data'!$A:$CO,91,FALSE),"unknown")</f>
        <v>White</v>
      </c>
      <c r="U57" s="96" t="str">
        <f>IFERROR(VLOOKUP(Table1[[#This Row],[RespondentID]],'All Data'!$A:$CO,92,FALSE),"unknown")</f>
        <v>Not Hispanic or Latino</v>
      </c>
      <c r="V57" s="96" t="str">
        <f>IFERROR(VLOOKUP(Table1[[#This Row],[RespondentID]],'All Data'!$A:$CO,93,FALSE),"unknown")</f>
        <v>English</v>
      </c>
      <c r="W57" s="96">
        <f>IFERROR(VLOOKUP(Table1[[#This Row],[RespondentID]],'All Data'!$A:$CW,94,FALSE),"unknown")</f>
        <v>0</v>
      </c>
      <c r="X57" s="96" t="str">
        <f>IFERROR(VLOOKUP(Table1[[#This Row],[RespondentID]],'All Data'!$A:$CW,95,FALSE),"unknown")</f>
        <v>College graduate</v>
      </c>
      <c r="Y57" s="96" t="str">
        <f>IFERROR(VLOOKUP(Table1[[#This Row],[RespondentID]],'All Data'!$A:$CW,96,FALSE),"unknown")</f>
        <v>Retired</v>
      </c>
      <c r="Z57" s="96" t="str">
        <f>IFERROR(VLOOKUP(Table1[[#This Row],[RespondentID]],'All Data'!$A:$CW,97,FALSE),"unknown")</f>
        <v>Yes</v>
      </c>
      <c r="AA57" s="96" t="str">
        <f>IFERROR(VLOOKUP(Table1[[#This Row],[RespondentID]],'All Data'!$A:$CW,98,FALSE),"unknown")</f>
        <v>Private/Commercial</v>
      </c>
      <c r="AB57" s="174">
        <f>IFERROR(VLOOKUP(Table1[[#This Row],[RespondentID]],'All Data'!$A:$CW,99,FALSE),"unknown")</f>
        <v>0</v>
      </c>
    </row>
    <row r="58" spans="1:28">
      <c r="A58">
        <v>114439967195</v>
      </c>
      <c r="B58" t="s">
        <v>64</v>
      </c>
      <c r="P58" s="96" t="str">
        <f>IFERROR(VLOOKUP(Table1[[#This Row],[RespondentID]],'All Data'!$A:$CO,87,FALSE),"unknown")</f>
        <v>Woman</v>
      </c>
      <c r="Q58" s="96" t="str">
        <f>IFERROR(VLOOKUP(Table1[[#This Row],[RespondentID]],'All Data'!$A:$CO,88,FALSE),"unknown")</f>
        <v>65+ years</v>
      </c>
      <c r="R58" s="96" t="str">
        <f>IFERROR(VLOOKUP(Table1[[#This Row],[RespondentID]],'All Data'!$A:$CO,89,FALSE),"unknown")</f>
        <v>Nassau</v>
      </c>
      <c r="S58" s="96" t="str">
        <f>IFERROR(VLOOKUP(Table1[[#This Row],[RespondentID]],'All Data'!$A:$CO,90,FALSE),"unknown")</f>
        <v>Rockville Centre, 11570</v>
      </c>
      <c r="T58" s="96" t="str">
        <f>IFERROR(VLOOKUP(Table1[[#This Row],[RespondentID]],'All Data'!$A:$CO,91,FALSE),"unknown")</f>
        <v>White</v>
      </c>
      <c r="U58" s="96">
        <f>IFERROR(VLOOKUP(Table1[[#This Row],[RespondentID]],'All Data'!$A:$CO,92,FALSE),"unknown")</f>
        <v>0</v>
      </c>
      <c r="V58" s="96" t="str">
        <f>IFERROR(VLOOKUP(Table1[[#This Row],[RespondentID]],'All Data'!$A:$CO,93,FALSE),"unknown")</f>
        <v>English</v>
      </c>
      <c r="W58" s="96" t="str">
        <f>IFERROR(VLOOKUP(Table1[[#This Row],[RespondentID]],'All Data'!$A:$CW,94,FALSE),"unknown")</f>
        <v>$50,000 to $74,999</v>
      </c>
      <c r="X58" s="96" t="str">
        <f>IFERROR(VLOOKUP(Table1[[#This Row],[RespondentID]],'All Data'!$A:$CW,95,FALSE),"unknown")</f>
        <v>High school graduate</v>
      </c>
      <c r="Y58" s="96" t="str">
        <f>IFERROR(VLOOKUP(Table1[[#This Row],[RespondentID]],'All Data'!$A:$CW,96,FALSE),"unknown")</f>
        <v>Employed for wages</v>
      </c>
      <c r="Z58" s="96" t="str">
        <f>IFERROR(VLOOKUP(Table1[[#This Row],[RespondentID]],'All Data'!$A:$CW,97,FALSE),"unknown")</f>
        <v>Yes</v>
      </c>
      <c r="AA58" s="96" t="str">
        <f>IFERROR(VLOOKUP(Table1[[#This Row],[RespondentID]],'All Data'!$A:$CW,98,FALSE),"unknown")</f>
        <v>Medicare, Private/Commercial</v>
      </c>
      <c r="AB58" s="174" t="str">
        <f>IFERROR(VLOOKUP(Table1[[#This Row],[RespondentID]],'All Data'!$A:$CW,99,FALSE),"unknown")</f>
        <v>Yes</v>
      </c>
    </row>
    <row r="59" spans="1:28">
      <c r="A59">
        <v>114439960388</v>
      </c>
      <c r="B59" t="s">
        <v>64</v>
      </c>
      <c r="G59" t="s">
        <v>69</v>
      </c>
      <c r="K59" t="s">
        <v>73</v>
      </c>
      <c r="P59" s="96" t="str">
        <f>IFERROR(VLOOKUP(Table1[[#This Row],[RespondentID]],'All Data'!$A:$CO,87,FALSE),"unknown")</f>
        <v>Man</v>
      </c>
      <c r="Q59" s="96" t="str">
        <f>IFERROR(VLOOKUP(Table1[[#This Row],[RespondentID]],'All Data'!$A:$CO,88,FALSE),"unknown")</f>
        <v>65+ years</v>
      </c>
      <c r="R59" s="96" t="str">
        <f>IFERROR(VLOOKUP(Table1[[#This Row],[RespondentID]],'All Data'!$A:$CO,89,FALSE),"unknown")</f>
        <v>Nassau</v>
      </c>
      <c r="S59" s="96" t="str">
        <f>IFERROR(VLOOKUP(Table1[[#This Row],[RespondentID]],'All Data'!$A:$CO,90,FALSE),"unknown")</f>
        <v>Oceanside, 11572</v>
      </c>
      <c r="T59" s="96" t="str">
        <f>IFERROR(VLOOKUP(Table1[[#This Row],[RespondentID]],'All Data'!$A:$CO,91,FALSE),"unknown")</f>
        <v>White</v>
      </c>
      <c r="U59" s="96" t="str">
        <f>IFERROR(VLOOKUP(Table1[[#This Row],[RespondentID]],'All Data'!$A:$CO,92,FALSE),"unknown")</f>
        <v>Not Hispanic or Latino</v>
      </c>
      <c r="V59" s="96" t="str">
        <f>IFERROR(VLOOKUP(Table1[[#This Row],[RespondentID]],'All Data'!$A:$CO,93,FALSE),"unknown")</f>
        <v>English</v>
      </c>
      <c r="W59" s="96" t="str">
        <f>IFERROR(VLOOKUP(Table1[[#This Row],[RespondentID]],'All Data'!$A:$CW,94,FALSE),"unknown")</f>
        <v>$50,000 to $74,999</v>
      </c>
      <c r="X59" s="96" t="str">
        <f>IFERROR(VLOOKUP(Table1[[#This Row],[RespondentID]],'All Data'!$A:$CW,95,FALSE),"unknown")</f>
        <v>Doctorate</v>
      </c>
      <c r="Y59" s="96" t="str">
        <f>IFERROR(VLOOKUP(Table1[[#This Row],[RespondentID]],'All Data'!$A:$CW,96,FALSE),"unknown")</f>
        <v>Retired</v>
      </c>
      <c r="Z59" s="96" t="str">
        <f>IFERROR(VLOOKUP(Table1[[#This Row],[RespondentID]],'All Data'!$A:$CW,97,FALSE),"unknown")</f>
        <v>Yes</v>
      </c>
      <c r="AA59" s="96" t="str">
        <f>IFERROR(VLOOKUP(Table1[[#This Row],[RespondentID]],'All Data'!$A:$CW,98,FALSE),"unknown")</f>
        <v>Medicare</v>
      </c>
      <c r="AB59" s="174">
        <f>IFERROR(VLOOKUP(Table1[[#This Row],[RespondentID]],'All Data'!$A:$CW,99,FALSE),"unknown")</f>
        <v>0</v>
      </c>
    </row>
    <row r="60" spans="1:28">
      <c r="A60">
        <v>114438022089</v>
      </c>
      <c r="B60" t="s">
        <v>64</v>
      </c>
      <c r="P60" s="96" t="str">
        <f>IFERROR(VLOOKUP(Table1[[#This Row],[RespondentID]],'All Data'!$A:$CO,87,FALSE),"unknown")</f>
        <v>Woman</v>
      </c>
      <c r="Q60" s="96" t="str">
        <f>IFERROR(VLOOKUP(Table1[[#This Row],[RespondentID]],'All Data'!$A:$CO,88,FALSE),"unknown")</f>
        <v>65+ years</v>
      </c>
      <c r="R60" s="96" t="str">
        <f>IFERROR(VLOOKUP(Table1[[#This Row],[RespondentID]],'All Data'!$A:$CO,89,FALSE),"unknown")</f>
        <v>Nassau</v>
      </c>
      <c r="S60" s="96" t="str">
        <f>IFERROR(VLOOKUP(Table1[[#This Row],[RespondentID]],'All Data'!$A:$CO,90,FALSE),"unknown")</f>
        <v>Massapequa, 11758</v>
      </c>
      <c r="T60" s="96" t="str">
        <f>IFERROR(VLOOKUP(Table1[[#This Row],[RespondentID]],'All Data'!$A:$CO,91,FALSE),"unknown")</f>
        <v>White</v>
      </c>
      <c r="U60" s="96" t="str">
        <f>IFERROR(VLOOKUP(Table1[[#This Row],[RespondentID]],'All Data'!$A:$CO,92,FALSE),"unknown")</f>
        <v>Not Hispanic or Latino</v>
      </c>
      <c r="V60" s="96" t="str">
        <f>IFERROR(VLOOKUP(Table1[[#This Row],[RespondentID]],'All Data'!$A:$CO,93,FALSE),"unknown")</f>
        <v>English</v>
      </c>
      <c r="W60" s="96" t="str">
        <f>IFERROR(VLOOKUP(Table1[[#This Row],[RespondentID]],'All Data'!$A:$CW,94,FALSE),"unknown")</f>
        <v>$75,000 to $125,000</v>
      </c>
      <c r="X60" s="96" t="str">
        <f>IFERROR(VLOOKUP(Table1[[#This Row],[RespondentID]],'All Data'!$A:$CW,95,FALSE),"unknown")</f>
        <v>College graduate</v>
      </c>
      <c r="Y60" s="96" t="str">
        <f>IFERROR(VLOOKUP(Table1[[#This Row],[RespondentID]],'All Data'!$A:$CW,96,FALSE),"unknown")</f>
        <v>Retired</v>
      </c>
      <c r="Z60" s="96" t="str">
        <f>IFERROR(VLOOKUP(Table1[[#This Row],[RespondentID]],'All Data'!$A:$CW,97,FALSE),"unknown")</f>
        <v>Yes</v>
      </c>
      <c r="AA60" s="96">
        <f>IFERROR(VLOOKUP(Table1[[#This Row],[RespondentID]],'All Data'!$A:$CW,98,FALSE),"unknown")</f>
        <v>0</v>
      </c>
      <c r="AB60" s="174" t="str">
        <f>IFERROR(VLOOKUP(Table1[[#This Row],[RespondentID]],'All Data'!$A:$CW,99,FALSE),"unknown")</f>
        <v>Yes</v>
      </c>
    </row>
    <row r="61" spans="1:28">
      <c r="A61">
        <v>114438018591</v>
      </c>
      <c r="B61" t="s">
        <v>64</v>
      </c>
      <c r="F61" t="s">
        <v>68</v>
      </c>
      <c r="G61" t="s">
        <v>69</v>
      </c>
      <c r="P61" s="96" t="str">
        <f>IFERROR(VLOOKUP(Table1[[#This Row],[RespondentID]],'All Data'!$A:$CO,87,FALSE),"unknown")</f>
        <v>Woman</v>
      </c>
      <c r="Q61" s="96" t="str">
        <f>IFERROR(VLOOKUP(Table1[[#This Row],[RespondentID]],'All Data'!$A:$CO,88,FALSE),"unknown")</f>
        <v>65+ years</v>
      </c>
      <c r="R61" s="96" t="str">
        <f>IFERROR(VLOOKUP(Table1[[#This Row],[RespondentID]],'All Data'!$A:$CO,89,FALSE),"unknown")</f>
        <v>Nassau</v>
      </c>
      <c r="S61" s="96" t="str">
        <f>IFERROR(VLOOKUP(Table1[[#This Row],[RespondentID]],'All Data'!$A:$CO,90,FALSE),"unknown")</f>
        <v>Great Neck, 11021</v>
      </c>
      <c r="T61" s="96" t="str">
        <f>IFERROR(VLOOKUP(Table1[[#This Row],[RespondentID]],'All Data'!$A:$CO,91,FALSE),"unknown")</f>
        <v>White</v>
      </c>
      <c r="U61" s="96" t="str">
        <f>IFERROR(VLOOKUP(Table1[[#This Row],[RespondentID]],'All Data'!$A:$CO,92,FALSE),"unknown")</f>
        <v>Not Hispanic or Latino</v>
      </c>
      <c r="V61" s="96" t="str">
        <f>IFERROR(VLOOKUP(Table1[[#This Row],[RespondentID]],'All Data'!$A:$CO,93,FALSE),"unknown")</f>
        <v>English</v>
      </c>
      <c r="W61" s="96" t="str">
        <f>IFERROR(VLOOKUP(Table1[[#This Row],[RespondentID]],'All Data'!$A:$CW,94,FALSE),"unknown")</f>
        <v>$50,000 to $74,999</v>
      </c>
      <c r="X61" s="96" t="str">
        <f>IFERROR(VLOOKUP(Table1[[#This Row],[RespondentID]],'All Data'!$A:$CW,95,FALSE),"unknown")</f>
        <v>Graduate school</v>
      </c>
      <c r="Y61" s="96" t="str">
        <f>IFERROR(VLOOKUP(Table1[[#This Row],[RespondentID]],'All Data'!$A:$CW,96,FALSE),"unknown")</f>
        <v>Retired</v>
      </c>
      <c r="Z61" s="96" t="str">
        <f>IFERROR(VLOOKUP(Table1[[#This Row],[RespondentID]],'All Data'!$A:$CW,97,FALSE),"unknown")</f>
        <v>Yes</v>
      </c>
      <c r="AA61" s="96" t="str">
        <f>IFERROR(VLOOKUP(Table1[[#This Row],[RespondentID]],'All Data'!$A:$CW,98,FALSE),"unknown")</f>
        <v>Medicare</v>
      </c>
      <c r="AB61" s="174" t="str">
        <f>IFERROR(VLOOKUP(Table1[[#This Row],[RespondentID]],'All Data'!$A:$CW,99,FALSE),"unknown")</f>
        <v>Yes</v>
      </c>
    </row>
    <row r="62" spans="1:28">
      <c r="A62">
        <v>114438016704</v>
      </c>
      <c r="O62" t="s">
        <v>514</v>
      </c>
      <c r="P62" s="96" t="str">
        <f>IFERROR(VLOOKUP(Table1[[#This Row],[RespondentID]],'All Data'!$A:$CO,87,FALSE),"unknown")</f>
        <v>Woman</v>
      </c>
      <c r="Q62" s="96" t="str">
        <f>IFERROR(VLOOKUP(Table1[[#This Row],[RespondentID]],'All Data'!$A:$CO,88,FALSE),"unknown")</f>
        <v>65+ years</v>
      </c>
      <c r="R62" s="96" t="str">
        <f>IFERROR(VLOOKUP(Table1[[#This Row],[RespondentID]],'All Data'!$A:$CO,89,FALSE),"unknown")</f>
        <v>Queens</v>
      </c>
      <c r="S62" s="96">
        <f>IFERROR(VLOOKUP(Table1[[#This Row],[RespondentID]],'All Data'!$A:$CO,90,FALSE),"unknown")</f>
        <v>11004</v>
      </c>
      <c r="T62" s="96" t="str">
        <f>IFERROR(VLOOKUP(Table1[[#This Row],[RespondentID]],'All Data'!$A:$CO,91,FALSE),"unknown")</f>
        <v>White</v>
      </c>
      <c r="U62" s="96" t="str">
        <f>IFERROR(VLOOKUP(Table1[[#This Row],[RespondentID]],'All Data'!$A:$CO,92,FALSE),"unknown")</f>
        <v>Not Hispanic or Latino</v>
      </c>
      <c r="V62" s="96" t="str">
        <f>IFERROR(VLOOKUP(Table1[[#This Row],[RespondentID]],'All Data'!$A:$CO,93,FALSE),"unknown")</f>
        <v>English</v>
      </c>
      <c r="W62" s="96" t="str">
        <f>IFERROR(VLOOKUP(Table1[[#This Row],[RespondentID]],'All Data'!$A:$CW,94,FALSE),"unknown")</f>
        <v>$20,000 to $34,999</v>
      </c>
      <c r="X62" s="96" t="str">
        <f>IFERROR(VLOOKUP(Table1[[#This Row],[RespondentID]],'All Data'!$A:$CW,95,FALSE),"unknown")</f>
        <v>Graduate school</v>
      </c>
      <c r="Y62" s="96" t="str">
        <f>IFERROR(VLOOKUP(Table1[[#This Row],[RespondentID]],'All Data'!$A:$CW,96,FALSE),"unknown")</f>
        <v>Retired</v>
      </c>
      <c r="Z62" s="96" t="str">
        <f>IFERROR(VLOOKUP(Table1[[#This Row],[RespondentID]],'All Data'!$A:$CW,97,FALSE),"unknown")</f>
        <v>Yes</v>
      </c>
      <c r="AA62" s="96" t="str">
        <f>IFERROR(VLOOKUP(Table1[[#This Row],[RespondentID]],'All Data'!$A:$CW,98,FALSE),"unknown")</f>
        <v>Medicare</v>
      </c>
      <c r="AB62" s="174" t="str">
        <f>IFERROR(VLOOKUP(Table1[[#This Row],[RespondentID]],'All Data'!$A:$CW,99,FALSE),"unknown")</f>
        <v>Yes</v>
      </c>
    </row>
    <row r="63" spans="1:28">
      <c r="A63">
        <v>114438010759</v>
      </c>
      <c r="B63" t="s">
        <v>64</v>
      </c>
      <c r="P63" s="96" t="str">
        <f>IFERROR(VLOOKUP(Table1[[#This Row],[RespondentID]],'All Data'!$A:$CO,87,FALSE),"unknown")</f>
        <v>Woman</v>
      </c>
      <c r="Q63" s="96" t="str">
        <f>IFERROR(VLOOKUP(Table1[[#This Row],[RespondentID]],'All Data'!$A:$CO,88,FALSE),"unknown")</f>
        <v>55-64 years</v>
      </c>
      <c r="R63" s="96" t="str">
        <f>IFERROR(VLOOKUP(Table1[[#This Row],[RespondentID]],'All Data'!$A:$CO,89,FALSE),"unknown")</f>
        <v>Nassau</v>
      </c>
      <c r="S63" s="96" t="str">
        <f>IFERROR(VLOOKUP(Table1[[#This Row],[RespondentID]],'All Data'!$A:$CO,90,FALSE),"unknown")</f>
        <v>Oceanside, 11572</v>
      </c>
      <c r="T63" s="96" t="str">
        <f>IFERROR(VLOOKUP(Table1[[#This Row],[RespondentID]],'All Data'!$A:$CO,91,FALSE),"unknown")</f>
        <v>White</v>
      </c>
      <c r="U63" s="96" t="str">
        <f>IFERROR(VLOOKUP(Table1[[#This Row],[RespondentID]],'All Data'!$A:$CO,92,FALSE),"unknown")</f>
        <v>Not Hispanic or Latino</v>
      </c>
      <c r="V63" s="96" t="str">
        <f>IFERROR(VLOOKUP(Table1[[#This Row],[RespondentID]],'All Data'!$A:$CO,93,FALSE),"unknown")</f>
        <v>English</v>
      </c>
      <c r="W63" s="96" t="str">
        <f>IFERROR(VLOOKUP(Table1[[#This Row],[RespondentID]],'All Data'!$A:$CW,94,FALSE),"unknown")</f>
        <v>$75,000 to $125,000</v>
      </c>
      <c r="X63" s="96" t="str">
        <f>IFERROR(VLOOKUP(Table1[[#This Row],[RespondentID]],'All Data'!$A:$CW,95,FALSE),"unknown")</f>
        <v>College graduate</v>
      </c>
      <c r="Y63" s="96" t="str">
        <f>IFERROR(VLOOKUP(Table1[[#This Row],[RespondentID]],'All Data'!$A:$CW,96,FALSE),"unknown")</f>
        <v>Retired</v>
      </c>
      <c r="Z63" s="96" t="str">
        <f>IFERROR(VLOOKUP(Table1[[#This Row],[RespondentID]],'All Data'!$A:$CW,97,FALSE),"unknown")</f>
        <v>Yes</v>
      </c>
      <c r="AA63" s="96" t="str">
        <f>IFERROR(VLOOKUP(Table1[[#This Row],[RespondentID]],'All Data'!$A:$CW,98,FALSE),"unknown")</f>
        <v>Private/Commercial</v>
      </c>
      <c r="AB63" s="174" t="str">
        <f>IFERROR(VLOOKUP(Table1[[#This Row],[RespondentID]],'All Data'!$A:$CW,99,FALSE),"unknown")</f>
        <v>Yes</v>
      </c>
    </row>
    <row r="64" spans="1:28">
      <c r="A64">
        <v>114438009154</v>
      </c>
      <c r="B64" t="s">
        <v>64</v>
      </c>
      <c r="D64" t="s">
        <v>66</v>
      </c>
      <c r="E64" t="s">
        <v>67</v>
      </c>
      <c r="F64" t="s">
        <v>68</v>
      </c>
      <c r="G64" t="s">
        <v>69</v>
      </c>
      <c r="L64" t="s">
        <v>74</v>
      </c>
      <c r="M64" t="s">
        <v>75</v>
      </c>
      <c r="P64" s="96" t="str">
        <f>IFERROR(VLOOKUP(Table1[[#This Row],[RespondentID]],'All Data'!$A:$CO,87,FALSE),"unknown")</f>
        <v>Woman</v>
      </c>
      <c r="Q64" s="96" t="str">
        <f>IFERROR(VLOOKUP(Table1[[#This Row],[RespondentID]],'All Data'!$A:$CO,88,FALSE),"unknown")</f>
        <v>65+ years</v>
      </c>
      <c r="R64" s="96" t="str">
        <f>IFERROR(VLOOKUP(Table1[[#This Row],[RespondentID]],'All Data'!$A:$CO,89,FALSE),"unknown")</f>
        <v>Nassau</v>
      </c>
      <c r="S64" s="96" t="str">
        <f>IFERROR(VLOOKUP(Table1[[#This Row],[RespondentID]],'All Data'!$A:$CO,90,FALSE),"unknown")</f>
        <v>Oceanside, 11572</v>
      </c>
      <c r="T64" s="96" t="str">
        <f>IFERROR(VLOOKUP(Table1[[#This Row],[RespondentID]],'All Data'!$A:$CO,91,FALSE),"unknown")</f>
        <v>White</v>
      </c>
      <c r="U64" s="96" t="str">
        <f>IFERROR(VLOOKUP(Table1[[#This Row],[RespondentID]],'All Data'!$A:$CO,92,FALSE),"unknown")</f>
        <v>Not Hispanic or Latino</v>
      </c>
      <c r="V64" s="96" t="str">
        <f>IFERROR(VLOOKUP(Table1[[#This Row],[RespondentID]],'All Data'!$A:$CO,93,FALSE),"unknown")</f>
        <v>English</v>
      </c>
      <c r="W64" s="96" t="str">
        <f>IFERROR(VLOOKUP(Table1[[#This Row],[RespondentID]],'All Data'!$A:$CW,94,FALSE),"unknown")</f>
        <v>Over $125,000</v>
      </c>
      <c r="X64" s="96" t="str">
        <f>IFERROR(VLOOKUP(Table1[[#This Row],[RespondentID]],'All Data'!$A:$CW,95,FALSE),"unknown")</f>
        <v>Graduate school</v>
      </c>
      <c r="Y64" s="96" t="str">
        <f>IFERROR(VLOOKUP(Table1[[#This Row],[RespondentID]],'All Data'!$A:$CW,96,FALSE),"unknown")</f>
        <v>Retired</v>
      </c>
      <c r="Z64" s="96">
        <f>IFERROR(VLOOKUP(Table1[[#This Row],[RespondentID]],'All Data'!$A:$CW,97,FALSE),"unknown")</f>
        <v>0</v>
      </c>
      <c r="AA64" s="96" t="str">
        <f>IFERROR(VLOOKUP(Table1[[#This Row],[RespondentID]],'All Data'!$A:$CW,98,FALSE),"unknown")</f>
        <v>Medicare</v>
      </c>
      <c r="AB64" s="174" t="str">
        <f>IFERROR(VLOOKUP(Table1[[#This Row],[RespondentID]],'All Data'!$A:$CW,99,FALSE),"unknown")</f>
        <v>Yes</v>
      </c>
    </row>
    <row r="65" spans="1:28">
      <c r="A65">
        <v>114438003667</v>
      </c>
      <c r="E65" t="s">
        <v>67</v>
      </c>
      <c r="F65" t="s">
        <v>68</v>
      </c>
      <c r="P65" s="96" t="str">
        <f>IFERROR(VLOOKUP(Table1[[#This Row],[RespondentID]],'All Data'!$A:$CO,87,FALSE),"unknown")</f>
        <v>Woman</v>
      </c>
      <c r="Q65" s="96" t="str">
        <f>IFERROR(VLOOKUP(Table1[[#This Row],[RespondentID]],'All Data'!$A:$CO,88,FALSE),"unknown")</f>
        <v>65+ years</v>
      </c>
      <c r="R65" s="96" t="str">
        <f>IFERROR(VLOOKUP(Table1[[#This Row],[RespondentID]],'All Data'!$A:$CO,89,FALSE),"unknown")</f>
        <v>Nassau</v>
      </c>
      <c r="S65" s="96" t="str">
        <f>IFERROR(VLOOKUP(Table1[[#This Row],[RespondentID]],'All Data'!$A:$CO,90,FALSE),"unknown")</f>
        <v>Cedarhurst, 11516</v>
      </c>
      <c r="T65" s="96" t="str">
        <f>IFERROR(VLOOKUP(Table1[[#This Row],[RespondentID]],'All Data'!$A:$CO,91,FALSE),"unknown")</f>
        <v>White</v>
      </c>
      <c r="U65" s="96" t="str">
        <f>IFERROR(VLOOKUP(Table1[[#This Row],[RespondentID]],'All Data'!$A:$CO,92,FALSE),"unknown")</f>
        <v>Not Hispanic or Latino</v>
      </c>
      <c r="V65" s="96" t="str">
        <f>IFERROR(VLOOKUP(Table1[[#This Row],[RespondentID]],'All Data'!$A:$CO,93,FALSE),"unknown")</f>
        <v>English</v>
      </c>
      <c r="W65" s="96" t="str">
        <f>IFERROR(VLOOKUP(Table1[[#This Row],[RespondentID]],'All Data'!$A:$CW,94,FALSE),"unknown")</f>
        <v>$35,000 to $49,999</v>
      </c>
      <c r="X65" s="96" t="str">
        <f>IFERROR(VLOOKUP(Table1[[#This Row],[RespondentID]],'All Data'!$A:$CW,95,FALSE),"unknown")</f>
        <v>College graduate</v>
      </c>
      <c r="Y65" s="96" t="str">
        <f>IFERROR(VLOOKUP(Table1[[#This Row],[RespondentID]],'All Data'!$A:$CW,96,FALSE),"unknown")</f>
        <v>Retired</v>
      </c>
      <c r="Z65" s="96" t="str">
        <f>IFERROR(VLOOKUP(Table1[[#This Row],[RespondentID]],'All Data'!$A:$CW,97,FALSE),"unknown")</f>
        <v>Yes</v>
      </c>
      <c r="AA65" s="96" t="str">
        <f>IFERROR(VLOOKUP(Table1[[#This Row],[RespondentID]],'All Data'!$A:$CW,98,FALSE),"unknown")</f>
        <v>Medicaid</v>
      </c>
      <c r="AB65" s="174" t="str">
        <f>IFERROR(VLOOKUP(Table1[[#This Row],[RespondentID]],'All Data'!$A:$CW,99,FALSE),"unknown")</f>
        <v>No</v>
      </c>
    </row>
    <row r="66" spans="1:28">
      <c r="A66">
        <v>114438001214</v>
      </c>
      <c r="B66" t="s">
        <v>64</v>
      </c>
      <c r="P66" s="96" t="str">
        <f>IFERROR(VLOOKUP(Table1[[#This Row],[RespondentID]],'All Data'!$A:$CO,87,FALSE),"unknown")</f>
        <v>Man</v>
      </c>
      <c r="Q66" s="96" t="str">
        <f>IFERROR(VLOOKUP(Table1[[#This Row],[RespondentID]],'All Data'!$A:$CO,88,FALSE),"unknown")</f>
        <v>65+ years</v>
      </c>
      <c r="R66" s="96" t="str">
        <f>IFERROR(VLOOKUP(Table1[[#This Row],[RespondentID]],'All Data'!$A:$CO,89,FALSE),"unknown")</f>
        <v>Nassau</v>
      </c>
      <c r="S66" s="96" t="str">
        <f>IFERROR(VLOOKUP(Table1[[#This Row],[RespondentID]],'All Data'!$A:$CO,90,FALSE),"unknown")</f>
        <v>Williston Park, 11596</v>
      </c>
      <c r="T66" s="96" t="str">
        <f>IFERROR(VLOOKUP(Table1[[#This Row],[RespondentID]],'All Data'!$A:$CO,91,FALSE),"unknown")</f>
        <v>White</v>
      </c>
      <c r="U66" s="96" t="str">
        <f>IFERROR(VLOOKUP(Table1[[#This Row],[RespondentID]],'All Data'!$A:$CO,92,FALSE),"unknown")</f>
        <v>Not Hispanic or Latino</v>
      </c>
      <c r="V66" s="96" t="str">
        <f>IFERROR(VLOOKUP(Table1[[#This Row],[RespondentID]],'All Data'!$A:$CO,93,FALSE),"unknown")</f>
        <v>English</v>
      </c>
      <c r="W66" s="96">
        <f>IFERROR(VLOOKUP(Table1[[#This Row],[RespondentID]],'All Data'!$A:$CW,94,FALSE),"unknown")</f>
        <v>0</v>
      </c>
      <c r="X66" s="96" t="str">
        <f>IFERROR(VLOOKUP(Table1[[#This Row],[RespondentID]],'All Data'!$A:$CW,95,FALSE),"unknown")</f>
        <v>College graduate</v>
      </c>
      <c r="Y66" s="96" t="str">
        <f>IFERROR(VLOOKUP(Table1[[#This Row],[RespondentID]],'All Data'!$A:$CW,96,FALSE),"unknown")</f>
        <v>Employed for wages</v>
      </c>
      <c r="Z66" s="96" t="str">
        <f>IFERROR(VLOOKUP(Table1[[#This Row],[RespondentID]],'All Data'!$A:$CW,97,FALSE),"unknown")</f>
        <v>Yes</v>
      </c>
      <c r="AA66" s="96" t="str">
        <f>IFERROR(VLOOKUP(Table1[[#This Row],[RespondentID]],'All Data'!$A:$CW,98,FALSE),"unknown")</f>
        <v>Private/Commercial</v>
      </c>
      <c r="AB66" s="174" t="str">
        <f>IFERROR(VLOOKUP(Table1[[#This Row],[RespondentID]],'All Data'!$A:$CW,99,FALSE),"unknown")</f>
        <v>Yes</v>
      </c>
    </row>
    <row r="67" spans="1:28">
      <c r="A67">
        <v>114437999386</v>
      </c>
      <c r="E67" t="s">
        <v>67</v>
      </c>
      <c r="I67" t="s">
        <v>71</v>
      </c>
      <c r="P67" s="96" t="str">
        <f>IFERROR(VLOOKUP(Table1[[#This Row],[RespondentID]],'All Data'!$A:$CO,87,FALSE),"unknown")</f>
        <v>Woman</v>
      </c>
      <c r="Q67" s="96" t="str">
        <f>IFERROR(VLOOKUP(Table1[[#This Row],[RespondentID]],'All Data'!$A:$CO,88,FALSE),"unknown")</f>
        <v>65+ years</v>
      </c>
      <c r="R67" s="96" t="str">
        <f>IFERROR(VLOOKUP(Table1[[#This Row],[RespondentID]],'All Data'!$A:$CO,89,FALSE),"unknown")</f>
        <v>Nassau</v>
      </c>
      <c r="S67" s="96" t="str">
        <f>IFERROR(VLOOKUP(Table1[[#This Row],[RespondentID]],'All Data'!$A:$CO,90,FALSE),"unknown")</f>
        <v>Albertson, 11507</v>
      </c>
      <c r="T67" s="96" t="str">
        <f>IFERROR(VLOOKUP(Table1[[#This Row],[RespondentID]],'All Data'!$A:$CO,91,FALSE),"unknown")</f>
        <v>White</v>
      </c>
      <c r="U67" s="96">
        <f>IFERROR(VLOOKUP(Table1[[#This Row],[RespondentID]],'All Data'!$A:$CO,92,FALSE),"unknown")</f>
        <v>0</v>
      </c>
      <c r="V67" s="96" t="str">
        <f>IFERROR(VLOOKUP(Table1[[#This Row],[RespondentID]],'All Data'!$A:$CO,93,FALSE),"unknown")</f>
        <v>English</v>
      </c>
      <c r="W67" s="96" t="str">
        <f>IFERROR(VLOOKUP(Table1[[#This Row],[RespondentID]],'All Data'!$A:$CW,94,FALSE),"unknown")</f>
        <v>$0-$19,999</v>
      </c>
      <c r="X67" s="96" t="str">
        <f>IFERROR(VLOOKUP(Table1[[#This Row],[RespondentID]],'All Data'!$A:$CW,95,FALSE),"unknown")</f>
        <v>Some college</v>
      </c>
      <c r="Y67" s="96" t="str">
        <f>IFERROR(VLOOKUP(Table1[[#This Row],[RespondentID]],'All Data'!$A:$CW,96,FALSE),"unknown")</f>
        <v>Retired</v>
      </c>
      <c r="Z67" s="96" t="str">
        <f>IFERROR(VLOOKUP(Table1[[#This Row],[RespondentID]],'All Data'!$A:$CW,97,FALSE),"unknown")</f>
        <v>Yes</v>
      </c>
      <c r="AA67" s="96" t="str">
        <f>IFERROR(VLOOKUP(Table1[[#This Row],[RespondentID]],'All Data'!$A:$CW,98,FALSE),"unknown")</f>
        <v>Medicare, Private/Commercial</v>
      </c>
      <c r="AB67" s="174" t="str">
        <f>IFERROR(VLOOKUP(Table1[[#This Row],[RespondentID]],'All Data'!$A:$CW,99,FALSE),"unknown")</f>
        <v>No</v>
      </c>
    </row>
    <row r="68" spans="1:28">
      <c r="A68">
        <v>114437997558</v>
      </c>
      <c r="B68" t="s">
        <v>64</v>
      </c>
      <c r="P68" s="96" t="str">
        <f>IFERROR(VLOOKUP(Table1[[#This Row],[RespondentID]],'All Data'!$A:$CO,87,FALSE),"unknown")</f>
        <v>Woman</v>
      </c>
      <c r="Q68" s="96" t="str">
        <f>IFERROR(VLOOKUP(Table1[[#This Row],[RespondentID]],'All Data'!$A:$CO,88,FALSE),"unknown")</f>
        <v>55-64 years</v>
      </c>
      <c r="R68" s="96" t="str">
        <f>IFERROR(VLOOKUP(Table1[[#This Row],[RespondentID]],'All Data'!$A:$CO,89,FALSE),"unknown")</f>
        <v>Nassau</v>
      </c>
      <c r="S68" s="96" t="str">
        <f>IFERROR(VLOOKUP(Table1[[#This Row],[RespondentID]],'All Data'!$A:$CO,90,FALSE),"unknown")</f>
        <v>Williston Park, 11596</v>
      </c>
      <c r="T68" s="96" t="str">
        <f>IFERROR(VLOOKUP(Table1[[#This Row],[RespondentID]],'All Data'!$A:$CO,91,FALSE),"unknown")</f>
        <v>White</v>
      </c>
      <c r="U68" s="96" t="str">
        <f>IFERROR(VLOOKUP(Table1[[#This Row],[RespondentID]],'All Data'!$A:$CO,92,FALSE),"unknown")</f>
        <v>Not Hispanic or Latino</v>
      </c>
      <c r="V68" s="96" t="str">
        <f>IFERROR(VLOOKUP(Table1[[#This Row],[RespondentID]],'All Data'!$A:$CO,93,FALSE),"unknown")</f>
        <v>English</v>
      </c>
      <c r="W68" s="96" t="str">
        <f>IFERROR(VLOOKUP(Table1[[#This Row],[RespondentID]],'All Data'!$A:$CW,94,FALSE),"unknown")</f>
        <v>$75,000 to $125,000</v>
      </c>
      <c r="X68" s="96" t="str">
        <f>IFERROR(VLOOKUP(Table1[[#This Row],[RespondentID]],'All Data'!$A:$CW,95,FALSE),"unknown")</f>
        <v>College graduate</v>
      </c>
      <c r="Y68" s="96" t="str">
        <f>IFERROR(VLOOKUP(Table1[[#This Row],[RespondentID]],'All Data'!$A:$CW,96,FALSE),"unknown")</f>
        <v>Retired</v>
      </c>
      <c r="Z68" s="96" t="str">
        <f>IFERROR(VLOOKUP(Table1[[#This Row],[RespondentID]],'All Data'!$A:$CW,97,FALSE),"unknown")</f>
        <v>Yes</v>
      </c>
      <c r="AA68" s="96" t="str">
        <f>IFERROR(VLOOKUP(Table1[[#This Row],[RespondentID]],'All Data'!$A:$CW,98,FALSE),"unknown")</f>
        <v>Private/Commercial</v>
      </c>
      <c r="AB68" s="174" t="str">
        <f>IFERROR(VLOOKUP(Table1[[#This Row],[RespondentID]],'All Data'!$A:$CW,99,FALSE),"unknown")</f>
        <v>Yes</v>
      </c>
    </row>
    <row r="69" spans="1:28">
      <c r="A69">
        <v>114437993946</v>
      </c>
      <c r="B69" t="s">
        <v>64</v>
      </c>
      <c r="G69" t="s">
        <v>69</v>
      </c>
      <c r="M69" t="s">
        <v>75</v>
      </c>
      <c r="P69" s="96" t="str">
        <f>IFERROR(VLOOKUP(Table1[[#This Row],[RespondentID]],'All Data'!$A:$CO,87,FALSE),"unknown")</f>
        <v>Man</v>
      </c>
      <c r="Q69" s="96" t="str">
        <f>IFERROR(VLOOKUP(Table1[[#This Row],[RespondentID]],'All Data'!$A:$CO,88,FALSE),"unknown")</f>
        <v>65+ years</v>
      </c>
      <c r="R69" s="96" t="str">
        <f>IFERROR(VLOOKUP(Table1[[#This Row],[RespondentID]],'All Data'!$A:$CO,89,FALSE),"unknown")</f>
        <v>Nassau</v>
      </c>
      <c r="S69" s="96" t="str">
        <f>IFERROR(VLOOKUP(Table1[[#This Row],[RespondentID]],'All Data'!$A:$CO,90,FALSE),"unknown")</f>
        <v>Williston Park, 11596</v>
      </c>
      <c r="T69" s="96" t="str">
        <f>IFERROR(VLOOKUP(Table1[[#This Row],[RespondentID]],'All Data'!$A:$CO,91,FALSE),"unknown")</f>
        <v>White</v>
      </c>
      <c r="U69" s="96" t="str">
        <f>IFERROR(VLOOKUP(Table1[[#This Row],[RespondentID]],'All Data'!$A:$CO,92,FALSE),"unknown")</f>
        <v>Not Hispanic or Latino</v>
      </c>
      <c r="V69" s="96" t="str">
        <f>IFERROR(VLOOKUP(Table1[[#This Row],[RespondentID]],'All Data'!$A:$CO,93,FALSE),"unknown")</f>
        <v>English</v>
      </c>
      <c r="W69" s="96">
        <f>IFERROR(VLOOKUP(Table1[[#This Row],[RespondentID]],'All Data'!$A:$CW,94,FALSE),"unknown")</f>
        <v>0</v>
      </c>
      <c r="X69" s="96" t="str">
        <f>IFERROR(VLOOKUP(Table1[[#This Row],[RespondentID]],'All Data'!$A:$CW,95,FALSE),"unknown")</f>
        <v>College graduate</v>
      </c>
      <c r="Y69" s="96" t="str">
        <f>IFERROR(VLOOKUP(Table1[[#This Row],[RespondentID]],'All Data'!$A:$CW,96,FALSE),"unknown")</f>
        <v>Retired</v>
      </c>
      <c r="Z69" s="96" t="str">
        <f>IFERROR(VLOOKUP(Table1[[#This Row],[RespondentID]],'All Data'!$A:$CW,97,FALSE),"unknown")</f>
        <v>Yes</v>
      </c>
      <c r="AA69" s="96" t="str">
        <f>IFERROR(VLOOKUP(Table1[[#This Row],[RespondentID]],'All Data'!$A:$CW,98,FALSE),"unknown")</f>
        <v>Medicare</v>
      </c>
      <c r="AB69" s="174" t="str">
        <f>IFERROR(VLOOKUP(Table1[[#This Row],[RespondentID]],'All Data'!$A:$CW,99,FALSE),"unknown")</f>
        <v>Yes</v>
      </c>
    </row>
    <row r="70" spans="1:28">
      <c r="A70">
        <v>114437991153</v>
      </c>
      <c r="G70" t="s">
        <v>69</v>
      </c>
      <c r="P70" s="96" t="str">
        <f>IFERROR(VLOOKUP(Table1[[#This Row],[RespondentID]],'All Data'!$A:$CO,87,FALSE),"unknown")</f>
        <v>Woman</v>
      </c>
      <c r="Q70" s="96" t="str">
        <f>IFERROR(VLOOKUP(Table1[[#This Row],[RespondentID]],'All Data'!$A:$CO,88,FALSE),"unknown")</f>
        <v>65+ years</v>
      </c>
      <c r="R70" s="96" t="str">
        <f>IFERROR(VLOOKUP(Table1[[#This Row],[RespondentID]],'All Data'!$A:$CO,89,FALSE),"unknown")</f>
        <v>Nassau</v>
      </c>
      <c r="S70" s="96" t="str">
        <f>IFERROR(VLOOKUP(Table1[[#This Row],[RespondentID]],'All Data'!$A:$CO,90,FALSE),"unknown")</f>
        <v>Williston Park, 11596</v>
      </c>
      <c r="T70" s="96" t="str">
        <f>IFERROR(VLOOKUP(Table1[[#This Row],[RespondentID]],'All Data'!$A:$CO,91,FALSE),"unknown")</f>
        <v>White</v>
      </c>
      <c r="U70" s="96">
        <f>IFERROR(VLOOKUP(Table1[[#This Row],[RespondentID]],'All Data'!$A:$CO,92,FALSE),"unknown")</f>
        <v>0</v>
      </c>
      <c r="V70" s="96">
        <f>IFERROR(VLOOKUP(Table1[[#This Row],[RespondentID]],'All Data'!$A:$CO,93,FALSE),"unknown")</f>
        <v>0</v>
      </c>
      <c r="W70" s="96" t="str">
        <f>IFERROR(VLOOKUP(Table1[[#This Row],[RespondentID]],'All Data'!$A:$CW,94,FALSE),"unknown")</f>
        <v>$50,000 to $74,999</v>
      </c>
      <c r="X70" s="96" t="str">
        <f>IFERROR(VLOOKUP(Table1[[#This Row],[RespondentID]],'All Data'!$A:$CW,95,FALSE),"unknown")</f>
        <v>High school graduate</v>
      </c>
      <c r="Y70" s="96" t="str">
        <f>IFERROR(VLOOKUP(Table1[[#This Row],[RespondentID]],'All Data'!$A:$CW,96,FALSE),"unknown")</f>
        <v>Retired</v>
      </c>
      <c r="Z70" s="96" t="str">
        <f>IFERROR(VLOOKUP(Table1[[#This Row],[RespondentID]],'All Data'!$A:$CW,97,FALSE),"unknown")</f>
        <v>Yes</v>
      </c>
      <c r="AA70" s="96" t="str">
        <f>IFERROR(VLOOKUP(Table1[[#This Row],[RespondentID]],'All Data'!$A:$CW,98,FALSE),"unknown")</f>
        <v>Medicare</v>
      </c>
      <c r="AB70" s="174" t="str">
        <f>IFERROR(VLOOKUP(Table1[[#This Row],[RespondentID]],'All Data'!$A:$CW,99,FALSE),"unknown")</f>
        <v>Yes</v>
      </c>
    </row>
    <row r="71" spans="1:28">
      <c r="A71">
        <v>114437988185</v>
      </c>
      <c r="B71" t="s">
        <v>64</v>
      </c>
      <c r="D71" t="s">
        <v>66</v>
      </c>
      <c r="M71" t="s">
        <v>75</v>
      </c>
      <c r="P71" s="96" t="str">
        <f>IFERROR(VLOOKUP(Table1[[#This Row],[RespondentID]],'All Data'!$A:$CO,87,FALSE),"unknown")</f>
        <v>Woman</v>
      </c>
      <c r="Q71" s="96" t="str">
        <f>IFERROR(VLOOKUP(Table1[[#This Row],[RespondentID]],'All Data'!$A:$CO,88,FALSE),"unknown")</f>
        <v>18-24 years</v>
      </c>
      <c r="R71" s="96" t="str">
        <f>IFERROR(VLOOKUP(Table1[[#This Row],[RespondentID]],'All Data'!$A:$CO,89,FALSE),"unknown")</f>
        <v>Nassau</v>
      </c>
      <c r="S71" s="96" t="str">
        <f>IFERROR(VLOOKUP(Table1[[#This Row],[RespondentID]],'All Data'!$A:$CO,90,FALSE),"unknown")</f>
        <v>Oceanside, 11572</v>
      </c>
      <c r="T71" s="96" t="str">
        <f>IFERROR(VLOOKUP(Table1[[#This Row],[RespondentID]],'All Data'!$A:$CO,91,FALSE),"unknown")</f>
        <v>Two or more races</v>
      </c>
      <c r="U71" s="96" t="str">
        <f>IFERROR(VLOOKUP(Table1[[#This Row],[RespondentID]],'All Data'!$A:$CO,92,FALSE),"unknown")</f>
        <v>Hispanic or Latino</v>
      </c>
      <c r="V71" s="96" t="str">
        <f>IFERROR(VLOOKUP(Table1[[#This Row],[RespondentID]],'All Data'!$A:$CO,93,FALSE),"unknown")</f>
        <v>English</v>
      </c>
      <c r="W71" s="96" t="str">
        <f>IFERROR(VLOOKUP(Table1[[#This Row],[RespondentID]],'All Data'!$A:$CW,94,FALSE),"unknown")</f>
        <v>Over $125,000</v>
      </c>
      <c r="X71" s="96" t="str">
        <f>IFERROR(VLOOKUP(Table1[[#This Row],[RespondentID]],'All Data'!$A:$CW,95,FALSE),"unknown")</f>
        <v>College graduate</v>
      </c>
      <c r="Y71" s="96" t="str">
        <f>IFERROR(VLOOKUP(Table1[[#This Row],[RespondentID]],'All Data'!$A:$CW,96,FALSE),"unknown")</f>
        <v>Employed for wages</v>
      </c>
      <c r="Z71" s="96" t="str">
        <f>IFERROR(VLOOKUP(Table1[[#This Row],[RespondentID]],'All Data'!$A:$CW,97,FALSE),"unknown")</f>
        <v>Yes</v>
      </c>
      <c r="AA71" s="96" t="str">
        <f>IFERROR(VLOOKUP(Table1[[#This Row],[RespondentID]],'All Data'!$A:$CW,98,FALSE),"unknown")</f>
        <v>Private/Commercial</v>
      </c>
      <c r="AB71" s="174" t="str">
        <f>IFERROR(VLOOKUP(Table1[[#This Row],[RespondentID]],'All Data'!$A:$CW,99,FALSE),"unknown")</f>
        <v>Yes</v>
      </c>
    </row>
    <row r="72" spans="1:28">
      <c r="A72">
        <v>114437985485</v>
      </c>
      <c r="B72" t="s">
        <v>64</v>
      </c>
      <c r="K72" t="s">
        <v>73</v>
      </c>
      <c r="M72" t="s">
        <v>75</v>
      </c>
      <c r="P72" s="96" t="str">
        <f>IFERROR(VLOOKUP(Table1[[#This Row],[RespondentID]],'All Data'!$A:$CO,87,FALSE),"unknown")</f>
        <v>Woman</v>
      </c>
      <c r="Q72" s="96" t="str">
        <f>IFERROR(VLOOKUP(Table1[[#This Row],[RespondentID]],'All Data'!$A:$CO,88,FALSE),"unknown")</f>
        <v>65+ years</v>
      </c>
      <c r="R72" s="96" t="str">
        <f>IFERROR(VLOOKUP(Table1[[#This Row],[RespondentID]],'All Data'!$A:$CO,89,FALSE),"unknown")</f>
        <v>Nassau</v>
      </c>
      <c r="S72" s="96" t="str">
        <f>IFERROR(VLOOKUP(Table1[[#This Row],[RespondentID]],'All Data'!$A:$CO,90,FALSE),"unknown")</f>
        <v>New Hyde Park, 11040</v>
      </c>
      <c r="T72" s="96">
        <f>IFERROR(VLOOKUP(Table1[[#This Row],[RespondentID]],'All Data'!$A:$CO,91,FALSE),"unknown")</f>
        <v>0</v>
      </c>
      <c r="U72" s="96">
        <f>IFERROR(VLOOKUP(Table1[[#This Row],[RespondentID]],'All Data'!$A:$CO,92,FALSE),"unknown")</f>
        <v>0</v>
      </c>
      <c r="V72" s="96">
        <f>IFERROR(VLOOKUP(Table1[[#This Row],[RespondentID]],'All Data'!$A:$CO,93,FALSE),"unknown")</f>
        <v>0</v>
      </c>
      <c r="W72" s="96">
        <f>IFERROR(VLOOKUP(Table1[[#This Row],[RespondentID]],'All Data'!$A:$CW,94,FALSE),"unknown")</f>
        <v>0</v>
      </c>
      <c r="X72" s="96" t="str">
        <f>IFERROR(VLOOKUP(Table1[[#This Row],[RespondentID]],'All Data'!$A:$CW,95,FALSE),"unknown")</f>
        <v>Some college</v>
      </c>
      <c r="Y72" s="96" t="str">
        <f>IFERROR(VLOOKUP(Table1[[#This Row],[RespondentID]],'All Data'!$A:$CW,96,FALSE),"unknown")</f>
        <v>Retired</v>
      </c>
      <c r="Z72" s="96" t="str">
        <f>IFERROR(VLOOKUP(Table1[[#This Row],[RespondentID]],'All Data'!$A:$CW,97,FALSE),"unknown")</f>
        <v>Yes</v>
      </c>
      <c r="AA72" s="96" t="str">
        <f>IFERROR(VLOOKUP(Table1[[#This Row],[RespondentID]],'All Data'!$A:$CW,98,FALSE),"unknown")</f>
        <v>Medicare</v>
      </c>
      <c r="AB72" s="174" t="str">
        <f>IFERROR(VLOOKUP(Table1[[#This Row],[RespondentID]],'All Data'!$A:$CW,99,FALSE),"unknown")</f>
        <v>Yes</v>
      </c>
    </row>
    <row r="73" spans="1:28">
      <c r="A73">
        <v>114437983195</v>
      </c>
      <c r="B73" t="s">
        <v>64</v>
      </c>
      <c r="G73" t="s">
        <v>69</v>
      </c>
      <c r="P73" s="96" t="str">
        <f>IFERROR(VLOOKUP(Table1[[#This Row],[RespondentID]],'All Data'!$A:$CO,87,FALSE),"unknown")</f>
        <v>Woman</v>
      </c>
      <c r="Q73" s="96" t="str">
        <f>IFERROR(VLOOKUP(Table1[[#This Row],[RespondentID]],'All Data'!$A:$CO,88,FALSE),"unknown")</f>
        <v>65+ years</v>
      </c>
      <c r="R73" s="96" t="str">
        <f>IFERROR(VLOOKUP(Table1[[#This Row],[RespondentID]],'All Data'!$A:$CO,89,FALSE),"unknown")</f>
        <v>Queens</v>
      </c>
      <c r="S73" s="96">
        <f>IFERROR(VLOOKUP(Table1[[#This Row],[RespondentID]],'All Data'!$A:$CO,90,FALSE),"unknown")</f>
        <v>11432</v>
      </c>
      <c r="T73" s="96" t="str">
        <f>IFERROR(VLOOKUP(Table1[[#This Row],[RespondentID]],'All Data'!$A:$CO,91,FALSE),"unknown")</f>
        <v>White</v>
      </c>
      <c r="U73" s="96">
        <f>IFERROR(VLOOKUP(Table1[[#This Row],[RespondentID]],'All Data'!$A:$CO,92,FALSE),"unknown")</f>
        <v>0</v>
      </c>
      <c r="V73" s="96" t="str">
        <f>IFERROR(VLOOKUP(Table1[[#This Row],[RespondentID]],'All Data'!$A:$CO,93,FALSE),"unknown")</f>
        <v>English</v>
      </c>
      <c r="W73" s="96" t="str">
        <f>IFERROR(VLOOKUP(Table1[[#This Row],[RespondentID]],'All Data'!$A:$CW,94,FALSE),"unknown")</f>
        <v>Over $125,000</v>
      </c>
      <c r="X73" s="96" t="str">
        <f>IFERROR(VLOOKUP(Table1[[#This Row],[RespondentID]],'All Data'!$A:$CW,95,FALSE),"unknown")</f>
        <v>Graduate school</v>
      </c>
      <c r="Y73" s="96" t="str">
        <f>IFERROR(VLOOKUP(Table1[[#This Row],[RespondentID]],'All Data'!$A:$CW,96,FALSE),"unknown")</f>
        <v>Retired</v>
      </c>
      <c r="Z73" s="96" t="str">
        <f>IFERROR(VLOOKUP(Table1[[#This Row],[RespondentID]],'All Data'!$A:$CW,97,FALSE),"unknown")</f>
        <v>Yes</v>
      </c>
      <c r="AA73" s="96" t="str">
        <f>IFERROR(VLOOKUP(Table1[[#This Row],[RespondentID]],'All Data'!$A:$CW,98,FALSE),"unknown")</f>
        <v>Medicare</v>
      </c>
      <c r="AB73" s="174" t="str">
        <f>IFERROR(VLOOKUP(Table1[[#This Row],[RespondentID]],'All Data'!$A:$CW,99,FALSE),"unknown")</f>
        <v>Yes</v>
      </c>
    </row>
    <row r="74" spans="1:28">
      <c r="A74">
        <v>114437980451</v>
      </c>
      <c r="B74" t="s">
        <v>64</v>
      </c>
      <c r="F74" t="s">
        <v>68</v>
      </c>
      <c r="M74" t="s">
        <v>75</v>
      </c>
      <c r="P74" s="96" t="str">
        <f>IFERROR(VLOOKUP(Table1[[#This Row],[RespondentID]],'All Data'!$A:$CO,87,FALSE),"unknown")</f>
        <v>Woman</v>
      </c>
      <c r="Q74" s="96" t="str">
        <f>IFERROR(VLOOKUP(Table1[[#This Row],[RespondentID]],'All Data'!$A:$CO,88,FALSE),"unknown")</f>
        <v>65+ years</v>
      </c>
      <c r="R74" s="96" t="str">
        <f>IFERROR(VLOOKUP(Table1[[#This Row],[RespondentID]],'All Data'!$A:$CO,89,FALSE),"unknown")</f>
        <v>Nassau</v>
      </c>
      <c r="S74" s="96" t="str">
        <f>IFERROR(VLOOKUP(Table1[[#This Row],[RespondentID]],'All Data'!$A:$CO,90,FALSE),"unknown")</f>
        <v>Jericho, 11753</v>
      </c>
      <c r="T74" s="96" t="str">
        <f>IFERROR(VLOOKUP(Table1[[#This Row],[RespondentID]],'All Data'!$A:$CO,91,FALSE),"unknown")</f>
        <v>White</v>
      </c>
      <c r="U74" s="96" t="str">
        <f>IFERROR(VLOOKUP(Table1[[#This Row],[RespondentID]],'All Data'!$A:$CO,92,FALSE),"unknown")</f>
        <v>Not Hispanic or Latino</v>
      </c>
      <c r="V74" s="96" t="str">
        <f>IFERROR(VLOOKUP(Table1[[#This Row],[RespondentID]],'All Data'!$A:$CO,93,FALSE),"unknown")</f>
        <v>English</v>
      </c>
      <c r="W74" s="96" t="str">
        <f>IFERROR(VLOOKUP(Table1[[#This Row],[RespondentID]],'All Data'!$A:$CW,94,FALSE),"unknown")</f>
        <v>$75,000 to $125,000</v>
      </c>
      <c r="X74" s="96" t="str">
        <f>IFERROR(VLOOKUP(Table1[[#This Row],[RespondentID]],'All Data'!$A:$CW,95,FALSE),"unknown")</f>
        <v>Graduate school</v>
      </c>
      <c r="Y74" s="96" t="str">
        <f>IFERROR(VLOOKUP(Table1[[#This Row],[RespondentID]],'All Data'!$A:$CW,96,FALSE),"unknown")</f>
        <v>Retired</v>
      </c>
      <c r="Z74" s="96" t="str">
        <f>IFERROR(VLOOKUP(Table1[[#This Row],[RespondentID]],'All Data'!$A:$CW,97,FALSE),"unknown")</f>
        <v>Yes</v>
      </c>
      <c r="AA74" s="96" t="str">
        <f>IFERROR(VLOOKUP(Table1[[#This Row],[RespondentID]],'All Data'!$A:$CW,98,FALSE),"unknown")</f>
        <v>Medicare</v>
      </c>
      <c r="AB74" s="174" t="str">
        <f>IFERROR(VLOOKUP(Table1[[#This Row],[RespondentID]],'All Data'!$A:$CW,99,FALSE),"unknown")</f>
        <v>Yes</v>
      </c>
    </row>
    <row r="75" spans="1:28">
      <c r="A75">
        <v>114437978065</v>
      </c>
      <c r="B75" t="s">
        <v>64</v>
      </c>
      <c r="F75" t="s">
        <v>68</v>
      </c>
      <c r="I75" t="s">
        <v>71</v>
      </c>
      <c r="P75" s="96" t="str">
        <f>IFERROR(VLOOKUP(Table1[[#This Row],[RespondentID]],'All Data'!$A:$CO,87,FALSE),"unknown")</f>
        <v>Woman</v>
      </c>
      <c r="Q75" s="96" t="str">
        <f>IFERROR(VLOOKUP(Table1[[#This Row],[RespondentID]],'All Data'!$A:$CO,88,FALSE),"unknown")</f>
        <v>65+ years</v>
      </c>
      <c r="R75" s="96" t="str">
        <f>IFERROR(VLOOKUP(Table1[[#This Row],[RespondentID]],'All Data'!$A:$CO,89,FALSE),"unknown")</f>
        <v>Nassau</v>
      </c>
      <c r="S75" s="96" t="str">
        <f>IFERROR(VLOOKUP(Table1[[#This Row],[RespondentID]],'All Data'!$A:$CO,90,FALSE),"unknown")</f>
        <v>Port Washington, 11050</v>
      </c>
      <c r="T75" s="96" t="str">
        <f>IFERROR(VLOOKUP(Table1[[#This Row],[RespondentID]],'All Data'!$A:$CO,91,FALSE),"unknown")</f>
        <v>White</v>
      </c>
      <c r="U75" s="96">
        <f>IFERROR(VLOOKUP(Table1[[#This Row],[RespondentID]],'All Data'!$A:$CO,92,FALSE),"unknown")</f>
        <v>0</v>
      </c>
      <c r="V75" s="96" t="str">
        <f>IFERROR(VLOOKUP(Table1[[#This Row],[RespondentID]],'All Data'!$A:$CO,93,FALSE),"unknown")</f>
        <v>English</v>
      </c>
      <c r="W75" s="96" t="str">
        <f>IFERROR(VLOOKUP(Table1[[#This Row],[RespondentID]],'All Data'!$A:$CW,94,FALSE),"unknown")</f>
        <v>Over $125,000</v>
      </c>
      <c r="X75" s="96" t="str">
        <f>IFERROR(VLOOKUP(Table1[[#This Row],[RespondentID]],'All Data'!$A:$CW,95,FALSE),"unknown")</f>
        <v>Graduate school</v>
      </c>
      <c r="Y75" s="96" t="str">
        <f>IFERROR(VLOOKUP(Table1[[#This Row],[RespondentID]],'All Data'!$A:$CW,96,FALSE),"unknown")</f>
        <v>Retired</v>
      </c>
      <c r="Z75" s="96" t="str">
        <f>IFERROR(VLOOKUP(Table1[[#This Row],[RespondentID]],'All Data'!$A:$CW,97,FALSE),"unknown")</f>
        <v>Yes</v>
      </c>
      <c r="AA75" s="96" t="str">
        <f>IFERROR(VLOOKUP(Table1[[#This Row],[RespondentID]],'All Data'!$A:$CW,98,FALSE),"unknown")</f>
        <v>Medicare</v>
      </c>
      <c r="AB75" s="174" t="str">
        <f>IFERROR(VLOOKUP(Table1[[#This Row],[RespondentID]],'All Data'!$A:$CW,99,FALSE),"unknown")</f>
        <v>Yes</v>
      </c>
    </row>
    <row r="76" spans="1:28">
      <c r="A76">
        <v>114437974896</v>
      </c>
      <c r="B76" t="s">
        <v>64</v>
      </c>
      <c r="F76" t="s">
        <v>68</v>
      </c>
      <c r="M76" t="s">
        <v>75</v>
      </c>
      <c r="P76" s="96" t="str">
        <f>IFERROR(VLOOKUP(Table1[[#This Row],[RespondentID]],'All Data'!$A:$CO,87,FALSE),"unknown")</f>
        <v>Woman</v>
      </c>
      <c r="Q76" s="96" t="str">
        <f>IFERROR(VLOOKUP(Table1[[#This Row],[RespondentID]],'All Data'!$A:$CO,88,FALSE),"unknown")</f>
        <v>65+ years</v>
      </c>
      <c r="R76" s="96" t="str">
        <f>IFERROR(VLOOKUP(Table1[[#This Row],[RespondentID]],'All Data'!$A:$CO,89,FALSE),"unknown")</f>
        <v>Nassau</v>
      </c>
      <c r="S76" s="96" t="str">
        <f>IFERROR(VLOOKUP(Table1[[#This Row],[RespondentID]],'All Data'!$A:$CO,90,FALSE),"unknown")</f>
        <v>Westbury, 11590</v>
      </c>
      <c r="T76" s="96" t="str">
        <f>IFERROR(VLOOKUP(Table1[[#This Row],[RespondentID]],'All Data'!$A:$CO,91,FALSE),"unknown")</f>
        <v>White</v>
      </c>
      <c r="U76" s="96" t="str">
        <f>IFERROR(VLOOKUP(Table1[[#This Row],[RespondentID]],'All Data'!$A:$CO,92,FALSE),"unknown")</f>
        <v>Not Hispanic or Latino</v>
      </c>
      <c r="V76" s="96" t="str">
        <f>IFERROR(VLOOKUP(Table1[[#This Row],[RespondentID]],'All Data'!$A:$CO,93,FALSE),"unknown")</f>
        <v>English</v>
      </c>
      <c r="W76" s="96" t="str">
        <f>IFERROR(VLOOKUP(Table1[[#This Row],[RespondentID]],'All Data'!$A:$CW,94,FALSE),"unknown")</f>
        <v>$50,000 to $74,999</v>
      </c>
      <c r="X76" s="96" t="str">
        <f>IFERROR(VLOOKUP(Table1[[#This Row],[RespondentID]],'All Data'!$A:$CW,95,FALSE),"unknown")</f>
        <v>High school graduate</v>
      </c>
      <c r="Y76" s="96" t="str">
        <f>IFERROR(VLOOKUP(Table1[[#This Row],[RespondentID]],'All Data'!$A:$CW,96,FALSE),"unknown")</f>
        <v>Retired</v>
      </c>
      <c r="Z76" s="96" t="str">
        <f>IFERROR(VLOOKUP(Table1[[#This Row],[RespondentID]],'All Data'!$A:$CW,97,FALSE),"unknown")</f>
        <v>Yes</v>
      </c>
      <c r="AA76" s="96" t="str">
        <f>IFERROR(VLOOKUP(Table1[[#This Row],[RespondentID]],'All Data'!$A:$CW,98,FALSE),"unknown")</f>
        <v>Medicare, Private/Commercial</v>
      </c>
      <c r="AB76" s="174" t="str">
        <f>IFERROR(VLOOKUP(Table1[[#This Row],[RespondentID]],'All Data'!$A:$CW,99,FALSE),"unknown")</f>
        <v>Yes</v>
      </c>
    </row>
    <row r="77" spans="1:28">
      <c r="A77">
        <v>114437972132</v>
      </c>
      <c r="E77" t="s">
        <v>67</v>
      </c>
      <c r="F77" t="s">
        <v>68</v>
      </c>
      <c r="K77" t="s">
        <v>73</v>
      </c>
      <c r="M77" t="s">
        <v>75</v>
      </c>
      <c r="P77" s="96" t="str">
        <f>IFERROR(VLOOKUP(Table1[[#This Row],[RespondentID]],'All Data'!$A:$CO,87,FALSE),"unknown")</f>
        <v>Woman</v>
      </c>
      <c r="Q77" s="96" t="str">
        <f>IFERROR(VLOOKUP(Table1[[#This Row],[RespondentID]],'All Data'!$A:$CO,88,FALSE),"unknown")</f>
        <v>65+ years</v>
      </c>
      <c r="R77" s="96" t="str">
        <f>IFERROR(VLOOKUP(Table1[[#This Row],[RespondentID]],'All Data'!$A:$CO,89,FALSE),"unknown")</f>
        <v>Nassau</v>
      </c>
      <c r="S77" s="96" t="str">
        <f>IFERROR(VLOOKUP(Table1[[#This Row],[RespondentID]],'All Data'!$A:$CO,90,FALSE),"unknown")</f>
        <v>Syosset, 11791</v>
      </c>
      <c r="T77" s="96" t="str">
        <f>IFERROR(VLOOKUP(Table1[[#This Row],[RespondentID]],'All Data'!$A:$CO,91,FALSE),"unknown")</f>
        <v>White</v>
      </c>
      <c r="U77" s="96" t="str">
        <f>IFERROR(VLOOKUP(Table1[[#This Row],[RespondentID]],'All Data'!$A:$CO,92,FALSE),"unknown")</f>
        <v>Not Hispanic or Latino</v>
      </c>
      <c r="V77" s="96" t="str">
        <f>IFERROR(VLOOKUP(Table1[[#This Row],[RespondentID]],'All Data'!$A:$CO,93,FALSE),"unknown")</f>
        <v>English</v>
      </c>
      <c r="W77" s="96" t="str">
        <f>IFERROR(VLOOKUP(Table1[[#This Row],[RespondentID]],'All Data'!$A:$CW,94,FALSE),"unknown")</f>
        <v>$75,000 to $125,000</v>
      </c>
      <c r="X77" s="96" t="str">
        <f>IFERROR(VLOOKUP(Table1[[#This Row],[RespondentID]],'All Data'!$A:$CW,95,FALSE),"unknown")</f>
        <v>Graduate school</v>
      </c>
      <c r="Y77" s="96" t="str">
        <f>IFERROR(VLOOKUP(Table1[[#This Row],[RespondentID]],'All Data'!$A:$CW,96,FALSE),"unknown")</f>
        <v>Retired</v>
      </c>
      <c r="Z77" s="96" t="str">
        <f>IFERROR(VLOOKUP(Table1[[#This Row],[RespondentID]],'All Data'!$A:$CW,97,FALSE),"unknown")</f>
        <v>Yes</v>
      </c>
      <c r="AA77" s="96" t="str">
        <f>IFERROR(VLOOKUP(Table1[[#This Row],[RespondentID]],'All Data'!$A:$CW,98,FALSE),"unknown")</f>
        <v>Medicare, Private/Commercial</v>
      </c>
      <c r="AB77" s="174" t="str">
        <f>IFERROR(VLOOKUP(Table1[[#This Row],[RespondentID]],'All Data'!$A:$CW,99,FALSE),"unknown")</f>
        <v>Yes</v>
      </c>
    </row>
    <row r="78" spans="1:28">
      <c r="A78">
        <v>114437956105</v>
      </c>
      <c r="B78" t="s">
        <v>64</v>
      </c>
      <c r="M78" t="s">
        <v>75</v>
      </c>
      <c r="P78" s="96" t="str">
        <f>IFERROR(VLOOKUP(Table1[[#This Row],[RespondentID]],'All Data'!$A:$CO,87,FALSE),"unknown")</f>
        <v>Woman</v>
      </c>
      <c r="Q78" s="96" t="str">
        <f>IFERROR(VLOOKUP(Table1[[#This Row],[RespondentID]],'All Data'!$A:$CO,88,FALSE),"unknown")</f>
        <v>65+ years</v>
      </c>
      <c r="R78" s="96" t="str">
        <f>IFERROR(VLOOKUP(Table1[[#This Row],[RespondentID]],'All Data'!$A:$CO,89,FALSE),"unknown")</f>
        <v>Nassau</v>
      </c>
      <c r="S78" s="96" t="str">
        <f>IFERROR(VLOOKUP(Table1[[#This Row],[RespondentID]],'All Data'!$A:$CO,90,FALSE),"unknown")</f>
        <v>East Meadow, 11554</v>
      </c>
      <c r="T78" s="96" t="str">
        <f>IFERROR(VLOOKUP(Table1[[#This Row],[RespondentID]],'All Data'!$A:$CO,91,FALSE),"unknown")</f>
        <v>White</v>
      </c>
      <c r="U78" s="96">
        <f>IFERROR(VLOOKUP(Table1[[#This Row],[RespondentID]],'All Data'!$A:$CO,92,FALSE),"unknown")</f>
        <v>0</v>
      </c>
      <c r="V78" s="96" t="str">
        <f>IFERROR(VLOOKUP(Table1[[#This Row],[RespondentID]],'All Data'!$A:$CO,93,FALSE),"unknown")</f>
        <v>English</v>
      </c>
      <c r="W78" s="96" t="str">
        <f>IFERROR(VLOOKUP(Table1[[#This Row],[RespondentID]],'All Data'!$A:$CW,94,FALSE),"unknown")</f>
        <v>$35,000 to $49,999</v>
      </c>
      <c r="X78" s="96" t="str">
        <f>IFERROR(VLOOKUP(Table1[[#This Row],[RespondentID]],'All Data'!$A:$CW,95,FALSE),"unknown")</f>
        <v>College graduate</v>
      </c>
      <c r="Y78" s="96" t="str">
        <f>IFERROR(VLOOKUP(Table1[[#This Row],[RespondentID]],'All Data'!$A:$CW,96,FALSE),"unknown")</f>
        <v>Retired</v>
      </c>
      <c r="Z78" s="96" t="str">
        <f>IFERROR(VLOOKUP(Table1[[#This Row],[RespondentID]],'All Data'!$A:$CW,97,FALSE),"unknown")</f>
        <v>Yes</v>
      </c>
      <c r="AA78" s="96" t="str">
        <f>IFERROR(VLOOKUP(Table1[[#This Row],[RespondentID]],'All Data'!$A:$CW,98,FALSE),"unknown")</f>
        <v>Medicare</v>
      </c>
      <c r="AB78" s="174">
        <f>IFERROR(VLOOKUP(Table1[[#This Row],[RespondentID]],'All Data'!$A:$CW,99,FALSE),"unknown")</f>
        <v>0</v>
      </c>
    </row>
    <row r="79" spans="1:28">
      <c r="A79">
        <v>114437962495</v>
      </c>
      <c r="E79" t="s">
        <v>67</v>
      </c>
      <c r="P79" s="96" t="str">
        <f>IFERROR(VLOOKUP(Table1[[#This Row],[RespondentID]],'All Data'!$A:$CO,87,FALSE),"unknown")</f>
        <v>Man</v>
      </c>
      <c r="Q79" s="96" t="str">
        <f>IFERROR(VLOOKUP(Table1[[#This Row],[RespondentID]],'All Data'!$A:$CO,88,FALSE),"unknown")</f>
        <v>65+ years</v>
      </c>
      <c r="R79" s="96" t="str">
        <f>IFERROR(VLOOKUP(Table1[[#This Row],[RespondentID]],'All Data'!$A:$CO,89,FALSE),"unknown")</f>
        <v>Nassau</v>
      </c>
      <c r="S79" s="96" t="str">
        <f>IFERROR(VLOOKUP(Table1[[#This Row],[RespondentID]],'All Data'!$A:$CO,90,FALSE),"unknown")</f>
        <v>Oceanside, 11572</v>
      </c>
      <c r="T79" s="96" t="str">
        <f>IFERROR(VLOOKUP(Table1[[#This Row],[RespondentID]],'All Data'!$A:$CO,91,FALSE),"unknown")</f>
        <v>White</v>
      </c>
      <c r="U79" s="96">
        <f>IFERROR(VLOOKUP(Table1[[#This Row],[RespondentID]],'All Data'!$A:$CO,92,FALSE),"unknown")</f>
        <v>0</v>
      </c>
      <c r="V79" s="96" t="str">
        <f>IFERROR(VLOOKUP(Table1[[#This Row],[RespondentID]],'All Data'!$A:$CO,93,FALSE),"unknown")</f>
        <v>English</v>
      </c>
      <c r="W79" s="96" t="str">
        <f>IFERROR(VLOOKUP(Table1[[#This Row],[RespondentID]],'All Data'!$A:$CW,94,FALSE),"unknown")</f>
        <v>Over $125,000</v>
      </c>
      <c r="X79" s="96" t="str">
        <f>IFERROR(VLOOKUP(Table1[[#This Row],[RespondentID]],'All Data'!$A:$CW,95,FALSE),"unknown")</f>
        <v>Some college</v>
      </c>
      <c r="Y79" s="96" t="str">
        <f>IFERROR(VLOOKUP(Table1[[#This Row],[RespondentID]],'All Data'!$A:$CW,96,FALSE),"unknown")</f>
        <v>Retired</v>
      </c>
      <c r="Z79" s="96" t="str">
        <f>IFERROR(VLOOKUP(Table1[[#This Row],[RespondentID]],'All Data'!$A:$CW,97,FALSE),"unknown")</f>
        <v>Yes</v>
      </c>
      <c r="AA79" s="96" t="str">
        <f>IFERROR(VLOOKUP(Table1[[#This Row],[RespondentID]],'All Data'!$A:$CW,98,FALSE),"unknown")</f>
        <v>Medicare</v>
      </c>
      <c r="AB79" s="174" t="str">
        <f>IFERROR(VLOOKUP(Table1[[#This Row],[RespondentID]],'All Data'!$A:$CW,99,FALSE),"unknown")</f>
        <v>Yes</v>
      </c>
    </row>
    <row r="80" spans="1:28">
      <c r="A80">
        <v>114437949763</v>
      </c>
      <c r="G80" t="s">
        <v>69</v>
      </c>
      <c r="P80" s="96" t="str">
        <f>IFERROR(VLOOKUP(Table1[[#This Row],[RespondentID]],'All Data'!$A:$CO,87,FALSE),"unknown")</f>
        <v>Woman</v>
      </c>
      <c r="Q80" s="96" t="str">
        <f>IFERROR(VLOOKUP(Table1[[#This Row],[RespondentID]],'All Data'!$A:$CO,88,FALSE),"unknown")</f>
        <v>65+ years</v>
      </c>
      <c r="R80" s="96" t="str">
        <f>IFERROR(VLOOKUP(Table1[[#This Row],[RespondentID]],'All Data'!$A:$CO,89,FALSE),"unknown")</f>
        <v>Nassau</v>
      </c>
      <c r="S80" s="96" t="str">
        <f>IFERROR(VLOOKUP(Table1[[#This Row],[RespondentID]],'All Data'!$A:$CO,90,FALSE),"unknown")</f>
        <v>Bethpage, 11714</v>
      </c>
      <c r="T80" s="96" t="str">
        <f>IFERROR(VLOOKUP(Table1[[#This Row],[RespondentID]],'All Data'!$A:$CO,91,FALSE),"unknown")</f>
        <v>White</v>
      </c>
      <c r="U80" s="96" t="str">
        <f>IFERROR(VLOOKUP(Table1[[#This Row],[RespondentID]],'All Data'!$A:$CO,92,FALSE),"unknown")</f>
        <v>Not Hispanic or Latino</v>
      </c>
      <c r="V80" s="96" t="str">
        <f>IFERROR(VLOOKUP(Table1[[#This Row],[RespondentID]],'All Data'!$A:$CO,93,FALSE),"unknown")</f>
        <v>English</v>
      </c>
      <c r="W80" s="96" t="str">
        <f>IFERROR(VLOOKUP(Table1[[#This Row],[RespondentID]],'All Data'!$A:$CW,94,FALSE),"unknown")</f>
        <v>$75,000 to $125,000</v>
      </c>
      <c r="X80" s="96" t="str">
        <f>IFERROR(VLOOKUP(Table1[[#This Row],[RespondentID]],'All Data'!$A:$CW,95,FALSE),"unknown")</f>
        <v>High school graduate</v>
      </c>
      <c r="Y80" s="96" t="str">
        <f>IFERROR(VLOOKUP(Table1[[#This Row],[RespondentID]],'All Data'!$A:$CW,96,FALSE),"unknown")</f>
        <v>Retired</v>
      </c>
      <c r="Z80" s="96" t="str">
        <f>IFERROR(VLOOKUP(Table1[[#This Row],[RespondentID]],'All Data'!$A:$CW,97,FALSE),"unknown")</f>
        <v>Yes</v>
      </c>
      <c r="AA80" s="96" t="str">
        <f>IFERROR(VLOOKUP(Table1[[#This Row],[RespondentID]],'All Data'!$A:$CW,98,FALSE),"unknown")</f>
        <v>Medicare</v>
      </c>
      <c r="AB80" s="174">
        <f>IFERROR(VLOOKUP(Table1[[#This Row],[RespondentID]],'All Data'!$A:$CW,99,FALSE),"unknown")</f>
        <v>0</v>
      </c>
    </row>
    <row r="81" spans="1:28">
      <c r="A81">
        <v>114437965000</v>
      </c>
      <c r="F81" t="s">
        <v>68</v>
      </c>
      <c r="G81" t="s">
        <v>69</v>
      </c>
      <c r="M81" t="s">
        <v>75</v>
      </c>
      <c r="P81" s="96" t="str">
        <f>IFERROR(VLOOKUP(Table1[[#This Row],[RespondentID]],'All Data'!$A:$CO,87,FALSE),"unknown")</f>
        <v>Man</v>
      </c>
      <c r="Q81" s="96" t="str">
        <f>IFERROR(VLOOKUP(Table1[[#This Row],[RespondentID]],'All Data'!$A:$CO,88,FALSE),"unknown")</f>
        <v>65+ years</v>
      </c>
      <c r="R81" s="96" t="str">
        <f>IFERROR(VLOOKUP(Table1[[#This Row],[RespondentID]],'All Data'!$A:$CO,89,FALSE),"unknown")</f>
        <v>Nassau</v>
      </c>
      <c r="S81" s="96" t="str">
        <f>IFERROR(VLOOKUP(Table1[[#This Row],[RespondentID]],'All Data'!$A:$CO,90,FALSE),"unknown")</f>
        <v>Oceanside, 11572</v>
      </c>
      <c r="T81" s="96" t="str">
        <f>IFERROR(VLOOKUP(Table1[[#This Row],[RespondentID]],'All Data'!$A:$CO,91,FALSE),"unknown")</f>
        <v>White</v>
      </c>
      <c r="U81" s="96">
        <f>IFERROR(VLOOKUP(Table1[[#This Row],[RespondentID]],'All Data'!$A:$CO,92,FALSE),"unknown")</f>
        <v>0</v>
      </c>
      <c r="V81" s="96" t="str">
        <f>IFERROR(VLOOKUP(Table1[[#This Row],[RespondentID]],'All Data'!$A:$CO,93,FALSE),"unknown")</f>
        <v>English</v>
      </c>
      <c r="W81" s="96">
        <f>IFERROR(VLOOKUP(Table1[[#This Row],[RespondentID]],'All Data'!$A:$CW,94,FALSE),"unknown")</f>
        <v>0</v>
      </c>
      <c r="X81" s="96" t="str">
        <f>IFERROR(VLOOKUP(Table1[[#This Row],[RespondentID]],'All Data'!$A:$CW,95,FALSE),"unknown")</f>
        <v>Technical school</v>
      </c>
      <c r="Y81" s="96" t="str">
        <f>IFERROR(VLOOKUP(Table1[[#This Row],[RespondentID]],'All Data'!$A:$CW,96,FALSE),"unknown")</f>
        <v>Retired</v>
      </c>
      <c r="Z81" s="96" t="str">
        <f>IFERROR(VLOOKUP(Table1[[#This Row],[RespondentID]],'All Data'!$A:$CW,97,FALSE),"unknown")</f>
        <v>Yes</v>
      </c>
      <c r="AA81" s="96" t="str">
        <f>IFERROR(VLOOKUP(Table1[[#This Row],[RespondentID]],'All Data'!$A:$CW,98,FALSE),"unknown")</f>
        <v>Private/Commercial</v>
      </c>
      <c r="AB81" s="174" t="str">
        <f>IFERROR(VLOOKUP(Table1[[#This Row],[RespondentID]],'All Data'!$A:$CW,99,FALSE),"unknown")</f>
        <v>Yes</v>
      </c>
    </row>
    <row r="82" spans="1:28">
      <c r="A82">
        <v>114437959554</v>
      </c>
      <c r="F82" t="s">
        <v>68</v>
      </c>
      <c r="I82" t="s">
        <v>71</v>
      </c>
      <c r="M82" t="s">
        <v>75</v>
      </c>
      <c r="P82" s="96" t="str">
        <f>IFERROR(VLOOKUP(Table1[[#This Row],[RespondentID]],'All Data'!$A:$CO,87,FALSE),"unknown")</f>
        <v>Woman</v>
      </c>
      <c r="Q82" s="96" t="str">
        <f>IFERROR(VLOOKUP(Table1[[#This Row],[RespondentID]],'All Data'!$A:$CO,88,FALSE),"unknown")</f>
        <v>65+ years</v>
      </c>
      <c r="R82" s="96" t="str">
        <f>IFERROR(VLOOKUP(Table1[[#This Row],[RespondentID]],'All Data'!$A:$CO,89,FALSE),"unknown")</f>
        <v>Nassau</v>
      </c>
      <c r="S82" s="96" t="str">
        <f>IFERROR(VLOOKUP(Table1[[#This Row],[RespondentID]],'All Data'!$A:$CO,90,FALSE),"unknown")</f>
        <v>Oceanside, 11572</v>
      </c>
      <c r="T82" s="96" t="str">
        <f>IFERROR(VLOOKUP(Table1[[#This Row],[RespondentID]],'All Data'!$A:$CO,91,FALSE),"unknown")</f>
        <v>White</v>
      </c>
      <c r="U82" s="96">
        <f>IFERROR(VLOOKUP(Table1[[#This Row],[RespondentID]],'All Data'!$A:$CO,92,FALSE),"unknown")</f>
        <v>0</v>
      </c>
      <c r="V82" s="96" t="str">
        <f>IFERROR(VLOOKUP(Table1[[#This Row],[RespondentID]],'All Data'!$A:$CO,93,FALSE),"unknown")</f>
        <v>English</v>
      </c>
      <c r="W82" s="96" t="str">
        <f>IFERROR(VLOOKUP(Table1[[#This Row],[RespondentID]],'All Data'!$A:$CW,94,FALSE),"unknown")</f>
        <v>$75,000 to $125,000</v>
      </c>
      <c r="X82" s="96" t="str">
        <f>IFERROR(VLOOKUP(Table1[[#This Row],[RespondentID]],'All Data'!$A:$CW,95,FALSE),"unknown")</f>
        <v>Some college</v>
      </c>
      <c r="Y82" s="96" t="str">
        <f>IFERROR(VLOOKUP(Table1[[#This Row],[RespondentID]],'All Data'!$A:$CW,96,FALSE),"unknown")</f>
        <v>Employed for wages</v>
      </c>
      <c r="Z82" s="96" t="str">
        <f>IFERROR(VLOOKUP(Table1[[#This Row],[RespondentID]],'All Data'!$A:$CW,97,FALSE),"unknown")</f>
        <v>Yes</v>
      </c>
      <c r="AA82" s="96" t="str">
        <f>IFERROR(VLOOKUP(Table1[[#This Row],[RespondentID]],'All Data'!$A:$CW,98,FALSE),"unknown")</f>
        <v>Private/Commercial</v>
      </c>
      <c r="AB82" s="174" t="str">
        <f>IFERROR(VLOOKUP(Table1[[#This Row],[RespondentID]],'All Data'!$A:$CW,99,FALSE),"unknown")</f>
        <v>Yes</v>
      </c>
    </row>
    <row r="83" spans="1:28">
      <c r="A83">
        <v>114437952683</v>
      </c>
      <c r="B83" t="s">
        <v>64</v>
      </c>
      <c r="P83" s="96" t="str">
        <f>IFERROR(VLOOKUP(Table1[[#This Row],[RespondentID]],'All Data'!$A:$CO,87,FALSE),"unknown")</f>
        <v>Woman</v>
      </c>
      <c r="Q83" s="96" t="str">
        <f>IFERROR(VLOOKUP(Table1[[#This Row],[RespondentID]],'All Data'!$A:$CO,88,FALSE),"unknown")</f>
        <v>65+ years</v>
      </c>
      <c r="R83" s="96" t="str">
        <f>IFERROR(VLOOKUP(Table1[[#This Row],[RespondentID]],'All Data'!$A:$CO,89,FALSE),"unknown")</f>
        <v>Nassau</v>
      </c>
      <c r="S83" s="96" t="str">
        <f>IFERROR(VLOOKUP(Table1[[#This Row],[RespondentID]],'All Data'!$A:$CO,90,FALSE),"unknown")</f>
        <v>Bethpage, 11714</v>
      </c>
      <c r="T83" s="96" t="str">
        <f>IFERROR(VLOOKUP(Table1[[#This Row],[RespondentID]],'All Data'!$A:$CO,91,FALSE),"unknown")</f>
        <v>White</v>
      </c>
      <c r="U83" s="96" t="str">
        <f>IFERROR(VLOOKUP(Table1[[#This Row],[RespondentID]],'All Data'!$A:$CO,92,FALSE),"unknown")</f>
        <v>Not Hispanic or Latino</v>
      </c>
      <c r="V83" s="96" t="str">
        <f>IFERROR(VLOOKUP(Table1[[#This Row],[RespondentID]],'All Data'!$A:$CO,93,FALSE),"unknown")</f>
        <v>English</v>
      </c>
      <c r="W83" s="96" t="str">
        <f>IFERROR(VLOOKUP(Table1[[#This Row],[RespondentID]],'All Data'!$A:$CW,94,FALSE),"unknown")</f>
        <v>$50,000 to $74,999</v>
      </c>
      <c r="X83" s="96" t="str">
        <f>IFERROR(VLOOKUP(Table1[[#This Row],[RespondentID]],'All Data'!$A:$CW,95,FALSE),"unknown")</f>
        <v>Graduate school</v>
      </c>
      <c r="Y83" s="96" t="str">
        <f>IFERROR(VLOOKUP(Table1[[#This Row],[RespondentID]],'All Data'!$A:$CW,96,FALSE),"unknown")</f>
        <v>Retired</v>
      </c>
      <c r="Z83" s="96" t="str">
        <f>IFERROR(VLOOKUP(Table1[[#This Row],[RespondentID]],'All Data'!$A:$CW,97,FALSE),"unknown")</f>
        <v>Yes</v>
      </c>
      <c r="AA83" s="96" t="str">
        <f>IFERROR(VLOOKUP(Table1[[#This Row],[RespondentID]],'All Data'!$A:$CW,98,FALSE),"unknown")</f>
        <v>Medicare, Private/Commercial</v>
      </c>
      <c r="AB83" s="174" t="str">
        <f>IFERROR(VLOOKUP(Table1[[#This Row],[RespondentID]],'All Data'!$A:$CW,99,FALSE),"unknown")</f>
        <v>Yes</v>
      </c>
    </row>
    <row r="84" spans="1:28">
      <c r="A84">
        <v>114437946038</v>
      </c>
      <c r="B84" t="s">
        <v>64</v>
      </c>
      <c r="P84" s="96" t="str">
        <f>IFERROR(VLOOKUP(Table1[[#This Row],[RespondentID]],'All Data'!$A:$CO,87,FALSE),"unknown")</f>
        <v>Man</v>
      </c>
      <c r="Q84" s="96" t="str">
        <f>IFERROR(VLOOKUP(Table1[[#This Row],[RespondentID]],'All Data'!$A:$CO,88,FALSE),"unknown")</f>
        <v>65+ years</v>
      </c>
      <c r="R84" s="96" t="str">
        <f>IFERROR(VLOOKUP(Table1[[#This Row],[RespondentID]],'All Data'!$A:$CO,89,FALSE),"unknown")</f>
        <v>Nassau</v>
      </c>
      <c r="S84" s="96" t="str">
        <f>IFERROR(VLOOKUP(Table1[[#This Row],[RespondentID]],'All Data'!$A:$CO,90,FALSE),"unknown")</f>
        <v>Levittown, 11756</v>
      </c>
      <c r="T84" s="96" t="str">
        <f>IFERROR(VLOOKUP(Table1[[#This Row],[RespondentID]],'All Data'!$A:$CO,91,FALSE),"unknown")</f>
        <v>White</v>
      </c>
      <c r="U84" s="96" t="str">
        <f>IFERROR(VLOOKUP(Table1[[#This Row],[RespondentID]],'All Data'!$A:$CO,92,FALSE),"unknown")</f>
        <v>Not Hispanic or Latino</v>
      </c>
      <c r="V84" s="96" t="str">
        <f>IFERROR(VLOOKUP(Table1[[#This Row],[RespondentID]],'All Data'!$A:$CO,93,FALSE),"unknown")</f>
        <v>English</v>
      </c>
      <c r="W84" s="96">
        <f>IFERROR(VLOOKUP(Table1[[#This Row],[RespondentID]],'All Data'!$A:$CW,94,FALSE),"unknown")</f>
        <v>0</v>
      </c>
      <c r="X84" s="96" t="str">
        <f>IFERROR(VLOOKUP(Table1[[#This Row],[RespondentID]],'All Data'!$A:$CW,95,FALSE),"unknown")</f>
        <v>High school graduate</v>
      </c>
      <c r="Y84" s="96" t="str">
        <f>IFERROR(VLOOKUP(Table1[[#This Row],[RespondentID]],'All Data'!$A:$CW,96,FALSE),"unknown")</f>
        <v>Employed for wages</v>
      </c>
      <c r="Z84" s="96" t="str">
        <f>IFERROR(VLOOKUP(Table1[[#This Row],[RespondentID]],'All Data'!$A:$CW,97,FALSE),"unknown")</f>
        <v>Yes</v>
      </c>
      <c r="AA84" s="96" t="str">
        <f>IFERROR(VLOOKUP(Table1[[#This Row],[RespondentID]],'All Data'!$A:$CW,98,FALSE),"unknown")</f>
        <v>Medicare</v>
      </c>
      <c r="AB84" s="174" t="str">
        <f>IFERROR(VLOOKUP(Table1[[#This Row],[RespondentID]],'All Data'!$A:$CW,99,FALSE),"unknown")</f>
        <v>Yes</v>
      </c>
    </row>
    <row r="85" spans="1:28">
      <c r="A85">
        <v>114437942007</v>
      </c>
      <c r="B85" t="s">
        <v>64</v>
      </c>
      <c r="P85" s="96" t="str">
        <f>IFERROR(VLOOKUP(Table1[[#This Row],[RespondentID]],'All Data'!$A:$CO,87,FALSE),"unknown")</f>
        <v>Woman</v>
      </c>
      <c r="Q85" s="96" t="str">
        <f>IFERROR(VLOOKUP(Table1[[#This Row],[RespondentID]],'All Data'!$A:$CO,88,FALSE),"unknown")</f>
        <v>55-64 years</v>
      </c>
      <c r="R85" s="96" t="str">
        <f>IFERROR(VLOOKUP(Table1[[#This Row],[RespondentID]],'All Data'!$A:$CO,89,FALSE),"unknown")</f>
        <v>Nassau</v>
      </c>
      <c r="S85" s="96" t="str">
        <f>IFERROR(VLOOKUP(Table1[[#This Row],[RespondentID]],'All Data'!$A:$CO,90,FALSE),"unknown")</f>
        <v>Mineola, 11501</v>
      </c>
      <c r="T85" s="96" t="str">
        <f>IFERROR(VLOOKUP(Table1[[#This Row],[RespondentID]],'All Data'!$A:$CO,91,FALSE),"unknown")</f>
        <v>White</v>
      </c>
      <c r="U85" s="96" t="str">
        <f>IFERROR(VLOOKUP(Table1[[#This Row],[RespondentID]],'All Data'!$A:$CO,92,FALSE),"unknown")</f>
        <v>Not Hispanic or Latino</v>
      </c>
      <c r="V85" s="96" t="str">
        <f>IFERROR(VLOOKUP(Table1[[#This Row],[RespondentID]],'All Data'!$A:$CO,93,FALSE),"unknown")</f>
        <v>English</v>
      </c>
      <c r="W85" s="96">
        <f>IFERROR(VLOOKUP(Table1[[#This Row],[RespondentID]],'All Data'!$A:$CW,94,FALSE),"unknown")</f>
        <v>0</v>
      </c>
      <c r="X85" s="96" t="str">
        <f>IFERROR(VLOOKUP(Table1[[#This Row],[RespondentID]],'All Data'!$A:$CW,95,FALSE),"unknown")</f>
        <v>College graduate</v>
      </c>
      <c r="Y85" s="96" t="str">
        <f>IFERROR(VLOOKUP(Table1[[#This Row],[RespondentID]],'All Data'!$A:$CW,96,FALSE),"unknown")</f>
        <v>Employed for wages</v>
      </c>
      <c r="Z85" s="96" t="str">
        <f>IFERROR(VLOOKUP(Table1[[#This Row],[RespondentID]],'All Data'!$A:$CW,97,FALSE),"unknown")</f>
        <v>Yes</v>
      </c>
      <c r="AA85" s="96" t="str">
        <f>IFERROR(VLOOKUP(Table1[[#This Row],[RespondentID]],'All Data'!$A:$CW,98,FALSE),"unknown")</f>
        <v>Private/Commercial</v>
      </c>
      <c r="AB85" s="174" t="str">
        <f>IFERROR(VLOOKUP(Table1[[#This Row],[RespondentID]],'All Data'!$A:$CW,99,FALSE),"unknown")</f>
        <v>Yes</v>
      </c>
    </row>
    <row r="86" spans="1:28">
      <c r="A86">
        <v>114437939305</v>
      </c>
      <c r="B86" t="s">
        <v>64</v>
      </c>
      <c r="P86" s="96" t="str">
        <f>IFERROR(VLOOKUP(Table1[[#This Row],[RespondentID]],'All Data'!$A:$CO,87,FALSE),"unknown")</f>
        <v>Woman</v>
      </c>
      <c r="Q86" s="96" t="str">
        <f>IFERROR(VLOOKUP(Table1[[#This Row],[RespondentID]],'All Data'!$A:$CO,88,FALSE),"unknown")</f>
        <v>25-34 years</v>
      </c>
      <c r="R86" s="96" t="str">
        <f>IFERROR(VLOOKUP(Table1[[#This Row],[RespondentID]],'All Data'!$A:$CO,89,FALSE),"unknown")</f>
        <v>Nassau</v>
      </c>
      <c r="S86" s="96" t="str">
        <f>IFERROR(VLOOKUP(Table1[[#This Row],[RespondentID]],'All Data'!$A:$CO,90,FALSE),"unknown")</f>
        <v>Massapequa, 11758</v>
      </c>
      <c r="T86" s="96" t="str">
        <f>IFERROR(VLOOKUP(Table1[[#This Row],[RespondentID]],'All Data'!$A:$CO,91,FALSE),"unknown")</f>
        <v>White</v>
      </c>
      <c r="U86" s="96" t="str">
        <f>IFERROR(VLOOKUP(Table1[[#This Row],[RespondentID]],'All Data'!$A:$CO,92,FALSE),"unknown")</f>
        <v>Not Hispanic or Latino</v>
      </c>
      <c r="V86" s="96" t="str">
        <f>IFERROR(VLOOKUP(Table1[[#This Row],[RespondentID]],'All Data'!$A:$CO,93,FALSE),"unknown")</f>
        <v>English</v>
      </c>
      <c r="W86" s="96">
        <f>IFERROR(VLOOKUP(Table1[[#This Row],[RespondentID]],'All Data'!$A:$CW,94,FALSE),"unknown")</f>
        <v>0</v>
      </c>
      <c r="X86" s="96" t="str">
        <f>IFERROR(VLOOKUP(Table1[[#This Row],[RespondentID]],'All Data'!$A:$CW,95,FALSE),"unknown")</f>
        <v>College graduate</v>
      </c>
      <c r="Y86" s="96" t="str">
        <f>IFERROR(VLOOKUP(Table1[[#This Row],[RespondentID]],'All Data'!$A:$CW,96,FALSE),"unknown")</f>
        <v>Employed for wages</v>
      </c>
      <c r="Z86" s="96" t="str">
        <f>IFERROR(VLOOKUP(Table1[[#This Row],[RespondentID]],'All Data'!$A:$CW,97,FALSE),"unknown")</f>
        <v>Yes</v>
      </c>
      <c r="AA86" s="96" t="str">
        <f>IFERROR(VLOOKUP(Table1[[#This Row],[RespondentID]],'All Data'!$A:$CW,98,FALSE),"unknown")</f>
        <v>Private/Commercial</v>
      </c>
      <c r="AB86" s="174" t="str">
        <f>IFERROR(VLOOKUP(Table1[[#This Row],[RespondentID]],'All Data'!$A:$CW,99,FALSE),"unknown")</f>
        <v>Yes</v>
      </c>
    </row>
    <row r="87" spans="1:28">
      <c r="A87">
        <v>114437933095</v>
      </c>
      <c r="B87" t="s">
        <v>64</v>
      </c>
      <c r="C87" t="s">
        <v>65</v>
      </c>
      <c r="E87" t="s">
        <v>67</v>
      </c>
      <c r="F87" t="s">
        <v>68</v>
      </c>
      <c r="G87" t="s">
        <v>69</v>
      </c>
      <c r="I87" t="s">
        <v>71</v>
      </c>
      <c r="P87" s="96" t="str">
        <f>IFERROR(VLOOKUP(Table1[[#This Row],[RespondentID]],'All Data'!$A:$CO,87,FALSE),"unknown")</f>
        <v>Man</v>
      </c>
      <c r="Q87" s="96" t="str">
        <f>IFERROR(VLOOKUP(Table1[[#This Row],[RespondentID]],'All Data'!$A:$CO,88,FALSE),"unknown")</f>
        <v>65+ years</v>
      </c>
      <c r="R87" s="96" t="str">
        <f>IFERROR(VLOOKUP(Table1[[#This Row],[RespondentID]],'All Data'!$A:$CO,89,FALSE),"unknown")</f>
        <v>Nassau</v>
      </c>
      <c r="S87" s="96" t="str">
        <f>IFERROR(VLOOKUP(Table1[[#This Row],[RespondentID]],'All Data'!$A:$CO,90,FALSE),"unknown")</f>
        <v>Westbury, 11590</v>
      </c>
      <c r="T87" s="96" t="str">
        <f>IFERROR(VLOOKUP(Table1[[#This Row],[RespondentID]],'All Data'!$A:$CO,91,FALSE),"unknown")</f>
        <v>White</v>
      </c>
      <c r="U87" s="96" t="str">
        <f>IFERROR(VLOOKUP(Table1[[#This Row],[RespondentID]],'All Data'!$A:$CO,92,FALSE),"unknown")</f>
        <v>Not Hispanic or Latino</v>
      </c>
      <c r="V87" s="96" t="str">
        <f>IFERROR(VLOOKUP(Table1[[#This Row],[RespondentID]],'All Data'!$A:$CO,93,FALSE),"unknown")</f>
        <v>English</v>
      </c>
      <c r="W87" s="96" t="str">
        <f>IFERROR(VLOOKUP(Table1[[#This Row],[RespondentID]],'All Data'!$A:$CW,94,FALSE),"unknown")</f>
        <v>Over $125,000</v>
      </c>
      <c r="X87" s="96" t="str">
        <f>IFERROR(VLOOKUP(Table1[[#This Row],[RespondentID]],'All Data'!$A:$CW,95,FALSE),"unknown")</f>
        <v>Graduate school</v>
      </c>
      <c r="Y87" s="96" t="str">
        <f>IFERROR(VLOOKUP(Table1[[#This Row],[RespondentID]],'All Data'!$A:$CW,96,FALSE),"unknown")</f>
        <v>Retired</v>
      </c>
      <c r="Z87" s="96" t="str">
        <f>IFERROR(VLOOKUP(Table1[[#This Row],[RespondentID]],'All Data'!$A:$CW,97,FALSE),"unknown")</f>
        <v>Yes</v>
      </c>
      <c r="AA87" s="96" t="str">
        <f>IFERROR(VLOOKUP(Table1[[#This Row],[RespondentID]],'All Data'!$A:$CW,98,FALSE),"unknown")</f>
        <v>Medicaid, Private/Commercial</v>
      </c>
      <c r="AB87" s="174" t="str">
        <f>IFERROR(VLOOKUP(Table1[[#This Row],[RespondentID]],'All Data'!$A:$CW,99,FALSE),"unknown")</f>
        <v>Yes</v>
      </c>
    </row>
    <row r="88" spans="1:28">
      <c r="A88">
        <v>114437930416</v>
      </c>
      <c r="B88" t="s">
        <v>64</v>
      </c>
      <c r="C88" t="s">
        <v>65</v>
      </c>
      <c r="G88" t="s">
        <v>69</v>
      </c>
      <c r="M88" t="s">
        <v>75</v>
      </c>
      <c r="P88" s="96" t="str">
        <f>IFERROR(VLOOKUP(Table1[[#This Row],[RespondentID]],'All Data'!$A:$CO,87,FALSE),"unknown")</f>
        <v>Woman</v>
      </c>
      <c r="Q88" s="96" t="str">
        <f>IFERROR(VLOOKUP(Table1[[#This Row],[RespondentID]],'All Data'!$A:$CO,88,FALSE),"unknown")</f>
        <v>65+ years</v>
      </c>
      <c r="R88" s="96" t="str">
        <f>IFERROR(VLOOKUP(Table1[[#This Row],[RespondentID]],'All Data'!$A:$CO,89,FALSE),"unknown")</f>
        <v>Nassau</v>
      </c>
      <c r="S88" s="96" t="str">
        <f>IFERROR(VLOOKUP(Table1[[#This Row],[RespondentID]],'All Data'!$A:$CO,90,FALSE),"unknown")</f>
        <v>Port Washington, 11050</v>
      </c>
      <c r="T88" s="96" t="str">
        <f>IFERROR(VLOOKUP(Table1[[#This Row],[RespondentID]],'All Data'!$A:$CO,91,FALSE),"unknown")</f>
        <v>White</v>
      </c>
      <c r="U88" s="96" t="str">
        <f>IFERROR(VLOOKUP(Table1[[#This Row],[RespondentID]],'All Data'!$A:$CO,92,FALSE),"unknown")</f>
        <v>Not Hispanic or Latino</v>
      </c>
      <c r="V88" s="96" t="str">
        <f>IFERROR(VLOOKUP(Table1[[#This Row],[RespondentID]],'All Data'!$A:$CO,93,FALSE),"unknown")</f>
        <v>English</v>
      </c>
      <c r="W88" s="96" t="str">
        <f>IFERROR(VLOOKUP(Table1[[#This Row],[RespondentID]],'All Data'!$A:$CW,94,FALSE),"unknown")</f>
        <v>$50,000 to $74,999</v>
      </c>
      <c r="X88" s="96" t="str">
        <f>IFERROR(VLOOKUP(Table1[[#This Row],[RespondentID]],'All Data'!$A:$CW,95,FALSE),"unknown")</f>
        <v>Graduate school</v>
      </c>
      <c r="Y88" s="96" t="str">
        <f>IFERROR(VLOOKUP(Table1[[#This Row],[RespondentID]],'All Data'!$A:$CW,96,FALSE),"unknown")</f>
        <v>Employed for wages</v>
      </c>
      <c r="Z88" s="96" t="str">
        <f>IFERROR(VLOOKUP(Table1[[#This Row],[RespondentID]],'All Data'!$A:$CW,97,FALSE),"unknown")</f>
        <v>Yes</v>
      </c>
      <c r="AA88" s="96" t="str">
        <f>IFERROR(VLOOKUP(Table1[[#This Row],[RespondentID]],'All Data'!$A:$CW,98,FALSE),"unknown")</f>
        <v>Medicare</v>
      </c>
      <c r="AB88" s="174" t="str">
        <f>IFERROR(VLOOKUP(Table1[[#This Row],[RespondentID]],'All Data'!$A:$CW,99,FALSE),"unknown")</f>
        <v>Yes</v>
      </c>
    </row>
    <row r="89" spans="1:28">
      <c r="A89">
        <v>114437918546</v>
      </c>
      <c r="D89" t="s">
        <v>66</v>
      </c>
      <c r="E89" t="s">
        <v>67</v>
      </c>
      <c r="G89" t="s">
        <v>69</v>
      </c>
      <c r="M89" t="s">
        <v>75</v>
      </c>
      <c r="P89" s="96" t="str">
        <f>IFERROR(VLOOKUP(Table1[[#This Row],[RespondentID]],'All Data'!$A:$CO,87,FALSE),"unknown")</f>
        <v>Woman</v>
      </c>
      <c r="Q89" s="96" t="str">
        <f>IFERROR(VLOOKUP(Table1[[#This Row],[RespondentID]],'All Data'!$A:$CO,88,FALSE),"unknown")</f>
        <v>65+ years</v>
      </c>
      <c r="R89" s="96" t="str">
        <f>IFERROR(VLOOKUP(Table1[[#This Row],[RespondentID]],'All Data'!$A:$CO,89,FALSE),"unknown")</f>
        <v>Suffolk</v>
      </c>
      <c r="S89" s="96" t="str">
        <f>IFERROR(VLOOKUP(Table1[[#This Row],[RespondentID]],'All Data'!$A:$CO,90,FALSE),"unknown")</f>
        <v>Bay Shore, 11706</v>
      </c>
      <c r="T89" s="96" t="str">
        <f>IFERROR(VLOOKUP(Table1[[#This Row],[RespondentID]],'All Data'!$A:$CO,91,FALSE),"unknown")</f>
        <v>White</v>
      </c>
      <c r="U89" s="96" t="str">
        <f>IFERROR(VLOOKUP(Table1[[#This Row],[RespondentID]],'All Data'!$A:$CO,92,FALSE),"unknown")</f>
        <v>Not Hispanic or Latino</v>
      </c>
      <c r="V89" s="96" t="str">
        <f>IFERROR(VLOOKUP(Table1[[#This Row],[RespondentID]],'All Data'!$A:$CO,93,FALSE),"unknown")</f>
        <v>English</v>
      </c>
      <c r="W89" s="96" t="str">
        <f>IFERROR(VLOOKUP(Table1[[#This Row],[RespondentID]],'All Data'!$A:$CW,94,FALSE),"unknown")</f>
        <v>$20,000 to $34,999</v>
      </c>
      <c r="X89" s="96" t="str">
        <f>IFERROR(VLOOKUP(Table1[[#This Row],[RespondentID]],'All Data'!$A:$CW,95,FALSE),"unknown")</f>
        <v>Some college</v>
      </c>
      <c r="Y89" s="96" t="str">
        <f>IFERROR(VLOOKUP(Table1[[#This Row],[RespondentID]],'All Data'!$A:$CW,96,FALSE),"unknown")</f>
        <v>Retired</v>
      </c>
      <c r="Z89" s="96" t="str">
        <f>IFERROR(VLOOKUP(Table1[[#This Row],[RespondentID]],'All Data'!$A:$CW,97,FALSE),"unknown")</f>
        <v>Yes</v>
      </c>
      <c r="AA89" s="96" t="str">
        <f>IFERROR(VLOOKUP(Table1[[#This Row],[RespondentID]],'All Data'!$A:$CW,98,FALSE),"unknown")</f>
        <v>Medicare</v>
      </c>
      <c r="AB89" s="174" t="str">
        <f>IFERROR(VLOOKUP(Table1[[#This Row],[RespondentID]],'All Data'!$A:$CW,99,FALSE),"unknown")</f>
        <v>Yes</v>
      </c>
    </row>
    <row r="90" spans="1:28">
      <c r="A90">
        <v>114437915679</v>
      </c>
      <c r="E90" t="s">
        <v>67</v>
      </c>
      <c r="F90" t="s">
        <v>68</v>
      </c>
      <c r="G90" t="s">
        <v>69</v>
      </c>
      <c r="P90" s="96" t="str">
        <f>IFERROR(VLOOKUP(Table1[[#This Row],[RespondentID]],'All Data'!$A:$CO,87,FALSE),"unknown")</f>
        <v>Prefer not to respond</v>
      </c>
      <c r="Q90" s="96" t="str">
        <f>IFERROR(VLOOKUP(Table1[[#This Row],[RespondentID]],'All Data'!$A:$CO,88,FALSE),"unknown")</f>
        <v>65+ years</v>
      </c>
      <c r="R90" s="96" t="str">
        <f>IFERROR(VLOOKUP(Table1[[#This Row],[RespondentID]],'All Data'!$A:$CO,89,FALSE),"unknown")</f>
        <v>Nassau</v>
      </c>
      <c r="S90" s="96" t="str">
        <f>IFERROR(VLOOKUP(Table1[[#This Row],[RespondentID]],'All Data'!$A:$CO,90,FALSE),"unknown")</f>
        <v>Brookville, 11545</v>
      </c>
      <c r="T90" s="96" t="str">
        <f>IFERROR(VLOOKUP(Table1[[#This Row],[RespondentID]],'All Data'!$A:$CO,91,FALSE),"unknown")</f>
        <v>White</v>
      </c>
      <c r="U90" s="96">
        <f>IFERROR(VLOOKUP(Table1[[#This Row],[RespondentID]],'All Data'!$A:$CO,92,FALSE),"unknown")</f>
        <v>0</v>
      </c>
      <c r="V90" s="96" t="str">
        <f>IFERROR(VLOOKUP(Table1[[#This Row],[RespondentID]],'All Data'!$A:$CO,93,FALSE),"unknown")</f>
        <v>English</v>
      </c>
      <c r="W90" s="96">
        <f>IFERROR(VLOOKUP(Table1[[#This Row],[RespondentID]],'All Data'!$A:$CW,94,FALSE),"unknown")</f>
        <v>0</v>
      </c>
      <c r="X90" s="96" t="str">
        <f>IFERROR(VLOOKUP(Table1[[#This Row],[RespondentID]],'All Data'!$A:$CW,95,FALSE),"unknown")</f>
        <v>College graduate</v>
      </c>
      <c r="Y90" s="96" t="str">
        <f>IFERROR(VLOOKUP(Table1[[#This Row],[RespondentID]],'All Data'!$A:$CW,96,FALSE),"unknown")</f>
        <v>Retired</v>
      </c>
      <c r="Z90" s="96" t="str">
        <f>IFERROR(VLOOKUP(Table1[[#This Row],[RespondentID]],'All Data'!$A:$CW,97,FALSE),"unknown")</f>
        <v>Yes</v>
      </c>
      <c r="AA90" s="96" t="str">
        <f>IFERROR(VLOOKUP(Table1[[#This Row],[RespondentID]],'All Data'!$A:$CW,98,FALSE),"unknown")</f>
        <v>Medicare</v>
      </c>
      <c r="AB90" s="174">
        <f>IFERROR(VLOOKUP(Table1[[#This Row],[RespondentID]],'All Data'!$A:$CW,99,FALSE),"unknown")</f>
        <v>0</v>
      </c>
    </row>
    <row r="91" spans="1:28">
      <c r="A91">
        <v>114431850519</v>
      </c>
      <c r="D91" t="s">
        <v>66</v>
      </c>
      <c r="E91" t="s">
        <v>67</v>
      </c>
      <c r="M91" t="s">
        <v>75</v>
      </c>
      <c r="P91" s="96" t="str">
        <f>IFERROR(VLOOKUP(Table1[[#This Row],[RespondentID]],'All Data'!$A:$CO,87,FALSE),"unknown")</f>
        <v>Man</v>
      </c>
      <c r="Q91" s="96" t="str">
        <f>IFERROR(VLOOKUP(Table1[[#This Row],[RespondentID]],'All Data'!$A:$CO,88,FALSE),"unknown")</f>
        <v>18-24 years</v>
      </c>
      <c r="R91" s="96" t="str">
        <f>IFERROR(VLOOKUP(Table1[[#This Row],[RespondentID]],'All Data'!$A:$CO,89,FALSE),"unknown")</f>
        <v>Nassau</v>
      </c>
      <c r="S91" s="96" t="str">
        <f>IFERROR(VLOOKUP(Table1[[#This Row],[RespondentID]],'All Data'!$A:$CO,90,FALSE),"unknown")</f>
        <v>Farmingdale, 11735</v>
      </c>
      <c r="T91" s="96" t="str">
        <f>IFERROR(VLOOKUP(Table1[[#This Row],[RespondentID]],'All Data'!$A:$CO,91,FALSE),"unknown")</f>
        <v>Black or African American</v>
      </c>
      <c r="U91" s="96" t="str">
        <f>IFERROR(VLOOKUP(Table1[[#This Row],[RespondentID]],'All Data'!$A:$CO,92,FALSE),"unknown")</f>
        <v>Not Hispanic or Latino</v>
      </c>
      <c r="V91" s="96" t="str">
        <f>IFERROR(VLOOKUP(Table1[[#This Row],[RespondentID]],'All Data'!$A:$CO,93,FALSE),"unknown")</f>
        <v>English</v>
      </c>
      <c r="W91" s="96" t="str">
        <f>IFERROR(VLOOKUP(Table1[[#This Row],[RespondentID]],'All Data'!$A:$CW,94,FALSE),"unknown")</f>
        <v>$0-$19,999</v>
      </c>
      <c r="X91" s="96" t="str">
        <f>IFERROR(VLOOKUP(Table1[[#This Row],[RespondentID]],'All Data'!$A:$CW,95,FALSE),"unknown")</f>
        <v>Some college</v>
      </c>
      <c r="Y91" s="96" t="str">
        <f>IFERROR(VLOOKUP(Table1[[#This Row],[RespondentID]],'All Data'!$A:$CW,96,FALSE),"unknown")</f>
        <v>Employed for wages</v>
      </c>
      <c r="Z91" s="96" t="str">
        <f>IFERROR(VLOOKUP(Table1[[#This Row],[RespondentID]],'All Data'!$A:$CW,97,FALSE),"unknown")</f>
        <v>Yes</v>
      </c>
      <c r="AA91" s="96" t="str">
        <f>IFERROR(VLOOKUP(Table1[[#This Row],[RespondentID]],'All Data'!$A:$CW,98,FALSE),"unknown")</f>
        <v>Medicaid</v>
      </c>
      <c r="AB91" s="174" t="str">
        <f>IFERROR(VLOOKUP(Table1[[#This Row],[RespondentID]],'All Data'!$A:$CW,99,FALSE),"unknown")</f>
        <v>Yes</v>
      </c>
    </row>
    <row r="92" spans="1:28">
      <c r="A92">
        <v>114431013134</v>
      </c>
      <c r="B92" t="s">
        <v>64</v>
      </c>
      <c r="H92" t="s">
        <v>70</v>
      </c>
      <c r="J92" t="s">
        <v>72</v>
      </c>
      <c r="K92" t="s">
        <v>73</v>
      </c>
      <c r="M92" t="s">
        <v>75</v>
      </c>
      <c r="P92" s="96" t="str">
        <f>IFERROR(VLOOKUP(Table1[[#This Row],[RespondentID]],'All Data'!$A:$CO,87,FALSE),"unknown")</f>
        <v>Woman</v>
      </c>
      <c r="Q92" s="96" t="str">
        <f>IFERROR(VLOOKUP(Table1[[#This Row],[RespondentID]],'All Data'!$A:$CO,88,FALSE),"unknown")</f>
        <v>18-24 years</v>
      </c>
      <c r="R92" s="96" t="str">
        <f>IFERROR(VLOOKUP(Table1[[#This Row],[RespondentID]],'All Data'!$A:$CO,89,FALSE),"unknown")</f>
        <v>Nassau</v>
      </c>
      <c r="S92" s="96">
        <f>IFERROR(VLOOKUP(Table1[[#This Row],[RespondentID]],'All Data'!$A:$CO,90,FALSE),"unknown")</f>
        <v>0</v>
      </c>
      <c r="T92" s="96">
        <f>IFERROR(VLOOKUP(Table1[[#This Row],[RespondentID]],'All Data'!$A:$CO,91,FALSE),"unknown")</f>
        <v>0</v>
      </c>
      <c r="U92" s="96">
        <f>IFERROR(VLOOKUP(Table1[[#This Row],[RespondentID]],'All Data'!$A:$CO,92,FALSE),"unknown")</f>
        <v>0</v>
      </c>
      <c r="V92" s="96">
        <f>IFERROR(VLOOKUP(Table1[[#This Row],[RespondentID]],'All Data'!$A:$CO,93,FALSE),"unknown")</f>
        <v>0</v>
      </c>
      <c r="W92" s="96">
        <f>IFERROR(VLOOKUP(Table1[[#This Row],[RespondentID]],'All Data'!$A:$CW,94,FALSE),"unknown")</f>
        <v>0</v>
      </c>
      <c r="X92" s="96">
        <f>IFERROR(VLOOKUP(Table1[[#This Row],[RespondentID]],'All Data'!$A:$CW,95,FALSE),"unknown")</f>
        <v>0</v>
      </c>
      <c r="Y92" s="96">
        <f>IFERROR(VLOOKUP(Table1[[#This Row],[RespondentID]],'All Data'!$A:$CW,96,FALSE),"unknown")</f>
        <v>0</v>
      </c>
      <c r="Z92" s="96">
        <f>IFERROR(VLOOKUP(Table1[[#This Row],[RespondentID]],'All Data'!$A:$CW,97,FALSE),"unknown")</f>
        <v>0</v>
      </c>
      <c r="AA92" s="96">
        <f>IFERROR(VLOOKUP(Table1[[#This Row],[RespondentID]],'All Data'!$A:$CW,98,FALSE),"unknown")</f>
        <v>0</v>
      </c>
      <c r="AB92" s="174">
        <f>IFERROR(VLOOKUP(Table1[[#This Row],[RespondentID]],'All Data'!$A:$CW,99,FALSE),"unknown")</f>
        <v>0</v>
      </c>
    </row>
    <row r="93" spans="1:28">
      <c r="A93">
        <v>114431012884</v>
      </c>
      <c r="H93" t="s">
        <v>70</v>
      </c>
      <c r="M93" t="s">
        <v>75</v>
      </c>
      <c r="N93" t="s">
        <v>76</v>
      </c>
      <c r="P93" s="96" t="str">
        <f>IFERROR(VLOOKUP(Table1[[#This Row],[RespondentID]],'All Data'!$A:$CO,87,FALSE),"unknown")</f>
        <v>Woman</v>
      </c>
      <c r="Q93" s="96" t="str">
        <f>IFERROR(VLOOKUP(Table1[[#This Row],[RespondentID]],'All Data'!$A:$CO,88,FALSE),"unknown")</f>
        <v>18-24 years</v>
      </c>
      <c r="R93" s="96" t="str">
        <f>IFERROR(VLOOKUP(Table1[[#This Row],[RespondentID]],'All Data'!$A:$CO,89,FALSE),"unknown")</f>
        <v>Nassau</v>
      </c>
      <c r="S93" s="96" t="str">
        <f>IFERROR(VLOOKUP(Table1[[#This Row],[RespondentID]],'All Data'!$A:$CO,90,FALSE),"unknown")</f>
        <v>Levittown, 11756</v>
      </c>
      <c r="T93" s="96" t="str">
        <f>IFERROR(VLOOKUP(Table1[[#This Row],[RespondentID]],'All Data'!$A:$CO,91,FALSE),"unknown")</f>
        <v>White</v>
      </c>
      <c r="U93" s="96" t="str">
        <f>IFERROR(VLOOKUP(Table1[[#This Row],[RespondentID]],'All Data'!$A:$CO,92,FALSE),"unknown")</f>
        <v>Hispanic or Latino</v>
      </c>
      <c r="V93" s="96" t="str">
        <f>IFERROR(VLOOKUP(Table1[[#This Row],[RespondentID]],'All Data'!$A:$CO,93,FALSE),"unknown")</f>
        <v>English</v>
      </c>
      <c r="W93" s="96" t="str">
        <f>IFERROR(VLOOKUP(Table1[[#This Row],[RespondentID]],'All Data'!$A:$CW,94,FALSE),"unknown")</f>
        <v>$0-$19,999</v>
      </c>
      <c r="X93" s="96" t="str">
        <f>IFERROR(VLOOKUP(Table1[[#This Row],[RespondentID]],'All Data'!$A:$CW,95,FALSE),"unknown")</f>
        <v>Some college</v>
      </c>
      <c r="Y93" s="96" t="str">
        <f>IFERROR(VLOOKUP(Table1[[#This Row],[RespondentID]],'All Data'!$A:$CW,96,FALSE),"unknown")</f>
        <v>Student</v>
      </c>
      <c r="Z93" s="96" t="str">
        <f>IFERROR(VLOOKUP(Table1[[#This Row],[RespondentID]],'All Data'!$A:$CW,97,FALSE),"unknown")</f>
        <v>Yes</v>
      </c>
      <c r="AA93" s="96" t="str">
        <f>IFERROR(VLOOKUP(Table1[[#This Row],[RespondentID]],'All Data'!$A:$CW,98,FALSE),"unknown")</f>
        <v>Medicaid</v>
      </c>
      <c r="AB93" s="174" t="str">
        <f>IFERROR(VLOOKUP(Table1[[#This Row],[RespondentID]],'All Data'!$A:$CW,99,FALSE),"unknown")</f>
        <v>Yes</v>
      </c>
    </row>
    <row r="94" spans="1:28">
      <c r="A94">
        <v>114430075160</v>
      </c>
      <c r="B94" t="s">
        <v>64</v>
      </c>
      <c r="E94" t="s">
        <v>67</v>
      </c>
      <c r="N94" t="s">
        <v>76</v>
      </c>
      <c r="P94" s="96" t="str">
        <f>IFERROR(VLOOKUP(Table1[[#This Row],[RespondentID]],'All Data'!$A:$CO,87,FALSE),"unknown")</f>
        <v>Woman</v>
      </c>
      <c r="Q94" s="96" t="str">
        <f>IFERROR(VLOOKUP(Table1[[#This Row],[RespondentID]],'All Data'!$A:$CO,88,FALSE),"unknown")</f>
        <v>18-24 years</v>
      </c>
      <c r="R94" s="96" t="str">
        <f>IFERROR(VLOOKUP(Table1[[#This Row],[RespondentID]],'All Data'!$A:$CO,89,FALSE),"unknown")</f>
        <v>Suffolk</v>
      </c>
      <c r="S94" s="96" t="str">
        <f>IFERROR(VLOOKUP(Table1[[#This Row],[RespondentID]],'All Data'!$A:$CO,90,FALSE),"unknown")</f>
        <v>Medford, 11763</v>
      </c>
      <c r="T94" s="96" t="str">
        <f>IFERROR(VLOOKUP(Table1[[#This Row],[RespondentID]],'All Data'!$A:$CO,91,FALSE),"unknown")</f>
        <v>White</v>
      </c>
      <c r="U94" s="96" t="str">
        <f>IFERROR(VLOOKUP(Table1[[#This Row],[RespondentID]],'All Data'!$A:$CO,92,FALSE),"unknown")</f>
        <v>Not Hispanic or Latino</v>
      </c>
      <c r="V94" s="96" t="str">
        <f>IFERROR(VLOOKUP(Table1[[#This Row],[RespondentID]],'All Data'!$A:$CO,93,FALSE),"unknown")</f>
        <v>English</v>
      </c>
      <c r="W94" s="96" t="str">
        <f>IFERROR(VLOOKUP(Table1[[#This Row],[RespondentID]],'All Data'!$A:$CW,94,FALSE),"unknown")</f>
        <v>$35,000 to $49,999</v>
      </c>
      <c r="X94" s="96" t="str">
        <f>IFERROR(VLOOKUP(Table1[[#This Row],[RespondentID]],'All Data'!$A:$CW,95,FALSE),"unknown")</f>
        <v>High school graduate</v>
      </c>
      <c r="Y94" s="96" t="str">
        <f>IFERROR(VLOOKUP(Table1[[#This Row],[RespondentID]],'All Data'!$A:$CW,96,FALSE),"unknown")</f>
        <v>Student</v>
      </c>
      <c r="Z94" s="96" t="str">
        <f>IFERROR(VLOOKUP(Table1[[#This Row],[RespondentID]],'All Data'!$A:$CW,97,FALSE),"unknown")</f>
        <v>Yes</v>
      </c>
      <c r="AA94" s="96" t="str">
        <f>IFERROR(VLOOKUP(Table1[[#This Row],[RespondentID]],'All Data'!$A:$CW,98,FALSE),"unknown")</f>
        <v>Medicare</v>
      </c>
      <c r="AB94" s="174" t="str">
        <f>IFERROR(VLOOKUP(Table1[[#This Row],[RespondentID]],'All Data'!$A:$CW,99,FALSE),"unknown")</f>
        <v>Yes</v>
      </c>
    </row>
    <row r="95" spans="1:28">
      <c r="A95">
        <v>114430049052</v>
      </c>
      <c r="B95" t="s">
        <v>64</v>
      </c>
      <c r="E95" t="s">
        <v>67</v>
      </c>
      <c r="M95" t="s">
        <v>75</v>
      </c>
      <c r="P95" s="96" t="str">
        <f>IFERROR(VLOOKUP(Table1[[#This Row],[RespondentID]],'All Data'!$A:$CO,87,FALSE),"unknown")</f>
        <v>Man</v>
      </c>
      <c r="Q95" s="96" t="str">
        <f>IFERROR(VLOOKUP(Table1[[#This Row],[RespondentID]],'All Data'!$A:$CO,88,FALSE),"unknown")</f>
        <v>18-24 years</v>
      </c>
      <c r="R95" s="96" t="str">
        <f>IFERROR(VLOOKUP(Table1[[#This Row],[RespondentID]],'All Data'!$A:$CO,89,FALSE),"unknown")</f>
        <v>Nassau</v>
      </c>
      <c r="S95" s="96" t="str">
        <f>IFERROR(VLOOKUP(Table1[[#This Row],[RespondentID]],'All Data'!$A:$CO,90,FALSE),"unknown")</f>
        <v>Farmingdale, 11735</v>
      </c>
      <c r="T95" s="96" t="str">
        <f>IFERROR(VLOOKUP(Table1[[#This Row],[RespondentID]],'All Data'!$A:$CO,91,FALSE),"unknown")</f>
        <v>White</v>
      </c>
      <c r="U95" s="96" t="str">
        <f>IFERROR(VLOOKUP(Table1[[#This Row],[RespondentID]],'All Data'!$A:$CO,92,FALSE),"unknown")</f>
        <v>Not Hispanic or Latino</v>
      </c>
      <c r="V95" s="96" t="str">
        <f>IFERROR(VLOOKUP(Table1[[#This Row],[RespondentID]],'All Data'!$A:$CO,93,FALSE),"unknown")</f>
        <v>English, Spanish, Other</v>
      </c>
      <c r="W95" s="96" t="str">
        <f>IFERROR(VLOOKUP(Table1[[#This Row],[RespondentID]],'All Data'!$A:$CW,94,FALSE),"unknown")</f>
        <v>Over $125,000</v>
      </c>
      <c r="X95" s="96" t="str">
        <f>IFERROR(VLOOKUP(Table1[[#This Row],[RespondentID]],'All Data'!$A:$CW,95,FALSE),"unknown")</f>
        <v>High school graduate</v>
      </c>
      <c r="Y95" s="96" t="str">
        <f>IFERROR(VLOOKUP(Table1[[#This Row],[RespondentID]],'All Data'!$A:$CW,96,FALSE),"unknown")</f>
        <v>Student</v>
      </c>
      <c r="Z95" s="96" t="str">
        <f>IFERROR(VLOOKUP(Table1[[#This Row],[RespondentID]],'All Data'!$A:$CW,97,FALSE),"unknown")</f>
        <v>Yes</v>
      </c>
      <c r="AA95" s="96" t="str">
        <f>IFERROR(VLOOKUP(Table1[[#This Row],[RespondentID]],'All Data'!$A:$CW,98,FALSE),"unknown")</f>
        <v>Private/Commercial</v>
      </c>
      <c r="AB95" s="174" t="str">
        <f>IFERROR(VLOOKUP(Table1[[#This Row],[RespondentID]],'All Data'!$A:$CW,99,FALSE),"unknown")</f>
        <v>Yes</v>
      </c>
    </row>
    <row r="96" spans="1:28">
      <c r="A96">
        <v>114429548281</v>
      </c>
      <c r="H96" t="s">
        <v>70</v>
      </c>
      <c r="P96" s="96" t="str">
        <f>IFERROR(VLOOKUP(Table1[[#This Row],[RespondentID]],'All Data'!$A:$CO,87,FALSE),"unknown")</f>
        <v>Man</v>
      </c>
      <c r="Q96" s="96" t="str">
        <f>IFERROR(VLOOKUP(Table1[[#This Row],[RespondentID]],'All Data'!$A:$CO,88,FALSE),"unknown")</f>
        <v>18-24 years</v>
      </c>
      <c r="R96" s="96" t="str">
        <f>IFERROR(VLOOKUP(Table1[[#This Row],[RespondentID]],'All Data'!$A:$CO,89,FALSE),"unknown")</f>
        <v>Suffolk</v>
      </c>
      <c r="S96" s="96" t="str">
        <f>IFERROR(VLOOKUP(Table1[[#This Row],[RespondentID]],'All Data'!$A:$CO,90,FALSE),"unknown")</f>
        <v>Amityville, 11701</v>
      </c>
      <c r="T96" s="96" t="str">
        <f>IFERROR(VLOOKUP(Table1[[#This Row],[RespondentID]],'All Data'!$A:$CO,91,FALSE),"unknown")</f>
        <v>White</v>
      </c>
      <c r="U96" s="96" t="str">
        <f>IFERROR(VLOOKUP(Table1[[#This Row],[RespondentID]],'All Data'!$A:$CO,92,FALSE),"unknown")</f>
        <v>Not Hispanic or Latino</v>
      </c>
      <c r="V96" s="96" t="str">
        <f>IFERROR(VLOOKUP(Table1[[#This Row],[RespondentID]],'All Data'!$A:$CO,93,FALSE),"unknown")</f>
        <v>English</v>
      </c>
      <c r="W96" s="96">
        <f>IFERROR(VLOOKUP(Table1[[#This Row],[RespondentID]],'All Data'!$A:$CW,94,FALSE),"unknown")</f>
        <v>0</v>
      </c>
      <c r="X96" s="96">
        <f>IFERROR(VLOOKUP(Table1[[#This Row],[RespondentID]],'All Data'!$A:$CW,95,FALSE),"unknown")</f>
        <v>0</v>
      </c>
      <c r="Y96" s="96">
        <f>IFERROR(VLOOKUP(Table1[[#This Row],[RespondentID]],'All Data'!$A:$CW,96,FALSE),"unknown")</f>
        <v>0</v>
      </c>
      <c r="Z96" s="96" t="str">
        <f>IFERROR(VLOOKUP(Table1[[#This Row],[RespondentID]],'All Data'!$A:$CW,97,FALSE),"unknown")</f>
        <v>Yes</v>
      </c>
      <c r="AA96" s="96">
        <f>IFERROR(VLOOKUP(Table1[[#This Row],[RespondentID]],'All Data'!$A:$CW,98,FALSE),"unknown")</f>
        <v>0</v>
      </c>
      <c r="AB96" s="174">
        <f>IFERROR(VLOOKUP(Table1[[#This Row],[RespondentID]],'All Data'!$A:$CW,99,FALSE),"unknown")</f>
        <v>0</v>
      </c>
    </row>
    <row r="97" spans="1:28">
      <c r="A97">
        <v>114429502615</v>
      </c>
      <c r="B97" t="s">
        <v>64</v>
      </c>
      <c r="E97" t="s">
        <v>67</v>
      </c>
      <c r="G97" t="s">
        <v>69</v>
      </c>
      <c r="M97" t="s">
        <v>75</v>
      </c>
      <c r="P97" s="96">
        <f>IFERROR(VLOOKUP(Table1[[#This Row],[RespondentID]],'All Data'!$A:$CO,87,FALSE),"unknown")</f>
        <v>0</v>
      </c>
      <c r="Q97" s="96">
        <f>IFERROR(VLOOKUP(Table1[[#This Row],[RespondentID]],'All Data'!$A:$CO,88,FALSE),"unknown")</f>
        <v>0</v>
      </c>
      <c r="R97" s="96">
        <f>IFERROR(VLOOKUP(Table1[[#This Row],[RespondentID]],'All Data'!$A:$CO,89,FALSE),"unknown")</f>
        <v>0</v>
      </c>
      <c r="S97" s="96">
        <f>IFERROR(VLOOKUP(Table1[[#This Row],[RespondentID]],'All Data'!$A:$CO,90,FALSE),"unknown")</f>
        <v>0</v>
      </c>
      <c r="T97" s="96">
        <f>IFERROR(VLOOKUP(Table1[[#This Row],[RespondentID]],'All Data'!$A:$CO,91,FALSE),"unknown")</f>
        <v>0</v>
      </c>
      <c r="U97" s="96">
        <f>IFERROR(VLOOKUP(Table1[[#This Row],[RespondentID]],'All Data'!$A:$CO,92,FALSE),"unknown")</f>
        <v>0</v>
      </c>
      <c r="V97" s="96">
        <f>IFERROR(VLOOKUP(Table1[[#This Row],[RespondentID]],'All Data'!$A:$CO,93,FALSE),"unknown")</f>
        <v>0</v>
      </c>
      <c r="W97" s="96">
        <f>IFERROR(VLOOKUP(Table1[[#This Row],[RespondentID]],'All Data'!$A:$CW,94,FALSE),"unknown")</f>
        <v>0</v>
      </c>
      <c r="X97" s="96">
        <f>IFERROR(VLOOKUP(Table1[[#This Row],[RespondentID]],'All Data'!$A:$CW,95,FALSE),"unknown")</f>
        <v>0</v>
      </c>
      <c r="Y97" s="96">
        <f>IFERROR(VLOOKUP(Table1[[#This Row],[RespondentID]],'All Data'!$A:$CW,96,FALSE),"unknown")</f>
        <v>0</v>
      </c>
      <c r="Z97" s="96">
        <f>IFERROR(VLOOKUP(Table1[[#This Row],[RespondentID]],'All Data'!$A:$CW,97,FALSE),"unknown")</f>
        <v>0</v>
      </c>
      <c r="AA97" s="96">
        <f>IFERROR(VLOOKUP(Table1[[#This Row],[RespondentID]],'All Data'!$A:$CW,98,FALSE),"unknown")</f>
        <v>0</v>
      </c>
      <c r="AB97" s="174">
        <f>IFERROR(VLOOKUP(Table1[[#This Row],[RespondentID]],'All Data'!$A:$CW,99,FALSE),"unknown")</f>
        <v>0</v>
      </c>
    </row>
    <row r="98" spans="1:28">
      <c r="A98">
        <v>114429074922</v>
      </c>
      <c r="B98" t="s">
        <v>64</v>
      </c>
      <c r="K98" t="s">
        <v>73</v>
      </c>
      <c r="P98" s="96" t="str">
        <f>IFERROR(VLOOKUP(Table1[[#This Row],[RespondentID]],'All Data'!$A:$CO,87,FALSE),"unknown")</f>
        <v>Man</v>
      </c>
      <c r="Q98" s="96" t="str">
        <f>IFERROR(VLOOKUP(Table1[[#This Row],[RespondentID]],'All Data'!$A:$CO,88,FALSE),"unknown")</f>
        <v>18-24 years</v>
      </c>
      <c r="R98" s="96" t="str">
        <f>IFERROR(VLOOKUP(Table1[[#This Row],[RespondentID]],'All Data'!$A:$CO,89,FALSE),"unknown")</f>
        <v>Nassau</v>
      </c>
      <c r="S98" s="96" t="str">
        <f>IFERROR(VLOOKUP(Table1[[#This Row],[RespondentID]],'All Data'!$A:$CO,90,FALSE),"unknown")</f>
        <v>Franklin Square, 11010</v>
      </c>
      <c r="T98" s="96" t="str">
        <f>IFERROR(VLOOKUP(Table1[[#This Row],[RespondentID]],'All Data'!$A:$CO,91,FALSE),"unknown")</f>
        <v>White</v>
      </c>
      <c r="U98" s="96" t="str">
        <f>IFERROR(VLOOKUP(Table1[[#This Row],[RespondentID]],'All Data'!$A:$CO,92,FALSE),"unknown")</f>
        <v>Not Hispanic or Latino</v>
      </c>
      <c r="V98" s="96" t="str">
        <f>IFERROR(VLOOKUP(Table1[[#This Row],[RespondentID]],'All Data'!$A:$CO,93,FALSE),"unknown")</f>
        <v>English</v>
      </c>
      <c r="W98" s="96" t="str">
        <f>IFERROR(VLOOKUP(Table1[[#This Row],[RespondentID]],'All Data'!$A:$CW,94,FALSE),"unknown")</f>
        <v>$75,000 to $125,000</v>
      </c>
      <c r="X98" s="96" t="str">
        <f>IFERROR(VLOOKUP(Table1[[#This Row],[RespondentID]],'All Data'!$A:$CW,95,FALSE),"unknown")</f>
        <v>Other (please specify)</v>
      </c>
      <c r="Y98" s="96" t="str">
        <f>IFERROR(VLOOKUP(Table1[[#This Row],[RespondentID]],'All Data'!$A:$CW,96,FALSE),"unknown")</f>
        <v>Employed for wages</v>
      </c>
      <c r="Z98" s="96" t="str">
        <f>IFERROR(VLOOKUP(Table1[[#This Row],[RespondentID]],'All Data'!$A:$CW,97,FALSE),"unknown")</f>
        <v>Yes</v>
      </c>
      <c r="AA98" s="96" t="str">
        <f>IFERROR(VLOOKUP(Table1[[#This Row],[RespondentID]],'All Data'!$A:$CW,98,FALSE),"unknown")</f>
        <v>Private/Commercial</v>
      </c>
      <c r="AB98" s="174" t="str">
        <f>IFERROR(VLOOKUP(Table1[[#This Row],[RespondentID]],'All Data'!$A:$CW,99,FALSE),"unknown")</f>
        <v>Yes</v>
      </c>
    </row>
    <row r="99" spans="1:28">
      <c r="A99">
        <v>114428865341</v>
      </c>
      <c r="B99" t="s">
        <v>64</v>
      </c>
      <c r="D99" t="s">
        <v>66</v>
      </c>
      <c r="E99" t="s">
        <v>67</v>
      </c>
      <c r="H99" t="s">
        <v>70</v>
      </c>
      <c r="P99" s="96" t="str">
        <f>IFERROR(VLOOKUP(Table1[[#This Row],[RespondentID]],'All Data'!$A:$CO,87,FALSE),"unknown")</f>
        <v>Woman</v>
      </c>
      <c r="Q99" s="96" t="str">
        <f>IFERROR(VLOOKUP(Table1[[#This Row],[RespondentID]],'All Data'!$A:$CO,88,FALSE),"unknown")</f>
        <v>18-24 years</v>
      </c>
      <c r="R99" s="96" t="str">
        <f>IFERROR(VLOOKUP(Table1[[#This Row],[RespondentID]],'All Data'!$A:$CO,89,FALSE),"unknown")</f>
        <v>Suffolk</v>
      </c>
      <c r="S99" s="96" t="str">
        <f>IFERROR(VLOOKUP(Table1[[#This Row],[RespondentID]],'All Data'!$A:$CO,90,FALSE),"unknown")</f>
        <v>North Babylon, 11703</v>
      </c>
      <c r="T99" s="96" t="str">
        <f>IFERROR(VLOOKUP(Table1[[#This Row],[RespondentID]],'All Data'!$A:$CO,91,FALSE),"unknown")</f>
        <v>White</v>
      </c>
      <c r="U99" s="96" t="str">
        <f>IFERROR(VLOOKUP(Table1[[#This Row],[RespondentID]],'All Data'!$A:$CO,92,FALSE),"unknown")</f>
        <v>Not Hispanic or Latino</v>
      </c>
      <c r="V99" s="96" t="str">
        <f>IFERROR(VLOOKUP(Table1[[#This Row],[RespondentID]],'All Data'!$A:$CO,93,FALSE),"unknown")</f>
        <v>English</v>
      </c>
      <c r="W99" s="96" t="str">
        <f>IFERROR(VLOOKUP(Table1[[#This Row],[RespondentID]],'All Data'!$A:$CW,94,FALSE),"unknown")</f>
        <v>$75,000 to $125,000</v>
      </c>
      <c r="X99" s="96" t="str">
        <f>IFERROR(VLOOKUP(Table1[[#This Row],[RespondentID]],'All Data'!$A:$CW,95,FALSE),"unknown")</f>
        <v>High school graduate</v>
      </c>
      <c r="Y99" s="96" t="str">
        <f>IFERROR(VLOOKUP(Table1[[#This Row],[RespondentID]],'All Data'!$A:$CW,96,FALSE),"unknown")</f>
        <v>Student</v>
      </c>
      <c r="Z99" s="96" t="str">
        <f>IFERROR(VLOOKUP(Table1[[#This Row],[RespondentID]],'All Data'!$A:$CW,97,FALSE),"unknown")</f>
        <v>Yes</v>
      </c>
      <c r="AA99" s="96" t="str">
        <f>IFERROR(VLOOKUP(Table1[[#This Row],[RespondentID]],'All Data'!$A:$CW,98,FALSE),"unknown")</f>
        <v>Private/Commercial</v>
      </c>
      <c r="AB99" s="174" t="str">
        <f>IFERROR(VLOOKUP(Table1[[#This Row],[RespondentID]],'All Data'!$A:$CW,99,FALSE),"unknown")</f>
        <v>Yes</v>
      </c>
    </row>
    <row r="100" spans="1:28">
      <c r="A100">
        <v>114428313792</v>
      </c>
      <c r="G100" t="s">
        <v>69</v>
      </c>
      <c r="H100" t="s">
        <v>70</v>
      </c>
      <c r="M100" t="s">
        <v>75</v>
      </c>
      <c r="P100" s="96" t="str">
        <f>IFERROR(VLOOKUP(Table1[[#This Row],[RespondentID]],'All Data'!$A:$CO,87,FALSE),"unknown")</f>
        <v>Man</v>
      </c>
      <c r="Q100" s="96" t="str">
        <f>IFERROR(VLOOKUP(Table1[[#This Row],[RespondentID]],'All Data'!$A:$CO,88,FALSE),"unknown")</f>
        <v>18-24 years</v>
      </c>
      <c r="R100" s="96" t="str">
        <f>IFERROR(VLOOKUP(Table1[[#This Row],[RespondentID]],'All Data'!$A:$CO,89,FALSE),"unknown")</f>
        <v>Suffolk</v>
      </c>
      <c r="S100" s="96" t="str">
        <f>IFERROR(VLOOKUP(Table1[[#This Row],[RespondentID]],'All Data'!$A:$CO,90,FALSE),"unknown")</f>
        <v>Wyandanch, 11798</v>
      </c>
      <c r="T100" s="96" t="str">
        <f>IFERROR(VLOOKUP(Table1[[#This Row],[RespondentID]],'All Data'!$A:$CO,91,FALSE),"unknown")</f>
        <v>Black or African American</v>
      </c>
      <c r="U100" s="96" t="str">
        <f>IFERROR(VLOOKUP(Table1[[#This Row],[RespondentID]],'All Data'!$A:$CO,92,FALSE),"unknown")</f>
        <v>Not Hispanic or Latino</v>
      </c>
      <c r="V100" s="96" t="str">
        <f>IFERROR(VLOOKUP(Table1[[#This Row],[RespondentID]],'All Data'!$A:$CO,93,FALSE),"unknown")</f>
        <v>English, Other</v>
      </c>
      <c r="W100" s="96" t="str">
        <f>IFERROR(VLOOKUP(Table1[[#This Row],[RespondentID]],'All Data'!$A:$CW,94,FALSE),"unknown")</f>
        <v>$35,000 to $49,999</v>
      </c>
      <c r="X100" s="96" t="str">
        <f>IFERROR(VLOOKUP(Table1[[#This Row],[RespondentID]],'All Data'!$A:$CW,95,FALSE),"unknown")</f>
        <v>High school graduate</v>
      </c>
      <c r="Y100" s="96" t="str">
        <f>IFERROR(VLOOKUP(Table1[[#This Row],[RespondentID]],'All Data'!$A:$CW,96,FALSE),"unknown")</f>
        <v>Student</v>
      </c>
      <c r="Z100" s="96" t="str">
        <f>IFERROR(VLOOKUP(Table1[[#This Row],[RespondentID]],'All Data'!$A:$CW,97,FALSE),"unknown")</f>
        <v>Yes</v>
      </c>
      <c r="AA100" s="96" t="str">
        <f>IFERROR(VLOOKUP(Table1[[#This Row],[RespondentID]],'All Data'!$A:$CW,98,FALSE),"unknown")</f>
        <v>Medicare</v>
      </c>
      <c r="AB100" s="174" t="str">
        <f>IFERROR(VLOOKUP(Table1[[#This Row],[RespondentID]],'All Data'!$A:$CW,99,FALSE),"unknown")</f>
        <v>Yes</v>
      </c>
    </row>
    <row r="101" spans="1:28">
      <c r="A101">
        <v>114424861246</v>
      </c>
      <c r="B101" t="s">
        <v>64</v>
      </c>
      <c r="E101" t="s">
        <v>67</v>
      </c>
      <c r="H101" t="s">
        <v>70</v>
      </c>
      <c r="J101" t="s">
        <v>72</v>
      </c>
      <c r="O101" t="s">
        <v>492</v>
      </c>
      <c r="P101" s="96" t="str">
        <f>IFERROR(VLOOKUP(Table1[[#This Row],[RespondentID]],'All Data'!$A:$CO,87,FALSE),"unknown")</f>
        <v>Woman</v>
      </c>
      <c r="Q101" s="96" t="str">
        <f>IFERROR(VLOOKUP(Table1[[#This Row],[RespondentID]],'All Data'!$A:$CO,88,FALSE),"unknown")</f>
        <v>18-24 years</v>
      </c>
      <c r="R101" s="96" t="str">
        <f>IFERROR(VLOOKUP(Table1[[#This Row],[RespondentID]],'All Data'!$A:$CO,89,FALSE),"unknown")</f>
        <v>Nassau</v>
      </c>
      <c r="S101" s="96" t="str">
        <f>IFERROR(VLOOKUP(Table1[[#This Row],[RespondentID]],'All Data'!$A:$CO,90,FALSE),"unknown")</f>
        <v>Seaford, 11783</v>
      </c>
      <c r="T101" s="96" t="str">
        <f>IFERROR(VLOOKUP(Table1[[#This Row],[RespondentID]],'All Data'!$A:$CO,91,FALSE),"unknown")</f>
        <v>White</v>
      </c>
      <c r="U101" s="96" t="str">
        <f>IFERROR(VLOOKUP(Table1[[#This Row],[RespondentID]],'All Data'!$A:$CO,92,FALSE),"unknown")</f>
        <v>Not Hispanic or Latino</v>
      </c>
      <c r="V101" s="96" t="str">
        <f>IFERROR(VLOOKUP(Table1[[#This Row],[RespondentID]],'All Data'!$A:$CO,93,FALSE),"unknown")</f>
        <v>English</v>
      </c>
      <c r="W101" s="96" t="str">
        <f>IFERROR(VLOOKUP(Table1[[#This Row],[RespondentID]],'All Data'!$A:$CW,94,FALSE),"unknown")</f>
        <v>$50,000 to $74,999</v>
      </c>
      <c r="X101" s="96" t="str">
        <f>IFERROR(VLOOKUP(Table1[[#This Row],[RespondentID]],'All Data'!$A:$CW,95,FALSE),"unknown")</f>
        <v>High school graduate</v>
      </c>
      <c r="Y101" s="96" t="str">
        <f>IFERROR(VLOOKUP(Table1[[#This Row],[RespondentID]],'All Data'!$A:$CW,96,FALSE),"unknown")</f>
        <v>Student</v>
      </c>
      <c r="Z101" s="96" t="str">
        <f>IFERROR(VLOOKUP(Table1[[#This Row],[RespondentID]],'All Data'!$A:$CW,97,FALSE),"unknown")</f>
        <v>Yes</v>
      </c>
      <c r="AA101" s="96" t="str">
        <f>IFERROR(VLOOKUP(Table1[[#This Row],[RespondentID]],'All Data'!$A:$CW,98,FALSE),"unknown")</f>
        <v>Medicare</v>
      </c>
      <c r="AB101" s="174" t="str">
        <f>IFERROR(VLOOKUP(Table1[[#This Row],[RespondentID]],'All Data'!$A:$CW,99,FALSE),"unknown")</f>
        <v>Yes</v>
      </c>
    </row>
    <row r="102" spans="1:28">
      <c r="A102">
        <v>114421723858</v>
      </c>
      <c r="B102" t="s">
        <v>64</v>
      </c>
      <c r="P102" s="96" t="str">
        <f>IFERROR(VLOOKUP(Table1[[#This Row],[RespondentID]],'All Data'!$A:$CO,87,FALSE),"unknown")</f>
        <v>Woman</v>
      </c>
      <c r="Q102" s="96" t="str">
        <f>IFERROR(VLOOKUP(Table1[[#This Row],[RespondentID]],'All Data'!$A:$CO,88,FALSE),"unknown")</f>
        <v>65+ years</v>
      </c>
      <c r="R102" s="96" t="str">
        <f>IFERROR(VLOOKUP(Table1[[#This Row],[RespondentID]],'All Data'!$A:$CO,89,FALSE),"unknown")</f>
        <v>Suffolk</v>
      </c>
      <c r="S102" s="96" t="str">
        <f>IFERROR(VLOOKUP(Table1[[#This Row],[RespondentID]],'All Data'!$A:$CO,90,FALSE),"unknown")</f>
        <v>Mastic Beach, 11951</v>
      </c>
      <c r="T102" s="96">
        <f>IFERROR(VLOOKUP(Table1[[#This Row],[RespondentID]],'All Data'!$A:$CO,91,FALSE),"unknown")</f>
        <v>0</v>
      </c>
      <c r="U102" s="96">
        <f>IFERROR(VLOOKUP(Table1[[#This Row],[RespondentID]],'All Data'!$A:$CO,92,FALSE),"unknown")</f>
        <v>0</v>
      </c>
      <c r="V102" s="96">
        <f>IFERROR(VLOOKUP(Table1[[#This Row],[RespondentID]],'All Data'!$A:$CO,93,FALSE),"unknown")</f>
        <v>0</v>
      </c>
      <c r="W102" s="96">
        <f>IFERROR(VLOOKUP(Table1[[#This Row],[RespondentID]],'All Data'!$A:$CW,94,FALSE),"unknown")</f>
        <v>0</v>
      </c>
      <c r="X102" s="96">
        <f>IFERROR(VLOOKUP(Table1[[#This Row],[RespondentID]],'All Data'!$A:$CW,95,FALSE),"unknown")</f>
        <v>0</v>
      </c>
      <c r="Y102" s="96">
        <f>IFERROR(VLOOKUP(Table1[[#This Row],[RespondentID]],'All Data'!$A:$CW,96,FALSE),"unknown")</f>
        <v>0</v>
      </c>
      <c r="Z102" s="96">
        <f>IFERROR(VLOOKUP(Table1[[#This Row],[RespondentID]],'All Data'!$A:$CW,97,FALSE),"unknown")</f>
        <v>0</v>
      </c>
      <c r="AA102" s="96">
        <f>IFERROR(VLOOKUP(Table1[[#This Row],[RespondentID]],'All Data'!$A:$CW,98,FALSE),"unknown")</f>
        <v>0</v>
      </c>
      <c r="AB102" s="174">
        <f>IFERROR(VLOOKUP(Table1[[#This Row],[RespondentID]],'All Data'!$A:$CW,99,FALSE),"unknown")</f>
        <v>0</v>
      </c>
    </row>
    <row r="103" spans="1:28">
      <c r="A103">
        <v>114417972928</v>
      </c>
      <c r="B103" t="s">
        <v>64</v>
      </c>
      <c r="E103" t="s">
        <v>67</v>
      </c>
      <c r="F103" t="s">
        <v>68</v>
      </c>
      <c r="G103" t="s">
        <v>69</v>
      </c>
      <c r="H103" t="s">
        <v>70</v>
      </c>
      <c r="I103" t="s">
        <v>71</v>
      </c>
      <c r="J103" t="s">
        <v>72</v>
      </c>
      <c r="M103" t="s">
        <v>75</v>
      </c>
      <c r="P103" s="96" t="str">
        <f>IFERROR(VLOOKUP(Table1[[#This Row],[RespondentID]],'All Data'!$A:$CO,87,FALSE),"unknown")</f>
        <v>Woman</v>
      </c>
      <c r="Q103" s="96" t="str">
        <f>IFERROR(VLOOKUP(Table1[[#This Row],[RespondentID]],'All Data'!$A:$CO,88,FALSE),"unknown")</f>
        <v>55-64 years</v>
      </c>
      <c r="R103" s="96" t="str">
        <f>IFERROR(VLOOKUP(Table1[[#This Row],[RespondentID]],'All Data'!$A:$CO,89,FALSE),"unknown")</f>
        <v>Suffolk</v>
      </c>
      <c r="S103" s="96" t="str">
        <f>IFERROR(VLOOKUP(Table1[[#This Row],[RespondentID]],'All Data'!$A:$CO,90,FALSE),"unknown")</f>
        <v>East Patchogue, 11772</v>
      </c>
      <c r="T103" s="96" t="str">
        <f>IFERROR(VLOOKUP(Table1[[#This Row],[RespondentID]],'All Data'!$A:$CO,91,FALSE),"unknown")</f>
        <v>White</v>
      </c>
      <c r="U103" s="96" t="str">
        <f>IFERROR(VLOOKUP(Table1[[#This Row],[RespondentID]],'All Data'!$A:$CO,92,FALSE),"unknown")</f>
        <v>Not Hispanic or Latino</v>
      </c>
      <c r="V103" s="96" t="str">
        <f>IFERROR(VLOOKUP(Table1[[#This Row],[RespondentID]],'All Data'!$A:$CO,93,FALSE),"unknown")</f>
        <v>English</v>
      </c>
      <c r="W103" s="96" t="str">
        <f>IFERROR(VLOOKUP(Table1[[#This Row],[RespondentID]],'All Data'!$A:$CW,94,FALSE),"unknown")</f>
        <v>$75,000 to $125,000</v>
      </c>
      <c r="X103" s="96" t="str">
        <f>IFERROR(VLOOKUP(Table1[[#This Row],[RespondentID]],'All Data'!$A:$CW,95,FALSE),"unknown")</f>
        <v>Some college</v>
      </c>
      <c r="Y103" s="96" t="str">
        <f>IFERROR(VLOOKUP(Table1[[#This Row],[RespondentID]],'All Data'!$A:$CW,96,FALSE),"unknown")</f>
        <v>Employed for wages</v>
      </c>
      <c r="Z103" s="96" t="str">
        <f>IFERROR(VLOOKUP(Table1[[#This Row],[RespondentID]],'All Data'!$A:$CW,97,FALSE),"unknown")</f>
        <v>Yes</v>
      </c>
      <c r="AA103" s="96" t="str">
        <f>IFERROR(VLOOKUP(Table1[[#This Row],[RespondentID]],'All Data'!$A:$CW,98,FALSE),"unknown")</f>
        <v>Private/Commercial</v>
      </c>
      <c r="AB103" s="174" t="str">
        <f>IFERROR(VLOOKUP(Table1[[#This Row],[RespondentID]],'All Data'!$A:$CW,99,FALSE),"unknown")</f>
        <v>Yes</v>
      </c>
    </row>
    <row r="104" spans="1:28">
      <c r="A104">
        <v>114413275309</v>
      </c>
      <c r="B104" t="s">
        <v>64</v>
      </c>
      <c r="D104" t="s">
        <v>66</v>
      </c>
      <c r="G104" t="s">
        <v>69</v>
      </c>
      <c r="K104" t="s">
        <v>73</v>
      </c>
      <c r="M104" t="s">
        <v>75</v>
      </c>
      <c r="P104" s="96" t="str">
        <f>IFERROR(VLOOKUP(Table1[[#This Row],[RespondentID]],'All Data'!$A:$CO,87,FALSE),"unknown")</f>
        <v>Man</v>
      </c>
      <c r="Q104" s="96" t="str">
        <f>IFERROR(VLOOKUP(Table1[[#This Row],[RespondentID]],'All Data'!$A:$CO,88,FALSE),"unknown")</f>
        <v>65+ years</v>
      </c>
      <c r="R104" s="96" t="str">
        <f>IFERROR(VLOOKUP(Table1[[#This Row],[RespondentID]],'All Data'!$A:$CO,89,FALSE),"unknown")</f>
        <v>Suffolk</v>
      </c>
      <c r="S104" s="96" t="str">
        <f>IFERROR(VLOOKUP(Table1[[#This Row],[RespondentID]],'All Data'!$A:$CO,90,FALSE),"unknown")</f>
        <v>Stony Brook, 11790</v>
      </c>
      <c r="T104" s="96" t="str">
        <f>IFERROR(VLOOKUP(Table1[[#This Row],[RespondentID]],'All Data'!$A:$CO,91,FALSE),"unknown")</f>
        <v>American Indian and Alaska Native</v>
      </c>
      <c r="U104" s="96" t="str">
        <f>IFERROR(VLOOKUP(Table1[[#This Row],[RespondentID]],'All Data'!$A:$CO,92,FALSE),"unknown")</f>
        <v>Not Hispanic or Latino</v>
      </c>
      <c r="V104" s="96" t="str">
        <f>IFERROR(VLOOKUP(Table1[[#This Row],[RespondentID]],'All Data'!$A:$CO,93,FALSE),"unknown")</f>
        <v>English, Italian</v>
      </c>
      <c r="W104" s="96" t="str">
        <f>IFERROR(VLOOKUP(Table1[[#This Row],[RespondentID]],'All Data'!$A:$CW,94,FALSE),"unknown")</f>
        <v>$35,000 to $49,999</v>
      </c>
      <c r="X104" s="96" t="str">
        <f>IFERROR(VLOOKUP(Table1[[#This Row],[RespondentID]],'All Data'!$A:$CW,95,FALSE),"unknown")</f>
        <v>Some college</v>
      </c>
      <c r="Y104" s="96" t="str">
        <f>IFERROR(VLOOKUP(Table1[[#This Row],[RespondentID]],'All Data'!$A:$CW,96,FALSE),"unknown")</f>
        <v>Retired</v>
      </c>
      <c r="Z104" s="96" t="str">
        <f>IFERROR(VLOOKUP(Table1[[#This Row],[RespondentID]],'All Data'!$A:$CW,97,FALSE),"unknown")</f>
        <v>Yes</v>
      </c>
      <c r="AA104" s="96" t="str">
        <f>IFERROR(VLOOKUP(Table1[[#This Row],[RespondentID]],'All Data'!$A:$CW,98,FALSE),"unknown")</f>
        <v>Medicare</v>
      </c>
      <c r="AB104" s="174" t="str">
        <f>IFERROR(VLOOKUP(Table1[[#This Row],[RespondentID]],'All Data'!$A:$CW,99,FALSE),"unknown")</f>
        <v>Yes</v>
      </c>
    </row>
    <row r="105" spans="1:28">
      <c r="A105">
        <v>114412129918</v>
      </c>
      <c r="B105" t="s">
        <v>64</v>
      </c>
      <c r="E105" t="s">
        <v>67</v>
      </c>
      <c r="M105" t="s">
        <v>75</v>
      </c>
      <c r="P105" s="96" t="str">
        <f>IFERROR(VLOOKUP(Table1[[#This Row],[RespondentID]],'All Data'!$A:$CO,87,FALSE),"unknown")</f>
        <v>Woman</v>
      </c>
      <c r="Q105" s="96" t="str">
        <f>IFERROR(VLOOKUP(Table1[[#This Row],[RespondentID]],'All Data'!$A:$CO,88,FALSE),"unknown")</f>
        <v>55-64 years</v>
      </c>
      <c r="R105" s="96" t="str">
        <f>IFERROR(VLOOKUP(Table1[[#This Row],[RespondentID]],'All Data'!$A:$CO,89,FALSE),"unknown")</f>
        <v>Suffolk</v>
      </c>
      <c r="S105" s="96" t="str">
        <f>IFERROR(VLOOKUP(Table1[[#This Row],[RespondentID]],'All Data'!$A:$CO,90,FALSE),"unknown")</f>
        <v>Centerport, 11721</v>
      </c>
      <c r="T105" s="96" t="str">
        <f>IFERROR(VLOOKUP(Table1[[#This Row],[RespondentID]],'All Data'!$A:$CO,91,FALSE),"unknown")</f>
        <v>White</v>
      </c>
      <c r="U105" s="96" t="str">
        <f>IFERROR(VLOOKUP(Table1[[#This Row],[RespondentID]],'All Data'!$A:$CO,92,FALSE),"unknown")</f>
        <v>Not Hispanic or Latino</v>
      </c>
      <c r="V105" s="96" t="str">
        <f>IFERROR(VLOOKUP(Table1[[#This Row],[RespondentID]],'All Data'!$A:$CO,93,FALSE),"unknown")</f>
        <v>English</v>
      </c>
      <c r="W105" s="96" t="str">
        <f>IFERROR(VLOOKUP(Table1[[#This Row],[RespondentID]],'All Data'!$A:$CW,94,FALSE),"unknown")</f>
        <v>Over $125,000</v>
      </c>
      <c r="X105" s="96" t="str">
        <f>IFERROR(VLOOKUP(Table1[[#This Row],[RespondentID]],'All Data'!$A:$CW,95,FALSE),"unknown")</f>
        <v>Graduate school</v>
      </c>
      <c r="Y105" s="96" t="str">
        <f>IFERROR(VLOOKUP(Table1[[#This Row],[RespondentID]],'All Data'!$A:$CW,96,FALSE),"unknown")</f>
        <v>Out of work and looking for work</v>
      </c>
      <c r="Z105" s="96" t="str">
        <f>IFERROR(VLOOKUP(Table1[[#This Row],[RespondentID]],'All Data'!$A:$CW,97,FALSE),"unknown")</f>
        <v>Yes</v>
      </c>
      <c r="AA105" s="96" t="str">
        <f>IFERROR(VLOOKUP(Table1[[#This Row],[RespondentID]],'All Data'!$A:$CW,98,FALSE),"unknown")</f>
        <v>Private/Commercial</v>
      </c>
      <c r="AB105" s="174" t="str">
        <f>IFERROR(VLOOKUP(Table1[[#This Row],[RespondentID]],'All Data'!$A:$CW,99,FALSE),"unknown")</f>
        <v>Yes</v>
      </c>
    </row>
    <row r="106" spans="1:28">
      <c r="A106">
        <v>114410465395</v>
      </c>
      <c r="B106" t="s">
        <v>64</v>
      </c>
      <c r="P106" s="96" t="str">
        <f>IFERROR(VLOOKUP(Table1[[#This Row],[RespondentID]],'All Data'!$A:$CO,87,FALSE),"unknown")</f>
        <v>Man</v>
      </c>
      <c r="Q106" s="96" t="str">
        <f>IFERROR(VLOOKUP(Table1[[#This Row],[RespondentID]],'All Data'!$A:$CO,88,FALSE),"unknown")</f>
        <v>55-64 years</v>
      </c>
      <c r="R106" s="96" t="str">
        <f>IFERROR(VLOOKUP(Table1[[#This Row],[RespondentID]],'All Data'!$A:$CO,89,FALSE),"unknown")</f>
        <v>Suffolk</v>
      </c>
      <c r="S106" s="96" t="str">
        <f>IFERROR(VLOOKUP(Table1[[#This Row],[RespondentID]],'All Data'!$A:$CO,90,FALSE),"unknown")</f>
        <v>Stony Brook, 11790</v>
      </c>
      <c r="T106" s="96" t="str">
        <f>IFERROR(VLOOKUP(Table1[[#This Row],[RespondentID]],'All Data'!$A:$CO,91,FALSE),"unknown")</f>
        <v>White</v>
      </c>
      <c r="U106" s="96" t="str">
        <f>IFERROR(VLOOKUP(Table1[[#This Row],[RespondentID]],'All Data'!$A:$CO,92,FALSE),"unknown")</f>
        <v>Not Hispanic or Latino</v>
      </c>
      <c r="V106" s="96" t="str">
        <f>IFERROR(VLOOKUP(Table1[[#This Row],[RespondentID]],'All Data'!$A:$CO,93,FALSE),"unknown")</f>
        <v>English</v>
      </c>
      <c r="W106" s="96" t="str">
        <f>IFERROR(VLOOKUP(Table1[[#This Row],[RespondentID]],'All Data'!$A:$CW,94,FALSE),"unknown")</f>
        <v>Over $125,000</v>
      </c>
      <c r="X106" s="96" t="str">
        <f>IFERROR(VLOOKUP(Table1[[#This Row],[RespondentID]],'All Data'!$A:$CW,95,FALSE),"unknown")</f>
        <v>Doctorate</v>
      </c>
      <c r="Y106" s="96" t="str">
        <f>IFERROR(VLOOKUP(Table1[[#This Row],[RespondentID]],'All Data'!$A:$CW,96,FALSE),"unknown")</f>
        <v>Retired</v>
      </c>
      <c r="Z106" s="96" t="str">
        <f>IFERROR(VLOOKUP(Table1[[#This Row],[RespondentID]],'All Data'!$A:$CW,97,FALSE),"unknown")</f>
        <v>Yes</v>
      </c>
      <c r="AA106" s="96" t="str">
        <f>IFERROR(VLOOKUP(Table1[[#This Row],[RespondentID]],'All Data'!$A:$CW,98,FALSE),"unknown")</f>
        <v>Private/Commercial</v>
      </c>
      <c r="AB106" s="174" t="str">
        <f>IFERROR(VLOOKUP(Table1[[#This Row],[RespondentID]],'All Data'!$A:$CW,99,FALSE),"unknown")</f>
        <v>Yes</v>
      </c>
    </row>
    <row r="107" spans="1:28">
      <c r="A107">
        <v>114410091622</v>
      </c>
      <c r="B107" t="s">
        <v>64</v>
      </c>
      <c r="H107" t="s">
        <v>70</v>
      </c>
      <c r="M107" t="s">
        <v>75</v>
      </c>
      <c r="P107" s="96" t="str">
        <f>IFERROR(VLOOKUP(Table1[[#This Row],[RespondentID]],'All Data'!$A:$CO,87,FALSE),"unknown")</f>
        <v>Woman</v>
      </c>
      <c r="Q107" s="96" t="str">
        <f>IFERROR(VLOOKUP(Table1[[#This Row],[RespondentID]],'All Data'!$A:$CO,88,FALSE),"unknown")</f>
        <v>65+ years</v>
      </c>
      <c r="R107" s="96" t="str">
        <f>IFERROR(VLOOKUP(Table1[[#This Row],[RespondentID]],'All Data'!$A:$CO,89,FALSE),"unknown")</f>
        <v>Suffolk</v>
      </c>
      <c r="S107" s="96" t="str">
        <f>IFERROR(VLOOKUP(Table1[[#This Row],[RespondentID]],'All Data'!$A:$CO,90,FALSE),"unknown")</f>
        <v>Babylon, 11704</v>
      </c>
      <c r="T107" s="96" t="str">
        <f>IFERROR(VLOOKUP(Table1[[#This Row],[RespondentID]],'All Data'!$A:$CO,91,FALSE),"unknown")</f>
        <v>White</v>
      </c>
      <c r="U107" s="96" t="str">
        <f>IFERROR(VLOOKUP(Table1[[#This Row],[RespondentID]],'All Data'!$A:$CO,92,FALSE),"unknown")</f>
        <v>Not Hispanic or Latino</v>
      </c>
      <c r="V107" s="96" t="str">
        <f>IFERROR(VLOOKUP(Table1[[#This Row],[RespondentID]],'All Data'!$A:$CO,93,FALSE),"unknown")</f>
        <v>English</v>
      </c>
      <c r="W107" s="96" t="str">
        <f>IFERROR(VLOOKUP(Table1[[#This Row],[RespondentID]],'All Data'!$A:$CW,94,FALSE),"unknown")</f>
        <v>$75,000 to $125,000</v>
      </c>
      <c r="X107" s="96" t="str">
        <f>IFERROR(VLOOKUP(Table1[[#This Row],[RespondentID]],'All Data'!$A:$CW,95,FALSE),"unknown")</f>
        <v>High school graduate</v>
      </c>
      <c r="Y107" s="96" t="str">
        <f>IFERROR(VLOOKUP(Table1[[#This Row],[RespondentID]],'All Data'!$A:$CW,96,FALSE),"unknown")</f>
        <v>Retired</v>
      </c>
      <c r="Z107" s="96" t="str">
        <f>IFERROR(VLOOKUP(Table1[[#This Row],[RespondentID]],'All Data'!$A:$CW,97,FALSE),"unknown")</f>
        <v>Yes</v>
      </c>
      <c r="AA107" s="96" t="str">
        <f>IFERROR(VLOOKUP(Table1[[#This Row],[RespondentID]],'All Data'!$A:$CW,98,FALSE),"unknown")</f>
        <v>Medicare</v>
      </c>
      <c r="AB107" s="174" t="str">
        <f>IFERROR(VLOOKUP(Table1[[#This Row],[RespondentID]],'All Data'!$A:$CW,99,FALSE),"unknown")</f>
        <v>Yes</v>
      </c>
    </row>
    <row r="108" spans="1:28">
      <c r="A108">
        <v>114405858665</v>
      </c>
      <c r="B108" t="s">
        <v>64</v>
      </c>
      <c r="E108" t="s">
        <v>67</v>
      </c>
      <c r="F108" t="s">
        <v>68</v>
      </c>
      <c r="H108" t="s">
        <v>70</v>
      </c>
      <c r="M108" t="s">
        <v>75</v>
      </c>
      <c r="P108" s="96" t="str">
        <f>IFERROR(VLOOKUP(Table1[[#This Row],[RespondentID]],'All Data'!$A:$CO,87,FALSE),"unknown")</f>
        <v>Woman</v>
      </c>
      <c r="Q108" s="96" t="str">
        <f>IFERROR(VLOOKUP(Table1[[#This Row],[RespondentID]],'All Data'!$A:$CO,88,FALSE),"unknown")</f>
        <v>65+ years</v>
      </c>
      <c r="R108" s="96" t="str">
        <f>IFERROR(VLOOKUP(Table1[[#This Row],[RespondentID]],'All Data'!$A:$CO,89,FALSE),"unknown")</f>
        <v>Suffolk</v>
      </c>
      <c r="S108" s="96" t="str">
        <f>IFERROR(VLOOKUP(Table1[[#This Row],[RespondentID]],'All Data'!$A:$CO,90,FALSE),"unknown")</f>
        <v>Shirley, 11967</v>
      </c>
      <c r="T108" s="96" t="str">
        <f>IFERROR(VLOOKUP(Table1[[#This Row],[RespondentID]],'All Data'!$A:$CO,91,FALSE),"unknown")</f>
        <v>White</v>
      </c>
      <c r="U108" s="96" t="str">
        <f>IFERROR(VLOOKUP(Table1[[#This Row],[RespondentID]],'All Data'!$A:$CO,92,FALSE),"unknown")</f>
        <v>Not Hispanic or Latino</v>
      </c>
      <c r="V108" s="96" t="str">
        <f>IFERROR(VLOOKUP(Table1[[#This Row],[RespondentID]],'All Data'!$A:$CO,93,FALSE),"unknown")</f>
        <v>English</v>
      </c>
      <c r="W108" s="96" t="str">
        <f>IFERROR(VLOOKUP(Table1[[#This Row],[RespondentID]],'All Data'!$A:$CW,94,FALSE),"unknown")</f>
        <v>$75,000 to $125,000</v>
      </c>
      <c r="X108" s="96" t="str">
        <f>IFERROR(VLOOKUP(Table1[[#This Row],[RespondentID]],'All Data'!$A:$CW,95,FALSE),"unknown")</f>
        <v>Some college</v>
      </c>
      <c r="Y108" s="96" t="str">
        <f>IFERROR(VLOOKUP(Table1[[#This Row],[RespondentID]],'All Data'!$A:$CW,96,FALSE),"unknown")</f>
        <v>Retired</v>
      </c>
      <c r="Z108" s="96" t="str">
        <f>IFERROR(VLOOKUP(Table1[[#This Row],[RespondentID]],'All Data'!$A:$CW,97,FALSE),"unknown")</f>
        <v>Yes</v>
      </c>
      <c r="AA108" s="96" t="str">
        <f>IFERROR(VLOOKUP(Table1[[#This Row],[RespondentID]],'All Data'!$A:$CW,98,FALSE),"unknown")</f>
        <v>Medicare, Private/Commercial</v>
      </c>
      <c r="AB108" s="174" t="str">
        <f>IFERROR(VLOOKUP(Table1[[#This Row],[RespondentID]],'All Data'!$A:$CW,99,FALSE),"unknown")</f>
        <v>Yes</v>
      </c>
    </row>
    <row r="109" spans="1:28">
      <c r="A109">
        <v>114404447352</v>
      </c>
      <c r="B109" t="s">
        <v>64</v>
      </c>
      <c r="E109" t="s">
        <v>67</v>
      </c>
      <c r="F109" t="s">
        <v>68</v>
      </c>
      <c r="H109" t="s">
        <v>70</v>
      </c>
      <c r="M109" t="s">
        <v>75</v>
      </c>
      <c r="P109" s="96" t="str">
        <f>IFERROR(VLOOKUP(Table1[[#This Row],[RespondentID]],'All Data'!$A:$CO,87,FALSE),"unknown")</f>
        <v>Man</v>
      </c>
      <c r="Q109" s="96" t="str">
        <f>IFERROR(VLOOKUP(Table1[[#This Row],[RespondentID]],'All Data'!$A:$CO,88,FALSE),"unknown")</f>
        <v>65+ years</v>
      </c>
      <c r="R109" s="96" t="str">
        <f>IFERROR(VLOOKUP(Table1[[#This Row],[RespondentID]],'All Data'!$A:$CO,89,FALSE),"unknown")</f>
        <v>Suffolk</v>
      </c>
      <c r="S109" s="96" t="str">
        <f>IFERROR(VLOOKUP(Table1[[#This Row],[RespondentID]],'All Data'!$A:$CO,90,FALSE),"unknown")</f>
        <v>Holbrook, 11741</v>
      </c>
      <c r="T109" s="96" t="str">
        <f>IFERROR(VLOOKUP(Table1[[#This Row],[RespondentID]],'All Data'!$A:$CO,91,FALSE),"unknown")</f>
        <v>White</v>
      </c>
      <c r="U109" s="96" t="str">
        <f>IFERROR(VLOOKUP(Table1[[#This Row],[RespondentID]],'All Data'!$A:$CO,92,FALSE),"unknown")</f>
        <v>Hispanic or Latino</v>
      </c>
      <c r="V109" s="96" t="str">
        <f>IFERROR(VLOOKUP(Table1[[#This Row],[RespondentID]],'All Data'!$A:$CO,93,FALSE),"unknown")</f>
        <v>English</v>
      </c>
      <c r="W109" s="96" t="str">
        <f>IFERROR(VLOOKUP(Table1[[#This Row],[RespondentID]],'All Data'!$A:$CW,94,FALSE),"unknown")</f>
        <v>$35,000 to $49,999</v>
      </c>
      <c r="X109" s="96" t="str">
        <f>IFERROR(VLOOKUP(Table1[[#This Row],[RespondentID]],'All Data'!$A:$CW,95,FALSE),"unknown")</f>
        <v>Graduate school</v>
      </c>
      <c r="Y109" s="96" t="str">
        <f>IFERROR(VLOOKUP(Table1[[#This Row],[RespondentID]],'All Data'!$A:$CW,96,FALSE),"unknown")</f>
        <v>Retired</v>
      </c>
      <c r="Z109" s="96" t="str">
        <f>IFERROR(VLOOKUP(Table1[[#This Row],[RespondentID]],'All Data'!$A:$CW,97,FALSE),"unknown")</f>
        <v>Yes</v>
      </c>
      <c r="AA109" s="96" t="str">
        <f>IFERROR(VLOOKUP(Table1[[#This Row],[RespondentID]],'All Data'!$A:$CW,98,FALSE),"unknown")</f>
        <v>Medicare</v>
      </c>
      <c r="AB109" s="174" t="str">
        <f>IFERROR(VLOOKUP(Table1[[#This Row],[RespondentID]],'All Data'!$A:$CW,99,FALSE),"unknown")</f>
        <v>Yes</v>
      </c>
    </row>
    <row r="110" spans="1:28">
      <c r="A110">
        <v>114404347340</v>
      </c>
      <c r="B110" t="s">
        <v>64</v>
      </c>
      <c r="H110" t="s">
        <v>70</v>
      </c>
      <c r="M110" t="s">
        <v>75</v>
      </c>
      <c r="P110" s="96">
        <f>IFERROR(VLOOKUP(Table1[[#This Row],[RespondentID]],'All Data'!$A:$CO,87,FALSE),"unknown")</f>
        <v>0</v>
      </c>
      <c r="Q110" s="96">
        <f>IFERROR(VLOOKUP(Table1[[#This Row],[RespondentID]],'All Data'!$A:$CO,88,FALSE),"unknown")</f>
        <v>0</v>
      </c>
      <c r="R110" s="96">
        <f>IFERROR(VLOOKUP(Table1[[#This Row],[RespondentID]],'All Data'!$A:$CO,89,FALSE),"unknown")</f>
        <v>0</v>
      </c>
      <c r="S110" s="96">
        <f>IFERROR(VLOOKUP(Table1[[#This Row],[RespondentID]],'All Data'!$A:$CO,90,FALSE),"unknown")</f>
        <v>0</v>
      </c>
      <c r="T110" s="96">
        <f>IFERROR(VLOOKUP(Table1[[#This Row],[RespondentID]],'All Data'!$A:$CO,91,FALSE),"unknown")</f>
        <v>0</v>
      </c>
      <c r="U110" s="96">
        <f>IFERROR(VLOOKUP(Table1[[#This Row],[RespondentID]],'All Data'!$A:$CO,92,FALSE),"unknown")</f>
        <v>0</v>
      </c>
      <c r="V110" s="96">
        <f>IFERROR(VLOOKUP(Table1[[#This Row],[RespondentID]],'All Data'!$A:$CO,93,FALSE),"unknown")</f>
        <v>0</v>
      </c>
      <c r="W110" s="96">
        <f>IFERROR(VLOOKUP(Table1[[#This Row],[RespondentID]],'All Data'!$A:$CW,94,FALSE),"unknown")</f>
        <v>0</v>
      </c>
      <c r="X110" s="96">
        <f>IFERROR(VLOOKUP(Table1[[#This Row],[RespondentID]],'All Data'!$A:$CW,95,FALSE),"unknown")</f>
        <v>0</v>
      </c>
      <c r="Y110" s="96">
        <f>IFERROR(VLOOKUP(Table1[[#This Row],[RespondentID]],'All Data'!$A:$CW,96,FALSE),"unknown")</f>
        <v>0</v>
      </c>
      <c r="Z110" s="96">
        <f>IFERROR(VLOOKUP(Table1[[#This Row],[RespondentID]],'All Data'!$A:$CW,97,FALSE),"unknown")</f>
        <v>0</v>
      </c>
      <c r="AA110" s="96">
        <f>IFERROR(VLOOKUP(Table1[[#This Row],[RespondentID]],'All Data'!$A:$CW,98,FALSE),"unknown")</f>
        <v>0</v>
      </c>
      <c r="AB110" s="174">
        <f>IFERROR(VLOOKUP(Table1[[#This Row],[RespondentID]],'All Data'!$A:$CW,99,FALSE),"unknown")</f>
        <v>0</v>
      </c>
    </row>
    <row r="111" spans="1:28">
      <c r="A111">
        <v>114404153034</v>
      </c>
      <c r="B111" t="s">
        <v>64</v>
      </c>
      <c r="C111" t="s">
        <v>65</v>
      </c>
      <c r="E111" t="s">
        <v>67</v>
      </c>
      <c r="F111" t="s">
        <v>68</v>
      </c>
      <c r="G111" t="s">
        <v>69</v>
      </c>
      <c r="P111" s="96">
        <f>IFERROR(VLOOKUP(Table1[[#This Row],[RespondentID]],'All Data'!$A:$CO,87,FALSE),"unknown")</f>
        <v>0</v>
      </c>
      <c r="Q111" s="96">
        <f>IFERROR(VLOOKUP(Table1[[#This Row],[RespondentID]],'All Data'!$A:$CO,88,FALSE),"unknown")</f>
        <v>0</v>
      </c>
      <c r="R111" s="96">
        <f>IFERROR(VLOOKUP(Table1[[#This Row],[RespondentID]],'All Data'!$A:$CO,89,FALSE),"unknown")</f>
        <v>0</v>
      </c>
      <c r="S111" s="96">
        <f>IFERROR(VLOOKUP(Table1[[#This Row],[RespondentID]],'All Data'!$A:$CO,90,FALSE),"unknown")</f>
        <v>0</v>
      </c>
      <c r="T111" s="96">
        <f>IFERROR(VLOOKUP(Table1[[#This Row],[RespondentID]],'All Data'!$A:$CO,91,FALSE),"unknown")</f>
        <v>0</v>
      </c>
      <c r="U111" s="96">
        <f>IFERROR(VLOOKUP(Table1[[#This Row],[RespondentID]],'All Data'!$A:$CO,92,FALSE),"unknown")</f>
        <v>0</v>
      </c>
      <c r="V111" s="96">
        <f>IFERROR(VLOOKUP(Table1[[#This Row],[RespondentID]],'All Data'!$A:$CO,93,FALSE),"unknown")</f>
        <v>0</v>
      </c>
      <c r="W111" s="96">
        <f>IFERROR(VLOOKUP(Table1[[#This Row],[RespondentID]],'All Data'!$A:$CW,94,FALSE),"unknown")</f>
        <v>0</v>
      </c>
      <c r="X111" s="96">
        <f>IFERROR(VLOOKUP(Table1[[#This Row],[RespondentID]],'All Data'!$A:$CW,95,FALSE),"unknown")</f>
        <v>0</v>
      </c>
      <c r="Y111" s="96">
        <f>IFERROR(VLOOKUP(Table1[[#This Row],[RespondentID]],'All Data'!$A:$CW,96,FALSE),"unknown")</f>
        <v>0</v>
      </c>
      <c r="Z111" s="96">
        <f>IFERROR(VLOOKUP(Table1[[#This Row],[RespondentID]],'All Data'!$A:$CW,97,FALSE),"unknown")</f>
        <v>0</v>
      </c>
      <c r="AA111" s="96">
        <f>IFERROR(VLOOKUP(Table1[[#This Row],[RespondentID]],'All Data'!$A:$CW,98,FALSE),"unknown")</f>
        <v>0</v>
      </c>
      <c r="AB111" s="174">
        <f>IFERROR(VLOOKUP(Table1[[#This Row],[RespondentID]],'All Data'!$A:$CW,99,FALSE),"unknown")</f>
        <v>0</v>
      </c>
    </row>
    <row r="112" spans="1:28">
      <c r="A112">
        <v>114404065614</v>
      </c>
      <c r="B112" t="s">
        <v>64</v>
      </c>
      <c r="M112" t="s">
        <v>75</v>
      </c>
      <c r="P112" s="96" t="str">
        <f>IFERROR(VLOOKUP(Table1[[#This Row],[RespondentID]],'All Data'!$A:$CO,87,FALSE),"unknown")</f>
        <v>Woman</v>
      </c>
      <c r="Q112" s="96" t="str">
        <f>IFERROR(VLOOKUP(Table1[[#This Row],[RespondentID]],'All Data'!$A:$CO,88,FALSE),"unknown")</f>
        <v>65+ years</v>
      </c>
      <c r="R112" s="96" t="str">
        <f>IFERROR(VLOOKUP(Table1[[#This Row],[RespondentID]],'All Data'!$A:$CO,89,FALSE),"unknown")</f>
        <v>Nassau</v>
      </c>
      <c r="S112" s="96">
        <f>IFERROR(VLOOKUP(Table1[[#This Row],[RespondentID]],'All Data'!$A:$CO,90,FALSE),"unknown")</f>
        <v>0</v>
      </c>
      <c r="T112" s="96">
        <f>IFERROR(VLOOKUP(Table1[[#This Row],[RespondentID]],'All Data'!$A:$CO,91,FALSE),"unknown")</f>
        <v>0</v>
      </c>
      <c r="U112" s="96">
        <f>IFERROR(VLOOKUP(Table1[[#This Row],[RespondentID]],'All Data'!$A:$CO,92,FALSE),"unknown")</f>
        <v>0</v>
      </c>
      <c r="V112" s="96">
        <f>IFERROR(VLOOKUP(Table1[[#This Row],[RespondentID]],'All Data'!$A:$CO,93,FALSE),"unknown")</f>
        <v>0</v>
      </c>
      <c r="W112" s="96">
        <f>IFERROR(VLOOKUP(Table1[[#This Row],[RespondentID]],'All Data'!$A:$CW,94,FALSE),"unknown")</f>
        <v>0</v>
      </c>
      <c r="X112" s="96">
        <f>IFERROR(VLOOKUP(Table1[[#This Row],[RespondentID]],'All Data'!$A:$CW,95,FALSE),"unknown")</f>
        <v>0</v>
      </c>
      <c r="Y112" s="96">
        <f>IFERROR(VLOOKUP(Table1[[#This Row],[RespondentID]],'All Data'!$A:$CW,96,FALSE),"unknown")</f>
        <v>0</v>
      </c>
      <c r="Z112" s="96">
        <f>IFERROR(VLOOKUP(Table1[[#This Row],[RespondentID]],'All Data'!$A:$CW,97,FALSE),"unknown")</f>
        <v>0</v>
      </c>
      <c r="AA112" s="96">
        <f>IFERROR(VLOOKUP(Table1[[#This Row],[RespondentID]],'All Data'!$A:$CW,98,FALSE),"unknown")</f>
        <v>0</v>
      </c>
      <c r="AB112" s="174">
        <f>IFERROR(VLOOKUP(Table1[[#This Row],[RespondentID]],'All Data'!$A:$CW,99,FALSE),"unknown")</f>
        <v>0</v>
      </c>
    </row>
    <row r="113" spans="1:28">
      <c r="A113">
        <v>114403908660</v>
      </c>
      <c r="B113" t="s">
        <v>64</v>
      </c>
      <c r="F113" t="s">
        <v>68</v>
      </c>
      <c r="H113" t="s">
        <v>70</v>
      </c>
      <c r="P113" s="96" t="str">
        <f>IFERROR(VLOOKUP(Table1[[#This Row],[RespondentID]],'All Data'!$A:$CO,87,FALSE),"unknown")</f>
        <v>Woman</v>
      </c>
      <c r="Q113" s="96" t="str">
        <f>IFERROR(VLOOKUP(Table1[[#This Row],[RespondentID]],'All Data'!$A:$CO,88,FALSE),"unknown")</f>
        <v>65+ years</v>
      </c>
      <c r="R113" s="96" t="str">
        <f>IFERROR(VLOOKUP(Table1[[#This Row],[RespondentID]],'All Data'!$A:$CO,89,FALSE),"unknown")</f>
        <v>Suffolk</v>
      </c>
      <c r="S113" s="96" t="str">
        <f>IFERROR(VLOOKUP(Table1[[#This Row],[RespondentID]],'All Data'!$A:$CO,90,FALSE),"unknown")</f>
        <v>Islip, 11751</v>
      </c>
      <c r="T113" s="96" t="str">
        <f>IFERROR(VLOOKUP(Table1[[#This Row],[RespondentID]],'All Data'!$A:$CO,91,FALSE),"unknown")</f>
        <v>White</v>
      </c>
      <c r="U113" s="96" t="str">
        <f>IFERROR(VLOOKUP(Table1[[#This Row],[RespondentID]],'All Data'!$A:$CO,92,FALSE),"unknown")</f>
        <v>Not Hispanic or Latino</v>
      </c>
      <c r="V113" s="96" t="str">
        <f>IFERROR(VLOOKUP(Table1[[#This Row],[RespondentID]],'All Data'!$A:$CO,93,FALSE),"unknown")</f>
        <v>English</v>
      </c>
      <c r="W113" s="96" t="str">
        <f>IFERROR(VLOOKUP(Table1[[#This Row],[RespondentID]],'All Data'!$A:$CW,94,FALSE),"unknown")</f>
        <v>Over $125,000</v>
      </c>
      <c r="X113" s="96" t="str">
        <f>IFERROR(VLOOKUP(Table1[[#This Row],[RespondentID]],'All Data'!$A:$CW,95,FALSE),"unknown")</f>
        <v>College graduate</v>
      </c>
      <c r="Y113" s="96" t="str">
        <f>IFERROR(VLOOKUP(Table1[[#This Row],[RespondentID]],'All Data'!$A:$CW,96,FALSE),"unknown")</f>
        <v>Retired</v>
      </c>
      <c r="Z113" s="96" t="str">
        <f>IFERROR(VLOOKUP(Table1[[#This Row],[RespondentID]],'All Data'!$A:$CW,97,FALSE),"unknown")</f>
        <v>Yes</v>
      </c>
      <c r="AA113" s="96" t="str">
        <f>IFERROR(VLOOKUP(Table1[[#This Row],[RespondentID]],'All Data'!$A:$CW,98,FALSE),"unknown")</f>
        <v>Medicare, Private/Commercial</v>
      </c>
      <c r="AB113" s="174" t="str">
        <f>IFERROR(VLOOKUP(Table1[[#This Row],[RespondentID]],'All Data'!$A:$CW,99,FALSE),"unknown")</f>
        <v>Yes</v>
      </c>
    </row>
    <row r="114" spans="1:28">
      <c r="A114">
        <v>114403790789</v>
      </c>
      <c r="B114" t="s">
        <v>64</v>
      </c>
      <c r="K114" t="s">
        <v>73</v>
      </c>
      <c r="M114" t="s">
        <v>75</v>
      </c>
      <c r="P114" s="96" t="str">
        <f>IFERROR(VLOOKUP(Table1[[#This Row],[RespondentID]],'All Data'!$A:$CO,87,FALSE),"unknown")</f>
        <v>Man</v>
      </c>
      <c r="Q114" s="96" t="str">
        <f>IFERROR(VLOOKUP(Table1[[#This Row],[RespondentID]],'All Data'!$A:$CO,88,FALSE),"unknown")</f>
        <v>65+ years</v>
      </c>
      <c r="R114" s="96" t="str">
        <f>IFERROR(VLOOKUP(Table1[[#This Row],[RespondentID]],'All Data'!$A:$CO,89,FALSE),"unknown")</f>
        <v>Suffolk</v>
      </c>
      <c r="S114" s="96" t="str">
        <f>IFERROR(VLOOKUP(Table1[[#This Row],[RespondentID]],'All Data'!$A:$CO,90,FALSE),"unknown")</f>
        <v>Islip, 11751</v>
      </c>
      <c r="T114" s="96" t="str">
        <f>IFERROR(VLOOKUP(Table1[[#This Row],[RespondentID]],'All Data'!$A:$CO,91,FALSE),"unknown")</f>
        <v>White</v>
      </c>
      <c r="U114" s="96" t="str">
        <f>IFERROR(VLOOKUP(Table1[[#This Row],[RespondentID]],'All Data'!$A:$CO,92,FALSE),"unknown")</f>
        <v>Not Hispanic or Latino</v>
      </c>
      <c r="V114" s="96" t="str">
        <f>IFERROR(VLOOKUP(Table1[[#This Row],[RespondentID]],'All Data'!$A:$CO,93,FALSE),"unknown")</f>
        <v>English</v>
      </c>
      <c r="W114" s="96" t="str">
        <f>IFERROR(VLOOKUP(Table1[[#This Row],[RespondentID]],'All Data'!$A:$CW,94,FALSE),"unknown")</f>
        <v>$50,000 to $74,999</v>
      </c>
      <c r="X114" s="96" t="str">
        <f>IFERROR(VLOOKUP(Table1[[#This Row],[RespondentID]],'All Data'!$A:$CW,95,FALSE),"unknown")</f>
        <v>Some college</v>
      </c>
      <c r="Y114" s="96" t="str">
        <f>IFERROR(VLOOKUP(Table1[[#This Row],[RespondentID]],'All Data'!$A:$CW,96,FALSE),"unknown")</f>
        <v>Retired</v>
      </c>
      <c r="Z114" s="96" t="str">
        <f>IFERROR(VLOOKUP(Table1[[#This Row],[RespondentID]],'All Data'!$A:$CW,97,FALSE),"unknown")</f>
        <v>Yes</v>
      </c>
      <c r="AA114" s="96" t="str">
        <f>IFERROR(VLOOKUP(Table1[[#This Row],[RespondentID]],'All Data'!$A:$CW,98,FALSE),"unknown")</f>
        <v>Medicare</v>
      </c>
      <c r="AB114" s="174" t="str">
        <f>IFERROR(VLOOKUP(Table1[[#This Row],[RespondentID]],'All Data'!$A:$CW,99,FALSE),"unknown")</f>
        <v>Yes</v>
      </c>
    </row>
    <row r="115" spans="1:28">
      <c r="A115">
        <v>114402849911</v>
      </c>
      <c r="B115" t="s">
        <v>64</v>
      </c>
      <c r="F115" t="s">
        <v>68</v>
      </c>
      <c r="P115" s="96" t="str">
        <f>IFERROR(VLOOKUP(Table1[[#This Row],[RespondentID]],'All Data'!$A:$CO,87,FALSE),"unknown")</f>
        <v>Man</v>
      </c>
      <c r="Q115" s="96" t="str">
        <f>IFERROR(VLOOKUP(Table1[[#This Row],[RespondentID]],'All Data'!$A:$CO,88,FALSE),"unknown")</f>
        <v>35-44 years</v>
      </c>
      <c r="R115" s="96" t="str">
        <f>IFERROR(VLOOKUP(Table1[[#This Row],[RespondentID]],'All Data'!$A:$CO,89,FALSE),"unknown")</f>
        <v>Suffolk</v>
      </c>
      <c r="S115" s="96" t="str">
        <f>IFERROR(VLOOKUP(Table1[[#This Row],[RespondentID]],'All Data'!$A:$CO,90,FALSE),"unknown")</f>
        <v>Nesconset, 11767</v>
      </c>
      <c r="T115" s="96" t="str">
        <f>IFERROR(VLOOKUP(Table1[[#This Row],[RespondentID]],'All Data'!$A:$CO,91,FALSE),"unknown")</f>
        <v>White</v>
      </c>
      <c r="U115" s="96" t="str">
        <f>IFERROR(VLOOKUP(Table1[[#This Row],[RespondentID]],'All Data'!$A:$CO,92,FALSE),"unknown")</f>
        <v>Not Hispanic or Latino</v>
      </c>
      <c r="V115" s="96" t="str">
        <f>IFERROR(VLOOKUP(Table1[[#This Row],[RespondentID]],'All Data'!$A:$CO,93,FALSE),"unknown")</f>
        <v>English</v>
      </c>
      <c r="W115" s="96" t="str">
        <f>IFERROR(VLOOKUP(Table1[[#This Row],[RespondentID]],'All Data'!$A:$CW,94,FALSE),"unknown")</f>
        <v>$75,000 to $125,000</v>
      </c>
      <c r="X115" s="96" t="str">
        <f>IFERROR(VLOOKUP(Table1[[#This Row],[RespondentID]],'All Data'!$A:$CW,95,FALSE),"unknown")</f>
        <v>College graduate</v>
      </c>
      <c r="Y115" s="96" t="str">
        <f>IFERROR(VLOOKUP(Table1[[#This Row],[RespondentID]],'All Data'!$A:$CW,96,FALSE),"unknown")</f>
        <v>Student</v>
      </c>
      <c r="Z115" s="96" t="str">
        <f>IFERROR(VLOOKUP(Table1[[#This Row],[RespondentID]],'All Data'!$A:$CW,97,FALSE),"unknown")</f>
        <v>Yes</v>
      </c>
      <c r="AA115" s="96" t="str">
        <f>IFERROR(VLOOKUP(Table1[[#This Row],[RespondentID]],'All Data'!$A:$CW,98,FALSE),"unknown")</f>
        <v>Private/Commercial</v>
      </c>
      <c r="AB115" s="174" t="str">
        <f>IFERROR(VLOOKUP(Table1[[#This Row],[RespondentID]],'All Data'!$A:$CW,99,FALSE),"unknown")</f>
        <v>Yes</v>
      </c>
    </row>
    <row r="116" spans="1:28">
      <c r="A116">
        <v>114402466901</v>
      </c>
      <c r="D116" t="s">
        <v>66</v>
      </c>
      <c r="E116" t="s">
        <v>67</v>
      </c>
      <c r="F116" t="s">
        <v>68</v>
      </c>
      <c r="G116" t="s">
        <v>69</v>
      </c>
      <c r="M116" t="s">
        <v>75</v>
      </c>
      <c r="P116" s="96" t="str">
        <f>IFERROR(VLOOKUP(Table1[[#This Row],[RespondentID]],'All Data'!$A:$CO,87,FALSE),"unknown")</f>
        <v>Woman</v>
      </c>
      <c r="Q116" s="96" t="str">
        <f>IFERROR(VLOOKUP(Table1[[#This Row],[RespondentID]],'All Data'!$A:$CO,88,FALSE),"unknown")</f>
        <v>65+ years</v>
      </c>
      <c r="R116" s="96" t="str">
        <f>IFERROR(VLOOKUP(Table1[[#This Row],[RespondentID]],'All Data'!$A:$CO,89,FALSE),"unknown")</f>
        <v>Suffolk</v>
      </c>
      <c r="S116" s="96" t="str">
        <f>IFERROR(VLOOKUP(Table1[[#This Row],[RespondentID]],'All Data'!$A:$CO,90,FALSE),"unknown")</f>
        <v>Ridge, 11961</v>
      </c>
      <c r="T116" s="96" t="str">
        <f>IFERROR(VLOOKUP(Table1[[#This Row],[RespondentID]],'All Data'!$A:$CO,91,FALSE),"unknown")</f>
        <v>White</v>
      </c>
      <c r="U116" s="96" t="str">
        <f>IFERROR(VLOOKUP(Table1[[#This Row],[RespondentID]],'All Data'!$A:$CO,92,FALSE),"unknown")</f>
        <v>Hispanic or Latino</v>
      </c>
      <c r="V116" s="96" t="str">
        <f>IFERROR(VLOOKUP(Table1[[#This Row],[RespondentID]],'All Data'!$A:$CO,93,FALSE),"unknown")</f>
        <v>English</v>
      </c>
      <c r="W116" s="96" t="str">
        <f>IFERROR(VLOOKUP(Table1[[#This Row],[RespondentID]],'All Data'!$A:$CW,94,FALSE),"unknown")</f>
        <v>$35,000 to $49,999</v>
      </c>
      <c r="X116" s="96" t="str">
        <f>IFERROR(VLOOKUP(Table1[[#This Row],[RespondentID]],'All Data'!$A:$CW,95,FALSE),"unknown")</f>
        <v>College graduate</v>
      </c>
      <c r="Y116" s="96" t="str">
        <f>IFERROR(VLOOKUP(Table1[[#This Row],[RespondentID]],'All Data'!$A:$CW,96,FALSE),"unknown")</f>
        <v>Retired</v>
      </c>
      <c r="Z116" s="96" t="str">
        <f>IFERROR(VLOOKUP(Table1[[#This Row],[RespondentID]],'All Data'!$A:$CW,97,FALSE),"unknown")</f>
        <v>Yes</v>
      </c>
      <c r="AA116" s="96" t="str">
        <f>IFERROR(VLOOKUP(Table1[[#This Row],[RespondentID]],'All Data'!$A:$CW,98,FALSE),"unknown")</f>
        <v>Medicare</v>
      </c>
      <c r="AB116" s="174" t="str">
        <f>IFERROR(VLOOKUP(Table1[[#This Row],[RespondentID]],'All Data'!$A:$CW,99,FALSE),"unknown")</f>
        <v>Yes</v>
      </c>
    </row>
    <row r="117" spans="1:28">
      <c r="A117">
        <v>114402398759</v>
      </c>
      <c r="B117" t="s">
        <v>64</v>
      </c>
      <c r="C117" t="s">
        <v>65</v>
      </c>
      <c r="E117" t="s">
        <v>67</v>
      </c>
      <c r="P117" s="96" t="str">
        <f>IFERROR(VLOOKUP(Table1[[#This Row],[RespondentID]],'All Data'!$A:$CO,87,FALSE),"unknown")</f>
        <v>Woman</v>
      </c>
      <c r="Q117" s="96" t="str">
        <f>IFERROR(VLOOKUP(Table1[[#This Row],[RespondentID]],'All Data'!$A:$CO,88,FALSE),"unknown")</f>
        <v>65+ years</v>
      </c>
      <c r="R117" s="96" t="str">
        <f>IFERROR(VLOOKUP(Table1[[#This Row],[RespondentID]],'All Data'!$A:$CO,89,FALSE),"unknown")</f>
        <v>Nassau</v>
      </c>
      <c r="S117" s="96" t="str">
        <f>IFERROR(VLOOKUP(Table1[[#This Row],[RespondentID]],'All Data'!$A:$CO,90,FALSE),"unknown")</f>
        <v>East Norwich, 11732</v>
      </c>
      <c r="T117" s="96" t="str">
        <f>IFERROR(VLOOKUP(Table1[[#This Row],[RespondentID]],'All Data'!$A:$CO,91,FALSE),"unknown")</f>
        <v>White</v>
      </c>
      <c r="U117" s="96" t="str">
        <f>IFERROR(VLOOKUP(Table1[[#This Row],[RespondentID]],'All Data'!$A:$CO,92,FALSE),"unknown")</f>
        <v>Not Hispanic or Latino</v>
      </c>
      <c r="V117" s="96" t="str">
        <f>IFERROR(VLOOKUP(Table1[[#This Row],[RespondentID]],'All Data'!$A:$CO,93,FALSE),"unknown")</f>
        <v>English</v>
      </c>
      <c r="W117" s="96" t="str">
        <f>IFERROR(VLOOKUP(Table1[[#This Row],[RespondentID]],'All Data'!$A:$CW,94,FALSE),"unknown")</f>
        <v>$35,000 to $49,999</v>
      </c>
      <c r="X117" s="96" t="str">
        <f>IFERROR(VLOOKUP(Table1[[#This Row],[RespondentID]],'All Data'!$A:$CW,95,FALSE),"unknown")</f>
        <v>Some college</v>
      </c>
      <c r="Y117" s="96" t="str">
        <f>IFERROR(VLOOKUP(Table1[[#This Row],[RespondentID]],'All Data'!$A:$CW,96,FALSE),"unknown")</f>
        <v>Retired</v>
      </c>
      <c r="Z117" s="96" t="str">
        <f>IFERROR(VLOOKUP(Table1[[#This Row],[RespondentID]],'All Data'!$A:$CW,97,FALSE),"unknown")</f>
        <v>Yes</v>
      </c>
      <c r="AA117" s="96" t="str">
        <f>IFERROR(VLOOKUP(Table1[[#This Row],[RespondentID]],'All Data'!$A:$CW,98,FALSE),"unknown")</f>
        <v>Medicare</v>
      </c>
      <c r="AB117" s="174" t="str">
        <f>IFERROR(VLOOKUP(Table1[[#This Row],[RespondentID]],'All Data'!$A:$CW,99,FALSE),"unknown")</f>
        <v>Yes</v>
      </c>
    </row>
    <row r="118" spans="1:28">
      <c r="A118">
        <v>114402088307</v>
      </c>
      <c r="B118" t="s">
        <v>64</v>
      </c>
      <c r="M118" t="s">
        <v>75</v>
      </c>
      <c r="P118" s="96" t="str">
        <f>IFERROR(VLOOKUP(Table1[[#This Row],[RespondentID]],'All Data'!$A:$CO,87,FALSE),"unknown")</f>
        <v>Woman</v>
      </c>
      <c r="Q118" s="96" t="str">
        <f>IFERROR(VLOOKUP(Table1[[#This Row],[RespondentID]],'All Data'!$A:$CO,88,FALSE),"unknown")</f>
        <v>65+ years</v>
      </c>
      <c r="R118" s="96" t="str">
        <f>IFERROR(VLOOKUP(Table1[[#This Row],[RespondentID]],'All Data'!$A:$CO,89,FALSE),"unknown")</f>
        <v>Suffolk</v>
      </c>
      <c r="S118" s="96" t="str">
        <f>IFERROR(VLOOKUP(Table1[[#This Row],[RespondentID]],'All Data'!$A:$CO,90,FALSE),"unknown")</f>
        <v>Brightwaters, 11718</v>
      </c>
      <c r="T118" s="96" t="str">
        <f>IFERROR(VLOOKUP(Table1[[#This Row],[RespondentID]],'All Data'!$A:$CO,91,FALSE),"unknown")</f>
        <v>White</v>
      </c>
      <c r="U118" s="96" t="str">
        <f>IFERROR(VLOOKUP(Table1[[#This Row],[RespondentID]],'All Data'!$A:$CO,92,FALSE),"unknown")</f>
        <v>Not Hispanic or Latino</v>
      </c>
      <c r="V118" s="96" t="str">
        <f>IFERROR(VLOOKUP(Table1[[#This Row],[RespondentID]],'All Data'!$A:$CO,93,FALSE),"unknown")</f>
        <v>English</v>
      </c>
      <c r="W118" s="96" t="str">
        <f>IFERROR(VLOOKUP(Table1[[#This Row],[RespondentID]],'All Data'!$A:$CW,94,FALSE),"unknown")</f>
        <v>$75,000 to $125,000</v>
      </c>
      <c r="X118" s="96" t="str">
        <f>IFERROR(VLOOKUP(Table1[[#This Row],[RespondentID]],'All Data'!$A:$CW,95,FALSE),"unknown")</f>
        <v>Some college</v>
      </c>
      <c r="Y118" s="96" t="str">
        <f>IFERROR(VLOOKUP(Table1[[#This Row],[RespondentID]],'All Data'!$A:$CW,96,FALSE),"unknown")</f>
        <v>Retired</v>
      </c>
      <c r="Z118" s="96" t="str">
        <f>IFERROR(VLOOKUP(Table1[[#This Row],[RespondentID]],'All Data'!$A:$CW,97,FALSE),"unknown")</f>
        <v>Yes</v>
      </c>
      <c r="AA118" s="96" t="str">
        <f>IFERROR(VLOOKUP(Table1[[#This Row],[RespondentID]],'All Data'!$A:$CW,98,FALSE),"unknown")</f>
        <v>Medicare, Private/Commercial</v>
      </c>
      <c r="AB118" s="174" t="str">
        <f>IFERROR(VLOOKUP(Table1[[#This Row],[RespondentID]],'All Data'!$A:$CW,99,FALSE),"unknown")</f>
        <v>Yes</v>
      </c>
    </row>
    <row r="119" spans="1:28">
      <c r="A119">
        <v>114401476090</v>
      </c>
      <c r="B119" t="s">
        <v>64</v>
      </c>
      <c r="E119" t="s">
        <v>67</v>
      </c>
      <c r="M119" t="s">
        <v>75</v>
      </c>
      <c r="P119" s="96" t="str">
        <f>IFERROR(VLOOKUP(Table1[[#This Row],[RespondentID]],'All Data'!$A:$CO,87,FALSE),"unknown")</f>
        <v>Woman</v>
      </c>
      <c r="Q119" s="96" t="str">
        <f>IFERROR(VLOOKUP(Table1[[#This Row],[RespondentID]],'All Data'!$A:$CO,88,FALSE),"unknown")</f>
        <v>65+ years</v>
      </c>
      <c r="R119" s="96" t="str">
        <f>IFERROR(VLOOKUP(Table1[[#This Row],[RespondentID]],'All Data'!$A:$CO,89,FALSE),"unknown")</f>
        <v>Suffolk</v>
      </c>
      <c r="S119" s="96">
        <f>IFERROR(VLOOKUP(Table1[[#This Row],[RespondentID]],'All Data'!$A:$CO,90,FALSE),"unknown")</f>
        <v>0</v>
      </c>
      <c r="T119" s="96">
        <f>IFERROR(VLOOKUP(Table1[[#This Row],[RespondentID]],'All Data'!$A:$CO,91,FALSE),"unknown")</f>
        <v>0</v>
      </c>
      <c r="U119" s="96">
        <f>IFERROR(VLOOKUP(Table1[[#This Row],[RespondentID]],'All Data'!$A:$CO,92,FALSE),"unknown")</f>
        <v>0</v>
      </c>
      <c r="V119" s="96">
        <f>IFERROR(VLOOKUP(Table1[[#This Row],[RespondentID]],'All Data'!$A:$CO,93,FALSE),"unknown")</f>
        <v>0</v>
      </c>
      <c r="W119" s="96">
        <f>IFERROR(VLOOKUP(Table1[[#This Row],[RespondentID]],'All Data'!$A:$CW,94,FALSE),"unknown")</f>
        <v>0</v>
      </c>
      <c r="X119" s="96">
        <f>IFERROR(VLOOKUP(Table1[[#This Row],[RespondentID]],'All Data'!$A:$CW,95,FALSE),"unknown")</f>
        <v>0</v>
      </c>
      <c r="Y119" s="96">
        <f>IFERROR(VLOOKUP(Table1[[#This Row],[RespondentID]],'All Data'!$A:$CW,96,FALSE),"unknown")</f>
        <v>0</v>
      </c>
      <c r="Z119" s="96">
        <f>IFERROR(VLOOKUP(Table1[[#This Row],[RespondentID]],'All Data'!$A:$CW,97,FALSE),"unknown")</f>
        <v>0</v>
      </c>
      <c r="AA119" s="96">
        <f>IFERROR(VLOOKUP(Table1[[#This Row],[RespondentID]],'All Data'!$A:$CW,98,FALSE),"unknown")</f>
        <v>0</v>
      </c>
      <c r="AB119" s="174">
        <f>IFERROR(VLOOKUP(Table1[[#This Row],[RespondentID]],'All Data'!$A:$CW,99,FALSE),"unknown")</f>
        <v>0</v>
      </c>
    </row>
    <row r="120" spans="1:28">
      <c r="A120">
        <v>114399803039</v>
      </c>
      <c r="B120" t="s">
        <v>64</v>
      </c>
      <c r="C120" t="s">
        <v>65</v>
      </c>
      <c r="H120" t="s">
        <v>70</v>
      </c>
      <c r="M120" t="s">
        <v>75</v>
      </c>
      <c r="P120" s="96" t="str">
        <f>IFERROR(VLOOKUP(Table1[[#This Row],[RespondentID]],'All Data'!$A:$CO,87,FALSE),"unknown")</f>
        <v>Woman</v>
      </c>
      <c r="Q120" s="96" t="str">
        <f>IFERROR(VLOOKUP(Table1[[#This Row],[RespondentID]],'All Data'!$A:$CO,88,FALSE),"unknown")</f>
        <v>65+ years</v>
      </c>
      <c r="R120" s="96" t="str">
        <f>IFERROR(VLOOKUP(Table1[[#This Row],[RespondentID]],'All Data'!$A:$CO,89,FALSE),"unknown")</f>
        <v>Nassau</v>
      </c>
      <c r="S120" s="96" t="str">
        <f>IFERROR(VLOOKUP(Table1[[#This Row],[RespondentID]],'All Data'!$A:$CO,90,FALSE),"unknown")</f>
        <v>Bethpage, 11714</v>
      </c>
      <c r="T120" s="96" t="str">
        <f>IFERROR(VLOOKUP(Table1[[#This Row],[RespondentID]],'All Data'!$A:$CO,91,FALSE),"unknown")</f>
        <v>White</v>
      </c>
      <c r="U120" s="96" t="str">
        <f>IFERROR(VLOOKUP(Table1[[#This Row],[RespondentID]],'All Data'!$A:$CO,92,FALSE),"unknown")</f>
        <v>Not Hispanic or Latino</v>
      </c>
      <c r="V120" s="96" t="str">
        <f>IFERROR(VLOOKUP(Table1[[#This Row],[RespondentID]],'All Data'!$A:$CO,93,FALSE),"unknown")</f>
        <v>English</v>
      </c>
      <c r="W120" s="96" t="str">
        <f>IFERROR(VLOOKUP(Table1[[#This Row],[RespondentID]],'All Data'!$A:$CW,94,FALSE),"unknown")</f>
        <v>$75,000 to $125,000</v>
      </c>
      <c r="X120" s="96" t="str">
        <f>IFERROR(VLOOKUP(Table1[[#This Row],[RespondentID]],'All Data'!$A:$CW,95,FALSE),"unknown")</f>
        <v>Graduate school</v>
      </c>
      <c r="Y120" s="96" t="str">
        <f>IFERROR(VLOOKUP(Table1[[#This Row],[RespondentID]],'All Data'!$A:$CW,96,FALSE),"unknown")</f>
        <v>Retired</v>
      </c>
      <c r="Z120" s="96" t="str">
        <f>IFERROR(VLOOKUP(Table1[[#This Row],[RespondentID]],'All Data'!$A:$CW,97,FALSE),"unknown")</f>
        <v>Yes</v>
      </c>
      <c r="AA120" s="96" t="str">
        <f>IFERROR(VLOOKUP(Table1[[#This Row],[RespondentID]],'All Data'!$A:$CW,98,FALSE),"unknown")</f>
        <v>Medicare, Private/Commercial</v>
      </c>
      <c r="AB120" s="174" t="str">
        <f>IFERROR(VLOOKUP(Table1[[#This Row],[RespondentID]],'All Data'!$A:$CW,99,FALSE),"unknown")</f>
        <v>Yes</v>
      </c>
    </row>
    <row r="121" spans="1:28">
      <c r="A121">
        <v>114399600906</v>
      </c>
      <c r="B121" t="s">
        <v>64</v>
      </c>
      <c r="M121" t="s">
        <v>75</v>
      </c>
      <c r="P121" s="96" t="str">
        <f>IFERROR(VLOOKUP(Table1[[#This Row],[RespondentID]],'All Data'!$A:$CO,87,FALSE),"unknown")</f>
        <v>Woman</v>
      </c>
      <c r="Q121" s="96" t="str">
        <f>IFERROR(VLOOKUP(Table1[[#This Row],[RespondentID]],'All Data'!$A:$CO,88,FALSE),"unknown")</f>
        <v>65+ years</v>
      </c>
      <c r="R121" s="96" t="str">
        <f>IFERROR(VLOOKUP(Table1[[#This Row],[RespondentID]],'All Data'!$A:$CO,89,FALSE),"unknown")</f>
        <v>Nassau</v>
      </c>
      <c r="S121" s="96" t="str">
        <f>IFERROR(VLOOKUP(Table1[[#This Row],[RespondentID]],'All Data'!$A:$CO,90,FALSE),"unknown")</f>
        <v>Freeport, 11520</v>
      </c>
      <c r="T121" s="96" t="str">
        <f>IFERROR(VLOOKUP(Table1[[#This Row],[RespondentID]],'All Data'!$A:$CO,91,FALSE),"unknown")</f>
        <v>White</v>
      </c>
      <c r="U121" s="96" t="str">
        <f>IFERROR(VLOOKUP(Table1[[#This Row],[RespondentID]],'All Data'!$A:$CO,92,FALSE),"unknown")</f>
        <v>Not Hispanic or Latino</v>
      </c>
      <c r="V121" s="96" t="str">
        <f>IFERROR(VLOOKUP(Table1[[#This Row],[RespondentID]],'All Data'!$A:$CO,93,FALSE),"unknown")</f>
        <v>English</v>
      </c>
      <c r="W121" s="96" t="str">
        <f>IFERROR(VLOOKUP(Table1[[#This Row],[RespondentID]],'All Data'!$A:$CW,94,FALSE),"unknown")</f>
        <v>$50,000 to $74,999</v>
      </c>
      <c r="X121" s="96" t="str">
        <f>IFERROR(VLOOKUP(Table1[[#This Row],[RespondentID]],'All Data'!$A:$CW,95,FALSE),"unknown")</f>
        <v>Other (please specify)</v>
      </c>
      <c r="Y121" s="96" t="str">
        <f>IFERROR(VLOOKUP(Table1[[#This Row],[RespondentID]],'All Data'!$A:$CW,96,FALSE),"unknown")</f>
        <v>Retired</v>
      </c>
      <c r="Z121" s="96" t="str">
        <f>IFERROR(VLOOKUP(Table1[[#This Row],[RespondentID]],'All Data'!$A:$CW,97,FALSE),"unknown")</f>
        <v>Yes</v>
      </c>
      <c r="AA121" s="96" t="str">
        <f>IFERROR(VLOOKUP(Table1[[#This Row],[RespondentID]],'All Data'!$A:$CW,98,FALSE),"unknown")</f>
        <v>Medicare</v>
      </c>
      <c r="AB121" s="174" t="str">
        <f>IFERROR(VLOOKUP(Table1[[#This Row],[RespondentID]],'All Data'!$A:$CW,99,FALSE),"unknown")</f>
        <v>Yes</v>
      </c>
    </row>
    <row r="122" spans="1:28">
      <c r="A122">
        <v>114399512994</v>
      </c>
      <c r="O122" t="s">
        <v>540</v>
      </c>
      <c r="P122" s="96" t="str">
        <f>IFERROR(VLOOKUP(Table1[[#This Row],[RespondentID]],'All Data'!$A:$CO,87,FALSE),"unknown")</f>
        <v>Woman</v>
      </c>
      <c r="Q122" s="96" t="str">
        <f>IFERROR(VLOOKUP(Table1[[#This Row],[RespondentID]],'All Data'!$A:$CO,88,FALSE),"unknown")</f>
        <v>55-64 years</v>
      </c>
      <c r="R122" s="96" t="str">
        <f>IFERROR(VLOOKUP(Table1[[#This Row],[RespondentID]],'All Data'!$A:$CO,89,FALSE),"unknown")</f>
        <v>Nassau</v>
      </c>
      <c r="S122" s="96" t="str">
        <f>IFERROR(VLOOKUP(Table1[[#This Row],[RespondentID]],'All Data'!$A:$CO,90,FALSE),"unknown")</f>
        <v>Farmingdale, 11735</v>
      </c>
      <c r="T122" s="96" t="str">
        <f>IFERROR(VLOOKUP(Table1[[#This Row],[RespondentID]],'All Data'!$A:$CO,91,FALSE),"unknown")</f>
        <v>White</v>
      </c>
      <c r="U122" s="96" t="str">
        <f>IFERROR(VLOOKUP(Table1[[#This Row],[RespondentID]],'All Data'!$A:$CO,92,FALSE),"unknown")</f>
        <v>Not Hispanic or Latino</v>
      </c>
      <c r="V122" s="96" t="str">
        <f>IFERROR(VLOOKUP(Table1[[#This Row],[RespondentID]],'All Data'!$A:$CO,93,FALSE),"unknown")</f>
        <v>English</v>
      </c>
      <c r="W122" s="96" t="str">
        <f>IFERROR(VLOOKUP(Table1[[#This Row],[RespondentID]],'All Data'!$A:$CW,94,FALSE),"unknown")</f>
        <v>$75,000 to $125,000</v>
      </c>
      <c r="X122" s="96" t="str">
        <f>IFERROR(VLOOKUP(Table1[[#This Row],[RespondentID]],'All Data'!$A:$CW,95,FALSE),"unknown")</f>
        <v>Graduate school</v>
      </c>
      <c r="Y122" s="96" t="str">
        <f>IFERROR(VLOOKUP(Table1[[#This Row],[RespondentID]],'All Data'!$A:$CW,96,FALSE),"unknown")</f>
        <v>Retired</v>
      </c>
      <c r="Z122" s="96" t="str">
        <f>IFERROR(VLOOKUP(Table1[[#This Row],[RespondentID]],'All Data'!$A:$CW,97,FALSE),"unknown")</f>
        <v>Yes</v>
      </c>
      <c r="AA122" s="96" t="str">
        <f>IFERROR(VLOOKUP(Table1[[#This Row],[RespondentID]],'All Data'!$A:$CW,98,FALSE),"unknown")</f>
        <v>Private/Commercial</v>
      </c>
      <c r="AB122" s="174" t="str">
        <f>IFERROR(VLOOKUP(Table1[[#This Row],[RespondentID]],'All Data'!$A:$CW,99,FALSE),"unknown")</f>
        <v>Yes</v>
      </c>
    </row>
    <row r="123" spans="1:28">
      <c r="A123">
        <v>114399409857</v>
      </c>
      <c r="B123" t="s">
        <v>64</v>
      </c>
      <c r="H123" t="s">
        <v>70</v>
      </c>
      <c r="P123" s="96" t="str">
        <f>IFERROR(VLOOKUP(Table1[[#This Row],[RespondentID]],'All Data'!$A:$CO,87,FALSE),"unknown")</f>
        <v>Woman</v>
      </c>
      <c r="Q123" s="96" t="str">
        <f>IFERROR(VLOOKUP(Table1[[#This Row],[RespondentID]],'All Data'!$A:$CO,88,FALSE),"unknown")</f>
        <v>55-64 years</v>
      </c>
      <c r="R123" s="96" t="str">
        <f>IFERROR(VLOOKUP(Table1[[#This Row],[RespondentID]],'All Data'!$A:$CO,89,FALSE),"unknown")</f>
        <v>Suffolk</v>
      </c>
      <c r="S123" s="96" t="str">
        <f>IFERROR(VLOOKUP(Table1[[#This Row],[RespondentID]],'All Data'!$A:$CO,90,FALSE),"unknown")</f>
        <v>Ronkonkoma, 11779</v>
      </c>
      <c r="T123" s="96" t="str">
        <f>IFERROR(VLOOKUP(Table1[[#This Row],[RespondentID]],'All Data'!$A:$CO,91,FALSE),"unknown")</f>
        <v>White</v>
      </c>
      <c r="U123" s="96" t="str">
        <f>IFERROR(VLOOKUP(Table1[[#This Row],[RespondentID]],'All Data'!$A:$CO,92,FALSE),"unknown")</f>
        <v>Not Hispanic or Latino</v>
      </c>
      <c r="V123" s="96" t="str">
        <f>IFERROR(VLOOKUP(Table1[[#This Row],[RespondentID]],'All Data'!$A:$CO,93,FALSE),"unknown")</f>
        <v>English</v>
      </c>
      <c r="W123" s="96" t="str">
        <f>IFERROR(VLOOKUP(Table1[[#This Row],[RespondentID]],'All Data'!$A:$CW,94,FALSE),"unknown")</f>
        <v>$75,000 to $125,000</v>
      </c>
      <c r="X123" s="96" t="str">
        <f>IFERROR(VLOOKUP(Table1[[#This Row],[RespondentID]],'All Data'!$A:$CW,95,FALSE),"unknown")</f>
        <v>Some college</v>
      </c>
      <c r="Y123" s="96" t="str">
        <f>IFERROR(VLOOKUP(Table1[[#This Row],[RespondentID]],'All Data'!$A:$CW,96,FALSE),"unknown")</f>
        <v>Retired</v>
      </c>
      <c r="Z123" s="96" t="str">
        <f>IFERROR(VLOOKUP(Table1[[#This Row],[RespondentID]],'All Data'!$A:$CW,97,FALSE),"unknown")</f>
        <v>Yes</v>
      </c>
      <c r="AA123" s="96" t="str">
        <f>IFERROR(VLOOKUP(Table1[[#This Row],[RespondentID]],'All Data'!$A:$CW,98,FALSE),"unknown")</f>
        <v>Private/Commercial</v>
      </c>
      <c r="AB123" s="174" t="str">
        <f>IFERROR(VLOOKUP(Table1[[#This Row],[RespondentID]],'All Data'!$A:$CW,99,FALSE),"unknown")</f>
        <v>Yes</v>
      </c>
    </row>
    <row r="124" spans="1:28">
      <c r="A124">
        <v>114399379446</v>
      </c>
      <c r="B124" t="s">
        <v>64</v>
      </c>
      <c r="M124" t="s">
        <v>75</v>
      </c>
      <c r="P124" s="96" t="str">
        <f>IFERROR(VLOOKUP(Table1[[#This Row],[RespondentID]],'All Data'!$A:$CO,87,FALSE),"unknown")</f>
        <v>Woman</v>
      </c>
      <c r="Q124" s="96" t="str">
        <f>IFERROR(VLOOKUP(Table1[[#This Row],[RespondentID]],'All Data'!$A:$CO,88,FALSE),"unknown")</f>
        <v>65+ years</v>
      </c>
      <c r="R124" s="96" t="str">
        <f>IFERROR(VLOOKUP(Table1[[#This Row],[RespondentID]],'All Data'!$A:$CO,89,FALSE),"unknown")</f>
        <v>Suffolk</v>
      </c>
      <c r="S124" s="96" t="str">
        <f>IFERROR(VLOOKUP(Table1[[#This Row],[RespondentID]],'All Data'!$A:$CO,90,FALSE),"unknown")</f>
        <v>West Islip, 11795</v>
      </c>
      <c r="T124" s="96" t="str">
        <f>IFERROR(VLOOKUP(Table1[[#This Row],[RespondentID]],'All Data'!$A:$CO,91,FALSE),"unknown")</f>
        <v>White</v>
      </c>
      <c r="U124" s="96" t="str">
        <f>IFERROR(VLOOKUP(Table1[[#This Row],[RespondentID]],'All Data'!$A:$CO,92,FALSE),"unknown")</f>
        <v>Not Hispanic or Latino</v>
      </c>
      <c r="V124" s="96" t="str">
        <f>IFERROR(VLOOKUP(Table1[[#This Row],[RespondentID]],'All Data'!$A:$CO,93,FALSE),"unknown")</f>
        <v>English</v>
      </c>
      <c r="W124" s="96" t="str">
        <f>IFERROR(VLOOKUP(Table1[[#This Row],[RespondentID]],'All Data'!$A:$CW,94,FALSE),"unknown")</f>
        <v>$20,000 to $34,999</v>
      </c>
      <c r="X124" s="96" t="str">
        <f>IFERROR(VLOOKUP(Table1[[#This Row],[RespondentID]],'All Data'!$A:$CW,95,FALSE),"unknown")</f>
        <v>Other (please specify)</v>
      </c>
      <c r="Y124" s="96" t="str">
        <f>IFERROR(VLOOKUP(Table1[[#This Row],[RespondentID]],'All Data'!$A:$CW,96,FALSE),"unknown")</f>
        <v>Retired</v>
      </c>
      <c r="Z124" s="96" t="str">
        <f>IFERROR(VLOOKUP(Table1[[#This Row],[RespondentID]],'All Data'!$A:$CW,97,FALSE),"unknown")</f>
        <v>Yes</v>
      </c>
      <c r="AA124" s="96" t="str">
        <f>IFERROR(VLOOKUP(Table1[[#This Row],[RespondentID]],'All Data'!$A:$CW,98,FALSE),"unknown")</f>
        <v>Medicare</v>
      </c>
      <c r="AB124" s="174" t="str">
        <f>IFERROR(VLOOKUP(Table1[[#This Row],[RespondentID]],'All Data'!$A:$CW,99,FALSE),"unknown")</f>
        <v>Yes</v>
      </c>
    </row>
    <row r="125" spans="1:28">
      <c r="A125">
        <v>114398809743</v>
      </c>
      <c r="B125" t="s">
        <v>64</v>
      </c>
      <c r="D125" t="s">
        <v>66</v>
      </c>
      <c r="K125" t="s">
        <v>73</v>
      </c>
      <c r="M125" t="s">
        <v>75</v>
      </c>
      <c r="P125" s="96" t="str">
        <f>IFERROR(VLOOKUP(Table1[[#This Row],[RespondentID]],'All Data'!$A:$CO,87,FALSE),"unknown")</f>
        <v>Woman</v>
      </c>
      <c r="Q125" s="96" t="str">
        <f>IFERROR(VLOOKUP(Table1[[#This Row],[RespondentID]],'All Data'!$A:$CO,88,FALSE),"unknown")</f>
        <v>45-54 years</v>
      </c>
      <c r="R125" s="96" t="str">
        <f>IFERROR(VLOOKUP(Table1[[#This Row],[RespondentID]],'All Data'!$A:$CO,89,FALSE),"unknown")</f>
        <v>Suffolk</v>
      </c>
      <c r="S125" s="96" t="str">
        <f>IFERROR(VLOOKUP(Table1[[#This Row],[RespondentID]],'All Data'!$A:$CO,90,FALSE),"unknown")</f>
        <v>Lindenhurst, 11757</v>
      </c>
      <c r="T125" s="96" t="str">
        <f>IFERROR(VLOOKUP(Table1[[#This Row],[RespondentID]],'All Data'!$A:$CO,91,FALSE),"unknown")</f>
        <v>White</v>
      </c>
      <c r="U125" s="96" t="str">
        <f>IFERROR(VLOOKUP(Table1[[#This Row],[RespondentID]],'All Data'!$A:$CO,92,FALSE),"unknown")</f>
        <v>Not Hispanic or Latino</v>
      </c>
      <c r="V125" s="96" t="str">
        <f>IFERROR(VLOOKUP(Table1[[#This Row],[RespondentID]],'All Data'!$A:$CO,93,FALSE),"unknown")</f>
        <v>English</v>
      </c>
      <c r="W125" s="96" t="str">
        <f>IFERROR(VLOOKUP(Table1[[#This Row],[RespondentID]],'All Data'!$A:$CW,94,FALSE),"unknown")</f>
        <v>$75,000 to $125,000</v>
      </c>
      <c r="X125" s="96" t="str">
        <f>IFERROR(VLOOKUP(Table1[[#This Row],[RespondentID]],'All Data'!$A:$CW,95,FALSE),"unknown")</f>
        <v>Other (please specify)</v>
      </c>
      <c r="Y125" s="96" t="str">
        <f>IFERROR(VLOOKUP(Table1[[#This Row],[RespondentID]],'All Data'!$A:$CW,96,FALSE),"unknown")</f>
        <v>Employed for wages</v>
      </c>
      <c r="Z125" s="96" t="str">
        <f>IFERROR(VLOOKUP(Table1[[#This Row],[RespondentID]],'All Data'!$A:$CW,97,FALSE),"unknown")</f>
        <v>Yes</v>
      </c>
      <c r="AA125" s="96" t="str">
        <f>IFERROR(VLOOKUP(Table1[[#This Row],[RespondentID]],'All Data'!$A:$CW,98,FALSE),"unknown")</f>
        <v>Private/Commercial</v>
      </c>
      <c r="AB125" s="174" t="str">
        <f>IFERROR(VLOOKUP(Table1[[#This Row],[RespondentID]],'All Data'!$A:$CW,99,FALSE),"unknown")</f>
        <v>Yes</v>
      </c>
    </row>
    <row r="126" spans="1:28">
      <c r="A126">
        <v>114398749278</v>
      </c>
      <c r="P126" s="96">
        <f>IFERROR(VLOOKUP(Table1[[#This Row],[RespondentID]],'All Data'!$A:$CO,87,FALSE),"unknown")</f>
        <v>0</v>
      </c>
      <c r="Q126" s="96" t="str">
        <f>IFERROR(VLOOKUP(Table1[[#This Row],[RespondentID]],'All Data'!$A:$CO,88,FALSE),"unknown")</f>
        <v>65+ years</v>
      </c>
      <c r="R126" s="96">
        <f>IFERROR(VLOOKUP(Table1[[#This Row],[RespondentID]],'All Data'!$A:$CO,89,FALSE),"unknown")</f>
        <v>0</v>
      </c>
      <c r="S126" s="96">
        <f>IFERROR(VLOOKUP(Table1[[#This Row],[RespondentID]],'All Data'!$A:$CO,90,FALSE),"unknown")</f>
        <v>0</v>
      </c>
      <c r="T126" s="96">
        <f>IFERROR(VLOOKUP(Table1[[#This Row],[RespondentID]],'All Data'!$A:$CO,91,FALSE),"unknown")</f>
        <v>0</v>
      </c>
      <c r="U126" s="96">
        <f>IFERROR(VLOOKUP(Table1[[#This Row],[RespondentID]],'All Data'!$A:$CO,92,FALSE),"unknown")</f>
        <v>0</v>
      </c>
      <c r="V126" s="96">
        <f>IFERROR(VLOOKUP(Table1[[#This Row],[RespondentID]],'All Data'!$A:$CO,93,FALSE),"unknown")</f>
        <v>0</v>
      </c>
      <c r="W126" s="96">
        <f>IFERROR(VLOOKUP(Table1[[#This Row],[RespondentID]],'All Data'!$A:$CW,94,FALSE),"unknown")</f>
        <v>0</v>
      </c>
      <c r="X126" s="96">
        <f>IFERROR(VLOOKUP(Table1[[#This Row],[RespondentID]],'All Data'!$A:$CW,95,FALSE),"unknown")</f>
        <v>0</v>
      </c>
      <c r="Y126" s="96">
        <f>IFERROR(VLOOKUP(Table1[[#This Row],[RespondentID]],'All Data'!$A:$CW,96,FALSE),"unknown")</f>
        <v>0</v>
      </c>
      <c r="Z126" s="96">
        <f>IFERROR(VLOOKUP(Table1[[#This Row],[RespondentID]],'All Data'!$A:$CW,97,FALSE),"unknown")</f>
        <v>0</v>
      </c>
      <c r="AA126" s="96">
        <f>IFERROR(VLOOKUP(Table1[[#This Row],[RespondentID]],'All Data'!$A:$CW,98,FALSE),"unknown")</f>
        <v>0</v>
      </c>
      <c r="AB126" s="174">
        <f>IFERROR(VLOOKUP(Table1[[#This Row],[RespondentID]],'All Data'!$A:$CW,99,FALSE),"unknown")</f>
        <v>0</v>
      </c>
    </row>
    <row r="127" spans="1:28">
      <c r="A127">
        <v>114397280261</v>
      </c>
      <c r="B127" t="s">
        <v>64</v>
      </c>
      <c r="M127" t="s">
        <v>75</v>
      </c>
      <c r="P127" s="96" t="str">
        <f>IFERROR(VLOOKUP(Table1[[#This Row],[RespondentID]],'All Data'!$A:$CO,87,FALSE),"unknown")</f>
        <v>Woman</v>
      </c>
      <c r="Q127" s="96" t="str">
        <f>IFERROR(VLOOKUP(Table1[[#This Row],[RespondentID]],'All Data'!$A:$CO,88,FALSE),"unknown")</f>
        <v>55-64 years</v>
      </c>
      <c r="R127" s="96" t="str">
        <f>IFERROR(VLOOKUP(Table1[[#This Row],[RespondentID]],'All Data'!$A:$CO,89,FALSE),"unknown")</f>
        <v>Suffolk</v>
      </c>
      <c r="S127" s="96" t="str">
        <f>IFERROR(VLOOKUP(Table1[[#This Row],[RespondentID]],'All Data'!$A:$CO,90,FALSE),"unknown")</f>
        <v>Babylon, 11702</v>
      </c>
      <c r="T127" s="96" t="str">
        <f>IFERROR(VLOOKUP(Table1[[#This Row],[RespondentID]],'All Data'!$A:$CO,91,FALSE),"unknown")</f>
        <v>White</v>
      </c>
      <c r="U127" s="96" t="str">
        <f>IFERROR(VLOOKUP(Table1[[#This Row],[RespondentID]],'All Data'!$A:$CO,92,FALSE),"unknown")</f>
        <v>Not Hispanic or Latino</v>
      </c>
      <c r="V127" s="96" t="str">
        <f>IFERROR(VLOOKUP(Table1[[#This Row],[RespondentID]],'All Data'!$A:$CO,93,FALSE),"unknown")</f>
        <v>English</v>
      </c>
      <c r="W127" s="96" t="str">
        <f>IFERROR(VLOOKUP(Table1[[#This Row],[RespondentID]],'All Data'!$A:$CW,94,FALSE),"unknown")</f>
        <v>Over $125,000</v>
      </c>
      <c r="X127" s="96" t="str">
        <f>IFERROR(VLOOKUP(Table1[[#This Row],[RespondentID]],'All Data'!$A:$CW,95,FALSE),"unknown")</f>
        <v>Graduate school</v>
      </c>
      <c r="Y127" s="96" t="str">
        <f>IFERROR(VLOOKUP(Table1[[#This Row],[RespondentID]],'All Data'!$A:$CW,96,FALSE),"unknown")</f>
        <v>Employed for wages</v>
      </c>
      <c r="Z127" s="96" t="str">
        <f>IFERROR(VLOOKUP(Table1[[#This Row],[RespondentID]],'All Data'!$A:$CW,97,FALSE),"unknown")</f>
        <v>Yes</v>
      </c>
      <c r="AA127" s="96" t="str">
        <f>IFERROR(VLOOKUP(Table1[[#This Row],[RespondentID]],'All Data'!$A:$CW,98,FALSE),"unknown")</f>
        <v>Private/Commercial</v>
      </c>
      <c r="AB127" s="174" t="str">
        <f>IFERROR(VLOOKUP(Table1[[#This Row],[RespondentID]],'All Data'!$A:$CW,99,FALSE),"unknown")</f>
        <v>Yes</v>
      </c>
    </row>
    <row r="128" spans="1:28">
      <c r="A128">
        <v>114396566808</v>
      </c>
      <c r="B128" t="s">
        <v>64</v>
      </c>
      <c r="F128" t="s">
        <v>68</v>
      </c>
      <c r="M128" t="s">
        <v>75</v>
      </c>
      <c r="P128" s="96" t="str">
        <f>IFERROR(VLOOKUP(Table1[[#This Row],[RespondentID]],'All Data'!$A:$CO,87,FALSE),"unknown")</f>
        <v>Woman</v>
      </c>
      <c r="Q128" s="96" t="str">
        <f>IFERROR(VLOOKUP(Table1[[#This Row],[RespondentID]],'All Data'!$A:$CO,88,FALSE),"unknown")</f>
        <v>65+ years</v>
      </c>
      <c r="R128" s="96" t="str">
        <f>IFERROR(VLOOKUP(Table1[[#This Row],[RespondentID]],'All Data'!$A:$CO,89,FALSE),"unknown")</f>
        <v>Suffolk</v>
      </c>
      <c r="S128" s="96" t="str">
        <f>IFERROR(VLOOKUP(Table1[[#This Row],[RespondentID]],'All Data'!$A:$CO,90,FALSE),"unknown")</f>
        <v>Smithtown, 11787</v>
      </c>
      <c r="T128" s="96" t="str">
        <f>IFERROR(VLOOKUP(Table1[[#This Row],[RespondentID]],'All Data'!$A:$CO,91,FALSE),"unknown")</f>
        <v>Black or African American</v>
      </c>
      <c r="U128" s="96" t="str">
        <f>IFERROR(VLOOKUP(Table1[[#This Row],[RespondentID]],'All Data'!$A:$CO,92,FALSE),"unknown")</f>
        <v>Not Hispanic or Latino</v>
      </c>
      <c r="V128" s="96" t="str">
        <f>IFERROR(VLOOKUP(Table1[[#This Row],[RespondentID]],'All Data'!$A:$CO,93,FALSE),"unknown")</f>
        <v>English</v>
      </c>
      <c r="W128" s="96" t="str">
        <f>IFERROR(VLOOKUP(Table1[[#This Row],[RespondentID]],'All Data'!$A:$CW,94,FALSE),"unknown")</f>
        <v>$20,000 to $34,999</v>
      </c>
      <c r="X128" s="96" t="str">
        <f>IFERROR(VLOOKUP(Table1[[#This Row],[RespondentID]],'All Data'!$A:$CW,95,FALSE),"unknown")</f>
        <v>Graduate school</v>
      </c>
      <c r="Y128" s="96" t="str">
        <f>IFERROR(VLOOKUP(Table1[[#This Row],[RespondentID]],'All Data'!$A:$CW,96,FALSE),"unknown")</f>
        <v>Retired</v>
      </c>
      <c r="Z128" s="96" t="str">
        <f>IFERROR(VLOOKUP(Table1[[#This Row],[RespondentID]],'All Data'!$A:$CW,97,FALSE),"unknown")</f>
        <v>Yes</v>
      </c>
      <c r="AA128" s="96" t="str">
        <f>IFERROR(VLOOKUP(Table1[[#This Row],[RespondentID]],'All Data'!$A:$CW,98,FALSE),"unknown")</f>
        <v>Medicare</v>
      </c>
      <c r="AB128" s="174" t="str">
        <f>IFERROR(VLOOKUP(Table1[[#This Row],[RespondentID]],'All Data'!$A:$CW,99,FALSE),"unknown")</f>
        <v>Yes</v>
      </c>
    </row>
    <row r="129" spans="1:28">
      <c r="A129">
        <v>114393541678</v>
      </c>
      <c r="B129" t="s">
        <v>64</v>
      </c>
      <c r="M129" t="s">
        <v>75</v>
      </c>
      <c r="P129" s="96" t="str">
        <f>IFERROR(VLOOKUP(Table1[[#This Row],[RespondentID]],'All Data'!$A:$CO,87,FALSE),"unknown")</f>
        <v>Woman</v>
      </c>
      <c r="Q129" s="96" t="str">
        <f>IFERROR(VLOOKUP(Table1[[#This Row],[RespondentID]],'All Data'!$A:$CO,88,FALSE),"unknown")</f>
        <v>45-54 years</v>
      </c>
      <c r="R129" s="96" t="str">
        <f>IFERROR(VLOOKUP(Table1[[#This Row],[RespondentID]],'All Data'!$A:$CO,89,FALSE),"unknown")</f>
        <v>Nassau</v>
      </c>
      <c r="S129" s="96" t="str">
        <f>IFERROR(VLOOKUP(Table1[[#This Row],[RespondentID]],'All Data'!$A:$CO,90,FALSE),"unknown")</f>
        <v>Seaford, 11783</v>
      </c>
      <c r="T129" s="96" t="str">
        <f>IFERROR(VLOOKUP(Table1[[#This Row],[RespondentID]],'All Data'!$A:$CO,91,FALSE),"unknown")</f>
        <v>Two or more races</v>
      </c>
      <c r="U129" s="96" t="str">
        <f>IFERROR(VLOOKUP(Table1[[#This Row],[RespondentID]],'All Data'!$A:$CO,92,FALSE),"unknown")</f>
        <v>Not Hispanic or Latino</v>
      </c>
      <c r="V129" s="96" t="str">
        <f>IFERROR(VLOOKUP(Table1[[#This Row],[RespondentID]],'All Data'!$A:$CO,93,FALSE),"unknown")</f>
        <v>English</v>
      </c>
      <c r="W129" s="96" t="str">
        <f>IFERROR(VLOOKUP(Table1[[#This Row],[RespondentID]],'All Data'!$A:$CW,94,FALSE),"unknown")</f>
        <v>Over $125,000</v>
      </c>
      <c r="X129" s="96" t="str">
        <f>IFERROR(VLOOKUP(Table1[[#This Row],[RespondentID]],'All Data'!$A:$CW,95,FALSE),"unknown")</f>
        <v>Some college</v>
      </c>
      <c r="Y129" s="96" t="str">
        <f>IFERROR(VLOOKUP(Table1[[#This Row],[RespondentID]],'All Data'!$A:$CW,96,FALSE),"unknown")</f>
        <v>Employed for wages</v>
      </c>
      <c r="Z129" s="96" t="str">
        <f>IFERROR(VLOOKUP(Table1[[#This Row],[RespondentID]],'All Data'!$A:$CW,97,FALSE),"unknown")</f>
        <v>Yes</v>
      </c>
      <c r="AA129" s="96" t="str">
        <f>IFERROR(VLOOKUP(Table1[[#This Row],[RespondentID]],'All Data'!$A:$CW,98,FALSE),"unknown")</f>
        <v>Private/Commercial</v>
      </c>
      <c r="AB129" s="174" t="str">
        <f>IFERROR(VLOOKUP(Table1[[#This Row],[RespondentID]],'All Data'!$A:$CW,99,FALSE),"unknown")</f>
        <v>Yes</v>
      </c>
    </row>
    <row r="130" spans="1:28">
      <c r="A130">
        <v>114388492618</v>
      </c>
      <c r="B130" t="s">
        <v>64</v>
      </c>
      <c r="C130" t="s">
        <v>65</v>
      </c>
      <c r="E130" t="s">
        <v>67</v>
      </c>
      <c r="M130" t="s">
        <v>75</v>
      </c>
      <c r="N130" t="s">
        <v>76</v>
      </c>
      <c r="P130" s="96" t="str">
        <f>IFERROR(VLOOKUP(Table1[[#This Row],[RespondentID]],'All Data'!$A:$CO,87,FALSE),"unknown")</f>
        <v>Woman</v>
      </c>
      <c r="Q130" s="96" t="str">
        <f>IFERROR(VLOOKUP(Table1[[#This Row],[RespondentID]],'All Data'!$A:$CO,88,FALSE),"unknown")</f>
        <v>35-44 years</v>
      </c>
      <c r="R130" s="96" t="str">
        <f>IFERROR(VLOOKUP(Table1[[#This Row],[RespondentID]],'All Data'!$A:$CO,89,FALSE),"unknown")</f>
        <v>Nassau</v>
      </c>
      <c r="S130" s="96" t="str">
        <f>IFERROR(VLOOKUP(Table1[[#This Row],[RespondentID]],'All Data'!$A:$CO,90,FALSE),"unknown")</f>
        <v>Oyster Bay, 11771</v>
      </c>
      <c r="T130" s="96" t="str">
        <f>IFERROR(VLOOKUP(Table1[[#This Row],[RespondentID]],'All Data'!$A:$CO,91,FALSE),"unknown")</f>
        <v>White</v>
      </c>
      <c r="U130" s="96" t="str">
        <f>IFERROR(VLOOKUP(Table1[[#This Row],[RespondentID]],'All Data'!$A:$CO,92,FALSE),"unknown")</f>
        <v>Not Hispanic or Latino</v>
      </c>
      <c r="V130" s="96" t="str">
        <f>IFERROR(VLOOKUP(Table1[[#This Row],[RespondentID]],'All Data'!$A:$CO,93,FALSE),"unknown")</f>
        <v>English</v>
      </c>
      <c r="W130" s="96" t="str">
        <f>IFERROR(VLOOKUP(Table1[[#This Row],[RespondentID]],'All Data'!$A:$CW,94,FALSE),"unknown")</f>
        <v>Over $125,000</v>
      </c>
      <c r="X130" s="96" t="str">
        <f>IFERROR(VLOOKUP(Table1[[#This Row],[RespondentID]],'All Data'!$A:$CW,95,FALSE),"unknown")</f>
        <v>Doctorate</v>
      </c>
      <c r="Y130" s="96" t="str">
        <f>IFERROR(VLOOKUP(Table1[[#This Row],[RespondentID]],'All Data'!$A:$CW,96,FALSE),"unknown")</f>
        <v>Employed for wages</v>
      </c>
      <c r="Z130" s="96" t="str">
        <f>IFERROR(VLOOKUP(Table1[[#This Row],[RespondentID]],'All Data'!$A:$CW,97,FALSE),"unknown")</f>
        <v>Yes</v>
      </c>
      <c r="AA130" s="96" t="str">
        <f>IFERROR(VLOOKUP(Table1[[#This Row],[RespondentID]],'All Data'!$A:$CW,98,FALSE),"unknown")</f>
        <v>Private/Commercial</v>
      </c>
      <c r="AB130" s="174" t="str">
        <f>IFERROR(VLOOKUP(Table1[[#This Row],[RespondentID]],'All Data'!$A:$CW,99,FALSE),"unknown")</f>
        <v>Yes</v>
      </c>
    </row>
    <row r="131" spans="1:28">
      <c r="A131">
        <v>114388456284</v>
      </c>
      <c r="B131" t="s">
        <v>64</v>
      </c>
      <c r="P131" s="96" t="str">
        <f>IFERROR(VLOOKUP(Table1[[#This Row],[RespondentID]],'All Data'!$A:$CO,87,FALSE),"unknown")</f>
        <v>Woman</v>
      </c>
      <c r="Q131" s="96" t="str">
        <f>IFERROR(VLOOKUP(Table1[[#This Row],[RespondentID]],'All Data'!$A:$CO,88,FALSE),"unknown")</f>
        <v>65+ years</v>
      </c>
      <c r="R131" s="96" t="str">
        <f>IFERROR(VLOOKUP(Table1[[#This Row],[RespondentID]],'All Data'!$A:$CO,89,FALSE),"unknown")</f>
        <v>Nassau</v>
      </c>
      <c r="S131" s="96" t="str">
        <f>IFERROR(VLOOKUP(Table1[[#This Row],[RespondentID]],'All Data'!$A:$CO,90,FALSE),"unknown")</f>
        <v>Rockville Centre, 11570</v>
      </c>
      <c r="T131" s="96" t="str">
        <f>IFERROR(VLOOKUP(Table1[[#This Row],[RespondentID]],'All Data'!$A:$CO,91,FALSE),"unknown")</f>
        <v>White</v>
      </c>
      <c r="U131" s="96" t="str">
        <f>IFERROR(VLOOKUP(Table1[[#This Row],[RespondentID]],'All Data'!$A:$CO,92,FALSE),"unknown")</f>
        <v>Not Hispanic or Latino</v>
      </c>
      <c r="V131" s="96" t="str">
        <f>IFERROR(VLOOKUP(Table1[[#This Row],[RespondentID]],'All Data'!$A:$CO,93,FALSE),"unknown")</f>
        <v>English</v>
      </c>
      <c r="W131" s="96" t="str">
        <f>IFERROR(VLOOKUP(Table1[[#This Row],[RespondentID]],'All Data'!$A:$CW,94,FALSE),"unknown")</f>
        <v>$75,000 to $125,000</v>
      </c>
      <c r="X131" s="96" t="str">
        <f>IFERROR(VLOOKUP(Table1[[#This Row],[RespondentID]],'All Data'!$A:$CW,95,FALSE),"unknown")</f>
        <v>Graduate school</v>
      </c>
      <c r="Y131" s="96" t="str">
        <f>IFERROR(VLOOKUP(Table1[[#This Row],[RespondentID]],'All Data'!$A:$CW,96,FALSE),"unknown")</f>
        <v>Retired</v>
      </c>
      <c r="Z131" s="96" t="str">
        <f>IFERROR(VLOOKUP(Table1[[#This Row],[RespondentID]],'All Data'!$A:$CW,97,FALSE),"unknown")</f>
        <v>Yes</v>
      </c>
      <c r="AA131" s="96" t="str">
        <f>IFERROR(VLOOKUP(Table1[[#This Row],[RespondentID]],'All Data'!$A:$CW,98,FALSE),"unknown")</f>
        <v>Medicare</v>
      </c>
      <c r="AB131" s="174" t="str">
        <f>IFERROR(VLOOKUP(Table1[[#This Row],[RespondentID]],'All Data'!$A:$CW,99,FALSE),"unknown")</f>
        <v>Yes</v>
      </c>
    </row>
    <row r="132" spans="1:28">
      <c r="A132">
        <v>114387948886</v>
      </c>
      <c r="B132" t="s">
        <v>64</v>
      </c>
      <c r="C132" t="s">
        <v>65</v>
      </c>
      <c r="D132" t="s">
        <v>66</v>
      </c>
      <c r="E132" t="s">
        <v>67</v>
      </c>
      <c r="H132" t="s">
        <v>70</v>
      </c>
      <c r="K132" t="s">
        <v>73</v>
      </c>
      <c r="M132" t="s">
        <v>75</v>
      </c>
      <c r="P132" s="96" t="str">
        <f>IFERROR(VLOOKUP(Table1[[#This Row],[RespondentID]],'All Data'!$A:$CO,87,FALSE),"unknown")</f>
        <v>Woman</v>
      </c>
      <c r="Q132" s="96" t="str">
        <f>IFERROR(VLOOKUP(Table1[[#This Row],[RespondentID]],'All Data'!$A:$CO,88,FALSE),"unknown")</f>
        <v>18-24 years</v>
      </c>
      <c r="R132" s="96" t="str">
        <f>IFERROR(VLOOKUP(Table1[[#This Row],[RespondentID]],'All Data'!$A:$CO,89,FALSE),"unknown")</f>
        <v>Suffolk</v>
      </c>
      <c r="S132" s="96" t="str">
        <f>IFERROR(VLOOKUP(Table1[[#This Row],[RespondentID]],'All Data'!$A:$CO,90,FALSE),"unknown")</f>
        <v>Babylon, 11704</v>
      </c>
      <c r="T132" s="96" t="str">
        <f>IFERROR(VLOOKUP(Table1[[#This Row],[RespondentID]],'All Data'!$A:$CO,91,FALSE),"unknown")</f>
        <v>White</v>
      </c>
      <c r="U132" s="96" t="str">
        <f>IFERROR(VLOOKUP(Table1[[#This Row],[RespondentID]],'All Data'!$A:$CO,92,FALSE),"unknown")</f>
        <v>Unknown</v>
      </c>
      <c r="V132" s="96" t="str">
        <f>IFERROR(VLOOKUP(Table1[[#This Row],[RespondentID]],'All Data'!$A:$CO,93,FALSE),"unknown")</f>
        <v>English</v>
      </c>
      <c r="W132" s="96" t="str">
        <f>IFERROR(VLOOKUP(Table1[[#This Row],[RespondentID]],'All Data'!$A:$CW,94,FALSE),"unknown")</f>
        <v>$0-$19,999</v>
      </c>
      <c r="X132" s="96" t="str">
        <f>IFERROR(VLOOKUP(Table1[[#This Row],[RespondentID]],'All Data'!$A:$CW,95,FALSE),"unknown")</f>
        <v>Some college</v>
      </c>
      <c r="Y132" s="96" t="str">
        <f>IFERROR(VLOOKUP(Table1[[#This Row],[RespondentID]],'All Data'!$A:$CW,96,FALSE),"unknown")</f>
        <v>Student</v>
      </c>
      <c r="Z132" s="96" t="str">
        <f>IFERROR(VLOOKUP(Table1[[#This Row],[RespondentID]],'All Data'!$A:$CW,97,FALSE),"unknown")</f>
        <v>Yes</v>
      </c>
      <c r="AA132" s="96" t="str">
        <f>IFERROR(VLOOKUP(Table1[[#This Row],[RespondentID]],'All Data'!$A:$CW,98,FALSE),"unknown")</f>
        <v>Private/Commercial</v>
      </c>
      <c r="AB132" s="174" t="str">
        <f>IFERROR(VLOOKUP(Table1[[#This Row],[RespondentID]],'All Data'!$A:$CW,99,FALSE),"unknown")</f>
        <v>Yes</v>
      </c>
    </row>
    <row r="133" spans="1:28">
      <c r="A133">
        <v>114386616147</v>
      </c>
      <c r="B133" t="s">
        <v>64</v>
      </c>
      <c r="E133" t="s">
        <v>67</v>
      </c>
      <c r="G133" t="s">
        <v>69</v>
      </c>
      <c r="M133" t="s">
        <v>75</v>
      </c>
      <c r="P133" s="96" t="str">
        <f>IFERROR(VLOOKUP(Table1[[#This Row],[RespondentID]],'All Data'!$A:$CO,87,FALSE),"unknown")</f>
        <v>Woman</v>
      </c>
      <c r="Q133" s="96" t="str">
        <f>IFERROR(VLOOKUP(Table1[[#This Row],[RespondentID]],'All Data'!$A:$CO,88,FALSE),"unknown")</f>
        <v>25-34 years</v>
      </c>
      <c r="R133" s="96" t="str">
        <f>IFERROR(VLOOKUP(Table1[[#This Row],[RespondentID]],'All Data'!$A:$CO,89,FALSE),"unknown")</f>
        <v>Suffolk</v>
      </c>
      <c r="S133" s="96" t="str">
        <f>IFERROR(VLOOKUP(Table1[[#This Row],[RespondentID]],'All Data'!$A:$CO,90,FALSE),"unknown")</f>
        <v>North Babylon, 11703</v>
      </c>
      <c r="T133" s="96" t="str">
        <f>IFERROR(VLOOKUP(Table1[[#This Row],[RespondentID]],'All Data'!$A:$CO,91,FALSE),"unknown")</f>
        <v>White</v>
      </c>
      <c r="U133" s="96" t="str">
        <f>IFERROR(VLOOKUP(Table1[[#This Row],[RespondentID]],'All Data'!$A:$CO,92,FALSE),"unknown")</f>
        <v>Hispanic or Latino</v>
      </c>
      <c r="V133" s="96" t="str">
        <f>IFERROR(VLOOKUP(Table1[[#This Row],[RespondentID]],'All Data'!$A:$CO,93,FALSE),"unknown")</f>
        <v>English</v>
      </c>
      <c r="W133" s="96" t="str">
        <f>IFERROR(VLOOKUP(Table1[[#This Row],[RespondentID]],'All Data'!$A:$CW,94,FALSE),"unknown")</f>
        <v>$75,000 to $125,000</v>
      </c>
      <c r="X133" s="96" t="str">
        <f>IFERROR(VLOOKUP(Table1[[#This Row],[RespondentID]],'All Data'!$A:$CW,95,FALSE),"unknown")</f>
        <v>College graduate</v>
      </c>
      <c r="Y133" s="96" t="str">
        <f>IFERROR(VLOOKUP(Table1[[#This Row],[RespondentID]],'All Data'!$A:$CW,96,FALSE),"unknown")</f>
        <v>Employed for wages</v>
      </c>
      <c r="Z133" s="96" t="str">
        <f>IFERROR(VLOOKUP(Table1[[#This Row],[RespondentID]],'All Data'!$A:$CW,97,FALSE),"unknown")</f>
        <v>Yes</v>
      </c>
      <c r="AA133" s="96" t="str">
        <f>IFERROR(VLOOKUP(Table1[[#This Row],[RespondentID]],'All Data'!$A:$CW,98,FALSE),"unknown")</f>
        <v>Private/Commercial</v>
      </c>
      <c r="AB133" s="174" t="str">
        <f>IFERROR(VLOOKUP(Table1[[#This Row],[RespondentID]],'All Data'!$A:$CW,99,FALSE),"unknown")</f>
        <v>Yes</v>
      </c>
    </row>
    <row r="134" spans="1:28">
      <c r="A134">
        <v>114386152513</v>
      </c>
      <c r="B134" t="s">
        <v>64</v>
      </c>
      <c r="K134" t="s">
        <v>73</v>
      </c>
      <c r="M134" t="s">
        <v>75</v>
      </c>
      <c r="P134" s="96" t="str">
        <f>IFERROR(VLOOKUP(Table1[[#This Row],[RespondentID]],'All Data'!$A:$CO,87,FALSE),"unknown")</f>
        <v>Man</v>
      </c>
      <c r="Q134" s="96" t="str">
        <f>IFERROR(VLOOKUP(Table1[[#This Row],[RespondentID]],'All Data'!$A:$CO,88,FALSE),"unknown")</f>
        <v>65+ years</v>
      </c>
      <c r="R134" s="96" t="str">
        <f>IFERROR(VLOOKUP(Table1[[#This Row],[RespondentID]],'All Data'!$A:$CO,89,FALSE),"unknown")</f>
        <v>Suffolk</v>
      </c>
      <c r="S134" s="96" t="str">
        <f>IFERROR(VLOOKUP(Table1[[#This Row],[RespondentID]],'All Data'!$A:$CO,90,FALSE),"unknown")</f>
        <v>Northport, 11768</v>
      </c>
      <c r="T134" s="96" t="str">
        <f>IFERROR(VLOOKUP(Table1[[#This Row],[RespondentID]],'All Data'!$A:$CO,91,FALSE),"unknown")</f>
        <v>White</v>
      </c>
      <c r="U134" s="96" t="str">
        <f>IFERROR(VLOOKUP(Table1[[#This Row],[RespondentID]],'All Data'!$A:$CO,92,FALSE),"unknown")</f>
        <v>Not Hispanic or Latino</v>
      </c>
      <c r="V134" s="96" t="str">
        <f>IFERROR(VLOOKUP(Table1[[#This Row],[RespondentID]],'All Data'!$A:$CO,93,FALSE),"unknown")</f>
        <v>English</v>
      </c>
      <c r="W134" s="96" t="str">
        <f>IFERROR(VLOOKUP(Table1[[#This Row],[RespondentID]],'All Data'!$A:$CW,94,FALSE),"unknown")</f>
        <v>Over $125,000</v>
      </c>
      <c r="X134" s="96" t="str">
        <f>IFERROR(VLOOKUP(Table1[[#This Row],[RespondentID]],'All Data'!$A:$CW,95,FALSE),"unknown")</f>
        <v>Doctorate</v>
      </c>
      <c r="Y134" s="96" t="str">
        <f>IFERROR(VLOOKUP(Table1[[#This Row],[RespondentID]],'All Data'!$A:$CW,96,FALSE),"unknown")</f>
        <v>Retired</v>
      </c>
      <c r="Z134" s="96" t="str">
        <f>IFERROR(VLOOKUP(Table1[[#This Row],[RespondentID]],'All Data'!$A:$CW,97,FALSE),"unknown")</f>
        <v>Yes</v>
      </c>
      <c r="AA134" s="96" t="str">
        <f>IFERROR(VLOOKUP(Table1[[#This Row],[RespondentID]],'All Data'!$A:$CW,98,FALSE),"unknown")</f>
        <v>Medicare, Private/Commercial</v>
      </c>
      <c r="AB134" s="174" t="str">
        <f>IFERROR(VLOOKUP(Table1[[#This Row],[RespondentID]],'All Data'!$A:$CW,99,FALSE),"unknown")</f>
        <v>Yes</v>
      </c>
    </row>
    <row r="135" spans="1:28">
      <c r="A135">
        <v>114385305597</v>
      </c>
      <c r="B135" t="s">
        <v>64</v>
      </c>
      <c r="D135" t="s">
        <v>66</v>
      </c>
      <c r="E135" t="s">
        <v>67</v>
      </c>
      <c r="P135" s="96" t="str">
        <f>IFERROR(VLOOKUP(Table1[[#This Row],[RespondentID]],'All Data'!$A:$CO,87,FALSE),"unknown")</f>
        <v>Woman</v>
      </c>
      <c r="Q135" s="96" t="str">
        <f>IFERROR(VLOOKUP(Table1[[#This Row],[RespondentID]],'All Data'!$A:$CO,88,FALSE),"unknown")</f>
        <v>45-54 years</v>
      </c>
      <c r="R135" s="96" t="str">
        <f>IFERROR(VLOOKUP(Table1[[#This Row],[RespondentID]],'All Data'!$A:$CO,89,FALSE),"unknown")</f>
        <v>Suffolk</v>
      </c>
      <c r="S135" s="96" t="str">
        <f>IFERROR(VLOOKUP(Table1[[#This Row],[RespondentID]],'All Data'!$A:$CO,90,FALSE),"unknown")</f>
        <v>Calverton, 11933</v>
      </c>
      <c r="T135" s="96" t="str">
        <f>IFERROR(VLOOKUP(Table1[[#This Row],[RespondentID]],'All Data'!$A:$CO,91,FALSE),"unknown")</f>
        <v>White</v>
      </c>
      <c r="U135" s="96" t="str">
        <f>IFERROR(VLOOKUP(Table1[[#This Row],[RespondentID]],'All Data'!$A:$CO,92,FALSE),"unknown")</f>
        <v>Not Hispanic or Latino</v>
      </c>
      <c r="V135" s="96" t="str">
        <f>IFERROR(VLOOKUP(Table1[[#This Row],[RespondentID]],'All Data'!$A:$CO,93,FALSE),"unknown")</f>
        <v>English</v>
      </c>
      <c r="W135" s="96" t="str">
        <f>IFERROR(VLOOKUP(Table1[[#This Row],[RespondentID]],'All Data'!$A:$CW,94,FALSE),"unknown")</f>
        <v>$75,000 to $125,000</v>
      </c>
      <c r="X135" s="96" t="str">
        <f>IFERROR(VLOOKUP(Table1[[#This Row],[RespondentID]],'All Data'!$A:$CW,95,FALSE),"unknown")</f>
        <v>Graduate school</v>
      </c>
      <c r="Y135" s="96" t="str">
        <f>IFERROR(VLOOKUP(Table1[[#This Row],[RespondentID]],'All Data'!$A:$CW,96,FALSE),"unknown")</f>
        <v>Employed for wages</v>
      </c>
      <c r="Z135" s="96" t="str">
        <f>IFERROR(VLOOKUP(Table1[[#This Row],[RespondentID]],'All Data'!$A:$CW,97,FALSE),"unknown")</f>
        <v>Yes</v>
      </c>
      <c r="AA135" s="96" t="str">
        <f>IFERROR(VLOOKUP(Table1[[#This Row],[RespondentID]],'All Data'!$A:$CW,98,FALSE),"unknown")</f>
        <v>Private/Commercial</v>
      </c>
      <c r="AB135" s="174" t="str">
        <f>IFERROR(VLOOKUP(Table1[[#This Row],[RespondentID]],'All Data'!$A:$CW,99,FALSE),"unknown")</f>
        <v>Yes</v>
      </c>
    </row>
    <row r="136" spans="1:28">
      <c r="A136">
        <v>114385298214</v>
      </c>
      <c r="B136" t="s">
        <v>64</v>
      </c>
      <c r="G136" t="s">
        <v>69</v>
      </c>
      <c r="M136" t="s">
        <v>75</v>
      </c>
      <c r="P136" s="96" t="str">
        <f>IFERROR(VLOOKUP(Table1[[#This Row],[RespondentID]],'All Data'!$A:$CO,87,FALSE),"unknown")</f>
        <v>Woman</v>
      </c>
      <c r="Q136" s="96" t="str">
        <f>IFERROR(VLOOKUP(Table1[[#This Row],[RespondentID]],'All Data'!$A:$CO,88,FALSE),"unknown")</f>
        <v>45-54 years</v>
      </c>
      <c r="R136" s="96" t="str">
        <f>IFERROR(VLOOKUP(Table1[[#This Row],[RespondentID]],'All Data'!$A:$CO,89,FALSE),"unknown")</f>
        <v>Suffolk</v>
      </c>
      <c r="S136" s="96" t="str">
        <f>IFERROR(VLOOKUP(Table1[[#This Row],[RespondentID]],'All Data'!$A:$CO,90,FALSE),"unknown")</f>
        <v>Babylon, 11704</v>
      </c>
      <c r="T136" s="96" t="str">
        <f>IFERROR(VLOOKUP(Table1[[#This Row],[RespondentID]],'All Data'!$A:$CO,91,FALSE),"unknown")</f>
        <v>White</v>
      </c>
      <c r="U136" s="96" t="str">
        <f>IFERROR(VLOOKUP(Table1[[#This Row],[RespondentID]],'All Data'!$A:$CO,92,FALSE),"unknown")</f>
        <v>Not Hispanic or Latino</v>
      </c>
      <c r="V136" s="96" t="str">
        <f>IFERROR(VLOOKUP(Table1[[#This Row],[RespondentID]],'All Data'!$A:$CO,93,FALSE),"unknown")</f>
        <v>English</v>
      </c>
      <c r="W136" s="96" t="str">
        <f>IFERROR(VLOOKUP(Table1[[#This Row],[RespondentID]],'All Data'!$A:$CW,94,FALSE),"unknown")</f>
        <v>Over $125,000</v>
      </c>
      <c r="X136" s="96" t="str">
        <f>IFERROR(VLOOKUP(Table1[[#This Row],[RespondentID]],'All Data'!$A:$CW,95,FALSE),"unknown")</f>
        <v>Graduate school</v>
      </c>
      <c r="Y136" s="96" t="str">
        <f>IFERROR(VLOOKUP(Table1[[#This Row],[RespondentID]],'All Data'!$A:$CW,96,FALSE),"unknown")</f>
        <v>Employed for wages</v>
      </c>
      <c r="Z136" s="96" t="str">
        <f>IFERROR(VLOOKUP(Table1[[#This Row],[RespondentID]],'All Data'!$A:$CW,97,FALSE),"unknown")</f>
        <v>Yes</v>
      </c>
      <c r="AA136" s="96" t="str">
        <f>IFERROR(VLOOKUP(Table1[[#This Row],[RespondentID]],'All Data'!$A:$CW,98,FALSE),"unknown")</f>
        <v>Private/Commercial</v>
      </c>
      <c r="AB136" s="174" t="str">
        <f>IFERROR(VLOOKUP(Table1[[#This Row],[RespondentID]],'All Data'!$A:$CW,99,FALSE),"unknown")</f>
        <v>Yes</v>
      </c>
    </row>
    <row r="137" spans="1:28">
      <c r="A137">
        <v>114385257725</v>
      </c>
      <c r="B137" t="s">
        <v>64</v>
      </c>
      <c r="C137" t="s">
        <v>65</v>
      </c>
      <c r="E137" t="s">
        <v>67</v>
      </c>
      <c r="P137" s="96" t="str">
        <f>IFERROR(VLOOKUP(Table1[[#This Row],[RespondentID]],'All Data'!$A:$CO,87,FALSE),"unknown")</f>
        <v>Woman</v>
      </c>
      <c r="Q137" s="96" t="str">
        <f>IFERROR(VLOOKUP(Table1[[#This Row],[RespondentID]],'All Data'!$A:$CO,88,FALSE),"unknown")</f>
        <v>65+ years</v>
      </c>
      <c r="R137" s="96" t="str">
        <f>IFERROR(VLOOKUP(Table1[[#This Row],[RespondentID]],'All Data'!$A:$CO,89,FALSE),"unknown")</f>
        <v>Suffolk</v>
      </c>
      <c r="S137" s="96" t="str">
        <f>IFERROR(VLOOKUP(Table1[[#This Row],[RespondentID]],'All Data'!$A:$CO,90,FALSE),"unknown")</f>
        <v>Riverhead, 11901</v>
      </c>
      <c r="T137" s="96">
        <f>IFERROR(VLOOKUP(Table1[[#This Row],[RespondentID]],'All Data'!$A:$CO,91,FALSE),"unknown")</f>
        <v>0</v>
      </c>
      <c r="U137" s="96">
        <f>IFERROR(VLOOKUP(Table1[[#This Row],[RespondentID]],'All Data'!$A:$CO,92,FALSE),"unknown")</f>
        <v>0</v>
      </c>
      <c r="V137" s="96">
        <f>IFERROR(VLOOKUP(Table1[[#This Row],[RespondentID]],'All Data'!$A:$CO,93,FALSE),"unknown")</f>
        <v>0</v>
      </c>
      <c r="W137" s="96">
        <f>IFERROR(VLOOKUP(Table1[[#This Row],[RespondentID]],'All Data'!$A:$CW,94,FALSE),"unknown")</f>
        <v>0</v>
      </c>
      <c r="X137" s="96">
        <f>IFERROR(VLOOKUP(Table1[[#This Row],[RespondentID]],'All Data'!$A:$CW,95,FALSE),"unknown")</f>
        <v>0</v>
      </c>
      <c r="Y137" s="96">
        <f>IFERROR(VLOOKUP(Table1[[#This Row],[RespondentID]],'All Data'!$A:$CW,96,FALSE),"unknown")</f>
        <v>0</v>
      </c>
      <c r="Z137" s="96">
        <f>IFERROR(VLOOKUP(Table1[[#This Row],[RespondentID]],'All Data'!$A:$CW,97,FALSE),"unknown")</f>
        <v>0</v>
      </c>
      <c r="AA137" s="96">
        <f>IFERROR(VLOOKUP(Table1[[#This Row],[RespondentID]],'All Data'!$A:$CW,98,FALSE),"unknown")</f>
        <v>0</v>
      </c>
      <c r="AB137" s="174">
        <f>IFERROR(VLOOKUP(Table1[[#This Row],[RespondentID]],'All Data'!$A:$CW,99,FALSE),"unknown")</f>
        <v>0</v>
      </c>
    </row>
    <row r="138" spans="1:28">
      <c r="A138">
        <v>114385153143</v>
      </c>
      <c r="O138" t="s">
        <v>547</v>
      </c>
      <c r="P138" s="96" t="str">
        <f>IFERROR(VLOOKUP(Table1[[#This Row],[RespondentID]],'All Data'!$A:$CO,87,FALSE),"unknown")</f>
        <v>Woman</v>
      </c>
      <c r="Q138" s="96" t="str">
        <f>IFERROR(VLOOKUP(Table1[[#This Row],[RespondentID]],'All Data'!$A:$CO,88,FALSE),"unknown")</f>
        <v>45-54 years</v>
      </c>
      <c r="R138" s="96" t="str">
        <f>IFERROR(VLOOKUP(Table1[[#This Row],[RespondentID]],'All Data'!$A:$CO,89,FALSE),"unknown")</f>
        <v>Suffolk</v>
      </c>
      <c r="S138" s="96" t="str">
        <f>IFERROR(VLOOKUP(Table1[[#This Row],[RespondentID]],'All Data'!$A:$CO,90,FALSE),"unknown")</f>
        <v>Hauppauge, 11760</v>
      </c>
      <c r="T138" s="96" t="str">
        <f>IFERROR(VLOOKUP(Table1[[#This Row],[RespondentID]],'All Data'!$A:$CO,91,FALSE),"unknown")</f>
        <v>White</v>
      </c>
      <c r="U138" s="96" t="str">
        <f>IFERROR(VLOOKUP(Table1[[#This Row],[RespondentID]],'All Data'!$A:$CO,92,FALSE),"unknown")</f>
        <v>Not Hispanic or Latino</v>
      </c>
      <c r="V138" s="96" t="str">
        <f>IFERROR(VLOOKUP(Table1[[#This Row],[RespondentID]],'All Data'!$A:$CO,93,FALSE),"unknown")</f>
        <v>English</v>
      </c>
      <c r="W138" s="96" t="str">
        <f>IFERROR(VLOOKUP(Table1[[#This Row],[RespondentID]],'All Data'!$A:$CW,94,FALSE),"unknown")</f>
        <v>Over $125,000</v>
      </c>
      <c r="X138" s="96" t="str">
        <f>IFERROR(VLOOKUP(Table1[[#This Row],[RespondentID]],'All Data'!$A:$CW,95,FALSE),"unknown")</f>
        <v>Doctorate</v>
      </c>
      <c r="Y138" s="96" t="str">
        <f>IFERROR(VLOOKUP(Table1[[#This Row],[RespondentID]],'All Data'!$A:$CW,96,FALSE),"unknown")</f>
        <v>Employed for wages</v>
      </c>
      <c r="Z138" s="96" t="str">
        <f>IFERROR(VLOOKUP(Table1[[#This Row],[RespondentID]],'All Data'!$A:$CW,97,FALSE),"unknown")</f>
        <v>Yes</v>
      </c>
      <c r="AA138" s="96" t="str">
        <f>IFERROR(VLOOKUP(Table1[[#This Row],[RespondentID]],'All Data'!$A:$CW,98,FALSE),"unknown")</f>
        <v>Private/Commercial</v>
      </c>
      <c r="AB138" s="174" t="str">
        <f>IFERROR(VLOOKUP(Table1[[#This Row],[RespondentID]],'All Data'!$A:$CW,99,FALSE),"unknown")</f>
        <v>Yes</v>
      </c>
    </row>
    <row r="139" spans="1:28">
      <c r="A139">
        <v>114379553528</v>
      </c>
      <c r="P139" s="96">
        <f>IFERROR(VLOOKUP(Table1[[#This Row],[RespondentID]],'All Data'!$A:$CO,87,FALSE),"unknown")</f>
        <v>0</v>
      </c>
      <c r="Q139" s="96">
        <f>IFERROR(VLOOKUP(Table1[[#This Row],[RespondentID]],'All Data'!$A:$CO,88,FALSE),"unknown")</f>
        <v>0</v>
      </c>
      <c r="R139" s="96">
        <f>IFERROR(VLOOKUP(Table1[[#This Row],[RespondentID]],'All Data'!$A:$CO,89,FALSE),"unknown")</f>
        <v>0</v>
      </c>
      <c r="S139" s="96" t="str">
        <f>IFERROR(VLOOKUP(Table1[[#This Row],[RespondentID]],'All Data'!$A:$CO,90,FALSE),"unknown")</f>
        <v>Baldwin, 11510</v>
      </c>
      <c r="T139" s="96">
        <f>IFERROR(VLOOKUP(Table1[[#This Row],[RespondentID]],'All Data'!$A:$CO,91,FALSE),"unknown")</f>
        <v>0</v>
      </c>
      <c r="U139" s="96">
        <f>IFERROR(VLOOKUP(Table1[[#This Row],[RespondentID]],'All Data'!$A:$CO,92,FALSE),"unknown")</f>
        <v>0</v>
      </c>
      <c r="V139" s="96">
        <f>IFERROR(VLOOKUP(Table1[[#This Row],[RespondentID]],'All Data'!$A:$CO,93,FALSE),"unknown")</f>
        <v>0</v>
      </c>
      <c r="W139" s="96">
        <f>IFERROR(VLOOKUP(Table1[[#This Row],[RespondentID]],'All Data'!$A:$CW,94,FALSE),"unknown")</f>
        <v>0</v>
      </c>
      <c r="X139" s="96">
        <f>IFERROR(VLOOKUP(Table1[[#This Row],[RespondentID]],'All Data'!$A:$CW,95,FALSE),"unknown")</f>
        <v>0</v>
      </c>
      <c r="Y139" s="96">
        <f>IFERROR(VLOOKUP(Table1[[#This Row],[RespondentID]],'All Data'!$A:$CW,96,FALSE),"unknown")</f>
        <v>0</v>
      </c>
      <c r="Z139" s="96">
        <f>IFERROR(VLOOKUP(Table1[[#This Row],[RespondentID]],'All Data'!$A:$CW,97,FALSE),"unknown")</f>
        <v>0</v>
      </c>
      <c r="AA139" s="96">
        <f>IFERROR(VLOOKUP(Table1[[#This Row],[RespondentID]],'All Data'!$A:$CW,98,FALSE),"unknown")</f>
        <v>0</v>
      </c>
      <c r="AB139" s="174">
        <f>IFERROR(VLOOKUP(Table1[[#This Row],[RespondentID]],'All Data'!$A:$CW,99,FALSE),"unknown")</f>
        <v>0</v>
      </c>
    </row>
    <row r="140" spans="1:28">
      <c r="A140">
        <v>114380230116</v>
      </c>
      <c r="B140" t="s">
        <v>64</v>
      </c>
      <c r="P140" s="96" t="str">
        <f>IFERROR(VLOOKUP(Table1[[#This Row],[RespondentID]],'All Data'!$A:$CO,87,FALSE),"unknown")</f>
        <v>Woman</v>
      </c>
      <c r="Q140" s="96" t="str">
        <f>IFERROR(VLOOKUP(Table1[[#This Row],[RespondentID]],'All Data'!$A:$CO,88,FALSE),"unknown")</f>
        <v>55-64 years</v>
      </c>
      <c r="R140" s="96" t="str">
        <f>IFERROR(VLOOKUP(Table1[[#This Row],[RespondentID]],'All Data'!$A:$CO,89,FALSE),"unknown")</f>
        <v>Nassau</v>
      </c>
      <c r="S140" s="96" t="str">
        <f>IFERROR(VLOOKUP(Table1[[#This Row],[RespondentID]],'All Data'!$A:$CO,90,FALSE),"unknown")</f>
        <v>Hempstead, 11550</v>
      </c>
      <c r="T140" s="96" t="str">
        <f>IFERROR(VLOOKUP(Table1[[#This Row],[RespondentID]],'All Data'!$A:$CO,91,FALSE),"unknown")</f>
        <v>Black or African American</v>
      </c>
      <c r="U140" s="96">
        <f>IFERROR(VLOOKUP(Table1[[#This Row],[RespondentID]],'All Data'!$A:$CO,92,FALSE),"unknown")</f>
        <v>0</v>
      </c>
      <c r="V140" s="96" t="str">
        <f>IFERROR(VLOOKUP(Table1[[#This Row],[RespondentID]],'All Data'!$A:$CO,93,FALSE),"unknown")</f>
        <v>English</v>
      </c>
      <c r="W140" s="96" t="str">
        <f>IFERROR(VLOOKUP(Table1[[#This Row],[RespondentID]],'All Data'!$A:$CW,94,FALSE),"unknown")</f>
        <v>$75,000 to $125,000</v>
      </c>
      <c r="X140" s="96" t="str">
        <f>IFERROR(VLOOKUP(Table1[[#This Row],[RespondentID]],'All Data'!$A:$CW,95,FALSE),"unknown")</f>
        <v>Graduate school</v>
      </c>
      <c r="Y140" s="96" t="str">
        <f>IFERROR(VLOOKUP(Table1[[#This Row],[RespondentID]],'All Data'!$A:$CW,96,FALSE),"unknown")</f>
        <v>Employed for wages</v>
      </c>
      <c r="Z140" s="96" t="str">
        <f>IFERROR(VLOOKUP(Table1[[#This Row],[RespondentID]],'All Data'!$A:$CW,97,FALSE),"unknown")</f>
        <v>Yes</v>
      </c>
      <c r="AA140" s="96" t="str">
        <f>IFERROR(VLOOKUP(Table1[[#This Row],[RespondentID]],'All Data'!$A:$CW,98,FALSE),"unknown")</f>
        <v>Private/Commercial</v>
      </c>
      <c r="AB140" s="174" t="str">
        <f>IFERROR(VLOOKUP(Table1[[#This Row],[RespondentID]],'All Data'!$A:$CW,99,FALSE),"unknown")</f>
        <v>Yes</v>
      </c>
    </row>
    <row r="141" spans="1:28">
      <c r="A141">
        <v>114380228730</v>
      </c>
      <c r="D141" t="s">
        <v>66</v>
      </c>
      <c r="P141" s="96" t="str">
        <f>IFERROR(VLOOKUP(Table1[[#This Row],[RespondentID]],'All Data'!$A:$CO,87,FALSE),"unknown")</f>
        <v>Woman</v>
      </c>
      <c r="Q141" s="96" t="str">
        <f>IFERROR(VLOOKUP(Table1[[#This Row],[RespondentID]],'All Data'!$A:$CO,88,FALSE),"unknown")</f>
        <v>65+ years</v>
      </c>
      <c r="R141" s="96" t="str">
        <f>IFERROR(VLOOKUP(Table1[[#This Row],[RespondentID]],'All Data'!$A:$CO,89,FALSE),"unknown")</f>
        <v>Nassau</v>
      </c>
      <c r="S141" s="96" t="str">
        <f>IFERROR(VLOOKUP(Table1[[#This Row],[RespondentID]],'All Data'!$A:$CO,90,FALSE),"unknown")</f>
        <v>Hicksville, 11801</v>
      </c>
      <c r="T141" s="96" t="str">
        <f>IFERROR(VLOOKUP(Table1[[#This Row],[RespondentID]],'All Data'!$A:$CO,91,FALSE),"unknown")</f>
        <v>White</v>
      </c>
      <c r="U141" s="96">
        <f>IFERROR(VLOOKUP(Table1[[#This Row],[RespondentID]],'All Data'!$A:$CO,92,FALSE),"unknown")</f>
        <v>0</v>
      </c>
      <c r="V141" s="96" t="str">
        <f>IFERROR(VLOOKUP(Table1[[#This Row],[RespondentID]],'All Data'!$A:$CO,93,FALSE),"unknown")</f>
        <v>English</v>
      </c>
      <c r="W141" s="96" t="str">
        <f>IFERROR(VLOOKUP(Table1[[#This Row],[RespondentID]],'All Data'!$A:$CW,94,FALSE),"unknown")</f>
        <v>$0-$19,999</v>
      </c>
      <c r="X141" s="96" t="str">
        <f>IFERROR(VLOOKUP(Table1[[#This Row],[RespondentID]],'All Data'!$A:$CW,95,FALSE),"unknown")</f>
        <v>High school graduate</v>
      </c>
      <c r="Y141" s="96" t="str">
        <f>IFERROR(VLOOKUP(Table1[[#This Row],[RespondentID]],'All Data'!$A:$CW,96,FALSE),"unknown")</f>
        <v>Retired</v>
      </c>
      <c r="Z141" s="96" t="str">
        <f>IFERROR(VLOOKUP(Table1[[#This Row],[RespondentID]],'All Data'!$A:$CW,97,FALSE),"unknown")</f>
        <v>Yes</v>
      </c>
      <c r="AA141" s="96" t="str">
        <f>IFERROR(VLOOKUP(Table1[[#This Row],[RespondentID]],'All Data'!$A:$CW,98,FALSE),"unknown")</f>
        <v>Medicare</v>
      </c>
      <c r="AB141" s="174" t="str">
        <f>IFERROR(VLOOKUP(Table1[[#This Row],[RespondentID]],'All Data'!$A:$CW,99,FALSE),"unknown")</f>
        <v>Yes</v>
      </c>
    </row>
    <row r="142" spans="1:28">
      <c r="A142">
        <v>114380227312</v>
      </c>
      <c r="B142" t="s">
        <v>64</v>
      </c>
      <c r="P142" s="96" t="str">
        <f>IFERROR(VLOOKUP(Table1[[#This Row],[RespondentID]],'All Data'!$A:$CO,87,FALSE),"unknown")</f>
        <v>Man</v>
      </c>
      <c r="Q142" s="96" t="str">
        <f>IFERROR(VLOOKUP(Table1[[#This Row],[RespondentID]],'All Data'!$A:$CO,88,FALSE),"unknown")</f>
        <v>65+ years</v>
      </c>
      <c r="R142" s="96" t="str">
        <f>IFERROR(VLOOKUP(Table1[[#This Row],[RespondentID]],'All Data'!$A:$CO,89,FALSE),"unknown")</f>
        <v>Nassau</v>
      </c>
      <c r="S142" s="96" t="str">
        <f>IFERROR(VLOOKUP(Table1[[#This Row],[RespondentID]],'All Data'!$A:$CO,90,FALSE),"unknown")</f>
        <v>Hicksville, 11801</v>
      </c>
      <c r="T142" s="96" t="str">
        <f>IFERROR(VLOOKUP(Table1[[#This Row],[RespondentID]],'All Data'!$A:$CO,91,FALSE),"unknown")</f>
        <v>White</v>
      </c>
      <c r="U142" s="96">
        <f>IFERROR(VLOOKUP(Table1[[#This Row],[RespondentID]],'All Data'!$A:$CO,92,FALSE),"unknown")</f>
        <v>0</v>
      </c>
      <c r="V142" s="96" t="str">
        <f>IFERROR(VLOOKUP(Table1[[#This Row],[RespondentID]],'All Data'!$A:$CO,93,FALSE),"unknown")</f>
        <v>English</v>
      </c>
      <c r="W142" s="96" t="str">
        <f>IFERROR(VLOOKUP(Table1[[#This Row],[RespondentID]],'All Data'!$A:$CW,94,FALSE),"unknown")</f>
        <v>$75,000 to $125,000</v>
      </c>
      <c r="X142" s="96" t="str">
        <f>IFERROR(VLOOKUP(Table1[[#This Row],[RespondentID]],'All Data'!$A:$CW,95,FALSE),"unknown")</f>
        <v>Some college</v>
      </c>
      <c r="Y142" s="96" t="str">
        <f>IFERROR(VLOOKUP(Table1[[#This Row],[RespondentID]],'All Data'!$A:$CW,96,FALSE),"unknown")</f>
        <v>Retired</v>
      </c>
      <c r="Z142" s="96" t="str">
        <f>IFERROR(VLOOKUP(Table1[[#This Row],[RespondentID]],'All Data'!$A:$CW,97,FALSE),"unknown")</f>
        <v>Yes</v>
      </c>
      <c r="AA142" s="96" t="str">
        <f>IFERROR(VLOOKUP(Table1[[#This Row],[RespondentID]],'All Data'!$A:$CW,98,FALSE),"unknown")</f>
        <v>Medicare</v>
      </c>
      <c r="AB142" s="174" t="str">
        <f>IFERROR(VLOOKUP(Table1[[#This Row],[RespondentID]],'All Data'!$A:$CW,99,FALSE),"unknown")</f>
        <v>Yes</v>
      </c>
    </row>
    <row r="143" spans="1:28">
      <c r="A143">
        <v>114380225935</v>
      </c>
      <c r="B143" t="s">
        <v>64</v>
      </c>
      <c r="P143" s="96" t="str">
        <f>IFERROR(VLOOKUP(Table1[[#This Row],[RespondentID]],'All Data'!$A:$CO,87,FALSE),"unknown")</f>
        <v>Woman</v>
      </c>
      <c r="Q143" s="96" t="str">
        <f>IFERROR(VLOOKUP(Table1[[#This Row],[RespondentID]],'All Data'!$A:$CO,88,FALSE),"unknown")</f>
        <v>65+ years</v>
      </c>
      <c r="R143" s="96" t="str">
        <f>IFERROR(VLOOKUP(Table1[[#This Row],[RespondentID]],'All Data'!$A:$CO,89,FALSE),"unknown")</f>
        <v>Nassau</v>
      </c>
      <c r="S143" s="96" t="str">
        <f>IFERROR(VLOOKUP(Table1[[#This Row],[RespondentID]],'All Data'!$A:$CO,90,FALSE),"unknown")</f>
        <v>Port Washington, 11050</v>
      </c>
      <c r="T143" s="96" t="str">
        <f>IFERROR(VLOOKUP(Table1[[#This Row],[RespondentID]],'All Data'!$A:$CO,91,FALSE),"unknown")</f>
        <v>White</v>
      </c>
      <c r="U143" s="96">
        <f>IFERROR(VLOOKUP(Table1[[#This Row],[RespondentID]],'All Data'!$A:$CO,92,FALSE),"unknown")</f>
        <v>0</v>
      </c>
      <c r="V143" s="96" t="str">
        <f>IFERROR(VLOOKUP(Table1[[#This Row],[RespondentID]],'All Data'!$A:$CO,93,FALSE),"unknown")</f>
        <v>English</v>
      </c>
      <c r="W143" s="96" t="str">
        <f>IFERROR(VLOOKUP(Table1[[#This Row],[RespondentID]],'All Data'!$A:$CW,94,FALSE),"unknown")</f>
        <v>$75,000 to $125,000</v>
      </c>
      <c r="X143" s="96" t="str">
        <f>IFERROR(VLOOKUP(Table1[[#This Row],[RespondentID]],'All Data'!$A:$CW,95,FALSE),"unknown")</f>
        <v>Some college</v>
      </c>
      <c r="Y143" s="96" t="str">
        <f>IFERROR(VLOOKUP(Table1[[#This Row],[RespondentID]],'All Data'!$A:$CW,96,FALSE),"unknown")</f>
        <v>Retired</v>
      </c>
      <c r="Z143" s="96" t="str">
        <f>IFERROR(VLOOKUP(Table1[[#This Row],[RespondentID]],'All Data'!$A:$CW,97,FALSE),"unknown")</f>
        <v>Yes</v>
      </c>
      <c r="AA143" s="96">
        <f>IFERROR(VLOOKUP(Table1[[#This Row],[RespondentID]],'All Data'!$A:$CW,98,FALSE),"unknown")</f>
        <v>0</v>
      </c>
      <c r="AB143" s="174" t="str">
        <f>IFERROR(VLOOKUP(Table1[[#This Row],[RespondentID]],'All Data'!$A:$CW,99,FALSE),"unknown")</f>
        <v>Yes</v>
      </c>
    </row>
    <row r="144" spans="1:28">
      <c r="A144">
        <v>114380224868</v>
      </c>
      <c r="B144" t="s">
        <v>64</v>
      </c>
      <c r="H144" t="s">
        <v>70</v>
      </c>
      <c r="J144" t="s">
        <v>72</v>
      </c>
      <c r="M144" t="s">
        <v>75</v>
      </c>
      <c r="P144" s="96" t="str">
        <f>IFERROR(VLOOKUP(Table1[[#This Row],[RespondentID]],'All Data'!$A:$CO,87,FALSE),"unknown")</f>
        <v>Woman</v>
      </c>
      <c r="Q144" s="96" t="str">
        <f>IFERROR(VLOOKUP(Table1[[#This Row],[RespondentID]],'All Data'!$A:$CO,88,FALSE),"unknown")</f>
        <v>45-54 years</v>
      </c>
      <c r="R144" s="96" t="str">
        <f>IFERROR(VLOOKUP(Table1[[#This Row],[RespondentID]],'All Data'!$A:$CO,89,FALSE),"unknown")</f>
        <v>Nassau</v>
      </c>
      <c r="S144" s="96" t="str">
        <f>IFERROR(VLOOKUP(Table1[[#This Row],[RespondentID]],'All Data'!$A:$CO,90,FALSE),"unknown")</f>
        <v>New Hyde Park, 11040</v>
      </c>
      <c r="T144" s="96">
        <f>IFERROR(VLOOKUP(Table1[[#This Row],[RespondentID]],'All Data'!$A:$CO,91,FALSE),"unknown")</f>
        <v>0</v>
      </c>
      <c r="U144" s="96">
        <f>IFERROR(VLOOKUP(Table1[[#This Row],[RespondentID]],'All Data'!$A:$CO,92,FALSE),"unknown")</f>
        <v>0</v>
      </c>
      <c r="V144" s="96" t="str">
        <f>IFERROR(VLOOKUP(Table1[[#This Row],[RespondentID]],'All Data'!$A:$CO,93,FALSE),"unknown")</f>
        <v>English</v>
      </c>
      <c r="W144" s="96" t="str">
        <f>IFERROR(VLOOKUP(Table1[[#This Row],[RespondentID]],'All Data'!$A:$CW,94,FALSE),"unknown")</f>
        <v>$20,000 to $34,999</v>
      </c>
      <c r="X144" s="96" t="str">
        <f>IFERROR(VLOOKUP(Table1[[#This Row],[RespondentID]],'All Data'!$A:$CW,95,FALSE),"unknown")</f>
        <v>High school graduate</v>
      </c>
      <c r="Y144" s="96" t="str">
        <f>IFERROR(VLOOKUP(Table1[[#This Row],[RespondentID]],'All Data'!$A:$CW,96,FALSE),"unknown")</f>
        <v>Employed for wages</v>
      </c>
      <c r="Z144" s="96" t="str">
        <f>IFERROR(VLOOKUP(Table1[[#This Row],[RespondentID]],'All Data'!$A:$CW,97,FALSE),"unknown")</f>
        <v>Yes</v>
      </c>
      <c r="AA144" s="96" t="str">
        <f>IFERROR(VLOOKUP(Table1[[#This Row],[RespondentID]],'All Data'!$A:$CW,98,FALSE),"unknown")</f>
        <v>Private/Commercial</v>
      </c>
      <c r="AB144" s="174" t="str">
        <f>IFERROR(VLOOKUP(Table1[[#This Row],[RespondentID]],'All Data'!$A:$CW,99,FALSE),"unknown")</f>
        <v>Yes</v>
      </c>
    </row>
    <row r="145" spans="1:28">
      <c r="A145">
        <v>114380223103</v>
      </c>
      <c r="B145" t="s">
        <v>64</v>
      </c>
      <c r="E145" t="s">
        <v>67</v>
      </c>
      <c r="H145" t="s">
        <v>70</v>
      </c>
      <c r="N145" t="s">
        <v>76</v>
      </c>
      <c r="P145" s="96" t="str">
        <f>IFERROR(VLOOKUP(Table1[[#This Row],[RespondentID]],'All Data'!$A:$CO,87,FALSE),"unknown")</f>
        <v>Man</v>
      </c>
      <c r="Q145" s="96" t="str">
        <f>IFERROR(VLOOKUP(Table1[[#This Row],[RespondentID]],'All Data'!$A:$CO,88,FALSE),"unknown")</f>
        <v>65+ years</v>
      </c>
      <c r="R145" s="96" t="str">
        <f>IFERROR(VLOOKUP(Table1[[#This Row],[RespondentID]],'All Data'!$A:$CO,89,FALSE),"unknown")</f>
        <v>Nassau</v>
      </c>
      <c r="S145" s="96" t="str">
        <f>IFERROR(VLOOKUP(Table1[[#This Row],[RespondentID]],'All Data'!$A:$CO,90,FALSE),"unknown")</f>
        <v>New Hyde Park, 11040</v>
      </c>
      <c r="T145" s="96" t="str">
        <f>IFERROR(VLOOKUP(Table1[[#This Row],[RespondentID]],'All Data'!$A:$CO,91,FALSE),"unknown")</f>
        <v>Asian</v>
      </c>
      <c r="U145" s="96">
        <f>IFERROR(VLOOKUP(Table1[[#This Row],[RespondentID]],'All Data'!$A:$CO,92,FALSE),"unknown")</f>
        <v>0</v>
      </c>
      <c r="V145" s="96" t="str">
        <f>IFERROR(VLOOKUP(Table1[[#This Row],[RespondentID]],'All Data'!$A:$CO,93,FALSE),"unknown")</f>
        <v>English, Hindi</v>
      </c>
      <c r="W145" s="96" t="str">
        <f>IFERROR(VLOOKUP(Table1[[#This Row],[RespondentID]],'All Data'!$A:$CW,94,FALSE),"unknown")</f>
        <v>Over $125,000</v>
      </c>
      <c r="X145" s="96" t="str">
        <f>IFERROR(VLOOKUP(Table1[[#This Row],[RespondentID]],'All Data'!$A:$CW,95,FALSE),"unknown")</f>
        <v>Graduate school</v>
      </c>
      <c r="Y145" s="96" t="str">
        <f>IFERROR(VLOOKUP(Table1[[#This Row],[RespondentID]],'All Data'!$A:$CW,96,FALSE),"unknown")</f>
        <v>Retired</v>
      </c>
      <c r="Z145" s="96" t="str">
        <f>IFERROR(VLOOKUP(Table1[[#This Row],[RespondentID]],'All Data'!$A:$CW,97,FALSE),"unknown")</f>
        <v>Yes</v>
      </c>
      <c r="AA145" s="96" t="str">
        <f>IFERROR(VLOOKUP(Table1[[#This Row],[RespondentID]],'All Data'!$A:$CW,98,FALSE),"unknown")</f>
        <v>Medicare</v>
      </c>
      <c r="AB145" s="174" t="str">
        <f>IFERROR(VLOOKUP(Table1[[#This Row],[RespondentID]],'All Data'!$A:$CW,99,FALSE),"unknown")</f>
        <v>Yes</v>
      </c>
    </row>
    <row r="146" spans="1:28">
      <c r="A146">
        <v>114380221416</v>
      </c>
      <c r="B146" t="s">
        <v>64</v>
      </c>
      <c r="G146" t="s">
        <v>69</v>
      </c>
      <c r="P146" s="96" t="str">
        <f>IFERROR(VLOOKUP(Table1[[#This Row],[RespondentID]],'All Data'!$A:$CO,87,FALSE),"unknown")</f>
        <v>Woman</v>
      </c>
      <c r="Q146" s="96">
        <f>IFERROR(VLOOKUP(Table1[[#This Row],[RespondentID]],'All Data'!$A:$CO,88,FALSE),"unknown")</f>
        <v>0</v>
      </c>
      <c r="R146" s="96" t="str">
        <f>IFERROR(VLOOKUP(Table1[[#This Row],[RespondentID]],'All Data'!$A:$CO,89,FALSE),"unknown")</f>
        <v>Nassau</v>
      </c>
      <c r="S146" s="96" t="str">
        <f>IFERROR(VLOOKUP(Table1[[#This Row],[RespondentID]],'All Data'!$A:$CO,90,FALSE),"unknown")</f>
        <v>Floral Park, 11001</v>
      </c>
      <c r="T146" s="96">
        <f>IFERROR(VLOOKUP(Table1[[#This Row],[RespondentID]],'All Data'!$A:$CO,91,FALSE),"unknown")</f>
        <v>0</v>
      </c>
      <c r="U146" s="96">
        <f>IFERROR(VLOOKUP(Table1[[#This Row],[RespondentID]],'All Data'!$A:$CO,92,FALSE),"unknown")</f>
        <v>0</v>
      </c>
      <c r="V146" s="96" t="str">
        <f>IFERROR(VLOOKUP(Table1[[#This Row],[RespondentID]],'All Data'!$A:$CO,93,FALSE),"unknown")</f>
        <v>English</v>
      </c>
      <c r="W146" s="96">
        <f>IFERROR(VLOOKUP(Table1[[#This Row],[RespondentID]],'All Data'!$A:$CW,94,FALSE),"unknown")</f>
        <v>0</v>
      </c>
      <c r="X146" s="96" t="str">
        <f>IFERROR(VLOOKUP(Table1[[#This Row],[RespondentID]],'All Data'!$A:$CW,95,FALSE),"unknown")</f>
        <v>College graduate</v>
      </c>
      <c r="Y146" s="96" t="str">
        <f>IFERROR(VLOOKUP(Table1[[#This Row],[RespondentID]],'All Data'!$A:$CW,96,FALSE),"unknown")</f>
        <v>Retired</v>
      </c>
      <c r="Z146" s="96" t="str">
        <f>IFERROR(VLOOKUP(Table1[[#This Row],[RespondentID]],'All Data'!$A:$CW,97,FALSE),"unknown")</f>
        <v>Yes</v>
      </c>
      <c r="AA146" s="96" t="str">
        <f>IFERROR(VLOOKUP(Table1[[#This Row],[RespondentID]],'All Data'!$A:$CW,98,FALSE),"unknown")</f>
        <v>Medicare</v>
      </c>
      <c r="AB146" s="174" t="str">
        <f>IFERROR(VLOOKUP(Table1[[#This Row],[RespondentID]],'All Data'!$A:$CW,99,FALSE),"unknown")</f>
        <v>Yes</v>
      </c>
    </row>
    <row r="147" spans="1:28">
      <c r="A147">
        <v>114380219900</v>
      </c>
      <c r="B147" t="s">
        <v>64</v>
      </c>
      <c r="F147" t="s">
        <v>68</v>
      </c>
      <c r="G147" t="s">
        <v>69</v>
      </c>
      <c r="I147" t="s">
        <v>71</v>
      </c>
      <c r="P147" s="96" t="str">
        <f>IFERROR(VLOOKUP(Table1[[#This Row],[RespondentID]],'All Data'!$A:$CO,87,FALSE),"unknown")</f>
        <v>Man</v>
      </c>
      <c r="Q147" s="96" t="str">
        <f>IFERROR(VLOOKUP(Table1[[#This Row],[RespondentID]],'All Data'!$A:$CO,88,FALSE),"unknown")</f>
        <v>55-64 years</v>
      </c>
      <c r="R147" s="96" t="str">
        <f>IFERROR(VLOOKUP(Table1[[#This Row],[RespondentID]],'All Data'!$A:$CO,89,FALSE),"unknown")</f>
        <v>Nassau</v>
      </c>
      <c r="S147" s="96" t="str">
        <f>IFERROR(VLOOKUP(Table1[[#This Row],[RespondentID]],'All Data'!$A:$CO,90,FALSE),"unknown")</f>
        <v>Floral Park, 11001</v>
      </c>
      <c r="T147" s="96" t="str">
        <f>IFERROR(VLOOKUP(Table1[[#This Row],[RespondentID]],'All Data'!$A:$CO,91,FALSE),"unknown")</f>
        <v>White</v>
      </c>
      <c r="U147" s="96">
        <f>IFERROR(VLOOKUP(Table1[[#This Row],[RespondentID]],'All Data'!$A:$CO,92,FALSE),"unknown")</f>
        <v>0</v>
      </c>
      <c r="V147" s="96" t="str">
        <f>IFERROR(VLOOKUP(Table1[[#This Row],[RespondentID]],'All Data'!$A:$CO,93,FALSE),"unknown")</f>
        <v>English</v>
      </c>
      <c r="W147" s="96" t="str">
        <f>IFERROR(VLOOKUP(Table1[[#This Row],[RespondentID]],'All Data'!$A:$CW,94,FALSE),"unknown")</f>
        <v>$50,000 to $74,999</v>
      </c>
      <c r="X147" s="96" t="str">
        <f>IFERROR(VLOOKUP(Table1[[#This Row],[RespondentID]],'All Data'!$A:$CW,95,FALSE),"unknown")</f>
        <v>College graduate</v>
      </c>
      <c r="Y147" s="96" t="str">
        <f>IFERROR(VLOOKUP(Table1[[#This Row],[RespondentID]],'All Data'!$A:$CW,96,FALSE),"unknown")</f>
        <v>Employed for wages</v>
      </c>
      <c r="Z147" s="96" t="str">
        <f>IFERROR(VLOOKUP(Table1[[#This Row],[RespondentID]],'All Data'!$A:$CW,97,FALSE),"unknown")</f>
        <v>Yes</v>
      </c>
      <c r="AA147" s="96" t="str">
        <f>IFERROR(VLOOKUP(Table1[[#This Row],[RespondentID]],'All Data'!$A:$CW,98,FALSE),"unknown")</f>
        <v>Private/Commercial</v>
      </c>
      <c r="AB147" s="174" t="str">
        <f>IFERROR(VLOOKUP(Table1[[#This Row],[RespondentID]],'All Data'!$A:$CW,99,FALSE),"unknown")</f>
        <v>No</v>
      </c>
    </row>
    <row r="148" spans="1:28">
      <c r="A148">
        <v>114380218533</v>
      </c>
      <c r="B148" t="s">
        <v>64</v>
      </c>
      <c r="K148" t="s">
        <v>73</v>
      </c>
      <c r="M148" t="s">
        <v>75</v>
      </c>
      <c r="P148" s="96" t="str">
        <f>IFERROR(VLOOKUP(Table1[[#This Row],[RespondentID]],'All Data'!$A:$CO,87,FALSE),"unknown")</f>
        <v>Man</v>
      </c>
      <c r="Q148" s="96" t="str">
        <f>IFERROR(VLOOKUP(Table1[[#This Row],[RespondentID]],'All Data'!$A:$CO,88,FALSE),"unknown")</f>
        <v>65+ years</v>
      </c>
      <c r="R148" s="96" t="str">
        <f>IFERROR(VLOOKUP(Table1[[#This Row],[RespondentID]],'All Data'!$A:$CO,89,FALSE),"unknown")</f>
        <v>Nassau</v>
      </c>
      <c r="S148" s="96" t="str">
        <f>IFERROR(VLOOKUP(Table1[[#This Row],[RespondentID]],'All Data'!$A:$CO,90,FALSE),"unknown")</f>
        <v>New Hyde Park, 11040</v>
      </c>
      <c r="T148" s="96" t="str">
        <f>IFERROR(VLOOKUP(Table1[[#This Row],[RespondentID]],'All Data'!$A:$CO,91,FALSE),"unknown")</f>
        <v>White</v>
      </c>
      <c r="U148" s="96">
        <f>IFERROR(VLOOKUP(Table1[[#This Row],[RespondentID]],'All Data'!$A:$CO,92,FALSE),"unknown")</f>
        <v>0</v>
      </c>
      <c r="V148" s="96" t="str">
        <f>IFERROR(VLOOKUP(Table1[[#This Row],[RespondentID]],'All Data'!$A:$CO,93,FALSE),"unknown")</f>
        <v>English</v>
      </c>
      <c r="W148" s="96" t="str">
        <f>IFERROR(VLOOKUP(Table1[[#This Row],[RespondentID]],'All Data'!$A:$CW,94,FALSE),"unknown")</f>
        <v>Over $125,000</v>
      </c>
      <c r="X148" s="96" t="str">
        <f>IFERROR(VLOOKUP(Table1[[#This Row],[RespondentID]],'All Data'!$A:$CW,95,FALSE),"unknown")</f>
        <v>College graduate</v>
      </c>
      <c r="Y148" s="96" t="str">
        <f>IFERROR(VLOOKUP(Table1[[#This Row],[RespondentID]],'All Data'!$A:$CW,96,FALSE),"unknown")</f>
        <v>Retired</v>
      </c>
      <c r="Z148" s="96" t="str">
        <f>IFERROR(VLOOKUP(Table1[[#This Row],[RespondentID]],'All Data'!$A:$CW,97,FALSE),"unknown")</f>
        <v>Yes</v>
      </c>
      <c r="AA148" s="96" t="str">
        <f>IFERROR(VLOOKUP(Table1[[#This Row],[RespondentID]],'All Data'!$A:$CW,98,FALSE),"unknown")</f>
        <v>Medicare, Private/Commercial</v>
      </c>
      <c r="AB148" s="174" t="str">
        <f>IFERROR(VLOOKUP(Table1[[#This Row],[RespondentID]],'All Data'!$A:$CW,99,FALSE),"unknown")</f>
        <v>Yes</v>
      </c>
    </row>
    <row r="149" spans="1:28">
      <c r="A149">
        <v>114380217232</v>
      </c>
      <c r="B149" t="s">
        <v>64</v>
      </c>
      <c r="F149" t="s">
        <v>68</v>
      </c>
      <c r="G149" t="s">
        <v>69</v>
      </c>
      <c r="P149" s="96" t="str">
        <f>IFERROR(VLOOKUP(Table1[[#This Row],[RespondentID]],'All Data'!$A:$CO,87,FALSE),"unknown")</f>
        <v>Woman</v>
      </c>
      <c r="Q149" s="96" t="str">
        <f>IFERROR(VLOOKUP(Table1[[#This Row],[RespondentID]],'All Data'!$A:$CO,88,FALSE),"unknown")</f>
        <v>55-64 years</v>
      </c>
      <c r="R149" s="96" t="str">
        <f>IFERROR(VLOOKUP(Table1[[#This Row],[RespondentID]],'All Data'!$A:$CO,89,FALSE),"unknown")</f>
        <v>Nassau</v>
      </c>
      <c r="S149" s="96" t="str">
        <f>IFERROR(VLOOKUP(Table1[[#This Row],[RespondentID]],'All Data'!$A:$CO,90,FALSE),"unknown")</f>
        <v>Mineola, 11501</v>
      </c>
      <c r="T149" s="96" t="str">
        <f>IFERROR(VLOOKUP(Table1[[#This Row],[RespondentID]],'All Data'!$A:$CO,91,FALSE),"unknown")</f>
        <v>White</v>
      </c>
      <c r="U149" s="96">
        <f>IFERROR(VLOOKUP(Table1[[#This Row],[RespondentID]],'All Data'!$A:$CO,92,FALSE),"unknown")</f>
        <v>0</v>
      </c>
      <c r="V149" s="96" t="str">
        <f>IFERROR(VLOOKUP(Table1[[#This Row],[RespondentID]],'All Data'!$A:$CO,93,FALSE),"unknown")</f>
        <v>English</v>
      </c>
      <c r="W149" s="96">
        <f>IFERROR(VLOOKUP(Table1[[#This Row],[RespondentID]],'All Data'!$A:$CW,94,FALSE),"unknown")</f>
        <v>0</v>
      </c>
      <c r="X149" s="96">
        <f>IFERROR(VLOOKUP(Table1[[#This Row],[RespondentID]],'All Data'!$A:$CW,95,FALSE),"unknown")</f>
        <v>0</v>
      </c>
      <c r="Y149" s="96">
        <f>IFERROR(VLOOKUP(Table1[[#This Row],[RespondentID]],'All Data'!$A:$CW,96,FALSE),"unknown")</f>
        <v>0</v>
      </c>
      <c r="Z149" s="96">
        <f>IFERROR(VLOOKUP(Table1[[#This Row],[RespondentID]],'All Data'!$A:$CW,97,FALSE),"unknown")</f>
        <v>0</v>
      </c>
      <c r="AA149" s="96">
        <f>IFERROR(VLOOKUP(Table1[[#This Row],[RespondentID]],'All Data'!$A:$CW,98,FALSE),"unknown")</f>
        <v>0</v>
      </c>
      <c r="AB149" s="174">
        <f>IFERROR(VLOOKUP(Table1[[#This Row],[RespondentID]],'All Data'!$A:$CW,99,FALSE),"unknown")</f>
        <v>0</v>
      </c>
    </row>
    <row r="150" spans="1:28">
      <c r="A150">
        <v>114380214867</v>
      </c>
      <c r="B150" t="s">
        <v>64</v>
      </c>
      <c r="F150" t="s">
        <v>68</v>
      </c>
      <c r="G150" t="s">
        <v>69</v>
      </c>
      <c r="P150" s="96" t="str">
        <f>IFERROR(VLOOKUP(Table1[[#This Row],[RespondentID]],'All Data'!$A:$CO,87,FALSE),"unknown")</f>
        <v>Woman</v>
      </c>
      <c r="Q150" s="96" t="str">
        <f>IFERROR(VLOOKUP(Table1[[#This Row],[RespondentID]],'All Data'!$A:$CO,88,FALSE),"unknown")</f>
        <v>45-54 years</v>
      </c>
      <c r="R150" s="96" t="str">
        <f>IFERROR(VLOOKUP(Table1[[#This Row],[RespondentID]],'All Data'!$A:$CO,89,FALSE),"unknown")</f>
        <v>Nassau</v>
      </c>
      <c r="S150" s="96" t="str">
        <f>IFERROR(VLOOKUP(Table1[[#This Row],[RespondentID]],'All Data'!$A:$CO,90,FALSE),"unknown")</f>
        <v>New Hyde Park, 11040</v>
      </c>
      <c r="T150" s="96" t="str">
        <f>IFERROR(VLOOKUP(Table1[[#This Row],[RespondentID]],'All Data'!$A:$CO,91,FALSE),"unknown")</f>
        <v>White</v>
      </c>
      <c r="U150" s="96">
        <f>IFERROR(VLOOKUP(Table1[[#This Row],[RespondentID]],'All Data'!$A:$CO,92,FALSE),"unknown")</f>
        <v>0</v>
      </c>
      <c r="V150" s="96" t="str">
        <f>IFERROR(VLOOKUP(Table1[[#This Row],[RespondentID]],'All Data'!$A:$CO,93,FALSE),"unknown")</f>
        <v>English</v>
      </c>
      <c r="W150" s="96">
        <f>IFERROR(VLOOKUP(Table1[[#This Row],[RespondentID]],'All Data'!$A:$CW,94,FALSE),"unknown")</f>
        <v>0</v>
      </c>
      <c r="X150" s="96" t="str">
        <f>IFERROR(VLOOKUP(Table1[[#This Row],[RespondentID]],'All Data'!$A:$CW,95,FALSE),"unknown")</f>
        <v>High school graduate</v>
      </c>
      <c r="Y150" s="96" t="str">
        <f>IFERROR(VLOOKUP(Table1[[#This Row],[RespondentID]],'All Data'!$A:$CW,96,FALSE),"unknown")</f>
        <v>Employed for wages</v>
      </c>
      <c r="Z150" s="96" t="str">
        <f>IFERROR(VLOOKUP(Table1[[#This Row],[RespondentID]],'All Data'!$A:$CW,97,FALSE),"unknown")</f>
        <v>Yes</v>
      </c>
      <c r="AA150" s="96">
        <f>IFERROR(VLOOKUP(Table1[[#This Row],[RespondentID]],'All Data'!$A:$CW,98,FALSE),"unknown")</f>
        <v>0</v>
      </c>
      <c r="AB150" s="174" t="str">
        <f>IFERROR(VLOOKUP(Table1[[#This Row],[RespondentID]],'All Data'!$A:$CW,99,FALSE),"unknown")</f>
        <v>Yes</v>
      </c>
    </row>
    <row r="151" spans="1:28">
      <c r="A151">
        <v>114380140054</v>
      </c>
      <c r="B151" t="s">
        <v>64</v>
      </c>
      <c r="F151" t="s">
        <v>68</v>
      </c>
      <c r="G151" t="s">
        <v>69</v>
      </c>
      <c r="P151" s="96" t="str">
        <f>IFERROR(VLOOKUP(Table1[[#This Row],[RespondentID]],'All Data'!$A:$CO,87,FALSE),"unknown")</f>
        <v>Woman</v>
      </c>
      <c r="Q151" s="96" t="str">
        <f>IFERROR(VLOOKUP(Table1[[#This Row],[RespondentID]],'All Data'!$A:$CO,88,FALSE),"unknown")</f>
        <v>45-54 years</v>
      </c>
      <c r="R151" s="96" t="str">
        <f>IFERROR(VLOOKUP(Table1[[#This Row],[RespondentID]],'All Data'!$A:$CO,89,FALSE),"unknown")</f>
        <v>Nassau</v>
      </c>
      <c r="S151" s="96">
        <f>IFERROR(VLOOKUP(Table1[[#This Row],[RespondentID]],'All Data'!$A:$CO,90,FALSE),"unknown")</f>
        <v>0</v>
      </c>
      <c r="T151" s="96">
        <f>IFERROR(VLOOKUP(Table1[[#This Row],[RespondentID]],'All Data'!$A:$CO,91,FALSE),"unknown")</f>
        <v>0</v>
      </c>
      <c r="U151" s="96">
        <f>IFERROR(VLOOKUP(Table1[[#This Row],[RespondentID]],'All Data'!$A:$CO,92,FALSE),"unknown")</f>
        <v>0</v>
      </c>
      <c r="V151" s="96">
        <f>IFERROR(VLOOKUP(Table1[[#This Row],[RespondentID]],'All Data'!$A:$CO,93,FALSE),"unknown")</f>
        <v>0</v>
      </c>
      <c r="W151" s="96">
        <f>IFERROR(VLOOKUP(Table1[[#This Row],[RespondentID]],'All Data'!$A:$CW,94,FALSE),"unknown")</f>
        <v>0</v>
      </c>
      <c r="X151" s="96">
        <f>IFERROR(VLOOKUP(Table1[[#This Row],[RespondentID]],'All Data'!$A:$CW,95,FALSE),"unknown")</f>
        <v>0</v>
      </c>
      <c r="Y151" s="96">
        <f>IFERROR(VLOOKUP(Table1[[#This Row],[RespondentID]],'All Data'!$A:$CW,96,FALSE),"unknown")</f>
        <v>0</v>
      </c>
      <c r="Z151" s="96">
        <f>IFERROR(VLOOKUP(Table1[[#This Row],[RespondentID]],'All Data'!$A:$CW,97,FALSE),"unknown")</f>
        <v>0</v>
      </c>
      <c r="AA151" s="96">
        <f>IFERROR(VLOOKUP(Table1[[#This Row],[RespondentID]],'All Data'!$A:$CW,98,FALSE),"unknown")</f>
        <v>0</v>
      </c>
      <c r="AB151" s="174">
        <f>IFERROR(VLOOKUP(Table1[[#This Row],[RespondentID]],'All Data'!$A:$CW,99,FALSE),"unknown")</f>
        <v>0</v>
      </c>
    </row>
    <row r="152" spans="1:28">
      <c r="A152">
        <v>114380137890</v>
      </c>
      <c r="P152" s="96">
        <f>IFERROR(VLOOKUP(Table1[[#This Row],[RespondentID]],'All Data'!$A:$CO,87,FALSE),"unknown")</f>
        <v>0</v>
      </c>
      <c r="Q152" s="96">
        <f>IFERROR(VLOOKUP(Table1[[#This Row],[RespondentID]],'All Data'!$A:$CO,88,FALSE),"unknown")</f>
        <v>0</v>
      </c>
      <c r="R152" s="96" t="str">
        <f>IFERROR(VLOOKUP(Table1[[#This Row],[RespondentID]],'All Data'!$A:$CO,89,FALSE),"unknown")</f>
        <v>Nassau</v>
      </c>
      <c r="S152" s="96" t="str">
        <f>IFERROR(VLOOKUP(Table1[[#This Row],[RespondentID]],'All Data'!$A:$CO,90,FALSE),"unknown")</f>
        <v>Baldwin, 11510</v>
      </c>
      <c r="T152" s="96">
        <f>IFERROR(VLOOKUP(Table1[[#This Row],[RespondentID]],'All Data'!$A:$CO,91,FALSE),"unknown")</f>
        <v>0</v>
      </c>
      <c r="U152" s="96">
        <f>IFERROR(VLOOKUP(Table1[[#This Row],[RespondentID]],'All Data'!$A:$CO,92,FALSE),"unknown")</f>
        <v>0</v>
      </c>
      <c r="V152" s="96">
        <f>IFERROR(VLOOKUP(Table1[[#This Row],[RespondentID]],'All Data'!$A:$CO,93,FALSE),"unknown")</f>
        <v>0</v>
      </c>
      <c r="W152" s="96">
        <f>IFERROR(VLOOKUP(Table1[[#This Row],[RespondentID]],'All Data'!$A:$CW,94,FALSE),"unknown")</f>
        <v>0</v>
      </c>
      <c r="X152" s="96">
        <f>IFERROR(VLOOKUP(Table1[[#This Row],[RespondentID]],'All Data'!$A:$CW,95,FALSE),"unknown")</f>
        <v>0</v>
      </c>
      <c r="Y152" s="96">
        <f>IFERROR(VLOOKUP(Table1[[#This Row],[RespondentID]],'All Data'!$A:$CW,96,FALSE),"unknown")</f>
        <v>0</v>
      </c>
      <c r="Z152" s="96">
        <f>IFERROR(VLOOKUP(Table1[[#This Row],[RespondentID]],'All Data'!$A:$CW,97,FALSE),"unknown")</f>
        <v>0</v>
      </c>
      <c r="AA152" s="96">
        <f>IFERROR(VLOOKUP(Table1[[#This Row],[RespondentID]],'All Data'!$A:$CW,98,FALSE),"unknown")</f>
        <v>0</v>
      </c>
      <c r="AB152" s="174">
        <f>IFERROR(VLOOKUP(Table1[[#This Row],[RespondentID]],'All Data'!$A:$CW,99,FALSE),"unknown")</f>
        <v>0</v>
      </c>
    </row>
    <row r="153" spans="1:28">
      <c r="A153">
        <v>114380136015</v>
      </c>
      <c r="F153" t="s">
        <v>68</v>
      </c>
      <c r="P153" s="96" t="str">
        <f>IFERROR(VLOOKUP(Table1[[#This Row],[RespondentID]],'All Data'!$A:$CO,87,FALSE),"unknown")</f>
        <v>Woman</v>
      </c>
      <c r="Q153" s="96" t="str">
        <f>IFERROR(VLOOKUP(Table1[[#This Row],[RespondentID]],'All Data'!$A:$CO,88,FALSE),"unknown")</f>
        <v>65+ years</v>
      </c>
      <c r="R153" s="96" t="str">
        <f>IFERROR(VLOOKUP(Table1[[#This Row],[RespondentID]],'All Data'!$A:$CO,89,FALSE),"unknown")</f>
        <v>Nassau</v>
      </c>
      <c r="S153" s="96" t="str">
        <f>IFERROR(VLOOKUP(Table1[[#This Row],[RespondentID]],'All Data'!$A:$CO,90,FALSE),"unknown")</f>
        <v>Baldwin, 11510</v>
      </c>
      <c r="T153" s="96" t="str">
        <f>IFERROR(VLOOKUP(Table1[[#This Row],[RespondentID]],'All Data'!$A:$CO,91,FALSE),"unknown")</f>
        <v>White</v>
      </c>
      <c r="U153" s="96">
        <f>IFERROR(VLOOKUP(Table1[[#This Row],[RespondentID]],'All Data'!$A:$CO,92,FALSE),"unknown")</f>
        <v>0</v>
      </c>
      <c r="V153" s="96" t="str">
        <f>IFERROR(VLOOKUP(Table1[[#This Row],[RespondentID]],'All Data'!$A:$CO,93,FALSE),"unknown")</f>
        <v>English</v>
      </c>
      <c r="W153" s="96" t="str">
        <f>IFERROR(VLOOKUP(Table1[[#This Row],[RespondentID]],'All Data'!$A:$CW,94,FALSE),"unknown")</f>
        <v>$75,000 to $125,000</v>
      </c>
      <c r="X153" s="96" t="str">
        <f>IFERROR(VLOOKUP(Table1[[#This Row],[RespondentID]],'All Data'!$A:$CW,95,FALSE),"unknown")</f>
        <v>College graduate</v>
      </c>
      <c r="Y153" s="96" t="str">
        <f>IFERROR(VLOOKUP(Table1[[#This Row],[RespondentID]],'All Data'!$A:$CW,96,FALSE),"unknown")</f>
        <v>Employed for wages</v>
      </c>
      <c r="Z153" s="96" t="str">
        <f>IFERROR(VLOOKUP(Table1[[#This Row],[RespondentID]],'All Data'!$A:$CW,97,FALSE),"unknown")</f>
        <v>Yes</v>
      </c>
      <c r="AA153" s="96" t="str">
        <f>IFERROR(VLOOKUP(Table1[[#This Row],[RespondentID]],'All Data'!$A:$CW,98,FALSE),"unknown")</f>
        <v>Private/Commercial</v>
      </c>
      <c r="AB153" s="174" t="str">
        <f>IFERROR(VLOOKUP(Table1[[#This Row],[RespondentID]],'All Data'!$A:$CW,99,FALSE),"unknown")</f>
        <v>Yes</v>
      </c>
    </row>
    <row r="154" spans="1:28">
      <c r="A154">
        <v>114380134389</v>
      </c>
      <c r="B154" t="s">
        <v>64</v>
      </c>
      <c r="E154" t="s">
        <v>67</v>
      </c>
      <c r="F154" t="s">
        <v>68</v>
      </c>
      <c r="P154" s="96" t="str">
        <f>IFERROR(VLOOKUP(Table1[[#This Row],[RespondentID]],'All Data'!$A:$CO,87,FALSE),"unknown")</f>
        <v>Man</v>
      </c>
      <c r="Q154" s="96" t="str">
        <f>IFERROR(VLOOKUP(Table1[[#This Row],[RespondentID]],'All Data'!$A:$CO,88,FALSE),"unknown")</f>
        <v>65+ years</v>
      </c>
      <c r="R154" s="96" t="str">
        <f>IFERROR(VLOOKUP(Table1[[#This Row],[RespondentID]],'All Data'!$A:$CO,89,FALSE),"unknown")</f>
        <v>Nassau</v>
      </c>
      <c r="S154" s="96" t="str">
        <f>IFERROR(VLOOKUP(Table1[[#This Row],[RespondentID]],'All Data'!$A:$CO,90,FALSE),"unknown")</f>
        <v>Baldwin, 11510</v>
      </c>
      <c r="T154" s="96" t="str">
        <f>IFERROR(VLOOKUP(Table1[[#This Row],[RespondentID]],'All Data'!$A:$CO,91,FALSE),"unknown")</f>
        <v>White</v>
      </c>
      <c r="U154" s="96">
        <f>IFERROR(VLOOKUP(Table1[[#This Row],[RespondentID]],'All Data'!$A:$CO,92,FALSE),"unknown")</f>
        <v>0</v>
      </c>
      <c r="V154" s="96" t="str">
        <f>IFERROR(VLOOKUP(Table1[[#This Row],[RespondentID]],'All Data'!$A:$CO,93,FALSE),"unknown")</f>
        <v>English</v>
      </c>
      <c r="W154" s="96" t="str">
        <f>IFERROR(VLOOKUP(Table1[[#This Row],[RespondentID]],'All Data'!$A:$CW,94,FALSE),"unknown")</f>
        <v>$75,000 to $125,000</v>
      </c>
      <c r="X154" s="96" t="str">
        <f>IFERROR(VLOOKUP(Table1[[#This Row],[RespondentID]],'All Data'!$A:$CW,95,FALSE),"unknown")</f>
        <v>College graduate</v>
      </c>
      <c r="Y154" s="96" t="str">
        <f>IFERROR(VLOOKUP(Table1[[#This Row],[RespondentID]],'All Data'!$A:$CW,96,FALSE),"unknown")</f>
        <v>Retired</v>
      </c>
      <c r="Z154" s="96" t="str">
        <f>IFERROR(VLOOKUP(Table1[[#This Row],[RespondentID]],'All Data'!$A:$CW,97,FALSE),"unknown")</f>
        <v>Yes</v>
      </c>
      <c r="AA154" s="96" t="str">
        <f>IFERROR(VLOOKUP(Table1[[#This Row],[RespondentID]],'All Data'!$A:$CW,98,FALSE),"unknown")</f>
        <v>Medicare</v>
      </c>
      <c r="AB154" s="174" t="str">
        <f>IFERROR(VLOOKUP(Table1[[#This Row],[RespondentID]],'All Data'!$A:$CW,99,FALSE),"unknown")</f>
        <v>Yes</v>
      </c>
    </row>
    <row r="155" spans="1:28">
      <c r="A155">
        <v>114380131809</v>
      </c>
      <c r="F155" t="s">
        <v>68</v>
      </c>
      <c r="H155" t="s">
        <v>70</v>
      </c>
      <c r="K155" t="s">
        <v>73</v>
      </c>
      <c r="M155" t="s">
        <v>75</v>
      </c>
      <c r="P155" s="96" t="str">
        <f>IFERROR(VLOOKUP(Table1[[#This Row],[RespondentID]],'All Data'!$A:$CO,87,FALSE),"unknown")</f>
        <v>Woman</v>
      </c>
      <c r="Q155" s="96" t="str">
        <f>IFERROR(VLOOKUP(Table1[[#This Row],[RespondentID]],'All Data'!$A:$CO,88,FALSE),"unknown")</f>
        <v>65+ years</v>
      </c>
      <c r="R155" s="96" t="str">
        <f>IFERROR(VLOOKUP(Table1[[#This Row],[RespondentID]],'All Data'!$A:$CO,89,FALSE),"unknown")</f>
        <v>Nassau</v>
      </c>
      <c r="S155" s="96" t="str">
        <f>IFERROR(VLOOKUP(Table1[[#This Row],[RespondentID]],'All Data'!$A:$CO,90,FALSE),"unknown")</f>
        <v>Baldwin, 11510</v>
      </c>
      <c r="T155" s="96" t="str">
        <f>IFERROR(VLOOKUP(Table1[[#This Row],[RespondentID]],'All Data'!$A:$CO,91,FALSE),"unknown")</f>
        <v>White</v>
      </c>
      <c r="U155" s="96">
        <f>IFERROR(VLOOKUP(Table1[[#This Row],[RespondentID]],'All Data'!$A:$CO,92,FALSE),"unknown")</f>
        <v>0</v>
      </c>
      <c r="V155" s="96" t="str">
        <f>IFERROR(VLOOKUP(Table1[[#This Row],[RespondentID]],'All Data'!$A:$CO,93,FALSE),"unknown")</f>
        <v>English</v>
      </c>
      <c r="W155" s="96">
        <f>IFERROR(VLOOKUP(Table1[[#This Row],[RespondentID]],'All Data'!$A:$CW,94,FALSE),"unknown")</f>
        <v>0</v>
      </c>
      <c r="X155" s="96" t="str">
        <f>IFERROR(VLOOKUP(Table1[[#This Row],[RespondentID]],'All Data'!$A:$CW,95,FALSE),"unknown")</f>
        <v>College graduate</v>
      </c>
      <c r="Y155" s="96" t="str">
        <f>IFERROR(VLOOKUP(Table1[[#This Row],[RespondentID]],'All Data'!$A:$CW,96,FALSE),"unknown")</f>
        <v>Retired</v>
      </c>
      <c r="Z155" s="96" t="str">
        <f>IFERROR(VLOOKUP(Table1[[#This Row],[RespondentID]],'All Data'!$A:$CW,97,FALSE),"unknown")</f>
        <v>Yes</v>
      </c>
      <c r="AA155" s="96">
        <f>IFERROR(VLOOKUP(Table1[[#This Row],[RespondentID]],'All Data'!$A:$CW,98,FALSE),"unknown")</f>
        <v>0</v>
      </c>
      <c r="AB155" s="174">
        <f>IFERROR(VLOOKUP(Table1[[#This Row],[RespondentID]],'All Data'!$A:$CW,99,FALSE),"unknown")</f>
        <v>0</v>
      </c>
    </row>
    <row r="156" spans="1:28">
      <c r="A156">
        <v>114380130303</v>
      </c>
      <c r="B156" t="s">
        <v>64</v>
      </c>
      <c r="C156" t="s">
        <v>65</v>
      </c>
      <c r="P156" s="96" t="str">
        <f>IFERROR(VLOOKUP(Table1[[#This Row],[RespondentID]],'All Data'!$A:$CO,87,FALSE),"unknown")</f>
        <v>Man</v>
      </c>
      <c r="Q156" s="96" t="str">
        <f>IFERROR(VLOOKUP(Table1[[#This Row],[RespondentID]],'All Data'!$A:$CO,88,FALSE),"unknown")</f>
        <v>55-64 years</v>
      </c>
      <c r="R156" s="96" t="str">
        <f>IFERROR(VLOOKUP(Table1[[#This Row],[RespondentID]],'All Data'!$A:$CO,89,FALSE),"unknown")</f>
        <v>Nassau</v>
      </c>
      <c r="S156" s="96" t="str">
        <f>IFERROR(VLOOKUP(Table1[[#This Row],[RespondentID]],'All Data'!$A:$CO,90,FALSE),"unknown")</f>
        <v>Baldwin, 11510</v>
      </c>
      <c r="T156" s="96" t="str">
        <f>IFERROR(VLOOKUP(Table1[[#This Row],[RespondentID]],'All Data'!$A:$CO,91,FALSE),"unknown")</f>
        <v>Black or African American</v>
      </c>
      <c r="U156" s="96">
        <f>IFERROR(VLOOKUP(Table1[[#This Row],[RespondentID]],'All Data'!$A:$CO,92,FALSE),"unknown")</f>
        <v>0</v>
      </c>
      <c r="V156" s="96" t="str">
        <f>IFERROR(VLOOKUP(Table1[[#This Row],[RespondentID]],'All Data'!$A:$CO,93,FALSE),"unknown")</f>
        <v>English</v>
      </c>
      <c r="W156" s="96">
        <f>IFERROR(VLOOKUP(Table1[[#This Row],[RespondentID]],'All Data'!$A:$CW,94,FALSE),"unknown")</f>
        <v>0</v>
      </c>
      <c r="X156" s="96">
        <f>IFERROR(VLOOKUP(Table1[[#This Row],[RespondentID]],'All Data'!$A:$CW,95,FALSE),"unknown")</f>
        <v>0</v>
      </c>
      <c r="Y156" s="96" t="str">
        <f>IFERROR(VLOOKUP(Table1[[#This Row],[RespondentID]],'All Data'!$A:$CW,96,FALSE),"unknown")</f>
        <v>Employed for wages</v>
      </c>
      <c r="Z156" s="96" t="str">
        <f>IFERROR(VLOOKUP(Table1[[#This Row],[RespondentID]],'All Data'!$A:$CW,97,FALSE),"unknown")</f>
        <v>Yes</v>
      </c>
      <c r="AA156" s="96">
        <f>IFERROR(VLOOKUP(Table1[[#This Row],[RespondentID]],'All Data'!$A:$CW,98,FALSE),"unknown")</f>
        <v>0</v>
      </c>
      <c r="AB156" s="174" t="str">
        <f>IFERROR(VLOOKUP(Table1[[#This Row],[RespondentID]],'All Data'!$A:$CW,99,FALSE),"unknown")</f>
        <v>Yes</v>
      </c>
    </row>
    <row r="157" spans="1:28">
      <c r="A157">
        <v>114380128308</v>
      </c>
      <c r="B157" t="s">
        <v>64</v>
      </c>
      <c r="P157" s="96" t="str">
        <f>IFERROR(VLOOKUP(Table1[[#This Row],[RespondentID]],'All Data'!$A:$CO,87,FALSE),"unknown")</f>
        <v>Woman</v>
      </c>
      <c r="Q157" s="96" t="str">
        <f>IFERROR(VLOOKUP(Table1[[#This Row],[RespondentID]],'All Data'!$A:$CO,88,FALSE),"unknown")</f>
        <v>65+ years</v>
      </c>
      <c r="R157" s="96" t="str">
        <f>IFERROR(VLOOKUP(Table1[[#This Row],[RespondentID]],'All Data'!$A:$CO,89,FALSE),"unknown")</f>
        <v>Nassau</v>
      </c>
      <c r="S157" s="96" t="str">
        <f>IFERROR(VLOOKUP(Table1[[#This Row],[RespondentID]],'All Data'!$A:$CO,90,FALSE),"unknown")</f>
        <v>Baldwin, 11510</v>
      </c>
      <c r="T157" s="96" t="str">
        <f>IFERROR(VLOOKUP(Table1[[#This Row],[RespondentID]],'All Data'!$A:$CO,91,FALSE),"unknown")</f>
        <v>White</v>
      </c>
      <c r="U157" s="96">
        <f>IFERROR(VLOOKUP(Table1[[#This Row],[RespondentID]],'All Data'!$A:$CO,92,FALSE),"unknown")</f>
        <v>0</v>
      </c>
      <c r="V157" s="96" t="str">
        <f>IFERROR(VLOOKUP(Table1[[#This Row],[RespondentID]],'All Data'!$A:$CO,93,FALSE),"unknown")</f>
        <v>English</v>
      </c>
      <c r="W157" s="96" t="str">
        <f>IFERROR(VLOOKUP(Table1[[#This Row],[RespondentID]],'All Data'!$A:$CW,94,FALSE),"unknown")</f>
        <v>$0-$19,999</v>
      </c>
      <c r="X157" s="96" t="str">
        <f>IFERROR(VLOOKUP(Table1[[#This Row],[RespondentID]],'All Data'!$A:$CW,95,FALSE),"unknown")</f>
        <v>College graduate</v>
      </c>
      <c r="Y157" s="96" t="str">
        <f>IFERROR(VLOOKUP(Table1[[#This Row],[RespondentID]],'All Data'!$A:$CW,96,FALSE),"unknown")</f>
        <v>Retired</v>
      </c>
      <c r="Z157" s="96" t="str">
        <f>IFERROR(VLOOKUP(Table1[[#This Row],[RespondentID]],'All Data'!$A:$CW,97,FALSE),"unknown")</f>
        <v>Yes</v>
      </c>
      <c r="AA157" s="96" t="str">
        <f>IFERROR(VLOOKUP(Table1[[#This Row],[RespondentID]],'All Data'!$A:$CW,98,FALSE),"unknown")</f>
        <v>Medicare</v>
      </c>
      <c r="AB157" s="174" t="str">
        <f>IFERROR(VLOOKUP(Table1[[#This Row],[RespondentID]],'All Data'!$A:$CW,99,FALSE),"unknown")</f>
        <v>Yes</v>
      </c>
    </row>
    <row r="158" spans="1:28">
      <c r="A158">
        <v>114380126908</v>
      </c>
      <c r="M158" t="s">
        <v>75</v>
      </c>
      <c r="P158" s="96" t="str">
        <f>IFERROR(VLOOKUP(Table1[[#This Row],[RespondentID]],'All Data'!$A:$CO,87,FALSE),"unknown")</f>
        <v>Man</v>
      </c>
      <c r="Q158" s="96" t="str">
        <f>IFERROR(VLOOKUP(Table1[[#This Row],[RespondentID]],'All Data'!$A:$CO,88,FALSE),"unknown")</f>
        <v>65+ years</v>
      </c>
      <c r="R158" s="96" t="str">
        <f>IFERROR(VLOOKUP(Table1[[#This Row],[RespondentID]],'All Data'!$A:$CO,89,FALSE),"unknown")</f>
        <v>Nassau</v>
      </c>
      <c r="S158" s="96" t="str">
        <f>IFERROR(VLOOKUP(Table1[[#This Row],[RespondentID]],'All Data'!$A:$CO,90,FALSE),"unknown")</f>
        <v>Baldwin Harbor, 11510</v>
      </c>
      <c r="T158" s="96" t="str">
        <f>IFERROR(VLOOKUP(Table1[[#This Row],[RespondentID]],'All Data'!$A:$CO,91,FALSE),"unknown")</f>
        <v>White</v>
      </c>
      <c r="U158" s="96">
        <f>IFERROR(VLOOKUP(Table1[[#This Row],[RespondentID]],'All Data'!$A:$CO,92,FALSE),"unknown")</f>
        <v>0</v>
      </c>
      <c r="V158" s="96" t="str">
        <f>IFERROR(VLOOKUP(Table1[[#This Row],[RespondentID]],'All Data'!$A:$CO,93,FALSE),"unknown")</f>
        <v>English</v>
      </c>
      <c r="W158" s="96" t="str">
        <f>IFERROR(VLOOKUP(Table1[[#This Row],[RespondentID]],'All Data'!$A:$CW,94,FALSE),"unknown")</f>
        <v>$20,000 to $34,999</v>
      </c>
      <c r="X158" s="96" t="str">
        <f>IFERROR(VLOOKUP(Table1[[#This Row],[RespondentID]],'All Data'!$A:$CW,95,FALSE),"unknown")</f>
        <v>College graduate</v>
      </c>
      <c r="Y158" s="96" t="str">
        <f>IFERROR(VLOOKUP(Table1[[#This Row],[RespondentID]],'All Data'!$A:$CW,96,FALSE),"unknown")</f>
        <v>Retired</v>
      </c>
      <c r="Z158" s="96" t="str">
        <f>IFERROR(VLOOKUP(Table1[[#This Row],[RespondentID]],'All Data'!$A:$CW,97,FALSE),"unknown")</f>
        <v>Yes</v>
      </c>
      <c r="AA158" s="96" t="str">
        <f>IFERROR(VLOOKUP(Table1[[#This Row],[RespondentID]],'All Data'!$A:$CW,98,FALSE),"unknown")</f>
        <v>Medicare</v>
      </c>
      <c r="AB158" s="174" t="str">
        <f>IFERROR(VLOOKUP(Table1[[#This Row],[RespondentID]],'All Data'!$A:$CW,99,FALSE),"unknown")</f>
        <v>No</v>
      </c>
    </row>
    <row r="159" spans="1:28">
      <c r="A159">
        <v>114380125527</v>
      </c>
      <c r="B159" t="s">
        <v>64</v>
      </c>
      <c r="P159" s="96" t="str">
        <f>IFERROR(VLOOKUP(Table1[[#This Row],[RespondentID]],'All Data'!$A:$CO,87,FALSE),"unknown")</f>
        <v>Man</v>
      </c>
      <c r="Q159" s="96" t="str">
        <f>IFERROR(VLOOKUP(Table1[[#This Row],[RespondentID]],'All Data'!$A:$CO,88,FALSE),"unknown")</f>
        <v>65+ years</v>
      </c>
      <c r="R159" s="96" t="str">
        <f>IFERROR(VLOOKUP(Table1[[#This Row],[RespondentID]],'All Data'!$A:$CO,89,FALSE),"unknown")</f>
        <v>Nassau</v>
      </c>
      <c r="S159" s="96" t="str">
        <f>IFERROR(VLOOKUP(Table1[[#This Row],[RespondentID]],'All Data'!$A:$CO,90,FALSE),"unknown")</f>
        <v>Sea Cliff, 11579</v>
      </c>
      <c r="T159" s="96" t="str">
        <f>IFERROR(VLOOKUP(Table1[[#This Row],[RespondentID]],'All Data'!$A:$CO,91,FALSE),"unknown")</f>
        <v>White</v>
      </c>
      <c r="U159" s="96">
        <f>IFERROR(VLOOKUP(Table1[[#This Row],[RespondentID]],'All Data'!$A:$CO,92,FALSE),"unknown")</f>
        <v>0</v>
      </c>
      <c r="V159" s="96" t="str">
        <f>IFERROR(VLOOKUP(Table1[[#This Row],[RespondentID]],'All Data'!$A:$CO,93,FALSE),"unknown")</f>
        <v>English</v>
      </c>
      <c r="W159" s="96" t="str">
        <f>IFERROR(VLOOKUP(Table1[[#This Row],[RespondentID]],'All Data'!$A:$CW,94,FALSE),"unknown")</f>
        <v>Over $125,000</v>
      </c>
      <c r="X159" s="96" t="str">
        <f>IFERROR(VLOOKUP(Table1[[#This Row],[RespondentID]],'All Data'!$A:$CW,95,FALSE),"unknown")</f>
        <v>College graduate</v>
      </c>
      <c r="Y159" s="96" t="str">
        <f>IFERROR(VLOOKUP(Table1[[#This Row],[RespondentID]],'All Data'!$A:$CW,96,FALSE),"unknown")</f>
        <v>Retired</v>
      </c>
      <c r="Z159" s="96" t="str">
        <f>IFERROR(VLOOKUP(Table1[[#This Row],[RespondentID]],'All Data'!$A:$CW,97,FALSE),"unknown")</f>
        <v>Yes</v>
      </c>
      <c r="AA159" s="96" t="str">
        <f>IFERROR(VLOOKUP(Table1[[#This Row],[RespondentID]],'All Data'!$A:$CW,98,FALSE),"unknown")</f>
        <v>Medicare</v>
      </c>
      <c r="AB159" s="174">
        <f>IFERROR(VLOOKUP(Table1[[#This Row],[RespondentID]],'All Data'!$A:$CW,99,FALSE),"unknown")</f>
        <v>0</v>
      </c>
    </row>
    <row r="160" spans="1:28">
      <c r="A160">
        <v>114380124069</v>
      </c>
      <c r="L160" t="s">
        <v>74</v>
      </c>
      <c r="M160" t="s">
        <v>75</v>
      </c>
      <c r="P160" s="96" t="str">
        <f>IFERROR(VLOOKUP(Table1[[#This Row],[RespondentID]],'All Data'!$A:$CO,87,FALSE),"unknown")</f>
        <v>Man</v>
      </c>
      <c r="Q160" s="96" t="str">
        <f>IFERROR(VLOOKUP(Table1[[#This Row],[RespondentID]],'All Data'!$A:$CO,88,FALSE),"unknown")</f>
        <v>65+ years</v>
      </c>
      <c r="R160" s="96" t="str">
        <f>IFERROR(VLOOKUP(Table1[[#This Row],[RespondentID]],'All Data'!$A:$CO,89,FALSE),"unknown")</f>
        <v>Nassau</v>
      </c>
      <c r="S160" s="96" t="str">
        <f>IFERROR(VLOOKUP(Table1[[#This Row],[RespondentID]],'All Data'!$A:$CO,90,FALSE),"unknown")</f>
        <v>Rockville Centre, 11570</v>
      </c>
      <c r="T160" s="96" t="str">
        <f>IFERROR(VLOOKUP(Table1[[#This Row],[RespondentID]],'All Data'!$A:$CO,91,FALSE),"unknown")</f>
        <v>White</v>
      </c>
      <c r="U160" s="96">
        <f>IFERROR(VLOOKUP(Table1[[#This Row],[RespondentID]],'All Data'!$A:$CO,92,FALSE),"unknown")</f>
        <v>0</v>
      </c>
      <c r="V160" s="96" t="str">
        <f>IFERROR(VLOOKUP(Table1[[#This Row],[RespondentID]],'All Data'!$A:$CO,93,FALSE),"unknown")</f>
        <v>English</v>
      </c>
      <c r="W160" s="96" t="str">
        <f>IFERROR(VLOOKUP(Table1[[#This Row],[RespondentID]],'All Data'!$A:$CW,94,FALSE),"unknown")</f>
        <v>Over $125,000</v>
      </c>
      <c r="X160" s="96" t="str">
        <f>IFERROR(VLOOKUP(Table1[[#This Row],[RespondentID]],'All Data'!$A:$CW,95,FALSE),"unknown")</f>
        <v>College graduate</v>
      </c>
      <c r="Y160" s="96" t="str">
        <f>IFERROR(VLOOKUP(Table1[[#This Row],[RespondentID]],'All Data'!$A:$CW,96,FALSE),"unknown")</f>
        <v>Retired</v>
      </c>
      <c r="Z160" s="96" t="str">
        <f>IFERROR(VLOOKUP(Table1[[#This Row],[RespondentID]],'All Data'!$A:$CW,97,FALSE),"unknown")</f>
        <v>Yes</v>
      </c>
      <c r="AA160" s="96" t="str">
        <f>IFERROR(VLOOKUP(Table1[[#This Row],[RespondentID]],'All Data'!$A:$CW,98,FALSE),"unknown")</f>
        <v>Medicare</v>
      </c>
      <c r="AB160" s="174" t="str">
        <f>IFERROR(VLOOKUP(Table1[[#This Row],[RespondentID]],'All Data'!$A:$CW,99,FALSE),"unknown")</f>
        <v>Yes</v>
      </c>
    </row>
    <row r="161" spans="1:28">
      <c r="A161">
        <v>114380122424</v>
      </c>
      <c r="B161" t="s">
        <v>64</v>
      </c>
      <c r="P161" s="96" t="str">
        <f>IFERROR(VLOOKUP(Table1[[#This Row],[RespondentID]],'All Data'!$A:$CO,87,FALSE),"unknown")</f>
        <v>Woman</v>
      </c>
      <c r="Q161" s="96" t="str">
        <f>IFERROR(VLOOKUP(Table1[[#This Row],[RespondentID]],'All Data'!$A:$CO,88,FALSE),"unknown")</f>
        <v>65+ years</v>
      </c>
      <c r="R161" s="96" t="str">
        <f>IFERROR(VLOOKUP(Table1[[#This Row],[RespondentID]],'All Data'!$A:$CO,89,FALSE),"unknown")</f>
        <v>Nassau</v>
      </c>
      <c r="S161" s="96" t="str">
        <f>IFERROR(VLOOKUP(Table1[[#This Row],[RespondentID]],'All Data'!$A:$CO,90,FALSE),"unknown")</f>
        <v>Garden City South, 11530</v>
      </c>
      <c r="T161" s="96" t="str">
        <f>IFERROR(VLOOKUP(Table1[[#This Row],[RespondentID]],'All Data'!$A:$CO,91,FALSE),"unknown")</f>
        <v>White</v>
      </c>
      <c r="U161" s="96">
        <f>IFERROR(VLOOKUP(Table1[[#This Row],[RespondentID]],'All Data'!$A:$CO,92,FALSE),"unknown")</f>
        <v>0</v>
      </c>
      <c r="V161" s="96" t="str">
        <f>IFERROR(VLOOKUP(Table1[[#This Row],[RespondentID]],'All Data'!$A:$CO,93,FALSE),"unknown")</f>
        <v>English</v>
      </c>
      <c r="W161" s="96">
        <f>IFERROR(VLOOKUP(Table1[[#This Row],[RespondentID]],'All Data'!$A:$CW,94,FALSE),"unknown")</f>
        <v>0</v>
      </c>
      <c r="X161" s="96" t="str">
        <f>IFERROR(VLOOKUP(Table1[[#This Row],[RespondentID]],'All Data'!$A:$CW,95,FALSE),"unknown")</f>
        <v>Graduate school</v>
      </c>
      <c r="Y161" s="96" t="str">
        <f>IFERROR(VLOOKUP(Table1[[#This Row],[RespondentID]],'All Data'!$A:$CW,96,FALSE),"unknown")</f>
        <v>Retired</v>
      </c>
      <c r="Z161" s="96" t="str">
        <f>IFERROR(VLOOKUP(Table1[[#This Row],[RespondentID]],'All Data'!$A:$CW,97,FALSE),"unknown")</f>
        <v>Yes</v>
      </c>
      <c r="AA161" s="96" t="str">
        <f>IFERROR(VLOOKUP(Table1[[#This Row],[RespondentID]],'All Data'!$A:$CW,98,FALSE),"unknown")</f>
        <v>Medicare</v>
      </c>
      <c r="AB161" s="174" t="str">
        <f>IFERROR(VLOOKUP(Table1[[#This Row],[RespondentID]],'All Data'!$A:$CW,99,FALSE),"unknown")</f>
        <v>Yes</v>
      </c>
    </row>
    <row r="162" spans="1:28">
      <c r="A162">
        <v>114376158862</v>
      </c>
      <c r="D162" t="s">
        <v>66</v>
      </c>
      <c r="P162" s="96" t="str">
        <f>IFERROR(VLOOKUP(Table1[[#This Row],[RespondentID]],'All Data'!$A:$CO,87,FALSE),"unknown")</f>
        <v>Woman</v>
      </c>
      <c r="Q162" s="96" t="str">
        <f>IFERROR(VLOOKUP(Table1[[#This Row],[RespondentID]],'All Data'!$A:$CO,88,FALSE),"unknown")</f>
        <v>25-34 years</v>
      </c>
      <c r="R162" s="96" t="str">
        <f>IFERROR(VLOOKUP(Table1[[#This Row],[RespondentID]],'All Data'!$A:$CO,89,FALSE),"unknown")</f>
        <v>Suffolk</v>
      </c>
      <c r="S162" s="96" t="str">
        <f>IFERROR(VLOOKUP(Table1[[#This Row],[RespondentID]],'All Data'!$A:$CO,90,FALSE),"unknown")</f>
        <v>Dix Hills, 11746</v>
      </c>
      <c r="T162" s="96" t="str">
        <f>IFERROR(VLOOKUP(Table1[[#This Row],[RespondentID]],'All Data'!$A:$CO,91,FALSE),"unknown")</f>
        <v>White</v>
      </c>
      <c r="U162" s="96" t="str">
        <f>IFERROR(VLOOKUP(Table1[[#This Row],[RespondentID]],'All Data'!$A:$CO,92,FALSE),"unknown")</f>
        <v>Not Hispanic or Latino</v>
      </c>
      <c r="V162" s="96" t="str">
        <f>IFERROR(VLOOKUP(Table1[[#This Row],[RespondentID]],'All Data'!$A:$CO,93,FALSE),"unknown")</f>
        <v>English</v>
      </c>
      <c r="W162" s="96" t="str">
        <f>IFERROR(VLOOKUP(Table1[[#This Row],[RespondentID]],'All Data'!$A:$CW,94,FALSE),"unknown")</f>
        <v>$50,000 to $74,999</v>
      </c>
      <c r="X162" s="96" t="str">
        <f>IFERROR(VLOOKUP(Table1[[#This Row],[RespondentID]],'All Data'!$A:$CW,95,FALSE),"unknown")</f>
        <v>Doctorate</v>
      </c>
      <c r="Y162" s="96" t="str">
        <f>IFERROR(VLOOKUP(Table1[[#This Row],[RespondentID]],'All Data'!$A:$CW,96,FALSE),"unknown")</f>
        <v>Employed for wages</v>
      </c>
      <c r="Z162" s="96" t="str">
        <f>IFERROR(VLOOKUP(Table1[[#This Row],[RespondentID]],'All Data'!$A:$CW,97,FALSE),"unknown")</f>
        <v>Yes</v>
      </c>
      <c r="AA162" s="96" t="str">
        <f>IFERROR(VLOOKUP(Table1[[#This Row],[RespondentID]],'All Data'!$A:$CW,98,FALSE),"unknown")</f>
        <v>Private/Commercial</v>
      </c>
      <c r="AB162" s="174" t="str">
        <f>IFERROR(VLOOKUP(Table1[[#This Row],[RespondentID]],'All Data'!$A:$CW,99,FALSE),"unknown")</f>
        <v>Yes</v>
      </c>
    </row>
    <row r="163" spans="1:28">
      <c r="A163">
        <v>114376080626</v>
      </c>
      <c r="B163" t="s">
        <v>64</v>
      </c>
      <c r="P163" s="96" t="str">
        <f>IFERROR(VLOOKUP(Table1[[#This Row],[RespondentID]],'All Data'!$A:$CO,87,FALSE),"unknown")</f>
        <v>Man</v>
      </c>
      <c r="Q163" s="96" t="str">
        <f>IFERROR(VLOOKUP(Table1[[#This Row],[RespondentID]],'All Data'!$A:$CO,88,FALSE),"unknown")</f>
        <v>25-34 years</v>
      </c>
      <c r="R163" s="96" t="str">
        <f>IFERROR(VLOOKUP(Table1[[#This Row],[RespondentID]],'All Data'!$A:$CO,89,FALSE),"unknown")</f>
        <v>Nassau</v>
      </c>
      <c r="S163" s="96" t="str">
        <f>IFERROR(VLOOKUP(Table1[[#This Row],[RespondentID]],'All Data'!$A:$CO,90,FALSE),"unknown")</f>
        <v>Syosset, 11791</v>
      </c>
      <c r="T163" s="96" t="str">
        <f>IFERROR(VLOOKUP(Table1[[#This Row],[RespondentID]],'All Data'!$A:$CO,91,FALSE),"unknown")</f>
        <v>White</v>
      </c>
      <c r="U163" s="96">
        <f>IFERROR(VLOOKUP(Table1[[#This Row],[RespondentID]],'All Data'!$A:$CO,92,FALSE),"unknown")</f>
        <v>0</v>
      </c>
      <c r="V163" s="96" t="str">
        <f>IFERROR(VLOOKUP(Table1[[#This Row],[RespondentID]],'All Data'!$A:$CO,93,FALSE),"unknown")</f>
        <v>English</v>
      </c>
      <c r="W163" s="96">
        <f>IFERROR(VLOOKUP(Table1[[#This Row],[RespondentID]],'All Data'!$A:$CW,94,FALSE),"unknown")</f>
        <v>0</v>
      </c>
      <c r="X163" s="96" t="str">
        <f>IFERROR(VLOOKUP(Table1[[#This Row],[RespondentID]],'All Data'!$A:$CW,95,FALSE),"unknown")</f>
        <v>College graduate</v>
      </c>
      <c r="Y163" s="96" t="str">
        <f>IFERROR(VLOOKUP(Table1[[#This Row],[RespondentID]],'All Data'!$A:$CW,96,FALSE),"unknown")</f>
        <v>Employed for wages</v>
      </c>
      <c r="Z163" s="96" t="str">
        <f>IFERROR(VLOOKUP(Table1[[#This Row],[RespondentID]],'All Data'!$A:$CW,97,FALSE),"unknown")</f>
        <v>Yes</v>
      </c>
      <c r="AA163" s="96" t="str">
        <f>IFERROR(VLOOKUP(Table1[[#This Row],[RespondentID]],'All Data'!$A:$CW,98,FALSE),"unknown")</f>
        <v>Private/Commercial</v>
      </c>
      <c r="AB163" s="174" t="str">
        <f>IFERROR(VLOOKUP(Table1[[#This Row],[RespondentID]],'All Data'!$A:$CW,99,FALSE),"unknown")</f>
        <v>Yes</v>
      </c>
    </row>
    <row r="164" spans="1:28">
      <c r="A164">
        <v>114376075102</v>
      </c>
      <c r="D164" t="s">
        <v>66</v>
      </c>
      <c r="E164" t="s">
        <v>67</v>
      </c>
      <c r="F164" t="s">
        <v>68</v>
      </c>
      <c r="G164" t="s">
        <v>69</v>
      </c>
      <c r="I164" t="s">
        <v>71</v>
      </c>
      <c r="M164" t="s">
        <v>75</v>
      </c>
      <c r="P164" s="96" t="str">
        <f>IFERROR(VLOOKUP(Table1[[#This Row],[RespondentID]],'All Data'!$A:$CO,87,FALSE),"unknown")</f>
        <v>Man</v>
      </c>
      <c r="Q164" s="96" t="str">
        <f>IFERROR(VLOOKUP(Table1[[#This Row],[RespondentID]],'All Data'!$A:$CO,88,FALSE),"unknown")</f>
        <v>65+ years</v>
      </c>
      <c r="R164" s="96" t="str">
        <f>IFERROR(VLOOKUP(Table1[[#This Row],[RespondentID]],'All Data'!$A:$CO,89,FALSE),"unknown")</f>
        <v>Suffolk</v>
      </c>
      <c r="S164" s="96" t="str">
        <f>IFERROR(VLOOKUP(Table1[[#This Row],[RespondentID]],'All Data'!$A:$CO,90,FALSE),"unknown")</f>
        <v>East Northport, 11731</v>
      </c>
      <c r="T164" s="96" t="str">
        <f>IFERROR(VLOOKUP(Table1[[#This Row],[RespondentID]],'All Data'!$A:$CO,91,FALSE),"unknown")</f>
        <v>White</v>
      </c>
      <c r="U164" s="96">
        <f>IFERROR(VLOOKUP(Table1[[#This Row],[RespondentID]],'All Data'!$A:$CO,92,FALSE),"unknown")</f>
        <v>0</v>
      </c>
      <c r="V164" s="96" t="str">
        <f>IFERROR(VLOOKUP(Table1[[#This Row],[RespondentID]],'All Data'!$A:$CO,93,FALSE),"unknown")</f>
        <v>English</v>
      </c>
      <c r="W164" s="96" t="str">
        <f>IFERROR(VLOOKUP(Table1[[#This Row],[RespondentID]],'All Data'!$A:$CW,94,FALSE),"unknown")</f>
        <v>$75,000 to $125,000</v>
      </c>
      <c r="X164" s="96" t="str">
        <f>IFERROR(VLOOKUP(Table1[[#This Row],[RespondentID]],'All Data'!$A:$CW,95,FALSE),"unknown")</f>
        <v>Graduate school</v>
      </c>
      <c r="Y164" s="96" t="str">
        <f>IFERROR(VLOOKUP(Table1[[#This Row],[RespondentID]],'All Data'!$A:$CW,96,FALSE),"unknown")</f>
        <v>Retired</v>
      </c>
      <c r="Z164" s="96" t="str">
        <f>IFERROR(VLOOKUP(Table1[[#This Row],[RespondentID]],'All Data'!$A:$CW,97,FALSE),"unknown")</f>
        <v>Yes</v>
      </c>
      <c r="AA164" s="96" t="str">
        <f>IFERROR(VLOOKUP(Table1[[#This Row],[RespondentID]],'All Data'!$A:$CW,98,FALSE),"unknown")</f>
        <v>Medicare, Private/Commercial</v>
      </c>
      <c r="AB164" s="174" t="str">
        <f>IFERROR(VLOOKUP(Table1[[#This Row],[RespondentID]],'All Data'!$A:$CW,99,FALSE),"unknown")</f>
        <v>Yes</v>
      </c>
    </row>
    <row r="165" spans="1:28">
      <c r="A165">
        <v>114376072291</v>
      </c>
      <c r="B165" t="s">
        <v>64</v>
      </c>
      <c r="C165" t="s">
        <v>65</v>
      </c>
      <c r="E165" t="s">
        <v>67</v>
      </c>
      <c r="K165" t="s">
        <v>73</v>
      </c>
      <c r="P165" s="96" t="str">
        <f>IFERROR(VLOOKUP(Table1[[#This Row],[RespondentID]],'All Data'!$A:$CO,87,FALSE),"unknown")</f>
        <v>Woman</v>
      </c>
      <c r="Q165" s="96" t="str">
        <f>IFERROR(VLOOKUP(Table1[[#This Row],[RespondentID]],'All Data'!$A:$CO,88,FALSE),"unknown")</f>
        <v>65+ years</v>
      </c>
      <c r="R165" s="96" t="str">
        <f>IFERROR(VLOOKUP(Table1[[#This Row],[RespondentID]],'All Data'!$A:$CO,89,FALSE),"unknown")</f>
        <v>Suffolk</v>
      </c>
      <c r="S165" s="96" t="str">
        <f>IFERROR(VLOOKUP(Table1[[#This Row],[RespondentID]],'All Data'!$A:$CO,90,FALSE),"unknown")</f>
        <v>Northport, 11768</v>
      </c>
      <c r="T165" s="96" t="str">
        <f>IFERROR(VLOOKUP(Table1[[#This Row],[RespondentID]],'All Data'!$A:$CO,91,FALSE),"unknown")</f>
        <v>White</v>
      </c>
      <c r="U165" s="96" t="str">
        <f>IFERROR(VLOOKUP(Table1[[#This Row],[RespondentID]],'All Data'!$A:$CO,92,FALSE),"unknown")</f>
        <v>Hispanic or Latino</v>
      </c>
      <c r="V165" s="96" t="str">
        <f>IFERROR(VLOOKUP(Table1[[#This Row],[RespondentID]],'All Data'!$A:$CO,93,FALSE),"unknown")</f>
        <v>English</v>
      </c>
      <c r="W165" s="96" t="str">
        <f>IFERROR(VLOOKUP(Table1[[#This Row],[RespondentID]],'All Data'!$A:$CW,94,FALSE),"unknown")</f>
        <v>$75,000 to $125,000</v>
      </c>
      <c r="X165" s="96" t="str">
        <f>IFERROR(VLOOKUP(Table1[[#This Row],[RespondentID]],'All Data'!$A:$CW,95,FALSE),"unknown")</f>
        <v>Some college</v>
      </c>
      <c r="Y165" s="96" t="str">
        <f>IFERROR(VLOOKUP(Table1[[#This Row],[RespondentID]],'All Data'!$A:$CW,96,FALSE),"unknown")</f>
        <v>Retired</v>
      </c>
      <c r="Z165" s="96" t="str">
        <f>IFERROR(VLOOKUP(Table1[[#This Row],[RespondentID]],'All Data'!$A:$CW,97,FALSE),"unknown")</f>
        <v>Yes</v>
      </c>
      <c r="AA165" s="96" t="str">
        <f>IFERROR(VLOOKUP(Table1[[#This Row],[RespondentID]],'All Data'!$A:$CW,98,FALSE),"unknown")</f>
        <v>Medicare, Private/Commercial</v>
      </c>
      <c r="AB165" s="174" t="str">
        <f>IFERROR(VLOOKUP(Table1[[#This Row],[RespondentID]],'All Data'!$A:$CW,99,FALSE),"unknown")</f>
        <v>Yes</v>
      </c>
    </row>
    <row r="166" spans="1:28">
      <c r="A166">
        <v>114376063692</v>
      </c>
      <c r="M166" t="s">
        <v>75</v>
      </c>
      <c r="P166" s="96" t="str">
        <f>IFERROR(VLOOKUP(Table1[[#This Row],[RespondentID]],'All Data'!$A:$CO,87,FALSE),"unknown")</f>
        <v>Woman</v>
      </c>
      <c r="Q166" s="96" t="str">
        <f>IFERROR(VLOOKUP(Table1[[#This Row],[RespondentID]],'All Data'!$A:$CO,88,FALSE),"unknown")</f>
        <v>55-64 years</v>
      </c>
      <c r="R166" s="96" t="str">
        <f>IFERROR(VLOOKUP(Table1[[#This Row],[RespondentID]],'All Data'!$A:$CO,89,FALSE),"unknown")</f>
        <v>Suffolk</v>
      </c>
      <c r="S166" s="96" t="str">
        <f>IFERROR(VLOOKUP(Table1[[#This Row],[RespondentID]],'All Data'!$A:$CO,90,FALSE),"unknown")</f>
        <v>Huntington, 11743</v>
      </c>
      <c r="T166" s="96" t="str">
        <f>IFERROR(VLOOKUP(Table1[[#This Row],[RespondentID]],'All Data'!$A:$CO,91,FALSE),"unknown")</f>
        <v>White</v>
      </c>
      <c r="U166" s="96">
        <f>IFERROR(VLOOKUP(Table1[[#This Row],[RespondentID]],'All Data'!$A:$CO,92,FALSE),"unknown")</f>
        <v>0</v>
      </c>
      <c r="V166" s="96" t="str">
        <f>IFERROR(VLOOKUP(Table1[[#This Row],[RespondentID]],'All Data'!$A:$CO,93,FALSE),"unknown")</f>
        <v>English</v>
      </c>
      <c r="W166" s="96" t="str">
        <f>IFERROR(VLOOKUP(Table1[[#This Row],[RespondentID]],'All Data'!$A:$CW,94,FALSE),"unknown")</f>
        <v>$75,000 to $125,000</v>
      </c>
      <c r="X166" s="96" t="str">
        <f>IFERROR(VLOOKUP(Table1[[#This Row],[RespondentID]],'All Data'!$A:$CW,95,FALSE),"unknown")</f>
        <v>High school graduate</v>
      </c>
      <c r="Y166" s="96" t="str">
        <f>IFERROR(VLOOKUP(Table1[[#This Row],[RespondentID]],'All Data'!$A:$CW,96,FALSE),"unknown")</f>
        <v>Employed for wages</v>
      </c>
      <c r="Z166" s="96" t="str">
        <f>IFERROR(VLOOKUP(Table1[[#This Row],[RespondentID]],'All Data'!$A:$CW,97,FALSE),"unknown")</f>
        <v>Yes</v>
      </c>
      <c r="AA166" s="96" t="str">
        <f>IFERROR(VLOOKUP(Table1[[#This Row],[RespondentID]],'All Data'!$A:$CW,98,FALSE),"unknown")</f>
        <v>Private/Commercial</v>
      </c>
      <c r="AB166" s="174" t="str">
        <f>IFERROR(VLOOKUP(Table1[[#This Row],[RespondentID]],'All Data'!$A:$CW,99,FALSE),"unknown")</f>
        <v>Yes</v>
      </c>
    </row>
    <row r="167" spans="1:28">
      <c r="A167">
        <v>114376061706</v>
      </c>
      <c r="B167" t="s">
        <v>64</v>
      </c>
      <c r="E167" t="s">
        <v>67</v>
      </c>
      <c r="P167" s="96" t="str">
        <f>IFERROR(VLOOKUP(Table1[[#This Row],[RespondentID]],'All Data'!$A:$CO,87,FALSE),"unknown")</f>
        <v>Woman</v>
      </c>
      <c r="Q167" s="96" t="str">
        <f>IFERROR(VLOOKUP(Table1[[#This Row],[RespondentID]],'All Data'!$A:$CO,88,FALSE),"unknown")</f>
        <v>65+ years</v>
      </c>
      <c r="R167" s="96" t="str">
        <f>IFERROR(VLOOKUP(Table1[[#This Row],[RespondentID]],'All Data'!$A:$CO,89,FALSE),"unknown")</f>
        <v>Suffolk</v>
      </c>
      <c r="S167" s="96" t="str">
        <f>IFERROR(VLOOKUP(Table1[[#This Row],[RespondentID]],'All Data'!$A:$CO,90,FALSE),"unknown")</f>
        <v>Northport, 11768</v>
      </c>
      <c r="T167" s="96" t="str">
        <f>IFERROR(VLOOKUP(Table1[[#This Row],[RespondentID]],'All Data'!$A:$CO,91,FALSE),"unknown")</f>
        <v>White</v>
      </c>
      <c r="U167" s="96">
        <f>IFERROR(VLOOKUP(Table1[[#This Row],[RespondentID]],'All Data'!$A:$CO,92,FALSE),"unknown")</f>
        <v>0</v>
      </c>
      <c r="V167" s="96" t="str">
        <f>IFERROR(VLOOKUP(Table1[[#This Row],[RespondentID]],'All Data'!$A:$CO,93,FALSE),"unknown")</f>
        <v>English</v>
      </c>
      <c r="W167" s="96" t="str">
        <f>IFERROR(VLOOKUP(Table1[[#This Row],[RespondentID]],'All Data'!$A:$CW,94,FALSE),"unknown")</f>
        <v>$35,000 to $49,999</v>
      </c>
      <c r="X167" s="96" t="str">
        <f>IFERROR(VLOOKUP(Table1[[#This Row],[RespondentID]],'All Data'!$A:$CW,95,FALSE),"unknown")</f>
        <v>College graduate</v>
      </c>
      <c r="Y167" s="96" t="str">
        <f>IFERROR(VLOOKUP(Table1[[#This Row],[RespondentID]],'All Data'!$A:$CW,96,FALSE),"unknown")</f>
        <v>Retired</v>
      </c>
      <c r="Z167" s="96" t="str">
        <f>IFERROR(VLOOKUP(Table1[[#This Row],[RespondentID]],'All Data'!$A:$CW,97,FALSE),"unknown")</f>
        <v>Yes</v>
      </c>
      <c r="AA167" s="96" t="str">
        <f>IFERROR(VLOOKUP(Table1[[#This Row],[RespondentID]],'All Data'!$A:$CW,98,FALSE),"unknown")</f>
        <v>Medicare</v>
      </c>
      <c r="AB167" s="174" t="str">
        <f>IFERROR(VLOOKUP(Table1[[#This Row],[RespondentID]],'All Data'!$A:$CW,99,FALSE),"unknown")</f>
        <v>Yes</v>
      </c>
    </row>
    <row r="168" spans="1:28">
      <c r="A168">
        <v>114376059558</v>
      </c>
      <c r="B168" t="s">
        <v>64</v>
      </c>
      <c r="M168" t="s">
        <v>75</v>
      </c>
      <c r="P168" s="96" t="str">
        <f>IFERROR(VLOOKUP(Table1[[#This Row],[RespondentID]],'All Data'!$A:$CO,87,FALSE),"unknown")</f>
        <v>Man</v>
      </c>
      <c r="Q168" s="96" t="str">
        <f>IFERROR(VLOOKUP(Table1[[#This Row],[RespondentID]],'All Data'!$A:$CO,88,FALSE),"unknown")</f>
        <v>65+ years</v>
      </c>
      <c r="R168" s="96" t="str">
        <f>IFERROR(VLOOKUP(Table1[[#This Row],[RespondentID]],'All Data'!$A:$CO,89,FALSE),"unknown")</f>
        <v>Suffolk</v>
      </c>
      <c r="S168" s="96" t="str">
        <f>IFERROR(VLOOKUP(Table1[[#This Row],[RespondentID]],'All Data'!$A:$CO,90,FALSE),"unknown")</f>
        <v>East Northport, 11731</v>
      </c>
      <c r="T168" s="96" t="str">
        <f>IFERROR(VLOOKUP(Table1[[#This Row],[RespondentID]],'All Data'!$A:$CO,91,FALSE),"unknown")</f>
        <v>White</v>
      </c>
      <c r="U168" s="96">
        <f>IFERROR(VLOOKUP(Table1[[#This Row],[RespondentID]],'All Data'!$A:$CO,92,FALSE),"unknown")</f>
        <v>0</v>
      </c>
      <c r="V168" s="96" t="str">
        <f>IFERROR(VLOOKUP(Table1[[#This Row],[RespondentID]],'All Data'!$A:$CO,93,FALSE),"unknown")</f>
        <v>English</v>
      </c>
      <c r="W168" s="96" t="str">
        <f>IFERROR(VLOOKUP(Table1[[#This Row],[RespondentID]],'All Data'!$A:$CW,94,FALSE),"unknown")</f>
        <v>Over $125,000</v>
      </c>
      <c r="X168" s="96" t="str">
        <f>IFERROR(VLOOKUP(Table1[[#This Row],[RespondentID]],'All Data'!$A:$CW,95,FALSE),"unknown")</f>
        <v>Graduate school</v>
      </c>
      <c r="Y168" s="96" t="str">
        <f>IFERROR(VLOOKUP(Table1[[#This Row],[RespondentID]],'All Data'!$A:$CW,96,FALSE),"unknown")</f>
        <v>Retired</v>
      </c>
      <c r="Z168" s="96" t="str">
        <f>IFERROR(VLOOKUP(Table1[[#This Row],[RespondentID]],'All Data'!$A:$CW,97,FALSE),"unknown")</f>
        <v>Yes</v>
      </c>
      <c r="AA168" s="96" t="str">
        <f>IFERROR(VLOOKUP(Table1[[#This Row],[RespondentID]],'All Data'!$A:$CW,98,FALSE),"unknown")</f>
        <v>Medicare, Private/Commercial</v>
      </c>
      <c r="AB168" s="174" t="str">
        <f>IFERROR(VLOOKUP(Table1[[#This Row],[RespondentID]],'All Data'!$A:$CW,99,FALSE),"unknown")</f>
        <v>Yes</v>
      </c>
    </row>
    <row r="169" spans="1:28">
      <c r="A169">
        <v>114376025881</v>
      </c>
      <c r="B169" t="s">
        <v>64</v>
      </c>
      <c r="E169" t="s">
        <v>67</v>
      </c>
      <c r="J169" t="s">
        <v>72</v>
      </c>
      <c r="M169" t="s">
        <v>75</v>
      </c>
      <c r="P169" s="96" t="str">
        <f>IFERROR(VLOOKUP(Table1[[#This Row],[RespondentID]],'All Data'!$A:$CO,87,FALSE),"unknown")</f>
        <v>Man</v>
      </c>
      <c r="Q169" s="96" t="str">
        <f>IFERROR(VLOOKUP(Table1[[#This Row],[RespondentID]],'All Data'!$A:$CO,88,FALSE),"unknown")</f>
        <v>55-64 years</v>
      </c>
      <c r="R169" s="96" t="str">
        <f>IFERROR(VLOOKUP(Table1[[#This Row],[RespondentID]],'All Data'!$A:$CO,89,FALSE),"unknown")</f>
        <v>Suffolk</v>
      </c>
      <c r="S169" s="96" t="str">
        <f>IFERROR(VLOOKUP(Table1[[#This Row],[RespondentID]],'All Data'!$A:$CO,90,FALSE),"unknown")</f>
        <v>Northport, 11768</v>
      </c>
      <c r="T169" s="96" t="str">
        <f>IFERROR(VLOOKUP(Table1[[#This Row],[RespondentID]],'All Data'!$A:$CO,91,FALSE),"unknown")</f>
        <v>White</v>
      </c>
      <c r="U169" s="96">
        <f>IFERROR(VLOOKUP(Table1[[#This Row],[RespondentID]],'All Data'!$A:$CO,92,FALSE),"unknown")</f>
        <v>0</v>
      </c>
      <c r="V169" s="96" t="str">
        <f>IFERROR(VLOOKUP(Table1[[#This Row],[RespondentID]],'All Data'!$A:$CO,93,FALSE),"unknown")</f>
        <v>English</v>
      </c>
      <c r="W169" s="96" t="str">
        <f>IFERROR(VLOOKUP(Table1[[#This Row],[RespondentID]],'All Data'!$A:$CW,94,FALSE),"unknown")</f>
        <v>Over $125,000</v>
      </c>
      <c r="X169" s="96" t="str">
        <f>IFERROR(VLOOKUP(Table1[[#This Row],[RespondentID]],'All Data'!$A:$CW,95,FALSE),"unknown")</f>
        <v>Graduate school</v>
      </c>
      <c r="Y169" s="96" t="str">
        <f>IFERROR(VLOOKUP(Table1[[#This Row],[RespondentID]],'All Data'!$A:$CW,96,FALSE),"unknown")</f>
        <v>Retired</v>
      </c>
      <c r="Z169" s="96" t="str">
        <f>IFERROR(VLOOKUP(Table1[[#This Row],[RespondentID]],'All Data'!$A:$CW,97,FALSE),"unknown")</f>
        <v>Yes</v>
      </c>
      <c r="AA169" s="96" t="str">
        <f>IFERROR(VLOOKUP(Table1[[#This Row],[RespondentID]],'All Data'!$A:$CW,98,FALSE),"unknown")</f>
        <v>Medicare</v>
      </c>
      <c r="AB169" s="174" t="str">
        <f>IFERROR(VLOOKUP(Table1[[#This Row],[RespondentID]],'All Data'!$A:$CW,99,FALSE),"unknown")</f>
        <v>Yes</v>
      </c>
    </row>
    <row r="170" spans="1:28">
      <c r="A170">
        <v>114376019328</v>
      </c>
      <c r="B170" t="s">
        <v>64</v>
      </c>
      <c r="D170" t="s">
        <v>66</v>
      </c>
      <c r="F170" t="s">
        <v>68</v>
      </c>
      <c r="K170" t="s">
        <v>73</v>
      </c>
      <c r="P170" s="96" t="str">
        <f>IFERROR(VLOOKUP(Table1[[#This Row],[RespondentID]],'All Data'!$A:$CO,87,FALSE),"unknown")</f>
        <v>Woman</v>
      </c>
      <c r="Q170" s="96" t="str">
        <f>IFERROR(VLOOKUP(Table1[[#This Row],[RespondentID]],'All Data'!$A:$CO,88,FALSE),"unknown")</f>
        <v>65+ years</v>
      </c>
      <c r="R170" s="96" t="str">
        <f>IFERROR(VLOOKUP(Table1[[#This Row],[RespondentID]],'All Data'!$A:$CO,89,FALSE),"unknown")</f>
        <v>Suffolk</v>
      </c>
      <c r="S170" s="96" t="str">
        <f>IFERROR(VLOOKUP(Table1[[#This Row],[RespondentID]],'All Data'!$A:$CO,90,FALSE),"unknown")</f>
        <v>Huntington, 11743</v>
      </c>
      <c r="T170" s="96" t="str">
        <f>IFERROR(VLOOKUP(Table1[[#This Row],[RespondentID]],'All Data'!$A:$CO,91,FALSE),"unknown")</f>
        <v>White</v>
      </c>
      <c r="U170" s="96">
        <f>IFERROR(VLOOKUP(Table1[[#This Row],[RespondentID]],'All Data'!$A:$CO,92,FALSE),"unknown")</f>
        <v>0</v>
      </c>
      <c r="V170" s="96" t="str">
        <f>IFERROR(VLOOKUP(Table1[[#This Row],[RespondentID]],'All Data'!$A:$CO,93,FALSE),"unknown")</f>
        <v>English</v>
      </c>
      <c r="W170" s="96" t="str">
        <f>IFERROR(VLOOKUP(Table1[[#This Row],[RespondentID]],'All Data'!$A:$CW,94,FALSE),"unknown")</f>
        <v>Over $125,000</v>
      </c>
      <c r="X170" s="96" t="str">
        <f>IFERROR(VLOOKUP(Table1[[#This Row],[RespondentID]],'All Data'!$A:$CW,95,FALSE),"unknown")</f>
        <v>Graduate school</v>
      </c>
      <c r="Y170" s="96" t="str">
        <f>IFERROR(VLOOKUP(Table1[[#This Row],[RespondentID]],'All Data'!$A:$CW,96,FALSE),"unknown")</f>
        <v>Retired</v>
      </c>
      <c r="Z170" s="96" t="str">
        <f>IFERROR(VLOOKUP(Table1[[#This Row],[RespondentID]],'All Data'!$A:$CW,97,FALSE),"unknown")</f>
        <v>Yes</v>
      </c>
      <c r="AA170" s="96" t="str">
        <f>IFERROR(VLOOKUP(Table1[[#This Row],[RespondentID]],'All Data'!$A:$CW,98,FALSE),"unknown")</f>
        <v>Medicare, Private/Commercial</v>
      </c>
      <c r="AB170" s="174" t="str">
        <f>IFERROR(VLOOKUP(Table1[[#This Row],[RespondentID]],'All Data'!$A:$CW,99,FALSE),"unknown")</f>
        <v>Yes</v>
      </c>
    </row>
    <row r="171" spans="1:28">
      <c r="A171">
        <v>114376011078</v>
      </c>
      <c r="B171" t="s">
        <v>64</v>
      </c>
      <c r="P171" s="96" t="str">
        <f>IFERROR(VLOOKUP(Table1[[#This Row],[RespondentID]],'All Data'!$A:$CO,87,FALSE),"unknown")</f>
        <v>Woman</v>
      </c>
      <c r="Q171" s="96" t="str">
        <f>IFERROR(VLOOKUP(Table1[[#This Row],[RespondentID]],'All Data'!$A:$CO,88,FALSE),"unknown")</f>
        <v>65+ years</v>
      </c>
      <c r="R171" s="96" t="str">
        <f>IFERROR(VLOOKUP(Table1[[#This Row],[RespondentID]],'All Data'!$A:$CO,89,FALSE),"unknown")</f>
        <v>Nassau</v>
      </c>
      <c r="S171" s="96" t="str">
        <f>IFERROR(VLOOKUP(Table1[[#This Row],[RespondentID]],'All Data'!$A:$CO,90,FALSE),"unknown")</f>
        <v>Glen Head, 11545</v>
      </c>
      <c r="T171" s="96" t="str">
        <f>IFERROR(VLOOKUP(Table1[[#This Row],[RespondentID]],'All Data'!$A:$CO,91,FALSE),"unknown")</f>
        <v>White</v>
      </c>
      <c r="U171" s="96">
        <f>IFERROR(VLOOKUP(Table1[[#This Row],[RespondentID]],'All Data'!$A:$CO,92,FALSE),"unknown")</f>
        <v>0</v>
      </c>
      <c r="V171" s="96" t="str">
        <f>IFERROR(VLOOKUP(Table1[[#This Row],[RespondentID]],'All Data'!$A:$CO,93,FALSE),"unknown")</f>
        <v>English</v>
      </c>
      <c r="W171" s="96" t="str">
        <f>IFERROR(VLOOKUP(Table1[[#This Row],[RespondentID]],'All Data'!$A:$CW,94,FALSE),"unknown")</f>
        <v>Over $125,000</v>
      </c>
      <c r="X171" s="96" t="str">
        <f>IFERROR(VLOOKUP(Table1[[#This Row],[RespondentID]],'All Data'!$A:$CW,95,FALSE),"unknown")</f>
        <v>College graduate</v>
      </c>
      <c r="Y171" s="96" t="str">
        <f>IFERROR(VLOOKUP(Table1[[#This Row],[RespondentID]],'All Data'!$A:$CW,96,FALSE),"unknown")</f>
        <v>Employed for wages</v>
      </c>
      <c r="Z171" s="96" t="str">
        <f>IFERROR(VLOOKUP(Table1[[#This Row],[RespondentID]],'All Data'!$A:$CW,97,FALSE),"unknown")</f>
        <v>Yes</v>
      </c>
      <c r="AA171" s="96" t="str">
        <f>IFERROR(VLOOKUP(Table1[[#This Row],[RespondentID]],'All Data'!$A:$CW,98,FALSE),"unknown")</f>
        <v>Medicare</v>
      </c>
      <c r="AB171" s="174">
        <f>IFERROR(VLOOKUP(Table1[[#This Row],[RespondentID]],'All Data'!$A:$CW,99,FALSE),"unknown")</f>
        <v>0</v>
      </c>
    </row>
    <row r="172" spans="1:28">
      <c r="A172">
        <v>114375994651</v>
      </c>
      <c r="F172" t="s">
        <v>68</v>
      </c>
      <c r="G172" t="s">
        <v>69</v>
      </c>
      <c r="M172" t="s">
        <v>75</v>
      </c>
      <c r="P172" s="96" t="str">
        <f>IFERROR(VLOOKUP(Table1[[#This Row],[RespondentID]],'All Data'!$A:$CO,87,FALSE),"unknown")</f>
        <v>Man</v>
      </c>
      <c r="Q172" s="96" t="str">
        <f>IFERROR(VLOOKUP(Table1[[#This Row],[RespondentID]],'All Data'!$A:$CO,88,FALSE),"unknown")</f>
        <v>65+ years</v>
      </c>
      <c r="R172" s="96" t="str">
        <f>IFERROR(VLOOKUP(Table1[[#This Row],[RespondentID]],'All Data'!$A:$CO,89,FALSE),"unknown")</f>
        <v>Nassau</v>
      </c>
      <c r="S172" s="96" t="str">
        <f>IFERROR(VLOOKUP(Table1[[#This Row],[RespondentID]],'All Data'!$A:$CO,90,FALSE),"unknown")</f>
        <v>Great Neck, 11021</v>
      </c>
      <c r="T172" s="96" t="str">
        <f>IFERROR(VLOOKUP(Table1[[#This Row],[RespondentID]],'All Data'!$A:$CO,91,FALSE),"unknown")</f>
        <v>White</v>
      </c>
      <c r="U172" s="96">
        <f>IFERROR(VLOOKUP(Table1[[#This Row],[RespondentID]],'All Data'!$A:$CO,92,FALSE),"unknown")</f>
        <v>0</v>
      </c>
      <c r="V172" s="96" t="str">
        <f>IFERROR(VLOOKUP(Table1[[#This Row],[RespondentID]],'All Data'!$A:$CO,93,FALSE),"unknown")</f>
        <v>English</v>
      </c>
      <c r="W172" s="96" t="str">
        <f>IFERROR(VLOOKUP(Table1[[#This Row],[RespondentID]],'All Data'!$A:$CW,94,FALSE),"unknown")</f>
        <v>$50,000 to $74,999</v>
      </c>
      <c r="X172" s="96" t="str">
        <f>IFERROR(VLOOKUP(Table1[[#This Row],[RespondentID]],'All Data'!$A:$CW,95,FALSE),"unknown")</f>
        <v>College graduate</v>
      </c>
      <c r="Y172" s="96" t="str">
        <f>IFERROR(VLOOKUP(Table1[[#This Row],[RespondentID]],'All Data'!$A:$CW,96,FALSE),"unknown")</f>
        <v>Retired</v>
      </c>
      <c r="Z172" s="96" t="str">
        <f>IFERROR(VLOOKUP(Table1[[#This Row],[RespondentID]],'All Data'!$A:$CW,97,FALSE),"unknown")</f>
        <v>No, but I did in the past</v>
      </c>
      <c r="AA172" s="96" t="str">
        <f>IFERROR(VLOOKUP(Table1[[#This Row],[RespondentID]],'All Data'!$A:$CW,98,FALSE),"unknown")</f>
        <v>No Insurance</v>
      </c>
      <c r="AB172" s="174" t="str">
        <f>IFERROR(VLOOKUP(Table1[[#This Row],[RespondentID]],'All Data'!$A:$CW,99,FALSE),"unknown")</f>
        <v>Yes</v>
      </c>
    </row>
    <row r="173" spans="1:28">
      <c r="A173">
        <v>114375992704</v>
      </c>
      <c r="F173" t="s">
        <v>68</v>
      </c>
      <c r="G173" t="s">
        <v>69</v>
      </c>
      <c r="I173" t="s">
        <v>71</v>
      </c>
      <c r="P173" s="96" t="str">
        <f>IFERROR(VLOOKUP(Table1[[#This Row],[RespondentID]],'All Data'!$A:$CO,87,FALSE),"unknown")</f>
        <v>Man</v>
      </c>
      <c r="Q173" s="96" t="str">
        <f>IFERROR(VLOOKUP(Table1[[#This Row],[RespondentID]],'All Data'!$A:$CO,88,FALSE),"unknown")</f>
        <v>55-64 years</v>
      </c>
      <c r="R173" s="96" t="str">
        <f>IFERROR(VLOOKUP(Table1[[#This Row],[RespondentID]],'All Data'!$A:$CO,89,FALSE),"unknown")</f>
        <v>Nassau</v>
      </c>
      <c r="S173" s="96" t="str">
        <f>IFERROR(VLOOKUP(Table1[[#This Row],[RespondentID]],'All Data'!$A:$CO,90,FALSE),"unknown")</f>
        <v>Floral Park, 11001</v>
      </c>
      <c r="T173" s="96" t="str">
        <f>IFERROR(VLOOKUP(Table1[[#This Row],[RespondentID]],'All Data'!$A:$CO,91,FALSE),"unknown")</f>
        <v>White</v>
      </c>
      <c r="U173" s="96">
        <f>IFERROR(VLOOKUP(Table1[[#This Row],[RespondentID]],'All Data'!$A:$CO,92,FALSE),"unknown")</f>
        <v>0</v>
      </c>
      <c r="V173" s="96" t="str">
        <f>IFERROR(VLOOKUP(Table1[[#This Row],[RespondentID]],'All Data'!$A:$CO,93,FALSE),"unknown")</f>
        <v>English</v>
      </c>
      <c r="W173" s="96" t="str">
        <f>IFERROR(VLOOKUP(Table1[[#This Row],[RespondentID]],'All Data'!$A:$CW,94,FALSE),"unknown")</f>
        <v>$50,000 to $74,999</v>
      </c>
      <c r="X173" s="96" t="str">
        <f>IFERROR(VLOOKUP(Table1[[#This Row],[RespondentID]],'All Data'!$A:$CW,95,FALSE),"unknown")</f>
        <v>College graduate</v>
      </c>
      <c r="Y173" s="96" t="str">
        <f>IFERROR(VLOOKUP(Table1[[#This Row],[RespondentID]],'All Data'!$A:$CW,96,FALSE),"unknown")</f>
        <v>Employed for wages</v>
      </c>
      <c r="Z173" s="96" t="str">
        <f>IFERROR(VLOOKUP(Table1[[#This Row],[RespondentID]],'All Data'!$A:$CW,97,FALSE),"unknown")</f>
        <v>Yes</v>
      </c>
      <c r="AA173" s="96" t="str">
        <f>IFERROR(VLOOKUP(Table1[[#This Row],[RespondentID]],'All Data'!$A:$CW,98,FALSE),"unknown")</f>
        <v>Private/Commercial</v>
      </c>
      <c r="AB173" s="174" t="str">
        <f>IFERROR(VLOOKUP(Table1[[#This Row],[RespondentID]],'All Data'!$A:$CW,99,FALSE),"unknown")</f>
        <v>No</v>
      </c>
    </row>
    <row r="174" spans="1:28">
      <c r="A174">
        <v>114375989911</v>
      </c>
      <c r="B174" t="s">
        <v>64</v>
      </c>
      <c r="P174" s="96" t="str">
        <f>IFERROR(VLOOKUP(Table1[[#This Row],[RespondentID]],'All Data'!$A:$CO,87,FALSE),"unknown")</f>
        <v>Woman</v>
      </c>
      <c r="Q174" s="96" t="str">
        <f>IFERROR(VLOOKUP(Table1[[#This Row],[RespondentID]],'All Data'!$A:$CO,88,FALSE),"unknown")</f>
        <v>65+ years</v>
      </c>
      <c r="R174" s="96">
        <f>IFERROR(VLOOKUP(Table1[[#This Row],[RespondentID]],'All Data'!$A:$CO,89,FALSE),"unknown")</f>
        <v>0</v>
      </c>
      <c r="S174" s="96" t="str">
        <f>IFERROR(VLOOKUP(Table1[[#This Row],[RespondentID]],'All Data'!$A:$CO,90,FALSE),"unknown")</f>
        <v>Roslyn, 11576</v>
      </c>
      <c r="T174" s="96" t="str">
        <f>IFERROR(VLOOKUP(Table1[[#This Row],[RespondentID]],'All Data'!$A:$CO,91,FALSE),"unknown")</f>
        <v>White</v>
      </c>
      <c r="U174" s="96">
        <f>IFERROR(VLOOKUP(Table1[[#This Row],[RespondentID]],'All Data'!$A:$CO,92,FALSE),"unknown")</f>
        <v>0</v>
      </c>
      <c r="V174" s="96" t="str">
        <f>IFERROR(VLOOKUP(Table1[[#This Row],[RespondentID]],'All Data'!$A:$CO,93,FALSE),"unknown")</f>
        <v>English</v>
      </c>
      <c r="W174" s="96" t="str">
        <f>IFERROR(VLOOKUP(Table1[[#This Row],[RespondentID]],'All Data'!$A:$CW,94,FALSE),"unknown")</f>
        <v>$50,000 to $74,999</v>
      </c>
      <c r="X174" s="96" t="str">
        <f>IFERROR(VLOOKUP(Table1[[#This Row],[RespondentID]],'All Data'!$A:$CW,95,FALSE),"unknown")</f>
        <v>High school graduate</v>
      </c>
      <c r="Y174" s="96" t="str">
        <f>IFERROR(VLOOKUP(Table1[[#This Row],[RespondentID]],'All Data'!$A:$CW,96,FALSE),"unknown")</f>
        <v>Retired</v>
      </c>
      <c r="Z174" s="96" t="str">
        <f>IFERROR(VLOOKUP(Table1[[#This Row],[RespondentID]],'All Data'!$A:$CW,97,FALSE),"unknown")</f>
        <v>Yes</v>
      </c>
      <c r="AA174" s="96" t="str">
        <f>IFERROR(VLOOKUP(Table1[[#This Row],[RespondentID]],'All Data'!$A:$CW,98,FALSE),"unknown")</f>
        <v>Medicare</v>
      </c>
      <c r="AB174" s="174" t="str">
        <f>IFERROR(VLOOKUP(Table1[[#This Row],[RespondentID]],'All Data'!$A:$CW,99,FALSE),"unknown")</f>
        <v>Yes</v>
      </c>
    </row>
    <row r="175" spans="1:28">
      <c r="A175">
        <v>114375186275</v>
      </c>
      <c r="B175" t="s">
        <v>64</v>
      </c>
      <c r="P175" s="96">
        <f>IFERROR(VLOOKUP(Table1[[#This Row],[RespondentID]],'All Data'!$A:$CO,87,FALSE),"unknown")</f>
        <v>0</v>
      </c>
      <c r="Q175" s="96" t="str">
        <f>IFERROR(VLOOKUP(Table1[[#This Row],[RespondentID]],'All Data'!$A:$CO,88,FALSE),"unknown")</f>
        <v>65+ years</v>
      </c>
      <c r="R175" s="96" t="str">
        <f>IFERROR(VLOOKUP(Table1[[#This Row],[RespondentID]],'All Data'!$A:$CO,89,FALSE),"unknown")</f>
        <v>Nassau</v>
      </c>
      <c r="S175" s="96" t="str">
        <f>IFERROR(VLOOKUP(Table1[[#This Row],[RespondentID]],'All Data'!$A:$CO,90,FALSE),"unknown")</f>
        <v>Bethpage, 11714</v>
      </c>
      <c r="T175" s="96" t="str">
        <f>IFERROR(VLOOKUP(Table1[[#This Row],[RespondentID]],'All Data'!$A:$CO,91,FALSE),"unknown")</f>
        <v>White</v>
      </c>
      <c r="U175" s="96">
        <f>IFERROR(VLOOKUP(Table1[[#This Row],[RespondentID]],'All Data'!$A:$CO,92,FALSE),"unknown")</f>
        <v>0</v>
      </c>
      <c r="V175" s="96">
        <f>IFERROR(VLOOKUP(Table1[[#This Row],[RespondentID]],'All Data'!$A:$CO,93,FALSE),"unknown")</f>
        <v>0</v>
      </c>
      <c r="W175" s="96" t="str">
        <f>IFERROR(VLOOKUP(Table1[[#This Row],[RespondentID]],'All Data'!$A:$CW,94,FALSE),"unknown")</f>
        <v>$35,000 to $49,999</v>
      </c>
      <c r="X175" s="96" t="str">
        <f>IFERROR(VLOOKUP(Table1[[#This Row],[RespondentID]],'All Data'!$A:$CW,95,FALSE),"unknown")</f>
        <v>High school graduate</v>
      </c>
      <c r="Y175" s="96">
        <f>IFERROR(VLOOKUP(Table1[[#This Row],[RespondentID]],'All Data'!$A:$CW,96,FALSE),"unknown")</f>
        <v>0</v>
      </c>
      <c r="Z175" s="96" t="str">
        <f>IFERROR(VLOOKUP(Table1[[#This Row],[RespondentID]],'All Data'!$A:$CW,97,FALSE),"unknown")</f>
        <v>Yes</v>
      </c>
      <c r="AA175" s="96" t="str">
        <f>IFERROR(VLOOKUP(Table1[[#This Row],[RespondentID]],'All Data'!$A:$CW,98,FALSE),"unknown")</f>
        <v>Medicare, Private/Commercial</v>
      </c>
      <c r="AB175" s="174" t="str">
        <f>IFERROR(VLOOKUP(Table1[[#This Row],[RespondentID]],'All Data'!$A:$CW,99,FALSE),"unknown")</f>
        <v>No</v>
      </c>
    </row>
    <row r="176" spans="1:28">
      <c r="A176">
        <v>114375184418</v>
      </c>
      <c r="B176" t="s">
        <v>64</v>
      </c>
      <c r="E176" t="s">
        <v>67</v>
      </c>
      <c r="G176" t="s">
        <v>69</v>
      </c>
      <c r="H176" t="s">
        <v>70</v>
      </c>
      <c r="K176" t="s">
        <v>73</v>
      </c>
      <c r="M176" t="s">
        <v>75</v>
      </c>
      <c r="P176" s="96" t="str">
        <f>IFERROR(VLOOKUP(Table1[[#This Row],[RespondentID]],'All Data'!$A:$CO,87,FALSE),"unknown")</f>
        <v>Man</v>
      </c>
      <c r="Q176" s="96" t="str">
        <f>IFERROR(VLOOKUP(Table1[[#This Row],[RespondentID]],'All Data'!$A:$CO,88,FALSE),"unknown")</f>
        <v>35-44 years</v>
      </c>
      <c r="R176" s="96" t="str">
        <f>IFERROR(VLOOKUP(Table1[[#This Row],[RespondentID]],'All Data'!$A:$CO,89,FALSE),"unknown")</f>
        <v>Nassau</v>
      </c>
      <c r="S176" s="96" t="str">
        <f>IFERROR(VLOOKUP(Table1[[#This Row],[RespondentID]],'All Data'!$A:$CO,90,FALSE),"unknown")</f>
        <v>West Hempstead, 11552</v>
      </c>
      <c r="T176" s="96">
        <f>IFERROR(VLOOKUP(Table1[[#This Row],[RespondentID]],'All Data'!$A:$CO,91,FALSE),"unknown")</f>
        <v>0</v>
      </c>
      <c r="U176" s="96" t="str">
        <f>IFERROR(VLOOKUP(Table1[[#This Row],[RespondentID]],'All Data'!$A:$CO,92,FALSE),"unknown")</f>
        <v>Hispanic or Latino</v>
      </c>
      <c r="V176" s="96" t="str">
        <f>IFERROR(VLOOKUP(Table1[[#This Row],[RespondentID]],'All Data'!$A:$CO,93,FALSE),"unknown")</f>
        <v>Spanish</v>
      </c>
      <c r="W176" s="96" t="str">
        <f>IFERROR(VLOOKUP(Table1[[#This Row],[RespondentID]],'All Data'!$A:$CW,94,FALSE),"unknown")</f>
        <v>$0-$19,999</v>
      </c>
      <c r="X176" s="96" t="str">
        <f>IFERROR(VLOOKUP(Table1[[#This Row],[RespondentID]],'All Data'!$A:$CW,95,FALSE),"unknown")</f>
        <v>Some college</v>
      </c>
      <c r="Y176" s="96" t="str">
        <f>IFERROR(VLOOKUP(Table1[[#This Row],[RespondentID]],'All Data'!$A:$CW,96,FALSE),"unknown")</f>
        <v>Out of work and looking for work</v>
      </c>
      <c r="Z176" s="96" t="str">
        <f>IFERROR(VLOOKUP(Table1[[#This Row],[RespondentID]],'All Data'!$A:$CW,97,FALSE),"unknown")</f>
        <v>No</v>
      </c>
      <c r="AA176" s="96" t="str">
        <f>IFERROR(VLOOKUP(Table1[[#This Row],[RespondentID]],'All Data'!$A:$CW,98,FALSE),"unknown")</f>
        <v>No Insurance</v>
      </c>
      <c r="AB176" s="174" t="str">
        <f>IFERROR(VLOOKUP(Table1[[#This Row],[RespondentID]],'All Data'!$A:$CW,99,FALSE),"unknown")</f>
        <v>Yes</v>
      </c>
    </row>
    <row r="177" spans="1:28">
      <c r="A177">
        <v>114375182352</v>
      </c>
      <c r="B177" t="s">
        <v>64</v>
      </c>
      <c r="E177" t="s">
        <v>67</v>
      </c>
      <c r="M177" t="s">
        <v>75</v>
      </c>
      <c r="P177" s="96" t="str">
        <f>IFERROR(VLOOKUP(Table1[[#This Row],[RespondentID]],'All Data'!$A:$CO,87,FALSE),"unknown")</f>
        <v>Woman</v>
      </c>
      <c r="Q177" s="96" t="str">
        <f>IFERROR(VLOOKUP(Table1[[#This Row],[RespondentID]],'All Data'!$A:$CO,88,FALSE),"unknown")</f>
        <v>65+ years</v>
      </c>
      <c r="R177" s="96">
        <f>IFERROR(VLOOKUP(Table1[[#This Row],[RespondentID]],'All Data'!$A:$CO,89,FALSE),"unknown")</f>
        <v>0</v>
      </c>
      <c r="S177" s="96" t="str">
        <f>IFERROR(VLOOKUP(Table1[[#This Row],[RespondentID]],'All Data'!$A:$CO,90,FALSE),"unknown")</f>
        <v>Roslyn Heights, 11577</v>
      </c>
      <c r="T177" s="96" t="str">
        <f>IFERROR(VLOOKUP(Table1[[#This Row],[RespondentID]],'All Data'!$A:$CO,91,FALSE),"unknown")</f>
        <v>White</v>
      </c>
      <c r="U177" s="96">
        <f>IFERROR(VLOOKUP(Table1[[#This Row],[RespondentID]],'All Data'!$A:$CO,92,FALSE),"unknown")</f>
        <v>0</v>
      </c>
      <c r="V177" s="96" t="str">
        <f>IFERROR(VLOOKUP(Table1[[#This Row],[RespondentID]],'All Data'!$A:$CO,93,FALSE),"unknown")</f>
        <v>English</v>
      </c>
      <c r="W177" s="96">
        <f>IFERROR(VLOOKUP(Table1[[#This Row],[RespondentID]],'All Data'!$A:$CW,94,FALSE),"unknown")</f>
        <v>0</v>
      </c>
      <c r="X177" s="96" t="str">
        <f>IFERROR(VLOOKUP(Table1[[#This Row],[RespondentID]],'All Data'!$A:$CW,95,FALSE),"unknown")</f>
        <v>Some college</v>
      </c>
      <c r="Y177" s="96" t="str">
        <f>IFERROR(VLOOKUP(Table1[[#This Row],[RespondentID]],'All Data'!$A:$CW,96,FALSE),"unknown")</f>
        <v>Retired</v>
      </c>
      <c r="Z177" s="96" t="str">
        <f>IFERROR(VLOOKUP(Table1[[#This Row],[RespondentID]],'All Data'!$A:$CW,97,FALSE),"unknown")</f>
        <v>Yes</v>
      </c>
      <c r="AA177" s="96" t="str">
        <f>IFERROR(VLOOKUP(Table1[[#This Row],[RespondentID]],'All Data'!$A:$CW,98,FALSE),"unknown")</f>
        <v>Medicare</v>
      </c>
      <c r="AB177" s="174" t="str">
        <f>IFERROR(VLOOKUP(Table1[[#This Row],[RespondentID]],'All Data'!$A:$CW,99,FALSE),"unknown")</f>
        <v>Yes</v>
      </c>
    </row>
    <row r="178" spans="1:28">
      <c r="A178">
        <v>114375179838</v>
      </c>
      <c r="F178" t="s">
        <v>68</v>
      </c>
      <c r="G178" t="s">
        <v>69</v>
      </c>
      <c r="P178" s="96" t="str">
        <f>IFERROR(VLOOKUP(Table1[[#This Row],[RespondentID]],'All Data'!$A:$CO,87,FALSE),"unknown")</f>
        <v>Woman</v>
      </c>
      <c r="Q178" s="96" t="str">
        <f>IFERROR(VLOOKUP(Table1[[#This Row],[RespondentID]],'All Data'!$A:$CO,88,FALSE),"unknown")</f>
        <v>65+ years</v>
      </c>
      <c r="R178" s="96" t="str">
        <f>IFERROR(VLOOKUP(Table1[[#This Row],[RespondentID]],'All Data'!$A:$CO,89,FALSE),"unknown")</f>
        <v>Suffolk</v>
      </c>
      <c r="S178" s="96" t="str">
        <f>IFERROR(VLOOKUP(Table1[[#This Row],[RespondentID]],'All Data'!$A:$CO,90,FALSE),"unknown")</f>
        <v>Greenlawn, 11740</v>
      </c>
      <c r="T178" s="96" t="str">
        <f>IFERROR(VLOOKUP(Table1[[#This Row],[RespondentID]],'All Data'!$A:$CO,91,FALSE),"unknown")</f>
        <v>White</v>
      </c>
      <c r="U178" s="96">
        <f>IFERROR(VLOOKUP(Table1[[#This Row],[RespondentID]],'All Data'!$A:$CO,92,FALSE),"unknown")</f>
        <v>0</v>
      </c>
      <c r="V178" s="96">
        <f>IFERROR(VLOOKUP(Table1[[#This Row],[RespondentID]],'All Data'!$A:$CO,93,FALSE),"unknown")</f>
        <v>0</v>
      </c>
      <c r="W178" s="96" t="str">
        <f>IFERROR(VLOOKUP(Table1[[#This Row],[RespondentID]],'All Data'!$A:$CW,94,FALSE),"unknown")</f>
        <v>$0-$19,999</v>
      </c>
      <c r="X178" s="96" t="str">
        <f>IFERROR(VLOOKUP(Table1[[#This Row],[RespondentID]],'All Data'!$A:$CW,95,FALSE),"unknown")</f>
        <v>Some college</v>
      </c>
      <c r="Y178" s="96" t="str">
        <f>IFERROR(VLOOKUP(Table1[[#This Row],[RespondentID]],'All Data'!$A:$CW,96,FALSE),"unknown")</f>
        <v>Retired</v>
      </c>
      <c r="Z178" s="96" t="str">
        <f>IFERROR(VLOOKUP(Table1[[#This Row],[RespondentID]],'All Data'!$A:$CW,97,FALSE),"unknown")</f>
        <v>Yes</v>
      </c>
      <c r="AA178" s="96" t="str">
        <f>IFERROR(VLOOKUP(Table1[[#This Row],[RespondentID]],'All Data'!$A:$CW,98,FALSE),"unknown")</f>
        <v>Medicare</v>
      </c>
      <c r="AB178" s="174" t="str">
        <f>IFERROR(VLOOKUP(Table1[[#This Row],[RespondentID]],'All Data'!$A:$CW,99,FALSE),"unknown")</f>
        <v>Yes</v>
      </c>
    </row>
    <row r="179" spans="1:28">
      <c r="A179">
        <v>114375159561</v>
      </c>
      <c r="B179" t="s">
        <v>64</v>
      </c>
      <c r="F179" t="s">
        <v>68</v>
      </c>
      <c r="G179" t="s">
        <v>69</v>
      </c>
      <c r="I179" t="s">
        <v>71</v>
      </c>
      <c r="M179" t="s">
        <v>75</v>
      </c>
      <c r="P179" s="96" t="str">
        <f>IFERROR(VLOOKUP(Table1[[#This Row],[RespondentID]],'All Data'!$A:$CO,87,FALSE),"unknown")</f>
        <v>Woman</v>
      </c>
      <c r="Q179" s="96" t="str">
        <f>IFERROR(VLOOKUP(Table1[[#This Row],[RespondentID]],'All Data'!$A:$CO,88,FALSE),"unknown")</f>
        <v>65+ years</v>
      </c>
      <c r="R179" s="96">
        <f>IFERROR(VLOOKUP(Table1[[#This Row],[RespondentID]],'All Data'!$A:$CO,89,FALSE),"unknown")</f>
        <v>0</v>
      </c>
      <c r="S179" s="96" t="str">
        <f>IFERROR(VLOOKUP(Table1[[#This Row],[RespondentID]],'All Data'!$A:$CO,90,FALSE),"unknown")</f>
        <v>Roslyn, 11576</v>
      </c>
      <c r="T179" s="96" t="str">
        <f>IFERROR(VLOOKUP(Table1[[#This Row],[RespondentID]],'All Data'!$A:$CO,91,FALSE),"unknown")</f>
        <v>White</v>
      </c>
      <c r="U179" s="96">
        <f>IFERROR(VLOOKUP(Table1[[#This Row],[RespondentID]],'All Data'!$A:$CO,92,FALSE),"unknown")</f>
        <v>0</v>
      </c>
      <c r="V179" s="96" t="str">
        <f>IFERROR(VLOOKUP(Table1[[#This Row],[RespondentID]],'All Data'!$A:$CO,93,FALSE),"unknown")</f>
        <v>English</v>
      </c>
      <c r="W179" s="96" t="str">
        <f>IFERROR(VLOOKUP(Table1[[#This Row],[RespondentID]],'All Data'!$A:$CW,94,FALSE),"unknown")</f>
        <v>$20,000 to $34,999</v>
      </c>
      <c r="X179" s="96" t="str">
        <f>IFERROR(VLOOKUP(Table1[[#This Row],[RespondentID]],'All Data'!$A:$CW,95,FALSE),"unknown")</f>
        <v>College graduate</v>
      </c>
      <c r="Y179" s="96" t="str">
        <f>IFERROR(VLOOKUP(Table1[[#This Row],[RespondentID]],'All Data'!$A:$CW,96,FALSE),"unknown")</f>
        <v>Retired</v>
      </c>
      <c r="Z179" s="96" t="str">
        <f>IFERROR(VLOOKUP(Table1[[#This Row],[RespondentID]],'All Data'!$A:$CW,97,FALSE),"unknown")</f>
        <v>Yes</v>
      </c>
      <c r="AA179" s="96" t="str">
        <f>IFERROR(VLOOKUP(Table1[[#This Row],[RespondentID]],'All Data'!$A:$CW,98,FALSE),"unknown")</f>
        <v>Medicare, Private/Commercial</v>
      </c>
      <c r="AB179" s="174">
        <f>IFERROR(VLOOKUP(Table1[[#This Row],[RespondentID]],'All Data'!$A:$CW,99,FALSE),"unknown")</f>
        <v>0</v>
      </c>
    </row>
    <row r="180" spans="1:28">
      <c r="A180">
        <v>114344402322</v>
      </c>
      <c r="B180" t="s">
        <v>64</v>
      </c>
      <c r="F180" t="s">
        <v>68</v>
      </c>
      <c r="G180" t="s">
        <v>69</v>
      </c>
      <c r="I180" t="s">
        <v>71</v>
      </c>
      <c r="P180" s="96" t="str">
        <f>IFERROR(VLOOKUP(Table1[[#This Row],[RespondentID]],'All Data'!$A:$CO,87,FALSE),"unknown")</f>
        <v>Man</v>
      </c>
      <c r="Q180" s="96" t="str">
        <f>IFERROR(VLOOKUP(Table1[[#This Row],[RespondentID]],'All Data'!$A:$CO,88,FALSE),"unknown")</f>
        <v>65+ years</v>
      </c>
      <c r="R180" s="96" t="str">
        <f>IFERROR(VLOOKUP(Table1[[#This Row],[RespondentID]],'All Data'!$A:$CO,89,FALSE),"unknown")</f>
        <v>Suffolk</v>
      </c>
      <c r="S180" s="96" t="str">
        <f>IFERROR(VLOOKUP(Table1[[#This Row],[RespondentID]],'All Data'!$A:$CO,90,FALSE),"unknown")</f>
        <v>Babylon, 11703</v>
      </c>
      <c r="T180" s="96" t="str">
        <f>IFERROR(VLOOKUP(Table1[[#This Row],[RespondentID]],'All Data'!$A:$CO,91,FALSE),"unknown")</f>
        <v>White</v>
      </c>
      <c r="U180" s="96" t="str">
        <f>IFERROR(VLOOKUP(Table1[[#This Row],[RespondentID]],'All Data'!$A:$CO,92,FALSE),"unknown")</f>
        <v>Not Hispanic or Latino</v>
      </c>
      <c r="V180" s="96" t="str">
        <f>IFERROR(VLOOKUP(Table1[[#This Row],[RespondentID]],'All Data'!$A:$CO,93,FALSE),"unknown")</f>
        <v>English</v>
      </c>
      <c r="W180" s="96" t="str">
        <f>IFERROR(VLOOKUP(Table1[[#This Row],[RespondentID]],'All Data'!$A:$CW,94,FALSE),"unknown")</f>
        <v>$75,000 to $125,000</v>
      </c>
      <c r="X180" s="96" t="str">
        <f>IFERROR(VLOOKUP(Table1[[#This Row],[RespondentID]],'All Data'!$A:$CW,95,FALSE),"unknown")</f>
        <v>College graduate</v>
      </c>
      <c r="Y180" s="96" t="str">
        <f>IFERROR(VLOOKUP(Table1[[#This Row],[RespondentID]],'All Data'!$A:$CW,96,FALSE),"unknown")</f>
        <v>Retired</v>
      </c>
      <c r="Z180" s="96" t="str">
        <f>IFERROR(VLOOKUP(Table1[[#This Row],[RespondentID]],'All Data'!$A:$CW,97,FALSE),"unknown")</f>
        <v>Yes</v>
      </c>
      <c r="AA180" s="96" t="str">
        <f>IFERROR(VLOOKUP(Table1[[#This Row],[RespondentID]],'All Data'!$A:$CW,98,FALSE),"unknown")</f>
        <v>Medicare</v>
      </c>
      <c r="AB180" s="174" t="str">
        <f>IFERROR(VLOOKUP(Table1[[#This Row],[RespondentID]],'All Data'!$A:$CW,99,FALSE),"unknown")</f>
        <v>Yes</v>
      </c>
    </row>
    <row r="181" spans="1:28">
      <c r="A181">
        <v>114331020690</v>
      </c>
      <c r="F181" t="s">
        <v>68</v>
      </c>
      <c r="P181" s="96">
        <f>IFERROR(VLOOKUP(Table1[[#This Row],[RespondentID]],'All Data'!$A:$CO,87,FALSE),"unknown")</f>
        <v>0</v>
      </c>
      <c r="Q181" s="96">
        <f>IFERROR(VLOOKUP(Table1[[#This Row],[RespondentID]],'All Data'!$A:$CO,88,FALSE),"unknown")</f>
        <v>0</v>
      </c>
      <c r="R181" s="96">
        <f>IFERROR(VLOOKUP(Table1[[#This Row],[RespondentID]],'All Data'!$A:$CO,89,FALSE),"unknown")</f>
        <v>0</v>
      </c>
      <c r="S181" s="96">
        <f>IFERROR(VLOOKUP(Table1[[#This Row],[RespondentID]],'All Data'!$A:$CO,90,FALSE),"unknown")</f>
        <v>0</v>
      </c>
      <c r="T181" s="96">
        <f>IFERROR(VLOOKUP(Table1[[#This Row],[RespondentID]],'All Data'!$A:$CO,91,FALSE),"unknown")</f>
        <v>0</v>
      </c>
      <c r="U181" s="96">
        <f>IFERROR(VLOOKUP(Table1[[#This Row],[RespondentID]],'All Data'!$A:$CO,92,FALSE),"unknown")</f>
        <v>0</v>
      </c>
      <c r="V181" s="96">
        <f>IFERROR(VLOOKUP(Table1[[#This Row],[RespondentID]],'All Data'!$A:$CO,93,FALSE),"unknown")</f>
        <v>0</v>
      </c>
      <c r="W181" s="96">
        <f>IFERROR(VLOOKUP(Table1[[#This Row],[RespondentID]],'All Data'!$A:$CW,94,FALSE),"unknown")</f>
        <v>0</v>
      </c>
      <c r="X181" s="96">
        <f>IFERROR(VLOOKUP(Table1[[#This Row],[RespondentID]],'All Data'!$A:$CW,95,FALSE),"unknown")</f>
        <v>0</v>
      </c>
      <c r="Y181" s="96">
        <f>IFERROR(VLOOKUP(Table1[[#This Row],[RespondentID]],'All Data'!$A:$CW,96,FALSE),"unknown")</f>
        <v>0</v>
      </c>
      <c r="Z181" s="96">
        <f>IFERROR(VLOOKUP(Table1[[#This Row],[RespondentID]],'All Data'!$A:$CW,97,FALSE),"unknown")</f>
        <v>0</v>
      </c>
      <c r="AA181" s="96">
        <f>IFERROR(VLOOKUP(Table1[[#This Row],[RespondentID]],'All Data'!$A:$CW,98,FALSE),"unknown")</f>
        <v>0</v>
      </c>
      <c r="AB181" s="174">
        <f>IFERROR(VLOOKUP(Table1[[#This Row],[RespondentID]],'All Data'!$A:$CW,99,FALSE),"unknown")</f>
        <v>0</v>
      </c>
    </row>
    <row r="182" spans="1:28">
      <c r="A182">
        <v>114315094253</v>
      </c>
      <c r="B182" t="s">
        <v>64</v>
      </c>
      <c r="P182" s="96" t="str">
        <f>IFERROR(VLOOKUP(Table1[[#This Row],[RespondentID]],'All Data'!$A:$CO,87,FALSE),"unknown")</f>
        <v>Woman</v>
      </c>
      <c r="Q182" s="96" t="str">
        <f>IFERROR(VLOOKUP(Table1[[#This Row],[RespondentID]],'All Data'!$A:$CO,88,FALSE),"unknown")</f>
        <v>25-34 years</v>
      </c>
      <c r="R182" s="96" t="str">
        <f>IFERROR(VLOOKUP(Table1[[#This Row],[RespondentID]],'All Data'!$A:$CO,89,FALSE),"unknown")</f>
        <v>Suffolk</v>
      </c>
      <c r="S182" s="96" t="str">
        <f>IFERROR(VLOOKUP(Table1[[#This Row],[RespondentID]],'All Data'!$A:$CO,90,FALSE),"unknown")</f>
        <v>Amityville, 11701</v>
      </c>
      <c r="T182" s="96" t="str">
        <f>IFERROR(VLOOKUP(Table1[[#This Row],[RespondentID]],'All Data'!$A:$CO,91,FALSE),"unknown")</f>
        <v>Two or more races</v>
      </c>
      <c r="U182" s="96" t="str">
        <f>IFERROR(VLOOKUP(Table1[[#This Row],[RespondentID]],'All Data'!$A:$CO,92,FALSE),"unknown")</f>
        <v>Hispanic or Latino</v>
      </c>
      <c r="V182" s="96" t="str">
        <f>IFERROR(VLOOKUP(Table1[[#This Row],[RespondentID]],'All Data'!$A:$CO,93,FALSE),"unknown")</f>
        <v>English</v>
      </c>
      <c r="W182" s="96" t="str">
        <f>IFERROR(VLOOKUP(Table1[[#This Row],[RespondentID]],'All Data'!$A:$CW,94,FALSE),"unknown")</f>
        <v>$0-$19,999</v>
      </c>
      <c r="X182" s="96" t="str">
        <f>IFERROR(VLOOKUP(Table1[[#This Row],[RespondentID]],'All Data'!$A:$CW,95,FALSE),"unknown")</f>
        <v>High school graduate</v>
      </c>
      <c r="Y182" s="96" t="str">
        <f>IFERROR(VLOOKUP(Table1[[#This Row],[RespondentID]],'All Data'!$A:$CW,96,FALSE),"unknown")</f>
        <v>Out of work, but not currently looking</v>
      </c>
      <c r="Z182" s="96" t="str">
        <f>IFERROR(VLOOKUP(Table1[[#This Row],[RespondentID]],'All Data'!$A:$CW,97,FALSE),"unknown")</f>
        <v>Yes</v>
      </c>
      <c r="AA182" s="96" t="str">
        <f>IFERROR(VLOOKUP(Table1[[#This Row],[RespondentID]],'All Data'!$A:$CW,98,FALSE),"unknown")</f>
        <v>Medicaid</v>
      </c>
      <c r="AB182" s="174" t="str">
        <f>IFERROR(VLOOKUP(Table1[[#This Row],[RespondentID]],'All Data'!$A:$CW,99,FALSE),"unknown")</f>
        <v>No</v>
      </c>
    </row>
    <row r="183" spans="1:28">
      <c r="A183">
        <v>114307930477</v>
      </c>
      <c r="O183" t="s">
        <v>558</v>
      </c>
      <c r="P183" s="96" t="str">
        <f>IFERROR(VLOOKUP(Table1[[#This Row],[RespondentID]],'All Data'!$A:$CO,87,FALSE),"unknown")</f>
        <v>Woman</v>
      </c>
      <c r="Q183" s="96" t="str">
        <f>IFERROR(VLOOKUP(Table1[[#This Row],[RespondentID]],'All Data'!$A:$CO,88,FALSE),"unknown")</f>
        <v>55-64 years</v>
      </c>
      <c r="R183" s="96" t="str">
        <f>IFERROR(VLOOKUP(Table1[[#This Row],[RespondentID]],'All Data'!$A:$CO,89,FALSE),"unknown")</f>
        <v>Suffolk</v>
      </c>
      <c r="S183" s="96" t="str">
        <f>IFERROR(VLOOKUP(Table1[[#This Row],[RespondentID]],'All Data'!$A:$CO,90,FALSE),"unknown")</f>
        <v>Setauket, 11733</v>
      </c>
      <c r="T183" s="96" t="str">
        <f>IFERROR(VLOOKUP(Table1[[#This Row],[RespondentID]],'All Data'!$A:$CO,91,FALSE),"unknown")</f>
        <v>White</v>
      </c>
      <c r="U183" s="96" t="str">
        <f>IFERROR(VLOOKUP(Table1[[#This Row],[RespondentID]],'All Data'!$A:$CO,92,FALSE),"unknown")</f>
        <v>Not Hispanic or Latino</v>
      </c>
      <c r="V183" s="96" t="str">
        <f>IFERROR(VLOOKUP(Table1[[#This Row],[RespondentID]],'All Data'!$A:$CO,93,FALSE),"unknown")</f>
        <v>English</v>
      </c>
      <c r="W183" s="96" t="str">
        <f>IFERROR(VLOOKUP(Table1[[#This Row],[RespondentID]],'All Data'!$A:$CW,94,FALSE),"unknown")</f>
        <v>Over $125,000</v>
      </c>
      <c r="X183" s="96" t="str">
        <f>IFERROR(VLOOKUP(Table1[[#This Row],[RespondentID]],'All Data'!$A:$CW,95,FALSE),"unknown")</f>
        <v>Graduate school</v>
      </c>
      <c r="Y183" s="96" t="str">
        <f>IFERROR(VLOOKUP(Table1[[#This Row],[RespondentID]],'All Data'!$A:$CW,96,FALSE),"unknown")</f>
        <v>Employed for wages</v>
      </c>
      <c r="Z183" s="96" t="str">
        <f>IFERROR(VLOOKUP(Table1[[#This Row],[RespondentID]],'All Data'!$A:$CW,97,FALSE),"unknown")</f>
        <v>Yes</v>
      </c>
      <c r="AA183" s="96" t="str">
        <f>IFERROR(VLOOKUP(Table1[[#This Row],[RespondentID]],'All Data'!$A:$CW,98,FALSE),"unknown")</f>
        <v>Private/Commercial</v>
      </c>
      <c r="AB183" s="174" t="str">
        <f>IFERROR(VLOOKUP(Table1[[#This Row],[RespondentID]],'All Data'!$A:$CW,99,FALSE),"unknown")</f>
        <v>Yes</v>
      </c>
    </row>
    <row r="184" spans="1:28">
      <c r="A184">
        <v>114289970204</v>
      </c>
      <c r="B184" t="s">
        <v>64</v>
      </c>
      <c r="F184" t="s">
        <v>68</v>
      </c>
      <c r="G184" t="s">
        <v>69</v>
      </c>
      <c r="M184" t="s">
        <v>75</v>
      </c>
      <c r="P184" s="96" t="str">
        <f>IFERROR(VLOOKUP(Table1[[#This Row],[RespondentID]],'All Data'!$A:$CO,87,FALSE),"unknown")</f>
        <v>Woman</v>
      </c>
      <c r="Q184" s="96" t="str">
        <f>IFERROR(VLOOKUP(Table1[[#This Row],[RespondentID]],'All Data'!$A:$CO,88,FALSE),"unknown")</f>
        <v>55-64 years</v>
      </c>
      <c r="R184" s="96" t="str">
        <f>IFERROR(VLOOKUP(Table1[[#This Row],[RespondentID]],'All Data'!$A:$CO,89,FALSE),"unknown")</f>
        <v>Suffolk</v>
      </c>
      <c r="S184" s="96" t="str">
        <f>IFERROR(VLOOKUP(Table1[[#This Row],[RespondentID]],'All Data'!$A:$CO,90,FALSE),"unknown")</f>
        <v>Farmingville, 11738</v>
      </c>
      <c r="T184" s="96" t="str">
        <f>IFERROR(VLOOKUP(Table1[[#This Row],[RespondentID]],'All Data'!$A:$CO,91,FALSE),"unknown")</f>
        <v>White</v>
      </c>
      <c r="U184" s="96" t="str">
        <f>IFERROR(VLOOKUP(Table1[[#This Row],[RespondentID]],'All Data'!$A:$CO,92,FALSE),"unknown")</f>
        <v>Not Hispanic or Latino</v>
      </c>
      <c r="V184" s="96" t="str">
        <f>IFERROR(VLOOKUP(Table1[[#This Row],[RespondentID]],'All Data'!$A:$CO,93,FALSE),"unknown")</f>
        <v>English</v>
      </c>
      <c r="W184" s="96" t="str">
        <f>IFERROR(VLOOKUP(Table1[[#This Row],[RespondentID]],'All Data'!$A:$CW,94,FALSE),"unknown")</f>
        <v>Over $125,000</v>
      </c>
      <c r="X184" s="96" t="str">
        <f>IFERROR(VLOOKUP(Table1[[#This Row],[RespondentID]],'All Data'!$A:$CW,95,FALSE),"unknown")</f>
        <v>Graduate school</v>
      </c>
      <c r="Y184" s="96" t="str">
        <f>IFERROR(VLOOKUP(Table1[[#This Row],[RespondentID]],'All Data'!$A:$CW,96,FALSE),"unknown")</f>
        <v>Employed for wages</v>
      </c>
      <c r="Z184" s="96" t="str">
        <f>IFERROR(VLOOKUP(Table1[[#This Row],[RespondentID]],'All Data'!$A:$CW,97,FALSE),"unknown")</f>
        <v>Yes</v>
      </c>
      <c r="AA184" s="96" t="str">
        <f>IFERROR(VLOOKUP(Table1[[#This Row],[RespondentID]],'All Data'!$A:$CW,98,FALSE),"unknown")</f>
        <v>Private/Commercial</v>
      </c>
      <c r="AB184" s="174" t="str">
        <f>IFERROR(VLOOKUP(Table1[[#This Row],[RespondentID]],'All Data'!$A:$CW,99,FALSE),"unknown")</f>
        <v>Yes</v>
      </c>
    </row>
    <row r="185" spans="1:28">
      <c r="A185">
        <v>114287067291</v>
      </c>
      <c r="O185" t="s">
        <v>565</v>
      </c>
      <c r="P185" s="96" t="str">
        <f>IFERROR(VLOOKUP(Table1[[#This Row],[RespondentID]],'All Data'!$A:$CO,87,FALSE),"unknown")</f>
        <v>Woman</v>
      </c>
      <c r="Q185" s="96" t="str">
        <f>IFERROR(VLOOKUP(Table1[[#This Row],[RespondentID]],'All Data'!$A:$CO,88,FALSE),"unknown")</f>
        <v>35-44 years</v>
      </c>
      <c r="R185" s="96" t="str">
        <f>IFERROR(VLOOKUP(Table1[[#This Row],[RespondentID]],'All Data'!$A:$CO,89,FALSE),"unknown")</f>
        <v>Suffolk</v>
      </c>
      <c r="S185" s="96" t="str">
        <f>IFERROR(VLOOKUP(Table1[[#This Row],[RespondentID]],'All Data'!$A:$CO,90,FALSE),"unknown")</f>
        <v>Wyandanch, 11798</v>
      </c>
      <c r="T185" s="96" t="str">
        <f>IFERROR(VLOOKUP(Table1[[#This Row],[RespondentID]],'All Data'!$A:$CO,91,FALSE),"unknown")</f>
        <v>Black or African American</v>
      </c>
      <c r="U185" s="96" t="str">
        <f>IFERROR(VLOOKUP(Table1[[#This Row],[RespondentID]],'All Data'!$A:$CO,92,FALSE),"unknown")</f>
        <v>Not Hispanic or Latino</v>
      </c>
      <c r="V185" s="96" t="str">
        <f>IFERROR(VLOOKUP(Table1[[#This Row],[RespondentID]],'All Data'!$A:$CO,93,FALSE),"unknown")</f>
        <v>English</v>
      </c>
      <c r="W185" s="96" t="str">
        <f>IFERROR(VLOOKUP(Table1[[#This Row],[RespondentID]],'All Data'!$A:$CW,94,FALSE),"unknown")</f>
        <v>$0-$19,999</v>
      </c>
      <c r="X185" s="96" t="str">
        <f>IFERROR(VLOOKUP(Table1[[#This Row],[RespondentID]],'All Data'!$A:$CW,95,FALSE),"unknown")</f>
        <v>High school graduate</v>
      </c>
      <c r="Y185" s="96" t="str">
        <f>IFERROR(VLOOKUP(Table1[[#This Row],[RespondentID]],'All Data'!$A:$CW,96,FALSE),"unknown")</f>
        <v>Out of work and looking for work</v>
      </c>
      <c r="Z185" s="96" t="str">
        <f>IFERROR(VLOOKUP(Table1[[#This Row],[RespondentID]],'All Data'!$A:$CW,97,FALSE),"unknown")</f>
        <v>Yes</v>
      </c>
      <c r="AA185" s="96" t="str">
        <f>IFERROR(VLOOKUP(Table1[[#This Row],[RespondentID]],'All Data'!$A:$CW,98,FALSE),"unknown")</f>
        <v>Medicaid</v>
      </c>
      <c r="AB185" s="174" t="str">
        <f>IFERROR(VLOOKUP(Table1[[#This Row],[RespondentID]],'All Data'!$A:$CW,99,FALSE),"unknown")</f>
        <v>Yes</v>
      </c>
    </row>
    <row r="186" spans="1:28">
      <c r="A186">
        <v>114262270228</v>
      </c>
      <c r="B186" t="s">
        <v>64</v>
      </c>
      <c r="E186" t="s">
        <v>67</v>
      </c>
      <c r="F186" t="s">
        <v>68</v>
      </c>
      <c r="M186" t="s">
        <v>75</v>
      </c>
      <c r="P186" s="96" t="str">
        <f>IFERROR(VLOOKUP(Table1[[#This Row],[RespondentID]],'All Data'!$A:$CO,87,FALSE),"unknown")</f>
        <v>Man</v>
      </c>
      <c r="Q186" s="96" t="str">
        <f>IFERROR(VLOOKUP(Table1[[#This Row],[RespondentID]],'All Data'!$A:$CO,88,FALSE),"unknown")</f>
        <v>65+ years</v>
      </c>
      <c r="R186" s="96" t="str">
        <f>IFERROR(VLOOKUP(Table1[[#This Row],[RespondentID]],'All Data'!$A:$CO,89,FALSE),"unknown")</f>
        <v>Suffolk</v>
      </c>
      <c r="S186" s="96" t="str">
        <f>IFERROR(VLOOKUP(Table1[[#This Row],[RespondentID]],'All Data'!$A:$CO,90,FALSE),"unknown")</f>
        <v>Kings Park, 11754</v>
      </c>
      <c r="T186" s="96" t="str">
        <f>IFERROR(VLOOKUP(Table1[[#This Row],[RespondentID]],'All Data'!$A:$CO,91,FALSE),"unknown")</f>
        <v>White</v>
      </c>
      <c r="U186" s="96" t="str">
        <f>IFERROR(VLOOKUP(Table1[[#This Row],[RespondentID]],'All Data'!$A:$CO,92,FALSE),"unknown")</f>
        <v>Not Hispanic or Latino</v>
      </c>
      <c r="V186" s="96" t="str">
        <f>IFERROR(VLOOKUP(Table1[[#This Row],[RespondentID]],'All Data'!$A:$CO,93,FALSE),"unknown")</f>
        <v>English</v>
      </c>
      <c r="W186" s="96" t="str">
        <f>IFERROR(VLOOKUP(Table1[[#This Row],[RespondentID]],'All Data'!$A:$CW,94,FALSE),"unknown")</f>
        <v>$50,000 to $74,999</v>
      </c>
      <c r="X186" s="96" t="str">
        <f>IFERROR(VLOOKUP(Table1[[#This Row],[RespondentID]],'All Data'!$A:$CW,95,FALSE),"unknown")</f>
        <v>Graduate school</v>
      </c>
      <c r="Y186" s="96" t="str">
        <f>IFERROR(VLOOKUP(Table1[[#This Row],[RespondentID]],'All Data'!$A:$CW,96,FALSE),"unknown")</f>
        <v>Retired</v>
      </c>
      <c r="Z186" s="96" t="str">
        <f>IFERROR(VLOOKUP(Table1[[#This Row],[RespondentID]],'All Data'!$A:$CW,97,FALSE),"unknown")</f>
        <v>Yes</v>
      </c>
      <c r="AA186" s="96" t="str">
        <f>IFERROR(VLOOKUP(Table1[[#This Row],[RespondentID]],'All Data'!$A:$CW,98,FALSE),"unknown")</f>
        <v>Medicare</v>
      </c>
      <c r="AB186" s="174" t="str">
        <f>IFERROR(VLOOKUP(Table1[[#This Row],[RespondentID]],'All Data'!$A:$CW,99,FALSE),"unknown")</f>
        <v>Yes</v>
      </c>
    </row>
    <row r="187" spans="1:28">
      <c r="A187">
        <v>114255394156</v>
      </c>
      <c r="C187" t="s">
        <v>65</v>
      </c>
      <c r="F187" t="s">
        <v>68</v>
      </c>
      <c r="M187" t="s">
        <v>75</v>
      </c>
      <c r="N187" t="s">
        <v>76</v>
      </c>
      <c r="O187" t="s">
        <v>570</v>
      </c>
      <c r="P187" s="96" t="str">
        <f>IFERROR(VLOOKUP(Table1[[#This Row],[RespondentID]],'All Data'!$A:$CO,87,FALSE),"unknown")</f>
        <v>Woman</v>
      </c>
      <c r="Q187" s="96" t="str">
        <f>IFERROR(VLOOKUP(Table1[[#This Row],[RespondentID]],'All Data'!$A:$CO,88,FALSE),"unknown")</f>
        <v>55-64 years</v>
      </c>
      <c r="R187" s="96" t="str">
        <f>IFERROR(VLOOKUP(Table1[[#This Row],[RespondentID]],'All Data'!$A:$CO,89,FALSE),"unknown")</f>
        <v>Suffolk</v>
      </c>
      <c r="S187" s="96" t="str">
        <f>IFERROR(VLOOKUP(Table1[[#This Row],[RespondentID]],'All Data'!$A:$CO,90,FALSE),"unknown")</f>
        <v>Deer Park, 11729</v>
      </c>
      <c r="T187" s="96" t="str">
        <f>IFERROR(VLOOKUP(Table1[[#This Row],[RespondentID]],'All Data'!$A:$CO,91,FALSE),"unknown")</f>
        <v>White</v>
      </c>
      <c r="U187" s="96" t="str">
        <f>IFERROR(VLOOKUP(Table1[[#This Row],[RespondentID]],'All Data'!$A:$CO,92,FALSE),"unknown")</f>
        <v>Not Hispanic or Latino</v>
      </c>
      <c r="V187" s="96" t="str">
        <f>IFERROR(VLOOKUP(Table1[[#This Row],[RespondentID]],'All Data'!$A:$CO,93,FALSE),"unknown")</f>
        <v>English</v>
      </c>
      <c r="W187" s="96" t="str">
        <f>IFERROR(VLOOKUP(Table1[[#This Row],[RespondentID]],'All Data'!$A:$CW,94,FALSE),"unknown")</f>
        <v>$0-$19,999</v>
      </c>
      <c r="X187" s="96" t="str">
        <f>IFERROR(VLOOKUP(Table1[[#This Row],[RespondentID]],'All Data'!$A:$CW,95,FALSE),"unknown")</f>
        <v>College graduate</v>
      </c>
      <c r="Y187" s="96">
        <f>IFERROR(VLOOKUP(Table1[[#This Row],[RespondentID]],'All Data'!$A:$CW,96,FALSE),"unknown")</f>
        <v>0</v>
      </c>
      <c r="Z187" s="96" t="str">
        <f>IFERROR(VLOOKUP(Table1[[#This Row],[RespondentID]],'All Data'!$A:$CW,97,FALSE),"unknown")</f>
        <v>Yes</v>
      </c>
      <c r="AA187" s="96" t="str">
        <f>IFERROR(VLOOKUP(Table1[[#This Row],[RespondentID]],'All Data'!$A:$CW,98,FALSE),"unknown")</f>
        <v>Medicaid</v>
      </c>
      <c r="AB187" s="174" t="str">
        <f>IFERROR(VLOOKUP(Table1[[#This Row],[RespondentID]],'All Data'!$A:$CW,99,FALSE),"unknown")</f>
        <v>No</v>
      </c>
    </row>
    <row r="188" spans="1:28">
      <c r="A188">
        <v>114226504124</v>
      </c>
      <c r="D188" t="s">
        <v>66</v>
      </c>
      <c r="G188" t="s">
        <v>69</v>
      </c>
      <c r="L188" t="s">
        <v>74</v>
      </c>
      <c r="P188" s="96" t="str">
        <f>IFERROR(VLOOKUP(Table1[[#This Row],[RespondentID]],'All Data'!$A:$CO,87,FALSE),"unknown")</f>
        <v>Prefer not to respond</v>
      </c>
      <c r="Q188" s="96" t="str">
        <f>IFERROR(VLOOKUP(Table1[[#This Row],[RespondentID]],'All Data'!$A:$CO,88,FALSE),"unknown")</f>
        <v>65+ years</v>
      </c>
      <c r="R188" s="96" t="str">
        <f>IFERROR(VLOOKUP(Table1[[#This Row],[RespondentID]],'All Data'!$A:$CO,89,FALSE),"unknown")</f>
        <v>Suffolk</v>
      </c>
      <c r="S188" s="96">
        <f>IFERROR(VLOOKUP(Table1[[#This Row],[RespondentID]],'All Data'!$A:$CO,90,FALSE),"unknown")</f>
        <v>0</v>
      </c>
      <c r="T188" s="96">
        <f>IFERROR(VLOOKUP(Table1[[#This Row],[RespondentID]],'All Data'!$A:$CO,91,FALSE),"unknown")</f>
        <v>0</v>
      </c>
      <c r="U188" s="96">
        <f>IFERROR(VLOOKUP(Table1[[#This Row],[RespondentID]],'All Data'!$A:$CO,92,FALSE),"unknown")</f>
        <v>0</v>
      </c>
      <c r="V188" s="96">
        <f>IFERROR(VLOOKUP(Table1[[#This Row],[RespondentID]],'All Data'!$A:$CO,93,FALSE),"unknown")</f>
        <v>0</v>
      </c>
      <c r="W188" s="96">
        <f>IFERROR(VLOOKUP(Table1[[#This Row],[RespondentID]],'All Data'!$A:$CW,94,FALSE),"unknown")</f>
        <v>0</v>
      </c>
      <c r="X188" s="96">
        <f>IFERROR(VLOOKUP(Table1[[#This Row],[RespondentID]],'All Data'!$A:$CW,95,FALSE),"unknown")</f>
        <v>0</v>
      </c>
      <c r="Y188" s="96">
        <f>IFERROR(VLOOKUP(Table1[[#This Row],[RespondentID]],'All Data'!$A:$CW,96,FALSE),"unknown")</f>
        <v>0</v>
      </c>
      <c r="Z188" s="96">
        <f>IFERROR(VLOOKUP(Table1[[#This Row],[RespondentID]],'All Data'!$A:$CW,97,FALSE),"unknown")</f>
        <v>0</v>
      </c>
      <c r="AA188" s="96">
        <f>IFERROR(VLOOKUP(Table1[[#This Row],[RespondentID]],'All Data'!$A:$CW,98,FALSE),"unknown")</f>
        <v>0</v>
      </c>
      <c r="AB188" s="174">
        <f>IFERROR(VLOOKUP(Table1[[#This Row],[RespondentID]],'All Data'!$A:$CW,99,FALSE),"unknown")</f>
        <v>0</v>
      </c>
    </row>
    <row r="189" spans="1:28">
      <c r="A189">
        <v>114223774890</v>
      </c>
      <c r="B189" t="s">
        <v>64</v>
      </c>
      <c r="E189" t="s">
        <v>67</v>
      </c>
      <c r="M189" t="s">
        <v>75</v>
      </c>
      <c r="P189" s="96" t="str">
        <f>IFERROR(VLOOKUP(Table1[[#This Row],[RespondentID]],'All Data'!$A:$CO,87,FALSE),"unknown")</f>
        <v>Woman</v>
      </c>
      <c r="Q189" s="96" t="str">
        <f>IFERROR(VLOOKUP(Table1[[#This Row],[RespondentID]],'All Data'!$A:$CO,88,FALSE),"unknown")</f>
        <v>35-44 years</v>
      </c>
      <c r="R189" s="96" t="str">
        <f>IFERROR(VLOOKUP(Table1[[#This Row],[RespondentID]],'All Data'!$A:$CO,89,FALSE),"unknown")</f>
        <v>Suffolk</v>
      </c>
      <c r="S189" s="96" t="str">
        <f>IFERROR(VLOOKUP(Table1[[#This Row],[RespondentID]],'All Data'!$A:$CO,90,FALSE),"unknown")</f>
        <v>Port Jefferson, 11777</v>
      </c>
      <c r="T189" s="96" t="str">
        <f>IFERROR(VLOOKUP(Table1[[#This Row],[RespondentID]],'All Data'!$A:$CO,91,FALSE),"unknown")</f>
        <v>White</v>
      </c>
      <c r="U189" s="96" t="str">
        <f>IFERROR(VLOOKUP(Table1[[#This Row],[RespondentID]],'All Data'!$A:$CO,92,FALSE),"unknown")</f>
        <v>Not Hispanic or Latino</v>
      </c>
      <c r="V189" s="96" t="str">
        <f>IFERROR(VLOOKUP(Table1[[#This Row],[RespondentID]],'All Data'!$A:$CO,93,FALSE),"unknown")</f>
        <v>English</v>
      </c>
      <c r="W189" s="96" t="str">
        <f>IFERROR(VLOOKUP(Table1[[#This Row],[RespondentID]],'All Data'!$A:$CW,94,FALSE),"unknown")</f>
        <v>Over $125,000</v>
      </c>
      <c r="X189" s="96" t="str">
        <f>IFERROR(VLOOKUP(Table1[[#This Row],[RespondentID]],'All Data'!$A:$CW,95,FALSE),"unknown")</f>
        <v>Doctorate</v>
      </c>
      <c r="Y189" s="96" t="str">
        <f>IFERROR(VLOOKUP(Table1[[#This Row],[RespondentID]],'All Data'!$A:$CW,96,FALSE),"unknown")</f>
        <v>Self-employed</v>
      </c>
      <c r="Z189" s="96" t="str">
        <f>IFERROR(VLOOKUP(Table1[[#This Row],[RespondentID]],'All Data'!$A:$CW,97,FALSE),"unknown")</f>
        <v>Yes</v>
      </c>
      <c r="AA189" s="96" t="str">
        <f>IFERROR(VLOOKUP(Table1[[#This Row],[RespondentID]],'All Data'!$A:$CW,98,FALSE),"unknown")</f>
        <v>Private/Commercial</v>
      </c>
      <c r="AB189" s="174" t="str">
        <f>IFERROR(VLOOKUP(Table1[[#This Row],[RespondentID]],'All Data'!$A:$CW,99,FALSE),"unknown")</f>
        <v>Yes</v>
      </c>
    </row>
    <row r="190" spans="1:28">
      <c r="A190">
        <v>114223630554</v>
      </c>
      <c r="D190" t="s">
        <v>66</v>
      </c>
      <c r="E190" t="s">
        <v>67</v>
      </c>
      <c r="M190" t="s">
        <v>75</v>
      </c>
      <c r="P190" s="96" t="str">
        <f>IFERROR(VLOOKUP(Table1[[#This Row],[RespondentID]],'All Data'!$A:$CO,87,FALSE),"unknown")</f>
        <v>Woman</v>
      </c>
      <c r="Q190" s="96" t="str">
        <f>IFERROR(VLOOKUP(Table1[[#This Row],[RespondentID]],'All Data'!$A:$CO,88,FALSE),"unknown")</f>
        <v>55-64 years</v>
      </c>
      <c r="R190" s="96" t="str">
        <f>IFERROR(VLOOKUP(Table1[[#This Row],[RespondentID]],'All Data'!$A:$CO,89,FALSE),"unknown")</f>
        <v>Suffolk</v>
      </c>
      <c r="S190" s="96" t="str">
        <f>IFERROR(VLOOKUP(Table1[[#This Row],[RespondentID]],'All Data'!$A:$CO,90,FALSE),"unknown")</f>
        <v>Islip Terrace, 11752</v>
      </c>
      <c r="T190" s="96" t="str">
        <f>IFERROR(VLOOKUP(Table1[[#This Row],[RespondentID]],'All Data'!$A:$CO,91,FALSE),"unknown")</f>
        <v>White</v>
      </c>
      <c r="U190" s="96" t="str">
        <f>IFERROR(VLOOKUP(Table1[[#This Row],[RespondentID]],'All Data'!$A:$CO,92,FALSE),"unknown")</f>
        <v>Not Hispanic or Latino</v>
      </c>
      <c r="V190" s="96" t="str">
        <f>IFERROR(VLOOKUP(Table1[[#This Row],[RespondentID]],'All Data'!$A:$CO,93,FALSE),"unknown")</f>
        <v>English</v>
      </c>
      <c r="W190" s="96" t="str">
        <f>IFERROR(VLOOKUP(Table1[[#This Row],[RespondentID]],'All Data'!$A:$CW,94,FALSE),"unknown")</f>
        <v>$50,000 to $74,999</v>
      </c>
      <c r="X190" s="96" t="str">
        <f>IFERROR(VLOOKUP(Table1[[#This Row],[RespondentID]],'All Data'!$A:$CW,95,FALSE),"unknown")</f>
        <v>College graduate</v>
      </c>
      <c r="Y190" s="96" t="str">
        <f>IFERROR(VLOOKUP(Table1[[#This Row],[RespondentID]],'All Data'!$A:$CW,96,FALSE),"unknown")</f>
        <v>Out of work and looking for work</v>
      </c>
      <c r="Z190" s="96" t="str">
        <f>IFERROR(VLOOKUP(Table1[[#This Row],[RespondentID]],'All Data'!$A:$CW,97,FALSE),"unknown")</f>
        <v>Yes</v>
      </c>
      <c r="AA190" s="96" t="str">
        <f>IFERROR(VLOOKUP(Table1[[#This Row],[RespondentID]],'All Data'!$A:$CW,98,FALSE),"unknown")</f>
        <v>Private/Commercial</v>
      </c>
      <c r="AB190" s="174" t="str">
        <f>IFERROR(VLOOKUP(Table1[[#This Row],[RespondentID]],'All Data'!$A:$CW,99,FALSE),"unknown")</f>
        <v>Yes</v>
      </c>
    </row>
    <row r="191" spans="1:28">
      <c r="A191">
        <v>114223595922</v>
      </c>
      <c r="B191" t="s">
        <v>64</v>
      </c>
      <c r="E191" t="s">
        <v>67</v>
      </c>
      <c r="F191" t="s">
        <v>68</v>
      </c>
      <c r="H191" t="s">
        <v>70</v>
      </c>
      <c r="I191" t="s">
        <v>71</v>
      </c>
      <c r="M191" t="s">
        <v>75</v>
      </c>
      <c r="P191" s="96" t="str">
        <f>IFERROR(VLOOKUP(Table1[[#This Row],[RespondentID]],'All Data'!$A:$CO,87,FALSE),"unknown")</f>
        <v>Woman</v>
      </c>
      <c r="Q191" s="96" t="str">
        <f>IFERROR(VLOOKUP(Table1[[#This Row],[RespondentID]],'All Data'!$A:$CO,88,FALSE),"unknown")</f>
        <v>65+ years</v>
      </c>
      <c r="R191" s="96" t="str">
        <f>IFERROR(VLOOKUP(Table1[[#This Row],[RespondentID]],'All Data'!$A:$CO,89,FALSE),"unknown")</f>
        <v>Suffolk</v>
      </c>
      <c r="S191" s="96" t="str">
        <f>IFERROR(VLOOKUP(Table1[[#This Row],[RespondentID]],'All Data'!$A:$CO,90,FALSE),"unknown")</f>
        <v>Kings Park, 11754</v>
      </c>
      <c r="T191" s="96" t="str">
        <f>IFERROR(VLOOKUP(Table1[[#This Row],[RespondentID]],'All Data'!$A:$CO,91,FALSE),"unknown")</f>
        <v>White</v>
      </c>
      <c r="U191" s="96" t="str">
        <f>IFERROR(VLOOKUP(Table1[[#This Row],[RespondentID]],'All Data'!$A:$CO,92,FALSE),"unknown")</f>
        <v>Not Hispanic or Latino</v>
      </c>
      <c r="V191" s="96" t="str">
        <f>IFERROR(VLOOKUP(Table1[[#This Row],[RespondentID]],'All Data'!$A:$CO,93,FALSE),"unknown")</f>
        <v>English</v>
      </c>
      <c r="W191" s="96" t="str">
        <f>IFERROR(VLOOKUP(Table1[[#This Row],[RespondentID]],'All Data'!$A:$CW,94,FALSE),"unknown")</f>
        <v>Over $125,000</v>
      </c>
      <c r="X191" s="96" t="str">
        <f>IFERROR(VLOOKUP(Table1[[#This Row],[RespondentID]],'All Data'!$A:$CW,95,FALSE),"unknown")</f>
        <v>Graduate school</v>
      </c>
      <c r="Y191" s="96" t="str">
        <f>IFERROR(VLOOKUP(Table1[[#This Row],[RespondentID]],'All Data'!$A:$CW,96,FALSE),"unknown")</f>
        <v>Employed for wages</v>
      </c>
      <c r="Z191" s="96" t="str">
        <f>IFERROR(VLOOKUP(Table1[[#This Row],[RespondentID]],'All Data'!$A:$CW,97,FALSE),"unknown")</f>
        <v>Yes</v>
      </c>
      <c r="AA191" s="96" t="str">
        <f>IFERROR(VLOOKUP(Table1[[#This Row],[RespondentID]],'All Data'!$A:$CW,98,FALSE),"unknown")</f>
        <v>Private/Commercial</v>
      </c>
      <c r="AB191" s="174" t="str">
        <f>IFERROR(VLOOKUP(Table1[[#This Row],[RespondentID]],'All Data'!$A:$CW,99,FALSE),"unknown")</f>
        <v>Yes</v>
      </c>
    </row>
    <row r="192" spans="1:28">
      <c r="A192">
        <v>114223595109</v>
      </c>
      <c r="B192" t="s">
        <v>64</v>
      </c>
      <c r="D192" t="s">
        <v>66</v>
      </c>
      <c r="H192" t="s">
        <v>70</v>
      </c>
      <c r="M192" t="s">
        <v>75</v>
      </c>
      <c r="O192" t="s">
        <v>576</v>
      </c>
      <c r="P192" s="96" t="str">
        <f>IFERROR(VLOOKUP(Table1[[#This Row],[RespondentID]],'All Data'!$A:$CO,87,FALSE),"unknown")</f>
        <v>Woman</v>
      </c>
      <c r="Q192" s="96" t="str">
        <f>IFERROR(VLOOKUP(Table1[[#This Row],[RespondentID]],'All Data'!$A:$CO,88,FALSE),"unknown")</f>
        <v>65+ years</v>
      </c>
      <c r="R192" s="96" t="str">
        <f>IFERROR(VLOOKUP(Table1[[#This Row],[RespondentID]],'All Data'!$A:$CO,89,FALSE),"unknown")</f>
        <v>Suffolk</v>
      </c>
      <c r="S192" s="96" t="str">
        <f>IFERROR(VLOOKUP(Table1[[#This Row],[RespondentID]],'All Data'!$A:$CO,90,FALSE),"unknown")</f>
        <v>Centereach, 11720</v>
      </c>
      <c r="T192" s="96" t="str">
        <f>IFERROR(VLOOKUP(Table1[[#This Row],[RespondentID]],'All Data'!$A:$CO,91,FALSE),"unknown")</f>
        <v>White</v>
      </c>
      <c r="U192" s="96" t="str">
        <f>IFERROR(VLOOKUP(Table1[[#This Row],[RespondentID]],'All Data'!$A:$CO,92,FALSE),"unknown")</f>
        <v>Not Hispanic or Latino</v>
      </c>
      <c r="V192" s="96" t="str">
        <f>IFERROR(VLOOKUP(Table1[[#This Row],[RespondentID]],'All Data'!$A:$CO,93,FALSE),"unknown")</f>
        <v>English</v>
      </c>
      <c r="W192" s="96" t="str">
        <f>IFERROR(VLOOKUP(Table1[[#This Row],[RespondentID]],'All Data'!$A:$CW,94,FALSE),"unknown")</f>
        <v>$50,000 to $74,999</v>
      </c>
      <c r="X192" s="96" t="str">
        <f>IFERROR(VLOOKUP(Table1[[#This Row],[RespondentID]],'All Data'!$A:$CW,95,FALSE),"unknown")</f>
        <v>Some college</v>
      </c>
      <c r="Y192" s="96" t="str">
        <f>IFERROR(VLOOKUP(Table1[[#This Row],[RespondentID]],'All Data'!$A:$CW,96,FALSE),"unknown")</f>
        <v>Retired</v>
      </c>
      <c r="Z192" s="96" t="str">
        <f>IFERROR(VLOOKUP(Table1[[#This Row],[RespondentID]],'All Data'!$A:$CW,97,FALSE),"unknown")</f>
        <v>Yes</v>
      </c>
      <c r="AA192" s="96" t="str">
        <f>IFERROR(VLOOKUP(Table1[[#This Row],[RespondentID]],'All Data'!$A:$CW,98,FALSE),"unknown")</f>
        <v>Medicare, Private/Commercial</v>
      </c>
      <c r="AB192" s="174" t="str">
        <f>IFERROR(VLOOKUP(Table1[[#This Row],[RespondentID]],'All Data'!$A:$CW,99,FALSE),"unknown")</f>
        <v>Yes</v>
      </c>
    </row>
    <row r="193" spans="1:28">
      <c r="A193">
        <v>114223580292</v>
      </c>
      <c r="B193" t="s">
        <v>64</v>
      </c>
      <c r="H193" t="s">
        <v>70</v>
      </c>
      <c r="M193" t="s">
        <v>75</v>
      </c>
      <c r="P193" s="96" t="str">
        <f>IFERROR(VLOOKUP(Table1[[#This Row],[RespondentID]],'All Data'!$A:$CO,87,FALSE),"unknown")</f>
        <v>Man</v>
      </c>
      <c r="Q193" s="96" t="str">
        <f>IFERROR(VLOOKUP(Table1[[#This Row],[RespondentID]],'All Data'!$A:$CO,88,FALSE),"unknown")</f>
        <v>55-64 years</v>
      </c>
      <c r="R193" s="96" t="str">
        <f>IFERROR(VLOOKUP(Table1[[#This Row],[RespondentID]],'All Data'!$A:$CO,89,FALSE),"unknown")</f>
        <v>Suffolk</v>
      </c>
      <c r="S193" s="96" t="str">
        <f>IFERROR(VLOOKUP(Table1[[#This Row],[RespondentID]],'All Data'!$A:$CO,90,FALSE),"unknown")</f>
        <v>Coram, 11727</v>
      </c>
      <c r="T193" s="96" t="str">
        <f>IFERROR(VLOOKUP(Table1[[#This Row],[RespondentID]],'All Data'!$A:$CO,91,FALSE),"unknown")</f>
        <v>White</v>
      </c>
      <c r="U193" s="96" t="str">
        <f>IFERROR(VLOOKUP(Table1[[#This Row],[RespondentID]],'All Data'!$A:$CO,92,FALSE),"unknown")</f>
        <v>Not Hispanic or Latino</v>
      </c>
      <c r="V193" s="96" t="str">
        <f>IFERROR(VLOOKUP(Table1[[#This Row],[RespondentID]],'All Data'!$A:$CO,93,FALSE),"unknown")</f>
        <v>English</v>
      </c>
      <c r="W193" s="96" t="str">
        <f>IFERROR(VLOOKUP(Table1[[#This Row],[RespondentID]],'All Data'!$A:$CW,94,FALSE),"unknown")</f>
        <v>Over $125,000</v>
      </c>
      <c r="X193" s="96" t="str">
        <f>IFERROR(VLOOKUP(Table1[[#This Row],[RespondentID]],'All Data'!$A:$CW,95,FALSE),"unknown")</f>
        <v>Some college</v>
      </c>
      <c r="Y193" s="96" t="str">
        <f>IFERROR(VLOOKUP(Table1[[#This Row],[RespondentID]],'All Data'!$A:$CW,96,FALSE),"unknown")</f>
        <v>Employed for wages</v>
      </c>
      <c r="Z193" s="96" t="str">
        <f>IFERROR(VLOOKUP(Table1[[#This Row],[RespondentID]],'All Data'!$A:$CW,97,FALSE),"unknown")</f>
        <v>Yes</v>
      </c>
      <c r="AA193" s="96" t="str">
        <f>IFERROR(VLOOKUP(Table1[[#This Row],[RespondentID]],'All Data'!$A:$CW,98,FALSE),"unknown")</f>
        <v>Private/Commercial</v>
      </c>
      <c r="AB193" s="174" t="str">
        <f>IFERROR(VLOOKUP(Table1[[#This Row],[RespondentID]],'All Data'!$A:$CW,99,FALSE),"unknown")</f>
        <v>Yes</v>
      </c>
    </row>
    <row r="194" spans="1:28">
      <c r="A194">
        <v>114217401057</v>
      </c>
      <c r="B194" t="s">
        <v>64</v>
      </c>
      <c r="E194" t="s">
        <v>67</v>
      </c>
      <c r="M194" t="s">
        <v>75</v>
      </c>
      <c r="P194" s="96" t="str">
        <f>IFERROR(VLOOKUP(Table1[[#This Row],[RespondentID]],'All Data'!$A:$CO,87,FALSE),"unknown")</f>
        <v>Woman</v>
      </c>
      <c r="Q194" s="96" t="str">
        <f>IFERROR(VLOOKUP(Table1[[#This Row],[RespondentID]],'All Data'!$A:$CO,88,FALSE),"unknown")</f>
        <v>55-64 years</v>
      </c>
      <c r="R194" s="96" t="str">
        <f>IFERROR(VLOOKUP(Table1[[#This Row],[RespondentID]],'All Data'!$A:$CO,89,FALSE),"unknown")</f>
        <v>Nassau</v>
      </c>
      <c r="S194" s="96" t="str">
        <f>IFERROR(VLOOKUP(Table1[[#This Row],[RespondentID]],'All Data'!$A:$CO,90,FALSE),"unknown")</f>
        <v>Lynbrook, 11563</v>
      </c>
      <c r="T194" s="96" t="str">
        <f>IFERROR(VLOOKUP(Table1[[#This Row],[RespondentID]],'All Data'!$A:$CO,91,FALSE),"unknown")</f>
        <v>White</v>
      </c>
      <c r="U194" s="96" t="str">
        <f>IFERROR(VLOOKUP(Table1[[#This Row],[RespondentID]],'All Data'!$A:$CO,92,FALSE),"unknown")</f>
        <v>Not Hispanic or Latino</v>
      </c>
      <c r="V194" s="96" t="str">
        <f>IFERROR(VLOOKUP(Table1[[#This Row],[RespondentID]],'All Data'!$A:$CO,93,FALSE),"unknown")</f>
        <v>English</v>
      </c>
      <c r="W194" s="96" t="str">
        <f>IFERROR(VLOOKUP(Table1[[#This Row],[RespondentID]],'All Data'!$A:$CW,94,FALSE),"unknown")</f>
        <v>Over $125,000</v>
      </c>
      <c r="X194" s="96" t="str">
        <f>IFERROR(VLOOKUP(Table1[[#This Row],[RespondentID]],'All Data'!$A:$CW,95,FALSE),"unknown")</f>
        <v>Graduate school</v>
      </c>
      <c r="Y194" s="96" t="str">
        <f>IFERROR(VLOOKUP(Table1[[#This Row],[RespondentID]],'All Data'!$A:$CW,96,FALSE),"unknown")</f>
        <v>Employed for wages</v>
      </c>
      <c r="Z194" s="96" t="str">
        <f>IFERROR(VLOOKUP(Table1[[#This Row],[RespondentID]],'All Data'!$A:$CW,97,FALSE),"unknown")</f>
        <v>Yes</v>
      </c>
      <c r="AA194" s="96" t="str">
        <f>IFERROR(VLOOKUP(Table1[[#This Row],[RespondentID]],'All Data'!$A:$CW,98,FALSE),"unknown")</f>
        <v>Private/Commercial</v>
      </c>
      <c r="AB194" s="174" t="str">
        <f>IFERROR(VLOOKUP(Table1[[#This Row],[RespondentID]],'All Data'!$A:$CW,99,FALSE),"unknown")</f>
        <v>Yes</v>
      </c>
    </row>
    <row r="195" spans="1:28">
      <c r="A195">
        <v>18046518188</v>
      </c>
      <c r="B195" t="s">
        <v>64</v>
      </c>
      <c r="H195" t="s">
        <v>70</v>
      </c>
      <c r="N195" t="s">
        <v>76</v>
      </c>
      <c r="P195" s="96" t="str">
        <f>IFERROR(VLOOKUP(Table1[[#This Row],[RespondentID]],'All Data'!$A:$CO,87,FALSE),"unknown")</f>
        <v>Man</v>
      </c>
      <c r="Q195" s="96" t="str">
        <f>IFERROR(VLOOKUP(Table1[[#This Row],[RespondentID]],'All Data'!$A:$CO,88,FALSE),"unknown")</f>
        <v>Under 18</v>
      </c>
      <c r="R195" s="96" t="str">
        <f>IFERROR(VLOOKUP(Table1[[#This Row],[RespondentID]],'All Data'!$A:$CO,89,FALSE),"unknown")</f>
        <v>Queens</v>
      </c>
      <c r="S195" s="96">
        <f>IFERROR(VLOOKUP(Table1[[#This Row],[RespondentID]],'All Data'!$A:$CO,90,FALSE),"unknown")</f>
        <v>11356</v>
      </c>
      <c r="T195" s="96" t="str">
        <f>IFERROR(VLOOKUP(Table1[[#This Row],[RespondentID]],'All Data'!$A:$CO,91,FALSE),"unknown")</f>
        <v>Two or more races</v>
      </c>
      <c r="U195" s="96" t="str">
        <f>IFERROR(VLOOKUP(Table1[[#This Row],[RespondentID]],'All Data'!$A:$CO,92,FALSE),"unknown")</f>
        <v>Hispanic or Latino</v>
      </c>
      <c r="V195" s="96" t="str">
        <f>IFERROR(VLOOKUP(Table1[[#This Row],[RespondentID]],'All Data'!$A:$CO,93,FALSE),"unknown")</f>
        <v>Spanish</v>
      </c>
      <c r="W195" s="96" t="str">
        <f>IFERROR(VLOOKUP(Table1[[#This Row],[RespondentID]],'All Data'!$A:$CW,94,FALSE),"unknown")</f>
        <v>$75,000 to $125,000</v>
      </c>
      <c r="X195" s="96" t="str">
        <f>IFERROR(VLOOKUP(Table1[[#This Row],[RespondentID]],'All Data'!$A:$CW,95,FALSE),"unknown")</f>
        <v>Some high school</v>
      </c>
      <c r="Y195" s="96" t="str">
        <f>IFERROR(VLOOKUP(Table1[[#This Row],[RespondentID]],'All Data'!$A:$CW,96,FALSE),"unknown")</f>
        <v>Student</v>
      </c>
      <c r="Z195" s="96" t="str">
        <f>IFERROR(VLOOKUP(Table1[[#This Row],[RespondentID]],'All Data'!$A:$CW,97,FALSE),"unknown")</f>
        <v>Yes</v>
      </c>
      <c r="AA195" s="96" t="str">
        <f>IFERROR(VLOOKUP(Table1[[#This Row],[RespondentID]],'All Data'!$A:$CW,98,FALSE),"unknown")</f>
        <v>Private/Commercial</v>
      </c>
      <c r="AB195" s="174" t="str">
        <f>IFERROR(VLOOKUP(Table1[[#This Row],[RespondentID]],'All Data'!$A:$CW,99,FALSE),"unknown")</f>
        <v>Yes</v>
      </c>
    </row>
    <row r="196" spans="1:28">
      <c r="A196">
        <v>18046514858</v>
      </c>
      <c r="B196" t="s">
        <v>64</v>
      </c>
      <c r="E196" t="s">
        <v>67</v>
      </c>
      <c r="G196" t="s">
        <v>69</v>
      </c>
      <c r="K196" t="s">
        <v>73</v>
      </c>
      <c r="M196" t="s">
        <v>75</v>
      </c>
      <c r="N196" t="s">
        <v>76</v>
      </c>
      <c r="P196" s="96" t="str">
        <f>IFERROR(VLOOKUP(Table1[[#This Row],[RespondentID]],'All Data'!$A:$CO,87,FALSE),"unknown")</f>
        <v>Woman</v>
      </c>
      <c r="Q196" s="96" t="str">
        <f>IFERROR(VLOOKUP(Table1[[#This Row],[RespondentID]],'All Data'!$A:$CO,88,FALSE),"unknown")</f>
        <v>35-44 years</v>
      </c>
      <c r="R196" s="96" t="str">
        <f>IFERROR(VLOOKUP(Table1[[#This Row],[RespondentID]],'All Data'!$A:$CO,89,FALSE),"unknown")</f>
        <v>Suffolk</v>
      </c>
      <c r="S196" s="96" t="str">
        <f>IFERROR(VLOOKUP(Table1[[#This Row],[RespondentID]],'All Data'!$A:$CO,90,FALSE),"unknown")</f>
        <v>Commack, 11725</v>
      </c>
      <c r="T196" s="96" t="str">
        <f>IFERROR(VLOOKUP(Table1[[#This Row],[RespondentID]],'All Data'!$A:$CO,91,FALSE),"unknown")</f>
        <v>Black or African American</v>
      </c>
      <c r="U196" s="96" t="str">
        <f>IFERROR(VLOOKUP(Table1[[#This Row],[RespondentID]],'All Data'!$A:$CO,92,FALSE),"unknown")</f>
        <v>Not Hispanic or Latino</v>
      </c>
      <c r="V196" s="96" t="str">
        <f>IFERROR(VLOOKUP(Table1[[#This Row],[RespondentID]],'All Data'!$A:$CO,93,FALSE),"unknown")</f>
        <v>English</v>
      </c>
      <c r="W196" s="96" t="str">
        <f>IFERROR(VLOOKUP(Table1[[#This Row],[RespondentID]],'All Data'!$A:$CW,94,FALSE),"unknown")</f>
        <v>$75,000 to $125,000</v>
      </c>
      <c r="X196" s="96" t="str">
        <f>IFERROR(VLOOKUP(Table1[[#This Row],[RespondentID]],'All Data'!$A:$CW,95,FALSE),"unknown")</f>
        <v>College graduate</v>
      </c>
      <c r="Y196" s="96" t="str">
        <f>IFERROR(VLOOKUP(Table1[[#This Row],[RespondentID]],'All Data'!$A:$CW,96,FALSE),"unknown")</f>
        <v>Employed for wages</v>
      </c>
      <c r="Z196" s="96">
        <f>IFERROR(VLOOKUP(Table1[[#This Row],[RespondentID]],'All Data'!$A:$CW,97,FALSE),"unknown")</f>
        <v>0</v>
      </c>
      <c r="AA196" s="96" t="str">
        <f>IFERROR(VLOOKUP(Table1[[#This Row],[RespondentID]],'All Data'!$A:$CW,98,FALSE),"unknown")</f>
        <v>Private/Commercial</v>
      </c>
      <c r="AB196" s="174" t="str">
        <f>IFERROR(VLOOKUP(Table1[[#This Row],[RespondentID]],'All Data'!$A:$CW,99,FALSE),"unknown")</f>
        <v>Yes</v>
      </c>
    </row>
    <row r="197" spans="1:28">
      <c r="A197">
        <v>18046505263</v>
      </c>
      <c r="B197" t="s">
        <v>64</v>
      </c>
      <c r="E197" t="s">
        <v>67</v>
      </c>
      <c r="H197" t="s">
        <v>70</v>
      </c>
      <c r="P197" s="96" t="str">
        <f>IFERROR(VLOOKUP(Table1[[#This Row],[RespondentID]],'All Data'!$A:$CO,87,FALSE),"unknown")</f>
        <v>Woman</v>
      </c>
      <c r="Q197" s="96" t="str">
        <f>IFERROR(VLOOKUP(Table1[[#This Row],[RespondentID]],'All Data'!$A:$CO,88,FALSE),"unknown")</f>
        <v>Under 18</v>
      </c>
      <c r="R197" s="96" t="str">
        <f>IFERROR(VLOOKUP(Table1[[#This Row],[RespondentID]],'All Data'!$A:$CO,89,FALSE),"unknown")</f>
        <v>Suffolk</v>
      </c>
      <c r="S197" s="96" t="str">
        <f>IFERROR(VLOOKUP(Table1[[#This Row],[RespondentID]],'All Data'!$A:$CO,90,FALSE),"unknown")</f>
        <v>Medford, 11763</v>
      </c>
      <c r="T197" s="96" t="str">
        <f>IFERROR(VLOOKUP(Table1[[#This Row],[RespondentID]],'All Data'!$A:$CO,91,FALSE),"unknown")</f>
        <v>Black or African American</v>
      </c>
      <c r="U197" s="96" t="str">
        <f>IFERROR(VLOOKUP(Table1[[#This Row],[RespondentID]],'All Data'!$A:$CO,92,FALSE),"unknown")</f>
        <v>Not Hispanic or Latino</v>
      </c>
      <c r="V197" s="96" t="str">
        <f>IFERROR(VLOOKUP(Table1[[#This Row],[RespondentID]],'All Data'!$A:$CO,93,FALSE),"unknown")</f>
        <v>English</v>
      </c>
      <c r="W197" s="96" t="str">
        <f>IFERROR(VLOOKUP(Table1[[#This Row],[RespondentID]],'All Data'!$A:$CW,94,FALSE),"unknown")</f>
        <v>$0-$19,999</v>
      </c>
      <c r="X197" s="96" t="str">
        <f>IFERROR(VLOOKUP(Table1[[#This Row],[RespondentID]],'All Data'!$A:$CW,95,FALSE),"unknown")</f>
        <v>Some high school</v>
      </c>
      <c r="Y197" s="96" t="str">
        <f>IFERROR(VLOOKUP(Table1[[#This Row],[RespondentID]],'All Data'!$A:$CW,96,FALSE),"unknown")</f>
        <v>Student</v>
      </c>
      <c r="Z197" s="96" t="str">
        <f>IFERROR(VLOOKUP(Table1[[#This Row],[RespondentID]],'All Data'!$A:$CW,97,FALSE),"unknown")</f>
        <v>Yes</v>
      </c>
      <c r="AA197" s="96" t="str">
        <f>IFERROR(VLOOKUP(Table1[[#This Row],[RespondentID]],'All Data'!$A:$CW,98,FALSE),"unknown")</f>
        <v>Medicaid</v>
      </c>
      <c r="AB197" s="174" t="str">
        <f>IFERROR(VLOOKUP(Table1[[#This Row],[RespondentID]],'All Data'!$A:$CW,99,FALSE),"unknown")</f>
        <v>Yes</v>
      </c>
    </row>
    <row r="198" spans="1:28">
      <c r="A198">
        <v>18046505228</v>
      </c>
      <c r="C198" t="s">
        <v>65</v>
      </c>
      <c r="F198" t="s">
        <v>68</v>
      </c>
      <c r="I198" t="s">
        <v>71</v>
      </c>
      <c r="K198" t="s">
        <v>73</v>
      </c>
      <c r="P198" s="96" t="str">
        <f>IFERROR(VLOOKUP(Table1[[#This Row],[RespondentID]],'All Data'!$A:$CO,87,FALSE),"unknown")</f>
        <v>Woman</v>
      </c>
      <c r="Q198" s="96" t="str">
        <f>IFERROR(VLOOKUP(Table1[[#This Row],[RespondentID]],'All Data'!$A:$CO,88,FALSE),"unknown")</f>
        <v>18-24 years</v>
      </c>
      <c r="R198" s="96" t="str">
        <f>IFERROR(VLOOKUP(Table1[[#This Row],[RespondentID]],'All Data'!$A:$CO,89,FALSE),"unknown")</f>
        <v>Suffolk</v>
      </c>
      <c r="S198" s="96" t="str">
        <f>IFERROR(VLOOKUP(Table1[[#This Row],[RespondentID]],'All Data'!$A:$CO,90,FALSE),"unknown")</f>
        <v>Coram, 11727</v>
      </c>
      <c r="T198" s="96" t="str">
        <f>IFERROR(VLOOKUP(Table1[[#This Row],[RespondentID]],'All Data'!$A:$CO,91,FALSE),"unknown")</f>
        <v>White</v>
      </c>
      <c r="U198" s="96" t="str">
        <f>IFERROR(VLOOKUP(Table1[[#This Row],[RespondentID]],'All Data'!$A:$CO,92,FALSE),"unknown")</f>
        <v>Hispanic or Latino</v>
      </c>
      <c r="V198" s="96" t="str">
        <f>IFERROR(VLOOKUP(Table1[[#This Row],[RespondentID]],'All Data'!$A:$CO,93,FALSE),"unknown")</f>
        <v>English</v>
      </c>
      <c r="W198" s="96" t="str">
        <f>IFERROR(VLOOKUP(Table1[[#This Row],[RespondentID]],'All Data'!$A:$CW,94,FALSE),"unknown")</f>
        <v>$35,000 to $49,999</v>
      </c>
      <c r="X198" s="96" t="str">
        <f>IFERROR(VLOOKUP(Table1[[#This Row],[RespondentID]],'All Data'!$A:$CW,95,FALSE),"unknown")</f>
        <v>Some high school</v>
      </c>
      <c r="Y198" s="96" t="str">
        <f>IFERROR(VLOOKUP(Table1[[#This Row],[RespondentID]],'All Data'!$A:$CW,96,FALSE),"unknown")</f>
        <v>Out of work and looking for work</v>
      </c>
      <c r="Z198" s="96" t="str">
        <f>IFERROR(VLOOKUP(Table1[[#This Row],[RespondentID]],'All Data'!$A:$CW,97,FALSE),"unknown")</f>
        <v>Yes</v>
      </c>
      <c r="AA198" s="96" t="str">
        <f>IFERROR(VLOOKUP(Table1[[#This Row],[RespondentID]],'All Data'!$A:$CW,98,FALSE),"unknown")</f>
        <v>Private/Commercial</v>
      </c>
      <c r="AB198" s="174" t="str">
        <f>IFERROR(VLOOKUP(Table1[[#This Row],[RespondentID]],'All Data'!$A:$CW,99,FALSE),"unknown")</f>
        <v>Yes</v>
      </c>
    </row>
    <row r="199" spans="1:28">
      <c r="A199">
        <v>18046504769</v>
      </c>
      <c r="B199" t="s">
        <v>64</v>
      </c>
      <c r="E199" t="s">
        <v>67</v>
      </c>
      <c r="M199" t="s">
        <v>75</v>
      </c>
      <c r="P199" s="96" t="str">
        <f>IFERROR(VLOOKUP(Table1[[#This Row],[RespondentID]],'All Data'!$A:$CO,87,FALSE),"unknown")</f>
        <v>Man</v>
      </c>
      <c r="Q199" s="96" t="str">
        <f>IFERROR(VLOOKUP(Table1[[#This Row],[RespondentID]],'All Data'!$A:$CO,88,FALSE),"unknown")</f>
        <v>35-44 years</v>
      </c>
      <c r="R199" s="96" t="str">
        <f>IFERROR(VLOOKUP(Table1[[#This Row],[RespondentID]],'All Data'!$A:$CO,89,FALSE),"unknown")</f>
        <v>Suffolk</v>
      </c>
      <c r="S199" s="96" t="str">
        <f>IFERROR(VLOOKUP(Table1[[#This Row],[RespondentID]],'All Data'!$A:$CO,90,FALSE),"unknown")</f>
        <v>Coram, 11727</v>
      </c>
      <c r="T199" s="96" t="str">
        <f>IFERROR(VLOOKUP(Table1[[#This Row],[RespondentID]],'All Data'!$A:$CO,91,FALSE),"unknown")</f>
        <v>Black or African American</v>
      </c>
      <c r="U199" s="96" t="str">
        <f>IFERROR(VLOOKUP(Table1[[#This Row],[RespondentID]],'All Data'!$A:$CO,92,FALSE),"unknown")</f>
        <v>Hispanic or Latino</v>
      </c>
      <c r="V199" s="96" t="str">
        <f>IFERROR(VLOOKUP(Table1[[#This Row],[RespondentID]],'All Data'!$A:$CO,93,FALSE),"unknown")</f>
        <v>English, Spanish</v>
      </c>
      <c r="W199" s="96" t="str">
        <f>IFERROR(VLOOKUP(Table1[[#This Row],[RespondentID]],'All Data'!$A:$CW,94,FALSE),"unknown")</f>
        <v>$75,000 to $125,000</v>
      </c>
      <c r="X199" s="96" t="str">
        <f>IFERROR(VLOOKUP(Table1[[#This Row],[RespondentID]],'All Data'!$A:$CW,95,FALSE),"unknown")</f>
        <v>College graduate</v>
      </c>
      <c r="Y199" s="96" t="str">
        <f>IFERROR(VLOOKUP(Table1[[#This Row],[RespondentID]],'All Data'!$A:$CW,96,FALSE),"unknown")</f>
        <v>Employed for wages</v>
      </c>
      <c r="Z199" s="96" t="str">
        <f>IFERROR(VLOOKUP(Table1[[#This Row],[RespondentID]],'All Data'!$A:$CW,97,FALSE),"unknown")</f>
        <v>Yes</v>
      </c>
      <c r="AA199" s="96" t="str">
        <f>IFERROR(VLOOKUP(Table1[[#This Row],[RespondentID]],'All Data'!$A:$CW,98,FALSE),"unknown")</f>
        <v>Medicaid</v>
      </c>
      <c r="AB199" s="174" t="str">
        <f>IFERROR(VLOOKUP(Table1[[#This Row],[RespondentID]],'All Data'!$A:$CW,99,FALSE),"unknown")</f>
        <v>Yes</v>
      </c>
    </row>
    <row r="200" spans="1:28">
      <c r="A200">
        <v>18046504650</v>
      </c>
      <c r="B200" t="s">
        <v>64</v>
      </c>
      <c r="C200" t="s">
        <v>65</v>
      </c>
      <c r="E200" t="s">
        <v>67</v>
      </c>
      <c r="H200" t="s">
        <v>70</v>
      </c>
      <c r="M200" t="s">
        <v>75</v>
      </c>
      <c r="P200" s="96" t="str">
        <f>IFERROR(VLOOKUP(Table1[[#This Row],[RespondentID]],'All Data'!$A:$CO,87,FALSE),"unknown")</f>
        <v>Woman</v>
      </c>
      <c r="Q200" s="96" t="str">
        <f>IFERROR(VLOOKUP(Table1[[#This Row],[RespondentID]],'All Data'!$A:$CO,88,FALSE),"unknown")</f>
        <v>18-24 years</v>
      </c>
      <c r="R200" s="96" t="str">
        <f>IFERROR(VLOOKUP(Table1[[#This Row],[RespondentID]],'All Data'!$A:$CO,89,FALSE),"unknown")</f>
        <v>Suffolk</v>
      </c>
      <c r="S200" s="96" t="str">
        <f>IFERROR(VLOOKUP(Table1[[#This Row],[RespondentID]],'All Data'!$A:$CO,90,FALSE),"unknown")</f>
        <v>Coram, 11727</v>
      </c>
      <c r="T200" s="96" t="str">
        <f>IFERROR(VLOOKUP(Table1[[#This Row],[RespondentID]],'All Data'!$A:$CO,91,FALSE),"unknown")</f>
        <v>Two or more races</v>
      </c>
      <c r="U200" s="96" t="str">
        <f>IFERROR(VLOOKUP(Table1[[#This Row],[RespondentID]],'All Data'!$A:$CO,92,FALSE),"unknown")</f>
        <v>Hispanic or Latino</v>
      </c>
      <c r="V200" s="96" t="str">
        <f>IFERROR(VLOOKUP(Table1[[#This Row],[RespondentID]],'All Data'!$A:$CO,93,FALSE),"unknown")</f>
        <v>English</v>
      </c>
      <c r="W200" s="96" t="str">
        <f>IFERROR(VLOOKUP(Table1[[#This Row],[RespondentID]],'All Data'!$A:$CW,94,FALSE),"unknown")</f>
        <v>$75,000 to $125,000</v>
      </c>
      <c r="X200" s="96" t="str">
        <f>IFERROR(VLOOKUP(Table1[[#This Row],[RespondentID]],'All Data'!$A:$CW,95,FALSE),"unknown")</f>
        <v>Some college</v>
      </c>
      <c r="Y200" s="96" t="str">
        <f>IFERROR(VLOOKUP(Table1[[#This Row],[RespondentID]],'All Data'!$A:$CW,96,FALSE),"unknown")</f>
        <v>Student</v>
      </c>
      <c r="Z200" s="96" t="str">
        <f>IFERROR(VLOOKUP(Table1[[#This Row],[RespondentID]],'All Data'!$A:$CW,97,FALSE),"unknown")</f>
        <v>Yes</v>
      </c>
      <c r="AA200" s="96" t="str">
        <f>IFERROR(VLOOKUP(Table1[[#This Row],[RespondentID]],'All Data'!$A:$CW,98,FALSE),"unknown")</f>
        <v>Medicaid</v>
      </c>
      <c r="AB200" s="174" t="str">
        <f>IFERROR(VLOOKUP(Table1[[#This Row],[RespondentID]],'All Data'!$A:$CW,99,FALSE),"unknown")</f>
        <v>Yes</v>
      </c>
    </row>
    <row r="201" spans="1:28">
      <c r="A201">
        <v>18046504377</v>
      </c>
      <c r="B201" t="s">
        <v>64</v>
      </c>
      <c r="E201" t="s">
        <v>67</v>
      </c>
      <c r="M201" t="s">
        <v>75</v>
      </c>
      <c r="N201" t="s">
        <v>76</v>
      </c>
      <c r="P201" s="96" t="str">
        <f>IFERROR(VLOOKUP(Table1[[#This Row],[RespondentID]],'All Data'!$A:$CO,87,FALSE),"unknown")</f>
        <v>Woman</v>
      </c>
      <c r="Q201" s="96" t="str">
        <f>IFERROR(VLOOKUP(Table1[[#This Row],[RespondentID]],'All Data'!$A:$CO,88,FALSE),"unknown")</f>
        <v>Under 18</v>
      </c>
      <c r="R201" s="96" t="str">
        <f>IFERROR(VLOOKUP(Table1[[#This Row],[RespondentID]],'All Data'!$A:$CO,89,FALSE),"unknown")</f>
        <v>Suffolk</v>
      </c>
      <c r="S201" s="96" t="str">
        <f>IFERROR(VLOOKUP(Table1[[#This Row],[RespondentID]],'All Data'!$A:$CO,90,FALSE),"unknown")</f>
        <v>Coram, 11727</v>
      </c>
      <c r="T201" s="96" t="str">
        <f>IFERROR(VLOOKUP(Table1[[#This Row],[RespondentID]],'All Data'!$A:$CO,91,FALSE),"unknown")</f>
        <v>Two or more races</v>
      </c>
      <c r="U201" s="96" t="str">
        <f>IFERROR(VLOOKUP(Table1[[#This Row],[RespondentID]],'All Data'!$A:$CO,92,FALSE),"unknown")</f>
        <v>Not Hispanic or Latino</v>
      </c>
      <c r="V201" s="96" t="str">
        <f>IFERROR(VLOOKUP(Table1[[#This Row],[RespondentID]],'All Data'!$A:$CO,93,FALSE),"unknown")</f>
        <v>English</v>
      </c>
      <c r="W201" s="96" t="str">
        <f>IFERROR(VLOOKUP(Table1[[#This Row],[RespondentID]],'All Data'!$A:$CW,94,FALSE),"unknown")</f>
        <v>$50,000 to $74,999</v>
      </c>
      <c r="X201" s="96" t="str">
        <f>IFERROR(VLOOKUP(Table1[[#This Row],[RespondentID]],'All Data'!$A:$CW,95,FALSE),"unknown")</f>
        <v>Some high school</v>
      </c>
      <c r="Y201" s="96" t="str">
        <f>IFERROR(VLOOKUP(Table1[[#This Row],[RespondentID]],'All Data'!$A:$CW,96,FALSE),"unknown")</f>
        <v>Student</v>
      </c>
      <c r="Z201" s="96" t="str">
        <f>IFERROR(VLOOKUP(Table1[[#This Row],[RespondentID]],'All Data'!$A:$CW,97,FALSE),"unknown")</f>
        <v>Yes</v>
      </c>
      <c r="AA201" s="96" t="str">
        <f>IFERROR(VLOOKUP(Table1[[#This Row],[RespondentID]],'All Data'!$A:$CW,98,FALSE),"unknown")</f>
        <v>Medicaid</v>
      </c>
      <c r="AB201" s="174" t="str">
        <f>IFERROR(VLOOKUP(Table1[[#This Row],[RespondentID]],'All Data'!$A:$CW,99,FALSE),"unknown")</f>
        <v>Yes</v>
      </c>
    </row>
    <row r="202" spans="1:28">
      <c r="A202">
        <v>18046504251</v>
      </c>
      <c r="B202" t="s">
        <v>64</v>
      </c>
      <c r="E202" t="s">
        <v>67</v>
      </c>
      <c r="M202" t="s">
        <v>75</v>
      </c>
      <c r="N202" t="s">
        <v>76</v>
      </c>
      <c r="P202" s="96">
        <f>IFERROR(VLOOKUP(Table1[[#This Row],[RespondentID]],'All Data'!$A:$CO,87,FALSE),"unknown")</f>
        <v>0</v>
      </c>
      <c r="Q202" s="96">
        <f>IFERROR(VLOOKUP(Table1[[#This Row],[RespondentID]],'All Data'!$A:$CO,88,FALSE),"unknown")</f>
        <v>0</v>
      </c>
      <c r="R202" s="96">
        <f>IFERROR(VLOOKUP(Table1[[#This Row],[RespondentID]],'All Data'!$A:$CO,89,FALSE),"unknown")</f>
        <v>0</v>
      </c>
      <c r="S202" s="96">
        <f>IFERROR(VLOOKUP(Table1[[#This Row],[RespondentID]],'All Data'!$A:$CO,90,FALSE),"unknown")</f>
        <v>0</v>
      </c>
      <c r="T202" s="96">
        <f>IFERROR(VLOOKUP(Table1[[#This Row],[RespondentID]],'All Data'!$A:$CO,91,FALSE),"unknown")</f>
        <v>0</v>
      </c>
      <c r="U202" s="96">
        <f>IFERROR(VLOOKUP(Table1[[#This Row],[RespondentID]],'All Data'!$A:$CO,92,FALSE),"unknown")</f>
        <v>0</v>
      </c>
      <c r="V202" s="96">
        <f>IFERROR(VLOOKUP(Table1[[#This Row],[RespondentID]],'All Data'!$A:$CO,93,FALSE),"unknown")</f>
        <v>0</v>
      </c>
      <c r="W202" s="96">
        <f>IFERROR(VLOOKUP(Table1[[#This Row],[RespondentID]],'All Data'!$A:$CW,94,FALSE),"unknown")</f>
        <v>0</v>
      </c>
      <c r="X202" s="96">
        <f>IFERROR(VLOOKUP(Table1[[#This Row],[RespondentID]],'All Data'!$A:$CW,95,FALSE),"unknown")</f>
        <v>0</v>
      </c>
      <c r="Y202" s="96">
        <f>IFERROR(VLOOKUP(Table1[[#This Row],[RespondentID]],'All Data'!$A:$CW,96,FALSE),"unknown")</f>
        <v>0</v>
      </c>
      <c r="Z202" s="96">
        <f>IFERROR(VLOOKUP(Table1[[#This Row],[RespondentID]],'All Data'!$A:$CW,97,FALSE),"unknown")</f>
        <v>0</v>
      </c>
      <c r="AA202" s="96">
        <f>IFERROR(VLOOKUP(Table1[[#This Row],[RespondentID]],'All Data'!$A:$CW,98,FALSE),"unknown")</f>
        <v>0</v>
      </c>
      <c r="AB202" s="174">
        <f>IFERROR(VLOOKUP(Table1[[#This Row],[RespondentID]],'All Data'!$A:$CW,99,FALSE),"unknown")</f>
        <v>0</v>
      </c>
    </row>
    <row r="203" spans="1:28">
      <c r="A203">
        <v>18046504079</v>
      </c>
      <c r="B203" t="s">
        <v>64</v>
      </c>
      <c r="K203" t="s">
        <v>73</v>
      </c>
      <c r="M203" t="s">
        <v>75</v>
      </c>
      <c r="P203" s="96" t="str">
        <f>IFERROR(VLOOKUP(Table1[[#This Row],[RespondentID]],'All Data'!$A:$CO,87,FALSE),"unknown")</f>
        <v>Woman</v>
      </c>
      <c r="Q203" s="96" t="str">
        <f>IFERROR(VLOOKUP(Table1[[#This Row],[RespondentID]],'All Data'!$A:$CO,88,FALSE),"unknown")</f>
        <v>Under 18</v>
      </c>
      <c r="R203" s="96" t="str">
        <f>IFERROR(VLOOKUP(Table1[[#This Row],[RespondentID]],'All Data'!$A:$CO,89,FALSE),"unknown")</f>
        <v>Suffolk</v>
      </c>
      <c r="S203" s="96" t="str">
        <f>IFERROR(VLOOKUP(Table1[[#This Row],[RespondentID]],'All Data'!$A:$CO,90,FALSE),"unknown")</f>
        <v>Middle Island, 11953</v>
      </c>
      <c r="T203" s="96" t="str">
        <f>IFERROR(VLOOKUP(Table1[[#This Row],[RespondentID]],'All Data'!$A:$CO,91,FALSE),"unknown")</f>
        <v>Other (please specify)</v>
      </c>
      <c r="U203" s="96" t="str">
        <f>IFERROR(VLOOKUP(Table1[[#This Row],[RespondentID]],'All Data'!$A:$CO,92,FALSE),"unknown")</f>
        <v>Not Hispanic or Latino</v>
      </c>
      <c r="V203" s="96" t="str">
        <f>IFERROR(VLOOKUP(Table1[[#This Row],[RespondentID]],'All Data'!$A:$CO,93,FALSE),"unknown")</f>
        <v>English, Other</v>
      </c>
      <c r="W203" s="96" t="str">
        <f>IFERROR(VLOOKUP(Table1[[#This Row],[RespondentID]],'All Data'!$A:$CW,94,FALSE),"unknown")</f>
        <v>Over $125,000</v>
      </c>
      <c r="X203" s="96" t="str">
        <f>IFERROR(VLOOKUP(Table1[[#This Row],[RespondentID]],'All Data'!$A:$CW,95,FALSE),"unknown")</f>
        <v>Some high school</v>
      </c>
      <c r="Y203" s="96" t="str">
        <f>IFERROR(VLOOKUP(Table1[[#This Row],[RespondentID]],'All Data'!$A:$CW,96,FALSE),"unknown")</f>
        <v>Employed for wages</v>
      </c>
      <c r="Z203" s="96" t="str">
        <f>IFERROR(VLOOKUP(Table1[[#This Row],[RespondentID]],'All Data'!$A:$CW,97,FALSE),"unknown")</f>
        <v>Yes</v>
      </c>
      <c r="AA203" s="96" t="str">
        <f>IFERROR(VLOOKUP(Table1[[#This Row],[RespondentID]],'All Data'!$A:$CW,98,FALSE),"unknown")</f>
        <v>Medicare</v>
      </c>
      <c r="AB203" s="174" t="str">
        <f>IFERROR(VLOOKUP(Table1[[#This Row],[RespondentID]],'All Data'!$A:$CW,99,FALSE),"unknown")</f>
        <v>Yes</v>
      </c>
    </row>
    <row r="204" spans="1:28">
      <c r="A204">
        <v>18046503917</v>
      </c>
      <c r="B204" t="s">
        <v>64</v>
      </c>
      <c r="D204" t="s">
        <v>66</v>
      </c>
      <c r="M204" t="s">
        <v>75</v>
      </c>
      <c r="P204" s="96" t="str">
        <f>IFERROR(VLOOKUP(Table1[[#This Row],[RespondentID]],'All Data'!$A:$CO,87,FALSE),"unknown")</f>
        <v>Woman</v>
      </c>
      <c r="Q204" s="96" t="str">
        <f>IFERROR(VLOOKUP(Table1[[#This Row],[RespondentID]],'All Data'!$A:$CO,88,FALSE),"unknown")</f>
        <v>Under 18</v>
      </c>
      <c r="R204" s="96" t="str">
        <f>IFERROR(VLOOKUP(Table1[[#This Row],[RespondentID]],'All Data'!$A:$CO,89,FALSE),"unknown")</f>
        <v>Suffolk</v>
      </c>
      <c r="S204" s="96" t="str">
        <f>IFERROR(VLOOKUP(Table1[[#This Row],[RespondentID]],'All Data'!$A:$CO,90,FALSE),"unknown")</f>
        <v>Coram, 11727</v>
      </c>
      <c r="T204" s="96" t="str">
        <f>IFERROR(VLOOKUP(Table1[[#This Row],[RespondentID]],'All Data'!$A:$CO,91,FALSE),"unknown")</f>
        <v>Black or African American</v>
      </c>
      <c r="U204" s="96" t="str">
        <f>IFERROR(VLOOKUP(Table1[[#This Row],[RespondentID]],'All Data'!$A:$CO,92,FALSE),"unknown")</f>
        <v>Hispanic or Latino</v>
      </c>
      <c r="V204" s="96" t="str">
        <f>IFERROR(VLOOKUP(Table1[[#This Row],[RespondentID]],'All Data'!$A:$CO,93,FALSE),"unknown")</f>
        <v>English, Spanish</v>
      </c>
      <c r="W204" s="96" t="str">
        <f>IFERROR(VLOOKUP(Table1[[#This Row],[RespondentID]],'All Data'!$A:$CW,94,FALSE),"unknown")</f>
        <v>$75,000 to $125,000</v>
      </c>
      <c r="X204" s="96" t="str">
        <f>IFERROR(VLOOKUP(Table1[[#This Row],[RespondentID]],'All Data'!$A:$CW,95,FALSE),"unknown")</f>
        <v>Other (please specify)</v>
      </c>
      <c r="Y204" s="96" t="str">
        <f>IFERROR(VLOOKUP(Table1[[#This Row],[RespondentID]],'All Data'!$A:$CW,96,FALSE),"unknown")</f>
        <v>Student</v>
      </c>
      <c r="Z204" s="96" t="str">
        <f>IFERROR(VLOOKUP(Table1[[#This Row],[RespondentID]],'All Data'!$A:$CW,97,FALSE),"unknown")</f>
        <v>Yes</v>
      </c>
      <c r="AA204" s="96" t="str">
        <f>IFERROR(VLOOKUP(Table1[[#This Row],[RespondentID]],'All Data'!$A:$CW,98,FALSE),"unknown")</f>
        <v>Medicare</v>
      </c>
      <c r="AB204" s="174" t="str">
        <f>IFERROR(VLOOKUP(Table1[[#This Row],[RespondentID]],'All Data'!$A:$CW,99,FALSE),"unknown")</f>
        <v>Yes</v>
      </c>
    </row>
    <row r="205" spans="1:28">
      <c r="A205">
        <v>18046503790</v>
      </c>
      <c r="B205" t="s">
        <v>64</v>
      </c>
      <c r="E205" t="s">
        <v>67</v>
      </c>
      <c r="H205" t="s">
        <v>70</v>
      </c>
      <c r="K205" t="s">
        <v>73</v>
      </c>
      <c r="P205" s="96" t="str">
        <f>IFERROR(VLOOKUP(Table1[[#This Row],[RespondentID]],'All Data'!$A:$CO,87,FALSE),"unknown")</f>
        <v>Woman</v>
      </c>
      <c r="Q205" s="96" t="str">
        <f>IFERROR(VLOOKUP(Table1[[#This Row],[RespondentID]],'All Data'!$A:$CO,88,FALSE),"unknown")</f>
        <v>Under 18</v>
      </c>
      <c r="R205" s="96" t="str">
        <f>IFERROR(VLOOKUP(Table1[[#This Row],[RespondentID]],'All Data'!$A:$CO,89,FALSE),"unknown")</f>
        <v>Suffolk</v>
      </c>
      <c r="S205" s="96" t="str">
        <f>IFERROR(VLOOKUP(Table1[[#This Row],[RespondentID]],'All Data'!$A:$CO,90,FALSE),"unknown")</f>
        <v>Babylon, 11707</v>
      </c>
      <c r="T205" s="96" t="str">
        <f>IFERROR(VLOOKUP(Table1[[#This Row],[RespondentID]],'All Data'!$A:$CO,91,FALSE),"unknown")</f>
        <v>Black or African American</v>
      </c>
      <c r="U205" s="96" t="str">
        <f>IFERROR(VLOOKUP(Table1[[#This Row],[RespondentID]],'All Data'!$A:$CO,92,FALSE),"unknown")</f>
        <v>Hispanic or Latino</v>
      </c>
      <c r="V205" s="96" t="str">
        <f>IFERROR(VLOOKUP(Table1[[#This Row],[RespondentID]],'All Data'!$A:$CO,93,FALSE),"unknown")</f>
        <v>Spanish</v>
      </c>
      <c r="W205" s="96" t="str">
        <f>IFERROR(VLOOKUP(Table1[[#This Row],[RespondentID]],'All Data'!$A:$CW,94,FALSE),"unknown")</f>
        <v>$50,000 to $74,999</v>
      </c>
      <c r="X205" s="96" t="str">
        <f>IFERROR(VLOOKUP(Table1[[#This Row],[RespondentID]],'All Data'!$A:$CW,95,FALSE),"unknown")</f>
        <v>Some high school</v>
      </c>
      <c r="Y205" s="96" t="str">
        <f>IFERROR(VLOOKUP(Table1[[#This Row],[RespondentID]],'All Data'!$A:$CW,96,FALSE),"unknown")</f>
        <v>Student</v>
      </c>
      <c r="Z205" s="96" t="str">
        <f>IFERROR(VLOOKUP(Table1[[#This Row],[RespondentID]],'All Data'!$A:$CW,97,FALSE),"unknown")</f>
        <v>Yes</v>
      </c>
      <c r="AA205" s="96" t="str">
        <f>IFERROR(VLOOKUP(Table1[[#This Row],[RespondentID]],'All Data'!$A:$CW,98,FALSE),"unknown")</f>
        <v>Medicaid, Medicare, Private/Commercial</v>
      </c>
      <c r="AB205" s="174" t="str">
        <f>IFERROR(VLOOKUP(Table1[[#This Row],[RespondentID]],'All Data'!$A:$CW,99,FALSE),"unknown")</f>
        <v>Yes</v>
      </c>
    </row>
    <row r="206" spans="1:28">
      <c r="A206">
        <v>18046272070</v>
      </c>
      <c r="B206" t="s">
        <v>64</v>
      </c>
      <c r="E206" t="s">
        <v>67</v>
      </c>
      <c r="M206" t="s">
        <v>75</v>
      </c>
      <c r="P206" s="96" t="str">
        <f>IFERROR(VLOOKUP(Table1[[#This Row],[RespondentID]],'All Data'!$A:$CO,87,FALSE),"unknown")</f>
        <v>Woman</v>
      </c>
      <c r="Q206" s="96" t="str">
        <f>IFERROR(VLOOKUP(Table1[[#This Row],[RespondentID]],'All Data'!$A:$CO,88,FALSE),"unknown")</f>
        <v>Under 18</v>
      </c>
      <c r="R206" s="96" t="str">
        <f>IFERROR(VLOOKUP(Table1[[#This Row],[RespondentID]],'All Data'!$A:$CO,89,FALSE),"unknown")</f>
        <v>Suffolk</v>
      </c>
      <c r="S206" s="96" t="str">
        <f>IFERROR(VLOOKUP(Table1[[#This Row],[RespondentID]],'All Data'!$A:$CO,90,FALSE),"unknown")</f>
        <v>Centerport, 11721</v>
      </c>
      <c r="T206" s="96" t="str">
        <f>IFERROR(VLOOKUP(Table1[[#This Row],[RespondentID]],'All Data'!$A:$CO,91,FALSE),"unknown")</f>
        <v>White</v>
      </c>
      <c r="U206" s="96" t="str">
        <f>IFERROR(VLOOKUP(Table1[[#This Row],[RespondentID]],'All Data'!$A:$CO,92,FALSE),"unknown")</f>
        <v>Not Hispanic or Latino</v>
      </c>
      <c r="V206" s="96" t="str">
        <f>IFERROR(VLOOKUP(Table1[[#This Row],[RespondentID]],'All Data'!$A:$CO,93,FALSE),"unknown")</f>
        <v>English</v>
      </c>
      <c r="W206" s="96" t="str">
        <f>IFERROR(VLOOKUP(Table1[[#This Row],[RespondentID]],'All Data'!$A:$CW,94,FALSE),"unknown")</f>
        <v>Over $125,000</v>
      </c>
      <c r="X206" s="96" t="str">
        <f>IFERROR(VLOOKUP(Table1[[#This Row],[RespondentID]],'All Data'!$A:$CW,95,FALSE),"unknown")</f>
        <v>Some high school</v>
      </c>
      <c r="Y206" s="96" t="str">
        <f>IFERROR(VLOOKUP(Table1[[#This Row],[RespondentID]],'All Data'!$A:$CW,96,FALSE),"unknown")</f>
        <v>Student</v>
      </c>
      <c r="Z206" s="96" t="str">
        <f>IFERROR(VLOOKUP(Table1[[#This Row],[RespondentID]],'All Data'!$A:$CW,97,FALSE),"unknown")</f>
        <v>Yes</v>
      </c>
      <c r="AA206" s="96" t="str">
        <f>IFERROR(VLOOKUP(Table1[[#This Row],[RespondentID]],'All Data'!$A:$CW,98,FALSE),"unknown")</f>
        <v>Medicaid</v>
      </c>
      <c r="AB206" s="174" t="str">
        <f>IFERROR(VLOOKUP(Table1[[#This Row],[RespondentID]],'All Data'!$A:$CW,99,FALSE),"unknown")</f>
        <v>Yes</v>
      </c>
    </row>
    <row r="207" spans="1:28">
      <c r="A207">
        <v>18046222463</v>
      </c>
      <c r="B207" t="s">
        <v>64</v>
      </c>
      <c r="D207" t="s">
        <v>66</v>
      </c>
      <c r="E207" t="s">
        <v>67</v>
      </c>
      <c r="M207" t="s">
        <v>75</v>
      </c>
      <c r="N207" t="s">
        <v>76</v>
      </c>
      <c r="P207" s="96" t="str">
        <f>IFERROR(VLOOKUP(Table1[[#This Row],[RespondentID]],'All Data'!$A:$CO,87,FALSE),"unknown")</f>
        <v>Woman</v>
      </c>
      <c r="Q207" s="96" t="str">
        <f>IFERROR(VLOOKUP(Table1[[#This Row],[RespondentID]],'All Data'!$A:$CO,88,FALSE),"unknown")</f>
        <v>Under 18</v>
      </c>
      <c r="R207" s="96" t="str">
        <f>IFERROR(VLOOKUP(Table1[[#This Row],[RespondentID]],'All Data'!$A:$CO,89,FALSE),"unknown")</f>
        <v>Suffolk</v>
      </c>
      <c r="S207" s="96" t="str">
        <f>IFERROR(VLOOKUP(Table1[[#This Row],[RespondentID]],'All Data'!$A:$CO,90,FALSE),"unknown")</f>
        <v>Middle Island, 11953</v>
      </c>
      <c r="T207" s="96" t="str">
        <f>IFERROR(VLOOKUP(Table1[[#This Row],[RespondentID]],'All Data'!$A:$CO,91,FALSE),"unknown")</f>
        <v>White</v>
      </c>
      <c r="U207" s="96" t="str">
        <f>IFERROR(VLOOKUP(Table1[[#This Row],[RespondentID]],'All Data'!$A:$CO,92,FALSE),"unknown")</f>
        <v>Hispanic or Latino</v>
      </c>
      <c r="V207" s="96" t="str">
        <f>IFERROR(VLOOKUP(Table1[[#This Row],[RespondentID]],'All Data'!$A:$CO,93,FALSE),"unknown")</f>
        <v>Spanish</v>
      </c>
      <c r="W207" s="96" t="str">
        <f>IFERROR(VLOOKUP(Table1[[#This Row],[RespondentID]],'All Data'!$A:$CW,94,FALSE),"unknown")</f>
        <v>$35,000 to $49,999</v>
      </c>
      <c r="X207" s="96" t="str">
        <f>IFERROR(VLOOKUP(Table1[[#This Row],[RespondentID]],'All Data'!$A:$CW,95,FALSE),"unknown")</f>
        <v>Some high school</v>
      </c>
      <c r="Y207" s="96" t="str">
        <f>IFERROR(VLOOKUP(Table1[[#This Row],[RespondentID]],'All Data'!$A:$CW,96,FALSE),"unknown")</f>
        <v>Student</v>
      </c>
      <c r="Z207" s="96" t="str">
        <f>IFERROR(VLOOKUP(Table1[[#This Row],[RespondentID]],'All Data'!$A:$CW,97,FALSE),"unknown")</f>
        <v>Yes</v>
      </c>
      <c r="AA207" s="96" t="str">
        <f>IFERROR(VLOOKUP(Table1[[#This Row],[RespondentID]],'All Data'!$A:$CW,98,FALSE),"unknown")</f>
        <v>Medicare</v>
      </c>
      <c r="AB207" s="174" t="str">
        <f>IFERROR(VLOOKUP(Table1[[#This Row],[RespondentID]],'All Data'!$A:$CW,99,FALSE),"unknown")</f>
        <v>Yes</v>
      </c>
    </row>
    <row r="208" spans="1:28">
      <c r="A208">
        <v>18046203171</v>
      </c>
      <c r="B208" t="s">
        <v>64</v>
      </c>
      <c r="E208" t="s">
        <v>67</v>
      </c>
      <c r="M208" t="s">
        <v>75</v>
      </c>
      <c r="P208" s="96" t="str">
        <f>IFERROR(VLOOKUP(Table1[[#This Row],[RespondentID]],'All Data'!$A:$CO,87,FALSE),"unknown")</f>
        <v>Woman</v>
      </c>
      <c r="Q208" s="96" t="str">
        <f>IFERROR(VLOOKUP(Table1[[#This Row],[RespondentID]],'All Data'!$A:$CO,88,FALSE),"unknown")</f>
        <v>Under 18</v>
      </c>
      <c r="R208" s="96" t="str">
        <f>IFERROR(VLOOKUP(Table1[[#This Row],[RespondentID]],'All Data'!$A:$CO,89,FALSE),"unknown")</f>
        <v>Suffolk</v>
      </c>
      <c r="S208" s="96" t="str">
        <f>IFERROR(VLOOKUP(Table1[[#This Row],[RespondentID]],'All Data'!$A:$CO,90,FALSE),"unknown")</f>
        <v>Greenlawn, 11740</v>
      </c>
      <c r="T208" s="96" t="str">
        <f>IFERROR(VLOOKUP(Table1[[#This Row],[RespondentID]],'All Data'!$A:$CO,91,FALSE),"unknown")</f>
        <v>White</v>
      </c>
      <c r="U208" s="96" t="str">
        <f>IFERROR(VLOOKUP(Table1[[#This Row],[RespondentID]],'All Data'!$A:$CO,92,FALSE),"unknown")</f>
        <v>Not Hispanic or Latino</v>
      </c>
      <c r="V208" s="96" t="str">
        <f>IFERROR(VLOOKUP(Table1[[#This Row],[RespondentID]],'All Data'!$A:$CO,93,FALSE),"unknown")</f>
        <v>English</v>
      </c>
      <c r="W208" s="96" t="str">
        <f>IFERROR(VLOOKUP(Table1[[#This Row],[RespondentID]],'All Data'!$A:$CW,94,FALSE),"unknown")</f>
        <v>Over $125,000</v>
      </c>
      <c r="X208" s="96" t="str">
        <f>IFERROR(VLOOKUP(Table1[[#This Row],[RespondentID]],'All Data'!$A:$CW,95,FALSE),"unknown")</f>
        <v>Some high school</v>
      </c>
      <c r="Y208" s="96" t="str">
        <f>IFERROR(VLOOKUP(Table1[[#This Row],[RespondentID]],'All Data'!$A:$CW,96,FALSE),"unknown")</f>
        <v>Student</v>
      </c>
      <c r="Z208" s="96" t="str">
        <f>IFERROR(VLOOKUP(Table1[[#This Row],[RespondentID]],'All Data'!$A:$CW,97,FALSE),"unknown")</f>
        <v>Yes</v>
      </c>
      <c r="AA208" s="96" t="str">
        <f>IFERROR(VLOOKUP(Table1[[#This Row],[RespondentID]],'All Data'!$A:$CW,98,FALSE),"unknown")</f>
        <v>Private/Commercial</v>
      </c>
      <c r="AB208" s="174" t="str">
        <f>IFERROR(VLOOKUP(Table1[[#This Row],[RespondentID]],'All Data'!$A:$CW,99,FALSE),"unknown")</f>
        <v>Yes</v>
      </c>
    </row>
    <row r="209" spans="1:28">
      <c r="A209">
        <v>18046125067</v>
      </c>
      <c r="B209" t="s">
        <v>64</v>
      </c>
      <c r="J209" t="s">
        <v>72</v>
      </c>
      <c r="K209" t="s">
        <v>73</v>
      </c>
      <c r="P209" s="96" t="str">
        <f>IFERROR(VLOOKUP(Table1[[#This Row],[RespondentID]],'All Data'!$A:$CO,87,FALSE),"unknown")</f>
        <v>Woman</v>
      </c>
      <c r="Q209" s="96" t="str">
        <f>IFERROR(VLOOKUP(Table1[[#This Row],[RespondentID]],'All Data'!$A:$CO,88,FALSE),"unknown")</f>
        <v>Under 18</v>
      </c>
      <c r="R209" s="96" t="str">
        <f>IFERROR(VLOOKUP(Table1[[#This Row],[RespondentID]],'All Data'!$A:$CO,89,FALSE),"unknown")</f>
        <v>Suffolk</v>
      </c>
      <c r="S209" s="96" t="str">
        <f>IFERROR(VLOOKUP(Table1[[#This Row],[RespondentID]],'All Data'!$A:$CO,90,FALSE),"unknown")</f>
        <v>Huntington Station, 11746</v>
      </c>
      <c r="T209" s="96">
        <f>IFERROR(VLOOKUP(Table1[[#This Row],[RespondentID]],'All Data'!$A:$CO,91,FALSE),"unknown")</f>
        <v>0</v>
      </c>
      <c r="U209" s="96" t="str">
        <f>IFERROR(VLOOKUP(Table1[[#This Row],[RespondentID]],'All Data'!$A:$CO,92,FALSE),"unknown")</f>
        <v>Hispanic or Latino</v>
      </c>
      <c r="V209" s="96" t="str">
        <f>IFERROR(VLOOKUP(Table1[[#This Row],[RespondentID]],'All Data'!$A:$CO,93,FALSE),"unknown")</f>
        <v>English, Spanish</v>
      </c>
      <c r="W209" s="96" t="str">
        <f>IFERROR(VLOOKUP(Table1[[#This Row],[RespondentID]],'All Data'!$A:$CW,94,FALSE),"unknown")</f>
        <v>$35,000 to $49,999</v>
      </c>
      <c r="X209" s="96" t="str">
        <f>IFERROR(VLOOKUP(Table1[[#This Row],[RespondentID]],'All Data'!$A:$CW,95,FALSE),"unknown")</f>
        <v>Some high school</v>
      </c>
      <c r="Y209" s="96" t="str">
        <f>IFERROR(VLOOKUP(Table1[[#This Row],[RespondentID]],'All Data'!$A:$CW,96,FALSE),"unknown")</f>
        <v>Student</v>
      </c>
      <c r="Z209" s="96" t="str">
        <f>IFERROR(VLOOKUP(Table1[[#This Row],[RespondentID]],'All Data'!$A:$CW,97,FALSE),"unknown")</f>
        <v>Yes</v>
      </c>
      <c r="AA209" s="96" t="str">
        <f>IFERROR(VLOOKUP(Table1[[#This Row],[RespondentID]],'All Data'!$A:$CW,98,FALSE),"unknown")</f>
        <v>Private/Commercial</v>
      </c>
      <c r="AB209" s="174" t="str">
        <f>IFERROR(VLOOKUP(Table1[[#This Row],[RespondentID]],'All Data'!$A:$CW,99,FALSE),"unknown")</f>
        <v>Yes</v>
      </c>
    </row>
    <row r="210" spans="1:28">
      <c r="A210">
        <v>18045028971</v>
      </c>
      <c r="B210" t="s">
        <v>64</v>
      </c>
      <c r="M210" t="s">
        <v>75</v>
      </c>
      <c r="N210" t="s">
        <v>76</v>
      </c>
      <c r="P210" s="96" t="str">
        <f>IFERROR(VLOOKUP(Table1[[#This Row],[RespondentID]],'All Data'!$A:$CO,87,FALSE),"unknown")</f>
        <v>Woman</v>
      </c>
      <c r="Q210" s="96" t="str">
        <f>IFERROR(VLOOKUP(Table1[[#This Row],[RespondentID]],'All Data'!$A:$CO,88,FALSE),"unknown")</f>
        <v>45-54 years</v>
      </c>
      <c r="R210" s="96" t="str">
        <f>IFERROR(VLOOKUP(Table1[[#This Row],[RespondentID]],'All Data'!$A:$CO,89,FALSE),"unknown")</f>
        <v>Nassau</v>
      </c>
      <c r="S210" s="96" t="str">
        <f>IFERROR(VLOOKUP(Table1[[#This Row],[RespondentID]],'All Data'!$A:$CO,90,FALSE),"unknown")</f>
        <v>Wantagh, 11793</v>
      </c>
      <c r="T210" s="96" t="str">
        <f>IFERROR(VLOOKUP(Table1[[#This Row],[RespondentID]],'All Data'!$A:$CO,91,FALSE),"unknown")</f>
        <v>White</v>
      </c>
      <c r="U210" s="96" t="str">
        <f>IFERROR(VLOOKUP(Table1[[#This Row],[RespondentID]],'All Data'!$A:$CO,92,FALSE),"unknown")</f>
        <v>Not Hispanic or Latino</v>
      </c>
      <c r="V210" s="96" t="str">
        <f>IFERROR(VLOOKUP(Table1[[#This Row],[RespondentID]],'All Data'!$A:$CO,93,FALSE),"unknown")</f>
        <v>English</v>
      </c>
      <c r="W210" s="96" t="str">
        <f>IFERROR(VLOOKUP(Table1[[#This Row],[RespondentID]],'All Data'!$A:$CW,94,FALSE),"unknown")</f>
        <v>Over $125,000</v>
      </c>
      <c r="X210" s="96" t="str">
        <f>IFERROR(VLOOKUP(Table1[[#This Row],[RespondentID]],'All Data'!$A:$CW,95,FALSE),"unknown")</f>
        <v>Graduate school</v>
      </c>
      <c r="Y210" s="96" t="str">
        <f>IFERROR(VLOOKUP(Table1[[#This Row],[RespondentID]],'All Data'!$A:$CW,96,FALSE),"unknown")</f>
        <v>Employed for wages</v>
      </c>
      <c r="Z210" s="96" t="str">
        <f>IFERROR(VLOOKUP(Table1[[#This Row],[RespondentID]],'All Data'!$A:$CW,97,FALSE),"unknown")</f>
        <v>Yes</v>
      </c>
      <c r="AA210" s="96" t="str">
        <f>IFERROR(VLOOKUP(Table1[[#This Row],[RespondentID]],'All Data'!$A:$CW,98,FALSE),"unknown")</f>
        <v>Private/Commercial</v>
      </c>
      <c r="AB210" s="174" t="str">
        <f>IFERROR(VLOOKUP(Table1[[#This Row],[RespondentID]],'All Data'!$A:$CW,99,FALSE),"unknown")</f>
        <v>Yes</v>
      </c>
    </row>
    <row r="211" spans="1:28">
      <c r="A211">
        <v>18045028754</v>
      </c>
      <c r="B211" t="s">
        <v>64</v>
      </c>
      <c r="C211" t="s">
        <v>65</v>
      </c>
      <c r="E211" t="s">
        <v>67</v>
      </c>
      <c r="F211" t="s">
        <v>68</v>
      </c>
      <c r="G211" t="s">
        <v>69</v>
      </c>
      <c r="M211" t="s">
        <v>75</v>
      </c>
      <c r="P211" s="96" t="str">
        <f>IFERROR(VLOOKUP(Table1[[#This Row],[RespondentID]],'All Data'!$A:$CO,87,FALSE),"unknown")</f>
        <v>Woman</v>
      </c>
      <c r="Q211" s="96" t="str">
        <f>IFERROR(VLOOKUP(Table1[[#This Row],[RespondentID]],'All Data'!$A:$CO,88,FALSE),"unknown")</f>
        <v>55-64 years</v>
      </c>
      <c r="R211" s="96" t="str">
        <f>IFERROR(VLOOKUP(Table1[[#This Row],[RespondentID]],'All Data'!$A:$CO,89,FALSE),"unknown")</f>
        <v>Nassau</v>
      </c>
      <c r="S211" s="96" t="str">
        <f>IFERROR(VLOOKUP(Table1[[#This Row],[RespondentID]],'All Data'!$A:$CO,90,FALSE),"unknown")</f>
        <v>Hicksville, 11801</v>
      </c>
      <c r="T211" s="96" t="str">
        <f>IFERROR(VLOOKUP(Table1[[#This Row],[RespondentID]],'All Data'!$A:$CO,91,FALSE),"unknown")</f>
        <v>White</v>
      </c>
      <c r="U211" s="96" t="str">
        <f>IFERROR(VLOOKUP(Table1[[#This Row],[RespondentID]],'All Data'!$A:$CO,92,FALSE),"unknown")</f>
        <v>Not Hispanic or Latino</v>
      </c>
      <c r="V211" s="96" t="str">
        <f>IFERROR(VLOOKUP(Table1[[#This Row],[RespondentID]],'All Data'!$A:$CO,93,FALSE),"unknown")</f>
        <v>English</v>
      </c>
      <c r="W211" s="96" t="str">
        <f>IFERROR(VLOOKUP(Table1[[#This Row],[RespondentID]],'All Data'!$A:$CW,94,FALSE),"unknown")</f>
        <v>$75,000 to $125,000</v>
      </c>
      <c r="X211" s="96" t="str">
        <f>IFERROR(VLOOKUP(Table1[[#This Row],[RespondentID]],'All Data'!$A:$CW,95,FALSE),"unknown")</f>
        <v>Graduate school</v>
      </c>
      <c r="Y211" s="96" t="str">
        <f>IFERROR(VLOOKUP(Table1[[#This Row],[RespondentID]],'All Data'!$A:$CW,96,FALSE),"unknown")</f>
        <v>Employed for wages</v>
      </c>
      <c r="Z211" s="96" t="str">
        <f>IFERROR(VLOOKUP(Table1[[#This Row],[RespondentID]],'All Data'!$A:$CW,97,FALSE),"unknown")</f>
        <v>Yes</v>
      </c>
      <c r="AA211" s="96" t="str">
        <f>IFERROR(VLOOKUP(Table1[[#This Row],[RespondentID]],'All Data'!$A:$CW,98,FALSE),"unknown")</f>
        <v>Private/Commercial</v>
      </c>
      <c r="AB211" s="174" t="str">
        <f>IFERROR(VLOOKUP(Table1[[#This Row],[RespondentID]],'All Data'!$A:$CW,99,FALSE),"unknown")</f>
        <v>Yes</v>
      </c>
    </row>
    <row r="212" spans="1:28">
      <c r="A212">
        <v>18045028639</v>
      </c>
      <c r="B212" t="s">
        <v>64</v>
      </c>
      <c r="K212" t="s">
        <v>73</v>
      </c>
      <c r="P212" s="96" t="str">
        <f>IFERROR(VLOOKUP(Table1[[#This Row],[RespondentID]],'All Data'!$A:$CO,87,FALSE),"unknown")</f>
        <v>Woman</v>
      </c>
      <c r="Q212" s="96" t="str">
        <f>IFERROR(VLOOKUP(Table1[[#This Row],[RespondentID]],'All Data'!$A:$CO,88,FALSE),"unknown")</f>
        <v>45-54 years</v>
      </c>
      <c r="R212" s="96" t="str">
        <f>IFERROR(VLOOKUP(Table1[[#This Row],[RespondentID]],'All Data'!$A:$CO,89,FALSE),"unknown")</f>
        <v>Nassau</v>
      </c>
      <c r="S212" s="96" t="str">
        <f>IFERROR(VLOOKUP(Table1[[#This Row],[RespondentID]],'All Data'!$A:$CO,90,FALSE),"unknown")</f>
        <v>Hicksville, 11801</v>
      </c>
      <c r="T212" s="96" t="str">
        <f>IFERROR(VLOOKUP(Table1[[#This Row],[RespondentID]],'All Data'!$A:$CO,91,FALSE),"unknown")</f>
        <v>White</v>
      </c>
      <c r="U212" s="96" t="str">
        <f>IFERROR(VLOOKUP(Table1[[#This Row],[RespondentID]],'All Data'!$A:$CO,92,FALSE),"unknown")</f>
        <v>Not Hispanic or Latino</v>
      </c>
      <c r="V212" s="96" t="str">
        <f>IFERROR(VLOOKUP(Table1[[#This Row],[RespondentID]],'All Data'!$A:$CO,93,FALSE),"unknown")</f>
        <v>English</v>
      </c>
      <c r="W212" s="96">
        <f>IFERROR(VLOOKUP(Table1[[#This Row],[RespondentID]],'All Data'!$A:$CW,94,FALSE),"unknown")</f>
        <v>0</v>
      </c>
      <c r="X212" s="96" t="str">
        <f>IFERROR(VLOOKUP(Table1[[#This Row],[RespondentID]],'All Data'!$A:$CW,95,FALSE),"unknown")</f>
        <v>College graduate</v>
      </c>
      <c r="Y212" s="96" t="str">
        <f>IFERROR(VLOOKUP(Table1[[#This Row],[RespondentID]],'All Data'!$A:$CW,96,FALSE),"unknown")</f>
        <v>Employed for wages</v>
      </c>
      <c r="Z212" s="96" t="str">
        <f>IFERROR(VLOOKUP(Table1[[#This Row],[RespondentID]],'All Data'!$A:$CW,97,FALSE),"unknown")</f>
        <v>Yes</v>
      </c>
      <c r="AA212" s="96" t="str">
        <f>IFERROR(VLOOKUP(Table1[[#This Row],[RespondentID]],'All Data'!$A:$CW,98,FALSE),"unknown")</f>
        <v>Private/Commercial</v>
      </c>
      <c r="AB212" s="174" t="str">
        <f>IFERROR(VLOOKUP(Table1[[#This Row],[RespondentID]],'All Data'!$A:$CW,99,FALSE),"unknown")</f>
        <v>Yes</v>
      </c>
    </row>
    <row r="213" spans="1:28">
      <c r="A213">
        <v>18045028557</v>
      </c>
      <c r="B213" t="s">
        <v>64</v>
      </c>
      <c r="E213" t="s">
        <v>67</v>
      </c>
      <c r="P213" s="96" t="str">
        <f>IFERROR(VLOOKUP(Table1[[#This Row],[RespondentID]],'All Data'!$A:$CO,87,FALSE),"unknown")</f>
        <v>Woman</v>
      </c>
      <c r="Q213" s="96" t="str">
        <f>IFERROR(VLOOKUP(Table1[[#This Row],[RespondentID]],'All Data'!$A:$CO,88,FALSE),"unknown")</f>
        <v>45-54 years</v>
      </c>
      <c r="R213" s="96" t="str">
        <f>IFERROR(VLOOKUP(Table1[[#This Row],[RespondentID]],'All Data'!$A:$CO,89,FALSE),"unknown")</f>
        <v>Nassau</v>
      </c>
      <c r="S213" s="96" t="str">
        <f>IFERROR(VLOOKUP(Table1[[#This Row],[RespondentID]],'All Data'!$A:$CO,90,FALSE),"unknown")</f>
        <v>Hicksville, 11801</v>
      </c>
      <c r="T213" s="96" t="str">
        <f>IFERROR(VLOOKUP(Table1[[#This Row],[RespondentID]],'All Data'!$A:$CO,91,FALSE),"unknown")</f>
        <v>White</v>
      </c>
      <c r="U213" s="96" t="str">
        <f>IFERROR(VLOOKUP(Table1[[#This Row],[RespondentID]],'All Data'!$A:$CO,92,FALSE),"unknown")</f>
        <v>Not Hispanic or Latino</v>
      </c>
      <c r="V213" s="96" t="str">
        <f>IFERROR(VLOOKUP(Table1[[#This Row],[RespondentID]],'All Data'!$A:$CO,93,FALSE),"unknown")</f>
        <v>English</v>
      </c>
      <c r="W213" s="96">
        <f>IFERROR(VLOOKUP(Table1[[#This Row],[RespondentID]],'All Data'!$A:$CW,94,FALSE),"unknown")</f>
        <v>0</v>
      </c>
      <c r="X213" s="96" t="str">
        <f>IFERROR(VLOOKUP(Table1[[#This Row],[RespondentID]],'All Data'!$A:$CW,95,FALSE),"unknown")</f>
        <v>Graduate school</v>
      </c>
      <c r="Y213" s="96" t="str">
        <f>IFERROR(VLOOKUP(Table1[[#This Row],[RespondentID]],'All Data'!$A:$CW,96,FALSE),"unknown")</f>
        <v>Employed for wages</v>
      </c>
      <c r="Z213" s="96" t="str">
        <f>IFERROR(VLOOKUP(Table1[[#This Row],[RespondentID]],'All Data'!$A:$CW,97,FALSE),"unknown")</f>
        <v>Yes</v>
      </c>
      <c r="AA213" s="96" t="str">
        <f>IFERROR(VLOOKUP(Table1[[#This Row],[RespondentID]],'All Data'!$A:$CW,98,FALSE),"unknown")</f>
        <v>Private/Commercial</v>
      </c>
      <c r="AB213" s="174" t="str">
        <f>IFERROR(VLOOKUP(Table1[[#This Row],[RespondentID]],'All Data'!$A:$CW,99,FALSE),"unknown")</f>
        <v>Yes</v>
      </c>
    </row>
    <row r="214" spans="1:28">
      <c r="A214">
        <v>18045028484</v>
      </c>
      <c r="B214" t="s">
        <v>64</v>
      </c>
      <c r="P214" s="96" t="str">
        <f>IFERROR(VLOOKUP(Table1[[#This Row],[RespondentID]],'All Data'!$A:$CO,87,FALSE),"unknown")</f>
        <v>Woman</v>
      </c>
      <c r="Q214" s="96" t="str">
        <f>IFERROR(VLOOKUP(Table1[[#This Row],[RespondentID]],'All Data'!$A:$CO,88,FALSE),"unknown")</f>
        <v>35-44 years</v>
      </c>
      <c r="R214" s="96" t="str">
        <f>IFERROR(VLOOKUP(Table1[[#This Row],[RespondentID]],'All Data'!$A:$CO,89,FALSE),"unknown")</f>
        <v>Nassau</v>
      </c>
      <c r="S214" s="96" t="str">
        <f>IFERROR(VLOOKUP(Table1[[#This Row],[RespondentID]],'All Data'!$A:$CO,90,FALSE),"unknown")</f>
        <v>Plainview, 11803</v>
      </c>
      <c r="T214" s="96" t="str">
        <f>IFERROR(VLOOKUP(Table1[[#This Row],[RespondentID]],'All Data'!$A:$CO,91,FALSE),"unknown")</f>
        <v>White</v>
      </c>
      <c r="U214" s="96" t="str">
        <f>IFERROR(VLOOKUP(Table1[[#This Row],[RespondentID]],'All Data'!$A:$CO,92,FALSE),"unknown")</f>
        <v>Not Hispanic or Latino</v>
      </c>
      <c r="V214" s="96" t="str">
        <f>IFERROR(VLOOKUP(Table1[[#This Row],[RespondentID]],'All Data'!$A:$CO,93,FALSE),"unknown")</f>
        <v>English</v>
      </c>
      <c r="W214" s="96" t="str">
        <f>IFERROR(VLOOKUP(Table1[[#This Row],[RespondentID]],'All Data'!$A:$CW,94,FALSE),"unknown")</f>
        <v>Over $125,000</v>
      </c>
      <c r="X214" s="96" t="str">
        <f>IFERROR(VLOOKUP(Table1[[#This Row],[RespondentID]],'All Data'!$A:$CW,95,FALSE),"unknown")</f>
        <v>Graduate school</v>
      </c>
      <c r="Y214" s="96" t="str">
        <f>IFERROR(VLOOKUP(Table1[[#This Row],[RespondentID]],'All Data'!$A:$CW,96,FALSE),"unknown")</f>
        <v>Employed for wages</v>
      </c>
      <c r="Z214" s="96" t="str">
        <f>IFERROR(VLOOKUP(Table1[[#This Row],[RespondentID]],'All Data'!$A:$CW,97,FALSE),"unknown")</f>
        <v>Yes</v>
      </c>
      <c r="AA214" s="96" t="str">
        <f>IFERROR(VLOOKUP(Table1[[#This Row],[RespondentID]],'All Data'!$A:$CW,98,FALSE),"unknown")</f>
        <v>Private/Commercial</v>
      </c>
      <c r="AB214" s="174" t="str">
        <f>IFERROR(VLOOKUP(Table1[[#This Row],[RespondentID]],'All Data'!$A:$CW,99,FALSE),"unknown")</f>
        <v>Yes</v>
      </c>
    </row>
    <row r="215" spans="1:28">
      <c r="A215">
        <v>18045028396</v>
      </c>
      <c r="B215" t="s">
        <v>64</v>
      </c>
      <c r="F215" t="s">
        <v>68</v>
      </c>
      <c r="H215" t="s">
        <v>70</v>
      </c>
      <c r="P215" s="96" t="str">
        <f>IFERROR(VLOOKUP(Table1[[#This Row],[RespondentID]],'All Data'!$A:$CO,87,FALSE),"unknown")</f>
        <v>Woman</v>
      </c>
      <c r="Q215" s="96" t="str">
        <f>IFERROR(VLOOKUP(Table1[[#This Row],[RespondentID]],'All Data'!$A:$CO,88,FALSE),"unknown")</f>
        <v>45-54 years</v>
      </c>
      <c r="R215" s="96" t="str">
        <f>IFERROR(VLOOKUP(Table1[[#This Row],[RespondentID]],'All Data'!$A:$CO,89,FALSE),"unknown")</f>
        <v>Nassau</v>
      </c>
      <c r="S215" s="96" t="str">
        <f>IFERROR(VLOOKUP(Table1[[#This Row],[RespondentID]],'All Data'!$A:$CO,90,FALSE),"unknown")</f>
        <v>Plainview, 11803</v>
      </c>
      <c r="T215" s="96" t="str">
        <f>IFERROR(VLOOKUP(Table1[[#This Row],[RespondentID]],'All Data'!$A:$CO,91,FALSE),"unknown")</f>
        <v>White</v>
      </c>
      <c r="U215" s="96" t="str">
        <f>IFERROR(VLOOKUP(Table1[[#This Row],[RespondentID]],'All Data'!$A:$CO,92,FALSE),"unknown")</f>
        <v>Not Hispanic or Latino</v>
      </c>
      <c r="V215" s="96" t="str">
        <f>IFERROR(VLOOKUP(Table1[[#This Row],[RespondentID]],'All Data'!$A:$CO,93,FALSE),"unknown")</f>
        <v>English</v>
      </c>
      <c r="W215" s="96" t="str">
        <f>IFERROR(VLOOKUP(Table1[[#This Row],[RespondentID]],'All Data'!$A:$CW,94,FALSE),"unknown")</f>
        <v>Over $125,000</v>
      </c>
      <c r="X215" s="96" t="str">
        <f>IFERROR(VLOOKUP(Table1[[#This Row],[RespondentID]],'All Data'!$A:$CW,95,FALSE),"unknown")</f>
        <v>Graduate school</v>
      </c>
      <c r="Y215" s="96" t="str">
        <f>IFERROR(VLOOKUP(Table1[[#This Row],[RespondentID]],'All Data'!$A:$CW,96,FALSE),"unknown")</f>
        <v>Employed for wages</v>
      </c>
      <c r="Z215" s="96" t="str">
        <f>IFERROR(VLOOKUP(Table1[[#This Row],[RespondentID]],'All Data'!$A:$CW,97,FALSE),"unknown")</f>
        <v>Yes</v>
      </c>
      <c r="AA215" s="96" t="str">
        <f>IFERROR(VLOOKUP(Table1[[#This Row],[RespondentID]],'All Data'!$A:$CW,98,FALSE),"unknown")</f>
        <v>Private/Commercial</v>
      </c>
      <c r="AB215" s="174" t="str">
        <f>IFERROR(VLOOKUP(Table1[[#This Row],[RespondentID]],'All Data'!$A:$CW,99,FALSE),"unknown")</f>
        <v>Yes</v>
      </c>
    </row>
    <row r="216" spans="1:28">
      <c r="A216">
        <v>18045028286</v>
      </c>
      <c r="B216" t="s">
        <v>64</v>
      </c>
      <c r="M216" t="s">
        <v>75</v>
      </c>
      <c r="P216" s="96" t="str">
        <f>IFERROR(VLOOKUP(Table1[[#This Row],[RespondentID]],'All Data'!$A:$CO,87,FALSE),"unknown")</f>
        <v>Woman</v>
      </c>
      <c r="Q216" s="96" t="str">
        <f>IFERROR(VLOOKUP(Table1[[#This Row],[RespondentID]],'All Data'!$A:$CO,88,FALSE),"unknown")</f>
        <v>45-54 years</v>
      </c>
      <c r="R216" s="96" t="str">
        <f>IFERROR(VLOOKUP(Table1[[#This Row],[RespondentID]],'All Data'!$A:$CO,89,FALSE),"unknown")</f>
        <v>Suffolk</v>
      </c>
      <c r="S216" s="96" t="str">
        <f>IFERROR(VLOOKUP(Table1[[#This Row],[RespondentID]],'All Data'!$A:$CO,90,FALSE),"unknown")</f>
        <v>Setauket, 11733</v>
      </c>
      <c r="T216" s="96" t="str">
        <f>IFERROR(VLOOKUP(Table1[[#This Row],[RespondentID]],'All Data'!$A:$CO,91,FALSE),"unknown")</f>
        <v>White</v>
      </c>
      <c r="U216" s="96" t="str">
        <f>IFERROR(VLOOKUP(Table1[[#This Row],[RespondentID]],'All Data'!$A:$CO,92,FALSE),"unknown")</f>
        <v>Hispanic or Latino</v>
      </c>
      <c r="V216" s="96" t="str">
        <f>IFERROR(VLOOKUP(Table1[[#This Row],[RespondentID]],'All Data'!$A:$CO,93,FALSE),"unknown")</f>
        <v>English</v>
      </c>
      <c r="W216" s="96" t="str">
        <f>IFERROR(VLOOKUP(Table1[[#This Row],[RespondentID]],'All Data'!$A:$CW,94,FALSE),"unknown")</f>
        <v>Over $125,000</v>
      </c>
      <c r="X216" s="96" t="str">
        <f>IFERROR(VLOOKUP(Table1[[#This Row],[RespondentID]],'All Data'!$A:$CW,95,FALSE),"unknown")</f>
        <v>Graduate school</v>
      </c>
      <c r="Y216" s="96" t="str">
        <f>IFERROR(VLOOKUP(Table1[[#This Row],[RespondentID]],'All Data'!$A:$CW,96,FALSE),"unknown")</f>
        <v>Employed for wages</v>
      </c>
      <c r="Z216" s="96" t="str">
        <f>IFERROR(VLOOKUP(Table1[[#This Row],[RespondentID]],'All Data'!$A:$CW,97,FALSE),"unknown")</f>
        <v>Yes</v>
      </c>
      <c r="AA216" s="96" t="str">
        <f>IFERROR(VLOOKUP(Table1[[#This Row],[RespondentID]],'All Data'!$A:$CW,98,FALSE),"unknown")</f>
        <v>Private/Commercial</v>
      </c>
      <c r="AB216" s="174" t="str">
        <f>IFERROR(VLOOKUP(Table1[[#This Row],[RespondentID]],'All Data'!$A:$CW,99,FALSE),"unknown")</f>
        <v>Yes</v>
      </c>
    </row>
    <row r="217" spans="1:28">
      <c r="A217">
        <v>18045028186</v>
      </c>
      <c r="B217" t="s">
        <v>64</v>
      </c>
      <c r="F217" t="s">
        <v>68</v>
      </c>
      <c r="G217" t="s">
        <v>69</v>
      </c>
      <c r="P217" s="96" t="str">
        <f>IFERROR(VLOOKUP(Table1[[#This Row],[RespondentID]],'All Data'!$A:$CO,87,FALSE),"unknown")</f>
        <v>Woman</v>
      </c>
      <c r="Q217" s="96" t="str">
        <f>IFERROR(VLOOKUP(Table1[[#This Row],[RespondentID]],'All Data'!$A:$CO,88,FALSE),"unknown")</f>
        <v>55-64 years</v>
      </c>
      <c r="R217" s="96" t="str">
        <f>IFERROR(VLOOKUP(Table1[[#This Row],[RespondentID]],'All Data'!$A:$CO,89,FALSE),"unknown")</f>
        <v>Nassau</v>
      </c>
      <c r="S217" s="96" t="str">
        <f>IFERROR(VLOOKUP(Table1[[#This Row],[RespondentID]],'All Data'!$A:$CO,90,FALSE),"unknown")</f>
        <v>Massapequa, 11758</v>
      </c>
      <c r="T217" s="96" t="str">
        <f>IFERROR(VLOOKUP(Table1[[#This Row],[RespondentID]],'All Data'!$A:$CO,91,FALSE),"unknown")</f>
        <v>White</v>
      </c>
      <c r="U217" s="96" t="str">
        <f>IFERROR(VLOOKUP(Table1[[#This Row],[RespondentID]],'All Data'!$A:$CO,92,FALSE),"unknown")</f>
        <v>Not Hispanic or Latino</v>
      </c>
      <c r="V217" s="96" t="str">
        <f>IFERROR(VLOOKUP(Table1[[#This Row],[RespondentID]],'All Data'!$A:$CO,93,FALSE),"unknown")</f>
        <v>English</v>
      </c>
      <c r="W217" s="96" t="str">
        <f>IFERROR(VLOOKUP(Table1[[#This Row],[RespondentID]],'All Data'!$A:$CW,94,FALSE),"unknown")</f>
        <v>Over $125,000</v>
      </c>
      <c r="X217" s="96" t="str">
        <f>IFERROR(VLOOKUP(Table1[[#This Row],[RespondentID]],'All Data'!$A:$CW,95,FALSE),"unknown")</f>
        <v>Graduate school</v>
      </c>
      <c r="Y217" s="96" t="str">
        <f>IFERROR(VLOOKUP(Table1[[#This Row],[RespondentID]],'All Data'!$A:$CW,96,FALSE),"unknown")</f>
        <v>Employed for wages</v>
      </c>
      <c r="Z217" s="96" t="str">
        <f>IFERROR(VLOOKUP(Table1[[#This Row],[RespondentID]],'All Data'!$A:$CW,97,FALSE),"unknown")</f>
        <v>Yes</v>
      </c>
      <c r="AA217" s="96" t="str">
        <f>IFERROR(VLOOKUP(Table1[[#This Row],[RespondentID]],'All Data'!$A:$CW,98,FALSE),"unknown")</f>
        <v>Private/Commercial</v>
      </c>
      <c r="AB217" s="174" t="str">
        <f>IFERROR(VLOOKUP(Table1[[#This Row],[RespondentID]],'All Data'!$A:$CW,99,FALSE),"unknown")</f>
        <v>Yes</v>
      </c>
    </row>
    <row r="218" spans="1:28">
      <c r="A218">
        <v>18045028094</v>
      </c>
      <c r="B218" t="s">
        <v>64</v>
      </c>
      <c r="E218" t="s">
        <v>67</v>
      </c>
      <c r="M218" t="s">
        <v>75</v>
      </c>
      <c r="P218" s="96" t="str">
        <f>IFERROR(VLOOKUP(Table1[[#This Row],[RespondentID]],'All Data'!$A:$CO,87,FALSE),"unknown")</f>
        <v>Woman</v>
      </c>
      <c r="Q218" s="96" t="str">
        <f>IFERROR(VLOOKUP(Table1[[#This Row],[RespondentID]],'All Data'!$A:$CO,88,FALSE),"unknown")</f>
        <v>45-54 years</v>
      </c>
      <c r="R218" s="96" t="str">
        <f>IFERROR(VLOOKUP(Table1[[#This Row],[RespondentID]],'All Data'!$A:$CO,89,FALSE),"unknown")</f>
        <v>Suffolk</v>
      </c>
      <c r="S218" s="96" t="str">
        <f>IFERROR(VLOOKUP(Table1[[#This Row],[RespondentID]],'All Data'!$A:$CO,90,FALSE),"unknown")</f>
        <v>Huntington Station, 11746</v>
      </c>
      <c r="T218" s="96" t="str">
        <f>IFERROR(VLOOKUP(Table1[[#This Row],[RespondentID]],'All Data'!$A:$CO,91,FALSE),"unknown")</f>
        <v>White</v>
      </c>
      <c r="U218" s="96" t="str">
        <f>IFERROR(VLOOKUP(Table1[[#This Row],[RespondentID]],'All Data'!$A:$CO,92,FALSE),"unknown")</f>
        <v>Not Hispanic or Latino</v>
      </c>
      <c r="V218" s="96" t="str">
        <f>IFERROR(VLOOKUP(Table1[[#This Row],[RespondentID]],'All Data'!$A:$CO,93,FALSE),"unknown")</f>
        <v>English</v>
      </c>
      <c r="W218" s="96" t="str">
        <f>IFERROR(VLOOKUP(Table1[[#This Row],[RespondentID]],'All Data'!$A:$CW,94,FALSE),"unknown")</f>
        <v>Over $125,000</v>
      </c>
      <c r="X218" s="96" t="str">
        <f>IFERROR(VLOOKUP(Table1[[#This Row],[RespondentID]],'All Data'!$A:$CW,95,FALSE),"unknown")</f>
        <v>Graduate school</v>
      </c>
      <c r="Y218" s="96" t="str">
        <f>IFERROR(VLOOKUP(Table1[[#This Row],[RespondentID]],'All Data'!$A:$CW,96,FALSE),"unknown")</f>
        <v>Employed for wages</v>
      </c>
      <c r="Z218" s="96" t="str">
        <f>IFERROR(VLOOKUP(Table1[[#This Row],[RespondentID]],'All Data'!$A:$CW,97,FALSE),"unknown")</f>
        <v>Yes</v>
      </c>
      <c r="AA218" s="96" t="str">
        <f>IFERROR(VLOOKUP(Table1[[#This Row],[RespondentID]],'All Data'!$A:$CW,98,FALSE),"unknown")</f>
        <v>Private/Commercial</v>
      </c>
      <c r="AB218" s="174" t="str">
        <f>IFERROR(VLOOKUP(Table1[[#This Row],[RespondentID]],'All Data'!$A:$CW,99,FALSE),"unknown")</f>
        <v>Yes</v>
      </c>
    </row>
    <row r="219" spans="1:28">
      <c r="A219">
        <v>18045028016</v>
      </c>
      <c r="B219" t="s">
        <v>64</v>
      </c>
      <c r="D219" t="s">
        <v>66</v>
      </c>
      <c r="M219" t="s">
        <v>75</v>
      </c>
      <c r="P219" s="96" t="str">
        <f>IFERROR(VLOOKUP(Table1[[#This Row],[RespondentID]],'All Data'!$A:$CO,87,FALSE),"unknown")</f>
        <v>Woman</v>
      </c>
      <c r="Q219" s="96" t="str">
        <f>IFERROR(VLOOKUP(Table1[[#This Row],[RespondentID]],'All Data'!$A:$CO,88,FALSE),"unknown")</f>
        <v>65+ years</v>
      </c>
      <c r="R219" s="96" t="str">
        <f>IFERROR(VLOOKUP(Table1[[#This Row],[RespondentID]],'All Data'!$A:$CO,89,FALSE),"unknown")</f>
        <v>Nassau</v>
      </c>
      <c r="S219" s="96" t="str">
        <f>IFERROR(VLOOKUP(Table1[[#This Row],[RespondentID]],'All Data'!$A:$CO,90,FALSE),"unknown")</f>
        <v>Hicksville, 11801</v>
      </c>
      <c r="T219" s="96" t="str">
        <f>IFERROR(VLOOKUP(Table1[[#This Row],[RespondentID]],'All Data'!$A:$CO,91,FALSE),"unknown")</f>
        <v>White</v>
      </c>
      <c r="U219" s="96" t="str">
        <f>IFERROR(VLOOKUP(Table1[[#This Row],[RespondentID]],'All Data'!$A:$CO,92,FALSE),"unknown")</f>
        <v>Not Hispanic or Latino</v>
      </c>
      <c r="V219" s="96" t="str">
        <f>IFERROR(VLOOKUP(Table1[[#This Row],[RespondentID]],'All Data'!$A:$CO,93,FALSE),"unknown")</f>
        <v>English</v>
      </c>
      <c r="W219" s="96" t="str">
        <f>IFERROR(VLOOKUP(Table1[[#This Row],[RespondentID]],'All Data'!$A:$CW,94,FALSE),"unknown")</f>
        <v>$75,000 to $125,000</v>
      </c>
      <c r="X219" s="96" t="str">
        <f>IFERROR(VLOOKUP(Table1[[#This Row],[RespondentID]],'All Data'!$A:$CW,95,FALSE),"unknown")</f>
        <v>High school graduate</v>
      </c>
      <c r="Y219" s="96" t="str">
        <f>IFERROR(VLOOKUP(Table1[[#This Row],[RespondentID]],'All Data'!$A:$CW,96,FALSE),"unknown")</f>
        <v>Employed for wages</v>
      </c>
      <c r="Z219" s="96" t="str">
        <f>IFERROR(VLOOKUP(Table1[[#This Row],[RespondentID]],'All Data'!$A:$CW,97,FALSE),"unknown")</f>
        <v>Yes</v>
      </c>
      <c r="AA219" s="96" t="str">
        <f>IFERROR(VLOOKUP(Table1[[#This Row],[RespondentID]],'All Data'!$A:$CW,98,FALSE),"unknown")</f>
        <v>Private/Commercial</v>
      </c>
      <c r="AB219" s="174" t="str">
        <f>IFERROR(VLOOKUP(Table1[[#This Row],[RespondentID]],'All Data'!$A:$CW,99,FALSE),"unknown")</f>
        <v>Yes</v>
      </c>
    </row>
    <row r="220" spans="1:28">
      <c r="A220">
        <v>18045027912</v>
      </c>
      <c r="B220" t="s">
        <v>64</v>
      </c>
      <c r="F220" t="s">
        <v>68</v>
      </c>
      <c r="H220" t="s">
        <v>70</v>
      </c>
      <c r="P220" s="96" t="str">
        <f>IFERROR(VLOOKUP(Table1[[#This Row],[RespondentID]],'All Data'!$A:$CO,87,FALSE),"unknown")</f>
        <v>Woman</v>
      </c>
      <c r="Q220" s="96" t="str">
        <f>IFERROR(VLOOKUP(Table1[[#This Row],[RespondentID]],'All Data'!$A:$CO,88,FALSE),"unknown")</f>
        <v>65+ years</v>
      </c>
      <c r="R220" s="96" t="str">
        <f>IFERROR(VLOOKUP(Table1[[#This Row],[RespondentID]],'All Data'!$A:$CO,89,FALSE),"unknown")</f>
        <v>Nassau</v>
      </c>
      <c r="S220" s="96" t="str">
        <f>IFERROR(VLOOKUP(Table1[[#This Row],[RespondentID]],'All Data'!$A:$CO,90,FALSE),"unknown")</f>
        <v>Plainview, 11803</v>
      </c>
      <c r="T220" s="96" t="str">
        <f>IFERROR(VLOOKUP(Table1[[#This Row],[RespondentID]],'All Data'!$A:$CO,91,FALSE),"unknown")</f>
        <v>White</v>
      </c>
      <c r="U220" s="96" t="str">
        <f>IFERROR(VLOOKUP(Table1[[#This Row],[RespondentID]],'All Data'!$A:$CO,92,FALSE),"unknown")</f>
        <v>Not Hispanic or Latino</v>
      </c>
      <c r="V220" s="96" t="str">
        <f>IFERROR(VLOOKUP(Table1[[#This Row],[RespondentID]],'All Data'!$A:$CO,93,FALSE),"unknown")</f>
        <v>English</v>
      </c>
      <c r="W220" s="96" t="str">
        <f>IFERROR(VLOOKUP(Table1[[#This Row],[RespondentID]],'All Data'!$A:$CW,94,FALSE),"unknown")</f>
        <v>$50,000 to $74,999</v>
      </c>
      <c r="X220" s="96" t="str">
        <f>IFERROR(VLOOKUP(Table1[[#This Row],[RespondentID]],'All Data'!$A:$CW,95,FALSE),"unknown")</f>
        <v>College graduate</v>
      </c>
      <c r="Y220" s="96" t="str">
        <f>IFERROR(VLOOKUP(Table1[[#This Row],[RespondentID]],'All Data'!$A:$CW,96,FALSE),"unknown")</f>
        <v>Employed for wages</v>
      </c>
      <c r="Z220" s="96" t="str">
        <f>IFERROR(VLOOKUP(Table1[[#This Row],[RespondentID]],'All Data'!$A:$CW,97,FALSE),"unknown")</f>
        <v>Yes</v>
      </c>
      <c r="AA220" s="96" t="str">
        <f>IFERROR(VLOOKUP(Table1[[#This Row],[RespondentID]],'All Data'!$A:$CW,98,FALSE),"unknown")</f>
        <v>Medicare, Private/Commercial</v>
      </c>
      <c r="AB220" s="174" t="str">
        <f>IFERROR(VLOOKUP(Table1[[#This Row],[RespondentID]],'All Data'!$A:$CW,99,FALSE),"unknown")</f>
        <v>Yes</v>
      </c>
    </row>
    <row r="221" spans="1:28">
      <c r="A221">
        <v>18045027813</v>
      </c>
      <c r="B221" t="s">
        <v>64</v>
      </c>
      <c r="P221" s="96" t="str">
        <f>IFERROR(VLOOKUP(Table1[[#This Row],[RespondentID]],'All Data'!$A:$CO,87,FALSE),"unknown")</f>
        <v>Woman</v>
      </c>
      <c r="Q221" s="96" t="str">
        <f>IFERROR(VLOOKUP(Table1[[#This Row],[RespondentID]],'All Data'!$A:$CO,88,FALSE),"unknown")</f>
        <v>55-64 years</v>
      </c>
      <c r="R221" s="96" t="str">
        <f>IFERROR(VLOOKUP(Table1[[#This Row],[RespondentID]],'All Data'!$A:$CO,89,FALSE),"unknown")</f>
        <v>Nassau</v>
      </c>
      <c r="S221" s="96" t="str">
        <f>IFERROR(VLOOKUP(Table1[[#This Row],[RespondentID]],'All Data'!$A:$CO,90,FALSE),"unknown")</f>
        <v>Hicksville, 11801</v>
      </c>
      <c r="T221" s="96">
        <f>IFERROR(VLOOKUP(Table1[[#This Row],[RespondentID]],'All Data'!$A:$CO,91,FALSE),"unknown")</f>
        <v>0</v>
      </c>
      <c r="U221" s="96" t="str">
        <f>IFERROR(VLOOKUP(Table1[[#This Row],[RespondentID]],'All Data'!$A:$CO,92,FALSE),"unknown")</f>
        <v>Not Hispanic or Latino</v>
      </c>
      <c r="V221" s="96" t="str">
        <f>IFERROR(VLOOKUP(Table1[[#This Row],[RespondentID]],'All Data'!$A:$CO,93,FALSE),"unknown")</f>
        <v>English</v>
      </c>
      <c r="W221" s="96">
        <f>IFERROR(VLOOKUP(Table1[[#This Row],[RespondentID]],'All Data'!$A:$CW,94,FALSE),"unknown")</f>
        <v>0</v>
      </c>
      <c r="X221" s="96">
        <f>IFERROR(VLOOKUP(Table1[[#This Row],[RespondentID]],'All Data'!$A:$CW,95,FALSE),"unknown")</f>
        <v>0</v>
      </c>
      <c r="Y221" s="96" t="str">
        <f>IFERROR(VLOOKUP(Table1[[#This Row],[RespondentID]],'All Data'!$A:$CW,96,FALSE),"unknown")</f>
        <v>Employed for wages</v>
      </c>
      <c r="Z221" s="96" t="str">
        <f>IFERROR(VLOOKUP(Table1[[#This Row],[RespondentID]],'All Data'!$A:$CW,97,FALSE),"unknown")</f>
        <v>Yes</v>
      </c>
      <c r="AA221" s="96" t="str">
        <f>IFERROR(VLOOKUP(Table1[[#This Row],[RespondentID]],'All Data'!$A:$CW,98,FALSE),"unknown")</f>
        <v>Private/Commercial</v>
      </c>
      <c r="AB221" s="174" t="str">
        <f>IFERROR(VLOOKUP(Table1[[#This Row],[RespondentID]],'All Data'!$A:$CW,99,FALSE),"unknown")</f>
        <v>Yes</v>
      </c>
    </row>
    <row r="222" spans="1:28">
      <c r="A222">
        <v>18045027595</v>
      </c>
      <c r="B222" t="s">
        <v>64</v>
      </c>
      <c r="M222" t="s">
        <v>75</v>
      </c>
      <c r="P222" s="96" t="str">
        <f>IFERROR(VLOOKUP(Table1[[#This Row],[RespondentID]],'All Data'!$A:$CO,87,FALSE),"unknown")</f>
        <v>Woman</v>
      </c>
      <c r="Q222" s="96" t="str">
        <f>IFERROR(VLOOKUP(Table1[[#This Row],[RespondentID]],'All Data'!$A:$CO,88,FALSE),"unknown")</f>
        <v>55-64 years</v>
      </c>
      <c r="R222" s="96" t="str">
        <f>IFERROR(VLOOKUP(Table1[[#This Row],[RespondentID]],'All Data'!$A:$CO,89,FALSE),"unknown")</f>
        <v>Suffolk</v>
      </c>
      <c r="S222" s="96" t="str">
        <f>IFERROR(VLOOKUP(Table1[[#This Row],[RespondentID]],'All Data'!$A:$CO,90,FALSE),"unknown")</f>
        <v>Islip, 11751</v>
      </c>
      <c r="T222" s="96" t="str">
        <f>IFERROR(VLOOKUP(Table1[[#This Row],[RespondentID]],'All Data'!$A:$CO,91,FALSE),"unknown")</f>
        <v>White</v>
      </c>
      <c r="U222" s="96" t="str">
        <f>IFERROR(VLOOKUP(Table1[[#This Row],[RespondentID]],'All Data'!$A:$CO,92,FALSE),"unknown")</f>
        <v>Not Hispanic or Latino</v>
      </c>
      <c r="V222" s="96" t="str">
        <f>IFERROR(VLOOKUP(Table1[[#This Row],[RespondentID]],'All Data'!$A:$CO,93,FALSE),"unknown")</f>
        <v>English</v>
      </c>
      <c r="W222" s="96" t="str">
        <f>IFERROR(VLOOKUP(Table1[[#This Row],[RespondentID]],'All Data'!$A:$CW,94,FALSE),"unknown")</f>
        <v>$50,000 to $74,999</v>
      </c>
      <c r="X222" s="96" t="str">
        <f>IFERROR(VLOOKUP(Table1[[#This Row],[RespondentID]],'All Data'!$A:$CW,95,FALSE),"unknown")</f>
        <v>College graduate</v>
      </c>
      <c r="Y222" s="96" t="str">
        <f>IFERROR(VLOOKUP(Table1[[#This Row],[RespondentID]],'All Data'!$A:$CW,96,FALSE),"unknown")</f>
        <v>Employed for wages</v>
      </c>
      <c r="Z222" s="96" t="str">
        <f>IFERROR(VLOOKUP(Table1[[#This Row],[RespondentID]],'All Data'!$A:$CW,97,FALSE),"unknown")</f>
        <v>No</v>
      </c>
      <c r="AA222" s="96" t="str">
        <f>IFERROR(VLOOKUP(Table1[[#This Row],[RespondentID]],'All Data'!$A:$CW,98,FALSE),"unknown")</f>
        <v>Medicare</v>
      </c>
      <c r="AB222" s="174" t="str">
        <f>IFERROR(VLOOKUP(Table1[[#This Row],[RespondentID]],'All Data'!$A:$CW,99,FALSE),"unknown")</f>
        <v>Yes</v>
      </c>
    </row>
    <row r="223" spans="1:28">
      <c r="A223">
        <v>18044787096</v>
      </c>
      <c r="B223" t="s">
        <v>64</v>
      </c>
      <c r="P223" s="96" t="str">
        <f>IFERROR(VLOOKUP(Table1[[#This Row],[RespondentID]],'All Data'!$A:$CO,87,FALSE),"unknown")</f>
        <v>Woman</v>
      </c>
      <c r="Q223" s="96" t="str">
        <f>IFERROR(VLOOKUP(Table1[[#This Row],[RespondentID]],'All Data'!$A:$CO,88,FALSE),"unknown")</f>
        <v>45-54 years</v>
      </c>
      <c r="R223" s="96" t="str">
        <f>IFERROR(VLOOKUP(Table1[[#This Row],[RespondentID]],'All Data'!$A:$CO,89,FALSE),"unknown")</f>
        <v>Nassau</v>
      </c>
      <c r="S223" s="96" t="str">
        <f>IFERROR(VLOOKUP(Table1[[#This Row],[RespondentID]],'All Data'!$A:$CO,90,FALSE),"unknown")</f>
        <v>Massapequa Park, 11762</v>
      </c>
      <c r="T223" s="96" t="str">
        <f>IFERROR(VLOOKUP(Table1[[#This Row],[RespondentID]],'All Data'!$A:$CO,91,FALSE),"unknown")</f>
        <v>White</v>
      </c>
      <c r="U223" s="96" t="str">
        <f>IFERROR(VLOOKUP(Table1[[#This Row],[RespondentID]],'All Data'!$A:$CO,92,FALSE),"unknown")</f>
        <v>Not Hispanic or Latino</v>
      </c>
      <c r="V223" s="96" t="str">
        <f>IFERROR(VLOOKUP(Table1[[#This Row],[RespondentID]],'All Data'!$A:$CO,93,FALSE),"unknown")</f>
        <v>English</v>
      </c>
      <c r="W223" s="96" t="str">
        <f>IFERROR(VLOOKUP(Table1[[#This Row],[RespondentID]],'All Data'!$A:$CW,94,FALSE),"unknown")</f>
        <v>Over $125,000</v>
      </c>
      <c r="X223" s="96" t="str">
        <f>IFERROR(VLOOKUP(Table1[[#This Row],[RespondentID]],'All Data'!$A:$CW,95,FALSE),"unknown")</f>
        <v>Graduate school</v>
      </c>
      <c r="Y223" s="96" t="str">
        <f>IFERROR(VLOOKUP(Table1[[#This Row],[RespondentID]],'All Data'!$A:$CW,96,FALSE),"unknown")</f>
        <v>Employed for wages</v>
      </c>
      <c r="Z223" s="96" t="str">
        <f>IFERROR(VLOOKUP(Table1[[#This Row],[RespondentID]],'All Data'!$A:$CW,97,FALSE),"unknown")</f>
        <v>Yes</v>
      </c>
      <c r="AA223" s="96" t="str">
        <f>IFERROR(VLOOKUP(Table1[[#This Row],[RespondentID]],'All Data'!$A:$CW,98,FALSE),"unknown")</f>
        <v>Private/Commercial</v>
      </c>
      <c r="AB223" s="174" t="str">
        <f>IFERROR(VLOOKUP(Table1[[#This Row],[RespondentID]],'All Data'!$A:$CW,99,FALSE),"unknown")</f>
        <v>Yes</v>
      </c>
    </row>
    <row r="224" spans="1:28">
      <c r="A224">
        <v>18044786958</v>
      </c>
      <c r="B224" t="s">
        <v>64</v>
      </c>
      <c r="M224" t="s">
        <v>75</v>
      </c>
      <c r="P224" s="96" t="str">
        <f>IFERROR(VLOOKUP(Table1[[#This Row],[RespondentID]],'All Data'!$A:$CO,87,FALSE),"unknown")</f>
        <v>Woman</v>
      </c>
      <c r="Q224" s="96" t="str">
        <f>IFERROR(VLOOKUP(Table1[[#This Row],[RespondentID]],'All Data'!$A:$CO,88,FALSE),"unknown")</f>
        <v>45-54 years</v>
      </c>
      <c r="R224" s="96" t="str">
        <f>IFERROR(VLOOKUP(Table1[[#This Row],[RespondentID]],'All Data'!$A:$CO,89,FALSE),"unknown")</f>
        <v>Nassau</v>
      </c>
      <c r="S224" s="96" t="str">
        <f>IFERROR(VLOOKUP(Table1[[#This Row],[RespondentID]],'All Data'!$A:$CO,90,FALSE),"unknown")</f>
        <v>Hicksville, 11801</v>
      </c>
      <c r="T224" s="96" t="str">
        <f>IFERROR(VLOOKUP(Table1[[#This Row],[RespondentID]],'All Data'!$A:$CO,91,FALSE),"unknown")</f>
        <v>White</v>
      </c>
      <c r="U224" s="96" t="str">
        <f>IFERROR(VLOOKUP(Table1[[#This Row],[RespondentID]],'All Data'!$A:$CO,92,FALSE),"unknown")</f>
        <v>Not Hispanic or Latino</v>
      </c>
      <c r="V224" s="96" t="str">
        <f>IFERROR(VLOOKUP(Table1[[#This Row],[RespondentID]],'All Data'!$A:$CO,93,FALSE),"unknown")</f>
        <v>English</v>
      </c>
      <c r="W224" s="96" t="str">
        <f>IFERROR(VLOOKUP(Table1[[#This Row],[RespondentID]],'All Data'!$A:$CW,94,FALSE),"unknown")</f>
        <v>Over $125,000</v>
      </c>
      <c r="X224" s="96" t="str">
        <f>IFERROR(VLOOKUP(Table1[[#This Row],[RespondentID]],'All Data'!$A:$CW,95,FALSE),"unknown")</f>
        <v>College graduate</v>
      </c>
      <c r="Y224" s="96" t="str">
        <f>IFERROR(VLOOKUP(Table1[[#This Row],[RespondentID]],'All Data'!$A:$CW,96,FALSE),"unknown")</f>
        <v>Employed for wages</v>
      </c>
      <c r="Z224" s="96" t="str">
        <f>IFERROR(VLOOKUP(Table1[[#This Row],[RespondentID]],'All Data'!$A:$CW,97,FALSE),"unknown")</f>
        <v>Yes</v>
      </c>
      <c r="AA224" s="96" t="str">
        <f>IFERROR(VLOOKUP(Table1[[#This Row],[RespondentID]],'All Data'!$A:$CW,98,FALSE),"unknown")</f>
        <v>Private/Commercial</v>
      </c>
      <c r="AB224" s="174" t="str">
        <f>IFERROR(VLOOKUP(Table1[[#This Row],[RespondentID]],'All Data'!$A:$CW,99,FALSE),"unknown")</f>
        <v>Yes</v>
      </c>
    </row>
    <row r="225" spans="1:28">
      <c r="A225">
        <v>18044786837</v>
      </c>
      <c r="B225" t="s">
        <v>64</v>
      </c>
      <c r="G225" t="s">
        <v>69</v>
      </c>
      <c r="P225" s="96" t="str">
        <f>IFERROR(VLOOKUP(Table1[[#This Row],[RespondentID]],'All Data'!$A:$CO,87,FALSE),"unknown")</f>
        <v>Woman</v>
      </c>
      <c r="Q225" s="96" t="str">
        <f>IFERROR(VLOOKUP(Table1[[#This Row],[RespondentID]],'All Data'!$A:$CO,88,FALSE),"unknown")</f>
        <v>45-54 years</v>
      </c>
      <c r="R225" s="96" t="str">
        <f>IFERROR(VLOOKUP(Table1[[#This Row],[RespondentID]],'All Data'!$A:$CO,89,FALSE),"unknown")</f>
        <v>Nassau</v>
      </c>
      <c r="S225" s="96" t="str">
        <f>IFERROR(VLOOKUP(Table1[[#This Row],[RespondentID]],'All Data'!$A:$CO,90,FALSE),"unknown")</f>
        <v>Old Bethpage, 11804</v>
      </c>
      <c r="T225" s="96" t="str">
        <f>IFERROR(VLOOKUP(Table1[[#This Row],[RespondentID]],'All Data'!$A:$CO,91,FALSE),"unknown")</f>
        <v>White</v>
      </c>
      <c r="U225" s="96" t="str">
        <f>IFERROR(VLOOKUP(Table1[[#This Row],[RespondentID]],'All Data'!$A:$CO,92,FALSE),"unknown")</f>
        <v>Not Hispanic or Latino</v>
      </c>
      <c r="V225" s="96" t="str">
        <f>IFERROR(VLOOKUP(Table1[[#This Row],[RespondentID]],'All Data'!$A:$CO,93,FALSE),"unknown")</f>
        <v>English</v>
      </c>
      <c r="W225" s="96" t="str">
        <f>IFERROR(VLOOKUP(Table1[[#This Row],[RespondentID]],'All Data'!$A:$CW,94,FALSE),"unknown")</f>
        <v>Over $125,000</v>
      </c>
      <c r="X225" s="96" t="str">
        <f>IFERROR(VLOOKUP(Table1[[#This Row],[RespondentID]],'All Data'!$A:$CW,95,FALSE),"unknown")</f>
        <v>Other (please specify)</v>
      </c>
      <c r="Y225" s="96" t="str">
        <f>IFERROR(VLOOKUP(Table1[[#This Row],[RespondentID]],'All Data'!$A:$CW,96,FALSE),"unknown")</f>
        <v>Employed for wages</v>
      </c>
      <c r="Z225" s="96" t="str">
        <f>IFERROR(VLOOKUP(Table1[[#This Row],[RespondentID]],'All Data'!$A:$CW,97,FALSE),"unknown")</f>
        <v>Yes</v>
      </c>
      <c r="AA225" s="96" t="str">
        <f>IFERROR(VLOOKUP(Table1[[#This Row],[RespondentID]],'All Data'!$A:$CW,98,FALSE),"unknown")</f>
        <v>Private/Commercial</v>
      </c>
      <c r="AB225" s="174" t="str">
        <f>IFERROR(VLOOKUP(Table1[[#This Row],[RespondentID]],'All Data'!$A:$CW,99,FALSE),"unknown")</f>
        <v>Yes</v>
      </c>
    </row>
    <row r="226" spans="1:28">
      <c r="A226">
        <v>18044784626</v>
      </c>
      <c r="B226" t="s">
        <v>64</v>
      </c>
      <c r="D226" t="s">
        <v>66</v>
      </c>
      <c r="E226" t="s">
        <v>67</v>
      </c>
      <c r="G226" t="s">
        <v>69</v>
      </c>
      <c r="H226" t="s">
        <v>70</v>
      </c>
      <c r="K226" t="s">
        <v>73</v>
      </c>
      <c r="M226" t="s">
        <v>75</v>
      </c>
      <c r="P226" s="96" t="str">
        <f>IFERROR(VLOOKUP(Table1[[#This Row],[RespondentID]],'All Data'!$A:$CO,87,FALSE),"unknown")</f>
        <v>Woman</v>
      </c>
      <c r="Q226" s="96" t="str">
        <f>IFERROR(VLOOKUP(Table1[[#This Row],[RespondentID]],'All Data'!$A:$CO,88,FALSE),"unknown")</f>
        <v>18-24 years</v>
      </c>
      <c r="R226" s="96" t="str">
        <f>IFERROR(VLOOKUP(Table1[[#This Row],[RespondentID]],'All Data'!$A:$CO,89,FALSE),"unknown")</f>
        <v>Suffolk</v>
      </c>
      <c r="S226" s="96" t="str">
        <f>IFERROR(VLOOKUP(Table1[[#This Row],[RespondentID]],'All Data'!$A:$CO,90,FALSE),"unknown")</f>
        <v>Melville, 11747</v>
      </c>
      <c r="T226" s="96" t="str">
        <f>IFERROR(VLOOKUP(Table1[[#This Row],[RespondentID]],'All Data'!$A:$CO,91,FALSE),"unknown")</f>
        <v>White</v>
      </c>
      <c r="U226" s="96" t="str">
        <f>IFERROR(VLOOKUP(Table1[[#This Row],[RespondentID]],'All Data'!$A:$CO,92,FALSE),"unknown")</f>
        <v>Not Hispanic or Latino</v>
      </c>
      <c r="V226" s="96" t="str">
        <f>IFERROR(VLOOKUP(Table1[[#This Row],[RespondentID]],'All Data'!$A:$CO,93,FALSE),"unknown")</f>
        <v>English</v>
      </c>
      <c r="W226" s="96" t="str">
        <f>IFERROR(VLOOKUP(Table1[[#This Row],[RespondentID]],'All Data'!$A:$CW,94,FALSE),"unknown")</f>
        <v>$50,000 to $74,999</v>
      </c>
      <c r="X226" s="96" t="str">
        <f>IFERROR(VLOOKUP(Table1[[#This Row],[RespondentID]],'All Data'!$A:$CW,95,FALSE),"unknown")</f>
        <v>High school graduate</v>
      </c>
      <c r="Y226" s="96" t="str">
        <f>IFERROR(VLOOKUP(Table1[[#This Row],[RespondentID]],'All Data'!$A:$CW,96,FALSE),"unknown")</f>
        <v>Employed for wages</v>
      </c>
      <c r="Z226" s="96" t="str">
        <f>IFERROR(VLOOKUP(Table1[[#This Row],[RespondentID]],'All Data'!$A:$CW,97,FALSE),"unknown")</f>
        <v>Yes</v>
      </c>
      <c r="AA226" s="96" t="str">
        <f>IFERROR(VLOOKUP(Table1[[#This Row],[RespondentID]],'All Data'!$A:$CW,98,FALSE),"unknown")</f>
        <v>Private/Commercial</v>
      </c>
      <c r="AB226" s="174">
        <f>IFERROR(VLOOKUP(Table1[[#This Row],[RespondentID]],'All Data'!$A:$CW,99,FALSE),"unknown")</f>
        <v>0</v>
      </c>
    </row>
    <row r="227" spans="1:28">
      <c r="A227">
        <v>18044784492</v>
      </c>
      <c r="B227" t="s">
        <v>64</v>
      </c>
      <c r="D227" t="s">
        <v>66</v>
      </c>
      <c r="E227" t="s">
        <v>67</v>
      </c>
      <c r="G227" t="s">
        <v>69</v>
      </c>
      <c r="H227" t="s">
        <v>70</v>
      </c>
      <c r="K227" t="s">
        <v>73</v>
      </c>
      <c r="M227" t="s">
        <v>75</v>
      </c>
      <c r="P227" s="96" t="str">
        <f>IFERROR(VLOOKUP(Table1[[#This Row],[RespondentID]],'All Data'!$A:$CO,87,FALSE),"unknown")</f>
        <v>Woman</v>
      </c>
      <c r="Q227" s="96" t="str">
        <f>IFERROR(VLOOKUP(Table1[[#This Row],[RespondentID]],'All Data'!$A:$CO,88,FALSE),"unknown")</f>
        <v>25-34 years</v>
      </c>
      <c r="R227" s="96" t="str">
        <f>IFERROR(VLOOKUP(Table1[[#This Row],[RespondentID]],'All Data'!$A:$CO,89,FALSE),"unknown")</f>
        <v>Nassau</v>
      </c>
      <c r="S227" s="96" t="str">
        <f>IFERROR(VLOOKUP(Table1[[#This Row],[RespondentID]],'All Data'!$A:$CO,90,FALSE),"unknown")</f>
        <v>Bethpage, 11714</v>
      </c>
      <c r="T227" s="96" t="str">
        <f>IFERROR(VLOOKUP(Table1[[#This Row],[RespondentID]],'All Data'!$A:$CO,91,FALSE),"unknown")</f>
        <v>White</v>
      </c>
      <c r="U227" s="96" t="str">
        <f>IFERROR(VLOOKUP(Table1[[#This Row],[RespondentID]],'All Data'!$A:$CO,92,FALSE),"unknown")</f>
        <v>Hispanic or Latino</v>
      </c>
      <c r="V227" s="96" t="str">
        <f>IFERROR(VLOOKUP(Table1[[#This Row],[RespondentID]],'All Data'!$A:$CO,93,FALSE),"unknown")</f>
        <v>English, Spanish</v>
      </c>
      <c r="W227" s="96" t="str">
        <f>IFERROR(VLOOKUP(Table1[[#This Row],[RespondentID]],'All Data'!$A:$CW,94,FALSE),"unknown")</f>
        <v>$50,000 to $74,999</v>
      </c>
      <c r="X227" s="96" t="str">
        <f>IFERROR(VLOOKUP(Table1[[#This Row],[RespondentID]],'All Data'!$A:$CW,95,FALSE),"unknown")</f>
        <v>High school graduate</v>
      </c>
      <c r="Y227" s="96" t="str">
        <f>IFERROR(VLOOKUP(Table1[[#This Row],[RespondentID]],'All Data'!$A:$CW,96,FALSE),"unknown")</f>
        <v>Employed for wages</v>
      </c>
      <c r="Z227" s="96" t="str">
        <f>IFERROR(VLOOKUP(Table1[[#This Row],[RespondentID]],'All Data'!$A:$CW,97,FALSE),"unknown")</f>
        <v>Yes</v>
      </c>
      <c r="AA227" s="96" t="str">
        <f>IFERROR(VLOOKUP(Table1[[#This Row],[RespondentID]],'All Data'!$A:$CW,98,FALSE),"unknown")</f>
        <v>Private/Commercial</v>
      </c>
      <c r="AB227" s="174">
        <f>IFERROR(VLOOKUP(Table1[[#This Row],[RespondentID]],'All Data'!$A:$CW,99,FALSE),"unknown")</f>
        <v>0</v>
      </c>
    </row>
    <row r="228" spans="1:28">
      <c r="A228">
        <v>18044784303</v>
      </c>
      <c r="B228" t="s">
        <v>64</v>
      </c>
      <c r="E228" t="s">
        <v>67</v>
      </c>
      <c r="G228" t="s">
        <v>69</v>
      </c>
      <c r="H228" t="s">
        <v>70</v>
      </c>
      <c r="K228" t="s">
        <v>73</v>
      </c>
      <c r="M228" t="s">
        <v>75</v>
      </c>
      <c r="P228" s="96" t="str">
        <f>IFERROR(VLOOKUP(Table1[[#This Row],[RespondentID]],'All Data'!$A:$CO,87,FALSE),"unknown")</f>
        <v>Man</v>
      </c>
      <c r="Q228" s="96" t="str">
        <f>IFERROR(VLOOKUP(Table1[[#This Row],[RespondentID]],'All Data'!$A:$CO,88,FALSE),"unknown")</f>
        <v>35-44 years</v>
      </c>
      <c r="R228" s="96" t="str">
        <f>IFERROR(VLOOKUP(Table1[[#This Row],[RespondentID]],'All Data'!$A:$CO,89,FALSE),"unknown")</f>
        <v>Suffolk</v>
      </c>
      <c r="S228" s="96" t="str">
        <f>IFERROR(VLOOKUP(Table1[[#This Row],[RespondentID]],'All Data'!$A:$CO,90,FALSE),"unknown")</f>
        <v>Huntington, 11743</v>
      </c>
      <c r="T228" s="96" t="str">
        <f>IFERROR(VLOOKUP(Table1[[#This Row],[RespondentID]],'All Data'!$A:$CO,91,FALSE),"unknown")</f>
        <v>White</v>
      </c>
      <c r="U228" s="96" t="str">
        <f>IFERROR(VLOOKUP(Table1[[#This Row],[RespondentID]],'All Data'!$A:$CO,92,FALSE),"unknown")</f>
        <v>Hispanic or Latino</v>
      </c>
      <c r="V228" s="96" t="str">
        <f>IFERROR(VLOOKUP(Table1[[#This Row],[RespondentID]],'All Data'!$A:$CO,93,FALSE),"unknown")</f>
        <v>English, Spanish</v>
      </c>
      <c r="W228" s="96" t="str">
        <f>IFERROR(VLOOKUP(Table1[[#This Row],[RespondentID]],'All Data'!$A:$CW,94,FALSE),"unknown")</f>
        <v>$75,000 to $125,000</v>
      </c>
      <c r="X228" s="96" t="str">
        <f>IFERROR(VLOOKUP(Table1[[#This Row],[RespondentID]],'All Data'!$A:$CW,95,FALSE),"unknown")</f>
        <v>High school graduate</v>
      </c>
      <c r="Y228" s="96" t="str">
        <f>IFERROR(VLOOKUP(Table1[[#This Row],[RespondentID]],'All Data'!$A:$CW,96,FALSE),"unknown")</f>
        <v>Employed for wages</v>
      </c>
      <c r="Z228" s="96" t="str">
        <f>IFERROR(VLOOKUP(Table1[[#This Row],[RespondentID]],'All Data'!$A:$CW,97,FALSE),"unknown")</f>
        <v>Yes</v>
      </c>
      <c r="AA228" s="96" t="str">
        <f>IFERROR(VLOOKUP(Table1[[#This Row],[RespondentID]],'All Data'!$A:$CW,98,FALSE),"unknown")</f>
        <v>Private/Commercial</v>
      </c>
      <c r="AB228" s="174">
        <f>IFERROR(VLOOKUP(Table1[[#This Row],[RespondentID]],'All Data'!$A:$CW,99,FALSE),"unknown")</f>
        <v>0</v>
      </c>
    </row>
    <row r="229" spans="1:28">
      <c r="A229">
        <v>18044784158</v>
      </c>
      <c r="B229" t="s">
        <v>64</v>
      </c>
      <c r="E229" t="s">
        <v>67</v>
      </c>
      <c r="K229" t="s">
        <v>73</v>
      </c>
      <c r="M229" t="s">
        <v>75</v>
      </c>
      <c r="P229" s="96" t="str">
        <f>IFERROR(VLOOKUP(Table1[[#This Row],[RespondentID]],'All Data'!$A:$CO,87,FALSE),"unknown")</f>
        <v>Woman</v>
      </c>
      <c r="Q229" s="96" t="str">
        <f>IFERROR(VLOOKUP(Table1[[#This Row],[RespondentID]],'All Data'!$A:$CO,88,FALSE),"unknown")</f>
        <v>35-44 years</v>
      </c>
      <c r="R229" s="96" t="str">
        <f>IFERROR(VLOOKUP(Table1[[#This Row],[RespondentID]],'All Data'!$A:$CO,89,FALSE),"unknown")</f>
        <v>Suffolk</v>
      </c>
      <c r="S229" s="96" t="str">
        <f>IFERROR(VLOOKUP(Table1[[#This Row],[RespondentID]],'All Data'!$A:$CO,90,FALSE),"unknown")</f>
        <v>Huntington Station, 11746</v>
      </c>
      <c r="T229" s="96" t="str">
        <f>IFERROR(VLOOKUP(Table1[[#This Row],[RespondentID]],'All Data'!$A:$CO,91,FALSE),"unknown")</f>
        <v>White</v>
      </c>
      <c r="U229" s="96" t="str">
        <f>IFERROR(VLOOKUP(Table1[[#This Row],[RespondentID]],'All Data'!$A:$CO,92,FALSE),"unknown")</f>
        <v>Hispanic or Latino</v>
      </c>
      <c r="V229" s="96" t="str">
        <f>IFERROR(VLOOKUP(Table1[[#This Row],[RespondentID]],'All Data'!$A:$CO,93,FALSE),"unknown")</f>
        <v>English, Spanish</v>
      </c>
      <c r="W229" s="96" t="str">
        <f>IFERROR(VLOOKUP(Table1[[#This Row],[RespondentID]],'All Data'!$A:$CW,94,FALSE),"unknown")</f>
        <v>$75,000 to $125,000</v>
      </c>
      <c r="X229" s="96" t="str">
        <f>IFERROR(VLOOKUP(Table1[[#This Row],[RespondentID]],'All Data'!$A:$CW,95,FALSE),"unknown")</f>
        <v>High school graduate</v>
      </c>
      <c r="Y229" s="96" t="str">
        <f>IFERROR(VLOOKUP(Table1[[#This Row],[RespondentID]],'All Data'!$A:$CW,96,FALSE),"unknown")</f>
        <v>Employed for wages</v>
      </c>
      <c r="Z229" s="96" t="str">
        <f>IFERROR(VLOOKUP(Table1[[#This Row],[RespondentID]],'All Data'!$A:$CW,97,FALSE),"unknown")</f>
        <v>Yes</v>
      </c>
      <c r="AA229" s="96" t="str">
        <f>IFERROR(VLOOKUP(Table1[[#This Row],[RespondentID]],'All Data'!$A:$CW,98,FALSE),"unknown")</f>
        <v>Private/Commercial</v>
      </c>
      <c r="AB229" s="174">
        <f>IFERROR(VLOOKUP(Table1[[#This Row],[RespondentID]],'All Data'!$A:$CW,99,FALSE),"unknown")</f>
        <v>0</v>
      </c>
    </row>
    <row r="230" spans="1:28">
      <c r="A230">
        <v>18044784034</v>
      </c>
      <c r="B230" t="s">
        <v>64</v>
      </c>
      <c r="E230" t="s">
        <v>67</v>
      </c>
      <c r="K230" t="s">
        <v>73</v>
      </c>
      <c r="P230" s="96" t="str">
        <f>IFERROR(VLOOKUP(Table1[[#This Row],[RespondentID]],'All Data'!$A:$CO,87,FALSE),"unknown")</f>
        <v>Man</v>
      </c>
      <c r="Q230" s="96" t="str">
        <f>IFERROR(VLOOKUP(Table1[[#This Row],[RespondentID]],'All Data'!$A:$CO,88,FALSE),"unknown")</f>
        <v>18-24 years</v>
      </c>
      <c r="R230" s="96" t="str">
        <f>IFERROR(VLOOKUP(Table1[[#This Row],[RespondentID]],'All Data'!$A:$CO,89,FALSE),"unknown")</f>
        <v>Suffolk</v>
      </c>
      <c r="S230" s="96" t="str">
        <f>IFERROR(VLOOKUP(Table1[[#This Row],[RespondentID]],'All Data'!$A:$CO,90,FALSE),"unknown")</f>
        <v>Brentwood, 11717</v>
      </c>
      <c r="T230" s="96" t="str">
        <f>IFERROR(VLOOKUP(Table1[[#This Row],[RespondentID]],'All Data'!$A:$CO,91,FALSE),"unknown")</f>
        <v>White</v>
      </c>
      <c r="U230" s="96" t="str">
        <f>IFERROR(VLOOKUP(Table1[[#This Row],[RespondentID]],'All Data'!$A:$CO,92,FALSE),"unknown")</f>
        <v>Hispanic or Latino</v>
      </c>
      <c r="V230" s="96" t="str">
        <f>IFERROR(VLOOKUP(Table1[[#This Row],[RespondentID]],'All Data'!$A:$CO,93,FALSE),"unknown")</f>
        <v>English, Spanish</v>
      </c>
      <c r="W230" s="96" t="str">
        <f>IFERROR(VLOOKUP(Table1[[#This Row],[RespondentID]],'All Data'!$A:$CW,94,FALSE),"unknown")</f>
        <v>$35,000 to $49,999</v>
      </c>
      <c r="X230" s="96" t="str">
        <f>IFERROR(VLOOKUP(Table1[[#This Row],[RespondentID]],'All Data'!$A:$CW,95,FALSE),"unknown")</f>
        <v>High school graduate</v>
      </c>
      <c r="Y230" s="96" t="str">
        <f>IFERROR(VLOOKUP(Table1[[#This Row],[RespondentID]],'All Data'!$A:$CW,96,FALSE),"unknown")</f>
        <v>Employed for wages</v>
      </c>
      <c r="Z230" s="96" t="str">
        <f>IFERROR(VLOOKUP(Table1[[#This Row],[RespondentID]],'All Data'!$A:$CW,97,FALSE),"unknown")</f>
        <v>Yes</v>
      </c>
      <c r="AA230" s="96" t="str">
        <f>IFERROR(VLOOKUP(Table1[[#This Row],[RespondentID]],'All Data'!$A:$CW,98,FALSE),"unknown")</f>
        <v>Private/Commercial</v>
      </c>
      <c r="AB230" s="174">
        <f>IFERROR(VLOOKUP(Table1[[#This Row],[RespondentID]],'All Data'!$A:$CW,99,FALSE),"unknown")</f>
        <v>0</v>
      </c>
    </row>
    <row r="231" spans="1:28">
      <c r="A231">
        <v>18044783875</v>
      </c>
      <c r="B231" t="s">
        <v>64</v>
      </c>
      <c r="K231" t="s">
        <v>73</v>
      </c>
      <c r="P231" s="96" t="str">
        <f>IFERROR(VLOOKUP(Table1[[#This Row],[RespondentID]],'All Data'!$A:$CO,87,FALSE),"unknown")</f>
        <v>Woman</v>
      </c>
      <c r="Q231" s="96" t="str">
        <f>IFERROR(VLOOKUP(Table1[[#This Row],[RespondentID]],'All Data'!$A:$CO,88,FALSE),"unknown")</f>
        <v>55-64 years</v>
      </c>
      <c r="R231" s="96" t="str">
        <f>IFERROR(VLOOKUP(Table1[[#This Row],[RespondentID]],'All Data'!$A:$CO,89,FALSE),"unknown")</f>
        <v>Suffolk</v>
      </c>
      <c r="S231" s="96" t="str">
        <f>IFERROR(VLOOKUP(Table1[[#This Row],[RespondentID]],'All Data'!$A:$CO,90,FALSE),"unknown")</f>
        <v>Greenlawn, 11740</v>
      </c>
      <c r="T231" s="96" t="str">
        <f>IFERROR(VLOOKUP(Table1[[#This Row],[RespondentID]],'All Data'!$A:$CO,91,FALSE),"unknown")</f>
        <v>White</v>
      </c>
      <c r="U231" s="96" t="str">
        <f>IFERROR(VLOOKUP(Table1[[#This Row],[RespondentID]],'All Data'!$A:$CO,92,FALSE),"unknown")</f>
        <v>Hispanic or Latino</v>
      </c>
      <c r="V231" s="96" t="str">
        <f>IFERROR(VLOOKUP(Table1[[#This Row],[RespondentID]],'All Data'!$A:$CO,93,FALSE),"unknown")</f>
        <v>English, Spanish</v>
      </c>
      <c r="W231" s="96" t="str">
        <f>IFERROR(VLOOKUP(Table1[[#This Row],[RespondentID]],'All Data'!$A:$CW,94,FALSE),"unknown")</f>
        <v>$50,000 to $74,999</v>
      </c>
      <c r="X231" s="96" t="str">
        <f>IFERROR(VLOOKUP(Table1[[#This Row],[RespondentID]],'All Data'!$A:$CW,95,FALSE),"unknown")</f>
        <v>Some high school</v>
      </c>
      <c r="Y231" s="96" t="str">
        <f>IFERROR(VLOOKUP(Table1[[#This Row],[RespondentID]],'All Data'!$A:$CW,96,FALSE),"unknown")</f>
        <v>Employed for wages</v>
      </c>
      <c r="Z231" s="96" t="str">
        <f>IFERROR(VLOOKUP(Table1[[#This Row],[RespondentID]],'All Data'!$A:$CW,97,FALSE),"unknown")</f>
        <v>Yes</v>
      </c>
      <c r="AA231" s="96" t="str">
        <f>IFERROR(VLOOKUP(Table1[[#This Row],[RespondentID]],'All Data'!$A:$CW,98,FALSE),"unknown")</f>
        <v>Private/Commercial</v>
      </c>
      <c r="AB231" s="174">
        <f>IFERROR(VLOOKUP(Table1[[#This Row],[RespondentID]],'All Data'!$A:$CW,99,FALSE),"unknown")</f>
        <v>0</v>
      </c>
    </row>
    <row r="232" spans="1:28">
      <c r="A232">
        <v>18044783693</v>
      </c>
      <c r="B232" t="s">
        <v>64</v>
      </c>
      <c r="H232" t="s">
        <v>70</v>
      </c>
      <c r="K232" t="s">
        <v>73</v>
      </c>
      <c r="M232" t="s">
        <v>75</v>
      </c>
      <c r="P232" s="96" t="str">
        <f>IFERROR(VLOOKUP(Table1[[#This Row],[RespondentID]],'All Data'!$A:$CO,87,FALSE),"unknown")</f>
        <v>Man</v>
      </c>
      <c r="Q232" s="96" t="str">
        <f>IFERROR(VLOOKUP(Table1[[#This Row],[RespondentID]],'All Data'!$A:$CO,88,FALSE),"unknown")</f>
        <v>65+ years</v>
      </c>
      <c r="R232" s="96" t="str">
        <f>IFERROR(VLOOKUP(Table1[[#This Row],[RespondentID]],'All Data'!$A:$CO,89,FALSE),"unknown")</f>
        <v>Suffolk</v>
      </c>
      <c r="S232" s="96" t="str">
        <f>IFERROR(VLOOKUP(Table1[[#This Row],[RespondentID]],'All Data'!$A:$CO,90,FALSE),"unknown")</f>
        <v>East Northport, 11731</v>
      </c>
      <c r="T232" s="96" t="str">
        <f>IFERROR(VLOOKUP(Table1[[#This Row],[RespondentID]],'All Data'!$A:$CO,91,FALSE),"unknown")</f>
        <v>White</v>
      </c>
      <c r="U232" s="96" t="str">
        <f>IFERROR(VLOOKUP(Table1[[#This Row],[RespondentID]],'All Data'!$A:$CO,92,FALSE),"unknown")</f>
        <v>Hispanic or Latino</v>
      </c>
      <c r="V232" s="96" t="str">
        <f>IFERROR(VLOOKUP(Table1[[#This Row],[RespondentID]],'All Data'!$A:$CO,93,FALSE),"unknown")</f>
        <v>English, Spanish</v>
      </c>
      <c r="W232" s="96" t="str">
        <f>IFERROR(VLOOKUP(Table1[[#This Row],[RespondentID]],'All Data'!$A:$CW,94,FALSE),"unknown")</f>
        <v>$50,000 to $74,999</v>
      </c>
      <c r="X232" s="96" t="str">
        <f>IFERROR(VLOOKUP(Table1[[#This Row],[RespondentID]],'All Data'!$A:$CW,95,FALSE),"unknown")</f>
        <v>Some high school</v>
      </c>
      <c r="Y232" s="96" t="str">
        <f>IFERROR(VLOOKUP(Table1[[#This Row],[RespondentID]],'All Data'!$A:$CW,96,FALSE),"unknown")</f>
        <v>Employed for wages</v>
      </c>
      <c r="Z232" s="96" t="str">
        <f>IFERROR(VLOOKUP(Table1[[#This Row],[RespondentID]],'All Data'!$A:$CW,97,FALSE),"unknown")</f>
        <v>Yes</v>
      </c>
      <c r="AA232" s="96" t="str">
        <f>IFERROR(VLOOKUP(Table1[[#This Row],[RespondentID]],'All Data'!$A:$CW,98,FALSE),"unknown")</f>
        <v>Private/Commercial</v>
      </c>
      <c r="AB232" s="174">
        <f>IFERROR(VLOOKUP(Table1[[#This Row],[RespondentID]],'All Data'!$A:$CW,99,FALSE),"unknown")</f>
        <v>0</v>
      </c>
    </row>
    <row r="233" spans="1:28">
      <c r="A233">
        <v>18044783574</v>
      </c>
      <c r="B233" t="s">
        <v>64</v>
      </c>
      <c r="H233" t="s">
        <v>70</v>
      </c>
      <c r="K233" t="s">
        <v>73</v>
      </c>
      <c r="P233" s="96" t="str">
        <f>IFERROR(VLOOKUP(Table1[[#This Row],[RespondentID]],'All Data'!$A:$CO,87,FALSE),"unknown")</f>
        <v>Woman</v>
      </c>
      <c r="Q233" s="96" t="str">
        <f>IFERROR(VLOOKUP(Table1[[#This Row],[RespondentID]],'All Data'!$A:$CO,88,FALSE),"unknown")</f>
        <v>55-64 years</v>
      </c>
      <c r="R233" s="96" t="str">
        <f>IFERROR(VLOOKUP(Table1[[#This Row],[RespondentID]],'All Data'!$A:$CO,89,FALSE),"unknown")</f>
        <v>Suffolk</v>
      </c>
      <c r="S233" s="96" t="str">
        <f>IFERROR(VLOOKUP(Table1[[#This Row],[RespondentID]],'All Data'!$A:$CO,90,FALSE),"unknown")</f>
        <v>East Northport, 11731</v>
      </c>
      <c r="T233" s="96" t="str">
        <f>IFERROR(VLOOKUP(Table1[[#This Row],[RespondentID]],'All Data'!$A:$CO,91,FALSE),"unknown")</f>
        <v>White</v>
      </c>
      <c r="U233" s="96">
        <f>IFERROR(VLOOKUP(Table1[[#This Row],[RespondentID]],'All Data'!$A:$CO,92,FALSE),"unknown")</f>
        <v>0</v>
      </c>
      <c r="V233" s="96" t="str">
        <f>IFERROR(VLOOKUP(Table1[[#This Row],[RespondentID]],'All Data'!$A:$CO,93,FALSE),"unknown")</f>
        <v>English, Spanish</v>
      </c>
      <c r="W233" s="96" t="str">
        <f>IFERROR(VLOOKUP(Table1[[#This Row],[RespondentID]],'All Data'!$A:$CW,94,FALSE),"unknown")</f>
        <v>$50,000 to $74,999</v>
      </c>
      <c r="X233" s="96" t="str">
        <f>IFERROR(VLOOKUP(Table1[[#This Row],[RespondentID]],'All Data'!$A:$CW,95,FALSE),"unknown")</f>
        <v>Some high school</v>
      </c>
      <c r="Y233" s="96" t="str">
        <f>IFERROR(VLOOKUP(Table1[[#This Row],[RespondentID]],'All Data'!$A:$CW,96,FALSE),"unknown")</f>
        <v>Retired</v>
      </c>
      <c r="Z233" s="96" t="str">
        <f>IFERROR(VLOOKUP(Table1[[#This Row],[RespondentID]],'All Data'!$A:$CW,97,FALSE),"unknown")</f>
        <v>Yes</v>
      </c>
      <c r="AA233" s="96" t="str">
        <f>IFERROR(VLOOKUP(Table1[[#This Row],[RespondentID]],'All Data'!$A:$CW,98,FALSE),"unknown")</f>
        <v>Private/Commercial</v>
      </c>
      <c r="AB233" s="174">
        <f>IFERROR(VLOOKUP(Table1[[#This Row],[RespondentID]],'All Data'!$A:$CW,99,FALSE),"unknown")</f>
        <v>0</v>
      </c>
    </row>
    <row r="234" spans="1:28">
      <c r="A234">
        <v>18044783425</v>
      </c>
      <c r="B234" t="s">
        <v>64</v>
      </c>
      <c r="H234" t="s">
        <v>70</v>
      </c>
      <c r="K234" t="s">
        <v>73</v>
      </c>
      <c r="P234" s="96" t="str">
        <f>IFERROR(VLOOKUP(Table1[[#This Row],[RespondentID]],'All Data'!$A:$CO,87,FALSE),"unknown")</f>
        <v>Man</v>
      </c>
      <c r="Q234" s="96" t="str">
        <f>IFERROR(VLOOKUP(Table1[[#This Row],[RespondentID]],'All Data'!$A:$CO,88,FALSE),"unknown")</f>
        <v>35-44 years</v>
      </c>
      <c r="R234" s="96" t="str">
        <f>IFERROR(VLOOKUP(Table1[[#This Row],[RespondentID]],'All Data'!$A:$CO,89,FALSE),"unknown")</f>
        <v>Suffolk</v>
      </c>
      <c r="S234" s="96" t="str">
        <f>IFERROR(VLOOKUP(Table1[[#This Row],[RespondentID]],'All Data'!$A:$CO,90,FALSE),"unknown")</f>
        <v>Commack, 11725</v>
      </c>
      <c r="T234" s="96" t="str">
        <f>IFERROR(VLOOKUP(Table1[[#This Row],[RespondentID]],'All Data'!$A:$CO,91,FALSE),"unknown")</f>
        <v>White</v>
      </c>
      <c r="U234" s="96" t="str">
        <f>IFERROR(VLOOKUP(Table1[[#This Row],[RespondentID]],'All Data'!$A:$CO,92,FALSE),"unknown")</f>
        <v>Hispanic or Latino</v>
      </c>
      <c r="V234" s="96" t="str">
        <f>IFERROR(VLOOKUP(Table1[[#This Row],[RespondentID]],'All Data'!$A:$CO,93,FALSE),"unknown")</f>
        <v>English, Spanish</v>
      </c>
      <c r="W234" s="96" t="str">
        <f>IFERROR(VLOOKUP(Table1[[#This Row],[RespondentID]],'All Data'!$A:$CW,94,FALSE),"unknown")</f>
        <v>Over $125,000</v>
      </c>
      <c r="X234" s="96" t="str">
        <f>IFERROR(VLOOKUP(Table1[[#This Row],[RespondentID]],'All Data'!$A:$CW,95,FALSE),"unknown")</f>
        <v>Some high school</v>
      </c>
      <c r="Y234" s="96" t="str">
        <f>IFERROR(VLOOKUP(Table1[[#This Row],[RespondentID]],'All Data'!$A:$CW,96,FALSE),"unknown")</f>
        <v>Employed for wages</v>
      </c>
      <c r="Z234" s="96" t="str">
        <f>IFERROR(VLOOKUP(Table1[[#This Row],[RespondentID]],'All Data'!$A:$CW,97,FALSE),"unknown")</f>
        <v>Yes</v>
      </c>
      <c r="AA234" s="96" t="str">
        <f>IFERROR(VLOOKUP(Table1[[#This Row],[RespondentID]],'All Data'!$A:$CW,98,FALSE),"unknown")</f>
        <v>Private/Commercial</v>
      </c>
      <c r="AB234" s="174">
        <f>IFERROR(VLOOKUP(Table1[[#This Row],[RespondentID]],'All Data'!$A:$CW,99,FALSE),"unknown")</f>
        <v>0</v>
      </c>
    </row>
    <row r="235" spans="1:28">
      <c r="A235">
        <v>18044783297</v>
      </c>
      <c r="B235" t="s">
        <v>64</v>
      </c>
      <c r="E235" t="s">
        <v>67</v>
      </c>
      <c r="H235" t="s">
        <v>70</v>
      </c>
      <c r="K235" t="s">
        <v>73</v>
      </c>
      <c r="M235" t="s">
        <v>75</v>
      </c>
      <c r="P235" s="96" t="str">
        <f>IFERROR(VLOOKUP(Table1[[#This Row],[RespondentID]],'All Data'!$A:$CO,87,FALSE),"unknown")</f>
        <v>Woman</v>
      </c>
      <c r="Q235" s="96" t="str">
        <f>IFERROR(VLOOKUP(Table1[[#This Row],[RespondentID]],'All Data'!$A:$CO,88,FALSE),"unknown")</f>
        <v>35-44 years</v>
      </c>
      <c r="R235" s="96" t="str">
        <f>IFERROR(VLOOKUP(Table1[[#This Row],[RespondentID]],'All Data'!$A:$CO,89,FALSE),"unknown")</f>
        <v>Suffolk</v>
      </c>
      <c r="S235" s="96" t="str">
        <f>IFERROR(VLOOKUP(Table1[[#This Row],[RespondentID]],'All Data'!$A:$CO,90,FALSE),"unknown")</f>
        <v>Commack, 11725</v>
      </c>
      <c r="T235" s="96" t="str">
        <f>IFERROR(VLOOKUP(Table1[[#This Row],[RespondentID]],'All Data'!$A:$CO,91,FALSE),"unknown")</f>
        <v>White</v>
      </c>
      <c r="U235" s="96" t="str">
        <f>IFERROR(VLOOKUP(Table1[[#This Row],[RespondentID]],'All Data'!$A:$CO,92,FALSE),"unknown")</f>
        <v>Hispanic or Latino</v>
      </c>
      <c r="V235" s="96" t="str">
        <f>IFERROR(VLOOKUP(Table1[[#This Row],[RespondentID]],'All Data'!$A:$CO,93,FALSE),"unknown")</f>
        <v>English, Spanish</v>
      </c>
      <c r="W235" s="96" t="str">
        <f>IFERROR(VLOOKUP(Table1[[#This Row],[RespondentID]],'All Data'!$A:$CW,94,FALSE),"unknown")</f>
        <v>$50,000 to $74,999</v>
      </c>
      <c r="X235" s="96" t="str">
        <f>IFERROR(VLOOKUP(Table1[[#This Row],[RespondentID]],'All Data'!$A:$CW,95,FALSE),"unknown")</f>
        <v>High school graduate</v>
      </c>
      <c r="Y235" s="96" t="str">
        <f>IFERROR(VLOOKUP(Table1[[#This Row],[RespondentID]],'All Data'!$A:$CW,96,FALSE),"unknown")</f>
        <v>Employed for wages</v>
      </c>
      <c r="Z235" s="96" t="str">
        <f>IFERROR(VLOOKUP(Table1[[#This Row],[RespondentID]],'All Data'!$A:$CW,97,FALSE),"unknown")</f>
        <v>Yes</v>
      </c>
      <c r="AA235" s="96" t="str">
        <f>IFERROR(VLOOKUP(Table1[[#This Row],[RespondentID]],'All Data'!$A:$CW,98,FALSE),"unknown")</f>
        <v>Medicaid</v>
      </c>
      <c r="AB235" s="174">
        <f>IFERROR(VLOOKUP(Table1[[#This Row],[RespondentID]],'All Data'!$A:$CW,99,FALSE),"unknown")</f>
        <v>0</v>
      </c>
    </row>
    <row r="236" spans="1:28">
      <c r="A236">
        <v>18044783080</v>
      </c>
      <c r="B236" t="s">
        <v>64</v>
      </c>
      <c r="E236" t="s">
        <v>67</v>
      </c>
      <c r="K236" t="s">
        <v>73</v>
      </c>
      <c r="P236" s="96" t="str">
        <f>IFERROR(VLOOKUP(Table1[[#This Row],[RespondentID]],'All Data'!$A:$CO,87,FALSE),"unknown")</f>
        <v>Woman</v>
      </c>
      <c r="Q236" s="96" t="str">
        <f>IFERROR(VLOOKUP(Table1[[#This Row],[RespondentID]],'All Data'!$A:$CO,88,FALSE),"unknown")</f>
        <v>35-44 years</v>
      </c>
      <c r="R236" s="96" t="str">
        <f>IFERROR(VLOOKUP(Table1[[#This Row],[RespondentID]],'All Data'!$A:$CO,89,FALSE),"unknown")</f>
        <v>Nassau</v>
      </c>
      <c r="S236" s="96" t="str">
        <f>IFERROR(VLOOKUP(Table1[[#This Row],[RespondentID]],'All Data'!$A:$CO,90,FALSE),"unknown")</f>
        <v>Westbury, 11590</v>
      </c>
      <c r="T236" s="96" t="str">
        <f>IFERROR(VLOOKUP(Table1[[#This Row],[RespondentID]],'All Data'!$A:$CO,91,FALSE),"unknown")</f>
        <v>White</v>
      </c>
      <c r="U236" s="96" t="str">
        <f>IFERROR(VLOOKUP(Table1[[#This Row],[RespondentID]],'All Data'!$A:$CO,92,FALSE),"unknown")</f>
        <v>Not Hispanic or Latino</v>
      </c>
      <c r="V236" s="96" t="str">
        <f>IFERROR(VLOOKUP(Table1[[#This Row],[RespondentID]],'All Data'!$A:$CO,93,FALSE),"unknown")</f>
        <v>English</v>
      </c>
      <c r="W236" s="96">
        <f>IFERROR(VLOOKUP(Table1[[#This Row],[RespondentID]],'All Data'!$A:$CW,94,FALSE),"unknown")</f>
        <v>0</v>
      </c>
      <c r="X236" s="96" t="str">
        <f>IFERROR(VLOOKUP(Table1[[#This Row],[RespondentID]],'All Data'!$A:$CW,95,FALSE),"unknown")</f>
        <v>Technical school</v>
      </c>
      <c r="Y236" s="96" t="str">
        <f>IFERROR(VLOOKUP(Table1[[#This Row],[RespondentID]],'All Data'!$A:$CW,96,FALSE),"unknown")</f>
        <v>Employed for wages</v>
      </c>
      <c r="Z236" s="96" t="str">
        <f>IFERROR(VLOOKUP(Table1[[#This Row],[RespondentID]],'All Data'!$A:$CW,97,FALSE),"unknown")</f>
        <v>Yes</v>
      </c>
      <c r="AA236" s="96" t="str">
        <f>IFERROR(VLOOKUP(Table1[[#This Row],[RespondentID]],'All Data'!$A:$CW,98,FALSE),"unknown")</f>
        <v>Private/Commercial</v>
      </c>
      <c r="AB236" s="174">
        <f>IFERROR(VLOOKUP(Table1[[#This Row],[RespondentID]],'All Data'!$A:$CW,99,FALSE),"unknown")</f>
        <v>0</v>
      </c>
    </row>
    <row r="237" spans="1:28">
      <c r="A237">
        <v>18044782981</v>
      </c>
      <c r="M237" t="s">
        <v>75</v>
      </c>
      <c r="P237" s="96" t="str">
        <f>IFERROR(VLOOKUP(Table1[[#This Row],[RespondentID]],'All Data'!$A:$CO,87,FALSE),"unknown")</f>
        <v>Man</v>
      </c>
      <c r="Q237" s="96" t="str">
        <f>IFERROR(VLOOKUP(Table1[[#This Row],[RespondentID]],'All Data'!$A:$CO,88,FALSE),"unknown")</f>
        <v>45-54 years</v>
      </c>
      <c r="R237" s="96" t="str">
        <f>IFERROR(VLOOKUP(Table1[[#This Row],[RespondentID]],'All Data'!$A:$CO,89,FALSE),"unknown")</f>
        <v>Suffolk</v>
      </c>
      <c r="S237" s="96" t="str">
        <f>IFERROR(VLOOKUP(Table1[[#This Row],[RespondentID]],'All Data'!$A:$CO,90,FALSE),"unknown")</f>
        <v>Saint James, 11780</v>
      </c>
      <c r="T237" s="96" t="str">
        <f>IFERROR(VLOOKUP(Table1[[#This Row],[RespondentID]],'All Data'!$A:$CO,91,FALSE),"unknown")</f>
        <v>White</v>
      </c>
      <c r="U237" s="96" t="str">
        <f>IFERROR(VLOOKUP(Table1[[#This Row],[RespondentID]],'All Data'!$A:$CO,92,FALSE),"unknown")</f>
        <v>Unknown</v>
      </c>
      <c r="V237" s="96" t="str">
        <f>IFERROR(VLOOKUP(Table1[[#This Row],[RespondentID]],'All Data'!$A:$CO,93,FALSE),"unknown")</f>
        <v>English</v>
      </c>
      <c r="W237" s="96">
        <f>IFERROR(VLOOKUP(Table1[[#This Row],[RespondentID]],'All Data'!$A:$CW,94,FALSE),"unknown")</f>
        <v>0</v>
      </c>
      <c r="X237" s="96" t="str">
        <f>IFERROR(VLOOKUP(Table1[[#This Row],[RespondentID]],'All Data'!$A:$CW,95,FALSE),"unknown")</f>
        <v>College graduate</v>
      </c>
      <c r="Y237" s="96" t="str">
        <f>IFERROR(VLOOKUP(Table1[[#This Row],[RespondentID]],'All Data'!$A:$CW,96,FALSE),"unknown")</f>
        <v>Employed for wages</v>
      </c>
      <c r="Z237" s="96" t="str">
        <f>IFERROR(VLOOKUP(Table1[[#This Row],[RespondentID]],'All Data'!$A:$CW,97,FALSE),"unknown")</f>
        <v>No, but I did in the past</v>
      </c>
      <c r="AA237" s="96" t="str">
        <f>IFERROR(VLOOKUP(Table1[[#This Row],[RespondentID]],'All Data'!$A:$CW,98,FALSE),"unknown")</f>
        <v>No Insurance</v>
      </c>
      <c r="AB237" s="174">
        <f>IFERROR(VLOOKUP(Table1[[#This Row],[RespondentID]],'All Data'!$A:$CW,99,FALSE),"unknown")</f>
        <v>0</v>
      </c>
    </row>
    <row r="238" spans="1:28">
      <c r="A238">
        <v>18044782921</v>
      </c>
      <c r="B238" t="s">
        <v>64</v>
      </c>
      <c r="D238" t="s">
        <v>66</v>
      </c>
      <c r="E238" t="s">
        <v>67</v>
      </c>
      <c r="M238" t="s">
        <v>75</v>
      </c>
      <c r="P238" s="96">
        <f>IFERROR(VLOOKUP(Table1[[#This Row],[RespondentID]],'All Data'!$A:$CO,87,FALSE),"unknown")</f>
        <v>0</v>
      </c>
      <c r="Q238" s="96">
        <f>IFERROR(VLOOKUP(Table1[[#This Row],[RespondentID]],'All Data'!$A:$CO,88,FALSE),"unknown")</f>
        <v>0</v>
      </c>
      <c r="R238" s="96">
        <f>IFERROR(VLOOKUP(Table1[[#This Row],[RespondentID]],'All Data'!$A:$CO,89,FALSE),"unknown")</f>
        <v>0</v>
      </c>
      <c r="S238" s="96">
        <f>IFERROR(VLOOKUP(Table1[[#This Row],[RespondentID]],'All Data'!$A:$CO,90,FALSE),"unknown")</f>
        <v>0</v>
      </c>
      <c r="T238" s="96">
        <f>IFERROR(VLOOKUP(Table1[[#This Row],[RespondentID]],'All Data'!$A:$CO,91,FALSE),"unknown")</f>
        <v>0</v>
      </c>
      <c r="U238" s="96">
        <f>IFERROR(VLOOKUP(Table1[[#This Row],[RespondentID]],'All Data'!$A:$CO,92,FALSE),"unknown")</f>
        <v>0</v>
      </c>
      <c r="V238" s="96">
        <f>IFERROR(VLOOKUP(Table1[[#This Row],[RespondentID]],'All Data'!$A:$CO,93,FALSE),"unknown")</f>
        <v>0</v>
      </c>
      <c r="W238" s="96">
        <f>IFERROR(VLOOKUP(Table1[[#This Row],[RespondentID]],'All Data'!$A:$CW,94,FALSE),"unknown")</f>
        <v>0</v>
      </c>
      <c r="X238" s="96">
        <f>IFERROR(VLOOKUP(Table1[[#This Row],[RespondentID]],'All Data'!$A:$CW,95,FALSE),"unknown")</f>
        <v>0</v>
      </c>
      <c r="Y238" s="96">
        <f>IFERROR(VLOOKUP(Table1[[#This Row],[RespondentID]],'All Data'!$A:$CW,96,FALSE),"unknown")</f>
        <v>0</v>
      </c>
      <c r="Z238" s="96">
        <f>IFERROR(VLOOKUP(Table1[[#This Row],[RespondentID]],'All Data'!$A:$CW,97,FALSE),"unknown")</f>
        <v>0</v>
      </c>
      <c r="AA238" s="96">
        <f>IFERROR(VLOOKUP(Table1[[#This Row],[RespondentID]],'All Data'!$A:$CW,98,FALSE),"unknown")</f>
        <v>0</v>
      </c>
      <c r="AB238" s="174">
        <f>IFERROR(VLOOKUP(Table1[[#This Row],[RespondentID]],'All Data'!$A:$CW,99,FALSE),"unknown")</f>
        <v>0</v>
      </c>
    </row>
    <row r="239" spans="1:28">
      <c r="A239">
        <v>18044782827</v>
      </c>
      <c r="B239" t="s">
        <v>64</v>
      </c>
      <c r="H239" t="s">
        <v>70</v>
      </c>
      <c r="J239" t="s">
        <v>72</v>
      </c>
      <c r="M239" t="s">
        <v>75</v>
      </c>
      <c r="P239" s="96" t="str">
        <f>IFERROR(VLOOKUP(Table1[[#This Row],[RespondentID]],'All Data'!$A:$CO,87,FALSE),"unknown")</f>
        <v>Woman</v>
      </c>
      <c r="Q239" s="96" t="str">
        <f>IFERROR(VLOOKUP(Table1[[#This Row],[RespondentID]],'All Data'!$A:$CO,88,FALSE),"unknown")</f>
        <v>45-54 years</v>
      </c>
      <c r="R239" s="96" t="str">
        <f>IFERROR(VLOOKUP(Table1[[#This Row],[RespondentID]],'All Data'!$A:$CO,89,FALSE),"unknown")</f>
        <v>Suffolk</v>
      </c>
      <c r="S239" s="96" t="str">
        <f>IFERROR(VLOOKUP(Table1[[#This Row],[RespondentID]],'All Data'!$A:$CO,90,FALSE),"unknown")</f>
        <v>Coram, 11727</v>
      </c>
      <c r="T239" s="96">
        <f>IFERROR(VLOOKUP(Table1[[#This Row],[RespondentID]],'All Data'!$A:$CO,91,FALSE),"unknown")</f>
        <v>0</v>
      </c>
      <c r="U239" s="96" t="str">
        <f>IFERROR(VLOOKUP(Table1[[#This Row],[RespondentID]],'All Data'!$A:$CO,92,FALSE),"unknown")</f>
        <v>Hispanic or Latino</v>
      </c>
      <c r="V239" s="96" t="str">
        <f>IFERROR(VLOOKUP(Table1[[#This Row],[RespondentID]],'All Data'!$A:$CO,93,FALSE),"unknown")</f>
        <v>English</v>
      </c>
      <c r="W239" s="96" t="str">
        <f>IFERROR(VLOOKUP(Table1[[#This Row],[RespondentID]],'All Data'!$A:$CW,94,FALSE),"unknown")</f>
        <v>$75,000 to $125,000</v>
      </c>
      <c r="X239" s="96" t="str">
        <f>IFERROR(VLOOKUP(Table1[[#This Row],[RespondentID]],'All Data'!$A:$CW,95,FALSE),"unknown")</f>
        <v>Graduate school</v>
      </c>
      <c r="Y239" s="96" t="str">
        <f>IFERROR(VLOOKUP(Table1[[#This Row],[RespondentID]],'All Data'!$A:$CW,96,FALSE),"unknown")</f>
        <v>Employed for wages</v>
      </c>
      <c r="Z239" s="96" t="str">
        <f>IFERROR(VLOOKUP(Table1[[#This Row],[RespondentID]],'All Data'!$A:$CW,97,FALSE),"unknown")</f>
        <v>Yes</v>
      </c>
      <c r="AA239" s="96" t="str">
        <f>IFERROR(VLOOKUP(Table1[[#This Row],[RespondentID]],'All Data'!$A:$CW,98,FALSE),"unknown")</f>
        <v>Medicare</v>
      </c>
      <c r="AB239" s="174">
        <f>IFERROR(VLOOKUP(Table1[[#This Row],[RespondentID]],'All Data'!$A:$CW,99,FALSE),"unknown")</f>
        <v>0</v>
      </c>
    </row>
    <row r="240" spans="1:28">
      <c r="A240">
        <v>18044782739</v>
      </c>
      <c r="E240" t="s">
        <v>67</v>
      </c>
      <c r="M240" t="s">
        <v>75</v>
      </c>
      <c r="N240" t="s">
        <v>76</v>
      </c>
      <c r="P240" s="96" t="str">
        <f>IFERROR(VLOOKUP(Table1[[#This Row],[RespondentID]],'All Data'!$A:$CO,87,FALSE),"unknown")</f>
        <v>Woman</v>
      </c>
      <c r="Q240" s="96" t="str">
        <f>IFERROR(VLOOKUP(Table1[[#This Row],[RespondentID]],'All Data'!$A:$CO,88,FALSE),"unknown")</f>
        <v>45-54 years</v>
      </c>
      <c r="R240" s="96" t="str">
        <f>IFERROR(VLOOKUP(Table1[[#This Row],[RespondentID]],'All Data'!$A:$CO,89,FALSE),"unknown")</f>
        <v>Suffolk</v>
      </c>
      <c r="S240" s="96" t="str">
        <f>IFERROR(VLOOKUP(Table1[[#This Row],[RespondentID]],'All Data'!$A:$CO,90,FALSE),"unknown")</f>
        <v>Brentwood, 11717</v>
      </c>
      <c r="T240" s="96" t="str">
        <f>IFERROR(VLOOKUP(Table1[[#This Row],[RespondentID]],'All Data'!$A:$CO,91,FALSE),"unknown")</f>
        <v>Two or more races</v>
      </c>
      <c r="U240" s="96" t="str">
        <f>IFERROR(VLOOKUP(Table1[[#This Row],[RespondentID]],'All Data'!$A:$CO,92,FALSE),"unknown")</f>
        <v>Hispanic or Latino</v>
      </c>
      <c r="V240" s="96" t="str">
        <f>IFERROR(VLOOKUP(Table1[[#This Row],[RespondentID]],'All Data'!$A:$CO,93,FALSE),"unknown")</f>
        <v>English</v>
      </c>
      <c r="W240" s="96" t="str">
        <f>IFERROR(VLOOKUP(Table1[[#This Row],[RespondentID]],'All Data'!$A:$CW,94,FALSE),"unknown")</f>
        <v>$50,000 to $74,999</v>
      </c>
      <c r="X240" s="96" t="str">
        <f>IFERROR(VLOOKUP(Table1[[#This Row],[RespondentID]],'All Data'!$A:$CW,95,FALSE),"unknown")</f>
        <v>College graduate</v>
      </c>
      <c r="Y240" s="96" t="str">
        <f>IFERROR(VLOOKUP(Table1[[#This Row],[RespondentID]],'All Data'!$A:$CW,96,FALSE),"unknown")</f>
        <v>Employed for wages</v>
      </c>
      <c r="Z240" s="96" t="str">
        <f>IFERROR(VLOOKUP(Table1[[#This Row],[RespondentID]],'All Data'!$A:$CW,97,FALSE),"unknown")</f>
        <v>No</v>
      </c>
      <c r="AA240" s="96" t="str">
        <f>IFERROR(VLOOKUP(Table1[[#This Row],[RespondentID]],'All Data'!$A:$CW,98,FALSE),"unknown")</f>
        <v>No Insurance</v>
      </c>
      <c r="AB240" s="174">
        <f>IFERROR(VLOOKUP(Table1[[#This Row],[RespondentID]],'All Data'!$A:$CW,99,FALSE),"unknown")</f>
        <v>0</v>
      </c>
    </row>
    <row r="241" spans="1:28">
      <c r="A241">
        <v>18044782617</v>
      </c>
      <c r="D241" t="s">
        <v>66</v>
      </c>
      <c r="E241" t="s">
        <v>67</v>
      </c>
      <c r="M241" t="s">
        <v>75</v>
      </c>
      <c r="P241" s="96" t="str">
        <f>IFERROR(VLOOKUP(Table1[[#This Row],[RespondentID]],'All Data'!$A:$CO,87,FALSE),"unknown")</f>
        <v>Man</v>
      </c>
      <c r="Q241" s="96" t="str">
        <f>IFERROR(VLOOKUP(Table1[[#This Row],[RespondentID]],'All Data'!$A:$CO,88,FALSE),"unknown")</f>
        <v>45-54 years</v>
      </c>
      <c r="R241" s="96" t="str">
        <f>IFERROR(VLOOKUP(Table1[[#This Row],[RespondentID]],'All Data'!$A:$CO,89,FALSE),"unknown")</f>
        <v>Suffolk</v>
      </c>
      <c r="S241" s="96" t="str">
        <f>IFERROR(VLOOKUP(Table1[[#This Row],[RespondentID]],'All Data'!$A:$CO,90,FALSE),"unknown")</f>
        <v>Brentwood, 11717</v>
      </c>
      <c r="T241" s="96">
        <f>IFERROR(VLOOKUP(Table1[[#This Row],[RespondentID]],'All Data'!$A:$CO,91,FALSE),"unknown")</f>
        <v>0</v>
      </c>
      <c r="U241" s="96" t="str">
        <f>IFERROR(VLOOKUP(Table1[[#This Row],[RespondentID]],'All Data'!$A:$CO,92,FALSE),"unknown")</f>
        <v>Hispanic or Latino</v>
      </c>
      <c r="V241" s="96" t="str">
        <f>IFERROR(VLOOKUP(Table1[[#This Row],[RespondentID]],'All Data'!$A:$CO,93,FALSE),"unknown")</f>
        <v>English, Spanish</v>
      </c>
      <c r="W241" s="96" t="str">
        <f>IFERROR(VLOOKUP(Table1[[#This Row],[RespondentID]],'All Data'!$A:$CW,94,FALSE),"unknown")</f>
        <v>$75,000 to $125,000</v>
      </c>
      <c r="X241" s="96" t="str">
        <f>IFERROR(VLOOKUP(Table1[[#This Row],[RespondentID]],'All Data'!$A:$CW,95,FALSE),"unknown")</f>
        <v>Some college</v>
      </c>
      <c r="Y241" s="96" t="str">
        <f>IFERROR(VLOOKUP(Table1[[#This Row],[RespondentID]],'All Data'!$A:$CW,96,FALSE),"unknown")</f>
        <v>Employed for wages</v>
      </c>
      <c r="Z241" s="96" t="str">
        <f>IFERROR(VLOOKUP(Table1[[#This Row],[RespondentID]],'All Data'!$A:$CW,97,FALSE),"unknown")</f>
        <v>No, but I did in the past</v>
      </c>
      <c r="AA241" s="96">
        <f>IFERROR(VLOOKUP(Table1[[#This Row],[RespondentID]],'All Data'!$A:$CW,98,FALSE),"unknown")</f>
        <v>0</v>
      </c>
      <c r="AB241" s="174">
        <f>IFERROR(VLOOKUP(Table1[[#This Row],[RespondentID]],'All Data'!$A:$CW,99,FALSE),"unknown")</f>
        <v>0</v>
      </c>
    </row>
    <row r="242" spans="1:28">
      <c r="A242">
        <v>18044782517</v>
      </c>
      <c r="B242" t="s">
        <v>64</v>
      </c>
      <c r="E242" t="s">
        <v>67</v>
      </c>
      <c r="H242" t="s">
        <v>70</v>
      </c>
      <c r="P242" s="96" t="str">
        <f>IFERROR(VLOOKUP(Table1[[#This Row],[RespondentID]],'All Data'!$A:$CO,87,FALSE),"unknown")</f>
        <v>Woman</v>
      </c>
      <c r="Q242" s="96" t="str">
        <f>IFERROR(VLOOKUP(Table1[[#This Row],[RespondentID]],'All Data'!$A:$CO,88,FALSE),"unknown")</f>
        <v>45-54 years</v>
      </c>
      <c r="R242" s="96" t="str">
        <f>IFERROR(VLOOKUP(Table1[[#This Row],[RespondentID]],'All Data'!$A:$CO,89,FALSE),"unknown")</f>
        <v>Suffolk</v>
      </c>
      <c r="S242" s="96" t="str">
        <f>IFERROR(VLOOKUP(Table1[[#This Row],[RespondentID]],'All Data'!$A:$CO,90,FALSE),"unknown")</f>
        <v>Port Jefferson, 11777</v>
      </c>
      <c r="T242" s="96" t="str">
        <f>IFERROR(VLOOKUP(Table1[[#This Row],[RespondentID]],'All Data'!$A:$CO,91,FALSE),"unknown")</f>
        <v>White</v>
      </c>
      <c r="U242" s="96" t="str">
        <f>IFERROR(VLOOKUP(Table1[[#This Row],[RespondentID]],'All Data'!$A:$CO,92,FALSE),"unknown")</f>
        <v>Not Hispanic or Latino</v>
      </c>
      <c r="V242" s="96" t="str">
        <f>IFERROR(VLOOKUP(Table1[[#This Row],[RespondentID]],'All Data'!$A:$CO,93,FALSE),"unknown")</f>
        <v>English</v>
      </c>
      <c r="W242" s="96" t="str">
        <f>IFERROR(VLOOKUP(Table1[[#This Row],[RespondentID]],'All Data'!$A:$CW,94,FALSE),"unknown")</f>
        <v>$75,000 to $125,000</v>
      </c>
      <c r="X242" s="96" t="str">
        <f>IFERROR(VLOOKUP(Table1[[#This Row],[RespondentID]],'All Data'!$A:$CW,95,FALSE),"unknown")</f>
        <v>Other (please specify)</v>
      </c>
      <c r="Y242" s="96" t="str">
        <f>IFERROR(VLOOKUP(Table1[[#This Row],[RespondentID]],'All Data'!$A:$CW,96,FALSE),"unknown")</f>
        <v>Employed for wages</v>
      </c>
      <c r="Z242" s="96" t="str">
        <f>IFERROR(VLOOKUP(Table1[[#This Row],[RespondentID]],'All Data'!$A:$CW,97,FALSE),"unknown")</f>
        <v>Yes</v>
      </c>
      <c r="AA242" s="96" t="str">
        <f>IFERROR(VLOOKUP(Table1[[#This Row],[RespondentID]],'All Data'!$A:$CW,98,FALSE),"unknown")</f>
        <v>Private/Commercial</v>
      </c>
      <c r="AB242" s="174">
        <f>IFERROR(VLOOKUP(Table1[[#This Row],[RespondentID]],'All Data'!$A:$CW,99,FALSE),"unknown")</f>
        <v>0</v>
      </c>
    </row>
    <row r="243" spans="1:28">
      <c r="A243">
        <v>18044782358</v>
      </c>
      <c r="B243" t="s">
        <v>64</v>
      </c>
      <c r="H243" t="s">
        <v>70</v>
      </c>
      <c r="J243" t="s">
        <v>72</v>
      </c>
      <c r="P243" s="96" t="str">
        <f>IFERROR(VLOOKUP(Table1[[#This Row],[RespondentID]],'All Data'!$A:$CO,87,FALSE),"unknown")</f>
        <v>Woman</v>
      </c>
      <c r="Q243" s="96" t="str">
        <f>IFERROR(VLOOKUP(Table1[[#This Row],[RespondentID]],'All Data'!$A:$CO,88,FALSE),"unknown")</f>
        <v>45-54 years</v>
      </c>
      <c r="R243" s="96" t="str">
        <f>IFERROR(VLOOKUP(Table1[[#This Row],[RespondentID]],'All Data'!$A:$CO,89,FALSE),"unknown")</f>
        <v>Suffolk</v>
      </c>
      <c r="S243" s="96" t="str">
        <f>IFERROR(VLOOKUP(Table1[[#This Row],[RespondentID]],'All Data'!$A:$CO,90,FALSE),"unknown")</f>
        <v>Port Jefferson, 11777</v>
      </c>
      <c r="T243" s="96" t="str">
        <f>IFERROR(VLOOKUP(Table1[[#This Row],[RespondentID]],'All Data'!$A:$CO,91,FALSE),"unknown")</f>
        <v>White</v>
      </c>
      <c r="U243" s="96" t="str">
        <f>IFERROR(VLOOKUP(Table1[[#This Row],[RespondentID]],'All Data'!$A:$CO,92,FALSE),"unknown")</f>
        <v>Not Hispanic or Latino</v>
      </c>
      <c r="V243" s="96" t="str">
        <f>IFERROR(VLOOKUP(Table1[[#This Row],[RespondentID]],'All Data'!$A:$CO,93,FALSE),"unknown")</f>
        <v>English</v>
      </c>
      <c r="W243" s="96" t="str">
        <f>IFERROR(VLOOKUP(Table1[[#This Row],[RespondentID]],'All Data'!$A:$CW,94,FALSE),"unknown")</f>
        <v>Over $125,000</v>
      </c>
      <c r="X243" s="96" t="str">
        <f>IFERROR(VLOOKUP(Table1[[#This Row],[RespondentID]],'All Data'!$A:$CW,95,FALSE),"unknown")</f>
        <v>Doctorate</v>
      </c>
      <c r="Y243" s="96" t="str">
        <f>IFERROR(VLOOKUP(Table1[[#This Row],[RespondentID]],'All Data'!$A:$CW,96,FALSE),"unknown")</f>
        <v>Self-employed</v>
      </c>
      <c r="Z243" s="96" t="str">
        <f>IFERROR(VLOOKUP(Table1[[#This Row],[RespondentID]],'All Data'!$A:$CW,97,FALSE),"unknown")</f>
        <v>Yes</v>
      </c>
      <c r="AA243" s="96" t="str">
        <f>IFERROR(VLOOKUP(Table1[[#This Row],[RespondentID]],'All Data'!$A:$CW,98,FALSE),"unknown")</f>
        <v>Private/Commercial</v>
      </c>
      <c r="AB243" s="174">
        <f>IFERROR(VLOOKUP(Table1[[#This Row],[RespondentID]],'All Data'!$A:$CW,99,FALSE),"unknown")</f>
        <v>0</v>
      </c>
    </row>
    <row r="244" spans="1:28">
      <c r="A244">
        <v>18044782196</v>
      </c>
      <c r="B244" t="s">
        <v>64</v>
      </c>
      <c r="H244" t="s">
        <v>70</v>
      </c>
      <c r="P244" s="96" t="str">
        <f>IFERROR(VLOOKUP(Table1[[#This Row],[RespondentID]],'All Data'!$A:$CO,87,FALSE),"unknown")</f>
        <v>Man</v>
      </c>
      <c r="Q244" s="96" t="str">
        <f>IFERROR(VLOOKUP(Table1[[#This Row],[RespondentID]],'All Data'!$A:$CO,88,FALSE),"unknown")</f>
        <v>45-54 years</v>
      </c>
      <c r="R244" s="96" t="str">
        <f>IFERROR(VLOOKUP(Table1[[#This Row],[RespondentID]],'All Data'!$A:$CO,89,FALSE),"unknown")</f>
        <v>Suffolk</v>
      </c>
      <c r="S244" s="96" t="str">
        <f>IFERROR(VLOOKUP(Table1[[#This Row],[RespondentID]],'All Data'!$A:$CO,90,FALSE),"unknown")</f>
        <v>Setauket, 11733</v>
      </c>
      <c r="T244" s="96" t="str">
        <f>IFERROR(VLOOKUP(Table1[[#This Row],[RespondentID]],'All Data'!$A:$CO,91,FALSE),"unknown")</f>
        <v>Black or African American</v>
      </c>
      <c r="U244" s="96">
        <f>IFERROR(VLOOKUP(Table1[[#This Row],[RespondentID]],'All Data'!$A:$CO,92,FALSE),"unknown")</f>
        <v>0</v>
      </c>
      <c r="V244" s="96" t="str">
        <f>IFERROR(VLOOKUP(Table1[[#This Row],[RespondentID]],'All Data'!$A:$CO,93,FALSE),"unknown")</f>
        <v>English</v>
      </c>
      <c r="W244" s="96" t="str">
        <f>IFERROR(VLOOKUP(Table1[[#This Row],[RespondentID]],'All Data'!$A:$CW,94,FALSE),"unknown")</f>
        <v>$75,000 to $125,000</v>
      </c>
      <c r="X244" s="96" t="str">
        <f>IFERROR(VLOOKUP(Table1[[#This Row],[RespondentID]],'All Data'!$A:$CW,95,FALSE),"unknown")</f>
        <v>Other (please specify)</v>
      </c>
      <c r="Y244" s="96" t="str">
        <f>IFERROR(VLOOKUP(Table1[[#This Row],[RespondentID]],'All Data'!$A:$CW,96,FALSE),"unknown")</f>
        <v>Employed for wages</v>
      </c>
      <c r="Z244" s="96" t="str">
        <f>IFERROR(VLOOKUP(Table1[[#This Row],[RespondentID]],'All Data'!$A:$CW,97,FALSE),"unknown")</f>
        <v>Yes</v>
      </c>
      <c r="AA244" s="96" t="str">
        <f>IFERROR(VLOOKUP(Table1[[#This Row],[RespondentID]],'All Data'!$A:$CW,98,FALSE),"unknown")</f>
        <v>Private/Commercial</v>
      </c>
      <c r="AB244" s="174">
        <f>IFERROR(VLOOKUP(Table1[[#This Row],[RespondentID]],'All Data'!$A:$CW,99,FALSE),"unknown")</f>
        <v>0</v>
      </c>
    </row>
    <row r="245" spans="1:28">
      <c r="A245">
        <v>18044782084</v>
      </c>
      <c r="B245" t="s">
        <v>64</v>
      </c>
      <c r="E245" t="s">
        <v>67</v>
      </c>
      <c r="H245" t="s">
        <v>70</v>
      </c>
      <c r="P245" s="96" t="str">
        <f>IFERROR(VLOOKUP(Table1[[#This Row],[RespondentID]],'All Data'!$A:$CO,87,FALSE),"unknown")</f>
        <v>Man</v>
      </c>
      <c r="Q245" s="96" t="str">
        <f>IFERROR(VLOOKUP(Table1[[#This Row],[RespondentID]],'All Data'!$A:$CO,88,FALSE),"unknown")</f>
        <v>35-44 years</v>
      </c>
      <c r="R245" s="96" t="str">
        <f>IFERROR(VLOOKUP(Table1[[#This Row],[RespondentID]],'All Data'!$A:$CO,89,FALSE),"unknown")</f>
        <v>Suffolk</v>
      </c>
      <c r="S245" s="96" t="str">
        <f>IFERROR(VLOOKUP(Table1[[#This Row],[RespondentID]],'All Data'!$A:$CO,90,FALSE),"unknown")</f>
        <v>Coram, 11727</v>
      </c>
      <c r="T245" s="96" t="str">
        <f>IFERROR(VLOOKUP(Table1[[#This Row],[RespondentID]],'All Data'!$A:$CO,91,FALSE),"unknown")</f>
        <v>Other (please specify)</v>
      </c>
      <c r="U245" s="96" t="str">
        <f>IFERROR(VLOOKUP(Table1[[#This Row],[RespondentID]],'All Data'!$A:$CO,92,FALSE),"unknown")</f>
        <v>Hispanic or Latino</v>
      </c>
      <c r="V245" s="96" t="str">
        <f>IFERROR(VLOOKUP(Table1[[#This Row],[RespondentID]],'All Data'!$A:$CO,93,FALSE),"unknown")</f>
        <v>English</v>
      </c>
      <c r="W245" s="96" t="str">
        <f>IFERROR(VLOOKUP(Table1[[#This Row],[RespondentID]],'All Data'!$A:$CW,94,FALSE),"unknown")</f>
        <v>Over $125,000</v>
      </c>
      <c r="X245" s="96" t="str">
        <f>IFERROR(VLOOKUP(Table1[[#This Row],[RespondentID]],'All Data'!$A:$CW,95,FALSE),"unknown")</f>
        <v>Graduate school</v>
      </c>
      <c r="Y245" s="96" t="str">
        <f>IFERROR(VLOOKUP(Table1[[#This Row],[RespondentID]],'All Data'!$A:$CW,96,FALSE),"unknown")</f>
        <v>Employed for wages</v>
      </c>
      <c r="Z245" s="96" t="str">
        <f>IFERROR(VLOOKUP(Table1[[#This Row],[RespondentID]],'All Data'!$A:$CW,97,FALSE),"unknown")</f>
        <v>Yes</v>
      </c>
      <c r="AA245" s="96" t="str">
        <f>IFERROR(VLOOKUP(Table1[[#This Row],[RespondentID]],'All Data'!$A:$CW,98,FALSE),"unknown")</f>
        <v>Private/Commercial</v>
      </c>
      <c r="AB245" s="174">
        <f>IFERROR(VLOOKUP(Table1[[#This Row],[RespondentID]],'All Data'!$A:$CW,99,FALSE),"unknown")</f>
        <v>0</v>
      </c>
    </row>
    <row r="246" spans="1:28">
      <c r="A246">
        <v>18044781968</v>
      </c>
      <c r="B246" t="s">
        <v>64</v>
      </c>
      <c r="E246" t="s">
        <v>67</v>
      </c>
      <c r="H246" t="s">
        <v>70</v>
      </c>
      <c r="P246" s="96" t="str">
        <f>IFERROR(VLOOKUP(Table1[[#This Row],[RespondentID]],'All Data'!$A:$CO,87,FALSE),"unknown")</f>
        <v>Woman</v>
      </c>
      <c r="Q246" s="96" t="str">
        <f>IFERROR(VLOOKUP(Table1[[#This Row],[RespondentID]],'All Data'!$A:$CO,88,FALSE),"unknown")</f>
        <v>35-44 years</v>
      </c>
      <c r="R246" s="96" t="str">
        <f>IFERROR(VLOOKUP(Table1[[#This Row],[RespondentID]],'All Data'!$A:$CO,89,FALSE),"unknown")</f>
        <v>Suffolk</v>
      </c>
      <c r="S246" s="96" t="str">
        <f>IFERROR(VLOOKUP(Table1[[#This Row],[RespondentID]],'All Data'!$A:$CO,90,FALSE),"unknown")</f>
        <v>Coram, 11727</v>
      </c>
      <c r="T246" s="96" t="str">
        <f>IFERROR(VLOOKUP(Table1[[#This Row],[RespondentID]],'All Data'!$A:$CO,91,FALSE),"unknown")</f>
        <v>Other (please specify)</v>
      </c>
      <c r="U246" s="96" t="str">
        <f>IFERROR(VLOOKUP(Table1[[#This Row],[RespondentID]],'All Data'!$A:$CO,92,FALSE),"unknown")</f>
        <v>Hispanic or Latino</v>
      </c>
      <c r="V246" s="96" t="str">
        <f>IFERROR(VLOOKUP(Table1[[#This Row],[RespondentID]],'All Data'!$A:$CO,93,FALSE),"unknown")</f>
        <v>English</v>
      </c>
      <c r="W246" s="96" t="str">
        <f>IFERROR(VLOOKUP(Table1[[#This Row],[RespondentID]],'All Data'!$A:$CW,94,FALSE),"unknown")</f>
        <v>Over $125,000</v>
      </c>
      <c r="X246" s="96" t="str">
        <f>IFERROR(VLOOKUP(Table1[[#This Row],[RespondentID]],'All Data'!$A:$CW,95,FALSE),"unknown")</f>
        <v>Graduate school</v>
      </c>
      <c r="Y246" s="96" t="str">
        <f>IFERROR(VLOOKUP(Table1[[#This Row],[RespondentID]],'All Data'!$A:$CW,96,FALSE),"unknown")</f>
        <v>Employed for wages</v>
      </c>
      <c r="Z246" s="96" t="str">
        <f>IFERROR(VLOOKUP(Table1[[#This Row],[RespondentID]],'All Data'!$A:$CW,97,FALSE),"unknown")</f>
        <v>Yes</v>
      </c>
      <c r="AA246" s="96" t="str">
        <f>IFERROR(VLOOKUP(Table1[[#This Row],[RespondentID]],'All Data'!$A:$CW,98,FALSE),"unknown")</f>
        <v>Private/Commercial</v>
      </c>
      <c r="AB246" s="174">
        <f>IFERROR(VLOOKUP(Table1[[#This Row],[RespondentID]],'All Data'!$A:$CW,99,FALSE),"unknown")</f>
        <v>0</v>
      </c>
    </row>
    <row r="247" spans="1:28">
      <c r="A247">
        <v>18044781759</v>
      </c>
      <c r="B247" t="s">
        <v>64</v>
      </c>
      <c r="E247" t="s">
        <v>67</v>
      </c>
      <c r="H247" t="s">
        <v>70</v>
      </c>
      <c r="P247" s="96" t="str">
        <f>IFERROR(VLOOKUP(Table1[[#This Row],[RespondentID]],'All Data'!$A:$CO,87,FALSE),"unknown")</f>
        <v>Woman</v>
      </c>
      <c r="Q247" s="96" t="str">
        <f>IFERROR(VLOOKUP(Table1[[#This Row],[RespondentID]],'All Data'!$A:$CO,88,FALSE),"unknown")</f>
        <v>65+ years</v>
      </c>
      <c r="R247" s="96" t="str">
        <f>IFERROR(VLOOKUP(Table1[[#This Row],[RespondentID]],'All Data'!$A:$CO,89,FALSE),"unknown")</f>
        <v>Suffolk</v>
      </c>
      <c r="S247" s="96" t="str">
        <f>IFERROR(VLOOKUP(Table1[[#This Row],[RespondentID]],'All Data'!$A:$CO,90,FALSE),"unknown")</f>
        <v>Coram, 11727</v>
      </c>
      <c r="T247" s="96" t="str">
        <f>IFERROR(VLOOKUP(Table1[[#This Row],[RespondentID]],'All Data'!$A:$CO,91,FALSE),"unknown")</f>
        <v>Other (please specify)</v>
      </c>
      <c r="U247" s="96" t="str">
        <f>IFERROR(VLOOKUP(Table1[[#This Row],[RespondentID]],'All Data'!$A:$CO,92,FALSE),"unknown")</f>
        <v>Hispanic or Latino</v>
      </c>
      <c r="V247" s="96" t="str">
        <f>IFERROR(VLOOKUP(Table1[[#This Row],[RespondentID]],'All Data'!$A:$CO,93,FALSE),"unknown")</f>
        <v>English, Spanish</v>
      </c>
      <c r="W247" s="96" t="str">
        <f>IFERROR(VLOOKUP(Table1[[#This Row],[RespondentID]],'All Data'!$A:$CW,94,FALSE),"unknown")</f>
        <v>$75,000 to $125,000</v>
      </c>
      <c r="X247" s="96" t="str">
        <f>IFERROR(VLOOKUP(Table1[[#This Row],[RespondentID]],'All Data'!$A:$CW,95,FALSE),"unknown")</f>
        <v>Graduate school</v>
      </c>
      <c r="Y247" s="96" t="str">
        <f>IFERROR(VLOOKUP(Table1[[#This Row],[RespondentID]],'All Data'!$A:$CW,96,FALSE),"unknown")</f>
        <v>Employed for wages</v>
      </c>
      <c r="Z247" s="96" t="str">
        <f>IFERROR(VLOOKUP(Table1[[#This Row],[RespondentID]],'All Data'!$A:$CW,97,FALSE),"unknown")</f>
        <v>Yes</v>
      </c>
      <c r="AA247" s="96" t="str">
        <f>IFERROR(VLOOKUP(Table1[[#This Row],[RespondentID]],'All Data'!$A:$CW,98,FALSE),"unknown")</f>
        <v>Private/Commercial</v>
      </c>
      <c r="AB247" s="174">
        <f>IFERROR(VLOOKUP(Table1[[#This Row],[RespondentID]],'All Data'!$A:$CW,99,FALSE),"unknown")</f>
        <v>0</v>
      </c>
    </row>
    <row r="248" spans="1:28">
      <c r="A248">
        <v>18044089086</v>
      </c>
      <c r="C248" t="s">
        <v>65</v>
      </c>
      <c r="F248" t="s">
        <v>68</v>
      </c>
      <c r="I248" t="s">
        <v>71</v>
      </c>
      <c r="P248" s="96" t="str">
        <f>IFERROR(VLOOKUP(Table1[[#This Row],[RespondentID]],'All Data'!$A:$CO,87,FALSE),"unknown")</f>
        <v>Woman</v>
      </c>
      <c r="Q248" s="96" t="str">
        <f>IFERROR(VLOOKUP(Table1[[#This Row],[RespondentID]],'All Data'!$A:$CO,88,FALSE),"unknown")</f>
        <v>55-64 years</v>
      </c>
      <c r="R248" s="96" t="str">
        <f>IFERROR(VLOOKUP(Table1[[#This Row],[RespondentID]],'All Data'!$A:$CO,89,FALSE),"unknown")</f>
        <v>Nassau</v>
      </c>
      <c r="S248" s="96" t="str">
        <f>IFERROR(VLOOKUP(Table1[[#This Row],[RespondentID]],'All Data'!$A:$CO,90,FALSE),"unknown")</f>
        <v>Port Washington, 11050</v>
      </c>
      <c r="T248" s="96" t="str">
        <f>IFERROR(VLOOKUP(Table1[[#This Row],[RespondentID]],'All Data'!$A:$CO,91,FALSE),"unknown")</f>
        <v>White</v>
      </c>
      <c r="U248" s="96" t="str">
        <f>IFERROR(VLOOKUP(Table1[[#This Row],[RespondentID]],'All Data'!$A:$CO,92,FALSE),"unknown")</f>
        <v>Not Hispanic or Latino</v>
      </c>
      <c r="V248" s="96" t="str">
        <f>IFERROR(VLOOKUP(Table1[[#This Row],[RespondentID]],'All Data'!$A:$CO,93,FALSE),"unknown")</f>
        <v>English</v>
      </c>
      <c r="W248" s="96" t="str">
        <f>IFERROR(VLOOKUP(Table1[[#This Row],[RespondentID]],'All Data'!$A:$CW,94,FALSE),"unknown")</f>
        <v>$35,000 to $49,999</v>
      </c>
      <c r="X248" s="96" t="str">
        <f>IFERROR(VLOOKUP(Table1[[#This Row],[RespondentID]],'All Data'!$A:$CW,95,FALSE),"unknown")</f>
        <v>College graduate</v>
      </c>
      <c r="Y248" s="96" t="str">
        <f>IFERROR(VLOOKUP(Table1[[#This Row],[RespondentID]],'All Data'!$A:$CW,96,FALSE),"unknown")</f>
        <v>Employed for wages</v>
      </c>
      <c r="Z248" s="96" t="str">
        <f>IFERROR(VLOOKUP(Table1[[#This Row],[RespondentID]],'All Data'!$A:$CW,97,FALSE),"unknown")</f>
        <v>Yes</v>
      </c>
      <c r="AA248" s="96" t="str">
        <f>IFERROR(VLOOKUP(Table1[[#This Row],[RespondentID]],'All Data'!$A:$CW,98,FALSE),"unknown")</f>
        <v>Medicare</v>
      </c>
      <c r="AB248" s="174" t="str">
        <f>IFERROR(VLOOKUP(Table1[[#This Row],[RespondentID]],'All Data'!$A:$CW,99,FALSE),"unknown")</f>
        <v>Yes</v>
      </c>
    </row>
    <row r="249" spans="1:28">
      <c r="A249">
        <v>18044088854</v>
      </c>
      <c r="B249" t="s">
        <v>64</v>
      </c>
      <c r="P249" s="96" t="str">
        <f>IFERROR(VLOOKUP(Table1[[#This Row],[RespondentID]],'All Data'!$A:$CO,87,FALSE),"unknown")</f>
        <v>Woman</v>
      </c>
      <c r="Q249" s="96" t="str">
        <f>IFERROR(VLOOKUP(Table1[[#This Row],[RespondentID]],'All Data'!$A:$CO,88,FALSE),"unknown")</f>
        <v>65+ years</v>
      </c>
      <c r="R249" s="96" t="str">
        <f>IFERROR(VLOOKUP(Table1[[#This Row],[RespondentID]],'All Data'!$A:$CO,89,FALSE),"unknown")</f>
        <v>Nassau</v>
      </c>
      <c r="S249" s="96" t="str">
        <f>IFERROR(VLOOKUP(Table1[[#This Row],[RespondentID]],'All Data'!$A:$CO,90,FALSE),"unknown")</f>
        <v>Port Washington, 11050</v>
      </c>
      <c r="T249" s="96" t="str">
        <f>IFERROR(VLOOKUP(Table1[[#This Row],[RespondentID]],'All Data'!$A:$CO,91,FALSE),"unknown")</f>
        <v>White</v>
      </c>
      <c r="U249" s="96" t="str">
        <f>IFERROR(VLOOKUP(Table1[[#This Row],[RespondentID]],'All Data'!$A:$CO,92,FALSE),"unknown")</f>
        <v>Not Hispanic or Latino</v>
      </c>
      <c r="V249" s="96" t="str">
        <f>IFERROR(VLOOKUP(Table1[[#This Row],[RespondentID]],'All Data'!$A:$CO,93,FALSE),"unknown")</f>
        <v>English</v>
      </c>
      <c r="W249" s="96" t="str">
        <f>IFERROR(VLOOKUP(Table1[[#This Row],[RespondentID]],'All Data'!$A:$CW,94,FALSE),"unknown")</f>
        <v>$75,000 to $125,000</v>
      </c>
      <c r="X249" s="96" t="str">
        <f>IFERROR(VLOOKUP(Table1[[#This Row],[RespondentID]],'All Data'!$A:$CW,95,FALSE),"unknown")</f>
        <v>Graduate school</v>
      </c>
      <c r="Y249" s="96" t="str">
        <f>IFERROR(VLOOKUP(Table1[[#This Row],[RespondentID]],'All Data'!$A:$CW,96,FALSE),"unknown")</f>
        <v>Retired</v>
      </c>
      <c r="Z249" s="96" t="str">
        <f>IFERROR(VLOOKUP(Table1[[#This Row],[RespondentID]],'All Data'!$A:$CW,97,FALSE),"unknown")</f>
        <v>Yes</v>
      </c>
      <c r="AA249" s="96" t="str">
        <f>IFERROR(VLOOKUP(Table1[[#This Row],[RespondentID]],'All Data'!$A:$CW,98,FALSE),"unknown")</f>
        <v>Medicare</v>
      </c>
      <c r="AB249" s="174" t="str">
        <f>IFERROR(VLOOKUP(Table1[[#This Row],[RespondentID]],'All Data'!$A:$CW,99,FALSE),"unknown")</f>
        <v>Yes</v>
      </c>
    </row>
    <row r="250" spans="1:28">
      <c r="A250">
        <v>18044088698</v>
      </c>
      <c r="B250" t="s">
        <v>64</v>
      </c>
      <c r="E250" t="s">
        <v>67</v>
      </c>
      <c r="P250" s="96" t="str">
        <f>IFERROR(VLOOKUP(Table1[[#This Row],[RespondentID]],'All Data'!$A:$CO,87,FALSE),"unknown")</f>
        <v>Woman</v>
      </c>
      <c r="Q250" s="96" t="str">
        <f>IFERROR(VLOOKUP(Table1[[#This Row],[RespondentID]],'All Data'!$A:$CO,88,FALSE),"unknown")</f>
        <v>65+ years</v>
      </c>
      <c r="R250" s="96" t="str">
        <f>IFERROR(VLOOKUP(Table1[[#This Row],[RespondentID]],'All Data'!$A:$CO,89,FALSE),"unknown")</f>
        <v>Nassau</v>
      </c>
      <c r="S250" s="96" t="str">
        <f>IFERROR(VLOOKUP(Table1[[#This Row],[RespondentID]],'All Data'!$A:$CO,90,FALSE),"unknown")</f>
        <v>Port Washington, 11050</v>
      </c>
      <c r="T250" s="96" t="str">
        <f>IFERROR(VLOOKUP(Table1[[#This Row],[RespondentID]],'All Data'!$A:$CO,91,FALSE),"unknown")</f>
        <v>White</v>
      </c>
      <c r="U250" s="96" t="str">
        <f>IFERROR(VLOOKUP(Table1[[#This Row],[RespondentID]],'All Data'!$A:$CO,92,FALSE),"unknown")</f>
        <v>Not Hispanic or Latino</v>
      </c>
      <c r="V250" s="96" t="str">
        <f>IFERROR(VLOOKUP(Table1[[#This Row],[RespondentID]],'All Data'!$A:$CO,93,FALSE),"unknown")</f>
        <v>English</v>
      </c>
      <c r="W250" s="96" t="str">
        <f>IFERROR(VLOOKUP(Table1[[#This Row],[RespondentID]],'All Data'!$A:$CW,94,FALSE),"unknown")</f>
        <v>$75,000 to $125,000</v>
      </c>
      <c r="X250" s="96" t="str">
        <f>IFERROR(VLOOKUP(Table1[[#This Row],[RespondentID]],'All Data'!$A:$CW,95,FALSE),"unknown")</f>
        <v>College graduate</v>
      </c>
      <c r="Y250" s="96" t="str">
        <f>IFERROR(VLOOKUP(Table1[[#This Row],[RespondentID]],'All Data'!$A:$CW,96,FALSE),"unknown")</f>
        <v>Retired</v>
      </c>
      <c r="Z250" s="96" t="str">
        <f>IFERROR(VLOOKUP(Table1[[#This Row],[RespondentID]],'All Data'!$A:$CW,97,FALSE),"unknown")</f>
        <v>Yes</v>
      </c>
      <c r="AA250" s="96" t="str">
        <f>IFERROR(VLOOKUP(Table1[[#This Row],[RespondentID]],'All Data'!$A:$CW,98,FALSE),"unknown")</f>
        <v>Medicare</v>
      </c>
      <c r="AB250" s="174" t="str">
        <f>IFERROR(VLOOKUP(Table1[[#This Row],[RespondentID]],'All Data'!$A:$CW,99,FALSE),"unknown")</f>
        <v>Yes</v>
      </c>
    </row>
    <row r="251" spans="1:28">
      <c r="A251">
        <v>18044088556</v>
      </c>
      <c r="B251" t="s">
        <v>64</v>
      </c>
      <c r="D251" t="s">
        <v>66</v>
      </c>
      <c r="F251" t="s">
        <v>68</v>
      </c>
      <c r="M251" t="s">
        <v>75</v>
      </c>
      <c r="P251" s="96" t="str">
        <f>IFERROR(VLOOKUP(Table1[[#This Row],[RespondentID]],'All Data'!$A:$CO,87,FALSE),"unknown")</f>
        <v>Woman</v>
      </c>
      <c r="Q251" s="96" t="str">
        <f>IFERROR(VLOOKUP(Table1[[#This Row],[RespondentID]],'All Data'!$A:$CO,88,FALSE),"unknown")</f>
        <v>65+ years</v>
      </c>
      <c r="R251" s="96" t="str">
        <f>IFERROR(VLOOKUP(Table1[[#This Row],[RespondentID]],'All Data'!$A:$CO,89,FALSE),"unknown")</f>
        <v>Nassau</v>
      </c>
      <c r="S251" s="96" t="str">
        <f>IFERROR(VLOOKUP(Table1[[#This Row],[RespondentID]],'All Data'!$A:$CO,90,FALSE),"unknown")</f>
        <v>Elmont, 11003</v>
      </c>
      <c r="T251" s="96" t="str">
        <f>IFERROR(VLOOKUP(Table1[[#This Row],[RespondentID]],'All Data'!$A:$CO,91,FALSE),"unknown")</f>
        <v>Black or African American</v>
      </c>
      <c r="U251" s="96" t="str">
        <f>IFERROR(VLOOKUP(Table1[[#This Row],[RespondentID]],'All Data'!$A:$CO,92,FALSE),"unknown")</f>
        <v>Not Hispanic or Latino</v>
      </c>
      <c r="V251" s="96" t="str">
        <f>IFERROR(VLOOKUP(Table1[[#This Row],[RespondentID]],'All Data'!$A:$CO,93,FALSE),"unknown")</f>
        <v>English</v>
      </c>
      <c r="W251" s="96" t="str">
        <f>IFERROR(VLOOKUP(Table1[[#This Row],[RespondentID]],'All Data'!$A:$CW,94,FALSE),"unknown")</f>
        <v>$50,000 to $74,999</v>
      </c>
      <c r="X251" s="96" t="str">
        <f>IFERROR(VLOOKUP(Table1[[#This Row],[RespondentID]],'All Data'!$A:$CW,95,FALSE),"unknown")</f>
        <v>Some college</v>
      </c>
      <c r="Y251" s="96" t="str">
        <f>IFERROR(VLOOKUP(Table1[[#This Row],[RespondentID]],'All Data'!$A:$CW,96,FALSE),"unknown")</f>
        <v>Retired</v>
      </c>
      <c r="Z251" s="96" t="str">
        <f>IFERROR(VLOOKUP(Table1[[#This Row],[RespondentID]],'All Data'!$A:$CW,97,FALSE),"unknown")</f>
        <v>Yes</v>
      </c>
      <c r="AA251" s="96" t="str">
        <f>IFERROR(VLOOKUP(Table1[[#This Row],[RespondentID]],'All Data'!$A:$CW,98,FALSE),"unknown")</f>
        <v>Medicare</v>
      </c>
      <c r="AB251" s="174" t="str">
        <f>IFERROR(VLOOKUP(Table1[[#This Row],[RespondentID]],'All Data'!$A:$CW,99,FALSE),"unknown")</f>
        <v>Yes</v>
      </c>
    </row>
    <row r="252" spans="1:28">
      <c r="A252">
        <v>18044088368</v>
      </c>
      <c r="B252" t="s">
        <v>64</v>
      </c>
      <c r="F252" t="s">
        <v>68</v>
      </c>
      <c r="G252" t="s">
        <v>69</v>
      </c>
      <c r="H252" t="s">
        <v>70</v>
      </c>
      <c r="N252" t="s">
        <v>76</v>
      </c>
      <c r="P252" s="96" t="str">
        <f>IFERROR(VLOOKUP(Table1[[#This Row],[RespondentID]],'All Data'!$A:$CO,87,FALSE),"unknown")</f>
        <v>Woman</v>
      </c>
      <c r="Q252" s="96" t="str">
        <f>IFERROR(VLOOKUP(Table1[[#This Row],[RespondentID]],'All Data'!$A:$CO,88,FALSE),"unknown")</f>
        <v>Under 18</v>
      </c>
      <c r="R252" s="96" t="str">
        <f>IFERROR(VLOOKUP(Table1[[#This Row],[RespondentID]],'All Data'!$A:$CO,89,FALSE),"unknown")</f>
        <v>Nassau</v>
      </c>
      <c r="S252" s="96" t="str">
        <f>IFERROR(VLOOKUP(Table1[[#This Row],[RespondentID]],'All Data'!$A:$CO,90,FALSE),"unknown")</f>
        <v>Elmont, 11003</v>
      </c>
      <c r="T252" s="96" t="str">
        <f>IFERROR(VLOOKUP(Table1[[#This Row],[RespondentID]],'All Data'!$A:$CO,91,FALSE),"unknown")</f>
        <v>Other (please specify)</v>
      </c>
      <c r="U252" s="96" t="str">
        <f>IFERROR(VLOOKUP(Table1[[#This Row],[RespondentID]],'All Data'!$A:$CO,92,FALSE),"unknown")</f>
        <v>Hispanic or Latino</v>
      </c>
      <c r="V252" s="96" t="str">
        <f>IFERROR(VLOOKUP(Table1[[#This Row],[RespondentID]],'All Data'!$A:$CO,93,FALSE),"unknown")</f>
        <v>English, Spanish</v>
      </c>
      <c r="W252" s="96">
        <f>IFERROR(VLOOKUP(Table1[[#This Row],[RespondentID]],'All Data'!$A:$CW,94,FALSE),"unknown")</f>
        <v>0</v>
      </c>
      <c r="X252" s="96" t="str">
        <f>IFERROR(VLOOKUP(Table1[[#This Row],[RespondentID]],'All Data'!$A:$CW,95,FALSE),"unknown")</f>
        <v>High school graduate</v>
      </c>
      <c r="Y252" s="96" t="str">
        <f>IFERROR(VLOOKUP(Table1[[#This Row],[RespondentID]],'All Data'!$A:$CW,96,FALSE),"unknown")</f>
        <v>Student</v>
      </c>
      <c r="Z252" s="96" t="str">
        <f>IFERROR(VLOOKUP(Table1[[#This Row],[RespondentID]],'All Data'!$A:$CW,97,FALSE),"unknown")</f>
        <v>Yes</v>
      </c>
      <c r="AA252" s="96" t="str">
        <f>IFERROR(VLOOKUP(Table1[[#This Row],[RespondentID]],'All Data'!$A:$CW,98,FALSE),"unknown")</f>
        <v>Medicaid</v>
      </c>
      <c r="AB252" s="174" t="str">
        <f>IFERROR(VLOOKUP(Table1[[#This Row],[RespondentID]],'All Data'!$A:$CW,99,FALSE),"unknown")</f>
        <v>Yes</v>
      </c>
    </row>
    <row r="253" spans="1:28">
      <c r="A253">
        <v>18044088229</v>
      </c>
      <c r="M253" t="s">
        <v>75</v>
      </c>
      <c r="P253" s="96" t="str">
        <f>IFERROR(VLOOKUP(Table1[[#This Row],[RespondentID]],'All Data'!$A:$CO,87,FALSE),"unknown")</f>
        <v>Man</v>
      </c>
      <c r="Q253" s="96" t="str">
        <f>IFERROR(VLOOKUP(Table1[[#This Row],[RespondentID]],'All Data'!$A:$CO,88,FALSE),"unknown")</f>
        <v>65+ years</v>
      </c>
      <c r="R253" s="96" t="str">
        <f>IFERROR(VLOOKUP(Table1[[#This Row],[RespondentID]],'All Data'!$A:$CO,89,FALSE),"unknown")</f>
        <v>Nassau</v>
      </c>
      <c r="S253" s="96" t="str">
        <f>IFERROR(VLOOKUP(Table1[[#This Row],[RespondentID]],'All Data'!$A:$CO,90,FALSE),"unknown")</f>
        <v>Rockville Centre, 11570</v>
      </c>
      <c r="T253" s="96" t="str">
        <f>IFERROR(VLOOKUP(Table1[[#This Row],[RespondentID]],'All Data'!$A:$CO,91,FALSE),"unknown")</f>
        <v>White</v>
      </c>
      <c r="U253" s="96" t="str">
        <f>IFERROR(VLOOKUP(Table1[[#This Row],[RespondentID]],'All Data'!$A:$CO,92,FALSE),"unknown")</f>
        <v>Not Hispanic or Latino</v>
      </c>
      <c r="V253" s="96">
        <f>IFERROR(VLOOKUP(Table1[[#This Row],[RespondentID]],'All Data'!$A:$CO,93,FALSE),"unknown")</f>
        <v>0</v>
      </c>
      <c r="W253" s="96" t="str">
        <f>IFERROR(VLOOKUP(Table1[[#This Row],[RespondentID]],'All Data'!$A:$CW,94,FALSE),"unknown")</f>
        <v>Over $125,000</v>
      </c>
      <c r="X253" s="96" t="str">
        <f>IFERROR(VLOOKUP(Table1[[#This Row],[RespondentID]],'All Data'!$A:$CW,95,FALSE),"unknown")</f>
        <v>College graduate</v>
      </c>
      <c r="Y253" s="96" t="str">
        <f>IFERROR(VLOOKUP(Table1[[#This Row],[RespondentID]],'All Data'!$A:$CW,96,FALSE),"unknown")</f>
        <v>Retired</v>
      </c>
      <c r="Z253" s="96" t="str">
        <f>IFERROR(VLOOKUP(Table1[[#This Row],[RespondentID]],'All Data'!$A:$CW,97,FALSE),"unknown")</f>
        <v>Yes</v>
      </c>
      <c r="AA253" s="96" t="str">
        <f>IFERROR(VLOOKUP(Table1[[#This Row],[RespondentID]],'All Data'!$A:$CW,98,FALSE),"unknown")</f>
        <v>Medicare</v>
      </c>
      <c r="AB253" s="174" t="str">
        <f>IFERROR(VLOOKUP(Table1[[#This Row],[RespondentID]],'All Data'!$A:$CW,99,FALSE),"unknown")</f>
        <v>Yes</v>
      </c>
    </row>
    <row r="254" spans="1:28">
      <c r="A254">
        <v>18044088060</v>
      </c>
      <c r="E254" t="s">
        <v>67</v>
      </c>
      <c r="G254" t="s">
        <v>69</v>
      </c>
      <c r="M254" t="s">
        <v>75</v>
      </c>
      <c r="P254" s="96" t="str">
        <f>IFERROR(VLOOKUP(Table1[[#This Row],[RespondentID]],'All Data'!$A:$CO,87,FALSE),"unknown")</f>
        <v>Woman</v>
      </c>
      <c r="Q254" s="96" t="str">
        <f>IFERROR(VLOOKUP(Table1[[#This Row],[RespondentID]],'All Data'!$A:$CO,88,FALSE),"unknown")</f>
        <v>65+ years</v>
      </c>
      <c r="R254" s="96" t="str">
        <f>IFERROR(VLOOKUP(Table1[[#This Row],[RespondentID]],'All Data'!$A:$CO,89,FALSE),"unknown")</f>
        <v>Suffolk</v>
      </c>
      <c r="S254" s="96" t="str">
        <f>IFERROR(VLOOKUP(Table1[[#This Row],[RespondentID]],'All Data'!$A:$CO,90,FALSE),"unknown")</f>
        <v>Huntington Station, 11746</v>
      </c>
      <c r="T254" s="96" t="str">
        <f>IFERROR(VLOOKUP(Table1[[#This Row],[RespondentID]],'All Data'!$A:$CO,91,FALSE),"unknown")</f>
        <v>White</v>
      </c>
      <c r="U254" s="96" t="str">
        <f>IFERROR(VLOOKUP(Table1[[#This Row],[RespondentID]],'All Data'!$A:$CO,92,FALSE),"unknown")</f>
        <v>Not Hispanic or Latino</v>
      </c>
      <c r="V254" s="96" t="str">
        <f>IFERROR(VLOOKUP(Table1[[#This Row],[RespondentID]],'All Data'!$A:$CO,93,FALSE),"unknown")</f>
        <v>English</v>
      </c>
      <c r="W254" s="96" t="str">
        <f>IFERROR(VLOOKUP(Table1[[#This Row],[RespondentID]],'All Data'!$A:$CW,94,FALSE),"unknown")</f>
        <v>$75,000 to $125,000</v>
      </c>
      <c r="X254" s="96" t="str">
        <f>IFERROR(VLOOKUP(Table1[[#This Row],[RespondentID]],'All Data'!$A:$CW,95,FALSE),"unknown")</f>
        <v>Graduate school</v>
      </c>
      <c r="Y254" s="96" t="str">
        <f>IFERROR(VLOOKUP(Table1[[#This Row],[RespondentID]],'All Data'!$A:$CW,96,FALSE),"unknown")</f>
        <v>Retired</v>
      </c>
      <c r="Z254" s="96" t="str">
        <f>IFERROR(VLOOKUP(Table1[[#This Row],[RespondentID]],'All Data'!$A:$CW,97,FALSE),"unknown")</f>
        <v>Yes</v>
      </c>
      <c r="AA254" s="96" t="str">
        <f>IFERROR(VLOOKUP(Table1[[#This Row],[RespondentID]],'All Data'!$A:$CW,98,FALSE),"unknown")</f>
        <v>Medicare</v>
      </c>
      <c r="AB254" s="174" t="str">
        <f>IFERROR(VLOOKUP(Table1[[#This Row],[RespondentID]],'All Data'!$A:$CW,99,FALSE),"unknown")</f>
        <v>Yes</v>
      </c>
    </row>
    <row r="255" spans="1:28">
      <c r="A255">
        <v>18044087845</v>
      </c>
      <c r="B255" t="s">
        <v>64</v>
      </c>
      <c r="C255" t="s">
        <v>65</v>
      </c>
      <c r="D255" t="s">
        <v>66</v>
      </c>
      <c r="E255" t="s">
        <v>67</v>
      </c>
      <c r="G255" t="s">
        <v>69</v>
      </c>
      <c r="M255" t="s">
        <v>75</v>
      </c>
      <c r="P255" s="96" t="str">
        <f>IFERROR(VLOOKUP(Table1[[#This Row],[RespondentID]],'All Data'!$A:$CO,87,FALSE),"unknown")</f>
        <v>Woman</v>
      </c>
      <c r="Q255" s="96" t="str">
        <f>IFERROR(VLOOKUP(Table1[[#This Row],[RespondentID]],'All Data'!$A:$CO,88,FALSE),"unknown")</f>
        <v>25-34 years</v>
      </c>
      <c r="R255" s="96" t="str">
        <f>IFERROR(VLOOKUP(Table1[[#This Row],[RespondentID]],'All Data'!$A:$CO,89,FALSE),"unknown")</f>
        <v>Suffolk</v>
      </c>
      <c r="S255" s="96" t="str">
        <f>IFERROR(VLOOKUP(Table1[[#This Row],[RespondentID]],'All Data'!$A:$CO,90,FALSE),"unknown")</f>
        <v>Greenlawn, 11740</v>
      </c>
      <c r="T255" s="96" t="str">
        <f>IFERROR(VLOOKUP(Table1[[#This Row],[RespondentID]],'All Data'!$A:$CO,91,FALSE),"unknown")</f>
        <v>White</v>
      </c>
      <c r="U255" s="96" t="str">
        <f>IFERROR(VLOOKUP(Table1[[#This Row],[RespondentID]],'All Data'!$A:$CO,92,FALSE),"unknown")</f>
        <v>Hispanic or Latino</v>
      </c>
      <c r="V255" s="96" t="str">
        <f>IFERROR(VLOOKUP(Table1[[#This Row],[RespondentID]],'All Data'!$A:$CO,93,FALSE),"unknown")</f>
        <v>English, Spanish</v>
      </c>
      <c r="W255" s="96" t="str">
        <f>IFERROR(VLOOKUP(Table1[[#This Row],[RespondentID]],'All Data'!$A:$CW,94,FALSE),"unknown")</f>
        <v>$0-$19,999</v>
      </c>
      <c r="X255" s="96" t="str">
        <f>IFERROR(VLOOKUP(Table1[[#This Row],[RespondentID]],'All Data'!$A:$CW,95,FALSE),"unknown")</f>
        <v>Some college</v>
      </c>
      <c r="Y255" s="96" t="str">
        <f>IFERROR(VLOOKUP(Table1[[#This Row],[RespondentID]],'All Data'!$A:$CW,96,FALSE),"unknown")</f>
        <v>Out of work, but not currently looking</v>
      </c>
      <c r="Z255" s="96" t="str">
        <f>IFERROR(VLOOKUP(Table1[[#This Row],[RespondentID]],'All Data'!$A:$CW,97,FALSE),"unknown")</f>
        <v>No</v>
      </c>
      <c r="AA255" s="96" t="str">
        <f>IFERROR(VLOOKUP(Table1[[#This Row],[RespondentID]],'All Data'!$A:$CW,98,FALSE),"unknown")</f>
        <v>No Insurance</v>
      </c>
      <c r="AB255" s="174" t="str">
        <f>IFERROR(VLOOKUP(Table1[[#This Row],[RespondentID]],'All Data'!$A:$CW,99,FALSE),"unknown")</f>
        <v>Yes</v>
      </c>
    </row>
    <row r="256" spans="1:28">
      <c r="A256">
        <v>18044087698</v>
      </c>
      <c r="B256" t="s">
        <v>64</v>
      </c>
      <c r="P256" s="96" t="str">
        <f>IFERROR(VLOOKUP(Table1[[#This Row],[RespondentID]],'All Data'!$A:$CO,87,FALSE),"unknown")</f>
        <v>Woman</v>
      </c>
      <c r="Q256" s="96" t="str">
        <f>IFERROR(VLOOKUP(Table1[[#This Row],[RespondentID]],'All Data'!$A:$CO,88,FALSE),"unknown")</f>
        <v>45-54 years</v>
      </c>
      <c r="R256" s="96" t="str">
        <f>IFERROR(VLOOKUP(Table1[[#This Row],[RespondentID]],'All Data'!$A:$CO,89,FALSE),"unknown")</f>
        <v>Suffolk</v>
      </c>
      <c r="S256" s="96" t="str">
        <f>IFERROR(VLOOKUP(Table1[[#This Row],[RespondentID]],'All Data'!$A:$CO,90,FALSE),"unknown")</f>
        <v>Centerport, 11721</v>
      </c>
      <c r="T256" s="96" t="str">
        <f>IFERROR(VLOOKUP(Table1[[#This Row],[RespondentID]],'All Data'!$A:$CO,91,FALSE),"unknown")</f>
        <v>White</v>
      </c>
      <c r="U256" s="96" t="str">
        <f>IFERROR(VLOOKUP(Table1[[#This Row],[RespondentID]],'All Data'!$A:$CO,92,FALSE),"unknown")</f>
        <v>Not Hispanic or Latino</v>
      </c>
      <c r="V256" s="96" t="str">
        <f>IFERROR(VLOOKUP(Table1[[#This Row],[RespondentID]],'All Data'!$A:$CO,93,FALSE),"unknown")</f>
        <v>English</v>
      </c>
      <c r="W256" s="96" t="str">
        <f>IFERROR(VLOOKUP(Table1[[#This Row],[RespondentID]],'All Data'!$A:$CW,94,FALSE),"unknown")</f>
        <v>Over $125,000</v>
      </c>
      <c r="X256" s="96" t="str">
        <f>IFERROR(VLOOKUP(Table1[[#This Row],[RespondentID]],'All Data'!$A:$CW,95,FALSE),"unknown")</f>
        <v>College graduate</v>
      </c>
      <c r="Y256" s="96" t="str">
        <f>IFERROR(VLOOKUP(Table1[[#This Row],[RespondentID]],'All Data'!$A:$CW,96,FALSE),"unknown")</f>
        <v>Self-employed</v>
      </c>
      <c r="Z256" s="96" t="str">
        <f>IFERROR(VLOOKUP(Table1[[#This Row],[RespondentID]],'All Data'!$A:$CW,97,FALSE),"unknown")</f>
        <v>Yes</v>
      </c>
      <c r="AA256" s="96" t="str">
        <f>IFERROR(VLOOKUP(Table1[[#This Row],[RespondentID]],'All Data'!$A:$CW,98,FALSE),"unknown")</f>
        <v>Private/Commercial</v>
      </c>
      <c r="AB256" s="174" t="str">
        <f>IFERROR(VLOOKUP(Table1[[#This Row],[RespondentID]],'All Data'!$A:$CW,99,FALSE),"unknown")</f>
        <v>Yes</v>
      </c>
    </row>
    <row r="257" spans="1:28">
      <c r="A257">
        <v>18044087333</v>
      </c>
      <c r="B257" t="s">
        <v>64</v>
      </c>
      <c r="E257" t="s">
        <v>67</v>
      </c>
      <c r="P257" s="96" t="str">
        <f>IFERROR(VLOOKUP(Table1[[#This Row],[RespondentID]],'All Data'!$A:$CO,87,FALSE),"unknown")</f>
        <v>Woman</v>
      </c>
      <c r="Q257" s="96" t="str">
        <f>IFERROR(VLOOKUP(Table1[[#This Row],[RespondentID]],'All Data'!$A:$CO,88,FALSE),"unknown")</f>
        <v>65+ years</v>
      </c>
      <c r="R257" s="96" t="str">
        <f>IFERROR(VLOOKUP(Table1[[#This Row],[RespondentID]],'All Data'!$A:$CO,89,FALSE),"unknown")</f>
        <v>Queens</v>
      </c>
      <c r="S257" s="96" t="str">
        <f>IFERROR(VLOOKUP(Table1[[#This Row],[RespondentID]],'All Data'!$A:$CO,90,FALSE),"unknown")</f>
        <v>Bethpage, 11714</v>
      </c>
      <c r="T257" s="96" t="str">
        <f>IFERROR(VLOOKUP(Table1[[#This Row],[RespondentID]],'All Data'!$A:$CO,91,FALSE),"unknown")</f>
        <v>White</v>
      </c>
      <c r="U257" s="96">
        <f>IFERROR(VLOOKUP(Table1[[#This Row],[RespondentID]],'All Data'!$A:$CO,92,FALSE),"unknown")</f>
        <v>0</v>
      </c>
      <c r="V257" s="96" t="str">
        <f>IFERROR(VLOOKUP(Table1[[#This Row],[RespondentID]],'All Data'!$A:$CO,93,FALSE),"unknown")</f>
        <v>English</v>
      </c>
      <c r="W257" s="96" t="str">
        <f>IFERROR(VLOOKUP(Table1[[#This Row],[RespondentID]],'All Data'!$A:$CW,94,FALSE),"unknown")</f>
        <v>Over $125,000</v>
      </c>
      <c r="X257" s="96" t="str">
        <f>IFERROR(VLOOKUP(Table1[[#This Row],[RespondentID]],'All Data'!$A:$CW,95,FALSE),"unknown")</f>
        <v>Graduate school</v>
      </c>
      <c r="Y257" s="96" t="str">
        <f>IFERROR(VLOOKUP(Table1[[#This Row],[RespondentID]],'All Data'!$A:$CW,96,FALSE),"unknown")</f>
        <v>Retired</v>
      </c>
      <c r="Z257" s="96" t="str">
        <f>IFERROR(VLOOKUP(Table1[[#This Row],[RespondentID]],'All Data'!$A:$CW,97,FALSE),"unknown")</f>
        <v>Yes</v>
      </c>
      <c r="AA257" s="96" t="str">
        <f>IFERROR(VLOOKUP(Table1[[#This Row],[RespondentID]],'All Data'!$A:$CW,98,FALSE),"unknown")</f>
        <v>Medicare</v>
      </c>
      <c r="AB257" s="174" t="str">
        <f>IFERROR(VLOOKUP(Table1[[#This Row],[RespondentID]],'All Data'!$A:$CW,99,FALSE),"unknown")</f>
        <v>Yes</v>
      </c>
    </row>
    <row r="258" spans="1:28">
      <c r="A258">
        <v>18044087118</v>
      </c>
      <c r="B258" t="s">
        <v>64</v>
      </c>
      <c r="P258" s="96" t="str">
        <f>IFERROR(VLOOKUP(Table1[[#This Row],[RespondentID]],'All Data'!$A:$CO,87,FALSE),"unknown")</f>
        <v>Woman</v>
      </c>
      <c r="Q258" s="96" t="str">
        <f>IFERROR(VLOOKUP(Table1[[#This Row],[RespondentID]],'All Data'!$A:$CO,88,FALSE),"unknown")</f>
        <v>65+ years</v>
      </c>
      <c r="R258" s="96" t="str">
        <f>IFERROR(VLOOKUP(Table1[[#This Row],[RespondentID]],'All Data'!$A:$CO,89,FALSE),"unknown")</f>
        <v>Suffolk</v>
      </c>
      <c r="S258" s="96" t="str">
        <f>IFERROR(VLOOKUP(Table1[[#This Row],[RespondentID]],'All Data'!$A:$CO,90,FALSE),"unknown")</f>
        <v>Northport, 11768</v>
      </c>
      <c r="T258" s="96" t="str">
        <f>IFERROR(VLOOKUP(Table1[[#This Row],[RespondentID]],'All Data'!$A:$CO,91,FALSE),"unknown")</f>
        <v>White</v>
      </c>
      <c r="U258" s="96" t="str">
        <f>IFERROR(VLOOKUP(Table1[[#This Row],[RespondentID]],'All Data'!$A:$CO,92,FALSE),"unknown")</f>
        <v>Not Hispanic or Latino</v>
      </c>
      <c r="V258" s="96" t="str">
        <f>IFERROR(VLOOKUP(Table1[[#This Row],[RespondentID]],'All Data'!$A:$CO,93,FALSE),"unknown")</f>
        <v>English</v>
      </c>
      <c r="W258" s="96" t="str">
        <f>IFERROR(VLOOKUP(Table1[[#This Row],[RespondentID]],'All Data'!$A:$CW,94,FALSE),"unknown")</f>
        <v>$0-$19,999</v>
      </c>
      <c r="X258" s="96" t="str">
        <f>IFERROR(VLOOKUP(Table1[[#This Row],[RespondentID]],'All Data'!$A:$CW,95,FALSE),"unknown")</f>
        <v>Some college</v>
      </c>
      <c r="Y258" s="96" t="str">
        <f>IFERROR(VLOOKUP(Table1[[#This Row],[RespondentID]],'All Data'!$A:$CW,96,FALSE),"unknown")</f>
        <v>Retired</v>
      </c>
      <c r="Z258" s="96" t="str">
        <f>IFERROR(VLOOKUP(Table1[[#This Row],[RespondentID]],'All Data'!$A:$CW,97,FALSE),"unknown")</f>
        <v>Yes</v>
      </c>
      <c r="AA258" s="96" t="str">
        <f>IFERROR(VLOOKUP(Table1[[#This Row],[RespondentID]],'All Data'!$A:$CW,98,FALSE),"unknown")</f>
        <v>Medicare, Private/Commercial</v>
      </c>
      <c r="AB258" s="174" t="str">
        <f>IFERROR(VLOOKUP(Table1[[#This Row],[RespondentID]],'All Data'!$A:$CW,99,FALSE),"unknown")</f>
        <v>No</v>
      </c>
    </row>
    <row r="259" spans="1:28">
      <c r="A259">
        <v>18044087007</v>
      </c>
      <c r="B259" t="s">
        <v>64</v>
      </c>
      <c r="P259" s="96" t="str">
        <f>IFERROR(VLOOKUP(Table1[[#This Row],[RespondentID]],'All Data'!$A:$CO,87,FALSE),"unknown")</f>
        <v>Woman</v>
      </c>
      <c r="Q259" s="96" t="str">
        <f>IFERROR(VLOOKUP(Table1[[#This Row],[RespondentID]],'All Data'!$A:$CO,88,FALSE),"unknown")</f>
        <v>65+ years</v>
      </c>
      <c r="R259" s="96" t="str">
        <f>IFERROR(VLOOKUP(Table1[[#This Row],[RespondentID]],'All Data'!$A:$CO,89,FALSE),"unknown")</f>
        <v>Queens</v>
      </c>
      <c r="S259" s="96">
        <f>IFERROR(VLOOKUP(Table1[[#This Row],[RespondentID]],'All Data'!$A:$CO,90,FALSE),"unknown")</f>
        <v>11361</v>
      </c>
      <c r="T259" s="96" t="str">
        <f>IFERROR(VLOOKUP(Table1[[#This Row],[RespondentID]],'All Data'!$A:$CO,91,FALSE),"unknown")</f>
        <v>White</v>
      </c>
      <c r="U259" s="96" t="str">
        <f>IFERROR(VLOOKUP(Table1[[#This Row],[RespondentID]],'All Data'!$A:$CO,92,FALSE),"unknown")</f>
        <v>Not Hispanic or Latino</v>
      </c>
      <c r="V259" s="96" t="str">
        <f>IFERROR(VLOOKUP(Table1[[#This Row],[RespondentID]],'All Data'!$A:$CO,93,FALSE),"unknown")</f>
        <v>English</v>
      </c>
      <c r="W259" s="96">
        <f>IFERROR(VLOOKUP(Table1[[#This Row],[RespondentID]],'All Data'!$A:$CW,94,FALSE),"unknown")</f>
        <v>0</v>
      </c>
      <c r="X259" s="96" t="str">
        <f>IFERROR(VLOOKUP(Table1[[#This Row],[RespondentID]],'All Data'!$A:$CW,95,FALSE),"unknown")</f>
        <v>Graduate school</v>
      </c>
      <c r="Y259" s="96" t="str">
        <f>IFERROR(VLOOKUP(Table1[[#This Row],[RespondentID]],'All Data'!$A:$CW,96,FALSE),"unknown")</f>
        <v>Retired</v>
      </c>
      <c r="Z259" s="96" t="str">
        <f>IFERROR(VLOOKUP(Table1[[#This Row],[RespondentID]],'All Data'!$A:$CW,97,FALSE),"unknown")</f>
        <v>No</v>
      </c>
      <c r="AA259" s="96" t="str">
        <f>IFERROR(VLOOKUP(Table1[[#This Row],[RespondentID]],'All Data'!$A:$CW,98,FALSE),"unknown")</f>
        <v>Medicare</v>
      </c>
      <c r="AB259" s="174" t="str">
        <f>IFERROR(VLOOKUP(Table1[[#This Row],[RespondentID]],'All Data'!$A:$CW,99,FALSE),"unknown")</f>
        <v>Yes</v>
      </c>
    </row>
    <row r="260" spans="1:28">
      <c r="A260">
        <v>18044086703</v>
      </c>
      <c r="B260" t="s">
        <v>64</v>
      </c>
      <c r="P260" s="96" t="str">
        <f>IFERROR(VLOOKUP(Table1[[#This Row],[RespondentID]],'All Data'!$A:$CO,87,FALSE),"unknown")</f>
        <v>Man</v>
      </c>
      <c r="Q260" s="96" t="str">
        <f>IFERROR(VLOOKUP(Table1[[#This Row],[RespondentID]],'All Data'!$A:$CO,88,FALSE),"unknown")</f>
        <v>65+ years</v>
      </c>
      <c r="R260" s="96" t="str">
        <f>IFERROR(VLOOKUP(Table1[[#This Row],[RespondentID]],'All Data'!$A:$CO,89,FALSE),"unknown")</f>
        <v>Queens</v>
      </c>
      <c r="S260" s="96" t="str">
        <f>IFERROR(VLOOKUP(Table1[[#This Row],[RespondentID]],'All Data'!$A:$CO,90,FALSE),"unknown")</f>
        <v>Massapequa, 11758</v>
      </c>
      <c r="T260" s="96" t="str">
        <f>IFERROR(VLOOKUP(Table1[[#This Row],[RespondentID]],'All Data'!$A:$CO,91,FALSE),"unknown")</f>
        <v>White</v>
      </c>
      <c r="U260" s="96" t="str">
        <f>IFERROR(VLOOKUP(Table1[[#This Row],[RespondentID]],'All Data'!$A:$CO,92,FALSE),"unknown")</f>
        <v>Not Hispanic or Latino</v>
      </c>
      <c r="V260" s="96" t="str">
        <f>IFERROR(VLOOKUP(Table1[[#This Row],[RespondentID]],'All Data'!$A:$CO,93,FALSE),"unknown")</f>
        <v>English</v>
      </c>
      <c r="W260" s="96" t="str">
        <f>IFERROR(VLOOKUP(Table1[[#This Row],[RespondentID]],'All Data'!$A:$CW,94,FALSE),"unknown")</f>
        <v>Over $125,000</v>
      </c>
      <c r="X260" s="96" t="str">
        <f>IFERROR(VLOOKUP(Table1[[#This Row],[RespondentID]],'All Data'!$A:$CW,95,FALSE),"unknown")</f>
        <v>Graduate school</v>
      </c>
      <c r="Y260" s="96" t="str">
        <f>IFERROR(VLOOKUP(Table1[[#This Row],[RespondentID]],'All Data'!$A:$CW,96,FALSE),"unknown")</f>
        <v>Retired</v>
      </c>
      <c r="Z260" s="96" t="str">
        <f>IFERROR(VLOOKUP(Table1[[#This Row],[RespondentID]],'All Data'!$A:$CW,97,FALSE),"unknown")</f>
        <v>Yes</v>
      </c>
      <c r="AA260" s="96">
        <f>IFERROR(VLOOKUP(Table1[[#This Row],[RespondentID]],'All Data'!$A:$CW,98,FALSE),"unknown")</f>
        <v>0</v>
      </c>
      <c r="AB260" s="174" t="str">
        <f>IFERROR(VLOOKUP(Table1[[#This Row],[RespondentID]],'All Data'!$A:$CW,99,FALSE),"unknown")</f>
        <v>Yes</v>
      </c>
    </row>
    <row r="261" spans="1:28">
      <c r="A261">
        <v>18044086617</v>
      </c>
      <c r="B261" t="s">
        <v>64</v>
      </c>
      <c r="P261" s="96" t="str">
        <f>IFERROR(VLOOKUP(Table1[[#This Row],[RespondentID]],'All Data'!$A:$CO,87,FALSE),"unknown")</f>
        <v>Man</v>
      </c>
      <c r="Q261" s="96" t="str">
        <f>IFERROR(VLOOKUP(Table1[[#This Row],[RespondentID]],'All Data'!$A:$CO,88,FALSE),"unknown")</f>
        <v>55-64 years</v>
      </c>
      <c r="R261" s="96" t="str">
        <f>IFERROR(VLOOKUP(Table1[[#This Row],[RespondentID]],'All Data'!$A:$CO,89,FALSE),"unknown")</f>
        <v>Nassau</v>
      </c>
      <c r="S261" s="96" t="str">
        <f>IFERROR(VLOOKUP(Table1[[#This Row],[RespondentID]],'All Data'!$A:$CO,90,FALSE),"unknown")</f>
        <v>Garden City, 11530</v>
      </c>
      <c r="T261" s="96" t="str">
        <f>IFERROR(VLOOKUP(Table1[[#This Row],[RespondentID]],'All Data'!$A:$CO,91,FALSE),"unknown")</f>
        <v>White</v>
      </c>
      <c r="U261" s="96" t="str">
        <f>IFERROR(VLOOKUP(Table1[[#This Row],[RespondentID]],'All Data'!$A:$CO,92,FALSE),"unknown")</f>
        <v>Not Hispanic or Latino</v>
      </c>
      <c r="V261" s="96" t="str">
        <f>IFERROR(VLOOKUP(Table1[[#This Row],[RespondentID]],'All Data'!$A:$CO,93,FALSE),"unknown")</f>
        <v>English</v>
      </c>
      <c r="W261" s="96" t="str">
        <f>IFERROR(VLOOKUP(Table1[[#This Row],[RespondentID]],'All Data'!$A:$CW,94,FALSE),"unknown")</f>
        <v>$75,000 to $125,000</v>
      </c>
      <c r="X261" s="96" t="str">
        <f>IFERROR(VLOOKUP(Table1[[#This Row],[RespondentID]],'All Data'!$A:$CW,95,FALSE),"unknown")</f>
        <v>College graduate</v>
      </c>
      <c r="Y261" s="96" t="str">
        <f>IFERROR(VLOOKUP(Table1[[#This Row],[RespondentID]],'All Data'!$A:$CW,96,FALSE),"unknown")</f>
        <v>Retired</v>
      </c>
      <c r="Z261" s="96" t="str">
        <f>IFERROR(VLOOKUP(Table1[[#This Row],[RespondentID]],'All Data'!$A:$CW,97,FALSE),"unknown")</f>
        <v>Yes</v>
      </c>
      <c r="AA261" s="96" t="str">
        <f>IFERROR(VLOOKUP(Table1[[#This Row],[RespondentID]],'All Data'!$A:$CW,98,FALSE),"unknown")</f>
        <v>Private/Commercial</v>
      </c>
      <c r="AB261" s="174" t="str">
        <f>IFERROR(VLOOKUP(Table1[[#This Row],[RespondentID]],'All Data'!$A:$CW,99,FALSE),"unknown")</f>
        <v>Yes</v>
      </c>
    </row>
    <row r="262" spans="1:28">
      <c r="A262">
        <v>18044086532</v>
      </c>
      <c r="B262" t="s">
        <v>64</v>
      </c>
      <c r="F262" t="s">
        <v>68</v>
      </c>
      <c r="G262" t="s">
        <v>69</v>
      </c>
      <c r="P262" s="96" t="str">
        <f>IFERROR(VLOOKUP(Table1[[#This Row],[RespondentID]],'All Data'!$A:$CO,87,FALSE),"unknown")</f>
        <v>Woman</v>
      </c>
      <c r="Q262" s="96" t="str">
        <f>IFERROR(VLOOKUP(Table1[[#This Row],[RespondentID]],'All Data'!$A:$CO,88,FALSE),"unknown")</f>
        <v>65+ years</v>
      </c>
      <c r="R262" s="96" t="str">
        <f>IFERROR(VLOOKUP(Table1[[#This Row],[RespondentID]],'All Data'!$A:$CO,89,FALSE),"unknown")</f>
        <v>Nassau</v>
      </c>
      <c r="S262" s="96" t="str">
        <f>IFERROR(VLOOKUP(Table1[[#This Row],[RespondentID]],'All Data'!$A:$CO,90,FALSE),"unknown")</f>
        <v>Port Washington, 11050</v>
      </c>
      <c r="T262" s="96" t="str">
        <f>IFERROR(VLOOKUP(Table1[[#This Row],[RespondentID]],'All Data'!$A:$CO,91,FALSE),"unknown")</f>
        <v>White</v>
      </c>
      <c r="U262" s="96" t="str">
        <f>IFERROR(VLOOKUP(Table1[[#This Row],[RespondentID]],'All Data'!$A:$CO,92,FALSE),"unknown")</f>
        <v>Not Hispanic or Latino</v>
      </c>
      <c r="V262" s="96" t="str">
        <f>IFERROR(VLOOKUP(Table1[[#This Row],[RespondentID]],'All Data'!$A:$CO,93,FALSE),"unknown")</f>
        <v>English</v>
      </c>
      <c r="W262" s="96">
        <f>IFERROR(VLOOKUP(Table1[[#This Row],[RespondentID]],'All Data'!$A:$CW,94,FALSE),"unknown")</f>
        <v>0</v>
      </c>
      <c r="X262" s="96" t="str">
        <f>IFERROR(VLOOKUP(Table1[[#This Row],[RespondentID]],'All Data'!$A:$CW,95,FALSE),"unknown")</f>
        <v>College graduate</v>
      </c>
      <c r="Y262" s="96" t="str">
        <f>IFERROR(VLOOKUP(Table1[[#This Row],[RespondentID]],'All Data'!$A:$CW,96,FALSE),"unknown")</f>
        <v>Retired</v>
      </c>
      <c r="Z262" s="96" t="str">
        <f>IFERROR(VLOOKUP(Table1[[#This Row],[RespondentID]],'All Data'!$A:$CW,97,FALSE),"unknown")</f>
        <v>Yes</v>
      </c>
      <c r="AA262" s="96" t="str">
        <f>IFERROR(VLOOKUP(Table1[[#This Row],[RespondentID]],'All Data'!$A:$CW,98,FALSE),"unknown")</f>
        <v>Medicare</v>
      </c>
      <c r="AB262" s="174" t="str">
        <f>IFERROR(VLOOKUP(Table1[[#This Row],[RespondentID]],'All Data'!$A:$CW,99,FALSE),"unknown")</f>
        <v>No</v>
      </c>
    </row>
    <row r="263" spans="1:28">
      <c r="A263">
        <v>18044086334</v>
      </c>
      <c r="B263" t="s">
        <v>64</v>
      </c>
      <c r="F263" t="s">
        <v>68</v>
      </c>
      <c r="G263" t="s">
        <v>69</v>
      </c>
      <c r="P263" s="96" t="str">
        <f>IFERROR(VLOOKUP(Table1[[#This Row],[RespondentID]],'All Data'!$A:$CO,87,FALSE),"unknown")</f>
        <v>Woman</v>
      </c>
      <c r="Q263" s="96" t="str">
        <f>IFERROR(VLOOKUP(Table1[[#This Row],[RespondentID]],'All Data'!$A:$CO,88,FALSE),"unknown")</f>
        <v>65+ years</v>
      </c>
      <c r="R263" s="96" t="str">
        <f>IFERROR(VLOOKUP(Table1[[#This Row],[RespondentID]],'All Data'!$A:$CO,89,FALSE),"unknown")</f>
        <v>Nassau</v>
      </c>
      <c r="S263" s="96" t="str">
        <f>IFERROR(VLOOKUP(Table1[[#This Row],[RespondentID]],'All Data'!$A:$CO,90,FALSE),"unknown")</f>
        <v>Port Washington, 11050</v>
      </c>
      <c r="T263" s="96" t="str">
        <f>IFERROR(VLOOKUP(Table1[[#This Row],[RespondentID]],'All Data'!$A:$CO,91,FALSE),"unknown")</f>
        <v>Asian</v>
      </c>
      <c r="U263" s="96" t="str">
        <f>IFERROR(VLOOKUP(Table1[[#This Row],[RespondentID]],'All Data'!$A:$CO,92,FALSE),"unknown")</f>
        <v>Not Hispanic or Latino</v>
      </c>
      <c r="V263" s="96" t="str">
        <f>IFERROR(VLOOKUP(Table1[[#This Row],[RespondentID]],'All Data'!$A:$CO,93,FALSE),"unknown")</f>
        <v>English, Chinese</v>
      </c>
      <c r="W263" s="96" t="str">
        <f>IFERROR(VLOOKUP(Table1[[#This Row],[RespondentID]],'All Data'!$A:$CW,94,FALSE),"unknown")</f>
        <v>Over $125,000</v>
      </c>
      <c r="X263" s="96" t="str">
        <f>IFERROR(VLOOKUP(Table1[[#This Row],[RespondentID]],'All Data'!$A:$CW,95,FALSE),"unknown")</f>
        <v>Graduate school</v>
      </c>
      <c r="Y263" s="96">
        <f>IFERROR(VLOOKUP(Table1[[#This Row],[RespondentID]],'All Data'!$A:$CW,96,FALSE),"unknown")</f>
        <v>0</v>
      </c>
      <c r="Z263" s="96" t="str">
        <f>IFERROR(VLOOKUP(Table1[[#This Row],[RespondentID]],'All Data'!$A:$CW,97,FALSE),"unknown")</f>
        <v>Yes</v>
      </c>
      <c r="AA263" s="96" t="str">
        <f>IFERROR(VLOOKUP(Table1[[#This Row],[RespondentID]],'All Data'!$A:$CW,98,FALSE),"unknown")</f>
        <v>Medicare, Private/Commercial</v>
      </c>
      <c r="AB263" s="174" t="str">
        <f>IFERROR(VLOOKUP(Table1[[#This Row],[RespondentID]],'All Data'!$A:$CW,99,FALSE),"unknown")</f>
        <v>Yes</v>
      </c>
    </row>
    <row r="264" spans="1:28">
      <c r="A264">
        <v>18044086220</v>
      </c>
      <c r="B264" t="s">
        <v>64</v>
      </c>
      <c r="H264" t="s">
        <v>70</v>
      </c>
      <c r="M264" t="s">
        <v>75</v>
      </c>
      <c r="N264" t="s">
        <v>76</v>
      </c>
      <c r="P264" s="96" t="str">
        <f>IFERROR(VLOOKUP(Table1[[#This Row],[RespondentID]],'All Data'!$A:$CO,87,FALSE),"unknown")</f>
        <v>Woman</v>
      </c>
      <c r="Q264" s="96" t="str">
        <f>IFERROR(VLOOKUP(Table1[[#This Row],[RespondentID]],'All Data'!$A:$CO,88,FALSE),"unknown")</f>
        <v>18-24 years</v>
      </c>
      <c r="R264" s="96" t="str">
        <f>IFERROR(VLOOKUP(Table1[[#This Row],[RespondentID]],'All Data'!$A:$CO,89,FALSE),"unknown")</f>
        <v>Nassau</v>
      </c>
      <c r="S264" s="96" t="str">
        <f>IFERROR(VLOOKUP(Table1[[#This Row],[RespondentID]],'All Data'!$A:$CO,90,FALSE),"unknown")</f>
        <v>Massapequa Park, 11762</v>
      </c>
      <c r="T264" s="96" t="str">
        <f>IFERROR(VLOOKUP(Table1[[#This Row],[RespondentID]],'All Data'!$A:$CO,91,FALSE),"unknown")</f>
        <v>White</v>
      </c>
      <c r="U264" s="96" t="str">
        <f>IFERROR(VLOOKUP(Table1[[#This Row],[RespondentID]],'All Data'!$A:$CO,92,FALSE),"unknown")</f>
        <v>Not Hispanic or Latino</v>
      </c>
      <c r="V264" s="96" t="str">
        <f>IFERROR(VLOOKUP(Table1[[#This Row],[RespondentID]],'All Data'!$A:$CO,93,FALSE),"unknown")</f>
        <v>English</v>
      </c>
      <c r="W264" s="96" t="str">
        <f>IFERROR(VLOOKUP(Table1[[#This Row],[RespondentID]],'All Data'!$A:$CW,94,FALSE),"unknown")</f>
        <v>$0-$19,999</v>
      </c>
      <c r="X264" s="96" t="str">
        <f>IFERROR(VLOOKUP(Table1[[#This Row],[RespondentID]],'All Data'!$A:$CW,95,FALSE),"unknown")</f>
        <v>High school graduate</v>
      </c>
      <c r="Y264" s="96" t="str">
        <f>IFERROR(VLOOKUP(Table1[[#This Row],[RespondentID]],'All Data'!$A:$CW,96,FALSE),"unknown")</f>
        <v>Student</v>
      </c>
      <c r="Z264" s="96" t="str">
        <f>IFERROR(VLOOKUP(Table1[[#This Row],[RespondentID]],'All Data'!$A:$CW,97,FALSE),"unknown")</f>
        <v>Yes</v>
      </c>
      <c r="AA264" s="96" t="str">
        <f>IFERROR(VLOOKUP(Table1[[#This Row],[RespondentID]],'All Data'!$A:$CW,98,FALSE),"unknown")</f>
        <v>Private/Commercial</v>
      </c>
      <c r="AB264" s="174" t="str">
        <f>IFERROR(VLOOKUP(Table1[[#This Row],[RespondentID]],'All Data'!$A:$CW,99,FALSE),"unknown")</f>
        <v>Yes</v>
      </c>
    </row>
    <row r="265" spans="1:28">
      <c r="A265">
        <v>18044086068</v>
      </c>
      <c r="B265" t="s">
        <v>64</v>
      </c>
      <c r="C265" t="s">
        <v>65</v>
      </c>
      <c r="F265" t="s">
        <v>68</v>
      </c>
      <c r="P265" s="96" t="str">
        <f>IFERROR(VLOOKUP(Table1[[#This Row],[RespondentID]],'All Data'!$A:$CO,87,FALSE),"unknown")</f>
        <v>Woman</v>
      </c>
      <c r="Q265" s="96" t="str">
        <f>IFERROR(VLOOKUP(Table1[[#This Row],[RespondentID]],'All Data'!$A:$CO,88,FALSE),"unknown")</f>
        <v>65+ years</v>
      </c>
      <c r="R265" s="96" t="str">
        <f>IFERROR(VLOOKUP(Table1[[#This Row],[RespondentID]],'All Data'!$A:$CO,89,FALSE),"unknown")</f>
        <v>Nassau</v>
      </c>
      <c r="S265" s="96" t="str">
        <f>IFERROR(VLOOKUP(Table1[[#This Row],[RespondentID]],'All Data'!$A:$CO,90,FALSE),"unknown")</f>
        <v>Farmingdale, 11735</v>
      </c>
      <c r="T265" s="96" t="str">
        <f>IFERROR(VLOOKUP(Table1[[#This Row],[RespondentID]],'All Data'!$A:$CO,91,FALSE),"unknown")</f>
        <v>Native Hawaiian and Other Pacific Islander</v>
      </c>
      <c r="U265" s="96">
        <f>IFERROR(VLOOKUP(Table1[[#This Row],[RespondentID]],'All Data'!$A:$CO,92,FALSE),"unknown")</f>
        <v>0</v>
      </c>
      <c r="V265" s="96" t="str">
        <f>IFERROR(VLOOKUP(Table1[[#This Row],[RespondentID]],'All Data'!$A:$CO,93,FALSE),"unknown")</f>
        <v>English</v>
      </c>
      <c r="W265" s="96">
        <f>IFERROR(VLOOKUP(Table1[[#This Row],[RespondentID]],'All Data'!$A:$CW,94,FALSE),"unknown")</f>
        <v>0</v>
      </c>
      <c r="X265" s="96" t="str">
        <f>IFERROR(VLOOKUP(Table1[[#This Row],[RespondentID]],'All Data'!$A:$CW,95,FALSE),"unknown")</f>
        <v>College graduate</v>
      </c>
      <c r="Y265" s="96" t="str">
        <f>IFERROR(VLOOKUP(Table1[[#This Row],[RespondentID]],'All Data'!$A:$CW,96,FALSE),"unknown")</f>
        <v>Retired</v>
      </c>
      <c r="Z265" s="96" t="str">
        <f>IFERROR(VLOOKUP(Table1[[#This Row],[RespondentID]],'All Data'!$A:$CW,97,FALSE),"unknown")</f>
        <v>Yes</v>
      </c>
      <c r="AA265" s="96" t="str">
        <f>IFERROR(VLOOKUP(Table1[[#This Row],[RespondentID]],'All Data'!$A:$CW,98,FALSE),"unknown")</f>
        <v>Medicare</v>
      </c>
      <c r="AB265" s="174" t="str">
        <f>IFERROR(VLOOKUP(Table1[[#This Row],[RespondentID]],'All Data'!$A:$CW,99,FALSE),"unknown")</f>
        <v>Yes</v>
      </c>
    </row>
    <row r="266" spans="1:28">
      <c r="A266">
        <v>18044085939</v>
      </c>
      <c r="B266" t="s">
        <v>64</v>
      </c>
      <c r="N266" t="s">
        <v>76</v>
      </c>
      <c r="P266" s="96" t="str">
        <f>IFERROR(VLOOKUP(Table1[[#This Row],[RespondentID]],'All Data'!$A:$CO,87,FALSE),"unknown")</f>
        <v>Woman</v>
      </c>
      <c r="Q266" s="96" t="str">
        <f>IFERROR(VLOOKUP(Table1[[#This Row],[RespondentID]],'All Data'!$A:$CO,88,FALSE),"unknown")</f>
        <v>55-64 years</v>
      </c>
      <c r="R266" s="96" t="str">
        <f>IFERROR(VLOOKUP(Table1[[#This Row],[RespondentID]],'All Data'!$A:$CO,89,FALSE),"unknown")</f>
        <v>Nassau</v>
      </c>
      <c r="S266" s="96" t="str">
        <f>IFERROR(VLOOKUP(Table1[[#This Row],[RespondentID]],'All Data'!$A:$CO,90,FALSE),"unknown")</f>
        <v>Massapequa Park, 11762</v>
      </c>
      <c r="T266" s="96" t="str">
        <f>IFERROR(VLOOKUP(Table1[[#This Row],[RespondentID]],'All Data'!$A:$CO,91,FALSE),"unknown")</f>
        <v>White</v>
      </c>
      <c r="U266" s="96" t="str">
        <f>IFERROR(VLOOKUP(Table1[[#This Row],[RespondentID]],'All Data'!$A:$CO,92,FALSE),"unknown")</f>
        <v>Not Hispanic or Latino</v>
      </c>
      <c r="V266" s="96" t="str">
        <f>IFERROR(VLOOKUP(Table1[[#This Row],[RespondentID]],'All Data'!$A:$CO,93,FALSE),"unknown")</f>
        <v>English</v>
      </c>
      <c r="W266" s="96" t="str">
        <f>IFERROR(VLOOKUP(Table1[[#This Row],[RespondentID]],'All Data'!$A:$CW,94,FALSE),"unknown")</f>
        <v>Over $125,000</v>
      </c>
      <c r="X266" s="96" t="str">
        <f>IFERROR(VLOOKUP(Table1[[#This Row],[RespondentID]],'All Data'!$A:$CW,95,FALSE),"unknown")</f>
        <v>Some college</v>
      </c>
      <c r="Y266" s="96" t="str">
        <f>IFERROR(VLOOKUP(Table1[[#This Row],[RespondentID]],'All Data'!$A:$CW,96,FALSE),"unknown")</f>
        <v>Out of work, but not currently looking</v>
      </c>
      <c r="Z266" s="96" t="str">
        <f>IFERROR(VLOOKUP(Table1[[#This Row],[RespondentID]],'All Data'!$A:$CW,97,FALSE),"unknown")</f>
        <v>Yes</v>
      </c>
      <c r="AA266" s="96" t="str">
        <f>IFERROR(VLOOKUP(Table1[[#This Row],[RespondentID]],'All Data'!$A:$CW,98,FALSE),"unknown")</f>
        <v>Medicare, Private/Commercial</v>
      </c>
      <c r="AB266" s="174" t="str">
        <f>IFERROR(VLOOKUP(Table1[[#This Row],[RespondentID]],'All Data'!$A:$CW,99,FALSE),"unknown")</f>
        <v>Yes</v>
      </c>
    </row>
    <row r="267" spans="1:28">
      <c r="A267">
        <v>18044085776</v>
      </c>
      <c r="B267" t="s">
        <v>64</v>
      </c>
      <c r="G267" t="s">
        <v>69</v>
      </c>
      <c r="M267" t="s">
        <v>75</v>
      </c>
      <c r="P267" s="96" t="str">
        <f>IFERROR(VLOOKUP(Table1[[#This Row],[RespondentID]],'All Data'!$A:$CO,87,FALSE),"unknown")</f>
        <v>Man</v>
      </c>
      <c r="Q267" s="96" t="str">
        <f>IFERROR(VLOOKUP(Table1[[#This Row],[RespondentID]],'All Data'!$A:$CO,88,FALSE),"unknown")</f>
        <v>65+ years</v>
      </c>
      <c r="R267" s="96" t="str">
        <f>IFERROR(VLOOKUP(Table1[[#This Row],[RespondentID]],'All Data'!$A:$CO,89,FALSE),"unknown")</f>
        <v>Nassau</v>
      </c>
      <c r="S267" s="96" t="str">
        <f>IFERROR(VLOOKUP(Table1[[#This Row],[RespondentID]],'All Data'!$A:$CO,90,FALSE),"unknown")</f>
        <v>Massapequa, 11758</v>
      </c>
      <c r="T267" s="96" t="str">
        <f>IFERROR(VLOOKUP(Table1[[#This Row],[RespondentID]],'All Data'!$A:$CO,91,FALSE),"unknown")</f>
        <v>White</v>
      </c>
      <c r="U267" s="96" t="str">
        <f>IFERROR(VLOOKUP(Table1[[#This Row],[RespondentID]],'All Data'!$A:$CO,92,FALSE),"unknown")</f>
        <v>Not Hispanic or Latino</v>
      </c>
      <c r="V267" s="96" t="str">
        <f>IFERROR(VLOOKUP(Table1[[#This Row],[RespondentID]],'All Data'!$A:$CO,93,FALSE),"unknown")</f>
        <v>English</v>
      </c>
      <c r="W267" s="96" t="str">
        <f>IFERROR(VLOOKUP(Table1[[#This Row],[RespondentID]],'All Data'!$A:$CW,94,FALSE),"unknown")</f>
        <v>$75,000 to $125,000</v>
      </c>
      <c r="X267" s="96" t="str">
        <f>IFERROR(VLOOKUP(Table1[[#This Row],[RespondentID]],'All Data'!$A:$CW,95,FALSE),"unknown")</f>
        <v>Graduate school</v>
      </c>
      <c r="Y267" s="96" t="str">
        <f>IFERROR(VLOOKUP(Table1[[#This Row],[RespondentID]],'All Data'!$A:$CW,96,FALSE),"unknown")</f>
        <v>Retired</v>
      </c>
      <c r="Z267" s="96" t="str">
        <f>IFERROR(VLOOKUP(Table1[[#This Row],[RespondentID]],'All Data'!$A:$CW,97,FALSE),"unknown")</f>
        <v>Yes</v>
      </c>
      <c r="AA267" s="96" t="str">
        <f>IFERROR(VLOOKUP(Table1[[#This Row],[RespondentID]],'All Data'!$A:$CW,98,FALSE),"unknown")</f>
        <v>Medicare</v>
      </c>
      <c r="AB267" s="174" t="str">
        <f>IFERROR(VLOOKUP(Table1[[#This Row],[RespondentID]],'All Data'!$A:$CW,99,FALSE),"unknown")</f>
        <v>Yes</v>
      </c>
    </row>
    <row r="268" spans="1:28">
      <c r="A268">
        <v>18044085414</v>
      </c>
      <c r="B268" t="s">
        <v>64</v>
      </c>
      <c r="E268" t="s">
        <v>67</v>
      </c>
      <c r="M268" t="s">
        <v>75</v>
      </c>
      <c r="P268" s="96" t="str">
        <f>IFERROR(VLOOKUP(Table1[[#This Row],[RespondentID]],'All Data'!$A:$CO,87,FALSE),"unknown")</f>
        <v>Woman</v>
      </c>
      <c r="Q268" s="96" t="str">
        <f>IFERROR(VLOOKUP(Table1[[#This Row],[RespondentID]],'All Data'!$A:$CO,88,FALSE),"unknown")</f>
        <v>45-54 years</v>
      </c>
      <c r="R268" s="96" t="str">
        <f>IFERROR(VLOOKUP(Table1[[#This Row],[RespondentID]],'All Data'!$A:$CO,89,FALSE),"unknown")</f>
        <v>Queens</v>
      </c>
      <c r="S268" s="96">
        <f>IFERROR(VLOOKUP(Table1[[#This Row],[RespondentID]],'All Data'!$A:$CO,90,FALSE),"unknown")</f>
        <v>0</v>
      </c>
      <c r="T268" s="96" t="str">
        <f>IFERROR(VLOOKUP(Table1[[#This Row],[RespondentID]],'All Data'!$A:$CO,91,FALSE),"unknown")</f>
        <v>Asian</v>
      </c>
      <c r="U268" s="96" t="str">
        <f>IFERROR(VLOOKUP(Table1[[#This Row],[RespondentID]],'All Data'!$A:$CO,92,FALSE),"unknown")</f>
        <v>Not Hispanic or Latino</v>
      </c>
      <c r="V268" s="96" t="str">
        <f>IFERROR(VLOOKUP(Table1[[#This Row],[RespondentID]],'All Data'!$A:$CO,93,FALSE),"unknown")</f>
        <v>Other</v>
      </c>
      <c r="W268" s="96" t="str">
        <f>IFERROR(VLOOKUP(Table1[[#This Row],[RespondentID]],'All Data'!$A:$CW,94,FALSE),"unknown")</f>
        <v>$50,000 to $74,999</v>
      </c>
      <c r="X268" s="96" t="str">
        <f>IFERROR(VLOOKUP(Table1[[#This Row],[RespondentID]],'All Data'!$A:$CW,95,FALSE),"unknown")</f>
        <v>College graduate</v>
      </c>
      <c r="Y268" s="96" t="str">
        <f>IFERROR(VLOOKUP(Table1[[#This Row],[RespondentID]],'All Data'!$A:$CW,96,FALSE),"unknown")</f>
        <v>Employed for wages</v>
      </c>
      <c r="Z268" s="96" t="str">
        <f>IFERROR(VLOOKUP(Table1[[#This Row],[RespondentID]],'All Data'!$A:$CW,97,FALSE),"unknown")</f>
        <v>No</v>
      </c>
      <c r="AA268" s="96" t="str">
        <f>IFERROR(VLOOKUP(Table1[[#This Row],[RespondentID]],'All Data'!$A:$CW,98,FALSE),"unknown")</f>
        <v>No Insurance</v>
      </c>
      <c r="AB268" s="174" t="str">
        <f>IFERROR(VLOOKUP(Table1[[#This Row],[RespondentID]],'All Data'!$A:$CW,99,FALSE),"unknown")</f>
        <v>Yes</v>
      </c>
    </row>
    <row r="269" spans="1:28">
      <c r="A269">
        <v>18044085314</v>
      </c>
      <c r="B269" t="s">
        <v>64</v>
      </c>
      <c r="P269" s="96" t="str">
        <f>IFERROR(VLOOKUP(Table1[[#This Row],[RespondentID]],'All Data'!$A:$CO,87,FALSE),"unknown")</f>
        <v>Woman</v>
      </c>
      <c r="Q269" s="96" t="str">
        <f>IFERROR(VLOOKUP(Table1[[#This Row],[RespondentID]],'All Data'!$A:$CO,88,FALSE),"unknown")</f>
        <v>65+ years</v>
      </c>
      <c r="R269" s="96" t="str">
        <f>IFERROR(VLOOKUP(Table1[[#This Row],[RespondentID]],'All Data'!$A:$CO,89,FALSE),"unknown")</f>
        <v>Suffolk</v>
      </c>
      <c r="S269" s="96" t="str">
        <f>IFERROR(VLOOKUP(Table1[[#This Row],[RespondentID]],'All Data'!$A:$CO,90,FALSE),"unknown")</f>
        <v>Amityville, 11701</v>
      </c>
      <c r="T269" s="96" t="str">
        <f>IFERROR(VLOOKUP(Table1[[#This Row],[RespondentID]],'All Data'!$A:$CO,91,FALSE),"unknown")</f>
        <v>White</v>
      </c>
      <c r="U269" s="96" t="str">
        <f>IFERROR(VLOOKUP(Table1[[#This Row],[RespondentID]],'All Data'!$A:$CO,92,FALSE),"unknown")</f>
        <v>Not Hispanic or Latino</v>
      </c>
      <c r="V269" s="96" t="str">
        <f>IFERROR(VLOOKUP(Table1[[#This Row],[RespondentID]],'All Data'!$A:$CO,93,FALSE),"unknown")</f>
        <v>English</v>
      </c>
      <c r="W269" s="96">
        <f>IFERROR(VLOOKUP(Table1[[#This Row],[RespondentID]],'All Data'!$A:$CW,94,FALSE),"unknown")</f>
        <v>0</v>
      </c>
      <c r="X269" s="96" t="str">
        <f>IFERROR(VLOOKUP(Table1[[#This Row],[RespondentID]],'All Data'!$A:$CW,95,FALSE),"unknown")</f>
        <v>High school graduate</v>
      </c>
      <c r="Y269" s="96" t="str">
        <f>IFERROR(VLOOKUP(Table1[[#This Row],[RespondentID]],'All Data'!$A:$CW,96,FALSE),"unknown")</f>
        <v>Retired</v>
      </c>
      <c r="Z269" s="96" t="str">
        <f>IFERROR(VLOOKUP(Table1[[#This Row],[RespondentID]],'All Data'!$A:$CW,97,FALSE),"unknown")</f>
        <v>No</v>
      </c>
      <c r="AA269" s="96" t="str">
        <f>IFERROR(VLOOKUP(Table1[[#This Row],[RespondentID]],'All Data'!$A:$CW,98,FALSE),"unknown")</f>
        <v>Medicare</v>
      </c>
      <c r="AB269" s="174" t="str">
        <f>IFERROR(VLOOKUP(Table1[[#This Row],[RespondentID]],'All Data'!$A:$CW,99,FALSE),"unknown")</f>
        <v>Yes</v>
      </c>
    </row>
    <row r="270" spans="1:28">
      <c r="A270">
        <v>18044085208</v>
      </c>
      <c r="M270" t="s">
        <v>75</v>
      </c>
      <c r="P270" s="96" t="str">
        <f>IFERROR(VLOOKUP(Table1[[#This Row],[RespondentID]],'All Data'!$A:$CO,87,FALSE),"unknown")</f>
        <v>Woman</v>
      </c>
      <c r="Q270" s="96" t="str">
        <f>IFERROR(VLOOKUP(Table1[[#This Row],[RespondentID]],'All Data'!$A:$CO,88,FALSE),"unknown")</f>
        <v>65+ years</v>
      </c>
      <c r="R270" s="96" t="str">
        <f>IFERROR(VLOOKUP(Table1[[#This Row],[RespondentID]],'All Data'!$A:$CO,89,FALSE),"unknown")</f>
        <v>Nassau</v>
      </c>
      <c r="S270" s="96" t="str">
        <f>IFERROR(VLOOKUP(Table1[[#This Row],[RespondentID]],'All Data'!$A:$CO,90,FALSE),"unknown")</f>
        <v>Valley Stream, 11580</v>
      </c>
      <c r="T270" s="96" t="str">
        <f>IFERROR(VLOOKUP(Table1[[#This Row],[RespondentID]],'All Data'!$A:$CO,91,FALSE),"unknown")</f>
        <v>White</v>
      </c>
      <c r="U270" s="96" t="str">
        <f>IFERROR(VLOOKUP(Table1[[#This Row],[RespondentID]],'All Data'!$A:$CO,92,FALSE),"unknown")</f>
        <v>Not Hispanic or Latino</v>
      </c>
      <c r="V270" s="96">
        <f>IFERROR(VLOOKUP(Table1[[#This Row],[RespondentID]],'All Data'!$A:$CO,93,FALSE),"unknown")</f>
        <v>0</v>
      </c>
      <c r="W270" s="96" t="str">
        <f>IFERROR(VLOOKUP(Table1[[#This Row],[RespondentID]],'All Data'!$A:$CW,94,FALSE),"unknown")</f>
        <v>$75,000 to $125,000</v>
      </c>
      <c r="X270" s="96" t="str">
        <f>IFERROR(VLOOKUP(Table1[[#This Row],[RespondentID]],'All Data'!$A:$CW,95,FALSE),"unknown")</f>
        <v>College graduate</v>
      </c>
      <c r="Y270" s="96" t="str">
        <f>IFERROR(VLOOKUP(Table1[[#This Row],[RespondentID]],'All Data'!$A:$CW,96,FALSE),"unknown")</f>
        <v>Retired</v>
      </c>
      <c r="Z270" s="96" t="str">
        <f>IFERROR(VLOOKUP(Table1[[#This Row],[RespondentID]],'All Data'!$A:$CW,97,FALSE),"unknown")</f>
        <v>Yes</v>
      </c>
      <c r="AA270" s="96" t="str">
        <f>IFERROR(VLOOKUP(Table1[[#This Row],[RespondentID]],'All Data'!$A:$CW,98,FALSE),"unknown")</f>
        <v>Medicare, Private/Commercial</v>
      </c>
      <c r="AB270" s="174" t="str">
        <f>IFERROR(VLOOKUP(Table1[[#This Row],[RespondentID]],'All Data'!$A:$CW,99,FALSE),"unknown")</f>
        <v>Yes</v>
      </c>
    </row>
    <row r="271" spans="1:28">
      <c r="A271">
        <v>18044085085</v>
      </c>
      <c r="F271" t="s">
        <v>68</v>
      </c>
      <c r="M271" t="s">
        <v>75</v>
      </c>
      <c r="P271" s="96" t="str">
        <f>IFERROR(VLOOKUP(Table1[[#This Row],[RespondentID]],'All Data'!$A:$CO,87,FALSE),"unknown")</f>
        <v>Woman</v>
      </c>
      <c r="Q271" s="96" t="str">
        <f>IFERROR(VLOOKUP(Table1[[#This Row],[RespondentID]],'All Data'!$A:$CO,88,FALSE),"unknown")</f>
        <v>65+ years</v>
      </c>
      <c r="R271" s="96" t="str">
        <f>IFERROR(VLOOKUP(Table1[[#This Row],[RespondentID]],'All Data'!$A:$CO,89,FALSE),"unknown")</f>
        <v>Nassau</v>
      </c>
      <c r="S271" s="96" t="str">
        <f>IFERROR(VLOOKUP(Table1[[#This Row],[RespondentID]],'All Data'!$A:$CO,90,FALSE),"unknown")</f>
        <v>Valley Stream, 11580</v>
      </c>
      <c r="T271" s="96" t="str">
        <f>IFERROR(VLOOKUP(Table1[[#This Row],[RespondentID]],'All Data'!$A:$CO,91,FALSE),"unknown")</f>
        <v>White</v>
      </c>
      <c r="U271" s="96" t="str">
        <f>IFERROR(VLOOKUP(Table1[[#This Row],[RespondentID]],'All Data'!$A:$CO,92,FALSE),"unknown")</f>
        <v>Not Hispanic or Latino</v>
      </c>
      <c r="V271" s="96" t="str">
        <f>IFERROR(VLOOKUP(Table1[[#This Row],[RespondentID]],'All Data'!$A:$CO,93,FALSE),"unknown")</f>
        <v>English</v>
      </c>
      <c r="W271" s="96" t="str">
        <f>IFERROR(VLOOKUP(Table1[[#This Row],[RespondentID]],'All Data'!$A:$CW,94,FALSE),"unknown")</f>
        <v>$50,000 to $74,999</v>
      </c>
      <c r="X271" s="96" t="str">
        <f>IFERROR(VLOOKUP(Table1[[#This Row],[RespondentID]],'All Data'!$A:$CW,95,FALSE),"unknown")</f>
        <v>Some college</v>
      </c>
      <c r="Y271" s="96" t="str">
        <f>IFERROR(VLOOKUP(Table1[[#This Row],[RespondentID]],'All Data'!$A:$CW,96,FALSE),"unknown")</f>
        <v>Retired</v>
      </c>
      <c r="Z271" s="96" t="str">
        <f>IFERROR(VLOOKUP(Table1[[#This Row],[RespondentID]],'All Data'!$A:$CW,97,FALSE),"unknown")</f>
        <v>Yes</v>
      </c>
      <c r="AA271" s="96" t="str">
        <f>IFERROR(VLOOKUP(Table1[[#This Row],[RespondentID]],'All Data'!$A:$CW,98,FALSE),"unknown")</f>
        <v>Medicare</v>
      </c>
      <c r="AB271" s="174" t="str">
        <f>IFERROR(VLOOKUP(Table1[[#This Row],[RespondentID]],'All Data'!$A:$CW,99,FALSE),"unknown")</f>
        <v>No</v>
      </c>
    </row>
    <row r="272" spans="1:28">
      <c r="A272">
        <v>18044084898</v>
      </c>
      <c r="E272" t="s">
        <v>67</v>
      </c>
      <c r="P272" s="96" t="str">
        <f>IFERROR(VLOOKUP(Table1[[#This Row],[RespondentID]],'All Data'!$A:$CO,87,FALSE),"unknown")</f>
        <v>Woman</v>
      </c>
      <c r="Q272" s="96" t="str">
        <f>IFERROR(VLOOKUP(Table1[[#This Row],[RespondentID]],'All Data'!$A:$CO,88,FALSE),"unknown")</f>
        <v>65+ years</v>
      </c>
      <c r="R272" s="96" t="str">
        <f>IFERROR(VLOOKUP(Table1[[#This Row],[RespondentID]],'All Data'!$A:$CO,89,FALSE),"unknown")</f>
        <v>Nassau</v>
      </c>
      <c r="S272" s="96" t="str">
        <f>IFERROR(VLOOKUP(Table1[[#This Row],[RespondentID]],'All Data'!$A:$CO,90,FALSE),"unknown")</f>
        <v>Valley Stream, 11580</v>
      </c>
      <c r="T272" s="96" t="str">
        <f>IFERROR(VLOOKUP(Table1[[#This Row],[RespondentID]],'All Data'!$A:$CO,91,FALSE),"unknown")</f>
        <v>White</v>
      </c>
      <c r="U272" s="96">
        <f>IFERROR(VLOOKUP(Table1[[#This Row],[RespondentID]],'All Data'!$A:$CO,92,FALSE),"unknown")</f>
        <v>0</v>
      </c>
      <c r="V272" s="96" t="str">
        <f>IFERROR(VLOOKUP(Table1[[#This Row],[RespondentID]],'All Data'!$A:$CO,93,FALSE),"unknown")</f>
        <v>English</v>
      </c>
      <c r="W272" s="96" t="str">
        <f>IFERROR(VLOOKUP(Table1[[#This Row],[RespondentID]],'All Data'!$A:$CW,94,FALSE),"unknown")</f>
        <v>$75,000 to $125,000</v>
      </c>
      <c r="X272" s="96" t="str">
        <f>IFERROR(VLOOKUP(Table1[[#This Row],[RespondentID]],'All Data'!$A:$CW,95,FALSE),"unknown")</f>
        <v>High school graduate</v>
      </c>
      <c r="Y272" s="96" t="str">
        <f>IFERROR(VLOOKUP(Table1[[#This Row],[RespondentID]],'All Data'!$A:$CW,96,FALSE),"unknown")</f>
        <v>Retired</v>
      </c>
      <c r="Z272" s="96" t="str">
        <f>IFERROR(VLOOKUP(Table1[[#This Row],[RespondentID]],'All Data'!$A:$CW,97,FALSE),"unknown")</f>
        <v>Yes</v>
      </c>
      <c r="AA272" s="96" t="str">
        <f>IFERROR(VLOOKUP(Table1[[#This Row],[RespondentID]],'All Data'!$A:$CW,98,FALSE),"unknown")</f>
        <v>Medicare</v>
      </c>
      <c r="AB272" s="174" t="str">
        <f>IFERROR(VLOOKUP(Table1[[#This Row],[RespondentID]],'All Data'!$A:$CW,99,FALSE),"unknown")</f>
        <v>Yes</v>
      </c>
    </row>
    <row r="273" spans="1:28">
      <c r="A273">
        <v>18044084706</v>
      </c>
      <c r="B273" t="s">
        <v>64</v>
      </c>
      <c r="P273" s="96" t="str">
        <f>IFERROR(VLOOKUP(Table1[[#This Row],[RespondentID]],'All Data'!$A:$CO,87,FALSE),"unknown")</f>
        <v>Woman</v>
      </c>
      <c r="Q273" s="96" t="str">
        <f>IFERROR(VLOOKUP(Table1[[#This Row],[RespondentID]],'All Data'!$A:$CO,88,FALSE),"unknown")</f>
        <v>35-44 years</v>
      </c>
      <c r="R273" s="96" t="str">
        <f>IFERROR(VLOOKUP(Table1[[#This Row],[RespondentID]],'All Data'!$A:$CO,89,FALSE),"unknown")</f>
        <v>Nassau</v>
      </c>
      <c r="S273" s="96" t="str">
        <f>IFERROR(VLOOKUP(Table1[[#This Row],[RespondentID]],'All Data'!$A:$CO,90,FALSE),"unknown")</f>
        <v>Valley Stream, 11580</v>
      </c>
      <c r="T273" s="96" t="str">
        <f>IFERROR(VLOOKUP(Table1[[#This Row],[RespondentID]],'All Data'!$A:$CO,91,FALSE),"unknown")</f>
        <v>Black or African American</v>
      </c>
      <c r="U273" s="96" t="str">
        <f>IFERROR(VLOOKUP(Table1[[#This Row],[RespondentID]],'All Data'!$A:$CO,92,FALSE),"unknown")</f>
        <v>Not Hispanic or Latino</v>
      </c>
      <c r="V273" s="96" t="str">
        <f>IFERROR(VLOOKUP(Table1[[#This Row],[RespondentID]],'All Data'!$A:$CO,93,FALSE),"unknown")</f>
        <v>English, Haitian Creole, French Creole</v>
      </c>
      <c r="W273" s="96" t="str">
        <f>IFERROR(VLOOKUP(Table1[[#This Row],[RespondentID]],'All Data'!$A:$CW,94,FALSE),"unknown")</f>
        <v>$50,000 to $74,999</v>
      </c>
      <c r="X273" s="96" t="str">
        <f>IFERROR(VLOOKUP(Table1[[#This Row],[RespondentID]],'All Data'!$A:$CW,95,FALSE),"unknown")</f>
        <v>Graduate school</v>
      </c>
      <c r="Y273" s="96" t="str">
        <f>IFERROR(VLOOKUP(Table1[[#This Row],[RespondentID]],'All Data'!$A:$CW,96,FALSE),"unknown")</f>
        <v>Self-employed</v>
      </c>
      <c r="Z273" s="96" t="str">
        <f>IFERROR(VLOOKUP(Table1[[#This Row],[RespondentID]],'All Data'!$A:$CW,97,FALSE),"unknown")</f>
        <v>No</v>
      </c>
      <c r="AA273" s="96" t="str">
        <f>IFERROR(VLOOKUP(Table1[[#This Row],[RespondentID]],'All Data'!$A:$CW,98,FALSE),"unknown")</f>
        <v>No Insurance</v>
      </c>
      <c r="AB273" s="174">
        <f>IFERROR(VLOOKUP(Table1[[#This Row],[RespondentID]],'All Data'!$A:$CW,99,FALSE),"unknown")</f>
        <v>0</v>
      </c>
    </row>
    <row r="274" spans="1:28">
      <c r="A274">
        <v>18044084187</v>
      </c>
      <c r="B274" t="s">
        <v>64</v>
      </c>
      <c r="D274" t="s">
        <v>66</v>
      </c>
      <c r="G274" t="s">
        <v>69</v>
      </c>
      <c r="P274" s="96" t="str">
        <f>IFERROR(VLOOKUP(Table1[[#This Row],[RespondentID]],'All Data'!$A:$CO,87,FALSE),"unknown")</f>
        <v>Woman</v>
      </c>
      <c r="Q274" s="96" t="str">
        <f>IFERROR(VLOOKUP(Table1[[#This Row],[RespondentID]],'All Data'!$A:$CO,88,FALSE),"unknown")</f>
        <v>55-64 years</v>
      </c>
      <c r="R274" s="96" t="str">
        <f>IFERROR(VLOOKUP(Table1[[#This Row],[RespondentID]],'All Data'!$A:$CO,89,FALSE),"unknown")</f>
        <v>Nassau</v>
      </c>
      <c r="S274" s="96" t="str">
        <f>IFERROR(VLOOKUP(Table1[[#This Row],[RespondentID]],'All Data'!$A:$CO,90,FALSE),"unknown")</f>
        <v>Valley Stream, 11580</v>
      </c>
      <c r="T274" s="96" t="str">
        <f>IFERROR(VLOOKUP(Table1[[#This Row],[RespondentID]],'All Data'!$A:$CO,91,FALSE),"unknown")</f>
        <v>Two or more races</v>
      </c>
      <c r="U274" s="96" t="str">
        <f>IFERROR(VLOOKUP(Table1[[#This Row],[RespondentID]],'All Data'!$A:$CO,92,FALSE),"unknown")</f>
        <v>Not Hispanic or Latino</v>
      </c>
      <c r="V274" s="96" t="str">
        <f>IFERROR(VLOOKUP(Table1[[#This Row],[RespondentID]],'All Data'!$A:$CO,93,FALSE),"unknown")</f>
        <v>English</v>
      </c>
      <c r="W274" s="96" t="str">
        <f>IFERROR(VLOOKUP(Table1[[#This Row],[RespondentID]],'All Data'!$A:$CW,94,FALSE),"unknown")</f>
        <v>$35,000 to $49,999</v>
      </c>
      <c r="X274" s="96" t="str">
        <f>IFERROR(VLOOKUP(Table1[[#This Row],[RespondentID]],'All Data'!$A:$CW,95,FALSE),"unknown")</f>
        <v>Some college</v>
      </c>
      <c r="Y274" s="96" t="str">
        <f>IFERROR(VLOOKUP(Table1[[#This Row],[RespondentID]],'All Data'!$A:$CW,96,FALSE),"unknown")</f>
        <v>Retired</v>
      </c>
      <c r="Z274" s="96" t="str">
        <f>IFERROR(VLOOKUP(Table1[[#This Row],[RespondentID]],'All Data'!$A:$CW,97,FALSE),"unknown")</f>
        <v>No</v>
      </c>
      <c r="AA274" s="96" t="str">
        <f>IFERROR(VLOOKUP(Table1[[#This Row],[RespondentID]],'All Data'!$A:$CW,98,FALSE),"unknown")</f>
        <v>Private/Commercial</v>
      </c>
      <c r="AB274" s="174" t="str">
        <f>IFERROR(VLOOKUP(Table1[[#This Row],[RespondentID]],'All Data'!$A:$CW,99,FALSE),"unknown")</f>
        <v>Yes</v>
      </c>
    </row>
    <row r="275" spans="1:28">
      <c r="A275">
        <v>18043867479</v>
      </c>
      <c r="D275" t="s">
        <v>66</v>
      </c>
      <c r="P275" s="96" t="str">
        <f>IFERROR(VLOOKUP(Table1[[#This Row],[RespondentID]],'All Data'!$A:$CO,87,FALSE),"unknown")</f>
        <v>Prefer not to respond</v>
      </c>
      <c r="Q275" s="96" t="str">
        <f>IFERROR(VLOOKUP(Table1[[#This Row],[RespondentID]],'All Data'!$A:$CO,88,FALSE),"unknown")</f>
        <v>65+ years</v>
      </c>
      <c r="R275" s="96" t="str">
        <f>IFERROR(VLOOKUP(Table1[[#This Row],[RespondentID]],'All Data'!$A:$CO,89,FALSE),"unknown")</f>
        <v>Nassau</v>
      </c>
      <c r="S275" s="96" t="str">
        <f>IFERROR(VLOOKUP(Table1[[#This Row],[RespondentID]],'All Data'!$A:$CO,90,FALSE),"unknown")</f>
        <v>Freeport, 11520</v>
      </c>
      <c r="T275" s="96">
        <f>IFERROR(VLOOKUP(Table1[[#This Row],[RespondentID]],'All Data'!$A:$CO,91,FALSE),"unknown")</f>
        <v>0</v>
      </c>
      <c r="U275" s="96">
        <f>IFERROR(VLOOKUP(Table1[[#This Row],[RespondentID]],'All Data'!$A:$CO,92,FALSE),"unknown")</f>
        <v>0</v>
      </c>
      <c r="V275" s="96">
        <f>IFERROR(VLOOKUP(Table1[[#This Row],[RespondentID]],'All Data'!$A:$CO,93,FALSE),"unknown")</f>
        <v>0</v>
      </c>
      <c r="W275" s="96">
        <f>IFERROR(VLOOKUP(Table1[[#This Row],[RespondentID]],'All Data'!$A:$CW,94,FALSE),"unknown")</f>
        <v>0</v>
      </c>
      <c r="X275" s="96">
        <f>IFERROR(VLOOKUP(Table1[[#This Row],[RespondentID]],'All Data'!$A:$CW,95,FALSE),"unknown")</f>
        <v>0</v>
      </c>
      <c r="Y275" s="96">
        <f>IFERROR(VLOOKUP(Table1[[#This Row],[RespondentID]],'All Data'!$A:$CW,96,FALSE),"unknown")</f>
        <v>0</v>
      </c>
      <c r="Z275" s="96">
        <f>IFERROR(VLOOKUP(Table1[[#This Row],[RespondentID]],'All Data'!$A:$CW,97,FALSE),"unknown")</f>
        <v>0</v>
      </c>
      <c r="AA275" s="96">
        <f>IFERROR(VLOOKUP(Table1[[#This Row],[RespondentID]],'All Data'!$A:$CW,98,FALSE),"unknown")</f>
        <v>0</v>
      </c>
      <c r="AB275" s="174">
        <f>IFERROR(VLOOKUP(Table1[[#This Row],[RespondentID]],'All Data'!$A:$CW,99,FALSE),"unknown")</f>
        <v>0</v>
      </c>
    </row>
    <row r="276" spans="1:28">
      <c r="A276">
        <v>18043798310</v>
      </c>
      <c r="B276" t="s">
        <v>64</v>
      </c>
      <c r="M276" t="s">
        <v>75</v>
      </c>
      <c r="P276" s="96" t="str">
        <f>IFERROR(VLOOKUP(Table1[[#This Row],[RespondentID]],'All Data'!$A:$CO,87,FALSE),"unknown")</f>
        <v>Woman</v>
      </c>
      <c r="Q276" s="96">
        <f>IFERROR(VLOOKUP(Table1[[#This Row],[RespondentID]],'All Data'!$A:$CO,88,FALSE),"unknown")</f>
        <v>0</v>
      </c>
      <c r="R276" s="96">
        <f>IFERROR(VLOOKUP(Table1[[#This Row],[RespondentID]],'All Data'!$A:$CO,89,FALSE),"unknown")</f>
        <v>0</v>
      </c>
      <c r="S276" s="96">
        <f>IFERROR(VLOOKUP(Table1[[#This Row],[RespondentID]],'All Data'!$A:$CO,90,FALSE),"unknown")</f>
        <v>0</v>
      </c>
      <c r="T276" s="96">
        <f>IFERROR(VLOOKUP(Table1[[#This Row],[RespondentID]],'All Data'!$A:$CO,91,FALSE),"unknown")</f>
        <v>0</v>
      </c>
      <c r="U276" s="96">
        <f>IFERROR(VLOOKUP(Table1[[#This Row],[RespondentID]],'All Data'!$A:$CO,92,FALSE),"unknown")</f>
        <v>0</v>
      </c>
      <c r="V276" s="96">
        <f>IFERROR(VLOOKUP(Table1[[#This Row],[RespondentID]],'All Data'!$A:$CO,93,FALSE),"unknown")</f>
        <v>0</v>
      </c>
      <c r="W276" s="96">
        <f>IFERROR(VLOOKUP(Table1[[#This Row],[RespondentID]],'All Data'!$A:$CW,94,FALSE),"unknown")</f>
        <v>0</v>
      </c>
      <c r="X276" s="96">
        <f>IFERROR(VLOOKUP(Table1[[#This Row],[RespondentID]],'All Data'!$A:$CW,95,FALSE),"unknown")</f>
        <v>0</v>
      </c>
      <c r="Y276" s="96">
        <f>IFERROR(VLOOKUP(Table1[[#This Row],[RespondentID]],'All Data'!$A:$CW,96,FALSE),"unknown")</f>
        <v>0</v>
      </c>
      <c r="Z276" s="96">
        <f>IFERROR(VLOOKUP(Table1[[#This Row],[RespondentID]],'All Data'!$A:$CW,97,FALSE),"unknown")</f>
        <v>0</v>
      </c>
      <c r="AA276" s="96">
        <f>IFERROR(VLOOKUP(Table1[[#This Row],[RespondentID]],'All Data'!$A:$CW,98,FALSE),"unknown")</f>
        <v>0</v>
      </c>
      <c r="AB276" s="174">
        <f>IFERROR(VLOOKUP(Table1[[#This Row],[RespondentID]],'All Data'!$A:$CW,99,FALSE),"unknown")</f>
        <v>0</v>
      </c>
    </row>
    <row r="277" spans="1:28">
      <c r="A277">
        <v>18042897395</v>
      </c>
      <c r="B277" t="s">
        <v>64</v>
      </c>
      <c r="D277" t="s">
        <v>66</v>
      </c>
      <c r="E277" t="s">
        <v>67</v>
      </c>
      <c r="K277" t="s">
        <v>73</v>
      </c>
      <c r="P277" s="96" t="str">
        <f>IFERROR(VLOOKUP(Table1[[#This Row],[RespondentID]],'All Data'!$A:$CO,87,FALSE),"unknown")</f>
        <v>Man</v>
      </c>
      <c r="Q277" s="96" t="str">
        <f>IFERROR(VLOOKUP(Table1[[#This Row],[RespondentID]],'All Data'!$A:$CO,88,FALSE),"unknown")</f>
        <v>65+ years</v>
      </c>
      <c r="R277" s="96" t="str">
        <f>IFERROR(VLOOKUP(Table1[[#This Row],[RespondentID]],'All Data'!$A:$CO,89,FALSE),"unknown")</f>
        <v>Suffolk</v>
      </c>
      <c r="S277" s="96" t="str">
        <f>IFERROR(VLOOKUP(Table1[[#This Row],[RespondentID]],'All Data'!$A:$CO,90,FALSE),"unknown")</f>
        <v>Lindenhurst, 11757</v>
      </c>
      <c r="T277" s="96" t="str">
        <f>IFERROR(VLOOKUP(Table1[[#This Row],[RespondentID]],'All Data'!$A:$CO,91,FALSE),"unknown")</f>
        <v>Black or African American</v>
      </c>
      <c r="U277" s="96" t="str">
        <f>IFERROR(VLOOKUP(Table1[[#This Row],[RespondentID]],'All Data'!$A:$CO,92,FALSE),"unknown")</f>
        <v>Not Hispanic or Latino</v>
      </c>
      <c r="V277" s="96" t="str">
        <f>IFERROR(VLOOKUP(Table1[[#This Row],[RespondentID]],'All Data'!$A:$CO,93,FALSE),"unknown")</f>
        <v>English</v>
      </c>
      <c r="W277" s="96" t="str">
        <f>IFERROR(VLOOKUP(Table1[[#This Row],[RespondentID]],'All Data'!$A:$CW,94,FALSE),"unknown")</f>
        <v>$20,000 to $34,999</v>
      </c>
      <c r="X277" s="96" t="str">
        <f>IFERROR(VLOOKUP(Table1[[#This Row],[RespondentID]],'All Data'!$A:$CW,95,FALSE),"unknown")</f>
        <v>Some college</v>
      </c>
      <c r="Y277" s="96" t="str">
        <f>IFERROR(VLOOKUP(Table1[[#This Row],[RespondentID]],'All Data'!$A:$CW,96,FALSE),"unknown")</f>
        <v>Out of work, but not currently looking</v>
      </c>
      <c r="Z277" s="96" t="str">
        <f>IFERROR(VLOOKUP(Table1[[#This Row],[RespondentID]],'All Data'!$A:$CW,97,FALSE),"unknown")</f>
        <v>Yes</v>
      </c>
      <c r="AA277" s="96" t="str">
        <f>IFERROR(VLOOKUP(Table1[[#This Row],[RespondentID]],'All Data'!$A:$CW,98,FALSE),"unknown")</f>
        <v>Medicaid, Medicare</v>
      </c>
      <c r="AB277" s="174" t="str">
        <f>IFERROR(VLOOKUP(Table1[[#This Row],[RespondentID]],'All Data'!$A:$CW,99,FALSE),"unknown")</f>
        <v>Yes</v>
      </c>
    </row>
    <row r="278" spans="1:28">
      <c r="A278">
        <v>18042697482</v>
      </c>
      <c r="B278" t="s">
        <v>64</v>
      </c>
      <c r="D278" t="s">
        <v>66</v>
      </c>
      <c r="M278" t="s">
        <v>75</v>
      </c>
      <c r="N278" t="s">
        <v>76</v>
      </c>
      <c r="P278" s="96" t="str">
        <f>IFERROR(VLOOKUP(Table1[[#This Row],[RespondentID]],'All Data'!$A:$CO,87,FALSE),"unknown")</f>
        <v>Woman</v>
      </c>
      <c r="Q278" s="96" t="str">
        <f>IFERROR(VLOOKUP(Table1[[#This Row],[RespondentID]],'All Data'!$A:$CO,88,FALSE),"unknown")</f>
        <v>35-44 years</v>
      </c>
      <c r="R278" s="96" t="str">
        <f>IFERROR(VLOOKUP(Table1[[#This Row],[RespondentID]],'All Data'!$A:$CO,89,FALSE),"unknown")</f>
        <v>Nassau</v>
      </c>
      <c r="S278" s="96" t="str">
        <f>IFERROR(VLOOKUP(Table1[[#This Row],[RespondentID]],'All Data'!$A:$CO,90,FALSE),"unknown")</f>
        <v>Valley Stream, 11580</v>
      </c>
      <c r="T278" s="96" t="str">
        <f>IFERROR(VLOOKUP(Table1[[#This Row],[RespondentID]],'All Data'!$A:$CO,91,FALSE),"unknown")</f>
        <v>Other (please specify)</v>
      </c>
      <c r="U278" s="96" t="str">
        <f>IFERROR(VLOOKUP(Table1[[#This Row],[RespondentID]],'All Data'!$A:$CO,92,FALSE),"unknown")</f>
        <v>Not Hispanic or Latino</v>
      </c>
      <c r="V278" s="96" t="str">
        <f>IFERROR(VLOOKUP(Table1[[#This Row],[RespondentID]],'All Data'!$A:$CO,93,FALSE),"unknown")</f>
        <v>English</v>
      </c>
      <c r="W278" s="96" t="str">
        <f>IFERROR(VLOOKUP(Table1[[#This Row],[RespondentID]],'All Data'!$A:$CW,94,FALSE),"unknown")</f>
        <v>Over $125,000</v>
      </c>
      <c r="X278" s="96" t="str">
        <f>IFERROR(VLOOKUP(Table1[[#This Row],[RespondentID]],'All Data'!$A:$CW,95,FALSE),"unknown")</f>
        <v>Graduate school</v>
      </c>
      <c r="Y278" s="96" t="str">
        <f>IFERROR(VLOOKUP(Table1[[#This Row],[RespondentID]],'All Data'!$A:$CW,96,FALSE),"unknown")</f>
        <v>Out of work and looking for work</v>
      </c>
      <c r="Z278" s="96" t="str">
        <f>IFERROR(VLOOKUP(Table1[[#This Row],[RespondentID]],'All Data'!$A:$CW,97,FALSE),"unknown")</f>
        <v>Yes</v>
      </c>
      <c r="AA278" s="96" t="str">
        <f>IFERROR(VLOOKUP(Table1[[#This Row],[RespondentID]],'All Data'!$A:$CW,98,FALSE),"unknown")</f>
        <v>Private/Commercial</v>
      </c>
      <c r="AB278" s="174" t="str">
        <f>IFERROR(VLOOKUP(Table1[[#This Row],[RespondentID]],'All Data'!$A:$CW,99,FALSE),"unknown")</f>
        <v>Yes</v>
      </c>
    </row>
    <row r="279" spans="1:28">
      <c r="A279">
        <v>18039710589</v>
      </c>
      <c r="E279" t="s">
        <v>67</v>
      </c>
      <c r="P279" s="96" t="str">
        <f>IFERROR(VLOOKUP(Table1[[#This Row],[RespondentID]],'All Data'!$A:$CO,87,FALSE),"unknown")</f>
        <v>Woman</v>
      </c>
      <c r="Q279" s="96" t="str">
        <f>IFERROR(VLOOKUP(Table1[[#This Row],[RespondentID]],'All Data'!$A:$CO,88,FALSE),"unknown")</f>
        <v>25-34 years</v>
      </c>
      <c r="R279" s="96" t="str">
        <f>IFERROR(VLOOKUP(Table1[[#This Row],[RespondentID]],'All Data'!$A:$CO,89,FALSE),"unknown")</f>
        <v>Queens</v>
      </c>
      <c r="S279" s="96">
        <f>IFERROR(VLOOKUP(Table1[[#This Row],[RespondentID]],'All Data'!$A:$CO,90,FALSE),"unknown")</f>
        <v>0</v>
      </c>
      <c r="T279" s="96" t="str">
        <f>IFERROR(VLOOKUP(Table1[[#This Row],[RespondentID]],'All Data'!$A:$CO,91,FALSE),"unknown")</f>
        <v>White</v>
      </c>
      <c r="U279" s="96" t="str">
        <f>IFERROR(VLOOKUP(Table1[[#This Row],[RespondentID]],'All Data'!$A:$CO,92,FALSE),"unknown")</f>
        <v>Not Hispanic or Latino</v>
      </c>
      <c r="V279" s="96" t="str">
        <f>IFERROR(VLOOKUP(Table1[[#This Row],[RespondentID]],'All Data'!$A:$CO,93,FALSE),"unknown")</f>
        <v>English</v>
      </c>
      <c r="W279" s="96" t="str">
        <f>IFERROR(VLOOKUP(Table1[[#This Row],[RespondentID]],'All Data'!$A:$CW,94,FALSE),"unknown")</f>
        <v>Over $125,000</v>
      </c>
      <c r="X279" s="96" t="str">
        <f>IFERROR(VLOOKUP(Table1[[#This Row],[RespondentID]],'All Data'!$A:$CW,95,FALSE),"unknown")</f>
        <v>Some high school</v>
      </c>
      <c r="Y279" s="96" t="str">
        <f>IFERROR(VLOOKUP(Table1[[#This Row],[RespondentID]],'All Data'!$A:$CW,96,FALSE),"unknown")</f>
        <v>Employed for wages</v>
      </c>
      <c r="Z279" s="96" t="str">
        <f>IFERROR(VLOOKUP(Table1[[#This Row],[RespondentID]],'All Data'!$A:$CW,97,FALSE),"unknown")</f>
        <v>Yes</v>
      </c>
      <c r="AA279" s="96" t="str">
        <f>IFERROR(VLOOKUP(Table1[[#This Row],[RespondentID]],'All Data'!$A:$CW,98,FALSE),"unknown")</f>
        <v>Medicaid</v>
      </c>
      <c r="AB279" s="174" t="str">
        <f>IFERROR(VLOOKUP(Table1[[#This Row],[RespondentID]],'All Data'!$A:$CW,99,FALSE),"unknown")</f>
        <v>Yes</v>
      </c>
    </row>
    <row r="280" spans="1:28">
      <c r="A280">
        <v>18039483149</v>
      </c>
      <c r="B280" t="s">
        <v>64</v>
      </c>
      <c r="H280" t="s">
        <v>70</v>
      </c>
      <c r="K280" t="s">
        <v>73</v>
      </c>
      <c r="N280" t="s">
        <v>76</v>
      </c>
      <c r="P280" s="96" t="str">
        <f>IFERROR(VLOOKUP(Table1[[#This Row],[RespondentID]],'All Data'!$A:$CO,87,FALSE),"unknown")</f>
        <v>Woman</v>
      </c>
      <c r="Q280" s="96" t="str">
        <f>IFERROR(VLOOKUP(Table1[[#This Row],[RespondentID]],'All Data'!$A:$CO,88,FALSE),"unknown")</f>
        <v>35-44 years</v>
      </c>
      <c r="R280" s="96" t="str">
        <f>IFERROR(VLOOKUP(Table1[[#This Row],[RespondentID]],'All Data'!$A:$CO,89,FALSE),"unknown")</f>
        <v>Suffolk</v>
      </c>
      <c r="S280" s="96" t="str">
        <f>IFERROR(VLOOKUP(Table1[[#This Row],[RespondentID]],'All Data'!$A:$CO,90,FALSE),"unknown")</f>
        <v>Shirley, 11967</v>
      </c>
      <c r="T280" s="96" t="str">
        <f>IFERROR(VLOOKUP(Table1[[#This Row],[RespondentID]],'All Data'!$A:$CO,91,FALSE),"unknown")</f>
        <v>White</v>
      </c>
      <c r="U280" s="96" t="str">
        <f>IFERROR(VLOOKUP(Table1[[#This Row],[RespondentID]],'All Data'!$A:$CO,92,FALSE),"unknown")</f>
        <v>Not Hispanic or Latino</v>
      </c>
      <c r="V280" s="96" t="str">
        <f>IFERROR(VLOOKUP(Table1[[#This Row],[RespondentID]],'All Data'!$A:$CO,93,FALSE),"unknown")</f>
        <v>English</v>
      </c>
      <c r="W280" s="96" t="str">
        <f>IFERROR(VLOOKUP(Table1[[#This Row],[RespondentID]],'All Data'!$A:$CW,94,FALSE),"unknown")</f>
        <v>$50,000 to $74,999</v>
      </c>
      <c r="X280" s="96" t="str">
        <f>IFERROR(VLOOKUP(Table1[[#This Row],[RespondentID]],'All Data'!$A:$CW,95,FALSE),"unknown")</f>
        <v>High school graduate</v>
      </c>
      <c r="Y280" s="96" t="str">
        <f>IFERROR(VLOOKUP(Table1[[#This Row],[RespondentID]],'All Data'!$A:$CW,96,FALSE),"unknown")</f>
        <v>Employed for wages</v>
      </c>
      <c r="Z280" s="96" t="str">
        <f>IFERROR(VLOOKUP(Table1[[#This Row],[RespondentID]],'All Data'!$A:$CW,97,FALSE),"unknown")</f>
        <v>No</v>
      </c>
      <c r="AA280" s="96" t="str">
        <f>IFERROR(VLOOKUP(Table1[[#This Row],[RespondentID]],'All Data'!$A:$CW,98,FALSE),"unknown")</f>
        <v>No Insurance</v>
      </c>
      <c r="AB280" s="174">
        <f>IFERROR(VLOOKUP(Table1[[#This Row],[RespondentID]],'All Data'!$A:$CW,99,FALSE),"unknown")</f>
        <v>0</v>
      </c>
    </row>
    <row r="281" spans="1:28">
      <c r="A281">
        <v>18039483008</v>
      </c>
      <c r="B281" t="s">
        <v>64</v>
      </c>
      <c r="K281" t="s">
        <v>73</v>
      </c>
      <c r="M281" t="s">
        <v>75</v>
      </c>
      <c r="N281" t="s">
        <v>76</v>
      </c>
      <c r="P281" s="96" t="str">
        <f>IFERROR(VLOOKUP(Table1[[#This Row],[RespondentID]],'All Data'!$A:$CO,87,FALSE),"unknown")</f>
        <v>Woman</v>
      </c>
      <c r="Q281" s="96" t="str">
        <f>IFERROR(VLOOKUP(Table1[[#This Row],[RespondentID]],'All Data'!$A:$CO,88,FALSE),"unknown")</f>
        <v>45-54 years</v>
      </c>
      <c r="R281" s="96" t="str">
        <f>IFERROR(VLOOKUP(Table1[[#This Row],[RespondentID]],'All Data'!$A:$CO,89,FALSE),"unknown")</f>
        <v>Suffolk</v>
      </c>
      <c r="S281" s="96" t="str">
        <f>IFERROR(VLOOKUP(Table1[[#This Row],[RespondentID]],'All Data'!$A:$CO,90,FALSE),"unknown")</f>
        <v>Middle Island, 11953</v>
      </c>
      <c r="T281" s="96" t="str">
        <f>IFERROR(VLOOKUP(Table1[[#This Row],[RespondentID]],'All Data'!$A:$CO,91,FALSE),"unknown")</f>
        <v>White</v>
      </c>
      <c r="U281" s="96" t="str">
        <f>IFERROR(VLOOKUP(Table1[[#This Row],[RespondentID]],'All Data'!$A:$CO,92,FALSE),"unknown")</f>
        <v>Not Hispanic or Latino</v>
      </c>
      <c r="V281" s="96" t="str">
        <f>IFERROR(VLOOKUP(Table1[[#This Row],[RespondentID]],'All Data'!$A:$CO,93,FALSE),"unknown")</f>
        <v>English</v>
      </c>
      <c r="W281" s="96" t="str">
        <f>IFERROR(VLOOKUP(Table1[[#This Row],[RespondentID]],'All Data'!$A:$CW,94,FALSE),"unknown")</f>
        <v>$50,000 to $74,999</v>
      </c>
      <c r="X281" s="96" t="str">
        <f>IFERROR(VLOOKUP(Table1[[#This Row],[RespondentID]],'All Data'!$A:$CW,95,FALSE),"unknown")</f>
        <v>High school graduate</v>
      </c>
      <c r="Y281" s="96" t="str">
        <f>IFERROR(VLOOKUP(Table1[[#This Row],[RespondentID]],'All Data'!$A:$CW,96,FALSE),"unknown")</f>
        <v>Employed for wages</v>
      </c>
      <c r="Z281" s="96" t="str">
        <f>IFERROR(VLOOKUP(Table1[[#This Row],[RespondentID]],'All Data'!$A:$CW,97,FALSE),"unknown")</f>
        <v>Yes</v>
      </c>
      <c r="AA281" s="96" t="str">
        <f>IFERROR(VLOOKUP(Table1[[#This Row],[RespondentID]],'All Data'!$A:$CW,98,FALSE),"unknown")</f>
        <v>Medicaid</v>
      </c>
      <c r="AB281" s="174">
        <f>IFERROR(VLOOKUP(Table1[[#This Row],[RespondentID]],'All Data'!$A:$CW,99,FALSE),"unknown")</f>
        <v>0</v>
      </c>
    </row>
    <row r="282" spans="1:28">
      <c r="A282">
        <v>18039482873</v>
      </c>
      <c r="B282" t="s">
        <v>64</v>
      </c>
      <c r="D282" t="s">
        <v>66</v>
      </c>
      <c r="E282" t="s">
        <v>67</v>
      </c>
      <c r="H282" t="s">
        <v>70</v>
      </c>
      <c r="K282" t="s">
        <v>73</v>
      </c>
      <c r="N282" t="s">
        <v>76</v>
      </c>
      <c r="P282" s="96" t="str">
        <f>IFERROR(VLOOKUP(Table1[[#This Row],[RespondentID]],'All Data'!$A:$CO,87,FALSE),"unknown")</f>
        <v>Man</v>
      </c>
      <c r="Q282" s="96" t="str">
        <f>IFERROR(VLOOKUP(Table1[[#This Row],[RespondentID]],'All Data'!$A:$CO,88,FALSE),"unknown")</f>
        <v>55-64 years</v>
      </c>
      <c r="R282" s="96" t="str">
        <f>IFERROR(VLOOKUP(Table1[[#This Row],[RespondentID]],'All Data'!$A:$CO,89,FALSE),"unknown")</f>
        <v>Suffolk</v>
      </c>
      <c r="S282" s="96" t="str">
        <f>IFERROR(VLOOKUP(Table1[[#This Row],[RespondentID]],'All Data'!$A:$CO,90,FALSE),"unknown")</f>
        <v>Shirley, 11967</v>
      </c>
      <c r="T282" s="96" t="str">
        <f>IFERROR(VLOOKUP(Table1[[#This Row],[RespondentID]],'All Data'!$A:$CO,91,FALSE),"unknown")</f>
        <v>White</v>
      </c>
      <c r="U282" s="96" t="str">
        <f>IFERROR(VLOOKUP(Table1[[#This Row],[RespondentID]],'All Data'!$A:$CO,92,FALSE),"unknown")</f>
        <v>Not Hispanic or Latino</v>
      </c>
      <c r="V282" s="96" t="str">
        <f>IFERROR(VLOOKUP(Table1[[#This Row],[RespondentID]],'All Data'!$A:$CO,93,FALSE),"unknown")</f>
        <v>English</v>
      </c>
      <c r="W282" s="96" t="str">
        <f>IFERROR(VLOOKUP(Table1[[#This Row],[RespondentID]],'All Data'!$A:$CW,94,FALSE),"unknown")</f>
        <v>$50,000 to $74,999</v>
      </c>
      <c r="X282" s="96" t="str">
        <f>IFERROR(VLOOKUP(Table1[[#This Row],[RespondentID]],'All Data'!$A:$CW,95,FALSE),"unknown")</f>
        <v>Some high school</v>
      </c>
      <c r="Y282" s="96" t="str">
        <f>IFERROR(VLOOKUP(Table1[[#This Row],[RespondentID]],'All Data'!$A:$CW,96,FALSE),"unknown")</f>
        <v>Retired</v>
      </c>
      <c r="Z282" s="96" t="str">
        <f>IFERROR(VLOOKUP(Table1[[#This Row],[RespondentID]],'All Data'!$A:$CW,97,FALSE),"unknown")</f>
        <v>Yes</v>
      </c>
      <c r="AA282" s="96" t="str">
        <f>IFERROR(VLOOKUP(Table1[[#This Row],[RespondentID]],'All Data'!$A:$CW,98,FALSE),"unknown")</f>
        <v>Medicare</v>
      </c>
      <c r="AB282" s="174">
        <f>IFERROR(VLOOKUP(Table1[[#This Row],[RespondentID]],'All Data'!$A:$CW,99,FALSE),"unknown")</f>
        <v>0</v>
      </c>
    </row>
    <row r="283" spans="1:28">
      <c r="A283">
        <v>18039482692</v>
      </c>
      <c r="B283" t="s">
        <v>64</v>
      </c>
      <c r="H283" t="s">
        <v>70</v>
      </c>
      <c r="K283" t="s">
        <v>73</v>
      </c>
      <c r="P283" s="96" t="str">
        <f>IFERROR(VLOOKUP(Table1[[#This Row],[RespondentID]],'All Data'!$A:$CO,87,FALSE),"unknown")</f>
        <v>Man</v>
      </c>
      <c r="Q283" s="96" t="str">
        <f>IFERROR(VLOOKUP(Table1[[#This Row],[RespondentID]],'All Data'!$A:$CO,88,FALSE),"unknown")</f>
        <v>55-64 years</v>
      </c>
      <c r="R283" s="96" t="str">
        <f>IFERROR(VLOOKUP(Table1[[#This Row],[RespondentID]],'All Data'!$A:$CO,89,FALSE),"unknown")</f>
        <v>Suffolk</v>
      </c>
      <c r="S283" s="96" t="str">
        <f>IFERROR(VLOOKUP(Table1[[#This Row],[RespondentID]],'All Data'!$A:$CO,90,FALSE),"unknown")</f>
        <v>Shirley, 11967</v>
      </c>
      <c r="T283" s="96" t="str">
        <f>IFERROR(VLOOKUP(Table1[[#This Row],[RespondentID]],'All Data'!$A:$CO,91,FALSE),"unknown")</f>
        <v>White</v>
      </c>
      <c r="U283" s="96" t="str">
        <f>IFERROR(VLOOKUP(Table1[[#This Row],[RespondentID]],'All Data'!$A:$CO,92,FALSE),"unknown")</f>
        <v>Hispanic or Latino</v>
      </c>
      <c r="V283" s="96" t="str">
        <f>IFERROR(VLOOKUP(Table1[[#This Row],[RespondentID]],'All Data'!$A:$CO,93,FALSE),"unknown")</f>
        <v>English</v>
      </c>
      <c r="W283" s="96" t="str">
        <f>IFERROR(VLOOKUP(Table1[[#This Row],[RespondentID]],'All Data'!$A:$CW,94,FALSE),"unknown")</f>
        <v>$35,000 to $49,999</v>
      </c>
      <c r="X283" s="96" t="str">
        <f>IFERROR(VLOOKUP(Table1[[#This Row],[RespondentID]],'All Data'!$A:$CW,95,FALSE),"unknown")</f>
        <v>High school graduate</v>
      </c>
      <c r="Y283" s="96" t="str">
        <f>IFERROR(VLOOKUP(Table1[[#This Row],[RespondentID]],'All Data'!$A:$CW,96,FALSE),"unknown")</f>
        <v>Retired</v>
      </c>
      <c r="Z283" s="96" t="str">
        <f>IFERROR(VLOOKUP(Table1[[#This Row],[RespondentID]],'All Data'!$A:$CW,97,FALSE),"unknown")</f>
        <v>Yes</v>
      </c>
      <c r="AA283" s="96" t="str">
        <f>IFERROR(VLOOKUP(Table1[[#This Row],[RespondentID]],'All Data'!$A:$CW,98,FALSE),"unknown")</f>
        <v>Medicaid</v>
      </c>
      <c r="AB283" s="174">
        <f>IFERROR(VLOOKUP(Table1[[#This Row],[RespondentID]],'All Data'!$A:$CW,99,FALSE),"unknown")</f>
        <v>0</v>
      </c>
    </row>
    <row r="284" spans="1:28">
      <c r="A284">
        <v>18039482585</v>
      </c>
      <c r="B284" t="s">
        <v>64</v>
      </c>
      <c r="G284" t="s">
        <v>69</v>
      </c>
      <c r="K284" t="s">
        <v>73</v>
      </c>
      <c r="P284" s="96" t="str">
        <f>IFERROR(VLOOKUP(Table1[[#This Row],[RespondentID]],'All Data'!$A:$CO,87,FALSE),"unknown")</f>
        <v>Man</v>
      </c>
      <c r="Q284" s="96" t="str">
        <f>IFERROR(VLOOKUP(Table1[[#This Row],[RespondentID]],'All Data'!$A:$CO,88,FALSE),"unknown")</f>
        <v>45-54 years</v>
      </c>
      <c r="R284" s="96" t="str">
        <f>IFERROR(VLOOKUP(Table1[[#This Row],[RespondentID]],'All Data'!$A:$CO,89,FALSE),"unknown")</f>
        <v>Suffolk</v>
      </c>
      <c r="S284" s="96" t="str">
        <f>IFERROR(VLOOKUP(Table1[[#This Row],[RespondentID]],'All Data'!$A:$CO,90,FALSE),"unknown")</f>
        <v>Yaphank, 11980</v>
      </c>
      <c r="T284" s="96" t="str">
        <f>IFERROR(VLOOKUP(Table1[[#This Row],[RespondentID]],'All Data'!$A:$CO,91,FALSE),"unknown")</f>
        <v>White</v>
      </c>
      <c r="U284" s="96" t="str">
        <f>IFERROR(VLOOKUP(Table1[[#This Row],[RespondentID]],'All Data'!$A:$CO,92,FALSE),"unknown")</f>
        <v>Hispanic or Latino</v>
      </c>
      <c r="V284" s="96" t="str">
        <f>IFERROR(VLOOKUP(Table1[[#This Row],[RespondentID]],'All Data'!$A:$CO,93,FALSE),"unknown")</f>
        <v>English, Spanish</v>
      </c>
      <c r="W284" s="96" t="str">
        <f>IFERROR(VLOOKUP(Table1[[#This Row],[RespondentID]],'All Data'!$A:$CW,94,FALSE),"unknown")</f>
        <v>$35,000 to $49,999</v>
      </c>
      <c r="X284" s="96" t="str">
        <f>IFERROR(VLOOKUP(Table1[[#This Row],[RespondentID]],'All Data'!$A:$CW,95,FALSE),"unknown")</f>
        <v>College graduate</v>
      </c>
      <c r="Y284" s="96" t="str">
        <f>IFERROR(VLOOKUP(Table1[[#This Row],[RespondentID]],'All Data'!$A:$CW,96,FALSE),"unknown")</f>
        <v>Employed for wages</v>
      </c>
      <c r="Z284" s="96" t="str">
        <f>IFERROR(VLOOKUP(Table1[[#This Row],[RespondentID]],'All Data'!$A:$CW,97,FALSE),"unknown")</f>
        <v>Yes</v>
      </c>
      <c r="AA284" s="96" t="str">
        <f>IFERROR(VLOOKUP(Table1[[#This Row],[RespondentID]],'All Data'!$A:$CW,98,FALSE),"unknown")</f>
        <v>Medicare</v>
      </c>
      <c r="AB284" s="174">
        <f>IFERROR(VLOOKUP(Table1[[#This Row],[RespondentID]],'All Data'!$A:$CW,99,FALSE),"unknown")</f>
        <v>0</v>
      </c>
    </row>
    <row r="285" spans="1:28">
      <c r="A285">
        <v>18039482478</v>
      </c>
      <c r="B285" t="s">
        <v>64</v>
      </c>
      <c r="C285" t="s">
        <v>65</v>
      </c>
      <c r="M285" t="s">
        <v>75</v>
      </c>
      <c r="P285" s="96" t="str">
        <f>IFERROR(VLOOKUP(Table1[[#This Row],[RespondentID]],'All Data'!$A:$CO,87,FALSE),"unknown")</f>
        <v>Woman</v>
      </c>
      <c r="Q285" s="96" t="str">
        <f>IFERROR(VLOOKUP(Table1[[#This Row],[RespondentID]],'All Data'!$A:$CO,88,FALSE),"unknown")</f>
        <v>18-24 years</v>
      </c>
      <c r="R285" s="96" t="str">
        <f>IFERROR(VLOOKUP(Table1[[#This Row],[RespondentID]],'All Data'!$A:$CO,89,FALSE),"unknown")</f>
        <v>Suffolk</v>
      </c>
      <c r="S285" s="96" t="str">
        <f>IFERROR(VLOOKUP(Table1[[#This Row],[RespondentID]],'All Data'!$A:$CO,90,FALSE),"unknown")</f>
        <v>Shirley, 11967</v>
      </c>
      <c r="T285" s="96" t="str">
        <f>IFERROR(VLOOKUP(Table1[[#This Row],[RespondentID]],'All Data'!$A:$CO,91,FALSE),"unknown")</f>
        <v>White</v>
      </c>
      <c r="U285" s="96" t="str">
        <f>IFERROR(VLOOKUP(Table1[[#This Row],[RespondentID]],'All Data'!$A:$CO,92,FALSE),"unknown")</f>
        <v>Not Hispanic or Latino</v>
      </c>
      <c r="V285" s="96" t="str">
        <f>IFERROR(VLOOKUP(Table1[[#This Row],[RespondentID]],'All Data'!$A:$CO,93,FALSE),"unknown")</f>
        <v>English</v>
      </c>
      <c r="W285" s="96" t="str">
        <f>IFERROR(VLOOKUP(Table1[[#This Row],[RespondentID]],'All Data'!$A:$CW,94,FALSE),"unknown")</f>
        <v>$20,000 to $34,999</v>
      </c>
      <c r="X285" s="96" t="str">
        <f>IFERROR(VLOOKUP(Table1[[#This Row],[RespondentID]],'All Data'!$A:$CW,95,FALSE),"unknown")</f>
        <v>High school graduate</v>
      </c>
      <c r="Y285" s="96" t="str">
        <f>IFERROR(VLOOKUP(Table1[[#This Row],[RespondentID]],'All Data'!$A:$CW,96,FALSE),"unknown")</f>
        <v>Employed for wages</v>
      </c>
      <c r="Z285" s="96" t="str">
        <f>IFERROR(VLOOKUP(Table1[[#This Row],[RespondentID]],'All Data'!$A:$CW,97,FALSE),"unknown")</f>
        <v>Yes</v>
      </c>
      <c r="AA285" s="96" t="str">
        <f>IFERROR(VLOOKUP(Table1[[#This Row],[RespondentID]],'All Data'!$A:$CW,98,FALSE),"unknown")</f>
        <v>Medicare</v>
      </c>
      <c r="AB285" s="174">
        <f>IFERROR(VLOOKUP(Table1[[#This Row],[RespondentID]],'All Data'!$A:$CW,99,FALSE),"unknown")</f>
        <v>0</v>
      </c>
    </row>
    <row r="286" spans="1:28">
      <c r="A286">
        <v>18039482360</v>
      </c>
      <c r="B286" t="s">
        <v>64</v>
      </c>
      <c r="H286" t="s">
        <v>70</v>
      </c>
      <c r="M286" t="s">
        <v>75</v>
      </c>
      <c r="P286" s="96" t="str">
        <f>IFERROR(VLOOKUP(Table1[[#This Row],[RespondentID]],'All Data'!$A:$CO,87,FALSE),"unknown")</f>
        <v>Woman</v>
      </c>
      <c r="Q286" s="96" t="str">
        <f>IFERROR(VLOOKUP(Table1[[#This Row],[RespondentID]],'All Data'!$A:$CO,88,FALSE),"unknown")</f>
        <v>18-24 years</v>
      </c>
      <c r="R286" s="96" t="str">
        <f>IFERROR(VLOOKUP(Table1[[#This Row],[RespondentID]],'All Data'!$A:$CO,89,FALSE),"unknown")</f>
        <v>Suffolk</v>
      </c>
      <c r="S286" s="96" t="str">
        <f>IFERROR(VLOOKUP(Table1[[#This Row],[RespondentID]],'All Data'!$A:$CO,90,FALSE),"unknown")</f>
        <v>Middle Island, 11953</v>
      </c>
      <c r="T286" s="96" t="str">
        <f>IFERROR(VLOOKUP(Table1[[#This Row],[RespondentID]],'All Data'!$A:$CO,91,FALSE),"unknown")</f>
        <v>White</v>
      </c>
      <c r="U286" s="96" t="str">
        <f>IFERROR(VLOOKUP(Table1[[#This Row],[RespondentID]],'All Data'!$A:$CO,92,FALSE),"unknown")</f>
        <v>Not Hispanic or Latino</v>
      </c>
      <c r="V286" s="96" t="str">
        <f>IFERROR(VLOOKUP(Table1[[#This Row],[RespondentID]],'All Data'!$A:$CO,93,FALSE),"unknown")</f>
        <v>English</v>
      </c>
      <c r="W286" s="96" t="str">
        <f>IFERROR(VLOOKUP(Table1[[#This Row],[RespondentID]],'All Data'!$A:$CW,94,FALSE),"unknown")</f>
        <v>$50,000 to $74,999</v>
      </c>
      <c r="X286" s="96" t="str">
        <f>IFERROR(VLOOKUP(Table1[[#This Row],[RespondentID]],'All Data'!$A:$CW,95,FALSE),"unknown")</f>
        <v>Some college</v>
      </c>
      <c r="Y286" s="96" t="str">
        <f>IFERROR(VLOOKUP(Table1[[#This Row],[RespondentID]],'All Data'!$A:$CW,96,FALSE),"unknown")</f>
        <v>Employed for wages</v>
      </c>
      <c r="Z286" s="96" t="str">
        <f>IFERROR(VLOOKUP(Table1[[#This Row],[RespondentID]],'All Data'!$A:$CW,97,FALSE),"unknown")</f>
        <v>No</v>
      </c>
      <c r="AA286" s="96" t="str">
        <f>IFERROR(VLOOKUP(Table1[[#This Row],[RespondentID]],'All Data'!$A:$CW,98,FALSE),"unknown")</f>
        <v>No Insurance</v>
      </c>
      <c r="AB286" s="174">
        <f>IFERROR(VLOOKUP(Table1[[#This Row],[RespondentID]],'All Data'!$A:$CW,99,FALSE),"unknown")</f>
        <v>0</v>
      </c>
    </row>
    <row r="287" spans="1:28">
      <c r="A287">
        <v>18039482257</v>
      </c>
      <c r="B287" t="s">
        <v>64</v>
      </c>
      <c r="F287" t="s">
        <v>68</v>
      </c>
      <c r="N287" t="s">
        <v>76</v>
      </c>
      <c r="P287" s="96" t="str">
        <f>IFERROR(VLOOKUP(Table1[[#This Row],[RespondentID]],'All Data'!$A:$CO,87,FALSE),"unknown")</f>
        <v>Woman</v>
      </c>
      <c r="Q287" s="96" t="str">
        <f>IFERROR(VLOOKUP(Table1[[#This Row],[RespondentID]],'All Data'!$A:$CO,88,FALSE),"unknown")</f>
        <v>55-64 years</v>
      </c>
      <c r="R287" s="96" t="str">
        <f>IFERROR(VLOOKUP(Table1[[#This Row],[RespondentID]],'All Data'!$A:$CO,89,FALSE),"unknown")</f>
        <v>Suffolk</v>
      </c>
      <c r="S287" s="96" t="str">
        <f>IFERROR(VLOOKUP(Table1[[#This Row],[RespondentID]],'All Data'!$A:$CO,90,FALSE),"unknown")</f>
        <v>Yaphank, 11980</v>
      </c>
      <c r="T287" s="96" t="str">
        <f>IFERROR(VLOOKUP(Table1[[#This Row],[RespondentID]],'All Data'!$A:$CO,91,FALSE),"unknown")</f>
        <v>White</v>
      </c>
      <c r="U287" s="96" t="str">
        <f>IFERROR(VLOOKUP(Table1[[#This Row],[RespondentID]],'All Data'!$A:$CO,92,FALSE),"unknown")</f>
        <v>Not Hispanic or Latino</v>
      </c>
      <c r="V287" s="96" t="str">
        <f>IFERROR(VLOOKUP(Table1[[#This Row],[RespondentID]],'All Data'!$A:$CO,93,FALSE),"unknown")</f>
        <v>English</v>
      </c>
      <c r="W287" s="96" t="str">
        <f>IFERROR(VLOOKUP(Table1[[#This Row],[RespondentID]],'All Data'!$A:$CW,94,FALSE),"unknown")</f>
        <v>$75,000 to $125,000</v>
      </c>
      <c r="X287" s="96" t="str">
        <f>IFERROR(VLOOKUP(Table1[[#This Row],[RespondentID]],'All Data'!$A:$CW,95,FALSE),"unknown")</f>
        <v>High school graduate</v>
      </c>
      <c r="Y287" s="96">
        <f>IFERROR(VLOOKUP(Table1[[#This Row],[RespondentID]],'All Data'!$A:$CW,96,FALSE),"unknown")</f>
        <v>0</v>
      </c>
      <c r="Z287" s="96" t="str">
        <f>IFERROR(VLOOKUP(Table1[[#This Row],[RespondentID]],'All Data'!$A:$CW,97,FALSE),"unknown")</f>
        <v>Yes</v>
      </c>
      <c r="AA287" s="96" t="str">
        <f>IFERROR(VLOOKUP(Table1[[#This Row],[RespondentID]],'All Data'!$A:$CW,98,FALSE),"unknown")</f>
        <v>Medicare</v>
      </c>
      <c r="AB287" s="174">
        <f>IFERROR(VLOOKUP(Table1[[#This Row],[RespondentID]],'All Data'!$A:$CW,99,FALSE),"unknown")</f>
        <v>0</v>
      </c>
    </row>
    <row r="288" spans="1:28">
      <c r="A288">
        <v>18039482140</v>
      </c>
      <c r="B288" t="s">
        <v>64</v>
      </c>
      <c r="E288" t="s">
        <v>67</v>
      </c>
      <c r="H288" t="s">
        <v>70</v>
      </c>
      <c r="P288" s="96" t="str">
        <f>IFERROR(VLOOKUP(Table1[[#This Row],[RespondentID]],'All Data'!$A:$CO,87,FALSE),"unknown")</f>
        <v>Man</v>
      </c>
      <c r="Q288" s="96" t="str">
        <f>IFERROR(VLOOKUP(Table1[[#This Row],[RespondentID]],'All Data'!$A:$CO,88,FALSE),"unknown")</f>
        <v>35-44 years</v>
      </c>
      <c r="R288" s="96" t="str">
        <f>IFERROR(VLOOKUP(Table1[[#This Row],[RespondentID]],'All Data'!$A:$CO,89,FALSE),"unknown")</f>
        <v>Suffolk</v>
      </c>
      <c r="S288" s="96" t="str">
        <f>IFERROR(VLOOKUP(Table1[[#This Row],[RespondentID]],'All Data'!$A:$CO,90,FALSE),"unknown")</f>
        <v>Middle Island, 11953</v>
      </c>
      <c r="T288" s="96" t="str">
        <f>IFERROR(VLOOKUP(Table1[[#This Row],[RespondentID]],'All Data'!$A:$CO,91,FALSE),"unknown")</f>
        <v>White</v>
      </c>
      <c r="U288" s="96" t="str">
        <f>IFERROR(VLOOKUP(Table1[[#This Row],[RespondentID]],'All Data'!$A:$CO,92,FALSE),"unknown")</f>
        <v>Hispanic or Latino</v>
      </c>
      <c r="V288" s="96" t="str">
        <f>IFERROR(VLOOKUP(Table1[[#This Row],[RespondentID]],'All Data'!$A:$CO,93,FALSE),"unknown")</f>
        <v>English, Spanish</v>
      </c>
      <c r="W288" s="96" t="str">
        <f>IFERROR(VLOOKUP(Table1[[#This Row],[RespondentID]],'All Data'!$A:$CW,94,FALSE),"unknown")</f>
        <v>$75,000 to $125,000</v>
      </c>
      <c r="X288" s="96" t="str">
        <f>IFERROR(VLOOKUP(Table1[[#This Row],[RespondentID]],'All Data'!$A:$CW,95,FALSE),"unknown")</f>
        <v>Graduate school</v>
      </c>
      <c r="Y288" s="96" t="str">
        <f>IFERROR(VLOOKUP(Table1[[#This Row],[RespondentID]],'All Data'!$A:$CW,96,FALSE),"unknown")</f>
        <v>Employed for wages</v>
      </c>
      <c r="Z288" s="96" t="str">
        <f>IFERROR(VLOOKUP(Table1[[#This Row],[RespondentID]],'All Data'!$A:$CW,97,FALSE),"unknown")</f>
        <v>Yes</v>
      </c>
      <c r="AA288" s="96" t="str">
        <f>IFERROR(VLOOKUP(Table1[[#This Row],[RespondentID]],'All Data'!$A:$CW,98,FALSE),"unknown")</f>
        <v>Medicare</v>
      </c>
      <c r="AB288" s="174">
        <f>IFERROR(VLOOKUP(Table1[[#This Row],[RespondentID]],'All Data'!$A:$CW,99,FALSE),"unknown")</f>
        <v>0</v>
      </c>
    </row>
    <row r="289" spans="1:28">
      <c r="A289">
        <v>18039482022</v>
      </c>
      <c r="B289" t="s">
        <v>64</v>
      </c>
      <c r="K289" t="s">
        <v>73</v>
      </c>
      <c r="M289" t="s">
        <v>75</v>
      </c>
      <c r="P289" s="96" t="str">
        <f>IFERROR(VLOOKUP(Table1[[#This Row],[RespondentID]],'All Data'!$A:$CO,87,FALSE),"unknown")</f>
        <v>Man</v>
      </c>
      <c r="Q289" s="96" t="str">
        <f>IFERROR(VLOOKUP(Table1[[#This Row],[RespondentID]],'All Data'!$A:$CO,88,FALSE),"unknown")</f>
        <v>45-54 years</v>
      </c>
      <c r="R289" s="96" t="str">
        <f>IFERROR(VLOOKUP(Table1[[#This Row],[RespondentID]],'All Data'!$A:$CO,89,FALSE),"unknown")</f>
        <v>Suffolk</v>
      </c>
      <c r="S289" s="96" t="str">
        <f>IFERROR(VLOOKUP(Table1[[#This Row],[RespondentID]],'All Data'!$A:$CO,90,FALSE),"unknown")</f>
        <v>Shirley, 11967</v>
      </c>
      <c r="T289" s="96" t="str">
        <f>IFERROR(VLOOKUP(Table1[[#This Row],[RespondentID]],'All Data'!$A:$CO,91,FALSE),"unknown")</f>
        <v>White</v>
      </c>
      <c r="U289" s="96" t="str">
        <f>IFERROR(VLOOKUP(Table1[[#This Row],[RespondentID]],'All Data'!$A:$CO,92,FALSE),"unknown")</f>
        <v>Not Hispanic or Latino</v>
      </c>
      <c r="V289" s="96" t="str">
        <f>IFERROR(VLOOKUP(Table1[[#This Row],[RespondentID]],'All Data'!$A:$CO,93,FALSE),"unknown")</f>
        <v>English</v>
      </c>
      <c r="W289" s="96" t="str">
        <f>IFERROR(VLOOKUP(Table1[[#This Row],[RespondentID]],'All Data'!$A:$CW,94,FALSE),"unknown")</f>
        <v>$50,000 to $74,999</v>
      </c>
      <c r="X289" s="96" t="str">
        <f>IFERROR(VLOOKUP(Table1[[#This Row],[RespondentID]],'All Data'!$A:$CW,95,FALSE),"unknown")</f>
        <v>High school graduate</v>
      </c>
      <c r="Y289" s="96" t="str">
        <f>IFERROR(VLOOKUP(Table1[[#This Row],[RespondentID]],'All Data'!$A:$CW,96,FALSE),"unknown")</f>
        <v>Employed for wages</v>
      </c>
      <c r="Z289" s="96" t="str">
        <f>IFERROR(VLOOKUP(Table1[[#This Row],[RespondentID]],'All Data'!$A:$CW,97,FALSE),"unknown")</f>
        <v>Yes</v>
      </c>
      <c r="AA289" s="96" t="str">
        <f>IFERROR(VLOOKUP(Table1[[#This Row],[RespondentID]],'All Data'!$A:$CW,98,FALSE),"unknown")</f>
        <v>Medicare</v>
      </c>
      <c r="AB289" s="174">
        <f>IFERROR(VLOOKUP(Table1[[#This Row],[RespondentID]],'All Data'!$A:$CW,99,FALSE),"unknown")</f>
        <v>0</v>
      </c>
    </row>
    <row r="290" spans="1:28">
      <c r="A290">
        <v>18039481853</v>
      </c>
      <c r="D290" t="s">
        <v>66</v>
      </c>
      <c r="E290" t="s">
        <v>67</v>
      </c>
      <c r="M290" t="s">
        <v>75</v>
      </c>
      <c r="P290" s="96" t="str">
        <f>IFERROR(VLOOKUP(Table1[[#This Row],[RespondentID]],'All Data'!$A:$CO,87,FALSE),"unknown")</f>
        <v>Woman</v>
      </c>
      <c r="Q290" s="96" t="str">
        <f>IFERROR(VLOOKUP(Table1[[#This Row],[RespondentID]],'All Data'!$A:$CO,88,FALSE),"unknown")</f>
        <v>18-24 years</v>
      </c>
      <c r="R290" s="96" t="str">
        <f>IFERROR(VLOOKUP(Table1[[#This Row],[RespondentID]],'All Data'!$A:$CO,89,FALSE),"unknown")</f>
        <v>Suffolk</v>
      </c>
      <c r="S290" s="96" t="str">
        <f>IFERROR(VLOOKUP(Table1[[#This Row],[RespondentID]],'All Data'!$A:$CO,90,FALSE),"unknown")</f>
        <v>Coram, 11727</v>
      </c>
      <c r="T290" s="96" t="str">
        <f>IFERROR(VLOOKUP(Table1[[#This Row],[RespondentID]],'All Data'!$A:$CO,91,FALSE),"unknown")</f>
        <v>White</v>
      </c>
      <c r="U290" s="96" t="str">
        <f>IFERROR(VLOOKUP(Table1[[#This Row],[RespondentID]],'All Data'!$A:$CO,92,FALSE),"unknown")</f>
        <v>Not Hispanic or Latino</v>
      </c>
      <c r="V290" s="96" t="str">
        <f>IFERROR(VLOOKUP(Table1[[#This Row],[RespondentID]],'All Data'!$A:$CO,93,FALSE),"unknown")</f>
        <v>English</v>
      </c>
      <c r="W290" s="96">
        <f>IFERROR(VLOOKUP(Table1[[#This Row],[RespondentID]],'All Data'!$A:$CW,94,FALSE),"unknown")</f>
        <v>0</v>
      </c>
      <c r="X290" s="96" t="str">
        <f>IFERROR(VLOOKUP(Table1[[#This Row],[RespondentID]],'All Data'!$A:$CW,95,FALSE),"unknown")</f>
        <v>College graduate</v>
      </c>
      <c r="Y290" s="96" t="str">
        <f>IFERROR(VLOOKUP(Table1[[#This Row],[RespondentID]],'All Data'!$A:$CW,96,FALSE),"unknown")</f>
        <v>Employed for wages</v>
      </c>
      <c r="Z290" s="96" t="str">
        <f>IFERROR(VLOOKUP(Table1[[#This Row],[RespondentID]],'All Data'!$A:$CW,97,FALSE),"unknown")</f>
        <v>Yes</v>
      </c>
      <c r="AA290" s="96" t="str">
        <f>IFERROR(VLOOKUP(Table1[[#This Row],[RespondentID]],'All Data'!$A:$CW,98,FALSE),"unknown")</f>
        <v>Private/Commercial</v>
      </c>
      <c r="AB290" s="174">
        <f>IFERROR(VLOOKUP(Table1[[#This Row],[RespondentID]],'All Data'!$A:$CW,99,FALSE),"unknown")</f>
        <v>0</v>
      </c>
    </row>
    <row r="291" spans="1:28">
      <c r="A291">
        <v>18039481753</v>
      </c>
      <c r="B291" t="s">
        <v>64</v>
      </c>
      <c r="E291" t="s">
        <v>67</v>
      </c>
      <c r="K291" t="s">
        <v>73</v>
      </c>
      <c r="P291" s="96" t="str">
        <f>IFERROR(VLOOKUP(Table1[[#This Row],[RespondentID]],'All Data'!$A:$CO,87,FALSE),"unknown")</f>
        <v>Man</v>
      </c>
      <c r="Q291" s="96" t="str">
        <f>IFERROR(VLOOKUP(Table1[[#This Row],[RespondentID]],'All Data'!$A:$CO,88,FALSE),"unknown")</f>
        <v>18-24 years</v>
      </c>
      <c r="R291" s="96" t="str">
        <f>IFERROR(VLOOKUP(Table1[[#This Row],[RespondentID]],'All Data'!$A:$CO,89,FALSE),"unknown")</f>
        <v>Suffolk</v>
      </c>
      <c r="S291" s="96" t="str">
        <f>IFERROR(VLOOKUP(Table1[[#This Row],[RespondentID]],'All Data'!$A:$CO,90,FALSE),"unknown")</f>
        <v>Coram, 11727</v>
      </c>
      <c r="T291" s="96" t="str">
        <f>IFERROR(VLOOKUP(Table1[[#This Row],[RespondentID]],'All Data'!$A:$CO,91,FALSE),"unknown")</f>
        <v>Two or more races</v>
      </c>
      <c r="U291" s="96" t="str">
        <f>IFERROR(VLOOKUP(Table1[[#This Row],[RespondentID]],'All Data'!$A:$CO,92,FALSE),"unknown")</f>
        <v>Not Hispanic or Latino</v>
      </c>
      <c r="V291" s="96" t="str">
        <f>IFERROR(VLOOKUP(Table1[[#This Row],[RespondentID]],'All Data'!$A:$CO,93,FALSE),"unknown")</f>
        <v>English</v>
      </c>
      <c r="W291" s="96">
        <f>IFERROR(VLOOKUP(Table1[[#This Row],[RespondentID]],'All Data'!$A:$CW,94,FALSE),"unknown")</f>
        <v>0</v>
      </c>
      <c r="X291" s="96" t="str">
        <f>IFERROR(VLOOKUP(Table1[[#This Row],[RespondentID]],'All Data'!$A:$CW,95,FALSE),"unknown")</f>
        <v>High school graduate</v>
      </c>
      <c r="Y291" s="96" t="str">
        <f>IFERROR(VLOOKUP(Table1[[#This Row],[RespondentID]],'All Data'!$A:$CW,96,FALSE),"unknown")</f>
        <v>Employed for wages</v>
      </c>
      <c r="Z291" s="96" t="str">
        <f>IFERROR(VLOOKUP(Table1[[#This Row],[RespondentID]],'All Data'!$A:$CW,97,FALSE),"unknown")</f>
        <v>Yes</v>
      </c>
      <c r="AA291" s="96" t="str">
        <f>IFERROR(VLOOKUP(Table1[[#This Row],[RespondentID]],'All Data'!$A:$CW,98,FALSE),"unknown")</f>
        <v>Private/Commercial</v>
      </c>
      <c r="AB291" s="174">
        <f>IFERROR(VLOOKUP(Table1[[#This Row],[RespondentID]],'All Data'!$A:$CW,99,FALSE),"unknown")</f>
        <v>0</v>
      </c>
    </row>
    <row r="292" spans="1:28">
      <c r="A292">
        <v>18039481588</v>
      </c>
      <c r="B292" t="s">
        <v>64</v>
      </c>
      <c r="D292" t="s">
        <v>66</v>
      </c>
      <c r="E292" t="s">
        <v>67</v>
      </c>
      <c r="P292" s="96" t="str">
        <f>IFERROR(VLOOKUP(Table1[[#This Row],[RespondentID]],'All Data'!$A:$CO,87,FALSE),"unknown")</f>
        <v>Man</v>
      </c>
      <c r="Q292" s="96" t="str">
        <f>IFERROR(VLOOKUP(Table1[[#This Row],[RespondentID]],'All Data'!$A:$CO,88,FALSE),"unknown")</f>
        <v>35-44 years</v>
      </c>
      <c r="R292" s="96" t="str">
        <f>IFERROR(VLOOKUP(Table1[[#This Row],[RespondentID]],'All Data'!$A:$CO,89,FALSE),"unknown")</f>
        <v>Suffolk</v>
      </c>
      <c r="S292" s="96" t="str">
        <f>IFERROR(VLOOKUP(Table1[[#This Row],[RespondentID]],'All Data'!$A:$CO,90,FALSE),"unknown")</f>
        <v>Brookhaven, 11719</v>
      </c>
      <c r="T292" s="96" t="str">
        <f>IFERROR(VLOOKUP(Table1[[#This Row],[RespondentID]],'All Data'!$A:$CO,91,FALSE),"unknown")</f>
        <v>White</v>
      </c>
      <c r="U292" s="96" t="str">
        <f>IFERROR(VLOOKUP(Table1[[#This Row],[RespondentID]],'All Data'!$A:$CO,92,FALSE),"unknown")</f>
        <v>Not Hispanic or Latino</v>
      </c>
      <c r="V292" s="96" t="str">
        <f>IFERROR(VLOOKUP(Table1[[#This Row],[RespondentID]],'All Data'!$A:$CO,93,FALSE),"unknown")</f>
        <v>English</v>
      </c>
      <c r="W292" s="96">
        <f>IFERROR(VLOOKUP(Table1[[#This Row],[RespondentID]],'All Data'!$A:$CW,94,FALSE),"unknown")</f>
        <v>0</v>
      </c>
      <c r="X292" s="96" t="str">
        <f>IFERROR(VLOOKUP(Table1[[#This Row],[RespondentID]],'All Data'!$A:$CW,95,FALSE),"unknown")</f>
        <v>Graduate school</v>
      </c>
      <c r="Y292" s="96" t="str">
        <f>IFERROR(VLOOKUP(Table1[[#This Row],[RespondentID]],'All Data'!$A:$CW,96,FALSE),"unknown")</f>
        <v>Employed for wages</v>
      </c>
      <c r="Z292" s="96" t="str">
        <f>IFERROR(VLOOKUP(Table1[[#This Row],[RespondentID]],'All Data'!$A:$CW,97,FALSE),"unknown")</f>
        <v>Yes</v>
      </c>
      <c r="AA292" s="96" t="str">
        <f>IFERROR(VLOOKUP(Table1[[#This Row],[RespondentID]],'All Data'!$A:$CW,98,FALSE),"unknown")</f>
        <v>Private/Commercial</v>
      </c>
      <c r="AB292" s="174">
        <f>IFERROR(VLOOKUP(Table1[[#This Row],[RespondentID]],'All Data'!$A:$CW,99,FALSE),"unknown")</f>
        <v>0</v>
      </c>
    </row>
    <row r="293" spans="1:28">
      <c r="A293">
        <v>18039481470</v>
      </c>
      <c r="B293" t="s">
        <v>64</v>
      </c>
      <c r="E293" t="s">
        <v>67</v>
      </c>
      <c r="P293" s="96" t="str">
        <f>IFERROR(VLOOKUP(Table1[[#This Row],[RespondentID]],'All Data'!$A:$CO,87,FALSE),"unknown")</f>
        <v>Prefer not to respond</v>
      </c>
      <c r="Q293" s="96" t="str">
        <f>IFERROR(VLOOKUP(Table1[[#This Row],[RespondentID]],'All Data'!$A:$CO,88,FALSE),"unknown")</f>
        <v>18-24 years</v>
      </c>
      <c r="R293" s="96" t="str">
        <f>IFERROR(VLOOKUP(Table1[[#This Row],[RespondentID]],'All Data'!$A:$CO,89,FALSE),"unknown")</f>
        <v>Suffolk</v>
      </c>
      <c r="S293" s="96" t="str">
        <f>IFERROR(VLOOKUP(Table1[[#This Row],[RespondentID]],'All Data'!$A:$CO,90,FALSE),"unknown")</f>
        <v>Coram, 11727</v>
      </c>
      <c r="T293" s="96" t="str">
        <f>IFERROR(VLOOKUP(Table1[[#This Row],[RespondentID]],'All Data'!$A:$CO,91,FALSE),"unknown")</f>
        <v>White</v>
      </c>
      <c r="U293" s="96" t="str">
        <f>IFERROR(VLOOKUP(Table1[[#This Row],[RespondentID]],'All Data'!$A:$CO,92,FALSE),"unknown")</f>
        <v>Hispanic or Latino</v>
      </c>
      <c r="V293" s="96" t="str">
        <f>IFERROR(VLOOKUP(Table1[[#This Row],[RespondentID]],'All Data'!$A:$CO,93,FALSE),"unknown")</f>
        <v>English</v>
      </c>
      <c r="W293" s="96">
        <f>IFERROR(VLOOKUP(Table1[[#This Row],[RespondentID]],'All Data'!$A:$CW,94,FALSE),"unknown")</f>
        <v>0</v>
      </c>
      <c r="X293" s="96" t="str">
        <f>IFERROR(VLOOKUP(Table1[[#This Row],[RespondentID]],'All Data'!$A:$CW,95,FALSE),"unknown")</f>
        <v>Some college</v>
      </c>
      <c r="Y293" s="96" t="str">
        <f>IFERROR(VLOOKUP(Table1[[#This Row],[RespondentID]],'All Data'!$A:$CW,96,FALSE),"unknown")</f>
        <v>Student</v>
      </c>
      <c r="Z293" s="96" t="str">
        <f>IFERROR(VLOOKUP(Table1[[#This Row],[RespondentID]],'All Data'!$A:$CW,97,FALSE),"unknown")</f>
        <v>Yes</v>
      </c>
      <c r="AA293" s="96" t="str">
        <f>IFERROR(VLOOKUP(Table1[[#This Row],[RespondentID]],'All Data'!$A:$CW,98,FALSE),"unknown")</f>
        <v>Private/Commercial</v>
      </c>
      <c r="AB293" s="174">
        <f>IFERROR(VLOOKUP(Table1[[#This Row],[RespondentID]],'All Data'!$A:$CW,99,FALSE),"unknown")</f>
        <v>0</v>
      </c>
    </row>
    <row r="294" spans="1:28">
      <c r="A294">
        <v>18039481338</v>
      </c>
      <c r="B294" t="s">
        <v>64</v>
      </c>
      <c r="P294" s="96">
        <f>IFERROR(VLOOKUP(Table1[[#This Row],[RespondentID]],'All Data'!$A:$CO,87,FALSE),"unknown")</f>
        <v>0</v>
      </c>
      <c r="Q294" s="96" t="str">
        <f>IFERROR(VLOOKUP(Table1[[#This Row],[RespondentID]],'All Data'!$A:$CO,88,FALSE),"unknown")</f>
        <v>65+ years</v>
      </c>
      <c r="R294" s="96" t="str">
        <f>IFERROR(VLOOKUP(Table1[[#This Row],[RespondentID]],'All Data'!$A:$CO,89,FALSE),"unknown")</f>
        <v>Suffolk</v>
      </c>
      <c r="S294" s="96" t="str">
        <f>IFERROR(VLOOKUP(Table1[[#This Row],[RespondentID]],'All Data'!$A:$CO,90,FALSE),"unknown")</f>
        <v>Coram, 11727</v>
      </c>
      <c r="T294" s="96" t="str">
        <f>IFERROR(VLOOKUP(Table1[[#This Row],[RespondentID]],'All Data'!$A:$CO,91,FALSE),"unknown")</f>
        <v>White</v>
      </c>
      <c r="U294" s="96" t="str">
        <f>IFERROR(VLOOKUP(Table1[[#This Row],[RespondentID]],'All Data'!$A:$CO,92,FALSE),"unknown")</f>
        <v>Not Hispanic or Latino</v>
      </c>
      <c r="V294" s="96" t="str">
        <f>IFERROR(VLOOKUP(Table1[[#This Row],[RespondentID]],'All Data'!$A:$CO,93,FALSE),"unknown")</f>
        <v>English</v>
      </c>
      <c r="W294" s="96">
        <f>IFERROR(VLOOKUP(Table1[[#This Row],[RespondentID]],'All Data'!$A:$CW,94,FALSE),"unknown")</f>
        <v>0</v>
      </c>
      <c r="X294" s="96" t="str">
        <f>IFERROR(VLOOKUP(Table1[[#This Row],[RespondentID]],'All Data'!$A:$CW,95,FALSE),"unknown")</f>
        <v>Some college</v>
      </c>
      <c r="Y294" s="96" t="str">
        <f>IFERROR(VLOOKUP(Table1[[#This Row],[RespondentID]],'All Data'!$A:$CW,96,FALSE),"unknown")</f>
        <v>Retired</v>
      </c>
      <c r="Z294" s="96" t="str">
        <f>IFERROR(VLOOKUP(Table1[[#This Row],[RespondentID]],'All Data'!$A:$CW,97,FALSE),"unknown")</f>
        <v>Yes</v>
      </c>
      <c r="AA294" s="96" t="str">
        <f>IFERROR(VLOOKUP(Table1[[#This Row],[RespondentID]],'All Data'!$A:$CW,98,FALSE),"unknown")</f>
        <v>Medicare, Private/Commercial</v>
      </c>
      <c r="AB294" s="174">
        <f>IFERROR(VLOOKUP(Table1[[#This Row],[RespondentID]],'All Data'!$A:$CW,99,FALSE),"unknown")</f>
        <v>0</v>
      </c>
    </row>
    <row r="295" spans="1:28">
      <c r="A295">
        <v>18039481241</v>
      </c>
      <c r="B295" t="s">
        <v>64</v>
      </c>
      <c r="E295" t="s">
        <v>67</v>
      </c>
      <c r="P295" s="96" t="str">
        <f>IFERROR(VLOOKUP(Table1[[#This Row],[RespondentID]],'All Data'!$A:$CO,87,FALSE),"unknown")</f>
        <v>Man</v>
      </c>
      <c r="Q295" s="96" t="str">
        <f>IFERROR(VLOOKUP(Table1[[#This Row],[RespondentID]],'All Data'!$A:$CO,88,FALSE),"unknown")</f>
        <v>45-54 years</v>
      </c>
      <c r="R295" s="96" t="str">
        <f>IFERROR(VLOOKUP(Table1[[#This Row],[RespondentID]],'All Data'!$A:$CO,89,FALSE),"unknown")</f>
        <v>Suffolk</v>
      </c>
      <c r="S295" s="96" t="str">
        <f>IFERROR(VLOOKUP(Table1[[#This Row],[RespondentID]],'All Data'!$A:$CO,90,FALSE),"unknown")</f>
        <v>Coram, 11727</v>
      </c>
      <c r="T295" s="96" t="str">
        <f>IFERROR(VLOOKUP(Table1[[#This Row],[RespondentID]],'All Data'!$A:$CO,91,FALSE),"unknown")</f>
        <v>White</v>
      </c>
      <c r="U295" s="96" t="str">
        <f>IFERROR(VLOOKUP(Table1[[#This Row],[RespondentID]],'All Data'!$A:$CO,92,FALSE),"unknown")</f>
        <v>Not Hispanic or Latino</v>
      </c>
      <c r="V295" s="96" t="str">
        <f>IFERROR(VLOOKUP(Table1[[#This Row],[RespondentID]],'All Data'!$A:$CO,93,FALSE),"unknown")</f>
        <v>English</v>
      </c>
      <c r="W295" s="96">
        <f>IFERROR(VLOOKUP(Table1[[#This Row],[RespondentID]],'All Data'!$A:$CW,94,FALSE),"unknown")</f>
        <v>0</v>
      </c>
      <c r="X295" s="96" t="str">
        <f>IFERROR(VLOOKUP(Table1[[#This Row],[RespondentID]],'All Data'!$A:$CW,95,FALSE),"unknown")</f>
        <v>High school graduate</v>
      </c>
      <c r="Y295" s="96">
        <f>IFERROR(VLOOKUP(Table1[[#This Row],[RespondentID]],'All Data'!$A:$CW,96,FALSE),"unknown")</f>
        <v>0</v>
      </c>
      <c r="Z295" s="96" t="str">
        <f>IFERROR(VLOOKUP(Table1[[#This Row],[RespondentID]],'All Data'!$A:$CW,97,FALSE),"unknown")</f>
        <v>Yes</v>
      </c>
      <c r="AA295" s="96" t="str">
        <f>IFERROR(VLOOKUP(Table1[[#This Row],[RespondentID]],'All Data'!$A:$CW,98,FALSE),"unknown")</f>
        <v>Medicaid</v>
      </c>
      <c r="AB295" s="174">
        <f>IFERROR(VLOOKUP(Table1[[#This Row],[RespondentID]],'All Data'!$A:$CW,99,FALSE),"unknown")</f>
        <v>0</v>
      </c>
    </row>
    <row r="296" spans="1:28">
      <c r="A296">
        <v>18039481118</v>
      </c>
      <c r="B296" t="s">
        <v>64</v>
      </c>
      <c r="P296" s="96" t="str">
        <f>IFERROR(VLOOKUP(Table1[[#This Row],[RespondentID]],'All Data'!$A:$CO,87,FALSE),"unknown")</f>
        <v>Woman</v>
      </c>
      <c r="Q296" s="96" t="str">
        <f>IFERROR(VLOOKUP(Table1[[#This Row],[RespondentID]],'All Data'!$A:$CO,88,FALSE),"unknown")</f>
        <v>45-54 years</v>
      </c>
      <c r="R296" s="96" t="str">
        <f>IFERROR(VLOOKUP(Table1[[#This Row],[RespondentID]],'All Data'!$A:$CO,89,FALSE),"unknown")</f>
        <v>Suffolk</v>
      </c>
      <c r="S296" s="96" t="str">
        <f>IFERROR(VLOOKUP(Table1[[#This Row],[RespondentID]],'All Data'!$A:$CO,90,FALSE),"unknown")</f>
        <v>Coram, 11727</v>
      </c>
      <c r="T296" s="96" t="str">
        <f>IFERROR(VLOOKUP(Table1[[#This Row],[RespondentID]],'All Data'!$A:$CO,91,FALSE),"unknown")</f>
        <v>White</v>
      </c>
      <c r="U296" s="96" t="str">
        <f>IFERROR(VLOOKUP(Table1[[#This Row],[RespondentID]],'All Data'!$A:$CO,92,FALSE),"unknown")</f>
        <v>Not Hispanic or Latino</v>
      </c>
      <c r="V296" s="96" t="str">
        <f>IFERROR(VLOOKUP(Table1[[#This Row],[RespondentID]],'All Data'!$A:$CO,93,FALSE),"unknown")</f>
        <v>English</v>
      </c>
      <c r="W296" s="96">
        <f>IFERROR(VLOOKUP(Table1[[#This Row],[RespondentID]],'All Data'!$A:$CW,94,FALSE),"unknown")</f>
        <v>0</v>
      </c>
      <c r="X296" s="96" t="str">
        <f>IFERROR(VLOOKUP(Table1[[#This Row],[RespondentID]],'All Data'!$A:$CW,95,FALSE),"unknown")</f>
        <v>College graduate</v>
      </c>
      <c r="Y296" s="96" t="str">
        <f>IFERROR(VLOOKUP(Table1[[#This Row],[RespondentID]],'All Data'!$A:$CW,96,FALSE),"unknown")</f>
        <v>Employed for wages</v>
      </c>
      <c r="Z296" s="96" t="str">
        <f>IFERROR(VLOOKUP(Table1[[#This Row],[RespondentID]],'All Data'!$A:$CW,97,FALSE),"unknown")</f>
        <v>Yes</v>
      </c>
      <c r="AA296" s="96" t="str">
        <f>IFERROR(VLOOKUP(Table1[[#This Row],[RespondentID]],'All Data'!$A:$CW,98,FALSE),"unknown")</f>
        <v>Medicaid</v>
      </c>
      <c r="AB296" s="174">
        <f>IFERROR(VLOOKUP(Table1[[#This Row],[RespondentID]],'All Data'!$A:$CW,99,FALSE),"unknown")</f>
        <v>0</v>
      </c>
    </row>
    <row r="297" spans="1:28">
      <c r="A297">
        <v>18039480992</v>
      </c>
      <c r="B297" t="s">
        <v>64</v>
      </c>
      <c r="J297" t="s">
        <v>72</v>
      </c>
      <c r="K297" t="s">
        <v>73</v>
      </c>
      <c r="P297" s="96" t="str">
        <f>IFERROR(VLOOKUP(Table1[[#This Row],[RespondentID]],'All Data'!$A:$CO,87,FALSE),"unknown")</f>
        <v>Woman</v>
      </c>
      <c r="Q297" s="96" t="str">
        <f>IFERROR(VLOOKUP(Table1[[#This Row],[RespondentID]],'All Data'!$A:$CO,88,FALSE),"unknown")</f>
        <v>45-54 years</v>
      </c>
      <c r="R297" s="96" t="str">
        <f>IFERROR(VLOOKUP(Table1[[#This Row],[RespondentID]],'All Data'!$A:$CO,89,FALSE),"unknown")</f>
        <v>Suffolk</v>
      </c>
      <c r="S297" s="96" t="str">
        <f>IFERROR(VLOOKUP(Table1[[#This Row],[RespondentID]],'All Data'!$A:$CO,90,FALSE),"unknown")</f>
        <v>East Setauket, 11733</v>
      </c>
      <c r="T297" s="96" t="str">
        <f>IFERROR(VLOOKUP(Table1[[#This Row],[RespondentID]],'All Data'!$A:$CO,91,FALSE),"unknown")</f>
        <v>White</v>
      </c>
      <c r="U297" s="96" t="str">
        <f>IFERROR(VLOOKUP(Table1[[#This Row],[RespondentID]],'All Data'!$A:$CO,92,FALSE),"unknown")</f>
        <v>Not Hispanic or Latino</v>
      </c>
      <c r="V297" s="96" t="str">
        <f>IFERROR(VLOOKUP(Table1[[#This Row],[RespondentID]],'All Data'!$A:$CO,93,FALSE),"unknown")</f>
        <v>English, Italian</v>
      </c>
      <c r="W297" s="96">
        <f>IFERROR(VLOOKUP(Table1[[#This Row],[RespondentID]],'All Data'!$A:$CW,94,FALSE),"unknown")</f>
        <v>0</v>
      </c>
      <c r="X297" s="96" t="str">
        <f>IFERROR(VLOOKUP(Table1[[#This Row],[RespondentID]],'All Data'!$A:$CW,95,FALSE),"unknown")</f>
        <v>Graduate school</v>
      </c>
      <c r="Y297" s="96" t="str">
        <f>IFERROR(VLOOKUP(Table1[[#This Row],[RespondentID]],'All Data'!$A:$CW,96,FALSE),"unknown")</f>
        <v>Employed for wages</v>
      </c>
      <c r="Z297" s="96" t="str">
        <f>IFERROR(VLOOKUP(Table1[[#This Row],[RespondentID]],'All Data'!$A:$CW,97,FALSE),"unknown")</f>
        <v>Yes</v>
      </c>
      <c r="AA297" s="96" t="str">
        <f>IFERROR(VLOOKUP(Table1[[#This Row],[RespondentID]],'All Data'!$A:$CW,98,FALSE),"unknown")</f>
        <v>Private/Commercial</v>
      </c>
      <c r="AB297" s="174">
        <f>IFERROR(VLOOKUP(Table1[[#This Row],[RespondentID]],'All Data'!$A:$CW,99,FALSE),"unknown")</f>
        <v>0</v>
      </c>
    </row>
    <row r="298" spans="1:28">
      <c r="A298">
        <v>18039478596</v>
      </c>
      <c r="B298" t="s">
        <v>64</v>
      </c>
      <c r="H298" t="s">
        <v>70</v>
      </c>
      <c r="K298" t="s">
        <v>73</v>
      </c>
      <c r="P298" s="96" t="str">
        <f>IFERROR(VLOOKUP(Table1[[#This Row],[RespondentID]],'All Data'!$A:$CO,87,FALSE),"unknown")</f>
        <v>Woman</v>
      </c>
      <c r="Q298" s="96" t="str">
        <f>IFERROR(VLOOKUP(Table1[[#This Row],[RespondentID]],'All Data'!$A:$CO,88,FALSE),"unknown")</f>
        <v>45-54 years</v>
      </c>
      <c r="R298" s="96" t="str">
        <f>IFERROR(VLOOKUP(Table1[[#This Row],[RespondentID]],'All Data'!$A:$CO,89,FALSE),"unknown")</f>
        <v>Suffolk</v>
      </c>
      <c r="S298" s="96" t="str">
        <f>IFERROR(VLOOKUP(Table1[[#This Row],[RespondentID]],'All Data'!$A:$CO,90,FALSE),"unknown")</f>
        <v>Saint James, 11780</v>
      </c>
      <c r="T298" s="96" t="str">
        <f>IFERROR(VLOOKUP(Table1[[#This Row],[RespondentID]],'All Data'!$A:$CO,91,FALSE),"unknown")</f>
        <v>White</v>
      </c>
      <c r="U298" s="96" t="str">
        <f>IFERROR(VLOOKUP(Table1[[#This Row],[RespondentID]],'All Data'!$A:$CO,92,FALSE),"unknown")</f>
        <v>Not Hispanic or Latino</v>
      </c>
      <c r="V298" s="96" t="str">
        <f>IFERROR(VLOOKUP(Table1[[#This Row],[RespondentID]],'All Data'!$A:$CO,93,FALSE),"unknown")</f>
        <v>English</v>
      </c>
      <c r="W298" s="96" t="str">
        <f>IFERROR(VLOOKUP(Table1[[#This Row],[RespondentID]],'All Data'!$A:$CW,94,FALSE),"unknown")</f>
        <v>Over $125,000</v>
      </c>
      <c r="X298" s="96" t="str">
        <f>IFERROR(VLOOKUP(Table1[[#This Row],[RespondentID]],'All Data'!$A:$CW,95,FALSE),"unknown")</f>
        <v>College graduate</v>
      </c>
      <c r="Y298" s="96" t="str">
        <f>IFERROR(VLOOKUP(Table1[[#This Row],[RespondentID]],'All Data'!$A:$CW,96,FALSE),"unknown")</f>
        <v>Employed for wages</v>
      </c>
      <c r="Z298" s="96" t="str">
        <f>IFERROR(VLOOKUP(Table1[[#This Row],[RespondentID]],'All Data'!$A:$CW,97,FALSE),"unknown")</f>
        <v>Yes</v>
      </c>
      <c r="AA298" s="96" t="str">
        <f>IFERROR(VLOOKUP(Table1[[#This Row],[RespondentID]],'All Data'!$A:$CW,98,FALSE),"unknown")</f>
        <v>Private/Commercial</v>
      </c>
      <c r="AB298" s="174">
        <f>IFERROR(VLOOKUP(Table1[[#This Row],[RespondentID]],'All Data'!$A:$CW,99,FALSE),"unknown")</f>
        <v>0</v>
      </c>
    </row>
    <row r="299" spans="1:28">
      <c r="A299">
        <v>18039478474</v>
      </c>
      <c r="B299" t="s">
        <v>64</v>
      </c>
      <c r="E299" t="s">
        <v>67</v>
      </c>
      <c r="G299" t="s">
        <v>69</v>
      </c>
      <c r="H299" t="s">
        <v>70</v>
      </c>
      <c r="K299" t="s">
        <v>73</v>
      </c>
      <c r="M299" t="s">
        <v>75</v>
      </c>
      <c r="P299" s="96" t="str">
        <f>IFERROR(VLOOKUP(Table1[[#This Row],[RespondentID]],'All Data'!$A:$CO,87,FALSE),"unknown")</f>
        <v>Woman</v>
      </c>
      <c r="Q299" s="96" t="str">
        <f>IFERROR(VLOOKUP(Table1[[#This Row],[RespondentID]],'All Data'!$A:$CO,88,FALSE),"unknown")</f>
        <v>35-44 years</v>
      </c>
      <c r="R299" s="96" t="str">
        <f>IFERROR(VLOOKUP(Table1[[#This Row],[RespondentID]],'All Data'!$A:$CO,89,FALSE),"unknown")</f>
        <v>Suffolk</v>
      </c>
      <c r="S299" s="96" t="str">
        <f>IFERROR(VLOOKUP(Table1[[#This Row],[RespondentID]],'All Data'!$A:$CO,90,FALSE),"unknown")</f>
        <v>Nesconset, 11767</v>
      </c>
      <c r="T299" s="96" t="str">
        <f>IFERROR(VLOOKUP(Table1[[#This Row],[RespondentID]],'All Data'!$A:$CO,91,FALSE),"unknown")</f>
        <v>Black or African American</v>
      </c>
      <c r="U299" s="96" t="str">
        <f>IFERROR(VLOOKUP(Table1[[#This Row],[RespondentID]],'All Data'!$A:$CO,92,FALSE),"unknown")</f>
        <v>Not Hispanic or Latino</v>
      </c>
      <c r="V299" s="96" t="str">
        <f>IFERROR(VLOOKUP(Table1[[#This Row],[RespondentID]],'All Data'!$A:$CO,93,FALSE),"unknown")</f>
        <v>English</v>
      </c>
      <c r="W299" s="96" t="str">
        <f>IFERROR(VLOOKUP(Table1[[#This Row],[RespondentID]],'All Data'!$A:$CW,94,FALSE),"unknown")</f>
        <v>Over $125,000</v>
      </c>
      <c r="X299" s="96" t="str">
        <f>IFERROR(VLOOKUP(Table1[[#This Row],[RespondentID]],'All Data'!$A:$CW,95,FALSE),"unknown")</f>
        <v>College graduate</v>
      </c>
      <c r="Y299" s="96" t="str">
        <f>IFERROR(VLOOKUP(Table1[[#This Row],[RespondentID]],'All Data'!$A:$CW,96,FALSE),"unknown")</f>
        <v>Employed for wages</v>
      </c>
      <c r="Z299" s="96" t="str">
        <f>IFERROR(VLOOKUP(Table1[[#This Row],[RespondentID]],'All Data'!$A:$CW,97,FALSE),"unknown")</f>
        <v>Yes</v>
      </c>
      <c r="AA299" s="96" t="str">
        <f>IFERROR(VLOOKUP(Table1[[#This Row],[RespondentID]],'All Data'!$A:$CW,98,FALSE),"unknown")</f>
        <v>Private/Commercial</v>
      </c>
      <c r="AB299" s="174">
        <f>IFERROR(VLOOKUP(Table1[[#This Row],[RespondentID]],'All Data'!$A:$CW,99,FALSE),"unknown")</f>
        <v>0</v>
      </c>
    </row>
    <row r="300" spans="1:28">
      <c r="A300">
        <v>18039478322</v>
      </c>
      <c r="B300" t="s">
        <v>64</v>
      </c>
      <c r="H300" t="s">
        <v>70</v>
      </c>
      <c r="K300" t="s">
        <v>73</v>
      </c>
      <c r="P300" s="96" t="str">
        <f>IFERROR(VLOOKUP(Table1[[#This Row],[RespondentID]],'All Data'!$A:$CO,87,FALSE),"unknown")</f>
        <v>Man</v>
      </c>
      <c r="Q300" s="96" t="str">
        <f>IFERROR(VLOOKUP(Table1[[#This Row],[RespondentID]],'All Data'!$A:$CO,88,FALSE),"unknown")</f>
        <v>55-64 years</v>
      </c>
      <c r="R300" s="96" t="str">
        <f>IFERROR(VLOOKUP(Table1[[#This Row],[RespondentID]],'All Data'!$A:$CO,89,FALSE),"unknown")</f>
        <v>Suffolk</v>
      </c>
      <c r="S300" s="96" t="str">
        <f>IFERROR(VLOOKUP(Table1[[#This Row],[RespondentID]],'All Data'!$A:$CO,90,FALSE),"unknown")</f>
        <v>Smithtown, 11787</v>
      </c>
      <c r="T300" s="96" t="str">
        <f>IFERROR(VLOOKUP(Table1[[#This Row],[RespondentID]],'All Data'!$A:$CO,91,FALSE),"unknown")</f>
        <v>White</v>
      </c>
      <c r="U300" s="96" t="str">
        <f>IFERROR(VLOOKUP(Table1[[#This Row],[RespondentID]],'All Data'!$A:$CO,92,FALSE),"unknown")</f>
        <v>Not Hispanic or Latino</v>
      </c>
      <c r="V300" s="96" t="str">
        <f>IFERROR(VLOOKUP(Table1[[#This Row],[RespondentID]],'All Data'!$A:$CO,93,FALSE),"unknown")</f>
        <v>English</v>
      </c>
      <c r="W300" s="96" t="str">
        <f>IFERROR(VLOOKUP(Table1[[#This Row],[RespondentID]],'All Data'!$A:$CW,94,FALSE),"unknown")</f>
        <v>Over $125,000</v>
      </c>
      <c r="X300" s="96" t="str">
        <f>IFERROR(VLOOKUP(Table1[[#This Row],[RespondentID]],'All Data'!$A:$CW,95,FALSE),"unknown")</f>
        <v>Some college</v>
      </c>
      <c r="Y300" s="96" t="str">
        <f>IFERROR(VLOOKUP(Table1[[#This Row],[RespondentID]],'All Data'!$A:$CW,96,FALSE),"unknown")</f>
        <v>Employed for wages</v>
      </c>
      <c r="Z300" s="96" t="str">
        <f>IFERROR(VLOOKUP(Table1[[#This Row],[RespondentID]],'All Data'!$A:$CW,97,FALSE),"unknown")</f>
        <v>Yes</v>
      </c>
      <c r="AA300" s="96" t="str">
        <f>IFERROR(VLOOKUP(Table1[[#This Row],[RespondentID]],'All Data'!$A:$CW,98,FALSE),"unknown")</f>
        <v>Private/Commercial</v>
      </c>
      <c r="AB300" s="174">
        <f>IFERROR(VLOOKUP(Table1[[#This Row],[RespondentID]],'All Data'!$A:$CW,99,FALSE),"unknown")</f>
        <v>0</v>
      </c>
    </row>
    <row r="301" spans="1:28">
      <c r="A301">
        <v>18039478024</v>
      </c>
      <c r="B301" t="s">
        <v>64</v>
      </c>
      <c r="P301" s="96" t="str">
        <f>IFERROR(VLOOKUP(Table1[[#This Row],[RespondentID]],'All Data'!$A:$CO,87,FALSE),"unknown")</f>
        <v>Prefer not to respond</v>
      </c>
      <c r="Q301" s="96" t="str">
        <f>IFERROR(VLOOKUP(Table1[[#This Row],[RespondentID]],'All Data'!$A:$CO,88,FALSE),"unknown")</f>
        <v>35-44 years</v>
      </c>
      <c r="R301" s="96" t="str">
        <f>IFERROR(VLOOKUP(Table1[[#This Row],[RespondentID]],'All Data'!$A:$CO,89,FALSE),"unknown")</f>
        <v>Suffolk</v>
      </c>
      <c r="S301" s="96" t="str">
        <f>IFERROR(VLOOKUP(Table1[[#This Row],[RespondentID]],'All Data'!$A:$CO,90,FALSE),"unknown")</f>
        <v>Coram, 11727</v>
      </c>
      <c r="T301" s="96">
        <f>IFERROR(VLOOKUP(Table1[[#This Row],[RespondentID]],'All Data'!$A:$CO,91,FALSE),"unknown")</f>
        <v>0</v>
      </c>
      <c r="U301" s="96" t="str">
        <f>IFERROR(VLOOKUP(Table1[[#This Row],[RespondentID]],'All Data'!$A:$CO,92,FALSE),"unknown")</f>
        <v>Hispanic or Latino</v>
      </c>
      <c r="V301" s="96" t="str">
        <f>IFERROR(VLOOKUP(Table1[[#This Row],[RespondentID]],'All Data'!$A:$CO,93,FALSE),"unknown")</f>
        <v>Spanish</v>
      </c>
      <c r="W301" s="96" t="str">
        <f>IFERROR(VLOOKUP(Table1[[#This Row],[RespondentID]],'All Data'!$A:$CW,94,FALSE),"unknown")</f>
        <v>$75,000 to $125,000</v>
      </c>
      <c r="X301" s="96" t="str">
        <f>IFERROR(VLOOKUP(Table1[[#This Row],[RespondentID]],'All Data'!$A:$CW,95,FALSE),"unknown")</f>
        <v>Other (please specify)</v>
      </c>
      <c r="Y301" s="96" t="str">
        <f>IFERROR(VLOOKUP(Table1[[#This Row],[RespondentID]],'All Data'!$A:$CW,96,FALSE),"unknown")</f>
        <v>Employed for wages</v>
      </c>
      <c r="Z301" s="96" t="str">
        <f>IFERROR(VLOOKUP(Table1[[#This Row],[RespondentID]],'All Data'!$A:$CW,97,FALSE),"unknown")</f>
        <v>Yes</v>
      </c>
      <c r="AA301" s="96">
        <f>IFERROR(VLOOKUP(Table1[[#This Row],[RespondentID]],'All Data'!$A:$CW,98,FALSE),"unknown")</f>
        <v>0</v>
      </c>
      <c r="AB301" s="174">
        <f>IFERROR(VLOOKUP(Table1[[#This Row],[RespondentID]],'All Data'!$A:$CW,99,FALSE),"unknown")</f>
        <v>0</v>
      </c>
    </row>
    <row r="302" spans="1:28">
      <c r="A302">
        <v>18039477736</v>
      </c>
      <c r="B302" t="s">
        <v>64</v>
      </c>
      <c r="D302" t="s">
        <v>66</v>
      </c>
      <c r="I302" t="s">
        <v>71</v>
      </c>
      <c r="M302" t="s">
        <v>75</v>
      </c>
      <c r="N302" t="s">
        <v>76</v>
      </c>
      <c r="P302" s="96" t="str">
        <f>IFERROR(VLOOKUP(Table1[[#This Row],[RespondentID]],'All Data'!$A:$CO,87,FALSE),"unknown")</f>
        <v>Man</v>
      </c>
      <c r="Q302" s="96" t="str">
        <f>IFERROR(VLOOKUP(Table1[[#This Row],[RespondentID]],'All Data'!$A:$CO,88,FALSE),"unknown")</f>
        <v>35-44 years</v>
      </c>
      <c r="R302" s="96" t="str">
        <f>IFERROR(VLOOKUP(Table1[[#This Row],[RespondentID]],'All Data'!$A:$CO,89,FALSE),"unknown")</f>
        <v>Suffolk</v>
      </c>
      <c r="S302" s="96" t="str">
        <f>IFERROR(VLOOKUP(Table1[[#This Row],[RespondentID]],'All Data'!$A:$CO,90,FALSE),"unknown")</f>
        <v>Manorville, 11949</v>
      </c>
      <c r="T302" s="96" t="str">
        <f>IFERROR(VLOOKUP(Table1[[#This Row],[RespondentID]],'All Data'!$A:$CO,91,FALSE),"unknown")</f>
        <v>White</v>
      </c>
      <c r="U302" s="96" t="str">
        <f>IFERROR(VLOOKUP(Table1[[#This Row],[RespondentID]],'All Data'!$A:$CO,92,FALSE),"unknown")</f>
        <v>Not Hispanic or Latino</v>
      </c>
      <c r="V302" s="96" t="str">
        <f>IFERROR(VLOOKUP(Table1[[#This Row],[RespondentID]],'All Data'!$A:$CO,93,FALSE),"unknown")</f>
        <v>English</v>
      </c>
      <c r="W302" s="96" t="str">
        <f>IFERROR(VLOOKUP(Table1[[#This Row],[RespondentID]],'All Data'!$A:$CW,94,FALSE),"unknown")</f>
        <v>Over $125,000</v>
      </c>
      <c r="X302" s="96" t="str">
        <f>IFERROR(VLOOKUP(Table1[[#This Row],[RespondentID]],'All Data'!$A:$CW,95,FALSE),"unknown")</f>
        <v>Graduate school</v>
      </c>
      <c r="Y302" s="96" t="str">
        <f>IFERROR(VLOOKUP(Table1[[#This Row],[RespondentID]],'All Data'!$A:$CW,96,FALSE),"unknown")</f>
        <v>Employed for wages</v>
      </c>
      <c r="Z302" s="96" t="str">
        <f>IFERROR(VLOOKUP(Table1[[#This Row],[RespondentID]],'All Data'!$A:$CW,97,FALSE),"unknown")</f>
        <v>Yes</v>
      </c>
      <c r="AA302" s="96" t="str">
        <f>IFERROR(VLOOKUP(Table1[[#This Row],[RespondentID]],'All Data'!$A:$CW,98,FALSE),"unknown")</f>
        <v>Private/Commercial</v>
      </c>
      <c r="AB302" s="174">
        <f>IFERROR(VLOOKUP(Table1[[#This Row],[RespondentID]],'All Data'!$A:$CW,99,FALSE),"unknown")</f>
        <v>0</v>
      </c>
    </row>
    <row r="303" spans="1:28">
      <c r="A303">
        <v>18039477582</v>
      </c>
      <c r="B303" t="s">
        <v>64</v>
      </c>
      <c r="M303" t="s">
        <v>75</v>
      </c>
      <c r="P303" s="96" t="str">
        <f>IFERROR(VLOOKUP(Table1[[#This Row],[RespondentID]],'All Data'!$A:$CO,87,FALSE),"unknown")</f>
        <v>Man</v>
      </c>
      <c r="Q303" s="96" t="str">
        <f>IFERROR(VLOOKUP(Table1[[#This Row],[RespondentID]],'All Data'!$A:$CO,88,FALSE),"unknown")</f>
        <v>35-44 years</v>
      </c>
      <c r="R303" s="96" t="str">
        <f>IFERROR(VLOOKUP(Table1[[#This Row],[RespondentID]],'All Data'!$A:$CO,89,FALSE),"unknown")</f>
        <v>Suffolk</v>
      </c>
      <c r="S303" s="96" t="str">
        <f>IFERROR(VLOOKUP(Table1[[#This Row],[RespondentID]],'All Data'!$A:$CO,90,FALSE),"unknown")</f>
        <v>Moriches, 11955</v>
      </c>
      <c r="T303" s="96" t="str">
        <f>IFERROR(VLOOKUP(Table1[[#This Row],[RespondentID]],'All Data'!$A:$CO,91,FALSE),"unknown")</f>
        <v>White</v>
      </c>
      <c r="U303" s="96" t="str">
        <f>IFERROR(VLOOKUP(Table1[[#This Row],[RespondentID]],'All Data'!$A:$CO,92,FALSE),"unknown")</f>
        <v>Not Hispanic or Latino</v>
      </c>
      <c r="V303" s="96" t="str">
        <f>IFERROR(VLOOKUP(Table1[[#This Row],[RespondentID]],'All Data'!$A:$CO,93,FALSE),"unknown")</f>
        <v>English, Italian</v>
      </c>
      <c r="W303" s="96" t="str">
        <f>IFERROR(VLOOKUP(Table1[[#This Row],[RespondentID]],'All Data'!$A:$CW,94,FALSE),"unknown")</f>
        <v>Over $125,000</v>
      </c>
      <c r="X303" s="96" t="str">
        <f>IFERROR(VLOOKUP(Table1[[#This Row],[RespondentID]],'All Data'!$A:$CW,95,FALSE),"unknown")</f>
        <v>Graduate school</v>
      </c>
      <c r="Y303" s="96" t="str">
        <f>IFERROR(VLOOKUP(Table1[[#This Row],[RespondentID]],'All Data'!$A:$CW,96,FALSE),"unknown")</f>
        <v>Employed for wages</v>
      </c>
      <c r="Z303" s="96" t="str">
        <f>IFERROR(VLOOKUP(Table1[[#This Row],[RespondentID]],'All Data'!$A:$CW,97,FALSE),"unknown")</f>
        <v>Yes</v>
      </c>
      <c r="AA303" s="96" t="str">
        <f>IFERROR(VLOOKUP(Table1[[#This Row],[RespondentID]],'All Data'!$A:$CW,98,FALSE),"unknown")</f>
        <v>Private/Commercial</v>
      </c>
      <c r="AB303" s="174">
        <f>IFERROR(VLOOKUP(Table1[[#This Row],[RespondentID]],'All Data'!$A:$CW,99,FALSE),"unknown")</f>
        <v>0</v>
      </c>
    </row>
    <row r="304" spans="1:28">
      <c r="A304">
        <v>18039477461</v>
      </c>
      <c r="B304" t="s">
        <v>64</v>
      </c>
      <c r="E304" t="s">
        <v>67</v>
      </c>
      <c r="P304" s="96" t="str">
        <f>IFERROR(VLOOKUP(Table1[[#This Row],[RespondentID]],'All Data'!$A:$CO,87,FALSE),"unknown")</f>
        <v>Woman</v>
      </c>
      <c r="Q304" s="96" t="str">
        <f>IFERROR(VLOOKUP(Table1[[#This Row],[RespondentID]],'All Data'!$A:$CO,88,FALSE),"unknown")</f>
        <v>35-44 years</v>
      </c>
      <c r="R304" s="96" t="str">
        <f>IFERROR(VLOOKUP(Table1[[#This Row],[RespondentID]],'All Data'!$A:$CO,89,FALSE),"unknown")</f>
        <v>Suffolk</v>
      </c>
      <c r="S304" s="96" t="str">
        <f>IFERROR(VLOOKUP(Table1[[#This Row],[RespondentID]],'All Data'!$A:$CO,90,FALSE),"unknown")</f>
        <v>Wading River, 11792</v>
      </c>
      <c r="T304" s="96" t="str">
        <f>IFERROR(VLOOKUP(Table1[[#This Row],[RespondentID]],'All Data'!$A:$CO,91,FALSE),"unknown")</f>
        <v>White</v>
      </c>
      <c r="U304" s="96" t="str">
        <f>IFERROR(VLOOKUP(Table1[[#This Row],[RespondentID]],'All Data'!$A:$CO,92,FALSE),"unknown")</f>
        <v>Not Hispanic or Latino</v>
      </c>
      <c r="V304" s="96" t="str">
        <f>IFERROR(VLOOKUP(Table1[[#This Row],[RespondentID]],'All Data'!$A:$CO,93,FALSE),"unknown")</f>
        <v>English</v>
      </c>
      <c r="W304" s="96">
        <f>IFERROR(VLOOKUP(Table1[[#This Row],[RespondentID]],'All Data'!$A:$CW,94,FALSE),"unknown")</f>
        <v>0</v>
      </c>
      <c r="X304" s="96" t="str">
        <f>IFERROR(VLOOKUP(Table1[[#This Row],[RespondentID]],'All Data'!$A:$CW,95,FALSE),"unknown")</f>
        <v>Doctorate</v>
      </c>
      <c r="Y304" s="96" t="str">
        <f>IFERROR(VLOOKUP(Table1[[#This Row],[RespondentID]],'All Data'!$A:$CW,96,FALSE),"unknown")</f>
        <v>Employed for wages</v>
      </c>
      <c r="Z304" s="96" t="str">
        <f>IFERROR(VLOOKUP(Table1[[#This Row],[RespondentID]],'All Data'!$A:$CW,97,FALSE),"unknown")</f>
        <v>Yes</v>
      </c>
      <c r="AA304" s="96" t="str">
        <f>IFERROR(VLOOKUP(Table1[[#This Row],[RespondentID]],'All Data'!$A:$CW,98,FALSE),"unknown")</f>
        <v>Private/Commercial</v>
      </c>
      <c r="AB304" s="174">
        <f>IFERROR(VLOOKUP(Table1[[#This Row],[RespondentID]],'All Data'!$A:$CW,99,FALSE),"unknown")</f>
        <v>0</v>
      </c>
    </row>
    <row r="305" spans="1:28">
      <c r="A305">
        <v>18039477297</v>
      </c>
      <c r="B305" t="s">
        <v>64</v>
      </c>
      <c r="P305" s="96" t="str">
        <f>IFERROR(VLOOKUP(Table1[[#This Row],[RespondentID]],'All Data'!$A:$CO,87,FALSE),"unknown")</f>
        <v>Man</v>
      </c>
      <c r="Q305" s="96" t="str">
        <f>IFERROR(VLOOKUP(Table1[[#This Row],[RespondentID]],'All Data'!$A:$CO,88,FALSE),"unknown")</f>
        <v>35-44 years</v>
      </c>
      <c r="R305" s="96">
        <f>IFERROR(VLOOKUP(Table1[[#This Row],[RespondentID]],'All Data'!$A:$CO,89,FALSE),"unknown")</f>
        <v>0</v>
      </c>
      <c r="S305" s="96">
        <f>IFERROR(VLOOKUP(Table1[[#This Row],[RespondentID]],'All Data'!$A:$CO,90,FALSE),"unknown")</f>
        <v>0</v>
      </c>
      <c r="T305" s="96" t="str">
        <f>IFERROR(VLOOKUP(Table1[[#This Row],[RespondentID]],'All Data'!$A:$CO,91,FALSE),"unknown")</f>
        <v>Other (please specify)</v>
      </c>
      <c r="U305" s="96" t="str">
        <f>IFERROR(VLOOKUP(Table1[[#This Row],[RespondentID]],'All Data'!$A:$CO,92,FALSE),"unknown")</f>
        <v>Hispanic or Latino</v>
      </c>
      <c r="V305" s="96" t="str">
        <f>IFERROR(VLOOKUP(Table1[[#This Row],[RespondentID]],'All Data'!$A:$CO,93,FALSE),"unknown")</f>
        <v>Spanish</v>
      </c>
      <c r="W305" s="96">
        <f>IFERROR(VLOOKUP(Table1[[#This Row],[RespondentID]],'All Data'!$A:$CW,94,FALSE),"unknown")</f>
        <v>0</v>
      </c>
      <c r="X305" s="96" t="str">
        <f>IFERROR(VLOOKUP(Table1[[#This Row],[RespondentID]],'All Data'!$A:$CW,95,FALSE),"unknown")</f>
        <v>Graduate school</v>
      </c>
      <c r="Y305" s="96" t="str">
        <f>IFERROR(VLOOKUP(Table1[[#This Row],[RespondentID]],'All Data'!$A:$CW,96,FALSE),"unknown")</f>
        <v>Employed for wages</v>
      </c>
      <c r="Z305" s="96" t="str">
        <f>IFERROR(VLOOKUP(Table1[[#This Row],[RespondentID]],'All Data'!$A:$CW,97,FALSE),"unknown")</f>
        <v>Yes</v>
      </c>
      <c r="AA305" s="96" t="str">
        <f>IFERROR(VLOOKUP(Table1[[#This Row],[RespondentID]],'All Data'!$A:$CW,98,FALSE),"unknown")</f>
        <v>Private/Commercial</v>
      </c>
      <c r="AB305" s="174">
        <f>IFERROR(VLOOKUP(Table1[[#This Row],[RespondentID]],'All Data'!$A:$CW,99,FALSE),"unknown")</f>
        <v>0</v>
      </c>
    </row>
    <row r="306" spans="1:28">
      <c r="A306">
        <v>18039477169</v>
      </c>
      <c r="B306" t="s">
        <v>64</v>
      </c>
      <c r="D306" t="s">
        <v>66</v>
      </c>
      <c r="F306" t="s">
        <v>68</v>
      </c>
      <c r="G306" t="s">
        <v>69</v>
      </c>
      <c r="J306" t="s">
        <v>72</v>
      </c>
      <c r="M306" t="s">
        <v>75</v>
      </c>
      <c r="N306" t="s">
        <v>76</v>
      </c>
      <c r="P306" s="96" t="str">
        <f>IFERROR(VLOOKUP(Table1[[#This Row],[RespondentID]],'All Data'!$A:$CO,87,FALSE),"unknown")</f>
        <v>Prefer not to respond</v>
      </c>
      <c r="Q306" s="96" t="str">
        <f>IFERROR(VLOOKUP(Table1[[#This Row],[RespondentID]],'All Data'!$A:$CO,88,FALSE),"unknown")</f>
        <v>35-44 years</v>
      </c>
      <c r="R306" s="96" t="str">
        <f>IFERROR(VLOOKUP(Table1[[#This Row],[RespondentID]],'All Data'!$A:$CO,89,FALSE),"unknown")</f>
        <v>Suffolk</v>
      </c>
      <c r="S306" s="96" t="str">
        <f>IFERROR(VLOOKUP(Table1[[#This Row],[RespondentID]],'All Data'!$A:$CO,90,FALSE),"unknown")</f>
        <v>Coram, 11727</v>
      </c>
      <c r="T306" s="96">
        <f>IFERROR(VLOOKUP(Table1[[#This Row],[RespondentID]],'All Data'!$A:$CO,91,FALSE),"unknown")</f>
        <v>0</v>
      </c>
      <c r="U306" s="96" t="str">
        <f>IFERROR(VLOOKUP(Table1[[#This Row],[RespondentID]],'All Data'!$A:$CO,92,FALSE),"unknown")</f>
        <v>Hispanic or Latino</v>
      </c>
      <c r="V306" s="96" t="str">
        <f>IFERROR(VLOOKUP(Table1[[#This Row],[RespondentID]],'All Data'!$A:$CO,93,FALSE),"unknown")</f>
        <v>Spanish</v>
      </c>
      <c r="W306" s="96" t="str">
        <f>IFERROR(VLOOKUP(Table1[[#This Row],[RespondentID]],'All Data'!$A:$CW,94,FALSE),"unknown")</f>
        <v>$75,000 to $125,000</v>
      </c>
      <c r="X306" s="96" t="str">
        <f>IFERROR(VLOOKUP(Table1[[#This Row],[RespondentID]],'All Data'!$A:$CW,95,FALSE),"unknown")</f>
        <v>Other (please specify)</v>
      </c>
      <c r="Y306" s="96" t="str">
        <f>IFERROR(VLOOKUP(Table1[[#This Row],[RespondentID]],'All Data'!$A:$CW,96,FALSE),"unknown")</f>
        <v>Employed for wages</v>
      </c>
      <c r="Z306" s="96" t="str">
        <f>IFERROR(VLOOKUP(Table1[[#This Row],[RespondentID]],'All Data'!$A:$CW,97,FALSE),"unknown")</f>
        <v>Yes</v>
      </c>
      <c r="AA306" s="96">
        <f>IFERROR(VLOOKUP(Table1[[#This Row],[RespondentID]],'All Data'!$A:$CW,98,FALSE),"unknown")</f>
        <v>0</v>
      </c>
      <c r="AB306" s="174">
        <f>IFERROR(VLOOKUP(Table1[[#This Row],[RespondentID]],'All Data'!$A:$CW,99,FALSE),"unknown")</f>
        <v>0</v>
      </c>
    </row>
    <row r="307" spans="1:28">
      <c r="A307">
        <v>18039476989</v>
      </c>
      <c r="B307" t="s">
        <v>64</v>
      </c>
      <c r="P307" s="96" t="str">
        <f>IFERROR(VLOOKUP(Table1[[#This Row],[RespondentID]],'All Data'!$A:$CO,87,FALSE),"unknown")</f>
        <v>Man</v>
      </c>
      <c r="Q307" s="96" t="str">
        <f>IFERROR(VLOOKUP(Table1[[#This Row],[RespondentID]],'All Data'!$A:$CO,88,FALSE),"unknown")</f>
        <v>35-44 years</v>
      </c>
      <c r="R307" s="96">
        <f>IFERROR(VLOOKUP(Table1[[#This Row],[RespondentID]],'All Data'!$A:$CO,89,FALSE),"unknown")</f>
        <v>0</v>
      </c>
      <c r="S307" s="96">
        <f>IFERROR(VLOOKUP(Table1[[#This Row],[RespondentID]],'All Data'!$A:$CO,90,FALSE),"unknown")</f>
        <v>0</v>
      </c>
      <c r="T307" s="96" t="str">
        <f>IFERROR(VLOOKUP(Table1[[#This Row],[RespondentID]],'All Data'!$A:$CO,91,FALSE),"unknown")</f>
        <v>Other (please specify)</v>
      </c>
      <c r="U307" s="96" t="str">
        <f>IFERROR(VLOOKUP(Table1[[#This Row],[RespondentID]],'All Data'!$A:$CO,92,FALSE),"unknown")</f>
        <v>Hispanic or Latino</v>
      </c>
      <c r="V307" s="96" t="str">
        <f>IFERROR(VLOOKUP(Table1[[#This Row],[RespondentID]],'All Data'!$A:$CO,93,FALSE),"unknown")</f>
        <v>Spanish</v>
      </c>
      <c r="W307" s="96">
        <f>IFERROR(VLOOKUP(Table1[[#This Row],[RespondentID]],'All Data'!$A:$CW,94,FALSE),"unknown")</f>
        <v>0</v>
      </c>
      <c r="X307" s="96" t="str">
        <f>IFERROR(VLOOKUP(Table1[[#This Row],[RespondentID]],'All Data'!$A:$CW,95,FALSE),"unknown")</f>
        <v>Graduate school</v>
      </c>
      <c r="Y307" s="96" t="str">
        <f>IFERROR(VLOOKUP(Table1[[#This Row],[RespondentID]],'All Data'!$A:$CW,96,FALSE),"unknown")</f>
        <v>Employed for wages</v>
      </c>
      <c r="Z307" s="96" t="str">
        <f>IFERROR(VLOOKUP(Table1[[#This Row],[RespondentID]],'All Data'!$A:$CW,97,FALSE),"unknown")</f>
        <v>Yes</v>
      </c>
      <c r="AA307" s="96" t="str">
        <f>IFERROR(VLOOKUP(Table1[[#This Row],[RespondentID]],'All Data'!$A:$CW,98,FALSE),"unknown")</f>
        <v>Private/Commercial</v>
      </c>
      <c r="AB307" s="174">
        <f>IFERROR(VLOOKUP(Table1[[#This Row],[RespondentID]],'All Data'!$A:$CW,99,FALSE),"unknown")</f>
        <v>0</v>
      </c>
    </row>
    <row r="308" spans="1:28">
      <c r="A308">
        <v>18039476749</v>
      </c>
      <c r="B308" t="s">
        <v>64</v>
      </c>
      <c r="K308" t="s">
        <v>73</v>
      </c>
      <c r="P308" s="96" t="str">
        <f>IFERROR(VLOOKUP(Table1[[#This Row],[RespondentID]],'All Data'!$A:$CO,87,FALSE),"unknown")</f>
        <v>Woman</v>
      </c>
      <c r="Q308" s="96" t="str">
        <f>IFERROR(VLOOKUP(Table1[[#This Row],[RespondentID]],'All Data'!$A:$CO,88,FALSE),"unknown")</f>
        <v>45-54 years</v>
      </c>
      <c r="R308" s="96" t="str">
        <f>IFERROR(VLOOKUP(Table1[[#This Row],[RespondentID]],'All Data'!$A:$CO,89,FALSE),"unknown")</f>
        <v>Suffolk</v>
      </c>
      <c r="S308" s="96" t="str">
        <f>IFERROR(VLOOKUP(Table1[[#This Row],[RespondentID]],'All Data'!$A:$CO,90,FALSE),"unknown")</f>
        <v>Huntington Station, 11746</v>
      </c>
      <c r="T308" s="96">
        <f>IFERROR(VLOOKUP(Table1[[#This Row],[RespondentID]],'All Data'!$A:$CO,91,FALSE),"unknown")</f>
        <v>0</v>
      </c>
      <c r="U308" s="96" t="str">
        <f>IFERROR(VLOOKUP(Table1[[#This Row],[RespondentID]],'All Data'!$A:$CO,92,FALSE),"unknown")</f>
        <v>Hispanic or Latino</v>
      </c>
      <c r="V308" s="96" t="str">
        <f>IFERROR(VLOOKUP(Table1[[#This Row],[RespondentID]],'All Data'!$A:$CO,93,FALSE),"unknown")</f>
        <v>English</v>
      </c>
      <c r="W308" s="96" t="str">
        <f>IFERROR(VLOOKUP(Table1[[#This Row],[RespondentID]],'All Data'!$A:$CW,94,FALSE),"unknown")</f>
        <v>$0-$19,999</v>
      </c>
      <c r="X308" s="96" t="str">
        <f>IFERROR(VLOOKUP(Table1[[#This Row],[RespondentID]],'All Data'!$A:$CW,95,FALSE),"unknown")</f>
        <v>Some high school</v>
      </c>
      <c r="Y308" s="96" t="str">
        <f>IFERROR(VLOOKUP(Table1[[#This Row],[RespondentID]],'All Data'!$A:$CW,96,FALSE),"unknown")</f>
        <v>Employed for wages</v>
      </c>
      <c r="Z308" s="96" t="str">
        <f>IFERROR(VLOOKUP(Table1[[#This Row],[RespondentID]],'All Data'!$A:$CW,97,FALSE),"unknown")</f>
        <v>Yes</v>
      </c>
      <c r="AA308" s="96" t="str">
        <f>IFERROR(VLOOKUP(Table1[[#This Row],[RespondentID]],'All Data'!$A:$CW,98,FALSE),"unknown")</f>
        <v>Medicare</v>
      </c>
      <c r="AB308" s="174">
        <f>IFERROR(VLOOKUP(Table1[[#This Row],[RespondentID]],'All Data'!$A:$CW,99,FALSE),"unknown")</f>
        <v>0</v>
      </c>
    </row>
    <row r="309" spans="1:28">
      <c r="A309">
        <v>18039476641</v>
      </c>
      <c r="B309" t="s">
        <v>64</v>
      </c>
      <c r="P309" s="96" t="str">
        <f>IFERROR(VLOOKUP(Table1[[#This Row],[RespondentID]],'All Data'!$A:$CO,87,FALSE),"unknown")</f>
        <v>Man</v>
      </c>
      <c r="Q309" s="96" t="str">
        <f>IFERROR(VLOOKUP(Table1[[#This Row],[RespondentID]],'All Data'!$A:$CO,88,FALSE),"unknown")</f>
        <v>35-44 years</v>
      </c>
      <c r="R309" s="96" t="str">
        <f>IFERROR(VLOOKUP(Table1[[#This Row],[RespondentID]],'All Data'!$A:$CO,89,FALSE),"unknown")</f>
        <v>Queens</v>
      </c>
      <c r="S309" s="96">
        <f>IFERROR(VLOOKUP(Table1[[#This Row],[RespondentID]],'All Data'!$A:$CO,90,FALSE),"unknown")</f>
        <v>11365</v>
      </c>
      <c r="T309" s="96">
        <f>IFERROR(VLOOKUP(Table1[[#This Row],[RespondentID]],'All Data'!$A:$CO,91,FALSE),"unknown")</f>
        <v>0</v>
      </c>
      <c r="U309" s="96" t="str">
        <f>IFERROR(VLOOKUP(Table1[[#This Row],[RespondentID]],'All Data'!$A:$CO,92,FALSE),"unknown")</f>
        <v>Hispanic or Latino</v>
      </c>
      <c r="V309" s="96" t="str">
        <f>IFERROR(VLOOKUP(Table1[[#This Row],[RespondentID]],'All Data'!$A:$CO,93,FALSE),"unknown")</f>
        <v>English, Spanish</v>
      </c>
      <c r="W309" s="96" t="str">
        <f>IFERROR(VLOOKUP(Table1[[#This Row],[RespondentID]],'All Data'!$A:$CW,94,FALSE),"unknown")</f>
        <v>$0-$19,999</v>
      </c>
      <c r="X309" s="96" t="str">
        <f>IFERROR(VLOOKUP(Table1[[#This Row],[RespondentID]],'All Data'!$A:$CW,95,FALSE),"unknown")</f>
        <v>Some high school</v>
      </c>
      <c r="Y309" s="96" t="str">
        <f>IFERROR(VLOOKUP(Table1[[#This Row],[RespondentID]],'All Data'!$A:$CW,96,FALSE),"unknown")</f>
        <v>Employed for wages</v>
      </c>
      <c r="Z309" s="96" t="str">
        <f>IFERROR(VLOOKUP(Table1[[#This Row],[RespondentID]],'All Data'!$A:$CW,97,FALSE),"unknown")</f>
        <v>Yes</v>
      </c>
      <c r="AA309" s="96" t="str">
        <f>IFERROR(VLOOKUP(Table1[[#This Row],[RespondentID]],'All Data'!$A:$CW,98,FALSE),"unknown")</f>
        <v>Medicare</v>
      </c>
      <c r="AB309" s="174">
        <f>IFERROR(VLOOKUP(Table1[[#This Row],[RespondentID]],'All Data'!$A:$CW,99,FALSE),"unknown")</f>
        <v>0</v>
      </c>
    </row>
    <row r="310" spans="1:28">
      <c r="A310">
        <v>18039476530</v>
      </c>
      <c r="B310" t="s">
        <v>64</v>
      </c>
      <c r="K310" t="s">
        <v>73</v>
      </c>
      <c r="P310" s="96" t="str">
        <f>IFERROR(VLOOKUP(Table1[[#This Row],[RespondentID]],'All Data'!$A:$CO,87,FALSE),"unknown")</f>
        <v>Man</v>
      </c>
      <c r="Q310" s="96" t="str">
        <f>IFERROR(VLOOKUP(Table1[[#This Row],[RespondentID]],'All Data'!$A:$CO,88,FALSE),"unknown")</f>
        <v>45-54 years</v>
      </c>
      <c r="R310" s="96" t="str">
        <f>IFERROR(VLOOKUP(Table1[[#This Row],[RespondentID]],'All Data'!$A:$CO,89,FALSE),"unknown")</f>
        <v>Suffolk</v>
      </c>
      <c r="S310" s="96" t="str">
        <f>IFERROR(VLOOKUP(Table1[[#This Row],[RespondentID]],'All Data'!$A:$CO,90,FALSE),"unknown")</f>
        <v>Huntington Station, 11746</v>
      </c>
      <c r="T310" s="96">
        <f>IFERROR(VLOOKUP(Table1[[#This Row],[RespondentID]],'All Data'!$A:$CO,91,FALSE),"unknown")</f>
        <v>0</v>
      </c>
      <c r="U310" s="96" t="str">
        <f>IFERROR(VLOOKUP(Table1[[#This Row],[RespondentID]],'All Data'!$A:$CO,92,FALSE),"unknown")</f>
        <v>Hispanic or Latino</v>
      </c>
      <c r="V310" s="96" t="str">
        <f>IFERROR(VLOOKUP(Table1[[#This Row],[RespondentID]],'All Data'!$A:$CO,93,FALSE),"unknown")</f>
        <v>English, Spanish</v>
      </c>
      <c r="W310" s="96" t="str">
        <f>IFERROR(VLOOKUP(Table1[[#This Row],[RespondentID]],'All Data'!$A:$CW,94,FALSE),"unknown")</f>
        <v>$0-$19,999</v>
      </c>
      <c r="X310" s="96" t="str">
        <f>IFERROR(VLOOKUP(Table1[[#This Row],[RespondentID]],'All Data'!$A:$CW,95,FALSE),"unknown")</f>
        <v>Some high school</v>
      </c>
      <c r="Y310" s="96">
        <f>IFERROR(VLOOKUP(Table1[[#This Row],[RespondentID]],'All Data'!$A:$CW,96,FALSE),"unknown")</f>
        <v>0</v>
      </c>
      <c r="Z310" s="96">
        <f>IFERROR(VLOOKUP(Table1[[#This Row],[RespondentID]],'All Data'!$A:$CW,97,FALSE),"unknown")</f>
        <v>0</v>
      </c>
      <c r="AA310" s="96" t="str">
        <f>IFERROR(VLOOKUP(Table1[[#This Row],[RespondentID]],'All Data'!$A:$CW,98,FALSE),"unknown")</f>
        <v>Medicare</v>
      </c>
      <c r="AB310" s="174">
        <f>IFERROR(VLOOKUP(Table1[[#This Row],[RespondentID]],'All Data'!$A:$CW,99,FALSE),"unknown")</f>
        <v>0</v>
      </c>
    </row>
    <row r="311" spans="1:28">
      <c r="A311">
        <v>18039476423</v>
      </c>
      <c r="B311" t="s">
        <v>64</v>
      </c>
      <c r="P311" s="96" t="str">
        <f>IFERROR(VLOOKUP(Table1[[#This Row],[RespondentID]],'All Data'!$A:$CO,87,FALSE),"unknown")</f>
        <v>Man</v>
      </c>
      <c r="Q311" s="96" t="str">
        <f>IFERROR(VLOOKUP(Table1[[#This Row],[RespondentID]],'All Data'!$A:$CO,88,FALSE),"unknown")</f>
        <v>18-24 years</v>
      </c>
      <c r="R311" s="96" t="str">
        <f>IFERROR(VLOOKUP(Table1[[#This Row],[RespondentID]],'All Data'!$A:$CO,89,FALSE),"unknown")</f>
        <v>Suffolk</v>
      </c>
      <c r="S311" s="96" t="str">
        <f>IFERROR(VLOOKUP(Table1[[#This Row],[RespondentID]],'All Data'!$A:$CO,90,FALSE),"unknown")</f>
        <v>Deer Park, 11729</v>
      </c>
      <c r="T311" s="96" t="str">
        <f>IFERROR(VLOOKUP(Table1[[#This Row],[RespondentID]],'All Data'!$A:$CO,91,FALSE),"unknown")</f>
        <v>White</v>
      </c>
      <c r="U311" s="96" t="str">
        <f>IFERROR(VLOOKUP(Table1[[#This Row],[RespondentID]],'All Data'!$A:$CO,92,FALSE),"unknown")</f>
        <v>Not Hispanic or Latino</v>
      </c>
      <c r="V311" s="96" t="str">
        <f>IFERROR(VLOOKUP(Table1[[#This Row],[RespondentID]],'All Data'!$A:$CO,93,FALSE),"unknown")</f>
        <v>English</v>
      </c>
      <c r="W311" s="96" t="str">
        <f>IFERROR(VLOOKUP(Table1[[#This Row],[RespondentID]],'All Data'!$A:$CW,94,FALSE),"unknown")</f>
        <v>$0-$19,999</v>
      </c>
      <c r="X311" s="96" t="str">
        <f>IFERROR(VLOOKUP(Table1[[#This Row],[RespondentID]],'All Data'!$A:$CW,95,FALSE),"unknown")</f>
        <v>Some high school</v>
      </c>
      <c r="Y311" s="96" t="str">
        <f>IFERROR(VLOOKUP(Table1[[#This Row],[RespondentID]],'All Data'!$A:$CW,96,FALSE),"unknown")</f>
        <v>Student</v>
      </c>
      <c r="Z311" s="96" t="str">
        <f>IFERROR(VLOOKUP(Table1[[#This Row],[RespondentID]],'All Data'!$A:$CW,97,FALSE),"unknown")</f>
        <v>Yes</v>
      </c>
      <c r="AA311" s="96" t="str">
        <f>IFERROR(VLOOKUP(Table1[[#This Row],[RespondentID]],'All Data'!$A:$CW,98,FALSE),"unknown")</f>
        <v>Medicare</v>
      </c>
      <c r="AB311" s="174">
        <f>IFERROR(VLOOKUP(Table1[[#This Row],[RespondentID]],'All Data'!$A:$CW,99,FALSE),"unknown")</f>
        <v>0</v>
      </c>
    </row>
    <row r="312" spans="1:28">
      <c r="A312">
        <v>18039476306</v>
      </c>
      <c r="B312" t="s">
        <v>64</v>
      </c>
      <c r="K312" t="s">
        <v>73</v>
      </c>
      <c r="P312" s="96" t="str">
        <f>IFERROR(VLOOKUP(Table1[[#This Row],[RespondentID]],'All Data'!$A:$CO,87,FALSE),"unknown")</f>
        <v>Woman</v>
      </c>
      <c r="Q312" s="96" t="str">
        <f>IFERROR(VLOOKUP(Table1[[#This Row],[RespondentID]],'All Data'!$A:$CO,88,FALSE),"unknown")</f>
        <v>25-34 years</v>
      </c>
      <c r="R312" s="96" t="str">
        <f>IFERROR(VLOOKUP(Table1[[#This Row],[RespondentID]],'All Data'!$A:$CO,89,FALSE),"unknown")</f>
        <v>Queens</v>
      </c>
      <c r="S312" s="96">
        <f>IFERROR(VLOOKUP(Table1[[#This Row],[RespondentID]],'All Data'!$A:$CO,90,FALSE),"unknown")</f>
        <v>11365</v>
      </c>
      <c r="T312" s="96">
        <f>IFERROR(VLOOKUP(Table1[[#This Row],[RespondentID]],'All Data'!$A:$CO,91,FALSE),"unknown")</f>
        <v>0</v>
      </c>
      <c r="U312" s="96" t="str">
        <f>IFERROR(VLOOKUP(Table1[[#This Row],[RespondentID]],'All Data'!$A:$CO,92,FALSE),"unknown")</f>
        <v>Hispanic or Latino</v>
      </c>
      <c r="V312" s="96" t="str">
        <f>IFERROR(VLOOKUP(Table1[[#This Row],[RespondentID]],'All Data'!$A:$CO,93,FALSE),"unknown")</f>
        <v>English, Spanish</v>
      </c>
      <c r="W312" s="96" t="str">
        <f>IFERROR(VLOOKUP(Table1[[#This Row],[RespondentID]],'All Data'!$A:$CW,94,FALSE),"unknown")</f>
        <v>$20,000 to $34,999</v>
      </c>
      <c r="X312" s="96" t="str">
        <f>IFERROR(VLOOKUP(Table1[[#This Row],[RespondentID]],'All Data'!$A:$CW,95,FALSE),"unknown")</f>
        <v>Some college</v>
      </c>
      <c r="Y312" s="96">
        <f>IFERROR(VLOOKUP(Table1[[#This Row],[RespondentID]],'All Data'!$A:$CW,96,FALSE),"unknown")</f>
        <v>0</v>
      </c>
      <c r="Z312" s="96" t="str">
        <f>IFERROR(VLOOKUP(Table1[[#This Row],[RespondentID]],'All Data'!$A:$CW,97,FALSE),"unknown")</f>
        <v>Yes</v>
      </c>
      <c r="AA312" s="96" t="str">
        <f>IFERROR(VLOOKUP(Table1[[#This Row],[RespondentID]],'All Data'!$A:$CW,98,FALSE),"unknown")</f>
        <v>Medicare</v>
      </c>
      <c r="AB312" s="174">
        <f>IFERROR(VLOOKUP(Table1[[#This Row],[RespondentID]],'All Data'!$A:$CW,99,FALSE),"unknown")</f>
        <v>0</v>
      </c>
    </row>
    <row r="313" spans="1:28">
      <c r="A313">
        <v>18039394151</v>
      </c>
      <c r="B313" t="s">
        <v>64</v>
      </c>
      <c r="K313" t="s">
        <v>73</v>
      </c>
      <c r="P313" s="96" t="str">
        <f>IFERROR(VLOOKUP(Table1[[#This Row],[RespondentID]],'All Data'!$A:$CO,87,FALSE),"unknown")</f>
        <v>Man</v>
      </c>
      <c r="Q313" s="96" t="str">
        <f>IFERROR(VLOOKUP(Table1[[#This Row],[RespondentID]],'All Data'!$A:$CO,88,FALSE),"unknown")</f>
        <v>55-64 years</v>
      </c>
      <c r="R313" s="96" t="str">
        <f>IFERROR(VLOOKUP(Table1[[#This Row],[RespondentID]],'All Data'!$A:$CO,89,FALSE),"unknown")</f>
        <v>Nassau</v>
      </c>
      <c r="S313" s="96" t="str">
        <f>IFERROR(VLOOKUP(Table1[[#This Row],[RespondentID]],'All Data'!$A:$CO,90,FALSE),"unknown")</f>
        <v>Glen Cove, 11542</v>
      </c>
      <c r="T313" s="96" t="str">
        <f>IFERROR(VLOOKUP(Table1[[#This Row],[RespondentID]],'All Data'!$A:$CO,91,FALSE),"unknown")</f>
        <v>White</v>
      </c>
      <c r="U313" s="96" t="str">
        <f>IFERROR(VLOOKUP(Table1[[#This Row],[RespondentID]],'All Data'!$A:$CO,92,FALSE),"unknown")</f>
        <v>Not Hispanic or Latino</v>
      </c>
      <c r="V313" s="96" t="str">
        <f>IFERROR(VLOOKUP(Table1[[#This Row],[RespondentID]],'All Data'!$A:$CO,93,FALSE),"unknown")</f>
        <v>English</v>
      </c>
      <c r="W313" s="96" t="str">
        <f>IFERROR(VLOOKUP(Table1[[#This Row],[RespondentID]],'All Data'!$A:$CW,94,FALSE),"unknown")</f>
        <v>$20,000 to $34,999</v>
      </c>
      <c r="X313" s="96" t="str">
        <f>IFERROR(VLOOKUP(Table1[[#This Row],[RespondentID]],'All Data'!$A:$CW,95,FALSE),"unknown")</f>
        <v>High school graduate</v>
      </c>
      <c r="Y313" s="96" t="str">
        <f>IFERROR(VLOOKUP(Table1[[#This Row],[RespondentID]],'All Data'!$A:$CW,96,FALSE),"unknown")</f>
        <v>Out of work, but not currently looking</v>
      </c>
      <c r="Z313" s="96" t="str">
        <f>IFERROR(VLOOKUP(Table1[[#This Row],[RespondentID]],'All Data'!$A:$CW,97,FALSE),"unknown")</f>
        <v>Yes</v>
      </c>
      <c r="AA313" s="96" t="str">
        <f>IFERROR(VLOOKUP(Table1[[#This Row],[RespondentID]],'All Data'!$A:$CW,98,FALSE),"unknown")</f>
        <v>Medicaid, Medicare</v>
      </c>
      <c r="AB313" s="174" t="str">
        <f>IFERROR(VLOOKUP(Table1[[#This Row],[RespondentID]],'All Data'!$A:$CW,99,FALSE),"unknown")</f>
        <v>Yes</v>
      </c>
    </row>
    <row r="314" spans="1:28">
      <c r="A314">
        <v>18039217999</v>
      </c>
      <c r="B314" t="s">
        <v>64</v>
      </c>
      <c r="E314" t="s">
        <v>67</v>
      </c>
      <c r="H314" t="s">
        <v>70</v>
      </c>
      <c r="P314" s="96" t="str">
        <f>IFERROR(VLOOKUP(Table1[[#This Row],[RespondentID]],'All Data'!$A:$CO,87,FALSE),"unknown")</f>
        <v>Woman</v>
      </c>
      <c r="Q314" s="96" t="str">
        <f>IFERROR(VLOOKUP(Table1[[#This Row],[RespondentID]],'All Data'!$A:$CO,88,FALSE),"unknown")</f>
        <v>45-54 years</v>
      </c>
      <c r="R314" s="96" t="str">
        <f>IFERROR(VLOOKUP(Table1[[#This Row],[RespondentID]],'All Data'!$A:$CO,89,FALSE),"unknown")</f>
        <v>Suffolk</v>
      </c>
      <c r="S314" s="96" t="str">
        <f>IFERROR(VLOOKUP(Table1[[#This Row],[RespondentID]],'All Data'!$A:$CO,90,FALSE),"unknown")</f>
        <v>Old Field, 11733</v>
      </c>
      <c r="T314" s="96" t="str">
        <f>IFERROR(VLOOKUP(Table1[[#This Row],[RespondentID]],'All Data'!$A:$CO,91,FALSE),"unknown")</f>
        <v>White</v>
      </c>
      <c r="U314" s="96" t="str">
        <f>IFERROR(VLOOKUP(Table1[[#This Row],[RespondentID]],'All Data'!$A:$CO,92,FALSE),"unknown")</f>
        <v>Not Hispanic or Latino</v>
      </c>
      <c r="V314" s="96" t="str">
        <f>IFERROR(VLOOKUP(Table1[[#This Row],[RespondentID]],'All Data'!$A:$CO,93,FALSE),"unknown")</f>
        <v>English</v>
      </c>
      <c r="W314" s="96" t="str">
        <f>IFERROR(VLOOKUP(Table1[[#This Row],[RespondentID]],'All Data'!$A:$CW,94,FALSE),"unknown")</f>
        <v>Over $125,000</v>
      </c>
      <c r="X314" s="96" t="str">
        <f>IFERROR(VLOOKUP(Table1[[#This Row],[RespondentID]],'All Data'!$A:$CW,95,FALSE),"unknown")</f>
        <v>Graduate school</v>
      </c>
      <c r="Y314" s="96" t="str">
        <f>IFERROR(VLOOKUP(Table1[[#This Row],[RespondentID]],'All Data'!$A:$CW,96,FALSE),"unknown")</f>
        <v>Employed for wages</v>
      </c>
      <c r="Z314" s="96" t="str">
        <f>IFERROR(VLOOKUP(Table1[[#This Row],[RespondentID]],'All Data'!$A:$CW,97,FALSE),"unknown")</f>
        <v>Yes</v>
      </c>
      <c r="AA314" s="96" t="str">
        <f>IFERROR(VLOOKUP(Table1[[#This Row],[RespondentID]],'All Data'!$A:$CW,98,FALSE),"unknown")</f>
        <v>Private/Commercial</v>
      </c>
      <c r="AB314" s="174" t="str">
        <f>IFERROR(VLOOKUP(Table1[[#This Row],[RespondentID]],'All Data'!$A:$CW,99,FALSE),"unknown")</f>
        <v>Yes</v>
      </c>
    </row>
    <row r="315" spans="1:28">
      <c r="A315">
        <v>18039200587</v>
      </c>
      <c r="B315" t="s">
        <v>64</v>
      </c>
      <c r="H315" t="s">
        <v>70</v>
      </c>
      <c r="N315" t="s">
        <v>76</v>
      </c>
      <c r="P315" s="96">
        <f>IFERROR(VLOOKUP(Table1[[#This Row],[RespondentID]],'All Data'!$A:$CO,87,FALSE),"unknown")</f>
        <v>0</v>
      </c>
      <c r="Q315" s="96" t="str">
        <f>IFERROR(VLOOKUP(Table1[[#This Row],[RespondentID]],'All Data'!$A:$CO,88,FALSE),"unknown")</f>
        <v>25-34 years</v>
      </c>
      <c r="R315" s="96">
        <f>IFERROR(VLOOKUP(Table1[[#This Row],[RespondentID]],'All Data'!$A:$CO,89,FALSE),"unknown")</f>
        <v>0</v>
      </c>
      <c r="S315" s="96">
        <f>IFERROR(VLOOKUP(Table1[[#This Row],[RespondentID]],'All Data'!$A:$CO,90,FALSE),"unknown")</f>
        <v>0</v>
      </c>
      <c r="T315" s="96" t="str">
        <f>IFERROR(VLOOKUP(Table1[[#This Row],[RespondentID]],'All Data'!$A:$CO,91,FALSE),"unknown")</f>
        <v>White</v>
      </c>
      <c r="U315" s="96">
        <f>IFERROR(VLOOKUP(Table1[[#This Row],[RespondentID]],'All Data'!$A:$CO,92,FALSE),"unknown")</f>
        <v>0</v>
      </c>
      <c r="V315" s="96" t="str">
        <f>IFERROR(VLOOKUP(Table1[[#This Row],[RespondentID]],'All Data'!$A:$CO,93,FALSE),"unknown")</f>
        <v>English</v>
      </c>
      <c r="W315" s="96" t="str">
        <f>IFERROR(VLOOKUP(Table1[[#This Row],[RespondentID]],'All Data'!$A:$CW,94,FALSE),"unknown")</f>
        <v>$75,000 to $125,000</v>
      </c>
      <c r="X315" s="96" t="str">
        <f>IFERROR(VLOOKUP(Table1[[#This Row],[RespondentID]],'All Data'!$A:$CW,95,FALSE),"unknown")</f>
        <v>Graduate school</v>
      </c>
      <c r="Y315" s="96" t="str">
        <f>IFERROR(VLOOKUP(Table1[[#This Row],[RespondentID]],'All Data'!$A:$CW,96,FALSE),"unknown")</f>
        <v>Student</v>
      </c>
      <c r="Z315" s="96" t="str">
        <f>IFERROR(VLOOKUP(Table1[[#This Row],[RespondentID]],'All Data'!$A:$CW,97,FALSE),"unknown")</f>
        <v>Yes</v>
      </c>
      <c r="AA315" s="96" t="str">
        <f>IFERROR(VLOOKUP(Table1[[#This Row],[RespondentID]],'All Data'!$A:$CW,98,FALSE),"unknown")</f>
        <v>Medicaid</v>
      </c>
      <c r="AB315" s="174" t="str">
        <f>IFERROR(VLOOKUP(Table1[[#This Row],[RespondentID]],'All Data'!$A:$CW,99,FALSE),"unknown")</f>
        <v>Yes</v>
      </c>
    </row>
    <row r="316" spans="1:28">
      <c r="A316">
        <v>18039200470</v>
      </c>
      <c r="B316" t="s">
        <v>64</v>
      </c>
      <c r="E316" t="s">
        <v>67</v>
      </c>
      <c r="K316" t="s">
        <v>73</v>
      </c>
      <c r="P316" s="96" t="str">
        <f>IFERROR(VLOOKUP(Table1[[#This Row],[RespondentID]],'All Data'!$A:$CO,87,FALSE),"unknown")</f>
        <v>Woman</v>
      </c>
      <c r="Q316" s="96" t="str">
        <f>IFERROR(VLOOKUP(Table1[[#This Row],[RespondentID]],'All Data'!$A:$CO,88,FALSE),"unknown")</f>
        <v>65+ years</v>
      </c>
      <c r="R316" s="96" t="str">
        <f>IFERROR(VLOOKUP(Table1[[#This Row],[RespondentID]],'All Data'!$A:$CO,89,FALSE),"unknown")</f>
        <v>Nassau</v>
      </c>
      <c r="S316" s="96" t="str">
        <f>IFERROR(VLOOKUP(Table1[[#This Row],[RespondentID]],'All Data'!$A:$CO,90,FALSE),"unknown")</f>
        <v>New Hyde Park, 11040</v>
      </c>
      <c r="T316" s="96" t="str">
        <f>IFERROR(VLOOKUP(Table1[[#This Row],[RespondentID]],'All Data'!$A:$CO,91,FALSE),"unknown")</f>
        <v>White</v>
      </c>
      <c r="U316" s="96" t="str">
        <f>IFERROR(VLOOKUP(Table1[[#This Row],[RespondentID]],'All Data'!$A:$CO,92,FALSE),"unknown")</f>
        <v>Not Hispanic or Latino</v>
      </c>
      <c r="V316" s="96" t="str">
        <f>IFERROR(VLOOKUP(Table1[[#This Row],[RespondentID]],'All Data'!$A:$CO,93,FALSE),"unknown")</f>
        <v>English, Portuguese</v>
      </c>
      <c r="W316" s="96" t="str">
        <f>IFERROR(VLOOKUP(Table1[[#This Row],[RespondentID]],'All Data'!$A:$CW,94,FALSE),"unknown")</f>
        <v>$20,000 to $34,999</v>
      </c>
      <c r="X316" s="96" t="str">
        <f>IFERROR(VLOOKUP(Table1[[#This Row],[RespondentID]],'All Data'!$A:$CW,95,FALSE),"unknown")</f>
        <v>K-8 grade</v>
      </c>
      <c r="Y316" s="96" t="str">
        <f>IFERROR(VLOOKUP(Table1[[#This Row],[RespondentID]],'All Data'!$A:$CW,96,FALSE),"unknown")</f>
        <v>Retired</v>
      </c>
      <c r="Z316" s="96" t="str">
        <f>IFERROR(VLOOKUP(Table1[[#This Row],[RespondentID]],'All Data'!$A:$CW,97,FALSE),"unknown")</f>
        <v>Yes</v>
      </c>
      <c r="AA316" s="96" t="str">
        <f>IFERROR(VLOOKUP(Table1[[#This Row],[RespondentID]],'All Data'!$A:$CW,98,FALSE),"unknown")</f>
        <v>Private/Commercial</v>
      </c>
      <c r="AB316" s="174" t="str">
        <f>IFERROR(VLOOKUP(Table1[[#This Row],[RespondentID]],'All Data'!$A:$CW,99,FALSE),"unknown")</f>
        <v>No</v>
      </c>
    </row>
    <row r="317" spans="1:28">
      <c r="A317">
        <v>18039200356</v>
      </c>
      <c r="B317" t="s">
        <v>64</v>
      </c>
      <c r="H317" t="s">
        <v>70</v>
      </c>
      <c r="N317" t="s">
        <v>76</v>
      </c>
      <c r="P317" s="96">
        <f>IFERROR(VLOOKUP(Table1[[#This Row],[RespondentID]],'All Data'!$A:$CO,87,FALSE),"unknown")</f>
        <v>0</v>
      </c>
      <c r="Q317" s="96" t="str">
        <f>IFERROR(VLOOKUP(Table1[[#This Row],[RespondentID]],'All Data'!$A:$CO,88,FALSE),"unknown")</f>
        <v>55-64 years</v>
      </c>
      <c r="R317" s="96" t="str">
        <f>IFERROR(VLOOKUP(Table1[[#This Row],[RespondentID]],'All Data'!$A:$CO,89,FALSE),"unknown")</f>
        <v>Suffolk</v>
      </c>
      <c r="S317" s="96" t="str">
        <f>IFERROR(VLOOKUP(Table1[[#This Row],[RespondentID]],'All Data'!$A:$CO,90,FALSE),"unknown")</f>
        <v>Smithtown, 11787</v>
      </c>
      <c r="T317" s="96" t="str">
        <f>IFERROR(VLOOKUP(Table1[[#This Row],[RespondentID]],'All Data'!$A:$CO,91,FALSE),"unknown")</f>
        <v>White</v>
      </c>
      <c r="U317" s="96" t="str">
        <f>IFERROR(VLOOKUP(Table1[[#This Row],[RespondentID]],'All Data'!$A:$CO,92,FALSE),"unknown")</f>
        <v>Hispanic or Latino</v>
      </c>
      <c r="V317" s="96" t="str">
        <f>IFERROR(VLOOKUP(Table1[[#This Row],[RespondentID]],'All Data'!$A:$CO,93,FALSE),"unknown")</f>
        <v>English, Portuguese</v>
      </c>
      <c r="W317" s="96" t="str">
        <f>IFERROR(VLOOKUP(Table1[[#This Row],[RespondentID]],'All Data'!$A:$CW,94,FALSE),"unknown")</f>
        <v>$75,000 to $125,000</v>
      </c>
      <c r="X317" s="96" t="str">
        <f>IFERROR(VLOOKUP(Table1[[#This Row],[RespondentID]],'All Data'!$A:$CW,95,FALSE),"unknown")</f>
        <v>College graduate</v>
      </c>
      <c r="Y317" s="96" t="str">
        <f>IFERROR(VLOOKUP(Table1[[#This Row],[RespondentID]],'All Data'!$A:$CW,96,FALSE),"unknown")</f>
        <v>Retired</v>
      </c>
      <c r="Z317" s="96" t="str">
        <f>IFERROR(VLOOKUP(Table1[[#This Row],[RespondentID]],'All Data'!$A:$CW,97,FALSE),"unknown")</f>
        <v>Yes</v>
      </c>
      <c r="AA317" s="96" t="str">
        <f>IFERROR(VLOOKUP(Table1[[#This Row],[RespondentID]],'All Data'!$A:$CW,98,FALSE),"unknown")</f>
        <v>Private/Commercial</v>
      </c>
      <c r="AB317" s="174" t="str">
        <f>IFERROR(VLOOKUP(Table1[[#This Row],[RespondentID]],'All Data'!$A:$CW,99,FALSE),"unknown")</f>
        <v>Yes</v>
      </c>
    </row>
    <row r="318" spans="1:28">
      <c r="A318">
        <v>18039200248</v>
      </c>
      <c r="B318" t="s">
        <v>64</v>
      </c>
      <c r="E318" t="s">
        <v>67</v>
      </c>
      <c r="M318" t="s">
        <v>75</v>
      </c>
      <c r="P318" s="96" t="str">
        <f>IFERROR(VLOOKUP(Table1[[#This Row],[RespondentID]],'All Data'!$A:$CO,87,FALSE),"unknown")</f>
        <v>Woman</v>
      </c>
      <c r="Q318" s="96" t="str">
        <f>IFERROR(VLOOKUP(Table1[[#This Row],[RespondentID]],'All Data'!$A:$CO,88,FALSE),"unknown")</f>
        <v>25-34 years</v>
      </c>
      <c r="R318" s="96" t="str">
        <f>IFERROR(VLOOKUP(Table1[[#This Row],[RespondentID]],'All Data'!$A:$CO,89,FALSE),"unknown")</f>
        <v>Suffolk</v>
      </c>
      <c r="S318" s="96" t="str">
        <f>IFERROR(VLOOKUP(Table1[[#This Row],[RespondentID]],'All Data'!$A:$CO,90,FALSE),"unknown")</f>
        <v>Centerport, 11721</v>
      </c>
      <c r="T318" s="96" t="str">
        <f>IFERROR(VLOOKUP(Table1[[#This Row],[RespondentID]],'All Data'!$A:$CO,91,FALSE),"unknown")</f>
        <v>White</v>
      </c>
      <c r="U318" s="96" t="str">
        <f>IFERROR(VLOOKUP(Table1[[#This Row],[RespondentID]],'All Data'!$A:$CO,92,FALSE),"unknown")</f>
        <v>Not Hispanic or Latino</v>
      </c>
      <c r="V318" s="96" t="str">
        <f>IFERROR(VLOOKUP(Table1[[#This Row],[RespondentID]],'All Data'!$A:$CO,93,FALSE),"unknown")</f>
        <v>English</v>
      </c>
      <c r="W318" s="96" t="str">
        <f>IFERROR(VLOOKUP(Table1[[#This Row],[RespondentID]],'All Data'!$A:$CW,94,FALSE),"unknown")</f>
        <v>$75,000 to $125,000</v>
      </c>
      <c r="X318" s="96" t="str">
        <f>IFERROR(VLOOKUP(Table1[[#This Row],[RespondentID]],'All Data'!$A:$CW,95,FALSE),"unknown")</f>
        <v>Graduate school</v>
      </c>
      <c r="Y318" s="96" t="str">
        <f>IFERROR(VLOOKUP(Table1[[#This Row],[RespondentID]],'All Data'!$A:$CW,96,FALSE),"unknown")</f>
        <v>Employed for wages</v>
      </c>
      <c r="Z318" s="96" t="str">
        <f>IFERROR(VLOOKUP(Table1[[#This Row],[RespondentID]],'All Data'!$A:$CW,97,FALSE),"unknown")</f>
        <v>Yes</v>
      </c>
      <c r="AA318" s="96" t="str">
        <f>IFERROR(VLOOKUP(Table1[[#This Row],[RespondentID]],'All Data'!$A:$CW,98,FALSE),"unknown")</f>
        <v>Private/Commercial</v>
      </c>
      <c r="AB318" s="174" t="str">
        <f>IFERROR(VLOOKUP(Table1[[#This Row],[RespondentID]],'All Data'!$A:$CW,99,FALSE),"unknown")</f>
        <v>Yes</v>
      </c>
    </row>
    <row r="319" spans="1:28">
      <c r="A319">
        <v>18039200123</v>
      </c>
      <c r="B319" t="s">
        <v>64</v>
      </c>
      <c r="E319" t="s">
        <v>67</v>
      </c>
      <c r="M319" t="s">
        <v>75</v>
      </c>
      <c r="P319" s="96" t="str">
        <f>IFERROR(VLOOKUP(Table1[[#This Row],[RespondentID]],'All Data'!$A:$CO,87,FALSE),"unknown")</f>
        <v>Woman</v>
      </c>
      <c r="Q319" s="96" t="str">
        <f>IFERROR(VLOOKUP(Table1[[#This Row],[RespondentID]],'All Data'!$A:$CO,88,FALSE),"unknown")</f>
        <v>55-64 years</v>
      </c>
      <c r="R319" s="96" t="str">
        <f>IFERROR(VLOOKUP(Table1[[#This Row],[RespondentID]],'All Data'!$A:$CO,89,FALSE),"unknown")</f>
        <v>Queens</v>
      </c>
      <c r="S319" s="96" t="str">
        <f>IFERROR(VLOOKUP(Table1[[#This Row],[RespondentID]],'All Data'!$A:$CO,90,FALSE),"unknown")</f>
        <v>08750</v>
      </c>
      <c r="T319" s="96" t="str">
        <f>IFERROR(VLOOKUP(Table1[[#This Row],[RespondentID]],'All Data'!$A:$CO,91,FALSE),"unknown")</f>
        <v>White</v>
      </c>
      <c r="U319" s="96" t="str">
        <f>IFERROR(VLOOKUP(Table1[[#This Row],[RespondentID]],'All Data'!$A:$CO,92,FALSE),"unknown")</f>
        <v>Not Hispanic or Latino</v>
      </c>
      <c r="V319" s="96" t="str">
        <f>IFERROR(VLOOKUP(Table1[[#This Row],[RespondentID]],'All Data'!$A:$CO,93,FALSE),"unknown")</f>
        <v>English, Portuguese</v>
      </c>
      <c r="W319" s="96" t="str">
        <f>IFERROR(VLOOKUP(Table1[[#This Row],[RespondentID]],'All Data'!$A:$CW,94,FALSE),"unknown")</f>
        <v>Over $125,000</v>
      </c>
      <c r="X319" s="96" t="str">
        <f>IFERROR(VLOOKUP(Table1[[#This Row],[RespondentID]],'All Data'!$A:$CW,95,FALSE),"unknown")</f>
        <v>College graduate</v>
      </c>
      <c r="Y319" s="96" t="str">
        <f>IFERROR(VLOOKUP(Table1[[#This Row],[RespondentID]],'All Data'!$A:$CW,96,FALSE),"unknown")</f>
        <v>Out of work, but not currently looking</v>
      </c>
      <c r="Z319" s="96" t="str">
        <f>IFERROR(VLOOKUP(Table1[[#This Row],[RespondentID]],'All Data'!$A:$CW,97,FALSE),"unknown")</f>
        <v>Yes</v>
      </c>
      <c r="AA319" s="96">
        <f>IFERROR(VLOOKUP(Table1[[#This Row],[RespondentID]],'All Data'!$A:$CW,98,FALSE),"unknown")</f>
        <v>0</v>
      </c>
      <c r="AB319" s="174" t="str">
        <f>IFERROR(VLOOKUP(Table1[[#This Row],[RespondentID]],'All Data'!$A:$CW,99,FALSE),"unknown")</f>
        <v>Yes</v>
      </c>
    </row>
    <row r="320" spans="1:28">
      <c r="A320">
        <v>18039200011</v>
      </c>
      <c r="B320" t="s">
        <v>64</v>
      </c>
      <c r="C320" t="s">
        <v>65</v>
      </c>
      <c r="N320" t="s">
        <v>76</v>
      </c>
      <c r="P320" s="96" t="str">
        <f>IFERROR(VLOOKUP(Table1[[#This Row],[RespondentID]],'All Data'!$A:$CO,87,FALSE),"unknown")</f>
        <v>Man</v>
      </c>
      <c r="Q320" s="96" t="str">
        <f>IFERROR(VLOOKUP(Table1[[#This Row],[RespondentID]],'All Data'!$A:$CO,88,FALSE),"unknown")</f>
        <v>55-64 years</v>
      </c>
      <c r="R320" s="96" t="str">
        <f>IFERROR(VLOOKUP(Table1[[#This Row],[RespondentID]],'All Data'!$A:$CO,89,FALSE),"unknown")</f>
        <v>Suffolk</v>
      </c>
      <c r="S320" s="96" t="str">
        <f>IFERROR(VLOOKUP(Table1[[#This Row],[RespondentID]],'All Data'!$A:$CO,90,FALSE),"unknown")</f>
        <v>Smithtown, 11787</v>
      </c>
      <c r="T320" s="96" t="str">
        <f>IFERROR(VLOOKUP(Table1[[#This Row],[RespondentID]],'All Data'!$A:$CO,91,FALSE),"unknown")</f>
        <v>White</v>
      </c>
      <c r="U320" s="96" t="str">
        <f>IFERROR(VLOOKUP(Table1[[#This Row],[RespondentID]],'All Data'!$A:$CO,92,FALSE),"unknown")</f>
        <v>Not Hispanic or Latino</v>
      </c>
      <c r="V320" s="96" t="str">
        <f>IFERROR(VLOOKUP(Table1[[#This Row],[RespondentID]],'All Data'!$A:$CO,93,FALSE),"unknown")</f>
        <v>English</v>
      </c>
      <c r="W320" s="96" t="str">
        <f>IFERROR(VLOOKUP(Table1[[#This Row],[RespondentID]],'All Data'!$A:$CW,94,FALSE),"unknown")</f>
        <v>Over $125,000</v>
      </c>
      <c r="X320" s="96" t="str">
        <f>IFERROR(VLOOKUP(Table1[[#This Row],[RespondentID]],'All Data'!$A:$CW,95,FALSE),"unknown")</f>
        <v>Doctorate</v>
      </c>
      <c r="Y320" s="96" t="str">
        <f>IFERROR(VLOOKUP(Table1[[#This Row],[RespondentID]],'All Data'!$A:$CW,96,FALSE),"unknown")</f>
        <v>Self-employed</v>
      </c>
      <c r="Z320" s="96" t="str">
        <f>IFERROR(VLOOKUP(Table1[[#This Row],[RespondentID]],'All Data'!$A:$CW,97,FALSE),"unknown")</f>
        <v>Yes</v>
      </c>
      <c r="AA320" s="96" t="str">
        <f>IFERROR(VLOOKUP(Table1[[#This Row],[RespondentID]],'All Data'!$A:$CW,98,FALSE),"unknown")</f>
        <v>Private/Commercial</v>
      </c>
      <c r="AB320" s="174" t="str">
        <f>IFERROR(VLOOKUP(Table1[[#This Row],[RespondentID]],'All Data'!$A:$CW,99,FALSE),"unknown")</f>
        <v>Yes</v>
      </c>
    </row>
    <row r="321" spans="1:28">
      <c r="A321">
        <v>18039199902</v>
      </c>
      <c r="E321" t="s">
        <v>67</v>
      </c>
      <c r="H321" t="s">
        <v>70</v>
      </c>
      <c r="K321" t="s">
        <v>73</v>
      </c>
      <c r="M321" t="s">
        <v>75</v>
      </c>
      <c r="N321" t="s">
        <v>76</v>
      </c>
      <c r="P321" s="96" t="str">
        <f>IFERROR(VLOOKUP(Table1[[#This Row],[RespondentID]],'All Data'!$A:$CO,87,FALSE),"unknown")</f>
        <v>Woman</v>
      </c>
      <c r="Q321" s="96" t="str">
        <f>IFERROR(VLOOKUP(Table1[[#This Row],[RespondentID]],'All Data'!$A:$CO,88,FALSE),"unknown")</f>
        <v>25-34 years</v>
      </c>
      <c r="R321" s="96" t="str">
        <f>IFERROR(VLOOKUP(Table1[[#This Row],[RespondentID]],'All Data'!$A:$CO,89,FALSE),"unknown")</f>
        <v>Suffolk</v>
      </c>
      <c r="S321" s="96" t="str">
        <f>IFERROR(VLOOKUP(Table1[[#This Row],[RespondentID]],'All Data'!$A:$CO,90,FALSE),"unknown")</f>
        <v>Smithtown, 11787</v>
      </c>
      <c r="T321" s="96" t="str">
        <f>IFERROR(VLOOKUP(Table1[[#This Row],[RespondentID]],'All Data'!$A:$CO,91,FALSE),"unknown")</f>
        <v>White</v>
      </c>
      <c r="U321" s="96" t="str">
        <f>IFERROR(VLOOKUP(Table1[[#This Row],[RespondentID]],'All Data'!$A:$CO,92,FALSE),"unknown")</f>
        <v>Not Hispanic or Latino</v>
      </c>
      <c r="V321" s="96" t="str">
        <f>IFERROR(VLOOKUP(Table1[[#This Row],[RespondentID]],'All Data'!$A:$CO,93,FALSE),"unknown")</f>
        <v>English</v>
      </c>
      <c r="W321" s="96" t="str">
        <f>IFERROR(VLOOKUP(Table1[[#This Row],[RespondentID]],'All Data'!$A:$CW,94,FALSE),"unknown")</f>
        <v>$50,000 to $74,999</v>
      </c>
      <c r="X321" s="96" t="str">
        <f>IFERROR(VLOOKUP(Table1[[#This Row],[RespondentID]],'All Data'!$A:$CW,95,FALSE),"unknown")</f>
        <v>Graduate school</v>
      </c>
      <c r="Y321" s="96" t="str">
        <f>IFERROR(VLOOKUP(Table1[[#This Row],[RespondentID]],'All Data'!$A:$CW,96,FALSE),"unknown")</f>
        <v>Employed for wages</v>
      </c>
      <c r="Z321" s="96" t="str">
        <f>IFERROR(VLOOKUP(Table1[[#This Row],[RespondentID]],'All Data'!$A:$CW,97,FALSE),"unknown")</f>
        <v>Yes</v>
      </c>
      <c r="AA321" s="96" t="str">
        <f>IFERROR(VLOOKUP(Table1[[#This Row],[RespondentID]],'All Data'!$A:$CW,98,FALSE),"unknown")</f>
        <v>Private/Commercial</v>
      </c>
      <c r="AB321" s="174" t="str">
        <f>IFERROR(VLOOKUP(Table1[[#This Row],[RespondentID]],'All Data'!$A:$CW,99,FALSE),"unknown")</f>
        <v>Yes</v>
      </c>
    </row>
    <row r="322" spans="1:28">
      <c r="A322">
        <v>18039199782</v>
      </c>
      <c r="B322" t="s">
        <v>64</v>
      </c>
      <c r="P322" s="96" t="str">
        <f>IFERROR(VLOOKUP(Table1[[#This Row],[RespondentID]],'All Data'!$A:$CO,87,FALSE),"unknown")</f>
        <v>Man</v>
      </c>
      <c r="Q322" s="96" t="str">
        <f>IFERROR(VLOOKUP(Table1[[#This Row],[RespondentID]],'All Data'!$A:$CO,88,FALSE),"unknown")</f>
        <v>45-54 years</v>
      </c>
      <c r="R322" s="96" t="str">
        <f>IFERROR(VLOOKUP(Table1[[#This Row],[RespondentID]],'All Data'!$A:$CO,89,FALSE),"unknown")</f>
        <v>Suffolk</v>
      </c>
      <c r="S322" s="96" t="str">
        <f>IFERROR(VLOOKUP(Table1[[#This Row],[RespondentID]],'All Data'!$A:$CO,90,FALSE),"unknown")</f>
        <v>Bohemia, 11716</v>
      </c>
      <c r="T322" s="96" t="str">
        <f>IFERROR(VLOOKUP(Table1[[#This Row],[RespondentID]],'All Data'!$A:$CO,91,FALSE),"unknown")</f>
        <v>White</v>
      </c>
      <c r="U322" s="96" t="str">
        <f>IFERROR(VLOOKUP(Table1[[#This Row],[RespondentID]],'All Data'!$A:$CO,92,FALSE),"unknown")</f>
        <v>Not Hispanic or Latino</v>
      </c>
      <c r="V322" s="96" t="str">
        <f>IFERROR(VLOOKUP(Table1[[#This Row],[RespondentID]],'All Data'!$A:$CO,93,FALSE),"unknown")</f>
        <v>English</v>
      </c>
      <c r="W322" s="96" t="str">
        <f>IFERROR(VLOOKUP(Table1[[#This Row],[RespondentID]],'All Data'!$A:$CW,94,FALSE),"unknown")</f>
        <v>Over $125,000</v>
      </c>
      <c r="X322" s="96" t="str">
        <f>IFERROR(VLOOKUP(Table1[[#This Row],[RespondentID]],'All Data'!$A:$CW,95,FALSE),"unknown")</f>
        <v>Graduate school</v>
      </c>
      <c r="Y322" s="96" t="str">
        <f>IFERROR(VLOOKUP(Table1[[#This Row],[RespondentID]],'All Data'!$A:$CW,96,FALSE),"unknown")</f>
        <v>Employed for wages</v>
      </c>
      <c r="Z322" s="96" t="str">
        <f>IFERROR(VLOOKUP(Table1[[#This Row],[RespondentID]],'All Data'!$A:$CW,97,FALSE),"unknown")</f>
        <v>Yes</v>
      </c>
      <c r="AA322" s="96" t="str">
        <f>IFERROR(VLOOKUP(Table1[[#This Row],[RespondentID]],'All Data'!$A:$CW,98,FALSE),"unknown")</f>
        <v>Private/Commercial</v>
      </c>
      <c r="AB322" s="174" t="str">
        <f>IFERROR(VLOOKUP(Table1[[#This Row],[RespondentID]],'All Data'!$A:$CW,99,FALSE),"unknown")</f>
        <v>Yes</v>
      </c>
    </row>
    <row r="323" spans="1:28">
      <c r="A323">
        <v>18039199383</v>
      </c>
      <c r="B323" t="s">
        <v>64</v>
      </c>
      <c r="P323" s="96" t="str">
        <f>IFERROR(VLOOKUP(Table1[[#This Row],[RespondentID]],'All Data'!$A:$CO,87,FALSE),"unknown")</f>
        <v>Man</v>
      </c>
      <c r="Q323" s="96" t="str">
        <f>IFERROR(VLOOKUP(Table1[[#This Row],[RespondentID]],'All Data'!$A:$CO,88,FALSE),"unknown")</f>
        <v>45-54 years</v>
      </c>
      <c r="R323" s="96" t="str">
        <f>IFERROR(VLOOKUP(Table1[[#This Row],[RespondentID]],'All Data'!$A:$CO,89,FALSE),"unknown")</f>
        <v>Suffolk</v>
      </c>
      <c r="S323" s="96" t="str">
        <f>IFERROR(VLOOKUP(Table1[[#This Row],[RespondentID]],'All Data'!$A:$CO,90,FALSE),"unknown")</f>
        <v>East Setauket, 11733</v>
      </c>
      <c r="T323" s="96" t="str">
        <f>IFERROR(VLOOKUP(Table1[[#This Row],[RespondentID]],'All Data'!$A:$CO,91,FALSE),"unknown")</f>
        <v>White</v>
      </c>
      <c r="U323" s="96" t="str">
        <f>IFERROR(VLOOKUP(Table1[[#This Row],[RespondentID]],'All Data'!$A:$CO,92,FALSE),"unknown")</f>
        <v>Not Hispanic or Latino</v>
      </c>
      <c r="V323" s="96" t="str">
        <f>IFERROR(VLOOKUP(Table1[[#This Row],[RespondentID]],'All Data'!$A:$CO,93,FALSE),"unknown")</f>
        <v>English</v>
      </c>
      <c r="W323" s="96" t="str">
        <f>IFERROR(VLOOKUP(Table1[[#This Row],[RespondentID]],'All Data'!$A:$CW,94,FALSE),"unknown")</f>
        <v>Over $125,000</v>
      </c>
      <c r="X323" s="96" t="str">
        <f>IFERROR(VLOOKUP(Table1[[#This Row],[RespondentID]],'All Data'!$A:$CW,95,FALSE),"unknown")</f>
        <v>Graduate school</v>
      </c>
      <c r="Y323" s="96" t="str">
        <f>IFERROR(VLOOKUP(Table1[[#This Row],[RespondentID]],'All Data'!$A:$CW,96,FALSE),"unknown")</f>
        <v>Employed for wages</v>
      </c>
      <c r="Z323" s="96" t="str">
        <f>IFERROR(VLOOKUP(Table1[[#This Row],[RespondentID]],'All Data'!$A:$CW,97,FALSE),"unknown")</f>
        <v>Yes</v>
      </c>
      <c r="AA323" s="96">
        <f>IFERROR(VLOOKUP(Table1[[#This Row],[RespondentID]],'All Data'!$A:$CW,98,FALSE),"unknown")</f>
        <v>0</v>
      </c>
      <c r="AB323" s="174" t="str">
        <f>IFERROR(VLOOKUP(Table1[[#This Row],[RespondentID]],'All Data'!$A:$CW,99,FALSE),"unknown")</f>
        <v>Yes</v>
      </c>
    </row>
    <row r="324" spans="1:28">
      <c r="A324">
        <v>18039199232</v>
      </c>
      <c r="D324" t="s">
        <v>66</v>
      </c>
      <c r="P324" s="96" t="str">
        <f>IFERROR(VLOOKUP(Table1[[#This Row],[RespondentID]],'All Data'!$A:$CO,87,FALSE),"unknown")</f>
        <v>Man</v>
      </c>
      <c r="Q324" s="96" t="str">
        <f>IFERROR(VLOOKUP(Table1[[#This Row],[RespondentID]],'All Data'!$A:$CO,88,FALSE),"unknown")</f>
        <v>25-34 years</v>
      </c>
      <c r="R324" s="96">
        <f>IFERROR(VLOOKUP(Table1[[#This Row],[RespondentID]],'All Data'!$A:$CO,89,FALSE),"unknown")</f>
        <v>0</v>
      </c>
      <c r="S324" s="96">
        <f>IFERROR(VLOOKUP(Table1[[#This Row],[RespondentID]],'All Data'!$A:$CO,90,FALSE),"unknown")</f>
        <v>0</v>
      </c>
      <c r="T324" s="96" t="str">
        <f>IFERROR(VLOOKUP(Table1[[#This Row],[RespondentID]],'All Data'!$A:$CO,91,FALSE),"unknown")</f>
        <v>Asian</v>
      </c>
      <c r="U324" s="96" t="str">
        <f>IFERROR(VLOOKUP(Table1[[#This Row],[RespondentID]],'All Data'!$A:$CO,92,FALSE),"unknown")</f>
        <v>Not Hispanic or Latino</v>
      </c>
      <c r="V324" s="96" t="str">
        <f>IFERROR(VLOOKUP(Table1[[#This Row],[RespondentID]],'All Data'!$A:$CO,93,FALSE),"unknown")</f>
        <v>English</v>
      </c>
      <c r="W324" s="96" t="str">
        <f>IFERROR(VLOOKUP(Table1[[#This Row],[RespondentID]],'All Data'!$A:$CW,94,FALSE),"unknown")</f>
        <v>$75,000 to $125,000</v>
      </c>
      <c r="X324" s="96" t="str">
        <f>IFERROR(VLOOKUP(Table1[[#This Row],[RespondentID]],'All Data'!$A:$CW,95,FALSE),"unknown")</f>
        <v>College graduate</v>
      </c>
      <c r="Y324" s="96" t="str">
        <f>IFERROR(VLOOKUP(Table1[[#This Row],[RespondentID]],'All Data'!$A:$CW,96,FALSE),"unknown")</f>
        <v>Employed for wages</v>
      </c>
      <c r="Z324" s="96" t="str">
        <f>IFERROR(VLOOKUP(Table1[[#This Row],[RespondentID]],'All Data'!$A:$CW,97,FALSE),"unknown")</f>
        <v>Yes</v>
      </c>
      <c r="AA324" s="96" t="str">
        <f>IFERROR(VLOOKUP(Table1[[#This Row],[RespondentID]],'All Data'!$A:$CW,98,FALSE),"unknown")</f>
        <v>Private/Commercial</v>
      </c>
      <c r="AB324" s="174" t="str">
        <f>IFERROR(VLOOKUP(Table1[[#This Row],[RespondentID]],'All Data'!$A:$CW,99,FALSE),"unknown")</f>
        <v>Yes</v>
      </c>
    </row>
    <row r="325" spans="1:28">
      <c r="A325">
        <v>18039199015</v>
      </c>
      <c r="B325" t="s">
        <v>64</v>
      </c>
      <c r="K325" t="s">
        <v>73</v>
      </c>
      <c r="N325" t="s">
        <v>76</v>
      </c>
      <c r="P325" s="96" t="str">
        <f>IFERROR(VLOOKUP(Table1[[#This Row],[RespondentID]],'All Data'!$A:$CO,87,FALSE),"unknown")</f>
        <v>Man</v>
      </c>
      <c r="Q325" s="96" t="str">
        <f>IFERROR(VLOOKUP(Table1[[#This Row],[RespondentID]],'All Data'!$A:$CO,88,FALSE),"unknown")</f>
        <v>65+ years</v>
      </c>
      <c r="R325" s="96" t="str">
        <f>IFERROR(VLOOKUP(Table1[[#This Row],[RespondentID]],'All Data'!$A:$CO,89,FALSE),"unknown")</f>
        <v>Nassau</v>
      </c>
      <c r="S325" s="96" t="str">
        <f>IFERROR(VLOOKUP(Table1[[#This Row],[RespondentID]],'All Data'!$A:$CO,90,FALSE),"unknown")</f>
        <v>Mineola, 11501</v>
      </c>
      <c r="T325" s="96" t="str">
        <f>IFERROR(VLOOKUP(Table1[[#This Row],[RespondentID]],'All Data'!$A:$CO,91,FALSE),"unknown")</f>
        <v>White</v>
      </c>
      <c r="U325" s="96" t="str">
        <f>IFERROR(VLOOKUP(Table1[[#This Row],[RespondentID]],'All Data'!$A:$CO,92,FALSE),"unknown")</f>
        <v>Not Hispanic or Latino</v>
      </c>
      <c r="V325" s="96" t="str">
        <f>IFERROR(VLOOKUP(Table1[[#This Row],[RespondentID]],'All Data'!$A:$CO,93,FALSE),"unknown")</f>
        <v>English</v>
      </c>
      <c r="W325" s="96" t="str">
        <f>IFERROR(VLOOKUP(Table1[[#This Row],[RespondentID]],'All Data'!$A:$CW,94,FALSE),"unknown")</f>
        <v>$75,000 to $125,000</v>
      </c>
      <c r="X325" s="96" t="str">
        <f>IFERROR(VLOOKUP(Table1[[#This Row],[RespondentID]],'All Data'!$A:$CW,95,FALSE),"unknown")</f>
        <v>College graduate</v>
      </c>
      <c r="Y325" s="96" t="str">
        <f>IFERROR(VLOOKUP(Table1[[#This Row],[RespondentID]],'All Data'!$A:$CW,96,FALSE),"unknown")</f>
        <v>Retired</v>
      </c>
      <c r="Z325" s="96" t="str">
        <f>IFERROR(VLOOKUP(Table1[[#This Row],[RespondentID]],'All Data'!$A:$CW,97,FALSE),"unknown")</f>
        <v>Yes</v>
      </c>
      <c r="AA325" s="96" t="str">
        <f>IFERROR(VLOOKUP(Table1[[#This Row],[RespondentID]],'All Data'!$A:$CW,98,FALSE),"unknown")</f>
        <v>Medicare, Private/Commercial</v>
      </c>
      <c r="AB325" s="174" t="str">
        <f>IFERROR(VLOOKUP(Table1[[#This Row],[RespondentID]],'All Data'!$A:$CW,99,FALSE),"unknown")</f>
        <v>Yes</v>
      </c>
    </row>
    <row r="326" spans="1:28">
      <c r="A326">
        <v>18038929189</v>
      </c>
      <c r="B326" t="s">
        <v>64</v>
      </c>
      <c r="E326" t="s">
        <v>67</v>
      </c>
      <c r="M326" t="s">
        <v>75</v>
      </c>
      <c r="P326" s="96" t="str">
        <f>IFERROR(VLOOKUP(Table1[[#This Row],[RespondentID]],'All Data'!$A:$CO,87,FALSE),"unknown")</f>
        <v>Woman</v>
      </c>
      <c r="Q326" s="96" t="str">
        <f>IFERROR(VLOOKUP(Table1[[#This Row],[RespondentID]],'All Data'!$A:$CO,88,FALSE),"unknown")</f>
        <v>55-64 years</v>
      </c>
      <c r="R326" s="96" t="str">
        <f>IFERROR(VLOOKUP(Table1[[#This Row],[RespondentID]],'All Data'!$A:$CO,89,FALSE),"unknown")</f>
        <v>Queens</v>
      </c>
      <c r="S326" s="96">
        <f>IFERROR(VLOOKUP(Table1[[#This Row],[RespondentID]],'All Data'!$A:$CO,90,FALSE),"unknown")</f>
        <v>0</v>
      </c>
      <c r="T326" s="96" t="str">
        <f>IFERROR(VLOOKUP(Table1[[#This Row],[RespondentID]],'All Data'!$A:$CO,91,FALSE),"unknown")</f>
        <v>Two or more races</v>
      </c>
      <c r="U326" s="96" t="str">
        <f>IFERROR(VLOOKUP(Table1[[#This Row],[RespondentID]],'All Data'!$A:$CO,92,FALSE),"unknown")</f>
        <v>Not Hispanic or Latino</v>
      </c>
      <c r="V326" s="96" t="str">
        <f>IFERROR(VLOOKUP(Table1[[#This Row],[RespondentID]],'All Data'!$A:$CO,93,FALSE),"unknown")</f>
        <v>Italian</v>
      </c>
      <c r="W326" s="96" t="str">
        <f>IFERROR(VLOOKUP(Table1[[#This Row],[RespondentID]],'All Data'!$A:$CW,94,FALSE),"unknown")</f>
        <v>$50,000 to $74,999</v>
      </c>
      <c r="X326" s="96" t="str">
        <f>IFERROR(VLOOKUP(Table1[[#This Row],[RespondentID]],'All Data'!$A:$CW,95,FALSE),"unknown")</f>
        <v>College graduate</v>
      </c>
      <c r="Y326" s="96" t="str">
        <f>IFERROR(VLOOKUP(Table1[[#This Row],[RespondentID]],'All Data'!$A:$CW,96,FALSE),"unknown")</f>
        <v>Retired</v>
      </c>
      <c r="Z326" s="96" t="str">
        <f>IFERROR(VLOOKUP(Table1[[#This Row],[RespondentID]],'All Data'!$A:$CW,97,FALSE),"unknown")</f>
        <v>Yes</v>
      </c>
      <c r="AA326" s="96" t="str">
        <f>IFERROR(VLOOKUP(Table1[[#This Row],[RespondentID]],'All Data'!$A:$CW,98,FALSE),"unknown")</f>
        <v>Medicare</v>
      </c>
      <c r="AB326" s="174" t="str">
        <f>IFERROR(VLOOKUP(Table1[[#This Row],[RespondentID]],'All Data'!$A:$CW,99,FALSE),"unknown")</f>
        <v>Yes</v>
      </c>
    </row>
    <row r="327" spans="1:28">
      <c r="A327">
        <v>18038929011</v>
      </c>
      <c r="D327" t="s">
        <v>66</v>
      </c>
      <c r="M327" t="s">
        <v>75</v>
      </c>
      <c r="P327" s="96" t="str">
        <f>IFERROR(VLOOKUP(Table1[[#This Row],[RespondentID]],'All Data'!$A:$CO,87,FALSE),"unknown")</f>
        <v>Man</v>
      </c>
      <c r="Q327" s="96" t="str">
        <f>IFERROR(VLOOKUP(Table1[[#This Row],[RespondentID]],'All Data'!$A:$CO,88,FALSE),"unknown")</f>
        <v>18-24 years</v>
      </c>
      <c r="R327" s="96" t="str">
        <f>IFERROR(VLOOKUP(Table1[[#This Row],[RespondentID]],'All Data'!$A:$CO,89,FALSE),"unknown")</f>
        <v>Suffolk</v>
      </c>
      <c r="S327" s="96" t="str">
        <f>IFERROR(VLOOKUP(Table1[[#This Row],[RespondentID]],'All Data'!$A:$CO,90,FALSE),"unknown")</f>
        <v>Smithtown, 11787</v>
      </c>
      <c r="T327" s="96" t="str">
        <f>IFERROR(VLOOKUP(Table1[[#This Row],[RespondentID]],'All Data'!$A:$CO,91,FALSE),"unknown")</f>
        <v>Asian</v>
      </c>
      <c r="U327" s="96" t="str">
        <f>IFERROR(VLOOKUP(Table1[[#This Row],[RespondentID]],'All Data'!$A:$CO,92,FALSE),"unknown")</f>
        <v>Not Hispanic or Latino</v>
      </c>
      <c r="V327" s="96" t="str">
        <f>IFERROR(VLOOKUP(Table1[[#This Row],[RespondentID]],'All Data'!$A:$CO,93,FALSE),"unknown")</f>
        <v>English, Korean</v>
      </c>
      <c r="W327" s="96" t="str">
        <f>IFERROR(VLOOKUP(Table1[[#This Row],[RespondentID]],'All Data'!$A:$CW,94,FALSE),"unknown")</f>
        <v>$75,000 to $125,000</v>
      </c>
      <c r="X327" s="96" t="str">
        <f>IFERROR(VLOOKUP(Table1[[#This Row],[RespondentID]],'All Data'!$A:$CW,95,FALSE),"unknown")</f>
        <v>Some high school</v>
      </c>
      <c r="Y327" s="96" t="str">
        <f>IFERROR(VLOOKUP(Table1[[#This Row],[RespondentID]],'All Data'!$A:$CW,96,FALSE),"unknown")</f>
        <v>Student</v>
      </c>
      <c r="Z327" s="96" t="str">
        <f>IFERROR(VLOOKUP(Table1[[#This Row],[RespondentID]],'All Data'!$A:$CW,97,FALSE),"unknown")</f>
        <v>Yes</v>
      </c>
      <c r="AA327" s="96" t="str">
        <f>IFERROR(VLOOKUP(Table1[[#This Row],[RespondentID]],'All Data'!$A:$CW,98,FALSE),"unknown")</f>
        <v>Private/Commercial</v>
      </c>
      <c r="AB327" s="174" t="str">
        <f>IFERROR(VLOOKUP(Table1[[#This Row],[RespondentID]],'All Data'!$A:$CW,99,FALSE),"unknown")</f>
        <v>Yes</v>
      </c>
    </row>
    <row r="328" spans="1:28">
      <c r="A328">
        <v>18038928894</v>
      </c>
      <c r="D328" t="s">
        <v>66</v>
      </c>
      <c r="E328" t="s">
        <v>67</v>
      </c>
      <c r="G328" t="s">
        <v>69</v>
      </c>
      <c r="M328" t="s">
        <v>75</v>
      </c>
      <c r="P328" s="96">
        <f>IFERROR(VLOOKUP(Table1[[#This Row],[RespondentID]],'All Data'!$A:$CO,87,FALSE),"unknown")</f>
        <v>0</v>
      </c>
      <c r="Q328" s="96" t="str">
        <f>IFERROR(VLOOKUP(Table1[[#This Row],[RespondentID]],'All Data'!$A:$CO,88,FALSE),"unknown")</f>
        <v>25-34 years</v>
      </c>
      <c r="R328" s="96" t="str">
        <f>IFERROR(VLOOKUP(Table1[[#This Row],[RespondentID]],'All Data'!$A:$CO,89,FALSE),"unknown")</f>
        <v>Suffolk</v>
      </c>
      <c r="S328" s="96" t="str">
        <f>IFERROR(VLOOKUP(Table1[[#This Row],[RespondentID]],'All Data'!$A:$CO,90,FALSE),"unknown")</f>
        <v>Smithtown, 11787</v>
      </c>
      <c r="T328" s="96" t="str">
        <f>IFERROR(VLOOKUP(Table1[[#This Row],[RespondentID]],'All Data'!$A:$CO,91,FALSE),"unknown")</f>
        <v>Two or more races</v>
      </c>
      <c r="U328" s="96" t="str">
        <f>IFERROR(VLOOKUP(Table1[[#This Row],[RespondentID]],'All Data'!$A:$CO,92,FALSE),"unknown")</f>
        <v>Hispanic or Latino</v>
      </c>
      <c r="V328" s="96" t="str">
        <f>IFERROR(VLOOKUP(Table1[[#This Row],[RespondentID]],'All Data'!$A:$CO,93,FALSE),"unknown")</f>
        <v>Spanish</v>
      </c>
      <c r="W328" s="96" t="str">
        <f>IFERROR(VLOOKUP(Table1[[#This Row],[RespondentID]],'All Data'!$A:$CW,94,FALSE),"unknown")</f>
        <v>Over $125,000</v>
      </c>
      <c r="X328" s="96" t="str">
        <f>IFERROR(VLOOKUP(Table1[[#This Row],[RespondentID]],'All Data'!$A:$CW,95,FALSE),"unknown")</f>
        <v>Doctorate</v>
      </c>
      <c r="Y328" s="96" t="str">
        <f>IFERROR(VLOOKUP(Table1[[#This Row],[RespondentID]],'All Data'!$A:$CW,96,FALSE),"unknown")</f>
        <v>Employed for wages</v>
      </c>
      <c r="Z328" s="96">
        <f>IFERROR(VLOOKUP(Table1[[#This Row],[RespondentID]],'All Data'!$A:$CW,97,FALSE),"unknown")</f>
        <v>0</v>
      </c>
      <c r="AA328" s="96" t="str">
        <f>IFERROR(VLOOKUP(Table1[[#This Row],[RespondentID]],'All Data'!$A:$CW,98,FALSE),"unknown")</f>
        <v>Private/Commercial</v>
      </c>
      <c r="AB328" s="174" t="str">
        <f>IFERROR(VLOOKUP(Table1[[#This Row],[RespondentID]],'All Data'!$A:$CW,99,FALSE),"unknown")</f>
        <v>Yes</v>
      </c>
    </row>
    <row r="329" spans="1:28">
      <c r="A329">
        <v>18038928727</v>
      </c>
      <c r="D329" t="s">
        <v>66</v>
      </c>
      <c r="E329" t="s">
        <v>67</v>
      </c>
      <c r="F329" t="s">
        <v>68</v>
      </c>
      <c r="M329" t="s">
        <v>75</v>
      </c>
      <c r="P329" s="96" t="str">
        <f>IFERROR(VLOOKUP(Table1[[#This Row],[RespondentID]],'All Data'!$A:$CO,87,FALSE),"unknown")</f>
        <v>Man</v>
      </c>
      <c r="Q329" s="96">
        <f>IFERROR(VLOOKUP(Table1[[#This Row],[RespondentID]],'All Data'!$A:$CO,88,FALSE),"unknown")</f>
        <v>0</v>
      </c>
      <c r="R329" s="96" t="str">
        <f>IFERROR(VLOOKUP(Table1[[#This Row],[RespondentID]],'All Data'!$A:$CO,89,FALSE),"unknown")</f>
        <v>Suffolk</v>
      </c>
      <c r="S329" s="96" t="str">
        <f>IFERROR(VLOOKUP(Table1[[#This Row],[RespondentID]],'All Data'!$A:$CO,90,FALSE),"unknown")</f>
        <v>Smithtown, 11787</v>
      </c>
      <c r="T329" s="96" t="str">
        <f>IFERROR(VLOOKUP(Table1[[#This Row],[RespondentID]],'All Data'!$A:$CO,91,FALSE),"unknown")</f>
        <v>White</v>
      </c>
      <c r="U329" s="96">
        <f>IFERROR(VLOOKUP(Table1[[#This Row],[RespondentID]],'All Data'!$A:$CO,92,FALSE),"unknown")</f>
        <v>0</v>
      </c>
      <c r="V329" s="96" t="str">
        <f>IFERROR(VLOOKUP(Table1[[#This Row],[RespondentID]],'All Data'!$A:$CO,93,FALSE),"unknown")</f>
        <v>English</v>
      </c>
      <c r="W329" s="96" t="str">
        <f>IFERROR(VLOOKUP(Table1[[#This Row],[RespondentID]],'All Data'!$A:$CW,94,FALSE),"unknown")</f>
        <v>$75,000 to $125,000</v>
      </c>
      <c r="X329" s="96" t="str">
        <f>IFERROR(VLOOKUP(Table1[[#This Row],[RespondentID]],'All Data'!$A:$CW,95,FALSE),"unknown")</f>
        <v>College graduate</v>
      </c>
      <c r="Y329" s="96" t="str">
        <f>IFERROR(VLOOKUP(Table1[[#This Row],[RespondentID]],'All Data'!$A:$CW,96,FALSE),"unknown")</f>
        <v>Retired</v>
      </c>
      <c r="Z329" s="96" t="str">
        <f>IFERROR(VLOOKUP(Table1[[#This Row],[RespondentID]],'All Data'!$A:$CW,97,FALSE),"unknown")</f>
        <v>Yes</v>
      </c>
      <c r="AA329" s="96" t="str">
        <f>IFERROR(VLOOKUP(Table1[[#This Row],[RespondentID]],'All Data'!$A:$CW,98,FALSE),"unknown")</f>
        <v>Private/Commercial</v>
      </c>
      <c r="AB329" s="174" t="str">
        <f>IFERROR(VLOOKUP(Table1[[#This Row],[RespondentID]],'All Data'!$A:$CW,99,FALSE),"unknown")</f>
        <v>Yes</v>
      </c>
    </row>
    <row r="330" spans="1:28">
      <c r="A330">
        <v>18038807907</v>
      </c>
      <c r="O330" t="s">
        <v>492</v>
      </c>
      <c r="P330" s="96" t="str">
        <f>IFERROR(VLOOKUP(Table1[[#This Row],[RespondentID]],'All Data'!$A:$CO,87,FALSE),"unknown")</f>
        <v>Man</v>
      </c>
      <c r="Q330" s="96" t="str">
        <f>IFERROR(VLOOKUP(Table1[[#This Row],[RespondentID]],'All Data'!$A:$CO,88,FALSE),"unknown")</f>
        <v>25-34 years</v>
      </c>
      <c r="R330" s="96" t="str">
        <f>IFERROR(VLOOKUP(Table1[[#This Row],[RespondentID]],'All Data'!$A:$CO,89,FALSE),"unknown")</f>
        <v>Nassau</v>
      </c>
      <c r="S330" s="96" t="str">
        <f>IFERROR(VLOOKUP(Table1[[#This Row],[RespondentID]],'All Data'!$A:$CO,90,FALSE),"unknown")</f>
        <v>Hempstead, 11550</v>
      </c>
      <c r="T330" s="96" t="str">
        <f>IFERROR(VLOOKUP(Table1[[#This Row],[RespondentID]],'All Data'!$A:$CO,91,FALSE),"unknown")</f>
        <v>Other (please specify)</v>
      </c>
      <c r="U330" s="96" t="str">
        <f>IFERROR(VLOOKUP(Table1[[#This Row],[RespondentID]],'All Data'!$A:$CO,92,FALSE),"unknown")</f>
        <v>Hispanic or Latino</v>
      </c>
      <c r="V330" s="96" t="str">
        <f>IFERROR(VLOOKUP(Table1[[#This Row],[RespondentID]],'All Data'!$A:$CO,93,FALSE),"unknown")</f>
        <v>Spanish</v>
      </c>
      <c r="W330" s="96" t="str">
        <f>IFERROR(VLOOKUP(Table1[[#This Row],[RespondentID]],'All Data'!$A:$CW,94,FALSE),"unknown")</f>
        <v>$50,000 to $74,999</v>
      </c>
      <c r="X330" s="96" t="str">
        <f>IFERROR(VLOOKUP(Table1[[#This Row],[RespondentID]],'All Data'!$A:$CW,95,FALSE),"unknown")</f>
        <v>High school graduate</v>
      </c>
      <c r="Y330" s="96" t="str">
        <f>IFERROR(VLOOKUP(Table1[[#This Row],[RespondentID]],'All Data'!$A:$CW,96,FALSE),"unknown")</f>
        <v>Out of work and looking for work</v>
      </c>
      <c r="Z330" s="96" t="str">
        <f>IFERROR(VLOOKUP(Table1[[#This Row],[RespondentID]],'All Data'!$A:$CW,97,FALSE),"unknown")</f>
        <v>Yes</v>
      </c>
      <c r="AA330" s="96" t="str">
        <f>IFERROR(VLOOKUP(Table1[[#This Row],[RespondentID]],'All Data'!$A:$CW,98,FALSE),"unknown")</f>
        <v>Private/Commercial</v>
      </c>
      <c r="AB330" s="174" t="str">
        <f>IFERROR(VLOOKUP(Table1[[#This Row],[RespondentID]],'All Data'!$A:$CW,99,FALSE),"unknown")</f>
        <v>Yes</v>
      </c>
    </row>
    <row r="331" spans="1:28">
      <c r="A331">
        <v>18038103927</v>
      </c>
      <c r="B331" t="s">
        <v>64</v>
      </c>
      <c r="E331" t="s">
        <v>67</v>
      </c>
      <c r="M331" t="s">
        <v>75</v>
      </c>
      <c r="P331" s="96" t="str">
        <f>IFERROR(VLOOKUP(Table1[[#This Row],[RespondentID]],'All Data'!$A:$CO,87,FALSE),"unknown")</f>
        <v>Woman</v>
      </c>
      <c r="Q331" s="96" t="str">
        <f>IFERROR(VLOOKUP(Table1[[#This Row],[RespondentID]],'All Data'!$A:$CO,88,FALSE),"unknown")</f>
        <v>55-64 years</v>
      </c>
      <c r="R331" s="96" t="str">
        <f>IFERROR(VLOOKUP(Table1[[#This Row],[RespondentID]],'All Data'!$A:$CO,89,FALSE),"unknown")</f>
        <v>Queens</v>
      </c>
      <c r="S331" s="96">
        <f>IFERROR(VLOOKUP(Table1[[#This Row],[RespondentID]],'All Data'!$A:$CO,90,FALSE),"unknown")</f>
        <v>0</v>
      </c>
      <c r="T331" s="96" t="str">
        <f>IFERROR(VLOOKUP(Table1[[#This Row],[RespondentID]],'All Data'!$A:$CO,91,FALSE),"unknown")</f>
        <v>Two or more races</v>
      </c>
      <c r="U331" s="96" t="str">
        <f>IFERROR(VLOOKUP(Table1[[#This Row],[RespondentID]],'All Data'!$A:$CO,92,FALSE),"unknown")</f>
        <v>Not Hispanic or Latino</v>
      </c>
      <c r="V331" s="96" t="str">
        <f>IFERROR(VLOOKUP(Table1[[#This Row],[RespondentID]],'All Data'!$A:$CO,93,FALSE),"unknown")</f>
        <v>Italian</v>
      </c>
      <c r="W331" s="96" t="str">
        <f>IFERROR(VLOOKUP(Table1[[#This Row],[RespondentID]],'All Data'!$A:$CW,94,FALSE),"unknown")</f>
        <v>$50,000 to $74,999</v>
      </c>
      <c r="X331" s="96" t="str">
        <f>IFERROR(VLOOKUP(Table1[[#This Row],[RespondentID]],'All Data'!$A:$CW,95,FALSE),"unknown")</f>
        <v>College graduate</v>
      </c>
      <c r="Y331" s="96" t="str">
        <f>IFERROR(VLOOKUP(Table1[[#This Row],[RespondentID]],'All Data'!$A:$CW,96,FALSE),"unknown")</f>
        <v>Retired</v>
      </c>
      <c r="Z331" s="96" t="str">
        <f>IFERROR(VLOOKUP(Table1[[#This Row],[RespondentID]],'All Data'!$A:$CW,97,FALSE),"unknown")</f>
        <v>Yes</v>
      </c>
      <c r="AA331" s="96" t="str">
        <f>IFERROR(VLOOKUP(Table1[[#This Row],[RespondentID]],'All Data'!$A:$CW,98,FALSE),"unknown")</f>
        <v>Medicare</v>
      </c>
      <c r="AB331" s="174" t="str">
        <f>IFERROR(VLOOKUP(Table1[[#This Row],[RespondentID]],'All Data'!$A:$CW,99,FALSE),"unknown")</f>
        <v>Yes</v>
      </c>
    </row>
    <row r="332" spans="1:28">
      <c r="A332">
        <v>18038103791</v>
      </c>
      <c r="D332" t="s">
        <v>66</v>
      </c>
      <c r="G332" t="s">
        <v>69</v>
      </c>
      <c r="M332" t="s">
        <v>75</v>
      </c>
      <c r="P332" s="96" t="str">
        <f>IFERROR(VLOOKUP(Table1[[#This Row],[RespondentID]],'All Data'!$A:$CO,87,FALSE),"unknown")</f>
        <v>Woman</v>
      </c>
      <c r="Q332" s="96" t="str">
        <f>IFERROR(VLOOKUP(Table1[[#This Row],[RespondentID]],'All Data'!$A:$CO,88,FALSE),"unknown")</f>
        <v>18-24 years</v>
      </c>
      <c r="R332" s="96" t="str">
        <f>IFERROR(VLOOKUP(Table1[[#This Row],[RespondentID]],'All Data'!$A:$CO,89,FALSE),"unknown")</f>
        <v>Suffolk</v>
      </c>
      <c r="S332" s="96" t="str">
        <f>IFERROR(VLOOKUP(Table1[[#This Row],[RespondentID]],'All Data'!$A:$CO,90,FALSE),"unknown")</f>
        <v>Hauppauge, 11788</v>
      </c>
      <c r="T332" s="96" t="str">
        <f>IFERROR(VLOOKUP(Table1[[#This Row],[RespondentID]],'All Data'!$A:$CO,91,FALSE),"unknown")</f>
        <v>Asian</v>
      </c>
      <c r="U332" s="96" t="str">
        <f>IFERROR(VLOOKUP(Table1[[#This Row],[RespondentID]],'All Data'!$A:$CO,92,FALSE),"unknown")</f>
        <v>Not Hispanic or Latino</v>
      </c>
      <c r="V332" s="96" t="str">
        <f>IFERROR(VLOOKUP(Table1[[#This Row],[RespondentID]],'All Data'!$A:$CO,93,FALSE),"unknown")</f>
        <v>English, Chinese</v>
      </c>
      <c r="W332" s="96" t="str">
        <f>IFERROR(VLOOKUP(Table1[[#This Row],[RespondentID]],'All Data'!$A:$CW,94,FALSE),"unknown")</f>
        <v>$75,000 to $125,000</v>
      </c>
      <c r="X332" s="96" t="str">
        <f>IFERROR(VLOOKUP(Table1[[#This Row],[RespondentID]],'All Data'!$A:$CW,95,FALSE),"unknown")</f>
        <v>College graduate</v>
      </c>
      <c r="Y332" s="96" t="str">
        <f>IFERROR(VLOOKUP(Table1[[#This Row],[RespondentID]],'All Data'!$A:$CW,96,FALSE),"unknown")</f>
        <v>Employed for wages</v>
      </c>
      <c r="Z332" s="96" t="str">
        <f>IFERROR(VLOOKUP(Table1[[#This Row],[RespondentID]],'All Data'!$A:$CW,97,FALSE),"unknown")</f>
        <v>Yes</v>
      </c>
      <c r="AA332" s="96" t="str">
        <f>IFERROR(VLOOKUP(Table1[[#This Row],[RespondentID]],'All Data'!$A:$CW,98,FALSE),"unknown")</f>
        <v>Private/Commercial</v>
      </c>
      <c r="AB332" s="174" t="str">
        <f>IFERROR(VLOOKUP(Table1[[#This Row],[RespondentID]],'All Data'!$A:$CW,99,FALSE),"unknown")</f>
        <v>Yes</v>
      </c>
    </row>
    <row r="333" spans="1:28">
      <c r="A333">
        <v>18038103666</v>
      </c>
      <c r="B333" t="s">
        <v>64</v>
      </c>
      <c r="P333" s="96" t="str">
        <f>IFERROR(VLOOKUP(Table1[[#This Row],[RespondentID]],'All Data'!$A:$CO,87,FALSE),"unknown")</f>
        <v>Woman</v>
      </c>
      <c r="Q333" s="96" t="str">
        <f>IFERROR(VLOOKUP(Table1[[#This Row],[RespondentID]],'All Data'!$A:$CO,88,FALSE),"unknown")</f>
        <v>45-54 years</v>
      </c>
      <c r="R333" s="96" t="str">
        <f>IFERROR(VLOOKUP(Table1[[#This Row],[RespondentID]],'All Data'!$A:$CO,89,FALSE),"unknown")</f>
        <v>Suffolk</v>
      </c>
      <c r="S333" s="96" t="str">
        <f>IFERROR(VLOOKUP(Table1[[#This Row],[RespondentID]],'All Data'!$A:$CO,90,FALSE),"unknown")</f>
        <v>Smithtown, 11787</v>
      </c>
      <c r="T333" s="96" t="str">
        <f>IFERROR(VLOOKUP(Table1[[#This Row],[RespondentID]],'All Data'!$A:$CO,91,FALSE),"unknown")</f>
        <v>White</v>
      </c>
      <c r="U333" s="96" t="str">
        <f>IFERROR(VLOOKUP(Table1[[#This Row],[RespondentID]],'All Data'!$A:$CO,92,FALSE),"unknown")</f>
        <v>Not Hispanic or Latino</v>
      </c>
      <c r="V333" s="96" t="str">
        <f>IFERROR(VLOOKUP(Table1[[#This Row],[RespondentID]],'All Data'!$A:$CO,93,FALSE),"unknown")</f>
        <v>English</v>
      </c>
      <c r="W333" s="96" t="str">
        <f>IFERROR(VLOOKUP(Table1[[#This Row],[RespondentID]],'All Data'!$A:$CW,94,FALSE),"unknown")</f>
        <v>$75,000 to $125,000</v>
      </c>
      <c r="X333" s="96" t="str">
        <f>IFERROR(VLOOKUP(Table1[[#This Row],[RespondentID]],'All Data'!$A:$CW,95,FALSE),"unknown")</f>
        <v>College graduate</v>
      </c>
      <c r="Y333" s="96" t="str">
        <f>IFERROR(VLOOKUP(Table1[[#This Row],[RespondentID]],'All Data'!$A:$CW,96,FALSE),"unknown")</f>
        <v>Employed for wages</v>
      </c>
      <c r="Z333" s="96" t="str">
        <f>IFERROR(VLOOKUP(Table1[[#This Row],[RespondentID]],'All Data'!$A:$CW,97,FALSE),"unknown")</f>
        <v>Yes</v>
      </c>
      <c r="AA333" s="96" t="str">
        <f>IFERROR(VLOOKUP(Table1[[#This Row],[RespondentID]],'All Data'!$A:$CW,98,FALSE),"unknown")</f>
        <v>Private/Commercial</v>
      </c>
      <c r="AB333" s="174" t="str">
        <f>IFERROR(VLOOKUP(Table1[[#This Row],[RespondentID]],'All Data'!$A:$CW,99,FALSE),"unknown")</f>
        <v>Yes</v>
      </c>
    </row>
    <row r="334" spans="1:28">
      <c r="A334">
        <v>18038103510</v>
      </c>
      <c r="D334" t="s">
        <v>66</v>
      </c>
      <c r="G334" t="s">
        <v>69</v>
      </c>
      <c r="H334" t="s">
        <v>70</v>
      </c>
      <c r="P334" s="96" t="str">
        <f>IFERROR(VLOOKUP(Table1[[#This Row],[RespondentID]],'All Data'!$A:$CO,87,FALSE),"unknown")</f>
        <v>Woman</v>
      </c>
      <c r="Q334" s="96" t="str">
        <f>IFERROR(VLOOKUP(Table1[[#This Row],[RespondentID]],'All Data'!$A:$CO,88,FALSE),"unknown")</f>
        <v>25-34 years</v>
      </c>
      <c r="R334" s="96" t="str">
        <f>IFERROR(VLOOKUP(Table1[[#This Row],[RespondentID]],'All Data'!$A:$CO,89,FALSE),"unknown")</f>
        <v>Suffolk</v>
      </c>
      <c r="S334" s="96" t="str">
        <f>IFERROR(VLOOKUP(Table1[[#This Row],[RespondentID]],'All Data'!$A:$CO,90,FALSE),"unknown")</f>
        <v>Saint James, 11780</v>
      </c>
      <c r="T334" s="96" t="str">
        <f>IFERROR(VLOOKUP(Table1[[#This Row],[RespondentID]],'All Data'!$A:$CO,91,FALSE),"unknown")</f>
        <v>White</v>
      </c>
      <c r="U334" s="96" t="str">
        <f>IFERROR(VLOOKUP(Table1[[#This Row],[RespondentID]],'All Data'!$A:$CO,92,FALSE),"unknown")</f>
        <v>Not Hispanic or Latino</v>
      </c>
      <c r="V334" s="96" t="str">
        <f>IFERROR(VLOOKUP(Table1[[#This Row],[RespondentID]],'All Data'!$A:$CO,93,FALSE),"unknown")</f>
        <v>English</v>
      </c>
      <c r="W334" s="96" t="str">
        <f>IFERROR(VLOOKUP(Table1[[#This Row],[RespondentID]],'All Data'!$A:$CW,94,FALSE),"unknown")</f>
        <v>$75,000 to $125,000</v>
      </c>
      <c r="X334" s="96" t="str">
        <f>IFERROR(VLOOKUP(Table1[[#This Row],[RespondentID]],'All Data'!$A:$CW,95,FALSE),"unknown")</f>
        <v>College graduate</v>
      </c>
      <c r="Y334" s="96" t="str">
        <f>IFERROR(VLOOKUP(Table1[[#This Row],[RespondentID]],'All Data'!$A:$CW,96,FALSE),"unknown")</f>
        <v>Self-employed</v>
      </c>
      <c r="Z334" s="96" t="str">
        <f>IFERROR(VLOOKUP(Table1[[#This Row],[RespondentID]],'All Data'!$A:$CW,97,FALSE),"unknown")</f>
        <v>Yes</v>
      </c>
      <c r="AA334" s="96" t="str">
        <f>IFERROR(VLOOKUP(Table1[[#This Row],[RespondentID]],'All Data'!$A:$CW,98,FALSE),"unknown")</f>
        <v>Private/Commercial</v>
      </c>
      <c r="AB334" s="174">
        <f>IFERROR(VLOOKUP(Table1[[#This Row],[RespondentID]],'All Data'!$A:$CW,99,FALSE),"unknown")</f>
        <v>0</v>
      </c>
    </row>
    <row r="335" spans="1:28">
      <c r="A335">
        <v>18038103413</v>
      </c>
      <c r="M335" t="s">
        <v>75</v>
      </c>
      <c r="P335" s="96" t="str">
        <f>IFERROR(VLOOKUP(Table1[[#This Row],[RespondentID]],'All Data'!$A:$CO,87,FALSE),"unknown")</f>
        <v>Woman</v>
      </c>
      <c r="Q335" s="96" t="str">
        <f>IFERROR(VLOOKUP(Table1[[#This Row],[RespondentID]],'All Data'!$A:$CO,88,FALSE),"unknown")</f>
        <v>55-64 years</v>
      </c>
      <c r="R335" s="96" t="str">
        <f>IFERROR(VLOOKUP(Table1[[#This Row],[RespondentID]],'All Data'!$A:$CO,89,FALSE),"unknown")</f>
        <v>Suffolk</v>
      </c>
      <c r="S335" s="96" t="str">
        <f>IFERROR(VLOOKUP(Table1[[#This Row],[RespondentID]],'All Data'!$A:$CO,90,FALSE),"unknown")</f>
        <v>Port Jefferson, 11777</v>
      </c>
      <c r="T335" s="96" t="str">
        <f>IFERROR(VLOOKUP(Table1[[#This Row],[RespondentID]],'All Data'!$A:$CO,91,FALSE),"unknown")</f>
        <v>White</v>
      </c>
      <c r="U335" s="96" t="str">
        <f>IFERROR(VLOOKUP(Table1[[#This Row],[RespondentID]],'All Data'!$A:$CO,92,FALSE),"unknown")</f>
        <v>Not Hispanic or Latino</v>
      </c>
      <c r="V335" s="96" t="str">
        <f>IFERROR(VLOOKUP(Table1[[#This Row],[RespondentID]],'All Data'!$A:$CO,93,FALSE),"unknown")</f>
        <v>English</v>
      </c>
      <c r="W335" s="96" t="str">
        <f>IFERROR(VLOOKUP(Table1[[#This Row],[RespondentID]],'All Data'!$A:$CW,94,FALSE),"unknown")</f>
        <v>Over $125,000</v>
      </c>
      <c r="X335" s="96" t="str">
        <f>IFERROR(VLOOKUP(Table1[[#This Row],[RespondentID]],'All Data'!$A:$CW,95,FALSE),"unknown")</f>
        <v>Doctorate</v>
      </c>
      <c r="Y335" s="96" t="str">
        <f>IFERROR(VLOOKUP(Table1[[#This Row],[RespondentID]],'All Data'!$A:$CW,96,FALSE),"unknown")</f>
        <v>Employed for wages</v>
      </c>
      <c r="Z335" s="96" t="str">
        <f>IFERROR(VLOOKUP(Table1[[#This Row],[RespondentID]],'All Data'!$A:$CW,97,FALSE),"unknown")</f>
        <v>Yes</v>
      </c>
      <c r="AA335" s="96" t="str">
        <f>IFERROR(VLOOKUP(Table1[[#This Row],[RespondentID]],'All Data'!$A:$CW,98,FALSE),"unknown")</f>
        <v>Private/Commercial</v>
      </c>
      <c r="AB335" s="174">
        <f>IFERROR(VLOOKUP(Table1[[#This Row],[RespondentID]],'All Data'!$A:$CW,99,FALSE),"unknown")</f>
        <v>0</v>
      </c>
    </row>
    <row r="336" spans="1:28">
      <c r="A336">
        <v>18038103287</v>
      </c>
      <c r="B336" t="s">
        <v>64</v>
      </c>
      <c r="H336" t="s">
        <v>70</v>
      </c>
      <c r="K336" t="s">
        <v>73</v>
      </c>
      <c r="M336" t="s">
        <v>75</v>
      </c>
      <c r="N336" t="s">
        <v>76</v>
      </c>
      <c r="P336" s="96" t="str">
        <f>IFERROR(VLOOKUP(Table1[[#This Row],[RespondentID]],'All Data'!$A:$CO,87,FALSE),"unknown")</f>
        <v>Woman</v>
      </c>
      <c r="Q336" s="96" t="str">
        <f>IFERROR(VLOOKUP(Table1[[#This Row],[RespondentID]],'All Data'!$A:$CO,88,FALSE),"unknown")</f>
        <v>18-24 years</v>
      </c>
      <c r="R336" s="96" t="str">
        <f>IFERROR(VLOOKUP(Table1[[#This Row],[RespondentID]],'All Data'!$A:$CO,89,FALSE),"unknown")</f>
        <v>Suffolk</v>
      </c>
      <c r="S336" s="96" t="str">
        <f>IFERROR(VLOOKUP(Table1[[#This Row],[RespondentID]],'All Data'!$A:$CO,90,FALSE),"unknown")</f>
        <v>Nesconset, 11767</v>
      </c>
      <c r="T336" s="96" t="str">
        <f>IFERROR(VLOOKUP(Table1[[#This Row],[RespondentID]],'All Data'!$A:$CO,91,FALSE),"unknown")</f>
        <v>White</v>
      </c>
      <c r="U336" s="96" t="str">
        <f>IFERROR(VLOOKUP(Table1[[#This Row],[RespondentID]],'All Data'!$A:$CO,92,FALSE),"unknown")</f>
        <v>Not Hispanic or Latino</v>
      </c>
      <c r="V336" s="96" t="str">
        <f>IFERROR(VLOOKUP(Table1[[#This Row],[RespondentID]],'All Data'!$A:$CO,93,FALSE),"unknown")</f>
        <v>English, Other</v>
      </c>
      <c r="W336" s="96" t="str">
        <f>IFERROR(VLOOKUP(Table1[[#This Row],[RespondentID]],'All Data'!$A:$CW,94,FALSE),"unknown")</f>
        <v>$75,000 to $125,000</v>
      </c>
      <c r="X336" s="96" t="str">
        <f>IFERROR(VLOOKUP(Table1[[#This Row],[RespondentID]],'All Data'!$A:$CW,95,FALSE),"unknown")</f>
        <v>High school graduate</v>
      </c>
      <c r="Y336" s="96" t="str">
        <f>IFERROR(VLOOKUP(Table1[[#This Row],[RespondentID]],'All Data'!$A:$CW,96,FALSE),"unknown")</f>
        <v>Student</v>
      </c>
      <c r="Z336" s="96" t="str">
        <f>IFERROR(VLOOKUP(Table1[[#This Row],[RespondentID]],'All Data'!$A:$CW,97,FALSE),"unknown")</f>
        <v>Yes</v>
      </c>
      <c r="AA336" s="96" t="str">
        <f>IFERROR(VLOOKUP(Table1[[#This Row],[RespondentID]],'All Data'!$A:$CW,98,FALSE),"unknown")</f>
        <v>Private/Commercial</v>
      </c>
      <c r="AB336" s="174">
        <f>IFERROR(VLOOKUP(Table1[[#This Row],[RespondentID]],'All Data'!$A:$CW,99,FALSE),"unknown")</f>
        <v>0</v>
      </c>
    </row>
    <row r="337" spans="1:28">
      <c r="A337">
        <v>18038103180</v>
      </c>
      <c r="B337" t="s">
        <v>64</v>
      </c>
      <c r="E337" t="s">
        <v>67</v>
      </c>
      <c r="M337" t="s">
        <v>75</v>
      </c>
      <c r="P337" s="96" t="str">
        <f>IFERROR(VLOOKUP(Table1[[#This Row],[RespondentID]],'All Data'!$A:$CO,87,FALSE),"unknown")</f>
        <v>Woman</v>
      </c>
      <c r="Q337" s="96" t="str">
        <f>IFERROR(VLOOKUP(Table1[[#This Row],[RespondentID]],'All Data'!$A:$CO,88,FALSE),"unknown")</f>
        <v>45-54 years</v>
      </c>
      <c r="R337" s="96" t="str">
        <f>IFERROR(VLOOKUP(Table1[[#This Row],[RespondentID]],'All Data'!$A:$CO,89,FALSE),"unknown")</f>
        <v>Suffolk</v>
      </c>
      <c r="S337" s="96" t="str">
        <f>IFERROR(VLOOKUP(Table1[[#This Row],[RespondentID]],'All Data'!$A:$CO,90,FALSE),"unknown")</f>
        <v>Wading River, 11792</v>
      </c>
      <c r="T337" s="96" t="str">
        <f>IFERROR(VLOOKUP(Table1[[#This Row],[RespondentID]],'All Data'!$A:$CO,91,FALSE),"unknown")</f>
        <v>White</v>
      </c>
      <c r="U337" s="96" t="str">
        <f>IFERROR(VLOOKUP(Table1[[#This Row],[RespondentID]],'All Data'!$A:$CO,92,FALSE),"unknown")</f>
        <v>Not Hispanic or Latino</v>
      </c>
      <c r="V337" s="96" t="str">
        <f>IFERROR(VLOOKUP(Table1[[#This Row],[RespondentID]],'All Data'!$A:$CO,93,FALSE),"unknown")</f>
        <v>English</v>
      </c>
      <c r="W337" s="96" t="str">
        <f>IFERROR(VLOOKUP(Table1[[#This Row],[RespondentID]],'All Data'!$A:$CW,94,FALSE),"unknown")</f>
        <v>Over $125,000</v>
      </c>
      <c r="X337" s="96" t="str">
        <f>IFERROR(VLOOKUP(Table1[[#This Row],[RespondentID]],'All Data'!$A:$CW,95,FALSE),"unknown")</f>
        <v>Graduate school</v>
      </c>
      <c r="Y337" s="96" t="str">
        <f>IFERROR(VLOOKUP(Table1[[#This Row],[RespondentID]],'All Data'!$A:$CW,96,FALSE),"unknown")</f>
        <v>Employed for wages</v>
      </c>
      <c r="Z337" s="96" t="str">
        <f>IFERROR(VLOOKUP(Table1[[#This Row],[RespondentID]],'All Data'!$A:$CW,97,FALSE),"unknown")</f>
        <v>Yes</v>
      </c>
      <c r="AA337" s="96" t="str">
        <f>IFERROR(VLOOKUP(Table1[[#This Row],[RespondentID]],'All Data'!$A:$CW,98,FALSE),"unknown")</f>
        <v>Private/Commercial</v>
      </c>
      <c r="AB337" s="174">
        <f>IFERROR(VLOOKUP(Table1[[#This Row],[RespondentID]],'All Data'!$A:$CW,99,FALSE),"unknown")</f>
        <v>0</v>
      </c>
    </row>
    <row r="338" spans="1:28">
      <c r="A338">
        <v>18038103065</v>
      </c>
      <c r="B338" t="s">
        <v>64</v>
      </c>
      <c r="F338" t="s">
        <v>68</v>
      </c>
      <c r="M338" t="s">
        <v>75</v>
      </c>
      <c r="P338" s="96" t="str">
        <f>IFERROR(VLOOKUP(Table1[[#This Row],[RespondentID]],'All Data'!$A:$CO,87,FALSE),"unknown")</f>
        <v>Man</v>
      </c>
      <c r="Q338" s="96" t="str">
        <f>IFERROR(VLOOKUP(Table1[[#This Row],[RespondentID]],'All Data'!$A:$CO,88,FALSE),"unknown")</f>
        <v>35-44 years</v>
      </c>
      <c r="R338" s="96" t="str">
        <f>IFERROR(VLOOKUP(Table1[[#This Row],[RespondentID]],'All Data'!$A:$CO,89,FALSE),"unknown")</f>
        <v>Suffolk</v>
      </c>
      <c r="S338" s="96" t="str">
        <f>IFERROR(VLOOKUP(Table1[[#This Row],[RespondentID]],'All Data'!$A:$CO,90,FALSE),"unknown")</f>
        <v>Kings Park, 11754</v>
      </c>
      <c r="T338" s="96" t="str">
        <f>IFERROR(VLOOKUP(Table1[[#This Row],[RespondentID]],'All Data'!$A:$CO,91,FALSE),"unknown")</f>
        <v>White</v>
      </c>
      <c r="U338" s="96" t="str">
        <f>IFERROR(VLOOKUP(Table1[[#This Row],[RespondentID]],'All Data'!$A:$CO,92,FALSE),"unknown")</f>
        <v>Not Hispanic or Latino</v>
      </c>
      <c r="V338" s="96" t="str">
        <f>IFERROR(VLOOKUP(Table1[[#This Row],[RespondentID]],'All Data'!$A:$CO,93,FALSE),"unknown")</f>
        <v>English</v>
      </c>
      <c r="W338" s="96" t="str">
        <f>IFERROR(VLOOKUP(Table1[[#This Row],[RespondentID]],'All Data'!$A:$CW,94,FALSE),"unknown")</f>
        <v>Over $125,000</v>
      </c>
      <c r="X338" s="96" t="str">
        <f>IFERROR(VLOOKUP(Table1[[#This Row],[RespondentID]],'All Data'!$A:$CW,95,FALSE),"unknown")</f>
        <v>Graduate school</v>
      </c>
      <c r="Y338" s="96" t="str">
        <f>IFERROR(VLOOKUP(Table1[[#This Row],[RespondentID]],'All Data'!$A:$CW,96,FALSE),"unknown")</f>
        <v>Employed for wages</v>
      </c>
      <c r="Z338" s="96" t="str">
        <f>IFERROR(VLOOKUP(Table1[[#This Row],[RespondentID]],'All Data'!$A:$CW,97,FALSE),"unknown")</f>
        <v>Yes</v>
      </c>
      <c r="AA338" s="96" t="str">
        <f>IFERROR(VLOOKUP(Table1[[#This Row],[RespondentID]],'All Data'!$A:$CW,98,FALSE),"unknown")</f>
        <v>Private/Commercial</v>
      </c>
      <c r="AB338" s="174">
        <f>IFERROR(VLOOKUP(Table1[[#This Row],[RespondentID]],'All Data'!$A:$CW,99,FALSE),"unknown")</f>
        <v>0</v>
      </c>
    </row>
    <row r="339" spans="1:28">
      <c r="A339">
        <v>18038102920</v>
      </c>
      <c r="B339" t="s">
        <v>64</v>
      </c>
      <c r="E339" t="s">
        <v>67</v>
      </c>
      <c r="G339" t="s">
        <v>69</v>
      </c>
      <c r="P339" s="96" t="str">
        <f>IFERROR(VLOOKUP(Table1[[#This Row],[RespondentID]],'All Data'!$A:$CO,87,FALSE),"unknown")</f>
        <v>Woman</v>
      </c>
      <c r="Q339" s="96" t="str">
        <f>IFERROR(VLOOKUP(Table1[[#This Row],[RespondentID]],'All Data'!$A:$CO,88,FALSE),"unknown")</f>
        <v>18-24 years</v>
      </c>
      <c r="R339" s="96" t="str">
        <f>IFERROR(VLOOKUP(Table1[[#This Row],[RespondentID]],'All Data'!$A:$CO,89,FALSE),"unknown")</f>
        <v>Suffolk</v>
      </c>
      <c r="S339" s="96" t="str">
        <f>IFERROR(VLOOKUP(Table1[[#This Row],[RespondentID]],'All Data'!$A:$CO,90,FALSE),"unknown")</f>
        <v>Smithtown, 11787</v>
      </c>
      <c r="T339" s="96" t="str">
        <f>IFERROR(VLOOKUP(Table1[[#This Row],[RespondentID]],'All Data'!$A:$CO,91,FALSE),"unknown")</f>
        <v>Asian</v>
      </c>
      <c r="U339" s="96" t="str">
        <f>IFERROR(VLOOKUP(Table1[[#This Row],[RespondentID]],'All Data'!$A:$CO,92,FALSE),"unknown")</f>
        <v>Not Hispanic or Latino</v>
      </c>
      <c r="V339" s="96" t="str">
        <f>IFERROR(VLOOKUP(Table1[[#This Row],[RespondentID]],'All Data'!$A:$CO,93,FALSE),"unknown")</f>
        <v>Other</v>
      </c>
      <c r="W339" s="96" t="str">
        <f>IFERROR(VLOOKUP(Table1[[#This Row],[RespondentID]],'All Data'!$A:$CW,94,FALSE),"unknown")</f>
        <v>$75,000 to $125,000</v>
      </c>
      <c r="X339" s="96" t="str">
        <f>IFERROR(VLOOKUP(Table1[[#This Row],[RespondentID]],'All Data'!$A:$CW,95,FALSE),"unknown")</f>
        <v>High school graduate</v>
      </c>
      <c r="Y339" s="96" t="str">
        <f>IFERROR(VLOOKUP(Table1[[#This Row],[RespondentID]],'All Data'!$A:$CW,96,FALSE),"unknown")</f>
        <v>Student</v>
      </c>
      <c r="Z339" s="96" t="str">
        <f>IFERROR(VLOOKUP(Table1[[#This Row],[RespondentID]],'All Data'!$A:$CW,97,FALSE),"unknown")</f>
        <v>Yes</v>
      </c>
      <c r="AA339" s="96" t="str">
        <f>IFERROR(VLOOKUP(Table1[[#This Row],[RespondentID]],'All Data'!$A:$CW,98,FALSE),"unknown")</f>
        <v>Medicaid</v>
      </c>
      <c r="AB339" s="174">
        <f>IFERROR(VLOOKUP(Table1[[#This Row],[RespondentID]],'All Data'!$A:$CW,99,FALSE),"unknown")</f>
        <v>0</v>
      </c>
    </row>
    <row r="340" spans="1:28">
      <c r="A340">
        <v>18038102799</v>
      </c>
      <c r="B340" t="s">
        <v>64</v>
      </c>
      <c r="E340" t="s">
        <v>67</v>
      </c>
      <c r="M340" t="s">
        <v>75</v>
      </c>
      <c r="P340" s="96" t="str">
        <f>IFERROR(VLOOKUP(Table1[[#This Row],[RespondentID]],'All Data'!$A:$CO,87,FALSE),"unknown")</f>
        <v>Man</v>
      </c>
      <c r="Q340" s="96" t="str">
        <f>IFERROR(VLOOKUP(Table1[[#This Row],[RespondentID]],'All Data'!$A:$CO,88,FALSE),"unknown")</f>
        <v>35-44 years</v>
      </c>
      <c r="R340" s="96" t="str">
        <f>IFERROR(VLOOKUP(Table1[[#This Row],[RespondentID]],'All Data'!$A:$CO,89,FALSE),"unknown")</f>
        <v>Suffolk</v>
      </c>
      <c r="S340" s="96" t="str">
        <f>IFERROR(VLOOKUP(Table1[[#This Row],[RespondentID]],'All Data'!$A:$CO,90,FALSE),"unknown")</f>
        <v>Port Jefferson, 11777</v>
      </c>
      <c r="T340" s="96" t="str">
        <f>IFERROR(VLOOKUP(Table1[[#This Row],[RespondentID]],'All Data'!$A:$CO,91,FALSE),"unknown")</f>
        <v>White</v>
      </c>
      <c r="U340" s="96" t="str">
        <f>IFERROR(VLOOKUP(Table1[[#This Row],[RespondentID]],'All Data'!$A:$CO,92,FALSE),"unknown")</f>
        <v>Not Hispanic or Latino</v>
      </c>
      <c r="V340" s="96" t="str">
        <f>IFERROR(VLOOKUP(Table1[[#This Row],[RespondentID]],'All Data'!$A:$CO,93,FALSE),"unknown")</f>
        <v>English</v>
      </c>
      <c r="W340" s="96" t="str">
        <f>IFERROR(VLOOKUP(Table1[[#This Row],[RespondentID]],'All Data'!$A:$CW,94,FALSE),"unknown")</f>
        <v>$50,000 to $74,999</v>
      </c>
      <c r="X340" s="96" t="str">
        <f>IFERROR(VLOOKUP(Table1[[#This Row],[RespondentID]],'All Data'!$A:$CW,95,FALSE),"unknown")</f>
        <v>College graduate</v>
      </c>
      <c r="Y340" s="96" t="str">
        <f>IFERROR(VLOOKUP(Table1[[#This Row],[RespondentID]],'All Data'!$A:$CW,96,FALSE),"unknown")</f>
        <v>Employed for wages</v>
      </c>
      <c r="Z340" s="96" t="str">
        <f>IFERROR(VLOOKUP(Table1[[#This Row],[RespondentID]],'All Data'!$A:$CW,97,FALSE),"unknown")</f>
        <v>Yes</v>
      </c>
      <c r="AA340" s="96" t="str">
        <f>IFERROR(VLOOKUP(Table1[[#This Row],[RespondentID]],'All Data'!$A:$CW,98,FALSE),"unknown")</f>
        <v>Private/Commercial</v>
      </c>
      <c r="AB340" s="174">
        <f>IFERROR(VLOOKUP(Table1[[#This Row],[RespondentID]],'All Data'!$A:$CW,99,FALSE),"unknown")</f>
        <v>0</v>
      </c>
    </row>
    <row r="341" spans="1:28">
      <c r="A341">
        <v>18038102680</v>
      </c>
      <c r="B341" t="s">
        <v>64</v>
      </c>
      <c r="D341" t="s">
        <v>66</v>
      </c>
      <c r="E341" t="s">
        <v>67</v>
      </c>
      <c r="G341" t="s">
        <v>69</v>
      </c>
      <c r="H341" t="s">
        <v>70</v>
      </c>
      <c r="M341" t="s">
        <v>75</v>
      </c>
      <c r="P341" s="96" t="str">
        <f>IFERROR(VLOOKUP(Table1[[#This Row],[RespondentID]],'All Data'!$A:$CO,87,FALSE),"unknown")</f>
        <v>Man</v>
      </c>
      <c r="Q341" s="96" t="str">
        <f>IFERROR(VLOOKUP(Table1[[#This Row],[RespondentID]],'All Data'!$A:$CO,88,FALSE),"unknown")</f>
        <v>35-44 years</v>
      </c>
      <c r="R341" s="96" t="str">
        <f>IFERROR(VLOOKUP(Table1[[#This Row],[RespondentID]],'All Data'!$A:$CO,89,FALSE),"unknown")</f>
        <v>Suffolk</v>
      </c>
      <c r="S341" s="96" t="str">
        <f>IFERROR(VLOOKUP(Table1[[#This Row],[RespondentID]],'All Data'!$A:$CO,90,FALSE),"unknown")</f>
        <v>Coram, 11727</v>
      </c>
      <c r="T341" s="96" t="str">
        <f>IFERROR(VLOOKUP(Table1[[#This Row],[RespondentID]],'All Data'!$A:$CO,91,FALSE),"unknown")</f>
        <v>Two or more races</v>
      </c>
      <c r="U341" s="96" t="str">
        <f>IFERROR(VLOOKUP(Table1[[#This Row],[RespondentID]],'All Data'!$A:$CO,92,FALSE),"unknown")</f>
        <v>Not Hispanic or Latino</v>
      </c>
      <c r="V341" s="96" t="str">
        <f>IFERROR(VLOOKUP(Table1[[#This Row],[RespondentID]],'All Data'!$A:$CO,93,FALSE),"unknown")</f>
        <v>English</v>
      </c>
      <c r="W341" s="96" t="str">
        <f>IFERROR(VLOOKUP(Table1[[#This Row],[RespondentID]],'All Data'!$A:$CW,94,FALSE),"unknown")</f>
        <v>Over $125,000</v>
      </c>
      <c r="X341" s="96" t="str">
        <f>IFERROR(VLOOKUP(Table1[[#This Row],[RespondentID]],'All Data'!$A:$CW,95,FALSE),"unknown")</f>
        <v>College graduate</v>
      </c>
      <c r="Y341" s="96" t="str">
        <f>IFERROR(VLOOKUP(Table1[[#This Row],[RespondentID]],'All Data'!$A:$CW,96,FALSE),"unknown")</f>
        <v>Employed for wages</v>
      </c>
      <c r="Z341" s="96" t="str">
        <f>IFERROR(VLOOKUP(Table1[[#This Row],[RespondentID]],'All Data'!$A:$CW,97,FALSE),"unknown")</f>
        <v>Yes</v>
      </c>
      <c r="AA341" s="96" t="str">
        <f>IFERROR(VLOOKUP(Table1[[#This Row],[RespondentID]],'All Data'!$A:$CW,98,FALSE),"unknown")</f>
        <v>Medicare</v>
      </c>
      <c r="AB341" s="174">
        <f>IFERROR(VLOOKUP(Table1[[#This Row],[RespondentID]],'All Data'!$A:$CW,99,FALSE),"unknown")</f>
        <v>0</v>
      </c>
    </row>
    <row r="342" spans="1:28">
      <c r="A342">
        <v>18038102385</v>
      </c>
      <c r="B342" t="s">
        <v>64</v>
      </c>
      <c r="D342" t="s">
        <v>66</v>
      </c>
      <c r="E342" t="s">
        <v>67</v>
      </c>
      <c r="L342" t="s">
        <v>74</v>
      </c>
      <c r="M342" t="s">
        <v>75</v>
      </c>
      <c r="P342" s="96" t="str">
        <f>IFERROR(VLOOKUP(Table1[[#This Row],[RespondentID]],'All Data'!$A:$CO,87,FALSE),"unknown")</f>
        <v>Woman</v>
      </c>
      <c r="Q342" s="96" t="str">
        <f>IFERROR(VLOOKUP(Table1[[#This Row],[RespondentID]],'All Data'!$A:$CO,88,FALSE),"unknown")</f>
        <v>35-44 years</v>
      </c>
      <c r="R342" s="96" t="str">
        <f>IFERROR(VLOOKUP(Table1[[#This Row],[RespondentID]],'All Data'!$A:$CO,89,FALSE),"unknown")</f>
        <v>Suffolk</v>
      </c>
      <c r="S342" s="96" t="str">
        <f>IFERROR(VLOOKUP(Table1[[#This Row],[RespondentID]],'All Data'!$A:$CO,90,FALSE),"unknown")</f>
        <v>Middle Island, 11953</v>
      </c>
      <c r="T342" s="96" t="str">
        <f>IFERROR(VLOOKUP(Table1[[#This Row],[RespondentID]],'All Data'!$A:$CO,91,FALSE),"unknown")</f>
        <v>White</v>
      </c>
      <c r="U342" s="96" t="str">
        <f>IFERROR(VLOOKUP(Table1[[#This Row],[RespondentID]],'All Data'!$A:$CO,92,FALSE),"unknown")</f>
        <v>Not Hispanic or Latino</v>
      </c>
      <c r="V342" s="96" t="str">
        <f>IFERROR(VLOOKUP(Table1[[#This Row],[RespondentID]],'All Data'!$A:$CO,93,FALSE),"unknown")</f>
        <v>English</v>
      </c>
      <c r="W342" s="96" t="str">
        <f>IFERROR(VLOOKUP(Table1[[#This Row],[RespondentID]],'All Data'!$A:$CW,94,FALSE),"unknown")</f>
        <v>Over $125,000</v>
      </c>
      <c r="X342" s="96" t="str">
        <f>IFERROR(VLOOKUP(Table1[[#This Row],[RespondentID]],'All Data'!$A:$CW,95,FALSE),"unknown")</f>
        <v>Graduate school</v>
      </c>
      <c r="Y342" s="96" t="str">
        <f>IFERROR(VLOOKUP(Table1[[#This Row],[RespondentID]],'All Data'!$A:$CW,96,FALSE),"unknown")</f>
        <v>Employed for wages</v>
      </c>
      <c r="Z342" s="96" t="str">
        <f>IFERROR(VLOOKUP(Table1[[#This Row],[RespondentID]],'All Data'!$A:$CW,97,FALSE),"unknown")</f>
        <v>Yes</v>
      </c>
      <c r="AA342" s="96" t="str">
        <f>IFERROR(VLOOKUP(Table1[[#This Row],[RespondentID]],'All Data'!$A:$CW,98,FALSE),"unknown")</f>
        <v>Private/Commercial</v>
      </c>
      <c r="AB342" s="174">
        <f>IFERROR(VLOOKUP(Table1[[#This Row],[RespondentID]],'All Data'!$A:$CW,99,FALSE),"unknown")</f>
        <v>0</v>
      </c>
    </row>
    <row r="343" spans="1:28">
      <c r="A343">
        <v>18038101886</v>
      </c>
      <c r="B343" t="s">
        <v>64</v>
      </c>
      <c r="E343" t="s">
        <v>67</v>
      </c>
      <c r="M343" t="s">
        <v>75</v>
      </c>
      <c r="P343" s="96" t="str">
        <f>IFERROR(VLOOKUP(Table1[[#This Row],[RespondentID]],'All Data'!$A:$CO,87,FALSE),"unknown")</f>
        <v>Woman</v>
      </c>
      <c r="Q343" s="96">
        <f>IFERROR(VLOOKUP(Table1[[#This Row],[RespondentID]],'All Data'!$A:$CO,88,FALSE),"unknown")</f>
        <v>0</v>
      </c>
      <c r="R343" s="96">
        <f>IFERROR(VLOOKUP(Table1[[#This Row],[RespondentID]],'All Data'!$A:$CO,89,FALSE),"unknown")</f>
        <v>0</v>
      </c>
      <c r="S343" s="96">
        <f>IFERROR(VLOOKUP(Table1[[#This Row],[RespondentID]],'All Data'!$A:$CO,90,FALSE),"unknown")</f>
        <v>0</v>
      </c>
      <c r="T343" s="96" t="str">
        <f>IFERROR(VLOOKUP(Table1[[#This Row],[RespondentID]],'All Data'!$A:$CO,91,FALSE),"unknown")</f>
        <v>White</v>
      </c>
      <c r="U343" s="96" t="str">
        <f>IFERROR(VLOOKUP(Table1[[#This Row],[RespondentID]],'All Data'!$A:$CO,92,FALSE),"unknown")</f>
        <v>Not Hispanic or Latino</v>
      </c>
      <c r="V343" s="96" t="str">
        <f>IFERROR(VLOOKUP(Table1[[#This Row],[RespondentID]],'All Data'!$A:$CO,93,FALSE),"unknown")</f>
        <v>English</v>
      </c>
      <c r="W343" s="96" t="str">
        <f>IFERROR(VLOOKUP(Table1[[#This Row],[RespondentID]],'All Data'!$A:$CW,94,FALSE),"unknown")</f>
        <v>Over $125,000</v>
      </c>
      <c r="X343" s="96" t="str">
        <f>IFERROR(VLOOKUP(Table1[[#This Row],[RespondentID]],'All Data'!$A:$CW,95,FALSE),"unknown")</f>
        <v>Some high school</v>
      </c>
      <c r="Y343" s="96" t="str">
        <f>IFERROR(VLOOKUP(Table1[[#This Row],[RespondentID]],'All Data'!$A:$CW,96,FALSE),"unknown")</f>
        <v>Student</v>
      </c>
      <c r="Z343" s="96">
        <f>IFERROR(VLOOKUP(Table1[[#This Row],[RespondentID]],'All Data'!$A:$CW,97,FALSE),"unknown")</f>
        <v>0</v>
      </c>
      <c r="AA343" s="96">
        <f>IFERROR(VLOOKUP(Table1[[#This Row],[RespondentID]],'All Data'!$A:$CW,98,FALSE),"unknown")</f>
        <v>0</v>
      </c>
      <c r="AB343" s="174">
        <f>IFERROR(VLOOKUP(Table1[[#This Row],[RespondentID]],'All Data'!$A:$CW,99,FALSE),"unknown")</f>
        <v>0</v>
      </c>
    </row>
    <row r="344" spans="1:28">
      <c r="A344">
        <v>18038101808</v>
      </c>
      <c r="D344" t="s">
        <v>66</v>
      </c>
      <c r="M344" t="s">
        <v>75</v>
      </c>
      <c r="N344" t="s">
        <v>76</v>
      </c>
      <c r="P344" s="96" t="str">
        <f>IFERROR(VLOOKUP(Table1[[#This Row],[RespondentID]],'All Data'!$A:$CO,87,FALSE),"unknown")</f>
        <v>Woman</v>
      </c>
      <c r="Q344" s="96" t="str">
        <f>IFERROR(VLOOKUP(Table1[[#This Row],[RespondentID]],'All Data'!$A:$CO,88,FALSE),"unknown")</f>
        <v>18-24 years</v>
      </c>
      <c r="R344" s="96">
        <f>IFERROR(VLOOKUP(Table1[[#This Row],[RespondentID]],'All Data'!$A:$CO,89,FALSE),"unknown")</f>
        <v>0</v>
      </c>
      <c r="S344" s="96">
        <f>IFERROR(VLOOKUP(Table1[[#This Row],[RespondentID]],'All Data'!$A:$CO,90,FALSE),"unknown")</f>
        <v>0</v>
      </c>
      <c r="T344" s="96" t="str">
        <f>IFERROR(VLOOKUP(Table1[[#This Row],[RespondentID]],'All Data'!$A:$CO,91,FALSE),"unknown")</f>
        <v>Asian</v>
      </c>
      <c r="U344" s="96" t="str">
        <f>IFERROR(VLOOKUP(Table1[[#This Row],[RespondentID]],'All Data'!$A:$CO,92,FALSE),"unknown")</f>
        <v>Not Hispanic or Latino</v>
      </c>
      <c r="V344" s="96" t="str">
        <f>IFERROR(VLOOKUP(Table1[[#This Row],[RespondentID]],'All Data'!$A:$CO,93,FALSE),"unknown")</f>
        <v>English, Korean</v>
      </c>
      <c r="W344" s="96" t="str">
        <f>IFERROR(VLOOKUP(Table1[[#This Row],[RespondentID]],'All Data'!$A:$CW,94,FALSE),"unknown")</f>
        <v>Over $125,000</v>
      </c>
      <c r="X344" s="96" t="str">
        <f>IFERROR(VLOOKUP(Table1[[#This Row],[RespondentID]],'All Data'!$A:$CW,95,FALSE),"unknown")</f>
        <v>Some high school</v>
      </c>
      <c r="Y344" s="96" t="str">
        <f>IFERROR(VLOOKUP(Table1[[#This Row],[RespondentID]],'All Data'!$A:$CW,96,FALSE),"unknown")</f>
        <v>Student</v>
      </c>
      <c r="Z344" s="96">
        <f>IFERROR(VLOOKUP(Table1[[#This Row],[RespondentID]],'All Data'!$A:$CW,97,FALSE),"unknown")</f>
        <v>0</v>
      </c>
      <c r="AA344" s="96">
        <f>IFERROR(VLOOKUP(Table1[[#This Row],[RespondentID]],'All Data'!$A:$CW,98,FALSE),"unknown")</f>
        <v>0</v>
      </c>
      <c r="AB344" s="174">
        <f>IFERROR(VLOOKUP(Table1[[#This Row],[RespondentID]],'All Data'!$A:$CW,99,FALSE),"unknown")</f>
        <v>0</v>
      </c>
    </row>
    <row r="345" spans="1:28">
      <c r="A345">
        <v>18038101645</v>
      </c>
      <c r="D345" t="s">
        <v>66</v>
      </c>
      <c r="E345" t="s">
        <v>67</v>
      </c>
      <c r="M345" t="s">
        <v>75</v>
      </c>
      <c r="P345" s="96" t="str">
        <f>IFERROR(VLOOKUP(Table1[[#This Row],[RespondentID]],'All Data'!$A:$CO,87,FALSE),"unknown")</f>
        <v>Woman</v>
      </c>
      <c r="Q345" s="96">
        <f>IFERROR(VLOOKUP(Table1[[#This Row],[RespondentID]],'All Data'!$A:$CO,88,FALSE),"unknown")</f>
        <v>0</v>
      </c>
      <c r="R345" s="96">
        <f>IFERROR(VLOOKUP(Table1[[#This Row],[RespondentID]],'All Data'!$A:$CO,89,FALSE),"unknown")</f>
        <v>0</v>
      </c>
      <c r="S345" s="96">
        <f>IFERROR(VLOOKUP(Table1[[#This Row],[RespondentID]],'All Data'!$A:$CO,90,FALSE),"unknown")</f>
        <v>0</v>
      </c>
      <c r="T345" s="96" t="str">
        <f>IFERROR(VLOOKUP(Table1[[#This Row],[RespondentID]],'All Data'!$A:$CO,91,FALSE),"unknown")</f>
        <v>Asian</v>
      </c>
      <c r="U345" s="96">
        <f>IFERROR(VLOOKUP(Table1[[#This Row],[RespondentID]],'All Data'!$A:$CO,92,FALSE),"unknown")</f>
        <v>0</v>
      </c>
      <c r="V345" s="96" t="str">
        <f>IFERROR(VLOOKUP(Table1[[#This Row],[RespondentID]],'All Data'!$A:$CO,93,FALSE),"unknown")</f>
        <v>English, Chinese</v>
      </c>
      <c r="W345" s="96" t="str">
        <f>IFERROR(VLOOKUP(Table1[[#This Row],[RespondentID]],'All Data'!$A:$CW,94,FALSE),"unknown")</f>
        <v>Over $125,000</v>
      </c>
      <c r="X345" s="96" t="str">
        <f>IFERROR(VLOOKUP(Table1[[#This Row],[RespondentID]],'All Data'!$A:$CW,95,FALSE),"unknown")</f>
        <v>Some high school</v>
      </c>
      <c r="Y345" s="96" t="str">
        <f>IFERROR(VLOOKUP(Table1[[#This Row],[RespondentID]],'All Data'!$A:$CW,96,FALSE),"unknown")</f>
        <v>Student</v>
      </c>
      <c r="Z345" s="96">
        <f>IFERROR(VLOOKUP(Table1[[#This Row],[RespondentID]],'All Data'!$A:$CW,97,FALSE),"unknown")</f>
        <v>0</v>
      </c>
      <c r="AA345" s="96">
        <f>IFERROR(VLOOKUP(Table1[[#This Row],[RespondentID]],'All Data'!$A:$CW,98,FALSE),"unknown")</f>
        <v>0</v>
      </c>
      <c r="AB345" s="174">
        <f>IFERROR(VLOOKUP(Table1[[#This Row],[RespondentID]],'All Data'!$A:$CW,99,FALSE),"unknown")</f>
        <v>0</v>
      </c>
    </row>
    <row r="346" spans="1:28">
      <c r="A346">
        <v>18038101422</v>
      </c>
      <c r="B346" t="s">
        <v>64</v>
      </c>
      <c r="D346" t="s">
        <v>66</v>
      </c>
      <c r="E346" t="s">
        <v>67</v>
      </c>
      <c r="M346" t="s">
        <v>75</v>
      </c>
      <c r="P346" s="96" t="str">
        <f>IFERROR(VLOOKUP(Table1[[#This Row],[RespondentID]],'All Data'!$A:$CO,87,FALSE),"unknown")</f>
        <v>Woman</v>
      </c>
      <c r="Q346" s="96">
        <f>IFERROR(VLOOKUP(Table1[[#This Row],[RespondentID]],'All Data'!$A:$CO,88,FALSE),"unknown")</f>
        <v>0</v>
      </c>
      <c r="R346" s="96">
        <f>IFERROR(VLOOKUP(Table1[[#This Row],[RespondentID]],'All Data'!$A:$CO,89,FALSE),"unknown")</f>
        <v>0</v>
      </c>
      <c r="S346" s="96">
        <f>IFERROR(VLOOKUP(Table1[[#This Row],[RespondentID]],'All Data'!$A:$CO,90,FALSE),"unknown")</f>
        <v>0</v>
      </c>
      <c r="T346" s="96" t="str">
        <f>IFERROR(VLOOKUP(Table1[[#This Row],[RespondentID]],'All Data'!$A:$CO,91,FALSE),"unknown")</f>
        <v>Asian</v>
      </c>
      <c r="U346" s="96">
        <f>IFERROR(VLOOKUP(Table1[[#This Row],[RespondentID]],'All Data'!$A:$CO,92,FALSE),"unknown")</f>
        <v>0</v>
      </c>
      <c r="V346" s="96" t="str">
        <f>IFERROR(VLOOKUP(Table1[[#This Row],[RespondentID]],'All Data'!$A:$CO,93,FALSE),"unknown")</f>
        <v>English</v>
      </c>
      <c r="W346" s="96">
        <f>IFERROR(VLOOKUP(Table1[[#This Row],[RespondentID]],'All Data'!$A:$CW,94,FALSE),"unknown")</f>
        <v>0</v>
      </c>
      <c r="X346" s="96" t="str">
        <f>IFERROR(VLOOKUP(Table1[[#This Row],[RespondentID]],'All Data'!$A:$CW,95,FALSE),"unknown")</f>
        <v>Some high school</v>
      </c>
      <c r="Y346" s="96" t="str">
        <f>IFERROR(VLOOKUP(Table1[[#This Row],[RespondentID]],'All Data'!$A:$CW,96,FALSE),"unknown")</f>
        <v>Student</v>
      </c>
      <c r="Z346" s="96">
        <f>IFERROR(VLOOKUP(Table1[[#This Row],[RespondentID]],'All Data'!$A:$CW,97,FALSE),"unknown")</f>
        <v>0</v>
      </c>
      <c r="AA346" s="96">
        <f>IFERROR(VLOOKUP(Table1[[#This Row],[RespondentID]],'All Data'!$A:$CW,98,FALSE),"unknown")</f>
        <v>0</v>
      </c>
      <c r="AB346" s="174">
        <f>IFERROR(VLOOKUP(Table1[[#This Row],[RespondentID]],'All Data'!$A:$CW,99,FALSE),"unknown")</f>
        <v>0</v>
      </c>
    </row>
    <row r="347" spans="1:28">
      <c r="A347">
        <v>18038101272</v>
      </c>
      <c r="D347" t="s">
        <v>66</v>
      </c>
      <c r="H347" t="s">
        <v>70</v>
      </c>
      <c r="M347" t="s">
        <v>75</v>
      </c>
      <c r="P347" s="96" t="str">
        <f>IFERROR(VLOOKUP(Table1[[#This Row],[RespondentID]],'All Data'!$A:$CO,87,FALSE),"unknown")</f>
        <v>Man</v>
      </c>
      <c r="Q347" s="96">
        <f>IFERROR(VLOOKUP(Table1[[#This Row],[RespondentID]],'All Data'!$A:$CO,88,FALSE),"unknown")</f>
        <v>0</v>
      </c>
      <c r="R347" s="96">
        <f>IFERROR(VLOOKUP(Table1[[#This Row],[RespondentID]],'All Data'!$A:$CO,89,FALSE),"unknown")</f>
        <v>0</v>
      </c>
      <c r="S347" s="96">
        <f>IFERROR(VLOOKUP(Table1[[#This Row],[RespondentID]],'All Data'!$A:$CO,90,FALSE),"unknown")</f>
        <v>0</v>
      </c>
      <c r="T347" s="96" t="str">
        <f>IFERROR(VLOOKUP(Table1[[#This Row],[RespondentID]],'All Data'!$A:$CO,91,FALSE),"unknown")</f>
        <v>Asian</v>
      </c>
      <c r="U347" s="96">
        <f>IFERROR(VLOOKUP(Table1[[#This Row],[RespondentID]],'All Data'!$A:$CO,92,FALSE),"unknown")</f>
        <v>0</v>
      </c>
      <c r="V347" s="96" t="str">
        <f>IFERROR(VLOOKUP(Table1[[#This Row],[RespondentID]],'All Data'!$A:$CO,93,FALSE),"unknown")</f>
        <v>English, Chinese</v>
      </c>
      <c r="W347" s="96">
        <f>IFERROR(VLOOKUP(Table1[[#This Row],[RespondentID]],'All Data'!$A:$CW,94,FALSE),"unknown")</f>
        <v>0</v>
      </c>
      <c r="X347" s="96" t="str">
        <f>IFERROR(VLOOKUP(Table1[[#This Row],[RespondentID]],'All Data'!$A:$CW,95,FALSE),"unknown")</f>
        <v>Some high school</v>
      </c>
      <c r="Y347" s="96" t="str">
        <f>IFERROR(VLOOKUP(Table1[[#This Row],[RespondentID]],'All Data'!$A:$CW,96,FALSE),"unknown")</f>
        <v>Student</v>
      </c>
      <c r="Z347" s="96">
        <f>IFERROR(VLOOKUP(Table1[[#This Row],[RespondentID]],'All Data'!$A:$CW,97,FALSE),"unknown")</f>
        <v>0</v>
      </c>
      <c r="AA347" s="96">
        <f>IFERROR(VLOOKUP(Table1[[#This Row],[RespondentID]],'All Data'!$A:$CW,98,FALSE),"unknown")</f>
        <v>0</v>
      </c>
      <c r="AB347" s="174">
        <f>IFERROR(VLOOKUP(Table1[[#This Row],[RespondentID]],'All Data'!$A:$CW,99,FALSE),"unknown")</f>
        <v>0</v>
      </c>
    </row>
    <row r="348" spans="1:28">
      <c r="A348">
        <v>18038101095</v>
      </c>
      <c r="D348" t="s">
        <v>66</v>
      </c>
      <c r="K348" t="s">
        <v>73</v>
      </c>
      <c r="M348" t="s">
        <v>75</v>
      </c>
      <c r="P348" s="96" t="str">
        <f>IFERROR(VLOOKUP(Table1[[#This Row],[RespondentID]],'All Data'!$A:$CO,87,FALSE),"unknown")</f>
        <v>Woman</v>
      </c>
      <c r="Q348" s="96">
        <f>IFERROR(VLOOKUP(Table1[[#This Row],[RespondentID]],'All Data'!$A:$CO,88,FALSE),"unknown")</f>
        <v>0</v>
      </c>
      <c r="R348" s="96">
        <f>IFERROR(VLOOKUP(Table1[[#This Row],[RespondentID]],'All Data'!$A:$CO,89,FALSE),"unknown")</f>
        <v>0</v>
      </c>
      <c r="S348" s="96">
        <f>IFERROR(VLOOKUP(Table1[[#This Row],[RespondentID]],'All Data'!$A:$CO,90,FALSE),"unknown")</f>
        <v>0</v>
      </c>
      <c r="T348" s="96" t="str">
        <f>IFERROR(VLOOKUP(Table1[[#This Row],[RespondentID]],'All Data'!$A:$CO,91,FALSE),"unknown")</f>
        <v>Asian</v>
      </c>
      <c r="U348" s="96">
        <f>IFERROR(VLOOKUP(Table1[[#This Row],[RespondentID]],'All Data'!$A:$CO,92,FALSE),"unknown")</f>
        <v>0</v>
      </c>
      <c r="V348" s="96" t="str">
        <f>IFERROR(VLOOKUP(Table1[[#This Row],[RespondentID]],'All Data'!$A:$CO,93,FALSE),"unknown")</f>
        <v>English, Korean</v>
      </c>
      <c r="W348" s="96" t="str">
        <f>IFERROR(VLOOKUP(Table1[[#This Row],[RespondentID]],'All Data'!$A:$CW,94,FALSE),"unknown")</f>
        <v>$75,000 to $125,000</v>
      </c>
      <c r="X348" s="96" t="str">
        <f>IFERROR(VLOOKUP(Table1[[#This Row],[RespondentID]],'All Data'!$A:$CW,95,FALSE),"unknown")</f>
        <v>Some high school</v>
      </c>
      <c r="Y348" s="96" t="str">
        <f>IFERROR(VLOOKUP(Table1[[#This Row],[RespondentID]],'All Data'!$A:$CW,96,FALSE),"unknown")</f>
        <v>Student</v>
      </c>
      <c r="Z348" s="96">
        <f>IFERROR(VLOOKUP(Table1[[#This Row],[RespondentID]],'All Data'!$A:$CW,97,FALSE),"unknown")</f>
        <v>0</v>
      </c>
      <c r="AA348" s="96">
        <f>IFERROR(VLOOKUP(Table1[[#This Row],[RespondentID]],'All Data'!$A:$CW,98,FALSE),"unknown")</f>
        <v>0</v>
      </c>
      <c r="AB348" s="174">
        <f>IFERROR(VLOOKUP(Table1[[#This Row],[RespondentID]],'All Data'!$A:$CW,99,FALSE),"unknown")</f>
        <v>0</v>
      </c>
    </row>
    <row r="349" spans="1:28">
      <c r="A349">
        <v>18038100881</v>
      </c>
      <c r="F349" t="s">
        <v>68</v>
      </c>
      <c r="M349" t="s">
        <v>75</v>
      </c>
      <c r="P349" s="96" t="str">
        <f>IFERROR(VLOOKUP(Table1[[#This Row],[RespondentID]],'All Data'!$A:$CO,87,FALSE),"unknown")</f>
        <v>Woman</v>
      </c>
      <c r="Q349" s="96" t="str">
        <f>IFERROR(VLOOKUP(Table1[[#This Row],[RespondentID]],'All Data'!$A:$CO,88,FALSE),"unknown")</f>
        <v>18-24 years</v>
      </c>
      <c r="R349" s="96" t="str">
        <f>IFERROR(VLOOKUP(Table1[[#This Row],[RespondentID]],'All Data'!$A:$CO,89,FALSE),"unknown")</f>
        <v>Suffolk</v>
      </c>
      <c r="S349" s="96" t="str">
        <f>IFERROR(VLOOKUP(Table1[[#This Row],[RespondentID]],'All Data'!$A:$CO,90,FALSE),"unknown")</f>
        <v>Commack, 11725</v>
      </c>
      <c r="T349" s="96" t="str">
        <f>IFERROR(VLOOKUP(Table1[[#This Row],[RespondentID]],'All Data'!$A:$CO,91,FALSE),"unknown")</f>
        <v>Two or more races</v>
      </c>
      <c r="U349" s="96" t="str">
        <f>IFERROR(VLOOKUP(Table1[[#This Row],[RespondentID]],'All Data'!$A:$CO,92,FALSE),"unknown")</f>
        <v>Not Hispanic or Latino</v>
      </c>
      <c r="V349" s="96" t="str">
        <f>IFERROR(VLOOKUP(Table1[[#This Row],[RespondentID]],'All Data'!$A:$CO,93,FALSE),"unknown")</f>
        <v>English</v>
      </c>
      <c r="W349" s="96" t="str">
        <f>IFERROR(VLOOKUP(Table1[[#This Row],[RespondentID]],'All Data'!$A:$CW,94,FALSE),"unknown")</f>
        <v>Over $125,000</v>
      </c>
      <c r="X349" s="96" t="str">
        <f>IFERROR(VLOOKUP(Table1[[#This Row],[RespondentID]],'All Data'!$A:$CW,95,FALSE),"unknown")</f>
        <v>High school graduate</v>
      </c>
      <c r="Y349" s="96" t="str">
        <f>IFERROR(VLOOKUP(Table1[[#This Row],[RespondentID]],'All Data'!$A:$CW,96,FALSE),"unknown")</f>
        <v>Student</v>
      </c>
      <c r="Z349" s="96" t="str">
        <f>IFERROR(VLOOKUP(Table1[[#This Row],[RespondentID]],'All Data'!$A:$CW,97,FALSE),"unknown")</f>
        <v>No</v>
      </c>
      <c r="AA349" s="96" t="str">
        <f>IFERROR(VLOOKUP(Table1[[#This Row],[RespondentID]],'All Data'!$A:$CW,98,FALSE),"unknown")</f>
        <v>No Insurance</v>
      </c>
      <c r="AB349" s="174">
        <f>IFERROR(VLOOKUP(Table1[[#This Row],[RespondentID]],'All Data'!$A:$CW,99,FALSE),"unknown")</f>
        <v>0</v>
      </c>
    </row>
    <row r="350" spans="1:28">
      <c r="A350">
        <v>18038100468</v>
      </c>
      <c r="B350" t="s">
        <v>64</v>
      </c>
      <c r="P350" s="96" t="str">
        <f>IFERROR(VLOOKUP(Table1[[#This Row],[RespondentID]],'All Data'!$A:$CO,87,FALSE),"unknown")</f>
        <v>Woman</v>
      </c>
      <c r="Q350" s="96" t="str">
        <f>IFERROR(VLOOKUP(Table1[[#This Row],[RespondentID]],'All Data'!$A:$CO,88,FALSE),"unknown")</f>
        <v>45-54 years</v>
      </c>
      <c r="R350" s="96" t="str">
        <f>IFERROR(VLOOKUP(Table1[[#This Row],[RespondentID]],'All Data'!$A:$CO,89,FALSE),"unknown")</f>
        <v>Suffolk</v>
      </c>
      <c r="S350" s="96" t="str">
        <f>IFERROR(VLOOKUP(Table1[[#This Row],[RespondentID]],'All Data'!$A:$CO,90,FALSE),"unknown")</f>
        <v>Dix Hills, 11746</v>
      </c>
      <c r="T350" s="96" t="str">
        <f>IFERROR(VLOOKUP(Table1[[#This Row],[RespondentID]],'All Data'!$A:$CO,91,FALSE),"unknown")</f>
        <v>White</v>
      </c>
      <c r="U350" s="96" t="str">
        <f>IFERROR(VLOOKUP(Table1[[#This Row],[RespondentID]],'All Data'!$A:$CO,92,FALSE),"unknown")</f>
        <v>Not Hispanic or Latino</v>
      </c>
      <c r="V350" s="96" t="str">
        <f>IFERROR(VLOOKUP(Table1[[#This Row],[RespondentID]],'All Data'!$A:$CO,93,FALSE),"unknown")</f>
        <v>Haitian Creole</v>
      </c>
      <c r="W350" s="96" t="str">
        <f>IFERROR(VLOOKUP(Table1[[#This Row],[RespondentID]],'All Data'!$A:$CW,94,FALSE),"unknown")</f>
        <v>Over $125,000</v>
      </c>
      <c r="X350" s="96" t="str">
        <f>IFERROR(VLOOKUP(Table1[[#This Row],[RespondentID]],'All Data'!$A:$CW,95,FALSE),"unknown")</f>
        <v>Graduate school</v>
      </c>
      <c r="Y350" s="96" t="str">
        <f>IFERROR(VLOOKUP(Table1[[#This Row],[RespondentID]],'All Data'!$A:$CW,96,FALSE),"unknown")</f>
        <v>Employed for wages</v>
      </c>
      <c r="Z350" s="96" t="str">
        <f>IFERROR(VLOOKUP(Table1[[#This Row],[RespondentID]],'All Data'!$A:$CW,97,FALSE),"unknown")</f>
        <v>Yes</v>
      </c>
      <c r="AA350" s="96" t="str">
        <f>IFERROR(VLOOKUP(Table1[[#This Row],[RespondentID]],'All Data'!$A:$CW,98,FALSE),"unknown")</f>
        <v>Private/Commercial</v>
      </c>
      <c r="AB350" s="174">
        <f>IFERROR(VLOOKUP(Table1[[#This Row],[RespondentID]],'All Data'!$A:$CW,99,FALSE),"unknown")</f>
        <v>0</v>
      </c>
    </row>
    <row r="351" spans="1:28">
      <c r="A351">
        <v>18038100341</v>
      </c>
      <c r="B351" t="s">
        <v>64</v>
      </c>
      <c r="D351" t="s">
        <v>66</v>
      </c>
      <c r="M351" t="s">
        <v>75</v>
      </c>
      <c r="P351" s="96" t="str">
        <f>IFERROR(VLOOKUP(Table1[[#This Row],[RespondentID]],'All Data'!$A:$CO,87,FALSE),"unknown")</f>
        <v>Woman</v>
      </c>
      <c r="Q351" s="96" t="str">
        <f>IFERROR(VLOOKUP(Table1[[#This Row],[RespondentID]],'All Data'!$A:$CO,88,FALSE),"unknown")</f>
        <v>18-24 years</v>
      </c>
      <c r="R351" s="96" t="str">
        <f>IFERROR(VLOOKUP(Table1[[#This Row],[RespondentID]],'All Data'!$A:$CO,89,FALSE),"unknown")</f>
        <v>Suffolk</v>
      </c>
      <c r="S351" s="96" t="str">
        <f>IFERROR(VLOOKUP(Table1[[#This Row],[RespondentID]],'All Data'!$A:$CO,90,FALSE),"unknown")</f>
        <v>Commack, 11725</v>
      </c>
      <c r="T351" s="96" t="str">
        <f>IFERROR(VLOOKUP(Table1[[#This Row],[RespondentID]],'All Data'!$A:$CO,91,FALSE),"unknown")</f>
        <v>White</v>
      </c>
      <c r="U351" s="96" t="str">
        <f>IFERROR(VLOOKUP(Table1[[#This Row],[RespondentID]],'All Data'!$A:$CO,92,FALSE),"unknown")</f>
        <v>Not Hispanic or Latino</v>
      </c>
      <c r="V351" s="96" t="str">
        <f>IFERROR(VLOOKUP(Table1[[#This Row],[RespondentID]],'All Data'!$A:$CO,93,FALSE),"unknown")</f>
        <v>English</v>
      </c>
      <c r="W351" s="96" t="str">
        <f>IFERROR(VLOOKUP(Table1[[#This Row],[RespondentID]],'All Data'!$A:$CW,94,FALSE),"unknown")</f>
        <v>$75,000 to $125,000</v>
      </c>
      <c r="X351" s="96" t="str">
        <f>IFERROR(VLOOKUP(Table1[[#This Row],[RespondentID]],'All Data'!$A:$CW,95,FALSE),"unknown")</f>
        <v>High school graduate</v>
      </c>
      <c r="Y351" s="96" t="str">
        <f>IFERROR(VLOOKUP(Table1[[#This Row],[RespondentID]],'All Data'!$A:$CW,96,FALSE),"unknown")</f>
        <v>Employed for wages</v>
      </c>
      <c r="Z351" s="96" t="str">
        <f>IFERROR(VLOOKUP(Table1[[#This Row],[RespondentID]],'All Data'!$A:$CW,97,FALSE),"unknown")</f>
        <v>Yes</v>
      </c>
      <c r="AA351" s="96" t="str">
        <f>IFERROR(VLOOKUP(Table1[[#This Row],[RespondentID]],'All Data'!$A:$CW,98,FALSE),"unknown")</f>
        <v>Private/Commercial</v>
      </c>
      <c r="AB351" s="174">
        <f>IFERROR(VLOOKUP(Table1[[#This Row],[RespondentID]],'All Data'!$A:$CW,99,FALSE),"unknown")</f>
        <v>0</v>
      </c>
    </row>
    <row r="352" spans="1:28">
      <c r="A352">
        <v>18038100206</v>
      </c>
      <c r="B352" t="s">
        <v>64</v>
      </c>
      <c r="E352" t="s">
        <v>67</v>
      </c>
      <c r="G352" t="s">
        <v>69</v>
      </c>
      <c r="P352" s="96" t="str">
        <f>IFERROR(VLOOKUP(Table1[[#This Row],[RespondentID]],'All Data'!$A:$CO,87,FALSE),"unknown")</f>
        <v>Man</v>
      </c>
      <c r="Q352" s="96" t="str">
        <f>IFERROR(VLOOKUP(Table1[[#This Row],[RespondentID]],'All Data'!$A:$CO,88,FALSE),"unknown")</f>
        <v>45-54 years</v>
      </c>
      <c r="R352" s="96" t="str">
        <f>IFERROR(VLOOKUP(Table1[[#This Row],[RespondentID]],'All Data'!$A:$CO,89,FALSE),"unknown")</f>
        <v>Suffolk</v>
      </c>
      <c r="S352" s="96" t="str">
        <f>IFERROR(VLOOKUP(Table1[[#This Row],[RespondentID]],'All Data'!$A:$CO,90,FALSE),"unknown")</f>
        <v>Smithtown, 11787</v>
      </c>
      <c r="T352" s="96" t="str">
        <f>IFERROR(VLOOKUP(Table1[[#This Row],[RespondentID]],'All Data'!$A:$CO,91,FALSE),"unknown")</f>
        <v>White</v>
      </c>
      <c r="U352" s="96" t="str">
        <f>IFERROR(VLOOKUP(Table1[[#This Row],[RespondentID]],'All Data'!$A:$CO,92,FALSE),"unknown")</f>
        <v>Not Hispanic or Latino</v>
      </c>
      <c r="V352" s="96" t="str">
        <f>IFERROR(VLOOKUP(Table1[[#This Row],[RespondentID]],'All Data'!$A:$CO,93,FALSE),"unknown")</f>
        <v>English</v>
      </c>
      <c r="W352" s="96" t="str">
        <f>IFERROR(VLOOKUP(Table1[[#This Row],[RespondentID]],'All Data'!$A:$CW,94,FALSE),"unknown")</f>
        <v>$75,000 to $125,000</v>
      </c>
      <c r="X352" s="96" t="str">
        <f>IFERROR(VLOOKUP(Table1[[#This Row],[RespondentID]],'All Data'!$A:$CW,95,FALSE),"unknown")</f>
        <v>College graduate</v>
      </c>
      <c r="Y352" s="96" t="str">
        <f>IFERROR(VLOOKUP(Table1[[#This Row],[RespondentID]],'All Data'!$A:$CW,96,FALSE),"unknown")</f>
        <v>Self-employed</v>
      </c>
      <c r="Z352" s="96" t="str">
        <f>IFERROR(VLOOKUP(Table1[[#This Row],[RespondentID]],'All Data'!$A:$CW,97,FALSE),"unknown")</f>
        <v>Yes</v>
      </c>
      <c r="AA352" s="96" t="str">
        <f>IFERROR(VLOOKUP(Table1[[#This Row],[RespondentID]],'All Data'!$A:$CW,98,FALSE),"unknown")</f>
        <v>Private/Commercial</v>
      </c>
      <c r="AB352" s="174">
        <f>IFERROR(VLOOKUP(Table1[[#This Row],[RespondentID]],'All Data'!$A:$CW,99,FALSE),"unknown")</f>
        <v>0</v>
      </c>
    </row>
    <row r="353" spans="1:28">
      <c r="A353">
        <v>18038100069</v>
      </c>
      <c r="B353" t="s">
        <v>64</v>
      </c>
      <c r="E353" t="s">
        <v>67</v>
      </c>
      <c r="M353" t="s">
        <v>75</v>
      </c>
      <c r="P353" s="96" t="str">
        <f>IFERROR(VLOOKUP(Table1[[#This Row],[RespondentID]],'All Data'!$A:$CO,87,FALSE),"unknown")</f>
        <v>Woman</v>
      </c>
      <c r="Q353" s="96" t="str">
        <f>IFERROR(VLOOKUP(Table1[[#This Row],[RespondentID]],'All Data'!$A:$CO,88,FALSE),"unknown")</f>
        <v>45-54 years</v>
      </c>
      <c r="R353" s="96" t="str">
        <f>IFERROR(VLOOKUP(Table1[[#This Row],[RespondentID]],'All Data'!$A:$CO,89,FALSE),"unknown")</f>
        <v>Suffolk</v>
      </c>
      <c r="S353" s="96" t="str">
        <f>IFERROR(VLOOKUP(Table1[[#This Row],[RespondentID]],'All Data'!$A:$CO,90,FALSE),"unknown")</f>
        <v>Brentwood, 11717</v>
      </c>
      <c r="T353" s="96" t="str">
        <f>IFERROR(VLOOKUP(Table1[[#This Row],[RespondentID]],'All Data'!$A:$CO,91,FALSE),"unknown")</f>
        <v>White</v>
      </c>
      <c r="U353" s="96" t="str">
        <f>IFERROR(VLOOKUP(Table1[[#This Row],[RespondentID]],'All Data'!$A:$CO,92,FALSE),"unknown")</f>
        <v>Hispanic or Latino</v>
      </c>
      <c r="V353" s="96" t="str">
        <f>IFERROR(VLOOKUP(Table1[[#This Row],[RespondentID]],'All Data'!$A:$CO,93,FALSE),"unknown")</f>
        <v>Spanish</v>
      </c>
      <c r="W353" s="96" t="str">
        <f>IFERROR(VLOOKUP(Table1[[#This Row],[RespondentID]],'All Data'!$A:$CW,94,FALSE),"unknown")</f>
        <v>$35,000 to $49,999</v>
      </c>
      <c r="X353" s="96" t="str">
        <f>IFERROR(VLOOKUP(Table1[[#This Row],[RespondentID]],'All Data'!$A:$CW,95,FALSE),"unknown")</f>
        <v>Graduate school</v>
      </c>
      <c r="Y353" s="96" t="str">
        <f>IFERROR(VLOOKUP(Table1[[#This Row],[RespondentID]],'All Data'!$A:$CW,96,FALSE),"unknown")</f>
        <v>Employed for wages</v>
      </c>
      <c r="Z353" s="96" t="str">
        <f>IFERROR(VLOOKUP(Table1[[#This Row],[RespondentID]],'All Data'!$A:$CW,97,FALSE),"unknown")</f>
        <v>Yes</v>
      </c>
      <c r="AA353" s="96" t="str">
        <f>IFERROR(VLOOKUP(Table1[[#This Row],[RespondentID]],'All Data'!$A:$CW,98,FALSE),"unknown")</f>
        <v>Private/Commercial</v>
      </c>
      <c r="AB353" s="174">
        <f>IFERROR(VLOOKUP(Table1[[#This Row],[RespondentID]],'All Data'!$A:$CW,99,FALSE),"unknown")</f>
        <v>0</v>
      </c>
    </row>
    <row r="354" spans="1:28">
      <c r="A354">
        <v>18038099926</v>
      </c>
      <c r="B354" t="s">
        <v>64</v>
      </c>
      <c r="E354" t="s">
        <v>67</v>
      </c>
      <c r="H354" t="s">
        <v>70</v>
      </c>
      <c r="P354" s="96" t="str">
        <f>IFERROR(VLOOKUP(Table1[[#This Row],[RespondentID]],'All Data'!$A:$CO,87,FALSE),"unknown")</f>
        <v>Woman</v>
      </c>
      <c r="Q354" s="96" t="str">
        <f>IFERROR(VLOOKUP(Table1[[#This Row],[RespondentID]],'All Data'!$A:$CO,88,FALSE),"unknown")</f>
        <v>45-54 years</v>
      </c>
      <c r="R354" s="96" t="str">
        <f>IFERROR(VLOOKUP(Table1[[#This Row],[RespondentID]],'All Data'!$A:$CO,89,FALSE),"unknown")</f>
        <v>Suffolk</v>
      </c>
      <c r="S354" s="96" t="str">
        <f>IFERROR(VLOOKUP(Table1[[#This Row],[RespondentID]],'All Data'!$A:$CO,90,FALSE),"unknown")</f>
        <v>Brentwood, 11717</v>
      </c>
      <c r="T354" s="96" t="str">
        <f>IFERROR(VLOOKUP(Table1[[#This Row],[RespondentID]],'All Data'!$A:$CO,91,FALSE),"unknown")</f>
        <v>White</v>
      </c>
      <c r="U354" s="96" t="str">
        <f>IFERROR(VLOOKUP(Table1[[#This Row],[RespondentID]],'All Data'!$A:$CO,92,FALSE),"unknown")</f>
        <v>Hispanic or Latino</v>
      </c>
      <c r="V354" s="96" t="str">
        <f>IFERROR(VLOOKUP(Table1[[#This Row],[RespondentID]],'All Data'!$A:$CO,93,FALSE),"unknown")</f>
        <v>Spanish</v>
      </c>
      <c r="W354" s="96" t="str">
        <f>IFERROR(VLOOKUP(Table1[[#This Row],[RespondentID]],'All Data'!$A:$CW,94,FALSE),"unknown")</f>
        <v>$35,000 to $49,999</v>
      </c>
      <c r="X354" s="96" t="str">
        <f>IFERROR(VLOOKUP(Table1[[#This Row],[RespondentID]],'All Data'!$A:$CW,95,FALSE),"unknown")</f>
        <v>Some high school</v>
      </c>
      <c r="Y354" s="96" t="str">
        <f>IFERROR(VLOOKUP(Table1[[#This Row],[RespondentID]],'All Data'!$A:$CW,96,FALSE),"unknown")</f>
        <v>Employed for wages</v>
      </c>
      <c r="Z354" s="96" t="str">
        <f>IFERROR(VLOOKUP(Table1[[#This Row],[RespondentID]],'All Data'!$A:$CW,97,FALSE),"unknown")</f>
        <v>Yes</v>
      </c>
      <c r="AA354" s="96" t="str">
        <f>IFERROR(VLOOKUP(Table1[[#This Row],[RespondentID]],'All Data'!$A:$CW,98,FALSE),"unknown")</f>
        <v>Private/Commercial</v>
      </c>
      <c r="AB354" s="174">
        <f>IFERROR(VLOOKUP(Table1[[#This Row],[RespondentID]],'All Data'!$A:$CW,99,FALSE),"unknown")</f>
        <v>0</v>
      </c>
    </row>
    <row r="355" spans="1:28">
      <c r="A355">
        <v>18038099773</v>
      </c>
      <c r="B355" t="s">
        <v>64</v>
      </c>
      <c r="E355" t="s">
        <v>67</v>
      </c>
      <c r="M355" t="s">
        <v>75</v>
      </c>
      <c r="P355" s="96" t="str">
        <f>IFERROR(VLOOKUP(Table1[[#This Row],[RespondentID]],'All Data'!$A:$CO,87,FALSE),"unknown")</f>
        <v>Woman</v>
      </c>
      <c r="Q355" s="96" t="str">
        <f>IFERROR(VLOOKUP(Table1[[#This Row],[RespondentID]],'All Data'!$A:$CO,88,FALSE),"unknown")</f>
        <v>45-54 years</v>
      </c>
      <c r="R355" s="96" t="str">
        <f>IFERROR(VLOOKUP(Table1[[#This Row],[RespondentID]],'All Data'!$A:$CO,89,FALSE),"unknown")</f>
        <v>Suffolk</v>
      </c>
      <c r="S355" s="96" t="str">
        <f>IFERROR(VLOOKUP(Table1[[#This Row],[RespondentID]],'All Data'!$A:$CO,90,FALSE),"unknown")</f>
        <v>Commack, 11725</v>
      </c>
      <c r="T355" s="96" t="str">
        <f>IFERROR(VLOOKUP(Table1[[#This Row],[RespondentID]],'All Data'!$A:$CO,91,FALSE),"unknown")</f>
        <v>White</v>
      </c>
      <c r="U355" s="96" t="str">
        <f>IFERROR(VLOOKUP(Table1[[#This Row],[RespondentID]],'All Data'!$A:$CO,92,FALSE),"unknown")</f>
        <v>Hispanic or Latino</v>
      </c>
      <c r="V355" s="96" t="str">
        <f>IFERROR(VLOOKUP(Table1[[#This Row],[RespondentID]],'All Data'!$A:$CO,93,FALSE),"unknown")</f>
        <v>Spanish</v>
      </c>
      <c r="W355" s="96" t="str">
        <f>IFERROR(VLOOKUP(Table1[[#This Row],[RespondentID]],'All Data'!$A:$CW,94,FALSE),"unknown")</f>
        <v>$35,000 to $49,999</v>
      </c>
      <c r="X355" s="96" t="str">
        <f>IFERROR(VLOOKUP(Table1[[#This Row],[RespondentID]],'All Data'!$A:$CW,95,FALSE),"unknown")</f>
        <v>College graduate</v>
      </c>
      <c r="Y355" s="96" t="str">
        <f>IFERROR(VLOOKUP(Table1[[#This Row],[RespondentID]],'All Data'!$A:$CW,96,FALSE),"unknown")</f>
        <v>Employed for wages</v>
      </c>
      <c r="Z355" s="96" t="str">
        <f>IFERROR(VLOOKUP(Table1[[#This Row],[RespondentID]],'All Data'!$A:$CW,97,FALSE),"unknown")</f>
        <v>Yes</v>
      </c>
      <c r="AA355" s="96" t="str">
        <f>IFERROR(VLOOKUP(Table1[[#This Row],[RespondentID]],'All Data'!$A:$CW,98,FALSE),"unknown")</f>
        <v>Private/Commercial</v>
      </c>
      <c r="AB355" s="174">
        <f>IFERROR(VLOOKUP(Table1[[#This Row],[RespondentID]],'All Data'!$A:$CW,99,FALSE),"unknown")</f>
        <v>0</v>
      </c>
    </row>
    <row r="356" spans="1:28">
      <c r="A356">
        <v>18038099639</v>
      </c>
      <c r="B356" t="s">
        <v>64</v>
      </c>
      <c r="K356" t="s">
        <v>73</v>
      </c>
      <c r="P356" s="96" t="str">
        <f>IFERROR(VLOOKUP(Table1[[#This Row],[RespondentID]],'All Data'!$A:$CO,87,FALSE),"unknown")</f>
        <v>Woman</v>
      </c>
      <c r="Q356" s="96" t="str">
        <f>IFERROR(VLOOKUP(Table1[[#This Row],[RespondentID]],'All Data'!$A:$CO,88,FALSE),"unknown")</f>
        <v>18-24 years</v>
      </c>
      <c r="R356" s="96" t="str">
        <f>IFERROR(VLOOKUP(Table1[[#This Row],[RespondentID]],'All Data'!$A:$CO,89,FALSE),"unknown")</f>
        <v>Suffolk</v>
      </c>
      <c r="S356" s="96" t="str">
        <f>IFERROR(VLOOKUP(Table1[[#This Row],[RespondentID]],'All Data'!$A:$CO,90,FALSE),"unknown")</f>
        <v>Commack, 11725</v>
      </c>
      <c r="T356" s="96" t="str">
        <f>IFERROR(VLOOKUP(Table1[[#This Row],[RespondentID]],'All Data'!$A:$CO,91,FALSE),"unknown")</f>
        <v>White</v>
      </c>
      <c r="U356" s="96" t="str">
        <f>IFERROR(VLOOKUP(Table1[[#This Row],[RespondentID]],'All Data'!$A:$CO,92,FALSE),"unknown")</f>
        <v>Hispanic or Latino</v>
      </c>
      <c r="V356" s="96" t="str">
        <f>IFERROR(VLOOKUP(Table1[[#This Row],[RespondentID]],'All Data'!$A:$CO,93,FALSE),"unknown")</f>
        <v>Spanish</v>
      </c>
      <c r="W356" s="96" t="str">
        <f>IFERROR(VLOOKUP(Table1[[#This Row],[RespondentID]],'All Data'!$A:$CW,94,FALSE),"unknown")</f>
        <v>$35,000 to $49,999</v>
      </c>
      <c r="X356" s="96" t="str">
        <f>IFERROR(VLOOKUP(Table1[[#This Row],[RespondentID]],'All Data'!$A:$CW,95,FALSE),"unknown")</f>
        <v>High school graduate</v>
      </c>
      <c r="Y356" s="96" t="str">
        <f>IFERROR(VLOOKUP(Table1[[#This Row],[RespondentID]],'All Data'!$A:$CW,96,FALSE),"unknown")</f>
        <v>Student</v>
      </c>
      <c r="Z356" s="96" t="str">
        <f>IFERROR(VLOOKUP(Table1[[#This Row],[RespondentID]],'All Data'!$A:$CW,97,FALSE),"unknown")</f>
        <v>Yes</v>
      </c>
      <c r="AA356" s="96" t="str">
        <f>IFERROR(VLOOKUP(Table1[[#This Row],[RespondentID]],'All Data'!$A:$CW,98,FALSE),"unknown")</f>
        <v>Private/Commercial</v>
      </c>
      <c r="AB356" s="174">
        <f>IFERROR(VLOOKUP(Table1[[#This Row],[RespondentID]],'All Data'!$A:$CW,99,FALSE),"unknown")</f>
        <v>0</v>
      </c>
    </row>
    <row r="357" spans="1:28">
      <c r="A357">
        <v>18038099447</v>
      </c>
      <c r="B357" t="s">
        <v>64</v>
      </c>
      <c r="E357" t="s">
        <v>67</v>
      </c>
      <c r="H357" t="s">
        <v>70</v>
      </c>
      <c r="M357" t="s">
        <v>75</v>
      </c>
      <c r="P357" s="96" t="str">
        <f>IFERROR(VLOOKUP(Table1[[#This Row],[RespondentID]],'All Data'!$A:$CO,87,FALSE),"unknown")</f>
        <v>Woman</v>
      </c>
      <c r="Q357" s="96" t="str">
        <f>IFERROR(VLOOKUP(Table1[[#This Row],[RespondentID]],'All Data'!$A:$CO,88,FALSE),"unknown")</f>
        <v>45-54 years</v>
      </c>
      <c r="R357" s="96" t="str">
        <f>IFERROR(VLOOKUP(Table1[[#This Row],[RespondentID]],'All Data'!$A:$CO,89,FALSE),"unknown")</f>
        <v>Suffolk</v>
      </c>
      <c r="S357" s="96" t="str">
        <f>IFERROR(VLOOKUP(Table1[[#This Row],[RespondentID]],'All Data'!$A:$CO,90,FALSE),"unknown")</f>
        <v>Deer Park, 11729</v>
      </c>
      <c r="T357" s="96" t="str">
        <f>IFERROR(VLOOKUP(Table1[[#This Row],[RespondentID]],'All Data'!$A:$CO,91,FALSE),"unknown")</f>
        <v>White</v>
      </c>
      <c r="U357" s="96" t="str">
        <f>IFERROR(VLOOKUP(Table1[[#This Row],[RespondentID]],'All Data'!$A:$CO,92,FALSE),"unknown")</f>
        <v>Hispanic or Latino</v>
      </c>
      <c r="V357" s="96" t="str">
        <f>IFERROR(VLOOKUP(Table1[[#This Row],[RespondentID]],'All Data'!$A:$CO,93,FALSE),"unknown")</f>
        <v>Spanish</v>
      </c>
      <c r="W357" s="96" t="str">
        <f>IFERROR(VLOOKUP(Table1[[#This Row],[RespondentID]],'All Data'!$A:$CW,94,FALSE),"unknown")</f>
        <v>$35,000 to $49,999</v>
      </c>
      <c r="X357" s="96" t="str">
        <f>IFERROR(VLOOKUP(Table1[[#This Row],[RespondentID]],'All Data'!$A:$CW,95,FALSE),"unknown")</f>
        <v>High school graduate</v>
      </c>
      <c r="Y357" s="96" t="str">
        <f>IFERROR(VLOOKUP(Table1[[#This Row],[RespondentID]],'All Data'!$A:$CW,96,FALSE),"unknown")</f>
        <v>Employed for wages</v>
      </c>
      <c r="Z357" s="96" t="str">
        <f>IFERROR(VLOOKUP(Table1[[#This Row],[RespondentID]],'All Data'!$A:$CW,97,FALSE),"unknown")</f>
        <v>Yes</v>
      </c>
      <c r="AA357" s="96" t="str">
        <f>IFERROR(VLOOKUP(Table1[[#This Row],[RespondentID]],'All Data'!$A:$CW,98,FALSE),"unknown")</f>
        <v>Private/Commercial</v>
      </c>
      <c r="AB357" s="174">
        <f>IFERROR(VLOOKUP(Table1[[#This Row],[RespondentID]],'All Data'!$A:$CW,99,FALSE),"unknown")</f>
        <v>0</v>
      </c>
    </row>
    <row r="358" spans="1:28">
      <c r="A358">
        <v>18038099245</v>
      </c>
      <c r="B358" t="s">
        <v>64</v>
      </c>
      <c r="E358" t="s">
        <v>67</v>
      </c>
      <c r="M358" t="s">
        <v>75</v>
      </c>
      <c r="P358" s="96" t="str">
        <f>IFERROR(VLOOKUP(Table1[[#This Row],[RespondentID]],'All Data'!$A:$CO,87,FALSE),"unknown")</f>
        <v>Woman</v>
      </c>
      <c r="Q358" s="96" t="str">
        <f>IFERROR(VLOOKUP(Table1[[#This Row],[RespondentID]],'All Data'!$A:$CO,88,FALSE),"unknown")</f>
        <v>18-24 years</v>
      </c>
      <c r="R358" s="96" t="str">
        <f>IFERROR(VLOOKUP(Table1[[#This Row],[RespondentID]],'All Data'!$A:$CO,89,FALSE),"unknown")</f>
        <v>Suffolk</v>
      </c>
      <c r="S358" s="96" t="str">
        <f>IFERROR(VLOOKUP(Table1[[#This Row],[RespondentID]],'All Data'!$A:$CO,90,FALSE),"unknown")</f>
        <v>Deer Park, 11729</v>
      </c>
      <c r="T358" s="96" t="str">
        <f>IFERROR(VLOOKUP(Table1[[#This Row],[RespondentID]],'All Data'!$A:$CO,91,FALSE),"unknown")</f>
        <v>White</v>
      </c>
      <c r="U358" s="96" t="str">
        <f>IFERROR(VLOOKUP(Table1[[#This Row],[RespondentID]],'All Data'!$A:$CO,92,FALSE),"unknown")</f>
        <v>Hispanic or Latino</v>
      </c>
      <c r="V358" s="96" t="str">
        <f>IFERROR(VLOOKUP(Table1[[#This Row],[RespondentID]],'All Data'!$A:$CO,93,FALSE),"unknown")</f>
        <v>Spanish</v>
      </c>
      <c r="W358" s="96" t="str">
        <f>IFERROR(VLOOKUP(Table1[[#This Row],[RespondentID]],'All Data'!$A:$CW,94,FALSE),"unknown")</f>
        <v>$50,000 to $74,999</v>
      </c>
      <c r="X358" s="96" t="str">
        <f>IFERROR(VLOOKUP(Table1[[#This Row],[RespondentID]],'All Data'!$A:$CW,95,FALSE),"unknown")</f>
        <v>College graduate</v>
      </c>
      <c r="Y358" s="96" t="str">
        <f>IFERROR(VLOOKUP(Table1[[#This Row],[RespondentID]],'All Data'!$A:$CW,96,FALSE),"unknown")</f>
        <v>Employed for wages</v>
      </c>
      <c r="Z358" s="96" t="str">
        <f>IFERROR(VLOOKUP(Table1[[#This Row],[RespondentID]],'All Data'!$A:$CW,97,FALSE),"unknown")</f>
        <v>Yes</v>
      </c>
      <c r="AA358" s="96" t="str">
        <f>IFERROR(VLOOKUP(Table1[[#This Row],[RespondentID]],'All Data'!$A:$CW,98,FALSE),"unknown")</f>
        <v>Private/Commercial</v>
      </c>
      <c r="AB358" s="174">
        <f>IFERROR(VLOOKUP(Table1[[#This Row],[RespondentID]],'All Data'!$A:$CW,99,FALSE),"unknown")</f>
        <v>0</v>
      </c>
    </row>
    <row r="359" spans="1:28">
      <c r="A359">
        <v>18038098685</v>
      </c>
      <c r="B359" t="s">
        <v>64</v>
      </c>
      <c r="H359" t="s">
        <v>70</v>
      </c>
      <c r="P359" s="96" t="str">
        <f>IFERROR(VLOOKUP(Table1[[#This Row],[RespondentID]],'All Data'!$A:$CO,87,FALSE),"unknown")</f>
        <v>Woman</v>
      </c>
      <c r="Q359" s="96" t="str">
        <f>IFERROR(VLOOKUP(Table1[[#This Row],[RespondentID]],'All Data'!$A:$CO,88,FALSE),"unknown")</f>
        <v>25-34 years</v>
      </c>
      <c r="R359" s="96" t="str">
        <f>IFERROR(VLOOKUP(Table1[[#This Row],[RespondentID]],'All Data'!$A:$CO,89,FALSE),"unknown")</f>
        <v>Suffolk</v>
      </c>
      <c r="S359" s="96" t="str">
        <f>IFERROR(VLOOKUP(Table1[[#This Row],[RespondentID]],'All Data'!$A:$CO,90,FALSE),"unknown")</f>
        <v>Dix Hills, 11746</v>
      </c>
      <c r="T359" s="96" t="str">
        <f>IFERROR(VLOOKUP(Table1[[#This Row],[RespondentID]],'All Data'!$A:$CO,91,FALSE),"unknown")</f>
        <v>White</v>
      </c>
      <c r="U359" s="96" t="str">
        <f>IFERROR(VLOOKUP(Table1[[#This Row],[RespondentID]],'All Data'!$A:$CO,92,FALSE),"unknown")</f>
        <v>Not Hispanic or Latino</v>
      </c>
      <c r="V359" s="96" t="str">
        <f>IFERROR(VLOOKUP(Table1[[#This Row],[RespondentID]],'All Data'!$A:$CO,93,FALSE),"unknown")</f>
        <v>English</v>
      </c>
      <c r="W359" s="96" t="str">
        <f>IFERROR(VLOOKUP(Table1[[#This Row],[RespondentID]],'All Data'!$A:$CW,94,FALSE),"unknown")</f>
        <v>Over $125,000</v>
      </c>
      <c r="X359" s="96" t="str">
        <f>IFERROR(VLOOKUP(Table1[[#This Row],[RespondentID]],'All Data'!$A:$CW,95,FALSE),"unknown")</f>
        <v>College graduate</v>
      </c>
      <c r="Y359" s="96" t="str">
        <f>IFERROR(VLOOKUP(Table1[[#This Row],[RespondentID]],'All Data'!$A:$CW,96,FALSE),"unknown")</f>
        <v>Employed for wages</v>
      </c>
      <c r="Z359" s="96" t="str">
        <f>IFERROR(VLOOKUP(Table1[[#This Row],[RespondentID]],'All Data'!$A:$CW,97,FALSE),"unknown")</f>
        <v>Yes</v>
      </c>
      <c r="AA359" s="96" t="str">
        <f>IFERROR(VLOOKUP(Table1[[#This Row],[RespondentID]],'All Data'!$A:$CW,98,FALSE),"unknown")</f>
        <v>Private/Commercial</v>
      </c>
      <c r="AB359" s="174">
        <f>IFERROR(VLOOKUP(Table1[[#This Row],[RespondentID]],'All Data'!$A:$CW,99,FALSE),"unknown")</f>
        <v>0</v>
      </c>
    </row>
    <row r="360" spans="1:28">
      <c r="A360">
        <v>18038098448</v>
      </c>
      <c r="B360" t="s">
        <v>64</v>
      </c>
      <c r="D360" t="s">
        <v>66</v>
      </c>
      <c r="M360" t="s">
        <v>75</v>
      </c>
      <c r="P360" s="96" t="str">
        <f>IFERROR(VLOOKUP(Table1[[#This Row],[RespondentID]],'All Data'!$A:$CO,87,FALSE),"unknown")</f>
        <v>Man</v>
      </c>
      <c r="Q360" s="96" t="str">
        <f>IFERROR(VLOOKUP(Table1[[#This Row],[RespondentID]],'All Data'!$A:$CO,88,FALSE),"unknown")</f>
        <v>35-44 years</v>
      </c>
      <c r="R360" s="96" t="str">
        <f>IFERROR(VLOOKUP(Table1[[#This Row],[RespondentID]],'All Data'!$A:$CO,89,FALSE),"unknown")</f>
        <v>Suffolk</v>
      </c>
      <c r="S360" s="96" t="str">
        <f>IFERROR(VLOOKUP(Table1[[#This Row],[RespondentID]],'All Data'!$A:$CO,90,FALSE),"unknown")</f>
        <v>Ridge, 11961</v>
      </c>
      <c r="T360" s="96" t="str">
        <f>IFERROR(VLOOKUP(Table1[[#This Row],[RespondentID]],'All Data'!$A:$CO,91,FALSE),"unknown")</f>
        <v>Other (please specify)</v>
      </c>
      <c r="U360" s="96" t="str">
        <f>IFERROR(VLOOKUP(Table1[[#This Row],[RespondentID]],'All Data'!$A:$CO,92,FALSE),"unknown")</f>
        <v>Not Hispanic or Latino</v>
      </c>
      <c r="V360" s="96" t="str">
        <f>IFERROR(VLOOKUP(Table1[[#This Row],[RespondentID]],'All Data'!$A:$CO,93,FALSE),"unknown")</f>
        <v>Other</v>
      </c>
      <c r="W360" s="96" t="str">
        <f>IFERROR(VLOOKUP(Table1[[#This Row],[RespondentID]],'All Data'!$A:$CW,94,FALSE),"unknown")</f>
        <v>$35,000 to $49,999</v>
      </c>
      <c r="X360" s="96" t="str">
        <f>IFERROR(VLOOKUP(Table1[[#This Row],[RespondentID]],'All Data'!$A:$CW,95,FALSE),"unknown")</f>
        <v>High school graduate</v>
      </c>
      <c r="Y360" s="96" t="str">
        <f>IFERROR(VLOOKUP(Table1[[#This Row],[RespondentID]],'All Data'!$A:$CW,96,FALSE),"unknown")</f>
        <v>Self-employed</v>
      </c>
      <c r="Z360" s="96" t="str">
        <f>IFERROR(VLOOKUP(Table1[[#This Row],[RespondentID]],'All Data'!$A:$CW,97,FALSE),"unknown")</f>
        <v>Yes</v>
      </c>
      <c r="AA360" s="96" t="str">
        <f>IFERROR(VLOOKUP(Table1[[#This Row],[RespondentID]],'All Data'!$A:$CW,98,FALSE),"unknown")</f>
        <v>Medicaid</v>
      </c>
      <c r="AB360" s="174">
        <f>IFERROR(VLOOKUP(Table1[[#This Row],[RespondentID]],'All Data'!$A:$CW,99,FALSE),"unknown")</f>
        <v>0</v>
      </c>
    </row>
    <row r="361" spans="1:28">
      <c r="A361">
        <v>18038098312</v>
      </c>
      <c r="B361" t="s">
        <v>64</v>
      </c>
      <c r="M361" t="s">
        <v>75</v>
      </c>
      <c r="P361" s="96" t="str">
        <f>IFERROR(VLOOKUP(Table1[[#This Row],[RespondentID]],'All Data'!$A:$CO,87,FALSE),"unknown")</f>
        <v>Man</v>
      </c>
      <c r="Q361" s="96" t="str">
        <f>IFERROR(VLOOKUP(Table1[[#This Row],[RespondentID]],'All Data'!$A:$CO,88,FALSE),"unknown")</f>
        <v>45-54 years</v>
      </c>
      <c r="R361" s="96" t="str">
        <f>IFERROR(VLOOKUP(Table1[[#This Row],[RespondentID]],'All Data'!$A:$CO,89,FALSE),"unknown")</f>
        <v>Nassau</v>
      </c>
      <c r="S361" s="96" t="str">
        <f>IFERROR(VLOOKUP(Table1[[#This Row],[RespondentID]],'All Data'!$A:$CO,90,FALSE),"unknown")</f>
        <v>Levittown, 11756</v>
      </c>
      <c r="T361" s="96" t="str">
        <f>IFERROR(VLOOKUP(Table1[[#This Row],[RespondentID]],'All Data'!$A:$CO,91,FALSE),"unknown")</f>
        <v>White</v>
      </c>
      <c r="U361" s="96" t="str">
        <f>IFERROR(VLOOKUP(Table1[[#This Row],[RespondentID]],'All Data'!$A:$CO,92,FALSE),"unknown")</f>
        <v>Not Hispanic or Latino</v>
      </c>
      <c r="V361" s="96" t="str">
        <f>IFERROR(VLOOKUP(Table1[[#This Row],[RespondentID]],'All Data'!$A:$CO,93,FALSE),"unknown")</f>
        <v>English</v>
      </c>
      <c r="W361" s="96" t="str">
        <f>IFERROR(VLOOKUP(Table1[[#This Row],[RespondentID]],'All Data'!$A:$CW,94,FALSE),"unknown")</f>
        <v>$75,000 to $125,000</v>
      </c>
      <c r="X361" s="96" t="str">
        <f>IFERROR(VLOOKUP(Table1[[#This Row],[RespondentID]],'All Data'!$A:$CW,95,FALSE),"unknown")</f>
        <v>Graduate school</v>
      </c>
      <c r="Y361" s="96" t="str">
        <f>IFERROR(VLOOKUP(Table1[[#This Row],[RespondentID]],'All Data'!$A:$CW,96,FALSE),"unknown")</f>
        <v>Employed for wages</v>
      </c>
      <c r="Z361" s="96" t="str">
        <f>IFERROR(VLOOKUP(Table1[[#This Row],[RespondentID]],'All Data'!$A:$CW,97,FALSE),"unknown")</f>
        <v>Yes</v>
      </c>
      <c r="AA361" s="96" t="str">
        <f>IFERROR(VLOOKUP(Table1[[#This Row],[RespondentID]],'All Data'!$A:$CW,98,FALSE),"unknown")</f>
        <v>Private/Commercial</v>
      </c>
      <c r="AB361" s="174">
        <f>IFERROR(VLOOKUP(Table1[[#This Row],[RespondentID]],'All Data'!$A:$CW,99,FALSE),"unknown")</f>
        <v>0</v>
      </c>
    </row>
    <row r="362" spans="1:28">
      <c r="A362">
        <v>18038098181</v>
      </c>
      <c r="B362" t="s">
        <v>64</v>
      </c>
      <c r="E362" t="s">
        <v>67</v>
      </c>
      <c r="M362" t="s">
        <v>75</v>
      </c>
      <c r="P362" s="96" t="str">
        <f>IFERROR(VLOOKUP(Table1[[#This Row],[RespondentID]],'All Data'!$A:$CO,87,FALSE),"unknown")</f>
        <v>Woman</v>
      </c>
      <c r="Q362" s="96" t="str">
        <f>IFERROR(VLOOKUP(Table1[[#This Row],[RespondentID]],'All Data'!$A:$CO,88,FALSE),"unknown")</f>
        <v>45-54 years</v>
      </c>
      <c r="R362" s="96" t="str">
        <f>IFERROR(VLOOKUP(Table1[[#This Row],[RespondentID]],'All Data'!$A:$CO,89,FALSE),"unknown")</f>
        <v>Suffolk</v>
      </c>
      <c r="S362" s="96" t="str">
        <f>IFERROR(VLOOKUP(Table1[[#This Row],[RespondentID]],'All Data'!$A:$CO,90,FALSE),"unknown")</f>
        <v>Manorville, 11949</v>
      </c>
      <c r="T362" s="96" t="str">
        <f>IFERROR(VLOOKUP(Table1[[#This Row],[RespondentID]],'All Data'!$A:$CO,91,FALSE),"unknown")</f>
        <v>White</v>
      </c>
      <c r="U362" s="96" t="str">
        <f>IFERROR(VLOOKUP(Table1[[#This Row],[RespondentID]],'All Data'!$A:$CO,92,FALSE),"unknown")</f>
        <v>Not Hispanic or Latino</v>
      </c>
      <c r="V362" s="96" t="str">
        <f>IFERROR(VLOOKUP(Table1[[#This Row],[RespondentID]],'All Data'!$A:$CO,93,FALSE),"unknown")</f>
        <v>English</v>
      </c>
      <c r="W362" s="96" t="str">
        <f>IFERROR(VLOOKUP(Table1[[#This Row],[RespondentID]],'All Data'!$A:$CW,94,FALSE),"unknown")</f>
        <v>Over $125,000</v>
      </c>
      <c r="X362" s="96" t="str">
        <f>IFERROR(VLOOKUP(Table1[[#This Row],[RespondentID]],'All Data'!$A:$CW,95,FALSE),"unknown")</f>
        <v>Graduate school</v>
      </c>
      <c r="Y362" s="96" t="str">
        <f>IFERROR(VLOOKUP(Table1[[#This Row],[RespondentID]],'All Data'!$A:$CW,96,FALSE),"unknown")</f>
        <v>Employed for wages</v>
      </c>
      <c r="Z362" s="96" t="str">
        <f>IFERROR(VLOOKUP(Table1[[#This Row],[RespondentID]],'All Data'!$A:$CW,97,FALSE),"unknown")</f>
        <v>Yes</v>
      </c>
      <c r="AA362" s="96" t="str">
        <f>IFERROR(VLOOKUP(Table1[[#This Row],[RespondentID]],'All Data'!$A:$CW,98,FALSE),"unknown")</f>
        <v>Private/Commercial</v>
      </c>
      <c r="AB362" s="174">
        <f>IFERROR(VLOOKUP(Table1[[#This Row],[RespondentID]],'All Data'!$A:$CW,99,FALSE),"unknown")</f>
        <v>0</v>
      </c>
    </row>
    <row r="363" spans="1:28">
      <c r="A363">
        <v>18038098027</v>
      </c>
      <c r="B363" t="s">
        <v>64</v>
      </c>
      <c r="P363" s="96" t="str">
        <f>IFERROR(VLOOKUP(Table1[[#This Row],[RespondentID]],'All Data'!$A:$CO,87,FALSE),"unknown")</f>
        <v>Woman</v>
      </c>
      <c r="Q363" s="96" t="str">
        <f>IFERROR(VLOOKUP(Table1[[#This Row],[RespondentID]],'All Data'!$A:$CO,88,FALSE),"unknown")</f>
        <v>45-54 years</v>
      </c>
      <c r="R363" s="96" t="str">
        <f>IFERROR(VLOOKUP(Table1[[#This Row],[RespondentID]],'All Data'!$A:$CO,89,FALSE),"unknown")</f>
        <v>Suffolk</v>
      </c>
      <c r="S363" s="96" t="str">
        <f>IFERROR(VLOOKUP(Table1[[#This Row],[RespondentID]],'All Data'!$A:$CO,90,FALSE),"unknown")</f>
        <v>Eastport, 11941</v>
      </c>
      <c r="T363" s="96" t="str">
        <f>IFERROR(VLOOKUP(Table1[[#This Row],[RespondentID]],'All Data'!$A:$CO,91,FALSE),"unknown")</f>
        <v>White</v>
      </c>
      <c r="U363" s="96" t="str">
        <f>IFERROR(VLOOKUP(Table1[[#This Row],[RespondentID]],'All Data'!$A:$CO,92,FALSE),"unknown")</f>
        <v>Not Hispanic or Latino</v>
      </c>
      <c r="V363" s="96" t="str">
        <f>IFERROR(VLOOKUP(Table1[[#This Row],[RespondentID]],'All Data'!$A:$CO,93,FALSE),"unknown")</f>
        <v>English</v>
      </c>
      <c r="W363" s="96" t="str">
        <f>IFERROR(VLOOKUP(Table1[[#This Row],[RespondentID]],'All Data'!$A:$CW,94,FALSE),"unknown")</f>
        <v>Over $125,000</v>
      </c>
      <c r="X363" s="96" t="str">
        <f>IFERROR(VLOOKUP(Table1[[#This Row],[RespondentID]],'All Data'!$A:$CW,95,FALSE),"unknown")</f>
        <v>Graduate school</v>
      </c>
      <c r="Y363" s="96" t="str">
        <f>IFERROR(VLOOKUP(Table1[[#This Row],[RespondentID]],'All Data'!$A:$CW,96,FALSE),"unknown")</f>
        <v>Employed for wages</v>
      </c>
      <c r="Z363" s="96" t="str">
        <f>IFERROR(VLOOKUP(Table1[[#This Row],[RespondentID]],'All Data'!$A:$CW,97,FALSE),"unknown")</f>
        <v>Yes</v>
      </c>
      <c r="AA363" s="96" t="str">
        <f>IFERROR(VLOOKUP(Table1[[#This Row],[RespondentID]],'All Data'!$A:$CW,98,FALSE),"unknown")</f>
        <v>Private/Commercial</v>
      </c>
      <c r="AB363" s="174">
        <f>IFERROR(VLOOKUP(Table1[[#This Row],[RespondentID]],'All Data'!$A:$CW,99,FALSE),"unknown")</f>
        <v>0</v>
      </c>
    </row>
    <row r="364" spans="1:28">
      <c r="A364">
        <v>18038097891</v>
      </c>
      <c r="B364" t="s">
        <v>64</v>
      </c>
      <c r="P364" s="96" t="str">
        <f>IFERROR(VLOOKUP(Table1[[#This Row],[RespondentID]],'All Data'!$A:$CO,87,FALSE),"unknown")</f>
        <v>Woman</v>
      </c>
      <c r="Q364" s="96" t="str">
        <f>IFERROR(VLOOKUP(Table1[[#This Row],[RespondentID]],'All Data'!$A:$CO,88,FALSE),"unknown")</f>
        <v>25-34 years</v>
      </c>
      <c r="R364" s="96" t="str">
        <f>IFERROR(VLOOKUP(Table1[[#This Row],[RespondentID]],'All Data'!$A:$CO,89,FALSE),"unknown")</f>
        <v>Suffolk</v>
      </c>
      <c r="S364" s="96" t="str">
        <f>IFERROR(VLOOKUP(Table1[[#This Row],[RespondentID]],'All Data'!$A:$CO,90,FALSE),"unknown")</f>
        <v>Melville, 11747</v>
      </c>
      <c r="T364" s="96" t="str">
        <f>IFERROR(VLOOKUP(Table1[[#This Row],[RespondentID]],'All Data'!$A:$CO,91,FALSE),"unknown")</f>
        <v>White</v>
      </c>
      <c r="U364" s="96" t="str">
        <f>IFERROR(VLOOKUP(Table1[[#This Row],[RespondentID]],'All Data'!$A:$CO,92,FALSE),"unknown")</f>
        <v>Not Hispanic or Latino</v>
      </c>
      <c r="V364" s="96" t="str">
        <f>IFERROR(VLOOKUP(Table1[[#This Row],[RespondentID]],'All Data'!$A:$CO,93,FALSE),"unknown")</f>
        <v>English</v>
      </c>
      <c r="W364" s="96" t="str">
        <f>IFERROR(VLOOKUP(Table1[[#This Row],[RespondentID]],'All Data'!$A:$CW,94,FALSE),"unknown")</f>
        <v>Over $125,000</v>
      </c>
      <c r="X364" s="96" t="str">
        <f>IFERROR(VLOOKUP(Table1[[#This Row],[RespondentID]],'All Data'!$A:$CW,95,FALSE),"unknown")</f>
        <v>Graduate school</v>
      </c>
      <c r="Y364" s="96" t="str">
        <f>IFERROR(VLOOKUP(Table1[[#This Row],[RespondentID]],'All Data'!$A:$CW,96,FALSE),"unknown")</f>
        <v>Employed for wages</v>
      </c>
      <c r="Z364" s="96" t="str">
        <f>IFERROR(VLOOKUP(Table1[[#This Row],[RespondentID]],'All Data'!$A:$CW,97,FALSE),"unknown")</f>
        <v>Yes</v>
      </c>
      <c r="AA364" s="96" t="str">
        <f>IFERROR(VLOOKUP(Table1[[#This Row],[RespondentID]],'All Data'!$A:$CW,98,FALSE),"unknown")</f>
        <v>Private/Commercial</v>
      </c>
      <c r="AB364" s="174">
        <f>IFERROR(VLOOKUP(Table1[[#This Row],[RespondentID]],'All Data'!$A:$CW,99,FALSE),"unknown")</f>
        <v>0</v>
      </c>
    </row>
    <row r="365" spans="1:28">
      <c r="A365">
        <v>18038097702</v>
      </c>
      <c r="B365" t="s">
        <v>64</v>
      </c>
      <c r="M365" t="s">
        <v>75</v>
      </c>
      <c r="P365" s="96" t="str">
        <f>IFERROR(VLOOKUP(Table1[[#This Row],[RespondentID]],'All Data'!$A:$CO,87,FALSE),"unknown")</f>
        <v>Man</v>
      </c>
      <c r="Q365" s="96" t="str">
        <f>IFERROR(VLOOKUP(Table1[[#This Row],[RespondentID]],'All Data'!$A:$CO,88,FALSE),"unknown")</f>
        <v>45-54 years</v>
      </c>
      <c r="R365" s="96" t="str">
        <f>IFERROR(VLOOKUP(Table1[[#This Row],[RespondentID]],'All Data'!$A:$CO,89,FALSE),"unknown")</f>
        <v>Suffolk</v>
      </c>
      <c r="S365" s="96" t="str">
        <f>IFERROR(VLOOKUP(Table1[[#This Row],[RespondentID]],'All Data'!$A:$CO,90,FALSE),"unknown")</f>
        <v>Hampton Bays, 11946</v>
      </c>
      <c r="T365" s="96" t="str">
        <f>IFERROR(VLOOKUP(Table1[[#This Row],[RespondentID]],'All Data'!$A:$CO,91,FALSE),"unknown")</f>
        <v>White</v>
      </c>
      <c r="U365" s="96" t="str">
        <f>IFERROR(VLOOKUP(Table1[[#This Row],[RespondentID]],'All Data'!$A:$CO,92,FALSE),"unknown")</f>
        <v>Not Hispanic or Latino</v>
      </c>
      <c r="V365" s="96" t="str">
        <f>IFERROR(VLOOKUP(Table1[[#This Row],[RespondentID]],'All Data'!$A:$CO,93,FALSE),"unknown")</f>
        <v>English</v>
      </c>
      <c r="W365" s="96" t="str">
        <f>IFERROR(VLOOKUP(Table1[[#This Row],[RespondentID]],'All Data'!$A:$CW,94,FALSE),"unknown")</f>
        <v>Over $125,000</v>
      </c>
      <c r="X365" s="96" t="str">
        <f>IFERROR(VLOOKUP(Table1[[#This Row],[RespondentID]],'All Data'!$A:$CW,95,FALSE),"unknown")</f>
        <v>Graduate school</v>
      </c>
      <c r="Y365" s="96" t="str">
        <f>IFERROR(VLOOKUP(Table1[[#This Row],[RespondentID]],'All Data'!$A:$CW,96,FALSE),"unknown")</f>
        <v>Employed for wages</v>
      </c>
      <c r="Z365" s="96" t="str">
        <f>IFERROR(VLOOKUP(Table1[[#This Row],[RespondentID]],'All Data'!$A:$CW,97,FALSE),"unknown")</f>
        <v>Yes</v>
      </c>
      <c r="AA365" s="96" t="str">
        <f>IFERROR(VLOOKUP(Table1[[#This Row],[RespondentID]],'All Data'!$A:$CW,98,FALSE),"unknown")</f>
        <v>Medicare</v>
      </c>
      <c r="AB365" s="174">
        <f>IFERROR(VLOOKUP(Table1[[#This Row],[RespondentID]],'All Data'!$A:$CW,99,FALSE),"unknown")</f>
        <v>0</v>
      </c>
    </row>
    <row r="366" spans="1:28">
      <c r="A366">
        <v>18038097511</v>
      </c>
      <c r="B366" t="s">
        <v>64</v>
      </c>
      <c r="M366" t="s">
        <v>75</v>
      </c>
      <c r="P366" s="96" t="str">
        <f>IFERROR(VLOOKUP(Table1[[#This Row],[RespondentID]],'All Data'!$A:$CO,87,FALSE),"unknown")</f>
        <v>Woman</v>
      </c>
      <c r="Q366" s="96" t="str">
        <f>IFERROR(VLOOKUP(Table1[[#This Row],[RespondentID]],'All Data'!$A:$CO,88,FALSE),"unknown")</f>
        <v>35-44 years</v>
      </c>
      <c r="R366" s="96" t="str">
        <f>IFERROR(VLOOKUP(Table1[[#This Row],[RespondentID]],'All Data'!$A:$CO,89,FALSE),"unknown")</f>
        <v>Suffolk</v>
      </c>
      <c r="S366" s="96" t="str">
        <f>IFERROR(VLOOKUP(Table1[[#This Row],[RespondentID]],'All Data'!$A:$CO,90,FALSE),"unknown")</f>
        <v>Ridge, 11961</v>
      </c>
      <c r="T366" s="96" t="str">
        <f>IFERROR(VLOOKUP(Table1[[#This Row],[RespondentID]],'All Data'!$A:$CO,91,FALSE),"unknown")</f>
        <v>Other (please specify)</v>
      </c>
      <c r="U366" s="96" t="str">
        <f>IFERROR(VLOOKUP(Table1[[#This Row],[RespondentID]],'All Data'!$A:$CO,92,FALSE),"unknown")</f>
        <v>Not Hispanic or Latino</v>
      </c>
      <c r="V366" s="96" t="str">
        <f>IFERROR(VLOOKUP(Table1[[#This Row],[RespondentID]],'All Data'!$A:$CO,93,FALSE),"unknown")</f>
        <v>Hindi</v>
      </c>
      <c r="W366" s="96" t="str">
        <f>IFERROR(VLOOKUP(Table1[[#This Row],[RespondentID]],'All Data'!$A:$CW,94,FALSE),"unknown")</f>
        <v>$35,000 to $49,999</v>
      </c>
      <c r="X366" s="96" t="str">
        <f>IFERROR(VLOOKUP(Table1[[#This Row],[RespondentID]],'All Data'!$A:$CW,95,FALSE),"unknown")</f>
        <v>High school graduate</v>
      </c>
      <c r="Y366" s="96" t="str">
        <f>IFERROR(VLOOKUP(Table1[[#This Row],[RespondentID]],'All Data'!$A:$CW,96,FALSE),"unknown")</f>
        <v>Self-employed</v>
      </c>
      <c r="Z366" s="96" t="str">
        <f>IFERROR(VLOOKUP(Table1[[#This Row],[RespondentID]],'All Data'!$A:$CW,97,FALSE),"unknown")</f>
        <v>Yes</v>
      </c>
      <c r="AA366" s="96" t="str">
        <f>IFERROR(VLOOKUP(Table1[[#This Row],[RespondentID]],'All Data'!$A:$CW,98,FALSE),"unknown")</f>
        <v>Medicaid</v>
      </c>
      <c r="AB366" s="174">
        <f>IFERROR(VLOOKUP(Table1[[#This Row],[RespondentID]],'All Data'!$A:$CW,99,FALSE),"unknown")</f>
        <v>0</v>
      </c>
    </row>
    <row r="367" spans="1:28">
      <c r="A367">
        <v>18038097244</v>
      </c>
      <c r="C367" t="s">
        <v>65</v>
      </c>
      <c r="E367" t="s">
        <v>67</v>
      </c>
      <c r="M367" t="s">
        <v>75</v>
      </c>
      <c r="P367" s="96" t="str">
        <f>IFERROR(VLOOKUP(Table1[[#This Row],[RespondentID]],'All Data'!$A:$CO,87,FALSE),"unknown")</f>
        <v>Woman</v>
      </c>
      <c r="Q367" s="96" t="str">
        <f>IFERROR(VLOOKUP(Table1[[#This Row],[RespondentID]],'All Data'!$A:$CO,88,FALSE),"unknown")</f>
        <v>55-64 years</v>
      </c>
      <c r="R367" s="96" t="str">
        <f>IFERROR(VLOOKUP(Table1[[#This Row],[RespondentID]],'All Data'!$A:$CO,89,FALSE),"unknown")</f>
        <v>Queens</v>
      </c>
      <c r="S367" s="96">
        <f>IFERROR(VLOOKUP(Table1[[#This Row],[RespondentID]],'All Data'!$A:$CO,90,FALSE),"unknown")</f>
        <v>0</v>
      </c>
      <c r="T367" s="96" t="str">
        <f>IFERROR(VLOOKUP(Table1[[#This Row],[RespondentID]],'All Data'!$A:$CO,91,FALSE),"unknown")</f>
        <v>White</v>
      </c>
      <c r="U367" s="96" t="str">
        <f>IFERROR(VLOOKUP(Table1[[#This Row],[RespondentID]],'All Data'!$A:$CO,92,FALSE),"unknown")</f>
        <v>Not Hispanic or Latino</v>
      </c>
      <c r="V367" s="96" t="str">
        <f>IFERROR(VLOOKUP(Table1[[#This Row],[RespondentID]],'All Data'!$A:$CO,93,FALSE),"unknown")</f>
        <v>English</v>
      </c>
      <c r="W367" s="96" t="str">
        <f>IFERROR(VLOOKUP(Table1[[#This Row],[RespondentID]],'All Data'!$A:$CW,94,FALSE),"unknown")</f>
        <v>$75,000 to $125,000</v>
      </c>
      <c r="X367" s="96" t="str">
        <f>IFERROR(VLOOKUP(Table1[[#This Row],[RespondentID]],'All Data'!$A:$CW,95,FALSE),"unknown")</f>
        <v>College graduate</v>
      </c>
      <c r="Y367" s="96" t="str">
        <f>IFERROR(VLOOKUP(Table1[[#This Row],[RespondentID]],'All Data'!$A:$CW,96,FALSE),"unknown")</f>
        <v>Retired</v>
      </c>
      <c r="Z367" s="96" t="str">
        <f>IFERROR(VLOOKUP(Table1[[#This Row],[RespondentID]],'All Data'!$A:$CW,97,FALSE),"unknown")</f>
        <v>Yes</v>
      </c>
      <c r="AA367" s="96" t="str">
        <f>IFERROR(VLOOKUP(Table1[[#This Row],[RespondentID]],'All Data'!$A:$CW,98,FALSE),"unknown")</f>
        <v>Private/Commercial</v>
      </c>
      <c r="AB367" s="174" t="str">
        <f>IFERROR(VLOOKUP(Table1[[#This Row],[RespondentID]],'All Data'!$A:$CW,99,FALSE),"unknown")</f>
        <v>Yes</v>
      </c>
    </row>
    <row r="368" spans="1:28">
      <c r="A368">
        <v>18038097067</v>
      </c>
      <c r="B368" t="s">
        <v>64</v>
      </c>
      <c r="P368" s="96" t="str">
        <f>IFERROR(VLOOKUP(Table1[[#This Row],[RespondentID]],'All Data'!$A:$CO,87,FALSE),"unknown")</f>
        <v>Man</v>
      </c>
      <c r="Q368" s="96" t="str">
        <f>IFERROR(VLOOKUP(Table1[[#This Row],[RespondentID]],'All Data'!$A:$CO,88,FALSE),"unknown")</f>
        <v>45-54 years</v>
      </c>
      <c r="R368" s="96" t="str">
        <f>IFERROR(VLOOKUP(Table1[[#This Row],[RespondentID]],'All Data'!$A:$CO,89,FALSE),"unknown")</f>
        <v>Suffolk</v>
      </c>
      <c r="S368" s="96" t="str">
        <f>IFERROR(VLOOKUP(Table1[[#This Row],[RespondentID]],'All Data'!$A:$CO,90,FALSE),"unknown")</f>
        <v>Bohemia, 11716</v>
      </c>
      <c r="T368" s="96" t="str">
        <f>IFERROR(VLOOKUP(Table1[[#This Row],[RespondentID]],'All Data'!$A:$CO,91,FALSE),"unknown")</f>
        <v>White</v>
      </c>
      <c r="U368" s="96" t="str">
        <f>IFERROR(VLOOKUP(Table1[[#This Row],[RespondentID]],'All Data'!$A:$CO,92,FALSE),"unknown")</f>
        <v>Not Hispanic or Latino</v>
      </c>
      <c r="V368" s="96">
        <f>IFERROR(VLOOKUP(Table1[[#This Row],[RespondentID]],'All Data'!$A:$CO,93,FALSE),"unknown")</f>
        <v>0</v>
      </c>
      <c r="W368" s="96" t="str">
        <f>IFERROR(VLOOKUP(Table1[[#This Row],[RespondentID]],'All Data'!$A:$CW,94,FALSE),"unknown")</f>
        <v>Over $125,000</v>
      </c>
      <c r="X368" s="96" t="str">
        <f>IFERROR(VLOOKUP(Table1[[#This Row],[RespondentID]],'All Data'!$A:$CW,95,FALSE),"unknown")</f>
        <v>Graduate school</v>
      </c>
      <c r="Y368" s="96" t="str">
        <f>IFERROR(VLOOKUP(Table1[[#This Row],[RespondentID]],'All Data'!$A:$CW,96,FALSE),"unknown")</f>
        <v>Employed for wages</v>
      </c>
      <c r="Z368" s="96">
        <f>IFERROR(VLOOKUP(Table1[[#This Row],[RespondentID]],'All Data'!$A:$CW,97,FALSE),"unknown")</f>
        <v>0</v>
      </c>
      <c r="AA368" s="96" t="str">
        <f>IFERROR(VLOOKUP(Table1[[#This Row],[RespondentID]],'All Data'!$A:$CW,98,FALSE),"unknown")</f>
        <v>Private/Commercial</v>
      </c>
      <c r="AB368" s="174" t="str">
        <f>IFERROR(VLOOKUP(Table1[[#This Row],[RespondentID]],'All Data'!$A:$CW,99,FALSE),"unknown")</f>
        <v>Yes</v>
      </c>
    </row>
    <row r="369" spans="1:28">
      <c r="A369">
        <v>18038096764</v>
      </c>
      <c r="B369" t="s">
        <v>64</v>
      </c>
      <c r="E369" t="s">
        <v>67</v>
      </c>
      <c r="F369" t="s">
        <v>68</v>
      </c>
      <c r="P369" s="96" t="str">
        <f>IFERROR(VLOOKUP(Table1[[#This Row],[RespondentID]],'All Data'!$A:$CO,87,FALSE),"unknown")</f>
        <v>Woman</v>
      </c>
      <c r="Q369" s="96" t="str">
        <f>IFERROR(VLOOKUP(Table1[[#This Row],[RespondentID]],'All Data'!$A:$CO,88,FALSE),"unknown")</f>
        <v>18-24 years</v>
      </c>
      <c r="R369" s="96" t="str">
        <f>IFERROR(VLOOKUP(Table1[[#This Row],[RespondentID]],'All Data'!$A:$CO,89,FALSE),"unknown")</f>
        <v>Suffolk</v>
      </c>
      <c r="S369" s="96" t="str">
        <f>IFERROR(VLOOKUP(Table1[[#This Row],[RespondentID]],'All Data'!$A:$CO,90,FALSE),"unknown")</f>
        <v>Smithtown, 11787</v>
      </c>
      <c r="T369" s="96" t="str">
        <f>IFERROR(VLOOKUP(Table1[[#This Row],[RespondentID]],'All Data'!$A:$CO,91,FALSE),"unknown")</f>
        <v>Two or more races</v>
      </c>
      <c r="U369" s="96" t="str">
        <f>IFERROR(VLOOKUP(Table1[[#This Row],[RespondentID]],'All Data'!$A:$CO,92,FALSE),"unknown")</f>
        <v>Hispanic or Latino</v>
      </c>
      <c r="V369" s="96" t="str">
        <f>IFERROR(VLOOKUP(Table1[[#This Row],[RespondentID]],'All Data'!$A:$CO,93,FALSE),"unknown")</f>
        <v>English</v>
      </c>
      <c r="W369" s="96" t="str">
        <f>IFERROR(VLOOKUP(Table1[[#This Row],[RespondentID]],'All Data'!$A:$CW,94,FALSE),"unknown")</f>
        <v>Over $125,000</v>
      </c>
      <c r="X369" s="96" t="str">
        <f>IFERROR(VLOOKUP(Table1[[#This Row],[RespondentID]],'All Data'!$A:$CW,95,FALSE),"unknown")</f>
        <v>Some high school</v>
      </c>
      <c r="Y369" s="96" t="str">
        <f>IFERROR(VLOOKUP(Table1[[#This Row],[RespondentID]],'All Data'!$A:$CW,96,FALSE),"unknown")</f>
        <v>Employed for wages</v>
      </c>
      <c r="Z369" s="96" t="str">
        <f>IFERROR(VLOOKUP(Table1[[#This Row],[RespondentID]],'All Data'!$A:$CW,97,FALSE),"unknown")</f>
        <v>Yes</v>
      </c>
      <c r="AA369" s="96" t="str">
        <f>IFERROR(VLOOKUP(Table1[[#This Row],[RespondentID]],'All Data'!$A:$CW,98,FALSE),"unknown")</f>
        <v>Private/Commercial</v>
      </c>
      <c r="AB369" s="174" t="str">
        <f>IFERROR(VLOOKUP(Table1[[#This Row],[RespondentID]],'All Data'!$A:$CW,99,FALSE),"unknown")</f>
        <v>Yes</v>
      </c>
    </row>
    <row r="370" spans="1:28">
      <c r="A370">
        <v>18038096609</v>
      </c>
      <c r="D370" t="s">
        <v>66</v>
      </c>
      <c r="P370" s="96" t="str">
        <f>IFERROR(VLOOKUP(Table1[[#This Row],[RespondentID]],'All Data'!$A:$CO,87,FALSE),"unknown")</f>
        <v>Man</v>
      </c>
      <c r="Q370" s="96" t="str">
        <f>IFERROR(VLOOKUP(Table1[[#This Row],[RespondentID]],'All Data'!$A:$CO,88,FALSE),"unknown")</f>
        <v>25-34 years</v>
      </c>
      <c r="R370" s="96">
        <f>IFERROR(VLOOKUP(Table1[[#This Row],[RespondentID]],'All Data'!$A:$CO,89,FALSE),"unknown")</f>
        <v>0</v>
      </c>
      <c r="S370" s="96">
        <f>IFERROR(VLOOKUP(Table1[[#This Row],[RespondentID]],'All Data'!$A:$CO,90,FALSE),"unknown")</f>
        <v>0</v>
      </c>
      <c r="T370" s="96">
        <f>IFERROR(VLOOKUP(Table1[[#This Row],[RespondentID]],'All Data'!$A:$CO,91,FALSE),"unknown")</f>
        <v>0</v>
      </c>
      <c r="U370" s="96">
        <f>IFERROR(VLOOKUP(Table1[[#This Row],[RespondentID]],'All Data'!$A:$CO,92,FALSE),"unknown")</f>
        <v>0</v>
      </c>
      <c r="V370" s="96">
        <f>IFERROR(VLOOKUP(Table1[[#This Row],[RespondentID]],'All Data'!$A:$CO,93,FALSE),"unknown")</f>
        <v>0</v>
      </c>
      <c r="W370" s="96">
        <f>IFERROR(VLOOKUP(Table1[[#This Row],[RespondentID]],'All Data'!$A:$CW,94,FALSE),"unknown")</f>
        <v>0</v>
      </c>
      <c r="X370" s="96">
        <f>IFERROR(VLOOKUP(Table1[[#This Row],[RespondentID]],'All Data'!$A:$CW,95,FALSE),"unknown")</f>
        <v>0</v>
      </c>
      <c r="Y370" s="96">
        <f>IFERROR(VLOOKUP(Table1[[#This Row],[RespondentID]],'All Data'!$A:$CW,96,FALSE),"unknown")</f>
        <v>0</v>
      </c>
      <c r="Z370" s="96">
        <f>IFERROR(VLOOKUP(Table1[[#This Row],[RespondentID]],'All Data'!$A:$CW,97,FALSE),"unknown")</f>
        <v>0</v>
      </c>
      <c r="AA370" s="96">
        <f>IFERROR(VLOOKUP(Table1[[#This Row],[RespondentID]],'All Data'!$A:$CW,98,FALSE),"unknown")</f>
        <v>0</v>
      </c>
      <c r="AB370" s="174">
        <f>IFERROR(VLOOKUP(Table1[[#This Row],[RespondentID]],'All Data'!$A:$CW,99,FALSE),"unknown")</f>
        <v>0</v>
      </c>
    </row>
    <row r="371" spans="1:28">
      <c r="A371">
        <v>18037865850</v>
      </c>
      <c r="B371" t="s">
        <v>64</v>
      </c>
      <c r="E371" t="s">
        <v>67</v>
      </c>
      <c r="G371" t="s">
        <v>69</v>
      </c>
      <c r="M371" t="s">
        <v>75</v>
      </c>
      <c r="P371" s="96" t="str">
        <f>IFERROR(VLOOKUP(Table1[[#This Row],[RespondentID]],'All Data'!$A:$CO,87,FALSE),"unknown")</f>
        <v>Man</v>
      </c>
      <c r="Q371" s="96" t="str">
        <f>IFERROR(VLOOKUP(Table1[[#This Row],[RespondentID]],'All Data'!$A:$CO,88,FALSE),"unknown")</f>
        <v>55-64 years</v>
      </c>
      <c r="R371" s="96" t="str">
        <f>IFERROR(VLOOKUP(Table1[[#This Row],[RespondentID]],'All Data'!$A:$CO,89,FALSE),"unknown")</f>
        <v>Suffolk</v>
      </c>
      <c r="S371" s="96" t="str">
        <f>IFERROR(VLOOKUP(Table1[[#This Row],[RespondentID]],'All Data'!$A:$CO,90,FALSE),"unknown")</f>
        <v>Port Jefferson Station, 11776</v>
      </c>
      <c r="T371" s="96" t="str">
        <f>IFERROR(VLOOKUP(Table1[[#This Row],[RespondentID]],'All Data'!$A:$CO,91,FALSE),"unknown")</f>
        <v>White</v>
      </c>
      <c r="U371" s="96" t="str">
        <f>IFERROR(VLOOKUP(Table1[[#This Row],[RespondentID]],'All Data'!$A:$CO,92,FALSE),"unknown")</f>
        <v>Not Hispanic or Latino</v>
      </c>
      <c r="V371" s="96" t="str">
        <f>IFERROR(VLOOKUP(Table1[[#This Row],[RespondentID]],'All Data'!$A:$CO,93,FALSE),"unknown")</f>
        <v>English</v>
      </c>
      <c r="W371" s="96" t="str">
        <f>IFERROR(VLOOKUP(Table1[[#This Row],[RespondentID]],'All Data'!$A:$CW,94,FALSE),"unknown")</f>
        <v>$0-$19,999</v>
      </c>
      <c r="X371" s="96" t="str">
        <f>IFERROR(VLOOKUP(Table1[[#This Row],[RespondentID]],'All Data'!$A:$CW,95,FALSE),"unknown")</f>
        <v>Graduate school</v>
      </c>
      <c r="Y371" s="96" t="str">
        <f>IFERROR(VLOOKUP(Table1[[#This Row],[RespondentID]],'All Data'!$A:$CW,96,FALSE),"unknown")</f>
        <v>Out of work, but not currently looking</v>
      </c>
      <c r="Z371" s="96" t="str">
        <f>IFERROR(VLOOKUP(Table1[[#This Row],[RespondentID]],'All Data'!$A:$CW,97,FALSE),"unknown")</f>
        <v>Yes</v>
      </c>
      <c r="AA371" s="96" t="str">
        <f>IFERROR(VLOOKUP(Table1[[#This Row],[RespondentID]],'All Data'!$A:$CW,98,FALSE),"unknown")</f>
        <v>Medicaid</v>
      </c>
      <c r="AB371" s="174">
        <f>IFERROR(VLOOKUP(Table1[[#This Row],[RespondentID]],'All Data'!$A:$CW,99,FALSE),"unknown")</f>
        <v>0</v>
      </c>
    </row>
    <row r="372" spans="1:28">
      <c r="A372">
        <v>18037865699</v>
      </c>
      <c r="B372" t="s">
        <v>64</v>
      </c>
      <c r="E372" t="s">
        <v>67</v>
      </c>
      <c r="M372" t="s">
        <v>75</v>
      </c>
      <c r="P372" s="96" t="str">
        <f>IFERROR(VLOOKUP(Table1[[#This Row],[RespondentID]],'All Data'!$A:$CO,87,FALSE),"unknown")</f>
        <v>Woman</v>
      </c>
      <c r="Q372" s="96" t="str">
        <f>IFERROR(VLOOKUP(Table1[[#This Row],[RespondentID]],'All Data'!$A:$CO,88,FALSE),"unknown")</f>
        <v>65+ years</v>
      </c>
      <c r="R372" s="96" t="str">
        <f>IFERROR(VLOOKUP(Table1[[#This Row],[RespondentID]],'All Data'!$A:$CO,89,FALSE),"unknown")</f>
        <v>Suffolk</v>
      </c>
      <c r="S372" s="96" t="str">
        <f>IFERROR(VLOOKUP(Table1[[#This Row],[RespondentID]],'All Data'!$A:$CO,90,FALSE),"unknown")</f>
        <v>Coram, 11727</v>
      </c>
      <c r="T372" s="96" t="str">
        <f>IFERROR(VLOOKUP(Table1[[#This Row],[RespondentID]],'All Data'!$A:$CO,91,FALSE),"unknown")</f>
        <v>White</v>
      </c>
      <c r="U372" s="96" t="str">
        <f>IFERROR(VLOOKUP(Table1[[#This Row],[RespondentID]],'All Data'!$A:$CO,92,FALSE),"unknown")</f>
        <v>Not Hispanic or Latino</v>
      </c>
      <c r="V372" s="96" t="str">
        <f>IFERROR(VLOOKUP(Table1[[#This Row],[RespondentID]],'All Data'!$A:$CO,93,FALSE),"unknown")</f>
        <v>English</v>
      </c>
      <c r="W372" s="96" t="str">
        <f>IFERROR(VLOOKUP(Table1[[#This Row],[RespondentID]],'All Data'!$A:$CW,94,FALSE),"unknown")</f>
        <v>$75,000 to $125,000</v>
      </c>
      <c r="X372" s="96" t="str">
        <f>IFERROR(VLOOKUP(Table1[[#This Row],[RespondentID]],'All Data'!$A:$CW,95,FALSE),"unknown")</f>
        <v>College graduate</v>
      </c>
      <c r="Y372" s="96" t="str">
        <f>IFERROR(VLOOKUP(Table1[[#This Row],[RespondentID]],'All Data'!$A:$CW,96,FALSE),"unknown")</f>
        <v>Retired</v>
      </c>
      <c r="Z372" s="96" t="str">
        <f>IFERROR(VLOOKUP(Table1[[#This Row],[RespondentID]],'All Data'!$A:$CW,97,FALSE),"unknown")</f>
        <v>Yes</v>
      </c>
      <c r="AA372" s="96" t="str">
        <f>IFERROR(VLOOKUP(Table1[[#This Row],[RespondentID]],'All Data'!$A:$CW,98,FALSE),"unknown")</f>
        <v>Medicare, Private/Commercial</v>
      </c>
      <c r="AB372" s="174">
        <f>IFERROR(VLOOKUP(Table1[[#This Row],[RespondentID]],'All Data'!$A:$CW,99,FALSE),"unknown")</f>
        <v>0</v>
      </c>
    </row>
    <row r="373" spans="1:28">
      <c r="A373">
        <v>18037865552</v>
      </c>
      <c r="B373" t="s">
        <v>64</v>
      </c>
      <c r="P373" s="96" t="str">
        <f>IFERROR(VLOOKUP(Table1[[#This Row],[RespondentID]],'All Data'!$A:$CO,87,FALSE),"unknown")</f>
        <v>Man</v>
      </c>
      <c r="Q373" s="96" t="str">
        <f>IFERROR(VLOOKUP(Table1[[#This Row],[RespondentID]],'All Data'!$A:$CO,88,FALSE),"unknown")</f>
        <v>65+ years</v>
      </c>
      <c r="R373" s="96" t="str">
        <f>IFERROR(VLOOKUP(Table1[[#This Row],[RespondentID]],'All Data'!$A:$CO,89,FALSE),"unknown")</f>
        <v>Suffolk</v>
      </c>
      <c r="S373" s="96" t="str">
        <f>IFERROR(VLOOKUP(Table1[[#This Row],[RespondentID]],'All Data'!$A:$CO,90,FALSE),"unknown")</f>
        <v>Coram, 11727</v>
      </c>
      <c r="T373" s="96" t="str">
        <f>IFERROR(VLOOKUP(Table1[[#This Row],[RespondentID]],'All Data'!$A:$CO,91,FALSE),"unknown")</f>
        <v>White</v>
      </c>
      <c r="U373" s="96" t="str">
        <f>IFERROR(VLOOKUP(Table1[[#This Row],[RespondentID]],'All Data'!$A:$CO,92,FALSE),"unknown")</f>
        <v>Not Hispanic or Latino</v>
      </c>
      <c r="V373" s="96" t="str">
        <f>IFERROR(VLOOKUP(Table1[[#This Row],[RespondentID]],'All Data'!$A:$CO,93,FALSE),"unknown")</f>
        <v>English</v>
      </c>
      <c r="W373" s="96" t="str">
        <f>IFERROR(VLOOKUP(Table1[[#This Row],[RespondentID]],'All Data'!$A:$CW,94,FALSE),"unknown")</f>
        <v>$50,000 to $74,999</v>
      </c>
      <c r="X373" s="96" t="str">
        <f>IFERROR(VLOOKUP(Table1[[#This Row],[RespondentID]],'All Data'!$A:$CW,95,FALSE),"unknown")</f>
        <v>Graduate school</v>
      </c>
      <c r="Y373" s="96" t="str">
        <f>IFERROR(VLOOKUP(Table1[[#This Row],[RespondentID]],'All Data'!$A:$CW,96,FALSE),"unknown")</f>
        <v>Retired</v>
      </c>
      <c r="Z373" s="96" t="str">
        <f>IFERROR(VLOOKUP(Table1[[#This Row],[RespondentID]],'All Data'!$A:$CW,97,FALSE),"unknown")</f>
        <v>Yes</v>
      </c>
      <c r="AA373" s="96" t="str">
        <f>IFERROR(VLOOKUP(Table1[[#This Row],[RespondentID]],'All Data'!$A:$CW,98,FALSE),"unknown")</f>
        <v>Medicare</v>
      </c>
      <c r="AB373" s="174">
        <f>IFERROR(VLOOKUP(Table1[[#This Row],[RespondentID]],'All Data'!$A:$CW,99,FALSE),"unknown")</f>
        <v>0</v>
      </c>
    </row>
    <row r="374" spans="1:28">
      <c r="A374">
        <v>18037865360</v>
      </c>
      <c r="B374" t="s">
        <v>64</v>
      </c>
      <c r="G374" t="s">
        <v>69</v>
      </c>
      <c r="P374" s="96" t="str">
        <f>IFERROR(VLOOKUP(Table1[[#This Row],[RespondentID]],'All Data'!$A:$CO,87,FALSE),"unknown")</f>
        <v>Woman</v>
      </c>
      <c r="Q374" s="96" t="str">
        <f>IFERROR(VLOOKUP(Table1[[#This Row],[RespondentID]],'All Data'!$A:$CO,88,FALSE),"unknown")</f>
        <v>65+ years</v>
      </c>
      <c r="R374" s="96" t="str">
        <f>IFERROR(VLOOKUP(Table1[[#This Row],[RespondentID]],'All Data'!$A:$CO,89,FALSE),"unknown")</f>
        <v>Suffolk</v>
      </c>
      <c r="S374" s="96" t="str">
        <f>IFERROR(VLOOKUP(Table1[[#This Row],[RespondentID]],'All Data'!$A:$CO,90,FALSE),"unknown")</f>
        <v>Selden, 11784</v>
      </c>
      <c r="T374" s="96" t="str">
        <f>IFERROR(VLOOKUP(Table1[[#This Row],[RespondentID]],'All Data'!$A:$CO,91,FALSE),"unknown")</f>
        <v>White</v>
      </c>
      <c r="U374" s="96">
        <f>IFERROR(VLOOKUP(Table1[[#This Row],[RespondentID]],'All Data'!$A:$CO,92,FALSE),"unknown")</f>
        <v>0</v>
      </c>
      <c r="V374" s="96" t="str">
        <f>IFERROR(VLOOKUP(Table1[[#This Row],[RespondentID]],'All Data'!$A:$CO,93,FALSE),"unknown")</f>
        <v>English</v>
      </c>
      <c r="W374" s="96">
        <f>IFERROR(VLOOKUP(Table1[[#This Row],[RespondentID]],'All Data'!$A:$CW,94,FALSE),"unknown")</f>
        <v>0</v>
      </c>
      <c r="X374" s="96" t="str">
        <f>IFERROR(VLOOKUP(Table1[[#This Row],[RespondentID]],'All Data'!$A:$CW,95,FALSE),"unknown")</f>
        <v>Graduate school</v>
      </c>
      <c r="Y374" s="96" t="str">
        <f>IFERROR(VLOOKUP(Table1[[#This Row],[RespondentID]],'All Data'!$A:$CW,96,FALSE),"unknown")</f>
        <v>Employed for wages</v>
      </c>
      <c r="Z374" s="96" t="str">
        <f>IFERROR(VLOOKUP(Table1[[#This Row],[RespondentID]],'All Data'!$A:$CW,97,FALSE),"unknown")</f>
        <v>Yes</v>
      </c>
      <c r="AA374" s="96" t="str">
        <f>IFERROR(VLOOKUP(Table1[[#This Row],[RespondentID]],'All Data'!$A:$CW,98,FALSE),"unknown")</f>
        <v>Medicare, Private/Commercial</v>
      </c>
      <c r="AB374" s="174">
        <f>IFERROR(VLOOKUP(Table1[[#This Row],[RespondentID]],'All Data'!$A:$CW,99,FALSE),"unknown")</f>
        <v>0</v>
      </c>
    </row>
    <row r="375" spans="1:28">
      <c r="A375">
        <v>18037865214</v>
      </c>
      <c r="B375" t="s">
        <v>64</v>
      </c>
      <c r="E375" t="s">
        <v>67</v>
      </c>
      <c r="I375" t="s">
        <v>71</v>
      </c>
      <c r="P375" s="96" t="str">
        <f>IFERROR(VLOOKUP(Table1[[#This Row],[RespondentID]],'All Data'!$A:$CO,87,FALSE),"unknown")</f>
        <v>Woman</v>
      </c>
      <c r="Q375" s="96" t="str">
        <f>IFERROR(VLOOKUP(Table1[[#This Row],[RespondentID]],'All Data'!$A:$CO,88,FALSE),"unknown")</f>
        <v>55-64 years</v>
      </c>
      <c r="R375" s="96" t="str">
        <f>IFERROR(VLOOKUP(Table1[[#This Row],[RespondentID]],'All Data'!$A:$CO,89,FALSE),"unknown")</f>
        <v>Suffolk</v>
      </c>
      <c r="S375" s="96" t="str">
        <f>IFERROR(VLOOKUP(Table1[[#This Row],[RespondentID]],'All Data'!$A:$CO,90,FALSE),"unknown")</f>
        <v>Port Jefferson Station, 11776</v>
      </c>
      <c r="T375" s="96" t="str">
        <f>IFERROR(VLOOKUP(Table1[[#This Row],[RespondentID]],'All Data'!$A:$CO,91,FALSE),"unknown")</f>
        <v>Other (please specify)</v>
      </c>
      <c r="U375" s="96" t="str">
        <f>IFERROR(VLOOKUP(Table1[[#This Row],[RespondentID]],'All Data'!$A:$CO,92,FALSE),"unknown")</f>
        <v>Not Hispanic or Latino</v>
      </c>
      <c r="V375" s="96" t="str">
        <f>IFERROR(VLOOKUP(Table1[[#This Row],[RespondentID]],'All Data'!$A:$CO,93,FALSE),"unknown")</f>
        <v>English, Haitian Creole, French Creole</v>
      </c>
      <c r="W375" s="96" t="str">
        <f>IFERROR(VLOOKUP(Table1[[#This Row],[RespondentID]],'All Data'!$A:$CW,94,FALSE),"unknown")</f>
        <v>$20,000 to $34,999</v>
      </c>
      <c r="X375" s="96" t="str">
        <f>IFERROR(VLOOKUP(Table1[[#This Row],[RespondentID]],'All Data'!$A:$CW,95,FALSE),"unknown")</f>
        <v>College graduate</v>
      </c>
      <c r="Y375" s="96" t="str">
        <f>IFERROR(VLOOKUP(Table1[[#This Row],[RespondentID]],'All Data'!$A:$CW,96,FALSE),"unknown")</f>
        <v>Out of work, but not currently looking</v>
      </c>
      <c r="Z375" s="96" t="str">
        <f>IFERROR(VLOOKUP(Table1[[#This Row],[RespondentID]],'All Data'!$A:$CW,97,FALSE),"unknown")</f>
        <v>Yes</v>
      </c>
      <c r="AA375" s="96" t="str">
        <f>IFERROR(VLOOKUP(Table1[[#This Row],[RespondentID]],'All Data'!$A:$CW,98,FALSE),"unknown")</f>
        <v>Medicaid, Medicare</v>
      </c>
      <c r="AB375" s="174">
        <f>IFERROR(VLOOKUP(Table1[[#This Row],[RespondentID]],'All Data'!$A:$CW,99,FALSE),"unknown")</f>
        <v>0</v>
      </c>
    </row>
    <row r="376" spans="1:28">
      <c r="A376">
        <v>18037865053</v>
      </c>
      <c r="D376" t="s">
        <v>66</v>
      </c>
      <c r="L376" t="s">
        <v>74</v>
      </c>
      <c r="P376" s="96">
        <f>IFERROR(VLOOKUP(Table1[[#This Row],[RespondentID]],'All Data'!$A:$CO,87,FALSE),"unknown")</f>
        <v>0</v>
      </c>
      <c r="Q376" s="96" t="str">
        <f>IFERROR(VLOOKUP(Table1[[#This Row],[RespondentID]],'All Data'!$A:$CO,88,FALSE),"unknown")</f>
        <v>65+ years</v>
      </c>
      <c r="R376" s="96" t="str">
        <f>IFERROR(VLOOKUP(Table1[[#This Row],[RespondentID]],'All Data'!$A:$CO,89,FALSE),"unknown")</f>
        <v>Suffolk</v>
      </c>
      <c r="S376" s="96" t="str">
        <f>IFERROR(VLOOKUP(Table1[[#This Row],[RespondentID]],'All Data'!$A:$CO,90,FALSE),"unknown")</f>
        <v>Port Jefferson Station, 11776</v>
      </c>
      <c r="T376" s="96" t="str">
        <f>IFERROR(VLOOKUP(Table1[[#This Row],[RespondentID]],'All Data'!$A:$CO,91,FALSE),"unknown")</f>
        <v>White</v>
      </c>
      <c r="U376" s="96" t="str">
        <f>IFERROR(VLOOKUP(Table1[[#This Row],[RespondentID]],'All Data'!$A:$CO,92,FALSE),"unknown")</f>
        <v>Not Hispanic or Latino</v>
      </c>
      <c r="V376" s="96" t="str">
        <f>IFERROR(VLOOKUP(Table1[[#This Row],[RespondentID]],'All Data'!$A:$CO,93,FALSE),"unknown")</f>
        <v>English</v>
      </c>
      <c r="W376" s="96" t="str">
        <f>IFERROR(VLOOKUP(Table1[[#This Row],[RespondentID]],'All Data'!$A:$CW,94,FALSE),"unknown")</f>
        <v>$0-$19,999</v>
      </c>
      <c r="X376" s="96" t="str">
        <f>IFERROR(VLOOKUP(Table1[[#This Row],[RespondentID]],'All Data'!$A:$CW,95,FALSE),"unknown")</f>
        <v>Some college</v>
      </c>
      <c r="Y376" s="96" t="str">
        <f>IFERROR(VLOOKUP(Table1[[#This Row],[RespondentID]],'All Data'!$A:$CW,96,FALSE),"unknown")</f>
        <v>Self-employed</v>
      </c>
      <c r="Z376" s="96" t="str">
        <f>IFERROR(VLOOKUP(Table1[[#This Row],[RespondentID]],'All Data'!$A:$CW,97,FALSE),"unknown")</f>
        <v>Yes</v>
      </c>
      <c r="AA376" s="96" t="str">
        <f>IFERROR(VLOOKUP(Table1[[#This Row],[RespondentID]],'All Data'!$A:$CW,98,FALSE),"unknown")</f>
        <v>Private/Commercial</v>
      </c>
      <c r="AB376" s="174">
        <f>IFERROR(VLOOKUP(Table1[[#This Row],[RespondentID]],'All Data'!$A:$CW,99,FALSE),"unknown")</f>
        <v>0</v>
      </c>
    </row>
    <row r="377" spans="1:28">
      <c r="A377">
        <v>18037864914</v>
      </c>
      <c r="B377" t="s">
        <v>64</v>
      </c>
      <c r="I377" t="s">
        <v>71</v>
      </c>
      <c r="P377" s="96">
        <f>IFERROR(VLOOKUP(Table1[[#This Row],[RespondentID]],'All Data'!$A:$CO,87,FALSE),"unknown")</f>
        <v>0</v>
      </c>
      <c r="Q377" s="96" t="str">
        <f>IFERROR(VLOOKUP(Table1[[#This Row],[RespondentID]],'All Data'!$A:$CO,88,FALSE),"unknown")</f>
        <v>65+ years</v>
      </c>
      <c r="R377" s="96" t="str">
        <f>IFERROR(VLOOKUP(Table1[[#This Row],[RespondentID]],'All Data'!$A:$CO,89,FALSE),"unknown")</f>
        <v>Suffolk</v>
      </c>
      <c r="S377" s="96" t="str">
        <f>IFERROR(VLOOKUP(Table1[[#This Row],[RespondentID]],'All Data'!$A:$CO,90,FALSE),"unknown")</f>
        <v>Port Jefferson Station, 11776</v>
      </c>
      <c r="T377" s="96">
        <f>IFERROR(VLOOKUP(Table1[[#This Row],[RespondentID]],'All Data'!$A:$CO,91,FALSE),"unknown")</f>
        <v>0</v>
      </c>
      <c r="U377" s="96" t="str">
        <f>IFERROR(VLOOKUP(Table1[[#This Row],[RespondentID]],'All Data'!$A:$CO,92,FALSE),"unknown")</f>
        <v>Not Hispanic or Latino</v>
      </c>
      <c r="V377" s="96" t="str">
        <f>IFERROR(VLOOKUP(Table1[[#This Row],[RespondentID]],'All Data'!$A:$CO,93,FALSE),"unknown")</f>
        <v>English</v>
      </c>
      <c r="W377" s="96">
        <f>IFERROR(VLOOKUP(Table1[[#This Row],[RespondentID]],'All Data'!$A:$CW,94,FALSE),"unknown")</f>
        <v>0</v>
      </c>
      <c r="X377" s="96">
        <f>IFERROR(VLOOKUP(Table1[[#This Row],[RespondentID]],'All Data'!$A:$CW,95,FALSE),"unknown")</f>
        <v>0</v>
      </c>
      <c r="Y377" s="96" t="str">
        <f>IFERROR(VLOOKUP(Table1[[#This Row],[RespondentID]],'All Data'!$A:$CW,96,FALSE),"unknown")</f>
        <v>Retired</v>
      </c>
      <c r="Z377" s="96" t="str">
        <f>IFERROR(VLOOKUP(Table1[[#This Row],[RespondentID]],'All Data'!$A:$CW,97,FALSE),"unknown")</f>
        <v>Yes</v>
      </c>
      <c r="AA377" s="96" t="str">
        <f>IFERROR(VLOOKUP(Table1[[#This Row],[RespondentID]],'All Data'!$A:$CW,98,FALSE),"unknown")</f>
        <v>Medicare, Private/Commercial</v>
      </c>
      <c r="AB377" s="174">
        <f>IFERROR(VLOOKUP(Table1[[#This Row],[RespondentID]],'All Data'!$A:$CW,99,FALSE),"unknown")</f>
        <v>0</v>
      </c>
    </row>
    <row r="378" spans="1:28">
      <c r="A378">
        <v>18037864738</v>
      </c>
      <c r="B378" t="s">
        <v>64</v>
      </c>
      <c r="P378" s="96" t="str">
        <f>IFERROR(VLOOKUP(Table1[[#This Row],[RespondentID]],'All Data'!$A:$CO,87,FALSE),"unknown")</f>
        <v>Woman</v>
      </c>
      <c r="Q378" s="96" t="str">
        <f>IFERROR(VLOOKUP(Table1[[#This Row],[RespondentID]],'All Data'!$A:$CO,88,FALSE),"unknown")</f>
        <v>65+ years</v>
      </c>
      <c r="R378" s="96" t="str">
        <f>IFERROR(VLOOKUP(Table1[[#This Row],[RespondentID]],'All Data'!$A:$CO,89,FALSE),"unknown")</f>
        <v>Suffolk</v>
      </c>
      <c r="S378" s="96" t="str">
        <f>IFERROR(VLOOKUP(Table1[[#This Row],[RespondentID]],'All Data'!$A:$CO,90,FALSE),"unknown")</f>
        <v>Port Jefferson Station, 11776</v>
      </c>
      <c r="T378" s="96">
        <f>IFERROR(VLOOKUP(Table1[[#This Row],[RespondentID]],'All Data'!$A:$CO,91,FALSE),"unknown")</f>
        <v>0</v>
      </c>
      <c r="U378" s="96">
        <f>IFERROR(VLOOKUP(Table1[[#This Row],[RespondentID]],'All Data'!$A:$CO,92,FALSE),"unknown")</f>
        <v>0</v>
      </c>
      <c r="V378" s="96" t="str">
        <f>IFERROR(VLOOKUP(Table1[[#This Row],[RespondentID]],'All Data'!$A:$CO,93,FALSE),"unknown")</f>
        <v>English</v>
      </c>
      <c r="W378" s="96" t="str">
        <f>IFERROR(VLOOKUP(Table1[[#This Row],[RespondentID]],'All Data'!$A:$CW,94,FALSE),"unknown")</f>
        <v>$0-$19,999</v>
      </c>
      <c r="X378" s="96" t="str">
        <f>IFERROR(VLOOKUP(Table1[[#This Row],[RespondentID]],'All Data'!$A:$CW,95,FALSE),"unknown")</f>
        <v>Some college</v>
      </c>
      <c r="Y378" s="96" t="str">
        <f>IFERROR(VLOOKUP(Table1[[#This Row],[RespondentID]],'All Data'!$A:$CW,96,FALSE),"unknown")</f>
        <v>Retired</v>
      </c>
      <c r="Z378" s="96" t="str">
        <f>IFERROR(VLOOKUP(Table1[[#This Row],[RespondentID]],'All Data'!$A:$CW,97,FALSE),"unknown")</f>
        <v>Yes</v>
      </c>
      <c r="AA378" s="96" t="str">
        <f>IFERROR(VLOOKUP(Table1[[#This Row],[RespondentID]],'All Data'!$A:$CW,98,FALSE),"unknown")</f>
        <v>Medicare, Private/Commercial</v>
      </c>
      <c r="AB378" s="174">
        <f>IFERROR(VLOOKUP(Table1[[#This Row],[RespondentID]],'All Data'!$A:$CW,99,FALSE),"unknown")</f>
        <v>0</v>
      </c>
    </row>
    <row r="379" spans="1:28">
      <c r="A379">
        <v>18037864618</v>
      </c>
      <c r="B379" t="s">
        <v>64</v>
      </c>
      <c r="K379" t="s">
        <v>73</v>
      </c>
      <c r="P379" s="96" t="str">
        <f>IFERROR(VLOOKUP(Table1[[#This Row],[RespondentID]],'All Data'!$A:$CO,87,FALSE),"unknown")</f>
        <v>Woman</v>
      </c>
      <c r="Q379" s="96" t="str">
        <f>IFERROR(VLOOKUP(Table1[[#This Row],[RespondentID]],'All Data'!$A:$CO,88,FALSE),"unknown")</f>
        <v>65+ years</v>
      </c>
      <c r="R379" s="96" t="str">
        <f>IFERROR(VLOOKUP(Table1[[#This Row],[RespondentID]],'All Data'!$A:$CO,89,FALSE),"unknown")</f>
        <v>Suffolk</v>
      </c>
      <c r="S379" s="96" t="str">
        <f>IFERROR(VLOOKUP(Table1[[#This Row],[RespondentID]],'All Data'!$A:$CO,90,FALSE),"unknown")</f>
        <v>Coram, 11727</v>
      </c>
      <c r="T379" s="96" t="str">
        <f>IFERROR(VLOOKUP(Table1[[#This Row],[RespondentID]],'All Data'!$A:$CO,91,FALSE),"unknown")</f>
        <v>White</v>
      </c>
      <c r="U379" s="96" t="str">
        <f>IFERROR(VLOOKUP(Table1[[#This Row],[RespondentID]],'All Data'!$A:$CO,92,FALSE),"unknown")</f>
        <v>Not Hispanic or Latino</v>
      </c>
      <c r="V379" s="96" t="str">
        <f>IFERROR(VLOOKUP(Table1[[#This Row],[RespondentID]],'All Data'!$A:$CO,93,FALSE),"unknown")</f>
        <v>English</v>
      </c>
      <c r="W379" s="96">
        <f>IFERROR(VLOOKUP(Table1[[#This Row],[RespondentID]],'All Data'!$A:$CW,94,FALSE),"unknown")</f>
        <v>0</v>
      </c>
      <c r="X379" s="96" t="str">
        <f>IFERROR(VLOOKUP(Table1[[#This Row],[RespondentID]],'All Data'!$A:$CW,95,FALSE),"unknown")</f>
        <v>Some college</v>
      </c>
      <c r="Y379" s="96" t="str">
        <f>IFERROR(VLOOKUP(Table1[[#This Row],[RespondentID]],'All Data'!$A:$CW,96,FALSE),"unknown")</f>
        <v>Retired</v>
      </c>
      <c r="Z379" s="96" t="str">
        <f>IFERROR(VLOOKUP(Table1[[#This Row],[RespondentID]],'All Data'!$A:$CW,97,FALSE),"unknown")</f>
        <v>Yes</v>
      </c>
      <c r="AA379" s="96" t="str">
        <f>IFERROR(VLOOKUP(Table1[[#This Row],[RespondentID]],'All Data'!$A:$CW,98,FALSE),"unknown")</f>
        <v>Medicaid, Private/Commercial</v>
      </c>
      <c r="AB379" s="174">
        <f>IFERROR(VLOOKUP(Table1[[#This Row],[RespondentID]],'All Data'!$A:$CW,99,FALSE),"unknown")</f>
        <v>0</v>
      </c>
    </row>
    <row r="380" spans="1:28">
      <c r="A380">
        <v>18037864449</v>
      </c>
      <c r="B380" t="s">
        <v>64</v>
      </c>
      <c r="E380" t="s">
        <v>67</v>
      </c>
      <c r="K380" t="s">
        <v>73</v>
      </c>
      <c r="P380" s="96" t="str">
        <f>IFERROR(VLOOKUP(Table1[[#This Row],[RespondentID]],'All Data'!$A:$CO,87,FALSE),"unknown")</f>
        <v>Woman</v>
      </c>
      <c r="Q380" s="96" t="str">
        <f>IFERROR(VLOOKUP(Table1[[#This Row],[RespondentID]],'All Data'!$A:$CO,88,FALSE),"unknown")</f>
        <v>65+ years</v>
      </c>
      <c r="R380" s="96">
        <f>IFERROR(VLOOKUP(Table1[[#This Row],[RespondentID]],'All Data'!$A:$CO,89,FALSE),"unknown")</f>
        <v>0</v>
      </c>
      <c r="S380" s="96">
        <f>IFERROR(VLOOKUP(Table1[[#This Row],[RespondentID]],'All Data'!$A:$CO,90,FALSE),"unknown")</f>
        <v>0</v>
      </c>
      <c r="T380" s="96" t="str">
        <f>IFERROR(VLOOKUP(Table1[[#This Row],[RespondentID]],'All Data'!$A:$CO,91,FALSE),"unknown")</f>
        <v>White</v>
      </c>
      <c r="U380" s="96">
        <f>IFERROR(VLOOKUP(Table1[[#This Row],[RespondentID]],'All Data'!$A:$CO,92,FALSE),"unknown")</f>
        <v>0</v>
      </c>
      <c r="V380" s="96" t="str">
        <f>IFERROR(VLOOKUP(Table1[[#This Row],[RespondentID]],'All Data'!$A:$CO,93,FALSE),"unknown")</f>
        <v>English</v>
      </c>
      <c r="W380" s="96">
        <f>IFERROR(VLOOKUP(Table1[[#This Row],[RespondentID]],'All Data'!$A:$CW,94,FALSE),"unknown")</f>
        <v>0</v>
      </c>
      <c r="X380" s="96" t="str">
        <f>IFERROR(VLOOKUP(Table1[[#This Row],[RespondentID]],'All Data'!$A:$CW,95,FALSE),"unknown")</f>
        <v>High school graduate</v>
      </c>
      <c r="Y380" s="96" t="str">
        <f>IFERROR(VLOOKUP(Table1[[#This Row],[RespondentID]],'All Data'!$A:$CW,96,FALSE),"unknown")</f>
        <v>Retired</v>
      </c>
      <c r="Z380" s="96" t="str">
        <f>IFERROR(VLOOKUP(Table1[[#This Row],[RespondentID]],'All Data'!$A:$CW,97,FALSE),"unknown")</f>
        <v>Yes</v>
      </c>
      <c r="AA380" s="96" t="str">
        <f>IFERROR(VLOOKUP(Table1[[#This Row],[RespondentID]],'All Data'!$A:$CW,98,FALSE),"unknown")</f>
        <v>Medicare</v>
      </c>
      <c r="AB380" s="174">
        <f>IFERROR(VLOOKUP(Table1[[#This Row],[RespondentID]],'All Data'!$A:$CW,99,FALSE),"unknown")</f>
        <v>0</v>
      </c>
    </row>
    <row r="381" spans="1:28">
      <c r="A381">
        <v>18037864181</v>
      </c>
      <c r="B381" t="s">
        <v>64</v>
      </c>
      <c r="M381" t="s">
        <v>75</v>
      </c>
      <c r="P381" s="96" t="str">
        <f>IFERROR(VLOOKUP(Table1[[#This Row],[RespondentID]],'All Data'!$A:$CO,87,FALSE),"unknown")</f>
        <v>Woman</v>
      </c>
      <c r="Q381" s="96" t="str">
        <f>IFERROR(VLOOKUP(Table1[[#This Row],[RespondentID]],'All Data'!$A:$CO,88,FALSE),"unknown")</f>
        <v>65+ years</v>
      </c>
      <c r="R381" s="96" t="str">
        <f>IFERROR(VLOOKUP(Table1[[#This Row],[RespondentID]],'All Data'!$A:$CO,89,FALSE),"unknown")</f>
        <v>Suffolk</v>
      </c>
      <c r="S381" s="96" t="str">
        <f>IFERROR(VLOOKUP(Table1[[#This Row],[RespondentID]],'All Data'!$A:$CO,90,FALSE),"unknown")</f>
        <v>Centereach, 11720</v>
      </c>
      <c r="T381" s="96" t="str">
        <f>IFERROR(VLOOKUP(Table1[[#This Row],[RespondentID]],'All Data'!$A:$CO,91,FALSE),"unknown")</f>
        <v>Other (please specify)</v>
      </c>
      <c r="U381" s="96" t="str">
        <f>IFERROR(VLOOKUP(Table1[[#This Row],[RespondentID]],'All Data'!$A:$CO,92,FALSE),"unknown")</f>
        <v>Hispanic or Latino</v>
      </c>
      <c r="V381" s="96" t="str">
        <f>IFERROR(VLOOKUP(Table1[[#This Row],[RespondentID]],'All Data'!$A:$CO,93,FALSE),"unknown")</f>
        <v>Spanish</v>
      </c>
      <c r="W381" s="96" t="str">
        <f>IFERROR(VLOOKUP(Table1[[#This Row],[RespondentID]],'All Data'!$A:$CW,94,FALSE),"unknown")</f>
        <v>Over $125,000</v>
      </c>
      <c r="X381" s="96" t="str">
        <f>IFERROR(VLOOKUP(Table1[[#This Row],[RespondentID]],'All Data'!$A:$CW,95,FALSE),"unknown")</f>
        <v>Graduate school</v>
      </c>
      <c r="Y381" s="96" t="str">
        <f>IFERROR(VLOOKUP(Table1[[#This Row],[RespondentID]],'All Data'!$A:$CW,96,FALSE),"unknown")</f>
        <v>Retired</v>
      </c>
      <c r="Z381" s="96" t="str">
        <f>IFERROR(VLOOKUP(Table1[[#This Row],[RespondentID]],'All Data'!$A:$CW,97,FALSE),"unknown")</f>
        <v>Yes</v>
      </c>
      <c r="AA381" s="96" t="str">
        <f>IFERROR(VLOOKUP(Table1[[#This Row],[RespondentID]],'All Data'!$A:$CW,98,FALSE),"unknown")</f>
        <v>Medicare</v>
      </c>
      <c r="AB381" s="174">
        <f>IFERROR(VLOOKUP(Table1[[#This Row],[RespondentID]],'All Data'!$A:$CW,99,FALSE),"unknown")</f>
        <v>0</v>
      </c>
    </row>
    <row r="382" spans="1:28">
      <c r="A382">
        <v>18037774562</v>
      </c>
      <c r="B382" t="s">
        <v>64</v>
      </c>
      <c r="D382" t="s">
        <v>66</v>
      </c>
      <c r="M382" t="s">
        <v>75</v>
      </c>
      <c r="P382" s="96" t="str">
        <f>IFERROR(VLOOKUP(Table1[[#This Row],[RespondentID]],'All Data'!$A:$CO,87,FALSE),"unknown")</f>
        <v>Woman</v>
      </c>
      <c r="Q382" s="96" t="str">
        <f>IFERROR(VLOOKUP(Table1[[#This Row],[RespondentID]],'All Data'!$A:$CO,88,FALSE),"unknown")</f>
        <v>25-34 years</v>
      </c>
      <c r="R382" s="96" t="str">
        <f>IFERROR(VLOOKUP(Table1[[#This Row],[RespondentID]],'All Data'!$A:$CO,89,FALSE),"unknown")</f>
        <v>Suffolk</v>
      </c>
      <c r="S382" s="96" t="str">
        <f>IFERROR(VLOOKUP(Table1[[#This Row],[RespondentID]],'All Data'!$A:$CO,90,FALSE),"unknown")</f>
        <v>Holbrook, 11741</v>
      </c>
      <c r="T382" s="96" t="str">
        <f>IFERROR(VLOOKUP(Table1[[#This Row],[RespondentID]],'All Data'!$A:$CO,91,FALSE),"unknown")</f>
        <v>White</v>
      </c>
      <c r="U382" s="96" t="str">
        <f>IFERROR(VLOOKUP(Table1[[#This Row],[RespondentID]],'All Data'!$A:$CO,92,FALSE),"unknown")</f>
        <v>Not Hispanic or Latino</v>
      </c>
      <c r="V382" s="96" t="str">
        <f>IFERROR(VLOOKUP(Table1[[#This Row],[RespondentID]],'All Data'!$A:$CO,93,FALSE),"unknown")</f>
        <v>English</v>
      </c>
      <c r="W382" s="96" t="str">
        <f>IFERROR(VLOOKUP(Table1[[#This Row],[RespondentID]],'All Data'!$A:$CW,94,FALSE),"unknown")</f>
        <v>Over $125,000</v>
      </c>
      <c r="X382" s="96" t="str">
        <f>IFERROR(VLOOKUP(Table1[[#This Row],[RespondentID]],'All Data'!$A:$CW,95,FALSE),"unknown")</f>
        <v>Graduate school</v>
      </c>
      <c r="Y382" s="96" t="str">
        <f>IFERROR(VLOOKUP(Table1[[#This Row],[RespondentID]],'All Data'!$A:$CW,96,FALSE),"unknown")</f>
        <v>Employed for wages</v>
      </c>
      <c r="Z382" s="96" t="str">
        <f>IFERROR(VLOOKUP(Table1[[#This Row],[RespondentID]],'All Data'!$A:$CW,97,FALSE),"unknown")</f>
        <v>Yes</v>
      </c>
      <c r="AA382" s="96" t="str">
        <f>IFERROR(VLOOKUP(Table1[[#This Row],[RespondentID]],'All Data'!$A:$CW,98,FALSE),"unknown")</f>
        <v>Private/Commercial</v>
      </c>
      <c r="AB382" s="174" t="str">
        <f>IFERROR(VLOOKUP(Table1[[#This Row],[RespondentID]],'All Data'!$A:$CW,99,FALSE),"unknown")</f>
        <v>Yes</v>
      </c>
    </row>
    <row r="383" spans="1:28">
      <c r="A383">
        <v>18037686872</v>
      </c>
      <c r="B383" t="s">
        <v>64</v>
      </c>
      <c r="G383" t="s">
        <v>69</v>
      </c>
      <c r="M383" t="s">
        <v>75</v>
      </c>
      <c r="P383" s="96" t="str">
        <f>IFERROR(VLOOKUP(Table1[[#This Row],[RespondentID]],'All Data'!$A:$CO,87,FALSE),"unknown")</f>
        <v>Woman</v>
      </c>
      <c r="Q383" s="96" t="str">
        <f>IFERROR(VLOOKUP(Table1[[#This Row],[RespondentID]],'All Data'!$A:$CO,88,FALSE),"unknown")</f>
        <v>65+ years</v>
      </c>
      <c r="R383" s="96" t="str">
        <f>IFERROR(VLOOKUP(Table1[[#This Row],[RespondentID]],'All Data'!$A:$CO,89,FALSE),"unknown")</f>
        <v>Nassau</v>
      </c>
      <c r="S383" s="96" t="str">
        <f>IFERROR(VLOOKUP(Table1[[#This Row],[RespondentID]],'All Data'!$A:$CO,90,FALSE),"unknown")</f>
        <v>Wantagh, 11793</v>
      </c>
      <c r="T383" s="96" t="str">
        <f>IFERROR(VLOOKUP(Table1[[#This Row],[RespondentID]],'All Data'!$A:$CO,91,FALSE),"unknown")</f>
        <v>White</v>
      </c>
      <c r="U383" s="96" t="str">
        <f>IFERROR(VLOOKUP(Table1[[#This Row],[RespondentID]],'All Data'!$A:$CO,92,FALSE),"unknown")</f>
        <v>Not Hispanic or Latino</v>
      </c>
      <c r="V383" s="96" t="str">
        <f>IFERROR(VLOOKUP(Table1[[#This Row],[RespondentID]],'All Data'!$A:$CO,93,FALSE),"unknown")</f>
        <v>English</v>
      </c>
      <c r="W383" s="96" t="str">
        <f>IFERROR(VLOOKUP(Table1[[#This Row],[RespondentID]],'All Data'!$A:$CW,94,FALSE),"unknown")</f>
        <v>$35,000 to $49,999</v>
      </c>
      <c r="X383" s="96" t="str">
        <f>IFERROR(VLOOKUP(Table1[[#This Row],[RespondentID]],'All Data'!$A:$CW,95,FALSE),"unknown")</f>
        <v>College graduate</v>
      </c>
      <c r="Y383" s="96" t="str">
        <f>IFERROR(VLOOKUP(Table1[[#This Row],[RespondentID]],'All Data'!$A:$CW,96,FALSE),"unknown")</f>
        <v>Retired</v>
      </c>
      <c r="Z383" s="96" t="str">
        <f>IFERROR(VLOOKUP(Table1[[#This Row],[RespondentID]],'All Data'!$A:$CW,97,FALSE),"unknown")</f>
        <v>Yes</v>
      </c>
      <c r="AA383" s="96" t="str">
        <f>IFERROR(VLOOKUP(Table1[[#This Row],[RespondentID]],'All Data'!$A:$CW,98,FALSE),"unknown")</f>
        <v>Medicare, Private/Commercial</v>
      </c>
      <c r="AB383" s="174" t="str">
        <f>IFERROR(VLOOKUP(Table1[[#This Row],[RespondentID]],'All Data'!$A:$CW,99,FALSE),"unknown")</f>
        <v>Yes</v>
      </c>
    </row>
    <row r="384" spans="1:28">
      <c r="A384">
        <v>18037026489</v>
      </c>
      <c r="E384" t="s">
        <v>67</v>
      </c>
      <c r="G384" t="s">
        <v>69</v>
      </c>
      <c r="M384" t="s">
        <v>75</v>
      </c>
      <c r="P384" s="96" t="str">
        <f>IFERROR(VLOOKUP(Table1[[#This Row],[RespondentID]],'All Data'!$A:$CO,87,FALSE),"unknown")</f>
        <v>Woman</v>
      </c>
      <c r="Q384" s="96" t="str">
        <f>IFERROR(VLOOKUP(Table1[[#This Row],[RespondentID]],'All Data'!$A:$CO,88,FALSE),"unknown")</f>
        <v>65+ years</v>
      </c>
      <c r="R384" s="96" t="str">
        <f>IFERROR(VLOOKUP(Table1[[#This Row],[RespondentID]],'All Data'!$A:$CO,89,FALSE),"unknown")</f>
        <v>Nassau</v>
      </c>
      <c r="S384" s="96" t="str">
        <f>IFERROR(VLOOKUP(Table1[[#This Row],[RespondentID]],'All Data'!$A:$CO,90,FALSE),"unknown")</f>
        <v>East Meadow, 11554</v>
      </c>
      <c r="T384" s="96" t="str">
        <f>IFERROR(VLOOKUP(Table1[[#This Row],[RespondentID]],'All Data'!$A:$CO,91,FALSE),"unknown")</f>
        <v>Other (please specify)</v>
      </c>
      <c r="U384" s="96" t="str">
        <f>IFERROR(VLOOKUP(Table1[[#This Row],[RespondentID]],'All Data'!$A:$CO,92,FALSE),"unknown")</f>
        <v>Hispanic or Latino</v>
      </c>
      <c r="V384" s="96" t="str">
        <f>IFERROR(VLOOKUP(Table1[[#This Row],[RespondentID]],'All Data'!$A:$CO,93,FALSE),"unknown")</f>
        <v>English, Spanish</v>
      </c>
      <c r="W384" s="96" t="str">
        <f>IFERROR(VLOOKUP(Table1[[#This Row],[RespondentID]],'All Data'!$A:$CW,94,FALSE),"unknown")</f>
        <v>$35,000 to $49,999</v>
      </c>
      <c r="X384" s="96" t="str">
        <f>IFERROR(VLOOKUP(Table1[[#This Row],[RespondentID]],'All Data'!$A:$CW,95,FALSE),"unknown")</f>
        <v>College graduate</v>
      </c>
      <c r="Y384" s="96" t="str">
        <f>IFERROR(VLOOKUP(Table1[[#This Row],[RespondentID]],'All Data'!$A:$CW,96,FALSE),"unknown")</f>
        <v>Retired</v>
      </c>
      <c r="Z384" s="96" t="str">
        <f>IFERROR(VLOOKUP(Table1[[#This Row],[RespondentID]],'All Data'!$A:$CW,97,FALSE),"unknown")</f>
        <v>Yes</v>
      </c>
      <c r="AA384" s="96" t="str">
        <f>IFERROR(VLOOKUP(Table1[[#This Row],[RespondentID]],'All Data'!$A:$CW,98,FALSE),"unknown")</f>
        <v>Medicare</v>
      </c>
      <c r="AB384" s="174" t="str">
        <f>IFERROR(VLOOKUP(Table1[[#This Row],[RespondentID]],'All Data'!$A:$CW,99,FALSE),"unknown")</f>
        <v>Yes</v>
      </c>
    </row>
    <row r="385" spans="1:28">
      <c r="A385">
        <v>18036506426</v>
      </c>
      <c r="B385" t="s">
        <v>64</v>
      </c>
      <c r="M385" t="s">
        <v>75</v>
      </c>
      <c r="O385" t="s">
        <v>609</v>
      </c>
      <c r="P385" s="96" t="str">
        <f>IFERROR(VLOOKUP(Table1[[#This Row],[RespondentID]],'All Data'!$A:$CO,87,FALSE),"unknown")</f>
        <v>Woman</v>
      </c>
      <c r="Q385" s="96" t="str">
        <f>IFERROR(VLOOKUP(Table1[[#This Row],[RespondentID]],'All Data'!$A:$CO,88,FALSE),"unknown")</f>
        <v>55-64 years</v>
      </c>
      <c r="R385" s="96" t="str">
        <f>IFERROR(VLOOKUP(Table1[[#This Row],[RespondentID]],'All Data'!$A:$CO,89,FALSE),"unknown")</f>
        <v>Suffolk</v>
      </c>
      <c r="S385" s="96" t="str">
        <f>IFERROR(VLOOKUP(Table1[[#This Row],[RespondentID]],'All Data'!$A:$CO,90,FALSE),"unknown")</f>
        <v>Babylon, 11702</v>
      </c>
      <c r="T385" s="96" t="str">
        <f>IFERROR(VLOOKUP(Table1[[#This Row],[RespondentID]],'All Data'!$A:$CO,91,FALSE),"unknown")</f>
        <v>White</v>
      </c>
      <c r="U385" s="96" t="str">
        <f>IFERROR(VLOOKUP(Table1[[#This Row],[RespondentID]],'All Data'!$A:$CO,92,FALSE),"unknown")</f>
        <v>Not Hispanic or Latino</v>
      </c>
      <c r="V385" s="96" t="str">
        <f>IFERROR(VLOOKUP(Table1[[#This Row],[RespondentID]],'All Data'!$A:$CO,93,FALSE),"unknown")</f>
        <v>English</v>
      </c>
      <c r="W385" s="96" t="str">
        <f>IFERROR(VLOOKUP(Table1[[#This Row],[RespondentID]],'All Data'!$A:$CW,94,FALSE),"unknown")</f>
        <v>Over $125,000</v>
      </c>
      <c r="X385" s="96" t="str">
        <f>IFERROR(VLOOKUP(Table1[[#This Row],[RespondentID]],'All Data'!$A:$CW,95,FALSE),"unknown")</f>
        <v>College graduate</v>
      </c>
      <c r="Y385" s="96" t="str">
        <f>IFERROR(VLOOKUP(Table1[[#This Row],[RespondentID]],'All Data'!$A:$CW,96,FALSE),"unknown")</f>
        <v>Retired</v>
      </c>
      <c r="Z385" s="96" t="str">
        <f>IFERROR(VLOOKUP(Table1[[#This Row],[RespondentID]],'All Data'!$A:$CW,97,FALSE),"unknown")</f>
        <v>Yes</v>
      </c>
      <c r="AA385" s="96" t="str">
        <f>IFERROR(VLOOKUP(Table1[[#This Row],[RespondentID]],'All Data'!$A:$CW,98,FALSE),"unknown")</f>
        <v>Private/Commercial</v>
      </c>
      <c r="AB385" s="174" t="str">
        <f>IFERROR(VLOOKUP(Table1[[#This Row],[RespondentID]],'All Data'!$A:$CW,99,FALSE),"unknown")</f>
        <v>Yes</v>
      </c>
    </row>
    <row r="386" spans="1:28">
      <c r="A386">
        <v>18035879682</v>
      </c>
      <c r="B386" t="s">
        <v>64</v>
      </c>
      <c r="E386" t="s">
        <v>67</v>
      </c>
      <c r="P386" s="96" t="str">
        <f>IFERROR(VLOOKUP(Table1[[#This Row],[RespondentID]],'All Data'!$A:$CO,87,FALSE),"unknown")</f>
        <v>Woman</v>
      </c>
      <c r="Q386" s="96" t="str">
        <f>IFERROR(VLOOKUP(Table1[[#This Row],[RespondentID]],'All Data'!$A:$CO,88,FALSE),"unknown")</f>
        <v>45-54 years</v>
      </c>
      <c r="R386" s="96" t="str">
        <f>IFERROR(VLOOKUP(Table1[[#This Row],[RespondentID]],'All Data'!$A:$CO,89,FALSE),"unknown")</f>
        <v>Nassau</v>
      </c>
      <c r="S386" s="96" t="str">
        <f>IFERROR(VLOOKUP(Table1[[#This Row],[RespondentID]],'All Data'!$A:$CO,90,FALSE),"unknown")</f>
        <v>Floral Park, 11001</v>
      </c>
      <c r="T386" s="96" t="str">
        <f>IFERROR(VLOOKUP(Table1[[#This Row],[RespondentID]],'All Data'!$A:$CO,91,FALSE),"unknown")</f>
        <v>Black or African American</v>
      </c>
      <c r="U386" s="96" t="str">
        <f>IFERROR(VLOOKUP(Table1[[#This Row],[RespondentID]],'All Data'!$A:$CO,92,FALSE),"unknown")</f>
        <v>Not Hispanic or Latino</v>
      </c>
      <c r="V386" s="96" t="str">
        <f>IFERROR(VLOOKUP(Table1[[#This Row],[RespondentID]],'All Data'!$A:$CO,93,FALSE),"unknown")</f>
        <v>English</v>
      </c>
      <c r="W386" s="96" t="str">
        <f>IFERROR(VLOOKUP(Table1[[#This Row],[RespondentID]],'All Data'!$A:$CW,94,FALSE),"unknown")</f>
        <v>$75,000 to $125,000</v>
      </c>
      <c r="X386" s="96" t="str">
        <f>IFERROR(VLOOKUP(Table1[[#This Row],[RespondentID]],'All Data'!$A:$CW,95,FALSE),"unknown")</f>
        <v>College graduate</v>
      </c>
      <c r="Y386" s="96" t="str">
        <f>IFERROR(VLOOKUP(Table1[[#This Row],[RespondentID]],'All Data'!$A:$CW,96,FALSE),"unknown")</f>
        <v>Employed for wages</v>
      </c>
      <c r="Z386" s="96" t="str">
        <f>IFERROR(VLOOKUP(Table1[[#This Row],[RespondentID]],'All Data'!$A:$CW,97,FALSE),"unknown")</f>
        <v>Yes</v>
      </c>
      <c r="AA386" s="96" t="str">
        <f>IFERROR(VLOOKUP(Table1[[#This Row],[RespondentID]],'All Data'!$A:$CW,98,FALSE),"unknown")</f>
        <v>Private/Commercial</v>
      </c>
      <c r="AB386" s="174" t="str">
        <f>IFERROR(VLOOKUP(Table1[[#This Row],[RespondentID]],'All Data'!$A:$CW,99,FALSE),"unknown")</f>
        <v>Yes</v>
      </c>
    </row>
    <row r="387" spans="1:28">
      <c r="A387">
        <v>18035234073</v>
      </c>
      <c r="B387" t="s">
        <v>64</v>
      </c>
      <c r="P387" s="96" t="str">
        <f>IFERROR(VLOOKUP(Table1[[#This Row],[RespondentID]],'All Data'!$A:$CO,87,FALSE),"unknown")</f>
        <v>Woman</v>
      </c>
      <c r="Q387" s="96" t="str">
        <f>IFERROR(VLOOKUP(Table1[[#This Row],[RespondentID]],'All Data'!$A:$CO,88,FALSE),"unknown")</f>
        <v>45-54 years</v>
      </c>
      <c r="R387" s="96" t="str">
        <f>IFERROR(VLOOKUP(Table1[[#This Row],[RespondentID]],'All Data'!$A:$CO,89,FALSE),"unknown")</f>
        <v>Nassau</v>
      </c>
      <c r="S387" s="96" t="str">
        <f>IFERROR(VLOOKUP(Table1[[#This Row],[RespondentID]],'All Data'!$A:$CO,90,FALSE),"unknown")</f>
        <v>Garden City, 11530</v>
      </c>
      <c r="T387" s="96" t="str">
        <f>IFERROR(VLOOKUP(Table1[[#This Row],[RespondentID]],'All Data'!$A:$CO,91,FALSE),"unknown")</f>
        <v>White</v>
      </c>
      <c r="U387" s="96" t="str">
        <f>IFERROR(VLOOKUP(Table1[[#This Row],[RespondentID]],'All Data'!$A:$CO,92,FALSE),"unknown")</f>
        <v>Not Hispanic or Latino</v>
      </c>
      <c r="V387" s="96">
        <f>IFERROR(VLOOKUP(Table1[[#This Row],[RespondentID]],'All Data'!$A:$CO,93,FALSE),"unknown")</f>
        <v>0</v>
      </c>
      <c r="W387" s="96" t="str">
        <f>IFERROR(VLOOKUP(Table1[[#This Row],[RespondentID]],'All Data'!$A:$CW,94,FALSE),"unknown")</f>
        <v>Over $125,000</v>
      </c>
      <c r="X387" s="96" t="str">
        <f>IFERROR(VLOOKUP(Table1[[#This Row],[RespondentID]],'All Data'!$A:$CW,95,FALSE),"unknown")</f>
        <v>Graduate school</v>
      </c>
      <c r="Y387" s="96" t="str">
        <f>IFERROR(VLOOKUP(Table1[[#This Row],[RespondentID]],'All Data'!$A:$CW,96,FALSE),"unknown")</f>
        <v>Self-employed</v>
      </c>
      <c r="Z387" s="96" t="str">
        <f>IFERROR(VLOOKUP(Table1[[#This Row],[RespondentID]],'All Data'!$A:$CW,97,FALSE),"unknown")</f>
        <v>Yes</v>
      </c>
      <c r="AA387" s="96" t="str">
        <f>IFERROR(VLOOKUP(Table1[[#This Row],[RespondentID]],'All Data'!$A:$CW,98,FALSE),"unknown")</f>
        <v>Private/Commercial</v>
      </c>
      <c r="AB387" s="174" t="str">
        <f>IFERROR(VLOOKUP(Table1[[#This Row],[RespondentID]],'All Data'!$A:$CW,99,FALSE),"unknown")</f>
        <v>Yes</v>
      </c>
    </row>
    <row r="388" spans="1:28">
      <c r="A388">
        <v>18035118176</v>
      </c>
      <c r="B388" t="s">
        <v>64</v>
      </c>
      <c r="D388" t="s">
        <v>66</v>
      </c>
      <c r="E388" t="s">
        <v>67</v>
      </c>
      <c r="M388" t="s">
        <v>75</v>
      </c>
      <c r="P388" s="96" t="str">
        <f>IFERROR(VLOOKUP(Table1[[#This Row],[RespondentID]],'All Data'!$A:$CO,87,FALSE),"unknown")</f>
        <v>Woman</v>
      </c>
      <c r="Q388" s="96" t="str">
        <f>IFERROR(VLOOKUP(Table1[[#This Row],[RespondentID]],'All Data'!$A:$CO,88,FALSE),"unknown")</f>
        <v>25-34 years</v>
      </c>
      <c r="R388" s="96" t="str">
        <f>IFERROR(VLOOKUP(Table1[[#This Row],[RespondentID]],'All Data'!$A:$CO,89,FALSE),"unknown")</f>
        <v>Nassau</v>
      </c>
      <c r="S388" s="96" t="str">
        <f>IFERROR(VLOOKUP(Table1[[#This Row],[RespondentID]],'All Data'!$A:$CO,90,FALSE),"unknown")</f>
        <v>Old Bethpage, 11804</v>
      </c>
      <c r="T388" s="96" t="str">
        <f>IFERROR(VLOOKUP(Table1[[#This Row],[RespondentID]],'All Data'!$A:$CO,91,FALSE),"unknown")</f>
        <v>Two or more races</v>
      </c>
      <c r="U388" s="96" t="str">
        <f>IFERROR(VLOOKUP(Table1[[#This Row],[RespondentID]],'All Data'!$A:$CO,92,FALSE),"unknown")</f>
        <v>Not Hispanic or Latino</v>
      </c>
      <c r="V388" s="96" t="str">
        <f>IFERROR(VLOOKUP(Table1[[#This Row],[RespondentID]],'All Data'!$A:$CO,93,FALSE),"unknown")</f>
        <v>English</v>
      </c>
      <c r="W388" s="96" t="str">
        <f>IFERROR(VLOOKUP(Table1[[#This Row],[RespondentID]],'All Data'!$A:$CW,94,FALSE),"unknown")</f>
        <v>Over $125,000</v>
      </c>
      <c r="X388" s="96" t="str">
        <f>IFERROR(VLOOKUP(Table1[[#This Row],[RespondentID]],'All Data'!$A:$CW,95,FALSE),"unknown")</f>
        <v>Graduate school</v>
      </c>
      <c r="Y388" s="96" t="str">
        <f>IFERROR(VLOOKUP(Table1[[#This Row],[RespondentID]],'All Data'!$A:$CW,96,FALSE),"unknown")</f>
        <v>Employed for wages</v>
      </c>
      <c r="Z388" s="96" t="str">
        <f>IFERROR(VLOOKUP(Table1[[#This Row],[RespondentID]],'All Data'!$A:$CW,97,FALSE),"unknown")</f>
        <v>Yes</v>
      </c>
      <c r="AA388" s="96" t="str">
        <f>IFERROR(VLOOKUP(Table1[[#This Row],[RespondentID]],'All Data'!$A:$CW,98,FALSE),"unknown")</f>
        <v>Private/Commercial</v>
      </c>
      <c r="AB388" s="174" t="str">
        <f>IFERROR(VLOOKUP(Table1[[#This Row],[RespondentID]],'All Data'!$A:$CW,99,FALSE),"unknown")</f>
        <v>Yes</v>
      </c>
    </row>
    <row r="389" spans="1:28">
      <c r="A389">
        <v>18034875612</v>
      </c>
      <c r="B389" t="s">
        <v>64</v>
      </c>
      <c r="P389" s="96" t="str">
        <f>IFERROR(VLOOKUP(Table1[[#This Row],[RespondentID]],'All Data'!$A:$CO,87,FALSE),"unknown")</f>
        <v>Woman</v>
      </c>
      <c r="Q389" s="96" t="str">
        <f>IFERROR(VLOOKUP(Table1[[#This Row],[RespondentID]],'All Data'!$A:$CO,88,FALSE),"unknown")</f>
        <v>Under 18</v>
      </c>
      <c r="R389" s="96" t="str">
        <f>IFERROR(VLOOKUP(Table1[[#This Row],[RespondentID]],'All Data'!$A:$CO,89,FALSE),"unknown")</f>
        <v>Suffolk</v>
      </c>
      <c r="S389" s="96" t="str">
        <f>IFERROR(VLOOKUP(Table1[[#This Row],[RespondentID]],'All Data'!$A:$CO,90,FALSE),"unknown")</f>
        <v>Port Jefferson Station, 11776</v>
      </c>
      <c r="T389" s="96" t="str">
        <f>IFERROR(VLOOKUP(Table1[[#This Row],[RespondentID]],'All Data'!$A:$CO,91,FALSE),"unknown")</f>
        <v>Two or more races</v>
      </c>
      <c r="U389" s="96" t="str">
        <f>IFERROR(VLOOKUP(Table1[[#This Row],[RespondentID]],'All Data'!$A:$CO,92,FALSE),"unknown")</f>
        <v>Hispanic or Latino</v>
      </c>
      <c r="V389" s="96" t="str">
        <f>IFERROR(VLOOKUP(Table1[[#This Row],[RespondentID]],'All Data'!$A:$CO,93,FALSE),"unknown")</f>
        <v>English, Spanish</v>
      </c>
      <c r="W389" s="96" t="str">
        <f>IFERROR(VLOOKUP(Table1[[#This Row],[RespondentID]],'All Data'!$A:$CW,94,FALSE),"unknown")</f>
        <v>$0-$19,999</v>
      </c>
      <c r="X389" s="96" t="str">
        <f>IFERROR(VLOOKUP(Table1[[#This Row],[RespondentID]],'All Data'!$A:$CW,95,FALSE),"unknown")</f>
        <v>Some high school</v>
      </c>
      <c r="Y389" s="96" t="str">
        <f>IFERROR(VLOOKUP(Table1[[#This Row],[RespondentID]],'All Data'!$A:$CW,96,FALSE),"unknown")</f>
        <v>Out of work and looking for work</v>
      </c>
      <c r="Z389" s="96" t="str">
        <f>IFERROR(VLOOKUP(Table1[[#This Row],[RespondentID]],'All Data'!$A:$CW,97,FALSE),"unknown")</f>
        <v>Yes</v>
      </c>
      <c r="AA389" s="96" t="str">
        <f>IFERROR(VLOOKUP(Table1[[#This Row],[RespondentID]],'All Data'!$A:$CW,98,FALSE),"unknown")</f>
        <v>Medicaid</v>
      </c>
      <c r="AB389" s="174" t="str">
        <f>IFERROR(VLOOKUP(Table1[[#This Row],[RespondentID]],'All Data'!$A:$CW,99,FALSE),"unknown")</f>
        <v>Yes</v>
      </c>
    </row>
    <row r="390" spans="1:28">
      <c r="A390">
        <v>18034506366</v>
      </c>
      <c r="B390" t="s">
        <v>64</v>
      </c>
      <c r="D390" t="s">
        <v>66</v>
      </c>
      <c r="M390" t="s">
        <v>75</v>
      </c>
      <c r="P390" s="96" t="str">
        <f>IFERROR(VLOOKUP(Table1[[#This Row],[RespondentID]],'All Data'!$A:$CO,87,FALSE),"unknown")</f>
        <v>Woman</v>
      </c>
      <c r="Q390" s="96" t="str">
        <f>IFERROR(VLOOKUP(Table1[[#This Row],[RespondentID]],'All Data'!$A:$CO,88,FALSE),"unknown")</f>
        <v>18-24 years</v>
      </c>
      <c r="R390" s="96" t="str">
        <f>IFERROR(VLOOKUP(Table1[[#This Row],[RespondentID]],'All Data'!$A:$CO,89,FALSE),"unknown")</f>
        <v>Nassau</v>
      </c>
      <c r="S390" s="96" t="str">
        <f>IFERROR(VLOOKUP(Table1[[#This Row],[RespondentID]],'All Data'!$A:$CO,90,FALSE),"unknown")</f>
        <v>Glen Cove, 11542</v>
      </c>
      <c r="T390" s="96" t="str">
        <f>IFERROR(VLOOKUP(Table1[[#This Row],[RespondentID]],'All Data'!$A:$CO,91,FALSE),"unknown")</f>
        <v>White</v>
      </c>
      <c r="U390" s="96" t="str">
        <f>IFERROR(VLOOKUP(Table1[[#This Row],[RespondentID]],'All Data'!$A:$CO,92,FALSE),"unknown")</f>
        <v>Not Hispanic or Latino</v>
      </c>
      <c r="V390" s="96" t="str">
        <f>IFERROR(VLOOKUP(Table1[[#This Row],[RespondentID]],'All Data'!$A:$CO,93,FALSE),"unknown")</f>
        <v>English</v>
      </c>
      <c r="W390" s="96" t="str">
        <f>IFERROR(VLOOKUP(Table1[[#This Row],[RespondentID]],'All Data'!$A:$CW,94,FALSE),"unknown")</f>
        <v>$75,000 to $125,000</v>
      </c>
      <c r="X390" s="96" t="str">
        <f>IFERROR(VLOOKUP(Table1[[#This Row],[RespondentID]],'All Data'!$A:$CW,95,FALSE),"unknown")</f>
        <v>College graduate</v>
      </c>
      <c r="Y390" s="96" t="str">
        <f>IFERROR(VLOOKUP(Table1[[#This Row],[RespondentID]],'All Data'!$A:$CW,96,FALSE),"unknown")</f>
        <v>Employed for wages</v>
      </c>
      <c r="Z390" s="96" t="str">
        <f>IFERROR(VLOOKUP(Table1[[#This Row],[RespondentID]],'All Data'!$A:$CW,97,FALSE),"unknown")</f>
        <v>Yes</v>
      </c>
      <c r="AA390" s="96" t="str">
        <f>IFERROR(VLOOKUP(Table1[[#This Row],[RespondentID]],'All Data'!$A:$CW,98,FALSE),"unknown")</f>
        <v>Private/Commercial</v>
      </c>
      <c r="AB390" s="174" t="str">
        <f>IFERROR(VLOOKUP(Table1[[#This Row],[RespondentID]],'All Data'!$A:$CW,99,FALSE),"unknown")</f>
        <v>Yes</v>
      </c>
    </row>
    <row r="391" spans="1:28">
      <c r="A391">
        <v>18034081487</v>
      </c>
      <c r="E391" t="s">
        <v>67</v>
      </c>
      <c r="G391" t="s">
        <v>69</v>
      </c>
      <c r="H391" t="s">
        <v>70</v>
      </c>
      <c r="J391" t="s">
        <v>72</v>
      </c>
      <c r="P391" s="96" t="str">
        <f>IFERROR(VLOOKUP(Table1[[#This Row],[RespondentID]],'All Data'!$A:$CO,87,FALSE),"unknown")</f>
        <v>Man</v>
      </c>
      <c r="Q391" s="96" t="str">
        <f>IFERROR(VLOOKUP(Table1[[#This Row],[RespondentID]],'All Data'!$A:$CO,88,FALSE),"unknown")</f>
        <v>Under 18</v>
      </c>
      <c r="R391" s="96" t="str">
        <f>IFERROR(VLOOKUP(Table1[[#This Row],[RespondentID]],'All Data'!$A:$CO,89,FALSE),"unknown")</f>
        <v>Suffolk</v>
      </c>
      <c r="S391" s="96" t="str">
        <f>IFERROR(VLOOKUP(Table1[[#This Row],[RespondentID]],'All Data'!$A:$CO,90,FALSE),"unknown")</f>
        <v>East Setauket, 11733</v>
      </c>
      <c r="T391" s="96">
        <f>IFERROR(VLOOKUP(Table1[[#This Row],[RespondentID]],'All Data'!$A:$CO,91,FALSE),"unknown")</f>
        <v>0</v>
      </c>
      <c r="U391" s="96" t="str">
        <f>IFERROR(VLOOKUP(Table1[[#This Row],[RespondentID]],'All Data'!$A:$CO,92,FALSE),"unknown")</f>
        <v>Not Hispanic or Latino</v>
      </c>
      <c r="V391" s="96" t="str">
        <f>IFERROR(VLOOKUP(Table1[[#This Row],[RespondentID]],'All Data'!$A:$CO,93,FALSE),"unknown")</f>
        <v>English</v>
      </c>
      <c r="W391" s="96" t="str">
        <f>IFERROR(VLOOKUP(Table1[[#This Row],[RespondentID]],'All Data'!$A:$CW,94,FALSE),"unknown")</f>
        <v>Over $125,000</v>
      </c>
      <c r="X391" s="96" t="str">
        <f>IFERROR(VLOOKUP(Table1[[#This Row],[RespondentID]],'All Data'!$A:$CW,95,FALSE),"unknown")</f>
        <v>High school graduate</v>
      </c>
      <c r="Y391" s="96" t="str">
        <f>IFERROR(VLOOKUP(Table1[[#This Row],[RespondentID]],'All Data'!$A:$CW,96,FALSE),"unknown")</f>
        <v>Student</v>
      </c>
      <c r="Z391" s="96" t="str">
        <f>IFERROR(VLOOKUP(Table1[[#This Row],[RespondentID]],'All Data'!$A:$CW,97,FALSE),"unknown")</f>
        <v>Yes</v>
      </c>
      <c r="AA391" s="96" t="str">
        <f>IFERROR(VLOOKUP(Table1[[#This Row],[RespondentID]],'All Data'!$A:$CW,98,FALSE),"unknown")</f>
        <v>Private/Commercial</v>
      </c>
      <c r="AB391" s="174" t="str">
        <f>IFERROR(VLOOKUP(Table1[[#This Row],[RespondentID]],'All Data'!$A:$CW,99,FALSE),"unknown")</f>
        <v>Yes</v>
      </c>
    </row>
    <row r="392" spans="1:28">
      <c r="A392">
        <v>18033987686</v>
      </c>
      <c r="B392" t="s">
        <v>64</v>
      </c>
      <c r="P392" s="96" t="str">
        <f>IFERROR(VLOOKUP(Table1[[#This Row],[RespondentID]],'All Data'!$A:$CO,87,FALSE),"unknown")</f>
        <v>Woman</v>
      </c>
      <c r="Q392" s="96" t="str">
        <f>IFERROR(VLOOKUP(Table1[[#This Row],[RespondentID]],'All Data'!$A:$CO,88,FALSE),"unknown")</f>
        <v>35-44 years</v>
      </c>
      <c r="R392" s="96" t="str">
        <f>IFERROR(VLOOKUP(Table1[[#This Row],[RespondentID]],'All Data'!$A:$CO,89,FALSE),"unknown")</f>
        <v>Nassau</v>
      </c>
      <c r="S392" s="96" t="str">
        <f>IFERROR(VLOOKUP(Table1[[#This Row],[RespondentID]],'All Data'!$A:$CO,90,FALSE),"unknown")</f>
        <v>Syosset, 11791</v>
      </c>
      <c r="T392" s="96" t="str">
        <f>IFERROR(VLOOKUP(Table1[[#This Row],[RespondentID]],'All Data'!$A:$CO,91,FALSE),"unknown")</f>
        <v>White</v>
      </c>
      <c r="U392" s="96" t="str">
        <f>IFERROR(VLOOKUP(Table1[[#This Row],[RespondentID]],'All Data'!$A:$CO,92,FALSE),"unknown")</f>
        <v>Unknown</v>
      </c>
      <c r="V392" s="96" t="str">
        <f>IFERROR(VLOOKUP(Table1[[#This Row],[RespondentID]],'All Data'!$A:$CO,93,FALSE),"unknown")</f>
        <v>English</v>
      </c>
      <c r="W392" s="96" t="str">
        <f>IFERROR(VLOOKUP(Table1[[#This Row],[RespondentID]],'All Data'!$A:$CW,94,FALSE),"unknown")</f>
        <v>Over $125,000</v>
      </c>
      <c r="X392" s="96" t="str">
        <f>IFERROR(VLOOKUP(Table1[[#This Row],[RespondentID]],'All Data'!$A:$CW,95,FALSE),"unknown")</f>
        <v>Other (please specify)</v>
      </c>
      <c r="Y392" s="96" t="str">
        <f>IFERROR(VLOOKUP(Table1[[#This Row],[RespondentID]],'All Data'!$A:$CW,96,FALSE),"unknown")</f>
        <v>Employed for wages</v>
      </c>
      <c r="Z392" s="96" t="str">
        <f>IFERROR(VLOOKUP(Table1[[#This Row],[RespondentID]],'All Data'!$A:$CW,97,FALSE),"unknown")</f>
        <v>Yes</v>
      </c>
      <c r="AA392" s="96" t="str">
        <f>IFERROR(VLOOKUP(Table1[[#This Row],[RespondentID]],'All Data'!$A:$CW,98,FALSE),"unknown")</f>
        <v>Private/Commercial</v>
      </c>
      <c r="AB392" s="174" t="str">
        <f>IFERROR(VLOOKUP(Table1[[#This Row],[RespondentID]],'All Data'!$A:$CW,99,FALSE),"unknown")</f>
        <v>Yes</v>
      </c>
    </row>
    <row r="393" spans="1:28">
      <c r="A393">
        <v>18033955917</v>
      </c>
      <c r="B393" t="s">
        <v>64</v>
      </c>
      <c r="P393" s="96" t="str">
        <f>IFERROR(VLOOKUP(Table1[[#This Row],[RespondentID]],'All Data'!$A:$CO,87,FALSE),"unknown")</f>
        <v>Man</v>
      </c>
      <c r="Q393" s="96" t="str">
        <f>IFERROR(VLOOKUP(Table1[[#This Row],[RespondentID]],'All Data'!$A:$CO,88,FALSE),"unknown")</f>
        <v>35-44 years</v>
      </c>
      <c r="R393" s="96">
        <f>IFERROR(VLOOKUP(Table1[[#This Row],[RespondentID]],'All Data'!$A:$CO,89,FALSE),"unknown")</f>
        <v>0</v>
      </c>
      <c r="S393" s="96" t="str">
        <f>IFERROR(VLOOKUP(Table1[[#This Row],[RespondentID]],'All Data'!$A:$CO,90,FALSE),"unknown")</f>
        <v>Plainview, 11803</v>
      </c>
      <c r="T393" s="96" t="str">
        <f>IFERROR(VLOOKUP(Table1[[#This Row],[RespondentID]],'All Data'!$A:$CO,91,FALSE),"unknown")</f>
        <v>White</v>
      </c>
      <c r="U393" s="96" t="str">
        <f>IFERROR(VLOOKUP(Table1[[#This Row],[RespondentID]],'All Data'!$A:$CO,92,FALSE),"unknown")</f>
        <v>Not Hispanic or Latino</v>
      </c>
      <c r="V393" s="96" t="str">
        <f>IFERROR(VLOOKUP(Table1[[#This Row],[RespondentID]],'All Data'!$A:$CO,93,FALSE),"unknown")</f>
        <v>English</v>
      </c>
      <c r="W393" s="96" t="str">
        <f>IFERROR(VLOOKUP(Table1[[#This Row],[RespondentID]],'All Data'!$A:$CW,94,FALSE),"unknown")</f>
        <v>$75,000 to $125,000</v>
      </c>
      <c r="X393" s="96" t="str">
        <f>IFERROR(VLOOKUP(Table1[[#This Row],[RespondentID]],'All Data'!$A:$CW,95,FALSE),"unknown")</f>
        <v>Graduate school</v>
      </c>
      <c r="Y393" s="96" t="str">
        <f>IFERROR(VLOOKUP(Table1[[#This Row],[RespondentID]],'All Data'!$A:$CW,96,FALSE),"unknown")</f>
        <v>Employed for wages</v>
      </c>
      <c r="Z393" s="96" t="str">
        <f>IFERROR(VLOOKUP(Table1[[#This Row],[RespondentID]],'All Data'!$A:$CW,97,FALSE),"unknown")</f>
        <v>Yes</v>
      </c>
      <c r="AA393" s="96" t="str">
        <f>IFERROR(VLOOKUP(Table1[[#This Row],[RespondentID]],'All Data'!$A:$CW,98,FALSE),"unknown")</f>
        <v>Private/Commercial</v>
      </c>
      <c r="AB393" s="174" t="str">
        <f>IFERROR(VLOOKUP(Table1[[#This Row],[RespondentID]],'All Data'!$A:$CW,99,FALSE),"unknown")</f>
        <v>Yes</v>
      </c>
    </row>
    <row r="394" spans="1:28">
      <c r="A394">
        <v>18033501569</v>
      </c>
      <c r="B394" t="s">
        <v>64</v>
      </c>
      <c r="E394" t="s">
        <v>67</v>
      </c>
      <c r="H394" t="s">
        <v>70</v>
      </c>
      <c r="P394" s="96" t="str">
        <f>IFERROR(VLOOKUP(Table1[[#This Row],[RespondentID]],'All Data'!$A:$CO,87,FALSE),"unknown")</f>
        <v>Man</v>
      </c>
      <c r="Q394" s="96" t="str">
        <f>IFERROR(VLOOKUP(Table1[[#This Row],[RespondentID]],'All Data'!$A:$CO,88,FALSE),"unknown")</f>
        <v>Under 18</v>
      </c>
      <c r="R394" s="96" t="str">
        <f>IFERROR(VLOOKUP(Table1[[#This Row],[RespondentID]],'All Data'!$A:$CO,89,FALSE),"unknown")</f>
        <v>Suffolk</v>
      </c>
      <c r="S394" s="96" t="str">
        <f>IFERROR(VLOOKUP(Table1[[#This Row],[RespondentID]],'All Data'!$A:$CO,90,FALSE),"unknown")</f>
        <v>Greenlawn, 11740</v>
      </c>
      <c r="T394" s="96" t="str">
        <f>IFERROR(VLOOKUP(Table1[[#This Row],[RespondentID]],'All Data'!$A:$CO,91,FALSE),"unknown")</f>
        <v>Asian</v>
      </c>
      <c r="U394" s="96" t="str">
        <f>IFERROR(VLOOKUP(Table1[[#This Row],[RespondentID]],'All Data'!$A:$CO,92,FALSE),"unknown")</f>
        <v>Not Hispanic or Latino</v>
      </c>
      <c r="V394" s="96" t="str">
        <f>IFERROR(VLOOKUP(Table1[[#This Row],[RespondentID]],'All Data'!$A:$CO,93,FALSE),"unknown")</f>
        <v>English, Other</v>
      </c>
      <c r="W394" s="96" t="str">
        <f>IFERROR(VLOOKUP(Table1[[#This Row],[RespondentID]],'All Data'!$A:$CW,94,FALSE),"unknown")</f>
        <v>Over $125,000</v>
      </c>
      <c r="X394" s="96" t="str">
        <f>IFERROR(VLOOKUP(Table1[[#This Row],[RespondentID]],'All Data'!$A:$CW,95,FALSE),"unknown")</f>
        <v>Some high school</v>
      </c>
      <c r="Y394" s="96" t="str">
        <f>IFERROR(VLOOKUP(Table1[[#This Row],[RespondentID]],'All Data'!$A:$CW,96,FALSE),"unknown")</f>
        <v>Employed for wages</v>
      </c>
      <c r="Z394" s="96" t="str">
        <f>IFERROR(VLOOKUP(Table1[[#This Row],[RespondentID]],'All Data'!$A:$CW,97,FALSE),"unknown")</f>
        <v>Yes</v>
      </c>
      <c r="AA394" s="96" t="str">
        <f>IFERROR(VLOOKUP(Table1[[#This Row],[RespondentID]],'All Data'!$A:$CW,98,FALSE),"unknown")</f>
        <v>Private/Commercial</v>
      </c>
      <c r="AB394" s="174" t="str">
        <f>IFERROR(VLOOKUP(Table1[[#This Row],[RespondentID]],'All Data'!$A:$CW,99,FALSE),"unknown")</f>
        <v>Yes</v>
      </c>
    </row>
    <row r="395" spans="1:28">
      <c r="A395">
        <v>18033031202</v>
      </c>
      <c r="O395" t="s">
        <v>620</v>
      </c>
      <c r="P395" s="96" t="str">
        <f>IFERROR(VLOOKUP(Table1[[#This Row],[RespondentID]],'All Data'!$A:$CO,87,FALSE),"unknown")</f>
        <v>Woman</v>
      </c>
      <c r="Q395" s="96" t="str">
        <f>IFERROR(VLOOKUP(Table1[[#This Row],[RespondentID]],'All Data'!$A:$CO,88,FALSE),"unknown")</f>
        <v>45-54 years</v>
      </c>
      <c r="R395" s="96" t="str">
        <f>IFERROR(VLOOKUP(Table1[[#This Row],[RespondentID]],'All Data'!$A:$CO,89,FALSE),"unknown")</f>
        <v>Nassau</v>
      </c>
      <c r="S395" s="96" t="str">
        <f>IFERROR(VLOOKUP(Table1[[#This Row],[RespondentID]],'All Data'!$A:$CO,90,FALSE),"unknown")</f>
        <v>Albertson, 11507</v>
      </c>
      <c r="T395" s="96" t="str">
        <f>IFERROR(VLOOKUP(Table1[[#This Row],[RespondentID]],'All Data'!$A:$CO,91,FALSE),"unknown")</f>
        <v>White</v>
      </c>
      <c r="U395" s="96" t="str">
        <f>IFERROR(VLOOKUP(Table1[[#This Row],[RespondentID]],'All Data'!$A:$CO,92,FALSE),"unknown")</f>
        <v>Not Hispanic or Latino</v>
      </c>
      <c r="V395" s="96" t="str">
        <f>IFERROR(VLOOKUP(Table1[[#This Row],[RespondentID]],'All Data'!$A:$CO,93,FALSE),"unknown")</f>
        <v>English</v>
      </c>
      <c r="W395" s="96" t="str">
        <f>IFERROR(VLOOKUP(Table1[[#This Row],[RespondentID]],'All Data'!$A:$CW,94,FALSE),"unknown")</f>
        <v>Over $125,000</v>
      </c>
      <c r="X395" s="96" t="str">
        <f>IFERROR(VLOOKUP(Table1[[#This Row],[RespondentID]],'All Data'!$A:$CW,95,FALSE),"unknown")</f>
        <v>Graduate school</v>
      </c>
      <c r="Y395" s="96" t="str">
        <f>IFERROR(VLOOKUP(Table1[[#This Row],[RespondentID]],'All Data'!$A:$CW,96,FALSE),"unknown")</f>
        <v>Self-employed</v>
      </c>
      <c r="Z395" s="96" t="str">
        <f>IFERROR(VLOOKUP(Table1[[#This Row],[RespondentID]],'All Data'!$A:$CW,97,FALSE),"unknown")</f>
        <v>Yes</v>
      </c>
      <c r="AA395" s="96" t="str">
        <f>IFERROR(VLOOKUP(Table1[[#This Row],[RespondentID]],'All Data'!$A:$CW,98,FALSE),"unknown")</f>
        <v>Private/Commercial</v>
      </c>
      <c r="AB395" s="174" t="str">
        <f>IFERROR(VLOOKUP(Table1[[#This Row],[RespondentID]],'All Data'!$A:$CW,99,FALSE),"unknown")</f>
        <v>Yes</v>
      </c>
    </row>
    <row r="396" spans="1:28">
      <c r="A396">
        <v>18032834769</v>
      </c>
      <c r="B396" t="s">
        <v>64</v>
      </c>
      <c r="H396" t="s">
        <v>70</v>
      </c>
      <c r="K396" t="s">
        <v>73</v>
      </c>
      <c r="M396" t="s">
        <v>75</v>
      </c>
      <c r="N396" t="s">
        <v>76</v>
      </c>
      <c r="P396" s="96" t="str">
        <f>IFERROR(VLOOKUP(Table1[[#This Row],[RespondentID]],'All Data'!$A:$CO,87,FALSE),"unknown")</f>
        <v>Man</v>
      </c>
      <c r="Q396" s="96" t="str">
        <f>IFERROR(VLOOKUP(Table1[[#This Row],[RespondentID]],'All Data'!$A:$CO,88,FALSE),"unknown")</f>
        <v>Under 18</v>
      </c>
      <c r="R396" s="96" t="str">
        <f>IFERROR(VLOOKUP(Table1[[#This Row],[RespondentID]],'All Data'!$A:$CO,89,FALSE),"unknown")</f>
        <v>Suffolk</v>
      </c>
      <c r="S396" s="96" t="str">
        <f>IFERROR(VLOOKUP(Table1[[#This Row],[RespondentID]],'All Data'!$A:$CO,90,FALSE),"unknown")</f>
        <v>East Setauket, 11733</v>
      </c>
      <c r="T396" s="96" t="str">
        <f>IFERROR(VLOOKUP(Table1[[#This Row],[RespondentID]],'All Data'!$A:$CO,91,FALSE),"unknown")</f>
        <v>White</v>
      </c>
      <c r="U396" s="96" t="str">
        <f>IFERROR(VLOOKUP(Table1[[#This Row],[RespondentID]],'All Data'!$A:$CO,92,FALSE),"unknown")</f>
        <v>Not Hispanic or Latino</v>
      </c>
      <c r="V396" s="96" t="str">
        <f>IFERROR(VLOOKUP(Table1[[#This Row],[RespondentID]],'All Data'!$A:$CO,93,FALSE),"unknown")</f>
        <v>English</v>
      </c>
      <c r="W396" s="96" t="str">
        <f>IFERROR(VLOOKUP(Table1[[#This Row],[RespondentID]],'All Data'!$A:$CW,94,FALSE),"unknown")</f>
        <v>Over $125,000</v>
      </c>
      <c r="X396" s="96" t="str">
        <f>IFERROR(VLOOKUP(Table1[[#This Row],[RespondentID]],'All Data'!$A:$CW,95,FALSE),"unknown")</f>
        <v>Some high school</v>
      </c>
      <c r="Y396" s="96" t="str">
        <f>IFERROR(VLOOKUP(Table1[[#This Row],[RespondentID]],'All Data'!$A:$CW,96,FALSE),"unknown")</f>
        <v>Student</v>
      </c>
      <c r="Z396" s="96" t="str">
        <f>IFERROR(VLOOKUP(Table1[[#This Row],[RespondentID]],'All Data'!$A:$CW,97,FALSE),"unknown")</f>
        <v>Yes</v>
      </c>
      <c r="AA396" s="96" t="str">
        <f>IFERROR(VLOOKUP(Table1[[#This Row],[RespondentID]],'All Data'!$A:$CW,98,FALSE),"unknown")</f>
        <v>Medicaid, Medicare</v>
      </c>
      <c r="AB396" s="174" t="str">
        <f>IFERROR(VLOOKUP(Table1[[#This Row],[RespondentID]],'All Data'!$A:$CW,99,FALSE),"unknown")</f>
        <v>Yes</v>
      </c>
    </row>
    <row r="397" spans="1:28">
      <c r="A397">
        <v>18032455999</v>
      </c>
      <c r="B397" t="s">
        <v>64</v>
      </c>
      <c r="M397" t="s">
        <v>75</v>
      </c>
      <c r="P397" s="96" t="str">
        <f>IFERROR(VLOOKUP(Table1[[#This Row],[RespondentID]],'All Data'!$A:$CO,87,FALSE),"unknown")</f>
        <v>Woman</v>
      </c>
      <c r="Q397" s="96" t="str">
        <f>IFERROR(VLOOKUP(Table1[[#This Row],[RespondentID]],'All Data'!$A:$CO,88,FALSE),"unknown")</f>
        <v>35-44 years</v>
      </c>
      <c r="R397" s="96" t="str">
        <f>IFERROR(VLOOKUP(Table1[[#This Row],[RespondentID]],'All Data'!$A:$CO,89,FALSE),"unknown")</f>
        <v>Suffolk</v>
      </c>
      <c r="S397" s="96" t="str">
        <f>IFERROR(VLOOKUP(Table1[[#This Row],[RespondentID]],'All Data'!$A:$CO,90,FALSE),"unknown")</f>
        <v>Port Jefferson Station, 11776</v>
      </c>
      <c r="T397" s="96" t="str">
        <f>IFERROR(VLOOKUP(Table1[[#This Row],[RespondentID]],'All Data'!$A:$CO,91,FALSE),"unknown")</f>
        <v>White</v>
      </c>
      <c r="U397" s="96" t="str">
        <f>IFERROR(VLOOKUP(Table1[[#This Row],[RespondentID]],'All Data'!$A:$CO,92,FALSE),"unknown")</f>
        <v>Not Hispanic or Latino</v>
      </c>
      <c r="V397" s="96" t="str">
        <f>IFERROR(VLOOKUP(Table1[[#This Row],[RespondentID]],'All Data'!$A:$CO,93,FALSE),"unknown")</f>
        <v>English</v>
      </c>
      <c r="W397" s="96" t="str">
        <f>IFERROR(VLOOKUP(Table1[[#This Row],[RespondentID]],'All Data'!$A:$CW,94,FALSE),"unknown")</f>
        <v>Over $125,000</v>
      </c>
      <c r="X397" s="96" t="str">
        <f>IFERROR(VLOOKUP(Table1[[#This Row],[RespondentID]],'All Data'!$A:$CW,95,FALSE),"unknown")</f>
        <v>Doctorate</v>
      </c>
      <c r="Y397" s="96" t="str">
        <f>IFERROR(VLOOKUP(Table1[[#This Row],[RespondentID]],'All Data'!$A:$CW,96,FALSE),"unknown")</f>
        <v>Employed for wages</v>
      </c>
      <c r="Z397" s="96" t="str">
        <f>IFERROR(VLOOKUP(Table1[[#This Row],[RespondentID]],'All Data'!$A:$CW,97,FALSE),"unknown")</f>
        <v>Yes</v>
      </c>
      <c r="AA397" s="96" t="str">
        <f>IFERROR(VLOOKUP(Table1[[#This Row],[RespondentID]],'All Data'!$A:$CW,98,FALSE),"unknown")</f>
        <v>Private/Commercial</v>
      </c>
      <c r="AB397" s="174" t="str">
        <f>IFERROR(VLOOKUP(Table1[[#This Row],[RespondentID]],'All Data'!$A:$CW,99,FALSE),"unknown")</f>
        <v>Yes</v>
      </c>
    </row>
    <row r="398" spans="1:28">
      <c r="A398">
        <v>18032294840</v>
      </c>
      <c r="B398" t="s">
        <v>64</v>
      </c>
      <c r="M398" t="s">
        <v>75</v>
      </c>
      <c r="P398" s="96" t="str">
        <f>IFERROR(VLOOKUP(Table1[[#This Row],[RespondentID]],'All Data'!$A:$CO,87,FALSE),"unknown")</f>
        <v>Woman</v>
      </c>
      <c r="Q398" s="96" t="str">
        <f>IFERROR(VLOOKUP(Table1[[#This Row],[RespondentID]],'All Data'!$A:$CO,88,FALSE),"unknown")</f>
        <v>45-54 years</v>
      </c>
      <c r="R398" s="96" t="str">
        <f>IFERROR(VLOOKUP(Table1[[#This Row],[RespondentID]],'All Data'!$A:$CO,89,FALSE),"unknown")</f>
        <v>Suffolk</v>
      </c>
      <c r="S398" s="96" t="str">
        <f>IFERROR(VLOOKUP(Table1[[#This Row],[RespondentID]],'All Data'!$A:$CO,90,FALSE),"unknown")</f>
        <v>Selden, 11784</v>
      </c>
      <c r="T398" s="96" t="str">
        <f>IFERROR(VLOOKUP(Table1[[#This Row],[RespondentID]],'All Data'!$A:$CO,91,FALSE),"unknown")</f>
        <v>White</v>
      </c>
      <c r="U398" s="96" t="str">
        <f>IFERROR(VLOOKUP(Table1[[#This Row],[RespondentID]],'All Data'!$A:$CO,92,FALSE),"unknown")</f>
        <v>Not Hispanic or Latino</v>
      </c>
      <c r="V398" s="96" t="str">
        <f>IFERROR(VLOOKUP(Table1[[#This Row],[RespondentID]],'All Data'!$A:$CO,93,FALSE),"unknown")</f>
        <v>English</v>
      </c>
      <c r="W398" s="96" t="str">
        <f>IFERROR(VLOOKUP(Table1[[#This Row],[RespondentID]],'All Data'!$A:$CW,94,FALSE),"unknown")</f>
        <v>Over $125,000</v>
      </c>
      <c r="X398" s="96" t="str">
        <f>IFERROR(VLOOKUP(Table1[[#This Row],[RespondentID]],'All Data'!$A:$CW,95,FALSE),"unknown")</f>
        <v>College graduate</v>
      </c>
      <c r="Y398" s="96" t="str">
        <f>IFERROR(VLOOKUP(Table1[[#This Row],[RespondentID]],'All Data'!$A:$CW,96,FALSE),"unknown")</f>
        <v>Employed for wages</v>
      </c>
      <c r="Z398" s="96" t="str">
        <f>IFERROR(VLOOKUP(Table1[[#This Row],[RespondentID]],'All Data'!$A:$CW,97,FALSE),"unknown")</f>
        <v>Yes</v>
      </c>
      <c r="AA398" s="96" t="str">
        <f>IFERROR(VLOOKUP(Table1[[#This Row],[RespondentID]],'All Data'!$A:$CW,98,FALSE),"unknown")</f>
        <v>Private/Commercial</v>
      </c>
      <c r="AB398" s="174" t="str">
        <f>IFERROR(VLOOKUP(Table1[[#This Row],[RespondentID]],'All Data'!$A:$CW,99,FALSE),"unknown")</f>
        <v>Yes</v>
      </c>
    </row>
    <row r="399" spans="1:28">
      <c r="A399">
        <v>18032096622</v>
      </c>
      <c r="B399" t="s">
        <v>64</v>
      </c>
      <c r="G399" t="s">
        <v>69</v>
      </c>
      <c r="M399" t="s">
        <v>75</v>
      </c>
      <c r="P399" s="96" t="str">
        <f>IFERROR(VLOOKUP(Table1[[#This Row],[RespondentID]],'All Data'!$A:$CO,87,FALSE),"unknown")</f>
        <v>Woman</v>
      </c>
      <c r="Q399" s="96" t="str">
        <f>IFERROR(VLOOKUP(Table1[[#This Row],[RespondentID]],'All Data'!$A:$CO,88,FALSE),"unknown")</f>
        <v>55-64 years</v>
      </c>
      <c r="R399" s="96" t="str">
        <f>IFERROR(VLOOKUP(Table1[[#This Row],[RespondentID]],'All Data'!$A:$CO,89,FALSE),"unknown")</f>
        <v>Nassau</v>
      </c>
      <c r="S399" s="96" t="str">
        <f>IFERROR(VLOOKUP(Table1[[#This Row],[RespondentID]],'All Data'!$A:$CO,90,FALSE),"unknown")</f>
        <v>Great Neck, 11021</v>
      </c>
      <c r="T399" s="96">
        <f>IFERROR(VLOOKUP(Table1[[#This Row],[RespondentID]],'All Data'!$A:$CO,91,FALSE),"unknown")</f>
        <v>0</v>
      </c>
      <c r="U399" s="96">
        <f>IFERROR(VLOOKUP(Table1[[#This Row],[RespondentID]],'All Data'!$A:$CO,92,FALSE),"unknown")</f>
        <v>0</v>
      </c>
      <c r="V399" s="96">
        <f>IFERROR(VLOOKUP(Table1[[#This Row],[RespondentID]],'All Data'!$A:$CO,93,FALSE),"unknown")</f>
        <v>0</v>
      </c>
      <c r="W399" s="96">
        <f>IFERROR(VLOOKUP(Table1[[#This Row],[RespondentID]],'All Data'!$A:$CW,94,FALSE),"unknown")</f>
        <v>0</v>
      </c>
      <c r="X399" s="96">
        <f>IFERROR(VLOOKUP(Table1[[#This Row],[RespondentID]],'All Data'!$A:$CW,95,FALSE),"unknown")</f>
        <v>0</v>
      </c>
      <c r="Y399" s="96">
        <f>IFERROR(VLOOKUP(Table1[[#This Row],[RespondentID]],'All Data'!$A:$CW,96,FALSE),"unknown")</f>
        <v>0</v>
      </c>
      <c r="Z399" s="96">
        <f>IFERROR(VLOOKUP(Table1[[#This Row],[RespondentID]],'All Data'!$A:$CW,97,FALSE),"unknown")</f>
        <v>0</v>
      </c>
      <c r="AA399" s="96">
        <f>IFERROR(VLOOKUP(Table1[[#This Row],[RespondentID]],'All Data'!$A:$CW,98,FALSE),"unknown")</f>
        <v>0</v>
      </c>
      <c r="AB399" s="174">
        <f>IFERROR(VLOOKUP(Table1[[#This Row],[RespondentID]],'All Data'!$A:$CW,99,FALSE),"unknown")</f>
        <v>0</v>
      </c>
    </row>
    <row r="400" spans="1:28">
      <c r="A400">
        <v>114462311070</v>
      </c>
      <c r="B400" s="103"/>
      <c r="C400" s="104"/>
      <c r="D400" s="104"/>
      <c r="E400" s="104"/>
      <c r="F400" s="104"/>
      <c r="G400" s="104"/>
      <c r="H400" s="104"/>
      <c r="I400" s="104"/>
      <c r="J400" s="104"/>
      <c r="K400" s="104"/>
      <c r="L400" s="104"/>
      <c r="M400" s="104"/>
      <c r="N400" s="104"/>
      <c r="O400" s="109"/>
      <c r="P400" s="96">
        <f>IFERROR(VLOOKUP(Table1[[#This Row],[RespondentID]],'All Data'!$A:$CO,87,FALSE),"unknown")</f>
        <v>0</v>
      </c>
      <c r="Q400" s="96">
        <f>IFERROR(VLOOKUP(Table1[[#This Row],[RespondentID]],'All Data'!$A:$CO,88,FALSE),"unknown")</f>
        <v>0</v>
      </c>
      <c r="R400" s="96">
        <f>IFERROR(VLOOKUP(Table1[[#This Row],[RespondentID]],'All Data'!$A:$CO,89,FALSE),"unknown")</f>
        <v>0</v>
      </c>
      <c r="S400" s="96" t="str">
        <f>IFERROR(VLOOKUP(Table1[[#This Row],[RespondentID]],'All Data'!$A:$CO,90,FALSE),"unknown")</f>
        <v>Baldwin Harbor, 11510</v>
      </c>
      <c r="T400" s="96">
        <f>IFERROR(VLOOKUP(Table1[[#This Row],[RespondentID]],'All Data'!$A:$CO,91,FALSE),"unknown")</f>
        <v>0</v>
      </c>
      <c r="U400" s="96">
        <f>IFERROR(VLOOKUP(Table1[[#This Row],[RespondentID]],'All Data'!$A:$CO,92,FALSE),"unknown")</f>
        <v>0</v>
      </c>
      <c r="V400" s="96">
        <f>IFERROR(VLOOKUP(Table1[[#This Row],[RespondentID]],'All Data'!$A:$CO,93,FALSE),"unknown")</f>
        <v>0</v>
      </c>
      <c r="W400" s="96">
        <f>IFERROR(VLOOKUP(Table1[[#This Row],[RespondentID]],'All Data'!$A:$CW,94,FALSE),"unknown")</f>
        <v>0</v>
      </c>
      <c r="X400" s="96">
        <f>IFERROR(VLOOKUP(Table1[[#This Row],[RespondentID]],'All Data'!$A:$CW,95,FALSE),"unknown")</f>
        <v>0</v>
      </c>
      <c r="Y400" s="96">
        <f>IFERROR(VLOOKUP(Table1[[#This Row],[RespondentID]],'All Data'!$A:$CW,96,FALSE),"unknown")</f>
        <v>0</v>
      </c>
      <c r="Z400" s="96">
        <f>IFERROR(VLOOKUP(Table1[[#This Row],[RespondentID]],'All Data'!$A:$CW,97,FALSE),"unknown")</f>
        <v>0</v>
      </c>
      <c r="AA400" s="96">
        <f>IFERROR(VLOOKUP(Table1[[#This Row],[RespondentID]],'All Data'!$A:$CW,98,FALSE),"unknown")</f>
        <v>0</v>
      </c>
      <c r="AB400" s="174">
        <f>IFERROR(VLOOKUP(Table1[[#This Row],[RespondentID]],'All Data'!$A:$CW,99,FALSE),"unknown")</f>
        <v>0</v>
      </c>
    </row>
    <row r="401" spans="1:28">
      <c r="A401">
        <v>114416368418</v>
      </c>
      <c r="B401" s="103"/>
      <c r="C401" s="104"/>
      <c r="D401" s="104"/>
      <c r="E401" s="104"/>
      <c r="F401" s="104"/>
      <c r="G401" s="104"/>
      <c r="H401" s="104"/>
      <c r="I401" s="104"/>
      <c r="J401" s="104"/>
      <c r="K401" s="104"/>
      <c r="L401" s="104"/>
      <c r="M401" s="104"/>
      <c r="N401" s="104"/>
      <c r="O401" s="109"/>
      <c r="P401" s="96" t="str">
        <f>IFERROR(VLOOKUP(Table1[[#This Row],[RespondentID]],'All Data'!$A:$CO,87,FALSE),"unknown")</f>
        <v>Woman</v>
      </c>
      <c r="Q401" s="96" t="str">
        <f>IFERROR(VLOOKUP(Table1[[#This Row],[RespondentID]],'All Data'!$A:$CO,88,FALSE),"unknown")</f>
        <v>25-34 years</v>
      </c>
      <c r="R401" s="96" t="str">
        <f>IFERROR(VLOOKUP(Table1[[#This Row],[RespondentID]],'All Data'!$A:$CO,89,FALSE),"unknown")</f>
        <v>Suffolk</v>
      </c>
      <c r="S401" s="96" t="str">
        <f>IFERROR(VLOOKUP(Table1[[#This Row],[RespondentID]],'All Data'!$A:$CO,90,FALSE),"unknown")</f>
        <v>Islip, 11751</v>
      </c>
      <c r="T401" s="96" t="str">
        <f>IFERROR(VLOOKUP(Table1[[#This Row],[RespondentID]],'All Data'!$A:$CO,91,FALSE),"unknown")</f>
        <v>White</v>
      </c>
      <c r="U401" s="96" t="str">
        <f>IFERROR(VLOOKUP(Table1[[#This Row],[RespondentID]],'All Data'!$A:$CO,92,FALSE),"unknown")</f>
        <v>Hispanic or Latino</v>
      </c>
      <c r="V401" s="96" t="str">
        <f>IFERROR(VLOOKUP(Table1[[#This Row],[RespondentID]],'All Data'!$A:$CO,93,FALSE),"unknown")</f>
        <v>Spanish</v>
      </c>
      <c r="W401" s="96" t="str">
        <f>IFERROR(VLOOKUP(Table1[[#This Row],[RespondentID]],'All Data'!$A:$CW,94,FALSE),"unknown")</f>
        <v>$0-$19,999</v>
      </c>
      <c r="X401" s="96" t="str">
        <f>IFERROR(VLOOKUP(Table1[[#This Row],[RespondentID]],'All Data'!$A:$CW,95,FALSE),"unknown")</f>
        <v>K-8 grade</v>
      </c>
      <c r="Y401" s="96" t="str">
        <f>IFERROR(VLOOKUP(Table1[[#This Row],[RespondentID]],'All Data'!$A:$CW,96,FALSE),"unknown")</f>
        <v>Self-employed</v>
      </c>
      <c r="Z401" s="96" t="str">
        <f>IFERROR(VLOOKUP(Table1[[#This Row],[RespondentID]],'All Data'!$A:$CW,97,FALSE),"unknown")</f>
        <v>No</v>
      </c>
      <c r="AA401" s="96">
        <f>IFERROR(VLOOKUP(Table1[[#This Row],[RespondentID]],'All Data'!$A:$CW,98,FALSE),"unknown")</f>
        <v>0</v>
      </c>
      <c r="AB401" s="174" t="str">
        <f>IFERROR(VLOOKUP(Table1[[#This Row],[RespondentID]],'All Data'!$A:$CW,99,FALSE),"unknown")</f>
        <v>Yes</v>
      </c>
    </row>
    <row r="402" spans="1:28">
      <c r="A402">
        <v>18046504361</v>
      </c>
      <c r="B402" t="s">
        <v>64</v>
      </c>
      <c r="H402" t="s">
        <v>70</v>
      </c>
      <c r="K402" t="s">
        <v>73</v>
      </c>
      <c r="P402" s="96" t="str">
        <f>IFERROR(VLOOKUP(Table1[[#This Row],[RespondentID]],'All Data'!$A:$CO,87,FALSE),"unknown")</f>
        <v>Woman</v>
      </c>
      <c r="Q402" s="96" t="str">
        <f>IFERROR(VLOOKUP(Table1[[#This Row],[RespondentID]],'All Data'!$A:$CO,88,FALSE),"unknown")</f>
        <v>25-34 years</v>
      </c>
      <c r="R402" s="96" t="str">
        <f>IFERROR(VLOOKUP(Table1[[#This Row],[RespondentID]],'All Data'!$A:$CO,89,FALSE),"unknown")</f>
        <v>Suffolk</v>
      </c>
      <c r="S402" s="96" t="str">
        <f>IFERROR(VLOOKUP(Table1[[#This Row],[RespondentID]],'All Data'!$A:$CO,90,FALSE),"unknown")</f>
        <v>Coram, 11727</v>
      </c>
      <c r="T402" s="96" t="str">
        <f>IFERROR(VLOOKUP(Table1[[#This Row],[RespondentID]],'All Data'!$A:$CO,91,FALSE),"unknown")</f>
        <v>Other (please specify)</v>
      </c>
      <c r="U402" s="96" t="str">
        <f>IFERROR(VLOOKUP(Table1[[#This Row],[RespondentID]],'All Data'!$A:$CO,92,FALSE),"unknown")</f>
        <v>Hispanic or Latino</v>
      </c>
      <c r="V402" s="96" t="str">
        <f>IFERROR(VLOOKUP(Table1[[#This Row],[RespondentID]],'All Data'!$A:$CO,93,FALSE),"unknown")</f>
        <v>English, Spanish</v>
      </c>
      <c r="W402" s="96" t="str">
        <f>IFERROR(VLOOKUP(Table1[[#This Row],[RespondentID]],'All Data'!$A:$CW,94,FALSE),"unknown")</f>
        <v>$75,000 to $125,000</v>
      </c>
      <c r="X402" s="96" t="str">
        <f>IFERROR(VLOOKUP(Table1[[#This Row],[RespondentID]],'All Data'!$A:$CW,95,FALSE),"unknown")</f>
        <v>College graduate</v>
      </c>
      <c r="Y402" s="96" t="str">
        <f>IFERROR(VLOOKUP(Table1[[#This Row],[RespondentID]],'All Data'!$A:$CW,96,FALSE),"unknown")</f>
        <v>Self-employed</v>
      </c>
      <c r="Z402" s="96" t="str">
        <f>IFERROR(VLOOKUP(Table1[[#This Row],[RespondentID]],'All Data'!$A:$CW,97,FALSE),"unknown")</f>
        <v>Yes</v>
      </c>
      <c r="AA402" s="96" t="str">
        <f>IFERROR(VLOOKUP(Table1[[#This Row],[RespondentID]],'All Data'!$A:$CW,98,FALSE),"unknown")</f>
        <v>Medicaid</v>
      </c>
      <c r="AB402" s="174" t="str">
        <f>IFERROR(VLOOKUP(Table1[[#This Row],[RespondentID]],'All Data'!$A:$CW,99,FALSE),"unknown")</f>
        <v>Yes</v>
      </c>
    </row>
    <row r="403" spans="1:28">
      <c r="A403">
        <v>18046504101</v>
      </c>
      <c r="E403" t="s">
        <v>67</v>
      </c>
      <c r="K403" t="s">
        <v>73</v>
      </c>
      <c r="M403" t="s">
        <v>75</v>
      </c>
      <c r="P403" s="96" t="str">
        <f>IFERROR(VLOOKUP(Table1[[#This Row],[RespondentID]],'All Data'!$A:$CO,87,FALSE),"unknown")</f>
        <v>Woman</v>
      </c>
      <c r="Q403" s="96" t="str">
        <f>IFERROR(VLOOKUP(Table1[[#This Row],[RespondentID]],'All Data'!$A:$CO,88,FALSE),"unknown")</f>
        <v>34-44 years</v>
      </c>
      <c r="R403" s="96" t="str">
        <f>IFERROR(VLOOKUP(Table1[[#This Row],[RespondentID]],'All Data'!$A:$CO,89,FALSE),"unknown")</f>
        <v>Suffolk</v>
      </c>
      <c r="S403" s="96" t="str">
        <f>IFERROR(VLOOKUP(Table1[[#This Row],[RespondentID]],'All Data'!$A:$CO,90,FALSE),"unknown")</f>
        <v>Coram, 11727</v>
      </c>
      <c r="T403" s="96" t="str">
        <f>IFERROR(VLOOKUP(Table1[[#This Row],[RespondentID]],'All Data'!$A:$CO,91,FALSE),"unknown")</f>
        <v>White</v>
      </c>
      <c r="U403" s="96" t="str">
        <f>IFERROR(VLOOKUP(Table1[[#This Row],[RespondentID]],'All Data'!$A:$CO,92,FALSE),"unknown")</f>
        <v>Hispanic or Latino</v>
      </c>
      <c r="V403" s="96" t="str">
        <f>IFERROR(VLOOKUP(Table1[[#This Row],[RespondentID]],'All Data'!$A:$CO,93,FALSE),"unknown")</f>
        <v>English, Spanish</v>
      </c>
      <c r="W403" s="96" t="str">
        <f>IFERROR(VLOOKUP(Table1[[#This Row],[RespondentID]],'All Data'!$A:$CW,94,FALSE),"unknown")</f>
        <v>$75,000 to $125,000</v>
      </c>
      <c r="X403" s="96" t="str">
        <f>IFERROR(VLOOKUP(Table1[[#This Row],[RespondentID]],'All Data'!$A:$CW,95,FALSE),"unknown")</f>
        <v>College graduate</v>
      </c>
      <c r="Y403" s="96" t="str">
        <f>IFERROR(VLOOKUP(Table1[[#This Row],[RespondentID]],'All Data'!$A:$CW,96,FALSE),"unknown")</f>
        <v>Self-employed</v>
      </c>
      <c r="Z403" s="96" t="str">
        <f>IFERROR(VLOOKUP(Table1[[#This Row],[RespondentID]],'All Data'!$A:$CW,97,FALSE),"unknown")</f>
        <v>Yes</v>
      </c>
      <c r="AA403" s="96" t="str">
        <f>IFERROR(VLOOKUP(Table1[[#This Row],[RespondentID]],'All Data'!$A:$CW,98,FALSE),"unknown")</f>
        <v>Medicaid</v>
      </c>
      <c r="AB403" s="174" t="str">
        <f>IFERROR(VLOOKUP(Table1[[#This Row],[RespondentID]],'All Data'!$A:$CW,99,FALSE),"unknown")</f>
        <v>Yes</v>
      </c>
    </row>
    <row r="404" spans="1:28">
      <c r="A404">
        <v>18038331097</v>
      </c>
      <c r="P404" s="96" t="str">
        <f>IFERROR(VLOOKUP(Table1[[#This Row],[RespondentID]],'All Data'!$A:$CO,87,FALSE),"unknown")</f>
        <v>Man</v>
      </c>
      <c r="Q404" s="96" t="str">
        <f>IFERROR(VLOOKUP(Table1[[#This Row],[RespondentID]],'All Data'!$A:$CO,88,FALSE),"unknown")</f>
        <v>34-44 years</v>
      </c>
      <c r="R404" s="96" t="str">
        <f>IFERROR(VLOOKUP(Table1[[#This Row],[RespondentID]],'All Data'!$A:$CO,89,FALSE),"unknown")</f>
        <v>Queens</v>
      </c>
      <c r="S404" s="96">
        <f>IFERROR(VLOOKUP(Table1[[#This Row],[RespondentID]],'All Data'!$A:$CO,90,FALSE),"unknown")</f>
        <v>11358</v>
      </c>
      <c r="T404" s="96" t="str">
        <f>IFERROR(VLOOKUP(Table1[[#This Row],[RespondentID]],'All Data'!$A:$CO,91,FALSE),"unknown")</f>
        <v>Other (please specify)</v>
      </c>
      <c r="U404" s="96" t="str">
        <f>IFERROR(VLOOKUP(Table1[[#This Row],[RespondentID]],'All Data'!$A:$CO,92,FALSE),"unknown")</f>
        <v>Hispanic or Latino</v>
      </c>
      <c r="V404" s="96" t="str">
        <f>IFERROR(VLOOKUP(Table1[[#This Row],[RespondentID]],'All Data'!$A:$CO,93,FALSE),"unknown")</f>
        <v>Spanish</v>
      </c>
      <c r="W404" s="96" t="str">
        <f>IFERROR(VLOOKUP(Table1[[#This Row],[RespondentID]],'All Data'!$A:$CW,94,FALSE),"unknown")</f>
        <v>$50,000 to $74,999</v>
      </c>
      <c r="X404" s="96">
        <f>IFERROR(VLOOKUP(Table1[[#This Row],[RespondentID]],'All Data'!$A:$CW,95,FALSE),"unknown")</f>
        <v>0</v>
      </c>
      <c r="Y404" s="96">
        <f>IFERROR(VLOOKUP(Table1[[#This Row],[RespondentID]],'All Data'!$A:$CW,96,FALSE),"unknown")</f>
        <v>0</v>
      </c>
      <c r="Z404" s="96">
        <f>IFERROR(VLOOKUP(Table1[[#This Row],[RespondentID]],'All Data'!$A:$CW,97,FALSE),"unknown")</f>
        <v>0</v>
      </c>
      <c r="AA404" s="96">
        <f>IFERROR(VLOOKUP(Table1[[#This Row],[RespondentID]],'All Data'!$A:$CW,98,FALSE),"unknown")</f>
        <v>0</v>
      </c>
      <c r="AB404" s="174">
        <f>IFERROR(VLOOKUP(Table1[[#This Row],[RespondentID]],'All Data'!$A:$CW,99,FALSE),"unknown")</f>
        <v>0</v>
      </c>
    </row>
    <row r="405" spans="1:28">
      <c r="A405" s="109"/>
      <c r="B405" s="103"/>
      <c r="C405" s="104"/>
      <c r="D405" s="104"/>
      <c r="E405" s="104"/>
      <c r="F405" s="104"/>
      <c r="G405" s="104"/>
      <c r="H405" s="104"/>
      <c r="I405" s="104"/>
      <c r="J405" s="104"/>
      <c r="K405" s="104"/>
      <c r="L405" s="104"/>
      <c r="M405" s="104"/>
      <c r="N405" s="104"/>
      <c r="O405" s="109"/>
      <c r="P405" s="96" t="str">
        <f>IFERROR(VLOOKUP(Table1[[#This Row],[RespondentID]],'All Data'!$A:$CO,87,FALSE),"unknown")</f>
        <v>unknown</v>
      </c>
      <c r="Q405" s="96" t="str">
        <f>IFERROR(VLOOKUP(Table1[[#This Row],[RespondentID]],'All Data'!$A:$CO,88,FALSE),"unknown")</f>
        <v>unknown</v>
      </c>
      <c r="R405" s="96" t="str">
        <f>IFERROR(VLOOKUP(Table1[[#This Row],[RespondentID]],'All Data'!$A:$CO,89,FALSE),"unknown")</f>
        <v>unknown</v>
      </c>
      <c r="S405" s="96" t="str">
        <f>IFERROR(VLOOKUP(Table1[[#This Row],[RespondentID]],'All Data'!$A:$CO,90,FALSE),"unknown")</f>
        <v>unknown</v>
      </c>
      <c r="T405" s="96" t="str">
        <f>IFERROR(VLOOKUP(Table1[[#This Row],[RespondentID]],'All Data'!$A:$CO,91,FALSE),"unknown")</f>
        <v>unknown</v>
      </c>
      <c r="U405" s="96" t="str">
        <f>IFERROR(VLOOKUP(Table1[[#This Row],[RespondentID]],'All Data'!$A:$CO,92,FALSE),"unknown")</f>
        <v>unknown</v>
      </c>
      <c r="V405" s="96" t="str">
        <f>IFERROR(VLOOKUP(Table1[[#This Row],[RespondentID]],'All Data'!$A:$CO,93,FALSE),"unknown")</f>
        <v>unknown</v>
      </c>
      <c r="W405" s="96" t="str">
        <f>IFERROR(VLOOKUP(Table1[[#This Row],[RespondentID]],'All Data'!$A:$CW,94,FALSE),"unknown")</f>
        <v>unknown</v>
      </c>
      <c r="X405" s="96" t="str">
        <f>IFERROR(VLOOKUP(Table1[[#This Row],[RespondentID]],'All Data'!$A:$CW,95,FALSE),"unknown")</f>
        <v>unknown</v>
      </c>
      <c r="Y405" s="96" t="str">
        <f>IFERROR(VLOOKUP(Table1[[#This Row],[RespondentID]],'All Data'!$A:$CW,96,FALSE),"unknown")</f>
        <v>unknown</v>
      </c>
      <c r="Z405" s="96" t="str">
        <f>IFERROR(VLOOKUP(Table1[[#This Row],[RespondentID]],'All Data'!$A:$CW,97,FALSE),"unknown")</f>
        <v>unknown</v>
      </c>
      <c r="AA405" s="96" t="str">
        <f>IFERROR(VLOOKUP(Table1[[#This Row],[RespondentID]],'All Data'!$A:$CW,98,FALSE),"unknown")</f>
        <v>unknown</v>
      </c>
      <c r="AB405" s="174" t="str">
        <f>IFERROR(VLOOKUP(Table1[[#This Row],[RespondentID]],'All Data'!$A:$CW,99,FALSE),"unknown")</f>
        <v>unknown</v>
      </c>
    </row>
    <row r="406" spans="1:28">
      <c r="A406" s="109"/>
      <c r="B406" s="103"/>
      <c r="C406" s="104"/>
      <c r="D406" s="104"/>
      <c r="E406" s="104"/>
      <c r="F406" s="104"/>
      <c r="G406" s="104"/>
      <c r="H406" s="104"/>
      <c r="I406" s="104"/>
      <c r="J406" s="104"/>
      <c r="K406" s="104"/>
      <c r="L406" s="104"/>
      <c r="M406" s="104"/>
      <c r="N406" s="104"/>
      <c r="O406" s="109"/>
      <c r="P406" s="96" t="str">
        <f>IFERROR(VLOOKUP(Table1[[#This Row],[RespondentID]],'All Data'!$A:$CO,87,FALSE),"unknown")</f>
        <v>unknown</v>
      </c>
      <c r="Q406" s="96" t="str">
        <f>IFERROR(VLOOKUP(Table1[[#This Row],[RespondentID]],'All Data'!$A:$CO,88,FALSE),"unknown")</f>
        <v>unknown</v>
      </c>
      <c r="R406" s="96" t="str">
        <f>IFERROR(VLOOKUP(Table1[[#This Row],[RespondentID]],'All Data'!$A:$CO,89,FALSE),"unknown")</f>
        <v>unknown</v>
      </c>
      <c r="S406" s="96" t="str">
        <f>IFERROR(VLOOKUP(Table1[[#This Row],[RespondentID]],'All Data'!$A:$CO,90,FALSE),"unknown")</f>
        <v>unknown</v>
      </c>
      <c r="T406" s="96" t="str">
        <f>IFERROR(VLOOKUP(Table1[[#This Row],[RespondentID]],'All Data'!$A:$CO,91,FALSE),"unknown")</f>
        <v>unknown</v>
      </c>
      <c r="U406" s="96" t="str">
        <f>IFERROR(VLOOKUP(Table1[[#This Row],[RespondentID]],'All Data'!$A:$CO,92,FALSE),"unknown")</f>
        <v>unknown</v>
      </c>
      <c r="V406" s="96" t="str">
        <f>IFERROR(VLOOKUP(Table1[[#This Row],[RespondentID]],'All Data'!$A:$CO,93,FALSE),"unknown")</f>
        <v>unknown</v>
      </c>
      <c r="W406" s="96" t="str">
        <f>IFERROR(VLOOKUP(Table1[[#This Row],[RespondentID]],'All Data'!$A:$CW,94,FALSE),"unknown")</f>
        <v>unknown</v>
      </c>
      <c r="X406" s="96" t="str">
        <f>IFERROR(VLOOKUP(Table1[[#This Row],[RespondentID]],'All Data'!$A:$CW,95,FALSE),"unknown")</f>
        <v>unknown</v>
      </c>
      <c r="Y406" s="96" t="str">
        <f>IFERROR(VLOOKUP(Table1[[#This Row],[RespondentID]],'All Data'!$A:$CW,96,FALSE),"unknown")</f>
        <v>unknown</v>
      </c>
      <c r="Z406" s="96" t="str">
        <f>IFERROR(VLOOKUP(Table1[[#This Row],[RespondentID]],'All Data'!$A:$CW,97,FALSE),"unknown")</f>
        <v>unknown</v>
      </c>
      <c r="AA406" s="96" t="str">
        <f>IFERROR(VLOOKUP(Table1[[#This Row],[RespondentID]],'All Data'!$A:$CW,98,FALSE),"unknown")</f>
        <v>unknown</v>
      </c>
      <c r="AB406" s="174" t="str">
        <f>IFERROR(VLOOKUP(Table1[[#This Row],[RespondentID]],'All Data'!$A:$CW,99,FALSE),"unknown")</f>
        <v>unknown</v>
      </c>
    </row>
    <row r="407" spans="1:28">
      <c r="A407" s="109"/>
      <c r="B407" s="103"/>
      <c r="C407" s="104"/>
      <c r="D407" s="104"/>
      <c r="E407" s="104"/>
      <c r="F407" s="104"/>
      <c r="G407" s="104"/>
      <c r="H407" s="104"/>
      <c r="I407" s="104"/>
      <c r="J407" s="104"/>
      <c r="K407" s="104"/>
      <c r="L407" s="104"/>
      <c r="M407" s="104"/>
      <c r="N407" s="104"/>
      <c r="O407" s="109"/>
      <c r="P407" s="96" t="str">
        <f>IFERROR(VLOOKUP(Table1[[#This Row],[RespondentID]],'All Data'!$A:$CO,87,FALSE),"unknown")</f>
        <v>unknown</v>
      </c>
      <c r="Q407" s="96" t="str">
        <f>IFERROR(VLOOKUP(Table1[[#This Row],[RespondentID]],'All Data'!$A:$CO,88,FALSE),"unknown")</f>
        <v>unknown</v>
      </c>
      <c r="R407" s="96" t="str">
        <f>IFERROR(VLOOKUP(Table1[[#This Row],[RespondentID]],'All Data'!$A:$CO,89,FALSE),"unknown")</f>
        <v>unknown</v>
      </c>
      <c r="S407" s="96" t="str">
        <f>IFERROR(VLOOKUP(Table1[[#This Row],[RespondentID]],'All Data'!$A:$CO,90,FALSE),"unknown")</f>
        <v>unknown</v>
      </c>
      <c r="T407" s="96" t="str">
        <f>IFERROR(VLOOKUP(Table1[[#This Row],[RespondentID]],'All Data'!$A:$CO,91,FALSE),"unknown")</f>
        <v>unknown</v>
      </c>
      <c r="U407" s="96" t="str">
        <f>IFERROR(VLOOKUP(Table1[[#This Row],[RespondentID]],'All Data'!$A:$CO,92,FALSE),"unknown")</f>
        <v>unknown</v>
      </c>
      <c r="V407" s="96" t="str">
        <f>IFERROR(VLOOKUP(Table1[[#This Row],[RespondentID]],'All Data'!$A:$CO,93,FALSE),"unknown")</f>
        <v>unknown</v>
      </c>
      <c r="W407" s="96" t="str">
        <f>IFERROR(VLOOKUP(Table1[[#This Row],[RespondentID]],'All Data'!$A:$CW,94,FALSE),"unknown")</f>
        <v>unknown</v>
      </c>
      <c r="X407" s="96" t="str">
        <f>IFERROR(VLOOKUP(Table1[[#This Row],[RespondentID]],'All Data'!$A:$CW,95,FALSE),"unknown")</f>
        <v>unknown</v>
      </c>
      <c r="Y407" s="96" t="str">
        <f>IFERROR(VLOOKUP(Table1[[#This Row],[RespondentID]],'All Data'!$A:$CW,96,FALSE),"unknown")</f>
        <v>unknown</v>
      </c>
      <c r="Z407" s="96" t="str">
        <f>IFERROR(VLOOKUP(Table1[[#This Row],[RespondentID]],'All Data'!$A:$CW,97,FALSE),"unknown")</f>
        <v>unknown</v>
      </c>
      <c r="AA407" s="96" t="str">
        <f>IFERROR(VLOOKUP(Table1[[#This Row],[RespondentID]],'All Data'!$A:$CW,98,FALSE),"unknown")</f>
        <v>unknown</v>
      </c>
      <c r="AB407" s="174" t="str">
        <f>IFERROR(VLOOKUP(Table1[[#This Row],[RespondentID]],'All Data'!$A:$CW,99,FALSE),"unknown")</f>
        <v>unknown</v>
      </c>
    </row>
    <row r="408" spans="1:28">
      <c r="A408" s="109"/>
      <c r="B408" s="103"/>
      <c r="C408" s="104"/>
      <c r="D408" s="104"/>
      <c r="E408" s="104"/>
      <c r="F408" s="104"/>
      <c r="G408" s="104"/>
      <c r="H408" s="104"/>
      <c r="I408" s="104"/>
      <c r="J408" s="104"/>
      <c r="K408" s="104"/>
      <c r="L408" s="104"/>
      <c r="M408" s="104"/>
      <c r="N408" s="104"/>
      <c r="O408" s="109"/>
      <c r="P408" s="96" t="str">
        <f>IFERROR(VLOOKUP(Table1[[#This Row],[RespondentID]],'All Data'!$A:$CO,87,FALSE),"unknown")</f>
        <v>unknown</v>
      </c>
      <c r="Q408" s="96" t="str">
        <f>IFERROR(VLOOKUP(Table1[[#This Row],[RespondentID]],'All Data'!$A:$CO,88,FALSE),"unknown")</f>
        <v>unknown</v>
      </c>
      <c r="R408" s="96" t="str">
        <f>IFERROR(VLOOKUP(Table1[[#This Row],[RespondentID]],'All Data'!$A:$CO,89,FALSE),"unknown")</f>
        <v>unknown</v>
      </c>
      <c r="S408" s="96" t="str">
        <f>IFERROR(VLOOKUP(Table1[[#This Row],[RespondentID]],'All Data'!$A:$CO,90,FALSE),"unknown")</f>
        <v>unknown</v>
      </c>
      <c r="T408" s="96" t="str">
        <f>IFERROR(VLOOKUP(Table1[[#This Row],[RespondentID]],'All Data'!$A:$CO,91,FALSE),"unknown")</f>
        <v>unknown</v>
      </c>
      <c r="U408" s="96" t="str">
        <f>IFERROR(VLOOKUP(Table1[[#This Row],[RespondentID]],'All Data'!$A:$CO,92,FALSE),"unknown")</f>
        <v>unknown</v>
      </c>
      <c r="V408" s="96" t="str">
        <f>IFERROR(VLOOKUP(Table1[[#This Row],[RespondentID]],'All Data'!$A:$CO,93,FALSE),"unknown")</f>
        <v>unknown</v>
      </c>
      <c r="W408" s="96" t="str">
        <f>IFERROR(VLOOKUP(Table1[[#This Row],[RespondentID]],'All Data'!$A:$CW,94,FALSE),"unknown")</f>
        <v>unknown</v>
      </c>
      <c r="X408" s="96" t="str">
        <f>IFERROR(VLOOKUP(Table1[[#This Row],[RespondentID]],'All Data'!$A:$CW,95,FALSE),"unknown")</f>
        <v>unknown</v>
      </c>
      <c r="Y408" s="96" t="str">
        <f>IFERROR(VLOOKUP(Table1[[#This Row],[RespondentID]],'All Data'!$A:$CW,96,FALSE),"unknown")</f>
        <v>unknown</v>
      </c>
      <c r="Z408" s="96" t="str">
        <f>IFERROR(VLOOKUP(Table1[[#This Row],[RespondentID]],'All Data'!$A:$CW,97,FALSE),"unknown")</f>
        <v>unknown</v>
      </c>
      <c r="AA408" s="96" t="str">
        <f>IFERROR(VLOOKUP(Table1[[#This Row],[RespondentID]],'All Data'!$A:$CW,98,FALSE),"unknown")</f>
        <v>unknown</v>
      </c>
      <c r="AB408" s="174" t="str">
        <f>IFERROR(VLOOKUP(Table1[[#This Row],[RespondentID]],'All Data'!$A:$CW,99,FALSE),"unknown")</f>
        <v>unknown</v>
      </c>
    </row>
    <row r="409" spans="1:28">
      <c r="A409" s="109"/>
      <c r="B409" s="103"/>
      <c r="C409" s="104"/>
      <c r="D409" s="104"/>
      <c r="E409" s="104"/>
      <c r="F409" s="104"/>
      <c r="G409" s="104"/>
      <c r="H409" s="104"/>
      <c r="I409" s="104"/>
      <c r="J409" s="104"/>
      <c r="K409" s="104"/>
      <c r="L409" s="104"/>
      <c r="M409" s="104"/>
      <c r="N409" s="104"/>
      <c r="O409" s="109"/>
      <c r="P409" s="96" t="str">
        <f>IFERROR(VLOOKUP(Table1[[#This Row],[RespondentID]],'All Data'!$A:$CO,87,FALSE),"unknown")</f>
        <v>unknown</v>
      </c>
      <c r="Q409" s="96" t="str">
        <f>IFERROR(VLOOKUP(Table1[[#This Row],[RespondentID]],'All Data'!$A:$CO,88,FALSE),"unknown")</f>
        <v>unknown</v>
      </c>
      <c r="R409" s="96" t="str">
        <f>IFERROR(VLOOKUP(Table1[[#This Row],[RespondentID]],'All Data'!$A:$CO,89,FALSE),"unknown")</f>
        <v>unknown</v>
      </c>
      <c r="S409" s="96" t="str">
        <f>IFERROR(VLOOKUP(Table1[[#This Row],[RespondentID]],'All Data'!$A:$CO,90,FALSE),"unknown")</f>
        <v>unknown</v>
      </c>
      <c r="T409" s="96" t="str">
        <f>IFERROR(VLOOKUP(Table1[[#This Row],[RespondentID]],'All Data'!$A:$CO,91,FALSE),"unknown")</f>
        <v>unknown</v>
      </c>
      <c r="U409" s="96" t="str">
        <f>IFERROR(VLOOKUP(Table1[[#This Row],[RespondentID]],'All Data'!$A:$CO,92,FALSE),"unknown")</f>
        <v>unknown</v>
      </c>
      <c r="V409" s="96" t="str">
        <f>IFERROR(VLOOKUP(Table1[[#This Row],[RespondentID]],'All Data'!$A:$CO,93,FALSE),"unknown")</f>
        <v>unknown</v>
      </c>
      <c r="W409" s="96" t="str">
        <f>IFERROR(VLOOKUP(Table1[[#This Row],[RespondentID]],'All Data'!$A:$CW,94,FALSE),"unknown")</f>
        <v>unknown</v>
      </c>
      <c r="X409" s="96" t="str">
        <f>IFERROR(VLOOKUP(Table1[[#This Row],[RespondentID]],'All Data'!$A:$CW,95,FALSE),"unknown")</f>
        <v>unknown</v>
      </c>
      <c r="Y409" s="96" t="str">
        <f>IFERROR(VLOOKUP(Table1[[#This Row],[RespondentID]],'All Data'!$A:$CW,96,FALSE),"unknown")</f>
        <v>unknown</v>
      </c>
      <c r="Z409" s="96" t="str">
        <f>IFERROR(VLOOKUP(Table1[[#This Row],[RespondentID]],'All Data'!$A:$CW,97,FALSE),"unknown")</f>
        <v>unknown</v>
      </c>
      <c r="AA409" s="96" t="str">
        <f>IFERROR(VLOOKUP(Table1[[#This Row],[RespondentID]],'All Data'!$A:$CW,98,FALSE),"unknown")</f>
        <v>unknown</v>
      </c>
      <c r="AB409" s="174" t="str">
        <f>IFERROR(VLOOKUP(Table1[[#This Row],[RespondentID]],'All Data'!$A:$CW,99,FALSE),"unknown")</f>
        <v>unknown</v>
      </c>
    </row>
    <row r="410" spans="1:28">
      <c r="A410" s="109"/>
      <c r="B410" s="103"/>
      <c r="C410" s="104"/>
      <c r="D410" s="104"/>
      <c r="E410" s="104"/>
      <c r="F410" s="104"/>
      <c r="G410" s="104"/>
      <c r="H410" s="104"/>
      <c r="I410" s="104"/>
      <c r="J410" s="104"/>
      <c r="K410" s="104"/>
      <c r="L410" s="104"/>
      <c r="M410" s="104"/>
      <c r="N410" s="104"/>
      <c r="O410" s="109"/>
      <c r="P410" s="96" t="str">
        <f>IFERROR(VLOOKUP(Table1[[#This Row],[RespondentID]],'All Data'!$A:$CO,87,FALSE),"unknown")</f>
        <v>unknown</v>
      </c>
      <c r="Q410" s="96" t="str">
        <f>IFERROR(VLOOKUP(Table1[[#This Row],[RespondentID]],'All Data'!$A:$CO,88,FALSE),"unknown")</f>
        <v>unknown</v>
      </c>
      <c r="R410" s="96" t="str">
        <f>IFERROR(VLOOKUP(Table1[[#This Row],[RespondentID]],'All Data'!$A:$CO,89,FALSE),"unknown")</f>
        <v>unknown</v>
      </c>
      <c r="S410" s="96" t="str">
        <f>IFERROR(VLOOKUP(Table1[[#This Row],[RespondentID]],'All Data'!$A:$CO,90,FALSE),"unknown")</f>
        <v>unknown</v>
      </c>
      <c r="T410" s="96" t="str">
        <f>IFERROR(VLOOKUP(Table1[[#This Row],[RespondentID]],'All Data'!$A:$CO,91,FALSE),"unknown")</f>
        <v>unknown</v>
      </c>
      <c r="U410" s="96" t="str">
        <f>IFERROR(VLOOKUP(Table1[[#This Row],[RespondentID]],'All Data'!$A:$CO,92,FALSE),"unknown")</f>
        <v>unknown</v>
      </c>
      <c r="V410" s="96" t="str">
        <f>IFERROR(VLOOKUP(Table1[[#This Row],[RespondentID]],'All Data'!$A:$CO,93,FALSE),"unknown")</f>
        <v>unknown</v>
      </c>
      <c r="W410" s="96" t="str">
        <f>IFERROR(VLOOKUP(Table1[[#This Row],[RespondentID]],'All Data'!$A:$CW,94,FALSE),"unknown")</f>
        <v>unknown</v>
      </c>
      <c r="X410" s="96" t="str">
        <f>IFERROR(VLOOKUP(Table1[[#This Row],[RespondentID]],'All Data'!$A:$CW,95,FALSE),"unknown")</f>
        <v>unknown</v>
      </c>
      <c r="Y410" s="96" t="str">
        <f>IFERROR(VLOOKUP(Table1[[#This Row],[RespondentID]],'All Data'!$A:$CW,96,FALSE),"unknown")</f>
        <v>unknown</v>
      </c>
      <c r="Z410" s="96" t="str">
        <f>IFERROR(VLOOKUP(Table1[[#This Row],[RespondentID]],'All Data'!$A:$CW,97,FALSE),"unknown")</f>
        <v>unknown</v>
      </c>
      <c r="AA410" s="96" t="str">
        <f>IFERROR(VLOOKUP(Table1[[#This Row],[RespondentID]],'All Data'!$A:$CW,98,FALSE),"unknown")</f>
        <v>unknown</v>
      </c>
      <c r="AB410" s="174" t="str">
        <f>IFERROR(VLOOKUP(Table1[[#This Row],[RespondentID]],'All Data'!$A:$CW,99,FALSE),"unknown")</f>
        <v>unknown</v>
      </c>
    </row>
    <row r="411" spans="1:28">
      <c r="A411" s="109"/>
      <c r="B411" s="103"/>
      <c r="C411" s="104"/>
      <c r="D411" s="104"/>
      <c r="E411" s="104"/>
      <c r="F411" s="104"/>
      <c r="G411" s="104"/>
      <c r="H411" s="104"/>
      <c r="I411" s="104"/>
      <c r="J411" s="104"/>
      <c r="K411" s="104"/>
      <c r="L411" s="104"/>
      <c r="M411" s="104"/>
      <c r="N411" s="104"/>
      <c r="O411" s="109"/>
      <c r="P411" s="96" t="str">
        <f>IFERROR(VLOOKUP(Table1[[#This Row],[RespondentID]],'All Data'!$A:$CO,87,FALSE),"unknown")</f>
        <v>unknown</v>
      </c>
      <c r="Q411" s="96" t="str">
        <f>IFERROR(VLOOKUP(Table1[[#This Row],[RespondentID]],'All Data'!$A:$CO,88,FALSE),"unknown")</f>
        <v>unknown</v>
      </c>
      <c r="R411" s="96" t="str">
        <f>IFERROR(VLOOKUP(Table1[[#This Row],[RespondentID]],'All Data'!$A:$CO,89,FALSE),"unknown")</f>
        <v>unknown</v>
      </c>
      <c r="S411" s="96" t="str">
        <f>IFERROR(VLOOKUP(Table1[[#This Row],[RespondentID]],'All Data'!$A:$CO,90,FALSE),"unknown")</f>
        <v>unknown</v>
      </c>
      <c r="T411" s="96" t="str">
        <f>IFERROR(VLOOKUP(Table1[[#This Row],[RespondentID]],'All Data'!$A:$CO,91,FALSE),"unknown")</f>
        <v>unknown</v>
      </c>
      <c r="U411" s="96" t="str">
        <f>IFERROR(VLOOKUP(Table1[[#This Row],[RespondentID]],'All Data'!$A:$CO,92,FALSE),"unknown")</f>
        <v>unknown</v>
      </c>
      <c r="V411" s="96" t="str">
        <f>IFERROR(VLOOKUP(Table1[[#This Row],[RespondentID]],'All Data'!$A:$CO,93,FALSE),"unknown")</f>
        <v>unknown</v>
      </c>
      <c r="W411" s="96" t="str">
        <f>IFERROR(VLOOKUP(Table1[[#This Row],[RespondentID]],'All Data'!$A:$CW,94,FALSE),"unknown")</f>
        <v>unknown</v>
      </c>
      <c r="X411" s="96" t="str">
        <f>IFERROR(VLOOKUP(Table1[[#This Row],[RespondentID]],'All Data'!$A:$CW,95,FALSE),"unknown")</f>
        <v>unknown</v>
      </c>
      <c r="Y411" s="96" t="str">
        <f>IFERROR(VLOOKUP(Table1[[#This Row],[RespondentID]],'All Data'!$A:$CW,96,FALSE),"unknown")</f>
        <v>unknown</v>
      </c>
      <c r="Z411" s="96" t="str">
        <f>IFERROR(VLOOKUP(Table1[[#This Row],[RespondentID]],'All Data'!$A:$CW,97,FALSE),"unknown")</f>
        <v>unknown</v>
      </c>
      <c r="AA411" s="96" t="str">
        <f>IFERROR(VLOOKUP(Table1[[#This Row],[RespondentID]],'All Data'!$A:$CW,98,FALSE),"unknown")</f>
        <v>unknown</v>
      </c>
      <c r="AB411" s="174" t="str">
        <f>IFERROR(VLOOKUP(Table1[[#This Row],[RespondentID]],'All Data'!$A:$CW,99,FALSE),"unknown")</f>
        <v>unknown</v>
      </c>
    </row>
    <row r="412" spans="1:28">
      <c r="A412" s="109"/>
      <c r="B412" s="103"/>
      <c r="C412" s="104"/>
      <c r="D412" s="104"/>
      <c r="E412" s="104"/>
      <c r="F412" s="104"/>
      <c r="G412" s="104"/>
      <c r="H412" s="104"/>
      <c r="I412" s="104"/>
      <c r="J412" s="104"/>
      <c r="K412" s="104"/>
      <c r="L412" s="104"/>
      <c r="M412" s="104"/>
      <c r="N412" s="104"/>
      <c r="O412" s="109"/>
      <c r="P412" s="96" t="str">
        <f>IFERROR(VLOOKUP(Table1[[#This Row],[RespondentID]],'All Data'!$A:$CO,87,FALSE),"unknown")</f>
        <v>unknown</v>
      </c>
      <c r="Q412" s="96" t="str">
        <f>IFERROR(VLOOKUP(Table1[[#This Row],[RespondentID]],'All Data'!$A:$CO,88,FALSE),"unknown")</f>
        <v>unknown</v>
      </c>
      <c r="R412" s="96" t="str">
        <f>IFERROR(VLOOKUP(Table1[[#This Row],[RespondentID]],'All Data'!$A:$CO,89,FALSE),"unknown")</f>
        <v>unknown</v>
      </c>
      <c r="S412" s="96" t="str">
        <f>IFERROR(VLOOKUP(Table1[[#This Row],[RespondentID]],'All Data'!$A:$CO,90,FALSE),"unknown")</f>
        <v>unknown</v>
      </c>
      <c r="T412" s="96" t="str">
        <f>IFERROR(VLOOKUP(Table1[[#This Row],[RespondentID]],'All Data'!$A:$CO,91,FALSE),"unknown")</f>
        <v>unknown</v>
      </c>
      <c r="U412" s="96" t="str">
        <f>IFERROR(VLOOKUP(Table1[[#This Row],[RespondentID]],'All Data'!$A:$CO,92,FALSE),"unknown")</f>
        <v>unknown</v>
      </c>
      <c r="V412" s="96" t="str">
        <f>IFERROR(VLOOKUP(Table1[[#This Row],[RespondentID]],'All Data'!$A:$CO,93,FALSE),"unknown")</f>
        <v>unknown</v>
      </c>
      <c r="W412" s="96" t="str">
        <f>IFERROR(VLOOKUP(Table1[[#This Row],[RespondentID]],'All Data'!$A:$CW,94,FALSE),"unknown")</f>
        <v>unknown</v>
      </c>
      <c r="X412" s="96" t="str">
        <f>IFERROR(VLOOKUP(Table1[[#This Row],[RespondentID]],'All Data'!$A:$CW,95,FALSE),"unknown")</f>
        <v>unknown</v>
      </c>
      <c r="Y412" s="96" t="str">
        <f>IFERROR(VLOOKUP(Table1[[#This Row],[RespondentID]],'All Data'!$A:$CW,96,FALSE),"unknown")</f>
        <v>unknown</v>
      </c>
      <c r="Z412" s="96" t="str">
        <f>IFERROR(VLOOKUP(Table1[[#This Row],[RespondentID]],'All Data'!$A:$CW,97,FALSE),"unknown")</f>
        <v>unknown</v>
      </c>
      <c r="AA412" s="96" t="str">
        <f>IFERROR(VLOOKUP(Table1[[#This Row],[RespondentID]],'All Data'!$A:$CW,98,FALSE),"unknown")</f>
        <v>unknown</v>
      </c>
      <c r="AB412" s="174" t="str">
        <f>IFERROR(VLOOKUP(Table1[[#This Row],[RespondentID]],'All Data'!$A:$CW,99,FALSE),"unknown")</f>
        <v>unknown</v>
      </c>
    </row>
    <row r="413" spans="1:28">
      <c r="A413" s="109"/>
      <c r="B413" s="103"/>
      <c r="C413" s="104"/>
      <c r="D413" s="104"/>
      <c r="E413" s="104"/>
      <c r="F413" s="104"/>
      <c r="G413" s="104"/>
      <c r="H413" s="104"/>
      <c r="I413" s="104"/>
      <c r="J413" s="104"/>
      <c r="K413" s="104"/>
      <c r="L413" s="104"/>
      <c r="M413" s="104"/>
      <c r="N413" s="104"/>
      <c r="O413" s="109"/>
      <c r="P413" s="96" t="str">
        <f>IFERROR(VLOOKUP(Table1[[#This Row],[RespondentID]],'All Data'!$A:$CO,87,FALSE),"unknown")</f>
        <v>unknown</v>
      </c>
      <c r="Q413" s="96" t="str">
        <f>IFERROR(VLOOKUP(Table1[[#This Row],[RespondentID]],'All Data'!$A:$CO,88,FALSE),"unknown")</f>
        <v>unknown</v>
      </c>
      <c r="R413" s="96" t="str">
        <f>IFERROR(VLOOKUP(Table1[[#This Row],[RespondentID]],'All Data'!$A:$CO,89,FALSE),"unknown")</f>
        <v>unknown</v>
      </c>
      <c r="S413" s="96" t="str">
        <f>IFERROR(VLOOKUP(Table1[[#This Row],[RespondentID]],'All Data'!$A:$CO,90,FALSE),"unknown")</f>
        <v>unknown</v>
      </c>
      <c r="T413" s="96" t="str">
        <f>IFERROR(VLOOKUP(Table1[[#This Row],[RespondentID]],'All Data'!$A:$CO,91,FALSE),"unknown")</f>
        <v>unknown</v>
      </c>
      <c r="U413" s="96" t="str">
        <f>IFERROR(VLOOKUP(Table1[[#This Row],[RespondentID]],'All Data'!$A:$CO,92,FALSE),"unknown")</f>
        <v>unknown</v>
      </c>
      <c r="V413" s="96" t="str">
        <f>IFERROR(VLOOKUP(Table1[[#This Row],[RespondentID]],'All Data'!$A:$CO,93,FALSE),"unknown")</f>
        <v>unknown</v>
      </c>
      <c r="W413" s="96" t="str">
        <f>IFERROR(VLOOKUP(Table1[[#This Row],[RespondentID]],'All Data'!$A:$CW,94,FALSE),"unknown")</f>
        <v>unknown</v>
      </c>
      <c r="X413" s="96" t="str">
        <f>IFERROR(VLOOKUP(Table1[[#This Row],[RespondentID]],'All Data'!$A:$CW,95,FALSE),"unknown")</f>
        <v>unknown</v>
      </c>
      <c r="Y413" s="96" t="str">
        <f>IFERROR(VLOOKUP(Table1[[#This Row],[RespondentID]],'All Data'!$A:$CW,96,FALSE),"unknown")</f>
        <v>unknown</v>
      </c>
      <c r="Z413" s="96" t="str">
        <f>IFERROR(VLOOKUP(Table1[[#This Row],[RespondentID]],'All Data'!$A:$CW,97,FALSE),"unknown")</f>
        <v>unknown</v>
      </c>
      <c r="AA413" s="96" t="str">
        <f>IFERROR(VLOOKUP(Table1[[#This Row],[RespondentID]],'All Data'!$A:$CW,98,FALSE),"unknown")</f>
        <v>unknown</v>
      </c>
      <c r="AB413" s="174" t="str">
        <f>IFERROR(VLOOKUP(Table1[[#This Row],[RespondentID]],'All Data'!$A:$CW,99,FALSE),"unknown")</f>
        <v>unknown</v>
      </c>
    </row>
    <row r="414" spans="1:28">
      <c r="A414" s="109"/>
      <c r="B414" s="103"/>
      <c r="C414" s="104"/>
      <c r="D414" s="104"/>
      <c r="E414" s="104"/>
      <c r="F414" s="104"/>
      <c r="G414" s="104"/>
      <c r="H414" s="104"/>
      <c r="I414" s="104"/>
      <c r="J414" s="104"/>
      <c r="K414" s="104"/>
      <c r="L414" s="104"/>
      <c r="M414" s="104"/>
      <c r="N414" s="104"/>
      <c r="O414" s="109"/>
      <c r="P414" s="96" t="str">
        <f>IFERROR(VLOOKUP(Table1[[#This Row],[RespondentID]],'All Data'!$A:$CO,87,FALSE),"unknown")</f>
        <v>unknown</v>
      </c>
      <c r="Q414" s="96" t="str">
        <f>IFERROR(VLOOKUP(Table1[[#This Row],[RespondentID]],'All Data'!$A:$CO,88,FALSE),"unknown")</f>
        <v>unknown</v>
      </c>
      <c r="R414" s="96" t="str">
        <f>IFERROR(VLOOKUP(Table1[[#This Row],[RespondentID]],'All Data'!$A:$CO,89,FALSE),"unknown")</f>
        <v>unknown</v>
      </c>
      <c r="S414" s="96" t="str">
        <f>IFERROR(VLOOKUP(Table1[[#This Row],[RespondentID]],'All Data'!$A:$CO,90,FALSE),"unknown")</f>
        <v>unknown</v>
      </c>
      <c r="T414" s="96" t="str">
        <f>IFERROR(VLOOKUP(Table1[[#This Row],[RespondentID]],'All Data'!$A:$CO,91,FALSE),"unknown")</f>
        <v>unknown</v>
      </c>
      <c r="U414" s="96" t="str">
        <f>IFERROR(VLOOKUP(Table1[[#This Row],[RespondentID]],'All Data'!$A:$CO,92,FALSE),"unknown")</f>
        <v>unknown</v>
      </c>
      <c r="V414" s="96" t="str">
        <f>IFERROR(VLOOKUP(Table1[[#This Row],[RespondentID]],'All Data'!$A:$CO,93,FALSE),"unknown")</f>
        <v>unknown</v>
      </c>
      <c r="W414" s="96" t="str">
        <f>IFERROR(VLOOKUP(Table1[[#This Row],[RespondentID]],'All Data'!$A:$CW,94,FALSE),"unknown")</f>
        <v>unknown</v>
      </c>
      <c r="X414" s="96" t="str">
        <f>IFERROR(VLOOKUP(Table1[[#This Row],[RespondentID]],'All Data'!$A:$CW,95,FALSE),"unknown")</f>
        <v>unknown</v>
      </c>
      <c r="Y414" s="96" t="str">
        <f>IFERROR(VLOOKUP(Table1[[#This Row],[RespondentID]],'All Data'!$A:$CW,96,FALSE),"unknown")</f>
        <v>unknown</v>
      </c>
      <c r="Z414" s="96" t="str">
        <f>IFERROR(VLOOKUP(Table1[[#This Row],[RespondentID]],'All Data'!$A:$CW,97,FALSE),"unknown")</f>
        <v>unknown</v>
      </c>
      <c r="AA414" s="96" t="str">
        <f>IFERROR(VLOOKUP(Table1[[#This Row],[RespondentID]],'All Data'!$A:$CW,98,FALSE),"unknown")</f>
        <v>unknown</v>
      </c>
      <c r="AB414" s="174" t="str">
        <f>IFERROR(VLOOKUP(Table1[[#This Row],[RespondentID]],'All Data'!$A:$CW,99,FALSE),"unknown")</f>
        <v>unknown</v>
      </c>
    </row>
    <row r="415" spans="1:28">
      <c r="A415" s="109"/>
      <c r="B415" s="103"/>
      <c r="C415" s="104"/>
      <c r="D415" s="104"/>
      <c r="E415" s="104"/>
      <c r="F415" s="104"/>
      <c r="G415" s="104"/>
      <c r="H415" s="104"/>
      <c r="I415" s="104"/>
      <c r="J415" s="104"/>
      <c r="K415" s="104"/>
      <c r="L415" s="104"/>
      <c r="M415" s="104"/>
      <c r="N415" s="104"/>
      <c r="O415" s="109"/>
      <c r="P415" s="96" t="str">
        <f>IFERROR(VLOOKUP(Table1[[#This Row],[RespondentID]],'All Data'!$A:$CO,87,FALSE),"unknown")</f>
        <v>unknown</v>
      </c>
      <c r="Q415" s="96" t="str">
        <f>IFERROR(VLOOKUP(Table1[[#This Row],[RespondentID]],'All Data'!$A:$CO,88,FALSE),"unknown")</f>
        <v>unknown</v>
      </c>
      <c r="R415" s="96" t="str">
        <f>IFERROR(VLOOKUP(Table1[[#This Row],[RespondentID]],'All Data'!$A:$CO,89,FALSE),"unknown")</f>
        <v>unknown</v>
      </c>
      <c r="S415" s="96" t="str">
        <f>IFERROR(VLOOKUP(Table1[[#This Row],[RespondentID]],'All Data'!$A:$CO,90,FALSE),"unknown")</f>
        <v>unknown</v>
      </c>
      <c r="T415" s="96" t="str">
        <f>IFERROR(VLOOKUP(Table1[[#This Row],[RespondentID]],'All Data'!$A:$CO,91,FALSE),"unknown")</f>
        <v>unknown</v>
      </c>
      <c r="U415" s="96" t="str">
        <f>IFERROR(VLOOKUP(Table1[[#This Row],[RespondentID]],'All Data'!$A:$CO,92,FALSE),"unknown")</f>
        <v>unknown</v>
      </c>
      <c r="V415" s="96" t="str">
        <f>IFERROR(VLOOKUP(Table1[[#This Row],[RespondentID]],'All Data'!$A:$CO,93,FALSE),"unknown")</f>
        <v>unknown</v>
      </c>
      <c r="W415" s="96" t="str">
        <f>IFERROR(VLOOKUP(Table1[[#This Row],[RespondentID]],'All Data'!$A:$CW,94,FALSE),"unknown")</f>
        <v>unknown</v>
      </c>
      <c r="X415" s="96" t="str">
        <f>IFERROR(VLOOKUP(Table1[[#This Row],[RespondentID]],'All Data'!$A:$CW,95,FALSE),"unknown")</f>
        <v>unknown</v>
      </c>
      <c r="Y415" s="96" t="str">
        <f>IFERROR(VLOOKUP(Table1[[#This Row],[RespondentID]],'All Data'!$A:$CW,96,FALSE),"unknown")</f>
        <v>unknown</v>
      </c>
      <c r="Z415" s="96" t="str">
        <f>IFERROR(VLOOKUP(Table1[[#This Row],[RespondentID]],'All Data'!$A:$CW,97,FALSE),"unknown")</f>
        <v>unknown</v>
      </c>
      <c r="AA415" s="96" t="str">
        <f>IFERROR(VLOOKUP(Table1[[#This Row],[RespondentID]],'All Data'!$A:$CW,98,FALSE),"unknown")</f>
        <v>unknown</v>
      </c>
      <c r="AB415" s="174" t="str">
        <f>IFERROR(VLOOKUP(Table1[[#This Row],[RespondentID]],'All Data'!$A:$CW,99,FALSE),"unknown")</f>
        <v>unknown</v>
      </c>
    </row>
    <row r="416" spans="1:28">
      <c r="A416" s="109"/>
      <c r="B416" s="103"/>
      <c r="C416" s="104"/>
      <c r="D416" s="104"/>
      <c r="E416" s="104"/>
      <c r="F416" s="104"/>
      <c r="G416" s="104"/>
      <c r="H416" s="104"/>
      <c r="I416" s="104"/>
      <c r="J416" s="104"/>
      <c r="K416" s="104"/>
      <c r="L416" s="104"/>
      <c r="M416" s="104"/>
      <c r="N416" s="104"/>
      <c r="O416" s="109"/>
      <c r="P416" s="96" t="str">
        <f>IFERROR(VLOOKUP(Table1[[#This Row],[RespondentID]],'All Data'!$A:$CO,87,FALSE),"unknown")</f>
        <v>unknown</v>
      </c>
      <c r="Q416" s="96" t="str">
        <f>IFERROR(VLOOKUP(Table1[[#This Row],[RespondentID]],'All Data'!$A:$CO,88,FALSE),"unknown")</f>
        <v>unknown</v>
      </c>
      <c r="R416" s="96" t="str">
        <f>IFERROR(VLOOKUP(Table1[[#This Row],[RespondentID]],'All Data'!$A:$CO,89,FALSE),"unknown")</f>
        <v>unknown</v>
      </c>
      <c r="S416" s="96" t="str">
        <f>IFERROR(VLOOKUP(Table1[[#This Row],[RespondentID]],'All Data'!$A:$CO,90,FALSE),"unknown")</f>
        <v>unknown</v>
      </c>
      <c r="T416" s="96" t="str">
        <f>IFERROR(VLOOKUP(Table1[[#This Row],[RespondentID]],'All Data'!$A:$CO,91,FALSE),"unknown")</f>
        <v>unknown</v>
      </c>
      <c r="U416" s="96" t="str">
        <f>IFERROR(VLOOKUP(Table1[[#This Row],[RespondentID]],'All Data'!$A:$CO,92,FALSE),"unknown")</f>
        <v>unknown</v>
      </c>
      <c r="V416" s="96" t="str">
        <f>IFERROR(VLOOKUP(Table1[[#This Row],[RespondentID]],'All Data'!$A:$CO,93,FALSE),"unknown")</f>
        <v>unknown</v>
      </c>
      <c r="W416" s="96" t="str">
        <f>IFERROR(VLOOKUP(Table1[[#This Row],[RespondentID]],'All Data'!$A:$CW,94,FALSE),"unknown")</f>
        <v>unknown</v>
      </c>
      <c r="X416" s="96" t="str">
        <f>IFERROR(VLOOKUP(Table1[[#This Row],[RespondentID]],'All Data'!$A:$CW,95,FALSE),"unknown")</f>
        <v>unknown</v>
      </c>
      <c r="Y416" s="96" t="str">
        <f>IFERROR(VLOOKUP(Table1[[#This Row],[RespondentID]],'All Data'!$A:$CW,96,FALSE),"unknown")</f>
        <v>unknown</v>
      </c>
      <c r="Z416" s="96" t="str">
        <f>IFERROR(VLOOKUP(Table1[[#This Row],[RespondentID]],'All Data'!$A:$CW,97,FALSE),"unknown")</f>
        <v>unknown</v>
      </c>
      <c r="AA416" s="96" t="str">
        <f>IFERROR(VLOOKUP(Table1[[#This Row],[RespondentID]],'All Data'!$A:$CW,98,FALSE),"unknown")</f>
        <v>unknown</v>
      </c>
      <c r="AB416" s="174" t="str">
        <f>IFERROR(VLOOKUP(Table1[[#This Row],[RespondentID]],'All Data'!$A:$CW,99,FALSE),"unknown")</f>
        <v>unknown</v>
      </c>
    </row>
    <row r="417" spans="1:28">
      <c r="A417" s="109"/>
      <c r="B417" s="103"/>
      <c r="C417" s="104"/>
      <c r="D417" s="104"/>
      <c r="E417" s="104"/>
      <c r="F417" s="104"/>
      <c r="G417" s="104"/>
      <c r="H417" s="104"/>
      <c r="I417" s="104"/>
      <c r="J417" s="104"/>
      <c r="K417" s="104"/>
      <c r="L417" s="104"/>
      <c r="M417" s="104"/>
      <c r="N417" s="104"/>
      <c r="O417" s="109"/>
      <c r="P417" s="96" t="str">
        <f>IFERROR(VLOOKUP(Table1[[#This Row],[RespondentID]],'All Data'!$A:$CO,87,FALSE),"unknown")</f>
        <v>unknown</v>
      </c>
      <c r="Q417" s="96" t="str">
        <f>IFERROR(VLOOKUP(Table1[[#This Row],[RespondentID]],'All Data'!$A:$CO,88,FALSE),"unknown")</f>
        <v>unknown</v>
      </c>
      <c r="R417" s="96" t="str">
        <f>IFERROR(VLOOKUP(Table1[[#This Row],[RespondentID]],'All Data'!$A:$CO,89,FALSE),"unknown")</f>
        <v>unknown</v>
      </c>
      <c r="S417" s="96" t="str">
        <f>IFERROR(VLOOKUP(Table1[[#This Row],[RespondentID]],'All Data'!$A:$CO,90,FALSE),"unknown")</f>
        <v>unknown</v>
      </c>
      <c r="T417" s="96" t="str">
        <f>IFERROR(VLOOKUP(Table1[[#This Row],[RespondentID]],'All Data'!$A:$CO,91,FALSE),"unknown")</f>
        <v>unknown</v>
      </c>
      <c r="U417" s="96" t="str">
        <f>IFERROR(VLOOKUP(Table1[[#This Row],[RespondentID]],'All Data'!$A:$CO,92,FALSE),"unknown")</f>
        <v>unknown</v>
      </c>
      <c r="V417" s="96" t="str">
        <f>IFERROR(VLOOKUP(Table1[[#This Row],[RespondentID]],'All Data'!$A:$CO,93,FALSE),"unknown")</f>
        <v>unknown</v>
      </c>
      <c r="W417" s="96" t="str">
        <f>IFERROR(VLOOKUP(Table1[[#This Row],[RespondentID]],'All Data'!$A:$CW,94,FALSE),"unknown")</f>
        <v>unknown</v>
      </c>
      <c r="X417" s="96" t="str">
        <f>IFERROR(VLOOKUP(Table1[[#This Row],[RespondentID]],'All Data'!$A:$CW,95,FALSE),"unknown")</f>
        <v>unknown</v>
      </c>
      <c r="Y417" s="96" t="str">
        <f>IFERROR(VLOOKUP(Table1[[#This Row],[RespondentID]],'All Data'!$A:$CW,96,FALSE),"unknown")</f>
        <v>unknown</v>
      </c>
      <c r="Z417" s="96" t="str">
        <f>IFERROR(VLOOKUP(Table1[[#This Row],[RespondentID]],'All Data'!$A:$CW,97,FALSE),"unknown")</f>
        <v>unknown</v>
      </c>
      <c r="AA417" s="96" t="str">
        <f>IFERROR(VLOOKUP(Table1[[#This Row],[RespondentID]],'All Data'!$A:$CW,98,FALSE),"unknown")</f>
        <v>unknown</v>
      </c>
      <c r="AB417" s="174" t="str">
        <f>IFERROR(VLOOKUP(Table1[[#This Row],[RespondentID]],'All Data'!$A:$CW,99,FALSE),"unknown")</f>
        <v>unknown</v>
      </c>
    </row>
    <row r="418" spans="1:28">
      <c r="A418" s="109"/>
      <c r="B418" s="103"/>
      <c r="C418" s="104"/>
      <c r="D418" s="104"/>
      <c r="E418" s="104"/>
      <c r="F418" s="104"/>
      <c r="G418" s="104"/>
      <c r="H418" s="104"/>
      <c r="I418" s="104"/>
      <c r="J418" s="104"/>
      <c r="K418" s="104"/>
      <c r="L418" s="104"/>
      <c r="M418" s="104"/>
      <c r="N418" s="104"/>
      <c r="O418" s="109"/>
      <c r="P418" s="96" t="str">
        <f>IFERROR(VLOOKUP(Table1[[#This Row],[RespondentID]],'All Data'!$A:$CO,87,FALSE),"unknown")</f>
        <v>unknown</v>
      </c>
      <c r="Q418" s="96" t="str">
        <f>IFERROR(VLOOKUP(Table1[[#This Row],[RespondentID]],'All Data'!$A:$CO,88,FALSE),"unknown")</f>
        <v>unknown</v>
      </c>
      <c r="R418" s="96" t="str">
        <f>IFERROR(VLOOKUP(Table1[[#This Row],[RespondentID]],'All Data'!$A:$CO,89,FALSE),"unknown")</f>
        <v>unknown</v>
      </c>
      <c r="S418" s="96" t="str">
        <f>IFERROR(VLOOKUP(Table1[[#This Row],[RespondentID]],'All Data'!$A:$CO,90,FALSE),"unknown")</f>
        <v>unknown</v>
      </c>
      <c r="T418" s="96" t="str">
        <f>IFERROR(VLOOKUP(Table1[[#This Row],[RespondentID]],'All Data'!$A:$CO,91,FALSE),"unknown")</f>
        <v>unknown</v>
      </c>
      <c r="U418" s="96" t="str">
        <f>IFERROR(VLOOKUP(Table1[[#This Row],[RespondentID]],'All Data'!$A:$CO,92,FALSE),"unknown")</f>
        <v>unknown</v>
      </c>
      <c r="V418" s="96" t="str">
        <f>IFERROR(VLOOKUP(Table1[[#This Row],[RespondentID]],'All Data'!$A:$CO,93,FALSE),"unknown")</f>
        <v>unknown</v>
      </c>
      <c r="W418" s="96" t="str">
        <f>IFERROR(VLOOKUP(Table1[[#This Row],[RespondentID]],'All Data'!$A:$CW,94,FALSE),"unknown")</f>
        <v>unknown</v>
      </c>
      <c r="X418" s="96" t="str">
        <f>IFERROR(VLOOKUP(Table1[[#This Row],[RespondentID]],'All Data'!$A:$CW,95,FALSE),"unknown")</f>
        <v>unknown</v>
      </c>
      <c r="Y418" s="96" t="str">
        <f>IFERROR(VLOOKUP(Table1[[#This Row],[RespondentID]],'All Data'!$A:$CW,96,FALSE),"unknown")</f>
        <v>unknown</v>
      </c>
      <c r="Z418" s="96" t="str">
        <f>IFERROR(VLOOKUP(Table1[[#This Row],[RespondentID]],'All Data'!$A:$CW,97,FALSE),"unknown")</f>
        <v>unknown</v>
      </c>
      <c r="AA418" s="96" t="str">
        <f>IFERROR(VLOOKUP(Table1[[#This Row],[RespondentID]],'All Data'!$A:$CW,98,FALSE),"unknown")</f>
        <v>unknown</v>
      </c>
      <c r="AB418" s="174" t="str">
        <f>IFERROR(VLOOKUP(Table1[[#This Row],[RespondentID]],'All Data'!$A:$CW,99,FALSE),"unknown")</f>
        <v>unknown</v>
      </c>
    </row>
    <row r="419" spans="1:28">
      <c r="A419" s="109"/>
      <c r="B419" s="103"/>
      <c r="C419" s="104"/>
      <c r="D419" s="104"/>
      <c r="E419" s="104"/>
      <c r="F419" s="104"/>
      <c r="G419" s="104"/>
      <c r="H419" s="104"/>
      <c r="I419" s="104"/>
      <c r="J419" s="104"/>
      <c r="K419" s="104"/>
      <c r="L419" s="104"/>
      <c r="M419" s="104"/>
      <c r="N419" s="104"/>
      <c r="O419" s="109"/>
      <c r="P419" s="96" t="str">
        <f>IFERROR(VLOOKUP(Table1[[#This Row],[RespondentID]],'All Data'!$A:$CO,87,FALSE),"unknown")</f>
        <v>unknown</v>
      </c>
      <c r="Q419" s="96" t="str">
        <f>IFERROR(VLOOKUP(Table1[[#This Row],[RespondentID]],'All Data'!$A:$CO,88,FALSE),"unknown")</f>
        <v>unknown</v>
      </c>
      <c r="R419" s="96" t="str">
        <f>IFERROR(VLOOKUP(Table1[[#This Row],[RespondentID]],'All Data'!$A:$CO,89,FALSE),"unknown")</f>
        <v>unknown</v>
      </c>
      <c r="S419" s="96" t="str">
        <f>IFERROR(VLOOKUP(Table1[[#This Row],[RespondentID]],'All Data'!$A:$CO,90,FALSE),"unknown")</f>
        <v>unknown</v>
      </c>
      <c r="T419" s="96" t="str">
        <f>IFERROR(VLOOKUP(Table1[[#This Row],[RespondentID]],'All Data'!$A:$CO,91,FALSE),"unknown")</f>
        <v>unknown</v>
      </c>
      <c r="U419" s="96" t="str">
        <f>IFERROR(VLOOKUP(Table1[[#This Row],[RespondentID]],'All Data'!$A:$CO,92,FALSE),"unknown")</f>
        <v>unknown</v>
      </c>
      <c r="V419" s="96" t="str">
        <f>IFERROR(VLOOKUP(Table1[[#This Row],[RespondentID]],'All Data'!$A:$CO,93,FALSE),"unknown")</f>
        <v>unknown</v>
      </c>
      <c r="W419" s="96" t="str">
        <f>IFERROR(VLOOKUP(Table1[[#This Row],[RespondentID]],'All Data'!$A:$CW,94,FALSE),"unknown")</f>
        <v>unknown</v>
      </c>
      <c r="X419" s="96" t="str">
        <f>IFERROR(VLOOKUP(Table1[[#This Row],[RespondentID]],'All Data'!$A:$CW,95,FALSE),"unknown")</f>
        <v>unknown</v>
      </c>
      <c r="Y419" s="96" t="str">
        <f>IFERROR(VLOOKUP(Table1[[#This Row],[RespondentID]],'All Data'!$A:$CW,96,FALSE),"unknown")</f>
        <v>unknown</v>
      </c>
      <c r="Z419" s="96" t="str">
        <f>IFERROR(VLOOKUP(Table1[[#This Row],[RespondentID]],'All Data'!$A:$CW,97,FALSE),"unknown")</f>
        <v>unknown</v>
      </c>
      <c r="AA419" s="96" t="str">
        <f>IFERROR(VLOOKUP(Table1[[#This Row],[RespondentID]],'All Data'!$A:$CW,98,FALSE),"unknown")</f>
        <v>unknown</v>
      </c>
      <c r="AB419" s="174" t="str">
        <f>IFERROR(VLOOKUP(Table1[[#This Row],[RespondentID]],'All Data'!$A:$CW,99,FALSE),"unknown")</f>
        <v>unknown</v>
      </c>
    </row>
    <row r="420" spans="1:28">
      <c r="A420" s="109"/>
      <c r="B420" s="103"/>
      <c r="C420" s="104"/>
      <c r="D420" s="104"/>
      <c r="E420" s="104"/>
      <c r="F420" s="104"/>
      <c r="G420" s="104"/>
      <c r="H420" s="104"/>
      <c r="I420" s="104"/>
      <c r="J420" s="104"/>
      <c r="K420" s="104"/>
      <c r="L420" s="104"/>
      <c r="M420" s="104"/>
      <c r="N420" s="104"/>
      <c r="O420" s="109"/>
      <c r="P420" s="96" t="str">
        <f>IFERROR(VLOOKUP(Table1[[#This Row],[RespondentID]],'All Data'!$A:$CO,87,FALSE),"unknown")</f>
        <v>unknown</v>
      </c>
      <c r="Q420" s="96" t="str">
        <f>IFERROR(VLOOKUP(Table1[[#This Row],[RespondentID]],'All Data'!$A:$CO,88,FALSE),"unknown")</f>
        <v>unknown</v>
      </c>
      <c r="R420" s="96" t="str">
        <f>IFERROR(VLOOKUP(Table1[[#This Row],[RespondentID]],'All Data'!$A:$CO,89,FALSE),"unknown")</f>
        <v>unknown</v>
      </c>
      <c r="S420" s="96" t="str">
        <f>IFERROR(VLOOKUP(Table1[[#This Row],[RespondentID]],'All Data'!$A:$CO,90,FALSE),"unknown")</f>
        <v>unknown</v>
      </c>
      <c r="T420" s="96" t="str">
        <f>IFERROR(VLOOKUP(Table1[[#This Row],[RespondentID]],'All Data'!$A:$CO,91,FALSE),"unknown")</f>
        <v>unknown</v>
      </c>
      <c r="U420" s="96" t="str">
        <f>IFERROR(VLOOKUP(Table1[[#This Row],[RespondentID]],'All Data'!$A:$CO,92,FALSE),"unknown")</f>
        <v>unknown</v>
      </c>
      <c r="V420" s="96" t="str">
        <f>IFERROR(VLOOKUP(Table1[[#This Row],[RespondentID]],'All Data'!$A:$CO,93,FALSE),"unknown")</f>
        <v>unknown</v>
      </c>
      <c r="W420" s="96" t="str">
        <f>IFERROR(VLOOKUP(Table1[[#This Row],[RespondentID]],'All Data'!$A:$CW,94,FALSE),"unknown")</f>
        <v>unknown</v>
      </c>
      <c r="X420" s="96" t="str">
        <f>IFERROR(VLOOKUP(Table1[[#This Row],[RespondentID]],'All Data'!$A:$CW,95,FALSE),"unknown")</f>
        <v>unknown</v>
      </c>
      <c r="Y420" s="96" t="str">
        <f>IFERROR(VLOOKUP(Table1[[#This Row],[RespondentID]],'All Data'!$A:$CW,96,FALSE),"unknown")</f>
        <v>unknown</v>
      </c>
      <c r="Z420" s="96" t="str">
        <f>IFERROR(VLOOKUP(Table1[[#This Row],[RespondentID]],'All Data'!$A:$CW,97,FALSE),"unknown")</f>
        <v>unknown</v>
      </c>
      <c r="AA420" s="96" t="str">
        <f>IFERROR(VLOOKUP(Table1[[#This Row],[RespondentID]],'All Data'!$A:$CW,98,FALSE),"unknown")</f>
        <v>unknown</v>
      </c>
      <c r="AB420" s="174" t="str">
        <f>IFERROR(VLOOKUP(Table1[[#This Row],[RespondentID]],'All Data'!$A:$CW,99,FALSE),"unknown")</f>
        <v>unknown</v>
      </c>
    </row>
    <row r="421" spans="1:28">
      <c r="A421" s="109"/>
      <c r="B421" s="103"/>
      <c r="C421" s="104"/>
      <c r="D421" s="104"/>
      <c r="E421" s="104"/>
      <c r="F421" s="104"/>
      <c r="G421" s="104"/>
      <c r="H421" s="104"/>
      <c r="I421" s="104"/>
      <c r="J421" s="104"/>
      <c r="K421" s="104"/>
      <c r="L421" s="104"/>
      <c r="M421" s="104"/>
      <c r="N421" s="104"/>
      <c r="O421" s="109"/>
      <c r="P421" s="96" t="str">
        <f>IFERROR(VLOOKUP(Table1[[#This Row],[RespondentID]],'All Data'!$A:$CO,87,FALSE),"unknown")</f>
        <v>unknown</v>
      </c>
      <c r="Q421" s="96" t="str">
        <f>IFERROR(VLOOKUP(Table1[[#This Row],[RespondentID]],'All Data'!$A:$CO,88,FALSE),"unknown")</f>
        <v>unknown</v>
      </c>
      <c r="R421" s="96" t="str">
        <f>IFERROR(VLOOKUP(Table1[[#This Row],[RespondentID]],'All Data'!$A:$CO,89,FALSE),"unknown")</f>
        <v>unknown</v>
      </c>
      <c r="S421" s="96" t="str">
        <f>IFERROR(VLOOKUP(Table1[[#This Row],[RespondentID]],'All Data'!$A:$CO,90,FALSE),"unknown")</f>
        <v>unknown</v>
      </c>
      <c r="T421" s="96" t="str">
        <f>IFERROR(VLOOKUP(Table1[[#This Row],[RespondentID]],'All Data'!$A:$CO,91,FALSE),"unknown")</f>
        <v>unknown</v>
      </c>
      <c r="U421" s="96" t="str">
        <f>IFERROR(VLOOKUP(Table1[[#This Row],[RespondentID]],'All Data'!$A:$CO,92,FALSE),"unknown")</f>
        <v>unknown</v>
      </c>
      <c r="V421" s="96" t="str">
        <f>IFERROR(VLOOKUP(Table1[[#This Row],[RespondentID]],'All Data'!$A:$CO,93,FALSE),"unknown")</f>
        <v>unknown</v>
      </c>
      <c r="W421" s="96" t="str">
        <f>IFERROR(VLOOKUP(Table1[[#This Row],[RespondentID]],'All Data'!$A:$CW,94,FALSE),"unknown")</f>
        <v>unknown</v>
      </c>
      <c r="X421" s="96" t="str">
        <f>IFERROR(VLOOKUP(Table1[[#This Row],[RespondentID]],'All Data'!$A:$CW,95,FALSE),"unknown")</f>
        <v>unknown</v>
      </c>
      <c r="Y421" s="96" t="str">
        <f>IFERROR(VLOOKUP(Table1[[#This Row],[RespondentID]],'All Data'!$A:$CW,96,FALSE),"unknown")</f>
        <v>unknown</v>
      </c>
      <c r="Z421" s="96" t="str">
        <f>IFERROR(VLOOKUP(Table1[[#This Row],[RespondentID]],'All Data'!$A:$CW,97,FALSE),"unknown")</f>
        <v>unknown</v>
      </c>
      <c r="AA421" s="96" t="str">
        <f>IFERROR(VLOOKUP(Table1[[#This Row],[RespondentID]],'All Data'!$A:$CW,98,FALSE),"unknown")</f>
        <v>unknown</v>
      </c>
      <c r="AB421" s="174" t="str">
        <f>IFERROR(VLOOKUP(Table1[[#This Row],[RespondentID]],'All Data'!$A:$CW,99,FALSE),"unknown")</f>
        <v>unknown</v>
      </c>
    </row>
    <row r="422" spans="1:28">
      <c r="A422" s="109"/>
      <c r="B422" s="103"/>
      <c r="C422" s="104"/>
      <c r="D422" s="104"/>
      <c r="E422" s="104"/>
      <c r="F422" s="104"/>
      <c r="G422" s="104"/>
      <c r="H422" s="104"/>
      <c r="I422" s="104"/>
      <c r="J422" s="104"/>
      <c r="K422" s="104"/>
      <c r="L422" s="104"/>
      <c r="M422" s="104"/>
      <c r="N422" s="104"/>
      <c r="O422" s="109"/>
      <c r="P422" s="96" t="str">
        <f>IFERROR(VLOOKUP(Table1[[#This Row],[RespondentID]],'All Data'!$A:$CO,87,FALSE),"unknown")</f>
        <v>unknown</v>
      </c>
      <c r="Q422" s="96" t="str">
        <f>IFERROR(VLOOKUP(Table1[[#This Row],[RespondentID]],'All Data'!$A:$CO,88,FALSE),"unknown")</f>
        <v>unknown</v>
      </c>
      <c r="R422" s="96" t="str">
        <f>IFERROR(VLOOKUP(Table1[[#This Row],[RespondentID]],'All Data'!$A:$CO,89,FALSE),"unknown")</f>
        <v>unknown</v>
      </c>
      <c r="S422" s="96" t="str">
        <f>IFERROR(VLOOKUP(Table1[[#This Row],[RespondentID]],'All Data'!$A:$CO,90,FALSE),"unknown")</f>
        <v>unknown</v>
      </c>
      <c r="T422" s="96" t="str">
        <f>IFERROR(VLOOKUP(Table1[[#This Row],[RespondentID]],'All Data'!$A:$CO,91,FALSE),"unknown")</f>
        <v>unknown</v>
      </c>
      <c r="U422" s="96" t="str">
        <f>IFERROR(VLOOKUP(Table1[[#This Row],[RespondentID]],'All Data'!$A:$CO,92,FALSE),"unknown")</f>
        <v>unknown</v>
      </c>
      <c r="V422" s="96" t="str">
        <f>IFERROR(VLOOKUP(Table1[[#This Row],[RespondentID]],'All Data'!$A:$CO,93,FALSE),"unknown")</f>
        <v>unknown</v>
      </c>
      <c r="W422" s="96" t="str">
        <f>IFERROR(VLOOKUP(Table1[[#This Row],[RespondentID]],'All Data'!$A:$CW,94,FALSE),"unknown")</f>
        <v>unknown</v>
      </c>
      <c r="X422" s="96" t="str">
        <f>IFERROR(VLOOKUP(Table1[[#This Row],[RespondentID]],'All Data'!$A:$CW,95,FALSE),"unknown")</f>
        <v>unknown</v>
      </c>
      <c r="Y422" s="96" t="str">
        <f>IFERROR(VLOOKUP(Table1[[#This Row],[RespondentID]],'All Data'!$A:$CW,96,FALSE),"unknown")</f>
        <v>unknown</v>
      </c>
      <c r="Z422" s="96" t="str">
        <f>IFERROR(VLOOKUP(Table1[[#This Row],[RespondentID]],'All Data'!$A:$CW,97,FALSE),"unknown")</f>
        <v>unknown</v>
      </c>
      <c r="AA422" s="96" t="str">
        <f>IFERROR(VLOOKUP(Table1[[#This Row],[RespondentID]],'All Data'!$A:$CW,98,FALSE),"unknown")</f>
        <v>unknown</v>
      </c>
      <c r="AB422" s="174" t="str">
        <f>IFERROR(VLOOKUP(Table1[[#This Row],[RespondentID]],'All Data'!$A:$CW,99,FALSE),"unknown")</f>
        <v>unknown</v>
      </c>
    </row>
    <row r="423" spans="1:28">
      <c r="A423" s="109"/>
      <c r="B423" s="103"/>
      <c r="C423" s="104"/>
      <c r="D423" s="104"/>
      <c r="E423" s="104"/>
      <c r="F423" s="104"/>
      <c r="G423" s="104"/>
      <c r="H423" s="104"/>
      <c r="I423" s="104"/>
      <c r="J423" s="104"/>
      <c r="K423" s="104"/>
      <c r="L423" s="104"/>
      <c r="M423" s="104"/>
      <c r="N423" s="104"/>
      <c r="O423" s="109"/>
      <c r="P423" s="96" t="str">
        <f>IFERROR(VLOOKUP(Table1[[#This Row],[RespondentID]],'All Data'!$A:$CO,87,FALSE),"unknown")</f>
        <v>unknown</v>
      </c>
      <c r="Q423" s="96" t="str">
        <f>IFERROR(VLOOKUP(Table1[[#This Row],[RespondentID]],'All Data'!$A:$CO,88,FALSE),"unknown")</f>
        <v>unknown</v>
      </c>
      <c r="R423" s="96" t="str">
        <f>IFERROR(VLOOKUP(Table1[[#This Row],[RespondentID]],'All Data'!$A:$CO,89,FALSE),"unknown")</f>
        <v>unknown</v>
      </c>
      <c r="S423" s="96" t="str">
        <f>IFERROR(VLOOKUP(Table1[[#This Row],[RespondentID]],'All Data'!$A:$CO,90,FALSE),"unknown")</f>
        <v>unknown</v>
      </c>
      <c r="T423" s="96" t="str">
        <f>IFERROR(VLOOKUP(Table1[[#This Row],[RespondentID]],'All Data'!$A:$CO,91,FALSE),"unknown")</f>
        <v>unknown</v>
      </c>
      <c r="U423" s="96" t="str">
        <f>IFERROR(VLOOKUP(Table1[[#This Row],[RespondentID]],'All Data'!$A:$CO,92,FALSE),"unknown")</f>
        <v>unknown</v>
      </c>
      <c r="V423" s="96" t="str">
        <f>IFERROR(VLOOKUP(Table1[[#This Row],[RespondentID]],'All Data'!$A:$CO,93,FALSE),"unknown")</f>
        <v>unknown</v>
      </c>
      <c r="W423" s="96" t="str">
        <f>IFERROR(VLOOKUP(Table1[[#This Row],[RespondentID]],'All Data'!$A:$CW,94,FALSE),"unknown")</f>
        <v>unknown</v>
      </c>
      <c r="X423" s="96" t="str">
        <f>IFERROR(VLOOKUP(Table1[[#This Row],[RespondentID]],'All Data'!$A:$CW,95,FALSE),"unknown")</f>
        <v>unknown</v>
      </c>
      <c r="Y423" s="96" t="str">
        <f>IFERROR(VLOOKUP(Table1[[#This Row],[RespondentID]],'All Data'!$A:$CW,96,FALSE),"unknown")</f>
        <v>unknown</v>
      </c>
      <c r="Z423" s="96" t="str">
        <f>IFERROR(VLOOKUP(Table1[[#This Row],[RespondentID]],'All Data'!$A:$CW,97,FALSE),"unknown")</f>
        <v>unknown</v>
      </c>
      <c r="AA423" s="96" t="str">
        <f>IFERROR(VLOOKUP(Table1[[#This Row],[RespondentID]],'All Data'!$A:$CW,98,FALSE),"unknown")</f>
        <v>unknown</v>
      </c>
      <c r="AB423" s="174" t="str">
        <f>IFERROR(VLOOKUP(Table1[[#This Row],[RespondentID]],'All Data'!$A:$CW,99,FALSE),"unknown")</f>
        <v>unknown</v>
      </c>
    </row>
    <row r="424" spans="1:28">
      <c r="A424" s="109"/>
      <c r="B424" s="103"/>
      <c r="C424" s="104"/>
      <c r="D424" s="104"/>
      <c r="E424" s="104"/>
      <c r="F424" s="104"/>
      <c r="G424" s="104"/>
      <c r="H424" s="104"/>
      <c r="I424" s="104"/>
      <c r="J424" s="104"/>
      <c r="K424" s="104"/>
      <c r="L424" s="104"/>
      <c r="M424" s="104"/>
      <c r="N424" s="104"/>
      <c r="O424" s="109"/>
      <c r="P424" s="96" t="str">
        <f>IFERROR(VLOOKUP(Table1[[#This Row],[RespondentID]],'All Data'!$A:$CO,87,FALSE),"unknown")</f>
        <v>unknown</v>
      </c>
      <c r="Q424" s="96" t="str">
        <f>IFERROR(VLOOKUP(Table1[[#This Row],[RespondentID]],'All Data'!$A:$CO,88,FALSE),"unknown")</f>
        <v>unknown</v>
      </c>
      <c r="R424" s="96" t="str">
        <f>IFERROR(VLOOKUP(Table1[[#This Row],[RespondentID]],'All Data'!$A:$CO,89,FALSE),"unknown")</f>
        <v>unknown</v>
      </c>
      <c r="S424" s="96" t="str">
        <f>IFERROR(VLOOKUP(Table1[[#This Row],[RespondentID]],'All Data'!$A:$CO,90,FALSE),"unknown")</f>
        <v>unknown</v>
      </c>
      <c r="T424" s="96" t="str">
        <f>IFERROR(VLOOKUP(Table1[[#This Row],[RespondentID]],'All Data'!$A:$CO,91,FALSE),"unknown")</f>
        <v>unknown</v>
      </c>
      <c r="U424" s="96" t="str">
        <f>IFERROR(VLOOKUP(Table1[[#This Row],[RespondentID]],'All Data'!$A:$CO,92,FALSE),"unknown")</f>
        <v>unknown</v>
      </c>
      <c r="V424" s="96" t="str">
        <f>IFERROR(VLOOKUP(Table1[[#This Row],[RespondentID]],'All Data'!$A:$CO,93,FALSE),"unknown")</f>
        <v>unknown</v>
      </c>
      <c r="W424" s="96" t="str">
        <f>IFERROR(VLOOKUP(Table1[[#This Row],[RespondentID]],'All Data'!$A:$CW,94,FALSE),"unknown")</f>
        <v>unknown</v>
      </c>
      <c r="X424" s="96" t="str">
        <f>IFERROR(VLOOKUP(Table1[[#This Row],[RespondentID]],'All Data'!$A:$CW,95,FALSE),"unknown")</f>
        <v>unknown</v>
      </c>
      <c r="Y424" s="96" t="str">
        <f>IFERROR(VLOOKUP(Table1[[#This Row],[RespondentID]],'All Data'!$A:$CW,96,FALSE),"unknown")</f>
        <v>unknown</v>
      </c>
      <c r="Z424" s="96" t="str">
        <f>IFERROR(VLOOKUP(Table1[[#This Row],[RespondentID]],'All Data'!$A:$CW,97,FALSE),"unknown")</f>
        <v>unknown</v>
      </c>
      <c r="AA424" s="96" t="str">
        <f>IFERROR(VLOOKUP(Table1[[#This Row],[RespondentID]],'All Data'!$A:$CW,98,FALSE),"unknown")</f>
        <v>unknown</v>
      </c>
      <c r="AB424" s="174" t="str">
        <f>IFERROR(VLOOKUP(Table1[[#This Row],[RespondentID]],'All Data'!$A:$CW,99,FALSE),"unknown")</f>
        <v>unknown</v>
      </c>
    </row>
    <row r="425" spans="1:28">
      <c r="A425" s="109"/>
      <c r="B425" s="103"/>
      <c r="C425" s="104"/>
      <c r="D425" s="104"/>
      <c r="E425" s="104"/>
      <c r="F425" s="104"/>
      <c r="G425" s="104"/>
      <c r="H425" s="104"/>
      <c r="I425" s="104"/>
      <c r="J425" s="104"/>
      <c r="K425" s="104"/>
      <c r="L425" s="104"/>
      <c r="M425" s="104"/>
      <c r="N425" s="104"/>
      <c r="O425" s="109"/>
      <c r="P425" s="96" t="str">
        <f>IFERROR(VLOOKUP(Table1[[#This Row],[RespondentID]],'All Data'!$A:$CO,87,FALSE),"unknown")</f>
        <v>unknown</v>
      </c>
      <c r="Q425" s="96" t="str">
        <f>IFERROR(VLOOKUP(Table1[[#This Row],[RespondentID]],'All Data'!$A:$CO,88,FALSE),"unknown")</f>
        <v>unknown</v>
      </c>
      <c r="R425" s="96" t="str">
        <f>IFERROR(VLOOKUP(Table1[[#This Row],[RespondentID]],'All Data'!$A:$CO,89,FALSE),"unknown")</f>
        <v>unknown</v>
      </c>
      <c r="S425" s="96" t="str">
        <f>IFERROR(VLOOKUP(Table1[[#This Row],[RespondentID]],'All Data'!$A:$CO,90,FALSE),"unknown")</f>
        <v>unknown</v>
      </c>
      <c r="T425" s="96" t="str">
        <f>IFERROR(VLOOKUP(Table1[[#This Row],[RespondentID]],'All Data'!$A:$CO,91,FALSE),"unknown")</f>
        <v>unknown</v>
      </c>
      <c r="U425" s="96" t="str">
        <f>IFERROR(VLOOKUP(Table1[[#This Row],[RespondentID]],'All Data'!$A:$CO,92,FALSE),"unknown")</f>
        <v>unknown</v>
      </c>
      <c r="V425" s="96" t="str">
        <f>IFERROR(VLOOKUP(Table1[[#This Row],[RespondentID]],'All Data'!$A:$CO,93,FALSE),"unknown")</f>
        <v>unknown</v>
      </c>
      <c r="W425" s="96" t="str">
        <f>IFERROR(VLOOKUP(Table1[[#This Row],[RespondentID]],'All Data'!$A:$CW,94,FALSE),"unknown")</f>
        <v>unknown</v>
      </c>
      <c r="X425" s="96" t="str">
        <f>IFERROR(VLOOKUP(Table1[[#This Row],[RespondentID]],'All Data'!$A:$CW,95,FALSE),"unknown")</f>
        <v>unknown</v>
      </c>
      <c r="Y425" s="96" t="str">
        <f>IFERROR(VLOOKUP(Table1[[#This Row],[RespondentID]],'All Data'!$A:$CW,96,FALSE),"unknown")</f>
        <v>unknown</v>
      </c>
      <c r="Z425" s="96" t="str">
        <f>IFERROR(VLOOKUP(Table1[[#This Row],[RespondentID]],'All Data'!$A:$CW,97,FALSE),"unknown")</f>
        <v>unknown</v>
      </c>
      <c r="AA425" s="96" t="str">
        <f>IFERROR(VLOOKUP(Table1[[#This Row],[RespondentID]],'All Data'!$A:$CW,98,FALSE),"unknown")</f>
        <v>unknown</v>
      </c>
      <c r="AB425" s="174" t="str">
        <f>IFERROR(VLOOKUP(Table1[[#This Row],[RespondentID]],'All Data'!$A:$CW,99,FALSE),"unknown")</f>
        <v>unknown</v>
      </c>
    </row>
    <row r="426" spans="1:28">
      <c r="A426" s="109"/>
      <c r="B426" s="103"/>
      <c r="C426" s="104"/>
      <c r="D426" s="104"/>
      <c r="E426" s="104"/>
      <c r="F426" s="104"/>
      <c r="G426" s="104"/>
      <c r="H426" s="104"/>
      <c r="I426" s="104"/>
      <c r="J426" s="104"/>
      <c r="K426" s="104"/>
      <c r="L426" s="104"/>
      <c r="M426" s="104"/>
      <c r="N426" s="104"/>
      <c r="O426" s="109"/>
      <c r="P426" s="96" t="str">
        <f>IFERROR(VLOOKUP(Table1[[#This Row],[RespondentID]],'All Data'!$A:$CO,87,FALSE),"unknown")</f>
        <v>unknown</v>
      </c>
      <c r="Q426" s="96" t="str">
        <f>IFERROR(VLOOKUP(Table1[[#This Row],[RespondentID]],'All Data'!$A:$CO,88,FALSE),"unknown")</f>
        <v>unknown</v>
      </c>
      <c r="R426" s="96" t="str">
        <f>IFERROR(VLOOKUP(Table1[[#This Row],[RespondentID]],'All Data'!$A:$CO,89,FALSE),"unknown")</f>
        <v>unknown</v>
      </c>
      <c r="S426" s="96" t="str">
        <f>IFERROR(VLOOKUP(Table1[[#This Row],[RespondentID]],'All Data'!$A:$CO,90,FALSE),"unknown")</f>
        <v>unknown</v>
      </c>
      <c r="T426" s="96" t="str">
        <f>IFERROR(VLOOKUP(Table1[[#This Row],[RespondentID]],'All Data'!$A:$CO,91,FALSE),"unknown")</f>
        <v>unknown</v>
      </c>
      <c r="U426" s="96" t="str">
        <f>IFERROR(VLOOKUP(Table1[[#This Row],[RespondentID]],'All Data'!$A:$CO,92,FALSE),"unknown")</f>
        <v>unknown</v>
      </c>
      <c r="V426" s="96" t="str">
        <f>IFERROR(VLOOKUP(Table1[[#This Row],[RespondentID]],'All Data'!$A:$CO,93,FALSE),"unknown")</f>
        <v>unknown</v>
      </c>
      <c r="W426" s="96" t="str">
        <f>IFERROR(VLOOKUP(Table1[[#This Row],[RespondentID]],'All Data'!$A:$CW,94,FALSE),"unknown")</f>
        <v>unknown</v>
      </c>
      <c r="X426" s="96" t="str">
        <f>IFERROR(VLOOKUP(Table1[[#This Row],[RespondentID]],'All Data'!$A:$CW,95,FALSE),"unknown")</f>
        <v>unknown</v>
      </c>
      <c r="Y426" s="96" t="str">
        <f>IFERROR(VLOOKUP(Table1[[#This Row],[RespondentID]],'All Data'!$A:$CW,96,FALSE),"unknown")</f>
        <v>unknown</v>
      </c>
      <c r="Z426" s="96" t="str">
        <f>IFERROR(VLOOKUP(Table1[[#This Row],[RespondentID]],'All Data'!$A:$CW,97,FALSE),"unknown")</f>
        <v>unknown</v>
      </c>
      <c r="AA426" s="96" t="str">
        <f>IFERROR(VLOOKUP(Table1[[#This Row],[RespondentID]],'All Data'!$A:$CW,98,FALSE),"unknown")</f>
        <v>unknown</v>
      </c>
      <c r="AB426" s="174" t="str">
        <f>IFERROR(VLOOKUP(Table1[[#This Row],[RespondentID]],'All Data'!$A:$CW,99,FALSE),"unknown")</f>
        <v>unknown</v>
      </c>
    </row>
    <row r="427" spans="1:28">
      <c r="A427" s="109"/>
      <c r="B427" s="103"/>
      <c r="C427" s="104"/>
      <c r="D427" s="104"/>
      <c r="E427" s="104"/>
      <c r="F427" s="104"/>
      <c r="G427" s="104"/>
      <c r="H427" s="104"/>
      <c r="I427" s="104"/>
      <c r="J427" s="104"/>
      <c r="K427" s="104"/>
      <c r="L427" s="104"/>
      <c r="M427" s="104"/>
      <c r="N427" s="104"/>
      <c r="O427" s="109"/>
      <c r="P427" s="96" t="str">
        <f>IFERROR(VLOOKUP(Table1[[#This Row],[RespondentID]],'All Data'!$A:$CO,87,FALSE),"unknown")</f>
        <v>unknown</v>
      </c>
      <c r="Q427" s="96" t="str">
        <f>IFERROR(VLOOKUP(Table1[[#This Row],[RespondentID]],'All Data'!$A:$CO,88,FALSE),"unknown")</f>
        <v>unknown</v>
      </c>
      <c r="R427" s="96" t="str">
        <f>IFERROR(VLOOKUP(Table1[[#This Row],[RespondentID]],'All Data'!$A:$CO,89,FALSE),"unknown")</f>
        <v>unknown</v>
      </c>
      <c r="S427" s="96" t="str">
        <f>IFERROR(VLOOKUP(Table1[[#This Row],[RespondentID]],'All Data'!$A:$CO,90,FALSE),"unknown")</f>
        <v>unknown</v>
      </c>
      <c r="T427" s="96" t="str">
        <f>IFERROR(VLOOKUP(Table1[[#This Row],[RespondentID]],'All Data'!$A:$CO,91,FALSE),"unknown")</f>
        <v>unknown</v>
      </c>
      <c r="U427" s="96" t="str">
        <f>IFERROR(VLOOKUP(Table1[[#This Row],[RespondentID]],'All Data'!$A:$CO,92,FALSE),"unknown")</f>
        <v>unknown</v>
      </c>
      <c r="V427" s="96" t="str">
        <f>IFERROR(VLOOKUP(Table1[[#This Row],[RespondentID]],'All Data'!$A:$CO,93,FALSE),"unknown")</f>
        <v>unknown</v>
      </c>
      <c r="W427" s="96" t="str">
        <f>IFERROR(VLOOKUP(Table1[[#This Row],[RespondentID]],'All Data'!$A:$CW,94,FALSE),"unknown")</f>
        <v>unknown</v>
      </c>
      <c r="X427" s="96" t="str">
        <f>IFERROR(VLOOKUP(Table1[[#This Row],[RespondentID]],'All Data'!$A:$CW,95,FALSE),"unknown")</f>
        <v>unknown</v>
      </c>
      <c r="Y427" s="96" t="str">
        <f>IFERROR(VLOOKUP(Table1[[#This Row],[RespondentID]],'All Data'!$A:$CW,96,FALSE),"unknown")</f>
        <v>unknown</v>
      </c>
      <c r="Z427" s="96" t="str">
        <f>IFERROR(VLOOKUP(Table1[[#This Row],[RespondentID]],'All Data'!$A:$CW,97,FALSE),"unknown")</f>
        <v>unknown</v>
      </c>
      <c r="AA427" s="96" t="str">
        <f>IFERROR(VLOOKUP(Table1[[#This Row],[RespondentID]],'All Data'!$A:$CW,98,FALSE),"unknown")</f>
        <v>unknown</v>
      </c>
      <c r="AB427" s="174" t="str">
        <f>IFERROR(VLOOKUP(Table1[[#This Row],[RespondentID]],'All Data'!$A:$CW,99,FALSE),"unknown")</f>
        <v>unknown</v>
      </c>
    </row>
    <row r="428" spans="1:28">
      <c r="A428" s="109"/>
      <c r="B428" s="103"/>
      <c r="C428" s="104"/>
      <c r="D428" s="104"/>
      <c r="E428" s="104"/>
      <c r="F428" s="104"/>
      <c r="G428" s="104"/>
      <c r="H428" s="104"/>
      <c r="I428" s="104"/>
      <c r="J428" s="104"/>
      <c r="K428" s="104"/>
      <c r="L428" s="104"/>
      <c r="M428" s="104"/>
      <c r="N428" s="104"/>
      <c r="O428" s="109"/>
      <c r="P428" s="96" t="str">
        <f>IFERROR(VLOOKUP(Table1[[#This Row],[RespondentID]],'All Data'!$A:$CO,87,FALSE),"unknown")</f>
        <v>unknown</v>
      </c>
      <c r="Q428" s="96" t="str">
        <f>IFERROR(VLOOKUP(Table1[[#This Row],[RespondentID]],'All Data'!$A:$CO,88,FALSE),"unknown")</f>
        <v>unknown</v>
      </c>
      <c r="R428" s="96" t="str">
        <f>IFERROR(VLOOKUP(Table1[[#This Row],[RespondentID]],'All Data'!$A:$CO,89,FALSE),"unknown")</f>
        <v>unknown</v>
      </c>
      <c r="S428" s="96" t="str">
        <f>IFERROR(VLOOKUP(Table1[[#This Row],[RespondentID]],'All Data'!$A:$CO,90,FALSE),"unknown")</f>
        <v>unknown</v>
      </c>
      <c r="T428" s="96" t="str">
        <f>IFERROR(VLOOKUP(Table1[[#This Row],[RespondentID]],'All Data'!$A:$CO,91,FALSE),"unknown")</f>
        <v>unknown</v>
      </c>
      <c r="U428" s="96" t="str">
        <f>IFERROR(VLOOKUP(Table1[[#This Row],[RespondentID]],'All Data'!$A:$CO,92,FALSE),"unknown")</f>
        <v>unknown</v>
      </c>
      <c r="V428" s="96" t="str">
        <f>IFERROR(VLOOKUP(Table1[[#This Row],[RespondentID]],'All Data'!$A:$CO,93,FALSE),"unknown")</f>
        <v>unknown</v>
      </c>
      <c r="W428" s="96" t="str">
        <f>IFERROR(VLOOKUP(Table1[[#This Row],[RespondentID]],'All Data'!$A:$CW,94,FALSE),"unknown")</f>
        <v>unknown</v>
      </c>
      <c r="X428" s="96" t="str">
        <f>IFERROR(VLOOKUP(Table1[[#This Row],[RespondentID]],'All Data'!$A:$CW,95,FALSE),"unknown")</f>
        <v>unknown</v>
      </c>
      <c r="Y428" s="96" t="str">
        <f>IFERROR(VLOOKUP(Table1[[#This Row],[RespondentID]],'All Data'!$A:$CW,96,FALSE),"unknown")</f>
        <v>unknown</v>
      </c>
      <c r="Z428" s="96" t="str">
        <f>IFERROR(VLOOKUP(Table1[[#This Row],[RespondentID]],'All Data'!$A:$CW,97,FALSE),"unknown")</f>
        <v>unknown</v>
      </c>
      <c r="AA428" s="96" t="str">
        <f>IFERROR(VLOOKUP(Table1[[#This Row],[RespondentID]],'All Data'!$A:$CW,98,FALSE),"unknown")</f>
        <v>unknown</v>
      </c>
      <c r="AB428" s="174" t="str">
        <f>IFERROR(VLOOKUP(Table1[[#This Row],[RespondentID]],'All Data'!$A:$CW,99,FALSE),"unknown")</f>
        <v>unknown</v>
      </c>
    </row>
    <row r="429" spans="1:28">
      <c r="A429" s="108"/>
      <c r="B429" s="105"/>
      <c r="C429" s="106"/>
      <c r="D429" s="106"/>
      <c r="E429" s="106"/>
      <c r="F429" s="106"/>
      <c r="G429" s="106"/>
      <c r="H429" s="106"/>
      <c r="I429" s="106"/>
      <c r="J429" s="106"/>
      <c r="K429" s="106"/>
      <c r="L429" s="106"/>
      <c r="M429" s="106"/>
      <c r="N429" s="106"/>
      <c r="O429" s="108"/>
      <c r="P429" s="96" t="str">
        <f>IFERROR(VLOOKUP(Table1[[#This Row],[RespondentID]],'All Data'!$A:$CO,87,FALSE),"unknown")</f>
        <v>unknown</v>
      </c>
      <c r="Q429" s="96" t="str">
        <f>IFERROR(VLOOKUP(Table1[[#This Row],[RespondentID]],'All Data'!$A:$CO,88,FALSE),"unknown")</f>
        <v>unknown</v>
      </c>
      <c r="R429" s="96" t="str">
        <f>IFERROR(VLOOKUP(Table1[[#This Row],[RespondentID]],'All Data'!$A:$CO,89,FALSE),"unknown")</f>
        <v>unknown</v>
      </c>
      <c r="S429" s="96" t="str">
        <f>IFERROR(VLOOKUP(Table1[[#This Row],[RespondentID]],'All Data'!$A:$CO,90,FALSE),"unknown")</f>
        <v>unknown</v>
      </c>
      <c r="T429" s="96" t="str">
        <f>IFERROR(VLOOKUP(Table1[[#This Row],[RespondentID]],'All Data'!$A:$CO,91,FALSE),"unknown")</f>
        <v>unknown</v>
      </c>
      <c r="U429" s="96" t="str">
        <f>IFERROR(VLOOKUP(Table1[[#This Row],[RespondentID]],'All Data'!$A:$CO,92,FALSE),"unknown")</f>
        <v>unknown</v>
      </c>
      <c r="V429" s="96" t="str">
        <f>IFERROR(VLOOKUP(Table1[[#This Row],[RespondentID]],'All Data'!$A:$CO,93,FALSE),"unknown")</f>
        <v>unknown</v>
      </c>
      <c r="W429" s="96" t="str">
        <f>IFERROR(VLOOKUP(Table1[[#This Row],[RespondentID]],'All Data'!$A:$CW,94,FALSE),"unknown")</f>
        <v>unknown</v>
      </c>
      <c r="X429" s="96" t="str">
        <f>IFERROR(VLOOKUP(Table1[[#This Row],[RespondentID]],'All Data'!$A:$CW,95,FALSE),"unknown")</f>
        <v>unknown</v>
      </c>
      <c r="Y429" s="96" t="str">
        <f>IFERROR(VLOOKUP(Table1[[#This Row],[RespondentID]],'All Data'!$A:$CW,96,FALSE),"unknown")</f>
        <v>unknown</v>
      </c>
      <c r="Z429" s="96" t="str">
        <f>IFERROR(VLOOKUP(Table1[[#This Row],[RespondentID]],'All Data'!$A:$CW,97,FALSE),"unknown")</f>
        <v>unknown</v>
      </c>
      <c r="AA429" s="96" t="str">
        <f>IFERROR(VLOOKUP(Table1[[#This Row],[RespondentID]],'All Data'!$A:$CW,98,FALSE),"unknown")</f>
        <v>unknown</v>
      </c>
      <c r="AB429" s="174" t="str">
        <f>IFERROR(VLOOKUP(Table1[[#This Row],[RespondentID]],'All Data'!$A:$CW,99,FALSE),"unknown")</f>
        <v>unknown</v>
      </c>
    </row>
    <row r="430" spans="1:28">
      <c r="A430" s="109"/>
      <c r="B430" s="134"/>
      <c r="C430" s="135"/>
      <c r="D430" s="135"/>
      <c r="E430" s="135"/>
      <c r="F430" s="135"/>
      <c r="G430" s="135"/>
      <c r="H430" s="135"/>
      <c r="I430" s="135"/>
      <c r="J430" s="135"/>
      <c r="K430" s="135"/>
      <c r="L430" s="135"/>
      <c r="M430" s="135"/>
      <c r="N430" s="135"/>
      <c r="O430" s="135"/>
      <c r="P430" s="109" t="str">
        <f>IFERROR(VLOOKUP(Table1[[#This Row],[RespondentID]],'All Data'!$A:$CO,87,FALSE),"unknown")</f>
        <v>unknown</v>
      </c>
      <c r="Q430" s="131" t="str">
        <f>IFERROR(VLOOKUP(Table1[[#This Row],[RespondentID]],'All Data'!$A:$CO,88,FALSE),"unknown")</f>
        <v>unknown</v>
      </c>
      <c r="R430" s="109" t="str">
        <f>IFERROR(VLOOKUP(Table1[[#This Row],[RespondentID]],'All Data'!$A:$CO,89,FALSE),"unknown")</f>
        <v>unknown</v>
      </c>
      <c r="S430" s="109" t="str">
        <f>IFERROR(VLOOKUP(Table1[[#This Row],[RespondentID]],'All Data'!$A:$CO,90,FALSE),"unknown")</f>
        <v>unknown</v>
      </c>
      <c r="T430" s="109" t="str">
        <f>IFERROR(VLOOKUP(Table1[[#This Row],[RespondentID]],'All Data'!$A:$CO,91,FALSE),"unknown")</f>
        <v>unknown</v>
      </c>
      <c r="U430" s="109" t="str">
        <f>IFERROR(VLOOKUP(Table1[[#This Row],[RespondentID]],'All Data'!$A:$CO,92,FALSE),"unknown")</f>
        <v>unknown</v>
      </c>
      <c r="V430" s="109" t="str">
        <f>IFERROR(VLOOKUP(Table1[[#This Row],[RespondentID]],'All Data'!$A:$CO,93,FALSE),"unknown")</f>
        <v>unknown</v>
      </c>
      <c r="W430" s="109" t="str">
        <f>IFERROR(VLOOKUP(Table1[[#This Row],[RespondentID]],'All Data'!$A:$CW,94,FALSE),"unknown")</f>
        <v>unknown</v>
      </c>
      <c r="X430" s="109" t="str">
        <f>IFERROR(VLOOKUP(Table1[[#This Row],[RespondentID]],'All Data'!$A:$CW,95,FALSE),"unknown")</f>
        <v>unknown</v>
      </c>
      <c r="Y430" s="109" t="str">
        <f>IFERROR(VLOOKUP(Table1[[#This Row],[RespondentID]],'All Data'!$A:$CW,96,FALSE),"unknown")</f>
        <v>unknown</v>
      </c>
      <c r="Z430" s="109" t="str">
        <f>IFERROR(VLOOKUP(Table1[[#This Row],[RespondentID]],'All Data'!$A:$CW,97,FALSE),"unknown")</f>
        <v>unknown</v>
      </c>
      <c r="AA430" s="109" t="str">
        <f>IFERROR(VLOOKUP(Table1[[#This Row],[RespondentID]],'All Data'!$A:$CW,98,FALSE),"unknown")</f>
        <v>unknown</v>
      </c>
      <c r="AB430" s="175" t="str">
        <f>IFERROR(VLOOKUP(Table1[[#This Row],[RespondentID]],'All Data'!$A:$CW,99,FALSE),"unknown")</f>
        <v>unknown</v>
      </c>
    </row>
    <row r="431" spans="1:28">
      <c r="A431" s="109"/>
      <c r="B431" s="134"/>
      <c r="C431" s="135"/>
      <c r="D431" s="135"/>
      <c r="E431" s="135"/>
      <c r="F431" s="135"/>
      <c r="G431" s="135"/>
      <c r="H431" s="135"/>
      <c r="I431" s="135"/>
      <c r="J431" s="135"/>
      <c r="K431" s="135"/>
      <c r="L431" s="135"/>
      <c r="M431" s="135"/>
      <c r="N431" s="135"/>
      <c r="O431" s="135"/>
      <c r="P431" s="109" t="str">
        <f>IFERROR(VLOOKUP(Table1[[#This Row],[RespondentID]],'All Data'!$A:$CO,87,FALSE),"unknown")</f>
        <v>unknown</v>
      </c>
      <c r="Q431" s="131" t="str">
        <f>IFERROR(VLOOKUP(Table1[[#This Row],[RespondentID]],'All Data'!$A:$CO,88,FALSE),"unknown")</f>
        <v>unknown</v>
      </c>
      <c r="R431" s="109" t="str">
        <f>IFERROR(VLOOKUP(Table1[[#This Row],[RespondentID]],'All Data'!$A:$CO,89,FALSE),"unknown")</f>
        <v>unknown</v>
      </c>
      <c r="S431" s="109" t="str">
        <f>IFERROR(VLOOKUP(Table1[[#This Row],[RespondentID]],'All Data'!$A:$CO,90,FALSE),"unknown")</f>
        <v>unknown</v>
      </c>
      <c r="T431" s="109" t="str">
        <f>IFERROR(VLOOKUP(Table1[[#This Row],[RespondentID]],'All Data'!$A:$CO,91,FALSE),"unknown")</f>
        <v>unknown</v>
      </c>
      <c r="U431" s="109" t="str">
        <f>IFERROR(VLOOKUP(Table1[[#This Row],[RespondentID]],'All Data'!$A:$CO,92,FALSE),"unknown")</f>
        <v>unknown</v>
      </c>
      <c r="V431" s="109" t="str">
        <f>IFERROR(VLOOKUP(Table1[[#This Row],[RespondentID]],'All Data'!$A:$CO,93,FALSE),"unknown")</f>
        <v>unknown</v>
      </c>
      <c r="W431" s="109" t="str">
        <f>IFERROR(VLOOKUP(Table1[[#This Row],[RespondentID]],'All Data'!$A:$CW,94,FALSE),"unknown")</f>
        <v>unknown</v>
      </c>
      <c r="X431" s="109" t="str">
        <f>IFERROR(VLOOKUP(Table1[[#This Row],[RespondentID]],'All Data'!$A:$CW,95,FALSE),"unknown")</f>
        <v>unknown</v>
      </c>
      <c r="Y431" s="109" t="str">
        <f>IFERROR(VLOOKUP(Table1[[#This Row],[RespondentID]],'All Data'!$A:$CW,96,FALSE),"unknown")</f>
        <v>unknown</v>
      </c>
      <c r="Z431" s="109" t="str">
        <f>IFERROR(VLOOKUP(Table1[[#This Row],[RespondentID]],'All Data'!$A:$CW,97,FALSE),"unknown")</f>
        <v>unknown</v>
      </c>
      <c r="AA431" s="109" t="str">
        <f>IFERROR(VLOOKUP(Table1[[#This Row],[RespondentID]],'All Data'!$A:$CW,98,FALSE),"unknown")</f>
        <v>unknown</v>
      </c>
      <c r="AB431" s="175" t="str">
        <f>IFERROR(VLOOKUP(Table1[[#This Row],[RespondentID]],'All Data'!$A:$CW,99,FALSE),"unknown")</f>
        <v>unknown</v>
      </c>
    </row>
    <row r="432" spans="1:28">
      <c r="A432" s="109"/>
      <c r="B432" s="134"/>
      <c r="C432" s="135"/>
      <c r="D432" s="135"/>
      <c r="E432" s="135"/>
      <c r="F432" s="135"/>
      <c r="G432" s="135"/>
      <c r="H432" s="135"/>
      <c r="I432" s="135"/>
      <c r="J432" s="135"/>
      <c r="K432" s="135"/>
      <c r="L432" s="135"/>
      <c r="M432" s="135"/>
      <c r="N432" s="135"/>
      <c r="O432" s="135"/>
      <c r="P432" s="109" t="str">
        <f>IFERROR(VLOOKUP(Table1[[#This Row],[RespondentID]],'All Data'!$A:$CO,87,FALSE),"unknown")</f>
        <v>unknown</v>
      </c>
      <c r="Q432" s="131" t="str">
        <f>IFERROR(VLOOKUP(Table1[[#This Row],[RespondentID]],'All Data'!$A:$CO,88,FALSE),"unknown")</f>
        <v>unknown</v>
      </c>
      <c r="R432" s="109" t="str">
        <f>IFERROR(VLOOKUP(Table1[[#This Row],[RespondentID]],'All Data'!$A:$CO,89,FALSE),"unknown")</f>
        <v>unknown</v>
      </c>
      <c r="S432" s="109" t="str">
        <f>IFERROR(VLOOKUP(Table1[[#This Row],[RespondentID]],'All Data'!$A:$CO,90,FALSE),"unknown")</f>
        <v>unknown</v>
      </c>
      <c r="T432" s="109" t="str">
        <f>IFERROR(VLOOKUP(Table1[[#This Row],[RespondentID]],'All Data'!$A:$CO,91,FALSE),"unknown")</f>
        <v>unknown</v>
      </c>
      <c r="U432" s="109" t="str">
        <f>IFERROR(VLOOKUP(Table1[[#This Row],[RespondentID]],'All Data'!$A:$CO,92,FALSE),"unknown")</f>
        <v>unknown</v>
      </c>
      <c r="V432" s="109" t="str">
        <f>IFERROR(VLOOKUP(Table1[[#This Row],[RespondentID]],'All Data'!$A:$CO,93,FALSE),"unknown")</f>
        <v>unknown</v>
      </c>
      <c r="W432" s="109" t="str">
        <f>IFERROR(VLOOKUP(Table1[[#This Row],[RespondentID]],'All Data'!$A:$CW,94,FALSE),"unknown")</f>
        <v>unknown</v>
      </c>
      <c r="X432" s="109" t="str">
        <f>IFERROR(VLOOKUP(Table1[[#This Row],[RespondentID]],'All Data'!$A:$CW,95,FALSE),"unknown")</f>
        <v>unknown</v>
      </c>
      <c r="Y432" s="109" t="str">
        <f>IFERROR(VLOOKUP(Table1[[#This Row],[RespondentID]],'All Data'!$A:$CW,96,FALSE),"unknown")</f>
        <v>unknown</v>
      </c>
      <c r="Z432" s="109" t="str">
        <f>IFERROR(VLOOKUP(Table1[[#This Row],[RespondentID]],'All Data'!$A:$CW,97,FALSE),"unknown")</f>
        <v>unknown</v>
      </c>
      <c r="AA432" s="109" t="str">
        <f>IFERROR(VLOOKUP(Table1[[#This Row],[RespondentID]],'All Data'!$A:$CW,98,FALSE),"unknown")</f>
        <v>unknown</v>
      </c>
      <c r="AB432" s="175" t="str">
        <f>IFERROR(VLOOKUP(Table1[[#This Row],[RespondentID]],'All Data'!$A:$CW,99,FALSE),"unknown")</f>
        <v>unknown</v>
      </c>
    </row>
    <row r="433" spans="1:28">
      <c r="A433" s="109"/>
      <c r="B433" s="134"/>
      <c r="C433" s="135"/>
      <c r="D433" s="135"/>
      <c r="E433" s="135"/>
      <c r="F433" s="135"/>
      <c r="G433" s="135"/>
      <c r="H433" s="135"/>
      <c r="I433" s="135"/>
      <c r="J433" s="135"/>
      <c r="K433" s="135"/>
      <c r="L433" s="135"/>
      <c r="M433" s="135"/>
      <c r="N433" s="135"/>
      <c r="O433" s="135"/>
      <c r="P433" s="109" t="str">
        <f>IFERROR(VLOOKUP(Table1[[#This Row],[RespondentID]],'All Data'!$A:$CO,87,FALSE),"unknown")</f>
        <v>unknown</v>
      </c>
      <c r="Q433" s="131" t="str">
        <f>IFERROR(VLOOKUP(Table1[[#This Row],[RespondentID]],'All Data'!$A:$CO,88,FALSE),"unknown")</f>
        <v>unknown</v>
      </c>
      <c r="R433" s="109" t="str">
        <f>IFERROR(VLOOKUP(Table1[[#This Row],[RespondentID]],'All Data'!$A:$CO,89,FALSE),"unknown")</f>
        <v>unknown</v>
      </c>
      <c r="S433" s="109" t="str">
        <f>IFERROR(VLOOKUP(Table1[[#This Row],[RespondentID]],'All Data'!$A:$CO,90,FALSE),"unknown")</f>
        <v>unknown</v>
      </c>
      <c r="T433" s="109" t="str">
        <f>IFERROR(VLOOKUP(Table1[[#This Row],[RespondentID]],'All Data'!$A:$CO,91,FALSE),"unknown")</f>
        <v>unknown</v>
      </c>
      <c r="U433" s="109" t="str">
        <f>IFERROR(VLOOKUP(Table1[[#This Row],[RespondentID]],'All Data'!$A:$CO,92,FALSE),"unknown")</f>
        <v>unknown</v>
      </c>
      <c r="V433" s="109" t="str">
        <f>IFERROR(VLOOKUP(Table1[[#This Row],[RespondentID]],'All Data'!$A:$CO,93,FALSE),"unknown")</f>
        <v>unknown</v>
      </c>
      <c r="W433" s="109" t="str">
        <f>IFERROR(VLOOKUP(Table1[[#This Row],[RespondentID]],'All Data'!$A:$CW,94,FALSE),"unknown")</f>
        <v>unknown</v>
      </c>
      <c r="X433" s="109" t="str">
        <f>IFERROR(VLOOKUP(Table1[[#This Row],[RespondentID]],'All Data'!$A:$CW,95,FALSE),"unknown")</f>
        <v>unknown</v>
      </c>
      <c r="Y433" s="109" t="str">
        <f>IFERROR(VLOOKUP(Table1[[#This Row],[RespondentID]],'All Data'!$A:$CW,96,FALSE),"unknown")</f>
        <v>unknown</v>
      </c>
      <c r="Z433" s="109" t="str">
        <f>IFERROR(VLOOKUP(Table1[[#This Row],[RespondentID]],'All Data'!$A:$CW,97,FALSE),"unknown")</f>
        <v>unknown</v>
      </c>
      <c r="AA433" s="109" t="str">
        <f>IFERROR(VLOOKUP(Table1[[#This Row],[RespondentID]],'All Data'!$A:$CW,98,FALSE),"unknown")</f>
        <v>unknown</v>
      </c>
      <c r="AB433" s="175" t="str">
        <f>IFERROR(VLOOKUP(Table1[[#This Row],[RespondentID]],'All Data'!$A:$CW,99,FALSE),"unknown")</f>
        <v>unknown</v>
      </c>
    </row>
    <row r="434" spans="1:28">
      <c r="A434" s="109"/>
      <c r="B434" s="134"/>
      <c r="C434" s="135"/>
      <c r="D434" s="135"/>
      <c r="E434" s="135"/>
      <c r="F434" s="135"/>
      <c r="G434" s="135"/>
      <c r="H434" s="135"/>
      <c r="I434" s="135"/>
      <c r="J434" s="135"/>
      <c r="K434" s="135"/>
      <c r="L434" s="135"/>
      <c r="M434" s="135"/>
      <c r="N434" s="135"/>
      <c r="O434" s="135"/>
      <c r="P434" s="109" t="str">
        <f>IFERROR(VLOOKUP(Table1[[#This Row],[RespondentID]],'All Data'!$A:$CO,87,FALSE),"unknown")</f>
        <v>unknown</v>
      </c>
      <c r="Q434" s="131" t="str">
        <f>IFERROR(VLOOKUP(Table1[[#This Row],[RespondentID]],'All Data'!$A:$CO,88,FALSE),"unknown")</f>
        <v>unknown</v>
      </c>
      <c r="R434" s="109" t="str">
        <f>IFERROR(VLOOKUP(Table1[[#This Row],[RespondentID]],'All Data'!$A:$CO,89,FALSE),"unknown")</f>
        <v>unknown</v>
      </c>
      <c r="S434" s="109" t="str">
        <f>IFERROR(VLOOKUP(Table1[[#This Row],[RespondentID]],'All Data'!$A:$CO,90,FALSE),"unknown")</f>
        <v>unknown</v>
      </c>
      <c r="T434" s="109" t="str">
        <f>IFERROR(VLOOKUP(Table1[[#This Row],[RespondentID]],'All Data'!$A:$CO,91,FALSE),"unknown")</f>
        <v>unknown</v>
      </c>
      <c r="U434" s="109" t="str">
        <f>IFERROR(VLOOKUP(Table1[[#This Row],[RespondentID]],'All Data'!$A:$CO,92,FALSE),"unknown")</f>
        <v>unknown</v>
      </c>
      <c r="V434" s="109" t="str">
        <f>IFERROR(VLOOKUP(Table1[[#This Row],[RespondentID]],'All Data'!$A:$CO,93,FALSE),"unknown")</f>
        <v>unknown</v>
      </c>
      <c r="W434" s="109" t="str">
        <f>IFERROR(VLOOKUP(Table1[[#This Row],[RespondentID]],'All Data'!$A:$CW,94,FALSE),"unknown")</f>
        <v>unknown</v>
      </c>
      <c r="X434" s="109" t="str">
        <f>IFERROR(VLOOKUP(Table1[[#This Row],[RespondentID]],'All Data'!$A:$CW,95,FALSE),"unknown")</f>
        <v>unknown</v>
      </c>
      <c r="Y434" s="109" t="str">
        <f>IFERROR(VLOOKUP(Table1[[#This Row],[RespondentID]],'All Data'!$A:$CW,96,FALSE),"unknown")</f>
        <v>unknown</v>
      </c>
      <c r="Z434" s="109" t="str">
        <f>IFERROR(VLOOKUP(Table1[[#This Row],[RespondentID]],'All Data'!$A:$CW,97,FALSE),"unknown")</f>
        <v>unknown</v>
      </c>
      <c r="AA434" s="109" t="str">
        <f>IFERROR(VLOOKUP(Table1[[#This Row],[RespondentID]],'All Data'!$A:$CW,98,FALSE),"unknown")</f>
        <v>unknown</v>
      </c>
      <c r="AB434" s="175" t="str">
        <f>IFERROR(VLOOKUP(Table1[[#This Row],[RespondentID]],'All Data'!$A:$CW,99,FALSE),"unknown")</f>
        <v>unknown</v>
      </c>
    </row>
    <row r="435" spans="1:28">
      <c r="A435" s="109"/>
      <c r="B435" s="134"/>
      <c r="C435" s="135"/>
      <c r="D435" s="135"/>
      <c r="E435" s="135"/>
      <c r="F435" s="135"/>
      <c r="G435" s="135"/>
      <c r="H435" s="135"/>
      <c r="I435" s="135"/>
      <c r="J435" s="135"/>
      <c r="K435" s="135"/>
      <c r="L435" s="135"/>
      <c r="M435" s="135"/>
      <c r="N435" s="135"/>
      <c r="O435" s="135"/>
      <c r="P435" s="109" t="str">
        <f>IFERROR(VLOOKUP(Table1[[#This Row],[RespondentID]],'All Data'!$A:$CO,87,FALSE),"unknown")</f>
        <v>unknown</v>
      </c>
      <c r="Q435" s="131" t="str">
        <f>IFERROR(VLOOKUP(Table1[[#This Row],[RespondentID]],'All Data'!$A:$CO,88,FALSE),"unknown")</f>
        <v>unknown</v>
      </c>
      <c r="R435" s="109" t="str">
        <f>IFERROR(VLOOKUP(Table1[[#This Row],[RespondentID]],'All Data'!$A:$CO,89,FALSE),"unknown")</f>
        <v>unknown</v>
      </c>
      <c r="S435" s="109" t="str">
        <f>IFERROR(VLOOKUP(Table1[[#This Row],[RespondentID]],'All Data'!$A:$CO,90,FALSE),"unknown")</f>
        <v>unknown</v>
      </c>
      <c r="T435" s="109" t="str">
        <f>IFERROR(VLOOKUP(Table1[[#This Row],[RespondentID]],'All Data'!$A:$CO,91,FALSE),"unknown")</f>
        <v>unknown</v>
      </c>
      <c r="U435" s="109" t="str">
        <f>IFERROR(VLOOKUP(Table1[[#This Row],[RespondentID]],'All Data'!$A:$CO,92,FALSE),"unknown")</f>
        <v>unknown</v>
      </c>
      <c r="V435" s="109" t="str">
        <f>IFERROR(VLOOKUP(Table1[[#This Row],[RespondentID]],'All Data'!$A:$CO,93,FALSE),"unknown")</f>
        <v>unknown</v>
      </c>
      <c r="W435" s="109" t="str">
        <f>IFERROR(VLOOKUP(Table1[[#This Row],[RespondentID]],'All Data'!$A:$CW,94,FALSE),"unknown")</f>
        <v>unknown</v>
      </c>
      <c r="X435" s="109" t="str">
        <f>IFERROR(VLOOKUP(Table1[[#This Row],[RespondentID]],'All Data'!$A:$CW,95,FALSE),"unknown")</f>
        <v>unknown</v>
      </c>
      <c r="Y435" s="109" t="str">
        <f>IFERROR(VLOOKUP(Table1[[#This Row],[RespondentID]],'All Data'!$A:$CW,96,FALSE),"unknown")</f>
        <v>unknown</v>
      </c>
      <c r="Z435" s="109" t="str">
        <f>IFERROR(VLOOKUP(Table1[[#This Row],[RespondentID]],'All Data'!$A:$CW,97,FALSE),"unknown")</f>
        <v>unknown</v>
      </c>
      <c r="AA435" s="109" t="str">
        <f>IFERROR(VLOOKUP(Table1[[#This Row],[RespondentID]],'All Data'!$A:$CW,98,FALSE),"unknown")</f>
        <v>unknown</v>
      </c>
      <c r="AB435" s="175" t="str">
        <f>IFERROR(VLOOKUP(Table1[[#This Row],[RespondentID]],'All Data'!$A:$CW,99,FALSE),"unknown")</f>
        <v>unknown</v>
      </c>
    </row>
    <row r="436" spans="1:28">
      <c r="A436" s="109"/>
      <c r="B436" s="134"/>
      <c r="C436" s="135"/>
      <c r="D436" s="135"/>
      <c r="E436" s="135"/>
      <c r="F436" s="135"/>
      <c r="G436" s="135"/>
      <c r="H436" s="135"/>
      <c r="I436" s="135"/>
      <c r="J436" s="135"/>
      <c r="K436" s="135"/>
      <c r="L436" s="135"/>
      <c r="M436" s="135"/>
      <c r="N436" s="135"/>
      <c r="O436" s="135"/>
      <c r="P436" s="109" t="str">
        <f>IFERROR(VLOOKUP(Table1[[#This Row],[RespondentID]],'All Data'!$A:$CO,87,FALSE),"unknown")</f>
        <v>unknown</v>
      </c>
      <c r="Q436" s="131" t="str">
        <f>IFERROR(VLOOKUP(Table1[[#This Row],[RespondentID]],'All Data'!$A:$CO,88,FALSE),"unknown")</f>
        <v>unknown</v>
      </c>
      <c r="R436" s="109" t="str">
        <f>IFERROR(VLOOKUP(Table1[[#This Row],[RespondentID]],'All Data'!$A:$CO,89,FALSE),"unknown")</f>
        <v>unknown</v>
      </c>
      <c r="S436" s="109" t="str">
        <f>IFERROR(VLOOKUP(Table1[[#This Row],[RespondentID]],'All Data'!$A:$CO,90,FALSE),"unknown")</f>
        <v>unknown</v>
      </c>
      <c r="T436" s="109" t="str">
        <f>IFERROR(VLOOKUP(Table1[[#This Row],[RespondentID]],'All Data'!$A:$CO,91,FALSE),"unknown")</f>
        <v>unknown</v>
      </c>
      <c r="U436" s="109" t="str">
        <f>IFERROR(VLOOKUP(Table1[[#This Row],[RespondentID]],'All Data'!$A:$CO,92,FALSE),"unknown")</f>
        <v>unknown</v>
      </c>
      <c r="V436" s="109" t="str">
        <f>IFERROR(VLOOKUP(Table1[[#This Row],[RespondentID]],'All Data'!$A:$CO,93,FALSE),"unknown")</f>
        <v>unknown</v>
      </c>
      <c r="W436" s="109" t="str">
        <f>IFERROR(VLOOKUP(Table1[[#This Row],[RespondentID]],'All Data'!$A:$CW,94,FALSE),"unknown")</f>
        <v>unknown</v>
      </c>
      <c r="X436" s="109" t="str">
        <f>IFERROR(VLOOKUP(Table1[[#This Row],[RespondentID]],'All Data'!$A:$CW,95,FALSE),"unknown")</f>
        <v>unknown</v>
      </c>
      <c r="Y436" s="109" t="str">
        <f>IFERROR(VLOOKUP(Table1[[#This Row],[RespondentID]],'All Data'!$A:$CW,96,FALSE),"unknown")</f>
        <v>unknown</v>
      </c>
      <c r="Z436" s="109" t="str">
        <f>IFERROR(VLOOKUP(Table1[[#This Row],[RespondentID]],'All Data'!$A:$CW,97,FALSE),"unknown")</f>
        <v>unknown</v>
      </c>
      <c r="AA436" s="109" t="str">
        <f>IFERROR(VLOOKUP(Table1[[#This Row],[RespondentID]],'All Data'!$A:$CW,98,FALSE),"unknown")</f>
        <v>unknown</v>
      </c>
      <c r="AB436" s="175" t="str">
        <f>IFERROR(VLOOKUP(Table1[[#This Row],[RespondentID]],'All Data'!$A:$CW,99,FALSE),"unknown")</f>
        <v>unknown</v>
      </c>
    </row>
    <row r="437" spans="1:28">
      <c r="A437" s="109"/>
      <c r="B437" s="134"/>
      <c r="C437" s="135"/>
      <c r="D437" s="135"/>
      <c r="E437" s="135"/>
      <c r="F437" s="135"/>
      <c r="G437" s="135"/>
      <c r="H437" s="135"/>
      <c r="I437" s="135"/>
      <c r="J437" s="135"/>
      <c r="K437" s="135"/>
      <c r="L437" s="135"/>
      <c r="M437" s="135"/>
      <c r="N437" s="135"/>
      <c r="O437" s="135"/>
      <c r="P437" s="109" t="str">
        <f>IFERROR(VLOOKUP(Table1[[#This Row],[RespondentID]],'All Data'!$A:$CO,87,FALSE),"unknown")</f>
        <v>unknown</v>
      </c>
      <c r="Q437" s="131" t="str">
        <f>IFERROR(VLOOKUP(Table1[[#This Row],[RespondentID]],'All Data'!$A:$CO,88,FALSE),"unknown")</f>
        <v>unknown</v>
      </c>
      <c r="R437" s="109" t="str">
        <f>IFERROR(VLOOKUP(Table1[[#This Row],[RespondentID]],'All Data'!$A:$CO,89,FALSE),"unknown")</f>
        <v>unknown</v>
      </c>
      <c r="S437" s="109" t="str">
        <f>IFERROR(VLOOKUP(Table1[[#This Row],[RespondentID]],'All Data'!$A:$CO,90,FALSE),"unknown")</f>
        <v>unknown</v>
      </c>
      <c r="T437" s="109" t="str">
        <f>IFERROR(VLOOKUP(Table1[[#This Row],[RespondentID]],'All Data'!$A:$CO,91,FALSE),"unknown")</f>
        <v>unknown</v>
      </c>
      <c r="U437" s="109" t="str">
        <f>IFERROR(VLOOKUP(Table1[[#This Row],[RespondentID]],'All Data'!$A:$CO,92,FALSE),"unknown")</f>
        <v>unknown</v>
      </c>
      <c r="V437" s="109" t="str">
        <f>IFERROR(VLOOKUP(Table1[[#This Row],[RespondentID]],'All Data'!$A:$CO,93,FALSE),"unknown")</f>
        <v>unknown</v>
      </c>
      <c r="W437" s="109" t="str">
        <f>IFERROR(VLOOKUP(Table1[[#This Row],[RespondentID]],'All Data'!$A:$CW,94,FALSE),"unknown")</f>
        <v>unknown</v>
      </c>
      <c r="X437" s="109" t="str">
        <f>IFERROR(VLOOKUP(Table1[[#This Row],[RespondentID]],'All Data'!$A:$CW,95,FALSE),"unknown")</f>
        <v>unknown</v>
      </c>
      <c r="Y437" s="109" t="str">
        <f>IFERROR(VLOOKUP(Table1[[#This Row],[RespondentID]],'All Data'!$A:$CW,96,FALSE),"unknown")</f>
        <v>unknown</v>
      </c>
      <c r="Z437" s="109" t="str">
        <f>IFERROR(VLOOKUP(Table1[[#This Row],[RespondentID]],'All Data'!$A:$CW,97,FALSE),"unknown")</f>
        <v>unknown</v>
      </c>
      <c r="AA437" s="109" t="str">
        <f>IFERROR(VLOOKUP(Table1[[#This Row],[RespondentID]],'All Data'!$A:$CW,98,FALSE),"unknown")</f>
        <v>unknown</v>
      </c>
      <c r="AB437" s="175" t="str">
        <f>IFERROR(VLOOKUP(Table1[[#This Row],[RespondentID]],'All Data'!$A:$CW,99,FALSE),"unknown")</f>
        <v>unknown</v>
      </c>
    </row>
    <row r="438" spans="1:28">
      <c r="A438" s="109"/>
      <c r="B438" s="134"/>
      <c r="C438" s="135"/>
      <c r="D438" s="135"/>
      <c r="E438" s="135"/>
      <c r="F438" s="135"/>
      <c r="G438" s="135"/>
      <c r="H438" s="135"/>
      <c r="I438" s="135"/>
      <c r="J438" s="135"/>
      <c r="K438" s="135"/>
      <c r="L438" s="135"/>
      <c r="M438" s="135"/>
      <c r="N438" s="135"/>
      <c r="O438" s="135"/>
      <c r="P438" s="109" t="str">
        <f>IFERROR(VLOOKUP(Table1[[#This Row],[RespondentID]],'All Data'!$A:$CO,87,FALSE),"unknown")</f>
        <v>unknown</v>
      </c>
      <c r="Q438" s="131" t="str">
        <f>IFERROR(VLOOKUP(Table1[[#This Row],[RespondentID]],'All Data'!$A:$CO,88,FALSE),"unknown")</f>
        <v>unknown</v>
      </c>
      <c r="R438" s="109" t="str">
        <f>IFERROR(VLOOKUP(Table1[[#This Row],[RespondentID]],'All Data'!$A:$CO,89,FALSE),"unknown")</f>
        <v>unknown</v>
      </c>
      <c r="S438" s="109" t="str">
        <f>IFERROR(VLOOKUP(Table1[[#This Row],[RespondentID]],'All Data'!$A:$CO,90,FALSE),"unknown")</f>
        <v>unknown</v>
      </c>
      <c r="T438" s="109" t="str">
        <f>IFERROR(VLOOKUP(Table1[[#This Row],[RespondentID]],'All Data'!$A:$CO,91,FALSE),"unknown")</f>
        <v>unknown</v>
      </c>
      <c r="U438" s="109" t="str">
        <f>IFERROR(VLOOKUP(Table1[[#This Row],[RespondentID]],'All Data'!$A:$CO,92,FALSE),"unknown")</f>
        <v>unknown</v>
      </c>
      <c r="V438" s="109" t="str">
        <f>IFERROR(VLOOKUP(Table1[[#This Row],[RespondentID]],'All Data'!$A:$CO,93,FALSE),"unknown")</f>
        <v>unknown</v>
      </c>
      <c r="W438" s="109" t="str">
        <f>IFERROR(VLOOKUP(Table1[[#This Row],[RespondentID]],'All Data'!$A:$CW,94,FALSE),"unknown")</f>
        <v>unknown</v>
      </c>
      <c r="X438" s="109" t="str">
        <f>IFERROR(VLOOKUP(Table1[[#This Row],[RespondentID]],'All Data'!$A:$CW,95,FALSE),"unknown")</f>
        <v>unknown</v>
      </c>
      <c r="Y438" s="109" t="str">
        <f>IFERROR(VLOOKUP(Table1[[#This Row],[RespondentID]],'All Data'!$A:$CW,96,FALSE),"unknown")</f>
        <v>unknown</v>
      </c>
      <c r="Z438" s="109" t="str">
        <f>IFERROR(VLOOKUP(Table1[[#This Row],[RespondentID]],'All Data'!$A:$CW,97,FALSE),"unknown")</f>
        <v>unknown</v>
      </c>
      <c r="AA438" s="109" t="str">
        <f>IFERROR(VLOOKUP(Table1[[#This Row],[RespondentID]],'All Data'!$A:$CW,98,FALSE),"unknown")</f>
        <v>unknown</v>
      </c>
      <c r="AB438" s="175" t="str">
        <f>IFERROR(VLOOKUP(Table1[[#This Row],[RespondentID]],'All Data'!$A:$CW,99,FALSE),"unknown")</f>
        <v>unknown</v>
      </c>
    </row>
    <row r="439" spans="1:28">
      <c r="A439" s="109"/>
      <c r="B439" s="134"/>
      <c r="C439" s="135"/>
      <c r="D439" s="135"/>
      <c r="E439" s="135"/>
      <c r="F439" s="135"/>
      <c r="G439" s="135"/>
      <c r="H439" s="135"/>
      <c r="I439" s="135"/>
      <c r="J439" s="135"/>
      <c r="K439" s="135"/>
      <c r="L439" s="135"/>
      <c r="M439" s="135"/>
      <c r="N439" s="135"/>
      <c r="O439" s="135"/>
      <c r="P439" s="109" t="str">
        <f>IFERROR(VLOOKUP(Table1[[#This Row],[RespondentID]],'All Data'!$A:$CO,87,FALSE),"unknown")</f>
        <v>unknown</v>
      </c>
      <c r="Q439" s="131" t="str">
        <f>IFERROR(VLOOKUP(Table1[[#This Row],[RespondentID]],'All Data'!$A:$CO,88,FALSE),"unknown")</f>
        <v>unknown</v>
      </c>
      <c r="R439" s="109" t="str">
        <f>IFERROR(VLOOKUP(Table1[[#This Row],[RespondentID]],'All Data'!$A:$CO,89,FALSE),"unknown")</f>
        <v>unknown</v>
      </c>
      <c r="S439" s="109" t="str">
        <f>IFERROR(VLOOKUP(Table1[[#This Row],[RespondentID]],'All Data'!$A:$CO,90,FALSE),"unknown")</f>
        <v>unknown</v>
      </c>
      <c r="T439" s="109" t="str">
        <f>IFERROR(VLOOKUP(Table1[[#This Row],[RespondentID]],'All Data'!$A:$CO,91,FALSE),"unknown")</f>
        <v>unknown</v>
      </c>
      <c r="U439" s="109" t="str">
        <f>IFERROR(VLOOKUP(Table1[[#This Row],[RespondentID]],'All Data'!$A:$CO,92,FALSE),"unknown")</f>
        <v>unknown</v>
      </c>
      <c r="V439" s="109" t="str">
        <f>IFERROR(VLOOKUP(Table1[[#This Row],[RespondentID]],'All Data'!$A:$CO,93,FALSE),"unknown")</f>
        <v>unknown</v>
      </c>
      <c r="W439" s="109" t="str">
        <f>IFERROR(VLOOKUP(Table1[[#This Row],[RespondentID]],'All Data'!$A:$CW,94,FALSE),"unknown")</f>
        <v>unknown</v>
      </c>
      <c r="X439" s="109" t="str">
        <f>IFERROR(VLOOKUP(Table1[[#This Row],[RespondentID]],'All Data'!$A:$CW,95,FALSE),"unknown")</f>
        <v>unknown</v>
      </c>
      <c r="Y439" s="109" t="str">
        <f>IFERROR(VLOOKUP(Table1[[#This Row],[RespondentID]],'All Data'!$A:$CW,96,FALSE),"unknown")</f>
        <v>unknown</v>
      </c>
      <c r="Z439" s="109" t="str">
        <f>IFERROR(VLOOKUP(Table1[[#This Row],[RespondentID]],'All Data'!$A:$CW,97,FALSE),"unknown")</f>
        <v>unknown</v>
      </c>
      <c r="AA439" s="109" t="str">
        <f>IFERROR(VLOOKUP(Table1[[#This Row],[RespondentID]],'All Data'!$A:$CW,98,FALSE),"unknown")</f>
        <v>unknown</v>
      </c>
      <c r="AB439" s="175" t="str">
        <f>IFERROR(VLOOKUP(Table1[[#This Row],[RespondentID]],'All Data'!$A:$CW,99,FALSE),"unknown")</f>
        <v>unknown</v>
      </c>
    </row>
    <row r="440" spans="1:28">
      <c r="A440" s="109"/>
      <c r="B440" s="134"/>
      <c r="C440" s="135"/>
      <c r="D440" s="135"/>
      <c r="E440" s="135"/>
      <c r="F440" s="135"/>
      <c r="G440" s="135"/>
      <c r="H440" s="135"/>
      <c r="I440" s="135"/>
      <c r="J440" s="135"/>
      <c r="K440" s="135"/>
      <c r="L440" s="135"/>
      <c r="M440" s="135"/>
      <c r="N440" s="135"/>
      <c r="O440" s="135"/>
      <c r="P440" s="109" t="str">
        <f>IFERROR(VLOOKUP(Table1[[#This Row],[RespondentID]],'All Data'!$A:$CO,87,FALSE),"unknown")</f>
        <v>unknown</v>
      </c>
      <c r="Q440" s="131" t="str">
        <f>IFERROR(VLOOKUP(Table1[[#This Row],[RespondentID]],'All Data'!$A:$CO,88,FALSE),"unknown")</f>
        <v>unknown</v>
      </c>
      <c r="R440" s="109" t="str">
        <f>IFERROR(VLOOKUP(Table1[[#This Row],[RespondentID]],'All Data'!$A:$CO,89,FALSE),"unknown")</f>
        <v>unknown</v>
      </c>
      <c r="S440" s="109" t="str">
        <f>IFERROR(VLOOKUP(Table1[[#This Row],[RespondentID]],'All Data'!$A:$CO,90,FALSE),"unknown")</f>
        <v>unknown</v>
      </c>
      <c r="T440" s="109" t="str">
        <f>IFERROR(VLOOKUP(Table1[[#This Row],[RespondentID]],'All Data'!$A:$CO,91,FALSE),"unknown")</f>
        <v>unknown</v>
      </c>
      <c r="U440" s="109" t="str">
        <f>IFERROR(VLOOKUP(Table1[[#This Row],[RespondentID]],'All Data'!$A:$CO,92,FALSE),"unknown")</f>
        <v>unknown</v>
      </c>
      <c r="V440" s="109" t="str">
        <f>IFERROR(VLOOKUP(Table1[[#This Row],[RespondentID]],'All Data'!$A:$CO,93,FALSE),"unknown")</f>
        <v>unknown</v>
      </c>
      <c r="W440" s="109" t="str">
        <f>IFERROR(VLOOKUP(Table1[[#This Row],[RespondentID]],'All Data'!$A:$CW,94,FALSE),"unknown")</f>
        <v>unknown</v>
      </c>
      <c r="X440" s="109" t="str">
        <f>IFERROR(VLOOKUP(Table1[[#This Row],[RespondentID]],'All Data'!$A:$CW,95,FALSE),"unknown")</f>
        <v>unknown</v>
      </c>
      <c r="Y440" s="109" t="str">
        <f>IFERROR(VLOOKUP(Table1[[#This Row],[RespondentID]],'All Data'!$A:$CW,96,FALSE),"unknown")</f>
        <v>unknown</v>
      </c>
      <c r="Z440" s="109" t="str">
        <f>IFERROR(VLOOKUP(Table1[[#This Row],[RespondentID]],'All Data'!$A:$CW,97,FALSE),"unknown")</f>
        <v>unknown</v>
      </c>
      <c r="AA440" s="109" t="str">
        <f>IFERROR(VLOOKUP(Table1[[#This Row],[RespondentID]],'All Data'!$A:$CW,98,FALSE),"unknown")</f>
        <v>unknown</v>
      </c>
      <c r="AB440" s="175" t="str">
        <f>IFERROR(VLOOKUP(Table1[[#This Row],[RespondentID]],'All Data'!$A:$CW,99,FALSE),"unknown")</f>
        <v>unknown</v>
      </c>
    </row>
    <row r="441" spans="1:28">
      <c r="A441" s="109"/>
      <c r="B441" s="134"/>
      <c r="C441" s="135"/>
      <c r="D441" s="135"/>
      <c r="E441" s="135"/>
      <c r="F441" s="135"/>
      <c r="G441" s="135"/>
      <c r="H441" s="135"/>
      <c r="I441" s="135"/>
      <c r="J441" s="135"/>
      <c r="K441" s="135"/>
      <c r="L441" s="135"/>
      <c r="M441" s="135"/>
      <c r="N441" s="135"/>
      <c r="O441" s="135"/>
      <c r="P441" s="109" t="str">
        <f>IFERROR(VLOOKUP(Table1[[#This Row],[RespondentID]],'All Data'!$A:$CO,87,FALSE),"unknown")</f>
        <v>unknown</v>
      </c>
      <c r="Q441" s="131" t="str">
        <f>IFERROR(VLOOKUP(Table1[[#This Row],[RespondentID]],'All Data'!$A:$CO,88,FALSE),"unknown")</f>
        <v>unknown</v>
      </c>
      <c r="R441" s="109" t="str">
        <f>IFERROR(VLOOKUP(Table1[[#This Row],[RespondentID]],'All Data'!$A:$CO,89,FALSE),"unknown")</f>
        <v>unknown</v>
      </c>
      <c r="S441" s="109" t="str">
        <f>IFERROR(VLOOKUP(Table1[[#This Row],[RespondentID]],'All Data'!$A:$CO,90,FALSE),"unknown")</f>
        <v>unknown</v>
      </c>
      <c r="T441" s="109" t="str">
        <f>IFERROR(VLOOKUP(Table1[[#This Row],[RespondentID]],'All Data'!$A:$CO,91,FALSE),"unknown")</f>
        <v>unknown</v>
      </c>
      <c r="U441" s="109" t="str">
        <f>IFERROR(VLOOKUP(Table1[[#This Row],[RespondentID]],'All Data'!$A:$CO,92,FALSE),"unknown")</f>
        <v>unknown</v>
      </c>
      <c r="V441" s="109" t="str">
        <f>IFERROR(VLOOKUP(Table1[[#This Row],[RespondentID]],'All Data'!$A:$CO,93,FALSE),"unknown")</f>
        <v>unknown</v>
      </c>
      <c r="W441" s="109" t="str">
        <f>IFERROR(VLOOKUP(Table1[[#This Row],[RespondentID]],'All Data'!$A:$CW,94,FALSE),"unknown")</f>
        <v>unknown</v>
      </c>
      <c r="X441" s="109" t="str">
        <f>IFERROR(VLOOKUP(Table1[[#This Row],[RespondentID]],'All Data'!$A:$CW,95,FALSE),"unknown")</f>
        <v>unknown</v>
      </c>
      <c r="Y441" s="109" t="str">
        <f>IFERROR(VLOOKUP(Table1[[#This Row],[RespondentID]],'All Data'!$A:$CW,96,FALSE),"unknown")</f>
        <v>unknown</v>
      </c>
      <c r="Z441" s="109" t="str">
        <f>IFERROR(VLOOKUP(Table1[[#This Row],[RespondentID]],'All Data'!$A:$CW,97,FALSE),"unknown")</f>
        <v>unknown</v>
      </c>
      <c r="AA441" s="109" t="str">
        <f>IFERROR(VLOOKUP(Table1[[#This Row],[RespondentID]],'All Data'!$A:$CW,98,FALSE),"unknown")</f>
        <v>unknown</v>
      </c>
      <c r="AB441" s="175" t="str">
        <f>IFERROR(VLOOKUP(Table1[[#This Row],[RespondentID]],'All Data'!$A:$CW,99,FALSE),"unknown")</f>
        <v>unknown</v>
      </c>
    </row>
    <row r="442" spans="1:28">
      <c r="A442" s="109"/>
      <c r="B442" s="134"/>
      <c r="C442" s="135"/>
      <c r="D442" s="135"/>
      <c r="E442" s="135"/>
      <c r="F442" s="135"/>
      <c r="G442" s="135"/>
      <c r="H442" s="135"/>
      <c r="I442" s="135"/>
      <c r="J442" s="135"/>
      <c r="K442" s="135"/>
      <c r="L442" s="135"/>
      <c r="M442" s="135"/>
      <c r="N442" s="135"/>
      <c r="O442" s="135"/>
      <c r="P442" s="109" t="str">
        <f>IFERROR(VLOOKUP(Table1[[#This Row],[RespondentID]],'All Data'!$A:$CO,87,FALSE),"unknown")</f>
        <v>unknown</v>
      </c>
      <c r="Q442" s="131" t="str">
        <f>IFERROR(VLOOKUP(Table1[[#This Row],[RespondentID]],'All Data'!$A:$CO,88,FALSE),"unknown")</f>
        <v>unknown</v>
      </c>
      <c r="R442" s="109" t="str">
        <f>IFERROR(VLOOKUP(Table1[[#This Row],[RespondentID]],'All Data'!$A:$CO,89,FALSE),"unknown")</f>
        <v>unknown</v>
      </c>
      <c r="S442" s="109" t="str">
        <f>IFERROR(VLOOKUP(Table1[[#This Row],[RespondentID]],'All Data'!$A:$CO,90,FALSE),"unknown")</f>
        <v>unknown</v>
      </c>
      <c r="T442" s="109" t="str">
        <f>IFERROR(VLOOKUP(Table1[[#This Row],[RespondentID]],'All Data'!$A:$CO,91,FALSE),"unknown")</f>
        <v>unknown</v>
      </c>
      <c r="U442" s="109" t="str">
        <f>IFERROR(VLOOKUP(Table1[[#This Row],[RespondentID]],'All Data'!$A:$CO,92,FALSE),"unknown")</f>
        <v>unknown</v>
      </c>
      <c r="V442" s="109" t="str">
        <f>IFERROR(VLOOKUP(Table1[[#This Row],[RespondentID]],'All Data'!$A:$CO,93,FALSE),"unknown")</f>
        <v>unknown</v>
      </c>
      <c r="W442" s="109" t="str">
        <f>IFERROR(VLOOKUP(Table1[[#This Row],[RespondentID]],'All Data'!$A:$CW,94,FALSE),"unknown")</f>
        <v>unknown</v>
      </c>
      <c r="X442" s="109" t="str">
        <f>IFERROR(VLOOKUP(Table1[[#This Row],[RespondentID]],'All Data'!$A:$CW,95,FALSE),"unknown")</f>
        <v>unknown</v>
      </c>
      <c r="Y442" s="109" t="str">
        <f>IFERROR(VLOOKUP(Table1[[#This Row],[RespondentID]],'All Data'!$A:$CW,96,FALSE),"unknown")</f>
        <v>unknown</v>
      </c>
      <c r="Z442" s="109" t="str">
        <f>IFERROR(VLOOKUP(Table1[[#This Row],[RespondentID]],'All Data'!$A:$CW,97,FALSE),"unknown")</f>
        <v>unknown</v>
      </c>
      <c r="AA442" s="109" t="str">
        <f>IFERROR(VLOOKUP(Table1[[#This Row],[RespondentID]],'All Data'!$A:$CW,98,FALSE),"unknown")</f>
        <v>unknown</v>
      </c>
      <c r="AB442" s="175" t="str">
        <f>IFERROR(VLOOKUP(Table1[[#This Row],[RespondentID]],'All Data'!$A:$CW,99,FALSE),"unknown")</f>
        <v>unknown</v>
      </c>
    </row>
    <row r="443" spans="1:28">
      <c r="A443" s="109"/>
      <c r="B443" s="134"/>
      <c r="C443" s="135"/>
      <c r="D443" s="135"/>
      <c r="E443" s="135"/>
      <c r="F443" s="135"/>
      <c r="G443" s="135"/>
      <c r="H443" s="135"/>
      <c r="I443" s="135"/>
      <c r="J443" s="135"/>
      <c r="K443" s="135"/>
      <c r="L443" s="135"/>
      <c r="M443" s="135"/>
      <c r="N443" s="135"/>
      <c r="O443" s="135"/>
      <c r="P443" s="109" t="str">
        <f>IFERROR(VLOOKUP(Table1[[#This Row],[RespondentID]],'All Data'!$A:$CO,87,FALSE),"unknown")</f>
        <v>unknown</v>
      </c>
      <c r="Q443" s="131" t="str">
        <f>IFERROR(VLOOKUP(Table1[[#This Row],[RespondentID]],'All Data'!$A:$CO,88,FALSE),"unknown")</f>
        <v>unknown</v>
      </c>
      <c r="R443" s="109" t="str">
        <f>IFERROR(VLOOKUP(Table1[[#This Row],[RespondentID]],'All Data'!$A:$CO,89,FALSE),"unknown")</f>
        <v>unknown</v>
      </c>
      <c r="S443" s="109" t="str">
        <f>IFERROR(VLOOKUP(Table1[[#This Row],[RespondentID]],'All Data'!$A:$CO,90,FALSE),"unknown")</f>
        <v>unknown</v>
      </c>
      <c r="T443" s="109" t="str">
        <f>IFERROR(VLOOKUP(Table1[[#This Row],[RespondentID]],'All Data'!$A:$CO,91,FALSE),"unknown")</f>
        <v>unknown</v>
      </c>
      <c r="U443" s="109" t="str">
        <f>IFERROR(VLOOKUP(Table1[[#This Row],[RespondentID]],'All Data'!$A:$CO,92,FALSE),"unknown")</f>
        <v>unknown</v>
      </c>
      <c r="V443" s="109" t="str">
        <f>IFERROR(VLOOKUP(Table1[[#This Row],[RespondentID]],'All Data'!$A:$CO,93,FALSE),"unknown")</f>
        <v>unknown</v>
      </c>
      <c r="W443" s="109" t="str">
        <f>IFERROR(VLOOKUP(Table1[[#This Row],[RespondentID]],'All Data'!$A:$CW,94,FALSE),"unknown")</f>
        <v>unknown</v>
      </c>
      <c r="X443" s="109" t="str">
        <f>IFERROR(VLOOKUP(Table1[[#This Row],[RespondentID]],'All Data'!$A:$CW,95,FALSE),"unknown")</f>
        <v>unknown</v>
      </c>
      <c r="Y443" s="109" t="str">
        <f>IFERROR(VLOOKUP(Table1[[#This Row],[RespondentID]],'All Data'!$A:$CW,96,FALSE),"unknown")</f>
        <v>unknown</v>
      </c>
      <c r="Z443" s="109" t="str">
        <f>IFERROR(VLOOKUP(Table1[[#This Row],[RespondentID]],'All Data'!$A:$CW,97,FALSE),"unknown")</f>
        <v>unknown</v>
      </c>
      <c r="AA443" s="109" t="str">
        <f>IFERROR(VLOOKUP(Table1[[#This Row],[RespondentID]],'All Data'!$A:$CW,98,FALSE),"unknown")</f>
        <v>unknown</v>
      </c>
      <c r="AB443" s="175" t="str">
        <f>IFERROR(VLOOKUP(Table1[[#This Row],[RespondentID]],'All Data'!$A:$CW,99,FALSE),"unknown")</f>
        <v>unknown</v>
      </c>
    </row>
    <row r="444" spans="1:28">
      <c r="A444" s="109"/>
      <c r="B444" s="134"/>
      <c r="C444" s="135"/>
      <c r="D444" s="135"/>
      <c r="E444" s="135"/>
      <c r="F444" s="135"/>
      <c r="G444" s="135"/>
      <c r="H444" s="135"/>
      <c r="I444" s="135"/>
      <c r="J444" s="135"/>
      <c r="K444" s="135"/>
      <c r="L444" s="135"/>
      <c r="M444" s="135"/>
      <c r="N444" s="135"/>
      <c r="O444" s="135"/>
      <c r="P444" s="109" t="str">
        <f>IFERROR(VLOOKUP(Table1[[#This Row],[RespondentID]],'All Data'!$A:$CO,87,FALSE),"unknown")</f>
        <v>unknown</v>
      </c>
      <c r="Q444" s="131" t="str">
        <f>IFERROR(VLOOKUP(Table1[[#This Row],[RespondentID]],'All Data'!$A:$CO,88,FALSE),"unknown")</f>
        <v>unknown</v>
      </c>
      <c r="R444" s="109" t="str">
        <f>IFERROR(VLOOKUP(Table1[[#This Row],[RespondentID]],'All Data'!$A:$CO,89,FALSE),"unknown")</f>
        <v>unknown</v>
      </c>
      <c r="S444" s="109" t="str">
        <f>IFERROR(VLOOKUP(Table1[[#This Row],[RespondentID]],'All Data'!$A:$CO,90,FALSE),"unknown")</f>
        <v>unknown</v>
      </c>
      <c r="T444" s="109" t="str">
        <f>IFERROR(VLOOKUP(Table1[[#This Row],[RespondentID]],'All Data'!$A:$CO,91,FALSE),"unknown")</f>
        <v>unknown</v>
      </c>
      <c r="U444" s="109" t="str">
        <f>IFERROR(VLOOKUP(Table1[[#This Row],[RespondentID]],'All Data'!$A:$CO,92,FALSE),"unknown")</f>
        <v>unknown</v>
      </c>
      <c r="V444" s="109" t="str">
        <f>IFERROR(VLOOKUP(Table1[[#This Row],[RespondentID]],'All Data'!$A:$CO,93,FALSE),"unknown")</f>
        <v>unknown</v>
      </c>
      <c r="W444" s="109" t="str">
        <f>IFERROR(VLOOKUP(Table1[[#This Row],[RespondentID]],'All Data'!$A:$CW,94,FALSE),"unknown")</f>
        <v>unknown</v>
      </c>
      <c r="X444" s="109" t="str">
        <f>IFERROR(VLOOKUP(Table1[[#This Row],[RespondentID]],'All Data'!$A:$CW,95,FALSE),"unknown")</f>
        <v>unknown</v>
      </c>
      <c r="Y444" s="109" t="str">
        <f>IFERROR(VLOOKUP(Table1[[#This Row],[RespondentID]],'All Data'!$A:$CW,96,FALSE),"unknown")</f>
        <v>unknown</v>
      </c>
      <c r="Z444" s="109" t="str">
        <f>IFERROR(VLOOKUP(Table1[[#This Row],[RespondentID]],'All Data'!$A:$CW,97,FALSE),"unknown")</f>
        <v>unknown</v>
      </c>
      <c r="AA444" s="109" t="str">
        <f>IFERROR(VLOOKUP(Table1[[#This Row],[RespondentID]],'All Data'!$A:$CW,98,FALSE),"unknown")</f>
        <v>unknown</v>
      </c>
      <c r="AB444" s="175" t="str">
        <f>IFERROR(VLOOKUP(Table1[[#This Row],[RespondentID]],'All Data'!$A:$CW,99,FALSE),"unknown")</f>
        <v>unknown</v>
      </c>
    </row>
    <row r="445" spans="1:28">
      <c r="A445" s="109"/>
      <c r="B445" s="134"/>
      <c r="C445" s="135"/>
      <c r="D445" s="135"/>
      <c r="E445" s="135"/>
      <c r="F445" s="135"/>
      <c r="G445" s="135"/>
      <c r="H445" s="135"/>
      <c r="I445" s="135"/>
      <c r="J445" s="135"/>
      <c r="K445" s="135"/>
      <c r="L445" s="135"/>
      <c r="M445" s="135"/>
      <c r="N445" s="135"/>
      <c r="O445" s="135"/>
      <c r="P445" s="109" t="str">
        <f>IFERROR(VLOOKUP(Table1[[#This Row],[RespondentID]],'All Data'!$A:$CO,87,FALSE),"unknown")</f>
        <v>unknown</v>
      </c>
      <c r="Q445" s="131" t="str">
        <f>IFERROR(VLOOKUP(Table1[[#This Row],[RespondentID]],'All Data'!$A:$CO,88,FALSE),"unknown")</f>
        <v>unknown</v>
      </c>
      <c r="R445" s="109" t="str">
        <f>IFERROR(VLOOKUP(Table1[[#This Row],[RespondentID]],'All Data'!$A:$CO,89,FALSE),"unknown")</f>
        <v>unknown</v>
      </c>
      <c r="S445" s="109" t="str">
        <f>IFERROR(VLOOKUP(Table1[[#This Row],[RespondentID]],'All Data'!$A:$CO,90,FALSE),"unknown")</f>
        <v>unknown</v>
      </c>
      <c r="T445" s="109" t="str">
        <f>IFERROR(VLOOKUP(Table1[[#This Row],[RespondentID]],'All Data'!$A:$CO,91,FALSE),"unknown")</f>
        <v>unknown</v>
      </c>
      <c r="U445" s="109" t="str">
        <f>IFERROR(VLOOKUP(Table1[[#This Row],[RespondentID]],'All Data'!$A:$CO,92,FALSE),"unknown")</f>
        <v>unknown</v>
      </c>
      <c r="V445" s="109" t="str">
        <f>IFERROR(VLOOKUP(Table1[[#This Row],[RespondentID]],'All Data'!$A:$CO,93,FALSE),"unknown")</f>
        <v>unknown</v>
      </c>
      <c r="W445" s="109" t="str">
        <f>IFERROR(VLOOKUP(Table1[[#This Row],[RespondentID]],'All Data'!$A:$CW,94,FALSE),"unknown")</f>
        <v>unknown</v>
      </c>
      <c r="X445" s="109" t="str">
        <f>IFERROR(VLOOKUP(Table1[[#This Row],[RespondentID]],'All Data'!$A:$CW,95,FALSE),"unknown")</f>
        <v>unknown</v>
      </c>
      <c r="Y445" s="109" t="str">
        <f>IFERROR(VLOOKUP(Table1[[#This Row],[RespondentID]],'All Data'!$A:$CW,96,FALSE),"unknown")</f>
        <v>unknown</v>
      </c>
      <c r="Z445" s="109" t="str">
        <f>IFERROR(VLOOKUP(Table1[[#This Row],[RespondentID]],'All Data'!$A:$CW,97,FALSE),"unknown")</f>
        <v>unknown</v>
      </c>
      <c r="AA445" s="109" t="str">
        <f>IFERROR(VLOOKUP(Table1[[#This Row],[RespondentID]],'All Data'!$A:$CW,98,FALSE),"unknown")</f>
        <v>unknown</v>
      </c>
      <c r="AB445" s="175" t="str">
        <f>IFERROR(VLOOKUP(Table1[[#This Row],[RespondentID]],'All Data'!$A:$CW,99,FALSE),"unknown")</f>
        <v>unknown</v>
      </c>
    </row>
    <row r="446" spans="1:28">
      <c r="A446" s="109"/>
      <c r="B446" s="134"/>
      <c r="C446" s="135"/>
      <c r="D446" s="135"/>
      <c r="E446" s="135"/>
      <c r="F446" s="135"/>
      <c r="G446" s="135"/>
      <c r="H446" s="135"/>
      <c r="I446" s="135"/>
      <c r="J446" s="135"/>
      <c r="K446" s="135"/>
      <c r="L446" s="135"/>
      <c r="M446" s="135"/>
      <c r="N446" s="135"/>
      <c r="O446" s="135"/>
      <c r="P446" s="109" t="str">
        <f>IFERROR(VLOOKUP(Table1[[#This Row],[RespondentID]],'All Data'!$A:$CO,87,FALSE),"unknown")</f>
        <v>unknown</v>
      </c>
      <c r="Q446" s="131" t="str">
        <f>IFERROR(VLOOKUP(Table1[[#This Row],[RespondentID]],'All Data'!$A:$CO,88,FALSE),"unknown")</f>
        <v>unknown</v>
      </c>
      <c r="R446" s="109" t="str">
        <f>IFERROR(VLOOKUP(Table1[[#This Row],[RespondentID]],'All Data'!$A:$CO,89,FALSE),"unknown")</f>
        <v>unknown</v>
      </c>
      <c r="S446" s="109" t="str">
        <f>IFERROR(VLOOKUP(Table1[[#This Row],[RespondentID]],'All Data'!$A:$CO,90,FALSE),"unknown")</f>
        <v>unknown</v>
      </c>
      <c r="T446" s="109" t="str">
        <f>IFERROR(VLOOKUP(Table1[[#This Row],[RespondentID]],'All Data'!$A:$CO,91,FALSE),"unknown")</f>
        <v>unknown</v>
      </c>
      <c r="U446" s="109" t="str">
        <f>IFERROR(VLOOKUP(Table1[[#This Row],[RespondentID]],'All Data'!$A:$CO,92,FALSE),"unknown")</f>
        <v>unknown</v>
      </c>
      <c r="V446" s="109" t="str">
        <f>IFERROR(VLOOKUP(Table1[[#This Row],[RespondentID]],'All Data'!$A:$CO,93,FALSE),"unknown")</f>
        <v>unknown</v>
      </c>
      <c r="W446" s="109" t="str">
        <f>IFERROR(VLOOKUP(Table1[[#This Row],[RespondentID]],'All Data'!$A:$CW,94,FALSE),"unknown")</f>
        <v>unknown</v>
      </c>
      <c r="X446" s="109" t="str">
        <f>IFERROR(VLOOKUP(Table1[[#This Row],[RespondentID]],'All Data'!$A:$CW,95,FALSE),"unknown")</f>
        <v>unknown</v>
      </c>
      <c r="Y446" s="109" t="str">
        <f>IFERROR(VLOOKUP(Table1[[#This Row],[RespondentID]],'All Data'!$A:$CW,96,FALSE),"unknown")</f>
        <v>unknown</v>
      </c>
      <c r="Z446" s="109" t="str">
        <f>IFERROR(VLOOKUP(Table1[[#This Row],[RespondentID]],'All Data'!$A:$CW,97,FALSE),"unknown")</f>
        <v>unknown</v>
      </c>
      <c r="AA446" s="109" t="str">
        <f>IFERROR(VLOOKUP(Table1[[#This Row],[RespondentID]],'All Data'!$A:$CW,98,FALSE),"unknown")</f>
        <v>unknown</v>
      </c>
      <c r="AB446" s="175" t="str">
        <f>IFERROR(VLOOKUP(Table1[[#This Row],[RespondentID]],'All Data'!$A:$CW,99,FALSE),"unknown")</f>
        <v>unknown</v>
      </c>
    </row>
    <row r="447" spans="1:28">
      <c r="A447" s="109"/>
      <c r="B447" s="134"/>
      <c r="C447" s="135"/>
      <c r="D447" s="135"/>
      <c r="E447" s="135"/>
      <c r="F447" s="135"/>
      <c r="G447" s="135"/>
      <c r="H447" s="135"/>
      <c r="I447" s="135"/>
      <c r="J447" s="135"/>
      <c r="K447" s="135"/>
      <c r="L447" s="135"/>
      <c r="M447" s="135"/>
      <c r="N447" s="135"/>
      <c r="O447" s="135"/>
      <c r="P447" s="109" t="str">
        <f>IFERROR(VLOOKUP(Table1[[#This Row],[RespondentID]],'All Data'!$A:$CO,87,FALSE),"unknown")</f>
        <v>unknown</v>
      </c>
      <c r="Q447" s="131" t="str">
        <f>IFERROR(VLOOKUP(Table1[[#This Row],[RespondentID]],'All Data'!$A:$CO,88,FALSE),"unknown")</f>
        <v>unknown</v>
      </c>
      <c r="R447" s="109" t="str">
        <f>IFERROR(VLOOKUP(Table1[[#This Row],[RespondentID]],'All Data'!$A:$CO,89,FALSE),"unknown")</f>
        <v>unknown</v>
      </c>
      <c r="S447" s="109" t="str">
        <f>IFERROR(VLOOKUP(Table1[[#This Row],[RespondentID]],'All Data'!$A:$CO,90,FALSE),"unknown")</f>
        <v>unknown</v>
      </c>
      <c r="T447" s="109" t="str">
        <f>IFERROR(VLOOKUP(Table1[[#This Row],[RespondentID]],'All Data'!$A:$CO,91,FALSE),"unknown")</f>
        <v>unknown</v>
      </c>
      <c r="U447" s="109" t="str">
        <f>IFERROR(VLOOKUP(Table1[[#This Row],[RespondentID]],'All Data'!$A:$CO,92,FALSE),"unknown")</f>
        <v>unknown</v>
      </c>
      <c r="V447" s="109" t="str">
        <f>IFERROR(VLOOKUP(Table1[[#This Row],[RespondentID]],'All Data'!$A:$CO,93,FALSE),"unknown")</f>
        <v>unknown</v>
      </c>
      <c r="W447" s="109" t="str">
        <f>IFERROR(VLOOKUP(Table1[[#This Row],[RespondentID]],'All Data'!$A:$CW,94,FALSE),"unknown")</f>
        <v>unknown</v>
      </c>
      <c r="X447" s="109" t="str">
        <f>IFERROR(VLOOKUP(Table1[[#This Row],[RespondentID]],'All Data'!$A:$CW,95,FALSE),"unknown")</f>
        <v>unknown</v>
      </c>
      <c r="Y447" s="109" t="str">
        <f>IFERROR(VLOOKUP(Table1[[#This Row],[RespondentID]],'All Data'!$A:$CW,96,FALSE),"unknown")</f>
        <v>unknown</v>
      </c>
      <c r="Z447" s="109" t="str">
        <f>IFERROR(VLOOKUP(Table1[[#This Row],[RespondentID]],'All Data'!$A:$CW,97,FALSE),"unknown")</f>
        <v>unknown</v>
      </c>
      <c r="AA447" s="109" t="str">
        <f>IFERROR(VLOOKUP(Table1[[#This Row],[RespondentID]],'All Data'!$A:$CW,98,FALSE),"unknown")</f>
        <v>unknown</v>
      </c>
      <c r="AB447" s="175" t="str">
        <f>IFERROR(VLOOKUP(Table1[[#This Row],[RespondentID]],'All Data'!$A:$CW,99,FALSE),"unknown")</f>
        <v>unknown</v>
      </c>
    </row>
    <row r="448" spans="1:28">
      <c r="A448" s="109"/>
      <c r="B448" s="134"/>
      <c r="C448" s="135"/>
      <c r="D448" s="135"/>
      <c r="E448" s="135"/>
      <c r="F448" s="135"/>
      <c r="G448" s="135"/>
      <c r="H448" s="135"/>
      <c r="I448" s="135"/>
      <c r="J448" s="135"/>
      <c r="K448" s="135"/>
      <c r="L448" s="135"/>
      <c r="M448" s="135"/>
      <c r="N448" s="135"/>
      <c r="O448" s="135"/>
      <c r="P448" s="109" t="str">
        <f>IFERROR(VLOOKUP(Table1[[#This Row],[RespondentID]],'All Data'!$A:$CO,87,FALSE),"unknown")</f>
        <v>unknown</v>
      </c>
      <c r="Q448" s="131" t="str">
        <f>IFERROR(VLOOKUP(Table1[[#This Row],[RespondentID]],'All Data'!$A:$CO,88,FALSE),"unknown")</f>
        <v>unknown</v>
      </c>
      <c r="R448" s="109" t="str">
        <f>IFERROR(VLOOKUP(Table1[[#This Row],[RespondentID]],'All Data'!$A:$CO,89,FALSE),"unknown")</f>
        <v>unknown</v>
      </c>
      <c r="S448" s="109" t="str">
        <f>IFERROR(VLOOKUP(Table1[[#This Row],[RespondentID]],'All Data'!$A:$CO,90,FALSE),"unknown")</f>
        <v>unknown</v>
      </c>
      <c r="T448" s="109" t="str">
        <f>IFERROR(VLOOKUP(Table1[[#This Row],[RespondentID]],'All Data'!$A:$CO,91,FALSE),"unknown")</f>
        <v>unknown</v>
      </c>
      <c r="U448" s="109" t="str">
        <f>IFERROR(VLOOKUP(Table1[[#This Row],[RespondentID]],'All Data'!$A:$CO,92,FALSE),"unknown")</f>
        <v>unknown</v>
      </c>
      <c r="V448" s="109" t="str">
        <f>IFERROR(VLOOKUP(Table1[[#This Row],[RespondentID]],'All Data'!$A:$CO,93,FALSE),"unknown")</f>
        <v>unknown</v>
      </c>
      <c r="W448" s="109" t="str">
        <f>IFERROR(VLOOKUP(Table1[[#This Row],[RespondentID]],'All Data'!$A:$CW,94,FALSE),"unknown")</f>
        <v>unknown</v>
      </c>
      <c r="X448" s="109" t="str">
        <f>IFERROR(VLOOKUP(Table1[[#This Row],[RespondentID]],'All Data'!$A:$CW,95,FALSE),"unknown")</f>
        <v>unknown</v>
      </c>
      <c r="Y448" s="109" t="str">
        <f>IFERROR(VLOOKUP(Table1[[#This Row],[RespondentID]],'All Data'!$A:$CW,96,FALSE),"unknown")</f>
        <v>unknown</v>
      </c>
      <c r="Z448" s="109" t="str">
        <f>IFERROR(VLOOKUP(Table1[[#This Row],[RespondentID]],'All Data'!$A:$CW,97,FALSE),"unknown")</f>
        <v>unknown</v>
      </c>
      <c r="AA448" s="109" t="str">
        <f>IFERROR(VLOOKUP(Table1[[#This Row],[RespondentID]],'All Data'!$A:$CW,98,FALSE),"unknown")</f>
        <v>unknown</v>
      </c>
      <c r="AB448" s="175" t="str">
        <f>IFERROR(VLOOKUP(Table1[[#This Row],[RespondentID]],'All Data'!$A:$CW,99,FALSE),"unknown")</f>
        <v>unknown</v>
      </c>
    </row>
    <row r="449" spans="1:28">
      <c r="A449" s="109"/>
      <c r="B449" s="134"/>
      <c r="C449" s="135"/>
      <c r="D449" s="135"/>
      <c r="E449" s="135"/>
      <c r="F449" s="135"/>
      <c r="G449" s="135"/>
      <c r="H449" s="135"/>
      <c r="I449" s="135"/>
      <c r="J449" s="135"/>
      <c r="K449" s="135"/>
      <c r="L449" s="135"/>
      <c r="M449" s="135"/>
      <c r="N449" s="135"/>
      <c r="O449" s="135"/>
      <c r="P449" s="109" t="str">
        <f>IFERROR(VLOOKUP(Table1[[#This Row],[RespondentID]],'All Data'!$A:$CO,87,FALSE),"unknown")</f>
        <v>unknown</v>
      </c>
      <c r="Q449" s="131" t="str">
        <f>IFERROR(VLOOKUP(Table1[[#This Row],[RespondentID]],'All Data'!$A:$CO,88,FALSE),"unknown")</f>
        <v>unknown</v>
      </c>
      <c r="R449" s="109" t="str">
        <f>IFERROR(VLOOKUP(Table1[[#This Row],[RespondentID]],'All Data'!$A:$CO,89,FALSE),"unknown")</f>
        <v>unknown</v>
      </c>
      <c r="S449" s="109" t="str">
        <f>IFERROR(VLOOKUP(Table1[[#This Row],[RespondentID]],'All Data'!$A:$CO,90,FALSE),"unknown")</f>
        <v>unknown</v>
      </c>
      <c r="T449" s="109" t="str">
        <f>IFERROR(VLOOKUP(Table1[[#This Row],[RespondentID]],'All Data'!$A:$CO,91,FALSE),"unknown")</f>
        <v>unknown</v>
      </c>
      <c r="U449" s="109" t="str">
        <f>IFERROR(VLOOKUP(Table1[[#This Row],[RespondentID]],'All Data'!$A:$CO,92,FALSE),"unknown")</f>
        <v>unknown</v>
      </c>
      <c r="V449" s="109" t="str">
        <f>IFERROR(VLOOKUP(Table1[[#This Row],[RespondentID]],'All Data'!$A:$CO,93,FALSE),"unknown")</f>
        <v>unknown</v>
      </c>
      <c r="W449" s="109" t="str">
        <f>IFERROR(VLOOKUP(Table1[[#This Row],[RespondentID]],'All Data'!$A:$CW,94,FALSE),"unknown")</f>
        <v>unknown</v>
      </c>
      <c r="X449" s="109" t="str">
        <f>IFERROR(VLOOKUP(Table1[[#This Row],[RespondentID]],'All Data'!$A:$CW,95,FALSE),"unknown")</f>
        <v>unknown</v>
      </c>
      <c r="Y449" s="109" t="str">
        <f>IFERROR(VLOOKUP(Table1[[#This Row],[RespondentID]],'All Data'!$A:$CW,96,FALSE),"unknown")</f>
        <v>unknown</v>
      </c>
      <c r="Z449" s="109" t="str">
        <f>IFERROR(VLOOKUP(Table1[[#This Row],[RespondentID]],'All Data'!$A:$CW,97,FALSE),"unknown")</f>
        <v>unknown</v>
      </c>
      <c r="AA449" s="109" t="str">
        <f>IFERROR(VLOOKUP(Table1[[#This Row],[RespondentID]],'All Data'!$A:$CW,98,FALSE),"unknown")</f>
        <v>unknown</v>
      </c>
      <c r="AB449" s="175" t="str">
        <f>IFERROR(VLOOKUP(Table1[[#This Row],[RespondentID]],'All Data'!$A:$CW,99,FALSE),"unknown")</f>
        <v>unknown</v>
      </c>
    </row>
    <row r="450" spans="1:28">
      <c r="A450" s="109"/>
      <c r="B450" s="134"/>
      <c r="C450" s="135"/>
      <c r="D450" s="135"/>
      <c r="E450" s="135"/>
      <c r="F450" s="135"/>
      <c r="G450" s="135"/>
      <c r="H450" s="135"/>
      <c r="I450" s="135"/>
      <c r="J450" s="135"/>
      <c r="K450" s="135"/>
      <c r="L450" s="135"/>
      <c r="M450" s="135"/>
      <c r="N450" s="135"/>
      <c r="O450" s="135"/>
      <c r="P450" s="109" t="str">
        <f>IFERROR(VLOOKUP(Table1[[#This Row],[RespondentID]],'All Data'!$A:$CO,87,FALSE),"unknown")</f>
        <v>unknown</v>
      </c>
      <c r="Q450" s="131" t="str">
        <f>IFERROR(VLOOKUP(Table1[[#This Row],[RespondentID]],'All Data'!$A:$CO,88,FALSE),"unknown")</f>
        <v>unknown</v>
      </c>
      <c r="R450" s="109" t="str">
        <f>IFERROR(VLOOKUP(Table1[[#This Row],[RespondentID]],'All Data'!$A:$CO,89,FALSE),"unknown")</f>
        <v>unknown</v>
      </c>
      <c r="S450" s="109" t="str">
        <f>IFERROR(VLOOKUP(Table1[[#This Row],[RespondentID]],'All Data'!$A:$CO,90,FALSE),"unknown")</f>
        <v>unknown</v>
      </c>
      <c r="T450" s="109" t="str">
        <f>IFERROR(VLOOKUP(Table1[[#This Row],[RespondentID]],'All Data'!$A:$CO,91,FALSE),"unknown")</f>
        <v>unknown</v>
      </c>
      <c r="U450" s="109" t="str">
        <f>IFERROR(VLOOKUP(Table1[[#This Row],[RespondentID]],'All Data'!$A:$CO,92,FALSE),"unknown")</f>
        <v>unknown</v>
      </c>
      <c r="V450" s="109" t="str">
        <f>IFERROR(VLOOKUP(Table1[[#This Row],[RespondentID]],'All Data'!$A:$CO,93,FALSE),"unknown")</f>
        <v>unknown</v>
      </c>
      <c r="W450" s="109" t="str">
        <f>IFERROR(VLOOKUP(Table1[[#This Row],[RespondentID]],'All Data'!$A:$CW,94,FALSE),"unknown")</f>
        <v>unknown</v>
      </c>
      <c r="X450" s="109" t="str">
        <f>IFERROR(VLOOKUP(Table1[[#This Row],[RespondentID]],'All Data'!$A:$CW,95,FALSE),"unknown")</f>
        <v>unknown</v>
      </c>
      <c r="Y450" s="109" t="str">
        <f>IFERROR(VLOOKUP(Table1[[#This Row],[RespondentID]],'All Data'!$A:$CW,96,FALSE),"unknown")</f>
        <v>unknown</v>
      </c>
      <c r="Z450" s="109" t="str">
        <f>IFERROR(VLOOKUP(Table1[[#This Row],[RespondentID]],'All Data'!$A:$CW,97,FALSE),"unknown")</f>
        <v>unknown</v>
      </c>
      <c r="AA450" s="109" t="str">
        <f>IFERROR(VLOOKUP(Table1[[#This Row],[RespondentID]],'All Data'!$A:$CW,98,FALSE),"unknown")</f>
        <v>unknown</v>
      </c>
      <c r="AB450" s="175" t="str">
        <f>IFERROR(VLOOKUP(Table1[[#This Row],[RespondentID]],'All Data'!$A:$CW,99,FALSE),"unknown")</f>
        <v>unknown</v>
      </c>
    </row>
    <row r="451" spans="1:28">
      <c r="A451" s="109"/>
      <c r="B451" s="134"/>
      <c r="C451" s="135"/>
      <c r="D451" s="135"/>
      <c r="E451" s="135"/>
      <c r="F451" s="135"/>
      <c r="G451" s="135"/>
      <c r="H451" s="135"/>
      <c r="I451" s="135"/>
      <c r="J451" s="135"/>
      <c r="K451" s="135"/>
      <c r="L451" s="135"/>
      <c r="M451" s="135"/>
      <c r="N451" s="135"/>
      <c r="O451" s="135"/>
      <c r="P451" s="109" t="str">
        <f>IFERROR(VLOOKUP(Table1[[#This Row],[RespondentID]],'All Data'!$A:$CO,87,FALSE),"unknown")</f>
        <v>unknown</v>
      </c>
      <c r="Q451" s="131" t="str">
        <f>IFERROR(VLOOKUP(Table1[[#This Row],[RespondentID]],'All Data'!$A:$CO,88,FALSE),"unknown")</f>
        <v>unknown</v>
      </c>
      <c r="R451" s="109" t="str">
        <f>IFERROR(VLOOKUP(Table1[[#This Row],[RespondentID]],'All Data'!$A:$CO,89,FALSE),"unknown")</f>
        <v>unknown</v>
      </c>
      <c r="S451" s="109" t="str">
        <f>IFERROR(VLOOKUP(Table1[[#This Row],[RespondentID]],'All Data'!$A:$CO,90,FALSE),"unknown")</f>
        <v>unknown</v>
      </c>
      <c r="T451" s="109" t="str">
        <f>IFERROR(VLOOKUP(Table1[[#This Row],[RespondentID]],'All Data'!$A:$CO,91,FALSE),"unknown")</f>
        <v>unknown</v>
      </c>
      <c r="U451" s="109" t="str">
        <f>IFERROR(VLOOKUP(Table1[[#This Row],[RespondentID]],'All Data'!$A:$CO,92,FALSE),"unknown")</f>
        <v>unknown</v>
      </c>
      <c r="V451" s="109" t="str">
        <f>IFERROR(VLOOKUP(Table1[[#This Row],[RespondentID]],'All Data'!$A:$CO,93,FALSE),"unknown")</f>
        <v>unknown</v>
      </c>
      <c r="W451" s="109" t="str">
        <f>IFERROR(VLOOKUP(Table1[[#This Row],[RespondentID]],'All Data'!$A:$CW,94,FALSE),"unknown")</f>
        <v>unknown</v>
      </c>
      <c r="X451" s="109" t="str">
        <f>IFERROR(VLOOKUP(Table1[[#This Row],[RespondentID]],'All Data'!$A:$CW,95,FALSE),"unknown")</f>
        <v>unknown</v>
      </c>
      <c r="Y451" s="109" t="str">
        <f>IFERROR(VLOOKUP(Table1[[#This Row],[RespondentID]],'All Data'!$A:$CW,96,FALSE),"unknown")</f>
        <v>unknown</v>
      </c>
      <c r="Z451" s="109" t="str">
        <f>IFERROR(VLOOKUP(Table1[[#This Row],[RespondentID]],'All Data'!$A:$CW,97,FALSE),"unknown")</f>
        <v>unknown</v>
      </c>
      <c r="AA451" s="109" t="str">
        <f>IFERROR(VLOOKUP(Table1[[#This Row],[RespondentID]],'All Data'!$A:$CW,98,FALSE),"unknown")</f>
        <v>unknown</v>
      </c>
      <c r="AB451" s="175" t="str">
        <f>IFERROR(VLOOKUP(Table1[[#This Row],[RespondentID]],'All Data'!$A:$CW,99,FALSE),"unknown")</f>
        <v>unknown</v>
      </c>
    </row>
    <row r="452" spans="1:28">
      <c r="A452" s="109"/>
      <c r="B452" s="134"/>
      <c r="C452" s="135"/>
      <c r="D452" s="135"/>
      <c r="E452" s="135"/>
      <c r="F452" s="135"/>
      <c r="G452" s="135"/>
      <c r="H452" s="135"/>
      <c r="I452" s="135"/>
      <c r="J452" s="135"/>
      <c r="K452" s="135"/>
      <c r="L452" s="135"/>
      <c r="M452" s="135"/>
      <c r="N452" s="135"/>
      <c r="O452" s="135"/>
      <c r="P452" s="109" t="str">
        <f>IFERROR(VLOOKUP(Table1[[#This Row],[RespondentID]],'All Data'!$A:$CO,87,FALSE),"unknown")</f>
        <v>unknown</v>
      </c>
      <c r="Q452" s="131" t="str">
        <f>IFERROR(VLOOKUP(Table1[[#This Row],[RespondentID]],'All Data'!$A:$CO,88,FALSE),"unknown")</f>
        <v>unknown</v>
      </c>
      <c r="R452" s="109" t="str">
        <f>IFERROR(VLOOKUP(Table1[[#This Row],[RespondentID]],'All Data'!$A:$CO,89,FALSE),"unknown")</f>
        <v>unknown</v>
      </c>
      <c r="S452" s="109" t="str">
        <f>IFERROR(VLOOKUP(Table1[[#This Row],[RespondentID]],'All Data'!$A:$CO,90,FALSE),"unknown")</f>
        <v>unknown</v>
      </c>
      <c r="T452" s="109" t="str">
        <f>IFERROR(VLOOKUP(Table1[[#This Row],[RespondentID]],'All Data'!$A:$CO,91,FALSE),"unknown")</f>
        <v>unknown</v>
      </c>
      <c r="U452" s="109" t="str">
        <f>IFERROR(VLOOKUP(Table1[[#This Row],[RespondentID]],'All Data'!$A:$CO,92,FALSE),"unknown")</f>
        <v>unknown</v>
      </c>
      <c r="V452" s="109" t="str">
        <f>IFERROR(VLOOKUP(Table1[[#This Row],[RespondentID]],'All Data'!$A:$CO,93,FALSE),"unknown")</f>
        <v>unknown</v>
      </c>
      <c r="W452" s="109" t="str">
        <f>IFERROR(VLOOKUP(Table1[[#This Row],[RespondentID]],'All Data'!$A:$CW,94,FALSE),"unknown")</f>
        <v>unknown</v>
      </c>
      <c r="X452" s="109" t="str">
        <f>IFERROR(VLOOKUP(Table1[[#This Row],[RespondentID]],'All Data'!$A:$CW,95,FALSE),"unknown")</f>
        <v>unknown</v>
      </c>
      <c r="Y452" s="109" t="str">
        <f>IFERROR(VLOOKUP(Table1[[#This Row],[RespondentID]],'All Data'!$A:$CW,96,FALSE),"unknown")</f>
        <v>unknown</v>
      </c>
      <c r="Z452" s="109" t="str">
        <f>IFERROR(VLOOKUP(Table1[[#This Row],[RespondentID]],'All Data'!$A:$CW,97,FALSE),"unknown")</f>
        <v>unknown</v>
      </c>
      <c r="AA452" s="109" t="str">
        <f>IFERROR(VLOOKUP(Table1[[#This Row],[RespondentID]],'All Data'!$A:$CW,98,FALSE),"unknown")</f>
        <v>unknown</v>
      </c>
      <c r="AB452" s="175" t="str">
        <f>IFERROR(VLOOKUP(Table1[[#This Row],[RespondentID]],'All Data'!$A:$CW,99,FALSE),"unknown")</f>
        <v>unknown</v>
      </c>
    </row>
    <row r="453" spans="1:28">
      <c r="A453" s="109"/>
      <c r="B453" s="134"/>
      <c r="C453" s="135"/>
      <c r="D453" s="135"/>
      <c r="E453" s="135"/>
      <c r="F453" s="135"/>
      <c r="G453" s="135"/>
      <c r="H453" s="135"/>
      <c r="I453" s="135"/>
      <c r="J453" s="135"/>
      <c r="K453" s="135"/>
      <c r="L453" s="135"/>
      <c r="M453" s="135"/>
      <c r="N453" s="135"/>
      <c r="O453" s="135"/>
      <c r="P453" s="109" t="str">
        <f>IFERROR(VLOOKUP(Table1[[#This Row],[RespondentID]],'All Data'!$A:$CO,87,FALSE),"unknown")</f>
        <v>unknown</v>
      </c>
      <c r="Q453" s="131" t="str">
        <f>IFERROR(VLOOKUP(Table1[[#This Row],[RespondentID]],'All Data'!$A:$CO,88,FALSE),"unknown")</f>
        <v>unknown</v>
      </c>
      <c r="R453" s="109" t="str">
        <f>IFERROR(VLOOKUP(Table1[[#This Row],[RespondentID]],'All Data'!$A:$CO,89,FALSE),"unknown")</f>
        <v>unknown</v>
      </c>
      <c r="S453" s="109" t="str">
        <f>IFERROR(VLOOKUP(Table1[[#This Row],[RespondentID]],'All Data'!$A:$CO,90,FALSE),"unknown")</f>
        <v>unknown</v>
      </c>
      <c r="T453" s="109" t="str">
        <f>IFERROR(VLOOKUP(Table1[[#This Row],[RespondentID]],'All Data'!$A:$CO,91,FALSE),"unknown")</f>
        <v>unknown</v>
      </c>
      <c r="U453" s="109" t="str">
        <f>IFERROR(VLOOKUP(Table1[[#This Row],[RespondentID]],'All Data'!$A:$CO,92,FALSE),"unknown")</f>
        <v>unknown</v>
      </c>
      <c r="V453" s="109" t="str">
        <f>IFERROR(VLOOKUP(Table1[[#This Row],[RespondentID]],'All Data'!$A:$CO,93,FALSE),"unknown")</f>
        <v>unknown</v>
      </c>
      <c r="W453" s="109" t="str">
        <f>IFERROR(VLOOKUP(Table1[[#This Row],[RespondentID]],'All Data'!$A:$CW,94,FALSE),"unknown")</f>
        <v>unknown</v>
      </c>
      <c r="X453" s="109" t="str">
        <f>IFERROR(VLOOKUP(Table1[[#This Row],[RespondentID]],'All Data'!$A:$CW,95,FALSE),"unknown")</f>
        <v>unknown</v>
      </c>
      <c r="Y453" s="109" t="str">
        <f>IFERROR(VLOOKUP(Table1[[#This Row],[RespondentID]],'All Data'!$A:$CW,96,FALSE),"unknown")</f>
        <v>unknown</v>
      </c>
      <c r="Z453" s="109" t="str">
        <f>IFERROR(VLOOKUP(Table1[[#This Row],[RespondentID]],'All Data'!$A:$CW,97,FALSE),"unknown")</f>
        <v>unknown</v>
      </c>
      <c r="AA453" s="109" t="str">
        <f>IFERROR(VLOOKUP(Table1[[#This Row],[RespondentID]],'All Data'!$A:$CW,98,FALSE),"unknown")</f>
        <v>unknown</v>
      </c>
      <c r="AB453" s="175" t="str">
        <f>IFERROR(VLOOKUP(Table1[[#This Row],[RespondentID]],'All Data'!$A:$CW,99,FALSE),"unknown")</f>
        <v>unknown</v>
      </c>
    </row>
    <row r="454" spans="1:28">
      <c r="A454" s="109"/>
      <c r="B454" s="134"/>
      <c r="C454" s="135"/>
      <c r="D454" s="135"/>
      <c r="E454" s="135"/>
      <c r="F454" s="135"/>
      <c r="G454" s="135"/>
      <c r="H454" s="135"/>
      <c r="I454" s="135"/>
      <c r="J454" s="135"/>
      <c r="K454" s="135"/>
      <c r="L454" s="135"/>
      <c r="M454" s="135"/>
      <c r="N454" s="135"/>
      <c r="O454" s="135"/>
      <c r="P454" s="109" t="str">
        <f>IFERROR(VLOOKUP(Table1[[#This Row],[RespondentID]],'All Data'!$A:$CO,87,FALSE),"unknown")</f>
        <v>unknown</v>
      </c>
      <c r="Q454" s="131" t="str">
        <f>IFERROR(VLOOKUP(Table1[[#This Row],[RespondentID]],'All Data'!$A:$CO,88,FALSE),"unknown")</f>
        <v>unknown</v>
      </c>
      <c r="R454" s="109" t="str">
        <f>IFERROR(VLOOKUP(Table1[[#This Row],[RespondentID]],'All Data'!$A:$CO,89,FALSE),"unknown")</f>
        <v>unknown</v>
      </c>
      <c r="S454" s="109" t="str">
        <f>IFERROR(VLOOKUP(Table1[[#This Row],[RespondentID]],'All Data'!$A:$CO,90,FALSE),"unknown")</f>
        <v>unknown</v>
      </c>
      <c r="T454" s="109" t="str">
        <f>IFERROR(VLOOKUP(Table1[[#This Row],[RespondentID]],'All Data'!$A:$CO,91,FALSE),"unknown")</f>
        <v>unknown</v>
      </c>
      <c r="U454" s="109" t="str">
        <f>IFERROR(VLOOKUP(Table1[[#This Row],[RespondentID]],'All Data'!$A:$CO,92,FALSE),"unknown")</f>
        <v>unknown</v>
      </c>
      <c r="V454" s="109" t="str">
        <f>IFERROR(VLOOKUP(Table1[[#This Row],[RespondentID]],'All Data'!$A:$CO,93,FALSE),"unknown")</f>
        <v>unknown</v>
      </c>
      <c r="W454" s="109" t="str">
        <f>IFERROR(VLOOKUP(Table1[[#This Row],[RespondentID]],'All Data'!$A:$CW,94,FALSE),"unknown")</f>
        <v>unknown</v>
      </c>
      <c r="X454" s="109" t="str">
        <f>IFERROR(VLOOKUP(Table1[[#This Row],[RespondentID]],'All Data'!$A:$CW,95,FALSE),"unknown")</f>
        <v>unknown</v>
      </c>
      <c r="Y454" s="109" t="str">
        <f>IFERROR(VLOOKUP(Table1[[#This Row],[RespondentID]],'All Data'!$A:$CW,96,FALSE),"unknown")</f>
        <v>unknown</v>
      </c>
      <c r="Z454" s="109" t="str">
        <f>IFERROR(VLOOKUP(Table1[[#This Row],[RespondentID]],'All Data'!$A:$CW,97,FALSE),"unknown")</f>
        <v>unknown</v>
      </c>
      <c r="AA454" s="109" t="str">
        <f>IFERROR(VLOOKUP(Table1[[#This Row],[RespondentID]],'All Data'!$A:$CW,98,FALSE),"unknown")</f>
        <v>unknown</v>
      </c>
      <c r="AB454" s="175" t="str">
        <f>IFERROR(VLOOKUP(Table1[[#This Row],[RespondentID]],'All Data'!$A:$CW,99,FALSE),"unknown")</f>
        <v>unknown</v>
      </c>
    </row>
    <row r="455" spans="1:28">
      <c r="A455" s="109"/>
      <c r="B455" s="134"/>
      <c r="C455" s="135"/>
      <c r="D455" s="135"/>
      <c r="E455" s="135"/>
      <c r="F455" s="135"/>
      <c r="G455" s="135"/>
      <c r="H455" s="135"/>
      <c r="I455" s="135"/>
      <c r="J455" s="135"/>
      <c r="K455" s="135"/>
      <c r="L455" s="135"/>
      <c r="M455" s="135"/>
      <c r="N455" s="135"/>
      <c r="O455" s="135"/>
      <c r="P455" s="109" t="str">
        <f>IFERROR(VLOOKUP(Table1[[#This Row],[RespondentID]],'All Data'!$A:$CO,87,FALSE),"unknown")</f>
        <v>unknown</v>
      </c>
      <c r="Q455" s="131" t="str">
        <f>IFERROR(VLOOKUP(Table1[[#This Row],[RespondentID]],'All Data'!$A:$CO,88,FALSE),"unknown")</f>
        <v>unknown</v>
      </c>
      <c r="R455" s="109" t="str">
        <f>IFERROR(VLOOKUP(Table1[[#This Row],[RespondentID]],'All Data'!$A:$CO,89,FALSE),"unknown")</f>
        <v>unknown</v>
      </c>
      <c r="S455" s="109" t="str">
        <f>IFERROR(VLOOKUP(Table1[[#This Row],[RespondentID]],'All Data'!$A:$CO,90,FALSE),"unknown")</f>
        <v>unknown</v>
      </c>
      <c r="T455" s="109" t="str">
        <f>IFERROR(VLOOKUP(Table1[[#This Row],[RespondentID]],'All Data'!$A:$CO,91,FALSE),"unknown")</f>
        <v>unknown</v>
      </c>
      <c r="U455" s="109" t="str">
        <f>IFERROR(VLOOKUP(Table1[[#This Row],[RespondentID]],'All Data'!$A:$CO,92,FALSE),"unknown")</f>
        <v>unknown</v>
      </c>
      <c r="V455" s="109" t="str">
        <f>IFERROR(VLOOKUP(Table1[[#This Row],[RespondentID]],'All Data'!$A:$CO,93,FALSE),"unknown")</f>
        <v>unknown</v>
      </c>
      <c r="W455" s="109" t="str">
        <f>IFERROR(VLOOKUP(Table1[[#This Row],[RespondentID]],'All Data'!$A:$CW,94,FALSE),"unknown")</f>
        <v>unknown</v>
      </c>
      <c r="X455" s="109" t="str">
        <f>IFERROR(VLOOKUP(Table1[[#This Row],[RespondentID]],'All Data'!$A:$CW,95,FALSE),"unknown")</f>
        <v>unknown</v>
      </c>
      <c r="Y455" s="109" t="str">
        <f>IFERROR(VLOOKUP(Table1[[#This Row],[RespondentID]],'All Data'!$A:$CW,96,FALSE),"unknown")</f>
        <v>unknown</v>
      </c>
      <c r="Z455" s="109" t="str">
        <f>IFERROR(VLOOKUP(Table1[[#This Row],[RespondentID]],'All Data'!$A:$CW,97,FALSE),"unknown")</f>
        <v>unknown</v>
      </c>
      <c r="AA455" s="109" t="str">
        <f>IFERROR(VLOOKUP(Table1[[#This Row],[RespondentID]],'All Data'!$A:$CW,98,FALSE),"unknown")</f>
        <v>unknown</v>
      </c>
      <c r="AB455" s="175" t="str">
        <f>IFERROR(VLOOKUP(Table1[[#This Row],[RespondentID]],'All Data'!$A:$CW,99,FALSE),"unknown")</f>
        <v>unknown</v>
      </c>
    </row>
    <row r="456" spans="1:28">
      <c r="A456" s="109"/>
      <c r="B456" s="134"/>
      <c r="C456" s="135"/>
      <c r="D456" s="135"/>
      <c r="E456" s="135"/>
      <c r="F456" s="135"/>
      <c r="G456" s="135"/>
      <c r="H456" s="135"/>
      <c r="I456" s="135"/>
      <c r="J456" s="135"/>
      <c r="K456" s="135"/>
      <c r="L456" s="135"/>
      <c r="M456" s="135"/>
      <c r="N456" s="135"/>
      <c r="O456" s="135"/>
      <c r="P456" s="109" t="str">
        <f>IFERROR(VLOOKUP(Table1[[#This Row],[RespondentID]],'All Data'!$A:$CO,87,FALSE),"unknown")</f>
        <v>unknown</v>
      </c>
      <c r="Q456" s="131" t="str">
        <f>IFERROR(VLOOKUP(Table1[[#This Row],[RespondentID]],'All Data'!$A:$CO,88,FALSE),"unknown")</f>
        <v>unknown</v>
      </c>
      <c r="R456" s="109" t="str">
        <f>IFERROR(VLOOKUP(Table1[[#This Row],[RespondentID]],'All Data'!$A:$CO,89,FALSE),"unknown")</f>
        <v>unknown</v>
      </c>
      <c r="S456" s="109" t="str">
        <f>IFERROR(VLOOKUP(Table1[[#This Row],[RespondentID]],'All Data'!$A:$CO,90,FALSE),"unknown")</f>
        <v>unknown</v>
      </c>
      <c r="T456" s="109" t="str">
        <f>IFERROR(VLOOKUP(Table1[[#This Row],[RespondentID]],'All Data'!$A:$CO,91,FALSE),"unknown")</f>
        <v>unknown</v>
      </c>
      <c r="U456" s="109" t="str">
        <f>IFERROR(VLOOKUP(Table1[[#This Row],[RespondentID]],'All Data'!$A:$CO,92,FALSE),"unknown")</f>
        <v>unknown</v>
      </c>
      <c r="V456" s="109" t="str">
        <f>IFERROR(VLOOKUP(Table1[[#This Row],[RespondentID]],'All Data'!$A:$CO,93,FALSE),"unknown")</f>
        <v>unknown</v>
      </c>
      <c r="W456" s="109" t="str">
        <f>IFERROR(VLOOKUP(Table1[[#This Row],[RespondentID]],'All Data'!$A:$CW,94,FALSE),"unknown")</f>
        <v>unknown</v>
      </c>
      <c r="X456" s="109" t="str">
        <f>IFERROR(VLOOKUP(Table1[[#This Row],[RespondentID]],'All Data'!$A:$CW,95,FALSE),"unknown")</f>
        <v>unknown</v>
      </c>
      <c r="Y456" s="109" t="str">
        <f>IFERROR(VLOOKUP(Table1[[#This Row],[RespondentID]],'All Data'!$A:$CW,96,FALSE),"unknown")</f>
        <v>unknown</v>
      </c>
      <c r="Z456" s="109" t="str">
        <f>IFERROR(VLOOKUP(Table1[[#This Row],[RespondentID]],'All Data'!$A:$CW,97,FALSE),"unknown")</f>
        <v>unknown</v>
      </c>
      <c r="AA456" s="109" t="str">
        <f>IFERROR(VLOOKUP(Table1[[#This Row],[RespondentID]],'All Data'!$A:$CW,98,FALSE),"unknown")</f>
        <v>unknown</v>
      </c>
      <c r="AB456" s="175" t="str">
        <f>IFERROR(VLOOKUP(Table1[[#This Row],[RespondentID]],'All Data'!$A:$CW,99,FALSE),"unknown")</f>
        <v>unknown</v>
      </c>
    </row>
    <row r="457" spans="1:28">
      <c r="A457" s="109"/>
      <c r="B457" s="134"/>
      <c r="C457" s="135"/>
      <c r="D457" s="135"/>
      <c r="E457" s="135"/>
      <c r="F457" s="135"/>
      <c r="G457" s="135"/>
      <c r="H457" s="135"/>
      <c r="I457" s="135"/>
      <c r="J457" s="135"/>
      <c r="K457" s="135"/>
      <c r="L457" s="135"/>
      <c r="M457" s="135"/>
      <c r="N457" s="135"/>
      <c r="O457" s="135"/>
      <c r="P457" s="109" t="str">
        <f>IFERROR(VLOOKUP(Table1[[#This Row],[RespondentID]],'All Data'!$A:$CO,87,FALSE),"unknown")</f>
        <v>unknown</v>
      </c>
      <c r="Q457" s="131" t="str">
        <f>IFERROR(VLOOKUP(Table1[[#This Row],[RespondentID]],'All Data'!$A:$CO,88,FALSE),"unknown")</f>
        <v>unknown</v>
      </c>
      <c r="R457" s="109" t="str">
        <f>IFERROR(VLOOKUP(Table1[[#This Row],[RespondentID]],'All Data'!$A:$CO,89,FALSE),"unknown")</f>
        <v>unknown</v>
      </c>
      <c r="S457" s="109" t="str">
        <f>IFERROR(VLOOKUP(Table1[[#This Row],[RespondentID]],'All Data'!$A:$CO,90,FALSE),"unknown")</f>
        <v>unknown</v>
      </c>
      <c r="T457" s="109" t="str">
        <f>IFERROR(VLOOKUP(Table1[[#This Row],[RespondentID]],'All Data'!$A:$CO,91,FALSE),"unknown")</f>
        <v>unknown</v>
      </c>
      <c r="U457" s="109" t="str">
        <f>IFERROR(VLOOKUP(Table1[[#This Row],[RespondentID]],'All Data'!$A:$CO,92,FALSE),"unknown")</f>
        <v>unknown</v>
      </c>
      <c r="V457" s="109" t="str">
        <f>IFERROR(VLOOKUP(Table1[[#This Row],[RespondentID]],'All Data'!$A:$CO,93,FALSE),"unknown")</f>
        <v>unknown</v>
      </c>
      <c r="W457" s="109" t="str">
        <f>IFERROR(VLOOKUP(Table1[[#This Row],[RespondentID]],'All Data'!$A:$CW,94,FALSE),"unknown")</f>
        <v>unknown</v>
      </c>
      <c r="X457" s="109" t="str">
        <f>IFERROR(VLOOKUP(Table1[[#This Row],[RespondentID]],'All Data'!$A:$CW,95,FALSE),"unknown")</f>
        <v>unknown</v>
      </c>
      <c r="Y457" s="109" t="str">
        <f>IFERROR(VLOOKUP(Table1[[#This Row],[RespondentID]],'All Data'!$A:$CW,96,FALSE),"unknown")</f>
        <v>unknown</v>
      </c>
      <c r="Z457" s="109" t="str">
        <f>IFERROR(VLOOKUP(Table1[[#This Row],[RespondentID]],'All Data'!$A:$CW,97,FALSE),"unknown")</f>
        <v>unknown</v>
      </c>
      <c r="AA457" s="109" t="str">
        <f>IFERROR(VLOOKUP(Table1[[#This Row],[RespondentID]],'All Data'!$A:$CW,98,FALSE),"unknown")</f>
        <v>unknown</v>
      </c>
      <c r="AB457" s="175" t="str">
        <f>IFERROR(VLOOKUP(Table1[[#This Row],[RespondentID]],'All Data'!$A:$CW,99,FALSE),"unknown")</f>
        <v>unknown</v>
      </c>
    </row>
    <row r="458" spans="1:28">
      <c r="A458" s="109"/>
      <c r="B458" s="134"/>
      <c r="C458" s="135"/>
      <c r="D458" s="135"/>
      <c r="E458" s="135"/>
      <c r="F458" s="135"/>
      <c r="G458" s="135"/>
      <c r="H458" s="135"/>
      <c r="I458" s="135"/>
      <c r="J458" s="135"/>
      <c r="K458" s="135"/>
      <c r="L458" s="135"/>
      <c r="M458" s="135"/>
      <c r="N458" s="135"/>
      <c r="O458" s="135"/>
      <c r="P458" s="109" t="str">
        <f>IFERROR(VLOOKUP(Table1[[#This Row],[RespondentID]],'All Data'!$A:$CO,87,FALSE),"unknown")</f>
        <v>unknown</v>
      </c>
      <c r="Q458" s="131" t="str">
        <f>IFERROR(VLOOKUP(Table1[[#This Row],[RespondentID]],'All Data'!$A:$CO,88,FALSE),"unknown")</f>
        <v>unknown</v>
      </c>
      <c r="R458" s="109" t="str">
        <f>IFERROR(VLOOKUP(Table1[[#This Row],[RespondentID]],'All Data'!$A:$CO,89,FALSE),"unknown")</f>
        <v>unknown</v>
      </c>
      <c r="S458" s="109" t="str">
        <f>IFERROR(VLOOKUP(Table1[[#This Row],[RespondentID]],'All Data'!$A:$CO,90,FALSE),"unknown")</f>
        <v>unknown</v>
      </c>
      <c r="T458" s="109" t="str">
        <f>IFERROR(VLOOKUP(Table1[[#This Row],[RespondentID]],'All Data'!$A:$CO,91,FALSE),"unknown")</f>
        <v>unknown</v>
      </c>
      <c r="U458" s="109" t="str">
        <f>IFERROR(VLOOKUP(Table1[[#This Row],[RespondentID]],'All Data'!$A:$CO,92,FALSE),"unknown")</f>
        <v>unknown</v>
      </c>
      <c r="V458" s="109" t="str">
        <f>IFERROR(VLOOKUP(Table1[[#This Row],[RespondentID]],'All Data'!$A:$CO,93,FALSE),"unknown")</f>
        <v>unknown</v>
      </c>
      <c r="W458" s="109" t="str">
        <f>IFERROR(VLOOKUP(Table1[[#This Row],[RespondentID]],'All Data'!$A:$CW,94,FALSE),"unknown")</f>
        <v>unknown</v>
      </c>
      <c r="X458" s="109" t="str">
        <f>IFERROR(VLOOKUP(Table1[[#This Row],[RespondentID]],'All Data'!$A:$CW,95,FALSE),"unknown")</f>
        <v>unknown</v>
      </c>
      <c r="Y458" s="109" t="str">
        <f>IFERROR(VLOOKUP(Table1[[#This Row],[RespondentID]],'All Data'!$A:$CW,96,FALSE),"unknown")</f>
        <v>unknown</v>
      </c>
      <c r="Z458" s="109" t="str">
        <f>IFERROR(VLOOKUP(Table1[[#This Row],[RespondentID]],'All Data'!$A:$CW,97,FALSE),"unknown")</f>
        <v>unknown</v>
      </c>
      <c r="AA458" s="109" t="str">
        <f>IFERROR(VLOOKUP(Table1[[#This Row],[RespondentID]],'All Data'!$A:$CW,98,FALSE),"unknown")</f>
        <v>unknown</v>
      </c>
      <c r="AB458" s="175" t="str">
        <f>IFERROR(VLOOKUP(Table1[[#This Row],[RespondentID]],'All Data'!$A:$CW,99,FALSE),"unknown")</f>
        <v>unknown</v>
      </c>
    </row>
    <row r="459" spans="1:28">
      <c r="A459" s="109"/>
      <c r="B459" s="134"/>
      <c r="C459" s="135"/>
      <c r="D459" s="135"/>
      <c r="E459" s="135"/>
      <c r="F459" s="135"/>
      <c r="G459" s="135"/>
      <c r="H459" s="135"/>
      <c r="I459" s="135"/>
      <c r="J459" s="135"/>
      <c r="K459" s="135"/>
      <c r="L459" s="135"/>
      <c r="M459" s="135"/>
      <c r="N459" s="135"/>
      <c r="O459" s="135"/>
      <c r="P459" s="109" t="str">
        <f>IFERROR(VLOOKUP(Table1[[#This Row],[RespondentID]],'All Data'!$A:$CO,87,FALSE),"unknown")</f>
        <v>unknown</v>
      </c>
      <c r="Q459" s="131" t="str">
        <f>IFERROR(VLOOKUP(Table1[[#This Row],[RespondentID]],'All Data'!$A:$CO,88,FALSE),"unknown")</f>
        <v>unknown</v>
      </c>
      <c r="R459" s="109" t="str">
        <f>IFERROR(VLOOKUP(Table1[[#This Row],[RespondentID]],'All Data'!$A:$CO,89,FALSE),"unknown")</f>
        <v>unknown</v>
      </c>
      <c r="S459" s="109" t="str">
        <f>IFERROR(VLOOKUP(Table1[[#This Row],[RespondentID]],'All Data'!$A:$CO,90,FALSE),"unknown")</f>
        <v>unknown</v>
      </c>
      <c r="T459" s="109" t="str">
        <f>IFERROR(VLOOKUP(Table1[[#This Row],[RespondentID]],'All Data'!$A:$CO,91,FALSE),"unknown")</f>
        <v>unknown</v>
      </c>
      <c r="U459" s="109" t="str">
        <f>IFERROR(VLOOKUP(Table1[[#This Row],[RespondentID]],'All Data'!$A:$CO,92,FALSE),"unknown")</f>
        <v>unknown</v>
      </c>
      <c r="V459" s="109" t="str">
        <f>IFERROR(VLOOKUP(Table1[[#This Row],[RespondentID]],'All Data'!$A:$CO,93,FALSE),"unknown")</f>
        <v>unknown</v>
      </c>
      <c r="W459" s="109" t="str">
        <f>IFERROR(VLOOKUP(Table1[[#This Row],[RespondentID]],'All Data'!$A:$CW,94,FALSE),"unknown")</f>
        <v>unknown</v>
      </c>
      <c r="X459" s="109" t="str">
        <f>IFERROR(VLOOKUP(Table1[[#This Row],[RespondentID]],'All Data'!$A:$CW,95,FALSE),"unknown")</f>
        <v>unknown</v>
      </c>
      <c r="Y459" s="109" t="str">
        <f>IFERROR(VLOOKUP(Table1[[#This Row],[RespondentID]],'All Data'!$A:$CW,96,FALSE),"unknown")</f>
        <v>unknown</v>
      </c>
      <c r="Z459" s="109" t="str">
        <f>IFERROR(VLOOKUP(Table1[[#This Row],[RespondentID]],'All Data'!$A:$CW,97,FALSE),"unknown")</f>
        <v>unknown</v>
      </c>
      <c r="AA459" s="109" t="str">
        <f>IFERROR(VLOOKUP(Table1[[#This Row],[RespondentID]],'All Data'!$A:$CW,98,FALSE),"unknown")</f>
        <v>unknown</v>
      </c>
      <c r="AB459" s="175" t="str">
        <f>IFERROR(VLOOKUP(Table1[[#This Row],[RespondentID]],'All Data'!$A:$CW,99,FALSE),"unknown")</f>
        <v>unknown</v>
      </c>
    </row>
    <row r="460" spans="1:28">
      <c r="A460" s="109"/>
      <c r="B460" s="134"/>
      <c r="C460" s="135"/>
      <c r="D460" s="135"/>
      <c r="E460" s="135"/>
      <c r="F460" s="135"/>
      <c r="G460" s="135"/>
      <c r="H460" s="135"/>
      <c r="I460" s="135"/>
      <c r="J460" s="135"/>
      <c r="K460" s="135"/>
      <c r="L460" s="135"/>
      <c r="M460" s="135"/>
      <c r="N460" s="135"/>
      <c r="O460" s="135"/>
      <c r="P460" s="109" t="str">
        <f>IFERROR(VLOOKUP(Table1[[#This Row],[RespondentID]],'All Data'!$A:$CO,87,FALSE),"unknown")</f>
        <v>unknown</v>
      </c>
      <c r="Q460" s="131" t="str">
        <f>IFERROR(VLOOKUP(Table1[[#This Row],[RespondentID]],'All Data'!$A:$CO,88,FALSE),"unknown")</f>
        <v>unknown</v>
      </c>
      <c r="R460" s="109" t="str">
        <f>IFERROR(VLOOKUP(Table1[[#This Row],[RespondentID]],'All Data'!$A:$CO,89,FALSE),"unknown")</f>
        <v>unknown</v>
      </c>
      <c r="S460" s="109" t="str">
        <f>IFERROR(VLOOKUP(Table1[[#This Row],[RespondentID]],'All Data'!$A:$CO,90,FALSE),"unknown")</f>
        <v>unknown</v>
      </c>
      <c r="T460" s="109" t="str">
        <f>IFERROR(VLOOKUP(Table1[[#This Row],[RespondentID]],'All Data'!$A:$CO,91,FALSE),"unknown")</f>
        <v>unknown</v>
      </c>
      <c r="U460" s="109" t="str">
        <f>IFERROR(VLOOKUP(Table1[[#This Row],[RespondentID]],'All Data'!$A:$CO,92,FALSE),"unknown")</f>
        <v>unknown</v>
      </c>
      <c r="V460" s="109" t="str">
        <f>IFERROR(VLOOKUP(Table1[[#This Row],[RespondentID]],'All Data'!$A:$CO,93,FALSE),"unknown")</f>
        <v>unknown</v>
      </c>
      <c r="W460" s="109" t="str">
        <f>IFERROR(VLOOKUP(Table1[[#This Row],[RespondentID]],'All Data'!$A:$CW,94,FALSE),"unknown")</f>
        <v>unknown</v>
      </c>
      <c r="X460" s="109" t="str">
        <f>IFERROR(VLOOKUP(Table1[[#This Row],[RespondentID]],'All Data'!$A:$CW,95,FALSE),"unknown")</f>
        <v>unknown</v>
      </c>
      <c r="Y460" s="109" t="str">
        <f>IFERROR(VLOOKUP(Table1[[#This Row],[RespondentID]],'All Data'!$A:$CW,96,FALSE),"unknown")</f>
        <v>unknown</v>
      </c>
      <c r="Z460" s="109" t="str">
        <f>IFERROR(VLOOKUP(Table1[[#This Row],[RespondentID]],'All Data'!$A:$CW,97,FALSE),"unknown")</f>
        <v>unknown</v>
      </c>
      <c r="AA460" s="109" t="str">
        <f>IFERROR(VLOOKUP(Table1[[#This Row],[RespondentID]],'All Data'!$A:$CW,98,FALSE),"unknown")</f>
        <v>unknown</v>
      </c>
      <c r="AB460" s="175" t="str">
        <f>IFERROR(VLOOKUP(Table1[[#This Row],[RespondentID]],'All Data'!$A:$CW,99,FALSE),"unknown")</f>
        <v>unknown</v>
      </c>
    </row>
    <row r="461" spans="1:28">
      <c r="A461" s="109"/>
      <c r="B461" s="134"/>
      <c r="C461" s="135"/>
      <c r="D461" s="135"/>
      <c r="E461" s="135"/>
      <c r="F461" s="135"/>
      <c r="G461" s="135"/>
      <c r="H461" s="135"/>
      <c r="I461" s="135"/>
      <c r="J461" s="135"/>
      <c r="K461" s="135"/>
      <c r="L461" s="135"/>
      <c r="M461" s="135"/>
      <c r="N461" s="135"/>
      <c r="O461" s="135"/>
      <c r="P461" s="109" t="str">
        <f>IFERROR(VLOOKUP(Table1[[#This Row],[RespondentID]],'All Data'!$A:$CO,87,FALSE),"unknown")</f>
        <v>unknown</v>
      </c>
      <c r="Q461" s="131" t="str">
        <f>IFERROR(VLOOKUP(Table1[[#This Row],[RespondentID]],'All Data'!$A:$CO,88,FALSE),"unknown")</f>
        <v>unknown</v>
      </c>
      <c r="R461" s="109" t="str">
        <f>IFERROR(VLOOKUP(Table1[[#This Row],[RespondentID]],'All Data'!$A:$CO,89,FALSE),"unknown")</f>
        <v>unknown</v>
      </c>
      <c r="S461" s="109" t="str">
        <f>IFERROR(VLOOKUP(Table1[[#This Row],[RespondentID]],'All Data'!$A:$CO,90,FALSE),"unknown")</f>
        <v>unknown</v>
      </c>
      <c r="T461" s="109" t="str">
        <f>IFERROR(VLOOKUP(Table1[[#This Row],[RespondentID]],'All Data'!$A:$CO,91,FALSE),"unknown")</f>
        <v>unknown</v>
      </c>
      <c r="U461" s="109" t="str">
        <f>IFERROR(VLOOKUP(Table1[[#This Row],[RespondentID]],'All Data'!$A:$CO,92,FALSE),"unknown")</f>
        <v>unknown</v>
      </c>
      <c r="V461" s="109" t="str">
        <f>IFERROR(VLOOKUP(Table1[[#This Row],[RespondentID]],'All Data'!$A:$CO,93,FALSE),"unknown")</f>
        <v>unknown</v>
      </c>
      <c r="W461" s="109" t="str">
        <f>IFERROR(VLOOKUP(Table1[[#This Row],[RespondentID]],'All Data'!$A:$CW,94,FALSE),"unknown")</f>
        <v>unknown</v>
      </c>
      <c r="X461" s="109" t="str">
        <f>IFERROR(VLOOKUP(Table1[[#This Row],[RespondentID]],'All Data'!$A:$CW,95,FALSE),"unknown")</f>
        <v>unknown</v>
      </c>
      <c r="Y461" s="109" t="str">
        <f>IFERROR(VLOOKUP(Table1[[#This Row],[RespondentID]],'All Data'!$A:$CW,96,FALSE),"unknown")</f>
        <v>unknown</v>
      </c>
      <c r="Z461" s="109" t="str">
        <f>IFERROR(VLOOKUP(Table1[[#This Row],[RespondentID]],'All Data'!$A:$CW,97,FALSE),"unknown")</f>
        <v>unknown</v>
      </c>
      <c r="AA461" s="109" t="str">
        <f>IFERROR(VLOOKUP(Table1[[#This Row],[RespondentID]],'All Data'!$A:$CW,98,FALSE),"unknown")</f>
        <v>unknown</v>
      </c>
      <c r="AB461" s="175" t="str">
        <f>IFERROR(VLOOKUP(Table1[[#This Row],[RespondentID]],'All Data'!$A:$CW,99,FALSE),"unknown")</f>
        <v>unknown</v>
      </c>
    </row>
    <row r="462" spans="1:28">
      <c r="A462" s="109"/>
      <c r="B462" s="134"/>
      <c r="C462" s="135"/>
      <c r="D462" s="135"/>
      <c r="E462" s="135"/>
      <c r="F462" s="135"/>
      <c r="G462" s="135"/>
      <c r="H462" s="135"/>
      <c r="I462" s="135"/>
      <c r="J462" s="135"/>
      <c r="K462" s="135"/>
      <c r="L462" s="135"/>
      <c r="M462" s="135"/>
      <c r="N462" s="135"/>
      <c r="O462" s="135"/>
      <c r="P462" s="109" t="str">
        <f>IFERROR(VLOOKUP(Table1[[#This Row],[RespondentID]],'All Data'!$A:$CO,87,FALSE),"unknown")</f>
        <v>unknown</v>
      </c>
      <c r="Q462" s="131" t="str">
        <f>IFERROR(VLOOKUP(Table1[[#This Row],[RespondentID]],'All Data'!$A:$CO,88,FALSE),"unknown")</f>
        <v>unknown</v>
      </c>
      <c r="R462" s="109" t="str">
        <f>IFERROR(VLOOKUP(Table1[[#This Row],[RespondentID]],'All Data'!$A:$CO,89,FALSE),"unknown")</f>
        <v>unknown</v>
      </c>
      <c r="S462" s="109" t="str">
        <f>IFERROR(VLOOKUP(Table1[[#This Row],[RespondentID]],'All Data'!$A:$CO,90,FALSE),"unknown")</f>
        <v>unknown</v>
      </c>
      <c r="T462" s="109" t="str">
        <f>IFERROR(VLOOKUP(Table1[[#This Row],[RespondentID]],'All Data'!$A:$CO,91,FALSE),"unknown")</f>
        <v>unknown</v>
      </c>
      <c r="U462" s="109" t="str">
        <f>IFERROR(VLOOKUP(Table1[[#This Row],[RespondentID]],'All Data'!$A:$CO,92,FALSE),"unknown")</f>
        <v>unknown</v>
      </c>
      <c r="V462" s="109" t="str">
        <f>IFERROR(VLOOKUP(Table1[[#This Row],[RespondentID]],'All Data'!$A:$CO,93,FALSE),"unknown")</f>
        <v>unknown</v>
      </c>
      <c r="W462" s="109" t="str">
        <f>IFERROR(VLOOKUP(Table1[[#This Row],[RespondentID]],'All Data'!$A:$CW,94,FALSE),"unknown")</f>
        <v>unknown</v>
      </c>
      <c r="X462" s="109" t="str">
        <f>IFERROR(VLOOKUP(Table1[[#This Row],[RespondentID]],'All Data'!$A:$CW,95,FALSE),"unknown")</f>
        <v>unknown</v>
      </c>
      <c r="Y462" s="109" t="str">
        <f>IFERROR(VLOOKUP(Table1[[#This Row],[RespondentID]],'All Data'!$A:$CW,96,FALSE),"unknown")</f>
        <v>unknown</v>
      </c>
      <c r="Z462" s="109" t="str">
        <f>IFERROR(VLOOKUP(Table1[[#This Row],[RespondentID]],'All Data'!$A:$CW,97,FALSE),"unknown")</f>
        <v>unknown</v>
      </c>
      <c r="AA462" s="109" t="str">
        <f>IFERROR(VLOOKUP(Table1[[#This Row],[RespondentID]],'All Data'!$A:$CW,98,FALSE),"unknown")</f>
        <v>unknown</v>
      </c>
      <c r="AB462" s="175" t="str">
        <f>IFERROR(VLOOKUP(Table1[[#This Row],[RespondentID]],'All Data'!$A:$CW,99,FALSE),"unknown")</f>
        <v>unknown</v>
      </c>
    </row>
    <row r="463" spans="1:28">
      <c r="A463" s="109"/>
      <c r="B463" s="134"/>
      <c r="C463" s="135"/>
      <c r="D463" s="135"/>
      <c r="E463" s="135"/>
      <c r="F463" s="135"/>
      <c r="G463" s="135"/>
      <c r="H463" s="135"/>
      <c r="I463" s="135"/>
      <c r="J463" s="135"/>
      <c r="K463" s="135"/>
      <c r="L463" s="135"/>
      <c r="M463" s="135"/>
      <c r="N463" s="135"/>
      <c r="O463" s="135"/>
      <c r="P463" s="109" t="str">
        <f>IFERROR(VLOOKUP(Table1[[#This Row],[RespondentID]],'All Data'!$A:$CO,87,FALSE),"unknown")</f>
        <v>unknown</v>
      </c>
      <c r="Q463" s="131" t="str">
        <f>IFERROR(VLOOKUP(Table1[[#This Row],[RespondentID]],'All Data'!$A:$CO,88,FALSE),"unknown")</f>
        <v>unknown</v>
      </c>
      <c r="R463" s="109" t="str">
        <f>IFERROR(VLOOKUP(Table1[[#This Row],[RespondentID]],'All Data'!$A:$CO,89,FALSE),"unknown")</f>
        <v>unknown</v>
      </c>
      <c r="S463" s="109" t="str">
        <f>IFERROR(VLOOKUP(Table1[[#This Row],[RespondentID]],'All Data'!$A:$CO,90,FALSE),"unknown")</f>
        <v>unknown</v>
      </c>
      <c r="T463" s="109" t="str">
        <f>IFERROR(VLOOKUP(Table1[[#This Row],[RespondentID]],'All Data'!$A:$CO,91,FALSE),"unknown")</f>
        <v>unknown</v>
      </c>
      <c r="U463" s="109" t="str">
        <f>IFERROR(VLOOKUP(Table1[[#This Row],[RespondentID]],'All Data'!$A:$CO,92,FALSE),"unknown")</f>
        <v>unknown</v>
      </c>
      <c r="V463" s="109" t="str">
        <f>IFERROR(VLOOKUP(Table1[[#This Row],[RespondentID]],'All Data'!$A:$CO,93,FALSE),"unknown")</f>
        <v>unknown</v>
      </c>
      <c r="W463" s="109" t="str">
        <f>IFERROR(VLOOKUP(Table1[[#This Row],[RespondentID]],'All Data'!$A:$CW,94,FALSE),"unknown")</f>
        <v>unknown</v>
      </c>
      <c r="X463" s="109" t="str">
        <f>IFERROR(VLOOKUP(Table1[[#This Row],[RespondentID]],'All Data'!$A:$CW,95,FALSE),"unknown")</f>
        <v>unknown</v>
      </c>
      <c r="Y463" s="109" t="str">
        <f>IFERROR(VLOOKUP(Table1[[#This Row],[RespondentID]],'All Data'!$A:$CW,96,FALSE),"unknown")</f>
        <v>unknown</v>
      </c>
      <c r="Z463" s="109" t="str">
        <f>IFERROR(VLOOKUP(Table1[[#This Row],[RespondentID]],'All Data'!$A:$CW,97,FALSE),"unknown")</f>
        <v>unknown</v>
      </c>
      <c r="AA463" s="109" t="str">
        <f>IFERROR(VLOOKUP(Table1[[#This Row],[RespondentID]],'All Data'!$A:$CW,98,FALSE),"unknown")</f>
        <v>unknown</v>
      </c>
      <c r="AB463" s="175" t="str">
        <f>IFERROR(VLOOKUP(Table1[[#This Row],[RespondentID]],'All Data'!$A:$CW,99,FALSE),"unknown")</f>
        <v>unknown</v>
      </c>
    </row>
    <row r="464" spans="1:28">
      <c r="A464" s="109"/>
      <c r="B464" s="134"/>
      <c r="C464" s="135"/>
      <c r="D464" s="135"/>
      <c r="E464" s="135"/>
      <c r="F464" s="135"/>
      <c r="G464" s="135"/>
      <c r="H464" s="135"/>
      <c r="I464" s="135"/>
      <c r="J464" s="135"/>
      <c r="K464" s="135"/>
      <c r="L464" s="135"/>
      <c r="M464" s="135"/>
      <c r="N464" s="135"/>
      <c r="O464" s="135"/>
      <c r="P464" s="109" t="str">
        <f>IFERROR(VLOOKUP(Table1[[#This Row],[RespondentID]],'All Data'!$A:$CO,87,FALSE),"unknown")</f>
        <v>unknown</v>
      </c>
      <c r="Q464" s="131" t="str">
        <f>IFERROR(VLOOKUP(Table1[[#This Row],[RespondentID]],'All Data'!$A:$CO,88,FALSE),"unknown")</f>
        <v>unknown</v>
      </c>
      <c r="R464" s="109" t="str">
        <f>IFERROR(VLOOKUP(Table1[[#This Row],[RespondentID]],'All Data'!$A:$CO,89,FALSE),"unknown")</f>
        <v>unknown</v>
      </c>
      <c r="S464" s="109" t="str">
        <f>IFERROR(VLOOKUP(Table1[[#This Row],[RespondentID]],'All Data'!$A:$CO,90,FALSE),"unknown")</f>
        <v>unknown</v>
      </c>
      <c r="T464" s="109" t="str">
        <f>IFERROR(VLOOKUP(Table1[[#This Row],[RespondentID]],'All Data'!$A:$CO,91,FALSE),"unknown")</f>
        <v>unknown</v>
      </c>
      <c r="U464" s="109" t="str">
        <f>IFERROR(VLOOKUP(Table1[[#This Row],[RespondentID]],'All Data'!$A:$CO,92,FALSE),"unknown")</f>
        <v>unknown</v>
      </c>
      <c r="V464" s="109" t="str">
        <f>IFERROR(VLOOKUP(Table1[[#This Row],[RespondentID]],'All Data'!$A:$CO,93,FALSE),"unknown")</f>
        <v>unknown</v>
      </c>
      <c r="W464" s="109" t="str">
        <f>IFERROR(VLOOKUP(Table1[[#This Row],[RespondentID]],'All Data'!$A:$CW,94,FALSE),"unknown")</f>
        <v>unknown</v>
      </c>
      <c r="X464" s="109" t="str">
        <f>IFERROR(VLOOKUP(Table1[[#This Row],[RespondentID]],'All Data'!$A:$CW,95,FALSE),"unknown")</f>
        <v>unknown</v>
      </c>
      <c r="Y464" s="109" t="str">
        <f>IFERROR(VLOOKUP(Table1[[#This Row],[RespondentID]],'All Data'!$A:$CW,96,FALSE),"unknown")</f>
        <v>unknown</v>
      </c>
      <c r="Z464" s="109" t="str">
        <f>IFERROR(VLOOKUP(Table1[[#This Row],[RespondentID]],'All Data'!$A:$CW,97,FALSE),"unknown")</f>
        <v>unknown</v>
      </c>
      <c r="AA464" s="109" t="str">
        <f>IFERROR(VLOOKUP(Table1[[#This Row],[RespondentID]],'All Data'!$A:$CW,98,FALSE),"unknown")</f>
        <v>unknown</v>
      </c>
      <c r="AB464" s="175" t="str">
        <f>IFERROR(VLOOKUP(Table1[[#This Row],[RespondentID]],'All Data'!$A:$CW,99,FALSE),"unknown")</f>
        <v>unknown</v>
      </c>
    </row>
    <row r="465" spans="1:28">
      <c r="A465" s="109"/>
      <c r="B465" s="134"/>
      <c r="C465" s="135"/>
      <c r="D465" s="135"/>
      <c r="E465" s="135"/>
      <c r="F465" s="135"/>
      <c r="G465" s="135"/>
      <c r="H465" s="135"/>
      <c r="I465" s="135"/>
      <c r="J465" s="135"/>
      <c r="K465" s="135"/>
      <c r="L465" s="135"/>
      <c r="M465" s="135"/>
      <c r="N465" s="135"/>
      <c r="O465" s="135"/>
      <c r="P465" s="109" t="str">
        <f>IFERROR(VLOOKUP(Table1[[#This Row],[RespondentID]],'All Data'!$A:$CO,87,FALSE),"unknown")</f>
        <v>unknown</v>
      </c>
      <c r="Q465" s="131" t="str">
        <f>IFERROR(VLOOKUP(Table1[[#This Row],[RespondentID]],'All Data'!$A:$CO,88,FALSE),"unknown")</f>
        <v>unknown</v>
      </c>
      <c r="R465" s="109" t="str">
        <f>IFERROR(VLOOKUP(Table1[[#This Row],[RespondentID]],'All Data'!$A:$CO,89,FALSE),"unknown")</f>
        <v>unknown</v>
      </c>
      <c r="S465" s="109" t="str">
        <f>IFERROR(VLOOKUP(Table1[[#This Row],[RespondentID]],'All Data'!$A:$CO,90,FALSE),"unknown")</f>
        <v>unknown</v>
      </c>
      <c r="T465" s="109" t="str">
        <f>IFERROR(VLOOKUP(Table1[[#This Row],[RespondentID]],'All Data'!$A:$CO,91,FALSE),"unknown")</f>
        <v>unknown</v>
      </c>
      <c r="U465" s="109" t="str">
        <f>IFERROR(VLOOKUP(Table1[[#This Row],[RespondentID]],'All Data'!$A:$CO,92,FALSE),"unknown")</f>
        <v>unknown</v>
      </c>
      <c r="V465" s="109" t="str">
        <f>IFERROR(VLOOKUP(Table1[[#This Row],[RespondentID]],'All Data'!$A:$CO,93,FALSE),"unknown")</f>
        <v>unknown</v>
      </c>
      <c r="W465" s="109" t="str">
        <f>IFERROR(VLOOKUP(Table1[[#This Row],[RespondentID]],'All Data'!$A:$CW,94,FALSE),"unknown")</f>
        <v>unknown</v>
      </c>
      <c r="X465" s="109" t="str">
        <f>IFERROR(VLOOKUP(Table1[[#This Row],[RespondentID]],'All Data'!$A:$CW,95,FALSE),"unknown")</f>
        <v>unknown</v>
      </c>
      <c r="Y465" s="109" t="str">
        <f>IFERROR(VLOOKUP(Table1[[#This Row],[RespondentID]],'All Data'!$A:$CW,96,FALSE),"unknown")</f>
        <v>unknown</v>
      </c>
      <c r="Z465" s="109" t="str">
        <f>IFERROR(VLOOKUP(Table1[[#This Row],[RespondentID]],'All Data'!$A:$CW,97,FALSE),"unknown")</f>
        <v>unknown</v>
      </c>
      <c r="AA465" s="109" t="str">
        <f>IFERROR(VLOOKUP(Table1[[#This Row],[RespondentID]],'All Data'!$A:$CW,98,FALSE),"unknown")</f>
        <v>unknown</v>
      </c>
      <c r="AB465" s="175" t="str">
        <f>IFERROR(VLOOKUP(Table1[[#This Row],[RespondentID]],'All Data'!$A:$CW,99,FALSE),"unknown")</f>
        <v>unknown</v>
      </c>
    </row>
    <row r="466" spans="1:28">
      <c r="A466" s="109"/>
      <c r="B466" s="134"/>
      <c r="C466" s="135"/>
      <c r="D466" s="135"/>
      <c r="E466" s="135"/>
      <c r="F466" s="135"/>
      <c r="G466" s="135"/>
      <c r="H466" s="135"/>
      <c r="I466" s="135"/>
      <c r="J466" s="135"/>
      <c r="K466" s="135"/>
      <c r="L466" s="135"/>
      <c r="M466" s="135"/>
      <c r="N466" s="135"/>
      <c r="O466" s="135"/>
      <c r="P466" s="109" t="str">
        <f>IFERROR(VLOOKUP(Table1[[#This Row],[RespondentID]],'All Data'!$A:$CO,87,FALSE),"unknown")</f>
        <v>unknown</v>
      </c>
      <c r="Q466" s="131" t="str">
        <f>IFERROR(VLOOKUP(Table1[[#This Row],[RespondentID]],'All Data'!$A:$CO,88,FALSE),"unknown")</f>
        <v>unknown</v>
      </c>
      <c r="R466" s="109" t="str">
        <f>IFERROR(VLOOKUP(Table1[[#This Row],[RespondentID]],'All Data'!$A:$CO,89,FALSE),"unknown")</f>
        <v>unknown</v>
      </c>
      <c r="S466" s="109" t="str">
        <f>IFERROR(VLOOKUP(Table1[[#This Row],[RespondentID]],'All Data'!$A:$CO,90,FALSE),"unknown")</f>
        <v>unknown</v>
      </c>
      <c r="T466" s="109" t="str">
        <f>IFERROR(VLOOKUP(Table1[[#This Row],[RespondentID]],'All Data'!$A:$CO,91,FALSE),"unknown")</f>
        <v>unknown</v>
      </c>
      <c r="U466" s="109" t="str">
        <f>IFERROR(VLOOKUP(Table1[[#This Row],[RespondentID]],'All Data'!$A:$CO,92,FALSE),"unknown")</f>
        <v>unknown</v>
      </c>
      <c r="V466" s="109" t="str">
        <f>IFERROR(VLOOKUP(Table1[[#This Row],[RespondentID]],'All Data'!$A:$CO,93,FALSE),"unknown")</f>
        <v>unknown</v>
      </c>
      <c r="W466" s="109" t="str">
        <f>IFERROR(VLOOKUP(Table1[[#This Row],[RespondentID]],'All Data'!$A:$CW,94,FALSE),"unknown")</f>
        <v>unknown</v>
      </c>
      <c r="X466" s="109" t="str">
        <f>IFERROR(VLOOKUP(Table1[[#This Row],[RespondentID]],'All Data'!$A:$CW,95,FALSE),"unknown")</f>
        <v>unknown</v>
      </c>
      <c r="Y466" s="109" t="str">
        <f>IFERROR(VLOOKUP(Table1[[#This Row],[RespondentID]],'All Data'!$A:$CW,96,FALSE),"unknown")</f>
        <v>unknown</v>
      </c>
      <c r="Z466" s="109" t="str">
        <f>IFERROR(VLOOKUP(Table1[[#This Row],[RespondentID]],'All Data'!$A:$CW,97,FALSE),"unknown")</f>
        <v>unknown</v>
      </c>
      <c r="AA466" s="109" t="str">
        <f>IFERROR(VLOOKUP(Table1[[#This Row],[RespondentID]],'All Data'!$A:$CW,98,FALSE),"unknown")</f>
        <v>unknown</v>
      </c>
      <c r="AB466" s="175" t="str">
        <f>IFERROR(VLOOKUP(Table1[[#This Row],[RespondentID]],'All Data'!$A:$CW,99,FALSE),"unknown")</f>
        <v>unknown</v>
      </c>
    </row>
    <row r="467" spans="1:28">
      <c r="A467" s="109"/>
      <c r="B467" s="134"/>
      <c r="C467" s="135"/>
      <c r="D467" s="135"/>
      <c r="E467" s="135"/>
      <c r="F467" s="135"/>
      <c r="G467" s="135"/>
      <c r="H467" s="135"/>
      <c r="I467" s="135"/>
      <c r="J467" s="135"/>
      <c r="K467" s="135"/>
      <c r="L467" s="135"/>
      <c r="M467" s="135"/>
      <c r="N467" s="135"/>
      <c r="O467" s="135"/>
      <c r="P467" s="109" t="str">
        <f>IFERROR(VLOOKUP(Table1[[#This Row],[RespondentID]],'All Data'!$A:$CO,87,FALSE),"unknown")</f>
        <v>unknown</v>
      </c>
      <c r="Q467" s="131" t="str">
        <f>IFERROR(VLOOKUP(Table1[[#This Row],[RespondentID]],'All Data'!$A:$CO,88,FALSE),"unknown")</f>
        <v>unknown</v>
      </c>
      <c r="R467" s="109" t="str">
        <f>IFERROR(VLOOKUP(Table1[[#This Row],[RespondentID]],'All Data'!$A:$CO,89,FALSE),"unknown")</f>
        <v>unknown</v>
      </c>
      <c r="S467" s="109" t="str">
        <f>IFERROR(VLOOKUP(Table1[[#This Row],[RespondentID]],'All Data'!$A:$CO,90,FALSE),"unknown")</f>
        <v>unknown</v>
      </c>
      <c r="T467" s="109" t="str">
        <f>IFERROR(VLOOKUP(Table1[[#This Row],[RespondentID]],'All Data'!$A:$CO,91,FALSE),"unknown")</f>
        <v>unknown</v>
      </c>
      <c r="U467" s="109" t="str">
        <f>IFERROR(VLOOKUP(Table1[[#This Row],[RespondentID]],'All Data'!$A:$CO,92,FALSE),"unknown")</f>
        <v>unknown</v>
      </c>
      <c r="V467" s="109" t="str">
        <f>IFERROR(VLOOKUP(Table1[[#This Row],[RespondentID]],'All Data'!$A:$CO,93,FALSE),"unknown")</f>
        <v>unknown</v>
      </c>
      <c r="W467" s="109" t="str">
        <f>IFERROR(VLOOKUP(Table1[[#This Row],[RespondentID]],'All Data'!$A:$CW,94,FALSE),"unknown")</f>
        <v>unknown</v>
      </c>
      <c r="X467" s="109" t="str">
        <f>IFERROR(VLOOKUP(Table1[[#This Row],[RespondentID]],'All Data'!$A:$CW,95,FALSE),"unknown")</f>
        <v>unknown</v>
      </c>
      <c r="Y467" s="109" t="str">
        <f>IFERROR(VLOOKUP(Table1[[#This Row],[RespondentID]],'All Data'!$A:$CW,96,FALSE),"unknown")</f>
        <v>unknown</v>
      </c>
      <c r="Z467" s="109" t="str">
        <f>IFERROR(VLOOKUP(Table1[[#This Row],[RespondentID]],'All Data'!$A:$CW,97,FALSE),"unknown")</f>
        <v>unknown</v>
      </c>
      <c r="AA467" s="109" t="str">
        <f>IFERROR(VLOOKUP(Table1[[#This Row],[RespondentID]],'All Data'!$A:$CW,98,FALSE),"unknown")</f>
        <v>unknown</v>
      </c>
      <c r="AB467" s="175" t="str">
        <f>IFERROR(VLOOKUP(Table1[[#This Row],[RespondentID]],'All Data'!$A:$CW,99,FALSE),"unknown")</f>
        <v>unknown</v>
      </c>
    </row>
    <row r="468" spans="1:28">
      <c r="A468" s="109"/>
      <c r="B468" s="134"/>
      <c r="C468" s="135"/>
      <c r="D468" s="135"/>
      <c r="E468" s="135"/>
      <c r="F468" s="135"/>
      <c r="G468" s="135"/>
      <c r="H468" s="135"/>
      <c r="I468" s="135"/>
      <c r="J468" s="135"/>
      <c r="K468" s="135"/>
      <c r="L468" s="135"/>
      <c r="M468" s="135"/>
      <c r="N468" s="135"/>
      <c r="O468" s="135"/>
      <c r="P468" s="109" t="str">
        <f>IFERROR(VLOOKUP(Table1[[#This Row],[RespondentID]],'All Data'!$A:$CO,87,FALSE),"unknown")</f>
        <v>unknown</v>
      </c>
      <c r="Q468" s="131" t="str">
        <f>IFERROR(VLOOKUP(Table1[[#This Row],[RespondentID]],'All Data'!$A:$CO,88,FALSE),"unknown")</f>
        <v>unknown</v>
      </c>
      <c r="R468" s="109" t="str">
        <f>IFERROR(VLOOKUP(Table1[[#This Row],[RespondentID]],'All Data'!$A:$CO,89,FALSE),"unknown")</f>
        <v>unknown</v>
      </c>
      <c r="S468" s="109" t="str">
        <f>IFERROR(VLOOKUP(Table1[[#This Row],[RespondentID]],'All Data'!$A:$CO,90,FALSE),"unknown")</f>
        <v>unknown</v>
      </c>
      <c r="T468" s="109" t="str">
        <f>IFERROR(VLOOKUP(Table1[[#This Row],[RespondentID]],'All Data'!$A:$CO,91,FALSE),"unknown")</f>
        <v>unknown</v>
      </c>
      <c r="U468" s="109" t="str">
        <f>IFERROR(VLOOKUP(Table1[[#This Row],[RespondentID]],'All Data'!$A:$CO,92,FALSE),"unknown")</f>
        <v>unknown</v>
      </c>
      <c r="V468" s="109" t="str">
        <f>IFERROR(VLOOKUP(Table1[[#This Row],[RespondentID]],'All Data'!$A:$CO,93,FALSE),"unknown")</f>
        <v>unknown</v>
      </c>
      <c r="W468" s="109" t="str">
        <f>IFERROR(VLOOKUP(Table1[[#This Row],[RespondentID]],'All Data'!$A:$CW,94,FALSE),"unknown")</f>
        <v>unknown</v>
      </c>
      <c r="X468" s="109" t="str">
        <f>IFERROR(VLOOKUP(Table1[[#This Row],[RespondentID]],'All Data'!$A:$CW,95,FALSE),"unknown")</f>
        <v>unknown</v>
      </c>
      <c r="Y468" s="109" t="str">
        <f>IFERROR(VLOOKUP(Table1[[#This Row],[RespondentID]],'All Data'!$A:$CW,96,FALSE),"unknown")</f>
        <v>unknown</v>
      </c>
      <c r="Z468" s="109" t="str">
        <f>IFERROR(VLOOKUP(Table1[[#This Row],[RespondentID]],'All Data'!$A:$CW,97,FALSE),"unknown")</f>
        <v>unknown</v>
      </c>
      <c r="AA468" s="109" t="str">
        <f>IFERROR(VLOOKUP(Table1[[#This Row],[RespondentID]],'All Data'!$A:$CW,98,FALSE),"unknown")</f>
        <v>unknown</v>
      </c>
      <c r="AB468" s="175" t="str">
        <f>IFERROR(VLOOKUP(Table1[[#This Row],[RespondentID]],'All Data'!$A:$CW,99,FALSE),"unknown")</f>
        <v>unknown</v>
      </c>
    </row>
    <row r="469" spans="1:28">
      <c r="A469" s="109"/>
      <c r="B469" s="134"/>
      <c r="C469" s="135"/>
      <c r="D469" s="135"/>
      <c r="E469" s="135"/>
      <c r="F469" s="135"/>
      <c r="G469" s="135"/>
      <c r="H469" s="135"/>
      <c r="I469" s="135"/>
      <c r="J469" s="135"/>
      <c r="K469" s="135"/>
      <c r="L469" s="135"/>
      <c r="M469" s="135"/>
      <c r="N469" s="135"/>
      <c r="O469" s="135"/>
      <c r="P469" s="109" t="str">
        <f>IFERROR(VLOOKUP(Table1[[#This Row],[RespondentID]],'All Data'!$A:$CO,87,FALSE),"unknown")</f>
        <v>unknown</v>
      </c>
      <c r="Q469" s="131" t="str">
        <f>IFERROR(VLOOKUP(Table1[[#This Row],[RespondentID]],'All Data'!$A:$CO,88,FALSE),"unknown")</f>
        <v>unknown</v>
      </c>
      <c r="R469" s="109" t="str">
        <f>IFERROR(VLOOKUP(Table1[[#This Row],[RespondentID]],'All Data'!$A:$CO,89,FALSE),"unknown")</f>
        <v>unknown</v>
      </c>
      <c r="S469" s="109" t="str">
        <f>IFERROR(VLOOKUP(Table1[[#This Row],[RespondentID]],'All Data'!$A:$CO,90,FALSE),"unknown")</f>
        <v>unknown</v>
      </c>
      <c r="T469" s="109" t="str">
        <f>IFERROR(VLOOKUP(Table1[[#This Row],[RespondentID]],'All Data'!$A:$CO,91,FALSE),"unknown")</f>
        <v>unknown</v>
      </c>
      <c r="U469" s="109" t="str">
        <f>IFERROR(VLOOKUP(Table1[[#This Row],[RespondentID]],'All Data'!$A:$CO,92,FALSE),"unknown")</f>
        <v>unknown</v>
      </c>
      <c r="V469" s="109" t="str">
        <f>IFERROR(VLOOKUP(Table1[[#This Row],[RespondentID]],'All Data'!$A:$CO,93,FALSE),"unknown")</f>
        <v>unknown</v>
      </c>
      <c r="W469" s="109" t="str">
        <f>IFERROR(VLOOKUP(Table1[[#This Row],[RespondentID]],'All Data'!$A:$CW,94,FALSE),"unknown")</f>
        <v>unknown</v>
      </c>
      <c r="X469" s="109" t="str">
        <f>IFERROR(VLOOKUP(Table1[[#This Row],[RespondentID]],'All Data'!$A:$CW,95,FALSE),"unknown")</f>
        <v>unknown</v>
      </c>
      <c r="Y469" s="109" t="str">
        <f>IFERROR(VLOOKUP(Table1[[#This Row],[RespondentID]],'All Data'!$A:$CW,96,FALSE),"unknown")</f>
        <v>unknown</v>
      </c>
      <c r="Z469" s="109" t="str">
        <f>IFERROR(VLOOKUP(Table1[[#This Row],[RespondentID]],'All Data'!$A:$CW,97,FALSE),"unknown")</f>
        <v>unknown</v>
      </c>
      <c r="AA469" s="109" t="str">
        <f>IFERROR(VLOOKUP(Table1[[#This Row],[RespondentID]],'All Data'!$A:$CW,98,FALSE),"unknown")</f>
        <v>unknown</v>
      </c>
      <c r="AB469" s="175" t="str">
        <f>IFERROR(VLOOKUP(Table1[[#This Row],[RespondentID]],'All Data'!$A:$CW,99,FALSE),"unknown")</f>
        <v>unknown</v>
      </c>
    </row>
    <row r="470" spans="1:28">
      <c r="A470" s="109"/>
      <c r="B470" s="134"/>
      <c r="C470" s="135"/>
      <c r="D470" s="135"/>
      <c r="E470" s="135"/>
      <c r="F470" s="135"/>
      <c r="G470" s="135"/>
      <c r="H470" s="135"/>
      <c r="I470" s="135"/>
      <c r="J470" s="135"/>
      <c r="K470" s="135"/>
      <c r="L470" s="135"/>
      <c r="M470" s="135"/>
      <c r="N470" s="135"/>
      <c r="O470" s="135"/>
      <c r="P470" s="109" t="str">
        <f>IFERROR(VLOOKUP(Table1[[#This Row],[RespondentID]],'All Data'!$A:$CO,87,FALSE),"unknown")</f>
        <v>unknown</v>
      </c>
      <c r="Q470" s="131" t="str">
        <f>IFERROR(VLOOKUP(Table1[[#This Row],[RespondentID]],'All Data'!$A:$CO,88,FALSE),"unknown")</f>
        <v>unknown</v>
      </c>
      <c r="R470" s="109" t="str">
        <f>IFERROR(VLOOKUP(Table1[[#This Row],[RespondentID]],'All Data'!$A:$CO,89,FALSE),"unknown")</f>
        <v>unknown</v>
      </c>
      <c r="S470" s="109" t="str">
        <f>IFERROR(VLOOKUP(Table1[[#This Row],[RespondentID]],'All Data'!$A:$CO,90,FALSE),"unknown")</f>
        <v>unknown</v>
      </c>
      <c r="T470" s="109" t="str">
        <f>IFERROR(VLOOKUP(Table1[[#This Row],[RespondentID]],'All Data'!$A:$CO,91,FALSE),"unknown")</f>
        <v>unknown</v>
      </c>
      <c r="U470" s="109" t="str">
        <f>IFERROR(VLOOKUP(Table1[[#This Row],[RespondentID]],'All Data'!$A:$CO,92,FALSE),"unknown")</f>
        <v>unknown</v>
      </c>
      <c r="V470" s="109" t="str">
        <f>IFERROR(VLOOKUP(Table1[[#This Row],[RespondentID]],'All Data'!$A:$CO,93,FALSE),"unknown")</f>
        <v>unknown</v>
      </c>
      <c r="W470" s="109" t="str">
        <f>IFERROR(VLOOKUP(Table1[[#This Row],[RespondentID]],'All Data'!$A:$CW,94,FALSE),"unknown")</f>
        <v>unknown</v>
      </c>
      <c r="X470" s="109" t="str">
        <f>IFERROR(VLOOKUP(Table1[[#This Row],[RespondentID]],'All Data'!$A:$CW,95,FALSE),"unknown")</f>
        <v>unknown</v>
      </c>
      <c r="Y470" s="109" t="str">
        <f>IFERROR(VLOOKUP(Table1[[#This Row],[RespondentID]],'All Data'!$A:$CW,96,FALSE),"unknown")</f>
        <v>unknown</v>
      </c>
      <c r="Z470" s="109" t="str">
        <f>IFERROR(VLOOKUP(Table1[[#This Row],[RespondentID]],'All Data'!$A:$CW,97,FALSE),"unknown")</f>
        <v>unknown</v>
      </c>
      <c r="AA470" s="109" t="str">
        <f>IFERROR(VLOOKUP(Table1[[#This Row],[RespondentID]],'All Data'!$A:$CW,98,FALSE),"unknown")</f>
        <v>unknown</v>
      </c>
      <c r="AB470" s="175" t="str">
        <f>IFERROR(VLOOKUP(Table1[[#This Row],[RespondentID]],'All Data'!$A:$CW,99,FALSE),"unknown")</f>
        <v>unknown</v>
      </c>
    </row>
    <row r="471" spans="1:28">
      <c r="A471" s="109"/>
      <c r="B471" s="134"/>
      <c r="C471" s="135"/>
      <c r="D471" s="135"/>
      <c r="E471" s="135"/>
      <c r="F471" s="135"/>
      <c r="G471" s="135"/>
      <c r="H471" s="135"/>
      <c r="I471" s="135"/>
      <c r="J471" s="135"/>
      <c r="K471" s="135"/>
      <c r="L471" s="135"/>
      <c r="M471" s="135"/>
      <c r="N471" s="135"/>
      <c r="O471" s="135"/>
      <c r="P471" s="109" t="str">
        <f>IFERROR(VLOOKUP(Table1[[#This Row],[RespondentID]],'All Data'!$A:$CO,87,FALSE),"unknown")</f>
        <v>unknown</v>
      </c>
      <c r="Q471" s="131" t="str">
        <f>IFERROR(VLOOKUP(Table1[[#This Row],[RespondentID]],'All Data'!$A:$CO,88,FALSE),"unknown")</f>
        <v>unknown</v>
      </c>
      <c r="R471" s="109" t="str">
        <f>IFERROR(VLOOKUP(Table1[[#This Row],[RespondentID]],'All Data'!$A:$CO,89,FALSE),"unknown")</f>
        <v>unknown</v>
      </c>
      <c r="S471" s="109" t="str">
        <f>IFERROR(VLOOKUP(Table1[[#This Row],[RespondentID]],'All Data'!$A:$CO,90,FALSE),"unknown")</f>
        <v>unknown</v>
      </c>
      <c r="T471" s="109" t="str">
        <f>IFERROR(VLOOKUP(Table1[[#This Row],[RespondentID]],'All Data'!$A:$CO,91,FALSE),"unknown")</f>
        <v>unknown</v>
      </c>
      <c r="U471" s="109" t="str">
        <f>IFERROR(VLOOKUP(Table1[[#This Row],[RespondentID]],'All Data'!$A:$CO,92,FALSE),"unknown")</f>
        <v>unknown</v>
      </c>
      <c r="V471" s="109" t="str">
        <f>IFERROR(VLOOKUP(Table1[[#This Row],[RespondentID]],'All Data'!$A:$CO,93,FALSE),"unknown")</f>
        <v>unknown</v>
      </c>
      <c r="W471" s="109" t="str">
        <f>IFERROR(VLOOKUP(Table1[[#This Row],[RespondentID]],'All Data'!$A:$CW,94,FALSE),"unknown")</f>
        <v>unknown</v>
      </c>
      <c r="X471" s="109" t="str">
        <f>IFERROR(VLOOKUP(Table1[[#This Row],[RespondentID]],'All Data'!$A:$CW,95,FALSE),"unknown")</f>
        <v>unknown</v>
      </c>
      <c r="Y471" s="109" t="str">
        <f>IFERROR(VLOOKUP(Table1[[#This Row],[RespondentID]],'All Data'!$A:$CW,96,FALSE),"unknown")</f>
        <v>unknown</v>
      </c>
      <c r="Z471" s="109" t="str">
        <f>IFERROR(VLOOKUP(Table1[[#This Row],[RespondentID]],'All Data'!$A:$CW,97,FALSE),"unknown")</f>
        <v>unknown</v>
      </c>
      <c r="AA471" s="109" t="str">
        <f>IFERROR(VLOOKUP(Table1[[#This Row],[RespondentID]],'All Data'!$A:$CW,98,FALSE),"unknown")</f>
        <v>unknown</v>
      </c>
      <c r="AB471" s="175" t="str">
        <f>IFERROR(VLOOKUP(Table1[[#This Row],[RespondentID]],'All Data'!$A:$CW,99,FALSE),"unknown")</f>
        <v>unknown</v>
      </c>
    </row>
    <row r="472" spans="1:28">
      <c r="A472" s="109"/>
      <c r="B472" s="134"/>
      <c r="C472" s="135"/>
      <c r="D472" s="135"/>
      <c r="E472" s="135"/>
      <c r="F472" s="135"/>
      <c r="G472" s="135"/>
      <c r="H472" s="135"/>
      <c r="I472" s="135"/>
      <c r="J472" s="135"/>
      <c r="K472" s="135"/>
      <c r="L472" s="135"/>
      <c r="M472" s="135"/>
      <c r="N472" s="135"/>
      <c r="O472" s="135"/>
      <c r="P472" s="109" t="str">
        <f>IFERROR(VLOOKUP(Table1[[#This Row],[RespondentID]],'All Data'!$A:$CO,87,FALSE),"unknown")</f>
        <v>unknown</v>
      </c>
      <c r="Q472" s="131" t="str">
        <f>IFERROR(VLOOKUP(Table1[[#This Row],[RespondentID]],'All Data'!$A:$CO,88,FALSE),"unknown")</f>
        <v>unknown</v>
      </c>
      <c r="R472" s="109" t="str">
        <f>IFERROR(VLOOKUP(Table1[[#This Row],[RespondentID]],'All Data'!$A:$CO,89,FALSE),"unknown")</f>
        <v>unknown</v>
      </c>
      <c r="S472" s="109" t="str">
        <f>IFERROR(VLOOKUP(Table1[[#This Row],[RespondentID]],'All Data'!$A:$CO,90,FALSE),"unknown")</f>
        <v>unknown</v>
      </c>
      <c r="T472" s="109" t="str">
        <f>IFERROR(VLOOKUP(Table1[[#This Row],[RespondentID]],'All Data'!$A:$CO,91,FALSE),"unknown")</f>
        <v>unknown</v>
      </c>
      <c r="U472" s="109" t="str">
        <f>IFERROR(VLOOKUP(Table1[[#This Row],[RespondentID]],'All Data'!$A:$CO,92,FALSE),"unknown")</f>
        <v>unknown</v>
      </c>
      <c r="V472" s="109" t="str">
        <f>IFERROR(VLOOKUP(Table1[[#This Row],[RespondentID]],'All Data'!$A:$CO,93,FALSE),"unknown")</f>
        <v>unknown</v>
      </c>
      <c r="W472" s="109" t="str">
        <f>IFERROR(VLOOKUP(Table1[[#This Row],[RespondentID]],'All Data'!$A:$CW,94,FALSE),"unknown")</f>
        <v>unknown</v>
      </c>
      <c r="X472" s="109" t="str">
        <f>IFERROR(VLOOKUP(Table1[[#This Row],[RespondentID]],'All Data'!$A:$CW,95,FALSE),"unknown")</f>
        <v>unknown</v>
      </c>
      <c r="Y472" s="109" t="str">
        <f>IFERROR(VLOOKUP(Table1[[#This Row],[RespondentID]],'All Data'!$A:$CW,96,FALSE),"unknown")</f>
        <v>unknown</v>
      </c>
      <c r="Z472" s="109" t="str">
        <f>IFERROR(VLOOKUP(Table1[[#This Row],[RespondentID]],'All Data'!$A:$CW,97,FALSE),"unknown")</f>
        <v>unknown</v>
      </c>
      <c r="AA472" s="109" t="str">
        <f>IFERROR(VLOOKUP(Table1[[#This Row],[RespondentID]],'All Data'!$A:$CW,98,FALSE),"unknown")</f>
        <v>unknown</v>
      </c>
      <c r="AB472" s="175" t="str">
        <f>IFERROR(VLOOKUP(Table1[[#This Row],[RespondentID]],'All Data'!$A:$CW,99,FALSE),"unknown")</f>
        <v>unknown</v>
      </c>
    </row>
    <row r="473" spans="1:28">
      <c r="A473" s="109"/>
      <c r="B473" s="134"/>
      <c r="C473" s="135"/>
      <c r="D473" s="135"/>
      <c r="E473" s="135"/>
      <c r="F473" s="135"/>
      <c r="G473" s="135"/>
      <c r="H473" s="135"/>
      <c r="I473" s="135"/>
      <c r="J473" s="135"/>
      <c r="K473" s="135"/>
      <c r="L473" s="135"/>
      <c r="M473" s="135"/>
      <c r="N473" s="135"/>
      <c r="O473" s="135"/>
      <c r="P473" s="109" t="str">
        <f>IFERROR(VLOOKUP(Table1[[#This Row],[RespondentID]],'All Data'!$A:$CO,87,FALSE),"unknown")</f>
        <v>unknown</v>
      </c>
      <c r="Q473" s="131" t="str">
        <f>IFERROR(VLOOKUP(Table1[[#This Row],[RespondentID]],'All Data'!$A:$CO,88,FALSE),"unknown")</f>
        <v>unknown</v>
      </c>
      <c r="R473" s="109" t="str">
        <f>IFERROR(VLOOKUP(Table1[[#This Row],[RespondentID]],'All Data'!$A:$CO,89,FALSE),"unknown")</f>
        <v>unknown</v>
      </c>
      <c r="S473" s="109" t="str">
        <f>IFERROR(VLOOKUP(Table1[[#This Row],[RespondentID]],'All Data'!$A:$CO,90,FALSE),"unknown")</f>
        <v>unknown</v>
      </c>
      <c r="T473" s="109" t="str">
        <f>IFERROR(VLOOKUP(Table1[[#This Row],[RespondentID]],'All Data'!$A:$CO,91,FALSE),"unknown")</f>
        <v>unknown</v>
      </c>
      <c r="U473" s="109" t="str">
        <f>IFERROR(VLOOKUP(Table1[[#This Row],[RespondentID]],'All Data'!$A:$CO,92,FALSE),"unknown")</f>
        <v>unknown</v>
      </c>
      <c r="V473" s="109" t="str">
        <f>IFERROR(VLOOKUP(Table1[[#This Row],[RespondentID]],'All Data'!$A:$CO,93,FALSE),"unknown")</f>
        <v>unknown</v>
      </c>
      <c r="W473" s="109" t="str">
        <f>IFERROR(VLOOKUP(Table1[[#This Row],[RespondentID]],'All Data'!$A:$CW,94,FALSE),"unknown")</f>
        <v>unknown</v>
      </c>
      <c r="X473" s="109" t="str">
        <f>IFERROR(VLOOKUP(Table1[[#This Row],[RespondentID]],'All Data'!$A:$CW,95,FALSE),"unknown")</f>
        <v>unknown</v>
      </c>
      <c r="Y473" s="109" t="str">
        <f>IFERROR(VLOOKUP(Table1[[#This Row],[RespondentID]],'All Data'!$A:$CW,96,FALSE),"unknown")</f>
        <v>unknown</v>
      </c>
      <c r="Z473" s="109" t="str">
        <f>IFERROR(VLOOKUP(Table1[[#This Row],[RespondentID]],'All Data'!$A:$CW,97,FALSE),"unknown")</f>
        <v>unknown</v>
      </c>
      <c r="AA473" s="109" t="str">
        <f>IFERROR(VLOOKUP(Table1[[#This Row],[RespondentID]],'All Data'!$A:$CW,98,FALSE),"unknown")</f>
        <v>unknown</v>
      </c>
      <c r="AB473" s="175" t="str">
        <f>IFERROR(VLOOKUP(Table1[[#This Row],[RespondentID]],'All Data'!$A:$CW,99,FALSE),"unknown")</f>
        <v>unknown</v>
      </c>
    </row>
    <row r="474" spans="1:28">
      <c r="A474" s="109"/>
      <c r="B474" s="134"/>
      <c r="C474" s="135"/>
      <c r="D474" s="135"/>
      <c r="E474" s="135"/>
      <c r="F474" s="135"/>
      <c r="G474" s="135"/>
      <c r="H474" s="135"/>
      <c r="I474" s="135"/>
      <c r="J474" s="135"/>
      <c r="K474" s="135"/>
      <c r="L474" s="135"/>
      <c r="M474" s="135"/>
      <c r="N474" s="135"/>
      <c r="O474" s="135"/>
      <c r="P474" s="109" t="str">
        <f>IFERROR(VLOOKUP(Table1[[#This Row],[RespondentID]],'All Data'!$A:$CO,87,FALSE),"unknown")</f>
        <v>unknown</v>
      </c>
      <c r="Q474" s="131" t="str">
        <f>IFERROR(VLOOKUP(Table1[[#This Row],[RespondentID]],'All Data'!$A:$CO,88,FALSE),"unknown")</f>
        <v>unknown</v>
      </c>
      <c r="R474" s="109" t="str">
        <f>IFERROR(VLOOKUP(Table1[[#This Row],[RespondentID]],'All Data'!$A:$CO,89,FALSE),"unknown")</f>
        <v>unknown</v>
      </c>
      <c r="S474" s="109" t="str">
        <f>IFERROR(VLOOKUP(Table1[[#This Row],[RespondentID]],'All Data'!$A:$CO,90,FALSE),"unknown")</f>
        <v>unknown</v>
      </c>
      <c r="T474" s="109" t="str">
        <f>IFERROR(VLOOKUP(Table1[[#This Row],[RespondentID]],'All Data'!$A:$CO,91,FALSE),"unknown")</f>
        <v>unknown</v>
      </c>
      <c r="U474" s="109" t="str">
        <f>IFERROR(VLOOKUP(Table1[[#This Row],[RespondentID]],'All Data'!$A:$CO,92,FALSE),"unknown")</f>
        <v>unknown</v>
      </c>
      <c r="V474" s="109" t="str">
        <f>IFERROR(VLOOKUP(Table1[[#This Row],[RespondentID]],'All Data'!$A:$CO,93,FALSE),"unknown")</f>
        <v>unknown</v>
      </c>
      <c r="W474" s="109" t="str">
        <f>IFERROR(VLOOKUP(Table1[[#This Row],[RespondentID]],'All Data'!$A:$CW,94,FALSE),"unknown")</f>
        <v>unknown</v>
      </c>
      <c r="X474" s="109" t="str">
        <f>IFERROR(VLOOKUP(Table1[[#This Row],[RespondentID]],'All Data'!$A:$CW,95,FALSE),"unknown")</f>
        <v>unknown</v>
      </c>
      <c r="Y474" s="109" t="str">
        <f>IFERROR(VLOOKUP(Table1[[#This Row],[RespondentID]],'All Data'!$A:$CW,96,FALSE),"unknown")</f>
        <v>unknown</v>
      </c>
      <c r="Z474" s="109" t="str">
        <f>IFERROR(VLOOKUP(Table1[[#This Row],[RespondentID]],'All Data'!$A:$CW,97,FALSE),"unknown")</f>
        <v>unknown</v>
      </c>
      <c r="AA474" s="109" t="str">
        <f>IFERROR(VLOOKUP(Table1[[#This Row],[RespondentID]],'All Data'!$A:$CW,98,FALSE),"unknown")</f>
        <v>unknown</v>
      </c>
      <c r="AB474" s="175" t="str">
        <f>IFERROR(VLOOKUP(Table1[[#This Row],[RespondentID]],'All Data'!$A:$CW,99,FALSE),"unknown")</f>
        <v>unknown</v>
      </c>
    </row>
    <row r="475" spans="1:28">
      <c r="A475" s="109"/>
      <c r="B475" s="134"/>
      <c r="C475" s="135"/>
      <c r="D475" s="135"/>
      <c r="E475" s="135"/>
      <c r="F475" s="135"/>
      <c r="G475" s="135"/>
      <c r="H475" s="135"/>
      <c r="I475" s="135"/>
      <c r="J475" s="135"/>
      <c r="K475" s="135"/>
      <c r="L475" s="135"/>
      <c r="M475" s="135"/>
      <c r="N475" s="135"/>
      <c r="O475" s="135"/>
      <c r="P475" s="109" t="str">
        <f>IFERROR(VLOOKUP(Table1[[#This Row],[RespondentID]],'All Data'!$A:$CO,87,FALSE),"unknown")</f>
        <v>unknown</v>
      </c>
      <c r="Q475" s="131" t="str">
        <f>IFERROR(VLOOKUP(Table1[[#This Row],[RespondentID]],'All Data'!$A:$CO,88,FALSE),"unknown")</f>
        <v>unknown</v>
      </c>
      <c r="R475" s="109" t="str">
        <f>IFERROR(VLOOKUP(Table1[[#This Row],[RespondentID]],'All Data'!$A:$CO,89,FALSE),"unknown")</f>
        <v>unknown</v>
      </c>
      <c r="S475" s="109" t="str">
        <f>IFERROR(VLOOKUP(Table1[[#This Row],[RespondentID]],'All Data'!$A:$CO,90,FALSE),"unknown")</f>
        <v>unknown</v>
      </c>
      <c r="T475" s="109" t="str">
        <f>IFERROR(VLOOKUP(Table1[[#This Row],[RespondentID]],'All Data'!$A:$CO,91,FALSE),"unknown")</f>
        <v>unknown</v>
      </c>
      <c r="U475" s="109" t="str">
        <f>IFERROR(VLOOKUP(Table1[[#This Row],[RespondentID]],'All Data'!$A:$CO,92,FALSE),"unknown")</f>
        <v>unknown</v>
      </c>
      <c r="V475" s="109" t="str">
        <f>IFERROR(VLOOKUP(Table1[[#This Row],[RespondentID]],'All Data'!$A:$CO,93,FALSE),"unknown")</f>
        <v>unknown</v>
      </c>
      <c r="W475" s="109" t="str">
        <f>IFERROR(VLOOKUP(Table1[[#This Row],[RespondentID]],'All Data'!$A:$CW,94,FALSE),"unknown")</f>
        <v>unknown</v>
      </c>
      <c r="X475" s="109" t="str">
        <f>IFERROR(VLOOKUP(Table1[[#This Row],[RespondentID]],'All Data'!$A:$CW,95,FALSE),"unknown")</f>
        <v>unknown</v>
      </c>
      <c r="Y475" s="109" t="str">
        <f>IFERROR(VLOOKUP(Table1[[#This Row],[RespondentID]],'All Data'!$A:$CW,96,FALSE),"unknown")</f>
        <v>unknown</v>
      </c>
      <c r="Z475" s="109" t="str">
        <f>IFERROR(VLOOKUP(Table1[[#This Row],[RespondentID]],'All Data'!$A:$CW,97,FALSE),"unknown")</f>
        <v>unknown</v>
      </c>
      <c r="AA475" s="109" t="str">
        <f>IFERROR(VLOOKUP(Table1[[#This Row],[RespondentID]],'All Data'!$A:$CW,98,FALSE),"unknown")</f>
        <v>unknown</v>
      </c>
      <c r="AB475" s="175" t="str">
        <f>IFERROR(VLOOKUP(Table1[[#This Row],[RespondentID]],'All Data'!$A:$CW,99,FALSE),"unknown")</f>
        <v>unknown</v>
      </c>
    </row>
    <row r="476" spans="1:28">
      <c r="A476" s="109"/>
      <c r="B476" s="134"/>
      <c r="C476" s="135"/>
      <c r="D476" s="135"/>
      <c r="E476" s="135"/>
      <c r="F476" s="135"/>
      <c r="G476" s="135"/>
      <c r="H476" s="135"/>
      <c r="I476" s="135"/>
      <c r="J476" s="135"/>
      <c r="K476" s="135"/>
      <c r="L476" s="135"/>
      <c r="M476" s="135"/>
      <c r="N476" s="135"/>
      <c r="O476" s="135"/>
      <c r="P476" s="109" t="str">
        <f>IFERROR(VLOOKUP(Table1[[#This Row],[RespondentID]],'All Data'!$A:$CO,87,FALSE),"unknown")</f>
        <v>unknown</v>
      </c>
      <c r="Q476" s="131" t="str">
        <f>IFERROR(VLOOKUP(Table1[[#This Row],[RespondentID]],'All Data'!$A:$CO,88,FALSE),"unknown")</f>
        <v>unknown</v>
      </c>
      <c r="R476" s="109" t="str">
        <f>IFERROR(VLOOKUP(Table1[[#This Row],[RespondentID]],'All Data'!$A:$CO,89,FALSE),"unknown")</f>
        <v>unknown</v>
      </c>
      <c r="S476" s="109" t="str">
        <f>IFERROR(VLOOKUP(Table1[[#This Row],[RespondentID]],'All Data'!$A:$CO,90,FALSE),"unknown")</f>
        <v>unknown</v>
      </c>
      <c r="T476" s="109" t="str">
        <f>IFERROR(VLOOKUP(Table1[[#This Row],[RespondentID]],'All Data'!$A:$CO,91,FALSE),"unknown")</f>
        <v>unknown</v>
      </c>
      <c r="U476" s="109" t="str">
        <f>IFERROR(VLOOKUP(Table1[[#This Row],[RespondentID]],'All Data'!$A:$CO,92,FALSE),"unknown")</f>
        <v>unknown</v>
      </c>
      <c r="V476" s="109" t="str">
        <f>IFERROR(VLOOKUP(Table1[[#This Row],[RespondentID]],'All Data'!$A:$CO,93,FALSE),"unknown")</f>
        <v>unknown</v>
      </c>
      <c r="W476" s="109" t="str">
        <f>IFERROR(VLOOKUP(Table1[[#This Row],[RespondentID]],'All Data'!$A:$CW,94,FALSE),"unknown")</f>
        <v>unknown</v>
      </c>
      <c r="X476" s="109" t="str">
        <f>IFERROR(VLOOKUP(Table1[[#This Row],[RespondentID]],'All Data'!$A:$CW,95,FALSE),"unknown")</f>
        <v>unknown</v>
      </c>
      <c r="Y476" s="109" t="str">
        <f>IFERROR(VLOOKUP(Table1[[#This Row],[RespondentID]],'All Data'!$A:$CW,96,FALSE),"unknown")</f>
        <v>unknown</v>
      </c>
      <c r="Z476" s="109" t="str">
        <f>IFERROR(VLOOKUP(Table1[[#This Row],[RespondentID]],'All Data'!$A:$CW,97,FALSE),"unknown")</f>
        <v>unknown</v>
      </c>
      <c r="AA476" s="109" t="str">
        <f>IFERROR(VLOOKUP(Table1[[#This Row],[RespondentID]],'All Data'!$A:$CW,98,FALSE),"unknown")</f>
        <v>unknown</v>
      </c>
      <c r="AB476" s="175" t="str">
        <f>IFERROR(VLOOKUP(Table1[[#This Row],[RespondentID]],'All Data'!$A:$CW,99,FALSE),"unknown")</f>
        <v>unknown</v>
      </c>
    </row>
    <row r="477" spans="1:28">
      <c r="A477" s="109"/>
      <c r="B477" s="134"/>
      <c r="C477" s="135"/>
      <c r="D477" s="135"/>
      <c r="E477" s="135"/>
      <c r="F477" s="135"/>
      <c r="G477" s="135"/>
      <c r="H477" s="135"/>
      <c r="I477" s="135"/>
      <c r="J477" s="135"/>
      <c r="K477" s="135"/>
      <c r="L477" s="135"/>
      <c r="M477" s="135"/>
      <c r="N477" s="135"/>
      <c r="O477" s="135"/>
      <c r="P477" s="109" t="str">
        <f>IFERROR(VLOOKUP(Table1[[#This Row],[RespondentID]],'All Data'!$A:$CO,87,FALSE),"unknown")</f>
        <v>unknown</v>
      </c>
      <c r="Q477" s="131" t="str">
        <f>IFERROR(VLOOKUP(Table1[[#This Row],[RespondentID]],'All Data'!$A:$CO,88,FALSE),"unknown")</f>
        <v>unknown</v>
      </c>
      <c r="R477" s="109" t="str">
        <f>IFERROR(VLOOKUP(Table1[[#This Row],[RespondentID]],'All Data'!$A:$CO,89,FALSE),"unknown")</f>
        <v>unknown</v>
      </c>
      <c r="S477" s="109" t="str">
        <f>IFERROR(VLOOKUP(Table1[[#This Row],[RespondentID]],'All Data'!$A:$CO,90,FALSE),"unknown")</f>
        <v>unknown</v>
      </c>
      <c r="T477" s="109" t="str">
        <f>IFERROR(VLOOKUP(Table1[[#This Row],[RespondentID]],'All Data'!$A:$CO,91,FALSE),"unknown")</f>
        <v>unknown</v>
      </c>
      <c r="U477" s="109" t="str">
        <f>IFERROR(VLOOKUP(Table1[[#This Row],[RespondentID]],'All Data'!$A:$CO,92,FALSE),"unknown")</f>
        <v>unknown</v>
      </c>
      <c r="V477" s="109" t="str">
        <f>IFERROR(VLOOKUP(Table1[[#This Row],[RespondentID]],'All Data'!$A:$CO,93,FALSE),"unknown")</f>
        <v>unknown</v>
      </c>
      <c r="W477" s="109" t="str">
        <f>IFERROR(VLOOKUP(Table1[[#This Row],[RespondentID]],'All Data'!$A:$CW,94,FALSE),"unknown")</f>
        <v>unknown</v>
      </c>
      <c r="X477" s="109" t="str">
        <f>IFERROR(VLOOKUP(Table1[[#This Row],[RespondentID]],'All Data'!$A:$CW,95,FALSE),"unknown")</f>
        <v>unknown</v>
      </c>
      <c r="Y477" s="109" t="str">
        <f>IFERROR(VLOOKUP(Table1[[#This Row],[RespondentID]],'All Data'!$A:$CW,96,FALSE),"unknown")</f>
        <v>unknown</v>
      </c>
      <c r="Z477" s="109" t="str">
        <f>IFERROR(VLOOKUP(Table1[[#This Row],[RespondentID]],'All Data'!$A:$CW,97,FALSE),"unknown")</f>
        <v>unknown</v>
      </c>
      <c r="AA477" s="109" t="str">
        <f>IFERROR(VLOOKUP(Table1[[#This Row],[RespondentID]],'All Data'!$A:$CW,98,FALSE),"unknown")</f>
        <v>unknown</v>
      </c>
      <c r="AB477" s="175" t="str">
        <f>IFERROR(VLOOKUP(Table1[[#This Row],[RespondentID]],'All Data'!$A:$CW,99,FALSE),"unknown")</f>
        <v>unknown</v>
      </c>
    </row>
    <row r="478" spans="1:28">
      <c r="A478" s="109"/>
      <c r="B478" s="134"/>
      <c r="C478" s="135"/>
      <c r="D478" s="135"/>
      <c r="E478" s="135"/>
      <c r="F478" s="135"/>
      <c r="G478" s="135"/>
      <c r="H478" s="135"/>
      <c r="I478" s="135"/>
      <c r="J478" s="135"/>
      <c r="K478" s="135"/>
      <c r="L478" s="135"/>
      <c r="M478" s="135"/>
      <c r="N478" s="135"/>
      <c r="O478" s="135"/>
      <c r="P478" s="109" t="str">
        <f>IFERROR(VLOOKUP(Table1[[#This Row],[RespondentID]],'All Data'!$A:$CO,87,FALSE),"unknown")</f>
        <v>unknown</v>
      </c>
      <c r="Q478" s="131" t="str">
        <f>IFERROR(VLOOKUP(Table1[[#This Row],[RespondentID]],'All Data'!$A:$CO,88,FALSE),"unknown")</f>
        <v>unknown</v>
      </c>
      <c r="R478" s="109" t="str">
        <f>IFERROR(VLOOKUP(Table1[[#This Row],[RespondentID]],'All Data'!$A:$CO,89,FALSE),"unknown")</f>
        <v>unknown</v>
      </c>
      <c r="S478" s="109" t="str">
        <f>IFERROR(VLOOKUP(Table1[[#This Row],[RespondentID]],'All Data'!$A:$CO,90,FALSE),"unknown")</f>
        <v>unknown</v>
      </c>
      <c r="T478" s="109" t="str">
        <f>IFERROR(VLOOKUP(Table1[[#This Row],[RespondentID]],'All Data'!$A:$CO,91,FALSE),"unknown")</f>
        <v>unknown</v>
      </c>
      <c r="U478" s="109" t="str">
        <f>IFERROR(VLOOKUP(Table1[[#This Row],[RespondentID]],'All Data'!$A:$CO,92,FALSE),"unknown")</f>
        <v>unknown</v>
      </c>
      <c r="V478" s="109" t="str">
        <f>IFERROR(VLOOKUP(Table1[[#This Row],[RespondentID]],'All Data'!$A:$CO,93,FALSE),"unknown")</f>
        <v>unknown</v>
      </c>
      <c r="W478" s="109" t="str">
        <f>IFERROR(VLOOKUP(Table1[[#This Row],[RespondentID]],'All Data'!$A:$CW,94,FALSE),"unknown")</f>
        <v>unknown</v>
      </c>
      <c r="X478" s="109" t="str">
        <f>IFERROR(VLOOKUP(Table1[[#This Row],[RespondentID]],'All Data'!$A:$CW,95,FALSE),"unknown")</f>
        <v>unknown</v>
      </c>
      <c r="Y478" s="109" t="str">
        <f>IFERROR(VLOOKUP(Table1[[#This Row],[RespondentID]],'All Data'!$A:$CW,96,FALSE),"unknown")</f>
        <v>unknown</v>
      </c>
      <c r="Z478" s="109" t="str">
        <f>IFERROR(VLOOKUP(Table1[[#This Row],[RespondentID]],'All Data'!$A:$CW,97,FALSE),"unknown")</f>
        <v>unknown</v>
      </c>
      <c r="AA478" s="109" t="str">
        <f>IFERROR(VLOOKUP(Table1[[#This Row],[RespondentID]],'All Data'!$A:$CW,98,FALSE),"unknown")</f>
        <v>unknown</v>
      </c>
      <c r="AB478" s="175" t="str">
        <f>IFERROR(VLOOKUP(Table1[[#This Row],[RespondentID]],'All Data'!$A:$CW,99,FALSE),"unknown")</f>
        <v>unknown</v>
      </c>
    </row>
    <row r="479" spans="1:28">
      <c r="A479" s="109"/>
      <c r="B479" s="134"/>
      <c r="C479" s="135"/>
      <c r="D479" s="135"/>
      <c r="E479" s="135"/>
      <c r="F479" s="135"/>
      <c r="G479" s="135"/>
      <c r="H479" s="135"/>
      <c r="I479" s="135"/>
      <c r="J479" s="135"/>
      <c r="K479" s="135"/>
      <c r="L479" s="135"/>
      <c r="M479" s="135"/>
      <c r="N479" s="135"/>
      <c r="O479" s="135"/>
      <c r="P479" s="109" t="str">
        <f>IFERROR(VLOOKUP(Table1[[#This Row],[RespondentID]],'All Data'!$A:$CO,87,FALSE),"unknown")</f>
        <v>unknown</v>
      </c>
      <c r="Q479" s="131" t="str">
        <f>IFERROR(VLOOKUP(Table1[[#This Row],[RespondentID]],'All Data'!$A:$CO,88,FALSE),"unknown")</f>
        <v>unknown</v>
      </c>
      <c r="R479" s="109" t="str">
        <f>IFERROR(VLOOKUP(Table1[[#This Row],[RespondentID]],'All Data'!$A:$CO,89,FALSE),"unknown")</f>
        <v>unknown</v>
      </c>
      <c r="S479" s="109" t="str">
        <f>IFERROR(VLOOKUP(Table1[[#This Row],[RespondentID]],'All Data'!$A:$CO,90,FALSE),"unknown")</f>
        <v>unknown</v>
      </c>
      <c r="T479" s="109" t="str">
        <f>IFERROR(VLOOKUP(Table1[[#This Row],[RespondentID]],'All Data'!$A:$CO,91,FALSE),"unknown")</f>
        <v>unknown</v>
      </c>
      <c r="U479" s="109" t="str">
        <f>IFERROR(VLOOKUP(Table1[[#This Row],[RespondentID]],'All Data'!$A:$CO,92,FALSE),"unknown")</f>
        <v>unknown</v>
      </c>
      <c r="V479" s="109" t="str">
        <f>IFERROR(VLOOKUP(Table1[[#This Row],[RespondentID]],'All Data'!$A:$CO,93,FALSE),"unknown")</f>
        <v>unknown</v>
      </c>
      <c r="W479" s="109" t="str">
        <f>IFERROR(VLOOKUP(Table1[[#This Row],[RespondentID]],'All Data'!$A:$CW,94,FALSE),"unknown")</f>
        <v>unknown</v>
      </c>
      <c r="X479" s="109" t="str">
        <f>IFERROR(VLOOKUP(Table1[[#This Row],[RespondentID]],'All Data'!$A:$CW,95,FALSE),"unknown")</f>
        <v>unknown</v>
      </c>
      <c r="Y479" s="109" t="str">
        <f>IFERROR(VLOOKUP(Table1[[#This Row],[RespondentID]],'All Data'!$A:$CW,96,FALSE),"unknown")</f>
        <v>unknown</v>
      </c>
      <c r="Z479" s="109" t="str">
        <f>IFERROR(VLOOKUP(Table1[[#This Row],[RespondentID]],'All Data'!$A:$CW,97,FALSE),"unknown")</f>
        <v>unknown</v>
      </c>
      <c r="AA479" s="109" t="str">
        <f>IFERROR(VLOOKUP(Table1[[#This Row],[RespondentID]],'All Data'!$A:$CW,98,FALSE),"unknown")</f>
        <v>unknown</v>
      </c>
      <c r="AB479" s="175" t="str">
        <f>IFERROR(VLOOKUP(Table1[[#This Row],[RespondentID]],'All Data'!$A:$CW,99,FALSE),"unknown")</f>
        <v>unknown</v>
      </c>
    </row>
    <row r="480" spans="1:28">
      <c r="A480" s="109"/>
      <c r="B480" s="134"/>
      <c r="C480" s="135"/>
      <c r="D480" s="135"/>
      <c r="E480" s="135"/>
      <c r="F480" s="135"/>
      <c r="G480" s="135"/>
      <c r="H480" s="135"/>
      <c r="I480" s="135"/>
      <c r="J480" s="135"/>
      <c r="K480" s="135"/>
      <c r="L480" s="135"/>
      <c r="M480" s="135"/>
      <c r="N480" s="135"/>
      <c r="O480" s="135"/>
      <c r="P480" s="109" t="str">
        <f>IFERROR(VLOOKUP(Table1[[#This Row],[RespondentID]],'All Data'!$A:$CO,87,FALSE),"unknown")</f>
        <v>unknown</v>
      </c>
      <c r="Q480" s="131" t="str">
        <f>IFERROR(VLOOKUP(Table1[[#This Row],[RespondentID]],'All Data'!$A:$CO,88,FALSE),"unknown")</f>
        <v>unknown</v>
      </c>
      <c r="R480" s="109" t="str">
        <f>IFERROR(VLOOKUP(Table1[[#This Row],[RespondentID]],'All Data'!$A:$CO,89,FALSE),"unknown")</f>
        <v>unknown</v>
      </c>
      <c r="S480" s="109" t="str">
        <f>IFERROR(VLOOKUP(Table1[[#This Row],[RespondentID]],'All Data'!$A:$CO,90,FALSE),"unknown")</f>
        <v>unknown</v>
      </c>
      <c r="T480" s="109" t="str">
        <f>IFERROR(VLOOKUP(Table1[[#This Row],[RespondentID]],'All Data'!$A:$CO,91,FALSE),"unknown")</f>
        <v>unknown</v>
      </c>
      <c r="U480" s="109" t="str">
        <f>IFERROR(VLOOKUP(Table1[[#This Row],[RespondentID]],'All Data'!$A:$CO,92,FALSE),"unknown")</f>
        <v>unknown</v>
      </c>
      <c r="V480" s="109" t="str">
        <f>IFERROR(VLOOKUP(Table1[[#This Row],[RespondentID]],'All Data'!$A:$CO,93,FALSE),"unknown")</f>
        <v>unknown</v>
      </c>
      <c r="W480" s="109" t="str">
        <f>IFERROR(VLOOKUP(Table1[[#This Row],[RespondentID]],'All Data'!$A:$CW,94,FALSE),"unknown")</f>
        <v>unknown</v>
      </c>
      <c r="X480" s="109" t="str">
        <f>IFERROR(VLOOKUP(Table1[[#This Row],[RespondentID]],'All Data'!$A:$CW,95,FALSE),"unknown")</f>
        <v>unknown</v>
      </c>
      <c r="Y480" s="109" t="str">
        <f>IFERROR(VLOOKUP(Table1[[#This Row],[RespondentID]],'All Data'!$A:$CW,96,FALSE),"unknown")</f>
        <v>unknown</v>
      </c>
      <c r="Z480" s="109" t="str">
        <f>IFERROR(VLOOKUP(Table1[[#This Row],[RespondentID]],'All Data'!$A:$CW,97,FALSE),"unknown")</f>
        <v>unknown</v>
      </c>
      <c r="AA480" s="109" t="str">
        <f>IFERROR(VLOOKUP(Table1[[#This Row],[RespondentID]],'All Data'!$A:$CW,98,FALSE),"unknown")</f>
        <v>unknown</v>
      </c>
      <c r="AB480" s="175" t="str">
        <f>IFERROR(VLOOKUP(Table1[[#This Row],[RespondentID]],'All Data'!$A:$CW,99,FALSE),"unknown")</f>
        <v>unknown</v>
      </c>
    </row>
    <row r="481" spans="1:28">
      <c r="A481" s="109"/>
      <c r="B481" s="134"/>
      <c r="C481" s="135"/>
      <c r="D481" s="135"/>
      <c r="E481" s="135"/>
      <c r="F481" s="135"/>
      <c r="G481" s="135"/>
      <c r="H481" s="135"/>
      <c r="I481" s="135"/>
      <c r="J481" s="135"/>
      <c r="K481" s="135"/>
      <c r="L481" s="135"/>
      <c r="M481" s="135"/>
      <c r="N481" s="135"/>
      <c r="O481" s="135"/>
      <c r="P481" s="109" t="str">
        <f>IFERROR(VLOOKUP(Table1[[#This Row],[RespondentID]],'All Data'!$A:$CO,87,FALSE),"unknown")</f>
        <v>unknown</v>
      </c>
      <c r="Q481" s="131" t="str">
        <f>IFERROR(VLOOKUP(Table1[[#This Row],[RespondentID]],'All Data'!$A:$CO,88,FALSE),"unknown")</f>
        <v>unknown</v>
      </c>
      <c r="R481" s="109" t="str">
        <f>IFERROR(VLOOKUP(Table1[[#This Row],[RespondentID]],'All Data'!$A:$CO,89,FALSE),"unknown")</f>
        <v>unknown</v>
      </c>
      <c r="S481" s="109" t="str">
        <f>IFERROR(VLOOKUP(Table1[[#This Row],[RespondentID]],'All Data'!$A:$CO,90,FALSE),"unknown")</f>
        <v>unknown</v>
      </c>
      <c r="T481" s="109" t="str">
        <f>IFERROR(VLOOKUP(Table1[[#This Row],[RespondentID]],'All Data'!$A:$CO,91,FALSE),"unknown")</f>
        <v>unknown</v>
      </c>
      <c r="U481" s="109" t="str">
        <f>IFERROR(VLOOKUP(Table1[[#This Row],[RespondentID]],'All Data'!$A:$CO,92,FALSE),"unknown")</f>
        <v>unknown</v>
      </c>
      <c r="V481" s="109" t="str">
        <f>IFERROR(VLOOKUP(Table1[[#This Row],[RespondentID]],'All Data'!$A:$CO,93,FALSE),"unknown")</f>
        <v>unknown</v>
      </c>
      <c r="W481" s="109" t="str">
        <f>IFERROR(VLOOKUP(Table1[[#This Row],[RespondentID]],'All Data'!$A:$CW,94,FALSE),"unknown")</f>
        <v>unknown</v>
      </c>
      <c r="X481" s="109" t="str">
        <f>IFERROR(VLOOKUP(Table1[[#This Row],[RespondentID]],'All Data'!$A:$CW,95,FALSE),"unknown")</f>
        <v>unknown</v>
      </c>
      <c r="Y481" s="109" t="str">
        <f>IFERROR(VLOOKUP(Table1[[#This Row],[RespondentID]],'All Data'!$A:$CW,96,FALSE),"unknown")</f>
        <v>unknown</v>
      </c>
      <c r="Z481" s="109" t="str">
        <f>IFERROR(VLOOKUP(Table1[[#This Row],[RespondentID]],'All Data'!$A:$CW,97,FALSE),"unknown")</f>
        <v>unknown</v>
      </c>
      <c r="AA481" s="109" t="str">
        <f>IFERROR(VLOOKUP(Table1[[#This Row],[RespondentID]],'All Data'!$A:$CW,98,FALSE),"unknown")</f>
        <v>unknown</v>
      </c>
      <c r="AB481" s="175" t="str">
        <f>IFERROR(VLOOKUP(Table1[[#This Row],[RespondentID]],'All Data'!$A:$CW,99,FALSE),"unknown")</f>
        <v>unknown</v>
      </c>
    </row>
    <row r="482" spans="1:28">
      <c r="A482" s="109"/>
      <c r="B482" s="134"/>
      <c r="C482" s="135"/>
      <c r="D482" s="135"/>
      <c r="E482" s="135"/>
      <c r="F482" s="135"/>
      <c r="G482" s="135"/>
      <c r="H482" s="135"/>
      <c r="I482" s="135"/>
      <c r="J482" s="135"/>
      <c r="K482" s="135"/>
      <c r="L482" s="135"/>
      <c r="M482" s="135"/>
      <c r="N482" s="135"/>
      <c r="O482" s="135"/>
      <c r="P482" s="109" t="str">
        <f>IFERROR(VLOOKUP(Table1[[#This Row],[RespondentID]],'All Data'!$A:$CO,87,FALSE),"unknown")</f>
        <v>unknown</v>
      </c>
      <c r="Q482" s="131" t="str">
        <f>IFERROR(VLOOKUP(Table1[[#This Row],[RespondentID]],'All Data'!$A:$CO,88,FALSE),"unknown")</f>
        <v>unknown</v>
      </c>
      <c r="R482" s="109" t="str">
        <f>IFERROR(VLOOKUP(Table1[[#This Row],[RespondentID]],'All Data'!$A:$CO,89,FALSE),"unknown")</f>
        <v>unknown</v>
      </c>
      <c r="S482" s="109" t="str">
        <f>IFERROR(VLOOKUP(Table1[[#This Row],[RespondentID]],'All Data'!$A:$CO,90,FALSE),"unknown")</f>
        <v>unknown</v>
      </c>
      <c r="T482" s="109" t="str">
        <f>IFERROR(VLOOKUP(Table1[[#This Row],[RespondentID]],'All Data'!$A:$CO,91,FALSE),"unknown")</f>
        <v>unknown</v>
      </c>
      <c r="U482" s="109" t="str">
        <f>IFERROR(VLOOKUP(Table1[[#This Row],[RespondentID]],'All Data'!$A:$CO,92,FALSE),"unknown")</f>
        <v>unknown</v>
      </c>
      <c r="V482" s="109" t="str">
        <f>IFERROR(VLOOKUP(Table1[[#This Row],[RespondentID]],'All Data'!$A:$CO,93,FALSE),"unknown")</f>
        <v>unknown</v>
      </c>
      <c r="W482" s="109" t="str">
        <f>IFERROR(VLOOKUP(Table1[[#This Row],[RespondentID]],'All Data'!$A:$CW,94,FALSE),"unknown")</f>
        <v>unknown</v>
      </c>
      <c r="X482" s="109" t="str">
        <f>IFERROR(VLOOKUP(Table1[[#This Row],[RespondentID]],'All Data'!$A:$CW,95,FALSE),"unknown")</f>
        <v>unknown</v>
      </c>
      <c r="Y482" s="109" t="str">
        <f>IFERROR(VLOOKUP(Table1[[#This Row],[RespondentID]],'All Data'!$A:$CW,96,FALSE),"unknown")</f>
        <v>unknown</v>
      </c>
      <c r="Z482" s="109" t="str">
        <f>IFERROR(VLOOKUP(Table1[[#This Row],[RespondentID]],'All Data'!$A:$CW,97,FALSE),"unknown")</f>
        <v>unknown</v>
      </c>
      <c r="AA482" s="109" t="str">
        <f>IFERROR(VLOOKUP(Table1[[#This Row],[RespondentID]],'All Data'!$A:$CW,98,FALSE),"unknown")</f>
        <v>unknown</v>
      </c>
      <c r="AB482" s="175" t="str">
        <f>IFERROR(VLOOKUP(Table1[[#This Row],[RespondentID]],'All Data'!$A:$CW,99,FALSE),"unknown")</f>
        <v>unknown</v>
      </c>
    </row>
    <row r="483" spans="1:28">
      <c r="A483" s="109"/>
      <c r="B483" s="134"/>
      <c r="C483" s="135"/>
      <c r="D483" s="135"/>
      <c r="E483" s="135"/>
      <c r="F483" s="135"/>
      <c r="G483" s="135"/>
      <c r="H483" s="135"/>
      <c r="I483" s="135"/>
      <c r="J483" s="135"/>
      <c r="K483" s="135"/>
      <c r="L483" s="135"/>
      <c r="M483" s="135"/>
      <c r="N483" s="135"/>
      <c r="O483" s="135"/>
      <c r="P483" s="109" t="str">
        <f>IFERROR(VLOOKUP(Table1[[#This Row],[RespondentID]],'All Data'!$A:$CO,87,FALSE),"unknown")</f>
        <v>unknown</v>
      </c>
      <c r="Q483" s="131" t="str">
        <f>IFERROR(VLOOKUP(Table1[[#This Row],[RespondentID]],'All Data'!$A:$CO,88,FALSE),"unknown")</f>
        <v>unknown</v>
      </c>
      <c r="R483" s="109" t="str">
        <f>IFERROR(VLOOKUP(Table1[[#This Row],[RespondentID]],'All Data'!$A:$CO,89,FALSE),"unknown")</f>
        <v>unknown</v>
      </c>
      <c r="S483" s="109" t="str">
        <f>IFERROR(VLOOKUP(Table1[[#This Row],[RespondentID]],'All Data'!$A:$CO,90,FALSE),"unknown")</f>
        <v>unknown</v>
      </c>
      <c r="T483" s="109" t="str">
        <f>IFERROR(VLOOKUP(Table1[[#This Row],[RespondentID]],'All Data'!$A:$CO,91,FALSE),"unknown")</f>
        <v>unknown</v>
      </c>
      <c r="U483" s="109" t="str">
        <f>IFERROR(VLOOKUP(Table1[[#This Row],[RespondentID]],'All Data'!$A:$CO,92,FALSE),"unknown")</f>
        <v>unknown</v>
      </c>
      <c r="V483" s="109" t="str">
        <f>IFERROR(VLOOKUP(Table1[[#This Row],[RespondentID]],'All Data'!$A:$CO,93,FALSE),"unknown")</f>
        <v>unknown</v>
      </c>
      <c r="W483" s="109" t="str">
        <f>IFERROR(VLOOKUP(Table1[[#This Row],[RespondentID]],'All Data'!$A:$CW,94,FALSE),"unknown")</f>
        <v>unknown</v>
      </c>
      <c r="X483" s="109" t="str">
        <f>IFERROR(VLOOKUP(Table1[[#This Row],[RespondentID]],'All Data'!$A:$CW,95,FALSE),"unknown")</f>
        <v>unknown</v>
      </c>
      <c r="Y483" s="109" t="str">
        <f>IFERROR(VLOOKUP(Table1[[#This Row],[RespondentID]],'All Data'!$A:$CW,96,FALSE),"unknown")</f>
        <v>unknown</v>
      </c>
      <c r="Z483" s="109" t="str">
        <f>IFERROR(VLOOKUP(Table1[[#This Row],[RespondentID]],'All Data'!$A:$CW,97,FALSE),"unknown")</f>
        <v>unknown</v>
      </c>
      <c r="AA483" s="109" t="str">
        <f>IFERROR(VLOOKUP(Table1[[#This Row],[RespondentID]],'All Data'!$A:$CW,98,FALSE),"unknown")</f>
        <v>unknown</v>
      </c>
      <c r="AB483" s="175" t="str">
        <f>IFERROR(VLOOKUP(Table1[[#This Row],[RespondentID]],'All Data'!$A:$CW,99,FALSE),"unknown")</f>
        <v>unknown</v>
      </c>
    </row>
    <row r="484" spans="1:28">
      <c r="A484" s="109"/>
      <c r="B484" s="134"/>
      <c r="C484" s="135"/>
      <c r="D484" s="135"/>
      <c r="E484" s="135"/>
      <c r="F484" s="135"/>
      <c r="G484" s="135"/>
      <c r="H484" s="135"/>
      <c r="I484" s="135"/>
      <c r="J484" s="135"/>
      <c r="K484" s="135"/>
      <c r="L484" s="135"/>
      <c r="M484" s="135"/>
      <c r="N484" s="135"/>
      <c r="O484" s="135"/>
      <c r="P484" s="109" t="str">
        <f>IFERROR(VLOOKUP(Table1[[#This Row],[RespondentID]],'All Data'!$A:$CO,87,FALSE),"unknown")</f>
        <v>unknown</v>
      </c>
      <c r="Q484" s="131" t="str">
        <f>IFERROR(VLOOKUP(Table1[[#This Row],[RespondentID]],'All Data'!$A:$CO,88,FALSE),"unknown")</f>
        <v>unknown</v>
      </c>
      <c r="R484" s="109" t="str">
        <f>IFERROR(VLOOKUP(Table1[[#This Row],[RespondentID]],'All Data'!$A:$CO,89,FALSE),"unknown")</f>
        <v>unknown</v>
      </c>
      <c r="S484" s="109" t="str">
        <f>IFERROR(VLOOKUP(Table1[[#This Row],[RespondentID]],'All Data'!$A:$CO,90,FALSE),"unknown")</f>
        <v>unknown</v>
      </c>
      <c r="T484" s="109" t="str">
        <f>IFERROR(VLOOKUP(Table1[[#This Row],[RespondentID]],'All Data'!$A:$CO,91,FALSE),"unknown")</f>
        <v>unknown</v>
      </c>
      <c r="U484" s="109" t="str">
        <f>IFERROR(VLOOKUP(Table1[[#This Row],[RespondentID]],'All Data'!$A:$CO,92,FALSE),"unknown")</f>
        <v>unknown</v>
      </c>
      <c r="V484" s="109" t="str">
        <f>IFERROR(VLOOKUP(Table1[[#This Row],[RespondentID]],'All Data'!$A:$CO,93,FALSE),"unknown")</f>
        <v>unknown</v>
      </c>
      <c r="W484" s="109" t="str">
        <f>IFERROR(VLOOKUP(Table1[[#This Row],[RespondentID]],'All Data'!$A:$CW,94,FALSE),"unknown")</f>
        <v>unknown</v>
      </c>
      <c r="X484" s="109" t="str">
        <f>IFERROR(VLOOKUP(Table1[[#This Row],[RespondentID]],'All Data'!$A:$CW,95,FALSE),"unknown")</f>
        <v>unknown</v>
      </c>
      <c r="Y484" s="109" t="str">
        <f>IFERROR(VLOOKUP(Table1[[#This Row],[RespondentID]],'All Data'!$A:$CW,96,FALSE),"unknown")</f>
        <v>unknown</v>
      </c>
      <c r="Z484" s="109" t="str">
        <f>IFERROR(VLOOKUP(Table1[[#This Row],[RespondentID]],'All Data'!$A:$CW,97,FALSE),"unknown")</f>
        <v>unknown</v>
      </c>
      <c r="AA484" s="109" t="str">
        <f>IFERROR(VLOOKUP(Table1[[#This Row],[RespondentID]],'All Data'!$A:$CW,98,FALSE),"unknown")</f>
        <v>unknown</v>
      </c>
      <c r="AB484" s="175" t="str">
        <f>IFERROR(VLOOKUP(Table1[[#This Row],[RespondentID]],'All Data'!$A:$CW,99,FALSE),"unknown")</f>
        <v>unknown</v>
      </c>
    </row>
    <row r="485" spans="1:28">
      <c r="A485" s="109"/>
      <c r="B485" s="134"/>
      <c r="C485" s="135"/>
      <c r="D485" s="135"/>
      <c r="E485" s="135"/>
      <c r="F485" s="135"/>
      <c r="G485" s="135"/>
      <c r="H485" s="135"/>
      <c r="I485" s="135"/>
      <c r="J485" s="135"/>
      <c r="K485" s="135"/>
      <c r="L485" s="135"/>
      <c r="M485" s="135"/>
      <c r="N485" s="135"/>
      <c r="O485" s="135"/>
      <c r="P485" s="109" t="str">
        <f>IFERROR(VLOOKUP(Table1[[#This Row],[RespondentID]],'All Data'!$A:$CO,87,FALSE),"unknown")</f>
        <v>unknown</v>
      </c>
      <c r="Q485" s="131" t="str">
        <f>IFERROR(VLOOKUP(Table1[[#This Row],[RespondentID]],'All Data'!$A:$CO,88,FALSE),"unknown")</f>
        <v>unknown</v>
      </c>
      <c r="R485" s="109" t="str">
        <f>IFERROR(VLOOKUP(Table1[[#This Row],[RespondentID]],'All Data'!$A:$CO,89,FALSE),"unknown")</f>
        <v>unknown</v>
      </c>
      <c r="S485" s="109" t="str">
        <f>IFERROR(VLOOKUP(Table1[[#This Row],[RespondentID]],'All Data'!$A:$CO,90,FALSE),"unknown")</f>
        <v>unknown</v>
      </c>
      <c r="T485" s="109" t="str">
        <f>IFERROR(VLOOKUP(Table1[[#This Row],[RespondentID]],'All Data'!$A:$CO,91,FALSE),"unknown")</f>
        <v>unknown</v>
      </c>
      <c r="U485" s="109" t="str">
        <f>IFERROR(VLOOKUP(Table1[[#This Row],[RespondentID]],'All Data'!$A:$CO,92,FALSE),"unknown")</f>
        <v>unknown</v>
      </c>
      <c r="V485" s="109" t="str">
        <f>IFERROR(VLOOKUP(Table1[[#This Row],[RespondentID]],'All Data'!$A:$CO,93,FALSE),"unknown")</f>
        <v>unknown</v>
      </c>
      <c r="W485" s="109" t="str">
        <f>IFERROR(VLOOKUP(Table1[[#This Row],[RespondentID]],'All Data'!$A:$CW,94,FALSE),"unknown")</f>
        <v>unknown</v>
      </c>
      <c r="X485" s="109" t="str">
        <f>IFERROR(VLOOKUP(Table1[[#This Row],[RespondentID]],'All Data'!$A:$CW,95,FALSE),"unknown")</f>
        <v>unknown</v>
      </c>
      <c r="Y485" s="109" t="str">
        <f>IFERROR(VLOOKUP(Table1[[#This Row],[RespondentID]],'All Data'!$A:$CW,96,FALSE),"unknown")</f>
        <v>unknown</v>
      </c>
      <c r="Z485" s="109" t="str">
        <f>IFERROR(VLOOKUP(Table1[[#This Row],[RespondentID]],'All Data'!$A:$CW,97,FALSE),"unknown")</f>
        <v>unknown</v>
      </c>
      <c r="AA485" s="109" t="str">
        <f>IFERROR(VLOOKUP(Table1[[#This Row],[RespondentID]],'All Data'!$A:$CW,98,FALSE),"unknown")</f>
        <v>unknown</v>
      </c>
      <c r="AB485" s="175" t="str">
        <f>IFERROR(VLOOKUP(Table1[[#This Row],[RespondentID]],'All Data'!$A:$CW,99,FALSE),"unknown")</f>
        <v>unknown</v>
      </c>
    </row>
    <row r="486" spans="1:28">
      <c r="A486" s="109"/>
      <c r="B486" s="134"/>
      <c r="C486" s="135"/>
      <c r="D486" s="135"/>
      <c r="E486" s="135"/>
      <c r="F486" s="135"/>
      <c r="G486" s="135"/>
      <c r="H486" s="135"/>
      <c r="I486" s="135"/>
      <c r="J486" s="135"/>
      <c r="K486" s="135"/>
      <c r="L486" s="135"/>
      <c r="M486" s="135"/>
      <c r="N486" s="135"/>
      <c r="O486" s="135"/>
      <c r="P486" s="109" t="str">
        <f>IFERROR(VLOOKUP(Table1[[#This Row],[RespondentID]],'All Data'!$A:$CO,87,FALSE),"unknown")</f>
        <v>unknown</v>
      </c>
      <c r="Q486" s="131" t="str">
        <f>IFERROR(VLOOKUP(Table1[[#This Row],[RespondentID]],'All Data'!$A:$CO,88,FALSE),"unknown")</f>
        <v>unknown</v>
      </c>
      <c r="R486" s="109" t="str">
        <f>IFERROR(VLOOKUP(Table1[[#This Row],[RespondentID]],'All Data'!$A:$CO,89,FALSE),"unknown")</f>
        <v>unknown</v>
      </c>
      <c r="S486" s="109" t="str">
        <f>IFERROR(VLOOKUP(Table1[[#This Row],[RespondentID]],'All Data'!$A:$CO,90,FALSE),"unknown")</f>
        <v>unknown</v>
      </c>
      <c r="T486" s="109" t="str">
        <f>IFERROR(VLOOKUP(Table1[[#This Row],[RespondentID]],'All Data'!$A:$CO,91,FALSE),"unknown")</f>
        <v>unknown</v>
      </c>
      <c r="U486" s="109" t="str">
        <f>IFERROR(VLOOKUP(Table1[[#This Row],[RespondentID]],'All Data'!$A:$CO,92,FALSE),"unknown")</f>
        <v>unknown</v>
      </c>
      <c r="V486" s="109" t="str">
        <f>IFERROR(VLOOKUP(Table1[[#This Row],[RespondentID]],'All Data'!$A:$CO,93,FALSE),"unknown")</f>
        <v>unknown</v>
      </c>
      <c r="W486" s="109" t="str">
        <f>IFERROR(VLOOKUP(Table1[[#This Row],[RespondentID]],'All Data'!$A:$CW,94,FALSE),"unknown")</f>
        <v>unknown</v>
      </c>
      <c r="X486" s="109" t="str">
        <f>IFERROR(VLOOKUP(Table1[[#This Row],[RespondentID]],'All Data'!$A:$CW,95,FALSE),"unknown")</f>
        <v>unknown</v>
      </c>
      <c r="Y486" s="109" t="str">
        <f>IFERROR(VLOOKUP(Table1[[#This Row],[RespondentID]],'All Data'!$A:$CW,96,FALSE),"unknown")</f>
        <v>unknown</v>
      </c>
      <c r="Z486" s="109" t="str">
        <f>IFERROR(VLOOKUP(Table1[[#This Row],[RespondentID]],'All Data'!$A:$CW,97,FALSE),"unknown")</f>
        <v>unknown</v>
      </c>
      <c r="AA486" s="109" t="str">
        <f>IFERROR(VLOOKUP(Table1[[#This Row],[RespondentID]],'All Data'!$A:$CW,98,FALSE),"unknown")</f>
        <v>unknown</v>
      </c>
      <c r="AB486" s="175" t="str">
        <f>IFERROR(VLOOKUP(Table1[[#This Row],[RespondentID]],'All Data'!$A:$CW,99,FALSE),"unknown")</f>
        <v>unknown</v>
      </c>
    </row>
    <row r="487" spans="1:28">
      <c r="A487" s="109"/>
      <c r="B487" s="134"/>
      <c r="C487" s="135"/>
      <c r="D487" s="135"/>
      <c r="E487" s="135"/>
      <c r="F487" s="135"/>
      <c r="G487" s="135"/>
      <c r="H487" s="135"/>
      <c r="I487" s="135"/>
      <c r="J487" s="135"/>
      <c r="K487" s="135"/>
      <c r="L487" s="135"/>
      <c r="M487" s="135"/>
      <c r="N487" s="135"/>
      <c r="O487" s="135"/>
      <c r="P487" s="109" t="str">
        <f>IFERROR(VLOOKUP(Table1[[#This Row],[RespondentID]],'All Data'!$A:$CO,87,FALSE),"unknown")</f>
        <v>unknown</v>
      </c>
      <c r="Q487" s="131" t="str">
        <f>IFERROR(VLOOKUP(Table1[[#This Row],[RespondentID]],'All Data'!$A:$CO,88,FALSE),"unknown")</f>
        <v>unknown</v>
      </c>
      <c r="R487" s="109" t="str">
        <f>IFERROR(VLOOKUP(Table1[[#This Row],[RespondentID]],'All Data'!$A:$CO,89,FALSE),"unknown")</f>
        <v>unknown</v>
      </c>
      <c r="S487" s="109" t="str">
        <f>IFERROR(VLOOKUP(Table1[[#This Row],[RespondentID]],'All Data'!$A:$CO,90,FALSE),"unknown")</f>
        <v>unknown</v>
      </c>
      <c r="T487" s="109" t="str">
        <f>IFERROR(VLOOKUP(Table1[[#This Row],[RespondentID]],'All Data'!$A:$CO,91,FALSE),"unknown")</f>
        <v>unknown</v>
      </c>
      <c r="U487" s="109" t="str">
        <f>IFERROR(VLOOKUP(Table1[[#This Row],[RespondentID]],'All Data'!$A:$CO,92,FALSE),"unknown")</f>
        <v>unknown</v>
      </c>
      <c r="V487" s="109" t="str">
        <f>IFERROR(VLOOKUP(Table1[[#This Row],[RespondentID]],'All Data'!$A:$CO,93,FALSE),"unknown")</f>
        <v>unknown</v>
      </c>
      <c r="W487" s="109" t="str">
        <f>IFERROR(VLOOKUP(Table1[[#This Row],[RespondentID]],'All Data'!$A:$CW,94,FALSE),"unknown")</f>
        <v>unknown</v>
      </c>
      <c r="X487" s="109" t="str">
        <f>IFERROR(VLOOKUP(Table1[[#This Row],[RespondentID]],'All Data'!$A:$CW,95,FALSE),"unknown")</f>
        <v>unknown</v>
      </c>
      <c r="Y487" s="109" t="str">
        <f>IFERROR(VLOOKUP(Table1[[#This Row],[RespondentID]],'All Data'!$A:$CW,96,FALSE),"unknown")</f>
        <v>unknown</v>
      </c>
      <c r="Z487" s="109" t="str">
        <f>IFERROR(VLOOKUP(Table1[[#This Row],[RespondentID]],'All Data'!$A:$CW,97,FALSE),"unknown")</f>
        <v>unknown</v>
      </c>
      <c r="AA487" s="109" t="str">
        <f>IFERROR(VLOOKUP(Table1[[#This Row],[RespondentID]],'All Data'!$A:$CW,98,FALSE),"unknown")</f>
        <v>unknown</v>
      </c>
      <c r="AB487" s="175" t="str">
        <f>IFERROR(VLOOKUP(Table1[[#This Row],[RespondentID]],'All Data'!$A:$CW,99,FALSE),"unknown")</f>
        <v>unknown</v>
      </c>
    </row>
    <row r="488" spans="1:28">
      <c r="A488" s="109"/>
      <c r="B488" s="134"/>
      <c r="C488" s="135"/>
      <c r="D488" s="135"/>
      <c r="E488" s="135"/>
      <c r="F488" s="135"/>
      <c r="G488" s="135"/>
      <c r="H488" s="135"/>
      <c r="I488" s="135"/>
      <c r="J488" s="135"/>
      <c r="K488" s="135"/>
      <c r="L488" s="135"/>
      <c r="M488" s="135"/>
      <c r="N488" s="135"/>
      <c r="O488" s="135"/>
      <c r="P488" s="109" t="str">
        <f>IFERROR(VLOOKUP(Table1[[#This Row],[RespondentID]],'All Data'!$A:$CO,87,FALSE),"unknown")</f>
        <v>unknown</v>
      </c>
      <c r="Q488" s="131" t="str">
        <f>IFERROR(VLOOKUP(Table1[[#This Row],[RespondentID]],'All Data'!$A:$CO,88,FALSE),"unknown")</f>
        <v>unknown</v>
      </c>
      <c r="R488" s="109" t="str">
        <f>IFERROR(VLOOKUP(Table1[[#This Row],[RespondentID]],'All Data'!$A:$CO,89,FALSE),"unknown")</f>
        <v>unknown</v>
      </c>
      <c r="S488" s="109" t="str">
        <f>IFERROR(VLOOKUP(Table1[[#This Row],[RespondentID]],'All Data'!$A:$CO,90,FALSE),"unknown")</f>
        <v>unknown</v>
      </c>
      <c r="T488" s="109" t="str">
        <f>IFERROR(VLOOKUP(Table1[[#This Row],[RespondentID]],'All Data'!$A:$CO,91,FALSE),"unknown")</f>
        <v>unknown</v>
      </c>
      <c r="U488" s="109" t="str">
        <f>IFERROR(VLOOKUP(Table1[[#This Row],[RespondentID]],'All Data'!$A:$CO,92,FALSE),"unknown")</f>
        <v>unknown</v>
      </c>
      <c r="V488" s="109" t="str">
        <f>IFERROR(VLOOKUP(Table1[[#This Row],[RespondentID]],'All Data'!$A:$CO,93,FALSE),"unknown")</f>
        <v>unknown</v>
      </c>
      <c r="W488" s="109" t="str">
        <f>IFERROR(VLOOKUP(Table1[[#This Row],[RespondentID]],'All Data'!$A:$CW,94,FALSE),"unknown")</f>
        <v>unknown</v>
      </c>
      <c r="X488" s="109" t="str">
        <f>IFERROR(VLOOKUP(Table1[[#This Row],[RespondentID]],'All Data'!$A:$CW,95,FALSE),"unknown")</f>
        <v>unknown</v>
      </c>
      <c r="Y488" s="109" t="str">
        <f>IFERROR(VLOOKUP(Table1[[#This Row],[RespondentID]],'All Data'!$A:$CW,96,FALSE),"unknown")</f>
        <v>unknown</v>
      </c>
      <c r="Z488" s="109" t="str">
        <f>IFERROR(VLOOKUP(Table1[[#This Row],[RespondentID]],'All Data'!$A:$CW,97,FALSE),"unknown")</f>
        <v>unknown</v>
      </c>
      <c r="AA488" s="109" t="str">
        <f>IFERROR(VLOOKUP(Table1[[#This Row],[RespondentID]],'All Data'!$A:$CW,98,FALSE),"unknown")</f>
        <v>unknown</v>
      </c>
      <c r="AB488" s="175" t="str">
        <f>IFERROR(VLOOKUP(Table1[[#This Row],[RespondentID]],'All Data'!$A:$CW,99,FALSE),"unknown")</f>
        <v>unknown</v>
      </c>
    </row>
    <row r="489" spans="1:28">
      <c r="A489" s="109"/>
      <c r="B489" s="134"/>
      <c r="C489" s="135"/>
      <c r="D489" s="135"/>
      <c r="E489" s="135"/>
      <c r="F489" s="135"/>
      <c r="G489" s="135"/>
      <c r="H489" s="135"/>
      <c r="I489" s="135"/>
      <c r="J489" s="135"/>
      <c r="K489" s="135"/>
      <c r="L489" s="135"/>
      <c r="M489" s="135"/>
      <c r="N489" s="135"/>
      <c r="O489" s="135"/>
      <c r="P489" s="109" t="str">
        <f>IFERROR(VLOOKUP(Table1[[#This Row],[RespondentID]],'All Data'!$A:$CO,87,FALSE),"unknown")</f>
        <v>unknown</v>
      </c>
      <c r="Q489" s="131" t="str">
        <f>IFERROR(VLOOKUP(Table1[[#This Row],[RespondentID]],'All Data'!$A:$CO,88,FALSE),"unknown")</f>
        <v>unknown</v>
      </c>
      <c r="R489" s="109" t="str">
        <f>IFERROR(VLOOKUP(Table1[[#This Row],[RespondentID]],'All Data'!$A:$CO,89,FALSE),"unknown")</f>
        <v>unknown</v>
      </c>
      <c r="S489" s="109" t="str">
        <f>IFERROR(VLOOKUP(Table1[[#This Row],[RespondentID]],'All Data'!$A:$CO,90,FALSE),"unknown")</f>
        <v>unknown</v>
      </c>
      <c r="T489" s="109" t="str">
        <f>IFERROR(VLOOKUP(Table1[[#This Row],[RespondentID]],'All Data'!$A:$CO,91,FALSE),"unknown")</f>
        <v>unknown</v>
      </c>
      <c r="U489" s="109" t="str">
        <f>IFERROR(VLOOKUP(Table1[[#This Row],[RespondentID]],'All Data'!$A:$CO,92,FALSE),"unknown")</f>
        <v>unknown</v>
      </c>
      <c r="V489" s="109" t="str">
        <f>IFERROR(VLOOKUP(Table1[[#This Row],[RespondentID]],'All Data'!$A:$CO,93,FALSE),"unknown")</f>
        <v>unknown</v>
      </c>
      <c r="W489" s="109" t="str">
        <f>IFERROR(VLOOKUP(Table1[[#This Row],[RespondentID]],'All Data'!$A:$CW,94,FALSE),"unknown")</f>
        <v>unknown</v>
      </c>
      <c r="X489" s="109" t="str">
        <f>IFERROR(VLOOKUP(Table1[[#This Row],[RespondentID]],'All Data'!$A:$CW,95,FALSE),"unknown")</f>
        <v>unknown</v>
      </c>
      <c r="Y489" s="109" t="str">
        <f>IFERROR(VLOOKUP(Table1[[#This Row],[RespondentID]],'All Data'!$A:$CW,96,FALSE),"unknown")</f>
        <v>unknown</v>
      </c>
      <c r="Z489" s="109" t="str">
        <f>IFERROR(VLOOKUP(Table1[[#This Row],[RespondentID]],'All Data'!$A:$CW,97,FALSE),"unknown")</f>
        <v>unknown</v>
      </c>
      <c r="AA489" s="109" t="str">
        <f>IFERROR(VLOOKUP(Table1[[#This Row],[RespondentID]],'All Data'!$A:$CW,98,FALSE),"unknown")</f>
        <v>unknown</v>
      </c>
      <c r="AB489" s="175" t="str">
        <f>IFERROR(VLOOKUP(Table1[[#This Row],[RespondentID]],'All Data'!$A:$CW,99,FALSE),"unknown")</f>
        <v>unknown</v>
      </c>
    </row>
    <row r="490" spans="1:28">
      <c r="A490" s="109"/>
      <c r="B490" s="134"/>
      <c r="C490" s="135"/>
      <c r="D490" s="135"/>
      <c r="E490" s="135"/>
      <c r="F490" s="135"/>
      <c r="G490" s="135"/>
      <c r="H490" s="135"/>
      <c r="I490" s="135"/>
      <c r="J490" s="135"/>
      <c r="K490" s="135"/>
      <c r="L490" s="135"/>
      <c r="M490" s="135"/>
      <c r="N490" s="135"/>
      <c r="O490" s="135"/>
      <c r="P490" s="109" t="str">
        <f>IFERROR(VLOOKUP(Table1[[#This Row],[RespondentID]],'All Data'!$A:$CO,87,FALSE),"unknown")</f>
        <v>unknown</v>
      </c>
      <c r="Q490" s="131" t="str">
        <f>IFERROR(VLOOKUP(Table1[[#This Row],[RespondentID]],'All Data'!$A:$CO,88,FALSE),"unknown")</f>
        <v>unknown</v>
      </c>
      <c r="R490" s="109" t="str">
        <f>IFERROR(VLOOKUP(Table1[[#This Row],[RespondentID]],'All Data'!$A:$CO,89,FALSE),"unknown")</f>
        <v>unknown</v>
      </c>
      <c r="S490" s="109" t="str">
        <f>IFERROR(VLOOKUP(Table1[[#This Row],[RespondentID]],'All Data'!$A:$CO,90,FALSE),"unknown")</f>
        <v>unknown</v>
      </c>
      <c r="T490" s="109" t="str">
        <f>IFERROR(VLOOKUP(Table1[[#This Row],[RespondentID]],'All Data'!$A:$CO,91,FALSE),"unknown")</f>
        <v>unknown</v>
      </c>
      <c r="U490" s="109" t="str">
        <f>IFERROR(VLOOKUP(Table1[[#This Row],[RespondentID]],'All Data'!$A:$CO,92,FALSE),"unknown")</f>
        <v>unknown</v>
      </c>
      <c r="V490" s="109" t="str">
        <f>IFERROR(VLOOKUP(Table1[[#This Row],[RespondentID]],'All Data'!$A:$CO,93,FALSE),"unknown")</f>
        <v>unknown</v>
      </c>
      <c r="W490" s="109" t="str">
        <f>IFERROR(VLOOKUP(Table1[[#This Row],[RespondentID]],'All Data'!$A:$CW,94,FALSE),"unknown")</f>
        <v>unknown</v>
      </c>
      <c r="X490" s="109" t="str">
        <f>IFERROR(VLOOKUP(Table1[[#This Row],[RespondentID]],'All Data'!$A:$CW,95,FALSE),"unknown")</f>
        <v>unknown</v>
      </c>
      <c r="Y490" s="109" t="str">
        <f>IFERROR(VLOOKUP(Table1[[#This Row],[RespondentID]],'All Data'!$A:$CW,96,FALSE),"unknown")</f>
        <v>unknown</v>
      </c>
      <c r="Z490" s="109" t="str">
        <f>IFERROR(VLOOKUP(Table1[[#This Row],[RespondentID]],'All Data'!$A:$CW,97,FALSE),"unknown")</f>
        <v>unknown</v>
      </c>
      <c r="AA490" s="109" t="str">
        <f>IFERROR(VLOOKUP(Table1[[#This Row],[RespondentID]],'All Data'!$A:$CW,98,FALSE),"unknown")</f>
        <v>unknown</v>
      </c>
      <c r="AB490" s="175" t="str">
        <f>IFERROR(VLOOKUP(Table1[[#This Row],[RespondentID]],'All Data'!$A:$CW,99,FALSE),"unknown")</f>
        <v>unknown</v>
      </c>
    </row>
    <row r="491" spans="1:28">
      <c r="A491" s="109"/>
      <c r="B491" s="134"/>
      <c r="C491" s="135"/>
      <c r="D491" s="135"/>
      <c r="E491" s="135"/>
      <c r="F491" s="135"/>
      <c r="G491" s="135"/>
      <c r="H491" s="135"/>
      <c r="I491" s="135"/>
      <c r="J491" s="135"/>
      <c r="K491" s="135"/>
      <c r="L491" s="135"/>
      <c r="M491" s="135"/>
      <c r="N491" s="135"/>
      <c r="O491" s="135"/>
      <c r="P491" s="109" t="str">
        <f>IFERROR(VLOOKUP(Table1[[#This Row],[RespondentID]],'All Data'!$A:$CO,87,FALSE),"unknown")</f>
        <v>unknown</v>
      </c>
      <c r="Q491" s="131" t="str">
        <f>IFERROR(VLOOKUP(Table1[[#This Row],[RespondentID]],'All Data'!$A:$CO,88,FALSE),"unknown")</f>
        <v>unknown</v>
      </c>
      <c r="R491" s="109" t="str">
        <f>IFERROR(VLOOKUP(Table1[[#This Row],[RespondentID]],'All Data'!$A:$CO,89,FALSE),"unknown")</f>
        <v>unknown</v>
      </c>
      <c r="S491" s="109" t="str">
        <f>IFERROR(VLOOKUP(Table1[[#This Row],[RespondentID]],'All Data'!$A:$CO,90,FALSE),"unknown")</f>
        <v>unknown</v>
      </c>
      <c r="T491" s="109" t="str">
        <f>IFERROR(VLOOKUP(Table1[[#This Row],[RespondentID]],'All Data'!$A:$CO,91,FALSE),"unknown")</f>
        <v>unknown</v>
      </c>
      <c r="U491" s="109" t="str">
        <f>IFERROR(VLOOKUP(Table1[[#This Row],[RespondentID]],'All Data'!$A:$CO,92,FALSE),"unknown")</f>
        <v>unknown</v>
      </c>
      <c r="V491" s="109" t="str">
        <f>IFERROR(VLOOKUP(Table1[[#This Row],[RespondentID]],'All Data'!$A:$CO,93,FALSE),"unknown")</f>
        <v>unknown</v>
      </c>
      <c r="W491" s="109" t="str">
        <f>IFERROR(VLOOKUP(Table1[[#This Row],[RespondentID]],'All Data'!$A:$CW,94,FALSE),"unknown")</f>
        <v>unknown</v>
      </c>
      <c r="X491" s="109" t="str">
        <f>IFERROR(VLOOKUP(Table1[[#This Row],[RespondentID]],'All Data'!$A:$CW,95,FALSE),"unknown")</f>
        <v>unknown</v>
      </c>
      <c r="Y491" s="109" t="str">
        <f>IFERROR(VLOOKUP(Table1[[#This Row],[RespondentID]],'All Data'!$A:$CW,96,FALSE),"unknown")</f>
        <v>unknown</v>
      </c>
      <c r="Z491" s="109" t="str">
        <f>IFERROR(VLOOKUP(Table1[[#This Row],[RespondentID]],'All Data'!$A:$CW,97,FALSE),"unknown")</f>
        <v>unknown</v>
      </c>
      <c r="AA491" s="109" t="str">
        <f>IFERROR(VLOOKUP(Table1[[#This Row],[RespondentID]],'All Data'!$A:$CW,98,FALSE),"unknown")</f>
        <v>unknown</v>
      </c>
      <c r="AB491" s="175" t="str">
        <f>IFERROR(VLOOKUP(Table1[[#This Row],[RespondentID]],'All Data'!$A:$CW,99,FALSE),"unknown")</f>
        <v>unknown</v>
      </c>
    </row>
    <row r="492" spans="1:28">
      <c r="A492" s="109"/>
      <c r="B492" s="134"/>
      <c r="C492" s="135"/>
      <c r="D492" s="135"/>
      <c r="E492" s="135"/>
      <c r="F492" s="135"/>
      <c r="G492" s="135"/>
      <c r="H492" s="135"/>
      <c r="I492" s="135"/>
      <c r="J492" s="135"/>
      <c r="K492" s="135"/>
      <c r="L492" s="135"/>
      <c r="M492" s="135"/>
      <c r="N492" s="135"/>
      <c r="O492" s="135"/>
      <c r="P492" s="109" t="str">
        <f>IFERROR(VLOOKUP(Table1[[#This Row],[RespondentID]],'All Data'!$A:$CO,87,FALSE),"unknown")</f>
        <v>unknown</v>
      </c>
      <c r="Q492" s="131" t="str">
        <f>IFERROR(VLOOKUP(Table1[[#This Row],[RespondentID]],'All Data'!$A:$CO,88,FALSE),"unknown")</f>
        <v>unknown</v>
      </c>
      <c r="R492" s="109" t="str">
        <f>IFERROR(VLOOKUP(Table1[[#This Row],[RespondentID]],'All Data'!$A:$CO,89,FALSE),"unknown")</f>
        <v>unknown</v>
      </c>
      <c r="S492" s="109" t="str">
        <f>IFERROR(VLOOKUP(Table1[[#This Row],[RespondentID]],'All Data'!$A:$CO,90,FALSE),"unknown")</f>
        <v>unknown</v>
      </c>
      <c r="T492" s="109" t="str">
        <f>IFERROR(VLOOKUP(Table1[[#This Row],[RespondentID]],'All Data'!$A:$CO,91,FALSE),"unknown")</f>
        <v>unknown</v>
      </c>
      <c r="U492" s="109" t="str">
        <f>IFERROR(VLOOKUP(Table1[[#This Row],[RespondentID]],'All Data'!$A:$CO,92,FALSE),"unknown")</f>
        <v>unknown</v>
      </c>
      <c r="V492" s="109" t="str">
        <f>IFERROR(VLOOKUP(Table1[[#This Row],[RespondentID]],'All Data'!$A:$CO,93,FALSE),"unknown")</f>
        <v>unknown</v>
      </c>
      <c r="W492" s="109" t="str">
        <f>IFERROR(VLOOKUP(Table1[[#This Row],[RespondentID]],'All Data'!$A:$CW,94,FALSE),"unknown")</f>
        <v>unknown</v>
      </c>
      <c r="X492" s="109" t="str">
        <f>IFERROR(VLOOKUP(Table1[[#This Row],[RespondentID]],'All Data'!$A:$CW,95,FALSE),"unknown")</f>
        <v>unknown</v>
      </c>
      <c r="Y492" s="109" t="str">
        <f>IFERROR(VLOOKUP(Table1[[#This Row],[RespondentID]],'All Data'!$A:$CW,96,FALSE),"unknown")</f>
        <v>unknown</v>
      </c>
      <c r="Z492" s="109" t="str">
        <f>IFERROR(VLOOKUP(Table1[[#This Row],[RespondentID]],'All Data'!$A:$CW,97,FALSE),"unknown")</f>
        <v>unknown</v>
      </c>
      <c r="AA492" s="109" t="str">
        <f>IFERROR(VLOOKUP(Table1[[#This Row],[RespondentID]],'All Data'!$A:$CW,98,FALSE),"unknown")</f>
        <v>unknown</v>
      </c>
      <c r="AB492" s="175" t="str">
        <f>IFERROR(VLOOKUP(Table1[[#This Row],[RespondentID]],'All Data'!$A:$CW,99,FALSE),"unknown")</f>
        <v>unknown</v>
      </c>
    </row>
    <row r="493" spans="1:28">
      <c r="A493" s="109"/>
      <c r="B493" s="134"/>
      <c r="C493" s="135"/>
      <c r="D493" s="135"/>
      <c r="E493" s="135"/>
      <c r="F493" s="135"/>
      <c r="G493" s="135"/>
      <c r="H493" s="135"/>
      <c r="I493" s="135"/>
      <c r="J493" s="135"/>
      <c r="K493" s="135"/>
      <c r="L493" s="135"/>
      <c r="M493" s="135"/>
      <c r="N493" s="135"/>
      <c r="O493" s="135"/>
      <c r="P493" s="109" t="str">
        <f>IFERROR(VLOOKUP(Table1[[#This Row],[RespondentID]],'All Data'!$A:$CO,87,FALSE),"unknown")</f>
        <v>unknown</v>
      </c>
      <c r="Q493" s="131" t="str">
        <f>IFERROR(VLOOKUP(Table1[[#This Row],[RespondentID]],'All Data'!$A:$CO,88,FALSE),"unknown")</f>
        <v>unknown</v>
      </c>
      <c r="R493" s="109" t="str">
        <f>IFERROR(VLOOKUP(Table1[[#This Row],[RespondentID]],'All Data'!$A:$CO,89,FALSE),"unknown")</f>
        <v>unknown</v>
      </c>
      <c r="S493" s="109" t="str">
        <f>IFERROR(VLOOKUP(Table1[[#This Row],[RespondentID]],'All Data'!$A:$CO,90,FALSE),"unknown")</f>
        <v>unknown</v>
      </c>
      <c r="T493" s="109" t="str">
        <f>IFERROR(VLOOKUP(Table1[[#This Row],[RespondentID]],'All Data'!$A:$CO,91,FALSE),"unknown")</f>
        <v>unknown</v>
      </c>
      <c r="U493" s="109" t="str">
        <f>IFERROR(VLOOKUP(Table1[[#This Row],[RespondentID]],'All Data'!$A:$CO,92,FALSE),"unknown")</f>
        <v>unknown</v>
      </c>
      <c r="V493" s="109" t="str">
        <f>IFERROR(VLOOKUP(Table1[[#This Row],[RespondentID]],'All Data'!$A:$CO,93,FALSE),"unknown")</f>
        <v>unknown</v>
      </c>
      <c r="W493" s="109" t="str">
        <f>IFERROR(VLOOKUP(Table1[[#This Row],[RespondentID]],'All Data'!$A:$CW,94,FALSE),"unknown")</f>
        <v>unknown</v>
      </c>
      <c r="X493" s="109" t="str">
        <f>IFERROR(VLOOKUP(Table1[[#This Row],[RespondentID]],'All Data'!$A:$CW,95,FALSE),"unknown")</f>
        <v>unknown</v>
      </c>
      <c r="Y493" s="109" t="str">
        <f>IFERROR(VLOOKUP(Table1[[#This Row],[RespondentID]],'All Data'!$A:$CW,96,FALSE),"unknown")</f>
        <v>unknown</v>
      </c>
      <c r="Z493" s="109" t="str">
        <f>IFERROR(VLOOKUP(Table1[[#This Row],[RespondentID]],'All Data'!$A:$CW,97,FALSE),"unknown")</f>
        <v>unknown</v>
      </c>
      <c r="AA493" s="109" t="str">
        <f>IFERROR(VLOOKUP(Table1[[#This Row],[RespondentID]],'All Data'!$A:$CW,98,FALSE),"unknown")</f>
        <v>unknown</v>
      </c>
      <c r="AB493" s="175" t="str">
        <f>IFERROR(VLOOKUP(Table1[[#This Row],[RespondentID]],'All Data'!$A:$CW,99,FALSE),"unknown")</f>
        <v>unknown</v>
      </c>
    </row>
    <row r="494" spans="1:28">
      <c r="A494" s="109"/>
      <c r="B494" s="134"/>
      <c r="C494" s="135"/>
      <c r="D494" s="135"/>
      <c r="E494" s="135"/>
      <c r="F494" s="135"/>
      <c r="G494" s="135"/>
      <c r="H494" s="135"/>
      <c r="I494" s="135"/>
      <c r="J494" s="135"/>
      <c r="K494" s="135"/>
      <c r="L494" s="135"/>
      <c r="M494" s="135"/>
      <c r="N494" s="135"/>
      <c r="O494" s="135"/>
      <c r="P494" s="109" t="str">
        <f>IFERROR(VLOOKUP(Table1[[#This Row],[RespondentID]],'All Data'!$A:$CO,87,FALSE),"unknown")</f>
        <v>unknown</v>
      </c>
      <c r="Q494" s="131" t="str">
        <f>IFERROR(VLOOKUP(Table1[[#This Row],[RespondentID]],'All Data'!$A:$CO,88,FALSE),"unknown")</f>
        <v>unknown</v>
      </c>
      <c r="R494" s="109" t="str">
        <f>IFERROR(VLOOKUP(Table1[[#This Row],[RespondentID]],'All Data'!$A:$CO,89,FALSE),"unknown")</f>
        <v>unknown</v>
      </c>
      <c r="S494" s="109" t="str">
        <f>IFERROR(VLOOKUP(Table1[[#This Row],[RespondentID]],'All Data'!$A:$CO,90,FALSE),"unknown")</f>
        <v>unknown</v>
      </c>
      <c r="T494" s="109" t="str">
        <f>IFERROR(VLOOKUP(Table1[[#This Row],[RespondentID]],'All Data'!$A:$CO,91,FALSE),"unknown")</f>
        <v>unknown</v>
      </c>
      <c r="U494" s="109" t="str">
        <f>IFERROR(VLOOKUP(Table1[[#This Row],[RespondentID]],'All Data'!$A:$CO,92,FALSE),"unknown")</f>
        <v>unknown</v>
      </c>
      <c r="V494" s="109" t="str">
        <f>IFERROR(VLOOKUP(Table1[[#This Row],[RespondentID]],'All Data'!$A:$CO,93,FALSE),"unknown")</f>
        <v>unknown</v>
      </c>
      <c r="W494" s="109" t="str">
        <f>IFERROR(VLOOKUP(Table1[[#This Row],[RespondentID]],'All Data'!$A:$CW,94,FALSE),"unknown")</f>
        <v>unknown</v>
      </c>
      <c r="X494" s="109" t="str">
        <f>IFERROR(VLOOKUP(Table1[[#This Row],[RespondentID]],'All Data'!$A:$CW,95,FALSE),"unknown")</f>
        <v>unknown</v>
      </c>
      <c r="Y494" s="109" t="str">
        <f>IFERROR(VLOOKUP(Table1[[#This Row],[RespondentID]],'All Data'!$A:$CW,96,FALSE),"unknown")</f>
        <v>unknown</v>
      </c>
      <c r="Z494" s="109" t="str">
        <f>IFERROR(VLOOKUP(Table1[[#This Row],[RespondentID]],'All Data'!$A:$CW,97,FALSE),"unknown")</f>
        <v>unknown</v>
      </c>
      <c r="AA494" s="109" t="str">
        <f>IFERROR(VLOOKUP(Table1[[#This Row],[RespondentID]],'All Data'!$A:$CW,98,FALSE),"unknown")</f>
        <v>unknown</v>
      </c>
      <c r="AB494" s="175" t="str">
        <f>IFERROR(VLOOKUP(Table1[[#This Row],[RespondentID]],'All Data'!$A:$CW,99,FALSE),"unknown")</f>
        <v>unknown</v>
      </c>
    </row>
    <row r="495" spans="1:28">
      <c r="A495" s="109"/>
      <c r="B495" s="134"/>
      <c r="C495" s="135"/>
      <c r="D495" s="135"/>
      <c r="E495" s="135"/>
      <c r="F495" s="135"/>
      <c r="G495" s="135"/>
      <c r="H495" s="135"/>
      <c r="I495" s="135"/>
      <c r="J495" s="135"/>
      <c r="K495" s="135"/>
      <c r="L495" s="135"/>
      <c r="M495" s="135"/>
      <c r="N495" s="135"/>
      <c r="O495" s="135"/>
      <c r="P495" s="109" t="str">
        <f>IFERROR(VLOOKUP(Table1[[#This Row],[RespondentID]],'All Data'!$A:$CO,87,FALSE),"unknown")</f>
        <v>unknown</v>
      </c>
      <c r="Q495" s="131" t="str">
        <f>IFERROR(VLOOKUP(Table1[[#This Row],[RespondentID]],'All Data'!$A:$CO,88,FALSE),"unknown")</f>
        <v>unknown</v>
      </c>
      <c r="R495" s="109" t="str">
        <f>IFERROR(VLOOKUP(Table1[[#This Row],[RespondentID]],'All Data'!$A:$CO,89,FALSE),"unknown")</f>
        <v>unknown</v>
      </c>
      <c r="S495" s="109" t="str">
        <f>IFERROR(VLOOKUP(Table1[[#This Row],[RespondentID]],'All Data'!$A:$CO,90,FALSE),"unknown")</f>
        <v>unknown</v>
      </c>
      <c r="T495" s="109" t="str">
        <f>IFERROR(VLOOKUP(Table1[[#This Row],[RespondentID]],'All Data'!$A:$CO,91,FALSE),"unknown")</f>
        <v>unknown</v>
      </c>
      <c r="U495" s="109" t="str">
        <f>IFERROR(VLOOKUP(Table1[[#This Row],[RespondentID]],'All Data'!$A:$CO,92,FALSE),"unknown")</f>
        <v>unknown</v>
      </c>
      <c r="V495" s="109" t="str">
        <f>IFERROR(VLOOKUP(Table1[[#This Row],[RespondentID]],'All Data'!$A:$CO,93,FALSE),"unknown")</f>
        <v>unknown</v>
      </c>
      <c r="W495" s="109" t="str">
        <f>IFERROR(VLOOKUP(Table1[[#This Row],[RespondentID]],'All Data'!$A:$CW,94,FALSE),"unknown")</f>
        <v>unknown</v>
      </c>
      <c r="X495" s="109" t="str">
        <f>IFERROR(VLOOKUP(Table1[[#This Row],[RespondentID]],'All Data'!$A:$CW,95,FALSE),"unknown")</f>
        <v>unknown</v>
      </c>
      <c r="Y495" s="109" t="str">
        <f>IFERROR(VLOOKUP(Table1[[#This Row],[RespondentID]],'All Data'!$A:$CW,96,FALSE),"unknown")</f>
        <v>unknown</v>
      </c>
      <c r="Z495" s="109" t="str">
        <f>IFERROR(VLOOKUP(Table1[[#This Row],[RespondentID]],'All Data'!$A:$CW,97,FALSE),"unknown")</f>
        <v>unknown</v>
      </c>
      <c r="AA495" s="109" t="str">
        <f>IFERROR(VLOOKUP(Table1[[#This Row],[RespondentID]],'All Data'!$A:$CW,98,FALSE),"unknown")</f>
        <v>unknown</v>
      </c>
      <c r="AB495" s="175" t="str">
        <f>IFERROR(VLOOKUP(Table1[[#This Row],[RespondentID]],'All Data'!$A:$CW,99,FALSE),"unknown")</f>
        <v>unknown</v>
      </c>
    </row>
    <row r="496" spans="1:28">
      <c r="A496" s="109"/>
      <c r="B496" s="134"/>
      <c r="C496" s="135"/>
      <c r="D496" s="135"/>
      <c r="E496" s="135"/>
      <c r="F496" s="135"/>
      <c r="G496" s="135"/>
      <c r="H496" s="135"/>
      <c r="I496" s="135"/>
      <c r="J496" s="135"/>
      <c r="K496" s="135"/>
      <c r="L496" s="135"/>
      <c r="M496" s="135"/>
      <c r="N496" s="135"/>
      <c r="O496" s="135"/>
      <c r="P496" s="109" t="str">
        <f>IFERROR(VLOOKUP(Table1[[#This Row],[RespondentID]],'All Data'!$A:$CO,87,FALSE),"unknown")</f>
        <v>unknown</v>
      </c>
      <c r="Q496" s="131" t="str">
        <f>IFERROR(VLOOKUP(Table1[[#This Row],[RespondentID]],'All Data'!$A:$CO,88,FALSE),"unknown")</f>
        <v>unknown</v>
      </c>
      <c r="R496" s="109" t="str">
        <f>IFERROR(VLOOKUP(Table1[[#This Row],[RespondentID]],'All Data'!$A:$CO,89,FALSE),"unknown")</f>
        <v>unknown</v>
      </c>
      <c r="S496" s="109" t="str">
        <f>IFERROR(VLOOKUP(Table1[[#This Row],[RespondentID]],'All Data'!$A:$CO,90,FALSE),"unknown")</f>
        <v>unknown</v>
      </c>
      <c r="T496" s="109" t="str">
        <f>IFERROR(VLOOKUP(Table1[[#This Row],[RespondentID]],'All Data'!$A:$CO,91,FALSE),"unknown")</f>
        <v>unknown</v>
      </c>
      <c r="U496" s="109" t="str">
        <f>IFERROR(VLOOKUP(Table1[[#This Row],[RespondentID]],'All Data'!$A:$CO,92,FALSE),"unknown")</f>
        <v>unknown</v>
      </c>
      <c r="V496" s="109" t="str">
        <f>IFERROR(VLOOKUP(Table1[[#This Row],[RespondentID]],'All Data'!$A:$CO,93,FALSE),"unknown")</f>
        <v>unknown</v>
      </c>
      <c r="W496" s="109" t="str">
        <f>IFERROR(VLOOKUP(Table1[[#This Row],[RespondentID]],'All Data'!$A:$CW,94,FALSE),"unknown")</f>
        <v>unknown</v>
      </c>
      <c r="X496" s="109" t="str">
        <f>IFERROR(VLOOKUP(Table1[[#This Row],[RespondentID]],'All Data'!$A:$CW,95,FALSE),"unknown")</f>
        <v>unknown</v>
      </c>
      <c r="Y496" s="109" t="str">
        <f>IFERROR(VLOOKUP(Table1[[#This Row],[RespondentID]],'All Data'!$A:$CW,96,FALSE),"unknown")</f>
        <v>unknown</v>
      </c>
      <c r="Z496" s="109" t="str">
        <f>IFERROR(VLOOKUP(Table1[[#This Row],[RespondentID]],'All Data'!$A:$CW,97,FALSE),"unknown")</f>
        <v>unknown</v>
      </c>
      <c r="AA496" s="109" t="str">
        <f>IFERROR(VLOOKUP(Table1[[#This Row],[RespondentID]],'All Data'!$A:$CW,98,FALSE),"unknown")</f>
        <v>unknown</v>
      </c>
      <c r="AB496" s="175" t="str">
        <f>IFERROR(VLOOKUP(Table1[[#This Row],[RespondentID]],'All Data'!$A:$CW,99,FALSE),"unknown")</f>
        <v>unknown</v>
      </c>
    </row>
    <row r="497" spans="1:28">
      <c r="A497" s="109"/>
      <c r="B497" s="134"/>
      <c r="C497" s="135"/>
      <c r="D497" s="135"/>
      <c r="E497" s="135"/>
      <c r="F497" s="135"/>
      <c r="G497" s="135"/>
      <c r="H497" s="135"/>
      <c r="I497" s="135"/>
      <c r="J497" s="135"/>
      <c r="K497" s="135"/>
      <c r="L497" s="135"/>
      <c r="M497" s="135"/>
      <c r="N497" s="135"/>
      <c r="O497" s="135"/>
      <c r="P497" s="109" t="str">
        <f>IFERROR(VLOOKUP(Table1[[#This Row],[RespondentID]],'All Data'!$A:$CO,87,FALSE),"unknown")</f>
        <v>unknown</v>
      </c>
      <c r="Q497" s="131" t="str">
        <f>IFERROR(VLOOKUP(Table1[[#This Row],[RespondentID]],'All Data'!$A:$CO,88,FALSE),"unknown")</f>
        <v>unknown</v>
      </c>
      <c r="R497" s="109" t="str">
        <f>IFERROR(VLOOKUP(Table1[[#This Row],[RespondentID]],'All Data'!$A:$CO,89,FALSE),"unknown")</f>
        <v>unknown</v>
      </c>
      <c r="S497" s="109" t="str">
        <f>IFERROR(VLOOKUP(Table1[[#This Row],[RespondentID]],'All Data'!$A:$CO,90,FALSE),"unknown")</f>
        <v>unknown</v>
      </c>
      <c r="T497" s="109" t="str">
        <f>IFERROR(VLOOKUP(Table1[[#This Row],[RespondentID]],'All Data'!$A:$CO,91,FALSE),"unknown")</f>
        <v>unknown</v>
      </c>
      <c r="U497" s="109" t="str">
        <f>IFERROR(VLOOKUP(Table1[[#This Row],[RespondentID]],'All Data'!$A:$CO,92,FALSE),"unknown")</f>
        <v>unknown</v>
      </c>
      <c r="V497" s="109" t="str">
        <f>IFERROR(VLOOKUP(Table1[[#This Row],[RespondentID]],'All Data'!$A:$CO,93,FALSE),"unknown")</f>
        <v>unknown</v>
      </c>
      <c r="W497" s="109" t="str">
        <f>IFERROR(VLOOKUP(Table1[[#This Row],[RespondentID]],'All Data'!$A:$CW,94,FALSE),"unknown")</f>
        <v>unknown</v>
      </c>
      <c r="X497" s="109" t="str">
        <f>IFERROR(VLOOKUP(Table1[[#This Row],[RespondentID]],'All Data'!$A:$CW,95,FALSE),"unknown")</f>
        <v>unknown</v>
      </c>
      <c r="Y497" s="109" t="str">
        <f>IFERROR(VLOOKUP(Table1[[#This Row],[RespondentID]],'All Data'!$A:$CW,96,FALSE),"unknown")</f>
        <v>unknown</v>
      </c>
      <c r="Z497" s="109" t="str">
        <f>IFERROR(VLOOKUP(Table1[[#This Row],[RespondentID]],'All Data'!$A:$CW,97,FALSE),"unknown")</f>
        <v>unknown</v>
      </c>
      <c r="AA497" s="109" t="str">
        <f>IFERROR(VLOOKUP(Table1[[#This Row],[RespondentID]],'All Data'!$A:$CW,98,FALSE),"unknown")</f>
        <v>unknown</v>
      </c>
      <c r="AB497" s="175" t="str">
        <f>IFERROR(VLOOKUP(Table1[[#This Row],[RespondentID]],'All Data'!$A:$CW,99,FALSE),"unknown")</f>
        <v>unknown</v>
      </c>
    </row>
    <row r="498" spans="1:28">
      <c r="A498" s="109"/>
      <c r="B498" s="134"/>
      <c r="C498" s="135"/>
      <c r="D498" s="135"/>
      <c r="E498" s="135"/>
      <c r="F498" s="135"/>
      <c r="G498" s="135"/>
      <c r="H498" s="135"/>
      <c r="I498" s="135"/>
      <c r="J498" s="135"/>
      <c r="K498" s="135"/>
      <c r="L498" s="135"/>
      <c r="M498" s="135"/>
      <c r="N498" s="135"/>
      <c r="O498" s="135"/>
      <c r="P498" s="109" t="str">
        <f>IFERROR(VLOOKUP(Table1[[#This Row],[RespondentID]],'All Data'!$A:$CO,87,FALSE),"unknown")</f>
        <v>unknown</v>
      </c>
      <c r="Q498" s="131" t="str">
        <f>IFERROR(VLOOKUP(Table1[[#This Row],[RespondentID]],'All Data'!$A:$CO,88,FALSE),"unknown")</f>
        <v>unknown</v>
      </c>
      <c r="R498" s="109" t="str">
        <f>IFERROR(VLOOKUP(Table1[[#This Row],[RespondentID]],'All Data'!$A:$CO,89,FALSE),"unknown")</f>
        <v>unknown</v>
      </c>
      <c r="S498" s="109" t="str">
        <f>IFERROR(VLOOKUP(Table1[[#This Row],[RespondentID]],'All Data'!$A:$CO,90,FALSE),"unknown")</f>
        <v>unknown</v>
      </c>
      <c r="T498" s="109" t="str">
        <f>IFERROR(VLOOKUP(Table1[[#This Row],[RespondentID]],'All Data'!$A:$CO,91,FALSE),"unknown")</f>
        <v>unknown</v>
      </c>
      <c r="U498" s="109" t="str">
        <f>IFERROR(VLOOKUP(Table1[[#This Row],[RespondentID]],'All Data'!$A:$CO,92,FALSE),"unknown")</f>
        <v>unknown</v>
      </c>
      <c r="V498" s="109" t="str">
        <f>IFERROR(VLOOKUP(Table1[[#This Row],[RespondentID]],'All Data'!$A:$CO,93,FALSE),"unknown")</f>
        <v>unknown</v>
      </c>
      <c r="W498" s="109" t="str">
        <f>IFERROR(VLOOKUP(Table1[[#This Row],[RespondentID]],'All Data'!$A:$CW,94,FALSE),"unknown")</f>
        <v>unknown</v>
      </c>
      <c r="X498" s="109" t="str">
        <f>IFERROR(VLOOKUP(Table1[[#This Row],[RespondentID]],'All Data'!$A:$CW,95,FALSE),"unknown")</f>
        <v>unknown</v>
      </c>
      <c r="Y498" s="109" t="str">
        <f>IFERROR(VLOOKUP(Table1[[#This Row],[RespondentID]],'All Data'!$A:$CW,96,FALSE),"unknown")</f>
        <v>unknown</v>
      </c>
      <c r="Z498" s="109" t="str">
        <f>IFERROR(VLOOKUP(Table1[[#This Row],[RespondentID]],'All Data'!$A:$CW,97,FALSE),"unknown")</f>
        <v>unknown</v>
      </c>
      <c r="AA498" s="109" t="str">
        <f>IFERROR(VLOOKUP(Table1[[#This Row],[RespondentID]],'All Data'!$A:$CW,98,FALSE),"unknown")</f>
        <v>unknown</v>
      </c>
      <c r="AB498" s="175" t="str">
        <f>IFERROR(VLOOKUP(Table1[[#This Row],[RespondentID]],'All Data'!$A:$CW,99,FALSE),"unknown")</f>
        <v>unknown</v>
      </c>
    </row>
    <row r="499" spans="1:28">
      <c r="A499" s="109"/>
      <c r="B499" s="134"/>
      <c r="C499" s="135"/>
      <c r="D499" s="135"/>
      <c r="E499" s="135"/>
      <c r="F499" s="135"/>
      <c r="G499" s="135"/>
      <c r="H499" s="135"/>
      <c r="I499" s="135"/>
      <c r="J499" s="135"/>
      <c r="K499" s="135"/>
      <c r="L499" s="135"/>
      <c r="M499" s="135"/>
      <c r="N499" s="135"/>
      <c r="O499" s="135"/>
      <c r="P499" s="109" t="str">
        <f>IFERROR(VLOOKUP(Table1[[#This Row],[RespondentID]],'All Data'!$A:$CO,87,FALSE),"unknown")</f>
        <v>unknown</v>
      </c>
      <c r="Q499" s="131" t="str">
        <f>IFERROR(VLOOKUP(Table1[[#This Row],[RespondentID]],'All Data'!$A:$CO,88,FALSE),"unknown")</f>
        <v>unknown</v>
      </c>
      <c r="R499" s="109" t="str">
        <f>IFERROR(VLOOKUP(Table1[[#This Row],[RespondentID]],'All Data'!$A:$CO,89,FALSE),"unknown")</f>
        <v>unknown</v>
      </c>
      <c r="S499" s="109" t="str">
        <f>IFERROR(VLOOKUP(Table1[[#This Row],[RespondentID]],'All Data'!$A:$CO,90,FALSE),"unknown")</f>
        <v>unknown</v>
      </c>
      <c r="T499" s="109" t="str">
        <f>IFERROR(VLOOKUP(Table1[[#This Row],[RespondentID]],'All Data'!$A:$CO,91,FALSE),"unknown")</f>
        <v>unknown</v>
      </c>
      <c r="U499" s="109" t="str">
        <f>IFERROR(VLOOKUP(Table1[[#This Row],[RespondentID]],'All Data'!$A:$CO,92,FALSE),"unknown")</f>
        <v>unknown</v>
      </c>
      <c r="V499" s="109" t="str">
        <f>IFERROR(VLOOKUP(Table1[[#This Row],[RespondentID]],'All Data'!$A:$CO,93,FALSE),"unknown")</f>
        <v>unknown</v>
      </c>
      <c r="W499" s="109" t="str">
        <f>IFERROR(VLOOKUP(Table1[[#This Row],[RespondentID]],'All Data'!$A:$CW,94,FALSE),"unknown")</f>
        <v>unknown</v>
      </c>
      <c r="X499" s="109" t="str">
        <f>IFERROR(VLOOKUP(Table1[[#This Row],[RespondentID]],'All Data'!$A:$CW,95,FALSE),"unknown")</f>
        <v>unknown</v>
      </c>
      <c r="Y499" s="109" t="str">
        <f>IFERROR(VLOOKUP(Table1[[#This Row],[RespondentID]],'All Data'!$A:$CW,96,FALSE),"unknown")</f>
        <v>unknown</v>
      </c>
      <c r="Z499" s="109" t="str">
        <f>IFERROR(VLOOKUP(Table1[[#This Row],[RespondentID]],'All Data'!$A:$CW,97,FALSE),"unknown")</f>
        <v>unknown</v>
      </c>
      <c r="AA499" s="109" t="str">
        <f>IFERROR(VLOOKUP(Table1[[#This Row],[RespondentID]],'All Data'!$A:$CW,98,FALSE),"unknown")</f>
        <v>unknown</v>
      </c>
      <c r="AB499" s="175" t="str">
        <f>IFERROR(VLOOKUP(Table1[[#This Row],[RespondentID]],'All Data'!$A:$CW,99,FALSE),"unknown")</f>
        <v>unknown</v>
      </c>
    </row>
    <row r="500" spans="1:28">
      <c r="A500" s="109"/>
      <c r="B500" s="134"/>
      <c r="C500" s="135"/>
      <c r="D500" s="135"/>
      <c r="E500" s="135"/>
      <c r="F500" s="135"/>
      <c r="G500" s="135"/>
      <c r="H500" s="135"/>
      <c r="I500" s="135"/>
      <c r="J500" s="135"/>
      <c r="K500" s="135"/>
      <c r="L500" s="135"/>
      <c r="M500" s="135"/>
      <c r="N500" s="135"/>
      <c r="O500" s="135"/>
      <c r="P500" s="109" t="str">
        <f>IFERROR(VLOOKUP(Table1[[#This Row],[RespondentID]],'All Data'!$A:$CO,87,FALSE),"unknown")</f>
        <v>unknown</v>
      </c>
      <c r="Q500" s="131" t="str">
        <f>IFERROR(VLOOKUP(Table1[[#This Row],[RespondentID]],'All Data'!$A:$CO,88,FALSE),"unknown")</f>
        <v>unknown</v>
      </c>
      <c r="R500" s="109" t="str">
        <f>IFERROR(VLOOKUP(Table1[[#This Row],[RespondentID]],'All Data'!$A:$CO,89,FALSE),"unknown")</f>
        <v>unknown</v>
      </c>
      <c r="S500" s="109" t="str">
        <f>IFERROR(VLOOKUP(Table1[[#This Row],[RespondentID]],'All Data'!$A:$CO,90,FALSE),"unknown")</f>
        <v>unknown</v>
      </c>
      <c r="T500" s="109" t="str">
        <f>IFERROR(VLOOKUP(Table1[[#This Row],[RespondentID]],'All Data'!$A:$CO,91,FALSE),"unknown")</f>
        <v>unknown</v>
      </c>
      <c r="U500" s="109" t="str">
        <f>IFERROR(VLOOKUP(Table1[[#This Row],[RespondentID]],'All Data'!$A:$CO,92,FALSE),"unknown")</f>
        <v>unknown</v>
      </c>
      <c r="V500" s="109" t="str">
        <f>IFERROR(VLOOKUP(Table1[[#This Row],[RespondentID]],'All Data'!$A:$CO,93,FALSE),"unknown")</f>
        <v>unknown</v>
      </c>
      <c r="W500" s="109" t="str">
        <f>IFERROR(VLOOKUP(Table1[[#This Row],[RespondentID]],'All Data'!$A:$CW,94,FALSE),"unknown")</f>
        <v>unknown</v>
      </c>
      <c r="X500" s="109" t="str">
        <f>IFERROR(VLOOKUP(Table1[[#This Row],[RespondentID]],'All Data'!$A:$CW,95,FALSE),"unknown")</f>
        <v>unknown</v>
      </c>
      <c r="Y500" s="109" t="str">
        <f>IFERROR(VLOOKUP(Table1[[#This Row],[RespondentID]],'All Data'!$A:$CW,96,FALSE),"unknown")</f>
        <v>unknown</v>
      </c>
      <c r="Z500" s="109" t="str">
        <f>IFERROR(VLOOKUP(Table1[[#This Row],[RespondentID]],'All Data'!$A:$CW,97,FALSE),"unknown")</f>
        <v>unknown</v>
      </c>
      <c r="AA500" s="109" t="str">
        <f>IFERROR(VLOOKUP(Table1[[#This Row],[RespondentID]],'All Data'!$A:$CW,98,FALSE),"unknown")</f>
        <v>unknown</v>
      </c>
      <c r="AB500" s="175" t="str">
        <f>IFERROR(VLOOKUP(Table1[[#This Row],[RespondentID]],'All Data'!$A:$CW,99,FALSE),"unknown")</f>
        <v>unknown</v>
      </c>
    </row>
    <row r="501" spans="1:28">
      <c r="A501" s="109"/>
      <c r="B501" s="134"/>
      <c r="C501" s="135"/>
      <c r="D501" s="135"/>
      <c r="E501" s="135"/>
      <c r="F501" s="135"/>
      <c r="G501" s="135"/>
      <c r="H501" s="135"/>
      <c r="I501" s="135"/>
      <c r="J501" s="135"/>
      <c r="K501" s="135"/>
      <c r="L501" s="135"/>
      <c r="M501" s="135"/>
      <c r="N501" s="135"/>
      <c r="O501" s="135"/>
      <c r="P501" s="109" t="str">
        <f>IFERROR(VLOOKUP(Table1[[#This Row],[RespondentID]],'All Data'!$A:$CO,87,FALSE),"unknown")</f>
        <v>unknown</v>
      </c>
      <c r="Q501" s="131" t="str">
        <f>IFERROR(VLOOKUP(Table1[[#This Row],[RespondentID]],'All Data'!$A:$CO,88,FALSE),"unknown")</f>
        <v>unknown</v>
      </c>
      <c r="R501" s="109" t="str">
        <f>IFERROR(VLOOKUP(Table1[[#This Row],[RespondentID]],'All Data'!$A:$CO,89,FALSE),"unknown")</f>
        <v>unknown</v>
      </c>
      <c r="S501" s="109" t="str">
        <f>IFERROR(VLOOKUP(Table1[[#This Row],[RespondentID]],'All Data'!$A:$CO,90,FALSE),"unknown")</f>
        <v>unknown</v>
      </c>
      <c r="T501" s="109" t="str">
        <f>IFERROR(VLOOKUP(Table1[[#This Row],[RespondentID]],'All Data'!$A:$CO,91,FALSE),"unknown")</f>
        <v>unknown</v>
      </c>
      <c r="U501" s="109" t="str">
        <f>IFERROR(VLOOKUP(Table1[[#This Row],[RespondentID]],'All Data'!$A:$CO,92,FALSE),"unknown")</f>
        <v>unknown</v>
      </c>
      <c r="V501" s="109" t="str">
        <f>IFERROR(VLOOKUP(Table1[[#This Row],[RespondentID]],'All Data'!$A:$CO,93,FALSE),"unknown")</f>
        <v>unknown</v>
      </c>
      <c r="W501" s="109" t="str">
        <f>IFERROR(VLOOKUP(Table1[[#This Row],[RespondentID]],'All Data'!$A:$CW,94,FALSE),"unknown")</f>
        <v>unknown</v>
      </c>
      <c r="X501" s="109" t="str">
        <f>IFERROR(VLOOKUP(Table1[[#This Row],[RespondentID]],'All Data'!$A:$CW,95,FALSE),"unknown")</f>
        <v>unknown</v>
      </c>
      <c r="Y501" s="109" t="str">
        <f>IFERROR(VLOOKUP(Table1[[#This Row],[RespondentID]],'All Data'!$A:$CW,96,FALSE),"unknown")</f>
        <v>unknown</v>
      </c>
      <c r="Z501" s="109" t="str">
        <f>IFERROR(VLOOKUP(Table1[[#This Row],[RespondentID]],'All Data'!$A:$CW,97,FALSE),"unknown")</f>
        <v>unknown</v>
      </c>
      <c r="AA501" s="109" t="str">
        <f>IFERROR(VLOOKUP(Table1[[#This Row],[RespondentID]],'All Data'!$A:$CW,98,FALSE),"unknown")</f>
        <v>unknown</v>
      </c>
      <c r="AB501" s="175" t="str">
        <f>IFERROR(VLOOKUP(Table1[[#This Row],[RespondentID]],'All Data'!$A:$CW,99,FALSE),"unknown")</f>
        <v>unknown</v>
      </c>
    </row>
    <row r="502" spans="1:28">
      <c r="A502" s="109"/>
      <c r="B502" s="134"/>
      <c r="C502" s="135"/>
      <c r="D502" s="135"/>
      <c r="E502" s="135"/>
      <c r="F502" s="135"/>
      <c r="G502" s="135"/>
      <c r="H502" s="135"/>
      <c r="I502" s="135"/>
      <c r="J502" s="135"/>
      <c r="K502" s="135"/>
      <c r="L502" s="135"/>
      <c r="M502" s="135"/>
      <c r="N502" s="135"/>
      <c r="O502" s="135"/>
      <c r="P502" s="109" t="str">
        <f>IFERROR(VLOOKUP(Table1[[#This Row],[RespondentID]],'All Data'!$A:$CO,87,FALSE),"unknown")</f>
        <v>unknown</v>
      </c>
      <c r="Q502" s="131" t="str">
        <f>IFERROR(VLOOKUP(Table1[[#This Row],[RespondentID]],'All Data'!$A:$CO,88,FALSE),"unknown")</f>
        <v>unknown</v>
      </c>
      <c r="R502" s="109" t="str">
        <f>IFERROR(VLOOKUP(Table1[[#This Row],[RespondentID]],'All Data'!$A:$CO,89,FALSE),"unknown")</f>
        <v>unknown</v>
      </c>
      <c r="S502" s="109" t="str">
        <f>IFERROR(VLOOKUP(Table1[[#This Row],[RespondentID]],'All Data'!$A:$CO,90,FALSE),"unknown")</f>
        <v>unknown</v>
      </c>
      <c r="T502" s="109" t="str">
        <f>IFERROR(VLOOKUP(Table1[[#This Row],[RespondentID]],'All Data'!$A:$CO,91,FALSE),"unknown")</f>
        <v>unknown</v>
      </c>
      <c r="U502" s="109" t="str">
        <f>IFERROR(VLOOKUP(Table1[[#This Row],[RespondentID]],'All Data'!$A:$CO,92,FALSE),"unknown")</f>
        <v>unknown</v>
      </c>
      <c r="V502" s="109" t="str">
        <f>IFERROR(VLOOKUP(Table1[[#This Row],[RespondentID]],'All Data'!$A:$CO,93,FALSE),"unknown")</f>
        <v>unknown</v>
      </c>
      <c r="W502" s="109" t="str">
        <f>IFERROR(VLOOKUP(Table1[[#This Row],[RespondentID]],'All Data'!$A:$CW,94,FALSE),"unknown")</f>
        <v>unknown</v>
      </c>
      <c r="X502" s="109" t="str">
        <f>IFERROR(VLOOKUP(Table1[[#This Row],[RespondentID]],'All Data'!$A:$CW,95,FALSE),"unknown")</f>
        <v>unknown</v>
      </c>
      <c r="Y502" s="109" t="str">
        <f>IFERROR(VLOOKUP(Table1[[#This Row],[RespondentID]],'All Data'!$A:$CW,96,FALSE),"unknown")</f>
        <v>unknown</v>
      </c>
      <c r="Z502" s="109" t="str">
        <f>IFERROR(VLOOKUP(Table1[[#This Row],[RespondentID]],'All Data'!$A:$CW,97,FALSE),"unknown")</f>
        <v>unknown</v>
      </c>
      <c r="AA502" s="109" t="str">
        <f>IFERROR(VLOOKUP(Table1[[#This Row],[RespondentID]],'All Data'!$A:$CW,98,FALSE),"unknown")</f>
        <v>unknown</v>
      </c>
      <c r="AB502" s="175" t="str">
        <f>IFERROR(VLOOKUP(Table1[[#This Row],[RespondentID]],'All Data'!$A:$CW,99,FALSE),"unknown")</f>
        <v>unknown</v>
      </c>
    </row>
    <row r="503" spans="1:28">
      <c r="A503" s="109"/>
      <c r="B503" s="134"/>
      <c r="C503" s="135"/>
      <c r="D503" s="135"/>
      <c r="E503" s="135"/>
      <c r="F503" s="135"/>
      <c r="G503" s="135"/>
      <c r="H503" s="135"/>
      <c r="I503" s="135"/>
      <c r="J503" s="135"/>
      <c r="K503" s="135"/>
      <c r="L503" s="135"/>
      <c r="M503" s="135"/>
      <c r="N503" s="135"/>
      <c r="O503" s="135"/>
      <c r="P503" s="109" t="str">
        <f>IFERROR(VLOOKUP(Table1[[#This Row],[RespondentID]],'All Data'!$A:$CO,87,FALSE),"unknown")</f>
        <v>unknown</v>
      </c>
      <c r="Q503" s="131" t="str">
        <f>IFERROR(VLOOKUP(Table1[[#This Row],[RespondentID]],'All Data'!$A:$CO,88,FALSE),"unknown")</f>
        <v>unknown</v>
      </c>
      <c r="R503" s="109" t="str">
        <f>IFERROR(VLOOKUP(Table1[[#This Row],[RespondentID]],'All Data'!$A:$CO,89,FALSE),"unknown")</f>
        <v>unknown</v>
      </c>
      <c r="S503" s="109" t="str">
        <f>IFERROR(VLOOKUP(Table1[[#This Row],[RespondentID]],'All Data'!$A:$CO,90,FALSE),"unknown")</f>
        <v>unknown</v>
      </c>
      <c r="T503" s="109" t="str">
        <f>IFERROR(VLOOKUP(Table1[[#This Row],[RespondentID]],'All Data'!$A:$CO,91,FALSE),"unknown")</f>
        <v>unknown</v>
      </c>
      <c r="U503" s="109" t="str">
        <f>IFERROR(VLOOKUP(Table1[[#This Row],[RespondentID]],'All Data'!$A:$CO,92,FALSE),"unknown")</f>
        <v>unknown</v>
      </c>
      <c r="V503" s="109" t="str">
        <f>IFERROR(VLOOKUP(Table1[[#This Row],[RespondentID]],'All Data'!$A:$CO,93,FALSE),"unknown")</f>
        <v>unknown</v>
      </c>
      <c r="W503" s="109" t="str">
        <f>IFERROR(VLOOKUP(Table1[[#This Row],[RespondentID]],'All Data'!$A:$CW,94,FALSE),"unknown")</f>
        <v>unknown</v>
      </c>
      <c r="X503" s="109" t="str">
        <f>IFERROR(VLOOKUP(Table1[[#This Row],[RespondentID]],'All Data'!$A:$CW,95,FALSE),"unknown")</f>
        <v>unknown</v>
      </c>
      <c r="Y503" s="109" t="str">
        <f>IFERROR(VLOOKUP(Table1[[#This Row],[RespondentID]],'All Data'!$A:$CW,96,FALSE),"unknown")</f>
        <v>unknown</v>
      </c>
      <c r="Z503" s="109" t="str">
        <f>IFERROR(VLOOKUP(Table1[[#This Row],[RespondentID]],'All Data'!$A:$CW,97,FALSE),"unknown")</f>
        <v>unknown</v>
      </c>
      <c r="AA503" s="109" t="str">
        <f>IFERROR(VLOOKUP(Table1[[#This Row],[RespondentID]],'All Data'!$A:$CW,98,FALSE),"unknown")</f>
        <v>unknown</v>
      </c>
      <c r="AB503" s="175" t="str">
        <f>IFERROR(VLOOKUP(Table1[[#This Row],[RespondentID]],'All Data'!$A:$CW,99,FALSE),"unknown")</f>
        <v>unknown</v>
      </c>
    </row>
    <row r="504" spans="1:28">
      <c r="A504" s="109"/>
      <c r="B504" s="134"/>
      <c r="C504" s="135"/>
      <c r="D504" s="135"/>
      <c r="E504" s="135"/>
      <c r="F504" s="135"/>
      <c r="G504" s="135"/>
      <c r="H504" s="135"/>
      <c r="I504" s="135"/>
      <c r="J504" s="135"/>
      <c r="K504" s="135"/>
      <c r="L504" s="135"/>
      <c r="M504" s="135"/>
      <c r="N504" s="135"/>
      <c r="O504" s="135"/>
      <c r="P504" s="109" t="str">
        <f>IFERROR(VLOOKUP(Table1[[#This Row],[RespondentID]],'All Data'!$A:$CO,87,FALSE),"unknown")</f>
        <v>unknown</v>
      </c>
      <c r="Q504" s="131" t="str">
        <f>IFERROR(VLOOKUP(Table1[[#This Row],[RespondentID]],'All Data'!$A:$CO,88,FALSE),"unknown")</f>
        <v>unknown</v>
      </c>
      <c r="R504" s="109" t="str">
        <f>IFERROR(VLOOKUP(Table1[[#This Row],[RespondentID]],'All Data'!$A:$CO,89,FALSE),"unknown")</f>
        <v>unknown</v>
      </c>
      <c r="S504" s="109" t="str">
        <f>IFERROR(VLOOKUP(Table1[[#This Row],[RespondentID]],'All Data'!$A:$CO,90,FALSE),"unknown")</f>
        <v>unknown</v>
      </c>
      <c r="T504" s="109" t="str">
        <f>IFERROR(VLOOKUP(Table1[[#This Row],[RespondentID]],'All Data'!$A:$CO,91,FALSE),"unknown")</f>
        <v>unknown</v>
      </c>
      <c r="U504" s="109" t="str">
        <f>IFERROR(VLOOKUP(Table1[[#This Row],[RespondentID]],'All Data'!$A:$CO,92,FALSE),"unknown")</f>
        <v>unknown</v>
      </c>
      <c r="V504" s="109" t="str">
        <f>IFERROR(VLOOKUP(Table1[[#This Row],[RespondentID]],'All Data'!$A:$CO,93,FALSE),"unknown")</f>
        <v>unknown</v>
      </c>
      <c r="W504" s="109" t="str">
        <f>IFERROR(VLOOKUP(Table1[[#This Row],[RespondentID]],'All Data'!$A:$CW,94,FALSE),"unknown")</f>
        <v>unknown</v>
      </c>
      <c r="X504" s="109" t="str">
        <f>IFERROR(VLOOKUP(Table1[[#This Row],[RespondentID]],'All Data'!$A:$CW,95,FALSE),"unknown")</f>
        <v>unknown</v>
      </c>
      <c r="Y504" s="109" t="str">
        <f>IFERROR(VLOOKUP(Table1[[#This Row],[RespondentID]],'All Data'!$A:$CW,96,FALSE),"unknown")</f>
        <v>unknown</v>
      </c>
      <c r="Z504" s="109" t="str">
        <f>IFERROR(VLOOKUP(Table1[[#This Row],[RespondentID]],'All Data'!$A:$CW,97,FALSE),"unknown")</f>
        <v>unknown</v>
      </c>
      <c r="AA504" s="109" t="str">
        <f>IFERROR(VLOOKUP(Table1[[#This Row],[RespondentID]],'All Data'!$A:$CW,98,FALSE),"unknown")</f>
        <v>unknown</v>
      </c>
      <c r="AB504" s="175" t="str">
        <f>IFERROR(VLOOKUP(Table1[[#This Row],[RespondentID]],'All Data'!$A:$CW,99,FALSE),"unknown")</f>
        <v>unknown</v>
      </c>
    </row>
    <row r="505" spans="1:28">
      <c r="A505" s="109"/>
      <c r="B505" s="134"/>
      <c r="C505" s="135"/>
      <c r="D505" s="135"/>
      <c r="E505" s="135"/>
      <c r="F505" s="135"/>
      <c r="G505" s="135"/>
      <c r="H505" s="135"/>
      <c r="I505" s="135"/>
      <c r="J505" s="135"/>
      <c r="K505" s="135"/>
      <c r="L505" s="135"/>
      <c r="M505" s="135"/>
      <c r="N505" s="135"/>
      <c r="O505" s="135"/>
      <c r="P505" s="109" t="str">
        <f>IFERROR(VLOOKUP(Table1[[#This Row],[RespondentID]],'All Data'!$A:$CO,87,FALSE),"unknown")</f>
        <v>unknown</v>
      </c>
      <c r="Q505" s="131" t="str">
        <f>IFERROR(VLOOKUP(Table1[[#This Row],[RespondentID]],'All Data'!$A:$CO,88,FALSE),"unknown")</f>
        <v>unknown</v>
      </c>
      <c r="R505" s="109" t="str">
        <f>IFERROR(VLOOKUP(Table1[[#This Row],[RespondentID]],'All Data'!$A:$CO,89,FALSE),"unknown")</f>
        <v>unknown</v>
      </c>
      <c r="S505" s="109" t="str">
        <f>IFERROR(VLOOKUP(Table1[[#This Row],[RespondentID]],'All Data'!$A:$CO,90,FALSE),"unknown")</f>
        <v>unknown</v>
      </c>
      <c r="T505" s="109" t="str">
        <f>IFERROR(VLOOKUP(Table1[[#This Row],[RespondentID]],'All Data'!$A:$CO,91,FALSE),"unknown")</f>
        <v>unknown</v>
      </c>
      <c r="U505" s="109" t="str">
        <f>IFERROR(VLOOKUP(Table1[[#This Row],[RespondentID]],'All Data'!$A:$CO,92,FALSE),"unknown")</f>
        <v>unknown</v>
      </c>
      <c r="V505" s="109" t="str">
        <f>IFERROR(VLOOKUP(Table1[[#This Row],[RespondentID]],'All Data'!$A:$CO,93,FALSE),"unknown")</f>
        <v>unknown</v>
      </c>
      <c r="W505" s="109" t="str">
        <f>IFERROR(VLOOKUP(Table1[[#This Row],[RespondentID]],'All Data'!$A:$CW,94,FALSE),"unknown")</f>
        <v>unknown</v>
      </c>
      <c r="X505" s="109" t="str">
        <f>IFERROR(VLOOKUP(Table1[[#This Row],[RespondentID]],'All Data'!$A:$CW,95,FALSE),"unknown")</f>
        <v>unknown</v>
      </c>
      <c r="Y505" s="109" t="str">
        <f>IFERROR(VLOOKUP(Table1[[#This Row],[RespondentID]],'All Data'!$A:$CW,96,FALSE),"unknown")</f>
        <v>unknown</v>
      </c>
      <c r="Z505" s="109" t="str">
        <f>IFERROR(VLOOKUP(Table1[[#This Row],[RespondentID]],'All Data'!$A:$CW,97,FALSE),"unknown")</f>
        <v>unknown</v>
      </c>
      <c r="AA505" s="109" t="str">
        <f>IFERROR(VLOOKUP(Table1[[#This Row],[RespondentID]],'All Data'!$A:$CW,98,FALSE),"unknown")</f>
        <v>unknown</v>
      </c>
      <c r="AB505" s="175" t="str">
        <f>IFERROR(VLOOKUP(Table1[[#This Row],[RespondentID]],'All Data'!$A:$CW,99,FALSE),"unknown")</f>
        <v>unknown</v>
      </c>
    </row>
    <row r="506" spans="1:28">
      <c r="A506" s="109"/>
      <c r="B506" s="134"/>
      <c r="C506" s="135"/>
      <c r="D506" s="135"/>
      <c r="E506" s="135"/>
      <c r="F506" s="135"/>
      <c r="G506" s="135"/>
      <c r="H506" s="135"/>
      <c r="I506" s="135"/>
      <c r="J506" s="135"/>
      <c r="K506" s="135"/>
      <c r="L506" s="135"/>
      <c r="M506" s="135"/>
      <c r="N506" s="135"/>
      <c r="O506" s="135"/>
      <c r="P506" s="109" t="str">
        <f>IFERROR(VLOOKUP(Table1[[#This Row],[RespondentID]],'All Data'!$A:$CO,87,FALSE),"unknown")</f>
        <v>unknown</v>
      </c>
      <c r="Q506" s="131" t="str">
        <f>IFERROR(VLOOKUP(Table1[[#This Row],[RespondentID]],'All Data'!$A:$CO,88,FALSE),"unknown")</f>
        <v>unknown</v>
      </c>
      <c r="R506" s="109" t="str">
        <f>IFERROR(VLOOKUP(Table1[[#This Row],[RespondentID]],'All Data'!$A:$CO,89,FALSE),"unknown")</f>
        <v>unknown</v>
      </c>
      <c r="S506" s="109" t="str">
        <f>IFERROR(VLOOKUP(Table1[[#This Row],[RespondentID]],'All Data'!$A:$CO,90,FALSE),"unknown")</f>
        <v>unknown</v>
      </c>
      <c r="T506" s="109" t="str">
        <f>IFERROR(VLOOKUP(Table1[[#This Row],[RespondentID]],'All Data'!$A:$CO,91,FALSE),"unknown")</f>
        <v>unknown</v>
      </c>
      <c r="U506" s="109" t="str">
        <f>IFERROR(VLOOKUP(Table1[[#This Row],[RespondentID]],'All Data'!$A:$CO,92,FALSE),"unknown")</f>
        <v>unknown</v>
      </c>
      <c r="V506" s="109" t="str">
        <f>IFERROR(VLOOKUP(Table1[[#This Row],[RespondentID]],'All Data'!$A:$CO,93,FALSE),"unknown")</f>
        <v>unknown</v>
      </c>
      <c r="W506" s="109" t="str">
        <f>IFERROR(VLOOKUP(Table1[[#This Row],[RespondentID]],'All Data'!$A:$CW,94,FALSE),"unknown")</f>
        <v>unknown</v>
      </c>
      <c r="X506" s="109" t="str">
        <f>IFERROR(VLOOKUP(Table1[[#This Row],[RespondentID]],'All Data'!$A:$CW,95,FALSE),"unknown")</f>
        <v>unknown</v>
      </c>
      <c r="Y506" s="109" t="str">
        <f>IFERROR(VLOOKUP(Table1[[#This Row],[RespondentID]],'All Data'!$A:$CW,96,FALSE),"unknown")</f>
        <v>unknown</v>
      </c>
      <c r="Z506" s="109" t="str">
        <f>IFERROR(VLOOKUP(Table1[[#This Row],[RespondentID]],'All Data'!$A:$CW,97,FALSE),"unknown")</f>
        <v>unknown</v>
      </c>
      <c r="AA506" s="109" t="str">
        <f>IFERROR(VLOOKUP(Table1[[#This Row],[RespondentID]],'All Data'!$A:$CW,98,FALSE),"unknown")</f>
        <v>unknown</v>
      </c>
      <c r="AB506" s="175" t="str">
        <f>IFERROR(VLOOKUP(Table1[[#This Row],[RespondentID]],'All Data'!$A:$CW,99,FALSE),"unknown")</f>
        <v>unknown</v>
      </c>
    </row>
    <row r="507" spans="1:28">
      <c r="A507" s="109"/>
      <c r="B507" s="134"/>
      <c r="C507" s="135"/>
      <c r="D507" s="135"/>
      <c r="E507" s="135"/>
      <c r="F507" s="135"/>
      <c r="G507" s="135"/>
      <c r="H507" s="135"/>
      <c r="I507" s="135"/>
      <c r="J507" s="135"/>
      <c r="K507" s="135"/>
      <c r="L507" s="135"/>
      <c r="M507" s="135"/>
      <c r="N507" s="135"/>
      <c r="O507" s="135"/>
      <c r="P507" s="109" t="str">
        <f>IFERROR(VLOOKUP(Table1[[#This Row],[RespondentID]],'All Data'!$A:$CO,87,FALSE),"unknown")</f>
        <v>unknown</v>
      </c>
      <c r="Q507" s="131" t="str">
        <f>IFERROR(VLOOKUP(Table1[[#This Row],[RespondentID]],'All Data'!$A:$CO,88,FALSE),"unknown")</f>
        <v>unknown</v>
      </c>
      <c r="R507" s="109" t="str">
        <f>IFERROR(VLOOKUP(Table1[[#This Row],[RespondentID]],'All Data'!$A:$CO,89,FALSE),"unknown")</f>
        <v>unknown</v>
      </c>
      <c r="S507" s="109" t="str">
        <f>IFERROR(VLOOKUP(Table1[[#This Row],[RespondentID]],'All Data'!$A:$CO,90,FALSE),"unknown")</f>
        <v>unknown</v>
      </c>
      <c r="T507" s="109" t="str">
        <f>IFERROR(VLOOKUP(Table1[[#This Row],[RespondentID]],'All Data'!$A:$CO,91,FALSE),"unknown")</f>
        <v>unknown</v>
      </c>
      <c r="U507" s="109" t="str">
        <f>IFERROR(VLOOKUP(Table1[[#This Row],[RespondentID]],'All Data'!$A:$CO,92,FALSE),"unknown")</f>
        <v>unknown</v>
      </c>
      <c r="V507" s="109" t="str">
        <f>IFERROR(VLOOKUP(Table1[[#This Row],[RespondentID]],'All Data'!$A:$CO,93,FALSE),"unknown")</f>
        <v>unknown</v>
      </c>
      <c r="W507" s="109" t="str">
        <f>IFERROR(VLOOKUP(Table1[[#This Row],[RespondentID]],'All Data'!$A:$CW,94,FALSE),"unknown")</f>
        <v>unknown</v>
      </c>
      <c r="X507" s="109" t="str">
        <f>IFERROR(VLOOKUP(Table1[[#This Row],[RespondentID]],'All Data'!$A:$CW,95,FALSE),"unknown")</f>
        <v>unknown</v>
      </c>
      <c r="Y507" s="109" t="str">
        <f>IFERROR(VLOOKUP(Table1[[#This Row],[RespondentID]],'All Data'!$A:$CW,96,FALSE),"unknown")</f>
        <v>unknown</v>
      </c>
      <c r="Z507" s="109" t="str">
        <f>IFERROR(VLOOKUP(Table1[[#This Row],[RespondentID]],'All Data'!$A:$CW,97,FALSE),"unknown")</f>
        <v>unknown</v>
      </c>
      <c r="AA507" s="109" t="str">
        <f>IFERROR(VLOOKUP(Table1[[#This Row],[RespondentID]],'All Data'!$A:$CW,98,FALSE),"unknown")</f>
        <v>unknown</v>
      </c>
      <c r="AB507" s="175" t="str">
        <f>IFERROR(VLOOKUP(Table1[[#This Row],[RespondentID]],'All Data'!$A:$CW,99,FALSE),"unknown")</f>
        <v>unknown</v>
      </c>
    </row>
    <row r="508" spans="1:28">
      <c r="A508" s="109"/>
      <c r="B508" s="134"/>
      <c r="C508" s="135"/>
      <c r="D508" s="135"/>
      <c r="E508" s="135"/>
      <c r="F508" s="135"/>
      <c r="G508" s="135"/>
      <c r="H508" s="135"/>
      <c r="I508" s="135"/>
      <c r="J508" s="135"/>
      <c r="K508" s="135"/>
      <c r="L508" s="135"/>
      <c r="M508" s="135"/>
      <c r="N508" s="135"/>
      <c r="O508" s="135"/>
      <c r="P508" s="109" t="str">
        <f>IFERROR(VLOOKUP(Table1[[#This Row],[RespondentID]],'All Data'!$A:$CO,87,FALSE),"unknown")</f>
        <v>unknown</v>
      </c>
      <c r="Q508" s="131" t="str">
        <f>IFERROR(VLOOKUP(Table1[[#This Row],[RespondentID]],'All Data'!$A:$CO,88,FALSE),"unknown")</f>
        <v>unknown</v>
      </c>
      <c r="R508" s="109" t="str">
        <f>IFERROR(VLOOKUP(Table1[[#This Row],[RespondentID]],'All Data'!$A:$CO,89,FALSE),"unknown")</f>
        <v>unknown</v>
      </c>
      <c r="S508" s="109" t="str">
        <f>IFERROR(VLOOKUP(Table1[[#This Row],[RespondentID]],'All Data'!$A:$CO,90,FALSE),"unknown")</f>
        <v>unknown</v>
      </c>
      <c r="T508" s="109" t="str">
        <f>IFERROR(VLOOKUP(Table1[[#This Row],[RespondentID]],'All Data'!$A:$CO,91,FALSE),"unknown")</f>
        <v>unknown</v>
      </c>
      <c r="U508" s="109" t="str">
        <f>IFERROR(VLOOKUP(Table1[[#This Row],[RespondentID]],'All Data'!$A:$CO,92,FALSE),"unknown")</f>
        <v>unknown</v>
      </c>
      <c r="V508" s="109" t="str">
        <f>IFERROR(VLOOKUP(Table1[[#This Row],[RespondentID]],'All Data'!$A:$CO,93,FALSE),"unknown")</f>
        <v>unknown</v>
      </c>
      <c r="W508" s="109" t="str">
        <f>IFERROR(VLOOKUP(Table1[[#This Row],[RespondentID]],'All Data'!$A:$CW,94,FALSE),"unknown")</f>
        <v>unknown</v>
      </c>
      <c r="X508" s="109" t="str">
        <f>IFERROR(VLOOKUP(Table1[[#This Row],[RespondentID]],'All Data'!$A:$CW,95,FALSE),"unknown")</f>
        <v>unknown</v>
      </c>
      <c r="Y508" s="109" t="str">
        <f>IFERROR(VLOOKUP(Table1[[#This Row],[RespondentID]],'All Data'!$A:$CW,96,FALSE),"unknown")</f>
        <v>unknown</v>
      </c>
      <c r="Z508" s="109" t="str">
        <f>IFERROR(VLOOKUP(Table1[[#This Row],[RespondentID]],'All Data'!$A:$CW,97,FALSE),"unknown")</f>
        <v>unknown</v>
      </c>
      <c r="AA508" s="109" t="str">
        <f>IFERROR(VLOOKUP(Table1[[#This Row],[RespondentID]],'All Data'!$A:$CW,98,FALSE),"unknown")</f>
        <v>unknown</v>
      </c>
      <c r="AB508" s="175" t="str">
        <f>IFERROR(VLOOKUP(Table1[[#This Row],[RespondentID]],'All Data'!$A:$CW,99,FALSE),"unknown")</f>
        <v>unknown</v>
      </c>
    </row>
    <row r="509" spans="1:28">
      <c r="A509" s="109"/>
      <c r="B509" s="134"/>
      <c r="C509" s="135"/>
      <c r="D509" s="135"/>
      <c r="E509" s="135"/>
      <c r="F509" s="135"/>
      <c r="G509" s="135"/>
      <c r="H509" s="135"/>
      <c r="I509" s="135"/>
      <c r="J509" s="135"/>
      <c r="K509" s="135"/>
      <c r="L509" s="135"/>
      <c r="M509" s="135"/>
      <c r="N509" s="135"/>
      <c r="O509" s="135"/>
      <c r="P509" s="109" t="str">
        <f>IFERROR(VLOOKUP(Table1[[#This Row],[RespondentID]],'All Data'!$A:$CO,87,FALSE),"unknown")</f>
        <v>unknown</v>
      </c>
      <c r="Q509" s="131" t="str">
        <f>IFERROR(VLOOKUP(Table1[[#This Row],[RespondentID]],'All Data'!$A:$CO,88,FALSE),"unknown")</f>
        <v>unknown</v>
      </c>
      <c r="R509" s="109" t="str">
        <f>IFERROR(VLOOKUP(Table1[[#This Row],[RespondentID]],'All Data'!$A:$CO,89,FALSE),"unknown")</f>
        <v>unknown</v>
      </c>
      <c r="S509" s="109" t="str">
        <f>IFERROR(VLOOKUP(Table1[[#This Row],[RespondentID]],'All Data'!$A:$CO,90,FALSE),"unknown")</f>
        <v>unknown</v>
      </c>
      <c r="T509" s="109" t="str">
        <f>IFERROR(VLOOKUP(Table1[[#This Row],[RespondentID]],'All Data'!$A:$CO,91,FALSE),"unknown")</f>
        <v>unknown</v>
      </c>
      <c r="U509" s="109" t="str">
        <f>IFERROR(VLOOKUP(Table1[[#This Row],[RespondentID]],'All Data'!$A:$CO,92,FALSE),"unknown")</f>
        <v>unknown</v>
      </c>
      <c r="V509" s="109" t="str">
        <f>IFERROR(VLOOKUP(Table1[[#This Row],[RespondentID]],'All Data'!$A:$CO,93,FALSE),"unknown")</f>
        <v>unknown</v>
      </c>
      <c r="W509" s="109" t="str">
        <f>IFERROR(VLOOKUP(Table1[[#This Row],[RespondentID]],'All Data'!$A:$CW,94,FALSE),"unknown")</f>
        <v>unknown</v>
      </c>
      <c r="X509" s="109" t="str">
        <f>IFERROR(VLOOKUP(Table1[[#This Row],[RespondentID]],'All Data'!$A:$CW,95,FALSE),"unknown")</f>
        <v>unknown</v>
      </c>
      <c r="Y509" s="109" t="str">
        <f>IFERROR(VLOOKUP(Table1[[#This Row],[RespondentID]],'All Data'!$A:$CW,96,FALSE),"unknown")</f>
        <v>unknown</v>
      </c>
      <c r="Z509" s="109" t="str">
        <f>IFERROR(VLOOKUP(Table1[[#This Row],[RespondentID]],'All Data'!$A:$CW,97,FALSE),"unknown")</f>
        <v>unknown</v>
      </c>
      <c r="AA509" s="109" t="str">
        <f>IFERROR(VLOOKUP(Table1[[#This Row],[RespondentID]],'All Data'!$A:$CW,98,FALSE),"unknown")</f>
        <v>unknown</v>
      </c>
      <c r="AB509" s="175" t="str">
        <f>IFERROR(VLOOKUP(Table1[[#This Row],[RespondentID]],'All Data'!$A:$CW,99,FALSE),"unknown")</f>
        <v>unknown</v>
      </c>
    </row>
    <row r="510" spans="1:28">
      <c r="A510" s="109"/>
      <c r="B510" s="134"/>
      <c r="C510" s="135"/>
      <c r="D510" s="135"/>
      <c r="E510" s="135"/>
      <c r="F510" s="135"/>
      <c r="G510" s="135"/>
      <c r="H510" s="135"/>
      <c r="I510" s="135"/>
      <c r="J510" s="135"/>
      <c r="K510" s="135"/>
      <c r="L510" s="135"/>
      <c r="M510" s="135"/>
      <c r="N510" s="135"/>
      <c r="O510" s="135"/>
      <c r="P510" s="109" t="str">
        <f>IFERROR(VLOOKUP(Table1[[#This Row],[RespondentID]],'All Data'!$A:$CO,87,FALSE),"unknown")</f>
        <v>unknown</v>
      </c>
      <c r="Q510" s="131" t="str">
        <f>IFERROR(VLOOKUP(Table1[[#This Row],[RespondentID]],'All Data'!$A:$CO,88,FALSE),"unknown")</f>
        <v>unknown</v>
      </c>
      <c r="R510" s="109" t="str">
        <f>IFERROR(VLOOKUP(Table1[[#This Row],[RespondentID]],'All Data'!$A:$CO,89,FALSE),"unknown")</f>
        <v>unknown</v>
      </c>
      <c r="S510" s="109" t="str">
        <f>IFERROR(VLOOKUP(Table1[[#This Row],[RespondentID]],'All Data'!$A:$CO,90,FALSE),"unknown")</f>
        <v>unknown</v>
      </c>
      <c r="T510" s="109" t="str">
        <f>IFERROR(VLOOKUP(Table1[[#This Row],[RespondentID]],'All Data'!$A:$CO,91,FALSE),"unknown")</f>
        <v>unknown</v>
      </c>
      <c r="U510" s="109" t="str">
        <f>IFERROR(VLOOKUP(Table1[[#This Row],[RespondentID]],'All Data'!$A:$CO,92,FALSE),"unknown")</f>
        <v>unknown</v>
      </c>
      <c r="V510" s="109" t="str">
        <f>IFERROR(VLOOKUP(Table1[[#This Row],[RespondentID]],'All Data'!$A:$CO,93,FALSE),"unknown")</f>
        <v>unknown</v>
      </c>
      <c r="W510" s="109" t="str">
        <f>IFERROR(VLOOKUP(Table1[[#This Row],[RespondentID]],'All Data'!$A:$CW,94,FALSE),"unknown")</f>
        <v>unknown</v>
      </c>
      <c r="X510" s="109" t="str">
        <f>IFERROR(VLOOKUP(Table1[[#This Row],[RespondentID]],'All Data'!$A:$CW,95,FALSE),"unknown")</f>
        <v>unknown</v>
      </c>
      <c r="Y510" s="109" t="str">
        <f>IFERROR(VLOOKUP(Table1[[#This Row],[RespondentID]],'All Data'!$A:$CW,96,FALSE),"unknown")</f>
        <v>unknown</v>
      </c>
      <c r="Z510" s="109" t="str">
        <f>IFERROR(VLOOKUP(Table1[[#This Row],[RespondentID]],'All Data'!$A:$CW,97,FALSE),"unknown")</f>
        <v>unknown</v>
      </c>
      <c r="AA510" s="109" t="str">
        <f>IFERROR(VLOOKUP(Table1[[#This Row],[RespondentID]],'All Data'!$A:$CW,98,FALSE),"unknown")</f>
        <v>unknown</v>
      </c>
      <c r="AB510" s="175" t="str">
        <f>IFERROR(VLOOKUP(Table1[[#This Row],[RespondentID]],'All Data'!$A:$CW,99,FALSE),"unknown")</f>
        <v>unknown</v>
      </c>
    </row>
    <row r="511" spans="1:28">
      <c r="A511" s="109"/>
      <c r="B511" s="134"/>
      <c r="C511" s="135"/>
      <c r="D511" s="135"/>
      <c r="E511" s="135"/>
      <c r="F511" s="135"/>
      <c r="G511" s="135"/>
      <c r="H511" s="135"/>
      <c r="I511" s="135"/>
      <c r="J511" s="135"/>
      <c r="K511" s="135"/>
      <c r="L511" s="135"/>
      <c r="M511" s="135"/>
      <c r="N511" s="135"/>
      <c r="O511" s="135"/>
      <c r="P511" s="109" t="str">
        <f>IFERROR(VLOOKUP(Table1[[#This Row],[RespondentID]],'All Data'!$A:$CO,87,FALSE),"unknown")</f>
        <v>unknown</v>
      </c>
      <c r="Q511" s="131" t="str">
        <f>IFERROR(VLOOKUP(Table1[[#This Row],[RespondentID]],'All Data'!$A:$CO,88,FALSE),"unknown")</f>
        <v>unknown</v>
      </c>
      <c r="R511" s="109" t="str">
        <f>IFERROR(VLOOKUP(Table1[[#This Row],[RespondentID]],'All Data'!$A:$CO,89,FALSE),"unknown")</f>
        <v>unknown</v>
      </c>
      <c r="S511" s="109" t="str">
        <f>IFERROR(VLOOKUP(Table1[[#This Row],[RespondentID]],'All Data'!$A:$CO,90,FALSE),"unknown")</f>
        <v>unknown</v>
      </c>
      <c r="T511" s="109" t="str">
        <f>IFERROR(VLOOKUP(Table1[[#This Row],[RespondentID]],'All Data'!$A:$CO,91,FALSE),"unknown")</f>
        <v>unknown</v>
      </c>
      <c r="U511" s="109" t="str">
        <f>IFERROR(VLOOKUP(Table1[[#This Row],[RespondentID]],'All Data'!$A:$CO,92,FALSE),"unknown")</f>
        <v>unknown</v>
      </c>
      <c r="V511" s="109" t="str">
        <f>IFERROR(VLOOKUP(Table1[[#This Row],[RespondentID]],'All Data'!$A:$CO,93,FALSE),"unknown")</f>
        <v>unknown</v>
      </c>
      <c r="W511" s="109" t="str">
        <f>IFERROR(VLOOKUP(Table1[[#This Row],[RespondentID]],'All Data'!$A:$CW,94,FALSE),"unknown")</f>
        <v>unknown</v>
      </c>
      <c r="X511" s="109" t="str">
        <f>IFERROR(VLOOKUP(Table1[[#This Row],[RespondentID]],'All Data'!$A:$CW,95,FALSE),"unknown")</f>
        <v>unknown</v>
      </c>
      <c r="Y511" s="109" t="str">
        <f>IFERROR(VLOOKUP(Table1[[#This Row],[RespondentID]],'All Data'!$A:$CW,96,FALSE),"unknown")</f>
        <v>unknown</v>
      </c>
      <c r="Z511" s="109" t="str">
        <f>IFERROR(VLOOKUP(Table1[[#This Row],[RespondentID]],'All Data'!$A:$CW,97,FALSE),"unknown")</f>
        <v>unknown</v>
      </c>
      <c r="AA511" s="109" t="str">
        <f>IFERROR(VLOOKUP(Table1[[#This Row],[RespondentID]],'All Data'!$A:$CW,98,FALSE),"unknown")</f>
        <v>unknown</v>
      </c>
      <c r="AB511" s="175" t="str">
        <f>IFERROR(VLOOKUP(Table1[[#This Row],[RespondentID]],'All Data'!$A:$CW,99,FALSE),"unknown")</f>
        <v>unknown</v>
      </c>
    </row>
    <row r="512" spans="1:28">
      <c r="A512" s="109"/>
      <c r="B512" s="134"/>
      <c r="C512" s="135"/>
      <c r="D512" s="135"/>
      <c r="E512" s="135"/>
      <c r="F512" s="135"/>
      <c r="G512" s="135"/>
      <c r="H512" s="135"/>
      <c r="I512" s="135"/>
      <c r="J512" s="135"/>
      <c r="K512" s="135"/>
      <c r="L512" s="135"/>
      <c r="M512" s="135"/>
      <c r="N512" s="135"/>
      <c r="O512" s="135"/>
      <c r="P512" s="109" t="str">
        <f>IFERROR(VLOOKUP(Table1[[#This Row],[RespondentID]],'All Data'!$A:$CO,87,FALSE),"unknown")</f>
        <v>unknown</v>
      </c>
      <c r="Q512" s="131" t="str">
        <f>IFERROR(VLOOKUP(Table1[[#This Row],[RespondentID]],'All Data'!$A:$CO,88,FALSE),"unknown")</f>
        <v>unknown</v>
      </c>
      <c r="R512" s="109" t="str">
        <f>IFERROR(VLOOKUP(Table1[[#This Row],[RespondentID]],'All Data'!$A:$CO,89,FALSE),"unknown")</f>
        <v>unknown</v>
      </c>
      <c r="S512" s="109" t="str">
        <f>IFERROR(VLOOKUP(Table1[[#This Row],[RespondentID]],'All Data'!$A:$CO,90,FALSE),"unknown")</f>
        <v>unknown</v>
      </c>
      <c r="T512" s="109" t="str">
        <f>IFERROR(VLOOKUP(Table1[[#This Row],[RespondentID]],'All Data'!$A:$CO,91,FALSE),"unknown")</f>
        <v>unknown</v>
      </c>
      <c r="U512" s="109" t="str">
        <f>IFERROR(VLOOKUP(Table1[[#This Row],[RespondentID]],'All Data'!$A:$CO,92,FALSE),"unknown")</f>
        <v>unknown</v>
      </c>
      <c r="V512" s="109" t="str">
        <f>IFERROR(VLOOKUP(Table1[[#This Row],[RespondentID]],'All Data'!$A:$CO,93,FALSE),"unknown")</f>
        <v>unknown</v>
      </c>
      <c r="W512" s="109" t="str">
        <f>IFERROR(VLOOKUP(Table1[[#This Row],[RespondentID]],'All Data'!$A:$CW,94,FALSE),"unknown")</f>
        <v>unknown</v>
      </c>
      <c r="X512" s="109" t="str">
        <f>IFERROR(VLOOKUP(Table1[[#This Row],[RespondentID]],'All Data'!$A:$CW,95,FALSE),"unknown")</f>
        <v>unknown</v>
      </c>
      <c r="Y512" s="109" t="str">
        <f>IFERROR(VLOOKUP(Table1[[#This Row],[RespondentID]],'All Data'!$A:$CW,96,FALSE),"unknown")</f>
        <v>unknown</v>
      </c>
      <c r="Z512" s="109" t="str">
        <f>IFERROR(VLOOKUP(Table1[[#This Row],[RespondentID]],'All Data'!$A:$CW,97,FALSE),"unknown")</f>
        <v>unknown</v>
      </c>
      <c r="AA512" s="109" t="str">
        <f>IFERROR(VLOOKUP(Table1[[#This Row],[RespondentID]],'All Data'!$A:$CW,98,FALSE),"unknown")</f>
        <v>unknown</v>
      </c>
      <c r="AB512" s="175" t="str">
        <f>IFERROR(VLOOKUP(Table1[[#This Row],[RespondentID]],'All Data'!$A:$CW,99,FALSE),"unknown")</f>
        <v>unknown</v>
      </c>
    </row>
    <row r="513" spans="1:28">
      <c r="A513" s="109"/>
      <c r="B513" s="134"/>
      <c r="C513" s="135"/>
      <c r="D513" s="135"/>
      <c r="E513" s="135"/>
      <c r="F513" s="135"/>
      <c r="G513" s="135"/>
      <c r="H513" s="135"/>
      <c r="I513" s="135"/>
      <c r="J513" s="135"/>
      <c r="K513" s="135"/>
      <c r="L513" s="135"/>
      <c r="M513" s="135"/>
      <c r="N513" s="135"/>
      <c r="O513" s="135"/>
      <c r="P513" s="109" t="str">
        <f>IFERROR(VLOOKUP(Table1[[#This Row],[RespondentID]],'All Data'!$A:$CO,87,FALSE),"unknown")</f>
        <v>unknown</v>
      </c>
      <c r="Q513" s="131" t="str">
        <f>IFERROR(VLOOKUP(Table1[[#This Row],[RespondentID]],'All Data'!$A:$CO,88,FALSE),"unknown")</f>
        <v>unknown</v>
      </c>
      <c r="R513" s="109" t="str">
        <f>IFERROR(VLOOKUP(Table1[[#This Row],[RespondentID]],'All Data'!$A:$CO,89,FALSE),"unknown")</f>
        <v>unknown</v>
      </c>
      <c r="S513" s="109" t="str">
        <f>IFERROR(VLOOKUP(Table1[[#This Row],[RespondentID]],'All Data'!$A:$CO,90,FALSE),"unknown")</f>
        <v>unknown</v>
      </c>
      <c r="T513" s="109" t="str">
        <f>IFERROR(VLOOKUP(Table1[[#This Row],[RespondentID]],'All Data'!$A:$CO,91,FALSE),"unknown")</f>
        <v>unknown</v>
      </c>
      <c r="U513" s="109" t="str">
        <f>IFERROR(VLOOKUP(Table1[[#This Row],[RespondentID]],'All Data'!$A:$CO,92,FALSE),"unknown")</f>
        <v>unknown</v>
      </c>
      <c r="V513" s="109" t="str">
        <f>IFERROR(VLOOKUP(Table1[[#This Row],[RespondentID]],'All Data'!$A:$CO,93,FALSE),"unknown")</f>
        <v>unknown</v>
      </c>
      <c r="W513" s="109" t="str">
        <f>IFERROR(VLOOKUP(Table1[[#This Row],[RespondentID]],'All Data'!$A:$CW,94,FALSE),"unknown")</f>
        <v>unknown</v>
      </c>
      <c r="X513" s="109" t="str">
        <f>IFERROR(VLOOKUP(Table1[[#This Row],[RespondentID]],'All Data'!$A:$CW,95,FALSE),"unknown")</f>
        <v>unknown</v>
      </c>
      <c r="Y513" s="109" t="str">
        <f>IFERROR(VLOOKUP(Table1[[#This Row],[RespondentID]],'All Data'!$A:$CW,96,FALSE),"unknown")</f>
        <v>unknown</v>
      </c>
      <c r="Z513" s="109" t="str">
        <f>IFERROR(VLOOKUP(Table1[[#This Row],[RespondentID]],'All Data'!$A:$CW,97,FALSE),"unknown")</f>
        <v>unknown</v>
      </c>
      <c r="AA513" s="109" t="str">
        <f>IFERROR(VLOOKUP(Table1[[#This Row],[RespondentID]],'All Data'!$A:$CW,98,FALSE),"unknown")</f>
        <v>unknown</v>
      </c>
      <c r="AB513" s="175" t="str">
        <f>IFERROR(VLOOKUP(Table1[[#This Row],[RespondentID]],'All Data'!$A:$CW,99,FALSE),"unknown")</f>
        <v>unknown</v>
      </c>
    </row>
    <row r="514" spans="1:28">
      <c r="A514" s="109"/>
      <c r="B514" s="134"/>
      <c r="C514" s="135"/>
      <c r="D514" s="135"/>
      <c r="E514" s="135"/>
      <c r="F514" s="135"/>
      <c r="G514" s="135"/>
      <c r="H514" s="135"/>
      <c r="I514" s="135"/>
      <c r="J514" s="135"/>
      <c r="K514" s="135"/>
      <c r="L514" s="135"/>
      <c r="M514" s="135"/>
      <c r="N514" s="135"/>
      <c r="O514" s="135"/>
      <c r="P514" s="109" t="str">
        <f>IFERROR(VLOOKUP(Table1[[#This Row],[RespondentID]],'All Data'!$A:$CO,87,FALSE),"unknown")</f>
        <v>unknown</v>
      </c>
      <c r="Q514" s="131" t="str">
        <f>IFERROR(VLOOKUP(Table1[[#This Row],[RespondentID]],'All Data'!$A:$CO,88,FALSE),"unknown")</f>
        <v>unknown</v>
      </c>
      <c r="R514" s="109" t="str">
        <f>IFERROR(VLOOKUP(Table1[[#This Row],[RespondentID]],'All Data'!$A:$CO,89,FALSE),"unknown")</f>
        <v>unknown</v>
      </c>
      <c r="S514" s="109" t="str">
        <f>IFERROR(VLOOKUP(Table1[[#This Row],[RespondentID]],'All Data'!$A:$CO,90,FALSE),"unknown")</f>
        <v>unknown</v>
      </c>
      <c r="T514" s="109" t="str">
        <f>IFERROR(VLOOKUP(Table1[[#This Row],[RespondentID]],'All Data'!$A:$CO,91,FALSE),"unknown")</f>
        <v>unknown</v>
      </c>
      <c r="U514" s="109" t="str">
        <f>IFERROR(VLOOKUP(Table1[[#This Row],[RespondentID]],'All Data'!$A:$CO,92,FALSE),"unknown")</f>
        <v>unknown</v>
      </c>
      <c r="V514" s="109" t="str">
        <f>IFERROR(VLOOKUP(Table1[[#This Row],[RespondentID]],'All Data'!$A:$CO,93,FALSE),"unknown")</f>
        <v>unknown</v>
      </c>
      <c r="W514" s="109" t="str">
        <f>IFERROR(VLOOKUP(Table1[[#This Row],[RespondentID]],'All Data'!$A:$CW,94,FALSE),"unknown")</f>
        <v>unknown</v>
      </c>
      <c r="X514" s="109" t="str">
        <f>IFERROR(VLOOKUP(Table1[[#This Row],[RespondentID]],'All Data'!$A:$CW,95,FALSE),"unknown")</f>
        <v>unknown</v>
      </c>
      <c r="Y514" s="109" t="str">
        <f>IFERROR(VLOOKUP(Table1[[#This Row],[RespondentID]],'All Data'!$A:$CW,96,FALSE),"unknown")</f>
        <v>unknown</v>
      </c>
      <c r="Z514" s="109" t="str">
        <f>IFERROR(VLOOKUP(Table1[[#This Row],[RespondentID]],'All Data'!$A:$CW,97,FALSE),"unknown")</f>
        <v>unknown</v>
      </c>
      <c r="AA514" s="109" t="str">
        <f>IFERROR(VLOOKUP(Table1[[#This Row],[RespondentID]],'All Data'!$A:$CW,98,FALSE),"unknown")</f>
        <v>unknown</v>
      </c>
      <c r="AB514" s="175" t="str">
        <f>IFERROR(VLOOKUP(Table1[[#This Row],[RespondentID]],'All Data'!$A:$CW,99,FALSE),"unknown")</f>
        <v>unknown</v>
      </c>
    </row>
    <row r="515" spans="1:28">
      <c r="A515" s="109"/>
      <c r="B515" s="134"/>
      <c r="C515" s="135"/>
      <c r="D515" s="135"/>
      <c r="E515" s="135"/>
      <c r="F515" s="135"/>
      <c r="G515" s="135"/>
      <c r="H515" s="135"/>
      <c r="I515" s="135"/>
      <c r="J515" s="135"/>
      <c r="K515" s="135"/>
      <c r="L515" s="135"/>
      <c r="M515" s="135"/>
      <c r="N515" s="135"/>
      <c r="O515" s="135"/>
      <c r="P515" s="109" t="str">
        <f>IFERROR(VLOOKUP(Table1[[#This Row],[RespondentID]],'All Data'!$A:$CO,87,FALSE),"unknown")</f>
        <v>unknown</v>
      </c>
      <c r="Q515" s="131" t="str">
        <f>IFERROR(VLOOKUP(Table1[[#This Row],[RespondentID]],'All Data'!$A:$CO,88,FALSE),"unknown")</f>
        <v>unknown</v>
      </c>
      <c r="R515" s="109" t="str">
        <f>IFERROR(VLOOKUP(Table1[[#This Row],[RespondentID]],'All Data'!$A:$CO,89,FALSE),"unknown")</f>
        <v>unknown</v>
      </c>
      <c r="S515" s="109" t="str">
        <f>IFERROR(VLOOKUP(Table1[[#This Row],[RespondentID]],'All Data'!$A:$CO,90,FALSE),"unknown")</f>
        <v>unknown</v>
      </c>
      <c r="T515" s="109" t="str">
        <f>IFERROR(VLOOKUP(Table1[[#This Row],[RespondentID]],'All Data'!$A:$CO,91,FALSE),"unknown")</f>
        <v>unknown</v>
      </c>
      <c r="U515" s="109" t="str">
        <f>IFERROR(VLOOKUP(Table1[[#This Row],[RespondentID]],'All Data'!$A:$CO,92,FALSE),"unknown")</f>
        <v>unknown</v>
      </c>
      <c r="V515" s="109" t="str">
        <f>IFERROR(VLOOKUP(Table1[[#This Row],[RespondentID]],'All Data'!$A:$CO,93,FALSE),"unknown")</f>
        <v>unknown</v>
      </c>
      <c r="W515" s="109" t="str">
        <f>IFERROR(VLOOKUP(Table1[[#This Row],[RespondentID]],'All Data'!$A:$CW,94,FALSE),"unknown")</f>
        <v>unknown</v>
      </c>
      <c r="X515" s="109" t="str">
        <f>IFERROR(VLOOKUP(Table1[[#This Row],[RespondentID]],'All Data'!$A:$CW,95,FALSE),"unknown")</f>
        <v>unknown</v>
      </c>
      <c r="Y515" s="109" t="str">
        <f>IFERROR(VLOOKUP(Table1[[#This Row],[RespondentID]],'All Data'!$A:$CW,96,FALSE),"unknown")</f>
        <v>unknown</v>
      </c>
      <c r="Z515" s="109" t="str">
        <f>IFERROR(VLOOKUP(Table1[[#This Row],[RespondentID]],'All Data'!$A:$CW,97,FALSE),"unknown")</f>
        <v>unknown</v>
      </c>
      <c r="AA515" s="109" t="str">
        <f>IFERROR(VLOOKUP(Table1[[#This Row],[RespondentID]],'All Data'!$A:$CW,98,FALSE),"unknown")</f>
        <v>unknown</v>
      </c>
      <c r="AB515" s="175" t="str">
        <f>IFERROR(VLOOKUP(Table1[[#This Row],[RespondentID]],'All Data'!$A:$CW,99,FALSE),"unknown")</f>
        <v>unknown</v>
      </c>
    </row>
    <row r="516" spans="1:28">
      <c r="A516" s="109"/>
      <c r="B516" s="134"/>
      <c r="C516" s="135"/>
      <c r="D516" s="135"/>
      <c r="E516" s="135"/>
      <c r="F516" s="135"/>
      <c r="G516" s="135"/>
      <c r="H516" s="135"/>
      <c r="I516" s="135"/>
      <c r="J516" s="135"/>
      <c r="K516" s="135"/>
      <c r="L516" s="135"/>
      <c r="M516" s="135"/>
      <c r="N516" s="135"/>
      <c r="O516" s="135"/>
      <c r="P516" s="109" t="str">
        <f>IFERROR(VLOOKUP(Table1[[#This Row],[RespondentID]],'All Data'!$A:$CO,87,FALSE),"unknown")</f>
        <v>unknown</v>
      </c>
      <c r="Q516" s="131" t="str">
        <f>IFERROR(VLOOKUP(Table1[[#This Row],[RespondentID]],'All Data'!$A:$CO,88,FALSE),"unknown")</f>
        <v>unknown</v>
      </c>
      <c r="R516" s="109" t="str">
        <f>IFERROR(VLOOKUP(Table1[[#This Row],[RespondentID]],'All Data'!$A:$CO,89,FALSE),"unknown")</f>
        <v>unknown</v>
      </c>
      <c r="S516" s="109" t="str">
        <f>IFERROR(VLOOKUP(Table1[[#This Row],[RespondentID]],'All Data'!$A:$CO,90,FALSE),"unknown")</f>
        <v>unknown</v>
      </c>
      <c r="T516" s="109" t="str">
        <f>IFERROR(VLOOKUP(Table1[[#This Row],[RespondentID]],'All Data'!$A:$CO,91,FALSE),"unknown")</f>
        <v>unknown</v>
      </c>
      <c r="U516" s="109" t="str">
        <f>IFERROR(VLOOKUP(Table1[[#This Row],[RespondentID]],'All Data'!$A:$CO,92,FALSE),"unknown")</f>
        <v>unknown</v>
      </c>
      <c r="V516" s="109" t="str">
        <f>IFERROR(VLOOKUP(Table1[[#This Row],[RespondentID]],'All Data'!$A:$CO,93,FALSE),"unknown")</f>
        <v>unknown</v>
      </c>
      <c r="W516" s="109" t="str">
        <f>IFERROR(VLOOKUP(Table1[[#This Row],[RespondentID]],'All Data'!$A:$CW,94,FALSE),"unknown")</f>
        <v>unknown</v>
      </c>
      <c r="X516" s="109" t="str">
        <f>IFERROR(VLOOKUP(Table1[[#This Row],[RespondentID]],'All Data'!$A:$CW,95,FALSE),"unknown")</f>
        <v>unknown</v>
      </c>
      <c r="Y516" s="109" t="str">
        <f>IFERROR(VLOOKUP(Table1[[#This Row],[RespondentID]],'All Data'!$A:$CW,96,FALSE),"unknown")</f>
        <v>unknown</v>
      </c>
      <c r="Z516" s="109" t="str">
        <f>IFERROR(VLOOKUP(Table1[[#This Row],[RespondentID]],'All Data'!$A:$CW,97,FALSE),"unknown")</f>
        <v>unknown</v>
      </c>
      <c r="AA516" s="109" t="str">
        <f>IFERROR(VLOOKUP(Table1[[#This Row],[RespondentID]],'All Data'!$A:$CW,98,FALSE),"unknown")</f>
        <v>unknown</v>
      </c>
      <c r="AB516" s="175" t="str">
        <f>IFERROR(VLOOKUP(Table1[[#This Row],[RespondentID]],'All Data'!$A:$CW,99,FALSE),"unknown")</f>
        <v>unknown</v>
      </c>
    </row>
    <row r="517" spans="1:28">
      <c r="A517" s="109"/>
      <c r="B517" s="134"/>
      <c r="C517" s="135"/>
      <c r="D517" s="135"/>
      <c r="E517" s="135"/>
      <c r="F517" s="135"/>
      <c r="G517" s="135"/>
      <c r="H517" s="135"/>
      <c r="I517" s="135"/>
      <c r="J517" s="135"/>
      <c r="K517" s="135"/>
      <c r="L517" s="135"/>
      <c r="M517" s="135"/>
      <c r="N517" s="135"/>
      <c r="O517" s="135"/>
      <c r="P517" s="109" t="str">
        <f>IFERROR(VLOOKUP(Table1[[#This Row],[RespondentID]],'All Data'!$A:$CO,87,FALSE),"unknown")</f>
        <v>unknown</v>
      </c>
      <c r="Q517" s="131" t="str">
        <f>IFERROR(VLOOKUP(Table1[[#This Row],[RespondentID]],'All Data'!$A:$CO,88,FALSE),"unknown")</f>
        <v>unknown</v>
      </c>
      <c r="R517" s="109" t="str">
        <f>IFERROR(VLOOKUP(Table1[[#This Row],[RespondentID]],'All Data'!$A:$CO,89,FALSE),"unknown")</f>
        <v>unknown</v>
      </c>
      <c r="S517" s="109" t="str">
        <f>IFERROR(VLOOKUP(Table1[[#This Row],[RespondentID]],'All Data'!$A:$CO,90,FALSE),"unknown")</f>
        <v>unknown</v>
      </c>
      <c r="T517" s="109" t="str">
        <f>IFERROR(VLOOKUP(Table1[[#This Row],[RespondentID]],'All Data'!$A:$CO,91,FALSE),"unknown")</f>
        <v>unknown</v>
      </c>
      <c r="U517" s="109" t="str">
        <f>IFERROR(VLOOKUP(Table1[[#This Row],[RespondentID]],'All Data'!$A:$CO,92,FALSE),"unknown")</f>
        <v>unknown</v>
      </c>
      <c r="V517" s="109" t="str">
        <f>IFERROR(VLOOKUP(Table1[[#This Row],[RespondentID]],'All Data'!$A:$CO,93,FALSE),"unknown")</f>
        <v>unknown</v>
      </c>
      <c r="W517" s="109" t="str">
        <f>IFERROR(VLOOKUP(Table1[[#This Row],[RespondentID]],'All Data'!$A:$CW,94,FALSE),"unknown")</f>
        <v>unknown</v>
      </c>
      <c r="X517" s="109" t="str">
        <f>IFERROR(VLOOKUP(Table1[[#This Row],[RespondentID]],'All Data'!$A:$CW,95,FALSE),"unknown")</f>
        <v>unknown</v>
      </c>
      <c r="Y517" s="109" t="str">
        <f>IFERROR(VLOOKUP(Table1[[#This Row],[RespondentID]],'All Data'!$A:$CW,96,FALSE),"unknown")</f>
        <v>unknown</v>
      </c>
      <c r="Z517" s="109" t="str">
        <f>IFERROR(VLOOKUP(Table1[[#This Row],[RespondentID]],'All Data'!$A:$CW,97,FALSE),"unknown")</f>
        <v>unknown</v>
      </c>
      <c r="AA517" s="109" t="str">
        <f>IFERROR(VLOOKUP(Table1[[#This Row],[RespondentID]],'All Data'!$A:$CW,98,FALSE),"unknown")</f>
        <v>unknown</v>
      </c>
      <c r="AB517" s="175" t="str">
        <f>IFERROR(VLOOKUP(Table1[[#This Row],[RespondentID]],'All Data'!$A:$CW,99,FALSE),"unknown")</f>
        <v>unknown</v>
      </c>
    </row>
    <row r="518" spans="1:28">
      <c r="A518" s="109"/>
      <c r="B518" s="134"/>
      <c r="C518" s="135"/>
      <c r="D518" s="135"/>
      <c r="E518" s="135"/>
      <c r="F518" s="135"/>
      <c r="G518" s="135"/>
      <c r="H518" s="135"/>
      <c r="I518" s="135"/>
      <c r="J518" s="135"/>
      <c r="K518" s="135"/>
      <c r="L518" s="135"/>
      <c r="M518" s="135"/>
      <c r="N518" s="135"/>
      <c r="O518" s="135"/>
      <c r="P518" s="109" t="str">
        <f>IFERROR(VLOOKUP(Table1[[#This Row],[RespondentID]],'All Data'!$A:$CO,87,FALSE),"unknown")</f>
        <v>unknown</v>
      </c>
      <c r="Q518" s="131" t="str">
        <f>IFERROR(VLOOKUP(Table1[[#This Row],[RespondentID]],'All Data'!$A:$CO,88,FALSE),"unknown")</f>
        <v>unknown</v>
      </c>
      <c r="R518" s="109" t="str">
        <f>IFERROR(VLOOKUP(Table1[[#This Row],[RespondentID]],'All Data'!$A:$CO,89,FALSE),"unknown")</f>
        <v>unknown</v>
      </c>
      <c r="S518" s="109" t="str">
        <f>IFERROR(VLOOKUP(Table1[[#This Row],[RespondentID]],'All Data'!$A:$CO,90,FALSE),"unknown")</f>
        <v>unknown</v>
      </c>
      <c r="T518" s="109" t="str">
        <f>IFERROR(VLOOKUP(Table1[[#This Row],[RespondentID]],'All Data'!$A:$CO,91,FALSE),"unknown")</f>
        <v>unknown</v>
      </c>
      <c r="U518" s="109" t="str">
        <f>IFERROR(VLOOKUP(Table1[[#This Row],[RespondentID]],'All Data'!$A:$CO,92,FALSE),"unknown")</f>
        <v>unknown</v>
      </c>
      <c r="V518" s="109" t="str">
        <f>IFERROR(VLOOKUP(Table1[[#This Row],[RespondentID]],'All Data'!$A:$CO,93,FALSE),"unknown")</f>
        <v>unknown</v>
      </c>
      <c r="W518" s="109" t="str">
        <f>IFERROR(VLOOKUP(Table1[[#This Row],[RespondentID]],'All Data'!$A:$CW,94,FALSE),"unknown")</f>
        <v>unknown</v>
      </c>
      <c r="X518" s="109" t="str">
        <f>IFERROR(VLOOKUP(Table1[[#This Row],[RespondentID]],'All Data'!$A:$CW,95,FALSE),"unknown")</f>
        <v>unknown</v>
      </c>
      <c r="Y518" s="109" t="str">
        <f>IFERROR(VLOOKUP(Table1[[#This Row],[RespondentID]],'All Data'!$A:$CW,96,FALSE),"unknown")</f>
        <v>unknown</v>
      </c>
      <c r="Z518" s="109" t="str">
        <f>IFERROR(VLOOKUP(Table1[[#This Row],[RespondentID]],'All Data'!$A:$CW,97,FALSE),"unknown")</f>
        <v>unknown</v>
      </c>
      <c r="AA518" s="109" t="str">
        <f>IFERROR(VLOOKUP(Table1[[#This Row],[RespondentID]],'All Data'!$A:$CW,98,FALSE),"unknown")</f>
        <v>unknown</v>
      </c>
      <c r="AB518" s="175" t="str">
        <f>IFERROR(VLOOKUP(Table1[[#This Row],[RespondentID]],'All Data'!$A:$CW,99,FALSE),"unknown")</f>
        <v>unknown</v>
      </c>
    </row>
    <row r="519" spans="1:28">
      <c r="A519" s="109"/>
      <c r="B519" s="134"/>
      <c r="C519" s="135"/>
      <c r="D519" s="135"/>
      <c r="E519" s="135"/>
      <c r="F519" s="135"/>
      <c r="G519" s="135"/>
      <c r="H519" s="135"/>
      <c r="I519" s="135"/>
      <c r="J519" s="135"/>
      <c r="K519" s="135"/>
      <c r="L519" s="135"/>
      <c r="M519" s="135"/>
      <c r="N519" s="135"/>
      <c r="O519" s="135"/>
      <c r="P519" s="109" t="str">
        <f>IFERROR(VLOOKUP(Table1[[#This Row],[RespondentID]],'All Data'!$A:$CO,87,FALSE),"unknown")</f>
        <v>unknown</v>
      </c>
      <c r="Q519" s="131" t="str">
        <f>IFERROR(VLOOKUP(Table1[[#This Row],[RespondentID]],'All Data'!$A:$CO,88,FALSE),"unknown")</f>
        <v>unknown</v>
      </c>
      <c r="R519" s="109" t="str">
        <f>IFERROR(VLOOKUP(Table1[[#This Row],[RespondentID]],'All Data'!$A:$CO,89,FALSE),"unknown")</f>
        <v>unknown</v>
      </c>
      <c r="S519" s="109" t="str">
        <f>IFERROR(VLOOKUP(Table1[[#This Row],[RespondentID]],'All Data'!$A:$CO,90,FALSE),"unknown")</f>
        <v>unknown</v>
      </c>
      <c r="T519" s="109" t="str">
        <f>IFERROR(VLOOKUP(Table1[[#This Row],[RespondentID]],'All Data'!$A:$CO,91,FALSE),"unknown")</f>
        <v>unknown</v>
      </c>
      <c r="U519" s="109" t="str">
        <f>IFERROR(VLOOKUP(Table1[[#This Row],[RespondentID]],'All Data'!$A:$CO,92,FALSE),"unknown")</f>
        <v>unknown</v>
      </c>
      <c r="V519" s="109" t="str">
        <f>IFERROR(VLOOKUP(Table1[[#This Row],[RespondentID]],'All Data'!$A:$CO,93,FALSE),"unknown")</f>
        <v>unknown</v>
      </c>
      <c r="W519" s="109" t="str">
        <f>IFERROR(VLOOKUP(Table1[[#This Row],[RespondentID]],'All Data'!$A:$CW,94,FALSE),"unknown")</f>
        <v>unknown</v>
      </c>
      <c r="X519" s="109" t="str">
        <f>IFERROR(VLOOKUP(Table1[[#This Row],[RespondentID]],'All Data'!$A:$CW,95,FALSE),"unknown")</f>
        <v>unknown</v>
      </c>
      <c r="Y519" s="109" t="str">
        <f>IFERROR(VLOOKUP(Table1[[#This Row],[RespondentID]],'All Data'!$A:$CW,96,FALSE),"unknown")</f>
        <v>unknown</v>
      </c>
      <c r="Z519" s="109" t="str">
        <f>IFERROR(VLOOKUP(Table1[[#This Row],[RespondentID]],'All Data'!$A:$CW,97,FALSE),"unknown")</f>
        <v>unknown</v>
      </c>
      <c r="AA519" s="109" t="str">
        <f>IFERROR(VLOOKUP(Table1[[#This Row],[RespondentID]],'All Data'!$A:$CW,98,FALSE),"unknown")</f>
        <v>unknown</v>
      </c>
      <c r="AB519" s="175" t="str">
        <f>IFERROR(VLOOKUP(Table1[[#This Row],[RespondentID]],'All Data'!$A:$CW,99,FALSE),"unknown")</f>
        <v>unknown</v>
      </c>
    </row>
    <row r="520" spans="1:28">
      <c r="A520" s="109"/>
      <c r="B520" s="134"/>
      <c r="C520" s="135"/>
      <c r="D520" s="135"/>
      <c r="E520" s="135"/>
      <c r="F520" s="135"/>
      <c r="G520" s="135"/>
      <c r="H520" s="135"/>
      <c r="I520" s="135"/>
      <c r="J520" s="135"/>
      <c r="K520" s="135"/>
      <c r="L520" s="135"/>
      <c r="M520" s="135"/>
      <c r="N520" s="135"/>
      <c r="O520" s="135"/>
      <c r="P520" s="109" t="str">
        <f>IFERROR(VLOOKUP(Table1[[#This Row],[RespondentID]],'All Data'!$A:$CO,87,FALSE),"unknown")</f>
        <v>unknown</v>
      </c>
      <c r="Q520" s="131" t="str">
        <f>IFERROR(VLOOKUP(Table1[[#This Row],[RespondentID]],'All Data'!$A:$CO,88,FALSE),"unknown")</f>
        <v>unknown</v>
      </c>
      <c r="R520" s="109" t="str">
        <f>IFERROR(VLOOKUP(Table1[[#This Row],[RespondentID]],'All Data'!$A:$CO,89,FALSE),"unknown")</f>
        <v>unknown</v>
      </c>
      <c r="S520" s="109" t="str">
        <f>IFERROR(VLOOKUP(Table1[[#This Row],[RespondentID]],'All Data'!$A:$CO,90,FALSE),"unknown")</f>
        <v>unknown</v>
      </c>
      <c r="T520" s="109" t="str">
        <f>IFERROR(VLOOKUP(Table1[[#This Row],[RespondentID]],'All Data'!$A:$CO,91,FALSE),"unknown")</f>
        <v>unknown</v>
      </c>
      <c r="U520" s="109" t="str">
        <f>IFERROR(VLOOKUP(Table1[[#This Row],[RespondentID]],'All Data'!$A:$CO,92,FALSE),"unknown")</f>
        <v>unknown</v>
      </c>
      <c r="V520" s="109" t="str">
        <f>IFERROR(VLOOKUP(Table1[[#This Row],[RespondentID]],'All Data'!$A:$CO,93,FALSE),"unknown")</f>
        <v>unknown</v>
      </c>
      <c r="W520" s="109" t="str">
        <f>IFERROR(VLOOKUP(Table1[[#This Row],[RespondentID]],'All Data'!$A:$CW,94,FALSE),"unknown")</f>
        <v>unknown</v>
      </c>
      <c r="X520" s="109" t="str">
        <f>IFERROR(VLOOKUP(Table1[[#This Row],[RespondentID]],'All Data'!$A:$CW,95,FALSE),"unknown")</f>
        <v>unknown</v>
      </c>
      <c r="Y520" s="109" t="str">
        <f>IFERROR(VLOOKUP(Table1[[#This Row],[RespondentID]],'All Data'!$A:$CW,96,FALSE),"unknown")</f>
        <v>unknown</v>
      </c>
      <c r="Z520" s="109" t="str">
        <f>IFERROR(VLOOKUP(Table1[[#This Row],[RespondentID]],'All Data'!$A:$CW,97,FALSE),"unknown")</f>
        <v>unknown</v>
      </c>
      <c r="AA520" s="109" t="str">
        <f>IFERROR(VLOOKUP(Table1[[#This Row],[RespondentID]],'All Data'!$A:$CW,98,FALSE),"unknown")</f>
        <v>unknown</v>
      </c>
      <c r="AB520" s="175" t="str">
        <f>IFERROR(VLOOKUP(Table1[[#This Row],[RespondentID]],'All Data'!$A:$CW,99,FALSE),"unknown")</f>
        <v>unknown</v>
      </c>
    </row>
    <row r="521" spans="1:28">
      <c r="A521" s="109"/>
      <c r="B521" s="134"/>
      <c r="C521" s="135"/>
      <c r="D521" s="135"/>
      <c r="E521" s="135"/>
      <c r="F521" s="135"/>
      <c r="G521" s="135"/>
      <c r="H521" s="135"/>
      <c r="I521" s="135"/>
      <c r="J521" s="135"/>
      <c r="K521" s="135"/>
      <c r="L521" s="135"/>
      <c r="M521" s="135"/>
      <c r="N521" s="135"/>
      <c r="O521" s="135"/>
      <c r="P521" s="109" t="str">
        <f>IFERROR(VLOOKUP(Table1[[#This Row],[RespondentID]],'All Data'!$A:$CO,87,FALSE),"unknown")</f>
        <v>unknown</v>
      </c>
      <c r="Q521" s="131" t="str">
        <f>IFERROR(VLOOKUP(Table1[[#This Row],[RespondentID]],'All Data'!$A:$CO,88,FALSE),"unknown")</f>
        <v>unknown</v>
      </c>
      <c r="R521" s="109" t="str">
        <f>IFERROR(VLOOKUP(Table1[[#This Row],[RespondentID]],'All Data'!$A:$CO,89,FALSE),"unknown")</f>
        <v>unknown</v>
      </c>
      <c r="S521" s="109" t="str">
        <f>IFERROR(VLOOKUP(Table1[[#This Row],[RespondentID]],'All Data'!$A:$CO,90,FALSE),"unknown")</f>
        <v>unknown</v>
      </c>
      <c r="T521" s="109" t="str">
        <f>IFERROR(VLOOKUP(Table1[[#This Row],[RespondentID]],'All Data'!$A:$CO,91,FALSE),"unknown")</f>
        <v>unknown</v>
      </c>
      <c r="U521" s="109" t="str">
        <f>IFERROR(VLOOKUP(Table1[[#This Row],[RespondentID]],'All Data'!$A:$CO,92,FALSE),"unknown")</f>
        <v>unknown</v>
      </c>
      <c r="V521" s="109" t="str">
        <f>IFERROR(VLOOKUP(Table1[[#This Row],[RespondentID]],'All Data'!$A:$CO,93,FALSE),"unknown")</f>
        <v>unknown</v>
      </c>
      <c r="W521" s="109" t="str">
        <f>IFERROR(VLOOKUP(Table1[[#This Row],[RespondentID]],'All Data'!$A:$CW,94,FALSE),"unknown")</f>
        <v>unknown</v>
      </c>
      <c r="X521" s="109" t="str">
        <f>IFERROR(VLOOKUP(Table1[[#This Row],[RespondentID]],'All Data'!$A:$CW,95,FALSE),"unknown")</f>
        <v>unknown</v>
      </c>
      <c r="Y521" s="109" t="str">
        <f>IFERROR(VLOOKUP(Table1[[#This Row],[RespondentID]],'All Data'!$A:$CW,96,FALSE),"unknown")</f>
        <v>unknown</v>
      </c>
      <c r="Z521" s="109" t="str">
        <f>IFERROR(VLOOKUP(Table1[[#This Row],[RespondentID]],'All Data'!$A:$CW,97,FALSE),"unknown")</f>
        <v>unknown</v>
      </c>
      <c r="AA521" s="109" t="str">
        <f>IFERROR(VLOOKUP(Table1[[#This Row],[RespondentID]],'All Data'!$A:$CW,98,FALSE),"unknown")</f>
        <v>unknown</v>
      </c>
      <c r="AB521" s="175" t="str">
        <f>IFERROR(VLOOKUP(Table1[[#This Row],[RespondentID]],'All Data'!$A:$CW,99,FALSE),"unknown")</f>
        <v>unknown</v>
      </c>
    </row>
    <row r="522" spans="1:28">
      <c r="A522" s="109"/>
      <c r="B522" s="134"/>
      <c r="C522" s="135"/>
      <c r="D522" s="135"/>
      <c r="E522" s="135"/>
      <c r="F522" s="135"/>
      <c r="G522" s="135"/>
      <c r="H522" s="135"/>
      <c r="I522" s="135"/>
      <c r="J522" s="135"/>
      <c r="K522" s="135"/>
      <c r="L522" s="135"/>
      <c r="M522" s="135"/>
      <c r="N522" s="135"/>
      <c r="O522" s="135"/>
      <c r="P522" s="109" t="str">
        <f>IFERROR(VLOOKUP(Table1[[#This Row],[RespondentID]],'All Data'!$A:$CO,87,FALSE),"unknown")</f>
        <v>unknown</v>
      </c>
      <c r="Q522" s="131" t="str">
        <f>IFERROR(VLOOKUP(Table1[[#This Row],[RespondentID]],'All Data'!$A:$CO,88,FALSE),"unknown")</f>
        <v>unknown</v>
      </c>
      <c r="R522" s="109" t="str">
        <f>IFERROR(VLOOKUP(Table1[[#This Row],[RespondentID]],'All Data'!$A:$CO,89,FALSE),"unknown")</f>
        <v>unknown</v>
      </c>
      <c r="S522" s="109" t="str">
        <f>IFERROR(VLOOKUP(Table1[[#This Row],[RespondentID]],'All Data'!$A:$CO,90,FALSE),"unknown")</f>
        <v>unknown</v>
      </c>
      <c r="T522" s="109" t="str">
        <f>IFERROR(VLOOKUP(Table1[[#This Row],[RespondentID]],'All Data'!$A:$CO,91,FALSE),"unknown")</f>
        <v>unknown</v>
      </c>
      <c r="U522" s="109" t="str">
        <f>IFERROR(VLOOKUP(Table1[[#This Row],[RespondentID]],'All Data'!$A:$CO,92,FALSE),"unknown")</f>
        <v>unknown</v>
      </c>
      <c r="V522" s="109" t="str">
        <f>IFERROR(VLOOKUP(Table1[[#This Row],[RespondentID]],'All Data'!$A:$CO,93,FALSE),"unknown")</f>
        <v>unknown</v>
      </c>
      <c r="W522" s="109" t="str">
        <f>IFERROR(VLOOKUP(Table1[[#This Row],[RespondentID]],'All Data'!$A:$CW,94,FALSE),"unknown")</f>
        <v>unknown</v>
      </c>
      <c r="X522" s="109" t="str">
        <f>IFERROR(VLOOKUP(Table1[[#This Row],[RespondentID]],'All Data'!$A:$CW,95,FALSE),"unknown")</f>
        <v>unknown</v>
      </c>
      <c r="Y522" s="109" t="str">
        <f>IFERROR(VLOOKUP(Table1[[#This Row],[RespondentID]],'All Data'!$A:$CW,96,FALSE),"unknown")</f>
        <v>unknown</v>
      </c>
      <c r="Z522" s="109" t="str">
        <f>IFERROR(VLOOKUP(Table1[[#This Row],[RespondentID]],'All Data'!$A:$CW,97,FALSE),"unknown")</f>
        <v>unknown</v>
      </c>
      <c r="AA522" s="109" t="str">
        <f>IFERROR(VLOOKUP(Table1[[#This Row],[RespondentID]],'All Data'!$A:$CW,98,FALSE),"unknown")</f>
        <v>unknown</v>
      </c>
      <c r="AB522" s="175" t="str">
        <f>IFERROR(VLOOKUP(Table1[[#This Row],[RespondentID]],'All Data'!$A:$CW,99,FALSE),"unknown")</f>
        <v>unknown</v>
      </c>
    </row>
    <row r="523" spans="1:28">
      <c r="A523" s="109"/>
      <c r="B523" s="134"/>
      <c r="C523" s="135"/>
      <c r="D523" s="135"/>
      <c r="E523" s="135"/>
      <c r="F523" s="135"/>
      <c r="G523" s="135"/>
      <c r="H523" s="135"/>
      <c r="I523" s="135"/>
      <c r="J523" s="135"/>
      <c r="K523" s="135"/>
      <c r="L523" s="135"/>
      <c r="M523" s="135"/>
      <c r="N523" s="135"/>
      <c r="O523" s="135"/>
      <c r="P523" s="109" t="str">
        <f>IFERROR(VLOOKUP(Table1[[#This Row],[RespondentID]],'All Data'!$A:$CO,87,FALSE),"unknown")</f>
        <v>unknown</v>
      </c>
      <c r="Q523" s="131" t="str">
        <f>IFERROR(VLOOKUP(Table1[[#This Row],[RespondentID]],'All Data'!$A:$CO,88,FALSE),"unknown")</f>
        <v>unknown</v>
      </c>
      <c r="R523" s="109" t="str">
        <f>IFERROR(VLOOKUP(Table1[[#This Row],[RespondentID]],'All Data'!$A:$CO,89,FALSE),"unknown")</f>
        <v>unknown</v>
      </c>
      <c r="S523" s="109" t="str">
        <f>IFERROR(VLOOKUP(Table1[[#This Row],[RespondentID]],'All Data'!$A:$CO,90,FALSE),"unknown")</f>
        <v>unknown</v>
      </c>
      <c r="T523" s="109" t="str">
        <f>IFERROR(VLOOKUP(Table1[[#This Row],[RespondentID]],'All Data'!$A:$CO,91,FALSE),"unknown")</f>
        <v>unknown</v>
      </c>
      <c r="U523" s="109" t="str">
        <f>IFERROR(VLOOKUP(Table1[[#This Row],[RespondentID]],'All Data'!$A:$CO,92,FALSE),"unknown")</f>
        <v>unknown</v>
      </c>
      <c r="V523" s="109" t="str">
        <f>IFERROR(VLOOKUP(Table1[[#This Row],[RespondentID]],'All Data'!$A:$CO,93,FALSE),"unknown")</f>
        <v>unknown</v>
      </c>
      <c r="W523" s="109" t="str">
        <f>IFERROR(VLOOKUP(Table1[[#This Row],[RespondentID]],'All Data'!$A:$CW,94,FALSE),"unknown")</f>
        <v>unknown</v>
      </c>
      <c r="X523" s="109" t="str">
        <f>IFERROR(VLOOKUP(Table1[[#This Row],[RespondentID]],'All Data'!$A:$CW,95,FALSE),"unknown")</f>
        <v>unknown</v>
      </c>
      <c r="Y523" s="109" t="str">
        <f>IFERROR(VLOOKUP(Table1[[#This Row],[RespondentID]],'All Data'!$A:$CW,96,FALSE),"unknown")</f>
        <v>unknown</v>
      </c>
      <c r="Z523" s="109" t="str">
        <f>IFERROR(VLOOKUP(Table1[[#This Row],[RespondentID]],'All Data'!$A:$CW,97,FALSE),"unknown")</f>
        <v>unknown</v>
      </c>
      <c r="AA523" s="109" t="str">
        <f>IFERROR(VLOOKUP(Table1[[#This Row],[RespondentID]],'All Data'!$A:$CW,98,FALSE),"unknown")</f>
        <v>unknown</v>
      </c>
      <c r="AB523" s="175" t="str">
        <f>IFERROR(VLOOKUP(Table1[[#This Row],[RespondentID]],'All Data'!$A:$CW,99,FALSE),"unknown")</f>
        <v>unknown</v>
      </c>
    </row>
    <row r="524" spans="1:28">
      <c r="A524" s="109"/>
      <c r="B524" s="134"/>
      <c r="C524" s="135"/>
      <c r="D524" s="135"/>
      <c r="E524" s="135"/>
      <c r="F524" s="135"/>
      <c r="G524" s="135"/>
      <c r="H524" s="135"/>
      <c r="I524" s="135"/>
      <c r="J524" s="135"/>
      <c r="K524" s="135"/>
      <c r="L524" s="135"/>
      <c r="M524" s="135"/>
      <c r="N524" s="135"/>
      <c r="O524" s="135"/>
      <c r="P524" s="109" t="str">
        <f>IFERROR(VLOOKUP(Table1[[#This Row],[RespondentID]],'All Data'!$A:$CO,87,FALSE),"unknown")</f>
        <v>unknown</v>
      </c>
      <c r="Q524" s="131" t="str">
        <f>IFERROR(VLOOKUP(Table1[[#This Row],[RespondentID]],'All Data'!$A:$CO,88,FALSE),"unknown")</f>
        <v>unknown</v>
      </c>
      <c r="R524" s="109" t="str">
        <f>IFERROR(VLOOKUP(Table1[[#This Row],[RespondentID]],'All Data'!$A:$CO,89,FALSE),"unknown")</f>
        <v>unknown</v>
      </c>
      <c r="S524" s="109" t="str">
        <f>IFERROR(VLOOKUP(Table1[[#This Row],[RespondentID]],'All Data'!$A:$CO,90,FALSE),"unknown")</f>
        <v>unknown</v>
      </c>
      <c r="T524" s="109" t="str">
        <f>IFERROR(VLOOKUP(Table1[[#This Row],[RespondentID]],'All Data'!$A:$CO,91,FALSE),"unknown")</f>
        <v>unknown</v>
      </c>
      <c r="U524" s="109" t="str">
        <f>IFERROR(VLOOKUP(Table1[[#This Row],[RespondentID]],'All Data'!$A:$CO,92,FALSE),"unknown")</f>
        <v>unknown</v>
      </c>
      <c r="V524" s="109" t="str">
        <f>IFERROR(VLOOKUP(Table1[[#This Row],[RespondentID]],'All Data'!$A:$CO,93,FALSE),"unknown")</f>
        <v>unknown</v>
      </c>
      <c r="W524" s="109" t="str">
        <f>IFERROR(VLOOKUP(Table1[[#This Row],[RespondentID]],'All Data'!$A:$CW,94,FALSE),"unknown")</f>
        <v>unknown</v>
      </c>
      <c r="X524" s="109" t="str">
        <f>IFERROR(VLOOKUP(Table1[[#This Row],[RespondentID]],'All Data'!$A:$CW,95,FALSE),"unknown")</f>
        <v>unknown</v>
      </c>
      <c r="Y524" s="109" t="str">
        <f>IFERROR(VLOOKUP(Table1[[#This Row],[RespondentID]],'All Data'!$A:$CW,96,FALSE),"unknown")</f>
        <v>unknown</v>
      </c>
      <c r="Z524" s="109" t="str">
        <f>IFERROR(VLOOKUP(Table1[[#This Row],[RespondentID]],'All Data'!$A:$CW,97,FALSE),"unknown")</f>
        <v>unknown</v>
      </c>
      <c r="AA524" s="109" t="str">
        <f>IFERROR(VLOOKUP(Table1[[#This Row],[RespondentID]],'All Data'!$A:$CW,98,FALSE),"unknown")</f>
        <v>unknown</v>
      </c>
      <c r="AB524" s="175" t="str">
        <f>IFERROR(VLOOKUP(Table1[[#This Row],[RespondentID]],'All Data'!$A:$CW,99,FALSE),"unknown")</f>
        <v>unknown</v>
      </c>
    </row>
    <row r="525" spans="1:28">
      <c r="A525" s="109"/>
      <c r="B525" s="134"/>
      <c r="C525" s="135"/>
      <c r="D525" s="135"/>
      <c r="E525" s="135"/>
      <c r="F525" s="135"/>
      <c r="G525" s="135"/>
      <c r="H525" s="135"/>
      <c r="I525" s="135"/>
      <c r="J525" s="135"/>
      <c r="K525" s="135"/>
      <c r="L525" s="135"/>
      <c r="M525" s="135"/>
      <c r="N525" s="135"/>
      <c r="O525" s="135"/>
      <c r="P525" s="109" t="str">
        <f>IFERROR(VLOOKUP(Table1[[#This Row],[RespondentID]],'All Data'!$A:$CO,87,FALSE),"unknown")</f>
        <v>unknown</v>
      </c>
      <c r="Q525" s="131" t="str">
        <f>IFERROR(VLOOKUP(Table1[[#This Row],[RespondentID]],'All Data'!$A:$CO,88,FALSE),"unknown")</f>
        <v>unknown</v>
      </c>
      <c r="R525" s="109" t="str">
        <f>IFERROR(VLOOKUP(Table1[[#This Row],[RespondentID]],'All Data'!$A:$CO,89,FALSE),"unknown")</f>
        <v>unknown</v>
      </c>
      <c r="S525" s="109" t="str">
        <f>IFERROR(VLOOKUP(Table1[[#This Row],[RespondentID]],'All Data'!$A:$CO,90,FALSE),"unknown")</f>
        <v>unknown</v>
      </c>
      <c r="T525" s="109" t="str">
        <f>IFERROR(VLOOKUP(Table1[[#This Row],[RespondentID]],'All Data'!$A:$CO,91,FALSE),"unknown")</f>
        <v>unknown</v>
      </c>
      <c r="U525" s="109" t="str">
        <f>IFERROR(VLOOKUP(Table1[[#This Row],[RespondentID]],'All Data'!$A:$CO,92,FALSE),"unknown")</f>
        <v>unknown</v>
      </c>
      <c r="V525" s="109" t="str">
        <f>IFERROR(VLOOKUP(Table1[[#This Row],[RespondentID]],'All Data'!$A:$CO,93,FALSE),"unknown")</f>
        <v>unknown</v>
      </c>
      <c r="W525" s="109" t="str">
        <f>IFERROR(VLOOKUP(Table1[[#This Row],[RespondentID]],'All Data'!$A:$CW,94,FALSE),"unknown")</f>
        <v>unknown</v>
      </c>
      <c r="X525" s="109" t="str">
        <f>IFERROR(VLOOKUP(Table1[[#This Row],[RespondentID]],'All Data'!$A:$CW,95,FALSE),"unknown")</f>
        <v>unknown</v>
      </c>
      <c r="Y525" s="109" t="str">
        <f>IFERROR(VLOOKUP(Table1[[#This Row],[RespondentID]],'All Data'!$A:$CW,96,FALSE),"unknown")</f>
        <v>unknown</v>
      </c>
      <c r="Z525" s="109" t="str">
        <f>IFERROR(VLOOKUP(Table1[[#This Row],[RespondentID]],'All Data'!$A:$CW,97,FALSE),"unknown")</f>
        <v>unknown</v>
      </c>
      <c r="AA525" s="109" t="str">
        <f>IFERROR(VLOOKUP(Table1[[#This Row],[RespondentID]],'All Data'!$A:$CW,98,FALSE),"unknown")</f>
        <v>unknown</v>
      </c>
      <c r="AB525" s="175" t="str">
        <f>IFERROR(VLOOKUP(Table1[[#This Row],[RespondentID]],'All Data'!$A:$CW,99,FALSE),"unknown")</f>
        <v>unknown</v>
      </c>
    </row>
    <row r="526" spans="1:28">
      <c r="A526" s="109"/>
      <c r="B526" s="134"/>
      <c r="C526" s="135"/>
      <c r="D526" s="135"/>
      <c r="E526" s="135"/>
      <c r="F526" s="135"/>
      <c r="G526" s="135"/>
      <c r="H526" s="135"/>
      <c r="I526" s="135"/>
      <c r="J526" s="135"/>
      <c r="K526" s="135"/>
      <c r="L526" s="135"/>
      <c r="M526" s="135"/>
      <c r="N526" s="135"/>
      <c r="O526" s="135"/>
      <c r="P526" s="109" t="str">
        <f>IFERROR(VLOOKUP(Table1[[#This Row],[RespondentID]],'All Data'!$A:$CO,87,FALSE),"unknown")</f>
        <v>unknown</v>
      </c>
      <c r="Q526" s="131" t="str">
        <f>IFERROR(VLOOKUP(Table1[[#This Row],[RespondentID]],'All Data'!$A:$CO,88,FALSE),"unknown")</f>
        <v>unknown</v>
      </c>
      <c r="R526" s="109" t="str">
        <f>IFERROR(VLOOKUP(Table1[[#This Row],[RespondentID]],'All Data'!$A:$CO,89,FALSE),"unknown")</f>
        <v>unknown</v>
      </c>
      <c r="S526" s="109" t="str">
        <f>IFERROR(VLOOKUP(Table1[[#This Row],[RespondentID]],'All Data'!$A:$CO,90,FALSE),"unknown")</f>
        <v>unknown</v>
      </c>
      <c r="T526" s="109" t="str">
        <f>IFERROR(VLOOKUP(Table1[[#This Row],[RespondentID]],'All Data'!$A:$CO,91,FALSE),"unknown")</f>
        <v>unknown</v>
      </c>
      <c r="U526" s="109" t="str">
        <f>IFERROR(VLOOKUP(Table1[[#This Row],[RespondentID]],'All Data'!$A:$CO,92,FALSE),"unknown")</f>
        <v>unknown</v>
      </c>
      <c r="V526" s="109" t="str">
        <f>IFERROR(VLOOKUP(Table1[[#This Row],[RespondentID]],'All Data'!$A:$CO,93,FALSE),"unknown")</f>
        <v>unknown</v>
      </c>
      <c r="W526" s="109" t="str">
        <f>IFERROR(VLOOKUP(Table1[[#This Row],[RespondentID]],'All Data'!$A:$CW,94,FALSE),"unknown")</f>
        <v>unknown</v>
      </c>
      <c r="X526" s="109" t="str">
        <f>IFERROR(VLOOKUP(Table1[[#This Row],[RespondentID]],'All Data'!$A:$CW,95,FALSE),"unknown")</f>
        <v>unknown</v>
      </c>
      <c r="Y526" s="109" t="str">
        <f>IFERROR(VLOOKUP(Table1[[#This Row],[RespondentID]],'All Data'!$A:$CW,96,FALSE),"unknown")</f>
        <v>unknown</v>
      </c>
      <c r="Z526" s="109" t="str">
        <f>IFERROR(VLOOKUP(Table1[[#This Row],[RespondentID]],'All Data'!$A:$CW,97,FALSE),"unknown")</f>
        <v>unknown</v>
      </c>
      <c r="AA526" s="109" t="str">
        <f>IFERROR(VLOOKUP(Table1[[#This Row],[RespondentID]],'All Data'!$A:$CW,98,FALSE),"unknown")</f>
        <v>unknown</v>
      </c>
      <c r="AB526" s="175" t="str">
        <f>IFERROR(VLOOKUP(Table1[[#This Row],[RespondentID]],'All Data'!$A:$CW,99,FALSE),"unknown")</f>
        <v>unknown</v>
      </c>
    </row>
    <row r="527" spans="1:28">
      <c r="A527" s="109"/>
      <c r="B527" s="134"/>
      <c r="C527" s="135"/>
      <c r="D527" s="135"/>
      <c r="E527" s="135"/>
      <c r="F527" s="135"/>
      <c r="G527" s="135"/>
      <c r="H527" s="135"/>
      <c r="I527" s="135"/>
      <c r="J527" s="135"/>
      <c r="K527" s="135"/>
      <c r="L527" s="135"/>
      <c r="M527" s="135"/>
      <c r="N527" s="135"/>
      <c r="O527" s="135"/>
      <c r="P527" s="109" t="str">
        <f>IFERROR(VLOOKUP(Table1[[#This Row],[RespondentID]],'All Data'!$A:$CO,87,FALSE),"unknown")</f>
        <v>unknown</v>
      </c>
      <c r="Q527" s="131" t="str">
        <f>IFERROR(VLOOKUP(Table1[[#This Row],[RespondentID]],'All Data'!$A:$CO,88,FALSE),"unknown")</f>
        <v>unknown</v>
      </c>
      <c r="R527" s="109" t="str">
        <f>IFERROR(VLOOKUP(Table1[[#This Row],[RespondentID]],'All Data'!$A:$CO,89,FALSE),"unknown")</f>
        <v>unknown</v>
      </c>
      <c r="S527" s="109" t="str">
        <f>IFERROR(VLOOKUP(Table1[[#This Row],[RespondentID]],'All Data'!$A:$CO,90,FALSE),"unknown")</f>
        <v>unknown</v>
      </c>
      <c r="T527" s="109" t="str">
        <f>IFERROR(VLOOKUP(Table1[[#This Row],[RespondentID]],'All Data'!$A:$CO,91,FALSE),"unknown")</f>
        <v>unknown</v>
      </c>
      <c r="U527" s="109" t="str">
        <f>IFERROR(VLOOKUP(Table1[[#This Row],[RespondentID]],'All Data'!$A:$CO,92,FALSE),"unknown")</f>
        <v>unknown</v>
      </c>
      <c r="V527" s="109" t="str">
        <f>IFERROR(VLOOKUP(Table1[[#This Row],[RespondentID]],'All Data'!$A:$CO,93,FALSE),"unknown")</f>
        <v>unknown</v>
      </c>
      <c r="W527" s="109" t="str">
        <f>IFERROR(VLOOKUP(Table1[[#This Row],[RespondentID]],'All Data'!$A:$CW,94,FALSE),"unknown")</f>
        <v>unknown</v>
      </c>
      <c r="X527" s="109" t="str">
        <f>IFERROR(VLOOKUP(Table1[[#This Row],[RespondentID]],'All Data'!$A:$CW,95,FALSE),"unknown")</f>
        <v>unknown</v>
      </c>
      <c r="Y527" s="109" t="str">
        <f>IFERROR(VLOOKUP(Table1[[#This Row],[RespondentID]],'All Data'!$A:$CW,96,FALSE),"unknown")</f>
        <v>unknown</v>
      </c>
      <c r="Z527" s="109" t="str">
        <f>IFERROR(VLOOKUP(Table1[[#This Row],[RespondentID]],'All Data'!$A:$CW,97,FALSE),"unknown")</f>
        <v>unknown</v>
      </c>
      <c r="AA527" s="109" t="str">
        <f>IFERROR(VLOOKUP(Table1[[#This Row],[RespondentID]],'All Data'!$A:$CW,98,FALSE),"unknown")</f>
        <v>unknown</v>
      </c>
      <c r="AB527" s="175" t="str">
        <f>IFERROR(VLOOKUP(Table1[[#This Row],[RespondentID]],'All Data'!$A:$CW,99,FALSE),"unknown")</f>
        <v>unknown</v>
      </c>
    </row>
    <row r="528" spans="1:28">
      <c r="A528" s="109"/>
      <c r="B528" s="134"/>
      <c r="C528" s="135"/>
      <c r="D528" s="135"/>
      <c r="E528" s="135"/>
      <c r="F528" s="135"/>
      <c r="G528" s="135"/>
      <c r="H528" s="135"/>
      <c r="I528" s="135"/>
      <c r="J528" s="135"/>
      <c r="K528" s="135"/>
      <c r="L528" s="135"/>
      <c r="M528" s="135"/>
      <c r="N528" s="135"/>
      <c r="O528" s="135"/>
      <c r="P528" s="109" t="str">
        <f>IFERROR(VLOOKUP(Table1[[#This Row],[RespondentID]],'All Data'!$A:$CO,87,FALSE),"unknown")</f>
        <v>unknown</v>
      </c>
      <c r="Q528" s="131" t="str">
        <f>IFERROR(VLOOKUP(Table1[[#This Row],[RespondentID]],'All Data'!$A:$CO,88,FALSE),"unknown")</f>
        <v>unknown</v>
      </c>
      <c r="R528" s="109" t="str">
        <f>IFERROR(VLOOKUP(Table1[[#This Row],[RespondentID]],'All Data'!$A:$CO,89,FALSE),"unknown")</f>
        <v>unknown</v>
      </c>
      <c r="S528" s="109" t="str">
        <f>IFERROR(VLOOKUP(Table1[[#This Row],[RespondentID]],'All Data'!$A:$CO,90,FALSE),"unknown")</f>
        <v>unknown</v>
      </c>
      <c r="T528" s="109" t="str">
        <f>IFERROR(VLOOKUP(Table1[[#This Row],[RespondentID]],'All Data'!$A:$CO,91,FALSE),"unknown")</f>
        <v>unknown</v>
      </c>
      <c r="U528" s="109" t="str">
        <f>IFERROR(VLOOKUP(Table1[[#This Row],[RespondentID]],'All Data'!$A:$CO,92,FALSE),"unknown")</f>
        <v>unknown</v>
      </c>
      <c r="V528" s="109" t="str">
        <f>IFERROR(VLOOKUP(Table1[[#This Row],[RespondentID]],'All Data'!$A:$CO,93,FALSE),"unknown")</f>
        <v>unknown</v>
      </c>
      <c r="W528" s="109" t="str">
        <f>IFERROR(VLOOKUP(Table1[[#This Row],[RespondentID]],'All Data'!$A:$CW,94,FALSE),"unknown")</f>
        <v>unknown</v>
      </c>
      <c r="X528" s="109" t="str">
        <f>IFERROR(VLOOKUP(Table1[[#This Row],[RespondentID]],'All Data'!$A:$CW,95,FALSE),"unknown")</f>
        <v>unknown</v>
      </c>
      <c r="Y528" s="109" t="str">
        <f>IFERROR(VLOOKUP(Table1[[#This Row],[RespondentID]],'All Data'!$A:$CW,96,FALSE),"unknown")</f>
        <v>unknown</v>
      </c>
      <c r="Z528" s="109" t="str">
        <f>IFERROR(VLOOKUP(Table1[[#This Row],[RespondentID]],'All Data'!$A:$CW,97,FALSE),"unknown")</f>
        <v>unknown</v>
      </c>
      <c r="AA528" s="109" t="str">
        <f>IFERROR(VLOOKUP(Table1[[#This Row],[RespondentID]],'All Data'!$A:$CW,98,FALSE),"unknown")</f>
        <v>unknown</v>
      </c>
      <c r="AB528" s="175" t="str">
        <f>IFERROR(VLOOKUP(Table1[[#This Row],[RespondentID]],'All Data'!$A:$CW,99,FALSE),"unknown")</f>
        <v>unknown</v>
      </c>
    </row>
    <row r="529" spans="1:28">
      <c r="A529" s="109"/>
      <c r="B529" s="134"/>
      <c r="C529" s="135"/>
      <c r="D529" s="135"/>
      <c r="E529" s="135"/>
      <c r="F529" s="135"/>
      <c r="G529" s="135"/>
      <c r="H529" s="135"/>
      <c r="I529" s="135"/>
      <c r="J529" s="135"/>
      <c r="K529" s="135"/>
      <c r="L529" s="135"/>
      <c r="M529" s="135"/>
      <c r="N529" s="135"/>
      <c r="O529" s="135"/>
      <c r="P529" s="109" t="str">
        <f>IFERROR(VLOOKUP(Table1[[#This Row],[RespondentID]],'All Data'!$A:$CO,87,FALSE),"unknown")</f>
        <v>unknown</v>
      </c>
      <c r="Q529" s="131" t="str">
        <f>IFERROR(VLOOKUP(Table1[[#This Row],[RespondentID]],'All Data'!$A:$CO,88,FALSE),"unknown")</f>
        <v>unknown</v>
      </c>
      <c r="R529" s="109" t="str">
        <f>IFERROR(VLOOKUP(Table1[[#This Row],[RespondentID]],'All Data'!$A:$CO,89,FALSE),"unknown")</f>
        <v>unknown</v>
      </c>
      <c r="S529" s="109" t="str">
        <f>IFERROR(VLOOKUP(Table1[[#This Row],[RespondentID]],'All Data'!$A:$CO,90,FALSE),"unknown")</f>
        <v>unknown</v>
      </c>
      <c r="T529" s="109" t="str">
        <f>IFERROR(VLOOKUP(Table1[[#This Row],[RespondentID]],'All Data'!$A:$CO,91,FALSE),"unknown")</f>
        <v>unknown</v>
      </c>
      <c r="U529" s="109" t="str">
        <f>IFERROR(VLOOKUP(Table1[[#This Row],[RespondentID]],'All Data'!$A:$CO,92,FALSE),"unknown")</f>
        <v>unknown</v>
      </c>
      <c r="V529" s="109" t="str">
        <f>IFERROR(VLOOKUP(Table1[[#This Row],[RespondentID]],'All Data'!$A:$CO,93,FALSE),"unknown")</f>
        <v>unknown</v>
      </c>
      <c r="W529" s="109" t="str">
        <f>IFERROR(VLOOKUP(Table1[[#This Row],[RespondentID]],'All Data'!$A:$CW,94,FALSE),"unknown")</f>
        <v>unknown</v>
      </c>
      <c r="X529" s="109" t="str">
        <f>IFERROR(VLOOKUP(Table1[[#This Row],[RespondentID]],'All Data'!$A:$CW,95,FALSE),"unknown")</f>
        <v>unknown</v>
      </c>
      <c r="Y529" s="109" t="str">
        <f>IFERROR(VLOOKUP(Table1[[#This Row],[RespondentID]],'All Data'!$A:$CW,96,FALSE),"unknown")</f>
        <v>unknown</v>
      </c>
      <c r="Z529" s="109" t="str">
        <f>IFERROR(VLOOKUP(Table1[[#This Row],[RespondentID]],'All Data'!$A:$CW,97,FALSE),"unknown")</f>
        <v>unknown</v>
      </c>
      <c r="AA529" s="109" t="str">
        <f>IFERROR(VLOOKUP(Table1[[#This Row],[RespondentID]],'All Data'!$A:$CW,98,FALSE),"unknown")</f>
        <v>unknown</v>
      </c>
      <c r="AB529" s="175" t="str">
        <f>IFERROR(VLOOKUP(Table1[[#This Row],[RespondentID]],'All Data'!$A:$CW,99,FALSE),"unknown")</f>
        <v>unknown</v>
      </c>
    </row>
    <row r="530" spans="1:28">
      <c r="A530" s="108"/>
      <c r="B530" s="128"/>
      <c r="C530" s="129"/>
      <c r="D530" s="129"/>
      <c r="E530" s="129"/>
      <c r="F530" s="129"/>
      <c r="G530" s="129"/>
      <c r="H530" s="129"/>
      <c r="I530" s="129"/>
      <c r="J530" s="129"/>
      <c r="K530" s="129"/>
      <c r="L530" s="129"/>
      <c r="M530" s="129"/>
      <c r="N530" s="129"/>
      <c r="O530" s="129"/>
      <c r="P530" s="108" t="str">
        <f>IFERROR(VLOOKUP(Table1[[#This Row],[RespondentID]],'All Data'!$A:$CO,87,FALSE),"unknown")</f>
        <v>unknown</v>
      </c>
      <c r="Q530" s="133" t="str">
        <f>IFERROR(VLOOKUP(Table1[[#This Row],[RespondentID]],'All Data'!$A:$CO,88,FALSE),"unknown")</f>
        <v>unknown</v>
      </c>
      <c r="R530" s="108" t="str">
        <f>IFERROR(VLOOKUP(Table1[[#This Row],[RespondentID]],'All Data'!$A:$CO,89,FALSE),"unknown")</f>
        <v>unknown</v>
      </c>
      <c r="S530" s="108" t="str">
        <f>IFERROR(VLOOKUP(Table1[[#This Row],[RespondentID]],'All Data'!$A:$CO,90,FALSE),"unknown")</f>
        <v>unknown</v>
      </c>
      <c r="T530" s="108" t="str">
        <f>IFERROR(VLOOKUP(Table1[[#This Row],[RespondentID]],'All Data'!$A:$CO,91,FALSE),"unknown")</f>
        <v>unknown</v>
      </c>
      <c r="U530" s="108" t="str">
        <f>IFERROR(VLOOKUP(Table1[[#This Row],[RespondentID]],'All Data'!$A:$CO,92,FALSE),"unknown")</f>
        <v>unknown</v>
      </c>
      <c r="V530" s="108" t="str">
        <f>IFERROR(VLOOKUP(Table1[[#This Row],[RespondentID]],'All Data'!$A:$CO,93,FALSE),"unknown")</f>
        <v>unknown</v>
      </c>
      <c r="W530" s="108" t="str">
        <f>IFERROR(VLOOKUP(Table1[[#This Row],[RespondentID]],'All Data'!$A:$CW,94,FALSE),"unknown")</f>
        <v>unknown</v>
      </c>
      <c r="X530" s="108" t="str">
        <f>IFERROR(VLOOKUP(Table1[[#This Row],[RespondentID]],'All Data'!$A:$CW,95,FALSE),"unknown")</f>
        <v>unknown</v>
      </c>
      <c r="Y530" s="108" t="str">
        <f>IFERROR(VLOOKUP(Table1[[#This Row],[RespondentID]],'All Data'!$A:$CW,96,FALSE),"unknown")</f>
        <v>unknown</v>
      </c>
      <c r="Z530" s="108" t="str">
        <f>IFERROR(VLOOKUP(Table1[[#This Row],[RespondentID]],'All Data'!$A:$CW,97,FALSE),"unknown")</f>
        <v>unknown</v>
      </c>
      <c r="AA530" s="108" t="str">
        <f>IFERROR(VLOOKUP(Table1[[#This Row],[RespondentID]],'All Data'!$A:$CW,98,FALSE),"unknown")</f>
        <v>unknown</v>
      </c>
      <c r="AB530" s="176" t="str">
        <f>IFERROR(VLOOKUP(Table1[[#This Row],[RespondentID]],'All Data'!$A:$CW,99,FALSE),"unknown")</f>
        <v>unknown</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P30"/>
  <sheetViews>
    <sheetView showGridLines="0" tabSelected="1" zoomScale="90" zoomScaleNormal="90" workbookViewId="0">
      <selection sqref="A1:AN1"/>
    </sheetView>
  </sheetViews>
  <sheetFormatPr defaultRowHeight="15"/>
  <cols>
    <col min="1" max="1" width="28.85546875" customWidth="1"/>
    <col min="11" max="11" width="28.85546875" customWidth="1"/>
    <col min="21" max="21" width="35" bestFit="1" customWidth="1"/>
    <col min="22" max="22" width="11.7109375" customWidth="1"/>
    <col min="31" max="31" width="28.85546875" customWidth="1"/>
    <col min="41" max="41" width="27.42578125" bestFit="1" customWidth="1"/>
    <col min="42" max="42" width="7" customWidth="1"/>
  </cols>
  <sheetData>
    <row r="1" spans="1:42" ht="25.5">
      <c r="A1" s="180" t="s">
        <v>655</v>
      </c>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row>
    <row r="2" spans="1:42">
      <c r="A2" s="178" t="s">
        <v>315</v>
      </c>
      <c r="B2" s="179"/>
      <c r="C2" s="40"/>
      <c r="D2" s="40"/>
      <c r="E2" s="40"/>
      <c r="F2" s="40"/>
      <c r="G2" s="40"/>
      <c r="H2" s="40"/>
      <c r="I2" s="40"/>
      <c r="J2" s="40"/>
      <c r="K2" s="178" t="s">
        <v>319</v>
      </c>
      <c r="L2" s="179"/>
      <c r="M2" s="40"/>
      <c r="N2" s="40"/>
      <c r="O2" s="40"/>
      <c r="P2" s="40"/>
      <c r="Q2" s="40"/>
      <c r="R2" s="40"/>
      <c r="S2" s="40"/>
      <c r="T2" s="40"/>
      <c r="U2" s="178" t="s">
        <v>327</v>
      </c>
      <c r="V2" s="179"/>
      <c r="W2" s="40"/>
      <c r="X2" s="40"/>
      <c r="Y2" s="40"/>
      <c r="Z2" s="40"/>
      <c r="AA2" s="40"/>
      <c r="AB2" s="40"/>
      <c r="AC2" s="40"/>
      <c r="AD2" s="40"/>
      <c r="AE2" s="178" t="s">
        <v>383</v>
      </c>
      <c r="AF2" s="182"/>
      <c r="AG2" s="40"/>
      <c r="AH2" s="40"/>
      <c r="AI2" s="40"/>
      <c r="AJ2" s="40"/>
      <c r="AK2" s="40"/>
      <c r="AL2" s="40"/>
      <c r="AM2" s="40"/>
      <c r="AN2" s="40"/>
      <c r="AO2" s="178" t="s">
        <v>330</v>
      </c>
      <c r="AP2" s="179"/>
    </row>
    <row r="3" spans="1:42">
      <c r="A3" s="30" t="s">
        <v>80</v>
      </c>
      <c r="B3" s="37">
        <f>COUNTIF('Q1'!$AN:$AN,"Nassau")</f>
        <v>146</v>
      </c>
      <c r="C3" s="40"/>
      <c r="D3" s="40"/>
      <c r="E3" s="40"/>
      <c r="F3" s="40"/>
      <c r="G3" s="40"/>
      <c r="H3" s="40"/>
      <c r="I3" s="40"/>
      <c r="J3" s="40"/>
      <c r="K3" s="35" t="s">
        <v>385</v>
      </c>
      <c r="L3" s="41">
        <f>COUNTIF('Q1'!AL:AL,"Man")</f>
        <v>112</v>
      </c>
      <c r="M3" s="40"/>
      <c r="N3" s="40"/>
      <c r="O3" s="40"/>
      <c r="P3" s="40"/>
      <c r="Q3" s="40"/>
      <c r="R3" s="40"/>
      <c r="S3" s="40"/>
      <c r="T3" s="40"/>
      <c r="U3" s="30" t="s">
        <v>86</v>
      </c>
      <c r="V3" s="37">
        <f>COUNTIF('Q1'!$AV:$AV,"Yes")</f>
        <v>348</v>
      </c>
      <c r="W3" s="40"/>
      <c r="X3" s="40"/>
      <c r="Y3" s="40"/>
      <c r="Z3" s="40"/>
      <c r="AA3" s="40"/>
      <c r="AB3" s="40"/>
      <c r="AC3" s="40"/>
      <c r="AD3" s="40"/>
      <c r="AE3" s="35" t="s">
        <v>362</v>
      </c>
      <c r="AF3" s="41">
        <f>COUNTIF('Q1'!AW:AW,"Medicaid")</f>
        <v>28</v>
      </c>
      <c r="AG3" s="40"/>
      <c r="AH3" s="40"/>
      <c r="AI3" s="40"/>
      <c r="AJ3" s="40"/>
      <c r="AK3" s="40"/>
      <c r="AL3" s="40"/>
      <c r="AM3" s="40"/>
      <c r="AN3" s="40"/>
      <c r="AO3" s="30" t="s">
        <v>331</v>
      </c>
      <c r="AP3" s="37">
        <f>COUNTIF('Q1'!$AU:$AU,"Employed for wages")</f>
        <v>154</v>
      </c>
    </row>
    <row r="4" spans="1:42" ht="15.75" thickBot="1">
      <c r="A4" s="31" t="s">
        <v>134</v>
      </c>
      <c r="B4" s="42">
        <f>COUNTIF('Q1'!$AN:$AN,"Suffolk")</f>
        <v>200</v>
      </c>
      <c r="C4" s="40"/>
      <c r="D4" s="40"/>
      <c r="E4" s="40"/>
      <c r="F4" s="40"/>
      <c r="G4" s="40"/>
      <c r="H4" s="40"/>
      <c r="I4" s="40"/>
      <c r="J4" s="40"/>
      <c r="K4" s="30" t="s">
        <v>388</v>
      </c>
      <c r="L4" s="37">
        <f>COUNTIF('Q1'!AL:AL,"Woman")</f>
        <v>266</v>
      </c>
      <c r="M4" s="40"/>
      <c r="N4" s="40"/>
      <c r="O4" s="40"/>
      <c r="P4" s="40"/>
      <c r="Q4" s="40"/>
      <c r="R4" s="40"/>
      <c r="S4" s="40"/>
      <c r="T4" s="40"/>
      <c r="U4" s="30" t="s">
        <v>81</v>
      </c>
      <c r="V4" s="37">
        <f>COUNTIF('Q1'!$AV:$AV,"No")</f>
        <v>16</v>
      </c>
      <c r="W4" s="40"/>
      <c r="X4" s="40"/>
      <c r="Y4" s="40"/>
      <c r="Z4" s="40"/>
      <c r="AA4" s="40"/>
      <c r="AB4" s="40"/>
      <c r="AC4" s="40"/>
      <c r="AD4" s="40"/>
      <c r="AE4" s="30" t="s">
        <v>365</v>
      </c>
      <c r="AF4" s="37">
        <f>COUNTIF('Q1'!AW:AW,"Medicaid,Medicare")</f>
        <v>0</v>
      </c>
      <c r="AG4" s="40"/>
      <c r="AH4" s="40"/>
      <c r="AI4" s="40"/>
      <c r="AJ4" s="40"/>
      <c r="AK4" s="40"/>
      <c r="AL4" s="40"/>
      <c r="AM4" s="40"/>
      <c r="AN4" s="40"/>
      <c r="AO4" s="30" t="s">
        <v>105</v>
      </c>
      <c r="AP4" s="37">
        <f>COUNTIF('Q1'!$AU:$AU,"self-employed")</f>
        <v>17</v>
      </c>
    </row>
    <row r="5" spans="1:42" ht="15.75" thickBot="1">
      <c r="A5" s="32" t="s">
        <v>316</v>
      </c>
      <c r="B5" s="39">
        <f>SUM(B4+B3)</f>
        <v>346</v>
      </c>
      <c r="C5" s="40"/>
      <c r="D5" s="40"/>
      <c r="E5" s="40"/>
      <c r="F5" s="40"/>
      <c r="G5" s="40"/>
      <c r="H5" s="40"/>
      <c r="I5" s="40"/>
      <c r="J5" s="40"/>
      <c r="K5" s="30" t="s">
        <v>400</v>
      </c>
      <c r="L5" s="37">
        <f>COUNTIF('Q1'!AL:AL,"Transgender")</f>
        <v>0</v>
      </c>
      <c r="M5" s="40"/>
      <c r="N5" s="40"/>
      <c r="O5" s="40"/>
      <c r="P5" s="40"/>
      <c r="Q5" s="40"/>
      <c r="R5" s="40"/>
      <c r="S5" s="40"/>
      <c r="T5" s="40"/>
      <c r="U5" s="30" t="s">
        <v>328</v>
      </c>
      <c r="V5" s="37">
        <f>COUNTIF('Q1'!$AV:$AV,"No, but I did in the past")</f>
        <v>3</v>
      </c>
      <c r="W5" s="40"/>
      <c r="X5" s="40"/>
      <c r="Y5" s="40"/>
      <c r="Z5" s="40"/>
      <c r="AA5" s="40"/>
      <c r="AB5" s="40"/>
      <c r="AC5" s="40"/>
      <c r="AD5" s="40"/>
      <c r="AE5" s="30" t="s">
        <v>364</v>
      </c>
      <c r="AF5" s="37">
        <f>COUNTIF('Q1'!AW:AW,"Medicaid,Medicare,Private/Commercial")</f>
        <v>0</v>
      </c>
      <c r="AG5" s="40"/>
      <c r="AH5" s="40"/>
      <c r="AI5" s="40"/>
      <c r="AJ5" s="40"/>
      <c r="AK5" s="40"/>
      <c r="AL5" s="40"/>
      <c r="AM5" s="40"/>
      <c r="AN5" s="40"/>
      <c r="AO5" s="30" t="s">
        <v>89</v>
      </c>
      <c r="AP5" s="37">
        <f>COUNTIF('Q1'!$AU:$AU,"student")</f>
        <v>36</v>
      </c>
    </row>
    <row r="6" spans="1:42" ht="15.75" thickBot="1">
      <c r="A6" s="32" t="s">
        <v>317</v>
      </c>
      <c r="B6" s="33">
        <f>B5/403</f>
        <v>0.85856079404466501</v>
      </c>
      <c r="C6" s="40"/>
      <c r="D6" s="40"/>
      <c r="E6" s="40"/>
      <c r="F6" s="40"/>
      <c r="G6" s="40"/>
      <c r="H6" s="40"/>
      <c r="I6" s="40"/>
      <c r="J6" s="40"/>
      <c r="K6" s="30" t="s">
        <v>107</v>
      </c>
      <c r="L6" s="37">
        <f>COUNTIF('Q1'!AL:AL,"Other")</f>
        <v>0</v>
      </c>
      <c r="M6" s="40"/>
      <c r="N6" s="40"/>
      <c r="O6" s="40"/>
      <c r="P6" s="40"/>
      <c r="Q6" s="40"/>
      <c r="R6" s="40"/>
      <c r="S6" s="40"/>
      <c r="T6" s="40"/>
      <c r="U6" s="32" t="s">
        <v>316</v>
      </c>
      <c r="V6" s="39">
        <f>SUM(V3:V5)</f>
        <v>367</v>
      </c>
      <c r="W6" s="40"/>
      <c r="X6" s="40"/>
      <c r="Y6" s="40"/>
      <c r="Z6" s="40"/>
      <c r="AA6" s="40"/>
      <c r="AB6" s="40"/>
      <c r="AC6" s="40"/>
      <c r="AD6" s="40"/>
      <c r="AE6" s="30" t="s">
        <v>366</v>
      </c>
      <c r="AF6" s="37">
        <f>COUNTIF('Q1'!AW:AW,"Medicaid,Private/Commercial")</f>
        <v>0</v>
      </c>
      <c r="AG6" s="40"/>
      <c r="AH6" s="40"/>
      <c r="AI6" s="40"/>
      <c r="AJ6" s="40"/>
      <c r="AK6" s="40"/>
      <c r="AL6" s="40"/>
      <c r="AM6" s="40"/>
      <c r="AN6" s="40"/>
      <c r="AO6" s="30" t="s">
        <v>99</v>
      </c>
      <c r="AP6" s="37">
        <f>COUNTIF('Q1'!$AU:$AU,"retired")</f>
        <v>147</v>
      </c>
    </row>
    <row r="7" spans="1:42" ht="15.75" thickBot="1">
      <c r="A7" s="40"/>
      <c r="B7" s="40"/>
      <c r="C7" s="40"/>
      <c r="D7" s="40"/>
      <c r="E7" s="40"/>
      <c r="F7" s="40"/>
      <c r="G7" s="40"/>
      <c r="H7" s="40"/>
      <c r="I7" s="40"/>
      <c r="J7" s="40"/>
      <c r="K7" s="32" t="s">
        <v>316</v>
      </c>
      <c r="L7" s="39">
        <f>SUM(L3:L6)</f>
        <v>378</v>
      </c>
      <c r="M7" s="40"/>
      <c r="N7" s="40"/>
      <c r="O7" s="40"/>
      <c r="P7" s="40"/>
      <c r="Q7" s="40"/>
      <c r="R7" s="40"/>
      <c r="S7" s="40"/>
      <c r="T7" s="40"/>
      <c r="U7" s="32" t="s">
        <v>317</v>
      </c>
      <c r="V7" s="33">
        <f>V6/403</f>
        <v>0.91066997518610426</v>
      </c>
      <c r="W7" s="40"/>
      <c r="X7" s="40"/>
      <c r="Y7" s="40"/>
      <c r="Z7" s="40"/>
      <c r="AA7" s="40"/>
      <c r="AB7" s="40"/>
      <c r="AC7" s="40"/>
      <c r="AD7" s="40"/>
      <c r="AE7" s="30" t="s">
        <v>360</v>
      </c>
      <c r="AF7" s="37">
        <f>COUNTIF('Q1'!AW:AW,"Medicaid")</f>
        <v>28</v>
      </c>
      <c r="AG7" s="40"/>
      <c r="AH7" s="40"/>
      <c r="AI7" s="40"/>
      <c r="AJ7" s="40"/>
      <c r="AK7" s="40"/>
      <c r="AL7" s="40"/>
      <c r="AM7" s="40"/>
      <c r="AN7" s="40"/>
      <c r="AO7" s="30" t="s">
        <v>332</v>
      </c>
      <c r="AP7" s="37">
        <f>COUNTIF('Q1'!$AU:$AU,"Military")</f>
        <v>0</v>
      </c>
    </row>
    <row r="8" spans="1:42" ht="15.75" thickBot="1">
      <c r="A8" s="40"/>
      <c r="B8" s="40"/>
      <c r="C8" s="40"/>
      <c r="D8" s="40"/>
      <c r="E8" s="40"/>
      <c r="F8" s="40"/>
      <c r="G8" s="40"/>
      <c r="H8" s="40"/>
      <c r="I8" s="40"/>
      <c r="J8" s="40"/>
      <c r="K8" s="44" t="s">
        <v>317</v>
      </c>
      <c r="L8" s="45">
        <f>L7/403</f>
        <v>0.93796526054590568</v>
      </c>
      <c r="M8" s="40"/>
      <c r="N8" s="40"/>
      <c r="O8" s="40"/>
      <c r="P8" s="40"/>
      <c r="Q8" s="40"/>
      <c r="R8" s="40"/>
      <c r="S8" s="40"/>
      <c r="T8" s="40"/>
      <c r="U8" s="177" t="s">
        <v>642</v>
      </c>
      <c r="V8" s="177"/>
      <c r="W8" s="40"/>
      <c r="X8" s="40"/>
      <c r="Y8" s="40"/>
      <c r="Z8" s="40"/>
      <c r="AA8" s="40"/>
      <c r="AB8" s="40"/>
      <c r="AC8" s="40"/>
      <c r="AD8" s="40"/>
      <c r="AE8" s="30" t="s">
        <v>363</v>
      </c>
      <c r="AF8" s="37">
        <f>COUNTIF('Q1'!AW:AW,"Medicare,No Insurance")</f>
        <v>0</v>
      </c>
      <c r="AG8" s="40"/>
      <c r="AH8" s="40"/>
      <c r="AI8" s="40"/>
      <c r="AJ8" s="40"/>
      <c r="AK8" s="40"/>
      <c r="AL8" s="40"/>
      <c r="AM8" s="40"/>
      <c r="AN8" s="40"/>
      <c r="AO8" s="30" t="s">
        <v>333</v>
      </c>
      <c r="AP8" s="37">
        <f>COUNTIF('Q1'!$AU:$AU,"Out of work and looking for work")</f>
        <v>8</v>
      </c>
    </row>
    <row r="9" spans="1:42" ht="15.75" thickBot="1">
      <c r="A9" s="40"/>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30" t="s">
        <v>361</v>
      </c>
      <c r="AF9" s="37">
        <f>COUNTIF('Q1'!AW:AW,"Medicare,Private/Commercial")</f>
        <v>0</v>
      </c>
      <c r="AG9" s="40"/>
      <c r="AH9" s="40"/>
      <c r="AI9" s="40"/>
      <c r="AJ9" s="40"/>
      <c r="AK9" s="40"/>
      <c r="AL9" s="40"/>
      <c r="AM9" s="40"/>
      <c r="AN9" s="40"/>
      <c r="AO9" s="30" t="s">
        <v>334</v>
      </c>
      <c r="AP9" s="37">
        <f>COUNTIF('Q1'!$AU:$AU,"Out of work, but not currently looking")</f>
        <v>8</v>
      </c>
    </row>
    <row r="10" spans="1:42" ht="15.75" thickBot="1">
      <c r="A10" s="40"/>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30" t="s">
        <v>282</v>
      </c>
      <c r="AF10" s="37">
        <f>COUNTIF('Q1'!AW:AW,"No Insurance")</f>
        <v>12</v>
      </c>
      <c r="AG10" s="40"/>
      <c r="AH10" s="40"/>
      <c r="AI10" s="40"/>
      <c r="AJ10" s="40"/>
      <c r="AK10" s="40"/>
      <c r="AL10" s="40"/>
      <c r="AM10" s="40"/>
      <c r="AN10" s="40"/>
      <c r="AO10" s="32" t="s">
        <v>316</v>
      </c>
      <c r="AP10" s="39">
        <f>SUM(AP3:AP9)</f>
        <v>370</v>
      </c>
    </row>
    <row r="11" spans="1:42" ht="15.75" thickBot="1">
      <c r="A11" s="40"/>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30" t="s">
        <v>359</v>
      </c>
      <c r="AF11" s="37">
        <f>COUNTIF('Q1'!AW:AW,"Private/Commercial")</f>
        <v>163</v>
      </c>
      <c r="AG11" s="40"/>
      <c r="AH11" s="40"/>
      <c r="AI11" s="40"/>
      <c r="AJ11" s="40"/>
      <c r="AK11" s="40"/>
      <c r="AL11" s="40"/>
      <c r="AM11" s="40"/>
      <c r="AN11" s="40"/>
      <c r="AO11" s="44" t="s">
        <v>317</v>
      </c>
      <c r="AP11" s="45">
        <f>AP10/403</f>
        <v>0.91811414392059554</v>
      </c>
    </row>
    <row r="12" spans="1:42" ht="15.75" thickBot="1">
      <c r="A12" s="40"/>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32" t="s">
        <v>316</v>
      </c>
      <c r="AF12" s="39">
        <f>SUM(AF3:AF11)</f>
        <v>231</v>
      </c>
      <c r="AG12" s="40"/>
      <c r="AH12" s="40"/>
      <c r="AI12" s="40"/>
      <c r="AJ12" s="40"/>
      <c r="AK12" s="40"/>
      <c r="AL12" s="40"/>
      <c r="AM12" s="40"/>
      <c r="AN12" s="40"/>
    </row>
    <row r="13" spans="1:42" ht="15.75" thickBot="1">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32" t="s">
        <v>317</v>
      </c>
      <c r="AF13" s="33">
        <f>AF12/403</f>
        <v>0.57320099255583123</v>
      </c>
      <c r="AG13" s="40"/>
      <c r="AH13" s="40"/>
      <c r="AI13" s="40"/>
      <c r="AJ13" s="40"/>
      <c r="AK13" s="40"/>
      <c r="AL13" s="40"/>
      <c r="AM13" s="40"/>
      <c r="AN13" s="40"/>
    </row>
    <row r="14" spans="1:42">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row>
    <row r="15" spans="1:42">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row>
    <row r="16" spans="1:4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row>
    <row r="17" spans="1:42">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row>
    <row r="18" spans="1:42">
      <c r="A18" s="178" t="s">
        <v>318</v>
      </c>
      <c r="B18" s="179"/>
      <c r="C18" s="40"/>
      <c r="D18" s="40"/>
      <c r="E18" s="40"/>
      <c r="F18" s="40"/>
      <c r="G18" s="40"/>
      <c r="H18" s="40"/>
      <c r="I18" s="40"/>
      <c r="J18" s="40"/>
      <c r="K18" s="178" t="s">
        <v>320</v>
      </c>
      <c r="L18" s="179"/>
      <c r="M18" s="40"/>
      <c r="N18" s="40"/>
      <c r="O18" s="40"/>
      <c r="P18" s="40"/>
      <c r="Q18" s="40"/>
      <c r="R18" s="40"/>
      <c r="S18" s="40"/>
      <c r="T18" s="40"/>
      <c r="U18" s="178" t="s">
        <v>329</v>
      </c>
      <c r="V18" s="179"/>
      <c r="W18" s="40"/>
      <c r="X18" s="40"/>
      <c r="Y18" s="40"/>
      <c r="Z18" s="40"/>
      <c r="AA18" s="40"/>
      <c r="AB18" s="40"/>
      <c r="AC18" s="40"/>
      <c r="AD18" s="40"/>
      <c r="AE18" s="178" t="s">
        <v>335</v>
      </c>
      <c r="AF18" s="179"/>
      <c r="AG18" s="40"/>
      <c r="AH18" s="40"/>
      <c r="AI18" s="40"/>
      <c r="AJ18" s="40"/>
      <c r="AK18" s="40"/>
      <c r="AL18" s="40"/>
      <c r="AM18" s="40"/>
      <c r="AN18" s="40"/>
      <c r="AO18" s="178" t="s">
        <v>636</v>
      </c>
      <c r="AP18" s="179"/>
    </row>
    <row r="19" spans="1:42">
      <c r="A19" s="43" t="s">
        <v>87</v>
      </c>
      <c r="B19" s="41">
        <f>COUNTIF('Q1'!$AS:$AS,"$0-$19,999")</f>
        <v>27</v>
      </c>
      <c r="C19" s="40"/>
      <c r="D19" s="40"/>
      <c r="E19" s="40"/>
      <c r="F19" s="40"/>
      <c r="G19" s="40"/>
      <c r="H19" s="40"/>
      <c r="I19" s="40"/>
      <c r="J19" s="40"/>
      <c r="K19" s="30" t="s">
        <v>321</v>
      </c>
      <c r="L19" s="37">
        <f>COUNTIF('Q1'!$AM:$AM,"18-24 years")</f>
        <v>35</v>
      </c>
      <c r="M19" s="40"/>
      <c r="N19" s="40"/>
      <c r="O19" s="40"/>
      <c r="P19" s="40"/>
      <c r="Q19" s="40"/>
      <c r="R19" s="40"/>
      <c r="S19" s="40"/>
      <c r="T19" s="40"/>
      <c r="U19" s="36" t="s">
        <v>389</v>
      </c>
      <c r="V19" s="37">
        <f>COUNTIF('Q1'!AP:AP,"White")</f>
        <v>291</v>
      </c>
      <c r="W19" s="40"/>
      <c r="X19" s="40"/>
      <c r="Y19" s="40"/>
      <c r="Z19" s="40"/>
      <c r="AA19" s="40"/>
      <c r="AB19" s="40"/>
      <c r="AC19" s="40"/>
      <c r="AD19" s="40"/>
      <c r="AE19" s="35" t="s">
        <v>336</v>
      </c>
      <c r="AF19" s="41">
        <f>COUNTIF('Q1'!$AT:$AT,"k-8 grade")</f>
        <v>2</v>
      </c>
      <c r="AG19" s="40"/>
      <c r="AH19" s="40"/>
      <c r="AI19" s="40"/>
      <c r="AJ19" s="40"/>
      <c r="AK19" s="40"/>
      <c r="AL19" s="40"/>
      <c r="AM19" s="40"/>
      <c r="AN19" s="40"/>
      <c r="AO19" s="30" t="s">
        <v>86</v>
      </c>
      <c r="AP19" s="37">
        <f>COUNTIF('Q1'!$AX:$AX,"Yes")</f>
        <v>249</v>
      </c>
    </row>
    <row r="20" spans="1:42" ht="15.75" thickBot="1">
      <c r="A20" s="36" t="s">
        <v>90</v>
      </c>
      <c r="B20" s="37">
        <f>COUNTIF('Q1'!$AS:$AS,"$20,000 to $34,999")</f>
        <v>20</v>
      </c>
      <c r="C20" s="40"/>
      <c r="D20" s="40"/>
      <c r="E20" s="40"/>
      <c r="F20" s="40"/>
      <c r="G20" s="40"/>
      <c r="H20" s="40"/>
      <c r="I20" s="40"/>
      <c r="J20" s="40"/>
      <c r="K20" s="30" t="s">
        <v>322</v>
      </c>
      <c r="L20" s="37">
        <f>COUNTIF('Q1'!AM:AM,"25-34 years")</f>
        <v>25</v>
      </c>
      <c r="M20" s="40"/>
      <c r="N20" s="40"/>
      <c r="O20" s="40"/>
      <c r="P20" s="40"/>
      <c r="Q20" s="40"/>
      <c r="R20" s="40"/>
      <c r="S20" s="40"/>
      <c r="T20" s="40"/>
      <c r="U20" s="36" t="s">
        <v>91</v>
      </c>
      <c r="V20" s="37">
        <f>COUNTIF('Q1'!AP:AP,"Black or African American")</f>
        <v>18</v>
      </c>
      <c r="W20" s="40"/>
      <c r="X20" s="40"/>
      <c r="Y20" s="40"/>
      <c r="Z20" s="40"/>
      <c r="AA20" s="40"/>
      <c r="AB20" s="40"/>
      <c r="AC20" s="40"/>
      <c r="AD20" s="40"/>
      <c r="AE20" s="30" t="s">
        <v>104</v>
      </c>
      <c r="AF20" s="37">
        <f>COUNTIF('Q1'!$AT:$AT,"Some high school")</f>
        <v>32</v>
      </c>
      <c r="AG20" s="40"/>
      <c r="AH20" s="40"/>
      <c r="AI20" s="40"/>
      <c r="AJ20" s="40"/>
      <c r="AK20" s="40"/>
      <c r="AL20" s="40"/>
      <c r="AM20" s="40"/>
      <c r="AN20" s="40"/>
      <c r="AO20" s="30" t="s">
        <v>81</v>
      </c>
      <c r="AP20" s="37">
        <f>COUNTIF('Q1'!$AX:$AX,"No")</f>
        <v>17</v>
      </c>
    </row>
    <row r="21" spans="1:42" ht="15.75" thickBot="1">
      <c r="A21" s="36" t="s">
        <v>97</v>
      </c>
      <c r="B21" s="37">
        <f>COUNTIF('Q1'!$AS:$AS,"$35,000 to $49,999")</f>
        <v>31</v>
      </c>
      <c r="C21" s="40"/>
      <c r="D21" s="40"/>
      <c r="E21" s="40"/>
      <c r="F21" s="40"/>
      <c r="G21" s="40"/>
      <c r="H21" s="40"/>
      <c r="I21" s="40"/>
      <c r="J21" s="40"/>
      <c r="K21" s="30" t="s">
        <v>323</v>
      </c>
      <c r="L21" s="37">
        <f>COUNTIF('Q1'!AM:AM,"35-44 years")</f>
        <v>40</v>
      </c>
      <c r="M21" s="40"/>
      <c r="N21" s="40"/>
      <c r="O21" s="40"/>
      <c r="P21" s="40"/>
      <c r="Q21" s="40"/>
      <c r="R21" s="40"/>
      <c r="S21" s="40"/>
      <c r="T21" s="40"/>
      <c r="U21" s="36" t="s">
        <v>403</v>
      </c>
      <c r="V21" s="37">
        <f>COUNTIF('Q1'!AP:AP,"Native Hawaiian and Other Pacific Islander")</f>
        <v>1</v>
      </c>
      <c r="W21" s="40"/>
      <c r="X21" s="40"/>
      <c r="Y21" s="40"/>
      <c r="Z21" s="40"/>
      <c r="AA21" s="40"/>
      <c r="AB21" s="40"/>
      <c r="AC21" s="40"/>
      <c r="AD21" s="40"/>
      <c r="AE21" s="30" t="s">
        <v>95</v>
      </c>
      <c r="AF21" s="37">
        <f>COUNTIF('Q1'!$AT:$AT,"High school graduate")</f>
        <v>59</v>
      </c>
      <c r="AG21" s="40"/>
      <c r="AH21" s="40"/>
      <c r="AI21" s="40"/>
      <c r="AJ21" s="40"/>
      <c r="AK21" s="40"/>
      <c r="AL21" s="40"/>
      <c r="AM21" s="40"/>
      <c r="AN21" s="40"/>
      <c r="AO21" s="32" t="s">
        <v>316</v>
      </c>
      <c r="AP21" s="39">
        <f>SUM(AP19:AP20)</f>
        <v>266</v>
      </c>
    </row>
    <row r="22" spans="1:42" ht="15.75" thickBot="1">
      <c r="A22" s="36" t="s">
        <v>93</v>
      </c>
      <c r="B22" s="37">
        <f>COUNTIF('Q1'!$AS:$AS,"$50,000 to $74,999")</f>
        <v>55</v>
      </c>
      <c r="C22" s="40"/>
      <c r="D22" s="40"/>
      <c r="E22" s="40"/>
      <c r="F22" s="40"/>
      <c r="G22" s="40"/>
      <c r="H22" s="40"/>
      <c r="I22" s="40"/>
      <c r="J22" s="40"/>
      <c r="K22" s="30" t="s">
        <v>324</v>
      </c>
      <c r="L22" s="37">
        <f>COUNTIF('Q1'!AM:AM,"45-54 years")</f>
        <v>57</v>
      </c>
      <c r="M22" s="40"/>
      <c r="N22" s="40"/>
      <c r="O22" s="40"/>
      <c r="P22" s="40"/>
      <c r="Q22" s="40"/>
      <c r="R22" s="40"/>
      <c r="S22" s="40"/>
      <c r="T22" s="40"/>
      <c r="U22" s="36" t="s">
        <v>401</v>
      </c>
      <c r="V22" s="37">
        <f>COUNTIF('Q1'!AP:AP,"American Indian and Alaska Native")</f>
        <v>1</v>
      </c>
      <c r="W22" s="40"/>
      <c r="X22" s="40"/>
      <c r="Y22" s="40"/>
      <c r="Z22" s="40"/>
      <c r="AA22" s="40"/>
      <c r="AB22" s="40"/>
      <c r="AC22" s="40"/>
      <c r="AD22" s="40"/>
      <c r="AE22" s="30" t="s">
        <v>102</v>
      </c>
      <c r="AF22" s="37">
        <f>COUNTIF('Q1'!$AT:$AT,"Technical School")</f>
        <v>3</v>
      </c>
      <c r="AG22" s="40"/>
      <c r="AH22" s="40"/>
      <c r="AI22" s="40"/>
      <c r="AJ22" s="40"/>
      <c r="AK22" s="40"/>
      <c r="AL22" s="40"/>
      <c r="AM22" s="40"/>
      <c r="AN22" s="40"/>
      <c r="AO22" s="32" t="s">
        <v>317</v>
      </c>
      <c r="AP22" s="33">
        <f>AP21/403</f>
        <v>0.66004962779156329</v>
      </c>
    </row>
    <row r="23" spans="1:42">
      <c r="A23" s="36" t="s">
        <v>94</v>
      </c>
      <c r="B23" s="37">
        <f>COUNTIF('Q1'!$AS:$AS,"$75,000 to $125,000")</f>
        <v>87</v>
      </c>
      <c r="C23" s="40"/>
      <c r="D23" s="40"/>
      <c r="E23" s="40"/>
      <c r="F23" s="40"/>
      <c r="G23" s="40"/>
      <c r="H23" s="40"/>
      <c r="I23" s="40"/>
      <c r="J23" s="40"/>
      <c r="K23" s="30" t="s">
        <v>325</v>
      </c>
      <c r="L23" s="37">
        <f>COUNTIF('Q1'!AM:AM,"55-64 years")</f>
        <v>62</v>
      </c>
      <c r="M23" s="40"/>
      <c r="N23" s="40"/>
      <c r="O23" s="40"/>
      <c r="P23" s="40"/>
      <c r="Q23" s="40"/>
      <c r="R23" s="40"/>
      <c r="S23" s="40"/>
      <c r="T23" s="40"/>
      <c r="U23" s="36" t="s">
        <v>100</v>
      </c>
      <c r="V23" s="37">
        <f>COUNTIF('Q1'!AP:AP,"Two or more races")</f>
        <v>17</v>
      </c>
      <c r="W23" s="40"/>
      <c r="X23" s="40"/>
      <c r="Y23" s="40"/>
      <c r="Z23" s="40"/>
      <c r="AA23" s="40"/>
      <c r="AB23" s="40"/>
      <c r="AC23" s="40"/>
      <c r="AD23" s="40"/>
      <c r="AE23" s="30" t="s">
        <v>88</v>
      </c>
      <c r="AF23" s="37">
        <f>COUNTIF('Q1'!$AT:$AT,"Some college")</f>
        <v>52</v>
      </c>
      <c r="AG23" s="40"/>
      <c r="AH23" s="40"/>
      <c r="AI23" s="40"/>
      <c r="AJ23" s="40"/>
      <c r="AK23" s="40"/>
      <c r="AL23" s="40"/>
      <c r="AM23" s="40"/>
      <c r="AN23" s="40"/>
    </row>
    <row r="24" spans="1:42" ht="15.75" thickBot="1">
      <c r="A24" s="36" t="s">
        <v>83</v>
      </c>
      <c r="B24" s="37">
        <f>COUNTIF('Q1'!$AS:$AS,"Over $125,000")</f>
        <v>105</v>
      </c>
      <c r="C24" s="40"/>
      <c r="D24" s="40"/>
      <c r="E24" s="40"/>
      <c r="F24" s="40"/>
      <c r="G24" s="40"/>
      <c r="H24" s="40"/>
      <c r="I24" s="40"/>
      <c r="J24" s="40"/>
      <c r="K24" s="30" t="s">
        <v>326</v>
      </c>
      <c r="L24" s="37">
        <f>COUNTIF('Q1'!AM:AM,"65+ years")</f>
        <v>150</v>
      </c>
      <c r="M24" s="40"/>
      <c r="N24" s="40"/>
      <c r="O24" s="40"/>
      <c r="P24" s="40"/>
      <c r="Q24" s="40"/>
      <c r="R24" s="40"/>
      <c r="S24" s="40"/>
      <c r="T24" s="40"/>
      <c r="U24" s="36" t="s">
        <v>107</v>
      </c>
      <c r="V24" s="37">
        <f>COUNTIF('Q1'!AP:AP,"Other (please specify)")</f>
        <v>19</v>
      </c>
      <c r="W24" s="40"/>
      <c r="X24" s="40"/>
      <c r="Y24" s="40"/>
      <c r="Z24" s="40"/>
      <c r="AA24" s="40"/>
      <c r="AB24" s="40"/>
      <c r="AC24" s="40"/>
      <c r="AD24" s="40"/>
      <c r="AE24" s="30" t="s">
        <v>84</v>
      </c>
      <c r="AF24" s="37">
        <f>COUNTIF('Q1'!$AT:$AT,"College graduate")</f>
        <v>101</v>
      </c>
      <c r="AG24" s="40"/>
      <c r="AH24" s="40"/>
      <c r="AI24" s="40"/>
      <c r="AJ24" s="40"/>
      <c r="AK24" s="40"/>
      <c r="AL24" s="40"/>
      <c r="AM24" s="40"/>
      <c r="AN24" s="40"/>
    </row>
    <row r="25" spans="1:42" ht="15.75" thickBot="1">
      <c r="A25" s="32" t="s">
        <v>316</v>
      </c>
      <c r="B25" s="39">
        <f>SUM(B19:B24)</f>
        <v>325</v>
      </c>
      <c r="C25" s="40"/>
      <c r="D25" s="40"/>
      <c r="E25" s="40"/>
      <c r="F25" s="40"/>
      <c r="G25" s="40"/>
      <c r="H25" s="40"/>
      <c r="I25" s="40"/>
      <c r="J25" s="40"/>
      <c r="K25" s="32" t="s">
        <v>316</v>
      </c>
      <c r="L25" s="39">
        <f>SUM(L19:L24)</f>
        <v>369</v>
      </c>
      <c r="M25" s="40"/>
      <c r="N25" s="40"/>
      <c r="O25" s="40"/>
      <c r="P25" s="40"/>
      <c r="Q25" s="40"/>
      <c r="R25" s="40"/>
      <c r="S25" s="40"/>
      <c r="T25" s="40"/>
      <c r="U25" s="38" t="s">
        <v>316</v>
      </c>
      <c r="V25" s="39">
        <f>SUM(V19:V24)</f>
        <v>347</v>
      </c>
      <c r="W25" s="40"/>
      <c r="X25" s="40"/>
      <c r="Y25" s="40"/>
      <c r="Z25" s="40"/>
      <c r="AA25" s="40"/>
      <c r="AB25" s="40"/>
      <c r="AC25" s="40"/>
      <c r="AD25" s="40"/>
      <c r="AE25" s="30" t="s">
        <v>103</v>
      </c>
      <c r="AF25" s="37">
        <f>COUNTIF('Q1'!$AT:$AT,"Graduate School")</f>
        <v>97</v>
      </c>
      <c r="AG25" s="40"/>
      <c r="AH25" s="40"/>
      <c r="AI25" s="40"/>
      <c r="AJ25" s="40"/>
      <c r="AK25" s="40"/>
      <c r="AL25" s="40"/>
      <c r="AM25" s="40"/>
      <c r="AN25" s="40"/>
    </row>
    <row r="26" spans="1:42" ht="15.75" thickBot="1">
      <c r="A26" s="32" t="s">
        <v>317</v>
      </c>
      <c r="B26" s="33">
        <f>B25/403</f>
        <v>0.80645161290322576</v>
      </c>
      <c r="C26" s="40"/>
      <c r="D26" s="40"/>
      <c r="E26" s="40"/>
      <c r="F26" s="40"/>
      <c r="G26" s="40"/>
      <c r="H26" s="40"/>
      <c r="I26" s="40"/>
      <c r="J26" s="40"/>
      <c r="K26" s="32" t="s">
        <v>317</v>
      </c>
      <c r="L26" s="33">
        <f>L25/403</f>
        <v>0.91563275434243174</v>
      </c>
      <c r="M26" s="40"/>
      <c r="N26" s="40"/>
      <c r="O26" s="40"/>
      <c r="P26" s="40"/>
      <c r="Q26" s="40"/>
      <c r="R26" s="40"/>
      <c r="S26" s="40"/>
      <c r="T26" s="40"/>
      <c r="U26" s="38" t="s">
        <v>317</v>
      </c>
      <c r="V26" s="33">
        <f>V25/403</f>
        <v>0.86104218362282881</v>
      </c>
      <c r="W26" s="40"/>
      <c r="X26" s="40"/>
      <c r="Y26" s="40"/>
      <c r="Z26" s="40"/>
      <c r="AA26" s="40"/>
      <c r="AB26" s="40"/>
      <c r="AC26" s="40"/>
      <c r="AD26" s="40"/>
      <c r="AE26" s="30" t="s">
        <v>111</v>
      </c>
      <c r="AF26" s="37">
        <f>COUNTIF('Q1'!$AT:$AT,"Doctorate")</f>
        <v>14</v>
      </c>
      <c r="AG26" s="40"/>
      <c r="AH26" s="40"/>
      <c r="AI26" s="40"/>
      <c r="AJ26" s="40"/>
      <c r="AK26" s="40"/>
      <c r="AL26" s="40"/>
      <c r="AM26" s="40"/>
      <c r="AN26" s="40"/>
    </row>
    <row r="27" spans="1:42" ht="15" customHeight="1">
      <c r="A27" s="181" t="s">
        <v>641</v>
      </c>
      <c r="B27" s="181"/>
      <c r="C27" s="40"/>
      <c r="D27" s="40"/>
      <c r="E27" s="40"/>
      <c r="F27" s="40"/>
      <c r="G27" s="40"/>
      <c r="H27" s="40"/>
      <c r="I27" s="40"/>
      <c r="J27" s="40"/>
      <c r="K27" s="40"/>
      <c r="L27" s="40"/>
      <c r="M27" s="40"/>
      <c r="N27" s="40"/>
      <c r="O27" s="40"/>
      <c r="P27" s="40"/>
      <c r="Q27" s="40"/>
      <c r="R27" s="40"/>
      <c r="S27" s="40"/>
      <c r="T27" s="40"/>
      <c r="U27" s="177" t="s">
        <v>650</v>
      </c>
      <c r="V27" s="177"/>
      <c r="W27" s="40"/>
      <c r="X27" s="40"/>
      <c r="Y27" s="40"/>
      <c r="Z27" s="40"/>
      <c r="AA27" s="40"/>
      <c r="AB27" s="40"/>
      <c r="AC27" s="40"/>
      <c r="AD27" s="40"/>
      <c r="AE27" s="30" t="s">
        <v>109</v>
      </c>
      <c r="AF27" s="37">
        <f>COUNTIF('Q1'!$AT:$AT,"GED")</f>
        <v>0</v>
      </c>
      <c r="AG27" s="40"/>
      <c r="AH27" s="40"/>
      <c r="AI27" s="40"/>
      <c r="AJ27" s="40"/>
      <c r="AK27" s="40"/>
      <c r="AL27" s="40"/>
      <c r="AM27" s="40"/>
      <c r="AN27" s="40"/>
    </row>
    <row r="28" spans="1:42" ht="15.75" thickBot="1">
      <c r="A28" s="190"/>
      <c r="B28" s="190"/>
      <c r="C28" s="40"/>
      <c r="D28" s="40"/>
      <c r="E28" s="40"/>
      <c r="F28" s="40"/>
      <c r="G28" s="40"/>
      <c r="H28" s="40"/>
      <c r="I28" s="40"/>
      <c r="J28" s="40"/>
      <c r="K28" s="40"/>
      <c r="L28" s="40"/>
      <c r="M28" s="40"/>
      <c r="N28" s="40"/>
      <c r="O28" s="40"/>
      <c r="P28" s="40"/>
      <c r="Q28" s="40"/>
      <c r="R28" s="40"/>
      <c r="S28" s="40"/>
      <c r="T28" s="40"/>
      <c r="U28" s="95">
        <f>(COUNTIF('Q1'!AQ:AQ,"Yes")/403)</f>
        <v>0</v>
      </c>
      <c r="V28" s="40"/>
      <c r="W28" s="40"/>
      <c r="X28" s="40"/>
      <c r="Y28" s="40"/>
      <c r="Z28" s="40"/>
      <c r="AA28" s="40"/>
      <c r="AB28" s="40"/>
      <c r="AC28" s="40"/>
      <c r="AD28" s="40"/>
      <c r="AE28" s="30" t="s">
        <v>133</v>
      </c>
      <c r="AF28" s="47">
        <f>COUNTIF('Q1'!$AT:$AT,"None")</f>
        <v>0</v>
      </c>
      <c r="AG28" s="40"/>
      <c r="AH28" s="40"/>
      <c r="AI28" s="40"/>
      <c r="AJ28" s="40"/>
      <c r="AK28" s="40"/>
      <c r="AL28" s="40"/>
      <c r="AM28" s="40"/>
      <c r="AN28" s="40"/>
    </row>
    <row r="29" spans="1:42" ht="15.75" thickBot="1">
      <c r="A29" s="190"/>
      <c r="B29" s="190"/>
      <c r="AE29" s="32" t="s">
        <v>316</v>
      </c>
      <c r="AF29" s="39">
        <f>SUM(AF19:AF28)</f>
        <v>360</v>
      </c>
      <c r="AG29" s="40"/>
    </row>
    <row r="30" spans="1:42" ht="15.75" thickBot="1">
      <c r="A30" s="190"/>
      <c r="B30" s="190"/>
      <c r="AE30" s="44" t="s">
        <v>317</v>
      </c>
      <c r="AF30" s="45">
        <f>AF29/403</f>
        <v>0.89330024813895781</v>
      </c>
    </row>
  </sheetData>
  <mergeCells count="14">
    <mergeCell ref="U27:V27"/>
    <mergeCell ref="AO2:AP2"/>
    <mergeCell ref="AE18:AF18"/>
    <mergeCell ref="A1:AN1"/>
    <mergeCell ref="A2:B2"/>
    <mergeCell ref="A18:B18"/>
    <mergeCell ref="K2:L2"/>
    <mergeCell ref="K18:L18"/>
    <mergeCell ref="U2:V2"/>
    <mergeCell ref="U8:V8"/>
    <mergeCell ref="U18:V18"/>
    <mergeCell ref="AE2:AF2"/>
    <mergeCell ref="AO18:AP18"/>
    <mergeCell ref="A27:B3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31"/>
  <sheetViews>
    <sheetView showGridLines="0" zoomScale="90" zoomScaleNormal="90" workbookViewId="0">
      <selection sqref="A1:AF1"/>
    </sheetView>
  </sheetViews>
  <sheetFormatPr defaultRowHeight="15"/>
  <cols>
    <col min="1" max="1" width="28.85546875" customWidth="1"/>
    <col min="11" max="11" width="28.85546875" customWidth="1"/>
    <col min="21" max="21" width="35" bestFit="1" customWidth="1"/>
    <col min="22" max="22" width="11.7109375" customWidth="1"/>
    <col min="31" max="31" width="28.85546875" customWidth="1"/>
    <col min="41" max="41" width="27.42578125" bestFit="1" customWidth="1"/>
  </cols>
  <sheetData>
    <row r="1" spans="1:42" ht="20.25">
      <c r="A1" s="183" t="s">
        <v>639</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row>
    <row r="2" spans="1:42">
      <c r="A2" s="178" t="s">
        <v>319</v>
      </c>
      <c r="B2" s="179"/>
      <c r="C2" s="40"/>
      <c r="D2" s="40"/>
      <c r="E2" s="40"/>
      <c r="F2" s="40"/>
      <c r="G2" s="40"/>
      <c r="H2" s="40"/>
      <c r="I2" s="40"/>
      <c r="J2" s="40"/>
      <c r="K2" s="178" t="s">
        <v>320</v>
      </c>
      <c r="L2" s="179"/>
      <c r="M2" s="40"/>
      <c r="N2" s="40"/>
      <c r="O2" s="40"/>
      <c r="P2" s="40"/>
      <c r="Q2" s="40"/>
      <c r="R2" s="40"/>
      <c r="S2" s="40"/>
      <c r="T2" s="40"/>
      <c r="U2" s="178" t="s">
        <v>327</v>
      </c>
      <c r="V2" s="179"/>
      <c r="W2" s="40"/>
      <c r="X2" s="40"/>
      <c r="Y2" s="40"/>
      <c r="Z2" s="40"/>
      <c r="AA2" s="40"/>
      <c r="AB2" s="40"/>
      <c r="AC2" s="40"/>
      <c r="AD2" s="40"/>
      <c r="AE2" s="178" t="s">
        <v>383</v>
      </c>
      <c r="AF2" s="182"/>
      <c r="AG2" s="40"/>
      <c r="AH2" s="40"/>
      <c r="AI2" s="40"/>
      <c r="AJ2" s="48"/>
      <c r="AK2" s="48"/>
      <c r="AO2" s="178" t="s">
        <v>637</v>
      </c>
      <c r="AP2" s="179"/>
    </row>
    <row r="3" spans="1:42">
      <c r="A3" s="35" t="s">
        <v>385</v>
      </c>
      <c r="B3" s="41">
        <f>COUNTIFS('Q1'!AN:AN,"Nassau",'Q1'!AL:AL,"Man")</f>
        <v>39</v>
      </c>
      <c r="C3" s="40"/>
      <c r="D3" s="40"/>
      <c r="E3" s="40"/>
      <c r="F3" s="40"/>
      <c r="G3" s="40"/>
      <c r="H3" s="40"/>
      <c r="I3" s="40"/>
      <c r="J3" s="40"/>
      <c r="K3" s="30" t="s">
        <v>321</v>
      </c>
      <c r="L3" s="37">
        <f>COUNTIFS('Q1'!AN:AN,"Nassau",'Q1'!AM:AM,"18-24 years")</f>
        <v>9</v>
      </c>
      <c r="M3" s="40"/>
      <c r="N3" s="40"/>
      <c r="O3" s="40"/>
      <c r="P3" s="40"/>
      <c r="Q3" s="40"/>
      <c r="R3" s="40"/>
      <c r="S3" s="40"/>
      <c r="T3" s="40"/>
      <c r="U3" s="30" t="s">
        <v>86</v>
      </c>
      <c r="V3" s="37">
        <f>COUNTIFS('Q1'!AN:AN,"Nassau",'Q1'!AV:AV,"Yes")</f>
        <v>131</v>
      </c>
      <c r="W3" s="40"/>
      <c r="X3" s="40"/>
      <c r="Y3" s="40"/>
      <c r="Z3" s="40"/>
      <c r="AA3" s="40"/>
      <c r="AB3" s="40"/>
      <c r="AC3" s="40"/>
      <c r="AD3" s="40"/>
      <c r="AE3" s="35" t="s">
        <v>362</v>
      </c>
      <c r="AF3" s="41">
        <f>COUNTIFS('Q1'!AN:AN,"Nassau",'Q1'!AW:AW,"Medicaid")</f>
        <v>4</v>
      </c>
      <c r="AG3" s="40"/>
      <c r="AH3" s="40"/>
      <c r="AI3" s="40"/>
      <c r="AJ3" s="48"/>
      <c r="AK3" s="48"/>
      <c r="AO3" s="30" t="s">
        <v>86</v>
      </c>
      <c r="AP3" s="37">
        <f>COUNTIFS('Q1'!AN:AN,"Nassau",'Q1'!AX:AX,"Yes")</f>
        <v>113</v>
      </c>
    </row>
    <row r="4" spans="1:42" ht="15.75" thickBot="1">
      <c r="A4" s="30" t="s">
        <v>388</v>
      </c>
      <c r="B4" s="37">
        <f>COUNTIFS('Q1'!AN:AN,"Nassau",'Q1'!AL:AL,"Woman")</f>
        <v>103</v>
      </c>
      <c r="C4" s="40"/>
      <c r="D4" s="40"/>
      <c r="E4" s="40"/>
      <c r="F4" s="40"/>
      <c r="G4" s="40"/>
      <c r="H4" s="40"/>
      <c r="I4" s="40"/>
      <c r="J4" s="40"/>
      <c r="K4" s="30" t="s">
        <v>322</v>
      </c>
      <c r="L4" s="37">
        <f>COUNTIFS('Q1'!AN:AN,"Nassau",'Q1'!AM:AM,"25-34 years")</f>
        <v>7</v>
      </c>
      <c r="M4" s="40"/>
      <c r="N4" s="40"/>
      <c r="O4" s="40"/>
      <c r="P4" s="40"/>
      <c r="Q4" s="40"/>
      <c r="R4" s="40"/>
      <c r="S4" s="40"/>
      <c r="T4" s="40"/>
      <c r="U4" s="30" t="s">
        <v>81</v>
      </c>
      <c r="V4" s="37">
        <f>COUNTIFS('Q1'!AN:AN,"Nassau",'Q1'!AV:AV,"No")</f>
        <v>6</v>
      </c>
      <c r="W4" s="40"/>
      <c r="X4" s="40"/>
      <c r="Y4" s="40"/>
      <c r="Z4" s="40"/>
      <c r="AA4" s="40"/>
      <c r="AB4" s="40"/>
      <c r="AC4" s="40"/>
      <c r="AD4" s="40"/>
      <c r="AE4" s="30" t="s">
        <v>365</v>
      </c>
      <c r="AF4" s="37">
        <f>COUNTIFS('Q1'!AN:AN,"Nassau",'Q1'!AW:AW,"Medicaid,Medicare")</f>
        <v>0</v>
      </c>
      <c r="AG4" s="40"/>
      <c r="AH4" s="40"/>
      <c r="AI4" s="40"/>
      <c r="AJ4" s="48"/>
      <c r="AK4" s="48"/>
      <c r="AO4" s="30" t="s">
        <v>81</v>
      </c>
      <c r="AP4" s="37">
        <f>COUNTIFS('Q1'!AN:AN,"Nassau",'Q1'!AX:AX,"No")</f>
        <v>12</v>
      </c>
    </row>
    <row r="5" spans="1:42" ht="15.75" thickBot="1">
      <c r="A5" t="s">
        <v>400</v>
      </c>
      <c r="B5" s="37">
        <f>COUNTIFS('Q1'!AN:AN,"Nassau",'Q1'!AL:AL,"Transgender")</f>
        <v>0</v>
      </c>
      <c r="C5" s="40"/>
      <c r="D5" s="40"/>
      <c r="E5" s="40"/>
      <c r="F5" s="40"/>
      <c r="G5" s="40"/>
      <c r="H5" s="40"/>
      <c r="I5" s="40"/>
      <c r="J5" s="40"/>
      <c r="K5" s="30" t="s">
        <v>323</v>
      </c>
      <c r="L5" s="37">
        <f>COUNTIFS('Q1'!AN:AN,"Nassau",'Q1'!AM:AM,"35-44 years")</f>
        <v>7</v>
      </c>
      <c r="M5" s="40"/>
      <c r="N5" s="40"/>
      <c r="O5" s="40"/>
      <c r="P5" s="40"/>
      <c r="Q5" s="40"/>
      <c r="R5" s="40"/>
      <c r="S5" s="40"/>
      <c r="T5" s="40"/>
      <c r="U5" s="30" t="s">
        <v>328</v>
      </c>
      <c r="V5" s="37">
        <f>COUNTIFS('Q1'!AN:AN,"Nassau",'Q1'!AV:AV,"No, but I did in the past")</f>
        <v>1</v>
      </c>
      <c r="W5" s="40"/>
      <c r="X5" s="40"/>
      <c r="Y5" s="40"/>
      <c r="Z5" s="40"/>
      <c r="AA5" s="40"/>
      <c r="AB5" s="40"/>
      <c r="AC5" s="40"/>
      <c r="AD5" s="40"/>
      <c r="AE5" s="30" t="s">
        <v>364</v>
      </c>
      <c r="AF5" s="37">
        <f>COUNTIFS('Q1'!AN:AN,"Nassau",'Q1'!AW:AW,"Medicaid,Medicare,Private/Commercial")</f>
        <v>0</v>
      </c>
      <c r="AG5" s="40"/>
      <c r="AH5" s="40"/>
      <c r="AI5" s="40"/>
      <c r="AJ5" s="48"/>
      <c r="AK5" s="48"/>
      <c r="AO5" s="32" t="s">
        <v>316</v>
      </c>
      <c r="AP5" s="39">
        <f>SUM(AP3:AP4)</f>
        <v>125</v>
      </c>
    </row>
    <row r="6" spans="1:42" ht="15.75" thickBot="1">
      <c r="A6" s="30" t="s">
        <v>107</v>
      </c>
      <c r="B6" s="37">
        <f>COUNTIFS('Q1'!AN:AN,"Nassau",'Q1'!AL:AL,"Other")</f>
        <v>0</v>
      </c>
      <c r="C6" s="40"/>
      <c r="D6" s="40"/>
      <c r="E6" s="40"/>
      <c r="F6" s="40"/>
      <c r="G6" s="40"/>
      <c r="H6" s="40"/>
      <c r="I6" s="40"/>
      <c r="J6" s="40"/>
      <c r="K6" s="30" t="s">
        <v>324</v>
      </c>
      <c r="L6" s="37">
        <f>COUNTIFS('Q1'!AN:AN,"Nassau",'Q1'!AM:AM,"45-54 years")</f>
        <v>16</v>
      </c>
      <c r="M6" s="40"/>
      <c r="N6" s="40"/>
      <c r="O6" s="40"/>
      <c r="P6" s="40"/>
      <c r="Q6" s="40"/>
      <c r="R6" s="40"/>
      <c r="S6" s="40"/>
      <c r="T6" s="40"/>
      <c r="U6" s="32" t="s">
        <v>316</v>
      </c>
      <c r="V6" s="39">
        <f>SUM(V3:V5)</f>
        <v>138</v>
      </c>
      <c r="W6" s="40"/>
      <c r="X6" s="40"/>
      <c r="Y6" s="40"/>
      <c r="Z6" s="40"/>
      <c r="AA6" s="40"/>
      <c r="AB6" s="40"/>
      <c r="AC6" s="40"/>
      <c r="AD6" s="40"/>
      <c r="AE6" s="30" t="s">
        <v>366</v>
      </c>
      <c r="AF6" s="37">
        <f>COUNTIFS('Q1'!AN:AN,"Nassau",'Q1'!AW:AW,"Medicaid,Private/Commercial")</f>
        <v>0</v>
      </c>
      <c r="AG6" s="40"/>
      <c r="AH6" s="40"/>
      <c r="AI6" s="40"/>
      <c r="AJ6" s="48"/>
      <c r="AK6" s="48"/>
      <c r="AO6" s="32" t="s">
        <v>317</v>
      </c>
      <c r="AP6" s="33">
        <f>AP5/146</f>
        <v>0.85616438356164382</v>
      </c>
    </row>
    <row r="7" spans="1:42" ht="15.75" thickBot="1">
      <c r="A7" s="32" t="s">
        <v>316</v>
      </c>
      <c r="B7" s="39">
        <f>SUM(B3:B6)</f>
        <v>142</v>
      </c>
      <c r="C7" s="40"/>
      <c r="D7" s="40"/>
      <c r="E7" s="40"/>
      <c r="F7" s="40"/>
      <c r="G7" s="40"/>
      <c r="H7" s="40"/>
      <c r="I7" s="40"/>
      <c r="J7" s="40"/>
      <c r="K7" s="30" t="s">
        <v>325</v>
      </c>
      <c r="L7" s="37">
        <f>COUNTIFS('Q1'!AN:AN,"Nassau",'Q1'!AM:AM,"55-64 years")</f>
        <v>26</v>
      </c>
      <c r="M7" s="40"/>
      <c r="N7" s="40"/>
      <c r="O7" s="40"/>
      <c r="P7" s="40"/>
      <c r="Q7" s="40"/>
      <c r="R7" s="40"/>
      <c r="S7" s="40"/>
      <c r="T7" s="40"/>
      <c r="U7" s="32" t="s">
        <v>317</v>
      </c>
      <c r="V7" s="33">
        <f>V6/146</f>
        <v>0.9452054794520548</v>
      </c>
      <c r="W7" s="40"/>
      <c r="X7" s="40"/>
      <c r="Y7" s="40"/>
      <c r="Z7" s="40"/>
      <c r="AA7" s="40"/>
      <c r="AB7" s="40"/>
      <c r="AC7" s="40"/>
      <c r="AD7" s="40"/>
      <c r="AE7" s="30" t="s">
        <v>360</v>
      </c>
      <c r="AF7" s="37">
        <f>COUNTIFS('Q1'!AN:AN,"Nassau",'Q1'!AW:AW,"Medicaid")</f>
        <v>4</v>
      </c>
      <c r="AG7" s="40"/>
      <c r="AH7" s="40"/>
      <c r="AI7" s="40"/>
      <c r="AJ7" s="48"/>
      <c r="AK7" s="48"/>
    </row>
    <row r="8" spans="1:42" ht="15.75" thickBot="1">
      <c r="A8" s="44" t="s">
        <v>317</v>
      </c>
      <c r="B8" s="45">
        <f>B7/146</f>
        <v>0.9726027397260274</v>
      </c>
      <c r="C8" s="40"/>
      <c r="D8" s="40"/>
      <c r="E8" s="40"/>
      <c r="F8" s="40"/>
      <c r="G8" s="40"/>
      <c r="H8" s="40"/>
      <c r="I8" s="40"/>
      <c r="J8" s="40"/>
      <c r="K8" s="30" t="s">
        <v>326</v>
      </c>
      <c r="L8" s="37">
        <f>COUNTIFS('Q1'!AN:AN,"Nassau",'Q1'!AM:AM,"65+ years")</f>
        <v>78</v>
      </c>
      <c r="M8" s="40"/>
      <c r="N8" s="40"/>
      <c r="O8" s="40"/>
      <c r="P8" s="40"/>
      <c r="Q8" s="40"/>
      <c r="R8" s="40"/>
      <c r="S8" s="40"/>
      <c r="T8" s="40"/>
      <c r="U8" s="177" t="s">
        <v>642</v>
      </c>
      <c r="V8" s="177"/>
      <c r="W8" s="40"/>
      <c r="X8" s="40"/>
      <c r="Y8" s="40"/>
      <c r="Z8" s="40"/>
      <c r="AA8" s="40"/>
      <c r="AB8" s="40"/>
      <c r="AC8" s="40"/>
      <c r="AD8" s="40"/>
      <c r="AE8" s="30" t="s">
        <v>363</v>
      </c>
      <c r="AF8" s="37">
        <f>COUNTIFS('Q1'!AN:AN,"Nassau",'Q1'!AW:AW,"Medicare,No Insurance")</f>
        <v>0</v>
      </c>
      <c r="AG8" s="40"/>
      <c r="AH8" s="40"/>
      <c r="AI8" s="40"/>
      <c r="AJ8" s="48"/>
      <c r="AK8" s="48"/>
    </row>
    <row r="9" spans="1:42" ht="15.75" thickBot="1">
      <c r="A9" s="40"/>
      <c r="B9" s="40"/>
      <c r="C9" s="40"/>
      <c r="D9" s="40"/>
      <c r="E9" s="40"/>
      <c r="F9" s="40"/>
      <c r="G9" s="40"/>
      <c r="H9" s="40"/>
      <c r="I9" s="40"/>
      <c r="J9" s="40"/>
      <c r="K9" s="32" t="s">
        <v>316</v>
      </c>
      <c r="L9" s="39">
        <f>SUM(L3:L8)</f>
        <v>143</v>
      </c>
      <c r="M9" s="40"/>
      <c r="N9" s="40"/>
      <c r="O9" s="40"/>
      <c r="P9" s="40"/>
      <c r="Q9" s="40"/>
      <c r="R9" s="40"/>
      <c r="S9" s="40"/>
      <c r="T9" s="40"/>
      <c r="U9" s="40"/>
      <c r="V9" s="40"/>
      <c r="W9" s="40"/>
      <c r="X9" s="40"/>
      <c r="Y9" s="40"/>
      <c r="Z9" s="40"/>
      <c r="AA9" s="40"/>
      <c r="AB9" s="40"/>
      <c r="AC9" s="40"/>
      <c r="AD9" s="40"/>
      <c r="AE9" s="30" t="s">
        <v>361</v>
      </c>
      <c r="AF9" s="37">
        <f>COUNTIFS('Q1'!AN:AN,"Nassau",'Q1'!AW:AW,"Medicare,Private/Commercial")</f>
        <v>0</v>
      </c>
      <c r="AG9" s="40"/>
      <c r="AH9" s="40"/>
      <c r="AI9" s="40"/>
      <c r="AJ9" s="48"/>
      <c r="AK9" s="48"/>
    </row>
    <row r="10" spans="1:42" ht="15.75" thickBot="1">
      <c r="A10" s="40"/>
      <c r="B10" s="40"/>
      <c r="C10" s="40"/>
      <c r="D10" s="40"/>
      <c r="E10" s="40"/>
      <c r="F10" s="40"/>
      <c r="G10" s="40"/>
      <c r="H10" s="40"/>
      <c r="I10" s="40"/>
      <c r="J10" s="40"/>
      <c r="K10" s="32" t="s">
        <v>317</v>
      </c>
      <c r="L10" s="33">
        <f>L9/146</f>
        <v>0.97945205479452058</v>
      </c>
      <c r="M10" s="40"/>
      <c r="N10" s="40"/>
      <c r="O10" s="40"/>
      <c r="P10" s="40"/>
      <c r="Q10" s="40"/>
      <c r="R10" s="40"/>
      <c r="S10" s="40"/>
      <c r="T10" s="40"/>
      <c r="U10" s="40"/>
      <c r="V10" s="40"/>
      <c r="W10" s="40"/>
      <c r="X10" s="40"/>
      <c r="Y10" s="40"/>
      <c r="Z10" s="40"/>
      <c r="AA10" s="40"/>
      <c r="AB10" s="40"/>
      <c r="AC10" s="40"/>
      <c r="AD10" s="40"/>
      <c r="AE10" s="30" t="s">
        <v>282</v>
      </c>
      <c r="AF10" s="37">
        <f>COUNTIFS('Q1'!AN:AN,"Nassau",'Q1'!AW:AW,"No Insurance")</f>
        <v>5</v>
      </c>
      <c r="AG10" s="40"/>
      <c r="AH10" s="40"/>
      <c r="AI10" s="40"/>
      <c r="AJ10" s="48"/>
      <c r="AK10" s="48"/>
    </row>
    <row r="11" spans="1:42" ht="15.75" thickBot="1">
      <c r="A11" s="40"/>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30" t="s">
        <v>359</v>
      </c>
      <c r="AF11" s="37">
        <f>COUNTIFS('Q1'!AN:AN,"Nassau",'Q1'!AW:AW,"Private/Commercial")</f>
        <v>54</v>
      </c>
      <c r="AG11" s="40"/>
      <c r="AH11" s="40"/>
      <c r="AI11" s="40"/>
      <c r="AJ11" s="48"/>
      <c r="AK11" s="48"/>
    </row>
    <row r="12" spans="1:42" ht="15.75" thickBot="1">
      <c r="A12" s="40"/>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32" t="s">
        <v>316</v>
      </c>
      <c r="AF12" s="39">
        <f>SUM(AF3:AF11)</f>
        <v>67</v>
      </c>
      <c r="AG12" s="40"/>
      <c r="AH12" s="40"/>
      <c r="AI12" s="40"/>
      <c r="AJ12" s="48"/>
      <c r="AK12" s="48"/>
    </row>
    <row r="13" spans="1:42" ht="15.75" thickBot="1">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32" t="s">
        <v>317</v>
      </c>
      <c r="AF13" s="33">
        <f>AF12/146</f>
        <v>0.4589041095890411</v>
      </c>
      <c r="AG13" s="40"/>
      <c r="AH13" s="40"/>
      <c r="AI13" s="40"/>
      <c r="AJ13" s="48"/>
      <c r="AK13" s="48"/>
    </row>
    <row r="14" spans="1:42">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G14" s="40"/>
      <c r="AH14" s="40"/>
      <c r="AI14" s="40"/>
      <c r="AJ14" s="48"/>
      <c r="AK14" s="48"/>
    </row>
    <row r="15" spans="1:42">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8"/>
      <c r="AK15" s="48"/>
    </row>
    <row r="16" spans="1:4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8"/>
      <c r="AK16" s="48"/>
    </row>
    <row r="17" spans="1:37">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8"/>
      <c r="AK17" s="48"/>
    </row>
    <row r="18" spans="1:37">
      <c r="A18" s="178" t="s">
        <v>318</v>
      </c>
      <c r="B18" s="182"/>
      <c r="C18" s="40"/>
      <c r="D18" s="40"/>
      <c r="E18" s="40"/>
      <c r="F18" s="40"/>
      <c r="G18" s="40"/>
      <c r="H18" s="40"/>
      <c r="I18" s="40"/>
      <c r="J18" s="40"/>
      <c r="K18" s="178" t="s">
        <v>330</v>
      </c>
      <c r="L18" s="179"/>
      <c r="M18" s="40"/>
      <c r="N18" s="40"/>
      <c r="O18" s="40"/>
      <c r="P18" s="40"/>
      <c r="Q18" s="40"/>
      <c r="R18" s="40"/>
      <c r="S18" s="40"/>
      <c r="T18" s="40"/>
      <c r="U18" s="178" t="s">
        <v>329</v>
      </c>
      <c r="V18" s="179"/>
      <c r="W18" s="40"/>
      <c r="X18" s="40"/>
      <c r="Y18" s="40"/>
      <c r="Z18" s="40"/>
      <c r="AA18" s="40"/>
      <c r="AB18" s="40"/>
      <c r="AC18" s="40"/>
      <c r="AD18" s="40"/>
      <c r="AE18" s="178" t="s">
        <v>335</v>
      </c>
      <c r="AF18" s="182"/>
      <c r="AG18" s="40"/>
      <c r="AH18" s="40"/>
      <c r="AI18" s="40"/>
      <c r="AJ18" s="48"/>
      <c r="AK18" s="48"/>
    </row>
    <row r="19" spans="1:37">
      <c r="A19" s="43" t="s">
        <v>87</v>
      </c>
      <c r="B19" s="41">
        <f>COUNTIFS('Q1'!AN:AN,"Nassau",'Q1'!AS:AS,"$0-$19,999")</f>
        <v>8</v>
      </c>
      <c r="C19" s="40"/>
      <c r="D19" s="40"/>
      <c r="E19" s="40"/>
      <c r="F19" s="40"/>
      <c r="G19" s="40"/>
      <c r="H19" s="40"/>
      <c r="I19" s="40"/>
      <c r="J19" s="40"/>
      <c r="K19" s="30" t="s">
        <v>331</v>
      </c>
      <c r="L19" s="37">
        <f>COUNTIFS('Q1'!AN:AN,"Nassau",'Q1'!AU:AU,"Employed for wages")</f>
        <v>48</v>
      </c>
      <c r="M19" s="40"/>
      <c r="N19" s="40"/>
      <c r="O19" s="40"/>
      <c r="P19" s="40"/>
      <c r="Q19" s="40"/>
      <c r="R19" s="40"/>
      <c r="S19" s="40"/>
      <c r="T19" s="40"/>
      <c r="U19" s="36" t="s">
        <v>389</v>
      </c>
      <c r="V19" s="37">
        <f>COUNTIFS('Q1'!AN:AN,"Nassau",'Q1'!AP:AP,"White")</f>
        <v>114</v>
      </c>
      <c r="W19" s="40"/>
      <c r="X19" s="40"/>
      <c r="Y19" s="40"/>
      <c r="Z19" s="40"/>
      <c r="AA19" s="40"/>
      <c r="AB19" s="40"/>
      <c r="AC19" s="40"/>
      <c r="AD19" s="40"/>
      <c r="AE19" s="35" t="s">
        <v>336</v>
      </c>
      <c r="AF19" s="41">
        <f>COUNTIFS('Q1'!AN:AN,"Nassau",'Q1'!AT:AT,"K-8 grade")</f>
        <v>1</v>
      </c>
      <c r="AG19" s="40"/>
      <c r="AH19" s="40"/>
      <c r="AI19" s="40"/>
      <c r="AJ19" s="48"/>
      <c r="AK19" s="48"/>
    </row>
    <row r="20" spans="1:37">
      <c r="A20" s="36" t="s">
        <v>90</v>
      </c>
      <c r="B20" s="37">
        <f>COUNTIFS('Q1'!AN:AN,"Nassau",'Q1'!AS:AS,"$20,000 to $34,999")</f>
        <v>8</v>
      </c>
      <c r="C20" s="40"/>
      <c r="D20" s="40"/>
      <c r="E20" s="40"/>
      <c r="F20" s="40"/>
      <c r="G20" s="40"/>
      <c r="H20" s="40"/>
      <c r="I20" s="40"/>
      <c r="J20" s="40"/>
      <c r="K20" s="30" t="s">
        <v>105</v>
      </c>
      <c r="L20" s="37">
        <f>COUNTIFS('Q1'!AN:AN,"Nassau",'Q1'!AU:AU,"Self-employed")</f>
        <v>4</v>
      </c>
      <c r="M20" s="40"/>
      <c r="N20" s="40"/>
      <c r="O20" s="40"/>
      <c r="P20" s="40"/>
      <c r="Q20" s="40"/>
      <c r="R20" s="40"/>
      <c r="S20" s="40"/>
      <c r="T20" s="40"/>
      <c r="U20" s="36" t="s">
        <v>91</v>
      </c>
      <c r="V20" s="37">
        <f>COUNTIFS('Q1'!AN:AN,"Nassau",'Q1'!AP:AP,"Black or African American")</f>
        <v>6</v>
      </c>
      <c r="W20" s="40"/>
      <c r="X20" s="40"/>
      <c r="Y20" s="40"/>
      <c r="Z20" s="40"/>
      <c r="AA20" s="40"/>
      <c r="AB20" s="40"/>
      <c r="AC20" s="40"/>
      <c r="AD20" s="40"/>
      <c r="AE20" s="30" t="s">
        <v>104</v>
      </c>
      <c r="AF20" s="37">
        <f>COUNTIFS('Q1'!AN:AN,"Nassau",'Q1'!AT:AT,"Some high school")</f>
        <v>0</v>
      </c>
      <c r="AG20" s="40"/>
      <c r="AH20" s="40"/>
      <c r="AI20" s="40"/>
      <c r="AJ20" s="48"/>
      <c r="AK20" s="48"/>
    </row>
    <row r="21" spans="1:37">
      <c r="A21" s="36" t="s">
        <v>97</v>
      </c>
      <c r="B21" s="37">
        <f>COUNTIFS('Q1'!AN:AN,"Nassau",'Q1'!AS:AS,"$35,000 to $49,999")</f>
        <v>9</v>
      </c>
      <c r="C21" s="40"/>
      <c r="D21" s="40"/>
      <c r="E21" s="40"/>
      <c r="F21" s="40"/>
      <c r="G21" s="40"/>
      <c r="H21" s="40"/>
      <c r="I21" s="40"/>
      <c r="J21" s="40"/>
      <c r="K21" s="30" t="s">
        <v>89</v>
      </c>
      <c r="L21" s="37">
        <f>COUNTIFS('Q1'!AN:AN,"Nassau",'Q1'!AU:AU,"Student")</f>
        <v>5</v>
      </c>
      <c r="M21" s="40"/>
      <c r="N21" s="40"/>
      <c r="O21" s="40"/>
      <c r="P21" s="40"/>
      <c r="Q21" s="40"/>
      <c r="R21" s="40"/>
      <c r="S21" s="40"/>
      <c r="T21" s="40"/>
      <c r="U21" s="36" t="s">
        <v>403</v>
      </c>
      <c r="V21" s="37">
        <f>COUNTIFS('Q1'!AN:AN,"Nassau",'Q1'!AP:AP,"Native Hawaiian and Other Pacific Islander")</f>
        <v>1</v>
      </c>
      <c r="W21" s="40"/>
      <c r="X21" s="40"/>
      <c r="Y21" s="40"/>
      <c r="Z21" s="40"/>
      <c r="AA21" s="40"/>
      <c r="AB21" s="40"/>
      <c r="AC21" s="40"/>
      <c r="AD21" s="40"/>
      <c r="AE21" s="30" t="s">
        <v>95</v>
      </c>
      <c r="AF21" s="37">
        <f>COUNTIFS('Q1'!AN:AN,"Nassau",'Q1'!AT:AT,"High school graduate")</f>
        <v>24</v>
      </c>
      <c r="AG21" s="40"/>
      <c r="AH21" s="40"/>
      <c r="AI21" s="40"/>
      <c r="AJ21" s="48"/>
      <c r="AK21" s="48"/>
    </row>
    <row r="22" spans="1:37">
      <c r="A22" s="36" t="s">
        <v>93</v>
      </c>
      <c r="B22" s="37">
        <f>COUNTIFS('Q1'!AN:AN,"Nassau",'Q1'!AS:AS,"$50,000 to $74,999")</f>
        <v>21</v>
      </c>
      <c r="C22" s="40"/>
      <c r="D22" s="40"/>
      <c r="E22" s="40"/>
      <c r="F22" s="40"/>
      <c r="G22" s="40"/>
      <c r="H22" s="40"/>
      <c r="I22" s="40"/>
      <c r="J22" s="40"/>
      <c r="K22" s="30" t="s">
        <v>99</v>
      </c>
      <c r="L22" s="37">
        <f>COUNTIFS('Q1'!AN:AN,"Nassau",'Q1'!AU:AU,"retired")</f>
        <v>75</v>
      </c>
      <c r="M22" s="40"/>
      <c r="N22" s="40"/>
      <c r="O22" s="40"/>
      <c r="P22" s="40"/>
      <c r="Q22" s="40"/>
      <c r="R22" s="40"/>
      <c r="S22" s="40"/>
      <c r="T22" s="40"/>
      <c r="U22" s="36" t="s">
        <v>401</v>
      </c>
      <c r="V22" s="37">
        <f>COUNTIFS('Q1'!AN:AN,"Nassau",'Q1'!AP:AP,"American Indian and Alaska Native")</f>
        <v>0</v>
      </c>
      <c r="W22" s="40"/>
      <c r="X22" s="40"/>
      <c r="Y22" s="40"/>
      <c r="Z22" s="40"/>
      <c r="AA22" s="40"/>
      <c r="AB22" s="40"/>
      <c r="AC22" s="40"/>
      <c r="AD22" s="40"/>
      <c r="AE22" s="30" t="s">
        <v>102</v>
      </c>
      <c r="AF22" s="37">
        <f>COUNTIFS('Q1'!AN:AN,"Nassau",'Q1'!AT:AT,"Technical school")</f>
        <v>3</v>
      </c>
      <c r="AG22" s="40"/>
      <c r="AH22" s="40"/>
      <c r="AI22" s="40"/>
      <c r="AJ22" s="48"/>
      <c r="AK22" s="48"/>
    </row>
    <row r="23" spans="1:37">
      <c r="A23" s="36" t="s">
        <v>94</v>
      </c>
      <c r="B23" s="37">
        <f>COUNTIFS('Q1'!AN:AN,"Nassau",'Q1'!AS:AS,"$75,000 to $125,000")</f>
        <v>35</v>
      </c>
      <c r="C23" s="40"/>
      <c r="D23" s="40"/>
      <c r="E23" s="40"/>
      <c r="F23" s="40"/>
      <c r="G23" s="40"/>
      <c r="H23" s="40"/>
      <c r="I23" s="40"/>
      <c r="J23" s="40"/>
      <c r="K23" s="30" t="s">
        <v>332</v>
      </c>
      <c r="L23" s="37">
        <f>COUNTIFS('Q1'!AN:AN,"Nassau",'Q1'!AU:AU,"Military")</f>
        <v>0</v>
      </c>
      <c r="M23" s="40"/>
      <c r="N23" s="40"/>
      <c r="O23" s="40"/>
      <c r="P23" s="40"/>
      <c r="Q23" s="40"/>
      <c r="R23" s="40"/>
      <c r="S23" s="40"/>
      <c r="T23" s="40"/>
      <c r="U23" s="36" t="s">
        <v>100</v>
      </c>
      <c r="V23" s="37">
        <f>COUNTIFS('Q1'!AN:AN,"Nassau",'Q1'!AP:AP,"Two or more races")</f>
        <v>4</v>
      </c>
      <c r="W23" s="40"/>
      <c r="X23" s="40"/>
      <c r="Y23" s="40"/>
      <c r="Z23" s="40"/>
      <c r="AA23" s="40"/>
      <c r="AB23" s="40"/>
      <c r="AC23" s="40"/>
      <c r="AD23" s="40"/>
      <c r="AE23" s="30" t="s">
        <v>88</v>
      </c>
      <c r="AF23" s="37">
        <f>COUNTIFS('Q1'!AN:AN,"Nassau",'Q1'!AT:AT,"Some college")</f>
        <v>19</v>
      </c>
      <c r="AG23" s="40"/>
      <c r="AH23" s="40"/>
      <c r="AI23" s="40"/>
      <c r="AJ23" s="48"/>
      <c r="AK23" s="48"/>
    </row>
    <row r="24" spans="1:37" ht="15.75" thickBot="1">
      <c r="A24" s="36" t="s">
        <v>83</v>
      </c>
      <c r="B24" s="37">
        <f>COUNTIFS('Q1'!AN:AN,"Nassau",'Q1'!AS:AS,"Over $125,000")</f>
        <v>32</v>
      </c>
      <c r="C24" s="40"/>
      <c r="D24" s="40"/>
      <c r="E24" s="40"/>
      <c r="F24" s="40"/>
      <c r="G24" s="40"/>
      <c r="H24" s="40"/>
      <c r="I24" s="40"/>
      <c r="J24" s="40"/>
      <c r="K24" s="30" t="s">
        <v>333</v>
      </c>
      <c r="L24" s="37">
        <f>COUNTIFS('Q1'!AN:AN,"Nassau",'Q1'!AU:AU,"Out of work and looking for work")</f>
        <v>3</v>
      </c>
      <c r="M24" s="40"/>
      <c r="N24" s="40"/>
      <c r="O24" s="40"/>
      <c r="P24" s="40"/>
      <c r="Q24" s="40"/>
      <c r="R24" s="40"/>
      <c r="S24" s="40"/>
      <c r="T24" s="40"/>
      <c r="U24" s="36" t="s">
        <v>107</v>
      </c>
      <c r="V24" s="37">
        <f>COUNTIFS('Q1'!AN:AN,"Nassau",'Q1'!AP:AP,"Other (please specify)")</f>
        <v>4</v>
      </c>
      <c r="W24" s="40"/>
      <c r="X24" s="40"/>
      <c r="Y24" s="40"/>
      <c r="Z24" s="40"/>
      <c r="AA24" s="40"/>
      <c r="AB24" s="40"/>
      <c r="AC24" s="40"/>
      <c r="AD24" s="40"/>
      <c r="AE24" s="30" t="s">
        <v>84</v>
      </c>
      <c r="AF24" s="37">
        <f>COUNTIFS('Q1'!AN:AN,"Nassau",'Q1'!AT:AT,"College graduate")</f>
        <v>47</v>
      </c>
      <c r="AG24" s="40"/>
      <c r="AH24" s="40"/>
      <c r="AI24" s="40"/>
      <c r="AJ24" s="48"/>
      <c r="AK24" s="48"/>
    </row>
    <row r="25" spans="1:37" ht="15.75" thickBot="1">
      <c r="A25" s="32" t="s">
        <v>316</v>
      </c>
      <c r="B25" s="39">
        <f>SUM(B19:B24)</f>
        <v>113</v>
      </c>
      <c r="C25" s="40"/>
      <c r="D25" s="40"/>
      <c r="E25" s="40"/>
      <c r="F25" s="40"/>
      <c r="G25" s="40"/>
      <c r="H25" s="40"/>
      <c r="I25" s="40"/>
      <c r="J25" s="40"/>
      <c r="K25" s="30" t="s">
        <v>334</v>
      </c>
      <c r="L25" s="37">
        <f>COUNTIFS('Q1'!AN:AN,"Nassau",'Q1'!AU:AU,"Out of work, but not currently looking")</f>
        <v>2</v>
      </c>
      <c r="M25" s="40"/>
      <c r="N25" s="40"/>
      <c r="O25" s="40"/>
      <c r="P25" s="40"/>
      <c r="Q25" s="40"/>
      <c r="R25" s="40"/>
      <c r="S25" s="40"/>
      <c r="T25" s="40"/>
      <c r="U25" s="38" t="s">
        <v>316</v>
      </c>
      <c r="V25" s="39">
        <f>SUM(V19:V24)</f>
        <v>129</v>
      </c>
      <c r="W25" s="40"/>
      <c r="X25" s="40"/>
      <c r="Y25" s="40"/>
      <c r="Z25" s="40"/>
      <c r="AA25" s="40"/>
      <c r="AB25" s="40"/>
      <c r="AC25" s="40"/>
      <c r="AD25" s="40"/>
      <c r="AE25" s="30" t="s">
        <v>103</v>
      </c>
      <c r="AF25" s="37">
        <f>COUNTIFS('Q1'!AN:AN,"Nassau",'Q1'!AT:AT,"Graduate school")</f>
        <v>36</v>
      </c>
      <c r="AG25" s="40"/>
      <c r="AH25" s="40"/>
      <c r="AI25" s="40"/>
      <c r="AJ25" s="48"/>
      <c r="AK25" s="48"/>
    </row>
    <row r="26" spans="1:37" ht="15.75" thickBot="1">
      <c r="A26" s="32" t="s">
        <v>317</v>
      </c>
      <c r="B26" s="33">
        <f>B25/146</f>
        <v>0.77397260273972601</v>
      </c>
      <c r="C26" s="40"/>
      <c r="D26" s="40"/>
      <c r="E26" s="40"/>
      <c r="F26" s="40"/>
      <c r="G26" s="40"/>
      <c r="H26" s="40"/>
      <c r="I26" s="40"/>
      <c r="J26" s="40"/>
      <c r="K26" s="32" t="s">
        <v>316</v>
      </c>
      <c r="L26" s="39">
        <f>SUM(L19:L25)</f>
        <v>137</v>
      </c>
      <c r="M26" s="40"/>
      <c r="N26" s="40"/>
      <c r="O26" s="40"/>
      <c r="P26" s="40"/>
      <c r="Q26" s="40"/>
      <c r="R26" s="40"/>
      <c r="S26" s="40"/>
      <c r="T26" s="40"/>
      <c r="U26" s="38" t="s">
        <v>317</v>
      </c>
      <c r="V26" s="33">
        <f>V25/146</f>
        <v>0.88356164383561642</v>
      </c>
      <c r="W26" s="40"/>
      <c r="X26" s="40"/>
      <c r="Y26" s="40"/>
      <c r="Z26" s="40"/>
      <c r="AA26" s="40"/>
      <c r="AB26" s="40"/>
      <c r="AC26" s="40"/>
      <c r="AD26" s="40"/>
      <c r="AE26" s="30" t="s">
        <v>111</v>
      </c>
      <c r="AF26" s="37">
        <f>COUNTIFS('Q1'!AN:AN,"Nassau",'Q1'!AT:AT,"Doctorate")</f>
        <v>2</v>
      </c>
      <c r="AG26" s="40"/>
      <c r="AH26" s="40"/>
      <c r="AI26" s="40"/>
      <c r="AJ26" s="48"/>
      <c r="AK26" s="48"/>
    </row>
    <row r="27" spans="1:37" ht="16.5" customHeight="1" thickBot="1">
      <c r="A27" s="181" t="s">
        <v>641</v>
      </c>
      <c r="B27" s="181"/>
      <c r="C27" s="40"/>
      <c r="D27" s="40"/>
      <c r="E27" s="40"/>
      <c r="F27" s="40"/>
      <c r="G27" s="40"/>
      <c r="H27" s="40"/>
      <c r="I27" s="40"/>
      <c r="J27" s="40"/>
      <c r="K27" s="44" t="s">
        <v>317</v>
      </c>
      <c r="L27" s="45">
        <f>L26/146</f>
        <v>0.93835616438356162</v>
      </c>
      <c r="M27" s="40"/>
      <c r="N27" s="40"/>
      <c r="O27" s="40"/>
      <c r="P27" s="40"/>
      <c r="Q27" s="40"/>
      <c r="R27" s="40"/>
      <c r="S27" s="40"/>
      <c r="T27" s="40"/>
      <c r="U27" s="197" t="s">
        <v>648</v>
      </c>
      <c r="V27" s="197"/>
      <c r="W27" s="40"/>
      <c r="X27" s="40"/>
      <c r="Y27" s="40"/>
      <c r="Z27" s="40"/>
      <c r="AA27" s="40"/>
      <c r="AB27" s="40"/>
      <c r="AC27" s="40"/>
      <c r="AD27" s="40"/>
      <c r="AE27" s="30" t="s">
        <v>109</v>
      </c>
      <c r="AF27" s="37">
        <f>COUNTIFS('Q1'!AN:AN,"Nassau",'Q1'!AT:AT,"GED")</f>
        <v>0</v>
      </c>
      <c r="AG27" s="40"/>
      <c r="AH27" s="40"/>
      <c r="AI27" s="40"/>
      <c r="AJ27" s="48"/>
      <c r="AK27" s="48"/>
    </row>
    <row r="28" spans="1:37" ht="15.75" thickBot="1">
      <c r="A28" s="190"/>
      <c r="B28" s="190"/>
      <c r="C28" s="40"/>
      <c r="D28" s="40"/>
      <c r="E28" s="40"/>
      <c r="F28" s="40"/>
      <c r="G28" s="40"/>
      <c r="H28" s="40"/>
      <c r="I28" s="40"/>
      <c r="J28" s="40"/>
      <c r="K28" s="40"/>
      <c r="L28" s="40"/>
      <c r="M28" s="40"/>
      <c r="N28" s="40"/>
      <c r="O28" s="40"/>
      <c r="P28" s="40"/>
      <c r="Q28" s="40"/>
      <c r="R28" s="40"/>
      <c r="S28" s="40"/>
      <c r="T28" s="40"/>
      <c r="U28" s="95">
        <f>COUNTIFS('Q1'!AN:AN,"Nassau",'Q1'!AQ:AQ,"Yes")/146</f>
        <v>0</v>
      </c>
      <c r="V28" s="40"/>
      <c r="W28" s="40"/>
      <c r="X28" s="40"/>
      <c r="Y28" s="40"/>
      <c r="Z28" s="40"/>
      <c r="AA28" s="40"/>
      <c r="AB28" s="40"/>
      <c r="AC28" s="40"/>
      <c r="AD28" s="40"/>
      <c r="AE28" s="30" t="s">
        <v>133</v>
      </c>
      <c r="AF28" s="47">
        <f>COUNTIFS('Q1'!AN:AN,"Nassau",'Q1'!AT:AT,"None")</f>
        <v>0</v>
      </c>
      <c r="AG28" s="40"/>
      <c r="AH28" s="40"/>
      <c r="AI28" s="40"/>
      <c r="AJ28" s="48"/>
      <c r="AK28" s="48"/>
    </row>
    <row r="29" spans="1:37" ht="15.75" thickBot="1">
      <c r="A29" s="190"/>
      <c r="B29" s="190"/>
      <c r="C29" s="40"/>
      <c r="D29" s="40"/>
      <c r="E29" s="40"/>
      <c r="F29" s="40"/>
      <c r="G29" s="40"/>
      <c r="H29" s="40"/>
      <c r="I29" s="40"/>
      <c r="J29" s="40"/>
      <c r="K29" s="40"/>
      <c r="L29" s="40"/>
      <c r="M29" s="40"/>
      <c r="N29" s="40"/>
      <c r="O29" s="40"/>
      <c r="P29" s="40"/>
      <c r="Q29" s="40"/>
      <c r="R29" s="40"/>
      <c r="S29" s="40"/>
      <c r="T29" s="40"/>
      <c r="U29" s="113"/>
      <c r="V29" s="40"/>
      <c r="W29" s="40"/>
      <c r="X29" s="40"/>
      <c r="Y29" s="40"/>
      <c r="Z29" s="40"/>
      <c r="AA29" s="40"/>
      <c r="AB29" s="40"/>
      <c r="AC29" s="40"/>
      <c r="AD29" s="40"/>
      <c r="AE29" s="32" t="s">
        <v>316</v>
      </c>
      <c r="AF29" s="39">
        <f>SUM(AF19:AF28)</f>
        <v>132</v>
      </c>
      <c r="AG29" s="40"/>
      <c r="AH29" s="40"/>
      <c r="AI29" s="40"/>
      <c r="AJ29" s="48"/>
      <c r="AK29" s="48"/>
    </row>
    <row r="30" spans="1:37" ht="15.75" thickBot="1">
      <c r="A30" s="190"/>
      <c r="B30" s="19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32" t="s">
        <v>317</v>
      </c>
      <c r="AF30" s="33">
        <f>AF29/146</f>
        <v>0.90410958904109584</v>
      </c>
      <c r="AG30" s="40"/>
      <c r="AH30" s="40"/>
      <c r="AI30" s="40"/>
      <c r="AJ30" s="48"/>
      <c r="AK30" s="48"/>
    </row>
    <row r="31" spans="1:37">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row>
  </sheetData>
  <mergeCells count="13">
    <mergeCell ref="AO2:AP2"/>
    <mergeCell ref="U27:V27"/>
    <mergeCell ref="AE18:AF18"/>
    <mergeCell ref="A2:B2"/>
    <mergeCell ref="A1:AF1"/>
    <mergeCell ref="A18:B18"/>
    <mergeCell ref="K2:L2"/>
    <mergeCell ref="K18:L18"/>
    <mergeCell ref="U2:V2"/>
    <mergeCell ref="U8:V8"/>
    <mergeCell ref="U18:V18"/>
    <mergeCell ref="AE2:AF2"/>
    <mergeCell ref="A27:B3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0 e 8 f e d 0 5 - 5 9 2 2 - 4 d 4 2 - 8 f d d - 8 1 4 c b 0 3 5 6 7 3 a " > < 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 Q 1 < / S l i c e r S h e e t N a m e > < S A H o s t H a s h > 1 4 4 2 3 2 8 8 8 3 < / S A H o s t H a s h > < G e m i n i F i e l d L i s t V i s i b l e > T r u e < / G e m i n i F i e l d L i s t V i s i b l e > < / S e t t i n g s > ] ] > < / C u s t o m C o n t e n t > < / G e m i n i > 
</file>

<file path=customXml/item10.xml>��< ? x m l   v e r s i o n = " 1 . 0 "   e n c o d i n g = " U T F - 1 6 " ? > < G e m i n i   x m l n s = " h t t p : / / g e m i n i / p i v o t c u s t o m i z a t i o n / T a b l e O r d e r " > < C u s t o m C o n t e n t > T a b l e 1 - d 9 0 2 2 5 7 8 - b 2 0 9 - 4 9 0 4 - b d d e - 1 9 f a b e e 9 b 9 7 e , T a b l e 2 - a d f a 4 a 9 8 - 9 0 b 2 - 4 a 7 6 - b 1 3 2 - 4 f b 2 e 3 5 9 c a a 5 , T a b l e 7 - c 8 f 2 3 3 1 4 - d 5 e c - 4 1 e 0 - a 3 2 4 - 6 f 6 0 1 7 7 d 2 b c e , T a b l e 4 - b b 4 5 c 7 8 5 - 5 e c 7 - 4 a c 8 - a 0 c f - b a 9 5 a 9 5 5 3 8 3 0 , T a b l e 1 0 - 0 0 a f 9 1 0 e - a 6 e 6 - 4 d 8 2 - 8 d 2 5 - 2 8 8 e f a 9 e 3 d 0 2 , T a b l e 5 - d 0 c 9 a f c 6 - c 0 9 8 - 4 0 3 4 - 8 2 a 6 - 9 9 5 f b 8 2 f 1 b d a , P T   Q 1 - 0 c 4 e 5 f 2 6 - e 6 6 5 - 4 1 a e - a b 8 3 - f 6 6 3 5 e 0 7 e 9 1 0 < / C u s t o m C o n t e n t > < / G e m i n i > 
</file>

<file path=customXml/item11.xml>��< ? x m l   v e r s i o n = " 1 . 0 "   e n c o d i n g = " U T F - 1 6 " ? > < G e m i n i   x m l n s = " h t t p : / / g e m i n i / p i v o t c u s t o m i z a t i o n / 0 8 5 9 b b f 0 - 6 8 0 f - 4 3 6 e - 9 9 1 c - 6 c 5 a b f 8 c 6 7 c d " > < 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 Q 4 < / S l i c e r S h e e t N a m e > < S A H o s t H a s h > 1 5 1 0 1 1 3 0 2 9 < / S A H o s t H a s h > < G e m i n i F i e l d L i s t V i s i b l e > T r u e < / G e m i n i F i e l d L i s t V i s i b l e > < / S e t t i n g s > ] ] > < / C u s t o m C o n t e n t > < / G e m i n i > 
</file>

<file path=customXml/item1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 1 0 e 7 d a e 4 - b 3 1 f - 4 9 7 8 - a c f 7 - a 6 6 c e 4 7 d 3 9 8 7 < / 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 T a b l e 1 < / I D > < N a m e > P T   Q 1 < / 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 A s t h m a   l u n g   d i s e a s e < / I D > < N a m e > A s t h m a   l u n g 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      s t r o k e < / I D > < N a m e > H e a r t   d i s e a s e       s t r o k e 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 S a f e t y < / I D > < N a m e > S a f e t y 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 V a c c i n e   p r e v e n t a b l e   d i s e a s e s < / I D > < N a m e > V a c c i n e   p r e v e n t a b l e   d i s e a s e s 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 C h i l d   h e a l t h       w e l l n e s s < / I D > < N a m e > C h i l d 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 W o m e n  s   h e a l t h       w e l l n e s s < / I D > < N a m e > W o m e n  s 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  s u i c i d e < / I D > < N a m e > M e n t a l   h e a l t h   d e p r e s s i o n   s u i c i d e 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 D r u g s       a l c o h o l   a b u s e < / I D > < N a m e > D r u g s       a l c o h o l   a b u s e 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 E n v i r o n m e n t a l   h a z a r d s < / I D > < N a m e > E n v i r o n m e n t a l   h a z a r d s 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 O b e s i t y   w e i g h t   l o s s   i s s u e s < / I D > < N a m e > O b e s i t y   w e i g h t   l o s s   i s s u e s 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 R < / 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 A s t h m a   l u n g   d i s e a s e 3 < / I D > < N a m e > A s t h m a   l u n g   d i s e a s e 3 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 C a n c e r 4 < / I D > < N a m e > C a n c e r 4 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      s t r o k e 5 < / I D > < N a m e > H e a r t   d i s e a s e       s t r o k e 5 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 S a f e t y 6 < / I D > < N a m e > S a f e t y 6 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 ( S T D s ) 7 < / I D > < N a m e > H I V   A I D S       S e x u a l l y   T r a n s m i t t e d   D i s e a s e s   ( S T D s ) 7 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 V a c c i n e   p r e v e n t a b l e   d i s e a s e s 8 < / I D > < N a m e > V a c c i n e   p r e v e n t a b l e   d i s e a s e s 8 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 C h i l d   h e a l t h       w e l l n e s s 9 < / I D > < N a m e > C h i l d   h e a l t h       w e l l n e s s 9 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 W o m e n  s   h e a l t h       w e l l n e s s 1 0 < / I D > < N a m e > W o m e n  s   h e a l t h       w e l l n e s s 1 0 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 D i a b e t e s 1 1 < / I D > < N a m e > D i a b e t e s 1 1 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  s u i c i d e 1 2 < / I D > < N a m e > M e n t a l   h e a l t h   d e p r e s s i o n   s u i c i d e 1 2 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 D r u g s       a l c o h o l   a b u s e 1 3 < / I D > < N a m e > D r u g s       a l c o h o l   a b u s e 1 3 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 E n v i r o n m e n t a l   h a z a r d s 1 4 < / I D > < N a m e > E n v i r o n m e n t a l   h a z a r d s 1 4 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 O b e s i t y   w e i g h t   l o s s   i s s u e s 1 5 < / I D > < N a m e > O b e s i t y   w e i g h t   l o s s   i s s u e s 1 5 < / 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 A F < / 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 A G < / 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 C o l u m n 1 8 < / I D > < N a m e > C o l u m n 1 8 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 A K < / 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 A s t h m a   l u n g   d i s e a s e < / A t t r i b u t e I D > < O v e r r i d e B e h a v i o r > N o n e < / O v e r r i d e B e h a v i o r > < N a m e > A s t h m a   l u n g   d i s e a s e < / N a m e > < / A t t r i b u t e R e l a t i o n s h i p > < A t t r i b u t e R e l a t i o n s h i p > < A t t r i b u t e I D > C a n c e r < / A t t r i b u t e I D > < O v e r r i d e B e h a v i o r > N o n e < / O v e r r i d e B e h a v i o r > < N a m e > C a n c e r < / N a m e > < / A t t r i b u t e R e l a t i o n s h i p > < A t t r i b u t e R e l a t i o n s h i p > < A t t r i b u t e I D > H e a r t   d i s e a s e       s t r o k e < / A t t r i b u t e I D > < O v e r r i d e B e h a v i o r > N o n e < / O v e r r i d e B e h a v i o r > < N a m e > H e a r t   d i s e a s e       s t r o k e < / N a m e > < / A t t r i b u t e R e l a t i o n s h i p > < A t t r i b u t e R e l a t i o n s h i p > < A t t r i b u t e I D > S a f e t y < / A t t r i b u t e I D > < O v e r r i d e B e h a v i o r > N o n e < / O v e r r i d e B e h a v i o r > < N a m e > S a f e t y < / N a m e > < / A t t r i b u t e R e l a t i o n s h i p > < A t t r i b u t e R e l a t i o n s h i p > < A t t r i b u t e I D > H I V   A I D S       S e x u a l l y   T r a n s m i t t e d   D i s e a s e s   ( S T D s ) < / A t t r i b u t e I D > < O v e r r i d e B e h a v i o r > N o n e < / O v e r r i d e B e h a v i o r > < N a m e > H I V   A I D S       S e x u a l l y   T r a n s m i t t e d   D i s e a s e s     S T D s < / N a m e > < / A t t r i b u t e R e l a t i o n s h i p > < A t t r i b u t e R e l a t i o n s h i p > < A t t r i b u t e I D > V a c c i n e   p r e v e n t a b l e   d i s e a s e s < / A t t r i b u t e I D > < O v e r r i d e B e h a v i o r > N o n e < / O v e r r i d e B e h a v i o r > < N a m e > V a c c i n e   p r e v e n t a b l e   d i s e a s e s < / N a m e > < / A t t r i b u t e R e l a t i o n s h i p > < A t t r i b u t e R e l a t i o n s h i p > < A t t r i b u t e I D > C h i l d   h e a l t h       w e l l n e s s < / A t t r i b u t e I D > < O v e r r i d e B e h a v i o r > N o n e < / O v e r r i d e B e h a v i o r > < N a m e > C h i l d   h e a l t h       w e l l n e s s < / N a m e > < / A t t r i b u t e R e l a t i o n s h i p > < A t t r i b u t e R e l a t i o n s h i p > < A t t r i b u t e I D > W o m e n  s   h e a l t h       w e l l n e s s < / A t t r i b u t e I D > < O v e r r i d e B e h a v i o r > N o n e < / O v e r r i d e B e h a v i o r > < N a m e > W o m e n  s   h e a l t h       w e l l n e s s < / N a m e > < / A t t r i b u t e R e l a t i o n s h i p > < A t t r i b u t e R e l a t i o n s h i p > < A t t r i b u t e I D > D i a b e t e s < / A t t r i b u t e I D > < O v e r r i d e B e h a v i o r > N o n e < / O v e r r i d e B e h a v i o r > < N a m e > D i a b e t e s < / N a m e > < / A t t r i b u t e R e l a t i o n s h i p > < A t t r i b u t e R e l a t i o n s h i p > < A t t r i b u t e I D > M e n t a l   h e a l t h   d e p r e s s i o n   s u i c i d e < / A t t r i b u t e I D > < O v e r r i d e B e h a v i o r > N o n e < / O v e r r i d e B e h a v i o r > < N a m e > M e n t a l   h e a l t h   d e p r e s s i o n   s u i c i d e < / N a m e > < / A t t r i b u t e R e l a t i o n s h i p > < A t t r i b u t e R e l a t i o n s h i p > < A t t r i b u t e I D > D r u g s       a l c o h o l   a b u s e < / A t t r i b u t e I D > < O v e r r i d e B e h a v i o r > N o n e < / O v e r r i d e B e h a v i o r > < N a m e > D r u g s       a l c o h o l   a b u s e < / N a m e > < / A t t r i b u t e R e l a t i o n s h i p > < A t t r i b u t e R e l a t i o n s h i p > < A t t r i b u t e I D > E n v i r o n m e n t a l   h a z a r d s < / A t t r i b u t e I D > < O v e r r i d e B e h a v i o r > N o n e < / O v e r r i d e B e h a v i o r > < N a m e > E n v i r o n m e n t a l   h a z a r d s < / N a m e > < / A t t r i b u t e R e l a t i o n s h i p > < A t t r i b u t e R e l a t i o n s h i p > < A t t r i b u t e I D > O b e s i t y   w e i g h t   l o s s   i s s u e s < / A t t r i b u t e I D > < O v e r r i d e B e h a v i o r > N o n e < / O v e r r i d e B e h a v i o r > < N a m e > O b e s i t y   w e i g h t   l o s s   i s s u e s 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 A s t h m a   l u n g   d i s e a s e 3 < / A t t r i b u t e I D > < O v e r r i d e B e h a v i o r > N o n e < / O v e r r i d e B e h a v i o r > < N a m e > A s t h m a   l u n g   d i s e a s e 3 < / N a m e > < / A t t r i b u t e R e l a t i o n s h i p > < A t t r i b u t e R e l a t i o n s h i p > < A t t r i b u t e I D > C a n c e r 4 < / A t t r i b u t e I D > < O v e r r i d e B e h a v i o r > N o n e < / O v e r r i d e B e h a v i o r > < N a m e > C a n c e r 4 < / N a m e > < / A t t r i b u t e R e l a t i o n s h i p > < A t t r i b u t e R e l a t i o n s h i p > < A t t r i b u t e I D > H e a r t   d i s e a s e       s t r o k e 5 < / A t t r i b u t e I D > < O v e r r i d e B e h a v i o r > N o n e < / O v e r r i d e B e h a v i o r > < N a m e > H e a r t   d i s e a s e       s t r o k e 5 < / N a m e > < / A t t r i b u t e R e l a t i o n s h i p > < A t t r i b u t e R e l a t i o n s h i p > < A t t r i b u t e I D > S a f e t y 6 < / A t t r i b u t e I D > < O v e r r i d e B e h a v i o r > N o n e < / O v e r r i d e B e h a v i o r > < N a m e > S a f e t y 6 < / N a m e > < / A t t r i b u t e R e l a t i o n s h i p > < A t t r i b u t e R e l a t i o n s h i p > < A t t r i b u t e I D > H I V   A I D S       S e x u a l l y   T r a n s m i t t e d   D i s e a s e s   ( S T D s ) 7 < / A t t r i b u t e I D > < O v e r r i d e B e h a v i o r > N o n e < / O v e r r i d e B e h a v i o r > < N a m e > H I V   A I D S       S e x u a l l y   T r a n s m i t t e d   D i s e a s e s     S T D s   7 < / N a m e > < / A t t r i b u t e R e l a t i o n s h i p > < A t t r i b u t e R e l a t i o n s h i p > < A t t r i b u t e I D > V a c c i n e   p r e v e n t a b l e   d i s e a s e s 8 < / A t t r i b u t e I D > < O v e r r i d e B e h a v i o r > N o n e < / O v e r r i d e B e h a v i o r > < N a m e > V a c c i n e   p r e v e n t a b l e   d i s e a s e s 8 < / N a m e > < / A t t r i b u t e R e l a t i o n s h i p > < A t t r i b u t e R e l a t i o n s h i p > < A t t r i b u t e I D > C h i l d   h e a l t h       w e l l n e s s 9 < / A t t r i b u t e I D > < O v e r r i d e B e h a v i o r > N o n e < / O v e r r i d e B e h a v i o r > < N a m e > C h i l d   h e a l t h       w e l l n e s s 9 < / N a m e > < / A t t r i b u t e R e l a t i o n s h i p > < A t t r i b u t e R e l a t i o n s h i p > < A t t r i b u t e I D > W o m e n  s   h e a l t h       w e l l n e s s 1 0 < / A t t r i b u t e I D > < O v e r r i d e B e h a v i o r > N o n e < / O v e r r i d e B e h a v i o r > < N a m e > W o m e n  s   h e a l t h       w e l l n e s s 1 0 < / N a m e > < / A t t r i b u t e R e l a t i o n s h i p > < A t t r i b u t e R e l a t i o n s h i p > < A t t r i b u t e I D > D i a b e t e s 1 1 < / A t t r i b u t e I D > < O v e r r i d e B e h a v i o r > N o n e < / O v e r r i d e B e h a v i o r > < N a m e > D i a b e t e s 1 1 < / N a m e > < / A t t r i b u t e R e l a t i o n s h i p > < A t t r i b u t e R e l a t i o n s h i p > < A t t r i b u t e I D > M e n t a l   h e a l t h   d e p r e s s i o n   s u i c i d e 1 2 < / A t t r i b u t e I D > < O v e r r i d e B e h a v i o r > N o n e < / O v e r r i d e B e h a v i o r > < N a m e > M e n t a l   h e a l t h   d e p r e s s i o n   s u i c i d e 1 2 < / N a m e > < / A t t r i b u t e R e l a t i o n s h i p > < A t t r i b u t e R e l a t i o n s h i p > < A t t r i b u t e I D > D r u g s       a l c o h o l   a b u s e 1 3 < / A t t r i b u t e I D > < O v e r r i d e B e h a v i o r > N o n e < / O v e r r i d e B e h a v i o r > < N a m e > D r u g s       a l c o h o l   a b u s e 1 3 < / N a m e > < / A t t r i b u t e R e l a t i o n s h i p > < A t t r i b u t e R e l a t i o n s h i p > < A t t r i b u t e I D > E n v i r o n m e n t a l   h a z a r d s 1 4 < / A t t r i b u t e I D > < O v e r r i d e B e h a v i o r > N o n e < / O v e r r i d e B e h a v i o r > < N a m e > E n v i r o n m e n t a l   h a z a r d s 1 4 < / N a m e > < / A t t r i b u t e R e l a t i o n s h i p > < A t t r i b u t e R e l a t i o n s h i p > < A t t r i b u t e I D > O b e s i t y   w e i g h t   l o s s   i s s u e s 1 5 < / A t t r i b u t e I D > < O v e r r i d e B e h a v i o r > N o n e < / O v e r r i d e B e h a v i o r > < N a m e > O b e s i t y   w e i g h t   l o s s   i s s u e s 1 5 < / 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 C o l u m n 1 8 < / A t t r i b u t e I D > < O v e r r i d e B e h a v i o r > N o n e < / O v e r r i d e B e h a v i o r > < N a m e > C o l u m n 1 8 < / 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 T a b l e 2 < / I D > < N a m e > P T   Q 2 < / 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 A s t h m a   l u n g   d i s e a s e < / I D > < N a m e > A s t h m a   l u n g 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      s t r o k e < / I D > < N a m e > H e a r t   d i s e a s e       s t r o k e 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 S a f e t y < / I D > < N a m e > S a f e t y 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 V a c c i n e   p r e v e n t a b l e   d i s e a s e s < / I D > < N a m e > V a c c i n e   p r e v e n t a b l e   d i s e a s e s 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 C h i l d   h e a l t h       w e l l n e s s < / I D > < N a m e > C h i l d 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 W o m e n  s   h e a l t h       w e l l n e s s < / I D > < N a m e > W o m e n  s 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  s u i c i d e < / I D > < N a m e > M e n t a l   h e a l t h   d e p r e s s i o n   s u i c i d e 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 D r u g s       a l c o h o l   a b u s e < / I D > < N a m e > D r u g s       a l c o h o l   a b u s e 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 E n v i r o n m e n t a l   h a z a r d s < / I D > < N a m e > E n v i r o n m e n t a l   h a z a r d s 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 O b e s i t y   w e i g h t   l o s s   i s s u e s < / I D > < N a m e > O b e s i t y   w e i g h t   l o s s   i s s u e s 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 R < / 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 A s t h m a   l u n g   d i s e a s e 3 < / I D > < N a m e > A s t h m a   l u n g   d i s e a s e 3 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 C a n c e r 4 < / I D > < N a m e > C a n c e r 4 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      s t r o k e 5 < / I D > < N a m e > H e a r t   d i s e a s e       s t r o k e 5 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 S a f e t y 6 < / I D > < N a m e > S a f e t y 6 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 ( S T D s ) 7 < / I D > < N a m e > H I V   A I D S       S e x u a l l y   T r a n s m i t t e d   D i s e a s e s   ( S T D s ) 7 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 V a c c i n e   p r e v e n t a b l e   d i s e a s e s 8 < / I D > < N a m e > V a c c i n e   p r e v e n t a b l e   d i s e a s e s 8 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 C h i l d   h e a l t h       w e l l n e s s 9 < / I D > < N a m e > C h i l d   h e a l t h       w e l l n e s s 9 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 W o m e n  s   h e a l t h       w e l l n e s s 1 0 < / I D > < N a m e > W o m e n  s   h e a l t h       w e l l n e s s 1 0 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 D i a b e t e s 1 1 < / I D > < N a m e > D i a b e t e s 1 1 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  s u i c i d e 1 2 < / I D > < N a m e > M e n t a l   h e a l t h   d e p r e s s i o n   s u i c i d e 1 2 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 D r u g s       a l c o h o l   a b u s e 1 3 < / I D > < N a m e > D r u g s       a l c o h o l   a b u s e 1 3 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 E n v i r o n m e n t a l   h a z a r d s 1 4 < / I D > < N a m e > E n v i r o n m e n t a l   h a z a r d s 1 4 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 O b e s i t y   w e i g h t   l o s s   i s s u e s 1 5 < / I D > < N a m e > O b e s i t y   w e i g h t   l o s s   i s s u e s 1 5 < / 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 A F < / 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 A G < / 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 C o l u m n 1 8 < / I D > < N a m e > C o l u m n 1 8 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 A K < / 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 A s t h m a   l u n g   d i s e a s e < / A t t r i b u t e I D > < O v e r r i d e B e h a v i o r > N o n e < / O v e r r i d e B e h a v i o r > < N a m e > A s t h m a   l u n g   d i s e a s e < / N a m e > < / A t t r i b u t e R e l a t i o n s h i p > < A t t r i b u t e R e l a t i o n s h i p > < A t t r i b u t e I D > C a n c e r < / A t t r i b u t e I D > < O v e r r i d e B e h a v i o r > N o n e < / O v e r r i d e B e h a v i o r > < N a m e > C a n c e r < / N a m e > < / A t t r i b u t e R e l a t i o n s h i p > < A t t r i b u t e R e l a t i o n s h i p > < A t t r i b u t e I D > H e a r t   d i s e a s e       s t r o k e < / A t t r i b u t e I D > < O v e r r i d e B e h a v i o r > N o n e < / O v e r r i d e B e h a v i o r > < N a m e > H e a r t   d i s e a s e       s t r o k e < / N a m e > < / A t t r i b u t e R e l a t i o n s h i p > < A t t r i b u t e R e l a t i o n s h i p > < A t t r i b u t e I D > S a f e t y < / A t t r i b u t e I D > < O v e r r i d e B e h a v i o r > N o n e < / O v e r r i d e B e h a v i o r > < N a m e > S a f e t y < / N a m e > < / A t t r i b u t e R e l a t i o n s h i p > < A t t r i b u t e R e l a t i o n s h i p > < A t t r i b u t e I D > H I V   A I D S       S e x u a l l y   T r a n s m i t t e d   D i s e a s e s   ( S T D s ) < / A t t r i b u t e I D > < O v e r r i d e B e h a v i o r > N o n e < / O v e r r i d e B e h a v i o r > < N a m e > H I V   A I D S       S e x u a l l y   T r a n s m i t t e d   D i s e a s e s     S T D s < / N a m e > < / A t t r i b u t e R e l a t i o n s h i p > < A t t r i b u t e R e l a t i o n s h i p > < A t t r i b u t e I D > V a c c i n e   p r e v e n t a b l e   d i s e a s e s < / A t t r i b u t e I D > < O v e r r i d e B e h a v i o r > N o n e < / O v e r r i d e B e h a v i o r > < N a m e > V a c c i n e   p r e v e n t a b l e   d i s e a s e s < / N a m e > < / A t t r i b u t e R e l a t i o n s h i p > < A t t r i b u t e R e l a t i o n s h i p > < A t t r i b u t e I D > C h i l d   h e a l t h       w e l l n e s s < / A t t r i b u t e I D > < O v e r r i d e B e h a v i o r > N o n e < / O v e r r i d e B e h a v i o r > < N a m e > C h i l d   h e a l t h       w e l l n e s s < / N a m e > < / A t t r i b u t e R e l a t i o n s h i p > < A t t r i b u t e R e l a t i o n s h i p > < A t t r i b u t e I D > W o m e n  s   h e a l t h       w e l l n e s s < / A t t r i b u t e I D > < O v e r r i d e B e h a v i o r > N o n e < / O v e r r i d e B e h a v i o r > < N a m e > W o m e n  s   h e a l t h       w e l l n e s s < / N a m e > < / A t t r i b u t e R e l a t i o n s h i p > < A t t r i b u t e R e l a t i o n s h i p > < A t t r i b u t e I D > D i a b e t e s < / A t t r i b u t e I D > < O v e r r i d e B e h a v i o r > N o n e < / O v e r r i d e B e h a v i o r > < N a m e > D i a b e t e s < / N a m e > < / A t t r i b u t e R e l a t i o n s h i p > < A t t r i b u t e R e l a t i o n s h i p > < A t t r i b u t e I D > M e n t a l   h e a l t h   d e p r e s s i o n   s u i c i d e < / A t t r i b u t e I D > < O v e r r i d e B e h a v i o r > N o n e < / O v e r r i d e B e h a v i o r > < N a m e > M e n t a l   h e a l t h   d e p r e s s i o n   s u i c i d e < / N a m e > < / A t t r i b u t e R e l a t i o n s h i p > < A t t r i b u t e R e l a t i o n s h i p > < A t t r i b u t e I D > D r u g s       a l c o h o l   a b u s e < / A t t r i b u t e I D > < O v e r r i d e B e h a v i o r > N o n e < / O v e r r i d e B e h a v i o r > < N a m e > D r u g s       a l c o h o l   a b u s e < / N a m e > < / A t t r i b u t e R e l a t i o n s h i p > < A t t r i b u t e R e l a t i o n s h i p > < A t t r i b u t e I D > E n v i r o n m e n t a l   h a z a r d s < / A t t r i b u t e I D > < O v e r r i d e B e h a v i o r > N o n e < / O v e r r i d e B e h a v i o r > < N a m e > E n v i r o n m e n t a l   h a z a r d s < / N a m e > < / A t t r i b u t e R e l a t i o n s h i p > < A t t r i b u t e R e l a t i o n s h i p > < A t t r i b u t e I D > O b e s i t y   w e i g h t   l o s s   i s s u e s < / A t t r i b u t e I D > < O v e r r i d e B e h a v i o r > N o n e < / O v e r r i d e B e h a v i o r > < N a m e > O b e s i t y   w e i g h t   l o s s   i s s u e s 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 A s t h m a   l u n g   d i s e a s e 3 < / A t t r i b u t e I D > < O v e r r i d e B e h a v i o r > N o n e < / O v e r r i d e B e h a v i o r > < N a m e > A s t h m a   l u n g   d i s e a s e 3 < / N a m e > < / A t t r i b u t e R e l a t i o n s h i p > < A t t r i b u t e R e l a t i o n s h i p > < A t t r i b u t e I D > C a n c e r 4 < / A t t r i b u t e I D > < O v e r r i d e B e h a v i o r > N o n e < / O v e r r i d e B e h a v i o r > < N a m e > C a n c e r 4 < / N a m e > < / A t t r i b u t e R e l a t i o n s h i p > < A t t r i b u t e R e l a t i o n s h i p > < A t t r i b u t e I D > H e a r t   d i s e a s e       s t r o k e 5 < / A t t r i b u t e I D > < O v e r r i d e B e h a v i o r > N o n e < / O v e r r i d e B e h a v i o r > < N a m e > H e a r t   d i s e a s e       s t r o k e 5 < / N a m e > < / A t t r i b u t e R e l a t i o n s h i p > < A t t r i b u t e R e l a t i o n s h i p > < A t t r i b u t e I D > S a f e t y 6 < / A t t r i b u t e I D > < O v e r r i d e B e h a v i o r > N o n e < / O v e r r i d e B e h a v i o r > < N a m e > S a f e t y 6 < / N a m e > < / A t t r i b u t e R e l a t i o n s h i p > < A t t r i b u t e R e l a t i o n s h i p > < A t t r i b u t e I D > H I V   A I D S       S e x u a l l y   T r a n s m i t t e d   D i s e a s e s   ( S T D s ) 7 < / A t t r i b u t e I D > < O v e r r i d e B e h a v i o r > N o n e < / O v e r r i d e B e h a v i o r > < N a m e > H I V   A I D S       S e x u a l l y   T r a n s m i t t e d   D i s e a s e s     S T D s   7 < / N a m e > < / A t t r i b u t e R e l a t i o n s h i p > < A t t r i b u t e R e l a t i o n s h i p > < A t t r i b u t e I D > V a c c i n e   p r e v e n t a b l e   d i s e a s e s 8 < / A t t r i b u t e I D > < O v e r r i d e B e h a v i o r > N o n e < / O v e r r i d e B e h a v i o r > < N a m e > V a c c i n e   p r e v e n t a b l e   d i s e a s e s 8 < / N a m e > < / A t t r i b u t e R e l a t i o n s h i p > < A t t r i b u t e R e l a t i o n s h i p > < A t t r i b u t e I D > C h i l d   h e a l t h       w e l l n e s s 9 < / A t t r i b u t e I D > < O v e r r i d e B e h a v i o r > N o n e < / O v e r r i d e B e h a v i o r > < N a m e > C h i l d   h e a l t h       w e l l n e s s 9 < / N a m e > < / A t t r i b u t e R e l a t i o n s h i p > < A t t r i b u t e R e l a t i o n s h i p > < A t t r i b u t e I D > W o m e n  s   h e a l t h       w e l l n e s s 1 0 < / A t t r i b u t e I D > < O v e r r i d e B e h a v i o r > N o n e < / O v e r r i d e B e h a v i o r > < N a m e > W o m e n  s   h e a l t h       w e l l n e s s 1 0 < / N a m e > < / A t t r i b u t e R e l a t i o n s h i p > < A t t r i b u t e R e l a t i o n s h i p > < A t t r i b u t e I D > D i a b e t e s 1 1 < / A t t r i b u t e I D > < O v e r r i d e B e h a v i o r > N o n e < / O v e r r i d e B e h a v i o r > < N a m e > D i a b e t e s 1 1 < / N a m e > < / A t t r i b u t e R e l a t i o n s h i p > < A t t r i b u t e R e l a t i o n s h i p > < A t t r i b u t e I D > M e n t a l   h e a l t h   d e p r e s s i o n   s u i c i d e 1 2 < / A t t r i b u t e I D > < O v e r r i d e B e h a v i o r > N o n e < / O v e r r i d e B e h a v i o r > < N a m e > M e n t a l   h e a l t h   d e p r e s s i o n   s u i c i d e 1 2 < / N a m e > < / A t t r i b u t e R e l a t i o n s h i p > < A t t r i b u t e R e l a t i o n s h i p > < A t t r i b u t e I D > D r u g s       a l c o h o l   a b u s e 1 3 < / A t t r i b u t e I D > < O v e r r i d e B e h a v i o r > N o n e < / O v e r r i d e B e h a v i o r > < N a m e > D r u g s       a l c o h o l   a b u s e 1 3 < / N a m e > < / A t t r i b u t e R e l a t i o n s h i p > < A t t r i b u t e R e l a t i o n s h i p > < A t t r i b u t e I D > E n v i r o n m e n t a l   h a z a r d s 1 4 < / A t t r i b u t e I D > < O v e r r i d e B e h a v i o r > N o n e < / O v e r r i d e B e h a v i o r > < N a m e > E n v i r o n m e n t a l   h a z a r d s 1 4 < / N a m e > < / A t t r i b u t e R e l a t i o n s h i p > < A t t r i b u t e R e l a t i o n s h i p > < A t t r i b u t e I D > O b e s i t y   w e i g h t   l o s s   i s s u e s 1 5 < / A t t r i b u t e I D > < O v e r r i d e B e h a v i o r > N o n e < / O v e r r i d e B e h a v i o r > < N a m e > O b e s i t y   w e i g h t   l o s s   i s s u e s 1 5 < / 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 C o l u m n 1 8 < / A t t r i b u t e I D > < O v e r r i d e B e h a v i o r > N o n e < / O v e r r i d e B e h a v i o r > < N a m e > C o l u m n 1 8 < / 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 T a b l e 3 < / I D > < N a m e > P T   Q 3 < / 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 C u l t u r a l   r e l i g i o u s   b e l i e f s < / I D > < N a m e > C u l t u r a l   r e l i g i o u s   b e l i e f s 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 L a c k   o f   a v a i l a b i l i t y   o f   d o c t o r s < / I D > < N a m e > L a c k   o f   a v a i l a b i l i t y   o f   d o c t o r s 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 U n a b l e   t o   p a y   c o - p a y s   d e d u c t i b l e s < / I D > < N a m e > U n a b l e   t o   p a y   c o - p a y s   d e d u c t i b l e s 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 D o n  t   k n o w   h o w   t o   f i n d   d o c t o r s < / I D > < N a m e > D o n  t   k n o w   h o w   t o   f i n d   d o c t o r s 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 L a n g u a g e   b a r r i e r s < / I D > < N a m e > L a n g u a g e   b a r r i e r s 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 T h e r e   a r e   n o   b a r r i e r s < / I D > < N a m e > T h e r e   a r e   n o   b a r r i e r s 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 D o n  t   u n d e r s t a n d   n e e d   t o   s e e   a   d o c t o r < / I D > < N a m e > D o n  t   u n d e r s t a n d   n e e d   t o   s e e   a   d o c t o r 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 N o   i n s u r a n c e < / I D > < N a m e > N o 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 T r a n s p o r t a t i o n < / I D > < N a m e > T r a n s p o r t a t i o n 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 F e a r   ( e   g     n o t   r e a d y   t o   f a c e   d i s c u s s   h e a l t h   p r o b l e m ) < / I D > < N a m e > F e a r   ( e   g     n o t   r e a d y   t o   f a c e   d i s c u s s   h e a l t h   p r o b l e m ) < / 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 L < / 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 C o l u m n 2 < / I D > < N a m e > C o l u m n 2 < / 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 C u l t u r a l   r e l i g i o u s   b e l i e f s 5 < / I D > < N a m e > C u l t u r a l   r e l i g i o u s   b e l i e f s 5 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 L a c k   o f   a v a i l a b i l i t y   o f   d o c t o r s 6 < / I D > < N a m e > L a c k   o f   a v a i l a b i l i t y   o f   d o c t o r s 6 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 U n a b l e   t o   p a y   c o - p a y s   d e d u c t i b l e s 7 < / I D > < N a m e > U n a b l e   t o   p a y   c o - p a y s   d e d u c t i b l e s 7 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 D o n  t   k n o w   h o w   t o   f i n d   d o c t o r s 8 < / I D > < N a m e > D o n  t   k n o w   h o w   t o   f i n d   d o c t o r s 8 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 L a n g u a g e   b a r r i e r s 9 < / I D > < N a m e > L a n g u a g e   b a r r i e r s 9 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 T h e r e   a r e   n o   b a r r i e r s 1 0 < / I D > < N a m e > T h e r e   a r e   n o   b a r r i e r s 1 0 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 D o n  t   u n d e r s t a n d   n e e d   t o   s e e   a   d o c t o r 1 1 < / I D > < N a m e > D o n  t   u n d e r s t a n d   n e e d   t o   s e e   a   d o c t o r 1 1 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 N o   i n s u r a n c e 1 2 < / I D > < N a m e > N o   i n s u r a n c e 1 2 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 T r a n s p o r t a t i o n 1 3 < / I D > < N a m e > T r a n s p o r t a t i o n 1 3 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 F e a r   ( e   g     n o t   r e a d y   t o   f a c e   d i s c u s s   h e a l t h   p r o b l e m ) 1 4 < / I D > < N a m e > F e a r   ( e   g     n o t   r e a d y   t o   f a c e   d i s c u s s   h e a l t h   p r o b l e m ) 1 4 < / 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 Z < / 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 A A < / 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 C o l u m n 6 < / I D > < N a m e > C o l u m n 6 < / 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 C o l u m n 7 < / I D > < N a m e > C o l u m n 7 < / 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 C o l u m n 8 < / I D > < N a m e > C o l u m n 8 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 A E < / V a l u e > < / A n n o t a t i o n > < A n n o t a t i o n > < N a m e > D e l e t e N o t A l l o w e d < / N a m e > < / A n n o t a t i o n > < / A n n o t a t i o n s > < I D > C o l u m n 9 < / I D > < N a m e > C o l u m n 9 < / 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 C u l t u r a l   r e l i g i o u s   b e l i e f s < / A t t r i b u t e I D > < O v e r r i d e B e h a v i o r > N o n e < / O v e r r i d e B e h a v i o r > < N a m e > C u l t u r a l   r e l i g i o u s   b e l i e f s < / N a m e > < / A t t r i b u t e R e l a t i o n s h i p > < A t t r i b u t e R e l a t i o n s h i p > < A t t r i b u t e I D > L a c k   o f   a v a i l a b i l i t y   o f   d o c t o r s < / A t t r i b u t e I D > < O v e r r i d e B e h a v i o r > N o n e < / O v e r r i d e B e h a v i o r > < N a m e > L a c k   o f   a v a i l a b i l i t y   o f   d o c t o r s < / N a m e > < / A t t r i b u t e R e l a t i o n s h i p > < A t t r i b u t e R e l a t i o n s h i p > < A t t r i b u t e I D > U n a b l e   t o   p a y   c o - p a y s   d e d u c t i b l e s < / A t t r i b u t e I D > < O v e r r i d e B e h a v i o r > N o n e < / O v e r r i d e B e h a v i o r > < N a m e > U n a b l e   t o   p a y   c o - p a y s   d e d u c t i b l e s < / N a m e > < / A t t r i b u t e R e l a t i o n s h i p > < A t t r i b u t e R e l a t i o n s h i p > < A t t r i b u t e I D > D o n  t   k n o w   h o w   t o   f i n d   d o c t o r s < / A t t r i b u t e I D > < O v e r r i d e B e h a v i o r > N o n e < / O v e r r i d e B e h a v i o r > < N a m e > D o n  t   k n o w   h o w   t o   f i n d   d o c t o r s < / N a m e > < / A t t r i b u t e R e l a t i o n s h i p > < A t t r i b u t e R e l a t i o n s h i p > < A t t r i b u t e I D > L a n g u a g e   b a r r i e r s < / A t t r i b u t e I D > < O v e r r i d e B e h a v i o r > N o n e < / O v e r r i d e B e h a v i o r > < N a m e > L a n g u a g e   b a r r i e r s < / N a m e > < / A t t r i b u t e R e l a t i o n s h i p > < A t t r i b u t e R e l a t i o n s h i p > < A t t r i b u t e I D > T h e r e   a r e   n o   b a r r i e r s < / A t t r i b u t e I D > < O v e r r i d e B e h a v i o r > N o n e < / O v e r r i d e B e h a v i o r > < N a m e > T h e r e   a r e   n o   b a r r i e r s < / N a m e > < / A t t r i b u t e R e l a t i o n s h i p > < A t t r i b u t e R e l a t i o n s h i p > < A t t r i b u t e I D > D o n  t   u n d e r s t a n d   n e e d   t o   s e e   a   d o c t o r < / A t t r i b u t e I D > < O v e r r i d e B e h a v i o r > N o n e < / O v e r r i d e B e h a v i o r > < N a m e > D o n  t   u n d e r s t a n d   n e e d   t o   s e e   a   d o c t o r < / N a m e > < / A t t r i b u t e R e l a t i o n s h i p > < A t t r i b u t e R e l a t i o n s h i p > < A t t r i b u t e I D > N o   i n s u r a n c e < / A t t r i b u t e I D > < O v e r r i d e B e h a v i o r > N o n e < / O v e r r i d e B e h a v i o r > < N a m e > N o   i n s u r a n c e < / N a m e > < / A t t r i b u t e R e l a t i o n s h i p > < A t t r i b u t e R e l a t i o n s h i p > < A t t r i b u t e I D > T r a n s p o r t a t i o n < / A t t r i b u t e I D > < O v e r r i d e B e h a v i o r > N o n e < / O v e r r i d e B e h a v i o r > < N a m e > T r a n s p o r t a t i o n < / N a m e > < / A t t r i b u t e R e l a t i o n s h i p > < A t t r i b u t e R e l a t i o n s h i p > < A t t r i b u t e I D > F e a r   ( e   g     n o t   r e a d y   t o   f a c e   d i s c u s s   h e a l t h   p r o b l e m ) < / A t t r i b u t e I D > < O v e r r i d e B e h a v i o r > N o n e < / O v e r r i d e B e h a v i o r > < N a m e > F e a r     e   g     n o t   r e a d y   t o   f a c e   d i s c u s s   h e a l t h   p r o b l e m < / N a m e > < / A t t r i b u t e R e l a t i o n s h i p > < A t t r i b u t e R e l a t i o n s h i p > < A t t r i b u t e I D > C o l u m n 1 < / A t t r i b u t e I D > < O v e r r i d e B e h a v i o r > N o n e < / O v e r r i d e B e h a v i o r > < N a m e > C o l u m n 1 < / N a m e > < / A t t r i b u t e R e l a t i o n s h i p > < A t t r i b u t e R e l a t i o n s h i p > < A t t r i b u t e I D > C o l u m n 2 < / A t t r i b u t e I D > < O v e r r i d e B e h a v i o r > N o n e < / O v e r r i d e B e h a v i o r > < N a m e > C o l u m n 2 < / N a m e > < / A t t r i b u t e R e l a t i o n s h i p > < A t t r i b u t e R e l a t i o n s h i p > < A t t r i b u t e I D > W e i g h t < / A t t r i b u t e I D > < O v e r r i d e B e h a v i o r > N o n e < / O v e r r i d e B e h a v i o r > < N a m e > W e i g h t < / N a m e > < / A t t r i b u t e R e l a t i o n s h i p > < A t t r i b u t e R e l a t i o n s h i p > < A t t r i b u t e I D > C o l u m n 3 < / A t t r i b u t e I D > < O v e r r i d e B e h a v i o r > N o n e < / O v e r r i d e B e h a v i o r > < N a m e > C o l u m n 3 < / N a m e > < / A t t r i b u t e R e l a t i o n s h i p > < A t t r i b u t e R e l a t i o n s h i p > < A t t r i b u t e I D > C u l t u r a l   r e l i g i o u s   b e l i e f s 5 < / A t t r i b u t e I D > < O v e r r i d e B e h a v i o r > N o n e < / O v e r r i d e B e h a v i o r > < N a m e > C u l t u r a l   r e l i g i o u s   b e l i e f s 5 < / N a m e > < / A t t r i b u t e R e l a t i o n s h i p > < A t t r i b u t e R e l a t i o n s h i p > < A t t r i b u t e I D > L a c k   o f   a v a i l a b i l i t y   o f   d o c t o r s 6 < / A t t r i b u t e I D > < O v e r r i d e B e h a v i o r > N o n e < / O v e r r i d e B e h a v i o r > < N a m e > L a c k   o f   a v a i l a b i l i t y   o f   d o c t o r s 6 < / N a m e > < / A t t r i b u t e R e l a t i o n s h i p > < A t t r i b u t e R e l a t i o n s h i p > < A t t r i b u t e I D > U n a b l e   t o   p a y   c o - p a y s   d e d u c t i b l e s 7 < / A t t r i b u t e I D > < O v e r r i d e B e h a v i o r > N o n e < / O v e r r i d e B e h a v i o r > < N a m e > U n a b l e   t o   p a y   c o - p a y s   d e d u c t i b l e s 7 < / N a m e > < / A t t r i b u t e R e l a t i o n s h i p > < A t t r i b u t e R e l a t i o n s h i p > < A t t r i b u t e I D > D o n  t   k n o w   h o w   t o   f i n d   d o c t o r s 8 < / A t t r i b u t e I D > < O v e r r i d e B e h a v i o r > N o n e < / O v e r r i d e B e h a v i o r > < N a m e > D o n  t   k n o w   h o w   t o   f i n d   d o c t o r s 8 < / N a m e > < / A t t r i b u t e R e l a t i o n s h i p > < A t t r i b u t e R e l a t i o n s h i p > < A t t r i b u t e I D > L a n g u a g e   b a r r i e r s 9 < / A t t r i b u t e I D > < O v e r r i d e B e h a v i o r > N o n e < / O v e r r i d e B e h a v i o r > < N a m e > L a n g u a g e   b a r r i e r s 9 < / N a m e > < / A t t r i b u t e R e l a t i o n s h i p > < A t t r i b u t e R e l a t i o n s h i p > < A t t r i b u t e I D > T h e r e   a r e   n o   b a r r i e r s 1 0 < / A t t r i b u t e I D > < O v e r r i d e B e h a v i o r > N o n e < / O v e r r i d e B e h a v i o r > < N a m e > T h e r e   a r e   n o   b a r r i e r s 1 0 < / N a m e > < / A t t r i b u t e R e l a t i o n s h i p > < A t t r i b u t e R e l a t i o n s h i p > < A t t r i b u t e I D > D o n  t   u n d e r s t a n d   n e e d   t o   s e e   a   d o c t o r 1 1 < / A t t r i b u t e I D > < O v e r r i d e B e h a v i o r > N o n e < / O v e r r i d e B e h a v i o r > < N a m e > D o n  t   u n d e r s t a n d   n e e d   t o   s e e   a   d o c t o r 1 1 < / N a m e > < / A t t r i b u t e R e l a t i o n s h i p > < A t t r i b u t e R e l a t i o n s h i p > < A t t r i b u t e I D > N o   i n s u r a n c e 1 2 < / A t t r i b u t e I D > < O v e r r i d e B e h a v i o r > N o n e < / O v e r r i d e B e h a v i o r > < N a m e > N o   i n s u r a n c e 1 2 < / N a m e > < / A t t r i b u t e R e l a t i o n s h i p > < A t t r i b u t e R e l a t i o n s h i p > < A t t r i b u t e I D > T r a n s p o r t a t i o n 1 3 < / A t t r i b u t e I D > < O v e r r i d e B e h a v i o r > N o n e < / O v e r r i d e B e h a v i o r > < N a m e > T r a n s p o r t a t i o n 1 3 < / N a m e > < / A t t r i b u t e R e l a t i o n s h i p > < A t t r i b u t e R e l a t i o n s h i p > < A t t r i b u t e I D > F e a r   ( e   g     n o t   r e a d y   t o   f a c e   d i s c u s s   h e a l t h   p r o b l e m ) 1 4 < / A t t r i b u t e I D > < O v e r r i d e B e h a v i o r > N o n e < / O v e r r i d e B e h a v i o r > < N a m e > F e a r     e   g     n o t   r e a d y   t o   f a c e   d i s c u s s   h e a l t h   p r o b l e m   1 4 < / N a m e > < / A t t r i b u t e R e l a t i o n s h i p > < A t t r i b u t e R e l a t i o n s h i p > < A t t r i b u t e I D > C o l u m n 4 < / A t t r i b u t e I D > < O v e r r i d e B e h a v i o r > N o n e < / O v e r r i d e B e h a v i o r > < N a m e > C o l u m n 4 < / N a m e > < / A t t r i b u t e R e l a t i o n s h i p > < A t t r i b u t e R e l a t i o n s h i p > < A t t r i b u t e I D > C o l u m n 5 < / A t t r i b u t e I D > < O v e r r i d e B e h a v i o r > N o n e < / O v e r r i d e B e h a v i o r > < N a m e > C o l u m n 5 < / N a m e > < / A t t r i b u t e R e l a t i o n s h i p > < A t t r i b u t e R e l a t i o n s h i p > < A t t r i b u t e I D > C o l u m n 6 < / A t t r i b u t e I D > < O v e r r i d e B e h a v i o r > N o n e < / O v e r r i d e B e h a v i o r > < N a m e > C o l u m n 6 < / N a m e > < / A t t r i b u t e R e l a t i o n s h i p > < A t t r i b u t e R e l a t i o n s h i p > < A t t r i b u t e I D > C o l u m n 7 < / A t t r i b u t e I D > < O v e r r i d e B e h a v i o r > N o n e < / O v e r r i d e B e h a v i o r > < N a m e > C o l u m n 7 < / N a m e > < / A t t r i b u t e R e l a t i o n s h i p > < A t t r i b u t e R e l a t i o n s h i p > < A t t r i b u t e I D > C o l u m n 8 < / A t t r i b u t e I D > < O v e r r i d e B e h a v i o r > N o n e < / O v e r r i d e B e h a v i o r > < N a m e > C o l u m n 8 < / N a m e > < / A t t r i b u t e R e l a t i o n s h i p > < A t t r i b u t e R e l a t i o n s h i p > < A t t r i b u t e I D > C o l u m n 9 < / A t t r i b u t e I D > < O v e r r i d e B e h a v i o r > N o n e < / O v e r r i d e B e h a v i o r > < N a m e > C o l u m n 9 < / 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 T a b l e 4 < / I D > < N a m e > P T   Q 4 < / 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 C l e a n   a i r       w a t e r < / I D > < N a m e > C l e a n   a i r       w a t e r 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 s e r v i c e s < / I D > < N a m e > M e n t a l   h e a l t h   s e r v i c e s 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 S m o k i n g   c e s s a t i o n   p r o g r a m s < / I D > < N a m e > S m o k i n g   c e s s a t i o n   p r o g r a m s 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      a l c o h o l   r e h a b i l i t a t i o n   s e r v i c e s < / I D > < N a m e > D r u g       a l c o h o l   r e h a b i l i t a t i o n   s e r v i c e s 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 R e c r e a t i o n   f a c i l i t i e s < / I D > < N a m e > R e c r e a t i o n   f a c i l i t i e s 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 T r a n s p o r t a t i o n < / I D > < N a m e > T r a n s p o r t a t i o n 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 H e a l t h i e r   f o o d   c h o i c e s < / I D > < N a m e > H e a l t h i e r   f o o d   c h o i c e s 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 c h i l d c a r e   o p t i o n s < / I D > < N a m e > S a f e   c h i l d c a r e   o p t i o n s 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 W e i g h t   l o s s   p r o g r a m s < / I D > < N a m e > W e i g h t   l o s s   p r o g r a m s 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 J o b   o p p o r t u n i t i e s < / I D > < N a m e > J o b   o p p o r t u n i t i e s 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 p l a c e s   t o   w a l k   p l a y < / I D > < N a m e > S a f e   p l a c e s   t o   w a l k   p l a y 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 w o r k s i t e s < / I D > < N a m e > S a f e   w o r k s i t e s 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 N < / 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 Q < / 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 C l e a n   a i r       w a t e r 5 < / I D > < N a m e > C l e a n   a i r       w a t e r 5 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 s e r v i c e s 6 < / I D > < N a m e > M e n t a l   h e a l t h   s e r v i c e s 6 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 S m o k i n g   c e s s a t i o n   p r o g r a m s 7 < / I D > < N a m e > S m o k i n g   c e s s a t i o n   p r o g r a m s 7 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      a l c o h o l   r e h a b i l i t a t i o n   s e r v i c e s 8 < / I D > < N a m e > D r u g       a l c o h o l   r e h a b i l i t a t i o n   s e r v i c e s 8 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 R e c r e a t i o n   f a c i l i t i e s 9 < / I D > < N a m e > R e c r e a t i o n   f a c i l i t i e s 9 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 T r a n s p o r t a t i o n 1 0 < / I D > < N a m e > T r a n s p o r t a t i o n 1 0 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 H e a l t h i e r   f o o d   c h o i c e s 1 1 < / I D > < N a m e > H e a l t h i e r   f o o d   c h o i c e s 1 1 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 c h i l d c a r e   o p t i o n s 1 2 < / I D > < N a m e > S a f e   c h i l d c a r e   o p t i o n s 1 2 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  l o s s   p r o g r a m s 1 3 < / I D > < N a m e > W e i g h t   l o s s   p r o g r a m s 1 3 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 J o b   o p p o r t u n i t i e s 1 4 < / I D > < N a m e > J o b   o p p o r t u n i t i e s 1 4 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 p l a c e s   t o   w a l k   p l a y 1 5 < / I D > < N a m e > S a f e   p l a c e s   t o   w a l k   p l a y 1 5 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 w o r k s i t e s 1 6 < / I D > < N a m e > S a f e   w o r k s i t e s 1 6 < / 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 A D < / 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 A E < / 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 A I < / V a l u e > < / A n n o t a t i o n > < A n n o t a t i o n > < N a m e > D e l e t e N o t A l l o w e d < / N a m e > < / A n n o t a t i o n > < / A n n o t a t i o n s > < I D > C o l u m n 6 < / I D > < N a m e > C o l u m n 6 < / 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 C l e a n   a i r       w a t e r < / A t t r i b u t e I D > < O v e r r i d e B e h a v i o r > N o n e < / O v e r r i d e B e h a v i o r > < N a m e > C l e a n   a i r       w a t e r < / N a m e > < / A t t r i b u t e R e l a t i o n s h i p > < A t t r i b u t e R e l a t i o n s h i p > < A t t r i b u t e I D > M e n t a l   h e a l t h   s e r v i c e s < / A t t r i b u t e I D > < O v e r r i d e B e h a v i o r > N o n e < / O v e r r i d e B e h a v i o r > < N a m e > M e n t a l   h e a l t h   s e r v i c e s < / N a m e > < / A t t r i b u t e R e l a t i o n s h i p > < A t t r i b u t e R e l a t i o n s h i p > < A t t r i b u t e I D > S m o k i n g   c e s s a t i o n   p r o g r a m s < / A t t r i b u t e I D > < O v e r r i d e B e h a v i o r > N o n e < / O v e r r i d e B e h a v i o r > < N a m e > S m o k i n g   c e s s a t i o n   p r o g r a m s < / N a m e > < / A t t r i b u t e R e l a t i o n s h i p > < A t t r i b u t e R e l a t i o n s h i p > < A t t r i b u t e I D > D r u g       a l c o h o l   r e h a b i l i t a t i o n   s e r v i c e s < / A t t r i b u t e I D > < O v e r r i d e B e h a v i o r > N o n e < / O v e r r i d e B e h a v i o r > < N a m e > D r u g       a l c o h o l   r e h a b i l i t a t i o n   s e r v i c e s < / N a m e > < / A t t r i b u t e R e l a t i o n s h i p > < A t t r i b u t e R e l a t i o n s h i p > < A t t r i b u t e I D > R e c r e a t i o n   f a c i l i t i e s < / A t t r i b u t e I D > < O v e r r i d e B e h a v i o r > N o n e < / O v e r r i d e B e h a v i o r > < N a m e > R e c r e a t i o n   f a c i l i t i e s < / N a m e > < / A t t r i b u t e R e l a t i o n s h i p > < A t t r i b u t e R e l a t i o n s h i p > < A t t r i b u t e I D > T r a n s p o r t a t i o n < / A t t r i b u t e I D > < O v e r r i d e B e h a v i o r > N o n e < / O v e r r i d e B e h a v i o r > < N a m e > T r a n s p o r t a t i o n < / N a m e > < / A t t r i b u t e R e l a t i o n s h i p > < A t t r i b u t e R e l a t i o n s h i p > < A t t r i b u t e I D > H e a l t h i e r   f o o d   c h o i c e s < / A t t r i b u t e I D > < O v e r r i d e B e h a v i o r > N o n e < / O v e r r i d e B e h a v i o r > < N a m e > H e a l t h i e r   f o o d   c h o i c e s < / N a m e > < / A t t r i b u t e R e l a t i o n s h i p > < A t t r i b u t e R e l a t i o n s h i p > < A t t r i b u t e I D > S a f e   c h i l d c a r e   o p t i o n s < / A t t r i b u t e I D > < O v e r r i d e B e h a v i o r > N o n e < / O v e r r i d e B e h a v i o r > < N a m e > S a f e   c h i l d c a r e   o p t i o n s < / N a m e > < / A t t r i b u t e R e l a t i o n s h i p > < A t t r i b u t e R e l a t i o n s h i p > < A t t r i b u t e I D > W e i g h t   l o s s   p r o g r a m s < / A t t r i b u t e I D > < O v e r r i d e B e h a v i o r > N o n e < / O v e r r i d e B e h a v i o r > < N a m e > W e i g h t   l o s s   p r o g r a m s < / N a m e > < / A t t r i b u t e R e l a t i o n s h i p > < A t t r i b u t e R e l a t i o n s h i p > < A t t r i b u t e I D > J o b   o p p o r t u n i t i e s < / A t t r i b u t e I D > < O v e r r i d e B e h a v i o r > N o n e < / O v e r r i d e B e h a v i o r > < N a m e > J o b   o p p o r t u n i t i e s < / N a m e > < / A t t r i b u t e R e l a t i o n s h i p > < A t t r i b u t e R e l a t i o n s h i p > < A t t r i b u t e I D > S a f e   p l a c e s   t o   w a l k   p l a y < / A t t r i b u t e I D > < O v e r r i d e B e h a v i o r > N o n e < / O v e r r i d e B e h a v i o r > < N a m e > S a f e   p l a c e s   t o   w a l k   p l a y < / N a m e > < / A t t r i b u t e R e l a t i o n s h i p > < A t t r i b u t e R e l a t i o n s h i p > < A t t r i b u t e I D > S a f e   w o r k s i t e s < / A t t r i b u t e I D > < O v e r r i d e B e h a v i o r > N o n e < / O v e r r i d e B e h a v i o r > < N a m e > S a f e   w o r k s i t e s 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 C l e a n   a i r       w a t e r 5 < / A t t r i b u t e I D > < O v e r r i d e B e h a v i o r > N o n e < / O v e r r i d e B e h a v i o r > < N a m e > C l e a n   a i r       w a t e r 5 < / N a m e > < / A t t r i b u t e R e l a t i o n s h i p > < A t t r i b u t e R e l a t i o n s h i p > < A t t r i b u t e I D > M e n t a l   h e a l t h   s e r v i c e s 6 < / A t t r i b u t e I D > < O v e r r i d e B e h a v i o r > N o n e < / O v e r r i d e B e h a v i o r > < N a m e > M e n t a l   h e a l t h   s e r v i c e s 6 < / N a m e > < / A t t r i b u t e R e l a t i o n s h i p > < A t t r i b u t e R e l a t i o n s h i p > < A t t r i b u t e I D > S m o k i n g   c e s s a t i o n   p r o g r a m s 7 < / A t t r i b u t e I D > < O v e r r i d e B e h a v i o r > N o n e < / O v e r r i d e B e h a v i o r > < N a m e > S m o k i n g   c e s s a t i o n   p r o g r a m s 7 < / N a m e > < / A t t r i b u t e R e l a t i o n s h i p > < A t t r i b u t e R e l a t i o n s h i p > < A t t r i b u t e I D > D r u g       a l c o h o l   r e h a b i l i t a t i o n   s e r v i c e s 8 < / A t t r i b u t e I D > < O v e r r i d e B e h a v i o r > N o n e < / O v e r r i d e B e h a v i o r > < N a m e > D r u g       a l c o h o l   r e h a b i l i t a t i o n   s e r v i c e s 8 < / N a m e > < / A t t r i b u t e R e l a t i o n s h i p > < A t t r i b u t e R e l a t i o n s h i p > < A t t r i b u t e I D > R e c r e a t i o n   f a c i l i t i e s 9 < / A t t r i b u t e I D > < O v e r r i d e B e h a v i o r > N o n e < / O v e r r i d e B e h a v i o r > < N a m e > R e c r e a t i o n   f a c i l i t i e s 9 < / N a m e > < / A t t r i b u t e R e l a t i o n s h i p > < A t t r i b u t e R e l a t i o n s h i p > < A t t r i b u t e I D > T r a n s p o r t a t i o n 1 0 < / A t t r i b u t e I D > < O v e r r i d e B e h a v i o r > N o n e < / O v e r r i d e B e h a v i o r > < N a m e > T r a n s p o r t a t i o n 1 0 < / N a m e > < / A t t r i b u t e R e l a t i o n s h i p > < A t t r i b u t e R e l a t i o n s h i p > < A t t r i b u t e I D > H e a l t h i e r   f o o d   c h o i c e s 1 1 < / A t t r i b u t e I D > < O v e r r i d e B e h a v i o r > N o n e < / O v e r r i d e B e h a v i o r > < N a m e > H e a l t h i e r   f o o d   c h o i c e s 1 1 < / N a m e > < / A t t r i b u t e R e l a t i o n s h i p > < A t t r i b u t e R e l a t i o n s h i p > < A t t r i b u t e I D > S a f e   c h i l d c a r e   o p t i o n s 1 2 < / A t t r i b u t e I D > < O v e r r i d e B e h a v i o r > N o n e < / O v e r r i d e B e h a v i o r > < N a m e > S a f e   c h i l d c a r e   o p t i o n s 1 2 < / N a m e > < / A t t r i b u t e R e l a t i o n s h i p > < A t t r i b u t e R e l a t i o n s h i p > < A t t r i b u t e I D > W e i g h t   l o s s   p r o g r a m s 1 3 < / A t t r i b u t e I D > < O v e r r i d e B e h a v i o r > N o n e < / O v e r r i d e B e h a v i o r > < N a m e > W e i g h t   l o s s   p r o g r a m s 1 3 < / N a m e > < / A t t r i b u t e R e l a t i o n s h i p > < A t t r i b u t e R e l a t i o n s h i p > < A t t r i b u t e I D > J o b   o p p o r t u n i t i e s 1 4 < / A t t r i b u t e I D > < O v e r r i d e B e h a v i o r > N o n e < / O v e r r i d e B e h a v i o r > < N a m e > J o b   o p p o r t u n i t i e s 1 4 < / N a m e > < / A t t r i b u t e R e l a t i o n s h i p > < A t t r i b u t e R e l a t i o n s h i p > < A t t r i b u t e I D > S a f e   p l a c e s   t o   w a l k   p l a y 1 5 < / A t t r i b u t e I D > < O v e r r i d e B e h a v i o r > N o n e < / O v e r r i d e B e h a v i o r > < N a m e > S a f e   p l a c e s   t o   w a l k   p l a y 1 5 < / N a m e > < / A t t r i b u t e R e l a t i o n s h i p > < A t t r i b u t e R e l a t i o n s h i p > < A t t r i b u t e I D > S a f e   w o r k s i t e s 1 6 < / A t t r i b u t e I D > < O v e r r i d e B e h a v i o r > N o n e < / O v e r r i d e B e h a v i o r > < N a m e > S a f e   w o r k s i t e s 1 6 < / 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 C o l u m n 5 < / A t t r i b u t e I D > < O v e r r i d e B e h a v i o r > N o n e < / O v e r r i d e B e h a v i o r > < N a m e > C o l u m n 5 < / N a m e > < / A t t r i b u t e R e l a t i o n s h i p > < A t t r i b u t e R e l a t i o n s h i p > < A t t r i b u t e I D > C o l u m n 6 < / A t t r i b u t e I D > < O v e r r i d e B e h a v i o r > N o n e < / O v e r r i d e B e h a v i o r > < N a m e > C o l u m n 6 < / 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 T a b l e 1 0 < / I D > < N a m e > P T   Q 5 < / 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 B l o o d   p r e s s u r e < / I D > < N a m e > B l o o d   p r e s s u r e 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 E a t i n g   d i s o r d e r s < / I D > < N a m e > E a t i n g   d i s o r d e r s 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I D > < N a m e > M e n t a l   h e a l t h   d e p r e s s i o n 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 E m e r g e n c y   p r e p a r e d n e s s < / I D > < N a m e > E m e r g e n c y   p r e p a r e d n e s s 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 N u t r i t i o n < / I D > < N a m e > N u t r i t i o n 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 C h o l e s t e r o l < / I D > < N a m e > C h o l e s t e r o l 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 E x e r c i s e   p h y s i c a l   a c t i v i t y < / I D > < N a m e > E x e r c i s e   p h y s i c a l   a c t i v i t y 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 P r e n a t a l   c a r e < / I D > < N a m e > P r e n a t a l   c a r e 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 D e n t a l   s c r e e n i n g s < / I D > < N a m e > D e n t a l   s c r e e n i n g s 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I D > < N a m e > H e a r t 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 S u i c i d e   p r e v e n t i o n < / I D > < N a m e > S u i c i d e   p r e v e n t i o n 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 V a c c i n a t i o n   i m m u n i z a t i o n s < / I D > < N a m e > V a c c i n a t i o n   i m m u n i z a t i o n s 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 D i s e a s e   o u t b r e a k   i n f o r m a t i o n < / I D > < N a m e > D i s e a s e   o u t b r e a k   i n f o r m a t i o n 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 I m p o r t a n c e   o f   r o u t i n e   w e l l   c h e c k u p s < / I D > < N a m e > I m p o r t a n c e   o f   r o u t i n e   w e l l   c h e c k u p s 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  a n d   a l c o h o l < / I D > < N a m e > D r u g   a n d   a l c o h o l 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 T < / 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 W < / 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 B l o o d   p r e s s u r e 5 < / I D > < N a m e > B l o o d   p r e s s u r e 5 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 E a t i n g   d i s o r d e r s 6 < / I D > < N a m e > E a t i n g   d i s o r d e r s 6 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 d e p r e s s i o n 7 < / I D > < N a m e > M e n t a l   h e a l t h   d e p r e s s i o n 7 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 C a n c e r 8 < / I D > < N a m e > C a n c e r 8 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 E m e r g e n c y   p r e p a r e d n e s s 9 < / I D > < N a m e > E m e r g e n c y   p r e p a r e d n e s s 9 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 N u t r i t i o n 1 0 < / I D > < N a m e > N u t r i t i o n 1 0 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 C h o l e s t e r o l 1 1 < / I D > < N a m e > C h o l e s t e r o l 1 1 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 E x e r c i s e   p h y s i c a l   a c t i v i t y 1 2 < / I D > < N a m e > E x e r c i s e   p h y s i c a l   a c t i v i t y 1 2 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 P r e n a t a l   c a r e 1 3 < / I D > < N a m e > P r e n a t a l   c a r e 1 3 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 D e n t a l   s c r e e n i n g s 1 4 < / I D > < N a m e > D e n t a l   s c r e e n i n g s 1 4 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 d i s e a s e 1 5 < / I D > < N a m e > H e a r t   d i s e a s e 1 5 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 S u i c i d e   p r e v e n t i o n 1 6 < / I D > < N a m e > S u i c i d e   p r e v e n t i o n 1 6 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 D i a b e t e s 1 7 < / I D > < N a m e > D i a b e t e s 1 7 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 ( S T D s ) 1 8 < / I D > < N a m e > H I V   A I D S       S e x u a l l y   T r a n s m i t t e d   D i s e a s e s   ( S T D s ) 1 8 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 V a c c i n a t i o n   i m m u n i z a t i o n s 1 9 < / I D > < N a m e > V a c c i n a t i o n   i m m u n i z a t i o n s 1 9 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 D i s e a s e   o u t b r e a k   i n f o r m a t i o n 2 0 < / I D > < N a m e > D i s e a s e   o u t b r e a k   i n f o r m a t i o n 2 0 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 I m p o r t a n c e   o f   r o u t i n e   w e l l   c h e c k u p s 2 1 < / I D > < N a m e > I m p o r t a n c e   o f   r o u t i n e   w e l l   c h e c k u p s 2 1 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  a n d   a l c o h o l 2 2 < / I D > < N a m e > D r u g   a n d   a l c o h o l 2 2 < / 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 A P < / 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 A Q < / 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 C o l u m n 2 2 < / I D > < N a m e > C o l u m n 2 2 < / 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 A U < / 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 B l o o d   p r e s s u r e < / A t t r i b u t e I D > < O v e r r i d e B e h a v i o r > N o n e < / O v e r r i d e B e h a v i o r > < N a m e > B l o o d   p r e s s u r e < / N a m e > < / A t t r i b u t e R e l a t i o n s h i p > < A t t r i b u t e R e l a t i o n s h i p > < A t t r i b u t e I D > E a t i n g   d i s o r d e r s < / A t t r i b u t e I D > < O v e r r i d e B e h a v i o r > N o n e < / O v e r r i d e B e h a v i o r > < N a m e > E a t i n g   d i s o r d e r s < / N a m e > < / A t t r i b u t e R e l a t i o n s h i p > < A t t r i b u t e R e l a t i o n s h i p > < A t t r i b u t e I D > M e n t a l   h e a l t h   d e p r e s s i o n < / A t t r i b u t e I D > < O v e r r i d e B e h a v i o r > N o n e < / O v e r r i d e B e h a v i o r > < N a m e > M e n t a l   h e a l t h   d e p r e s s i o n < / N a m e > < / A t t r i b u t e R e l a t i o n s h i p > < A t t r i b u t e R e l a t i o n s h i p > < A t t r i b u t e I D > C a n c e r < / A t t r i b u t e I D > < O v e r r i d e B e h a v i o r > N o n e < / O v e r r i d e B e h a v i o r > < N a m e > C a n c e r < / N a m e > < / A t t r i b u t e R e l a t i o n s h i p > < A t t r i b u t e R e l a t i o n s h i p > < A t t r i b u t e I D > E m e r g e n c y   p r e p a r e d n e s s < / A t t r i b u t e I D > < O v e r r i d e B e h a v i o r > N o n e < / O v e r r i d e B e h a v i o r > < N a m e > E m e r g e n c y   p r e p a r e d n e s s < / N a m e > < / A t t r i b u t e R e l a t i o n s h i p > < A t t r i b u t e R e l a t i o n s h i p > < A t t r i b u t e I D > N u t r i t i o n < / A t t r i b u t e I D > < O v e r r i d e B e h a v i o r > N o n e < / O v e r r i d e B e h a v i o r > < N a m e > N u t r i t i o n < / N a m e > < / A t t r i b u t e R e l a t i o n s h i p > < A t t r i b u t e R e l a t i o n s h i p > < A t t r i b u t e I D > C h o l e s t e r o l < / A t t r i b u t e I D > < O v e r r i d e B e h a v i o r > N o n e < / O v e r r i d e B e h a v i o r > < N a m e > C h o l e s t e r o l < / N a m e > < / A t t r i b u t e R e l a t i o n s h i p > < A t t r i b u t e R e l a t i o n s h i p > < A t t r i b u t e I D > E x e r c i s e   p h y s i c a l   a c t i v i t y < / A t t r i b u t e I D > < O v e r r i d e B e h a v i o r > N o n e < / O v e r r i d e B e h a v i o r > < N a m e > E x e r c i s e   p h y s i c a l   a c t i v i t y < / N a m e > < / A t t r i b u t e R e l a t i o n s h i p > < A t t r i b u t e R e l a t i o n s h i p > < A t t r i b u t e I D > P r e n a t a l   c a r e < / A t t r i b u t e I D > < O v e r r i d e B e h a v i o r > N o n e < / O v e r r i d e B e h a v i o r > < N a m e > P r e n a t a l   c a r e < / N a m e > < / A t t r i b u t e R e l a t i o n s h i p > < A t t r i b u t e R e l a t i o n s h i p > < A t t r i b u t e I D > D e n t a l   s c r e e n i n g s < / A t t r i b u t e I D > < O v e r r i d e B e h a v i o r > N o n e < / O v e r r i d e B e h a v i o r > < N a m e > D e n t a l   s c r e e n i n g s < / N a m e > < / A t t r i b u t e R e l a t i o n s h i p > < A t t r i b u t e R e l a t i o n s h i p > < A t t r i b u t e I D > H e a r t   d i s e a s e < / A t t r i b u t e I D > < O v e r r i d e B e h a v i o r > N o n e < / O v e r r i d e B e h a v i o r > < N a m e > H e a r t   d i s e a s e < / N a m e > < / A t t r i b u t e R e l a t i o n s h i p > < A t t r i b u t e R e l a t i o n s h i p > < A t t r i b u t e I D > S u i c i d e   p r e v e n t i o n < / A t t r i b u t e I D > < O v e r r i d e B e h a v i o r > N o n e < / O v e r r i d e B e h a v i o r > < N a m e > S u i c i d e   p r e v e n t i o n < / N a m e > < / A t t r i b u t e R e l a t i o n s h i p > < A t t r i b u t e R e l a t i o n s h i p > < A t t r i b u t e I D > D i a b e t e s < / A t t r i b u t e I D > < O v e r r i d e B e h a v i o r > N o n e < / O v e r r i d e B e h a v i o r > < N a m e > D i a b e t e s < / N a m e > < / A t t r i b u t e R e l a t i o n s h i p > < A t t r i b u t e R e l a t i o n s h i p > < A t t r i b u t e I D > H I V   A I D S       S e x u a l l y   T r a n s m i t t e d   D i s e a s e s   ( S T D s ) < / A t t r i b u t e I D > < O v e r r i d e B e h a v i o r > N o n e < / O v e r r i d e B e h a v i o r > < N a m e > H I V   A I D S       S e x u a l l y   T r a n s m i t t e d   D i s e a s e s     S T D s < / N a m e > < / A t t r i b u t e R e l a t i o n s h i p > < A t t r i b u t e R e l a t i o n s h i p > < A t t r i b u t e I D > V a c c i n a t i o n   i m m u n i z a t i o n s < / A t t r i b u t e I D > < O v e r r i d e B e h a v i o r > N o n e < / O v e r r i d e B e h a v i o r > < N a m e > V a c c i n a t i o n   i m m u n i z a t i o n s < / N a m e > < / A t t r i b u t e R e l a t i o n s h i p > < A t t r i b u t e R e l a t i o n s h i p > < A t t r i b u t e I D > D i s e a s e   o u t b r e a k   i n f o r m a t i o n < / A t t r i b u t e I D > < O v e r r i d e B e h a v i o r > N o n e < / O v e r r i d e B e h a v i o r > < N a m e > D i s e a s e   o u t b r e a k   i n f o r m a t i o n < / N a m e > < / A t t r i b u t e R e l a t i o n s h i p > < A t t r i b u t e R e l a t i o n s h i p > < A t t r i b u t e I D > I m p o r t a n c e   o f   r o u t i n e   w e l l   c h e c k u p s < / A t t r i b u t e I D > < O v e r r i d e B e h a v i o r > N o n e < / O v e r r i d e B e h a v i o r > < N a m e > I m p o r t a n c e   o f   r o u t i n e   w e l l   c h e c k u p s < / N a m e > < / A t t r i b u t e R e l a t i o n s h i p > < A t t r i b u t e R e l a t i o n s h i p > < A t t r i b u t e I D > D r u g   a n d   a l c o h o l < / A t t r i b u t e I D > < O v e r r i d e B e h a v i o r > N o n e < / O v e r r i d e B e h a v i o r > < N a m e > D r u g   a n d   a l c o h o l < / 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 B l o o d   p r e s s u r e 5 < / A t t r i b u t e I D > < O v e r r i d e B e h a v i o r > N o n e < / O v e r r i d e B e h a v i o r > < N a m e > B l o o d   p r e s s u r e 5 < / N a m e > < / A t t r i b u t e R e l a t i o n s h i p > < A t t r i b u t e R e l a t i o n s h i p > < A t t r i b u t e I D > E a t i n g   d i s o r d e r s 6 < / A t t r i b u t e I D > < O v e r r i d e B e h a v i o r > N o n e < / O v e r r i d e B e h a v i o r > < N a m e > E a t i n g   d i s o r d e r s 6 < / N a m e > < / A t t r i b u t e R e l a t i o n s h i p > < A t t r i b u t e R e l a t i o n s h i p > < A t t r i b u t e I D > M e n t a l   h e a l t h   d e p r e s s i o n 7 < / A t t r i b u t e I D > < O v e r r i d e B e h a v i o r > N o n e < / O v e r r i d e B e h a v i o r > < N a m e > M e n t a l   h e a l t h   d e p r e s s i o n 7 < / N a m e > < / A t t r i b u t e R e l a t i o n s h i p > < A t t r i b u t e R e l a t i o n s h i p > < A t t r i b u t e I D > C a n c e r 8 < / A t t r i b u t e I D > < O v e r r i d e B e h a v i o r > N o n e < / O v e r r i d e B e h a v i o r > < N a m e > C a n c e r 8 < / N a m e > < / A t t r i b u t e R e l a t i o n s h i p > < A t t r i b u t e R e l a t i o n s h i p > < A t t r i b u t e I D > E m e r g e n c y   p r e p a r e d n e s s 9 < / A t t r i b u t e I D > < O v e r r i d e B e h a v i o r > N o n e < / O v e r r i d e B e h a v i o r > < N a m e > E m e r g e n c y   p r e p a r e d n e s s 9 < / N a m e > < / A t t r i b u t e R e l a t i o n s h i p > < A t t r i b u t e R e l a t i o n s h i p > < A t t r i b u t e I D > N u t r i t i o n 1 0 < / A t t r i b u t e I D > < O v e r r i d e B e h a v i o r > N o n e < / O v e r r i d e B e h a v i o r > < N a m e > N u t r i t i o n 1 0 < / N a m e > < / A t t r i b u t e R e l a t i o n s h i p > < A t t r i b u t e R e l a t i o n s h i p > < A t t r i b u t e I D > C h o l e s t e r o l 1 1 < / A t t r i b u t e I D > < O v e r r i d e B e h a v i o r > N o n e < / O v e r r i d e B e h a v i o r > < N a m e > C h o l e s t e r o l 1 1 < / N a m e > < / A t t r i b u t e R e l a t i o n s h i p > < A t t r i b u t e R e l a t i o n s h i p > < A t t r i b u t e I D > E x e r c i s e   p h y s i c a l   a c t i v i t y 1 2 < / A t t r i b u t e I D > < O v e r r i d e B e h a v i o r > N o n e < / O v e r r i d e B e h a v i o r > < N a m e > E x e r c i s e   p h y s i c a l   a c t i v i t y 1 2 < / N a m e > < / A t t r i b u t e R e l a t i o n s h i p > < A t t r i b u t e R e l a t i o n s h i p > < A t t r i b u t e I D > P r e n a t a l   c a r e 1 3 < / A t t r i b u t e I D > < O v e r r i d e B e h a v i o r > N o n e < / O v e r r i d e B e h a v i o r > < N a m e > P r e n a t a l   c a r e 1 3 < / N a m e > < / A t t r i b u t e R e l a t i o n s h i p > < A t t r i b u t e R e l a t i o n s h i p > < A t t r i b u t e I D > D e n t a l   s c r e e n i n g s 1 4 < / A t t r i b u t e I D > < O v e r r i d e B e h a v i o r > N o n e < / O v e r r i d e B e h a v i o r > < N a m e > D e n t a l   s c r e e n i n g s 1 4 < / N a m e > < / A t t r i b u t e R e l a t i o n s h i p > < A t t r i b u t e R e l a t i o n s h i p > < A t t r i b u t e I D > H e a r t   d i s e a s e 1 5 < / A t t r i b u t e I D > < O v e r r i d e B e h a v i o r > N o n e < / O v e r r i d e B e h a v i o r > < N a m e > H e a r t   d i s e a s e 1 5 < / N a m e > < / A t t r i b u t e R e l a t i o n s h i p > < A t t r i b u t e R e l a t i o n s h i p > < A t t r i b u t e I D > S u i c i d e   p r e v e n t i o n 1 6 < / A t t r i b u t e I D > < O v e r r i d e B e h a v i o r > N o n e < / O v e r r i d e B e h a v i o r > < N a m e > S u i c i d e   p r e v e n t i o n 1 6 < / N a m e > < / A t t r i b u t e R e l a t i o n s h i p > < A t t r i b u t e R e l a t i o n s h i p > < A t t r i b u t e I D > D i a b e t e s 1 7 < / A t t r i b u t e I D > < O v e r r i d e B e h a v i o r > N o n e < / O v e r r i d e B e h a v i o r > < N a m e > D i a b e t e s 1 7 < / N a m e > < / A t t r i b u t e R e l a t i o n s h i p > < A t t r i b u t e R e l a t i o n s h i p > < A t t r i b u t e I D > H I V   A I D S       S e x u a l l y   T r a n s m i t t e d   D i s e a s e s   ( S T D s ) 1 8 < / A t t r i b u t e I D > < O v e r r i d e B e h a v i o r > N o n e < / O v e r r i d e B e h a v i o r > < N a m e > H I V   A I D S       S e x u a l l y   T r a n s m i t t e d   D i s e a s e s     S T D s   1 8 < / N a m e > < / A t t r i b u t e R e l a t i o n s h i p > < A t t r i b u t e R e l a t i o n s h i p > < A t t r i b u t e I D > V a c c i n a t i o n   i m m u n i z a t i o n s 1 9 < / A t t r i b u t e I D > < O v e r r i d e B e h a v i o r > N o n e < / O v e r r i d e B e h a v i o r > < N a m e > V a c c i n a t i o n   i m m u n i z a t i o n s 1 9 < / N a m e > < / A t t r i b u t e R e l a t i o n s h i p > < A t t r i b u t e R e l a t i o n s h i p > < A t t r i b u t e I D > D i s e a s e   o u t b r e a k   i n f o r m a t i o n 2 0 < / A t t r i b u t e I D > < O v e r r i d e B e h a v i o r > N o n e < / O v e r r i d e B e h a v i o r > < N a m e > D i s e a s e   o u t b r e a k   i n f o r m a t i o n 2 0 < / N a m e > < / A t t r i b u t e R e l a t i o n s h i p > < A t t r i b u t e R e l a t i o n s h i p > < A t t r i b u t e I D > I m p o r t a n c e   o f   r o u t i n e   w e l l   c h e c k u p s 2 1 < / A t t r i b u t e I D > < O v e r r i d e B e h a v i o r > N o n e < / O v e r r i d e B e h a v i o r > < N a m e > I m p o r t a n c e   o f   r o u t i n e   w e l l   c h e c k u p s 2 1 < / N a m e > < / A t t r i b u t e R e l a t i o n s h i p > < A t t r i b u t e R e l a t i o n s h i p > < A t t r i b u t e I D > D r u g   a n d   a l c o h o l 2 2 < / A t t r i b u t e I D > < O v e r r i d e B e h a v i o r > N o n e < / O v e r r i d e B e h a v i o r > < N a m e > D r u g   a n d   a l c o h o l 2 2 < / 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 C o l u m n 2 2 < / A t t r i b u t e I D > < O v e r r i d e B e h a v i o r > N o n e < / O v e r r i d e B e h a v i o r > < N a m e > C o l u m n 2 2 < / 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 T a b l e 1 2 < / I D > < N a m e > P T   Q 6 < / 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 D o c t o r   h e a l t h   p r o f e s s i o n a l < / I D > < N a m e > D o c t o r   h e a l t h   p r o f e s s i o n a l 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 L i b r a r y < / I D > < N a m e > L i b r a r y 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 S o c i a l   M e d i a   ( F a c e b o o k     T w i t t e r     e t c   ) < / I D > < N a m e > S o c i a l   M e d i a   ( F a c e b o o k     T w i t t e r     e t c   ) < / 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 F a m i l y   o r   f r i e n d s < / I D > < N a m e > F a m i l y   o r   f r i e n d s 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 N e w s p a p e r   m a g a z i n e s < / I D > < N a m e > N e w s p a p e r   m a g a z i n e s 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 T e l e v i s i o n < / I D > < N a m e > T e l e v i s i o n 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 H e a l t h   D e p a r t m e n t < / I D > < N a m e > H e a l t h   D e p a r t m e n t < / 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 R a d i o < / I D > < N a m e > R a d i o 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 W o r k s i t e < / I D > < N a m e > W o r k s i t e 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 H o s p i t a l < / I D > < N a m e > H o s p i t a l 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 R e l i g i o u s   o r g a n i z a t i o n < / I D > < N a m e > R e l i g i o u s   o r g a n i z a t i o n 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 I n t e r n e t < / I D > < N a m e > I n t e r n e t < / 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 S c h o o l   c o l l e g e < / I D > < N a m e > S c h o o l   c o l l e g e 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 D o c t o r   h e a l t h   p r o f e s s i o n a l < / A t t r i b u t e I D > < O v e r r i d e B e h a v i o r > N o n e < / O v e r r i d e B e h a v i o r > < N a m e > D o c t o r   h e a l t h   p r o f e s s i o n a l < / N a m e > < / A t t r i b u t e R e l a t i o n s h i p > < A t t r i b u t e R e l a t i o n s h i p > < A t t r i b u t e I D > L i b r a r y < / A t t r i b u t e I D > < O v e r r i d e B e h a v i o r > N o n e < / O v e r r i d e B e h a v i o r > < N a m e > L i b r a r y < / N a m e > < / A t t r i b u t e R e l a t i o n s h i p > < A t t r i b u t e R e l a t i o n s h i p > < A t t r i b u t e I D > S o c i a l   M e d i a   ( F a c e b o o k     T w i t t e r     e t c   ) < / A t t r i b u t e I D > < O v e r r i d e B e h a v i o r > N o n e < / O v e r r i d e B e h a v i o r > < N a m e > S o c i a l   M e d i a     F a c e b o o k     T w i t t e r     e t c < / N a m e > < / A t t r i b u t e R e l a t i o n s h i p > < A t t r i b u t e R e l a t i o n s h i p > < A t t r i b u t e I D > F a m i l y   o r   f r i e n d s < / A t t r i b u t e I D > < O v e r r i d e B e h a v i o r > N o n e < / O v e r r i d e B e h a v i o r > < N a m e > F a m i l y   o r   f r i e n d s < / N a m e > < / A t t r i b u t e R e l a t i o n s h i p > < A t t r i b u t e R e l a t i o n s h i p > < A t t r i b u t e I D > N e w s p a p e r   m a g a z i n e s < / A t t r i b u t e I D > < O v e r r i d e B e h a v i o r > N o n e < / O v e r r i d e B e h a v i o r > < N a m e > N e w s p a p e r   m a g a z i n e s < / N a m e > < / A t t r i b u t e R e l a t i o n s h i p > < A t t r i b u t e R e l a t i o n s h i p > < A t t r i b u t e I D > T e l e v i s i o n < / A t t r i b u t e I D > < O v e r r i d e B e h a v i o r > N o n e < / O v e r r i d e B e h a v i o r > < N a m e > T e l e v i s i o n < / N a m e > < / A t t r i b u t e R e l a t i o n s h i p > < A t t r i b u t e R e l a t i o n s h i p > < A t t r i b u t e I D > H e a l t h   D e p a r t m e n t < / A t t r i b u t e I D > < O v e r r i d e B e h a v i o r > N o n e < / O v e r r i d e B e h a v i o r > < N a m e > H e a l t h   D e p a r t m e n t < / N a m e > < / A t t r i b u t e R e l a t i o n s h i p > < A t t r i b u t e R e l a t i o n s h i p > < A t t r i b u t e I D > R a d i o < / A t t r i b u t e I D > < O v e r r i d e B e h a v i o r > N o n e < / O v e r r i d e B e h a v i o r > < N a m e > R a d i o < / N a m e > < / A t t r i b u t e R e l a t i o n s h i p > < A t t r i b u t e R e l a t i o n s h i p > < A t t r i b u t e I D > W o r k s i t e < / A t t r i b u t e I D > < O v e r r i d e B e h a v i o r > N o n e < / O v e r r i d e B e h a v i o r > < N a m e > W o r k s i t e < / N a m e > < / A t t r i b u t e R e l a t i o n s h i p > < A t t r i b u t e R e l a t i o n s h i p > < A t t r i b u t e I D > H o s p i t a l < / A t t r i b u t e I D > < O v e r r i d e B e h a v i o r > N o n e < / O v e r r i d e B e h a v i o r > < N a m e > H o s p i t a l < / N a m e > < / A t t r i b u t e R e l a t i o n s h i p > < A t t r i b u t e R e l a t i o n s h i p > < A t t r i b u t e I D > R e l i g i o u s   o r g a n i z a t i o n < / A t t r i b u t e I D > < O v e r r i d e B e h a v i o r > N o n e < / O v e r r i d e B e h a v i o r > < N a m e > R e l i g i o u s   o r g a n i z a t i o n < / N a m e > < / A t t r i b u t e R e l a t i o n s h i p > < A t t r i b u t e R e l a t i o n s h i p > < A t t r i b u t e I D > I n t e r n e t < / A t t r i b u t e I D > < O v e r r i d e B e h a v i o r > N o n e < / O v e r r i d e B e h a v i o r > < N a m e > I n t e r n e t < / N a m e > < / A t t r i b u t e R e l a t i o n s h i p > < A t t r i b u t e R e l a t i o n s h i p > < A t t r i b u t e I D > S c h o o l   c o l l e g e < / A t t r i b u t e I D > < O v e r r i d e B e h a v i o r > N o n e < / O v e r r i d e B e h a v i o r > < N a m e > S c h o o l   c o l l e g e < / N a m e > < / A t t r i b u t e R e l a t i o n s h i p > < A t t r i b u t e R e l a t i o n s h i p > < A t t r i b u t e I D > C o l u m n 1 < / A t t r i b u t e I D > < O v e r r i d e B e h a v i o r > N o n e < / O v e r r i d e B e h a v i o r > < N a m e > C o l u m n 1 < / 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D i m e n s i o n s > < D i m e n s i o n > < I D > T a b l e 1 < / I D > < N a m e > P T   Q 1 < / N a m e > < D i m e n s i o n I D > T a b l e 1 < / D i m e n s i o n I D > < A t t r i b u t e s > < A t t r i b u t e > < A t t r i b u t e I D > R e s p o n d e n t I D < / A t t r i b u t e I D > < / A t t r i b u t e > < A t t r i b u t e > < A t t r i b u t e I D > A s t h m a   l u n g   d i s e a s e < / A t t r i b u t e I D > < / A t t r i b u t e > < A t t r i b u t e > < A t t r i b u t e I D > C a n c e r < / A t t r i b u t e I D > < / A t t r i b u t e > < A t t r i b u t e > < A t t r i b u t e I D > H e a r t   d i s e a s e       s t r o k e < / A t t r i b u t e I D > < / A t t r i b u t e > < A t t r i b u t e > < A t t r i b u t e I D > S a f e t y < / A t t r i b u t e I D > < / A t t r i b u t e > < A t t r i b u t e > < A t t r i b u t e I D > H I V   A I D S       S e x u a l l y   T r a n s m i t t e d   D i s e a s e s   ( S T D s ) < / A t t r i b u t e I D > < / A t t r i b u t e > < A t t r i b u t e > < A t t r i b u t e I D > V a c c i n e   p r e v e n t a b l e   d i s e a s e s < / A t t r i b u t e I D > < / A t t r i b u t e > < A t t r i b u t e > < A t t r i b u t e I D > C h i l d   h e a l t h       w e l l n e s s < / A t t r i b u t e I D > < / A t t r i b u t e > < A t t r i b u t e > < A t t r i b u t e I D > W o m e n  s   h e a l t h       w e l l n e s s < / A t t r i b u t e I D > < / A t t r i b u t e > < A t t r i b u t e > < A t t r i b u t e I D > D i a b e t e s < / A t t r i b u t e I D > < / A t t r i b u t e > < A t t r i b u t e > < A t t r i b u t e I D > M e n t a l   h e a l t h   d e p r e s s i o n   s u i c i d e < / A t t r i b u t e I D > < / A t t r i b u t e > < A t t r i b u t e > < A t t r i b u t e I D > D r u g s       a l c o h o l   a b u s e < / A t t r i b u t e I D > < / A t t r i b u t e > < A t t r i b u t e > < A t t r i b u t e I D > E n v i r o n m e n t a l   h a z a r d s < / A t t r i b u t e I D > < / A t t r i b u t e > < A t t r i b u t e > < A t t r i b u t e I D > O b e s i t y   w e i g h t   l o s s   i s s u e s < / A t t r i b u t e I D > < / A t t r i b u t e > < A t t r i b u t e > < A t t r i b u t e I D > C o l u m n 1 < / A t t r i b u t e I D > < / A t t r i b u t e > < A t t r i b u t e > < A t t r i b u t e I D > C o u n t   o f   S e l e c t i o n < / A t t r i b u t e I D > < / A t t r i b u t e > < A t t r i b u t e > < A t t r i b u t e I D > W e i g h t < / A t t r i b u t e I D > < / A t t r i b u t e > < A t t r i b u t e > < A t t r i b u t e I D > C o l u m n 2 < / A t t r i b u t e I D > < / A t t r i b u t e > < A t t r i b u t e > < A t t r i b u t e I D > A s t h m a   l u n g   d i s e a s e 3 < / A t t r i b u t e I D > < / A t t r i b u t e > < A t t r i b u t e > < A t t r i b u t e I D > C a n c e r 4 < / A t t r i b u t e I D > < / A t t r i b u t e > < A t t r i b u t e > < A t t r i b u t e I D > H e a r t   d i s e a s e       s t r o k e 5 < / A t t r i b u t e I D > < / A t t r i b u t e > < A t t r i b u t e > < A t t r i b u t e I D > S a f e t y 6 < / A t t r i b u t e I D > < / A t t r i b u t e > < A t t r i b u t e > < A t t r i b u t e I D > H I V   A I D S       S e x u a l l y   T r a n s m i t t e d   D i s e a s e s   ( S T D s ) 7 < / A t t r i b u t e I D > < / A t t r i b u t e > < A t t r i b u t e > < A t t r i b u t e I D > V a c c i n e   p r e v e n t a b l e   d i s e a s e s 8 < / A t t r i b u t e I D > < / A t t r i b u t e > < A t t r i b u t e > < A t t r i b u t e I D > C h i l d   h e a l t h       w e l l n e s s 9 < / A t t r i b u t e I D > < / A t t r i b u t e > < A t t r i b u t e > < A t t r i b u t e I D > W o m e n  s   h e a l t h       w e l l n e s s 1 0 < / A t t r i b u t e I D > < / A t t r i b u t e > < A t t r i b u t e > < A t t r i b u t e I D > D i a b e t e s 1 1 < / A t t r i b u t e I D > < / A t t r i b u t e > < A t t r i b u t e > < A t t r i b u t e I D > M e n t a l   h e a l t h   d e p r e s s i o n   s u i c i d e 1 2 < / A t t r i b u t e I D > < / A t t r i b u t e > < A t t r i b u t e > < A t t r i b u t e I D > D r u g s       a l c o h o l   a b u s e 1 3 < / A t t r i b u t e I D > < / A t t r i b u t e > < A t t r i b u t e > < A t t r i b u t e I D > E n v i r o n m e n t a l   h a z a r d s 1 4 < / A t t r i b u t e I D > < / A t t r i b u t e > < A t t r i b u t e > < A t t r i b u t e I D > O b e s i t y   w e i g h t   l o s s   i s s u e s 1 5 < / A t t r i b u t e I D > < / A t t r i b u t e > < A t t r i b u t e > < A t t r i b u t e I D > C o l u m n 3 < / A t t r i b u t e I D > < / A t t r i b u t e > < A t t r i b u t e > < A t t r i b u t e I D > C o l u m n 4 < / A t t r i b u t e I D > < / A t t r i b u t e > < A t t r i b u t e > < A t t r i b u t e I D > O b s e r v e d < / A t t r i b u t e I D > < / A t t r i b u t e > < A t t r i b u t e > < A t t r i b u t e I D > E x p e c t e d < / A t t r i b u t e I D > < / A t t r i b u t e > < A t t r i b u t e > < A t t r i b u t e I D > C o l u m n 1 8 < / 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 T a b l e 2 < / I D > < N a m e > P T   Q 2 < / N a m e > < D i m e n s i o n I D > T a b l e 2 < / D i m e n s i o n I D > < A t t r i b u t e s > < A t t r i b u t e > < A t t r i b u t e I D > R e s p o n d e n t I D < / A t t r i b u t e I D > < / A t t r i b u t e > < A t t r i b u t e > < A t t r i b u t e I D > A s t h m a   l u n g   d i s e a s e < / A t t r i b u t e I D > < / A t t r i b u t e > < A t t r i b u t e > < A t t r i b u t e I D > C a n c e r < / A t t r i b u t e I D > < / A t t r i b u t e > < A t t r i b u t e > < A t t r i b u t e I D > H e a r t   d i s e a s e       s t r o k e < / A t t r i b u t e I D > < / A t t r i b u t e > < A t t r i b u t e > < A t t r i b u t e I D > S a f e t y < / A t t r i b u t e I D > < / A t t r i b u t e > < A t t r i b u t e > < A t t r i b u t e I D > H I V   A I D S       S e x u a l l y   T r a n s m i t t e d   D i s e a s e s   ( S T D s ) < / A t t r i b u t e I D > < / A t t r i b u t e > < A t t r i b u t e > < A t t r i b u t e I D > V a c c i n e   p r e v e n t a b l e   d i s e a s e s < / A t t r i b u t e I D > < / A t t r i b u t e > < A t t r i b u t e > < A t t r i b u t e I D > C h i l d   h e a l t h       w e l l n e s s < / A t t r i b u t e I D > < / A t t r i b u t e > < A t t r i b u t e > < A t t r i b u t e I D > W o m e n  s   h e a l t h       w e l l n e s s < / A t t r i b u t e I D > < / A t t r i b u t e > < A t t r i b u t e > < A t t r i b u t e I D > D i a b e t e s < / A t t r i b u t e I D > < / A t t r i b u t e > < A t t r i b u t e > < A t t r i b u t e I D > M e n t a l   h e a l t h   d e p r e s s i o n   s u i c i d e < / A t t r i b u t e I D > < / A t t r i b u t e > < A t t r i b u t e > < A t t r i b u t e I D > D r u g s       a l c o h o l   a b u s e < / A t t r i b u t e I D > < / A t t r i b u t e > < A t t r i b u t e > < A t t r i b u t e I D > E n v i r o n m e n t a l   h a z a r d s < / A t t r i b u t e I D > < / A t t r i b u t e > < A t t r i b u t e > < A t t r i b u t e I D > O b e s i t y   w e i g h t   l o s s   i s s u e s < / A t t r i b u t e I D > < / A t t r i b u t e > < A t t r i b u t e > < A t t r i b u t e I D > C o l u m n 1 < / A t t r i b u t e I D > < / A t t r i b u t e > < A t t r i b u t e > < A t t r i b u t e I D > C o u n t   o f   S e l e c t i o n < / A t t r i b u t e I D > < / A t t r i b u t e > < A t t r i b u t e > < A t t r i b u t e I D > W e i g h t < / A t t r i b u t e I D > < / A t t r i b u t e > < A t t r i b u t e > < A t t r i b u t e I D > C o l u m n 2 < / A t t r i b u t e I D > < / A t t r i b u t e > < A t t r i b u t e > < A t t r i b u t e I D > A s t h m a   l u n g   d i s e a s e 3 < / A t t r i b u t e I D > < / A t t r i b u t e > < A t t r i b u t e > < A t t r i b u t e I D > C a n c e r 4 < / A t t r i b u t e I D > < / A t t r i b u t e > < A t t r i b u t e > < A t t r i b u t e I D > H e a r t   d i s e a s e       s t r o k e 5 < / A t t r i b u t e I D > < / A t t r i b u t e > < A t t r i b u t e > < A t t r i b u t e I D > S a f e t y 6 < / A t t r i b u t e I D > < / A t t r i b u t e > < A t t r i b u t e > < A t t r i b u t e I D > H I V   A I D S       S e x u a l l y   T r a n s m i t t e d   D i s e a s e s   ( S T D s ) 7 < / A t t r i b u t e I D > < / A t t r i b u t e > < A t t r i b u t e > < A t t r i b u t e I D > V a c c i n e   p r e v e n t a b l e   d i s e a s e s 8 < / A t t r i b u t e I D > < / A t t r i b u t e > < A t t r i b u t e > < A t t r i b u t e I D > C h i l d   h e a l t h       w e l l n e s s 9 < / A t t r i b u t e I D > < / A t t r i b u t e > < A t t r i b u t e > < A t t r i b u t e I D > W o m e n  s   h e a l t h       w e l l n e s s 1 0 < / A t t r i b u t e I D > < / A t t r i b u t e > < A t t r i b u t e > < A t t r i b u t e I D > D i a b e t e s 1 1 < / A t t r i b u t e I D > < / A t t r i b u t e > < A t t r i b u t e > < A t t r i b u t e I D > M e n t a l   h e a l t h   d e p r e s s i o n   s u i c i d e 1 2 < / A t t r i b u t e I D > < / A t t r i b u t e > < A t t r i b u t e > < A t t r i b u t e I D > D r u g s       a l c o h o l   a b u s e 1 3 < / A t t r i b u t e I D > < / A t t r i b u t e > < A t t r i b u t e > < A t t r i b u t e I D > E n v i r o n m e n t a l   h a z a r d s 1 4 < / A t t r i b u t e I D > < / A t t r i b u t e > < A t t r i b u t e > < A t t r i b u t e I D > O b e s i t y   w e i g h t   l o s s   i s s u e s 1 5 < / A t t r i b u t e I D > < / A t t r i b u t e > < A t t r i b u t e > < A t t r i b u t e I D > C o l u m n 3 < / A t t r i b u t e I D > < / A t t r i b u t e > < A t t r i b u t e > < A t t r i b u t e I D > C o l u m n 4 < / A t t r i b u t e I D > < / A t t r i b u t e > < A t t r i b u t e > < A t t r i b u t e I D > O b s e r v e d < / A t t r i b u t e I D > < / A t t r i b u t e > < A t t r i b u t e > < A t t r i b u t e I D > E x p e c t e d < / A t t r i b u t e I D > < / A t t r i b u t e > < A t t r i b u t e > < A t t r i b u t e I D > C o l u m n 1 8 < / 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 T a b l e 3 < / I D > < N a m e > P T   Q 3 < / N a m e > < D i m e n s i o n I D > T a b l e 3 < / D i m e n s i o n I D > < A t t r i b u t e s > < A t t r i b u t e > < A t t r i b u t e I D > R e s p o n d e n t I D < / A t t r i b u t e I D > < / A t t r i b u t e > < A t t r i b u t e > < A t t r i b u t e I D > C u l t u r a l   r e l i g i o u s   b e l i e f s < / A t t r i b u t e I D > < / A t t r i b u t e > < A t t r i b u t e > < A t t r i b u t e I D > L a c k   o f   a v a i l a b i l i t y   o f   d o c t o r s < / A t t r i b u t e I D > < / A t t r i b u t e > < A t t r i b u t e > < A t t r i b u t e I D > U n a b l e   t o   p a y   c o - p a y s   d e d u c t i b l e s < / A t t r i b u t e I D > < / A t t r i b u t e > < A t t r i b u t e > < A t t r i b u t e I D > D o n  t   k n o w   h o w   t o   f i n d   d o c t o r s < / A t t r i b u t e I D > < / A t t r i b u t e > < A t t r i b u t e > < A t t r i b u t e I D > L a n g u a g e   b a r r i e r s < / A t t r i b u t e I D > < / A t t r i b u t e > < A t t r i b u t e > < A t t r i b u t e I D > T h e r e   a r e   n o   b a r r i e r s < / A t t r i b u t e I D > < / A t t r i b u t e > < A t t r i b u t e > < A t t r i b u t e I D > D o n  t   u n d e r s t a n d   n e e d   t o   s e e   a   d o c t o r < / A t t r i b u t e I D > < / A t t r i b u t e > < A t t r i b u t e > < A t t r i b u t e I D > N o   i n s u r a n c e < / A t t r i b u t e I D > < / A t t r i b u t e > < A t t r i b u t e > < A t t r i b u t e I D > T r a n s p o r t a t i o n < / A t t r i b u t e I D > < / A t t r i b u t e > < A t t r i b u t e > < A t t r i b u t e I D > F e a r   ( e   g     n o t   r e a d y   t o   f a c e   d i s c u s s   h e a l t h   p r o b l e m ) < / A t t r i b u t e I D > < / A t t r i b u t e > < A t t r i b u t e > < A t t r i b u t e I D > C o l u m n 1 < / A t t r i b u t e I D > < / A t t r i b u t e > < A t t r i b u t e > < A t t r i b u t e I D > C o l u m n 2 < / A t t r i b u t e I D > < / A t t r i b u t e > < A t t r i b u t e > < A t t r i b u t e I D > W e i g h t < / A t t r i b u t e I D > < / A t t r i b u t e > < A t t r i b u t e > < A t t r i b u t e I D > C o l u m n 3 < / A t t r i b u t e I D > < / A t t r i b u t e > < A t t r i b u t e > < A t t r i b u t e I D > C u l t u r a l   r e l i g i o u s   b e l i e f s 5 < / A t t r i b u t e I D > < / A t t r i b u t e > < A t t r i b u t e > < A t t r i b u t e I D > L a c k   o f   a v a i l a b i l i t y   o f   d o c t o r s 6 < / A t t r i b u t e I D > < / A t t r i b u t e > < A t t r i b u t e > < A t t r i b u t e I D > U n a b l e   t o   p a y   c o - p a y s   d e d u c t i b l e s 7 < / A t t r i b u t e I D > < / A t t r i b u t e > < A t t r i b u t e > < A t t r i b u t e I D > D o n  t   k n o w   h o w   t o   f i n d   d o c t o r s 8 < / A t t r i b u t e I D > < / A t t r i b u t e > < A t t r i b u t e > < A t t r i b u t e I D > L a n g u a g e   b a r r i e r s 9 < / A t t r i b u t e I D > < / A t t r i b u t e > < A t t r i b u t e > < A t t r i b u t e I D > T h e r e   a r e   n o   b a r r i e r s 1 0 < / A t t r i b u t e I D > < / A t t r i b u t e > < A t t r i b u t e > < A t t r i b u t e I D > D o n  t   u n d e r s t a n d   n e e d   t o   s e e   a   d o c t o r 1 1 < / A t t r i b u t e I D > < / A t t r i b u t e > < A t t r i b u t e > < A t t r i b u t e I D > N o   i n s u r a n c e 1 2 < / A t t r i b u t e I D > < / A t t r i b u t e > < A t t r i b u t e > < A t t r i b u t e I D > T r a n s p o r t a t i o n 1 3 < / A t t r i b u t e I D > < / A t t r i b u t e > < A t t r i b u t e > < A t t r i b u t e I D > F e a r   ( e   g     n o t   r e a d y   t o   f a c e   d i s c u s s   h e a l t h   p r o b l e m ) 1 4 < / A t t r i b u t e I D > < / A t t r i b u t e > < A t t r i b u t e > < A t t r i b u t e I D > C o l u m n 4 < / A t t r i b u t e I D > < / A t t r i b u t e > < A t t r i b u t e > < A t t r i b u t e I D > C o l u m n 5 < / A t t r i b u t e I D > < / A t t r i b u t e > < A t t r i b u t e > < A t t r i b u t e I D > C o l u m n 6 < / A t t r i b u t e I D > < / A t t r i b u t e > < A t t r i b u t e > < A t t r i b u t e I D > C o l u m n 7 < / A t t r i b u t e I D > < / A t t r i b u t e > < A t t r i b u t e > < A t t r i b u t e I D > C o l u m n 8 < / A t t r i b u t e I D > < / A t t r i b u t e > < A t t r i b u t e > < A t t r i b u t e I D > C o l u m n 9 < / 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 T a b l e 4 < / I D > < N a m e > P T   Q 4 < / N a m e > < D i m e n s i o n I D > T a b l e 4 < / D i m e n s i o n I D > < A t t r i b u t e s > < A t t r i b u t e > < A t t r i b u t e I D > R e s p o n d e n t I D < / A t t r i b u t e I D > < / A t t r i b u t e > < A t t r i b u t e > < A t t r i b u t e I D > C l e a n   a i r       w a t e r < / A t t r i b u t e I D > < / A t t r i b u t e > < A t t r i b u t e > < A t t r i b u t e I D > M e n t a l   h e a l t h   s e r v i c e s < / A t t r i b u t e I D > < / A t t r i b u t e > < A t t r i b u t e > < A t t r i b u t e I D > S m o k i n g   c e s s a t i o n   p r o g r a m s < / A t t r i b u t e I D > < / A t t r i b u t e > < A t t r i b u t e > < A t t r i b u t e I D > D r u g       a l c o h o l   r e h a b i l i t a t i o n   s e r v i c e s < / A t t r i b u t e I D > < / A t t r i b u t e > < A t t r i b u t e > < A t t r i b u t e I D > R e c r e a t i o n   f a c i l i t i e s < / A t t r i b u t e I D > < / A t t r i b u t e > < A t t r i b u t e > < A t t r i b u t e I D > T r a n s p o r t a t i o n < / A t t r i b u t e I D > < / A t t r i b u t e > < A t t r i b u t e > < A t t r i b u t e I D > H e a l t h i e r   f o o d   c h o i c e s < / A t t r i b u t e I D > < / A t t r i b u t e > < A t t r i b u t e > < A t t r i b u t e I D > S a f e   c h i l d c a r e   o p t i o n s < / A t t r i b u t e I D > < / A t t r i b u t e > < A t t r i b u t e > < A t t r i b u t e I D > W e i g h t   l o s s   p r o g r a m s < / A t t r i b u t e I D > < / A t t r i b u t e > < A t t r i b u t e > < A t t r i b u t e I D > J o b   o p p o r t u n i t i e s < / A t t r i b u t e I D > < / A t t r i b u t e > < A t t r i b u t e > < A t t r i b u t e I D > S a f e   p l a c e s   t o   w a l k   p l a y < / A t t r i b u t e I D > < / A t t r i b u t e > < A t t r i b u t e > < A t t r i b u t e I D > S a f e   w o r k s i t e s < / A t t r i b u t e I D > < / A t t r i b u t e > < A t t r i b u t e > < A t t r i b u t e I D > C o l u m n 1 < / A t t r i b u t e I D > < / A t t r i b u t e > < A t t r i b u t e > < A t t r i b u t e I D > C o u n t   o f   S e l e c t i o n < / A t t r i b u t e I D > < / A t t r i b u t e > < A t t r i b u t e > < A t t r i b u t e I D > W e i g h t < / A t t r i b u t e I D > < / A t t r i b u t e > < A t t r i b u t e > < A t t r i b u t e I D > C o l u m n 2 < / A t t r i b u t e I D > < / A t t r i b u t e > < A t t r i b u t e > < A t t r i b u t e I D > C l e a n   a i r       w a t e r 5 < / A t t r i b u t e I D > < / A t t r i b u t e > < A t t r i b u t e > < A t t r i b u t e I D > M e n t a l   h e a l t h   s e r v i c e s 6 < / A t t r i b u t e I D > < / A t t r i b u t e > < A t t r i b u t e > < A t t r i b u t e I D > S m o k i n g   c e s s a t i o n   p r o g r a m s 7 < / A t t r i b u t e I D > < / A t t r i b u t e > < A t t r i b u t e > < A t t r i b u t e I D > D r u g       a l c o h o l   r e h a b i l i t a t i o n   s e r v i c e s 8 < / A t t r i b u t e I D > < / A t t r i b u t e > < A t t r i b u t e > < A t t r i b u t e I D > R e c r e a t i o n   f a c i l i t i e s 9 < / A t t r i b u t e I D > < / A t t r i b u t e > < A t t r i b u t e > < A t t r i b u t e I D > T r a n s p o r t a t i o n 1 0 < / A t t r i b u t e I D > < / A t t r i b u t e > < A t t r i b u t e > < A t t r i b u t e I D > H e a l t h i e r   f o o d   c h o i c e s 1 1 < / A t t r i b u t e I D > < / A t t r i b u t e > < A t t r i b u t e > < A t t r i b u t e I D > S a f e   c h i l d c a r e   o p t i o n s 1 2 < / A t t r i b u t e I D > < / A t t r i b u t e > < A t t r i b u t e > < A t t r i b u t e I D > W e i g h t   l o s s   p r o g r a m s 1 3 < / A t t r i b u t e I D > < / A t t r i b u t e > < A t t r i b u t e > < A t t r i b u t e I D > J o b   o p p o r t u n i t i e s 1 4 < / A t t r i b u t e I D > < / A t t r i b u t e > < A t t r i b u t e > < A t t r i b u t e I D > S a f e   p l a c e s   t o   w a l k   p l a y 1 5 < / A t t r i b u t e I D > < / A t t r i b u t e > < A t t r i b u t e > < A t t r i b u t e I D > S a f e   w o r k s i t e s 1 6 < / A t t r i b u t e I D > < / A t t r i b u t e > < A t t r i b u t e > < A t t r i b u t e I D > C o l u m n 3 < / A t t r i b u t e I D > < / A t t r i b u t e > < A t t r i b u t e > < A t t r i b u t e I D > C o l u m n 4 < / A t t r i b u t e I D > < / A t t r i b u t e > < A t t r i b u t e > < A t t r i b u t e I D > O b s e r v e d < / A t t r i b u t e I D > < / A t t r i b u t e > < A t t r i b u t e > < A t t r i b u t e I D > E x p e c t e d < / A t t r i b u t e I D > < / A t t r i b u t e > < A t t r i b u t e > < A t t r i b u t e I D > C o l u m n 5 < / A t t r i b u t e I D > < / A t t r i b u t e > < A t t r i b u t e > < A t t r i b u t e I D > C o l u m n 6 < / 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 T a b l e 1 0 < / I D > < N a m e > P T   Q 5 < / N a m e > < D i m e n s i o n I D > T a b l e 1 0 < / D i m e n s i o n I D > < A t t r i b u t e s > < A t t r i b u t e > < A t t r i b u t e I D > R e s p o n d e n t I D < / A t t r i b u t e I D > < / A t t r i b u t e > < A t t r i b u t e > < A t t r i b u t e I D > B l o o d   p r e s s u r e < / A t t r i b u t e I D > < / A t t r i b u t e > < A t t r i b u t e > < A t t r i b u t e I D > E a t i n g   d i s o r d e r s < / A t t r i b u t e I D > < / A t t r i b u t e > < A t t r i b u t e > < A t t r i b u t e I D > M e n t a l   h e a l t h   d e p r e s s i o n < / A t t r i b u t e I D > < / A t t r i b u t e > < A t t r i b u t e > < A t t r i b u t e I D > C a n c e r < / A t t r i b u t e I D > < / A t t r i b u t e > < A t t r i b u t e > < A t t r i b u t e I D > E m e r g e n c y   p r e p a r e d n e s s < / A t t r i b u t e I D > < / A t t r i b u t e > < A t t r i b u t e > < A t t r i b u t e I D > N u t r i t i o n < / A t t r i b u t e I D > < / A t t r i b u t e > < A t t r i b u t e > < A t t r i b u t e I D > C h o l e s t e r o l < / A t t r i b u t e I D > < / A t t r i b u t e > < A t t r i b u t e > < A t t r i b u t e I D > E x e r c i s e   p h y s i c a l   a c t i v i t y < / A t t r i b u t e I D > < / A t t r i b u t e > < A t t r i b u t e > < A t t r i b u t e I D > P r e n a t a l   c a r e < / A t t r i b u t e I D > < / A t t r i b u t e > < A t t r i b u t e > < A t t r i b u t e I D > D e n t a l   s c r e e n i n g s < / A t t r i b u t e I D > < / A t t r i b u t e > < A t t r i b u t e > < A t t r i b u t e I D > H e a r t   d i s e a s e < / A t t r i b u t e I D > < / A t t r i b u t e > < A t t r i b u t e > < A t t r i b u t e I D > S u i c i d e   p r e v e n t i o n < / A t t r i b u t e I D > < / A t t r i b u t e > < A t t r i b u t e > < A t t r i b u t e I D > D i a b e t e s < / A t t r i b u t e I D > < / A t t r i b u t e > < A t t r i b u t e > < A t t r i b u t e I D > H I V   A I D S       S e x u a l l y   T r a n s m i t t e d   D i s e a s e s   ( S T D s ) < / A t t r i b u t e I D > < / A t t r i b u t e > < A t t r i b u t e > < A t t r i b u t e I D > V a c c i n a t i o n   i m m u n i z a t i o n s < / A t t r i b u t e I D > < / A t t r i b u t e > < A t t r i b u t e > < A t t r i b u t e I D > D i s e a s e   o u t b r e a k   i n f o r m a t i o n < / A t t r i b u t e I D > < / A t t r i b u t e > < A t t r i b u t e > < A t t r i b u t e I D > I m p o r t a n c e   o f   r o u t i n e   w e l l   c h e c k u p s < / A t t r i b u t e I D > < / A t t r i b u t e > < A t t r i b u t e > < A t t r i b u t e I D > D r u g   a n d   a l c o h o l < / A t t r i b u t e I D > < / A t t r i b u t e > < A t t r i b u t e > < A t t r i b u t e I D > C o l u m n 1 < / A t t r i b u t e I D > < / A t t r i b u t e > < A t t r i b u t e > < A t t r i b u t e I D > C o u n t   o f   S e l e c t i o n < / A t t r i b u t e I D > < / A t t r i b u t e > < A t t r i b u t e > < A t t r i b u t e I D > W e i g h t < / A t t r i b u t e I D > < / A t t r i b u t e > < A t t r i b u t e > < A t t r i b u t e I D > C o l u m n 2 < / A t t r i b u t e I D > < / A t t r i b u t e > < A t t r i b u t e > < A t t r i b u t e I D > B l o o d   p r e s s u r e 5 < / A t t r i b u t e I D > < / A t t r i b u t e > < A t t r i b u t e > < A t t r i b u t e I D > E a t i n g   d i s o r d e r s 6 < / A t t r i b u t e I D > < / A t t r i b u t e > < A t t r i b u t e > < A t t r i b u t e I D > M e n t a l   h e a l t h   d e p r e s s i o n 7 < / A t t r i b u t e I D > < / A t t r i b u t e > < A t t r i b u t e > < A t t r i b u t e I D > C a n c e r 8 < / A t t r i b u t e I D > < / A t t r i b u t e > < A t t r i b u t e > < A t t r i b u t e I D > E m e r g e n c y   p r e p a r e d n e s s 9 < / A t t r i b u t e I D > < / A t t r i b u t e > < A t t r i b u t e > < A t t r i b u t e I D > N u t r i t i o n 1 0 < / A t t r i b u t e I D > < / A t t r i b u t e > < A t t r i b u t e > < A t t r i b u t e I D > C h o l e s t e r o l 1 1 < / A t t r i b u t e I D > < / A t t r i b u t e > < A t t r i b u t e > < A t t r i b u t e I D > E x e r c i s e   p h y s i c a l   a c t i v i t y 1 2 < / A t t r i b u t e I D > < / A t t r i b u t e > < A t t r i b u t e > < A t t r i b u t e I D > P r e n a t a l   c a r e 1 3 < / A t t r i b u t e I D > < / A t t r i b u t e > < A t t r i b u t e > < A t t r i b u t e I D > D e n t a l   s c r e e n i n g s 1 4 < / A t t r i b u t e I D > < / A t t r i b u t e > < A t t r i b u t e > < A t t r i b u t e I D > H e a r t   d i s e a s e 1 5 < / A t t r i b u t e I D > < / A t t r i b u t e > < A t t r i b u t e > < A t t r i b u t e I D > S u i c i d e   p r e v e n t i o n 1 6 < / A t t r i b u t e I D > < / A t t r i b u t e > < A t t r i b u t e > < A t t r i b u t e I D > D i a b e t e s 1 7 < / A t t r i b u t e I D > < / A t t r i b u t e > < A t t r i b u t e > < A t t r i b u t e I D > H I V   A I D S       S e x u a l l y   T r a n s m i t t e d   D i s e a s e s   ( S T D s ) 1 8 < / A t t r i b u t e I D > < / A t t r i b u t e > < A t t r i b u t e > < A t t r i b u t e I D > V a c c i n a t i o n   i m m u n i z a t i o n s 1 9 < / A t t r i b u t e I D > < / A t t r i b u t e > < A t t r i b u t e > < A t t r i b u t e I D > D i s e a s e   o u t b r e a k   i n f o r m a t i o n 2 0 < / A t t r i b u t e I D > < / A t t r i b u t e > < A t t r i b u t e > < A t t r i b u t e I D > I m p o r t a n c e   o f   r o u t i n e   w e l l   c h e c k u p s 2 1 < / A t t r i b u t e I D > < / A t t r i b u t e > < A t t r i b u t e > < A t t r i b u t e I D > D r u g   a n d   a l c o h o l 2 2 < / A t t r i b u t e I D > < / A t t r i b u t e > < A t t r i b u t e > < A t t r i b u t e I D > C o l u m n 3 < / A t t r i b u t e I D > < / A t t r i b u t e > < A t t r i b u t e > < A t t r i b u t e I D > C o l u m n 4 < / A t t r i b u t e I D > < / A t t r i b u t e > < A t t r i b u t e > < A t t r i b u t e I D > O b s e r v e d < / A t t r i b u t e I D > < / A t t r i b u t e > < A t t r i b u t e > < A t t r i b u t e I D > E x p e c t e d < / A t t r i b u t e I D > < / A t t r i b u t e > < A t t r i b u t e > < A t t r i b u t e I D > C o l u m n 2 2 < / 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 T a b l e 1 2 < / I D > < N a m e > P T   Q 6 < / N a m e > < D i m e n s i o n I D > T a b l e 1 2 < / D i m e n s i o n I D > < A t t r i b u t e s > < A t t r i b u t e > < A t t r i b u t e I D > R e s p o n d e n t I D < / A t t r i b u t e I D > < / A t t r i b u t e > < A t t r i b u t e > < A t t r i b u t e I D > D o c t o r   h e a l t h   p r o f e s s i o n a l < / A t t r i b u t e I D > < / A t t r i b u t e > < A t t r i b u t e > < A t t r i b u t e I D > L i b r a r y < / A t t r i b u t e I D > < / A t t r i b u t e > < A t t r i b u t e > < A t t r i b u t e I D > S o c i a l   M e d i a   ( F a c e b o o k     T w i t t e r     e t c   ) < / A t t r i b u t e I D > < / A t t r i b u t e > < A t t r i b u t e > < A t t r i b u t e I D > F a m i l y   o r   f r i e n d s < / A t t r i b u t e I D > < / A t t r i b u t e > < A t t r i b u t e > < A t t r i b u t e I D > N e w s p a p e r   m a g a z i n e s < / A t t r i b u t e I D > < / A t t r i b u t e > < A t t r i b u t e > < A t t r i b u t e I D > T e l e v i s i o n < / A t t r i b u t e I D > < / A t t r i b u t e > < A t t r i b u t e > < A t t r i b u t e I D > H e a l t h   D e p a r t m e n t < / A t t r i b u t e I D > < / A t t r i b u t e > < A t t r i b u t e > < A t t r i b u t e I D > R a d i o < / A t t r i b u t e I D > < / A t t r i b u t e > < A t t r i b u t e > < A t t r i b u t e I D > W o r k s i t e < / A t t r i b u t e I D > < / A t t r i b u t e > < A t t r i b u t e > < A t t r i b u t e I D > H o s p i t a l < / A t t r i b u t e I D > < / A t t r i b u t e > < A t t r i b u t e > < A t t r i b u t e I D > R e l i g i o u s   o r g a n i z a t i o n < / A t t r i b u t e I D > < / A t t r i b u t e > < A t t r i b u t e > < A t t r i b u t e I D > I n t e r n e t < / A t t r i b u t e I D > < / A t t r i b u t e > < A t t r i b u t e > < A t t r i b u t e I D > S c h o o l   c o l l e g e < / A t t r i b u t e I D > < / A t t r i b u t e > < A t t r i b u t e > < A t t r i b u t e I D > C o l u m n 1 < / 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s > < M e a s u r e G r o u p s > < M e a s u r e G r o u p > < I D > T a b l e 1 < / I D > < N a m e > P T   Q 1 < / N a m e > < M e a s u r e s > < M e a s u r e > < I D > T a b l e 1 < / I D > < N a m e > _ C o u n t   P T   Q 1 < / 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C u b e D i m e n s i o n I D > < A t t r i b u t e s > < A t t r i b u t e > < A t t r i b u t e I D > R e s p o n d e n t I D < / A t t r i b u t e I D > < K e y C o l u m n s > < K e y C o l u m n > < N u l l P r o c e s s i n g > P r e s e r v e < / N u l l P r o c e s s i n g > < D a t a T y p e > B i g I n t < / D a t a T y p e > < / K e y C o l u m n > < / K e y C o l u m n s > < / A t t r i b u t e > < A t t r i b u t e > < A t t r i b u t e I D > A s t h m a   l u n g   d i s e a s e < / A t t r i b u t e I D > < K e y C o l u m n s > < K e y C o l u m n > < N u l l P r o c e s s i n g > P r e s e r v e < / N u l l P r o c e s s i n g > < D a t a T y p e > W C h a r < / D a t a T y p e > < / K e y C o l u m n > < / K e y C o l u m n s > < / A t t r i b u t e > < A t t r i b u t e > < A t t r i b u t e I D > C a n c e r < / A t t r i b u t e I D > < K e y C o l u m n s > < K e y C o l u m n > < N u l l P r o c e s s i n g > P r e s e r v e < / N u l l P r o c e s s i n g > < D a t a T y p e > W C h a r < / D a t a T y p e > < / K e y C o l u m n > < / K e y C o l u m n s > < / A t t r i b u t e > < A t t r i b u t e > < A t t r i b u t e I D > H e a r t   d i s e a s e       s t r o k e < / A t t r i b u t e I D > < K e y C o l u m n s > < K e y C o l u m n > < N u l l P r o c e s s i n g > P r e s e r v e < / N u l l P r o c e s s i n g > < D a t a T y p e > W C h a r < / D a t a T y p e > < / K e y C o l u m n > < / K e y C o l u m n s > < / A t t r i b u t e > < A t t r i b u t e > < A t t r i b u t e I D > S a f e t y < / 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 V a c c i n e   p r e v e n t a b l e   d i s e a s e s < / A t t r i b u t e I D > < K e y C o l u m n s > < K e y C o l u m n > < N u l l P r o c e s s i n g > P r e s e r v e < / N u l l P r o c e s s i n g > < D a t a T y p e > W C h a r < / D a t a T y p e > < / K e y C o l u m n > < / K e y C o l u m n s > < / A t t r i b u t e > < A t t r i b u t e > < A t t r i b u t e I D > C h i l d   h e a l t h       w e l l n e s s < / A t t r i b u t e I D > < K e y C o l u m n s > < K e y C o l u m n > < N u l l P r o c e s s i n g > P r e s e r v e < / N u l l P r o c e s s i n g > < D a t a T y p e > W C h a r < / D a t a T y p e > < / K e y C o l u m n > < / K e y C o l u m n s > < / A t t r i b u t e > < A t t r i b u t e > < A t t r i b u t e I D > W o m e n  s   h e a l t h       w e l l n e s s < / A t t r i b u t e I D > < K e y C o l u m n s > < K e y C o l u m n > < N u l l P r o c e s s i n g > P r e s e r v e < / N u l l P r o c e s s i n g > < D a t a T y p e > W C h a r < / D a t a T y p e > < / K e y C o l u m n > < / K e y C o l u m n s > < / A t t r i b u t e > < A t t r i b u t e > < A t t r i b u t e I D > D i a b e t e s < / A t t r i b u t e I D > < K e y C o l u m n s > < K e y C o l u m n > < N u l l P r o c e s s i n g > P r e s e r v e < / N u l l P r o c e s s i n g > < D a t a T y p e > W C h a r < / D a t a T y p e > < / K e y C o l u m n > < / K e y C o l u m n s > < / A t t r i b u t e > < A t t r i b u t e > < A t t r i b u t e I D > M e n t a l   h e a l t h   d e p r e s s i o n   s u i c i d e < / A t t r i b u t e I D > < K e y C o l u m n s > < K e y C o l u m n > < N u l l P r o c e s s i n g > P r e s e r v e < / N u l l P r o c e s s i n g > < D a t a T y p e > W C h a r < / D a t a T y p e > < / K e y C o l u m n > < / K e y C o l u m n s > < / A t t r i b u t e > < A t t r i b u t e > < A t t r i b u t e I D > D r u g s       a l c o h o l   a b u s e < / A t t r i b u t e I D > < K e y C o l u m n s > < K e y C o l u m n > < N u l l P r o c e s s i n g > P r e s e r v e < / N u l l P r o c e s s i n g > < D a t a T y p e > W C h a r < / D a t a T y p e > < / K e y C o l u m n > < / K e y C o l u m n s > < / A t t r i b u t e > < A t t r i b u t e > < A t t r i b u t e I D > E n v i r o n m e n t a l   h a z a r d s < / A t t r i b u t e I D > < K e y C o l u m n s > < K e y C o l u m n > < N u l l P r o c e s s i n g > P r e s e r v e < / N u l l P r o c e s s i n g > < D a t a T y p e > W C h a r < / D a t a T y p e > < / K e y C o l u m n > < / K e y C o l u m n s > < / A t t r i b u t e > < A t t r i b u t e > < A t t r i b u t e I D > O b e s i t y   w e i g h t   l o s s   i s s u e s 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 A s t h m a   l u n g   d i s e a s e 3 < / A t t r i b u t e I D > < K e y C o l u m n s > < K e y C o l u m n > < N u l l P r o c e s s i n g > P r e s e r v e < / N u l l P r o c e s s i n g > < D a t a T y p e > D o u b l e < / D a t a T y p e > < / K e y C o l u m n > < / K e y C o l u m n s > < / A t t r i b u t e > < A t t r i b u t e > < A t t r i b u t e I D > C a n c e r 4 < / A t t r i b u t e I D > < K e y C o l u m n s > < K e y C o l u m n > < N u l l P r o c e s s i n g > P r e s e r v e < / N u l l P r o c e s s i n g > < D a t a T y p e > D o u b l e < / D a t a T y p e > < / K e y C o l u m n > < / K e y C o l u m n s > < / A t t r i b u t e > < A t t r i b u t e > < A t t r i b u t e I D > H e a r t   d i s e a s e       s t r o k e 5 < / A t t r i b u t e I D > < K e y C o l u m n s > < K e y C o l u m n > < N u l l P r o c e s s i n g > P r e s e r v e < / N u l l P r o c e s s i n g > < D a t a T y p e > D o u b l e < / D a t a T y p e > < / K e y C o l u m n > < / K e y C o l u m n s > < / A t t r i b u t e > < A t t r i b u t e > < A t t r i b u t e I D > S a f e t y 6 < / A t t r i b u t e I D > < K e y C o l u m n s > < K e y C o l u m n > < N u l l P r o c e s s i n g > P r e s e r v e < / N u l l P r o c e s s i n g > < D a t a T y p e > D o u b l e < / D a t a T y p e > < / K e y C o l u m n > < / K e y C o l u m n s > < / A t t r i b u t e > < A t t r i b u t e > < A t t r i b u t e I D > H I V   A I D S       S e x u a l l y   T r a n s m i t t e d   D i s e a s e s   ( S T D s ) 7 < / A t t r i b u t e I D > < K e y C o l u m n s > < K e y C o l u m n > < N u l l P r o c e s s i n g > P r e s e r v e < / N u l l P r o c e s s i n g > < D a t a T y p e > D o u b l e < / D a t a T y p e > < / K e y C o l u m n > < / K e y C o l u m n s > < / A t t r i b u t e > < A t t r i b u t e > < A t t r i b u t e I D > V a c c i n e   p r e v e n t a b l e   d i s e a s e s 8 < / A t t r i b u t e I D > < K e y C o l u m n s > < K e y C o l u m n > < N u l l P r o c e s s i n g > P r e s e r v e < / N u l l P r o c e s s i n g > < D a t a T y p e > D o u b l e < / D a t a T y p e > < / K e y C o l u m n > < / K e y C o l u m n s > < / A t t r i b u t e > < A t t r i b u t e > < A t t r i b u t e I D > C h i l d   h e a l t h       w e l l n e s s 9 < / A t t r i b u t e I D > < K e y C o l u m n s > < K e y C o l u m n > < N u l l P r o c e s s i n g > P r e s e r v e < / N u l l P r o c e s s i n g > < D a t a T y p e > D o u b l e < / D a t a T y p e > < / K e y C o l u m n > < / K e y C o l u m n s > < / A t t r i b u t e > < A t t r i b u t e > < A t t r i b u t e I D > W o m e n  s   h e a l t h       w e l l n e s s 1 0 < / A t t r i b u t e I D > < K e y C o l u m n s > < K e y C o l u m n > < N u l l P r o c e s s i n g > P r e s e r v e < / N u l l P r o c e s s i n g > < D a t a T y p e > D o u b l e < / D a t a T y p e > < / K e y C o l u m n > < / K e y C o l u m n s > < / A t t r i b u t e > < A t t r i b u t e > < A t t r i b u t e I D > D i a b e t e s 1 1 < / A t t r i b u t e I D > < K e y C o l u m n s > < K e y C o l u m n > < N u l l P r o c e s s i n g > P r e s e r v e < / N u l l P r o c e s s i n g > < D a t a T y p e > D o u b l e < / D a t a T y p e > < / K e y C o l u m n > < / K e y C o l u m n s > < / A t t r i b u t e > < A t t r i b u t e > < A t t r i b u t e I D > M e n t a l   h e a l t h   d e p r e s s i o n   s u i c i d e 1 2 < / A t t r i b u t e I D > < K e y C o l u m n s > < K e y C o l u m n > < N u l l P r o c e s s i n g > P r e s e r v e < / N u l l P r o c e s s i n g > < D a t a T y p e > D o u b l e < / D a t a T y p e > < / K e y C o l u m n > < / K e y C o l u m n s > < / A t t r i b u t e > < A t t r i b u t e > < A t t r i b u t e I D > D r u g s       a l c o h o l   a b u s e 1 3 < / A t t r i b u t e I D > < K e y C o l u m n s > < K e y C o l u m n > < N u l l P r o c e s s i n g > P r e s e r v e < / N u l l P r o c e s s i n g > < D a t a T y p e > D o u b l e < / D a t a T y p e > < / K e y C o l u m n > < / K e y C o l u m n s > < / A t t r i b u t e > < A t t r i b u t e > < A t t r i b u t e I D > E n v i r o n m e n t a l   h a z a r d s 1 4 < / A t t r i b u t e I D > < K e y C o l u m n s > < K e y C o l u m n > < N u l l P r o c e s s i n g > P r e s e r v e < / N u l l P r o c e s s i n g > < D a t a T y p e > D o u b l e < / D a t a T y p e > < / K e y C o l u m n > < / K e y C o l u m n s > < / A t t r i b u t e > < A t t r i b u t e > < A t t r i b u t e I D > O b e s i t y   w e i g h t   l o s s   i s s u e s 1 5 < / 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 C o l u m n 1 8 < / 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T a b l e I D > < C o l u m n I D > R o w N u m b e r < / C o l u m n I D > < / S o u r c e > < / K e y C o l u m n > < / K e y C o l u m n s > < T y p e > G r a n u l a r i t y < / T y p e > < / A t t r i b u t e > < / A t t r i b u t e s > < d d l 2 0 0 _ 2 0 0 : S h a r e D i m e n s i o n S t o r a g e > S h a r e d < / d d l 2 0 0 _ 2 0 0 : S h a r e D i m e n s i o n S t o r a g e > < / D i m e n s i o n > < / D i m e n s i o n s > < P a r t i t i o n s > < P a r t i t i o n > < I D > T a b l e 1 < / I D > < N a m e > T a b l e 1 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 T a b l e 2 < / I D > < N a m e > P T   Q 2 < / N a m e > < M e a s u r e s > < M e a s u r e > < I D > T a b l e 2 < / I D > < N a m e > _ C o u n t   P T   Q 2 < / 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 T a b l e 2 < / C u b e D i m e n s i o n I D > < A t t r i b u t e s > < A t t r i b u t e > < A t t r i b u t e I D > R e s p o n d e n t I D < / A t t r i b u t e I D > < K e y C o l u m n s > < K e y C o l u m n > < N u l l P r o c e s s i n g > P r e s e r v e < / N u l l P r o c e s s i n g > < D a t a T y p e > B i g I n t < / D a t a T y p e > < / K e y C o l u m n > < / K e y C o l u m n s > < / A t t r i b u t e > < A t t r i b u t e > < A t t r i b u t e I D > A s t h m a   l u n g   d i s e a s e < / A t t r i b u t e I D > < K e y C o l u m n s > < K e y C o l u m n > < N u l l P r o c e s s i n g > P r e s e r v e < / N u l l P r o c e s s i n g > < D a t a T y p e > W C h a r < / D a t a T y p e > < / K e y C o l u m n > < / K e y C o l u m n s > < / A t t r i b u t e > < A t t r i b u t e > < A t t r i b u t e I D > C a n c e r < / A t t r i b u t e I D > < K e y C o l u m n s > < K e y C o l u m n > < N u l l P r o c e s s i n g > P r e s e r v e < / N u l l P r o c e s s i n g > < D a t a T y p e > W C h a r < / D a t a T y p e > < / K e y C o l u m n > < / K e y C o l u m n s > < / A t t r i b u t e > < A t t r i b u t e > < A t t r i b u t e I D > H e a r t   d i s e a s e       s t r o k e < / A t t r i b u t e I D > < K e y C o l u m n s > < K e y C o l u m n > < N u l l P r o c e s s i n g > P r e s e r v e < / N u l l P r o c e s s i n g > < D a t a T y p e > W C h a r < / D a t a T y p e > < / K e y C o l u m n > < / K e y C o l u m n s > < / A t t r i b u t e > < A t t r i b u t e > < A t t r i b u t e I D > S a f e t y < / 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 V a c c i n e   p r e v e n t a b l e   d i s e a s e s < / A t t r i b u t e I D > < K e y C o l u m n s > < K e y C o l u m n > < N u l l P r o c e s s i n g > P r e s e r v e < / N u l l P r o c e s s i n g > < D a t a T y p e > W C h a r < / D a t a T y p e > < / K e y C o l u m n > < / K e y C o l u m n s > < / A t t r i b u t e > < A t t r i b u t e > < A t t r i b u t e I D > C h i l d   h e a l t h       w e l l n e s s < / A t t r i b u t e I D > < K e y C o l u m n s > < K e y C o l u m n > < N u l l P r o c e s s i n g > P r e s e r v e < / N u l l P r o c e s s i n g > < D a t a T y p e > W C h a r < / D a t a T y p e > < / K e y C o l u m n > < / K e y C o l u m n s > < / A t t r i b u t e > < A t t r i b u t e > < A t t r i b u t e I D > W o m e n  s   h e a l t h       w e l l n e s s < / A t t r i b u t e I D > < K e y C o l u m n s > < K e y C o l u m n > < N u l l P r o c e s s i n g > P r e s e r v e < / N u l l P r o c e s s i n g > < D a t a T y p e > W C h a r < / D a t a T y p e > < / K e y C o l u m n > < / K e y C o l u m n s > < / A t t r i b u t e > < A t t r i b u t e > < A t t r i b u t e I D > D i a b e t e s < / A t t r i b u t e I D > < K e y C o l u m n s > < K e y C o l u m n > < N u l l P r o c e s s i n g > P r e s e r v e < / N u l l P r o c e s s i n g > < D a t a T y p e > W C h a r < / D a t a T y p e > < / K e y C o l u m n > < / K e y C o l u m n s > < / A t t r i b u t e > < A t t r i b u t e > < A t t r i b u t e I D > M e n t a l   h e a l t h   d e p r e s s i o n   s u i c i d e < / A t t r i b u t e I D > < K e y C o l u m n s > < K e y C o l u m n > < N u l l P r o c e s s i n g > P r e s e r v e < / N u l l P r o c e s s i n g > < D a t a T y p e > W C h a r < / D a t a T y p e > < / K e y C o l u m n > < / K e y C o l u m n s > < / A t t r i b u t e > < A t t r i b u t e > < A t t r i b u t e I D > D r u g s       a l c o h o l   a b u s e < / A t t r i b u t e I D > < K e y C o l u m n s > < K e y C o l u m n > < N u l l P r o c e s s i n g > P r e s e r v e < / N u l l P r o c e s s i n g > < D a t a T y p e > W C h a r < / D a t a T y p e > < / K e y C o l u m n > < / K e y C o l u m n s > < / A t t r i b u t e > < A t t r i b u t e > < A t t r i b u t e I D > E n v i r o n m e n t a l   h a z a r d s < / A t t r i b u t e I D > < K e y C o l u m n s > < K e y C o l u m n > < N u l l P r o c e s s i n g > P r e s e r v e < / N u l l P r o c e s s i n g > < D a t a T y p e > W C h a r < / D a t a T y p e > < / K e y C o l u m n > < / K e y C o l u m n s > < / A t t r i b u t e > < A t t r i b u t e > < A t t r i b u t e I D > O b e s i t y   w e i g h t   l o s s   i s s u e s 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 A s t h m a   l u n g   d i s e a s e 3 < / A t t r i b u t e I D > < K e y C o l u m n s > < K e y C o l u m n > < N u l l P r o c e s s i n g > P r e s e r v e < / N u l l P r o c e s s i n g > < D a t a T y p e > D o u b l e < / D a t a T y p e > < / K e y C o l u m n > < / K e y C o l u m n s > < / A t t r i b u t e > < A t t r i b u t e > < A t t r i b u t e I D > C a n c e r 4 < / A t t r i b u t e I D > < K e y C o l u m n s > < K e y C o l u m n > < N u l l P r o c e s s i n g > P r e s e r v e < / N u l l P r o c e s s i n g > < D a t a T y p e > D o u b l e < / D a t a T y p e > < / K e y C o l u m n > < / K e y C o l u m n s > < / A t t r i b u t e > < A t t r i b u t e > < A t t r i b u t e I D > H e a r t   d i s e a s e       s t r o k e 5 < / A t t r i b u t e I D > < K e y C o l u m n s > < K e y C o l u m n > < N u l l P r o c e s s i n g > P r e s e r v e < / N u l l P r o c e s s i n g > < D a t a T y p e > D o u b l e < / D a t a T y p e > < / K e y C o l u m n > < / K e y C o l u m n s > < / A t t r i b u t e > < A t t r i b u t e > < A t t r i b u t e I D > S a f e t y 6 < / A t t r i b u t e I D > < K e y C o l u m n s > < K e y C o l u m n > < N u l l P r o c e s s i n g > P r e s e r v e < / N u l l P r o c e s s i n g > < D a t a T y p e > D o u b l e < / D a t a T y p e > < / K e y C o l u m n > < / K e y C o l u m n s > < / A t t r i b u t e > < A t t r i b u t e > < A t t r i b u t e I D > H I V   A I D S       S e x u a l l y   T r a n s m i t t e d   D i s e a s e s   ( S T D s ) 7 < / A t t r i b u t e I D > < K e y C o l u m n s > < K e y C o l u m n > < N u l l P r o c e s s i n g > P r e s e r v e < / N u l l P r o c e s s i n g > < D a t a T y p e > D o u b l e < / D a t a T y p e > < / K e y C o l u m n > < / K e y C o l u m n s > < / A t t r i b u t e > < A t t r i b u t e > < A t t r i b u t e I D > V a c c i n e   p r e v e n t a b l e   d i s e a s e s 8 < / A t t r i b u t e I D > < K e y C o l u m n s > < K e y C o l u m n > < N u l l P r o c e s s i n g > P r e s e r v e < / N u l l P r o c e s s i n g > < D a t a T y p e > D o u b l e < / D a t a T y p e > < / K e y C o l u m n > < / K e y C o l u m n s > < / A t t r i b u t e > < A t t r i b u t e > < A t t r i b u t e I D > C h i l d   h e a l t h       w e l l n e s s 9 < / A t t r i b u t e I D > < K e y C o l u m n s > < K e y C o l u m n > < N u l l P r o c e s s i n g > P r e s e r v e < / N u l l P r o c e s s i n g > < D a t a T y p e > D o u b l e < / D a t a T y p e > < / K e y C o l u m n > < / K e y C o l u m n s > < / A t t r i b u t e > < A t t r i b u t e > < A t t r i b u t e I D > W o m e n  s   h e a l t h       w e l l n e s s 1 0 < / A t t r i b u t e I D > < K e y C o l u m n s > < K e y C o l u m n > < N u l l P r o c e s s i n g > P r e s e r v e < / N u l l P r o c e s s i n g > < D a t a T y p e > D o u b l e < / D a t a T y p e > < / K e y C o l u m n > < / K e y C o l u m n s > < / A t t r i b u t e > < A t t r i b u t e > < A t t r i b u t e I D > D i a b e t e s 1 1 < / A t t r i b u t e I D > < K e y C o l u m n s > < K e y C o l u m n > < N u l l P r o c e s s i n g > P r e s e r v e < / N u l l P r o c e s s i n g > < D a t a T y p e > D o u b l e < / D a t a T y p e > < / K e y C o l u m n > < / K e y C o l u m n s > < / A t t r i b u t e > < A t t r i b u t e > < A t t r i b u t e I D > M e n t a l   h e a l t h   d e p r e s s i o n   s u i c i d e 1 2 < / A t t r i b u t e I D > < K e y C o l u m n s > < K e y C o l u m n > < N u l l P r o c e s s i n g > P r e s e r v e < / N u l l P r o c e s s i n g > < D a t a T y p e > D o u b l e < / D a t a T y p e > < / K e y C o l u m n > < / K e y C o l u m n s > < / A t t r i b u t e > < A t t r i b u t e > < A t t r i b u t e I D > D r u g s       a l c o h o l   a b u s e 1 3 < / A t t r i b u t e I D > < K e y C o l u m n s > < K e y C o l u m n > < N u l l P r o c e s s i n g > P r e s e r v e < / N u l l P r o c e s s i n g > < D a t a T y p e > D o u b l e < / D a t a T y p e > < / K e y C o l u m n > < / K e y C o l u m n s > < / A t t r i b u t e > < A t t r i b u t e > < A t t r i b u t e I D > E n v i r o n m e n t a l   h a z a r d s 1 4 < / A t t r i b u t e I D > < K e y C o l u m n s > < K e y C o l u m n > < N u l l P r o c e s s i n g > P r e s e r v e < / N u l l P r o c e s s i n g > < D a t a T y p e > D o u b l e < / D a t a T y p e > < / K e y C o l u m n > < / K e y C o l u m n s > < / A t t r i b u t e > < A t t r i b u t e > < A t t r i b u t e I D > O b e s i t y   w e i g h t   l o s s   i s s u e s 1 5 < / 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 C o l u m n 1 8 < / 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 T a b l e 2 < / T a b l e I D > < C o l u m n I D > R o w N u m b e r < / C o l u m n I D > < / S o u r c e > < / K e y C o l u m n > < / K e y C o l u m n s > < T y p e > G r a n u l a r i t y < / T y p e > < / A t t r i b u t e > < / A t t r i b u t e s > < d d l 2 0 0 _ 2 0 0 : S h a r e D i m e n s i o n S t o r a g e > S h a r e d < / d d l 2 0 0 _ 2 0 0 : S h a r e D i m e n s i o n S t o r a g e > < / D i m e n s i o n > < / D i m e n s i o n s > < P a r t i t i o n s > < P a r t i t i o n > < I D > T a b l e 2 < / I D > < N a m e > T a b l e 2 < / 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 T a b l e 3 < / I D > < N a m e > P T   Q 3 < / N a m e > < M e a s u r e s > < M e a s u r e > < I D > T a b l e 3 < / I D > < N a m e > _ C o u n t   P T   Q 3 < / 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 T a b l e 3 < / C u b e D i m e n s i o n I D > < A t t r i b u t e s > < A t t r i b u t e > < A t t r i b u t e I D > R e s p o n d e n t I D < / A t t r i b u t e I D > < K e y C o l u m n s > < K e y C o l u m n > < N u l l P r o c e s s i n g > P r e s e r v e < / N u l l P r o c e s s i n g > < D a t a T y p e > B i g I n t < / D a t a T y p e > < / K e y C o l u m n > < / K e y C o l u m n s > < / A t t r i b u t e > < A t t r i b u t e > < A t t r i b u t e I D > C u l t u r a l   r e l i g i o u s   b e l i e f s < / A t t r i b u t e I D > < K e y C o l u m n s > < K e y C o l u m n > < N u l l P r o c e s s i n g > P r e s e r v e < / N u l l P r o c e s s i n g > < D a t a T y p e > W C h a r < / D a t a T y p e > < / K e y C o l u m n > < / K e y C o l u m n s > < / A t t r i b u t e > < A t t r i b u t e > < A t t r i b u t e I D > L a c k   o f   a v a i l a b i l i t y   o f   d o c t o r s < / A t t r i b u t e I D > < K e y C o l u m n s > < K e y C o l u m n > < N u l l P r o c e s s i n g > P r e s e r v e < / N u l l P r o c e s s i n g > < D a t a T y p e > W C h a r < / D a t a T y p e > < / K e y C o l u m n > < / K e y C o l u m n s > < / A t t r i b u t e > < A t t r i b u t e > < A t t r i b u t e I D > U n a b l e   t o   p a y   c o - p a y s   d e d u c t i b l e s < / A t t r i b u t e I D > < K e y C o l u m n s > < K e y C o l u m n > < N u l l P r o c e s s i n g > P r e s e r v e < / N u l l P r o c e s s i n g > < D a t a T y p e > W C h a r < / D a t a T y p e > < / K e y C o l u m n > < / K e y C o l u m n s > < / A t t r i b u t e > < A t t r i b u t e > < A t t r i b u t e I D > D o n  t   k n o w   h o w   t o   f i n d   d o c t o r s < / A t t r i b u t e I D > < K e y C o l u m n s > < K e y C o l u m n > < N u l l P r o c e s s i n g > P r e s e r v e < / N u l l P r o c e s s i n g > < D a t a T y p e > W C h a r < / D a t a T y p e > < / K e y C o l u m n > < / K e y C o l u m n s > < / A t t r i b u t e > < A t t r i b u t e > < A t t r i b u t e I D > L a n g u a g e   b a r r i e r s < / A t t r i b u t e I D > < K e y C o l u m n s > < K e y C o l u m n > < N u l l P r o c e s s i n g > P r e s e r v e < / N u l l P r o c e s s i n g > < D a t a T y p e > W C h a r < / D a t a T y p e > < / K e y C o l u m n > < / K e y C o l u m n s > < / A t t r i b u t e > < A t t r i b u t e > < A t t r i b u t e I D > T h e r e   a r e   n o   b a r r i e r s < / A t t r i b u t e I D > < K e y C o l u m n s > < K e y C o l u m n > < N u l l P r o c e s s i n g > P r e s e r v e < / N u l l P r o c e s s i n g > < D a t a T y p e > W C h a r < / D a t a T y p e > < / K e y C o l u m n > < / K e y C o l u m n s > < / A t t r i b u t e > < A t t r i b u t e > < A t t r i b u t e I D > D o n  t   u n d e r s t a n d   n e e d   t o   s e e   a   d o c t o r < / A t t r i b u t e I D > < K e y C o l u m n s > < K e y C o l u m n > < N u l l P r o c e s s i n g > P r e s e r v e < / N u l l P r o c e s s i n g > < D a t a T y p e > W C h a r < / D a t a T y p e > < / K e y C o l u m n > < / K e y C o l u m n s > < / A t t r i b u t e > < A t t r i b u t e > < A t t r i b u t e I D > N o   i n s u r a n c e < / A t t r i b u t e I D > < K e y C o l u m n s > < K e y C o l u m n > < N u l l P r o c e s s i n g > P r e s e r v e < / N u l l P r o c e s s i n g > < D a t a T y p e > W C h a r < / D a t a T y p e > < / K e y C o l u m n > < / K e y C o l u m n s > < / A t t r i b u t e > < A t t r i b u t e > < A t t r i b u t e I D > T r a n s p o r t a t i o n < / A t t r i b u t e I D > < K e y C o l u m n s > < K e y C o l u m n > < N u l l P r o c e s s i n g > P r e s e r v e < / N u l l P r o c e s s i n g > < D a t a T y p e > W C h a r < / D a t a T y p e > < / K e y C o l u m n > < / K e y C o l u m n s > < / A t t r i b u t e > < A t t r i b u t e > < A t t r i b u t e I D > F e a r   ( e   g     n o t   r e a d y   t o   f a c e   d i s c u s s   h e a l t h   p r o b l e m ) < / A t t r i b u t e I D > < K e y C o l u m n s > < K e y C o l u m n > < N u l l P r o c e s s i n g > P r e s e r v e < / N u l l P r o c e s s i n g > < D a t a T y p e > W C h a r < / D a t a T y p e > < / K e y C o l u m n > < / K e y C o l u m n s > < / A t t r i b u t e > < A t t r i b u t e > < A t t r i b u t e I D > C o l u m n 1 < / A t t r i b u t e I D > < K e y C o l u m n s > < K e y C o l u m n > < N u l l P r o c e s s i n g > P r e s e r v e < / N u l l P r o c e s s i n g > < D a t a T y p e > W C h a r < / D a t a T y p e > < / K e y C o l u m n > < / K e y C o l u m n s > < / A t t r i b u t e > < A t t r i b u t e > < A t t r i b u t e I D > C o l u m n 2 < / 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 C o l u m n 3 < / A t t r i b u t e I D > < K e y C o l u m n s > < K e y C o l u m n > < N u l l P r o c e s s i n g > P r e s e r v e < / N u l l P r o c e s s i n g > < D a t a T y p e > W C h a r < / D a t a T y p e > < / K e y C o l u m n > < / K e y C o l u m n s > < / A t t r i b u t e > < A t t r i b u t e > < A t t r i b u t e I D > C u l t u r a l   r e l i g i o u s   b e l i e f s 5 < / A t t r i b u t e I D > < K e y C o l u m n s > < K e y C o l u m n > < N u l l P r o c e s s i n g > P r e s e r v e < / N u l l P r o c e s s i n g > < D a t a T y p e > D o u b l e < / D a t a T y p e > < / K e y C o l u m n > < / K e y C o l u m n s > < / A t t r i b u t e > < A t t r i b u t e > < A t t r i b u t e I D > L a c k   o f   a v a i l a b i l i t y   o f   d o c t o r s 6 < / A t t r i b u t e I D > < K e y C o l u m n s > < K e y C o l u m n > < N u l l P r o c e s s i n g > P r e s e r v e < / N u l l P r o c e s s i n g > < D a t a T y p e > D o u b l e < / D a t a T y p e > < / K e y C o l u m n > < / K e y C o l u m n s > < / A t t r i b u t e > < A t t r i b u t e > < A t t r i b u t e I D > U n a b l e   t o   p a y   c o - p a y s   d e d u c t i b l e s 7 < / A t t r i b u t e I D > < K e y C o l u m n s > < K e y C o l u m n > < N u l l P r o c e s s i n g > P r e s e r v e < / N u l l P r o c e s s i n g > < D a t a T y p e > D o u b l e < / D a t a T y p e > < / K e y C o l u m n > < / K e y C o l u m n s > < / A t t r i b u t e > < A t t r i b u t e > < A t t r i b u t e I D > D o n  t   k n o w   h o w   t o   f i n d   d o c t o r s 8 < / A t t r i b u t e I D > < K e y C o l u m n s > < K e y C o l u m n > < N u l l P r o c e s s i n g > P r e s e r v e < / N u l l P r o c e s s i n g > < D a t a T y p e > D o u b l e < / D a t a T y p e > < / K e y C o l u m n > < / K e y C o l u m n s > < / A t t r i b u t e > < A t t r i b u t e > < A t t r i b u t e I D > L a n g u a g e   b a r r i e r s 9 < / A t t r i b u t e I D > < K e y C o l u m n s > < K e y C o l u m n > < N u l l P r o c e s s i n g > P r e s e r v e < / N u l l P r o c e s s i n g > < D a t a T y p e > D o u b l e < / D a t a T y p e > < / K e y C o l u m n > < / K e y C o l u m n s > < / A t t r i b u t e > < A t t r i b u t e > < A t t r i b u t e I D > T h e r e   a r e   n o   b a r r i e r s 1 0 < / A t t r i b u t e I D > < K e y C o l u m n s > < K e y C o l u m n > < N u l l P r o c e s s i n g > P r e s e r v e < / N u l l P r o c e s s i n g > < D a t a T y p e > D o u b l e < / D a t a T y p e > < / K e y C o l u m n > < / K e y C o l u m n s > < / A t t r i b u t e > < A t t r i b u t e > < A t t r i b u t e I D > D o n  t   u n d e r s t a n d   n e e d   t o   s e e   a   d o c t o r 1 1 < / A t t r i b u t e I D > < K e y C o l u m n s > < K e y C o l u m n > < N u l l P r o c e s s i n g > P r e s e r v e < / N u l l P r o c e s s i n g > < D a t a T y p e > D o u b l e < / D a t a T y p e > < / K e y C o l u m n > < / K e y C o l u m n s > < / A t t r i b u t e > < A t t r i b u t e > < A t t r i b u t e I D > N o   i n s u r a n c e 1 2 < / A t t r i b u t e I D > < K e y C o l u m n s > < K e y C o l u m n > < N u l l P r o c e s s i n g > P r e s e r v e < / N u l l P r o c e s s i n g > < D a t a T y p e > D o u b l e < / D a t a T y p e > < / K e y C o l u m n > < / K e y C o l u m n s > < / A t t r i b u t e > < A t t r i b u t e > < A t t r i b u t e I D > T r a n s p o r t a t i o n 1 3 < / A t t r i b u t e I D > < K e y C o l u m n s > < K e y C o l u m n > < N u l l P r o c e s s i n g > P r e s e r v e < / N u l l P r o c e s s i n g > < D a t a T y p e > D o u b l e < / D a t a T y p e > < / K e y C o l u m n > < / K e y C o l u m n s > < / A t t r i b u t e > < A t t r i b u t e > < A t t r i b u t e I D > F e a r   ( e   g     n o t   r e a d y   t o   f a c e   d i s c u s s   h e a l t h   p r o b l e m ) 1 4 < / A t t r i b u t e I D > < K e y C o l u m n s > < K e y C o l u m n > < N u l l P r o c e s s i n g > P r e s e r v e < / N u l l P r o c e s s i n g > < D a t a T y p e > D o u b l e < / D a t a T y p e > < / K e y C o l u m n > < / K e y C o l u m n s > < / A t t r i b u t e > < A t t r i b u t e > < A t t r i b u t e I D > C o l u m n 4 < / A t t r i b u t e I D > < K e y C o l u m n s > < K e y C o l u m n > < N u l l P r o c e s s i n g > P r e s e r v e < / N u l l P r o c e s s i n g > < D a t a T y p e > W C h a r < / D a t a T y p e > < / K e y C o l u m n > < / K e y C o l u m n s > < / A t t r i b u t e > < A t t r i b u t e > < A t t r i b u t e I D > C o l u m n 5 < / A t t r i b u t e I D > < K e y C o l u m n s > < K e y C o l u m n > < N u l l P r o c e s s i n g > P r e s e r v e < / N u l l P r o c e s s i n g > < D a t a T y p e > W C h a r < / D a t a T y p e > < / K e y C o l u m n > < / K e y C o l u m n s > < / A t t r i b u t e > < A t t r i b u t e > < A t t r i b u t e I D > C o l u m n 6 < / A t t r i b u t e I D > < K e y C o l u m n s > < K e y C o l u m n > < N u l l P r o c e s s i n g > P r e s e r v e < / N u l l P r o c e s s i n g > < D a t a T y p e > B i g I n t < / D a t a T y p e > < / K e y C o l u m n > < / K e y C o l u m n s > < / A t t r i b u t e > < A t t r i b u t e > < A t t r i b u t e I D > C o l u m n 7 < / A t t r i b u t e I D > < K e y C o l u m n s > < K e y C o l u m n > < N u l l P r o c e s s i n g > P r e s e r v e < / N u l l P r o c e s s i n g > < D a t a T y p e > B i g I n t < / D a t a T y p e > < / K e y C o l u m n > < / K e y C o l u m n s > < / A t t r i b u t e > < A t t r i b u t e > < A t t r i b u t e I D > C o l u m n 8 < / A t t r i b u t e I D > < K e y C o l u m n s > < K e y C o l u m n > < N u l l P r o c e s s i n g > P r e s e r v e < / N u l l P r o c e s s i n g > < D a t a T y p e > W C h a r < / D a t a T y p e > < / K e y C o l u m n > < / K e y C o l u m n s > < / A t t r i b u t e > < A t t r i b u t e > < A t t r i b u t e I D > C o l u m n 9 < / 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 T a b l e 3 < / T a b l e I D > < C o l u m n I D > R o w N u m b e r < / C o l u m n I D > < / S o u r c e > < / K e y C o l u m n > < / K e y C o l u m n s > < T y p e > G r a n u l a r i t y < / T y p e > < / A t t r i b u t e > < / A t t r i b u t e s > < d d l 2 0 0 _ 2 0 0 : S h a r e D i m e n s i o n S t o r a g e > S h a r e d < / d d l 2 0 0 _ 2 0 0 : S h a r e D i m e n s i o n S t o r a g e > < / D i m e n s i o n > < / D i m e n s i o n s > < P a r t i t i o n s > < P a r t i t i o n > < I D > T a b l e 3 < / I D > < N a m e > T a b l e 3 < / 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 T a b l e 4 < / I D > < N a m e > P T   Q 4 < / N a m e > < M e a s u r e s > < M e a s u r e > < I D > T a b l e 4 < / I D > < N a m e > _ C o u n t   P T   Q 4 < / 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 T a b l e 4 < / C u b e D i m e n s i o n I D > < A t t r i b u t e s > < A t t r i b u t e > < A t t r i b u t e I D > R e s p o n d e n t I D < / A t t r i b u t e I D > < K e y C o l u m n s > < K e y C o l u m n > < N u l l P r o c e s s i n g > P r e s e r v e < / N u l l P r o c e s s i n g > < D a t a T y p e > B i g I n t < / D a t a T y p e > < / K e y C o l u m n > < / K e y C o l u m n s > < / A t t r i b u t e > < A t t r i b u t e > < A t t r i b u t e I D > C l e a n   a i r       w a t e r < / A t t r i b u t e I D > < K e y C o l u m n s > < K e y C o l u m n > < N u l l P r o c e s s i n g > P r e s e r v e < / N u l l P r o c e s s i n g > < D a t a T y p e > W C h a r < / D a t a T y p e > < / K e y C o l u m n > < / K e y C o l u m n s > < / A t t r i b u t e > < A t t r i b u t e > < A t t r i b u t e I D > M e n t a l   h e a l t h   s e r v i c e s < / A t t r i b u t e I D > < K e y C o l u m n s > < K e y C o l u m n > < N u l l P r o c e s s i n g > P r e s e r v e < / N u l l P r o c e s s i n g > < D a t a T y p e > W C h a r < / D a t a T y p e > < / K e y C o l u m n > < / K e y C o l u m n s > < / A t t r i b u t e > < A t t r i b u t e > < A t t r i b u t e I D > S m o k i n g   c e s s a t i o n   p r o g r a m s < / A t t r i b u t e I D > < K e y C o l u m n s > < K e y C o l u m n > < N u l l P r o c e s s i n g > P r e s e r v e < / N u l l P r o c e s s i n g > < D a t a T y p e > W C h a r < / D a t a T y p e > < / K e y C o l u m n > < / K e y C o l u m n s > < / A t t r i b u t e > < A t t r i b u t e > < A t t r i b u t e I D > D r u g       a l c o h o l   r e h a b i l i t a t i o n   s e r v i c e s < / A t t r i b u t e I D > < K e y C o l u m n s > < K e y C o l u m n > < N u l l P r o c e s s i n g > P r e s e r v e < / N u l l P r o c e s s i n g > < D a t a T y p e > W C h a r < / D a t a T y p e > < / K e y C o l u m n > < / K e y C o l u m n s > < / A t t r i b u t e > < A t t r i b u t e > < A t t r i b u t e I D > R e c r e a t i o n   f a c i l i t i e s < / A t t r i b u t e I D > < K e y C o l u m n s > < K e y C o l u m n > < N u l l P r o c e s s i n g > P r e s e r v e < / N u l l P r o c e s s i n g > < D a t a T y p e > W C h a r < / D a t a T y p e > < / K e y C o l u m n > < / K e y C o l u m n s > < / A t t r i b u t e > < A t t r i b u t e > < A t t r i b u t e I D > T r a n s p o r t a t i o n < / A t t r i b u t e I D > < K e y C o l u m n s > < K e y C o l u m n > < N u l l P r o c e s s i n g > P r e s e r v e < / N u l l P r o c e s s i n g > < D a t a T y p e > W C h a r < / D a t a T y p e > < / K e y C o l u m n > < / K e y C o l u m n s > < / A t t r i b u t e > < A t t r i b u t e > < A t t r i b u t e I D > H e a l t h i e r   f o o d   c h o i c e s < / A t t r i b u t e I D > < K e y C o l u m n s > < K e y C o l u m n > < N u l l P r o c e s s i n g > P r e s e r v e < / N u l l P r o c e s s i n g > < D a t a T y p e > W C h a r < / D a t a T y p e > < / K e y C o l u m n > < / K e y C o l u m n s > < / A t t r i b u t e > < A t t r i b u t e > < A t t r i b u t e I D > S a f e   c h i l d c a r e   o p t i o n s < / A t t r i b u t e I D > < K e y C o l u m n s > < K e y C o l u m n > < N u l l P r o c e s s i n g > P r e s e r v e < / N u l l P r o c e s s i n g > < D a t a T y p e > W C h a r < / D a t a T y p e > < / K e y C o l u m n > < / K e y C o l u m n s > < / A t t r i b u t e > < A t t r i b u t e > < A t t r i b u t e I D > W e i g h t   l o s s   p r o g r a m s < / A t t r i b u t e I D > < K e y C o l u m n s > < K e y C o l u m n > < N u l l P r o c e s s i n g > P r e s e r v e < / N u l l P r o c e s s i n g > < D a t a T y p e > W C h a r < / D a t a T y p e > < / K e y C o l u m n > < / K e y C o l u m n s > < / A t t r i b u t e > < A t t r i b u t e > < A t t r i b u t e I D > J o b   o p p o r t u n i t i e s < / A t t r i b u t e I D > < K e y C o l u m n s > < K e y C o l u m n > < N u l l P r o c e s s i n g > P r e s e r v e < / N u l l P r o c e s s i n g > < D a t a T y p e > W C h a r < / D a t a T y p e > < / K e y C o l u m n > < / K e y C o l u m n s > < / A t t r i b u t e > < A t t r i b u t e > < A t t r i b u t e I D > S a f e   p l a c e s   t o   w a l k   p l a y < / A t t r i b u t e I D > < K e y C o l u m n s > < K e y C o l u m n > < N u l l P r o c e s s i n g > P r e s e r v e < / N u l l P r o c e s s i n g > < D a t a T y p e > W C h a r < / D a t a T y p e > < / K e y C o l u m n > < / K e y C o l u m n s > < / A t t r i b u t e > < A t t r i b u t e > < A t t r i b u t e I D > S a f e   w o r k s i t e s 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 C l e a n   a i r       w a t e r 5 < / A t t r i b u t e I D > < K e y C o l u m n s > < K e y C o l u m n > < N u l l P r o c e s s i n g > P r e s e r v e < / N u l l P r o c e s s i n g > < D a t a T y p e > D o u b l e < / D a t a T y p e > < / K e y C o l u m n > < / K e y C o l u m n s > < / A t t r i b u t e > < A t t r i b u t e > < A t t r i b u t e I D > M e n t a l   h e a l t h   s e r v i c e s 6 < / A t t r i b u t e I D > < K e y C o l u m n s > < K e y C o l u m n > < N u l l P r o c e s s i n g > P r e s e r v e < / N u l l P r o c e s s i n g > < D a t a T y p e > D o u b l e < / D a t a T y p e > < / K e y C o l u m n > < / K e y C o l u m n s > < / A t t r i b u t e > < A t t r i b u t e > < A t t r i b u t e I D > S m o k i n g   c e s s a t i o n   p r o g r a m s 7 < / A t t r i b u t e I D > < K e y C o l u m n s > < K e y C o l u m n > < N u l l P r o c e s s i n g > P r e s e r v e < / N u l l P r o c e s s i n g > < D a t a T y p e > D o u b l e < / D a t a T y p e > < / K e y C o l u m n > < / K e y C o l u m n s > < / A t t r i b u t e > < A t t r i b u t e > < A t t r i b u t e I D > D r u g       a l c o h o l   r e h a b i l i t a t i o n   s e r v i c e s 8 < / A t t r i b u t e I D > < K e y C o l u m n s > < K e y C o l u m n > < N u l l P r o c e s s i n g > P r e s e r v e < / N u l l P r o c e s s i n g > < D a t a T y p e > D o u b l e < / D a t a T y p e > < / K e y C o l u m n > < / K e y C o l u m n s > < / A t t r i b u t e > < A t t r i b u t e > < A t t r i b u t e I D > R e c r e a t i o n   f a c i l i t i e s 9 < / A t t r i b u t e I D > < K e y C o l u m n s > < K e y C o l u m n > < N u l l P r o c e s s i n g > P r e s e r v e < / N u l l P r o c e s s i n g > < D a t a T y p e > D o u b l e < / D a t a T y p e > < / K e y C o l u m n > < / K e y C o l u m n s > < / A t t r i b u t e > < A t t r i b u t e > < A t t r i b u t e I D > T r a n s p o r t a t i o n 1 0 < / A t t r i b u t e I D > < K e y C o l u m n s > < K e y C o l u m n > < N u l l P r o c e s s i n g > P r e s e r v e < / N u l l P r o c e s s i n g > < D a t a T y p e > D o u b l e < / D a t a T y p e > < / K e y C o l u m n > < / K e y C o l u m n s > < / A t t r i b u t e > < A t t r i b u t e > < A t t r i b u t e I D > H e a l t h i e r   f o o d   c h o i c e s 1 1 < / A t t r i b u t e I D > < K e y C o l u m n s > < K e y C o l u m n > < N u l l P r o c e s s i n g > P r e s e r v e < / N u l l P r o c e s s i n g > < D a t a T y p e > D o u b l e < / D a t a T y p e > < / K e y C o l u m n > < / K e y C o l u m n s > < / A t t r i b u t e > < A t t r i b u t e > < A t t r i b u t e I D > S a f e   c h i l d c a r e   o p t i o n s 1 2 < / A t t r i b u t e I D > < K e y C o l u m n s > < K e y C o l u m n > < N u l l P r o c e s s i n g > P r e s e r v e < / N u l l P r o c e s s i n g > < D a t a T y p e > D o u b l e < / D a t a T y p e > < / K e y C o l u m n > < / K e y C o l u m n s > < / A t t r i b u t e > < A t t r i b u t e > < A t t r i b u t e I D > W e i g h t   l o s s   p r o g r a m s 1 3 < / A t t r i b u t e I D > < K e y C o l u m n s > < K e y C o l u m n > < N u l l P r o c e s s i n g > P r e s e r v e < / N u l l P r o c e s s i n g > < D a t a T y p e > D o u b l e < / D a t a T y p e > < / K e y C o l u m n > < / K e y C o l u m n s > < / A t t r i b u t e > < A t t r i b u t e > < A t t r i b u t e I D > J o b   o p p o r t u n i t i e s 1 4 < / A t t r i b u t e I D > < K e y C o l u m n s > < K e y C o l u m n > < N u l l P r o c e s s i n g > P r e s e r v e < / N u l l P r o c e s s i n g > < D a t a T y p e > D o u b l e < / D a t a T y p e > < / K e y C o l u m n > < / K e y C o l u m n s > < / A t t r i b u t e > < A t t r i b u t e > < A t t r i b u t e I D > S a f e   p l a c e s   t o   w a l k   p l a y 1 5 < / A t t r i b u t e I D > < K e y C o l u m n s > < K e y C o l u m n > < N u l l P r o c e s s i n g > P r e s e r v e < / N u l l P r o c e s s i n g > < D a t a T y p e > D o u b l e < / D a t a T y p e > < / K e y C o l u m n > < / K e y C o l u m n s > < / A t t r i b u t e > < A t t r i b u t e > < A t t r i b u t e I D > S a f e   w o r k s i t e s 1 6 < / 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 C o l u m n 5 < / A t t r i b u t e I D > < K e y C o l u m n s > < K e y C o l u m n > < N u l l P r o c e s s i n g > P r e s e r v e < / N u l l P r o c e s s i n g > < D a t a T y p e > W C h a r < / D a t a T y p e > < / K e y C o l u m n > < / K e y C o l u m n s > < / A t t r i b u t e > < A t t r i b u t e > < A t t r i b u t e I D > C o l u m n 6 < / 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 T a b l e 4 < / T a b l e I D > < C o l u m n I D > R o w N u m b e r < / C o l u m n I D > < / S o u r c e > < / K e y C o l u m n > < / K e y C o l u m n s > < T y p e > G r a n u l a r i t y < / T y p e > < / A t t r i b u t e > < / A t t r i b u t e s > < d d l 2 0 0 _ 2 0 0 : S h a r e D i m e n s i o n S t o r a g e > S h a r e d < / d d l 2 0 0 _ 2 0 0 : S h a r e D i m e n s i o n S t o r a g e > < / D i m e n s i o n > < / D i m e n s i o n s > < P a r t i t i o n s > < P a r t i t i o n > < I D > T a b l e 4 < / I D > < N a m e > T a b l e 4 < / 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 T a b l e 1 0 < / I D > < N a m e > P T   Q 5 < / N a m e > < M e a s u r e s > < M e a s u r e > < I D > T a b l e 1 0 < / I D > < N a m e > _ C o u n t   P T   Q 5 < / 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 T a b l e 1 0 < / C u b e D i m e n s i o n I D > < A t t r i b u t e s > < A t t r i b u t e > < A t t r i b u t e I D > R e s p o n d e n t I D < / A t t r i b u t e I D > < K e y C o l u m n s > < K e y C o l u m n > < N u l l P r o c e s s i n g > P r e s e r v e < / N u l l P r o c e s s i n g > < D a t a T y p e > B i g I n t < / D a t a T y p e > < / K e y C o l u m n > < / K e y C o l u m n s > < / A t t r i b u t e > < A t t r i b u t e > < A t t r i b u t e I D > B l o o d   p r e s s u r e < / A t t r i b u t e I D > < K e y C o l u m n s > < K e y C o l u m n > < N u l l P r o c e s s i n g > P r e s e r v e < / N u l l P r o c e s s i n g > < D a t a T y p e > W C h a r < / D a t a T y p e > < / K e y C o l u m n > < / K e y C o l u m n s > < / A t t r i b u t e > < A t t r i b u t e > < A t t r i b u t e I D > E a t i n g   d i s o r d e r s < / A t t r i b u t e I D > < K e y C o l u m n s > < K e y C o l u m n > < N u l l P r o c e s s i n g > P r e s e r v e < / N u l l P r o c e s s i n g > < D a t a T y p e > W C h a r < / D a t a T y p e > < / K e y C o l u m n > < / K e y C o l u m n s > < / A t t r i b u t e > < A t t r i b u t e > < A t t r i b u t e I D > M e n t a l   h e a l t h   d e p r e s s i o n < / A t t r i b u t e I D > < K e y C o l u m n s > < K e y C o l u m n > < N u l l P r o c e s s i n g > P r e s e r v e < / N u l l P r o c e s s i n g > < D a t a T y p e > W C h a r < / D a t a T y p e > < / K e y C o l u m n > < / K e y C o l u m n s > < / A t t r i b u t e > < A t t r i b u t e > < A t t r i b u t e I D > C a n c e r < / A t t r i b u t e I D > < K e y C o l u m n s > < K e y C o l u m n > < N u l l P r o c e s s i n g > P r e s e r v e < / N u l l P r o c e s s i n g > < D a t a T y p e > W C h a r < / D a t a T y p e > < / K e y C o l u m n > < / K e y C o l u m n s > < / A t t r i b u t e > < A t t r i b u t e > < A t t r i b u t e I D > E m e r g e n c y   p r e p a r e d n e s s < / A t t r i b u t e I D > < K e y C o l u m n s > < K e y C o l u m n > < N u l l P r o c e s s i n g > P r e s e r v e < / N u l l P r o c e s s i n g > < D a t a T y p e > W C h a r < / D a t a T y p e > < / K e y C o l u m n > < / K e y C o l u m n s > < / A t t r i b u t e > < A t t r i b u t e > < A t t r i b u t e I D > N u t r i t i o n < / A t t r i b u t e I D > < K e y C o l u m n s > < K e y C o l u m n > < N u l l P r o c e s s i n g > P r e s e r v e < / N u l l P r o c e s s i n g > < D a t a T y p e > W C h a r < / D a t a T y p e > < / K e y C o l u m n > < / K e y C o l u m n s > < / A t t r i b u t e > < A t t r i b u t e > < A t t r i b u t e I D > C h o l e s t e r o l < / A t t r i b u t e I D > < K e y C o l u m n s > < K e y C o l u m n > < N u l l P r o c e s s i n g > P r e s e r v e < / N u l l P r o c e s s i n g > < D a t a T y p e > W C h a r < / D a t a T y p e > < / K e y C o l u m n > < / K e y C o l u m n s > < / A t t r i b u t e > < A t t r i b u t e > < A t t r i b u t e I D > E x e r c i s e   p h y s i c a l   a c t i v i t y < / A t t r i b u t e I D > < K e y C o l u m n s > < K e y C o l u m n > < N u l l P r o c e s s i n g > P r e s e r v e < / N u l l P r o c e s s i n g > < D a t a T y p e > W C h a r < / D a t a T y p e > < / K e y C o l u m n > < / K e y C o l u m n s > < / A t t r i b u t e > < A t t r i b u t e > < A t t r i b u t e I D > P r e n a t a l   c a r e < / A t t r i b u t e I D > < K e y C o l u m n s > < K e y C o l u m n > < N u l l P r o c e s s i n g > P r e s e r v e < / N u l l P r o c e s s i n g > < D a t a T y p e > W C h a r < / D a t a T y p e > < / K e y C o l u m n > < / K e y C o l u m n s > < / A t t r i b u t e > < A t t r i b u t e > < A t t r i b u t e I D > D e n t a l   s c r e e n i n g s < / A t t r i b u t e I D > < K e y C o l u m n s > < K e y C o l u m n > < N u l l P r o c e s s i n g > P r e s e r v e < / N u l l P r o c e s s i n g > < D a t a T y p e > W C h a r < / D a t a T y p e > < / K e y C o l u m n > < / K e y C o l u m n s > < / A t t r i b u t e > < A t t r i b u t e > < A t t r i b u t e I D > H e a r t   d i s e a s e < / A t t r i b u t e I D > < K e y C o l u m n s > < K e y C o l u m n > < N u l l P r o c e s s i n g > P r e s e r v e < / N u l l P r o c e s s i n g > < D a t a T y p e > W C h a r < / D a t a T y p e > < / K e y C o l u m n > < / K e y C o l u m n s > < / A t t r i b u t e > < A t t r i b u t e > < A t t r i b u t e I D > S u i c i d e   p r e v e n t i o n < / A t t r i b u t e I D > < K e y C o l u m n s > < K e y C o l u m n > < N u l l P r o c e s s i n g > P r e s e r v e < / N u l l P r o c e s s i n g > < D a t a T y p e > W C h a r < / D a t a T y p e > < / K e y C o l u m n > < / K e y C o l u m n s > < / A t t r i b u t e > < A t t r i b u t e > < A t t r i b u t e I D > D i a b e t e s < / 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 V a c c i n a t i o n   i m m u n i z a t i o n s < / A t t r i b u t e I D > < K e y C o l u m n s > < K e y C o l u m n > < N u l l P r o c e s s i n g > P r e s e r v e < / N u l l P r o c e s s i n g > < D a t a T y p e > W C h a r < / D a t a T y p e > < / K e y C o l u m n > < / K e y C o l u m n s > < / A t t r i b u t e > < A t t r i b u t e > < A t t r i b u t e I D > D i s e a s e   o u t b r e a k   i n f o r m a t i o n < / A t t r i b u t e I D > < K e y C o l u m n s > < K e y C o l u m n > < N u l l P r o c e s s i n g > P r e s e r v e < / N u l l P r o c e s s i n g > < D a t a T y p e > W C h a r < / D a t a T y p e > < / K e y C o l u m n > < / K e y C o l u m n s > < / A t t r i b u t e > < A t t r i b u t e > < A t t r i b u t e I D > I m p o r t a n c e   o f   r o u t i n e   w e l l   c h e c k u p s < / A t t r i b u t e I D > < K e y C o l u m n s > < K e y C o l u m n > < N u l l P r o c e s s i n g > P r e s e r v e < / N u l l P r o c e s s i n g > < D a t a T y p e > W C h a r < / D a t a T y p e > < / K e y C o l u m n > < / K e y C o l u m n s > < / A t t r i b u t e > < A t t r i b u t e > < A t t r i b u t e I D > D r u g   a n d   a l c o h o l < / 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 B l o o d   p r e s s u r e 5 < / A t t r i b u t e I D > < K e y C o l u m n s > < K e y C o l u m n > < N u l l P r o c e s s i n g > P r e s e r v e < / N u l l P r o c e s s i n g > < D a t a T y p e > D o u b l e < / D a t a T y p e > < / K e y C o l u m n > < / K e y C o l u m n s > < / A t t r i b u t e > < A t t r i b u t e > < A t t r i b u t e I D > E a t i n g   d i s o r d e r s 6 < / A t t r i b u t e I D > < K e y C o l u m n s > < K e y C o l u m n > < N u l l P r o c e s s i n g > P r e s e r v e < / N u l l P r o c e s s i n g > < D a t a T y p e > D o u b l e < / D a t a T y p e > < / K e y C o l u m n > < / K e y C o l u m n s > < / A t t r i b u t e > < A t t r i b u t e > < A t t r i b u t e I D > M e n t a l   h e a l t h   d e p r e s s i o n 7 < / A t t r i b u t e I D > < K e y C o l u m n s > < K e y C o l u m n > < N u l l P r o c e s s i n g > P r e s e r v e < / N u l l P r o c e s s i n g > < D a t a T y p e > D o u b l e < / D a t a T y p e > < / K e y C o l u m n > < / K e y C o l u m n s > < / A t t r i b u t e > < A t t r i b u t e > < A t t r i b u t e I D > C a n c e r 8 < / A t t r i b u t e I D > < K e y C o l u m n s > < K e y C o l u m n > < N u l l P r o c e s s i n g > P r e s e r v e < / N u l l P r o c e s s i n g > < D a t a T y p e > D o u b l e < / D a t a T y p e > < / K e y C o l u m n > < / K e y C o l u m n s > < / A t t r i b u t e > < A t t r i b u t e > < A t t r i b u t e I D > E m e r g e n c y   p r e p a r e d n e s s 9 < / A t t r i b u t e I D > < K e y C o l u m n s > < K e y C o l u m n > < N u l l P r o c e s s i n g > P r e s e r v e < / N u l l P r o c e s s i n g > < D a t a T y p e > D o u b l e < / D a t a T y p e > < / K e y C o l u m n > < / K e y C o l u m n s > < / A t t r i b u t e > < A t t r i b u t e > < A t t r i b u t e I D > N u t r i t i o n 1 0 < / A t t r i b u t e I D > < K e y C o l u m n s > < K e y C o l u m n > < N u l l P r o c e s s i n g > P r e s e r v e < / N u l l P r o c e s s i n g > < D a t a T y p e > D o u b l e < / D a t a T y p e > < / K e y C o l u m n > < / K e y C o l u m n s > < / A t t r i b u t e > < A t t r i b u t e > < A t t r i b u t e I D > C h o l e s t e r o l 1 1 < / A t t r i b u t e I D > < K e y C o l u m n s > < K e y C o l u m n > < N u l l P r o c e s s i n g > P r e s e r v e < / N u l l P r o c e s s i n g > < D a t a T y p e > D o u b l e < / D a t a T y p e > < / K e y C o l u m n > < / K e y C o l u m n s > < / A t t r i b u t e > < A t t r i b u t e > < A t t r i b u t e I D > E x e r c i s e   p h y s i c a l   a c t i v i t y 1 2 < / A t t r i b u t e I D > < K e y C o l u m n s > < K e y C o l u m n > < N u l l P r o c e s s i n g > P r e s e r v e < / N u l l P r o c e s s i n g > < D a t a T y p e > D o u b l e < / D a t a T y p e > < / K e y C o l u m n > < / K e y C o l u m n s > < / A t t r i b u t e > < A t t r i b u t e > < A t t r i b u t e I D > P r e n a t a l   c a r e 1 3 < / A t t r i b u t e I D > < K e y C o l u m n s > < K e y C o l u m n > < N u l l P r o c e s s i n g > P r e s e r v e < / N u l l P r o c e s s i n g > < D a t a T y p e > D o u b l e < / D a t a T y p e > < / K e y C o l u m n > < / K e y C o l u m n s > < / A t t r i b u t e > < A t t r i b u t e > < A t t r i b u t e I D > D e n t a l   s c r e e n i n g s 1 4 < / A t t r i b u t e I D > < K e y C o l u m n s > < K e y C o l u m n > < N u l l P r o c e s s i n g > P r e s e r v e < / N u l l P r o c e s s i n g > < D a t a T y p e > D o u b l e < / D a t a T y p e > < / K e y C o l u m n > < / K e y C o l u m n s > < / A t t r i b u t e > < A t t r i b u t e > < A t t r i b u t e I D > H e a r t   d i s e a s e 1 5 < / A t t r i b u t e I D > < K e y C o l u m n s > < K e y C o l u m n > < N u l l P r o c e s s i n g > P r e s e r v e < / N u l l P r o c e s s i n g > < D a t a T y p e > D o u b l e < / D a t a T y p e > < / K e y C o l u m n > < / K e y C o l u m n s > < / A t t r i b u t e > < A t t r i b u t e > < A t t r i b u t e I D > S u i c i d e   p r e v e n t i o n 1 6 < / A t t r i b u t e I D > < K e y C o l u m n s > < K e y C o l u m n > < N u l l P r o c e s s i n g > P r e s e r v e < / N u l l P r o c e s s i n g > < D a t a T y p e > D o u b l e < / D a t a T y p e > < / K e y C o l u m n > < / K e y C o l u m n s > < / A t t r i b u t e > < A t t r i b u t e > < A t t r i b u t e I D > D i a b e t e s 1 7 < / A t t r i b u t e I D > < K e y C o l u m n s > < K e y C o l u m n > < N u l l P r o c e s s i n g > P r e s e r v e < / N u l l P r o c e s s i n g > < D a t a T y p e > D o u b l e < / D a t a T y p e > < / K e y C o l u m n > < / K e y C o l u m n s > < / A t t r i b u t e > < A t t r i b u t e > < A t t r i b u t e I D > H I V   A I D S       S e x u a l l y   T r a n s m i t t e d   D i s e a s e s   ( S T D s ) 1 8 < / A t t r i b u t e I D > < K e y C o l u m n s > < K e y C o l u m n > < N u l l P r o c e s s i n g > P r e s e r v e < / N u l l P r o c e s s i n g > < D a t a T y p e > D o u b l e < / D a t a T y p e > < / K e y C o l u m n > < / K e y C o l u m n s > < / A t t r i b u t e > < A t t r i b u t e > < A t t r i b u t e I D > V a c c i n a t i o n   i m m u n i z a t i o n s 1 9 < / A t t r i b u t e I D > < K e y C o l u m n s > < K e y C o l u m n > < N u l l P r o c e s s i n g > P r e s e r v e < / N u l l P r o c e s s i n g > < D a t a T y p e > D o u b l e < / D a t a T y p e > < / K e y C o l u m n > < / K e y C o l u m n s > < / A t t r i b u t e > < A t t r i b u t e > < A t t r i b u t e I D > D i s e a s e   o u t b r e a k   i n f o r m a t i o n 2 0 < / A t t r i b u t e I D > < K e y C o l u m n s > < K e y C o l u m n > < N u l l P r o c e s s i n g > P r e s e r v e < / N u l l P r o c e s s i n g > < D a t a T y p e > D o u b l e < / D a t a T y p e > < / K e y C o l u m n > < / K e y C o l u m n s > < / A t t r i b u t e > < A t t r i b u t e > < A t t r i b u t e I D > I m p o r t a n c e   o f   r o u t i n e   w e l l   c h e c k u p s 2 1 < / A t t r i b u t e I D > < K e y C o l u m n s > < K e y C o l u m n > < N u l l P r o c e s s i n g > P r e s e r v e < / N u l l P r o c e s s i n g > < D a t a T y p e > D o u b l e < / D a t a T y p e > < / K e y C o l u m n > < / K e y C o l u m n s > < / A t t r i b u t e > < A t t r i b u t e > < A t t r i b u t e I D > D r u g   a n d   a l c o h o l 2 2 < / 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 C o l u m n 2 2 < / 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 T a b l e 1 0 < / T a b l e I D > < C o l u m n I D > R o w N u m b e r < / C o l u m n I D > < / S o u r c e > < / K e y C o l u m n > < / K e y C o l u m n s > < T y p e > G r a n u l a r i t y < / T y p e > < / A t t r i b u t e > < / A t t r i b u t e s > < d d l 2 0 0 _ 2 0 0 : S h a r e D i m e n s i o n S t o r a g e > S h a r e d < / d d l 2 0 0 _ 2 0 0 : S h a r e D i m e n s i o n S t o r a g e > < / D i m e n s i o n > < / D i m e n s i o n s > < P a r t i t i o n s > < P a r t i t i o n > < I D > T a b l e 1 0 < / I D > < N a m e > T a b l e 1 0 < / 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 T a b l e 1 2 < / I D > < N a m e > P T   Q 6 < / N a m e > < M e a s u r e s > < M e a s u r e > < I D > T a b l e 1 2 < / I D > < N a m e > _ C o u n t   P T   Q 6 < / 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 T a b l e 1 2 < / C u b e D i m e n s i o n I D > < A t t r i b u t e s > < A t t r i b u t e > < A t t r i b u t e I D > R e s p o n d e n t I D < / A t t r i b u t e I D > < K e y C o l u m n s > < K e y C o l u m n > < N u l l P r o c e s s i n g > P r e s e r v e < / N u l l P r o c e s s i n g > < D a t a T y p e > B i g I n t < / D a t a T y p e > < / K e y C o l u m n > < / K e y C o l u m n s > < / A t t r i b u t e > < A t t r i b u t e > < A t t r i b u t e I D > D o c t o r   h e a l t h   p r o f e s s i o n a l < / A t t r i b u t e I D > < K e y C o l u m n s > < K e y C o l u m n > < N u l l P r o c e s s i n g > P r e s e r v e < / N u l l P r o c e s s i n g > < D a t a T y p e > W C h a r < / D a t a T y p e > < / K e y C o l u m n > < / K e y C o l u m n s > < / A t t r i b u t e > < A t t r i b u t e > < A t t r i b u t e I D > L i b r a r y < / A t t r i b u t e I D > < K e y C o l u m n s > < K e y C o l u m n > < N u l l P r o c e s s i n g > P r e s e r v e < / N u l l P r o c e s s i n g > < D a t a T y p e > W C h a r < / D a t a T y p e > < / K e y C o l u m n > < / K e y C o l u m n s > < / A t t r i b u t e > < A t t r i b u t e > < A t t r i b u t e I D > S o c i a l   M e d i a   ( F a c e b o o k     T w i t t e r     e t c   ) < / A t t r i b u t e I D > < K e y C o l u m n s > < K e y C o l u m n > < N u l l P r o c e s s i n g > P r e s e r v e < / N u l l P r o c e s s i n g > < D a t a T y p e > W C h a r < / D a t a T y p e > < / K e y C o l u m n > < / K e y C o l u m n s > < / A t t r i b u t e > < A t t r i b u t e > < A t t r i b u t e I D > F a m i l y   o r   f r i e n d s < / A t t r i b u t e I D > < K e y C o l u m n s > < K e y C o l u m n > < N u l l P r o c e s s i n g > P r e s e r v e < / N u l l P r o c e s s i n g > < D a t a T y p e > W C h a r < / D a t a T y p e > < / K e y C o l u m n > < / K e y C o l u m n s > < / A t t r i b u t e > < A t t r i b u t e > < A t t r i b u t e I D > N e w s p a p e r   m a g a z i n e s < / A t t r i b u t e I D > < K e y C o l u m n s > < K e y C o l u m n > < N u l l P r o c e s s i n g > P r e s e r v e < / N u l l P r o c e s s i n g > < D a t a T y p e > W C h a r < / D a t a T y p e > < / K e y C o l u m n > < / K e y C o l u m n s > < / A t t r i b u t e > < A t t r i b u t e > < A t t r i b u t e I D > T e l e v i s i o n < / A t t r i b u t e I D > < K e y C o l u m n s > < K e y C o l u m n > < N u l l P r o c e s s i n g > P r e s e r v e < / N u l l P r o c e s s i n g > < D a t a T y p e > W C h a r < / D a t a T y p e > < / K e y C o l u m n > < / K e y C o l u m n s > < / A t t r i b u t e > < A t t r i b u t e > < A t t r i b u t e I D > H e a l t h   D e p a r t m e n t < / A t t r i b u t e I D > < K e y C o l u m n s > < K e y C o l u m n > < N u l l P r o c e s s i n g > P r e s e r v e < / N u l l P r o c e s s i n g > < D a t a T y p e > W C h a r < / D a t a T y p e > < / K e y C o l u m n > < / K e y C o l u m n s > < / A t t r i b u t e > < A t t r i b u t e > < A t t r i b u t e I D > R a d i o < / A t t r i b u t e I D > < K e y C o l u m n s > < K e y C o l u m n > < N u l l P r o c e s s i n g > P r e s e r v e < / N u l l P r o c e s s i n g > < D a t a T y p e > W C h a r < / D a t a T y p e > < / K e y C o l u m n > < / K e y C o l u m n s > < / A t t r i b u t e > < A t t r i b u t e > < A t t r i b u t e I D > W o r k s i t e < / A t t r i b u t e I D > < K e y C o l u m n s > < K e y C o l u m n > < N u l l P r o c e s s i n g > P r e s e r v e < / N u l l P r o c e s s i n g > < D a t a T y p e > W C h a r < / D a t a T y p e > < / K e y C o l u m n > < / K e y C o l u m n s > < / A t t r i b u t e > < A t t r i b u t e > < A t t r i b u t e I D > H o s p i t a l < / A t t r i b u t e I D > < K e y C o l u m n s > < K e y C o l u m n > < N u l l P r o c e s s i n g > P r e s e r v e < / N u l l P r o c e s s i n g > < D a t a T y p e > W C h a r < / D a t a T y p e > < / K e y C o l u m n > < / K e y C o l u m n s > < / A t t r i b u t e > < A t t r i b u t e > < A t t r i b u t e I D > R e l i g i o u s   o r g a n i z a t i o n < / A t t r i b u t e I D > < K e y C o l u m n s > < K e y C o l u m n > < N u l l P r o c e s s i n g > P r e s e r v e < / N u l l P r o c e s s i n g > < D a t a T y p e > W C h a r < / D a t a T y p e > < / K e y C o l u m n > < / K e y C o l u m n s > < / A t t r i b u t e > < A t t r i b u t e > < A t t r i b u t e I D > I n t e r n e t < / A t t r i b u t e I D > < K e y C o l u m n s > < K e y C o l u m n > < N u l l P r o c e s s i n g > P r e s e r v e < / N u l l P r o c e s s i n g > < D a t a T y p e > W C h a r < / D a t a T y p e > < / K e y C o l u m n > < / K e y C o l u m n s > < / A t t r i b u t e > < A t t r i b u t e > < A t t r i b u t e I D > S c h o o l   c o l l e g e < / A t t r i b u t e I D > < K e y C o l u m n s > < K e y C o l u m n > < N u l l P r o c e s s i n g > P r e s e r v e < / N u l l P r o c e s s i n g > < D a t a T y p e > W C h a r < / D a t a T y p e > < / K e y C o l u m n > < / K e y C o l u m n s > < / A t t r i b u t e > < A t t r i b u t e > < A t t r i b u t e I D > C o l u m n 1 < / 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 T a b l e 1 2 < / T a b l e I D > < C o l u m n I D > R o w N u m b e r < / C o l u m n I D > < / S o u r c e > < / K e y C o l u m n > < / K e y C o l u m n s > < T y p e > G r a n u l a r i t y < / T y p e > < / A t t r i b u t e > < / A t t r i b u t e s > < d d l 2 0 0 _ 2 0 0 : S h a r e D i m e n s i o n S t o r a g e > S h a r e d < / d d l 2 0 0 _ 2 0 0 : S h a r e D i m e n s i o n S t o r a g e > < / D i m e n s i o n > < / D i m e n s i o n s > < P a r t i t i o n s > < P a r t i t i o n > < I D > T a b l e 1 2 < / I D > < N a m e > T a b l e 1 2 < / 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s > < / M d x S c r i p t > < / M d x S c r i p t s > < S t o r a g e M o d e   v a l u e n s = " d d l 2 0 0 _ 2 0 0 " > I n M e m o r y < / S t o r a g e M o d e > < / C u b e > < / C u b e s > < / D a t a b a s e > < / O b j e c t D e f i n i t i o n > < / C r e a t e > ] ] > < / C u s t o m C o n t e n t > < / G e m i n i > 
</file>

<file path=customXml/item13.xml>��< ? x m l   v e r s i o n = " 1 . 0 "   e n c o d i n g = " U T F - 1 6 " ? > < G e m i n i   x m l n s = " h t t p : / / g e m i n i / p i v o t c u s t o m i z a t i o n / b 0 5 d f 5 a 3 - 0 e f d - 4 c a 6 - b 4 f 9 - 5 1 0 0 f 4 b 1 2 e 4 e " > < C u s t o m C o n t e n t > < ! [ C D A T A [ < ? x m l   v e r s i o n = " 1 . 0 "   e n c o d i n g = " u t f - 1 6 " ? > < S e t t i n g s > < H S l i c e r s S h a p e > 0 ; 0 ; 0 ; 0 < / H S l i c e r s S h a p e > < V S l i c e r s S h a p e > 0 ; 0 ; 0 ; 0 < / V S l i c e r s S h a p e > < S l i c e r S h e e t N a m e > P T   Q 1 < / S l i c e r S h e e t N a m e > < S A H o s t H a s h > 1 1 2 4 1 6 8 7 1 6 < / S A H o s t H a s h > < G e m i n i F i e l d L i s t V i s i b l e > T r u e < / G e m i n i F i e l d L i s t V i s i b l e > < / S e t t i n g s > ] ] > < / C u s t o m C o n t e n t > < / G e m i n i > 
</file>

<file path=customXml/item14.xml>��< ? x m l   v e r s i o n = " 1 . 0 "   e n c o d i n g = " U T F - 1 6 " ? > < G e m i n i   x m l n s = " h t t p : / / g e m i n i / p i v o t c u s t o m i z a t i o n / P o w e r P i v o t V e r s i o n " > < C u s t o m C o n t e n t > < ! [ C D A T A [ 2 0 1 5 . 1 3 0 . 1 6 0 5 . 1 5 5 0 ] ] > < / C u s t o m C o n t e n t > < / G e m i n i > 
</file>

<file path=customXml/item15.xml>��< ? x m l   v e r s i o n = " 1 . 0 "   e n c o d i n g = " U T F - 1 6 " ? > < G e m i n i   x m l n s = " h t t p : / / g e m i n i / p i v o t c u s t o m i z a t i o n / T a b l e X M L _ T a b l e 1 0 " > < C u s t o m C o n t e n t > & l t ; T a b l e W i d g e t G r i d S e r i a l i z a t i o n   x m l n s : x s d = " h t t p : / / w w w . w 3 . o r g / 2 0 0 1 / X M L S c h e m a "   x m l n s : x s i = " h t t p : / / w w w . w 3 . o r g / 2 0 0 1 / X M L S c h e m a - i n s t a n c e " & g t ; & l t ; C o l u m n S u g g e s t e d T y p e & g t ; & l t ; i t e m & g t ; & l t ; k e y & g t ; & l t ; s t r i n g & g t ; R e s p o n d e n t I D & l t ; / s t r i n g & g t ; & l t ; / k e y & g t ; & l t ; v a l u e & g t ; & l t ; s t r i n g & g t ; B i g I n t & l t ; / s t r i n g & g t ; & l t ; / v a l u e & g t ; & l t ; / i t e m & g t ; & l t ; i t e m & g t ; & l t ; k e y & g t ; & l t ; s t r i n g & g t ; B l o o d   p r e s s u r e & l t ; / s t r i n g & g t ; & l t ; / k e y & g t ; & l t ; v a l u e & g t ; & l t ; s t r i n g & g t ; W C h a r & l t ; / s t r i n g & g t ; & l t ; / v a l u e & g t ; & l t ; / i t e m & g t ; & l t ; i t e m & g t ; & l t ; k e y & g t ; & l t ; s t r i n g & g t ; E a t i n g   d i s o r d e r s & l t ; / s t r i n g & g t ; & l t ; / k e y & g t ; & l t ; v a l u e & g t ; & l t ; s t r i n g & g t ; W C h a r & l t ; / s t r i n g & g t ; & l t ; / v a l u e & g t ; & l t ; / i t e m & g t ; & l t ; i t e m & g t ; & l t ; k e y & g t ; & l t ; s t r i n g & g t ; M e n t a l   h e a l t h   d e p r e s s i o n & l t ; / s t r i n g & g t ; & l t ; / k e y & g t ; & l t ; v a l u e & g t ; & l t ; s t r i n g & g t ; W C h a r & l t ; / s t r i n g & g t ; & l t ; / v a l u e & g t ; & l t ; / i t e m & g t ; & l t ; i t e m & g t ; & l t ; k e y & g t ; & l t ; s t r i n g & g t ; C a n c e r & l t ; / s t r i n g & g t ; & l t ; / k e y & g t ; & l t ; v a l u e & g t ; & l t ; s t r i n g & g t ; W C h a r & l t ; / s t r i n g & g t ; & l t ; / v a l u e & g t ; & l t ; / i t e m & g t ; & l t ; i t e m & g t ; & l t ; k e y & g t ; & l t ; s t r i n g & g t ; E m e r g e n c y   p r e p a r e d n e s s & l t ; / s t r i n g & g t ; & l t ; / k e y & g t ; & l t ; v a l u e & g t ; & l t ; s t r i n g & g t ; W C h a r & l t ; / s t r i n g & g t ; & l t ; / v a l u e & g t ; & l t ; / i t e m & g t ; & l t ; i t e m & g t ; & l t ; k e y & g t ; & l t ; s t r i n g & g t ; N u t r i t i o n & l t ; / s t r i n g & g t ; & l t ; / k e y & g t ; & l t ; v a l u e & g t ; & l t ; s t r i n g & g t ; W C h a r & l t ; / s t r i n g & g t ; & l t ; / v a l u e & g t ; & l t ; / i t e m & g t ; & l t ; i t e m & g t ; & l t ; k e y & g t ; & l t ; s t r i n g & g t ; C h o l e s t e r o l & l t ; / s t r i n g & g t ; & l t ; / k e y & g t ; & l t ; v a l u e & g t ; & l t ; s t r i n g & g t ; W C h a r & l t ; / s t r i n g & g t ; & l t ; / v a l u e & g t ; & l t ; / i t e m & g t ; & l t ; i t e m & g t ; & l t ; k e y & g t ; & l t ; s t r i n g & g t ; E x e r c i s e   p h y s i c a l   a c t i v i t y & l t ; / s t r i n g & g t ; & l t ; / k e y & g t ; & l t ; v a l u e & g t ; & l t ; s t r i n g & g t ; W C h a r & l t ; / s t r i n g & g t ; & l t ; / v a l u e & g t ; & l t ; / i t e m & g t ; & l t ; i t e m & g t ; & l t ; k e y & g t ; & l t ; s t r i n g & g t ; P r e n a t a l   c a r e & l t ; / s t r i n g & g t ; & l t ; / k e y & g t ; & l t ; v a l u e & g t ; & l t ; s t r i n g & g t ; W C h a r & l t ; / s t r i n g & g t ; & l t ; / v a l u e & g t ; & l t ; / i t e m & g t ; & l t ; i t e m & g t ; & l t ; k e y & g t ; & l t ; s t r i n g & g t ; D e n t a l   s c r e e n i n g s & l t ; / s t r i n g & g t ; & l t ; / k e y & g t ; & l t ; v a l u e & g t ; & l t ; s t r i n g & g t ; W C h a r & l t ; / s t r i n g & g t ; & l t ; / v a l u e & g t ; & l t ; / i t e m & g t ; & l t ; i t e m & g t ; & l t ; k e y & g t ; & l t ; s t r i n g & g t ; H e a r t   d i s e a s e & l t ; / s t r i n g & g t ; & l t ; / k e y & g t ; & l t ; v a l u e & g t ; & l t ; s t r i n g & g t ; W C h a r & l t ; / s t r i n g & g t ; & l t ; / v a l u e & g t ; & l t ; / i t e m & g t ; & l t ; i t e m & g t ; & l t ; k e y & g t ; & l t ; s t r i n g & g t ; S u i c i d e   p r e v e n t i o n & l t ; / s t r i n g & g t ; & l t ; / k e y & g t ; & l t ; v a l u e & g t ; & l t ; s t r i n g & g t ; W C h a r & l t ; / s t r i n g & g t ; & l t ; / v a l u e & g t ; & l t ; / i t e m & g t ; & l t ; i t e m & g t ; & l t ; k e y & g t ; & l t ; s t r i n g & g t ; D i a b e t e s & l t ; / s t r i n g & g t ; & l t ; / k e y & g t ; & l t ; v a l u e & g t ; & l t ; s t r i n g & g t ; W C h a r & l t ; / s t r i n g & g t ; & l t ; / v a l u e & g t ; & l t ; / i t e m & g t ; & l t ; i t e m & g t ; & l t ; k e y & g t ; & l t ; s t r i n g & g t ; H I V   A I D S       S e x u a l l y   T r a n s m i t t e d   D i s e a s e s   ( S T D s ) & l t ; / s t r i n g & g t ; & l t ; / k e y & g t ; & l t ; v a l u e & g t ; & l t ; s t r i n g & g t ; W C h a r & l t ; / s t r i n g & g t ; & l t ; / v a l u e & g t ; & l t ; / i t e m & g t ; & l t ; i t e m & g t ; & l t ; k e y & g t ; & l t ; s t r i n g & g t ; V a c c i n a t i o n   i m m u n i z a t i o n s & l t ; / s t r i n g & g t ; & l t ; / k e y & g t ; & l t ; v a l u e & g t ; & l t ; s t r i n g & g t ; W C h a r & l t ; / s t r i n g & g t ; & l t ; / v a l u e & g t ; & l t ; / i t e m & g t ; & l t ; i t e m & g t ; & l t ; k e y & g t ; & l t ; s t r i n g & g t ; D i s e a s e   o u t b r e a k   i n f o r m a t i o n & l t ; / s t r i n g & g t ; & l t ; / k e y & g t ; & l t ; v a l u e & g t ; & l t ; s t r i n g & g t ; W C h a r & l t ; / s t r i n g & g t ; & l t ; / v a l u e & g t ; & l t ; / i t e m & g t ; & l t ; i t e m & g t ; & l t ; k e y & g t ; & l t ; s t r i n g & g t ; I m p o r t a n c e   o f   r o u t i n e   w e l l   c h e c k u p s & l t ; / s t r i n g & g t ; & l t ; / k e y & g t ; & l t ; v a l u e & g t ; & l t ; s t r i n g & g t ; W C h a r & l t ; / s t r i n g & g t ; & l t ; / v a l u e & g t ; & l t ; / i t e m & g t ; & l t ; i t e m & g t ; & l t ; k e y & g t ; & l t ; s t r i n g & g t ; D r u g   a n d   a l c o h o l & 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B l o o d   p r e s s u r e 5 & l t ; / s t r i n g & g t ; & l t ; / k e y & g t ; & l t ; v a l u e & g t ; & l t ; s t r i n g & g t ; D o u b l e & l t ; / s t r i n g & g t ; & l t ; / v a l u e & g t ; & l t ; / i t e m & g t ; & l t ; i t e m & g t ; & l t ; k e y & g t ; & l t ; s t r i n g & g t ; E a t i n g   d i s o r d e r s 6 & l t ; / s t r i n g & g t ; & l t ; / k e y & g t ; & l t ; v a l u e & g t ; & l t ; s t r i n g & g t ; B i g I n t & l t ; / s t r i n g & g t ; & l t ; / v a l u e & g t ; & l t ; / i t e m & g t ; & l t ; i t e m & g t ; & l t ; k e y & g t ; & l t ; s t r i n g & g t ; M e n t a l   h e a l t h   d e p r e s s i o n 7 & l t ; / s t r i n g & g t ; & l t ; / k e y & g t ; & l t ; v a l u e & g t ; & l t ; s t r i n g & g t ; B i g I n t & l t ; / s t r i n g & g t ; & l t ; / v a l u e & g t ; & l t ; / i t e m & g t ; & l t ; i t e m & g t ; & l t ; k e y & g t ; & l t ; s t r i n g & g t ; C a n c e r 8 & l t ; / s t r i n g & g t ; & l t ; / k e y & g t ; & l t ; v a l u e & g t ; & l t ; s t r i n g & g t ; D o u b l e & l t ; / s t r i n g & g t ; & l t ; / v a l u e & g t ; & l t ; / i t e m & g t ; & l t ; i t e m & g t ; & l t ; k e y & g t ; & l t ; s t r i n g & g t ; E m e r g e n c y   p r e p a r e d n e s s 9 & l t ; / s t r i n g & g t ; & l t ; / k e y & g t ; & l t ; v a l u e & g t ; & l t ; s t r i n g & g t ; B i g I n t & l t ; / s t r i n g & g t ; & l t ; / v a l u e & g t ; & l t ; / i t e m & g t ; & l t ; i t e m & g t ; & l t ; k e y & g t ; & l t ; s t r i n g & g t ; N u t r i t i o n 1 0 & l t ; / s t r i n g & g t ; & l t ; / k e y & g t ; & l t ; v a l u e & g t ; & l t ; s t r i n g & g t ; D o u b l e & l t ; / s t r i n g & g t ; & l t ; / v a l u e & g t ; & l t ; / i t e m & g t ; & l t ; i t e m & g t ; & l t ; k e y & g t ; & l t ; s t r i n g & g t ; C h o l e s t e r o l 1 1 & l t ; / s t r i n g & g t ; & l t ; / k e y & g t ; & l t ; v a l u e & g t ; & l t ; s t r i n g & g t ; D o u b l e & l t ; / s t r i n g & g t ; & l t ; / v a l u e & g t ; & l t ; / i t e m & g t ; & l t ; i t e m & g t ; & l t ; k e y & g t ; & l t ; s t r i n g & g t ; E x e r c i s e   p h y s i c a l   a c t i v i t y 1 2 & l t ; / s t r i n g & g t ; & l t ; / k e y & g t ; & l t ; v a l u e & g t ; & l t ; s t r i n g & g t ; B i g I n t & l t ; / s t r i n g & g t ; & l t ; / v a l u e & g t ; & l t ; / i t e m & g t ; & l t ; i t e m & g t ; & l t ; k e y & g t ; & l t ; s t r i n g & g t ; P r e n a t a l   c a r e 1 3 & l t ; / s t r i n g & g t ; & l t ; / k e y & g t ; & l t ; v a l u e & g t ; & l t ; s t r i n g & g t ; B i g I n t & l t ; / s t r i n g & g t ; & l t ; / v a l u e & g t ; & l t ; / i t e m & g t ; & l t ; i t e m & g t ; & l t ; k e y & g t ; & l t ; s t r i n g & g t ; D e n t a l   s c r e e n i n g s 1 4 & l t ; / s t r i n g & g t ; & l t ; / k e y & g t ; & l t ; v a l u e & g t ; & l t ; s t r i n g & g t ; B i g I n t & l t ; / s t r i n g & g t ; & l t ; / v a l u e & g t ; & l t ; / i t e m & g t ; & l t ; i t e m & g t ; & l t ; k e y & g t ; & l t ; s t r i n g & g t ; H e a r t   d i s e a s e 1 5 & l t ; / s t r i n g & g t ; & l t ; / k e y & g t ; & l t ; v a l u e & g t ; & l t ; s t r i n g & g t ; B i g I n t & l t ; / s t r i n g & g t ; & l t ; / v a l u e & g t ; & l t ; / i t e m & g t ; & l t ; i t e m & g t ; & l t ; k e y & g t ; & l t ; s t r i n g & g t ; S u i c i d e   p r e v e n t i o n 1 6 & l t ; / s t r i n g & g t ; & l t ; / k e y & g t ; & l t ; v a l u e & g t ; & l t ; s t r i n g & g t ; B i g I n t & l t ; / s t r i n g & g t ; & l t ; / v a l u e & g t ; & l t ; / i t e m & g t ; & l t ; i t e m & g t ; & l t ; k e y & g t ; & l t ; s t r i n g & g t ; D i a b e t e s 1 7 & l t ; / s t r i n g & g t ; & l t ; / k e y & g t ; & l t ; v a l u e & g t ; & l t ; s t r i n g & g t ; D o u b l e & l t ; / s t r i n g & g t ; & l t ; / v a l u e & g t ; & l t ; / i t e m & g t ; & l t ; i t e m & g t ; & l t ; k e y & g t ; & l t ; s t r i n g & g t ; H I V   A I D S       S e x u a l l y   T r a n s m i t t e d   D i s e a s e s   ( S T D s ) 1 8 & l t ; / s t r i n g & g t ; & l t ; / k e y & g t ; & l t ; v a l u e & g t ; & l t ; s t r i n g & g t ; B i g I n t & l t ; / s t r i n g & g t ; & l t ; / v a l u e & g t ; & l t ; / i t e m & g t ; & l t ; i t e m & g t ; & l t ; k e y & g t ; & l t ; s t r i n g & g t ; V a c c i n a t i o n   i m m u n i z a t i o n s 1 9 & l t ; / s t r i n g & g t ; & l t ; / k e y & g t ; & l t ; v a l u e & g t ; & l t ; s t r i n g & g t ; B i g I n t & l t ; / s t r i n g & g t ; & l t ; / v a l u e & g t ; & l t ; / i t e m & g t ; & l t ; i t e m & g t ; & l t ; k e y & g t ; & l t ; s t r i n g & g t ; D i s e a s e   o u t b r e a k   i n f o r m a t i o n 2 0 & l t ; / s t r i n g & g t ; & l t ; / k e y & g t ; & l t ; v a l u e & g t ; & l t ; s t r i n g & g t ; B i g I n t & l t ; / s t r i n g & g t ; & l t ; / v a l u e & g t ; & l t ; / i t e m & g t ; & l t ; i t e m & g t ; & l t ; k e y & g t ; & l t ; s t r i n g & g t ; I m p o r t a n c e   o f   r o u t i n e   w e l l   c h e c k u p s 2 1 & l t ; / s t r i n g & g t ; & l t ; / k e y & g t ; & l t ; v a l u e & g t ; & l t ; s t r i n g & g t ; B i g I n t & l t ; / s t r i n g & g t ; & l t ; / v a l u e & g t ; & l t ; / i t e m & g t ; & l t ; i t e m & g t ; & l t ; k e y & g t ; & l t ; s t r i n g & g t ; D r u g   a n d   a l c o h o l 2 2 & 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2 2 & 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B l o o d   p r e s s u r e & l t ; / s t r i n g & g t ; & l t ; / k e y & g t ; & l t ; v a l u e & g t ; & l t ; i n t & g t ; 1 3 4 & l t ; / i n t & g t ; & l t ; / v a l u e & g t ; & l t ; / i t e m & g t ; & l t ; i t e m & g t ; & l t ; k e y & g t ; & l t ; s t r i n g & g t ; E a t i n g   d i s o r d e r s & l t ; / s t r i n g & g t ; & l t ; / k e y & g t ; & l t ; v a l u e & g t ; & l t ; i n t & g t ; 1 3 9 & l t ; / i n t & g t ; & l t ; / v a l u e & g t ; & l t ; / i t e m & g t ; & l t ; i t e m & g t ; & l t ; k e y & g t ; & l t ; s t r i n g & g t ; M e n t a l   h e a l t h   d e p r e s s i o n & l t ; / s t r i n g & g t ; & l t ; / k e y & g t ; & l t ; v a l u e & g t ; & l t ; i n t & g t ; 2 0 0 & l t ; / i n t & g t ; & l t ; / v a l u e & g t ; & l t ; / i t e m & g t ; & l t ; i t e m & g t ; & l t ; k e y & g t ; & l t ; s t r i n g & g t ; C a n c e r & l t ; / s t r i n g & g t ; & l t ; / k e y & g t ; & l t ; v a l u e & g t ; & l t ; i n t & g t ; 8 3 & l t ; / i n t & g t ; & l t ; / v a l u e & g t ; & l t ; / i t e m & g t ; & l t ; i t e m & g t ; & l t ; k e y & g t ; & l t ; s t r i n g & g t ; E m e r g e n c y   p r e p a r e d n e s s & l t ; / s t r i n g & g t ; & l t ; / k e y & g t ; & l t ; v a l u e & g t ; & l t ; i n t & g t ; 1 9 7 & l t ; / i n t & g t ; & l t ; / v a l u e & g t ; & l t ; / i t e m & g t ; & l t ; i t e m & g t ; & l t ; k e y & g t ; & l t ; s t r i n g & g t ; N u t r i t i o n & l t ; / s t r i n g & g t ; & l t ; / k e y & g t ; & l t ; v a l u e & g t ; & l t ; i n t & g t ; 9 7 & l t ; / i n t & g t ; & l t ; / v a l u e & g t ; & l t ; / i t e m & g t ; & l t ; i t e m & g t ; & l t ; k e y & g t ; & l t ; s t r i n g & g t ; C h o l e s t e r o l & l t ; / s t r i n g & g t ; & l t ; / k e y & g t ; & l t ; v a l u e & g t ; & l t ; i n t & g t ; 1 1 3 & l t ; / i n t & g t ; & l t ; / v a l u e & g t ; & l t ; / i t e m & g t ; & l t ; i t e m & g t ; & l t ; k e y & g t ; & l t ; s t r i n g & g t ; E x e r c i s e   p h y s i c a l   a c t i v i t y & l t ; / s t r i n g & g t ; & l t ; / k e y & g t ; & l t ; v a l u e & g t ; & l t ; i n t & g t ; 1 9 2 & l t ; / i n t & g t ; & l t ; / v a l u e & g t ; & l t ; / i t e m & g t ; & l t ; i t e m & g t ; & l t ; k e y & g t ; & l t ; s t r i n g & g t ; P r e n a t a l   c a r e & l t ; / s t r i n g & g t ; & l t ; / k e y & g t ; & l t ; v a l u e & g t ; & l t ; i n t & g t ; 1 2 2 & l t ; / i n t & g t ; & l t ; / v a l u e & g t ; & l t ; / i t e m & g t ; & l t ; i t e m & g t ; & l t ; k e y & g t ; & l t ; s t r i n g & g t ; D e n t a l   s c r e e n i n g s & l t ; / s t r i n g & g t ; & l t ; / k e y & g t ; & l t ; v a l u e & g t ; & l t ; i n t & g t ; 1 5 1 & l t ; / i n t & g t ; & l t ; / v a l u e & g t ; & l t ; / i t e m & g t ; & l t ; i t e m & g t ; & l t ; k e y & g t ; & l t ; s t r i n g & g t ; H e a r t   d i s e a s e & l t ; / s t r i n g & g t ; & l t ; / k e y & g t ; & l t ; v a l u e & g t ; & l t ; i n t & g t ; 1 2 5 & l t ; / i n t & g t ; & l t ; / v a l u e & g t ; & l t ; / i t e m & g t ; & l t ; i t e m & g t ; & l t ; k e y & g t ; & l t ; s t r i n g & g t ; S u i c i d e   p r e v e n t i o n & l t ; / s t r i n g & g t ; & l t ; / k e y & g t ; & l t ; v a l u e & g t ; & l t ; i n t & g t ; 1 5 7 & l t ; / i n t & g t ; & l t ; / v a l u e & g t ; & l t ; / i t e m & g t ; & l t ; i t e m & g t ; & l t ; k e y & g t ; & l t ; s t r i n g & g t ; D i a b e t e s & l t ; / s t r i n g & g t ; & l t ; / k e y & g t ; & l t ; v a l u e & g t ; & l t ; i n t & g t ; 9 6 & l t ; / i n t & g t ; & l t ; / v a l u e & g t ; & l t ; / i t e m & g t ; & l t ; i t e m & g t ; & l t ; k e y & g t ; & l t ; s t r i n g & g t ; H I V   A I D S       S e x u a l l y   T r a n s m i t t e d   D i s e a s e s   ( S T D s ) & l t ; / s t r i n g & g t ; & l t ; / k e y & g t ; & l t ; v a l u e & g t ; & l t ; i n t & g t ; 3 3 2 & l t ; / i n t & g t ; & l t ; / v a l u e & g t ; & l t ; / i t e m & g t ; & l t ; i t e m & g t ; & l t ; k e y & g t ; & l t ; s t r i n g & g t ; V a c c i n a t i o n   i m m u n i z a t i o n s & l t ; / s t r i n g & g t ; & l t ; / k e y & g t ; & l t ; v a l u e & g t ; & l t ; i n t & g t ; 2 0 5 & l t ; / i n t & g t ; & l t ; / v a l u e & g t ; & l t ; / i t e m & g t ; & l t ; i t e m & g t ; & l t ; k e y & g t ; & l t ; s t r i n g & g t ; D i s e a s e   o u t b r e a k   i n f o r m a t i o n & l t ; / s t r i n g & g t ; & l t ; / k e y & g t ; & l t ; v a l u e & g t ; & l t ; i n t & g t ; 2 2 4 & l t ; / i n t & g t ; & l t ; / v a l u e & g t ; & l t ; / i t e m & g t ; & l t ; i t e m & g t ; & l t ; k e y & g t ; & l t ; s t r i n g & g t ; I m p o r t a n c e   o f   r o u t i n e   w e l l   c h e c k u p s & l t ; / s t r i n g & g t ; & l t ; / k e y & g t ; & l t ; v a l u e & g t ; & l t ; i n t & g t ; 2 6 6 & l t ; / i n t & g t ; & l t ; / v a l u e & g t ; & l t ; / i t e m & g t ; & l t ; i t e m & g t ; & l t ; k e y & g t ; & l t ; s t r i n g & g t ; D r u g   a n d   a l c o h o l & l t ; / s t r i n g & g t ; & l t ; / k e y & g t ; & l t ; v a l u e & g t ; & l t ; i n t & g t ; 1 4 4 & 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B l o o d   p r e s s u r e 5 & l t ; / s t r i n g & g t ; & l t ; / k e y & g t ; & l t ; v a l u e & g t ; & l t ; i n t & g t ; 1 4 1 & l t ; / i n t & g t ; & l t ; / v a l u e & g t ; & l t ; / i t e m & g t ; & l t ; i t e m & g t ; & l t ; k e y & g t ; & l t ; s t r i n g & g t ; E a t i n g   d i s o r d e r s 6 & l t ; / s t r i n g & g t ; & l t ; / k e y & g t ; & l t ; v a l u e & g t ; & l t ; i n t & g t ; 1 4 6 & l t ; / i n t & g t ; & l t ; / v a l u e & g t ; & l t ; / i t e m & g t ; & l t ; i t e m & g t ; & l t ; k e y & g t ; & l t ; s t r i n g & g t ; M e n t a l   h e a l t h   d e p r e s s i o n 7 & l t ; / s t r i n g & g t ; & l t ; / k e y & g t ; & l t ; v a l u e & g t ; & l t ; i n t & g t ; 2 0 7 & l t ; / i n t & g t ; & l t ; / v a l u e & g t ; & l t ; / i t e m & g t ; & l t ; i t e m & g t ; & l t ; k e y & g t ; & l t ; s t r i n g & g t ; C a n c e r 8 & l t ; / s t r i n g & g t ; & l t ; / k e y & g t ; & l t ; v a l u e & g t ; & l t ; i n t & g t ; 9 0 & l t ; / i n t & g t ; & l t ; / v a l u e & g t ; & l t ; / i t e m & g t ; & l t ; i t e m & g t ; & l t ; k e y & g t ; & l t ; s t r i n g & g t ; E m e r g e n c y   p r e p a r e d n e s s 9 & l t ; / s t r i n g & g t ; & l t ; / k e y & g t ; & l t ; v a l u e & g t ; & l t ; i n t & g t ; 2 0 4 & l t ; / i n t & g t ; & l t ; / v a l u e & g t ; & l t ; / i t e m & g t ; & l t ; i t e m & g t ; & l t ; k e y & g t ; & l t ; s t r i n g & g t ; N u t r i t i o n 1 0 & l t ; / s t r i n g & g t ; & l t ; / k e y & g t ; & l t ; v a l u e & g t ; & l t ; i n t & g t ; 1 1 1 & l t ; / i n t & g t ; & l t ; / v a l u e & g t ; & l t ; / i t e m & g t ; & l t ; i t e m & g t ; & l t ; k e y & g t ; & l t ; s t r i n g & g t ; C h o l e s t e r o l 1 1 & l t ; / s t r i n g & g t ; & l t ; / k e y & g t ; & l t ; v a l u e & g t ; & l t ; i n t & g t ; 1 2 7 & l t ; / i n t & g t ; & l t ; / v a l u e & g t ; & l t ; / i t e m & g t ; & l t ; i t e m & g t ; & l t ; k e y & g t ; & l t ; s t r i n g & g t ; E x e r c i s e   p h y s i c a l   a c t i v i t y 1 2 & l t ; / s t r i n g & g t ; & l t ; / k e y & g t ; & l t ; v a l u e & g t ; & l t ; i n t & g t ; 2 0 6 & l t ; / i n t & g t ; & l t ; / v a l u e & g t ; & l t ; / i t e m & g t ; & l t ; i t e m & g t ; & l t ; k e y & g t ; & l t ; s t r i n g & g t ; P r e n a t a l   c a r e 1 3 & l t ; / s t r i n g & g t ; & l t ; / k e y & g t ; & l t ; v a l u e & g t ; & l t ; i n t & g t ; 1 3 6 & l t ; / i n t & g t ; & l t ; / v a l u e & g t ; & l t ; / i t e m & g t ; & l t ; i t e m & g t ; & l t ; k e y & g t ; & l t ; s t r i n g & g t ; D e n t a l   s c r e e n i n g s 1 4 & l t ; / s t r i n g & g t ; & l t ; / k e y & g t ; & l t ; v a l u e & g t ; & l t ; i n t & g t ; 1 6 5 & l t ; / i n t & g t ; & l t ; / v a l u e & g t ; & l t ; / i t e m & g t ; & l t ; i t e m & g t ; & l t ; k e y & g t ; & l t ; s t r i n g & g t ; H e a r t   d i s e a s e 1 5 & l t ; / s t r i n g & g t ; & l t ; / k e y & g t ; & l t ; v a l u e & g t ; & l t ; i n t & g t ; 1 3 9 & l t ; / i n t & g t ; & l t ; / v a l u e & g t ; & l t ; / i t e m & g t ; & l t ; i t e m & g t ; & l t ; k e y & g t ; & l t ; s t r i n g & g t ; S u i c i d e   p r e v e n t i o n 1 6 & l t ; / s t r i n g & g t ; & l t ; / k e y & g t ; & l t ; v a l u e & g t ; & l t ; i n t & g t ; 1 7 1 & l t ; / i n t & g t ; & l t ; / v a l u e & g t ; & l t ; / i t e m & g t ; & l t ; i t e m & g t ; & l t ; k e y & g t ; & l t ; s t r i n g & g t ; D i a b e t e s 1 7 & l t ; / s t r i n g & g t ; & l t ; / k e y & g t ; & l t ; v a l u e & g t ; & l t ; i n t & g t ; 1 1 0 & l t ; / i n t & g t ; & l t ; / v a l u e & g t ; & l t ; / i t e m & g t ; & l t ; i t e m & g t ; & l t ; k e y & g t ; & l t ; s t r i n g & g t ; H I V   A I D S       S e x u a l l y   T r a n s m i t t e d   D i s e a s e s   ( S T D s ) 1 8 & l t ; / s t r i n g & g t ; & l t ; / k e y & g t ; & l t ; v a l u e & g t ; & l t ; i n t & g t ; 3 4 6 & l t ; / i n t & g t ; & l t ; / v a l u e & g t ; & l t ; / i t e m & g t ; & l t ; i t e m & g t ; & l t ; k e y & g t ; & l t ; s t r i n g & g t ; V a c c i n a t i o n   i m m u n i z a t i o n s 1 9 & l t ; / s t r i n g & g t ; & l t ; / k e y & g t ; & l t ; v a l u e & g t ; & l t ; i n t & g t ; 2 1 9 & l t ; / i n t & g t ; & l t ; / v a l u e & g t ; & l t ; / i t e m & g t ; & l t ; i t e m & g t ; & l t ; k e y & g t ; & l t ; s t r i n g & g t ; D i s e a s e   o u t b r e a k   i n f o r m a t i o n 2 0 & l t ; / s t r i n g & g t ; & l t ; / k e y & g t ; & l t ; v a l u e & g t ; & l t ; i n t & g t ; 2 3 8 & l t ; / i n t & g t ; & l t ; / v a l u e & g t ; & l t ; / i t e m & g t ; & l t ; i t e m & g t ; & l t ; k e y & g t ; & l t ; s t r i n g & g t ; I m p o r t a n c e   o f   r o u t i n e   w e l l   c h e c k u p s 2 1 & l t ; / s t r i n g & g t ; & l t ; / k e y & g t ; & l t ; v a l u e & g t ; & l t ; i n t & g t ; 2 8 0 & l t ; / i n t & g t ; & l t ; / v a l u e & g t ; & l t ; / i t e m & g t ; & l t ; i t e m & g t ; & l t ; k e y & g t ; & l t ; s t r i n g & g t ; D r u g   a n d   a l c o h o l 2 2 & l t ; / s t r i n g & g t ; & l t ; / k e y & g t ; & l t ; v a l u e & g t ; & l t ; i n t & g t ; 1 5 8 & 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2 2 & 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B l o o d   p r e s s u r e & l t ; / s t r i n g & g t ; & l t ; / k e y & g t ; & l t ; v a l u e & g t ; & l t ; i n t & g t ; 1 & l t ; / i n t & g t ; & l t ; / v a l u e & g t ; & l t ; / i t e m & g t ; & l t ; i t e m & g t ; & l t ; k e y & g t ; & l t ; s t r i n g & g t ; E a t i n g   d i s o r d e r s & l t ; / s t r i n g & g t ; & l t ; / k e y & g t ; & l t ; v a l u e & g t ; & l t ; i n t & g t ; 2 & l t ; / i n t & g t ; & l t ; / v a l u e & g t ; & l t ; / i t e m & g t ; & l t ; i t e m & g t ; & l t ; k e y & g t ; & l t ; s t r i n g & g t ; M e n t a l   h e a l t h   d e p r e s s i o n & l t ; / s t r i n g & g t ; & l t ; / k e y & g t ; & l t ; v a l u e & g t ; & l t ; i n t & g t ; 3 & l t ; / i n t & g t ; & l t ; / v a l u e & g t ; & l t ; / i t e m & g t ; & l t ; i t e m & g t ; & l t ; k e y & g t ; & l t ; s t r i n g & g t ; C a n c e r & l t ; / s t r i n g & g t ; & l t ; / k e y & g t ; & l t ; v a l u e & g t ; & l t ; i n t & g t ; 4 & l t ; / i n t & g t ; & l t ; / v a l u e & g t ; & l t ; / i t e m & g t ; & l t ; i t e m & g t ; & l t ; k e y & g t ; & l t ; s t r i n g & g t ; E m e r g e n c y   p r e p a r e d n e s s & l t ; / s t r i n g & g t ; & l t ; / k e y & g t ; & l t ; v a l u e & g t ; & l t ; i n t & g t ; 5 & l t ; / i n t & g t ; & l t ; / v a l u e & g t ; & l t ; / i t e m & g t ; & l t ; i t e m & g t ; & l t ; k e y & g t ; & l t ; s t r i n g & g t ; N u t r i t i o n & l t ; / s t r i n g & g t ; & l t ; / k e y & g t ; & l t ; v a l u e & g t ; & l t ; i n t & g t ; 6 & l t ; / i n t & g t ; & l t ; / v a l u e & g t ; & l t ; / i t e m & g t ; & l t ; i t e m & g t ; & l t ; k e y & g t ; & l t ; s t r i n g & g t ; C h o l e s t e r o l & l t ; / s t r i n g & g t ; & l t ; / k e y & g t ; & l t ; v a l u e & g t ; & l t ; i n t & g t ; 7 & l t ; / i n t & g t ; & l t ; / v a l u e & g t ; & l t ; / i t e m & g t ; & l t ; i t e m & g t ; & l t ; k e y & g t ; & l t ; s t r i n g & g t ; E x e r c i s e   p h y s i c a l   a c t i v i t y & l t ; / s t r i n g & g t ; & l t ; / k e y & g t ; & l t ; v a l u e & g t ; & l t ; i n t & g t ; 8 & l t ; / i n t & g t ; & l t ; / v a l u e & g t ; & l t ; / i t e m & g t ; & l t ; i t e m & g t ; & l t ; k e y & g t ; & l t ; s t r i n g & g t ; P r e n a t a l   c a r e & l t ; / s t r i n g & g t ; & l t ; / k e y & g t ; & l t ; v a l u e & g t ; & l t ; i n t & g t ; 9 & l t ; / i n t & g t ; & l t ; / v a l u e & g t ; & l t ; / i t e m & g t ; & l t ; i t e m & g t ; & l t ; k e y & g t ; & l t ; s t r i n g & g t ; D e n t a l   s c r e e n i n g s & l t ; / s t r i n g & g t ; & l t ; / k e y & g t ; & l t ; v a l u e & g t ; & l t ; i n t & g t ; 1 0 & l t ; / i n t & g t ; & l t ; / v a l u e & g t ; & l t ; / i t e m & g t ; & l t ; i t e m & g t ; & l t ; k e y & g t ; & l t ; s t r i n g & g t ; H e a r t   d i s e a s e & l t ; / s t r i n g & g t ; & l t ; / k e y & g t ; & l t ; v a l u e & g t ; & l t ; i n t & g t ; 1 1 & l t ; / i n t & g t ; & l t ; / v a l u e & g t ; & l t ; / i t e m & g t ; & l t ; i t e m & g t ; & l t ; k e y & g t ; & l t ; s t r i n g & g t ; S u i c i d e   p r e v e n t i o n & l t ; / s t r i n g & g t ; & l t ; / k e y & g t ; & l t ; v a l u e & g t ; & l t ; i n t & g t ; 1 2 & l t ; / i n t & g t ; & l t ; / v a l u e & g t ; & l t ; / i t e m & g t ; & l t ; i t e m & g t ; & l t ; k e y & g t ; & l t ; s t r i n g & g t ; D i a b e t e s & l t ; / s t r i n g & g t ; & l t ; / k e y & g t ; & l t ; v a l u e & g t ; & l t ; i n t & g t ; 1 3 & l t ; / i n t & g t ; & l t ; / v a l u e & g t ; & l t ; / i t e m & g t ; & l t ; i t e m & g t ; & l t ; k e y & g t ; & l t ; s t r i n g & g t ; H I V   A I D S       S e x u a l l y   T r a n s m i t t e d   D i s e a s e s   ( S T D s ) & l t ; / s t r i n g & g t ; & l t ; / k e y & g t ; & l t ; v a l u e & g t ; & l t ; i n t & g t ; 1 4 & l t ; / i n t & g t ; & l t ; / v a l u e & g t ; & l t ; / i t e m & g t ; & l t ; i t e m & g t ; & l t ; k e y & g t ; & l t ; s t r i n g & g t ; V a c c i n a t i o n   i m m u n i z a t i o n s & l t ; / s t r i n g & g t ; & l t ; / k e y & g t ; & l t ; v a l u e & g t ; & l t ; i n t & g t ; 1 5 & l t ; / i n t & g t ; & l t ; / v a l u e & g t ; & l t ; / i t e m & g t ; & l t ; i t e m & g t ; & l t ; k e y & g t ; & l t ; s t r i n g & g t ; D i s e a s e   o u t b r e a k   i n f o r m a t i o n & l t ; / s t r i n g & g t ; & l t ; / k e y & g t ; & l t ; v a l u e & g t ; & l t ; i n t & g t ; 1 6 & l t ; / i n t & g t ; & l t ; / v a l u e & g t ; & l t ; / i t e m & g t ; & l t ; i t e m & g t ; & l t ; k e y & g t ; & l t ; s t r i n g & g t ; I m p o r t a n c e   o f   r o u t i n e   w e l l   c h e c k u p s & l t ; / s t r i n g & g t ; & l t ; / k e y & g t ; & l t ; v a l u e & g t ; & l t ; i n t & g t ; 1 7 & l t ; / i n t & g t ; & l t ; / v a l u e & g t ; & l t ; / i t e m & g t ; & l t ; i t e m & g t ; & l t ; k e y & g t ; & l t ; s t r i n g & g t ; D r u g   a n d   a l c o h o l & l t ; / s t r i n g & g t ; & l t ; / k e y & g t ; & l t ; v a l u e & g t ; & l t ; i n t & g t ; 1 8 & l t ; / i n t & g t ; & l t ; / v a l u e & g t ; & l t ; / i t e m & g t ; & l t ; i t e m & g t ; & l t ; k e y & g t ; & l t ; s t r i n g & g t ; C o l u m n 1 & l t ; / s t r i n g & g t ; & l t ; / k e y & g t ; & l t ; v a l u e & g t ; & l t ; i n t & g t ; 1 9 & l t ; / i n t & g t ; & l t ; / v a l u e & g t ; & l t ; / i t e m & g t ; & l t ; i t e m & g t ; & l t ; k e y & g t ; & l t ; s t r i n g & g t ; C o u n t   o f   S e l e c t i o n & l t ; / s t r i n g & g t ; & l t ; / k e y & g t ; & l t ; v a l u e & g t ; & l t ; i n t & g t ; 2 0 & l t ; / i n t & g t ; & l t ; / v a l u e & g t ; & l t ; / i t e m & g t ; & l t ; i t e m & g t ; & l t ; k e y & g t ; & l t ; s t r i n g & g t ; W e i g h t & l t ; / s t r i n g & g t ; & l t ; / k e y & g t ; & l t ; v a l u e & g t ; & l t ; i n t & g t ; 2 1 & l t ; / i n t & g t ; & l t ; / v a l u e & g t ; & l t ; / i t e m & g t ; & l t ; i t e m & g t ; & l t ; k e y & g t ; & l t ; s t r i n g & g t ; C o l u m n 2 & l t ; / s t r i n g & g t ; & l t ; / k e y & g t ; & l t ; v a l u e & g t ; & l t ; i n t & g t ; 2 2 & l t ; / i n t & g t ; & l t ; / v a l u e & g t ; & l t ; / i t e m & g t ; & l t ; i t e m & g t ; & l t ; k e y & g t ; & l t ; s t r i n g & g t ; B l o o d   p r e s s u r e 5 & l t ; / s t r i n g & g t ; & l t ; / k e y & g t ; & l t ; v a l u e & g t ; & l t ; i n t & g t ; 2 3 & l t ; / i n t & g t ; & l t ; / v a l u e & g t ; & l t ; / i t e m & g t ; & l t ; i t e m & g t ; & l t ; k e y & g t ; & l t ; s t r i n g & g t ; E a t i n g   d i s o r d e r s 6 & l t ; / s t r i n g & g t ; & l t ; / k e y & g t ; & l t ; v a l u e & g t ; & l t ; i n t & g t ; 2 4 & l t ; / i n t & g t ; & l t ; / v a l u e & g t ; & l t ; / i t e m & g t ; & l t ; i t e m & g t ; & l t ; k e y & g t ; & l t ; s t r i n g & g t ; M e n t a l   h e a l t h   d e p r e s s i o n 7 & l t ; / s t r i n g & g t ; & l t ; / k e y & g t ; & l t ; v a l u e & g t ; & l t ; i n t & g t ; 2 5 & l t ; / i n t & g t ; & l t ; / v a l u e & g t ; & l t ; / i t e m & g t ; & l t ; i t e m & g t ; & l t ; k e y & g t ; & l t ; s t r i n g & g t ; C a n c e r 8 & l t ; / s t r i n g & g t ; & l t ; / k e y & g t ; & l t ; v a l u e & g t ; & l t ; i n t & g t ; 2 6 & l t ; / i n t & g t ; & l t ; / v a l u e & g t ; & l t ; / i t e m & g t ; & l t ; i t e m & g t ; & l t ; k e y & g t ; & l t ; s t r i n g & g t ; E m e r g e n c y   p r e p a r e d n e s s 9 & l t ; / s t r i n g & g t ; & l t ; / k e y & g t ; & l t ; v a l u e & g t ; & l t ; i n t & g t ; 2 7 & l t ; / i n t & g t ; & l t ; / v a l u e & g t ; & l t ; / i t e m & g t ; & l t ; i t e m & g t ; & l t ; k e y & g t ; & l t ; s t r i n g & g t ; N u t r i t i o n 1 0 & l t ; / s t r i n g & g t ; & l t ; / k e y & g t ; & l t ; v a l u e & g t ; & l t ; i n t & g t ; 2 8 & l t ; / i n t & g t ; & l t ; / v a l u e & g t ; & l t ; / i t e m & g t ; & l t ; i t e m & g t ; & l t ; k e y & g t ; & l t ; s t r i n g & g t ; C h o l e s t e r o l 1 1 & l t ; / s t r i n g & g t ; & l t ; / k e y & g t ; & l t ; v a l u e & g t ; & l t ; i n t & g t ; 2 9 & l t ; / i n t & g t ; & l t ; / v a l u e & g t ; & l t ; / i t e m & g t ; & l t ; i t e m & g t ; & l t ; k e y & g t ; & l t ; s t r i n g & g t ; E x e r c i s e   p h y s i c a l   a c t i v i t y 1 2 & l t ; / s t r i n g & g t ; & l t ; / k e y & g t ; & l t ; v a l u e & g t ; & l t ; i n t & g t ; 3 0 & l t ; / i n t & g t ; & l t ; / v a l u e & g t ; & l t ; / i t e m & g t ; & l t ; i t e m & g t ; & l t ; k e y & g t ; & l t ; s t r i n g & g t ; P r e n a t a l   c a r e 1 3 & l t ; / s t r i n g & g t ; & l t ; / k e y & g t ; & l t ; v a l u e & g t ; & l t ; i n t & g t ; 3 1 & l t ; / i n t & g t ; & l t ; / v a l u e & g t ; & l t ; / i t e m & g t ; & l t ; i t e m & g t ; & l t ; k e y & g t ; & l t ; s t r i n g & g t ; D e n t a l   s c r e e n i n g s 1 4 & l t ; / s t r i n g & g t ; & l t ; / k e y & g t ; & l t ; v a l u e & g t ; & l t ; i n t & g t ; 3 2 & l t ; / i n t & g t ; & l t ; / v a l u e & g t ; & l t ; / i t e m & g t ; & l t ; i t e m & g t ; & l t ; k e y & g t ; & l t ; s t r i n g & g t ; H e a r t   d i s e a s e 1 5 & l t ; / s t r i n g & g t ; & l t ; / k e y & g t ; & l t ; v a l u e & g t ; & l t ; i n t & g t ; 3 3 & l t ; / i n t & g t ; & l t ; / v a l u e & g t ; & l t ; / i t e m & g t ; & l t ; i t e m & g t ; & l t ; k e y & g t ; & l t ; s t r i n g & g t ; S u i c i d e   p r e v e n t i o n 1 6 & l t ; / s t r i n g & g t ; & l t ; / k e y & g t ; & l t ; v a l u e & g t ; & l t ; i n t & g t ; 3 4 & l t ; / i n t & g t ; & l t ; / v a l u e & g t ; & l t ; / i t e m & g t ; & l t ; i t e m & g t ; & l t ; k e y & g t ; & l t ; s t r i n g & g t ; D i a b e t e s 1 7 & l t ; / s t r i n g & g t ; & l t ; / k e y & g t ; & l t ; v a l u e & g t ; & l t ; i n t & g t ; 3 5 & l t ; / i n t & g t ; & l t ; / v a l u e & g t ; & l t ; / i t e m & g t ; & l t ; i t e m & g t ; & l t ; k e y & g t ; & l t ; s t r i n g & g t ; H I V   A I D S       S e x u a l l y   T r a n s m i t t e d   D i s e a s e s   ( S T D s ) 1 8 & l t ; / s t r i n g & g t ; & l t ; / k e y & g t ; & l t ; v a l u e & g t ; & l t ; i n t & g t ; 3 6 & l t ; / i n t & g t ; & l t ; / v a l u e & g t ; & l t ; / i t e m & g t ; & l t ; i t e m & g t ; & l t ; k e y & g t ; & l t ; s t r i n g & g t ; V a c c i n a t i o n   i m m u n i z a t i o n s 1 9 & l t ; / s t r i n g & g t ; & l t ; / k e y & g t ; & l t ; v a l u e & g t ; & l t ; i n t & g t ; 3 7 & l t ; / i n t & g t ; & l t ; / v a l u e & g t ; & l t ; / i t e m & g t ; & l t ; i t e m & g t ; & l t ; k e y & g t ; & l t ; s t r i n g & g t ; D i s e a s e   o u t b r e a k   i n f o r m a t i o n 2 0 & l t ; / s t r i n g & g t ; & l t ; / k e y & g t ; & l t ; v a l u e & g t ; & l t ; i n t & g t ; 3 8 & l t ; / i n t & g t ; & l t ; / v a l u e & g t ; & l t ; / i t e m & g t ; & l t ; i t e m & g t ; & l t ; k e y & g t ; & l t ; s t r i n g & g t ; I m p o r t a n c e   o f   r o u t i n e   w e l l   c h e c k u p s 2 1 & l t ; / s t r i n g & g t ; & l t ; / k e y & g t ; & l t ; v a l u e & g t ; & l t ; i n t & g t ; 3 9 & l t ; / i n t & g t ; & l t ; / v a l u e & g t ; & l t ; / i t e m & g t ; & l t ; i t e m & g t ; & l t ; k e y & g t ; & l t ; s t r i n g & g t ; D r u g   a n d   a l c o h o l 2 2 & l t ; / s t r i n g & g t ; & l t ; / k e y & g t ; & l t ; v a l u e & g t ; & l t ; i n t & g t ; 4 0 & l t ; / i n t & g t ; & l t ; / v a l u e & g t ; & l t ; / i t e m & g t ; & l t ; i t e m & g t ; & l t ; k e y & g t ; & l t ; s t r i n g & g t ; C o l u m n 3 & l t ; / s t r i n g & g t ; & l t ; / k e y & g t ; & l t ; v a l u e & g t ; & l t ; i n t & g t ; 4 1 & l t ; / i n t & g t ; & l t ; / v a l u e & g t ; & l t ; / i t e m & g t ; & l t ; i t e m & g t ; & l t ; k e y & g t ; & l t ; s t r i n g & g t ; C o l u m n 4 & l t ; / s t r i n g & g t ; & l t ; / k e y & g t ; & l t ; v a l u e & g t ; & l t ; i n t & g t ; 4 2 & l t ; / i n t & g t ; & l t ; / v a l u e & g t ; & l t ; / i t e m & g t ; & l t ; i t e m & g t ; & l t ; k e y & g t ; & l t ; s t r i n g & g t ; O b s e r v e d & l t ; / s t r i n g & g t ; & l t ; / k e y & g t ; & l t ; v a l u e & g t ; & l t ; i n t & g t ; 4 3 & l t ; / i n t & g t ; & l t ; / v a l u e & g t ; & l t ; / i t e m & g t ; & l t ; i t e m & g t ; & l t ; k e y & g t ; & l t ; s t r i n g & g t ; E x p e c t e d & l t ; / s t r i n g & g t ; & l t ; / k e y & g t ; & l t ; v a l u e & g t ; & l t ; i n t & g t ; 4 4 & l t ; / i n t & g t ; & l t ; / v a l u e & g t ; & l t ; / i t e m & g t ; & l t ; i t e m & g t ; & l t ; k e y & g t ; & l t ; s t r i n g & g t ; C o l u m n 2 2 & l t ; / s t r i n g & g t ; & l t ; / k e y & g t ; & l t ; v a l u e & g t ; & l t ; i n t & g t ; 4 5 & l t ; / i n t & g t ; & l t ; / v a l u e & g t ; & l t ; / i t e m & g t ; & l t ; i t e m & g t ; & l t ; k e y & g t ; & l t ; s t r i n g & g t ; C o l u m n 5 & l t ; / s t r i n g & g t ; & l t ; / k e y & g t ; & l t ; v a l u e & g t ; & l t ; i n t & g t ; 4 6 & l t ; / i n t & g t ; & l t ; / v a l u e & g t ; & l t ; / i t e m & g t ; & l t ; i t e m & g t ; & l t ; k e y & g t ; & l t ; s t r i n g & g t ; I   i d e n t i f y   a s & l t ; / s t r i n g & g t ; & l t ; / k e y & g t ; & l t ; v a l u e & g t ; & l t ; i n t & g t ; 4 7 & l t ; / i n t & g t ; & l t ; / v a l u e & g t ; & l t ; / i t e m & g t ; & l t ; i t e m & g t ; & l t ; k e y & g t ; & l t ; s t r i n g & g t ; W h a t   i s   y o u r   a g e & l t ; / s t r i n g & g t ; & l t ; / k e y & g t ; & l t ; v a l u e & g t ; & l t ; i n t & g t ; 4 8 & l t ; / i n t & g t ; & l t ; / v a l u e & g t ; & l t ; / i t e m & g t ; & l t ; i t e m & g t ; & l t ; k e y & g t ; & l t ; s t r i n g & g t ; C o u n t y   w h e r e   y o u   l i v e & l t ; / s t r i n g & g t ; & l t ; / k e y & g t ; & l t ; v a l u e & g t ; & l t ; i n t & g t ; 4 9 & l t ; / i n t & g t ; & l t ; / v a l u e & g t ; & l t ; / i t e m & g t ; & l t ; i t e m & g t ; & l t ; k e y & g t ; & l t ; s t r i n g & g t ; T o w n   a n d   Z I P   c o d e   w h e r e   y o u   l i v e & l t ; / s t r i n g & g t ; & l t ; / k e y & g t ; & l t ; v a l u e & g t ; & l t ; i n t & g t ; 5 0 & l t ; / i n t & g t ; & l t ; / v a l u e & g t ; & l t ; / i t e m & g t ; & l t ; i t e m & g t ; & l t ; k e y & g t ; & l t ; s t r i n g & g t ; W h a t   r a c e   d o   y o u   c o n s i d e r   y o u r s e l f & l t ; / s t r i n g & g t ; & l t ; / k e y & g t ; & l t ; v a l u e & g t ; & l t ; i n t & g t ; 5 1 & l t ; / i n t & g t ; & l t ; / v a l u e & g t ; & l t ; / i t e m & g t ; & l t ; i t e m & g t ; & l t ; k e y & g t ; & l t ; s t r i n g & g t ; A r e   y o u   H i s p a n i c   o r   L a t i n o & l t ; / s t r i n g & g t ; & l t ; / k e y & g t ; & l t ; v a l u e & g t ; & l t ; i n t & g t ; 5 2 & l t ; / i n t & g t ; & l t ; / v a l u e & g t ; & l t ; / i t e m & g t ; & l t ; i t e m & g t ; & l t ; k e y & g t ; & l t ; s t r i n g & g t ; W h a t   l a n g u a g e   d o   y o u   s p e a k   w h e n   y o u   a r e   a t   h o m e   ( s e l e c t   a l l   t h a t   a p p l y ) & l t ; / s t r i n g & g t ; & l t ; / k e y & g t ; & l t ; v a l u e & g t ; & l t ; i n t & g t ; 5 3 & l t ; / i n t & g t ; & l t ; / v a l u e & g t ; & l t ; / i t e m & g t ; & l t ; i t e m & g t ; & l t ; k e y & g t ; & l t ; s t r i n g & g t ; W h a t   i s   y o u r   a n n u a l   h o u s e h o l d   i n c o m e   f r o m   a l l   s o u r c e s & l t ; / s t r i n g & g t ; & l t ; / k e y & g t ; & l t ; v a l u e & g t ; & l t ; i n t & g t ; 5 4 & l t ; / i n t & g t ; & l t ; / v a l u e & g t ; & l t ; / i t e m & g t ; & l t ; i t e m & g t ; & l t ; k e y & g t ; & l t ; s t r i n g & g t ; W h a t   i s   y o u r   h i g h e s t   l e v e l   o f   e d u c a t i o n & l t ; / s t r i n g & g t ; & l t ; / k e y & g t ; & l t ; v a l u e & g t ; & l t ; i n t & g t ; 5 5 & l t ; / i n t & g t ; & l t ; / v a l u e & g t ; & l t ; / i t e m & g t ; & l t ; i t e m & g t ; & l t ; k e y & g t ; & l t ; s t r i n g & g t ; W h a t   i s   y o u r   c u r r e n t   e m p l o y m e n t   s t a t u s & l t ; / s t r i n g & g t ; & l t ; / k e y & g t ; & l t ; v a l u e & g t ; & l t ; i n t & g t ; 5 6 & l t ; / i n t & g t ; & l t ; / v a l u e & g t ; & l t ; / i t e m & g t ; & l t ; i t e m & g t ; & l t ; k e y & g t ; & l t ; s t r i n g & g t ; D o   y o u   c u r r e n t l y   h a v e   h e a l t h   i n s u r a n c e & l t ; / s t r i n g & g t ; & l t ; / k e y & g t ; & l t ; v a l u e & g t ; & l t ; i n t & g t ; 5 7 & l t ; / i n t & g t ; & l t ; / v a l u e & g t ; & l t ; / i t e m & g t ; & l t ; i t e m & g t ; & l t ; k e y & g t ; & l t ; s t r i n g & g t ; D o   y o u   h a v e   a   s m a r t   p h o n e & l t ; / s t r i n g & g t ; & l t ; / k e y & g t ; & l t ; v a l u e & g t ; & l t ; i n t & g t ; 5 8 & 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w o r k b o o k c u s t o m i z a t i o n / F i e l d L i s t R e f r e s h N e e d e d D i c t i o n a r y " > < C u s t o m C o n t e n t > < ! [ C D A T A [ < D i c t i o n a r y   / > ] ] > < / C u s t o m C o n t e n t > < / G e m i n i > 
</file>

<file path=customXml/item17.xml>��< ? x m l   v e r s i o n = " 1 . 0 "   e n c o d i n g = " U T F - 1 6 " ? > < G e m i n i   x m l n s = " h t t p : / / g e m i n i / p i v o t c u s t o m i z a t i o n / 1 0 6 5 1 0 a d - 0 2 1 a - 4 2 0 2 - a 3 2 7 - 3 e b 0 2 5 9 b 2 7 6 d " > < C u s t o m C o n t e n t > < ! [ C D A T A [ < ? x m l   v e r s i o n = " 1 . 0 "   e n c o d i n g = " u t f - 1 6 " ? > < S e t t i n g s > < C a l c u l a t e d F i e l d s > < i t e m > < M e a s u r e N a m e > T o t a l   R e s p o n d e n t s < / M e a s u r e N a m e > < D i s p l a y N a m e > T o t a l   R e s p o n d e n t s < / D i s p l a y N a m e > < V i s i b l e > F a l s e < / V i s i b l e > < / i t e m > < / C a l c u l a t e d F i e l d s > < H S l i c e r s S h a p e > 0 ; 0 ; 0 ; 0 < / H S l i c e r s S h a p e > < V S l i c e r s S h a p e > 0 ; 0 ; 0 ; 0 < / V S l i c e r s S h a p e > < S l i c e r S h e e t N a m e > P o p u l a t i o n   I n f o r m a t i o n < / S l i c e r S h e e t N a m e > < S A H o s t H a s h > 1 0 9 7 9 8 9 9 5 1 < / S A H o s t H a s h > < G e m i n i F i e l d L i s t V i s i b l e > T r u e < / G e m i n i F i e l d L i s t V i s i b l e > < / S e t t i n g s > ] ] > < / 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9.xml>��< ? x m l   v e r s i o n = " 1 . 0 "   e n c o d i n g = " U T F - 1 6 " ? > < G e m i n i   x m l n s = " h t t p : / / g e m i n i / p i v o t c u s t o m i z a t i o n / 2 c d 1 1 0 2 5 - 5 4 0 c - 4 b 6 4 - b 7 f 1 - 7 1 7 3 f b 7 8 5 b a 5 " > < C u s t o m C o n t e n t > < ! [ C D A T A [ < ? x m l   v e r s i o n = " 1 . 0 "   e n c o d i n g = " u t f - 1 6 " ? > < S e t t i n g s > < H S l i c e r s S h a p e > 0 ; 0 ; 0 ; 0 < / H S l i c e r s S h a p e > < V S l i c e r s S h a p e > 0 ; 0 ; 0 ; 0 < / V S l i c e r s S h a p e > < S l i c e r S h e e t N a m e > P T   Q 1 < / S l i c e r S h e e t N a m e > < S A H o s t H a s h > 1 0 4 6 7 0 4 7 3 6 < / S A H o s t H a s h > < G e m i n i F i e l d L i s t V i s i b l e > T r u e < / G e m i n i F i e l d L i s t V i s i b l e > < / S e t t i n g s > ] ] > < / C u s t o m C o n t e n t > < / G e m i n i > 
</file>

<file path=customXml/item2.xml>��< ? x m l   v e r s i o n = " 1 . 0 "   e n c o d i n g = " U T F - 1 6 " ? > < G e m i n i   x m l n s = " h t t p : / / g e m i n i / p i v o t c u s t o m i z a t i o n / T a b l e X M L _ T a b l e 1 1 " > < C u s t o m C o n t e n t > & l t ; T a b l e W i d g e t G r i d S e r i a l i z a t i o n   x m l n s : x s d = " h t t p : / / w w w . w 3 . o r g / 2 0 0 1 / X M L S c h e m a "   x m l n s : x s i = " h t t p : / / w w w . w 3 . o r g / 2 0 0 1 / X M L S c h e m a - i n s t a n c e " & g t ; & l t ; C o l u m n S u g g e s t e d T y p e & g t ; & l t ; i t e m & g t ; & l t ; k e y & g t ; & l t ; s t r i n g & g t ; R e s p o n d e n t I D & l t ; / s t r i n g & g t ; & l t ; / k e y & g t ; & l t ; v a l u e & g t ; & l t ; s t r i n g & g t ; B i g I n t & l t ; / s t r i n g & g t ; & l t ; / v a l u e & g t ; & l t ; / i t e m & g t ; & l t ; i t e m & g t ; & l t ; k e y & g t ; & l t ; s t r i n g & g t ; D o c t o r   h e a l t h   p r o f e s s i o n a l & l t ; / s t r i n g & g t ; & l t ; / k e y & g t ; & l t ; v a l u e & g t ; & l t ; s t r i n g & g t ; W C h a r & l t ; / s t r i n g & g t ; & l t ; / v a l u e & g t ; & l t ; / i t e m & g t ; & l t ; i t e m & g t ; & l t ; k e y & g t ; & l t ; s t r i n g & g t ; L i b r a r y & l t ; / s t r i n g & g t ; & l t ; / k e y & g t ; & l t ; v a l u e & g t ; & l t ; s t r i n g & g t ; W C h a r & l t ; / s t r i n g & g t ; & l t ; / v a l u e & g t ; & l t ; / i t e m & g t ; & l t ; i t e m & g t ; & l t ; k e y & g t ; & l t ; s t r i n g & g t ; S o c i a l   M e d i a   ( F a c e b o o k     T w i t t e r     e t c   ) & l t ; / s t r i n g & g t ; & l t ; / k e y & g t ; & l t ; v a l u e & g t ; & l t ; s t r i n g & g t ; W C h a r & l t ; / s t r i n g & g t ; & l t ; / v a l u e & g t ; & l t ; / i t e m & g t ; & l t ; i t e m & g t ; & l t ; k e y & g t ; & l t ; s t r i n g & g t ; F a m i l y   o r   f r i e n d s & l t ; / s t r i n g & g t ; & l t ; / k e y & g t ; & l t ; v a l u e & g t ; & l t ; s t r i n g & g t ; W C h a r & l t ; / s t r i n g & g t ; & l t ; / v a l u e & g t ; & l t ; / i t e m & g t ; & l t ; i t e m & g t ; & l t ; k e y & g t ; & l t ; s t r i n g & g t ; N e w s p a p e r   m a g a z i n e s & l t ; / s t r i n g & g t ; & l t ; / k e y & g t ; & l t ; v a l u e & g t ; & l t ; s t r i n g & g t ; W C h a r & l t ; / s t r i n g & g t ; & l t ; / v a l u e & g t ; & l t ; / i t e m & g t ; & l t ; i t e m & g t ; & l t ; k e y & g t ; & l t ; s t r i n g & g t ; T e l e v i s i o n & l t ; / s t r i n g & g t ; & l t ; / k e y & g t ; & l t ; v a l u e & g t ; & l t ; s t r i n g & g t ; W C h a r & l t ; / s t r i n g & g t ; & l t ; / v a l u e & g t ; & l t ; / i t e m & g t ; & l t ; i t e m & g t ; & l t ; k e y & g t ; & l t ; s t r i n g & g t ; H e a l t h   D e p a r t m e n t & l t ; / s t r i n g & g t ; & l t ; / k e y & g t ; & l t ; v a l u e & g t ; & l t ; s t r i n g & g t ; W C h a r & l t ; / s t r i n g & g t ; & l t ; / v a l u e & g t ; & l t ; / i t e m & g t ; & l t ; i t e m & g t ; & l t ; k e y & g t ; & l t ; s t r i n g & g t ; R a d i o & l t ; / s t r i n g & g t ; & l t ; / k e y & g t ; & l t ; v a l u e & g t ; & l t ; s t r i n g & g t ; W C h a r & l t ; / s t r i n g & g t ; & l t ; / v a l u e & g t ; & l t ; / i t e m & g t ; & l t ; i t e m & g t ; & l t ; k e y & g t ; & l t ; s t r i n g & g t ; W o r k s i t e & l t ; / s t r i n g & g t ; & l t ; / k e y & g t ; & l t ; v a l u e & g t ; & l t ; s t r i n g & g t ; W C h a r & l t ; / s t r i n g & g t ; & l t ; / v a l u e & g t ; & l t ; / i t e m & g t ; & l t ; i t e m & g t ; & l t ; k e y & g t ; & l t ; s t r i n g & g t ; H o s p i t a l & l t ; / s t r i n g & g t ; & l t ; / k e y & g t ; & l t ; v a l u e & g t ; & l t ; s t r i n g & g t ; W C h a r & l t ; / s t r i n g & g t ; & l t ; / v a l u e & g t ; & l t ; / i t e m & g t ; & l t ; i t e m & g t ; & l t ; k e y & g t ; & l t ; s t r i n g & g t ; R e l i g i o u s   o r g a n i z a t i o n & l t ; / s t r i n g & g t ; & l t ; / k e y & g t ; & l t ; v a l u e & g t ; & l t ; s t r i n g & g t ; W C h a r & l t ; / s t r i n g & g t ; & l t ; / v a l u e & g t ; & l t ; / i t e m & g t ; & l t ; i t e m & g t ; & l t ; k e y & g t ; & l t ; s t r i n g & g t ; I n t e r n e t & l t ; / s t r i n g & g t ; & l t ; / k e y & g t ; & l t ; v a l u e & g t ; & l t ; s t r i n g & g t ; W C h a r & l t ; / s t r i n g & g t ; & l t ; / v a l u e & g t ; & l t ; / i t e m & g t ; & l t ; i t e m & g t ; & l t ; k e y & g t ; & l t ; s t r i n g & g t ; S c h o o l   c o l l e g 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D o c t o r   h e a l t h   p r o f e s s i o n a l & l t ; / s t r i n g & g t ; & l t ; / k e y & g t ; & l t ; v a l u e & g t ; & l t ; i n t & g t ; 2 0 5 & l t ; / i n t & g t ; & l t ; / v a l u e & g t ; & l t ; / i t e m & g t ; & l t ; i t e m & g t ; & l t ; k e y & g t ; & l t ; s t r i n g & g t ; L i b r a r y & l t ; / s t r i n g & g t ; & l t ; / k e y & g t ; & l t ; v a l u e & g t ; & l t ; i n t & g t ; 8 3 & l t ; / i n t & g t ; & l t ; / v a l u e & g t ; & l t ; / i t e m & g t ; & l t ; i t e m & g t ; & l t ; k e y & g t ; & l t ; s t r i n g & g t ; S o c i a l   M e d i a   ( F a c e b o o k     T w i t t e r     e t c   ) & l t ; / s t r i n g & g t ; & l t ; / k e y & g t ; & l t ; v a l u e & g t ; & l t ; i n t & g t ; 2 6 9 & l t ; / i n t & g t ; & l t ; / v a l u e & g t ; & l t ; / i t e m & g t ; & l t ; i t e m & g t ; & l t ; k e y & g t ; & l t ; s t r i n g & g t ; F a m i l y   o r   f r i e n d s & l t ; / s t r i n g & g t ; & l t ; / k e y & g t ; & l t ; v a l u e & g t ; & l t ; i n t & g t ; 1 4 5 & l t ; / i n t & g t ; & l t ; / v a l u e & g t ; & l t ; / i t e m & g t ; & l t ; i t e m & g t ; & l t ; k e y & g t ; & l t ; s t r i n g & g t ; N e w s p a p e r   m a g a z i n e s & l t ; / s t r i n g & g t ; & l t ; / k e y & g t ; & l t ; v a l u e & g t ; & l t ; i n t & g t ; 1 8 0 & l t ; / i n t & g t ; & l t ; / v a l u e & g t ; & l t ; / i t e m & g t ; & l t ; i t e m & g t ; & l t ; k e y & g t ; & l t ; s t r i n g & g t ; T e l e v i s i o n & l t ; / s t r i n g & g t ; & l t ; / k e y & g t ; & l t ; v a l u e & g t ; & l t ; i n t & g t ; 1 0 4 & l t ; / i n t & g t ; & l t ; / v a l u e & g t ; & l t ; / i t e m & g t ; & l t ; i t e m & g t ; & l t ; k e y & g t ; & l t ; s t r i n g & g t ; H e a l t h   D e p a r t m e n t & l t ; / s t r i n g & g t ; & l t ; / k e y & g t ; & l t ; v a l u e & g t ; & l t ; i n t & g t ; 1 6 0 & l t ; / i n t & g t ; & l t ; / v a l u e & g t ; & l t ; / i t e m & g t ; & l t ; i t e m & g t ; & l t ; k e y & g t ; & l t ; s t r i n g & g t ; R a d i o & l t ; / s t r i n g & g t ; & l t ; / k e y & g t ; & l t ; v a l u e & g t ; & l t ; i n t & g t ; 7 6 & l t ; / i n t & g t ; & l t ; / v a l u e & g t ; & l t ; / i t e m & g t ; & l t ; i t e m & g t ; & l t ; k e y & g t ; & l t ; s t r i n g & g t ; W o r k s i t e & l t ; / s t r i n g & g t ; & l t ; / k e y & g t ; & l t ; v a l u e & g t ; & l t ; i n t & g t ; 9 6 & l t ; / i n t & g t ; & l t ; / v a l u e & g t ; & l t ; / i t e m & g t ; & l t ; i t e m & g t ; & l t ; k e y & g t ; & l t ; s t r i n g & g t ; H o s p i t a l & l t ; / s t r i n g & g t ; & l t ; / k e y & g t ; & l t ; v a l u e & g t ; & l t ; i n t & g t ; 9 2 & l t ; / i n t & g t ; & l t ; / v a l u e & g t ; & l t ; / i t e m & g t ; & l t ; i t e m & g t ; & l t ; k e y & g t ; & l t ; s t r i n g & g t ; R e l i g i o u s   o r g a n i z a t i o n & l t ; / s t r i n g & g t ; & l t ; / k e y & g t ; & l t ; v a l u e & g t ; & l t ; i n t & g t ; 1 7 7 & l t ; / i n t & g t ; & l t ; / v a l u e & g t ; & l t ; / i t e m & g t ; & l t ; i t e m & g t ; & l t ; k e y & g t ; & l t ; s t r i n g & g t ; I n t e r n e t & l t ; / s t r i n g & g t ; & l t ; / k e y & g t ; & l t ; v a l u e & g t ; & l t ; i n t & g t ; 9 2 & l t ; / i n t & g t ; & l t ; / v a l u e & g t ; & l t ; / i t e m & g t ; & l t ; i t e m & g t ; & l t ; k e y & g t ; & l t ; s t r i n g & g t ; S c h o o l   c o l l e g e & l t ; / s t r i n g & g t ; & l t ; / k e y & g t ; & l t ; v a l u e & g t ; & l t ; i n t & g t ; 1 3 0 & l t ; / i n t & g t ; & l t ; / v a l u e & g t ; & l t ; / i t e m & g t ; & l t ; / C o l u m n W i d t h s & g t ; & l t ; C o l u m n D i s p l a y I n d e x & g t ; & l t ; i t e m & g t ; & l t ; k e y & g t ; & l t ; s t r i n g & g t ; R e s p o n d e n t I D & l t ; / s t r i n g & g t ; & l t ; / k e y & g t ; & l t ; v a l u e & g t ; & l t ; i n t & g t ; 0 & l t ; / i n t & g t ; & l t ; / v a l u e & g t ; & l t ; / i t e m & g t ; & l t ; i t e m & g t ; & l t ; k e y & g t ; & l t ; s t r i n g & g t ; D o c t o r   h e a l t h   p r o f e s s i o n a l & l t ; / s t r i n g & g t ; & l t ; / k e y & g t ; & l t ; v a l u e & g t ; & l t ; i n t & g t ; 1 & l t ; / i n t & g t ; & l t ; / v a l u e & g t ; & l t ; / i t e m & g t ; & l t ; i t e m & g t ; & l t ; k e y & g t ; & l t ; s t r i n g & g t ; L i b r a r y & l t ; / s t r i n g & g t ; & l t ; / k e y & g t ; & l t ; v a l u e & g t ; & l t ; i n t & g t ; 2 & l t ; / i n t & g t ; & l t ; / v a l u e & g t ; & l t ; / i t e m & g t ; & l t ; i t e m & g t ; & l t ; k e y & g t ; & l t ; s t r i n g & g t ; S o c i a l   M e d i a   ( F a c e b o o k     T w i t t e r     e t c   ) & l t ; / s t r i n g & g t ; & l t ; / k e y & g t ; & l t ; v a l u e & g t ; & l t ; i n t & g t ; 3 & l t ; / i n t & g t ; & l t ; / v a l u e & g t ; & l t ; / i t e m & g t ; & l t ; i t e m & g t ; & l t ; k e y & g t ; & l t ; s t r i n g & g t ; F a m i l y   o r   f r i e n d s & l t ; / s t r i n g & g t ; & l t ; / k e y & g t ; & l t ; v a l u e & g t ; & l t ; i n t & g t ; 4 & l t ; / i n t & g t ; & l t ; / v a l u e & g t ; & l t ; / i t e m & g t ; & l t ; i t e m & g t ; & l t ; k e y & g t ; & l t ; s t r i n g & g t ; N e w s p a p e r   m a g a z i n e s & l t ; / s t r i n g & g t ; & l t ; / k e y & g t ; & l t ; v a l u e & g t ; & l t ; i n t & g t ; 5 & l t ; / i n t & g t ; & l t ; / v a l u e & g t ; & l t ; / i t e m & g t ; & l t ; i t e m & g t ; & l t ; k e y & g t ; & l t ; s t r i n g & g t ; T e l e v i s i o n & l t ; / s t r i n g & g t ; & l t ; / k e y & g t ; & l t ; v a l u e & g t ; & l t ; i n t & g t ; 6 & l t ; / i n t & g t ; & l t ; / v a l u e & g t ; & l t ; / i t e m & g t ; & l t ; i t e m & g t ; & l t ; k e y & g t ; & l t ; s t r i n g & g t ; H e a l t h   D e p a r t m e n t & l t ; / s t r i n g & g t ; & l t ; / k e y & g t ; & l t ; v a l u e & g t ; & l t ; i n t & g t ; 7 & l t ; / i n t & g t ; & l t ; / v a l u e & g t ; & l t ; / i t e m & g t ; & l t ; i t e m & g t ; & l t ; k e y & g t ; & l t ; s t r i n g & g t ; R a d i o & l t ; / s t r i n g & g t ; & l t ; / k e y & g t ; & l t ; v a l u e & g t ; & l t ; i n t & g t ; 8 & l t ; / i n t & g t ; & l t ; / v a l u e & g t ; & l t ; / i t e m & g t ; & l t ; i t e m & g t ; & l t ; k e y & g t ; & l t ; s t r i n g & g t ; W o r k s i t e & l t ; / s t r i n g & g t ; & l t ; / k e y & g t ; & l t ; v a l u e & g t ; & l t ; i n t & g t ; 9 & l t ; / i n t & g t ; & l t ; / v a l u e & g t ; & l t ; / i t e m & g t ; & l t ; i t e m & g t ; & l t ; k e y & g t ; & l t ; s t r i n g & g t ; H o s p i t a l & l t ; / s t r i n g & g t ; & l t ; / k e y & g t ; & l t ; v a l u e & g t ; & l t ; i n t & g t ; 1 0 & l t ; / i n t & g t ; & l t ; / v a l u e & g t ; & l t ; / i t e m & g t ; & l t ; i t e m & g t ; & l t ; k e y & g t ; & l t ; s t r i n g & g t ; R e l i g i o u s   o r g a n i z a t i o n & l t ; / s t r i n g & g t ; & l t ; / k e y & g t ; & l t ; v a l u e & g t ; & l t ; i n t & g t ; 1 1 & l t ; / i n t & g t ; & l t ; / v a l u e & g t ; & l t ; / i t e m & g t ; & l t ; i t e m & g t ; & l t ; k e y & g t ; & l t ; s t r i n g & g t ; I n t e r n e t & l t ; / s t r i n g & g t ; & l t ; / k e y & g t ; & l t ; v a l u e & g t ; & l t ; i n t & g t ; 1 2 & l t ; / i n t & g t ; & l t ; / v a l u e & g t ; & l t ; / i t e m & g t ; & l t ; i t e m & g t ; & l t ; k e y & g t ; & l t ; s t r i n g & g t ; S c h o o l   c o l l e g e & l t ; / s t r i n g & g t ; & l t ; / k e y & g t ; & l t ; v a l u e & g t ; & l t ; i n t & g t ; 1 3 & l t ; / i n t & g t ; & l t ; / v a l u e & g t ; & l t ; / i t e m & g t ; & l t ; / C o l u m n D i s p l a y I n d e x & g t ; & l t ; C o l u m n F r o z e n   / & g t ; & l t ; C o l u m n C h e c k e d   / & g t ; & l t ; C o l u m n F i l t e r   / & g t ; & l t ; S e l e c t i o n F i l t e r   / & g t ; & l t ; F i l t e r P a r a m e t e r s   / & g t ; & l t ; I s S o r t D e s c e n d i n g & g t ; f a l s e & l t ; / I s S o r t D e s c e n d i n g & g t ; & l t ; / T a b l e W i d g e t G r i d S e r i a l i z a t i o n & g t ; < / C u s t o m C o n t e n t > < / G e m i n i > 
</file>

<file path=customXml/item20.xml>��< ? x m l   v e r s i o n = " 1 . 0 "   e n c o d i n g = " U T F - 1 6 " ? > < G e m i n i   x m l n s = " h t t p : / / g e m i n i / p i v o t c u s t o m i z a t i o n / T a b l e C o u n t I n S a n d b o x " > < C u s t o m C o n t e n t > 7 < / C u s t o m C o n t e n t > < / G e m i n i > 
</file>

<file path=customXml/item21.xml>��< ? x m l   v e r s i o n = " 1 . 0 "   e n c o d i n g = " U T F - 1 6 " ? > < G e m i n i   x m l n s = " h t t p : / / g e m i n i / p i v o t c u s t o m i z a t i o n / T a b l e X M L _ T a b l e 2 - a d f a 4 a 9 8 - 9 0 b 2 - 4 a 7 6 - b 1 3 2 - 4 f b 2 e 3 5 9 c a a 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A s t h m a / l u n g   d i s e a s e & l t ; / s t r i n g & g t ; & l t ; / k e y & g t ; & l t ; v a l u e & g t ; & l t ; i n t & g t ; 1 6 6 & l t ; / i n t & g t ; & l t ; / v a l u e & g t ; & l t ; / i t e m & g t ; & l t ; i t e m & g t ; & l t ; k e y & g t ; & l t ; s t r i n g & g t ; C a n c e r & l t ; / s t r i n g & g t ; & l t ; / k e y & g t ; & l t ; v a l u e & g t ; & l t ; i n t & g t ; 7 8 & l t ; / i n t & g t ; & l t ; / v a l u e & g t ; & l t ; / i t e m & g t ; & l t ; i t e m & g t ; & l t ; k e y & g t ; & l t ; s t r i n g & g t ; H e a r t   d i s e a s e   & a m p ; a m p ;   s t r o k e & l t ; / s t r i n g & g t ; & l t ; / k e y & g t ; & l t ; v a l u e & g t ; & l t ; i n t & g t ; 1 7 5 & l t ; / i n t & g t ; & l t ; / v a l u e & g t ; & l t ; / i t e m & g t ; & l t ; i t e m & g t ; & l t ; k e y & g t ; & l t ; s t r i n g & g t ; S a f e t y & l t ; / s t r i n g & g t ; & l t ; / k e y & g t ; & l t ; v a l u e & g t ; & l t ; i n t & g t ; 7 5 & l t ; / i n t & g t ; & l t ; / v a l u e & g t ; & l t ; / i t e m & g t ; & l t ; i t e m & g t ; & l t ; k e y & g t ; & l t ; s t r i n g & g t ; H I V / A I D S   & a m p ; a m p ;   S e x u a l l y   T r a n s m i t t e d   D i s e a s e s   ( S T D s ) & l t ; / s t r i n g & g t ; & l t ; / k e y & g t ; & l t ; v a l u e & g t ; & l t ; i n t & g t ; 3 3 5 & l t ; / i n t & g t ; & l t ; / v a l u e & g t ; & l t ; / i t e m & g t ; & l t ; i t e m & g t ; & l t ; k e y & g t ; & l t ; s t r i n g & g t ; V a c c i n e   p r e v e n t a b l e   d i s e a s e s & l t ; / s t r i n g & g t ; & l t ; / k e y & g t ; & l t ; v a l u e & g t ; & l t ; i n t & g t ; 2 1 8 & l t ; / i n t & g t ; & l t ; / v a l u e & g t ; & l t ; / i t e m & g t ; & l t ; i t e m & g t ; & l t ; k e y & g t ; & l t ; s t r i n g & g t ; C h i l d   h e a l t h   & a m p ; a m p ;   w e l l n e s s & l t ; / s t r i n g & g t ; & l t ; / k e y & g t ; & l t ; v a l u e & g t ; & l t ; i n t & g t ; 1 8 2 & l t ; / i n t & g t ; & l t ; / v a l u e & g t ; & l t ; / i t e m & g t ; & l t ; i t e m & g t ; & l t ; k e y & g t ; & l t ; s t r i n g & g t ; W o m e n  s   h e a l t h   & a m p ; a m p ;   w e l l n e s s & l t ; / s t r i n g & g t ; & l t ; / k e y & g t ; & l t ; v a l u e & g t ; & l t ; i n t & g t ; 2 0 7 & l t ; / i n t & g t ; & l t ; / v a l u e & g t ; & l t ; / i t e m & g t ; & l t ; i t e m & g t ; & l t ; k e y & g t ; & l t ; s t r i n g & g t ; D i a b e t e s & l t ; / s t r i n g & g t ; & l t ; / k e y & g t ; & l t ; v a l u e & g t ; & l t ; i n t & g t ; 9 1 & l t ; / i n t & g t ; & l t ; / v a l u e & g t ; & l t ; / i t e m & g t ; & l t ; i t e m & g t ; & l t ; k e y & g t ; & l t ; s t r i n g & g t ; M e n t a l   h e a l t h   d e p r e s s i o n / s u i c i d e & l t ; / s t r i n g & g t ; & l t ; / k e y & g t ; & l t ; v a l u e & g t ; & l t ; i n t & g t ; 2 4 5 & l t ; / i n t & g t ; & l t ; / v a l u e & g t ; & l t ; / i t e m & g t ; & l t ; i t e m & g t ; & l t ; k e y & g t ; & l t ; s t r i n g & g t ; D r u g s   & a m p ; a m p ;   a l c o h o l   a b u s e & l t ; / s t r i n g & g t ; & l t ; / k e y & g t ; & l t ; v a l u e & g t ; & l t ; i n t & g t ; 1 7 2 & l t ; / i n t & g t ; & l t ; / v a l u e & g t ; & l t ; / i t e m & g t ; & l t ; i t e m & g t ; & l t ; k e y & g t ; & l t ; s t r i n g & g t ; E n v i r o n m e n t a l   h a z a r d s & l t ; / s t r i n g & g t ; & l t ; / k e y & g t ; & l t ; v a l u e & g t ; & l t ; i n t & g t ; 1 7 7 & l t ; / i n t & g t ; & l t ; / v a l u e & g t ; & l t ; / i t e m & g t ; & l t ; i t e m & g t ; & l t ; k e y & g t ; & l t ; s t r i n g & g t ; O b e s i t y / w e i g h t   l o s s   i s s u e s & l t ; / s t r i n g & g t ; & l t ; / k e y & g t ; & l t ; v a l u e & g t ; & l t ; i n t & g t ; 2 0 1 & l t ; / i n t & g t ; & l t ; / v a l u e & g t ; & l t ; / i t e m & g t ; & l t ; i t e m & g t ; & l t ; k e y & g t ; & l t ; s t r i n g & g t ; W h a t   t y p e   o f   i n s u r a n c e   d o   y o u   h a v e ? & l t ; / s t r i n g & g t ; & l t ; / k e y & g t ; & l t ; v a l u e & g t ; & l t ; i n t & g t ; 3 8 9 & l t ; / i n t & g t ; & l t ; / v a l u e & g t ; & l t ; / i t e m & g t ; & l t ; i t e m & g t ; & l t ; k e y & g t ; & l t ; s t r i n g & g t ; C o u n t   o f   S e l e c t i o n & l t ; / s t r i n g & g t ; & l t ; / k e y & g t ; & l t ; v a l u e & g t ; & l t ; i n t & g t ; 1 4 9 & l t ; / i n t & g t ; & l t ; / v a l u e & g t ; & l t ; / i t e m & g t ; & l t ; i t e m & g t ; & l t ; k e y & g t ; & l t ; s t r i n g & g t ; W e i g h t & l t ; / s t r i n g & g t ; & l t ; / k e y & g t ; & l t ; v a l u e & g t ; & l t ; i n t & g t ; 8 0 & l t ; / i n t & g t ; & l t ; / v a l u e & g t ; & l t ; / i t e m & g t ; & l t ; i t e m & g t ; & l t ; k e y & g t ; & l t ; s t r i n g & g t ; C o l u m n 2 & l t ; / s t r i n g & g t ; & l t ; / k e y & g t ; & l t ; v a l u e & g t ; & l t ; i n t & g t ; 9 1 & l t ; / i n t & g t ; & l t ; / v a l u e & g t ; & l t ; / i t e m & g t ; & l t ; i t e m & g t ; & l t ; k e y & g t ; & l t ; s t r i n g & g t ; A s t h m a / l u n g   d i s e a s e 3 & l t ; / s t r i n g & g t ; & l t ; / k e y & g t ; & l t ; v a l u e & g t ; & l t ; i n t & g t ; 1 7 3 & l t ; / i n t & g t ; & l t ; / v a l u e & g t ; & l t ; / i t e m & g t ; & l t ; i t e m & g t ; & l t ; k e y & g t ; & l t ; s t r i n g & g t ; C a n c e r 4 & l t ; / s t r i n g & g t ; & l t ; / k e y & g t ; & l t ; v a l u e & g t ; & l t ; i n t & g t ; 8 5 & l t ; / i n t & g t ; & l t ; / v a l u e & g t ; & l t ; / i t e m & g t ; & l t ; i t e m & g t ; & l t ; k e y & g t ; & l t ; s t r i n g & g t ; H e a r t   d i s e a s e   & a m p ; a m p ;   s t r o k e 5 & l t ; / s t r i n g & g t ; & l t ; / k e y & g t ; & l t ; v a l u e & g t ; & l t ; i n t & g t ; 1 8 2 & l t ; / i n t & g t ; & l t ; / v a l u e & g t ; & l t ; / i t e m & g t ; & l t ; i t e m & g t ; & l t ; k e y & g t ; & l t ; s t r i n g & g t ; S a f e t y 6 & l t ; / s t r i n g & g t ; & l t ; / k e y & g t ; & l t ; v a l u e & g t ; & l t ; i n t & g t ; 8 2 & l t ; / i n t & g t ; & l t ; / v a l u e & g t ; & l t ; / i t e m & g t ; & l t ; i t e m & g t ; & l t ; k e y & g t ; & l t ; s t r i n g & g t ; H I V / A I D S   & a m p ; a m p ;   S e x u a l l y   T r a n s m i t t e d   D i s e a s e s   ( S T D s ) 7 & l t ; / s t r i n g & g t ; & l t ; / k e y & g t ; & l t ; v a l u e & g t ; & l t ; i n t & g t ; 3 4 2 & l t ; / i n t & g t ; & l t ; / v a l u e & g t ; & l t ; / i t e m & g t ; & l t ; i t e m & g t ; & l t ; k e y & g t ; & l t ; s t r i n g & g t ; V a c c i n e   p r e v e n t a b l e   d i s e a s e s 8 & l t ; / s t r i n g & g t ; & l t ; / k e y & g t ; & l t ; v a l u e & g t ; & l t ; i n t & g t ; 2 2 5 & l t ; / i n t & g t ; & l t ; / v a l u e & g t ; & l t ; / i t e m & g t ; & l t ; i t e m & g t ; & l t ; k e y & g t ; & l t ; s t r i n g & g t ; C h i l d   h e a l t h   & a m p ; a m p ;   w e l l n e s s 9 & l t ; / s t r i n g & g t ; & l t ; / k e y & g t ; & l t ; v a l u e & g t ; & l t ; i n t & g t ; 1 8 9 & l t ; / i n t & g t ; & l t ; / v a l u e & g t ; & l t ; / i t e m & g t ; & l t ; i t e m & g t ; & l t ; k e y & g t ; & l t ; s t r i n g & g t ; W o m e n  s   h e a l t h   & a m p ; a m p ;   w e l l n e s s 1 0 & l t ; / s t r i n g & g t ; & l t ; / k e y & g t ; & l t ; v a l u e & g t ; & l t ; i n t & g t ; 2 2 1 & l t ; / i n t & g t ; & l t ; / v a l u e & g t ; & l t ; / i t e m & g t ; & l t ; i t e m & g t ; & l t ; k e y & g t ; & l t ; s t r i n g & g t ; D i a b e t e s 1 1 & l t ; / s t r i n g & g t ; & l t ; / k e y & g t ; & l t ; v a l u e & g t ; & l t ; i n t & g t ; 1 0 5 & l t ; / i n t & g t ; & l t ; / v a l u e & g t ; & l t ; / i t e m & g t ; & l t ; i t e m & g t ; & l t ; k e y & g t ; & l t ; s t r i n g & g t ; M e n t a l   h e a l t h   d e p r e s s i o n / s u i c i d e 1 2 & l t ; / s t r i n g & g t ; & l t ; / k e y & g t ; & l t ; v a l u e & g t ; & l t ; i n t & g t ; 2 5 9 & l t ; / i n t & g t ; & l t ; / v a l u e & g t ; & l t ; / i t e m & g t ; & l t ; i t e m & g t ; & l t ; k e y & g t ; & l t ; s t r i n g & g t ; D r u g s   & a m p ; a m p ;   a l c o h o l   a b u s e 1 3 & l t ; / s t r i n g & g t ; & l t ; / k e y & g t ; & l t ; v a l u e & g t ; & l t ; i n t & g t ; 1 8 6 & l t ; / i n t & g t ; & l t ; / v a l u e & g t ; & l t ; / i t e m & g t ; & l t ; i t e m & g t ; & l t ; k e y & g t ; & l t ; s t r i n g & g t ; E n v i r o n m e n t a l   h a z a r d s 1 4 & l t ; / s t r i n g & g t ; & l t ; / k e y & g t ; & l t ; v a l u e & g t ; & l t ; i n t & g t ; 1 9 1 & l t ; / i n t & g t ; & l t ; / v a l u e & g t ; & l t ; / i t e m & g t ; & l t ; i t e m & g t ; & l t ; k e y & g t ; & l t ; s t r i n g & g t ; O b e s i t y / w e i g h t   l o s s   i s s u e s 1 5 & l t ; / s t r i n g & g t ; & l t ; / k e y & g t ; & l t ; v a l u e & g t ; & l t ; i n t & g t ; 2 1 5 & l t ; / i n t & g t ; & l t ; / v a l u e & g t ; & l t ; / i t e m & g t ; & l t ; i t e m & g t ; & l t ; k e y & g t ; & l t ; s t r i n g & g t ; C o l u m n 3 & l t ; / s t r i n g & g t ; & l t ; / k e y & g t ; & l t ; v a l u e & g t ; & l t ; i n t & g t ; 9 1 & l t ; / i n t & g t ; & l t ; / v a l u e & g t ; & l t ; / i t e m & g t ; & l t ; i t e m & g t ; & l t ; k e y & g t ; & l t ; s t r i n g & g t ; C o l u m n 4 & l t ; / s t r i n g & g t ; & l t ; / k e y & g t ; & l t ; v a l u e & g t ; & l t ; i n t & g t ; 9 1 & l t ; / i n t & g t ; & l t ; / v a l u e & g t ; & l t ; / i t e m & g t ; & l t ; i t e m & g t ; & l t ; k e y & g t ; & l t ; s t r i n g & g t ; O b s e r v e d & l t ; / s t r i n g & g t ; & l t ; / k e y & g t ; & l t ; v a l u e & g t ; & l t ; i n t & g t ; 9 6 & l t ; / i n t & g t ; & l t ; / v a l u e & g t ; & l t ; / i t e m & g t ; & l t ; i t e m & g t ; & l t ; k e y & g t ; & l t ; s t r i n g & g t ; E x p e c t e d & l t ; / s t r i n g & g t ; & l t ; / k e y & g t ; & l t ; v a l u e & g t ; & l t ; i n t & g t ; 9 3 & l t ; / i n t & g t ; & l t ; / v a l u e & g t ; & l t ; / i t e m & g t ; & l t ; i t e m & g t ; & l t ; k e y & g t ; & l t ; s t r i n g & g t ; C o l u m n 1 8 & l t ; / s t r i n g & g t ; & l t ; / k e y & g t ; & l t ; v a l u e & g t ; & l t ; i n t & g t ; 9 8 & l t ; / i n t & g t ; & l t ; / v a l u e & g t ; & l t ; / i t e m & g t ; & l t ; i t e m & g t ; & l t ; k e y & g t ; & l t ; s t r i n g & g t ; C o l u m n 5 & 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O T H E R & l t ; / s t r i n g & g t ; & l t ; / k e y & g t ; & l t ; v a l u e & g t ; & l t ; i n t & g t ; 1 1 1 & l t ; / i n t & g t ; & l t ; / v a l u e & g t ; & l t ; / i t e m & g t ; & l t ; i t e m & g t ; & l t ; k e y & g t ; & l t ; s t r i n g & g t ; D o   y o u   h a v e   a c c e s s   t o   r e l i a b l e   i n t e r n e t   i n   y o u r   h o m e ? & l t ; / s t r i n g & g t ; & l t ; / k e y & g t ; & l t ; v a l u e & g t ; & l t ; i n t & g t ; 5 3 8 & l t ; / i n t & g t ; & l t ; / v a l u e & g t ; & l t ; / i t e m & g t ; & l t ; / C o l u m n W i d t h s & g t ; & l t ; C o l u m n D i s p l a y I n d e x & g t ; & l t ; i t e m & g t ; & l t ; k e y & g t ; & l t ; s t r i n g & g t ; R e s p o n d e n t I D & l t ; / s t r i n g & g t ; & l t ; / k e y & g t ; & l t ; v a l u e & g t ; & l t ; i n t & g t ; 0 & l t ; / i n t & g t ; & l t ; / v a l u e & g t ; & l t ; / i t e m & g t ; & l t ; i t e m & g t ; & l t ; k e y & g t ; & l t ; s t r i n g & g t ; A s t h m a / l u n g   d i s e a s e & l t ; / s t r i n g & g t ; & l t ; / k e y & g t ; & l t ; v a l u e & g t ; & l t ; i n t & g t ; 1 & l t ; / i n t & g t ; & l t ; / v a l u e & g t ; & l t ; / i t e m & g t ; & l t ; i t e m & g t ; & l t ; k e y & g t ; & l t ; s t r i n g & g t ; C a n c e r & l t ; / s t r i n g & g t ; & l t ; / k e y & g t ; & l t ; v a l u e & g t ; & l t ; i n t & g t ; 2 & l t ; / i n t & g t ; & l t ; / v a l u e & g t ; & l t ; / i t e m & g t ; & l t ; i t e m & g t ; & l t ; k e y & g t ; & l t ; s t r i n g & g t ; H e a r t   d i s e a s e   & a m p ; a m p ;   s t r o k e & l t ; / s t r i n g & g t ; & l t ; / k e y & g t ; & l t ; v a l u e & g t ; & l t ; i n t & g t ; 3 & l t ; / i n t & g t ; & l t ; / v a l u e & g t ; & l t ; / i t e m & g t ; & l t ; i t e m & g t ; & l t ; k e y & g t ; & l t ; s t r i n g & g t ; S a f e t y & l t ; / s t r i n g & g t ; & l t ; / k e y & g t ; & l t ; v a l u e & g t ; & l t ; i n t & g t ; 4 & l t ; / i n t & g t ; & l t ; / v a l u e & g t ; & l t ; / i t e m & g t ; & l t ; i t e m & g t ; & l t ; k e y & g t ; & l t ; s t r i n g & g t ; H I V / A I D S   & a m p ; a m p ;   S e x u a l l y   T r a n s m i t t e d   D i s e a s e s   ( S T D s ) & l t ; / s t r i n g & g t ; & l t ; / k e y & g t ; & l t ; v a l u e & g t ; & l t ; i n t & g t ; 5 & l t ; / i n t & g t ; & l t ; / v a l u e & g t ; & l t ; / i t e m & g t ; & l t ; i t e m & g t ; & l t ; k e y & g t ; & l t ; s t r i n g & g t ; V a c c i n e   p r e v e n t a b l e   d i s e a s e s & l t ; / s t r i n g & g t ; & l t ; / k e y & g t ; & l t ; v a l u e & g t ; & l t ; i n t & g t ; 6 & l t ; / i n t & g t ; & l t ; / v a l u e & g t ; & l t ; / i t e m & g t ; & l t ; i t e m & g t ; & l t ; k e y & g t ; & l t ; s t r i n g & g t ; C h i l d   h e a l t h   & a m p ; a m p ;   w e l l n e s s & l t ; / s t r i n g & g t ; & l t ; / k e y & g t ; & l t ; v a l u e & g t ; & l t ; i n t & g t ; 7 & l t ; / i n t & g t ; & l t ; / v a l u e & g t ; & l t ; / i t e m & g t ; & l t ; i t e m & g t ; & l t ; k e y & g t ; & l t ; s t r i n g & g t ; W o m e n  s   h e a l t h   & a m p ; a m p ;   w e l l n e s s & l t ; / s t r i n g & g t ; & l t ; / k e y & g t ; & l t ; v a l u e & g t ; & l t ; i n t & g t ; 8 & l t ; / i n t & g t ; & l t ; / v a l u e & g t ; & l t ; / i t e m & g t ; & l t ; i t e m & g t ; & l t ; k e y & g t ; & l t ; s t r i n g & g t ; D i a b e t e s & l t ; / s t r i n g & g t ; & l t ; / k e y & g t ; & l t ; v a l u e & g t ; & l t ; i n t & g t ; 9 & l t ; / i n t & g t ; & l t ; / v a l u e & g t ; & l t ; / i t e m & g t ; & l t ; i t e m & g t ; & l t ; k e y & g t ; & l t ; s t r i n g & g t ; M e n t a l   h e a l t h   d e p r e s s i o n / s u i c i d e & l t ; / s t r i n g & g t ; & l t ; / k e y & g t ; & l t ; v a l u e & g t ; & l t ; i n t & g t ; 1 0 & l t ; / i n t & g t ; & l t ; / v a l u e & g t ; & l t ; / i t e m & g t ; & l t ; i t e m & g t ; & l t ; k e y & g t ; & l t ; s t r i n g & g t ; D r u g s   & a m p ; a m p ;   a l c o h o l   a b u s e & l t ; / s t r i n g & g t ; & l t ; / k e y & g t ; & l t ; v a l u e & g t ; & l t ; i n t & g t ; 1 1 & l t ; / i n t & g t ; & l t ; / v a l u e & g t ; & l t ; / i t e m & g t ; & l t ; i t e m & g t ; & l t ; k e y & g t ; & l t ; s t r i n g & g t ; E n v i r o n m e n t a l   h a z a r d s & l t ; / s t r i n g & g t ; & l t ; / k e y & g t ; & l t ; v a l u e & g t ; & l t ; i n t & g t ; 1 2 & l t ; / i n t & g t ; & l t ; / v a l u e & g t ; & l t ; / i t e m & g t ; & l t ; i t e m & g t ; & l t ; k e y & g t ; & l t ; s t r i n g & g t ; O b e s i t y / w e i g h t   l o s s   i s s u e s & l t ; / s t r i n g & g t ; & l t ; / k e y & g t ; & l t ; v a l u e & g t ; & l t ; i n t & g t ; 1 3 & l t ; / i n t & g t ; & l t ; / v a l u e & g t ; & l t ; / i t e m & g t ; & l t ; i t e m & g t ; & l t ; k e y & g t ; & l t ; s t r i n g & g t ; W h a t   t y p e   o f   i n s u r a n c e   d o   y o u   h a v e ? & l t ; / s t r i n g & g t ; & l t ; / k e y & g t ; & l t ; v a l u e & g t ; & l t ; i n t & g t ; 4 8 & l t ; / i n t & g t ; & l t ; / v a l u e & g t ; & l t ; / i t e m & g t ; & l t ; i t e m & g t ; & l t ; k e y & g t ; & l t ; s t r i n g & g t ; C o u n t   o f   S e l e c t i o n & l t ; / s t r i n g & g t ; & l t ; / k e y & g t ; & l t ; v a l u e & g t ; & l t ; i n t & g t ; 1 4 & l t ; / i n t & g t ; & l t ; / v a l u e & g t ; & l t ; / i t e m & g t ; & l t ; i t e m & g t ; & l t ; k e y & g t ; & l t ; s t r i n g & g t ; W e i g h t & l t ; / s t r i n g & g t ; & l t ; / k e y & g t ; & l t ; v a l u e & g t ; & l t ; i n t & g t ; 1 5 & l t ; / i n t & g t ; & l t ; / v a l u e & g t ; & l t ; / i t e m & g t ; & l t ; i t e m & g t ; & l t ; k e y & g t ; & l t ; s t r i n g & g t ; C o l u m n 2 & l t ; / s t r i n g & g t ; & l t ; / k e y & g t ; & l t ; v a l u e & g t ; & l t ; i n t & g t ; 1 6 & l t ; / i n t & g t ; & l t ; / v a l u e & g t ; & l t ; / i t e m & g t ; & l t ; i t e m & g t ; & l t ; k e y & g t ; & l t ; s t r i n g & g t ; A s t h m a / l u n g   d i s e a s e 3 & l t ; / s t r i n g & g t ; & l t ; / k e y & g t ; & l t ; v a l u e & g t ; & l t ; i n t & g t ; 1 7 & l t ; / i n t & g t ; & l t ; / v a l u e & g t ; & l t ; / i t e m & g t ; & l t ; i t e m & g t ; & l t ; k e y & g t ; & l t ; s t r i n g & g t ; C a n c e r 4 & l t ; / s t r i n g & g t ; & l t ; / k e y & g t ; & l t ; v a l u e & g t ; & l t ; i n t & g t ; 1 8 & l t ; / i n t & g t ; & l t ; / v a l u e & g t ; & l t ; / i t e m & g t ; & l t ; i t e m & g t ; & l t ; k e y & g t ; & l t ; s t r i n g & g t ; H e a r t   d i s e a s e   & a m p ; a m p ;   s t r o k e 5 & l t ; / s t r i n g & g t ; & l t ; / k e y & g t ; & l t ; v a l u e & g t ; & l t ; i n t & g t ; 1 9 & l t ; / i n t & g t ; & l t ; / v a l u e & g t ; & l t ; / i t e m & g t ; & l t ; i t e m & g t ; & l t ; k e y & g t ; & l t ; s t r i n g & g t ; S a f e t y 6 & l t ; / s t r i n g & g t ; & l t ; / k e y & g t ; & l t ; v a l u e & g t ; & l t ; i n t & g t ; 2 0 & l t ; / i n t & g t ; & l t ; / v a l u e & g t ; & l t ; / i t e m & g t ; & l t ; i t e m & g t ; & l t ; k e y & g t ; & l t ; s t r i n g & g t ; H I V / A I D S   & a m p ; a m p ;   S e x u a l l y   T r a n s m i t t e d   D i s e a s e s   ( S T D s ) 7 & l t ; / s t r i n g & g t ; & l t ; / k e y & g t ; & l t ; v a l u e & g t ; & l t ; i n t & g t ; 2 1 & l t ; / i n t & g t ; & l t ; / v a l u e & g t ; & l t ; / i t e m & g t ; & l t ; i t e m & g t ; & l t ; k e y & g t ; & l t ; s t r i n g & g t ; V a c c i n e   p r e v e n t a b l e   d i s e a s e s 8 & l t ; / s t r i n g & g t ; & l t ; / k e y & g t ; & l t ; v a l u e & g t ; & l t ; i n t & g t ; 2 2 & l t ; / i n t & g t ; & l t ; / v a l u e & g t ; & l t ; / i t e m & g t ; & l t ; i t e m & g t ; & l t ; k e y & g t ; & l t ; s t r i n g & g t ; C h i l d   h e a l t h   & a m p ; a m p ;   w e l l n e s s 9 & l t ; / s t r i n g & g t ; & l t ; / k e y & g t ; & l t ; v a l u e & g t ; & l t ; i n t & g t ; 2 3 & l t ; / i n t & g t ; & l t ; / v a l u e & g t ; & l t ; / i t e m & g t ; & l t ; i t e m & g t ; & l t ; k e y & g t ; & l t ; s t r i n g & g t ; W o m e n  s   h e a l t h   & a m p ; a m p ;   w e l l n e s s 1 0 & l t ; / s t r i n g & g t ; & l t ; / k e y & g t ; & l t ; v a l u e & g t ; & l t ; i n t & g t ; 2 4 & l t ; / i n t & g t ; & l t ; / v a l u e & g t ; & l t ; / i t e m & g t ; & l t ; i t e m & g t ; & l t ; k e y & g t ; & l t ; s t r i n g & g t ; D i a b e t e s 1 1 & l t ; / s t r i n g & g t ; & l t ; / k e y & g t ; & l t ; v a l u e & g t ; & l t ; i n t & g t ; 2 5 & l t ; / i n t & g t ; & l t ; / v a l u e & g t ; & l t ; / i t e m & g t ; & l t ; i t e m & g t ; & l t ; k e y & g t ; & l t ; s t r i n g & g t ; M e n t a l   h e a l t h   d e p r e s s i o n / s u i c i d e 1 2 & l t ; / s t r i n g & g t ; & l t ; / k e y & g t ; & l t ; v a l u e & g t ; & l t ; i n t & g t ; 2 6 & l t ; / i n t & g t ; & l t ; / v a l u e & g t ; & l t ; / i t e m & g t ; & l t ; i t e m & g t ; & l t ; k e y & g t ; & l t ; s t r i n g & g t ; D r u g s   & a m p ; a m p ;   a l c o h o l   a b u s e 1 3 & l t ; / s t r i n g & g t ; & l t ; / k e y & g t ; & l t ; v a l u e & g t ; & l t ; i n t & g t ; 2 7 & l t ; / i n t & g t ; & l t ; / v a l u e & g t ; & l t ; / i t e m & g t ; & l t ; i t e m & g t ; & l t ; k e y & g t ; & l t ; s t r i n g & g t ; E n v i r o n m e n t a l   h a z a r d s 1 4 & l t ; / s t r i n g & g t ; & l t ; / k e y & g t ; & l t ; v a l u e & g t ; & l t ; i n t & g t ; 2 8 & l t ; / i n t & g t ; & l t ; / v a l u e & g t ; & l t ; / i t e m & g t ; & l t ; i t e m & g t ; & l t ; k e y & g t ; & l t ; s t r i n g & g t ; O b e s i t y / w e i g h t   l o s s   i s s u e s 1 5 & l t ; / s t r i n g & g t ; & l t ; / k e y & g t ; & l t ; v a l u e & g t ; & l t ; i n t & g t ; 2 9 & l t ; / i n t & g t ; & l t ; / v a l u e & g t ; & l t ; / i t e m & g t ; & l t ; i t e m & g t ; & l t ; k e y & g t ; & l t ; s t r i n g & g t ; C o l u m n 3 & l t ; / s t r i n g & g t ; & l t ; / k e y & g t ; & l t ; v a l u e & g t ; & l t ; i n t & g t ; 3 0 & l t ; / i n t & g t ; & l t ; / v a l u e & g t ; & l t ; / i t e m & g t ; & l t ; i t e m & g t ; & l t ; k e y & g t ; & l t ; s t r i n g & g t ; C o l u m n 4 & l t ; / s t r i n g & g t ; & l t ; / k e y & g t ; & l t ; v a l u e & g t ; & l t ; i n t & g t ; 3 1 & l t ; / i n t & g t ; & l t ; / v a l u e & g t ; & l t ; / i t e m & g t ; & l t ; i t e m & g t ; & l t ; k e y & g t ; & l t ; s t r i n g & g t ; O b s e r v e d & l t ; / s t r i n g & g t ; & l t ; / k e y & g t ; & l t ; v a l u e & g t ; & l t ; i n t & g t ; 3 2 & l t ; / i n t & g t ; & l t ; / v a l u e & g t ; & l t ; / i t e m & g t ; & l t ; i t e m & g t ; & l t ; k e y & g t ; & l t ; s t r i n g & g t ; E x p e c t e d & l t ; / s t r i n g & g t ; & l t ; / k e y & g t ; & l t ; v a l u e & g t ; & l t ; i n t & g t ; 3 3 & l t ; / i n t & g t ; & l t ; / v a l u e & g t ; & l t ; / i t e m & g t ; & l t ; i t e m & g t ; & l t ; k e y & g t ; & l t ; s t r i n g & g t ; C o l u m n 1 8 & l t ; / s t r i n g & g t ; & l t ; / k e y & g t ; & l t ; v a l u e & g t ; & l t ; i n t & g t ; 3 4 & l t ; / i n t & g t ; & l t ; / v a l u e & g t ; & l t ; / i t e m & g t ; & l t ; i t e m & g t ; & l t ; k e y & g t ; & l t ; s t r i n g & g t ; C o l u m n 5 & l t ; / s t r i n g & g t ; & l t ; / k e y & g t ; & l t ; v a l u e & g t ; & l t ; i n t & g t ; 3 5 & l t ; / i n t & g t ; & l t ; / v a l u e & g t ; & l t ; / i t e m & g t ; & l t ; i t e m & g t ; & l t ; k e y & g t ; & l t ; s t r i n g & g t ; I   i d e n t i f y   a s : & l t ; / s t r i n g & g t ; & l t ; / k e y & g t ; & l t ; v a l u e & g t ; & l t ; i n t & g t ; 3 6 & l t ; / i n t & g t ; & l t ; / v a l u e & g t ; & l t ; / i t e m & g t ; & l t ; i t e m & g t ; & l t ; k e y & g t ; & l t ; s t r i n g & g t ; W h a t   i s   y o u r   a g e ? & l t ; / s t r i n g & g t ; & l t ; / k e y & g t ; & l t ; v a l u e & g t ; & l t ; i n t & g t ; 3 7 & l t ; / i n t & g t ; & l t ; / v a l u e & g t ; & l t ; / i t e m & g t ; & l t ; i t e m & g t ; & l t ; k e y & g t ; & l t ; s t r i n g & g t ; C o u n t y   w h e r e   y o u   l i v e : & l t ; / s t r i n g & g t ; & l t ; / k e y & g t ; & l t ; v a l u e & g t ; & l t ; i n t & g t ; 3 8 & l t ; / i n t & g t ; & l t ; / v a l u e & g t ; & l t ; / i t e m & g t ; & l t ; i t e m & g t ; & l t ; k e y & g t ; & l t ; s t r i n g & g t ; T o w n   a n d   Z I P   c o d e   w h e r e   y o u   l i v e : & l t ; / s t r i n g & g t ; & l t ; / k e y & g t ; & l t ; v a l u e & g t ; & l t ; i n t & g t ; 3 9 & l t ; / i n t & g t ; & l t ; / v a l u e & g t ; & l t ; / i t e m & g t ; & l t ; i t e m & g t ; & l t ; k e y & g t ; & l t ; s t r i n g & g t ; W h a t   r a c e   d o   y o u   c o n s i d e r   y o u r s e l f ? & l t ; / s t r i n g & g t ; & l t ; / k e y & g t ; & l t ; v a l u e & g t ; & l t ; i n t & g t ; 4 0 & l t ; / i n t & g t ; & l t ; / v a l u e & g t ; & l t ; / i t e m & g t ; & l t ; i t e m & g t ; & l t ; k e y & g t ; & l t ; s t r i n g & g t ; A r e   y o u   H i s p a n i c   o r   L a t i n o ? & l t ; / s t r i n g & g t ; & l t ; / k e y & g t ; & l t ; v a l u e & g t ; & l t ; i n t & g t ; 4 1 & l t ; / i n t & g t ; & l t ; / v a l u e & g t ; & l t ; / i t e m & g t ; & l t ; i t e m & g t ; & l t ; k e y & g t ; & l t ; s t r i n g & g t ; W h a t   l a n g u a g e   d o   y o u   s p e a k   w h e n   y o u   a r e   a t   h o m e   ( s e l e c t   a l l   t h a t   a p p l y ) & l t ; / s t r i n g & g t ; & l t ; / k e y & g t ; & l t ; v a l u e & g t ; & l t ; i n t & g t ; 4 2 & l t ; / i n t & g t ; & l t ; / v a l u e & g t ; & l t ; / i t e m & g t ; & l t ; i t e m & g t ; & l t ; k e y & g t ; & l t ; s t r i n g & g t ; W h a t   i s   y o u r   a n n u a l   h o u s e h o l d   i n c o m e   f r o m   a l l   s o u r c e s ? & l t ; / s t r i n g & g t ; & l t ; / k e y & g t ; & l t ; v a l u e & g t ; & l t ; i n t & g t ; 4 3 & l t ; / i n t & g t ; & l t ; / v a l u e & g t ; & l t ; / i t e m & g t ; & l t ; i t e m & g t ; & l t ; k e y & g t ; & l t ; s t r i n g & g t ; W h a t   i s   y o u r   h i g h e s t   l e v e l   o f   e d u c a t i o n ? & l t ; / s t r i n g & g t ; & l t ; / k e y & g t ; & l t ; v a l u e & g t ; & l t ; i n t & g t ; 4 4 & l t ; / i n t & g t ; & l t ; / v a l u e & g t ; & l t ; / i t e m & g t ; & l t ; i t e m & g t ; & l t ; k e y & g t ; & l t ; s t r i n g & g t ; W h a t   i s   y o u r   c u r r e n t   e m p l o y m e n t   s t a t u s ? & l t ; / s t r i n g & g t ; & l t ; / k e y & g t ; & l t ; v a l u e & g t ; & l t ; i n t & g t ; 4 5 & l t ; / i n t & g t ; & l t ; / v a l u e & g t ; & l t ; / i t e m & g t ; & l t ; i t e m & g t ; & l t ; k e y & g t ; & l t ; s t r i n g & g t ; D o   y o u   c u r r e n t l y   h a v e   h e a l t h   i n s u r a n c e ? & l t ; / s t r i n g & g t ; & l t ; / k e y & g t ; & l t ; v a l u e & g t ; & l t ; i n t & g t ; 4 6 & l t ; / i n t & g t ; & l t ; / v a l u e & g t ; & l t ; / i t e m & g t ; & l t ; i t e m & g t ; & l t ; k e y & g t ; & l t ; s t r i n g & g t ; O T H E R & l t ; / s t r i n g & g t ; & l t ; / k e y & g t ; & l t ; v a l u e & g t ; & l t ; i n t & g t ; 4 7 & l t ; / i n t & g t ; & l t ; / v a l u e & g t ; & l t ; / i t e m & g t ; & l t ; i t e m & g t ; & l t ; k e y & g t ; & l t ; s t r i n g & g t ; D o   y o u   h a v e   a c c e s s   t o   r e l i a b l e   i n t e r n e t   i n   y o u r   h o m e ? & l t ; / s t r i n g & g t ; & l t ; / k e y & g t ; & l t ; v a l u e & g t ; & l t ; i n t & g t ; 4 9 & l t ; / i n t & g t ; & l t ; / v a l u e & g t ; & l t ; / i t e m & g t ; & l t ; / C o l u m n D i s p l a y I n d e x & g t ; & l t ; C o l u m n F r o z e n   / & g t ; & l t ; C o l u m n C h e c k e d   / & g t ; & l t ; C o l u m n F i l t e r   / & g t ; & l t ; S e l e c t i o n F i l t e r   / & g t ; & l t ; F i l t e r P a r a m e t e r s   / & g t ; & l t ; I s S o r t D e s c e n d i n g & g t ; f a l s e & l t ; / I s S o r t D e s c e n d i n g & g t ; & l t ; / T a b l e W i d g e t G r i d S e r i a l i z a t i o n & g t ; < / C u s t o m C o n t e n t > < / G e m i n i > 
</file>

<file path=customXml/item22.xml>��< ? x m l   v e r s i o n = " 1 . 0 "   e n c o d i n g = " U T F - 1 6 " ? > < G e m i n i   x m l n s = " h t t p : / / g e m i n i / p i v o t c u s t o m i z a t i o n / 0 5 d 7 e c 9 f - 3 4 1 c - 4 e d a - 8 0 3 5 - d 0 b 2 d 5 8 8 0 7 4 3 " > < C u s t o m C o n t e n t > < ! [ C D A T A [ < ? x m l   v e r s i o n = " 1 . 0 "   e n c o d i n g = " u t f - 1 6 " ? > < S e t t i n g s > < H S l i c e r s S h a p e > 0 ; 0 ; 0 ; 0 < / H S l i c e r s S h a p e > < V S l i c e r s S h a p e > 0 ; 0 ; 0 ; 0 < / V S l i c e r s S h a p e > < S l i c e r S h e e t N a m e > P T   Q 1 < / S l i c e r S h e e t N a m e > < S A H o s t H a s h > 1 3 1 1 1 8 9 9 3 2 < / S A H o s t H a s h > < G e m i n i F i e l d L i s t V i s i b l e > T r u e < / G e m i n i F i e l d L i s t V i s i b l e > < / S e t t i n g s > ] ] > < / C u s t o m C o n t e n t > < / G e m i n i > 
</file>

<file path=customXml/item23.xml>��< ? x m l   v e r s i o n = " 1 . 0 "   e n c o d i n g = " U T F - 1 6 " ? > < G e m i n i   x m l n s = " h t t p : / / g e m i n i / p i v o t c u s t o m i z a t i o n / T a b l e X M L _ T a b l e 5 - d 0 c 9 a f c 6 - c 0 9 8 - 4 0 3 4 - 8 2 a 6 - 9 9 5 f b 8 2 f 1 b d a " > < 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D o c t o r / h e a l t h   p r o f e s s i o n a l & l t ; / s t r i n g & g t ; & l t ; / k e y & g t ; & l t ; v a l u e & g t ; & l t ; i n t & g t ; 2 0 3 & l t ; / i n t & g t ; & l t ; / v a l u e & g t ; & l t ; / i t e m & g t ; & l t ; i t e m & g t ; & l t ; k e y & g t ; & l t ; s t r i n g & g t ; L i b r a r y & l t ; / s t r i n g & g t ; & l t ; / k e y & g t ; & l t ; v a l u e & g t ; & l t ; i n t & g t ; 7 8 & l t ; / i n t & g t ; & l t ; / v a l u e & g t ; & l t ; / i t e m & g t ; & l t ; i t e m & g t ; & l t ; k e y & g t ; & l t ; s t r i n g & g t ; S o c i a l   M e d i a   ( F a c e b o o k ,   T w i t t e r ,   e t c . ) & l t ; / s t r i n g & g t ; & l t ; / k e y & g t ; & l t ; v a l u e & g t ; & l t ; i n t & g t ; 2 6 6 & l t ; / i n t & g t ; & l t ; / v a l u e & g t ; & l t ; / i t e m & g t ; & l t ; i t e m & g t ; & l t ; k e y & g t ; & l t ; s t r i n g & g t ; F a m i l y   o r   f r i e n d s & l t ; / s t r i n g & g t ; & l t ; / k e y & g t ; & l t ; v a l u e & g t ; & l t ; i n t & g t ; 1 4 0 & l t ; / i n t & g t ; & l t ; / v a l u e & g t ; & l t ; / i t e m & g t ; & l t ; i t e m & g t ; & l t ; k e y & g t ; & l t ; s t r i n g & g t ; N e w s p a p e r / m a g a z i n e s & l t ; / s t r i n g & g t ; & l t ; / k e y & g t ; & l t ; v a l u e & g t ; & l t ; i n t & g t ; 1 7 8 & l t ; / i n t & g t ; & l t ; / v a l u e & g t ; & l t ; / i t e m & g t ; & l t ; i t e m & g t ; & l t ; k e y & g t ; & l t ; s t r i n g & g t ; T e l e v i s i o n & l t ; / s t r i n g & g t ; & l t ; / k e y & g t ; & l t ; v a l u e & g t ; & l t ; i n t & g t ; 9 9 & l t ; / i n t & g t ; & l t ; / v a l u e & g t ; & l t ; / i t e m & g t ; & l t ; i t e m & g t ; & l t ; k e y & g t ; & l t ; s t r i n g & g t ; H e a l t h   D e p a r t m e n t & l t ; / s t r i n g & g t ; & l t ; / k e y & g t ; & l t ; v a l u e & g t ; & l t ; i n t & g t ; 1 5 5 & l t ; / i n t & g t ; & l t ; / v a l u e & g t ; & l t ; / i t e m & g t ; & l t ; i t e m & g t ; & l t ; k e y & g t ; & l t ; s t r i n g & g t ; R a d i o & l t ; / s t r i n g & g t ; & l t ; / k e y & g t ; & l t ; v a l u e & g t ; & l t ; i n t & g t ; 7 1 & l t ; / i n t & g t ; & l t ; / v a l u e & g t ; & l t ; / i t e m & g t ; & l t ; i t e m & g t ; & l t ; k e y & g t ; & l t ; s t r i n g & g t ; W o r k s i t e & l t ; / s t r i n g & g t ; & l t ; / k e y & g t ; & l t ; v a l u e & g t ; & l t ; i n t & g t ; 9 1 & l t ; / i n t & g t ; & l t ; / v a l u e & g t ; & l t ; / i t e m & g t ; & l t ; i t e m & g t ; & l t ; k e y & g t ; & l t ; s t r i n g & g t ; H o s p i t a l & l t ; / s t r i n g & g t ; & l t ; / k e y & g t ; & l t ; v a l u e & g t ; & l t ; i n t & g t ; 8 7 & l t ; / i n t & g t ; & l t ; / v a l u e & g t ; & l t ; / i t e m & g t ; & l t ; i t e m & g t ; & l t ; k e y & g t ; & l t ; s t r i n g & g t ; R e l i g i o u s   o r g a n i z a t i o n & l t ; / s t r i n g & g t ; & l t ; / k e y & g t ; & l t ; v a l u e & g t ; & l t ; i n t & g t ; 1 7 2 & l t ; / i n t & g t ; & l t ; / v a l u e & g t ; & l t ; / i t e m & g t ; & l t ; i t e m & g t ; & l t ; k e y & g t ; & l t ; s t r i n g & g t ; I n t e r n e t & l t ; / s t r i n g & g t ; & l t ; / k e y & g t ; & l t ; v a l u e & g t ; & l t ; i n t & g t ; 8 7 & l t ; / i n t & g t ; & l t ; / v a l u e & g t ; & l t ; / i t e m & g t ; & l t ; i t e m & g t ; & l t ; k e y & g t ; & l t ; s t r i n g & g t ; S c h o o l / c o l l e g e & l t ; / s t r i n g & g t ; & l t ; / k e y & g t ; & l t ; v a l u e & g t ; & l t ; i n t & g t ; 1 2 8 & l t ; / i n t & g t ; & l t ; / v a l u e & g t ; & l t ; / i t e m & g t ; & l t ; i t e m & g t ; & l t ; k e y & g t ; & l t ; s t r i n g & g t ; C o l u m n 1 & 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D o   y o u   h a v e   a c c e s s   t o   r e l i a b l e   i n t e r n e t   i n   y o u r   h o m e ? & l t ; / s t r i n g & g t ; & l t ; / k e y & g t ; & l t ; v a l u e & g t ; & l t ; i n t & g t ; 5 3 8 & l t ; / i n t & g t ; & l t ; / v a l u e & g t ; & l t ; / i t e m & g t ; & l t ; i t e m & g t ; & l t ; k e y & g t ; & l t ; s t r i n g & g t ; W h a t   t y p e   o f   i n s u r a n c e   d o   y o u   h a v e ? & l t ; / s t r i n g & g t ; & l t ; / k e y & g t ; & l t ; v a l u e & g t ; & l t ; i n t & g t ; 3 8 9 & l t ; / i n t & g t ; & l t ; / v a l u e & g t ; & l t ; / i t e m & g t ; & l t ; / C o l u m n W i d t h s & g t ; & l t ; C o l u m n D i s p l a y I n d e x & g t ; & l t ; i t e m & g t ; & l t ; k e y & g t ; & l t ; s t r i n g & g t ; R e s p o n d e n t I D & l t ; / s t r i n g & g t ; & l t ; / k e y & g t ; & l t ; v a l u e & g t ; & l t ; i n t & g t ; 0 & l t ; / i n t & g t ; & l t ; / v a l u e & g t ; & l t ; / i t e m & g t ; & l t ; i t e m & g t ; & l t ; k e y & g t ; & l t ; s t r i n g & g t ; D o c t o r / h e a l t h   p r o f e s s i o n a l & l t ; / s t r i n g & g t ; & l t ; / k e y & g t ; & l t ; v a l u e & g t ; & l t ; i n t & g t ; 1 & l t ; / i n t & g t ; & l t ; / v a l u e & g t ; & l t ; / i t e m & g t ; & l t ; i t e m & g t ; & l t ; k e y & g t ; & l t ; s t r i n g & g t ; L i b r a r y & l t ; / s t r i n g & g t ; & l t ; / k e y & g t ; & l t ; v a l u e & g t ; & l t ; i n t & g t ; 2 & l t ; / i n t & g t ; & l t ; / v a l u e & g t ; & l t ; / i t e m & g t ; & l t ; i t e m & g t ; & l t ; k e y & g t ; & l t ; s t r i n g & g t ; S o c i a l   M e d i a   ( F a c e b o o k ,   T w i t t e r ,   e t c . ) & l t ; / s t r i n g & g t ; & l t ; / k e y & g t ; & l t ; v a l u e & g t ; & l t ; i n t & g t ; 3 & l t ; / i n t & g t ; & l t ; / v a l u e & g t ; & l t ; / i t e m & g t ; & l t ; i t e m & g t ; & l t ; k e y & g t ; & l t ; s t r i n g & g t ; F a m i l y   o r   f r i e n d s & l t ; / s t r i n g & g t ; & l t ; / k e y & g t ; & l t ; v a l u e & g t ; & l t ; i n t & g t ; 4 & l t ; / i n t & g t ; & l t ; / v a l u e & g t ; & l t ; / i t e m & g t ; & l t ; i t e m & g t ; & l t ; k e y & g t ; & l t ; s t r i n g & g t ; N e w s p a p e r / m a g a z i n e s & l t ; / s t r i n g & g t ; & l t ; / k e y & g t ; & l t ; v a l u e & g t ; & l t ; i n t & g t ; 5 & l t ; / i n t & g t ; & l t ; / v a l u e & g t ; & l t ; / i t e m & g t ; & l t ; i t e m & g t ; & l t ; k e y & g t ; & l t ; s t r i n g & g t ; T e l e v i s i o n & l t ; / s t r i n g & g t ; & l t ; / k e y & g t ; & l t ; v a l u e & g t ; & l t ; i n t & g t ; 6 & l t ; / i n t & g t ; & l t ; / v a l u e & g t ; & l t ; / i t e m & g t ; & l t ; i t e m & g t ; & l t ; k e y & g t ; & l t ; s t r i n g & g t ; H e a l t h   D e p a r t m e n t & l t ; / s t r i n g & g t ; & l t ; / k e y & g t ; & l t ; v a l u e & g t ; & l t ; i n t & g t ; 7 & l t ; / i n t & g t ; & l t ; / v a l u e & g t ; & l t ; / i t e m & g t ; & l t ; i t e m & g t ; & l t ; k e y & g t ; & l t ; s t r i n g & g t ; R a d i o & l t ; / s t r i n g & g t ; & l t ; / k e y & g t ; & l t ; v a l u e & g t ; & l t ; i n t & g t ; 8 & l t ; / i n t & g t ; & l t ; / v a l u e & g t ; & l t ; / i t e m & g t ; & l t ; i t e m & g t ; & l t ; k e y & g t ; & l t ; s t r i n g & g t ; W o r k s i t e & l t ; / s t r i n g & g t ; & l t ; / k e y & g t ; & l t ; v a l u e & g t ; & l t ; i n t & g t ; 9 & l t ; / i n t & g t ; & l t ; / v a l u e & g t ; & l t ; / i t e m & g t ; & l t ; i t e m & g t ; & l t ; k e y & g t ; & l t ; s t r i n g & g t ; H o s p i t a l & l t ; / s t r i n g & g t ; & l t ; / k e y & g t ; & l t ; v a l u e & g t ; & l t ; i n t & g t ; 1 0 & l t ; / i n t & g t ; & l t ; / v a l u e & g t ; & l t ; / i t e m & g t ; & l t ; i t e m & g t ; & l t ; k e y & g t ; & l t ; s t r i n g & g t ; R e l i g i o u s   o r g a n i z a t i o n & l t ; / s t r i n g & g t ; & l t ; / k e y & g t ; & l t ; v a l u e & g t ; & l t ; i n t & g t ; 1 1 & l t ; / i n t & g t ; & l t ; / v a l u e & g t ; & l t ; / i t e m & g t ; & l t ; i t e m & g t ; & l t ; k e y & g t ; & l t ; s t r i n g & g t ; I n t e r n e t & l t ; / s t r i n g & g t ; & l t ; / k e y & g t ; & l t ; v a l u e & g t ; & l t ; i n t & g t ; 1 2 & l t ; / i n t & g t ; & l t ; / v a l u e & g t ; & l t ; / i t e m & g t ; & l t ; i t e m & g t ; & l t ; k e y & g t ; & l t ; s t r i n g & g t ; S c h o o l / c o l l e g e & l t ; / s t r i n g & g t ; & l t ; / k e y & g t ; & l t ; v a l u e & g t ; & l t ; i n t & g t ; 1 3 & l t ; / i n t & g t ; & l t ; / v a l u e & g t ; & l t ; / i t e m & g t ; & l t ; i t e m & g t ; & l t ; k e y & g t ; & l t ; s t r i n g & g t ; C o l u m n 1 & l t ; / s t r i n g & g t ; & l t ; / k e y & g t ; & l t ; v a l u e & g t ; & l t ; i n t & g t ; 1 4 & l t ; / i n t & g t ; & l t ; / v a l u e & g t ; & l t ; / i t e m & g t ; & l t ; i t e m & g t ; & l t ; k e y & g t ; & l t ; s t r i n g & g t ; I   i d e n t i f y   a s : & l t ; / s t r i n g & g t ; & l t ; / k e y & g t ; & l t ; v a l u e & g t ; & l t ; i n t & g t ; 1 5 & l t ; / i n t & g t ; & l t ; / v a l u e & g t ; & l t ; / i t e m & g t ; & l t ; i t e m & g t ; & l t ; k e y & g t ; & l t ; s t r i n g & g t ; W h a t   i s   y o u r   a g e ? & l t ; / s t r i n g & g t ; & l t ; / k e y & g t ; & l t ; v a l u e & g t ; & l t ; i n t & g t ; 1 6 & l t ; / i n t & g t ; & l t ; / v a l u e & g t ; & l t ; / i t e m & g t ; & l t ; i t e m & g t ; & l t ; k e y & g t ; & l t ; s t r i n g & g t ; C o u n t y   w h e r e   y o u   l i v e : & l t ; / s t r i n g & g t ; & l t ; / k e y & g t ; & l t ; v a l u e & g t ; & l t ; i n t & g t ; 1 7 & l t ; / i n t & g t ; & l t ; / v a l u e & g t ; & l t ; / i t e m & g t ; & l t ; i t e m & g t ; & l t ; k e y & g t ; & l t ; s t r i n g & g t ; T o w n   a n d   Z I P   c o d e   w h e r e   y o u   l i v e : & l t ; / s t r i n g & g t ; & l t ; / k e y & g t ; & l t ; v a l u e & g t ; & l t ; i n t & g t ; 1 8 & l t ; / i n t & g t ; & l t ; / v a l u e & g t ; & l t ; / i t e m & g t ; & l t ; i t e m & g t ; & l t ; k e y & g t ; & l t ; s t r i n g & g t ; W h a t   r a c e   d o   y o u   c o n s i d e r   y o u r s e l f ? & l t ; / s t r i n g & g t ; & l t ; / k e y & g t ; & l t ; v a l u e & g t ; & l t ; i n t & g t ; 1 9 & l t ; / i n t & g t ; & l t ; / v a l u e & g t ; & l t ; / i t e m & g t ; & l t ; i t e m & g t ; & l t ; k e y & g t ; & l t ; s t r i n g & g t ; A r e   y o u   H i s p a n i c   o r   L a t i n o ? & l t ; / s t r i n g & g t ; & l t ; / k e y & g t ; & l t ; v a l u e & g t ; & l t ; i n t & g t ; 2 0 & l t ; / i n t & g t ; & l t ; / v a l u e & g t ; & l t ; / i t e m & g t ; & l t ; i t e m & g t ; & l t ; k e y & g t ; & l t ; s t r i n g & g t ; W h a t   l a n g u a g e   d o   y o u   s p e a k   w h e n   y o u   a r e   a t   h o m e   ( s e l e c t   a l l   t h a t   a p p l y ) & l t ; / s t r i n g & g t ; & l t ; / k e y & g t ; & l t ; v a l u e & g t ; & l t ; i n t & g t ; 2 1 & l t ; / i n t & g t ; & l t ; / v a l u e & g t ; & l t ; / i t e m & g t ; & l t ; i t e m & g t ; & l t ; k e y & g t ; & l t ; s t r i n g & g t ; W h a t   i s   y o u r   a n n u a l   h o u s e h o l d   i n c o m e   f r o m   a l l   s o u r c e s ? & l t ; / s t r i n g & g t ; & l t ; / k e y & g t ; & l t ; v a l u e & g t ; & l t ; i n t & g t ; 2 2 & l t ; / i n t & g t ; & l t ; / v a l u e & g t ; & l t ; / i t e m & g t ; & l t ; i t e m & g t ; & l t ; k e y & g t ; & l t ; s t r i n g & g t ; W h a t   i s   y o u r   h i g h e s t   l e v e l   o f   e d u c a t i o n ? & l t ; / s t r i n g & g t ; & l t ; / k e y & g t ; & l t ; v a l u e & g t ; & l t ; i n t & g t ; 2 3 & l t ; / i n t & g t ; & l t ; / v a l u e & g t ; & l t ; / i t e m & g t ; & l t ; i t e m & g t ; & l t ; k e y & g t ; & l t ; s t r i n g & g t ; W h a t   i s   y o u r   c u r r e n t   e m p l o y m e n t   s t a t u s ? & l t ; / s t r i n g & g t ; & l t ; / k e y & g t ; & l t ; v a l u e & g t ; & l t ; i n t & g t ; 2 4 & l t ; / i n t & g t ; & l t ; / v a l u e & g t ; & l t ; / i t e m & g t ; & l t ; i t e m & g t ; & l t ; k e y & g t ; & l t ; s t r i n g & g t ; D o   y o u   c u r r e n t l y   h a v e   h e a l t h   i n s u r a n c e ? & l t ; / s t r i n g & g t ; & l t ; / k e y & g t ; & l t ; v a l u e & g t ; & l t ; i n t & g t ; 2 5 & l t ; / i n t & g t ; & l t ; / v a l u e & g t ; & l t ; / i t e m & g t ; & l t ; i t e m & g t ; & l t ; k e y & g t ; & l t ; s t r i n g & g t ; D o   y o u   h a v e   a c c e s s   t o   r e l i a b l e   i n t e r n e t   i n   y o u r   h o m e ? & l t ; / s t r i n g & g t ; & l t ; / k e y & g t ; & l t ; v a l u e & g t ; & l t ; i n t & g t ; 2 7 & l t ; / i n t & g t ; & l t ; / v a l u e & g t ; & l t ; / i t e m & g t ; & l t ; i t e m & g t ; & l t ; k e y & g t ; & l t ; s t r i n g & g t ; W h a t   t y p e   o f   i n s u r a n c e   d o   y o u   h a v e ? & l t ; / s t r i n g & g t ; & l t ; / k e y & g t ; & l t ; v a l u e & g t ; & l t ; i n t & g t ; 2 6 & l t ; / i n t & g t ; & l t ; / v a l u e & g t ; & l t ; / i t e m & g t ; & l t ; / C o l u m n D i s p l a y I n d e x & g t ; & l t ; C o l u m n F r o z e n   / & g t ; & l t ; C o l u m n C h e c k e d   / & g t ; & l t ; C o l u m n F i l t e r   / & g t ; & l t ; S e l e c t i o n F i l t e r   / & g t ; & l t ; F i l t e r P a r a m e t e r s   / & g t ; & l t ; I s S o r t D e s c e n d i n g & g t ; f a l s e & l t ; / I s S o r t D e s c e n d i n g & g t ; & l t ; / T a b l e W i d g e t G r i d S e r i a l i z a t i o n & g t ; < / C u s t o m C o n t e n t > < / G e m i n i > 
</file>

<file path=customXml/item24.xml>��< ? x m l   v e r s i o n = " 1 . 0 "   e n c o d i n g = " U T F - 1 6 " ? > < G e m i n i   x m l n s = " h t t p : / / g e m i n i / p i v o t c u s t o m i z a t i o n / L i n k e d T a b l e s " > < C u s t o m C o n t e n t > < ! [ C D A T A [ < L i n k e d T a b l e s   x m l n s : x s d = " h t t p : / / w w w . w 3 . o r g / 2 0 0 1 / X M L S c h e m a "   x m l n s : x s i = " h t t p : / / w w w . w 3 . o r g / 2 0 0 1 / X M L S c h e m a - i n s t a n c e " > < L i n k e d T a b l e L i s t > < L i n k e d T a b l e I n f o > < E x c e l T a b l e N a m e > T a b l e 1 < / E x c e l T a b l e N a m e > < G e m i n i T a b l e I d > T a b l e 1 - d 9 0 2 2 5 7 8 - b 2 0 9 - 4 9 0 4 - b d d e - 1 9 f a b e e 9 b 9 7 e < / G e m i n i T a b l e I d > < L i n k e d C o l u m n L i s t   / > < U p d a t e N e e d e d > f a l s e < / U p d a t e N e e d e d > < R o w C o u n t > 0 < / R o w C o u n t > < / L i n k e d T a b l e I n f o > < L i n k e d T a b l e I n f o > < E x c e l T a b l e N a m e > T a b l e 2 < / E x c e l T a b l e N a m e > < G e m i n i T a b l e I d > T a b l e 2 - a d f a 4 a 9 8 - 9 0 b 2 - 4 a 7 6 - b 1 3 2 - 4 f b 2 e 3 5 9 c a a 5 < / G e m i n i T a b l e I d > < L i n k e d C o l u m n L i s t   / > < U p d a t e N e e d e d > f a l s e < / U p d a t e N e e d e d > < R o w C o u n t > 0 < / R o w C o u n t > < / L i n k e d T a b l e I n f o > < L i n k e d T a b l e I n f o > < E x c e l T a b l e N a m e > T a b l e 7 < / E x c e l T a b l e N a m e > < G e m i n i T a b l e I d > T a b l e 7 - c 8 f 2 3 3 1 4 - d 5 e c - 4 1 e 0 - a 3 2 4 - 6 f 6 0 1 7 7 d 2 b c e < / G e m i n i T a b l e I d > < L i n k e d C o l u m n L i s t   / > < U p d a t e N e e d e d > f a l s e < / U p d a t e N e e d e d > < R o w C o u n t > 0 < / R o w C o u n t > < / L i n k e d T a b l e I n f o > < L i n k e d T a b l e I n f o > < E x c e l T a b l e N a m e > T a b l e 4 < / E x c e l T a b l e N a m e > < G e m i n i T a b l e I d > T a b l e 4 - b b 4 5 c 7 8 5 - 5 e c 7 - 4 a c 8 - a 0 c f - b a 9 5 a 9 5 5 3 8 3 0 < / G e m i n i T a b l e I d > < L i n k e d C o l u m n L i s t   / > < U p d a t e N e e d e d > f a l s e < / U p d a t e N e e d e d > < R o w C o u n t > 0 < / R o w C o u n t > < / L i n k e d T a b l e I n f o > < L i n k e d T a b l e I n f o > < E x c e l T a b l e N a m e > T a b l e 1 0 < / E x c e l T a b l e N a m e > < G e m i n i T a b l e I d > T a b l e 1 0 - 0 0 a f 9 1 0 e - a 6 e 6 - 4 d 8 2 - 8 d 2 5 - 2 8 8 e f a 9 e 3 d 0 2 < / G e m i n i T a b l e I d > < L i n k e d C o l u m n L i s t   / > < U p d a t e N e e d e d > f a l s e < / U p d a t e N e e d e d > < R o w C o u n t > 0 < / R o w C o u n t > < / L i n k e d T a b l e I n f o > < L i n k e d T a b l e I n f o > < E x c e l T a b l e N a m e > T a b l e 5 < / E x c e l T a b l e N a m e > < G e m i n i T a b l e I d > T a b l e 5 - d 0 c 9 a f c 6 - c 0 9 8 - 4 0 3 4 - 8 2 a 6 - 9 9 5 f b 8 2 f 1 b d a < / G e m i n i T a b l e I d > < L i n k e d C o l u m n L i s t   / > < U p d a t e N e e d e d > f a l s e < / U p d a t e N e e d e d > < R o w C o u n t > 0 < / R o w C o u n t > < / L i n k e d T a b l e I n f o > < / L i n k e d T a b l e L i s t > < / L i n k e d T a b l e s > ] ] > < / C u s t o m C o n t e n t > < / G e m i n i > 
</file>

<file path=customXml/item25.xml>��< ? x m l   v e r s i o n = " 1 . 0 "   e n c o d i n g = " U T F - 1 6 " ? > < G e m i n i   x m l n s = " h t t p : / / g e m i n i / p i v o t c u s t o m i z a t i o n / e 5 2 2 d 0 8 7 - b 5 f c - 4 f a 2 - 8 c 4 1 - 3 8 7 8 2 2 5 5 c 5 e 9 " > < C u s t o m C o n t e n t > < ! [ C D A T A [ < ? x m l   v e r s i o n = " 1 . 0 "   e n c o d i n g = " u t f - 1 6 " ? > < S e t t i n g s > < H S l i c e r s S h a p e > 0 ; 0 ; 0 ; 0 < / H S l i c e r s S h a p e > < V S l i c e r s S h a p e > 0 ; 0 ; 0 ; 0 < / V S l i c e r s S h a p e > < S l i c e r S h e e t N a m e > S h e e t 1 < / S l i c e r S h e e t N a m e > < S A H o s t H a s h > 7 5 1 0 8 0 2 0 8 < / S A H o s t H a s h > < G e m i n i F i e l d L i s t V i s i b l e > T r u e < / G e m i n i F i e l d L i s t V i s i b l e > < / S e t t i n g s > ] ] > < / C u s t o m C o n t e n t > < / G e m i n i > 
</file>

<file path=customXml/item26.xml>��< ? x m l   v e r s i o n = " 1 . 0 "   e n c o d i n g = " U T F - 1 6 " ? > < G e m i n i   x m l n s = " h t t p : / / g e m i n i / p i v o t c u s t o m i z a t i o n / T a b l e X M L _ T a b l e 5 " > < C u s t o m C o n t e n t > & l t ; T a b l e W i d g e t G r i d S e r i a l i z a t i o n   x m l n s : x s d = " h t t p : / / w w w . w 3 . o r g / 2 0 0 1 / X M L S c h e m a "   x m l n s : x s i = " h t t p : / / w w w . w 3 . o r g / 2 0 0 1 / X M L S c h e m a - i n s t a n c e " & g t ; & l t ; C o l u m n S u g g e s t e d T y p e & g t ; & l t ; i t e m & g t ; & l t ; k e y & g t ; & l t ; s t r i n g & g t ; R e s p o n d e n t I D & l t ; / s t r i n g & g t ; & l t ; / k e y & g t ; & l t ; v a l u e & g t ; & l t ; s t r i n g & g t ; B i g I n t & l t ; / s t r i n g & g t ; & l t ; / v a l u e & g t ; & l t ; / i t e m & g t ; & l t ; i t e m & g t ; & l t ; k e y & g t ; & l t ; s t r i n g & g t ; B l o o d   p r e s s u r e & l t ; / s t r i n g & g t ; & l t ; / k e y & g t ; & l t ; v a l u e & g t ; & l t ; s t r i n g & g t ; W C h a r & l t ; / s t r i n g & g t ; & l t ; / v a l u e & g t ; & l t ; / i t e m & g t ; & l t ; i t e m & g t ; & l t ; k e y & g t ; & l t ; s t r i n g & g t ; E a t i n g   d i s o r d e r s & l t ; / s t r i n g & g t ; & l t ; / k e y & g t ; & l t ; v a l u e & g t ; & l t ; s t r i n g & g t ; W C h a r & l t ; / s t r i n g & g t ; & l t ; / v a l u e & g t ; & l t ; / i t e m & g t ; & l t ; i t e m & g t ; & l t ; k e y & g t ; & l t ; s t r i n g & g t ; M e n t a l   h e a l t h   d e p r e s s i o n & l t ; / s t r i n g & g t ; & l t ; / k e y & g t ; & l t ; v a l u e & g t ; & l t ; s t r i n g & g t ; W C h a r & l t ; / s t r i n g & g t ; & l t ; / v a l u e & g t ; & l t ; / i t e m & g t ; & l t ; i t e m & g t ; & l t ; k e y & g t ; & l t ; s t r i n g & g t ; C a n c e r & l t ; / s t r i n g & g t ; & l t ; / k e y & g t ; & l t ; v a l u e & g t ; & l t ; s t r i n g & g t ; W C h a r & l t ; / s t r i n g & g t ; & l t ; / v a l u e & g t ; & l t ; / i t e m & g t ; & l t ; i t e m & g t ; & l t ; k e y & g t ; & l t ; s t r i n g & g t ; E m e r g e n c y   p r e p a r e d n e s s & l t ; / s t r i n g & g t ; & l t ; / k e y & g t ; & l t ; v a l u e & g t ; & l t ; s t r i n g & g t ; W C h a r & l t ; / s t r i n g & g t ; & l t ; / v a l u e & g t ; & l t ; / i t e m & g t ; & l t ; i t e m & g t ; & l t ; k e y & g t ; & l t ; s t r i n g & g t ; N u t r i t i o n & l t ; / s t r i n g & g t ; & l t ; / k e y & g t ; & l t ; v a l u e & g t ; & l t ; s t r i n g & g t ; W C h a r & l t ; / s t r i n g & g t ; & l t ; / v a l u e & g t ; & l t ; / i t e m & g t ; & l t ; i t e m & g t ; & l t ; k e y & g t ; & l t ; s t r i n g & g t ; C h o l e s t e r o l & l t ; / s t r i n g & g t ; & l t ; / k e y & g t ; & l t ; v a l u e & g t ; & l t ; s t r i n g & g t ; W C h a r & l t ; / s t r i n g & g t ; & l t ; / v a l u e & g t ; & l t ; / i t e m & g t ; & l t ; i t e m & g t ; & l t ; k e y & g t ; & l t ; s t r i n g & g t ; E x e r c i s e   p h y s i c a l   a c t i v i t y & l t ; / s t r i n g & g t ; & l t ; / k e y & g t ; & l t ; v a l u e & g t ; & l t ; s t r i n g & g t ; W C h a r & l t ; / s t r i n g & g t ; & l t ; / v a l u e & g t ; & l t ; / i t e m & g t ; & l t ; i t e m & g t ; & l t ; k e y & g t ; & l t ; s t r i n g & g t ; P r e n a t a l   c a r e & l t ; / s t r i n g & g t ; & l t ; / k e y & g t ; & l t ; v a l u e & g t ; & l t ; s t r i n g & g t ; W C h a r & l t ; / s t r i n g & g t ; & l t ; / v a l u e & g t ; & l t ; / i t e m & g t ; & l t ; i t e m & g t ; & l t ; k e y & g t ; & l t ; s t r i n g & g t ; D e n t a l   s c r e e n i n g s & l t ; / s t r i n g & g t ; & l t ; / k e y & g t ; & l t ; v a l u e & g t ; & l t ; s t r i n g & g t ; W C h a r & l t ; / s t r i n g & g t ; & l t ; / v a l u e & g t ; & l t ; / i t e m & g t ; & l t ; i t e m & g t ; & l t ; k e y & g t ; & l t ; s t r i n g & g t ; H e a r t   d i s e a s e & l t ; / s t r i n g & g t ; & l t ; / k e y & g t ; & l t ; v a l u e & g t ; & l t ; s t r i n g & g t ; W C h a r & l t ; / s t r i n g & g t ; & l t ; / v a l u e & g t ; & l t ; / i t e m & g t ; & l t ; i t e m & g t ; & l t ; k e y & g t ; & l t ; s t r i n g & g t ; S u i c i d e   p r e v e n t i o n & l t ; / s t r i n g & g t ; & l t ; / k e y & g t ; & l t ; v a l u e & g t ; & l t ; s t r i n g & g t ; W C h a r & l t ; / s t r i n g & g t ; & l t ; / v a l u e & g t ; & l t ; / i t e m & g t ; & l t ; i t e m & g t ; & l t ; k e y & g t ; & l t ; s t r i n g & g t ; D i a b e t e s & l t ; / s t r i n g & g t ; & l t ; / k e y & g t ; & l t ; v a l u e & g t ; & l t ; s t r i n g & g t ; W C h a r & l t ; / s t r i n g & g t ; & l t ; / v a l u e & g t ; & l t ; / i t e m & g t ; & l t ; i t e m & g t ; & l t ; k e y & g t ; & l t ; s t r i n g & g t ; H I V   A I D S       S e x u a l l y   T r a n s m i t t e d   D i s e a s e s   ( S T D s ) & l t ; / s t r i n g & g t ; & l t ; / k e y & g t ; & l t ; v a l u e & g t ; & l t ; s t r i n g & g t ; W C h a r & l t ; / s t r i n g & g t ; & l t ; / v a l u e & g t ; & l t ; / i t e m & g t ; & l t ; i t e m & g t ; & l t ; k e y & g t ; & l t ; s t r i n g & g t ; V a c c i n a t i o n   i m m u n i z a t i o n s & l t ; / s t r i n g & g t ; & l t ; / k e y & g t ; & l t ; v a l u e & g t ; & l t ; s t r i n g & g t ; W C h a r & l t ; / s t r i n g & g t ; & l t ; / v a l u e & g t ; & l t ; / i t e m & g t ; & l t ; i t e m & g t ; & l t ; k e y & g t ; & l t ; s t r i n g & g t ; D i s e a s e   o u t b r e a k   i n f o r m a t i o n & l t ; / s t r i n g & g t ; & l t ; / k e y & g t ; & l t ; v a l u e & g t ; & l t ; s t r i n g & g t ; W C h a r & l t ; / s t r i n g & g t ; & l t ; / v a l u e & g t ; & l t ; / i t e m & g t ; & l t ; i t e m & g t ; & l t ; k e y & g t ; & l t ; s t r i n g & g t ; I m p o r t a n c e   o f   r o u t i n e   w e l l   c h e c k u p s & l t ; / s t r i n g & g t ; & l t ; / k e y & g t ; & l t ; v a l u e & g t ; & l t ; s t r i n g & g t ; W C h a r & l t ; / s t r i n g & g t ; & l t ; / v a l u e & g t ; & l t ; / i t e m & g t ; & l t ; i t e m & g t ; & l t ; k e y & g t ; & l t ; s t r i n g & g t ; D r u g   a n d   a l c o h o l & 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B l o o d   p r e s s u r e 5 & l t ; / s t r i n g & g t ; & l t ; / k e y & g t ; & l t ; v a l u e & g t ; & l t ; s t r i n g & g t ; D o u b l e & l t ; / s t r i n g & g t ; & l t ; / v a l u e & g t ; & l t ; / i t e m & g t ; & l t ; i t e m & g t ; & l t ; k e y & g t ; & l t ; s t r i n g & g t ; E a t i n g   d i s o r d e r s 6 & l t ; / s t r i n g & g t ; & l t ; / k e y & g t ; & l t ; v a l u e & g t ; & l t ; s t r i n g & g t ; B i g I n t & l t ; / s t r i n g & g t ; & l t ; / v a l u e & g t ; & l t ; / i t e m & g t ; & l t ; i t e m & g t ; & l t ; k e y & g t ; & l t ; s t r i n g & g t ; M e n t a l   h e a l t h   d e p r e s s i o n 7 & l t ; / s t r i n g & g t ; & l t ; / k e y & g t ; & l t ; v a l u e & g t ; & l t ; s t r i n g & g t ; B i g I n t & l t ; / s t r i n g & g t ; & l t ; / v a l u e & g t ; & l t ; / i t e m & g t ; & l t ; i t e m & g t ; & l t ; k e y & g t ; & l t ; s t r i n g & g t ; C a n c e r 8 & l t ; / s t r i n g & g t ; & l t ; / k e y & g t ; & l t ; v a l u e & g t ; & l t ; s t r i n g & g t ; D o u b l e & l t ; / s t r i n g & g t ; & l t ; / v a l u e & g t ; & l t ; / i t e m & g t ; & l t ; i t e m & g t ; & l t ; k e y & g t ; & l t ; s t r i n g & g t ; E m e r g e n c y   p r e p a r e d n e s s 9 & l t ; / s t r i n g & g t ; & l t ; / k e y & g t ; & l t ; v a l u e & g t ; & l t ; s t r i n g & g t ; B i g I n t & l t ; / s t r i n g & g t ; & l t ; / v a l u e & g t ; & l t ; / i t e m & g t ; & l t ; i t e m & g t ; & l t ; k e y & g t ; & l t ; s t r i n g & g t ; N u t r i t i o n 1 0 & l t ; / s t r i n g & g t ; & l t ; / k e y & g t ; & l t ; v a l u e & g t ; & l t ; s t r i n g & g t ; D o u b l e & l t ; / s t r i n g & g t ; & l t ; / v a l u e & g t ; & l t ; / i t e m & g t ; & l t ; i t e m & g t ; & l t ; k e y & g t ; & l t ; s t r i n g & g t ; C h o l e s t e r o l 1 1 & l t ; / s t r i n g & g t ; & l t ; / k e y & g t ; & l t ; v a l u e & g t ; & l t ; s t r i n g & g t ; D o u b l e & l t ; / s t r i n g & g t ; & l t ; / v a l u e & g t ; & l t ; / i t e m & g t ; & l t ; i t e m & g t ; & l t ; k e y & g t ; & l t ; s t r i n g & g t ; E x e r c i s e   p h y s i c a l   a c t i v i t y 1 2 & l t ; / s t r i n g & g t ; & l t ; / k e y & g t ; & l t ; v a l u e & g t ; & l t ; s t r i n g & g t ; B i g I n t & l t ; / s t r i n g & g t ; & l t ; / v a l u e & g t ; & l t ; / i t e m & g t ; & l t ; i t e m & g t ; & l t ; k e y & g t ; & l t ; s t r i n g & g t ; P r e n a t a l   c a r e 1 3 & l t ; / s t r i n g & g t ; & l t ; / k e y & g t ; & l t ; v a l u e & g t ; & l t ; s t r i n g & g t ; B i g I n t & l t ; / s t r i n g & g t ; & l t ; / v a l u e & g t ; & l t ; / i t e m & g t ; & l t ; i t e m & g t ; & l t ; k e y & g t ; & l t ; s t r i n g & g t ; D e n t a l   s c r e e n i n g s 1 4 & l t ; / s t r i n g & g t ; & l t ; / k e y & g t ; & l t ; v a l u e & g t ; & l t ; s t r i n g & g t ; B i g I n t & l t ; / s t r i n g & g t ; & l t ; / v a l u e & g t ; & l t ; / i t e m & g t ; & l t ; i t e m & g t ; & l t ; k e y & g t ; & l t ; s t r i n g & g t ; H e a r t   d i s e a s e 1 5 & l t ; / s t r i n g & g t ; & l t ; / k e y & g t ; & l t ; v a l u e & g t ; & l t ; s t r i n g & g t ; B i g I n t & l t ; / s t r i n g & g t ; & l t ; / v a l u e & g t ; & l t ; / i t e m & g t ; & l t ; i t e m & g t ; & l t ; k e y & g t ; & l t ; s t r i n g & g t ; S u i c i d e   p r e v e n t i o n 1 6 & l t ; / s t r i n g & g t ; & l t ; / k e y & g t ; & l t ; v a l u e & g t ; & l t ; s t r i n g & g t ; B i g I n t & l t ; / s t r i n g & g t ; & l t ; / v a l u e & g t ; & l t ; / i t e m & g t ; & l t ; i t e m & g t ; & l t ; k e y & g t ; & l t ; s t r i n g & g t ; D i a b e t e s 1 7 & l t ; / s t r i n g & g t ; & l t ; / k e y & g t ; & l t ; v a l u e & g t ; & l t ; s t r i n g & g t ; D o u b l e & l t ; / s t r i n g & g t ; & l t ; / v a l u e & g t ; & l t ; / i t e m & g t ; & l t ; i t e m & g t ; & l t ; k e y & g t ; & l t ; s t r i n g & g t ; H I V   A I D S       S e x u a l l y   T r a n s m i t t e d   D i s e a s e s   ( S T D s ) 1 8 & l t ; / s t r i n g & g t ; & l t ; / k e y & g t ; & l t ; v a l u e & g t ; & l t ; s t r i n g & g t ; B i g I n t & l t ; / s t r i n g & g t ; & l t ; / v a l u e & g t ; & l t ; / i t e m & g t ; & l t ; i t e m & g t ; & l t ; k e y & g t ; & l t ; s t r i n g & g t ; V a c c i n a t i o n   i m m u n i z a t i o n s 1 9 & l t ; / s t r i n g & g t ; & l t ; / k e y & g t ; & l t ; v a l u e & g t ; & l t ; s t r i n g & g t ; B i g I n t & l t ; / s t r i n g & g t ; & l t ; / v a l u e & g t ; & l t ; / i t e m & g t ; & l t ; i t e m & g t ; & l t ; k e y & g t ; & l t ; s t r i n g & g t ; D i s e a s e   o u t b r e a k   i n f o r m a t i o n 2 0 & l t ; / s t r i n g & g t ; & l t ; / k e y & g t ; & l t ; v a l u e & g t ; & l t ; s t r i n g & g t ; B i g I n t & l t ; / s t r i n g & g t ; & l t ; / v a l u e & g t ; & l t ; / i t e m & g t ; & l t ; i t e m & g t ; & l t ; k e y & g t ; & l t ; s t r i n g & g t ; I m p o r t a n c e   o f   r o u t i n e   w e l l   c h e c k u p s 2 1 & l t ; / s t r i n g & g t ; & l t ; / k e y & g t ; & l t ; v a l u e & g t ; & l t ; s t r i n g & g t ; B i g I n t & l t ; / s t r i n g & g t ; & l t ; / v a l u e & g t ; & l t ; / i t e m & g t ; & l t ; i t e m & g t ; & l t ; k e y & g t ; & l t ; s t r i n g & g t ; D r u g   a n d   a l c o h o l 2 2 & 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2 2 & 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B l o o d   p r e s s u r e & l t ; / s t r i n g & g t ; & l t ; / k e y & g t ; & l t ; v a l u e & g t ; & l t ; i n t & g t ; 1 3 4 & l t ; / i n t & g t ; & l t ; / v a l u e & g t ; & l t ; / i t e m & g t ; & l t ; i t e m & g t ; & l t ; k e y & g t ; & l t ; s t r i n g & g t ; E a t i n g   d i s o r d e r s & l t ; / s t r i n g & g t ; & l t ; / k e y & g t ; & l t ; v a l u e & g t ; & l t ; i n t & g t ; 1 3 9 & l t ; / i n t & g t ; & l t ; / v a l u e & g t ; & l t ; / i t e m & g t ; & l t ; i t e m & g t ; & l t ; k e y & g t ; & l t ; s t r i n g & g t ; M e n t a l   h e a l t h   d e p r e s s i o n & l t ; / s t r i n g & g t ; & l t ; / k e y & g t ; & l t ; v a l u e & g t ; & l t ; i n t & g t ; 2 0 0 & l t ; / i n t & g t ; & l t ; / v a l u e & g t ; & l t ; / i t e m & g t ; & l t ; i t e m & g t ; & l t ; k e y & g t ; & l t ; s t r i n g & g t ; C a n c e r & l t ; / s t r i n g & g t ; & l t ; / k e y & g t ; & l t ; v a l u e & g t ; & l t ; i n t & g t ; 8 3 & l t ; / i n t & g t ; & l t ; / v a l u e & g t ; & l t ; / i t e m & g t ; & l t ; i t e m & g t ; & l t ; k e y & g t ; & l t ; s t r i n g & g t ; E m e r g e n c y   p r e p a r e d n e s s & l t ; / s t r i n g & g t ; & l t ; / k e y & g t ; & l t ; v a l u e & g t ; & l t ; i n t & g t ; 1 9 7 & l t ; / i n t & g t ; & l t ; / v a l u e & g t ; & l t ; / i t e m & g t ; & l t ; i t e m & g t ; & l t ; k e y & g t ; & l t ; s t r i n g & g t ; N u t r i t i o n & l t ; / s t r i n g & g t ; & l t ; / k e y & g t ; & l t ; v a l u e & g t ; & l t ; i n t & g t ; 9 7 & l t ; / i n t & g t ; & l t ; / v a l u e & g t ; & l t ; / i t e m & g t ; & l t ; i t e m & g t ; & l t ; k e y & g t ; & l t ; s t r i n g & g t ; C h o l e s t e r o l & l t ; / s t r i n g & g t ; & l t ; / k e y & g t ; & l t ; v a l u e & g t ; & l t ; i n t & g t ; 1 1 3 & l t ; / i n t & g t ; & l t ; / v a l u e & g t ; & l t ; / i t e m & g t ; & l t ; i t e m & g t ; & l t ; k e y & g t ; & l t ; s t r i n g & g t ; E x e r c i s e   p h y s i c a l   a c t i v i t y & l t ; / s t r i n g & g t ; & l t ; / k e y & g t ; & l t ; v a l u e & g t ; & l t ; i n t & g t ; 1 9 2 & l t ; / i n t & g t ; & l t ; / v a l u e & g t ; & l t ; / i t e m & g t ; & l t ; i t e m & g t ; & l t ; k e y & g t ; & l t ; s t r i n g & g t ; P r e n a t a l   c a r e & l t ; / s t r i n g & g t ; & l t ; / k e y & g t ; & l t ; v a l u e & g t ; & l t ; i n t & g t ; 1 2 2 & l t ; / i n t & g t ; & l t ; / v a l u e & g t ; & l t ; / i t e m & g t ; & l t ; i t e m & g t ; & l t ; k e y & g t ; & l t ; s t r i n g & g t ; D e n t a l   s c r e e n i n g s & l t ; / s t r i n g & g t ; & l t ; / k e y & g t ; & l t ; v a l u e & g t ; & l t ; i n t & g t ; 1 5 1 & l t ; / i n t & g t ; & l t ; / v a l u e & g t ; & l t ; / i t e m & g t ; & l t ; i t e m & g t ; & l t ; k e y & g t ; & l t ; s t r i n g & g t ; H e a r t   d i s e a s e & l t ; / s t r i n g & g t ; & l t ; / k e y & g t ; & l t ; v a l u e & g t ; & l t ; i n t & g t ; 1 2 5 & l t ; / i n t & g t ; & l t ; / v a l u e & g t ; & l t ; / i t e m & g t ; & l t ; i t e m & g t ; & l t ; k e y & g t ; & l t ; s t r i n g & g t ; S u i c i d e   p r e v e n t i o n & l t ; / s t r i n g & g t ; & l t ; / k e y & g t ; & l t ; v a l u e & g t ; & l t ; i n t & g t ; 1 5 7 & l t ; / i n t & g t ; & l t ; / v a l u e & g t ; & l t ; / i t e m & g t ; & l t ; i t e m & g t ; & l t ; k e y & g t ; & l t ; s t r i n g & g t ; D i a b e t e s & l t ; / s t r i n g & g t ; & l t ; / k e y & g t ; & l t ; v a l u e & g t ; & l t ; i n t & g t ; 9 6 & l t ; / i n t & g t ; & l t ; / v a l u e & g t ; & l t ; / i t e m & g t ; & l t ; i t e m & g t ; & l t ; k e y & g t ; & l t ; s t r i n g & g t ; H I V   A I D S       S e x u a l l y   T r a n s m i t t e d   D i s e a s e s   ( S T D s ) & l t ; / s t r i n g & g t ; & l t ; / k e y & g t ; & l t ; v a l u e & g t ; & l t ; i n t & g t ; 3 3 2 & l t ; / i n t & g t ; & l t ; / v a l u e & g t ; & l t ; / i t e m & g t ; & l t ; i t e m & g t ; & l t ; k e y & g t ; & l t ; s t r i n g & g t ; V a c c i n a t i o n   i m m u n i z a t i o n s & l t ; / s t r i n g & g t ; & l t ; / k e y & g t ; & l t ; v a l u e & g t ; & l t ; i n t & g t ; 2 0 5 & l t ; / i n t & g t ; & l t ; / v a l u e & g t ; & l t ; / i t e m & g t ; & l t ; i t e m & g t ; & l t ; k e y & g t ; & l t ; s t r i n g & g t ; D i s e a s e   o u t b r e a k   i n f o r m a t i o n & l t ; / s t r i n g & g t ; & l t ; / k e y & g t ; & l t ; v a l u e & g t ; & l t ; i n t & g t ; 2 2 4 & l t ; / i n t & g t ; & l t ; / v a l u e & g t ; & l t ; / i t e m & g t ; & l t ; i t e m & g t ; & l t ; k e y & g t ; & l t ; s t r i n g & g t ; I m p o r t a n c e   o f   r o u t i n e   w e l l   c h e c k u p s & l t ; / s t r i n g & g t ; & l t ; / k e y & g t ; & l t ; v a l u e & g t ; & l t ; i n t & g t ; 2 6 6 & l t ; / i n t & g t ; & l t ; / v a l u e & g t ; & l t ; / i t e m & g t ; & l t ; i t e m & g t ; & l t ; k e y & g t ; & l t ; s t r i n g & g t ; D r u g   a n d   a l c o h o l & l t ; / s t r i n g & g t ; & l t ; / k e y & g t ; & l t ; v a l u e & g t ; & l t ; i n t & g t ; 1 4 4 & 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B l o o d   p r e s s u r e 5 & l t ; / s t r i n g & g t ; & l t ; / k e y & g t ; & l t ; v a l u e & g t ; & l t ; i n t & g t ; 1 4 1 & l t ; / i n t & g t ; & l t ; / v a l u e & g t ; & l t ; / i t e m & g t ; & l t ; i t e m & g t ; & l t ; k e y & g t ; & l t ; s t r i n g & g t ; E a t i n g   d i s o r d e r s 6 & l t ; / s t r i n g & g t ; & l t ; / k e y & g t ; & l t ; v a l u e & g t ; & l t ; i n t & g t ; 1 4 6 & l t ; / i n t & g t ; & l t ; / v a l u e & g t ; & l t ; / i t e m & g t ; & l t ; i t e m & g t ; & l t ; k e y & g t ; & l t ; s t r i n g & g t ; M e n t a l   h e a l t h   d e p r e s s i o n 7 & l t ; / s t r i n g & g t ; & l t ; / k e y & g t ; & l t ; v a l u e & g t ; & l t ; i n t & g t ; 2 0 7 & l t ; / i n t & g t ; & l t ; / v a l u e & g t ; & l t ; / i t e m & g t ; & l t ; i t e m & g t ; & l t ; k e y & g t ; & l t ; s t r i n g & g t ; C a n c e r 8 & l t ; / s t r i n g & g t ; & l t ; / k e y & g t ; & l t ; v a l u e & g t ; & l t ; i n t & g t ; 9 0 & l t ; / i n t & g t ; & l t ; / v a l u e & g t ; & l t ; / i t e m & g t ; & l t ; i t e m & g t ; & l t ; k e y & g t ; & l t ; s t r i n g & g t ; E m e r g e n c y   p r e p a r e d n e s s 9 & l t ; / s t r i n g & g t ; & l t ; / k e y & g t ; & l t ; v a l u e & g t ; & l t ; i n t & g t ; 2 0 4 & l t ; / i n t & g t ; & l t ; / v a l u e & g t ; & l t ; / i t e m & g t ; & l t ; i t e m & g t ; & l t ; k e y & g t ; & l t ; s t r i n g & g t ; N u t r i t i o n 1 0 & l t ; / s t r i n g & g t ; & l t ; / k e y & g t ; & l t ; v a l u e & g t ; & l t ; i n t & g t ; 1 1 1 & l t ; / i n t & g t ; & l t ; / v a l u e & g t ; & l t ; / i t e m & g t ; & l t ; i t e m & g t ; & l t ; k e y & g t ; & l t ; s t r i n g & g t ; C h o l e s t e r o l 1 1 & l t ; / s t r i n g & g t ; & l t ; / k e y & g t ; & l t ; v a l u e & g t ; & l t ; i n t & g t ; 1 2 7 & l t ; / i n t & g t ; & l t ; / v a l u e & g t ; & l t ; / i t e m & g t ; & l t ; i t e m & g t ; & l t ; k e y & g t ; & l t ; s t r i n g & g t ; E x e r c i s e   p h y s i c a l   a c t i v i t y 1 2 & l t ; / s t r i n g & g t ; & l t ; / k e y & g t ; & l t ; v a l u e & g t ; & l t ; i n t & g t ; 2 0 6 & l t ; / i n t & g t ; & l t ; / v a l u e & g t ; & l t ; / i t e m & g t ; & l t ; i t e m & g t ; & l t ; k e y & g t ; & l t ; s t r i n g & g t ; P r e n a t a l   c a r e 1 3 & l t ; / s t r i n g & g t ; & l t ; / k e y & g t ; & l t ; v a l u e & g t ; & l t ; i n t & g t ; 1 3 6 & l t ; / i n t & g t ; & l t ; / v a l u e & g t ; & l t ; / i t e m & g t ; & l t ; i t e m & g t ; & l t ; k e y & g t ; & l t ; s t r i n g & g t ; D e n t a l   s c r e e n i n g s 1 4 & l t ; / s t r i n g & g t ; & l t ; / k e y & g t ; & l t ; v a l u e & g t ; & l t ; i n t & g t ; 1 6 5 & l t ; / i n t & g t ; & l t ; / v a l u e & g t ; & l t ; / i t e m & g t ; & l t ; i t e m & g t ; & l t ; k e y & g t ; & l t ; s t r i n g & g t ; H e a r t   d i s e a s e 1 5 & l t ; / s t r i n g & g t ; & l t ; / k e y & g t ; & l t ; v a l u e & g t ; & l t ; i n t & g t ; 1 3 9 & l t ; / i n t & g t ; & l t ; / v a l u e & g t ; & l t ; / i t e m & g t ; & l t ; i t e m & g t ; & l t ; k e y & g t ; & l t ; s t r i n g & g t ; S u i c i d e   p r e v e n t i o n 1 6 & l t ; / s t r i n g & g t ; & l t ; / k e y & g t ; & l t ; v a l u e & g t ; & l t ; i n t & g t ; 1 7 1 & l t ; / i n t & g t ; & l t ; / v a l u e & g t ; & l t ; / i t e m & g t ; & l t ; i t e m & g t ; & l t ; k e y & g t ; & l t ; s t r i n g & g t ; D i a b e t e s 1 7 & l t ; / s t r i n g & g t ; & l t ; / k e y & g t ; & l t ; v a l u e & g t ; & l t ; i n t & g t ; 1 1 0 & l t ; / i n t & g t ; & l t ; / v a l u e & g t ; & l t ; / i t e m & g t ; & l t ; i t e m & g t ; & l t ; k e y & g t ; & l t ; s t r i n g & g t ; H I V   A I D S       S e x u a l l y   T r a n s m i t t e d   D i s e a s e s   ( S T D s ) 1 8 & l t ; / s t r i n g & g t ; & l t ; / k e y & g t ; & l t ; v a l u e & g t ; & l t ; i n t & g t ; 3 4 6 & l t ; / i n t & g t ; & l t ; / v a l u e & g t ; & l t ; / i t e m & g t ; & l t ; i t e m & g t ; & l t ; k e y & g t ; & l t ; s t r i n g & g t ; V a c c i n a t i o n   i m m u n i z a t i o n s 1 9 & l t ; / s t r i n g & g t ; & l t ; / k e y & g t ; & l t ; v a l u e & g t ; & l t ; i n t & g t ; 2 1 9 & l t ; / i n t & g t ; & l t ; / v a l u e & g t ; & l t ; / i t e m & g t ; & l t ; i t e m & g t ; & l t ; k e y & g t ; & l t ; s t r i n g & g t ; D i s e a s e   o u t b r e a k   i n f o r m a t i o n 2 0 & l t ; / s t r i n g & g t ; & l t ; / k e y & g t ; & l t ; v a l u e & g t ; & l t ; i n t & g t ; 2 3 8 & l t ; / i n t & g t ; & l t ; / v a l u e & g t ; & l t ; / i t e m & g t ; & l t ; i t e m & g t ; & l t ; k e y & g t ; & l t ; s t r i n g & g t ; I m p o r t a n c e   o f   r o u t i n e   w e l l   c h e c k u p s 2 1 & l t ; / s t r i n g & g t ; & l t ; / k e y & g t ; & l t ; v a l u e & g t ; & l t ; i n t & g t ; 2 8 0 & l t ; / i n t & g t ; & l t ; / v a l u e & g t ; & l t ; / i t e m & g t ; & l t ; i t e m & g t ; & l t ; k e y & g t ; & l t ; s t r i n g & g t ; D r u g   a n d   a l c o h o l 2 2 & l t ; / s t r i n g & g t ; & l t ; / k e y & g t ; & l t ; v a l u e & g t ; & l t ; i n t & g t ; 1 5 8 & 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2 2 & 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B l o o d   p r e s s u r e & l t ; / s t r i n g & g t ; & l t ; / k e y & g t ; & l t ; v a l u e & g t ; & l t ; i n t & g t ; 1 & l t ; / i n t & g t ; & l t ; / v a l u e & g t ; & l t ; / i t e m & g t ; & l t ; i t e m & g t ; & l t ; k e y & g t ; & l t ; s t r i n g & g t ; E a t i n g   d i s o r d e r s & l t ; / s t r i n g & g t ; & l t ; / k e y & g t ; & l t ; v a l u e & g t ; & l t ; i n t & g t ; 2 & l t ; / i n t & g t ; & l t ; / v a l u e & g t ; & l t ; / i t e m & g t ; & l t ; i t e m & g t ; & l t ; k e y & g t ; & l t ; s t r i n g & g t ; M e n t a l   h e a l t h   d e p r e s s i o n & l t ; / s t r i n g & g t ; & l t ; / k e y & g t ; & l t ; v a l u e & g t ; & l t ; i n t & g t ; 3 & l t ; / i n t & g t ; & l t ; / v a l u e & g t ; & l t ; / i t e m & g t ; & l t ; i t e m & g t ; & l t ; k e y & g t ; & l t ; s t r i n g & g t ; C a n c e r & l t ; / s t r i n g & g t ; & l t ; / k e y & g t ; & l t ; v a l u e & g t ; & l t ; i n t & g t ; 4 & l t ; / i n t & g t ; & l t ; / v a l u e & g t ; & l t ; / i t e m & g t ; & l t ; i t e m & g t ; & l t ; k e y & g t ; & l t ; s t r i n g & g t ; E m e r g e n c y   p r e p a r e d n e s s & l t ; / s t r i n g & g t ; & l t ; / k e y & g t ; & l t ; v a l u e & g t ; & l t ; i n t & g t ; 5 & l t ; / i n t & g t ; & l t ; / v a l u e & g t ; & l t ; / i t e m & g t ; & l t ; i t e m & g t ; & l t ; k e y & g t ; & l t ; s t r i n g & g t ; N u t r i t i o n & l t ; / s t r i n g & g t ; & l t ; / k e y & g t ; & l t ; v a l u e & g t ; & l t ; i n t & g t ; 6 & l t ; / i n t & g t ; & l t ; / v a l u e & g t ; & l t ; / i t e m & g t ; & l t ; i t e m & g t ; & l t ; k e y & g t ; & l t ; s t r i n g & g t ; C h o l e s t e r o l & l t ; / s t r i n g & g t ; & l t ; / k e y & g t ; & l t ; v a l u e & g t ; & l t ; i n t & g t ; 7 & l t ; / i n t & g t ; & l t ; / v a l u e & g t ; & l t ; / i t e m & g t ; & l t ; i t e m & g t ; & l t ; k e y & g t ; & l t ; s t r i n g & g t ; E x e r c i s e   p h y s i c a l   a c t i v i t y & l t ; / s t r i n g & g t ; & l t ; / k e y & g t ; & l t ; v a l u e & g t ; & l t ; i n t & g t ; 8 & l t ; / i n t & g t ; & l t ; / v a l u e & g t ; & l t ; / i t e m & g t ; & l t ; i t e m & g t ; & l t ; k e y & g t ; & l t ; s t r i n g & g t ; P r e n a t a l   c a r e & l t ; / s t r i n g & g t ; & l t ; / k e y & g t ; & l t ; v a l u e & g t ; & l t ; i n t & g t ; 9 & l t ; / i n t & g t ; & l t ; / v a l u e & g t ; & l t ; / i t e m & g t ; & l t ; i t e m & g t ; & l t ; k e y & g t ; & l t ; s t r i n g & g t ; D e n t a l   s c r e e n i n g s & l t ; / s t r i n g & g t ; & l t ; / k e y & g t ; & l t ; v a l u e & g t ; & l t ; i n t & g t ; 1 0 & l t ; / i n t & g t ; & l t ; / v a l u e & g t ; & l t ; / i t e m & g t ; & l t ; i t e m & g t ; & l t ; k e y & g t ; & l t ; s t r i n g & g t ; H e a r t   d i s e a s e & l t ; / s t r i n g & g t ; & l t ; / k e y & g t ; & l t ; v a l u e & g t ; & l t ; i n t & g t ; 1 1 & l t ; / i n t & g t ; & l t ; / v a l u e & g t ; & l t ; / i t e m & g t ; & l t ; i t e m & g t ; & l t ; k e y & g t ; & l t ; s t r i n g & g t ; S u i c i d e   p r e v e n t i o n & l t ; / s t r i n g & g t ; & l t ; / k e y & g t ; & l t ; v a l u e & g t ; & l t ; i n t & g t ; 1 2 & l t ; / i n t & g t ; & l t ; / v a l u e & g t ; & l t ; / i t e m & g t ; & l t ; i t e m & g t ; & l t ; k e y & g t ; & l t ; s t r i n g & g t ; D i a b e t e s & l t ; / s t r i n g & g t ; & l t ; / k e y & g t ; & l t ; v a l u e & g t ; & l t ; i n t & g t ; 1 3 & l t ; / i n t & g t ; & l t ; / v a l u e & g t ; & l t ; / i t e m & g t ; & l t ; i t e m & g t ; & l t ; k e y & g t ; & l t ; s t r i n g & g t ; H I V   A I D S       S e x u a l l y   T r a n s m i t t e d   D i s e a s e s   ( S T D s ) & l t ; / s t r i n g & g t ; & l t ; / k e y & g t ; & l t ; v a l u e & g t ; & l t ; i n t & g t ; 1 4 & l t ; / i n t & g t ; & l t ; / v a l u e & g t ; & l t ; / i t e m & g t ; & l t ; i t e m & g t ; & l t ; k e y & g t ; & l t ; s t r i n g & g t ; V a c c i n a t i o n   i m m u n i z a t i o n s & l t ; / s t r i n g & g t ; & l t ; / k e y & g t ; & l t ; v a l u e & g t ; & l t ; i n t & g t ; 1 5 & l t ; / i n t & g t ; & l t ; / v a l u e & g t ; & l t ; / i t e m & g t ; & l t ; i t e m & g t ; & l t ; k e y & g t ; & l t ; s t r i n g & g t ; D i s e a s e   o u t b r e a k   i n f o r m a t i o n & l t ; / s t r i n g & g t ; & l t ; / k e y & g t ; & l t ; v a l u e & g t ; & l t ; i n t & g t ; 1 6 & l t ; / i n t & g t ; & l t ; / v a l u e & g t ; & l t ; / i t e m & g t ; & l t ; i t e m & g t ; & l t ; k e y & g t ; & l t ; s t r i n g & g t ; I m p o r t a n c e   o f   r o u t i n e   w e l l   c h e c k u p s & l t ; / s t r i n g & g t ; & l t ; / k e y & g t ; & l t ; v a l u e & g t ; & l t ; i n t & g t ; 1 7 & l t ; / i n t & g t ; & l t ; / v a l u e & g t ; & l t ; / i t e m & g t ; & l t ; i t e m & g t ; & l t ; k e y & g t ; & l t ; s t r i n g & g t ; D r u g   a n d   a l c o h o l & l t ; / s t r i n g & g t ; & l t ; / k e y & g t ; & l t ; v a l u e & g t ; & l t ; i n t & g t ; 1 8 & l t ; / i n t & g t ; & l t ; / v a l u e & g t ; & l t ; / i t e m & g t ; & l t ; i t e m & g t ; & l t ; k e y & g t ; & l t ; s t r i n g & g t ; C o l u m n 1 & l t ; / s t r i n g & g t ; & l t ; / k e y & g t ; & l t ; v a l u e & g t ; & l t ; i n t & g t ; 1 9 & l t ; / i n t & g t ; & l t ; / v a l u e & g t ; & l t ; / i t e m & g t ; & l t ; i t e m & g t ; & l t ; k e y & g t ; & l t ; s t r i n g & g t ; C o u n t   o f   S e l e c t i o n & l t ; / s t r i n g & g t ; & l t ; / k e y & g t ; & l t ; v a l u e & g t ; & l t ; i n t & g t ; 2 0 & l t ; / i n t & g t ; & l t ; / v a l u e & g t ; & l t ; / i t e m & g t ; & l t ; i t e m & g t ; & l t ; k e y & g t ; & l t ; s t r i n g & g t ; W e i g h t & l t ; / s t r i n g & g t ; & l t ; / k e y & g t ; & l t ; v a l u e & g t ; & l t ; i n t & g t ; 2 1 & l t ; / i n t & g t ; & l t ; / v a l u e & g t ; & l t ; / i t e m & g t ; & l t ; i t e m & g t ; & l t ; k e y & g t ; & l t ; s t r i n g & g t ; C o l u m n 2 & l t ; / s t r i n g & g t ; & l t ; / k e y & g t ; & l t ; v a l u e & g t ; & l t ; i n t & g t ; 2 2 & l t ; / i n t & g t ; & l t ; / v a l u e & g t ; & l t ; / i t e m & g t ; & l t ; i t e m & g t ; & l t ; k e y & g t ; & l t ; s t r i n g & g t ; B l o o d   p r e s s u r e 5 & l t ; / s t r i n g & g t ; & l t ; / k e y & g t ; & l t ; v a l u e & g t ; & l t ; i n t & g t ; 2 3 & l t ; / i n t & g t ; & l t ; / v a l u e & g t ; & l t ; / i t e m & g t ; & l t ; i t e m & g t ; & l t ; k e y & g t ; & l t ; s t r i n g & g t ; E a t i n g   d i s o r d e r s 6 & l t ; / s t r i n g & g t ; & l t ; / k e y & g t ; & l t ; v a l u e & g t ; & l t ; i n t & g t ; 2 4 & l t ; / i n t & g t ; & l t ; / v a l u e & g t ; & l t ; / i t e m & g t ; & l t ; i t e m & g t ; & l t ; k e y & g t ; & l t ; s t r i n g & g t ; M e n t a l   h e a l t h   d e p r e s s i o n 7 & l t ; / s t r i n g & g t ; & l t ; / k e y & g t ; & l t ; v a l u e & g t ; & l t ; i n t & g t ; 2 5 & l t ; / i n t & g t ; & l t ; / v a l u e & g t ; & l t ; / i t e m & g t ; & l t ; i t e m & g t ; & l t ; k e y & g t ; & l t ; s t r i n g & g t ; C a n c e r 8 & l t ; / s t r i n g & g t ; & l t ; / k e y & g t ; & l t ; v a l u e & g t ; & l t ; i n t & g t ; 2 6 & l t ; / i n t & g t ; & l t ; / v a l u e & g t ; & l t ; / i t e m & g t ; & l t ; i t e m & g t ; & l t ; k e y & g t ; & l t ; s t r i n g & g t ; E m e r g e n c y   p r e p a r e d n e s s 9 & l t ; / s t r i n g & g t ; & l t ; / k e y & g t ; & l t ; v a l u e & g t ; & l t ; i n t & g t ; 2 7 & l t ; / i n t & g t ; & l t ; / v a l u e & g t ; & l t ; / i t e m & g t ; & l t ; i t e m & g t ; & l t ; k e y & g t ; & l t ; s t r i n g & g t ; N u t r i t i o n 1 0 & l t ; / s t r i n g & g t ; & l t ; / k e y & g t ; & l t ; v a l u e & g t ; & l t ; i n t & g t ; 2 8 & l t ; / i n t & g t ; & l t ; / v a l u e & g t ; & l t ; / i t e m & g t ; & l t ; i t e m & g t ; & l t ; k e y & g t ; & l t ; s t r i n g & g t ; C h o l e s t e r o l 1 1 & l t ; / s t r i n g & g t ; & l t ; / k e y & g t ; & l t ; v a l u e & g t ; & l t ; i n t & g t ; 2 9 & l t ; / i n t & g t ; & l t ; / v a l u e & g t ; & l t ; / i t e m & g t ; & l t ; i t e m & g t ; & l t ; k e y & g t ; & l t ; s t r i n g & g t ; E x e r c i s e   p h y s i c a l   a c t i v i t y 1 2 & l t ; / s t r i n g & g t ; & l t ; / k e y & g t ; & l t ; v a l u e & g t ; & l t ; i n t & g t ; 3 0 & l t ; / i n t & g t ; & l t ; / v a l u e & g t ; & l t ; / i t e m & g t ; & l t ; i t e m & g t ; & l t ; k e y & g t ; & l t ; s t r i n g & g t ; P r e n a t a l   c a r e 1 3 & l t ; / s t r i n g & g t ; & l t ; / k e y & g t ; & l t ; v a l u e & g t ; & l t ; i n t & g t ; 3 1 & l t ; / i n t & g t ; & l t ; / v a l u e & g t ; & l t ; / i t e m & g t ; & l t ; i t e m & g t ; & l t ; k e y & g t ; & l t ; s t r i n g & g t ; D e n t a l   s c r e e n i n g s 1 4 & l t ; / s t r i n g & g t ; & l t ; / k e y & g t ; & l t ; v a l u e & g t ; & l t ; i n t & g t ; 3 2 & l t ; / i n t & g t ; & l t ; / v a l u e & g t ; & l t ; / i t e m & g t ; & l t ; i t e m & g t ; & l t ; k e y & g t ; & l t ; s t r i n g & g t ; H e a r t   d i s e a s e 1 5 & l t ; / s t r i n g & g t ; & l t ; / k e y & g t ; & l t ; v a l u e & g t ; & l t ; i n t & g t ; 3 3 & l t ; / i n t & g t ; & l t ; / v a l u e & g t ; & l t ; / i t e m & g t ; & l t ; i t e m & g t ; & l t ; k e y & g t ; & l t ; s t r i n g & g t ; S u i c i d e   p r e v e n t i o n 1 6 & l t ; / s t r i n g & g t ; & l t ; / k e y & g t ; & l t ; v a l u e & g t ; & l t ; i n t & g t ; 3 4 & l t ; / i n t & g t ; & l t ; / v a l u e & g t ; & l t ; / i t e m & g t ; & l t ; i t e m & g t ; & l t ; k e y & g t ; & l t ; s t r i n g & g t ; D i a b e t e s 1 7 & l t ; / s t r i n g & g t ; & l t ; / k e y & g t ; & l t ; v a l u e & g t ; & l t ; i n t & g t ; 3 5 & l t ; / i n t & g t ; & l t ; / v a l u e & g t ; & l t ; / i t e m & g t ; & l t ; i t e m & g t ; & l t ; k e y & g t ; & l t ; s t r i n g & g t ; H I V   A I D S       S e x u a l l y   T r a n s m i t t e d   D i s e a s e s   ( S T D s ) 1 8 & l t ; / s t r i n g & g t ; & l t ; / k e y & g t ; & l t ; v a l u e & g t ; & l t ; i n t & g t ; 3 6 & l t ; / i n t & g t ; & l t ; / v a l u e & g t ; & l t ; / i t e m & g t ; & l t ; i t e m & g t ; & l t ; k e y & g t ; & l t ; s t r i n g & g t ; V a c c i n a t i o n   i m m u n i z a t i o n s 1 9 & l t ; / s t r i n g & g t ; & l t ; / k e y & g t ; & l t ; v a l u e & g t ; & l t ; i n t & g t ; 3 7 & l t ; / i n t & g t ; & l t ; / v a l u e & g t ; & l t ; / i t e m & g t ; & l t ; i t e m & g t ; & l t ; k e y & g t ; & l t ; s t r i n g & g t ; D i s e a s e   o u t b r e a k   i n f o r m a t i o n 2 0 & l t ; / s t r i n g & g t ; & l t ; / k e y & g t ; & l t ; v a l u e & g t ; & l t ; i n t & g t ; 3 8 & l t ; / i n t & g t ; & l t ; / v a l u e & g t ; & l t ; / i t e m & g t ; & l t ; i t e m & g t ; & l t ; k e y & g t ; & l t ; s t r i n g & g t ; I m p o r t a n c e   o f   r o u t i n e   w e l l   c h e c k u p s 2 1 & l t ; / s t r i n g & g t ; & l t ; / k e y & g t ; & l t ; v a l u e & g t ; & l t ; i n t & g t ; 3 9 & l t ; / i n t & g t ; & l t ; / v a l u e & g t ; & l t ; / i t e m & g t ; & l t ; i t e m & g t ; & l t ; k e y & g t ; & l t ; s t r i n g & g t ; D r u g   a n d   a l c o h o l 2 2 & l t ; / s t r i n g & g t ; & l t ; / k e y & g t ; & l t ; v a l u e & g t ; & l t ; i n t & g t ; 4 0 & l t ; / i n t & g t ; & l t ; / v a l u e & g t ; & l t ; / i t e m & g t ; & l t ; i t e m & g t ; & l t ; k e y & g t ; & l t ; s t r i n g & g t ; C o l u m n 3 & l t ; / s t r i n g & g t ; & l t ; / k e y & g t ; & l t ; v a l u e & g t ; & l t ; i n t & g t ; 4 1 & l t ; / i n t & g t ; & l t ; / v a l u e & g t ; & l t ; / i t e m & g t ; & l t ; i t e m & g t ; & l t ; k e y & g t ; & l t ; s t r i n g & g t ; C o l u m n 4 & l t ; / s t r i n g & g t ; & l t ; / k e y & g t ; & l t ; v a l u e & g t ; & l t ; i n t & g t ; 4 2 & l t ; / i n t & g t ; & l t ; / v a l u e & g t ; & l t ; / i t e m & g t ; & l t ; i t e m & g t ; & l t ; k e y & g t ; & l t ; s t r i n g & g t ; O b s e r v e d & l t ; / s t r i n g & g t ; & l t ; / k e y & g t ; & l t ; v a l u e & g t ; & l t ; i n t & g t ; 4 3 & l t ; / i n t & g t ; & l t ; / v a l u e & g t ; & l t ; / i t e m & g t ; & l t ; i t e m & g t ; & l t ; k e y & g t ; & l t ; s t r i n g & g t ; E x p e c t e d & l t ; / s t r i n g & g t ; & l t ; / k e y & g t ; & l t ; v a l u e & g t ; & l t ; i n t & g t ; 4 4 & l t ; / i n t & g t ; & l t ; / v a l u e & g t ; & l t ; / i t e m & g t ; & l t ; i t e m & g t ; & l t ; k e y & g t ; & l t ; s t r i n g & g t ; C o l u m n 2 2 & l t ; / s t r i n g & g t ; & l t ; / k e y & g t ; & l t ; v a l u e & g t ; & l t ; i n t & g t ; 4 5 & l t ; / i n t & g t ; & l t ; / v a l u e & g t ; & l t ; / i t e m & g t ; & l t ; i t e m & g t ; & l t ; k e y & g t ; & l t ; s t r i n g & g t ; C o l u m n 5 & l t ; / s t r i n g & g t ; & l t ; / k e y & g t ; & l t ; v a l u e & g t ; & l t ; i n t & g t ; 4 6 & l t ; / i n t & g t ; & l t ; / v a l u e & g t ; & l t ; / i t e m & g t ; & l t ; i t e m & g t ; & l t ; k e y & g t ; & l t ; s t r i n g & g t ; I   i d e n t i f y   a s & l t ; / s t r i n g & g t ; & l t ; / k e y & g t ; & l t ; v a l u e & g t ; & l t ; i n t & g t ; 4 7 & l t ; / i n t & g t ; & l t ; / v a l u e & g t ; & l t ; / i t e m & g t ; & l t ; i t e m & g t ; & l t ; k e y & g t ; & l t ; s t r i n g & g t ; W h a t   i s   y o u r   a g e & l t ; / s t r i n g & g t ; & l t ; / k e y & g t ; & l t ; v a l u e & g t ; & l t ; i n t & g t ; 4 8 & l t ; / i n t & g t ; & l t ; / v a l u e & g t ; & l t ; / i t e m & g t ; & l t ; i t e m & g t ; & l t ; k e y & g t ; & l t ; s t r i n g & g t ; C o u n t y   w h e r e   y o u   l i v e & l t ; / s t r i n g & g t ; & l t ; / k e y & g t ; & l t ; v a l u e & g t ; & l t ; i n t & g t ; 4 9 & l t ; / i n t & g t ; & l t ; / v a l u e & g t ; & l t ; / i t e m & g t ; & l t ; i t e m & g t ; & l t ; k e y & g t ; & l t ; s t r i n g & g t ; T o w n   a n d   Z I P   c o d e   w h e r e   y o u   l i v e & l t ; / s t r i n g & g t ; & l t ; / k e y & g t ; & l t ; v a l u e & g t ; & l t ; i n t & g t ; 5 0 & l t ; / i n t & g t ; & l t ; / v a l u e & g t ; & l t ; / i t e m & g t ; & l t ; i t e m & g t ; & l t ; k e y & g t ; & l t ; s t r i n g & g t ; W h a t   r a c e   d o   y o u   c o n s i d e r   y o u r s e l f & l t ; / s t r i n g & g t ; & l t ; / k e y & g t ; & l t ; v a l u e & g t ; & l t ; i n t & g t ; 5 1 & l t ; / i n t & g t ; & l t ; / v a l u e & g t ; & l t ; / i t e m & g t ; & l t ; i t e m & g t ; & l t ; k e y & g t ; & l t ; s t r i n g & g t ; A r e   y o u   H i s p a n i c   o r   L a t i n o & l t ; / s t r i n g & g t ; & l t ; / k e y & g t ; & l t ; v a l u e & g t ; & l t ; i n t & g t ; 5 2 & l t ; / i n t & g t ; & l t ; / v a l u e & g t ; & l t ; / i t e m & g t ; & l t ; i t e m & g t ; & l t ; k e y & g t ; & l t ; s t r i n g & g t ; W h a t   l a n g u a g e   d o   y o u   s p e a k   w h e n   y o u   a r e   a t   h o m e   ( s e l e c t   a l l   t h a t   a p p l y ) & l t ; / s t r i n g & g t ; & l t ; / k e y & g t ; & l t ; v a l u e & g t ; & l t ; i n t & g t ; 5 3 & l t ; / i n t & g t ; & l t ; / v a l u e & g t ; & l t ; / i t e m & g t ; & l t ; i t e m & g t ; & l t ; k e y & g t ; & l t ; s t r i n g & g t ; W h a t   i s   y o u r   a n n u a l   h o u s e h o l d   i n c o m e   f r o m   a l l   s o u r c e s & l t ; / s t r i n g & g t ; & l t ; / k e y & g t ; & l t ; v a l u e & g t ; & l t ; i n t & g t ; 5 4 & l t ; / i n t & g t ; & l t ; / v a l u e & g t ; & l t ; / i t e m & g t ; & l t ; i t e m & g t ; & l t ; k e y & g t ; & l t ; s t r i n g & g t ; W h a t   i s   y o u r   h i g h e s t   l e v e l   o f   e d u c a t i o n & l t ; / s t r i n g & g t ; & l t ; / k e y & g t ; & l t ; v a l u e & g t ; & l t ; i n t & g t ; 5 5 & l t ; / i n t & g t ; & l t ; / v a l u e & g t ; & l t ; / i t e m & g t ; & l t ; i t e m & g t ; & l t ; k e y & g t ; & l t ; s t r i n g & g t ; W h a t   i s   y o u r   c u r r e n t   e m p l o y m e n t   s t a t u s & l t ; / s t r i n g & g t ; & l t ; / k e y & g t ; & l t ; v a l u e & g t ; & l t ; i n t & g t ; 5 6 & l t ; / i n t & g t ; & l t ; / v a l u e & g t ; & l t ; / i t e m & g t ; & l t ; i t e m & g t ; & l t ; k e y & g t ; & l t ; s t r i n g & g t ; D o   y o u   c u r r e n t l y   h a v e   h e a l t h   i n s u r a n c e & l t ; / s t r i n g & g t ; & l t ; / k e y & g t ; & l t ; v a l u e & g t ; & l t ; i n t & g t ; 5 7 & l t ; / i n t & g t ; & l t ; / v a l u e & g t ; & l t ; / i t e m & g t ; & l t ; i t e m & g t ; & l t ; k e y & g t ; & l t ; s t r i n g & g t ; D o   y o u   h a v e   a   s m a r t   p h o n e & l t ; / s t r i n g & g t ; & l t ; / k e y & g t ; & l t ; v a l u e & g t ; & l t ; i n t & g t ; 5 8 & l t ; / i n t & g t ; & l t ; / v a l u e & g t ; & l t ; / i t e m & g t ; & l t ; / C o l u m n D i s p l a y I n d e x & g t ; & l t ; C o l u m n F r o z e n   / & g t ; & l t ; C o l u m n C h e c k e d   / & g t ; & l t ; C o l u m n F i l t e r   / & g t ; & l t ; S e l e c t i o n F i l t e r   / & g t ; & l t ; F i l t e r P a r a m e t e r s   / & g t ; & l t ; I s S o r t D e s c e n d i n g & g t ; f a l s e & l t ; / I s S o r t D e s c e n d i n g & g t ; & l t ; / T a b l e W i d g e t G r i d S e r i a l i z a t i o n & g t ; < / C u s t o m C o n t e n t > < / G e m i n i > 
</file>

<file path=customXml/item27.xml>��< ? x m l   v e r s i o n = " 1 . 0 "   e n c o d i n g = " U T F - 1 6 " ? > < G e m i n i   x m l n s = " h t t p : / / g e m i n i / p i v o t c u s t o m i z a t i o n / T a b l e X M L _ T a b l e 8 " > < C u s t o m C o n t e n t > < ! [ C D A T A [ < T a b l e W i d g e t G r i d S e r i a l i z a t i o n   x m l n s : x s d = " h t t p : / / w w w . w 3 . o r g / 2 0 0 1 / X M L S c h e m a "   x m l n s : x s i = " h t t p : / / w w w . w 3 . o r g / 2 0 0 1 / X M L S c h e m a - i n s t a n c e " > < C o l u m n S u g g e s t e d T y p e > < i t e m > < k e y > < s t r i n g > I   i d e n t i f y   a s < / s t r i n g > < / k e y > < v a l u e > < s t r i n g > W C h a r < / s t r i n g > < / v a l u e > < / i t e m > < i t e m > < k e y > < s t r i n g > W h a t   i s   y o u r   a g e < / s t r i n g > < / k e y > < v a l u e > < s t r i n g > B i g I n t < / s t r i n g > < / v a l u e > < / i t e m > < i t e m > < k e y > < s t r i n g > C o u n t y   w h e r e   y o u   l i v e < / s t r i n g > < / k e y > < v a l u e > < s t r i n g > W C h a r < / s t r i n g > < / v a l u e > < / i t e m > < i t e m > < k e y > < s t r i n g > T o w n   a n d   Z I P   c o d e   w h e r e   y o u   l i v e < / s t r i n g > < / k e y > < v a l u e > < s t r i n g > W C h a r < / s t r i n g > < / v a l u e > < / i t e m > < i t e m > < k e y > < s t r i n g > W h a t   r a c e   d o   y o u   c o n s i d e r   y o u r s e l f < / s t r i n g > < / k e y > < v a l u e > < s t r i n g > W C h a r < / s t r i n g > < / v a l u e > < / i t e m > < i t e m > < k e y > < s t r i n g > A r e   y o u   H i s p a n i c   o r   L a t i n o < / s t r i n g > < / k e y > < v a l u e > < s t r i n g > W C h a r < / s t r i n g > < / v a l u e > < / i t e m > < i t e m > < k e y > < s t r i n g > W h a t   l a n g u a g e   d o   y o u   s p e a k   w h e n   y o u   a r e   a t   h o m e   ( s e l e c t   a l l   t h a t   a p p l y ) < / s t r i n g > < / k e y > < v a l u e > < s t r i n g > W C h a r < / s t r i n g > < / v a l u e > < / i t e m > < i t e m > < k e y > < s t r i n g > W h a t   i s   y o u r   a n n u a l   h o u s e h o l d   i n c o m e   f r o m   a l l   s o u r c e s < / s t r i n g > < / k e y > < v a l u e > < s t r i n g > W C h a r < / s t r i n g > < / v a l u e > < / i t e m > < i t e m > < k e y > < s t r i n g > W h a t   i s   y o u r   h i g h e s t   l e v e l   o f   e d u c a t i o n < / s t r i n g > < / k e y > < v a l u e > < s t r i n g > W C h a r < / s t r i n g > < / v a l u e > < / i t e m > < i t e m > < k e y > < s t r i n g > W h a t   i s   y o u r   c u r r e n t   e m p l o y m e n t   s t a t u s < / s t r i n g > < / k e y > < v a l u e > < s t r i n g > W C h a r < / s t r i n g > < / v a l u e > < / i t e m > < i t e m > < k e y > < s t r i n g > D o   y o u   c u r r e n t l y   h a v e   h e a l t h   i n s u r a n c e < / s t r i n g > < / k e y > < v a l u e > < s t r i n g > W C h a r < / s t r i n g > < / v a l u e > < / i t e m > < i t e m > < k e y > < s t r i n g > D o   y o u   h a v e   a   s m a r t   p h o n e < / s t r i n g > < / k e y > < v a l u e > < s t r i n g > W C h a r < / s t r i n g > < / v a l u e > < / i t e m > < / C o l u m n S u g g e s t e d T y p e > < C o l u m n F o r m a t   / > < C o l u m n A c c u r a c y   / > < C o l u m n C u r r e n c y S y m b o l   / > < C o l u m n P o s i t i v e P a t t e r n   / > < C o l u m n N e g a t i v e P a t t e r n   / > < C o l u m n W i d t h s > < i t e m > < k e y > < s t r i n g > I   i d e n t i f y   a s < / s t r i n g > < / k e y > < v a l u e > < i n t > - 1 < / i n t > < / v a l u e > < / i t e m > < i t e m > < k e y > < s t r i n g > W h a t   i s   y o u r   a g e < / s t r i n g > < / k e y > < v a l u e > < i n t > - 1 < / i n t > < / v a l u e > < / i t e m > < i t e m > < k e y > < s t r i n g > C o u n t y   w h e r e   y o u   l i v e < / s t r i n g > < / k e y > < v a l u e > < i n t > - 1 < / i n t > < / v a l u e > < / i t e m > < i t e m > < k e y > < s t r i n g > T o w n   a n d   Z I P   c o d e   w h e r e   y o u   l i v e < / s t r i n g > < / k e y > < v a l u e > < i n t > - 1 < / i n t > < / v a l u e > < / i t e m > < i t e m > < k e y > < s t r i n g > W h a t   r a c e   d o   y o u   c o n s i d e r   y o u r s e l f < / s t r i n g > < / k e y > < v a l u e > < i n t > - 1 < / i n t > < / v a l u e > < / i t e m > < i t e m > < k e y > < s t r i n g > A r e   y o u   H i s p a n i c   o r   L a t i n o < / s t r i n g > < / k e y > < v a l u e > < i n t > - 1 < / i n t > < / v a l u e > < / i t e m > < i t e m > < k e y > < s t r i n g > W h a t   l a n g u a g e   d o   y o u   s p e a k   w h e n   y o u   a r e   a t   h o m e   ( s e l e c t   a l l   t h a t   a p p l y ) < / s t r i n g > < / k e y > < v a l u e > < i n t > - 1 < / i n t > < / v a l u e > < / i t e m > < i t e m > < k e y > < s t r i n g > W h a t   i s   y o u r   a n n u a l   h o u s e h o l d   i n c o m e   f r o m   a l l   s o u r c e s < / s t r i n g > < / k e y > < v a l u e > < i n t > - 1 < / i n t > < / v a l u e > < / i t e m > < i t e m > < k e y > < s t r i n g > W h a t   i s   y o u r   h i g h e s t   l e v e l   o f   e d u c a t i o n < / s t r i n g > < / k e y > < v a l u e > < i n t > - 1 < / i n t > < / v a l u e > < / i t e m > < i t e m > < k e y > < s t r i n g > W h a t   i s   y o u r   c u r r e n t   e m p l o y m e n t   s t a t u s < / s t r i n g > < / k e y > < v a l u e > < i n t > - 1 < / i n t > < / v a l u e > < / i t e m > < i t e m > < k e y > < s t r i n g > D o   y o u   c u r r e n t l y   h a v e   h e a l t h   i n s u r a n c e < / s t r i n g > < / k e y > < v a l u e > < i n t > - 1 < / i n t > < / v a l u e > < / i t e m > < i t e m > < k e y > < s t r i n g > D o   y o u   h a v e   a   s m a r t   p h o n e < / s t r i n g > < / k e y > < v a l u e > < i n t > - 1 < / i n t > < / v a l u e > < / i t e m > < / C o l u m n W i d t h s > < C o l u m n D i s p l a y I n d e x   / > < C o l u m n F r o z e n   / > < C o l u m n C h e c k e d   / > < C o l u m n F i l t e r   / > < S e l e c t i o n F i l t e r   / > < F i l t e r P a r a m e t e r s   / > < I s S o r t D e s c e n d i n g > f a l s e < / I s S o r t D e s c e n d i n g > < / T a b l e W i d g e t G r i d S e r i a l i z a t i o n > ] ] > < / C u s t o m C o n t e n t > < / G e m i n i > 
</file>

<file path=customXml/item28.xml>��< ? x m l   v e r s i o n = " 1 . 0 "   e n c o d i n g = " U T F - 1 6 " ? > < G e m i n i   x m l n s = " h t t p : / / g e m i n i / p i v o t c u s t o m i z a t i o n / 7 2 d 6 1 3 7 d - 0 9 a 0 - 4 f 6 0 - b b 1 4 - e 2 9 1 7 c 1 7 c 4 7 8 " > < 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 Q 5 < / S l i c e r S h e e t N a m e > < S A H o s t H a s h > 1 3 3 1 5 7 3 1 0 < / S A H o s t H a s h > < G e m i n i F i e l d L i s t V i s i b l e > T r u e < / G e m i n i F i e l d L i s t V i s i b l e > < / S e t t i n g s > ] ] > < / C u s t o m C o n t e n t > < / G e m i n i > 
</file>

<file path=customXml/item2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 T a b l e 1 - d 9 0 2 2 5 7 8 - b 2 0 9 - 4 9 0 4 - b d d e - 1 9 f a b e e 9 b 9 7 e < / K e y > < V a l u e   x m l n s : a = " h t t p : / / s c h e m a s . d a t a c o n t r a c t . o r g / 2 0 0 4 / 0 7 / M i c r o s o f t . A n a l y s i s S e r v i c e s . C o m m o n " > < a : H a s F o c u s > t r u e < / a : H a s F o c u s > < a : S i z e A t D p i 9 6 > 1 9 5 < / a : S i z e A t D p i 9 6 > < a : V i s i b l e > t r u e < / a : V i s i b l e > < / V a l u e > < / K e y V a l u e O f s t r i n g S a n d b o x E d i t o r . M e a s u r e G r i d S t a t e S c d E 3 5 R y > < K e y V a l u e O f s t r i n g S a n d b o x E d i t o r . M e a s u r e G r i d S t a t e S c d E 3 5 R y > < K e y > T a b l e 2 - a d f a 4 a 9 8 - 9 0 b 2 - 4 a 7 6 - b 1 3 2 - 4 f b 2 e 3 5 9 c a a 5 < / K e y > < V a l u e   x m l n s : a = " h t t p : / / s c h e m a s . d a t a c o n t r a c t . o r g / 2 0 0 4 / 0 7 / M i c r o s o f t . A n a l y s i s S e r v i c e s . C o m m o n " > < a : H a s F o c u s > t r u e < / a : H a s F o c u s > < a : S i z e A t D p i 9 6 > 9 8 < / a : S i z e A t D p i 9 6 > < a : V i s i b l e > t r u e < / a : V i s i b l e > < / V a l u e > < / K e y V a l u e O f s t r i n g S a n d b o x E d i t o r . M e a s u r e G r i d S t a t e S c d E 3 5 R y > < K e y V a l u e O f s t r i n g S a n d b o x E d i t o r . M e a s u r e G r i d S t a t e S c d E 3 5 R y > < K e y > T a b l e 7 - c 8 f 2 3 3 1 4 - d 5 e c - 4 1 e 0 - a 3 2 4 - 6 f 6 0 1 7 7 d 2 b c e < / K e y > < V a l u e   x m l n s : a = " h t t p : / / s c h e m a s . d a t a c o n t r a c t . o r g / 2 0 0 4 / 0 7 / M i c r o s o f t . A n a l y s i s S e r v i c e s . C o m m o n " > < a : H a s F o c u s > t r u e < / a : H a s F o c u s > < a : S i z e A t D p i 9 6 > 1 0 2 < / a : S i z e A t D p i 9 6 > < a : V i s i b l e > t r u e < / a : V i s i b l e > < / V a l u e > < / K e y V a l u e O f s t r i n g S a n d b o x E d i t o r . M e a s u r e G r i d S t a t e S c d E 3 5 R y > < K e y V a l u e O f s t r i n g S a n d b o x E d i t o r . M e a s u r e G r i d S t a t e S c d E 3 5 R y > < K e y > T a b l e 4 - b b 4 5 c 7 8 5 - 5 e c 7 - 4 a c 8 - a 0 c f - b a 9 5 a 9 5 5 3 8 3 0 < / K e y > < V a l u e   x m l n s : a = " h t t p : / / s c h e m a s . d a t a c o n t r a c t . o r g / 2 0 0 4 / 0 7 / M i c r o s o f t . A n a l y s i s S e r v i c e s . C o m m o n " > < a : H a s F o c u s > t r u e < / a : H a s F o c u s > < a : S i z e A t D p i 9 6 > 9 6 < / a : S i z e A t D p i 9 6 > < a : V i s i b l e > t r u e < / a : V i s i b l e > < / V a l u e > < / K e y V a l u e O f s t r i n g S a n d b o x E d i t o r . M e a s u r e G r i d S t a t e S c d E 3 5 R y > < K e y V a l u e O f s t r i n g S a n d b o x E d i t o r . M e a s u r e G r i d S t a t e S c d E 3 5 R y > < K e y > T a b l e 1 0 - 0 0 a f 9 1 0 e - a 6 e 6 - 4 d 8 2 - 8 d 2 5 - 2 8 8 e f a 9 e 3 d 0 2 < / K e y > < V a l u e   x m l n s : a = " h t t p : / / s c h e m a s . d a t a c o n t r a c t . o r g / 2 0 0 4 / 0 7 / M i c r o s o f t . A n a l y s i s S e r v i c e s . C o m m o n " > < a : H a s F o c u s > t r u e < / a : H a s F o c u s > < a : S i z e A t D p i 9 6 > 9 6 < / a : S i z e A t D p i 9 6 > < a : V i s i b l e > t r u e < / a : V i s i b l e > < / V a l u e > < / K e y V a l u e O f s t r i n g S a n d b o x E d i t o r . M e a s u r e G r i d S t a t e S c d E 3 5 R y > < K e y V a l u e O f s t r i n g S a n d b o x E d i t o r . M e a s u r e G r i d S t a t e S c d E 3 5 R y > < K e y > T a b l e 5 - d 0 c 9 a f c 6 - c 0 9 8 - 4 0 3 4 - 8 2 a 6 - 9 9 5 f b 8 2 f 1 b d a < / K e y > < V a l u e   x m l n s : a = " h t t p : / / s c h e m a s . d a t a c o n t r a c t . o r g / 2 0 0 4 / 0 7 / M i c r o s o f t . A n a l y s i s S e r v i c e s . C o m m o n " > < a : H a s F o c u s > t r u e < / a : H a s F o c u s > < a : S i z e A t D p i 9 6 > 1 0 0 < / a : S i z e A t D p i 9 6 > < a : V i s i b l e > t r u e < / a : V i s i b l e > < / V a l u e > < / K e y V a l u e O f s t r i n g S a n d b o x E d i t o r . M e a s u r e G r i d S t a t e S c d E 3 5 R y > < / A r r a y O f K e y V a l u e O f s t r i n g S a n d b o x E d i t o r . M e a s u r e G r i d S t a t e S c d E 3 5 R y > ] ] > < / C u s t o m C o n t e n t > < / G e m i n i > 
</file>

<file path=customXml/item3.xml>��< ? x m l   v e r s i o n = " 1 . 0 "   e n c o d i n g = " U T F - 1 6 " ? > < G e m i n i   x m l n s = " h t t p : / / g e m i n i / p i v o t c u s t o m i z a t i o n / T a b l e X M L _ T a b l e 7 " > < C u s t o m C o n t e n t > < ! [ C D A T A [ < T a b l e W i d g e t G r i d S e r i a l i z a t i o n   x m l n s : x s d = " h t t p : / / w w w . w 3 . o r g / 2 0 0 1 / X M L S c h e m a "   x m l n s : x s i = " h t t p : / / w w w . w 3 . o r g / 2 0 0 1 / X M L S c h e m a - i n s t a n c e " > < C o l u m n S u g g e s t e d T y p e > < i t e m > < k e y > < s t r i n g > R e s p o n d e n t I D < / s t r i n g > < / k e y > < v a l u e > < s t r i n g > B i g I n t < / s t r i n g > < / v a l u e > < / i t e m > < i t e m > < k e y > < s t r i n g > A s t h m a   l u n g   d i s e a s e < / s t r i n g > < / k e y > < v a l u e > < s t r i n g > W C h a r < / s t r i n g > < / v a l u e > < / i t e m > < i t e m > < k e y > < s t r i n g > C a n c e r < / s t r i n g > < / k e y > < v a l u e > < s t r i n g > W C h a r < / s t r i n g > < / v a l u e > < / i t e m > < i t e m > < k e y > < s t r i n g > H e a r t   d i s e a s e       s t r o k e < / s t r i n g > < / k e y > < v a l u e > < s t r i n g > W C h a r < / s t r i n g > < / v a l u e > < / i t e m > < i t e m > < k e y > < s t r i n g > S a f e t y < / s t r i n g > < / k e y > < v a l u e > < s t r i n g > W C h a r < / s t r i n g > < / v a l u e > < / i t e m > < i t e m > < k e y > < s t r i n g > H I V   A I D S       S e x u a l l y   T r a n s m i t t e d   D i s e a s e s   ( S T D s ) < / s t r i n g > < / k e y > < v a l u e > < s t r i n g > W C h a r < / s t r i n g > < / v a l u e > < / i t e m > < i t e m > < k e y > < s t r i n g > V a c c i n e   p r e v e n t a b l e   d i s e a s e s < / s t r i n g > < / k e y > < v a l u e > < s t r i n g > W C h a r < / s t r i n g > < / v a l u e > < / i t e m > < i t e m > < k e y > < s t r i n g > C h i l d   h e a l t h       w e l l n e s s < / s t r i n g > < / k e y > < v a l u e > < s t r i n g > W C h a r < / s t r i n g > < / v a l u e > < / i t e m > < i t e m > < k e y > < s t r i n g > W o m e n  s   h e a l t h       w e l l n e s s < / s t r i n g > < / k e y > < v a l u e > < s t r i n g > W C h a r < / s t r i n g > < / v a l u e > < / i t e m > < i t e m > < k e y > < s t r i n g > D i a b e t e s < / s t r i n g > < / k e y > < v a l u e > < s t r i n g > W C h a r < / s t r i n g > < / v a l u e > < / i t e m > < i t e m > < k e y > < s t r i n g > M e n t a l   h e a l t h   d e p r e s s i o n   s u i c i d e < / s t r i n g > < / k e y > < v a l u e > < s t r i n g > W C h a r < / s t r i n g > < / v a l u e > < / i t e m > < i t e m > < k e y > < s t r i n g > D r u g s       a l c o h o l   a b u s e < / s t r i n g > < / k e y > < v a l u e > < s t r i n g > W C h a r < / s t r i n g > < / v a l u e > < / i t e m > < i t e m > < k e y > < s t r i n g > E n v i r o n m e n t a l   h a z a r d s < / s t r i n g > < / k e y > < v a l u e > < s t r i n g > W C h a r < / s t r i n g > < / v a l u e > < / i t e m > < i t e m > < k e y > < s t r i n g > O b e s i t y   w e i g h t   l o s s   i s s u e s < / s t r i n g > < / k e y > < v a l u e > < s t r i n g > W C h a r < / s t r i n g > < / v a l u e > < / i t e m > < i t e m > < k e y > < s t r i n g > A s t h m a   l u n g   d i s e a s e 2 < / s t r i n g > < / k e y > < v a l u e > < s t r i n g > W C h a r < / s t r i n g > < / v a l u e > < / i t e m > < i t e m > < k e y > < s t r i n g > C a n c e r 3 < / s t r i n g > < / k e y > < v a l u e > < s t r i n g > W C h a r < / s t r i n g > < / v a l u e > < / i t e m > < i t e m > < k e y > < s t r i n g > H e a r t   d i s e a s e       s t r o k e 4 < / s t r i n g > < / k e y > < v a l u e > < s t r i n g > W C h a r < / s t r i n g > < / v a l u e > < / i t e m > < i t e m > < k e y > < s t r i n g > S a f e t y 5 < / s t r i n g > < / k e y > < v a l u e > < s t r i n g > W C h a r < / s t r i n g > < / v a l u e > < / i t e m > < i t e m > < k e y > < s t r i n g > H I V   A I D S       S e x u a l l y   T r a n s m i t t e d   D i s e a s e s   ( S T D s ) 6 < / s t r i n g > < / k e y > < v a l u e > < s t r i n g > W C h a r < / s t r i n g > < / v a l u e > < / i t e m > < i t e m > < k e y > < s t r i n g > V a c c i n e   p r e v e n t a b l e   d i s e a s e s 7 < / s t r i n g > < / k e y > < v a l u e > < s t r i n g > W C h a r < / s t r i n g > < / v a l u e > < / i t e m > < i t e m > < k e y > < s t r i n g > C h i l d   h e a l t h       w e l l n e s s 8 < / s t r i n g > < / k e y > < v a l u e > < s t r i n g > W C h a r < / s t r i n g > < / v a l u e > < / i t e m > < i t e m > < k e y > < s t r i n g > W o m e n  s   h e a l t h       w e l l n e s s 9 < / s t r i n g > < / k e y > < v a l u e > < s t r i n g > W C h a r < / s t r i n g > < / v a l u e > < / i t e m > < i t e m > < k e y > < s t r i n g > D i a b e t e s 1 0 < / s t r i n g > < / k e y > < v a l u e > < s t r i n g > W C h a r < / s t r i n g > < / v a l u e > < / i t e m > < i t e m > < k e y > < s t r i n g > M e n t a l   h e a l t h   d e p r e s s i o n   s u i c i d e 1 1 < / s t r i n g > < / k e y > < v a l u e > < s t r i n g > W C h a r < / s t r i n g > < / v a l u e > < / i t e m > < i t e m > < k e y > < s t r i n g > D r u g s       a l c o h o l   a b u s e 1 2 < / s t r i n g > < / k e y > < v a l u e > < s t r i n g > W C h a r < / s t r i n g > < / v a l u e > < / i t e m > < i t e m > < k e y > < s t r i n g > E n v i r o n m e n t a l   h a z a r d s 1 3 < / s t r i n g > < / k e y > < v a l u e > < s t r i n g > W C h a r < / s t r i n g > < / v a l u e > < / i t e m > < i t e m > < k e y > < s t r i n g > O b e s i t y   w e i g h t   l o s s   i s s u e s 1 4 < / s t r i n g > < / k e y > < v a l u e > < s t r i n g > W C h a r < / s t r i n g > < / v a l u e > < / i t e m > < i t e m > < k e y > < s t r i n g > C u l t u r a l   r e l i g i o u s   b e l i e f s < / s t r i n g > < / k e y > < v a l u e > < s t r i n g > W C h a r < / s t r i n g > < / v a l u e > < / i t e m > < i t e m > < k e y > < s t r i n g > L a c k   o f   a v a i l a b i l i t y   o f   d o c t o r s < / s t r i n g > < / k e y > < v a l u e > < s t r i n g > W C h a r < / s t r i n g > < / v a l u e > < / i t e m > < i t e m > < k e y > < s t r i n g > U n a b l e   t o   p a y   c o - p a y s   d e d u c t i b l e s < / s t r i n g > < / k e y > < v a l u e > < s t r i n g > W C h a r < / s t r i n g > < / v a l u e > < / i t e m > < i t e m > < k e y > < s t r i n g > D o n  t   k n o w   h o w   t o   f i n d   d o c t o r s < / s t r i n g > < / k e y > < v a l u e > < s t r i n g > W C h a r < / s t r i n g > < / v a l u e > < / i t e m > < i t e m > < k e y > < s t r i n g > L a n g u a g e   b a r r i e r s < / s t r i n g > < / k e y > < v a l u e > < s t r i n g > W C h a r < / s t r i n g > < / v a l u e > < / i t e m > < i t e m > < k e y > < s t r i n g > T h e r e   a r e   n o   b a r r i e r s < / s t r i n g > < / k e y > < v a l u e > < s t r i n g > W C h a r < / s t r i n g > < / v a l u e > < / i t e m > < i t e m > < k e y > < s t r i n g > D o n  t   u n d e r s t a n d   n e e d   t o   s e e   a   d o c t o r < / s t r i n g > < / k e y > < v a l u e > < s t r i n g > W C h a r < / s t r i n g > < / v a l u e > < / i t e m > < i t e m > < k e y > < s t r i n g > N o   i n s u r a n c e < / s t r i n g > < / k e y > < v a l u e > < s t r i n g > W C h a r < / s t r i n g > < / v a l u e > < / i t e m > < i t e m > < k e y > < s t r i n g > T r a n s p o r t a t i o n < / s t r i n g > < / k e y > < v a l u e > < s t r i n g > W C h a r < / s t r i n g > < / v a l u e > < / i t e m > < i t e m > < k e y > < s t r i n g > F e a r   ( e   g     n o t   r e a d y   t o   f a c e   d i s c u s s   h e a l t h   p r o b l e m ) < / s t r i n g > < / k e y > < v a l u e > < s t r i n g > W C h a r < / s t r i n g > < / v a l u e > < / i t e m > < i t e m > < k e y > < s t r i n g > C l e a n   a i r       w a t e r < / s t r i n g > < / k e y > < v a l u e > < s t r i n g > W C h a r < / s t r i n g > < / v a l u e > < / i t e m > < i t e m > < k e y > < s t r i n g > M e n t a l   h e a l t h   s e r v i c e s < / s t r i n g > < / k e y > < v a l u e > < s t r i n g > W C h a r < / s t r i n g > < / v a l u e > < / i t e m > < i t e m > < k e y > < s t r i n g > S m o k i n g   c e s s a t i o n   p r o g r a m s < / s t r i n g > < / k e y > < v a l u e > < s t r i n g > W C h a r < / s t r i n g > < / v a l u e > < / i t e m > < i t e m > < k e y > < s t r i n g > D r u g       a l c o h o l   r e h a b i l i t a t i o n   s e r v i c e s < / s t r i n g > < / k e y > < v a l u e > < s t r i n g > W C h a r < / s t r i n g > < / v a l u e > < / i t e m > < i t e m > < k e y > < s t r i n g > R e c r e a t i o n   f a c i l i t i e s < / s t r i n g > < / k e y > < v a l u e > < s t r i n g > W C h a r < / s t r i n g > < / v a l u e > < / i t e m > < i t e m > < k e y > < s t r i n g > T r a n s p o r t a t i o n 1 5 < / s t r i n g > < / k e y > < v a l u e > < s t r i n g > W C h a r < / s t r i n g > < / v a l u e > < / i t e m > < i t e m > < k e y > < s t r i n g > H e a l t h i e r   f o o d   c h o i c e s < / s t r i n g > < / k e y > < v a l u e > < s t r i n g > W C h a r < / s t r i n g > < / v a l u e > < / i t e m > < i t e m > < k e y > < s t r i n g > S a f e   c h i l d c a r e   o p t i o n s < / s t r i n g > < / k e y > < v a l u e > < s t r i n g > W C h a r < / s t r i n g > < / v a l u e > < / i t e m > < i t e m > < k e y > < s t r i n g > W e i g h t   l o s s   p r o g r a m s < / s t r i n g > < / k e y > < v a l u e > < s t r i n g > W C h a r < / s t r i n g > < / v a l u e > < / i t e m > < i t e m > < k e y > < s t r i n g > J o b   o p p o r t u n i t i e s < / s t r i n g > < / k e y > < v a l u e > < s t r i n g > W C h a r < / s t r i n g > < / v a l u e > < / i t e m > < i t e m > < k e y > < s t r i n g > S a f e   p l a c e s   t o   w a l k   p l a y < / s t r i n g > < / k e y > < v a l u e > < s t r i n g > W C h a r < / s t r i n g > < / v a l u e > < / i t e m > < i t e m > < k e y > < s t r i n g > S a f e   w o r k s i t e s < / s t r i n g > < / k e y > < v a l u e > < s t r i n g > W C h a r < / s t r i n g > < / v a l u e > < / i t e m > < i t e m > < k e y > < s t r i n g > B l o o d   p r e s s u r e < / s t r i n g > < / k e y > < v a l u e > < s t r i n g > W C h a r < / s t r i n g > < / v a l u e > < / i t e m > < i t e m > < k e y > < s t r i n g > E a t i n g   d i s o r d e r s < / s t r i n g > < / k e y > < v a l u e > < s t r i n g > W C h a r < / s t r i n g > < / v a l u e > < / i t e m > < i t e m > < k e y > < s t r i n g > M e n t a l   h e a l t h   d e p r e s s i o n < / s t r i n g > < / k e y > < v a l u e > < s t r i n g > W C h a r < / s t r i n g > < / v a l u e > < / i t e m > < i t e m > < k e y > < s t r i n g > C a n c e r 1 6 < / s t r i n g > < / k e y > < v a l u e > < s t r i n g > W C h a r < / s t r i n g > < / v a l u e > < / i t e m > < i t e m > < k e y > < s t r i n g > E m e r g e n c y   p r e p a r e d n e s s < / s t r i n g > < / k e y > < v a l u e > < s t r i n g > W C h a r < / s t r i n g > < / v a l u e > < / i t e m > < i t e m > < k e y > < s t r i n g > N u t r i t i o n < / s t r i n g > < / k e y > < v a l u e > < s t r i n g > W C h a r < / s t r i n g > < / v a l u e > < / i t e m > < i t e m > < k e y > < s t r i n g > C h o l e s t e r o l < / s t r i n g > < / k e y > < v a l u e > < s t r i n g > W C h a r < / s t r i n g > < / v a l u e > < / i t e m > < i t e m > < k e y > < s t r i n g > E x e r c i s e   p h y s i c a l   a c t i v i t y < / s t r i n g > < / k e y > < v a l u e > < s t r i n g > W C h a r < / s t r i n g > < / v a l u e > < / i t e m > < i t e m > < k e y > < s t r i n g > P r e n a t a l   c a r e < / s t r i n g > < / k e y > < v a l u e > < s t r i n g > W C h a r < / s t r i n g > < / v a l u e > < / i t e m > < i t e m > < k e y > < s t r i n g > D e n t a l   s c r e e n i n g s < / s t r i n g > < / k e y > < v a l u e > < s t r i n g > W C h a r < / s t r i n g > < / v a l u e > < / i t e m > < i t e m > < k e y > < s t r i n g > H e a r t   d i s e a s e < / s t r i n g > < / k e y > < v a l u e > < s t r i n g > W C h a r < / s t r i n g > < / v a l u e > < / i t e m > < i t e m > < k e y > < s t r i n g > S u i c i d e   p r e v e n t i o n < / s t r i n g > < / k e y > < v a l u e > < s t r i n g > W C h a r < / s t r i n g > < / v a l u e > < / i t e m > < i t e m > < k e y > < s t r i n g > D i a b e t e s 1 7 < / s t r i n g > < / k e y > < v a l u e > < s t r i n g > W C h a r < / s t r i n g > < / v a l u e > < / i t e m > < i t e m > < k e y > < s t r i n g > H I V   A I D S       S e x u a l l y   T r a n s m i t t e d   D i s e a s e s   ( S T D s ) 1 8 < / s t r i n g > < / k e y > < v a l u e > < s t r i n g > W C h a r < / s t r i n g > < / v a l u e > < / i t e m > < i t e m > < k e y > < s t r i n g > V a c c i n a t i o n   i m m u n i z a t i o n s < / s t r i n g > < / k e y > < v a l u e > < s t r i n g > W C h a r < / s t r i n g > < / v a l u e > < / i t e m > < i t e m > < k e y > < s t r i n g > D i s e a s e   o u t b r e a k   i n f o r m a t i o n < / s t r i n g > < / k e y > < v a l u e > < s t r i n g > W C h a r < / s t r i n g > < / v a l u e > < / i t e m > < i t e m > < k e y > < s t r i n g > I m p o r t a n c e   o f   r o u t i n e   w e l l   c h e c k u p s < / s t r i n g > < / k e y > < v a l u e > < s t r i n g > W C h a r < / s t r i n g > < / v a l u e > < / i t e m > < i t e m > < k e y > < s t r i n g > D r u g   a n d   a l c o h o l < / s t r i n g > < / k e y > < v a l u e > < s t r i n g > W C h a r < / s t r i n g > < / v a l u e > < / i t e m > < i t e m > < k e y > < s t r i n g > D o c t o r   h e a l t h   p r o f e s s i o n a l < / s t r i n g > < / k e y > < v a l u e > < s t r i n g > W C h a r < / s t r i n g > < / v a l u e > < / i t e m > < i t e m > < k e y > < s t r i n g > L i b r a r y < / s t r i n g > < / k e y > < v a l u e > < s t r i n g > W C h a r < / s t r i n g > < / v a l u e > < / i t e m > < i t e m > < k e y > < s t r i n g > S o c i a l   M e d i a   ( F a c e b o o k     T w i t t e r     e t c   ) < / s t r i n g > < / k e y > < v a l u e > < s t r i n g > W C h a r < / s t r i n g > < / v a l u e > < / i t e m > < i t e m > < k e y > < s t r i n g > F a m i l y   o r   f r i e n d s < / s t r i n g > < / k e y > < v a l u e > < s t r i n g > W C h a r < / s t r i n g > < / v a l u e > < / i t e m > < i t e m > < k e y > < s t r i n g > N e w s p a p e r   m a g a z i n e s < / s t r i n g > < / k e y > < v a l u e > < s t r i n g > W C h a r < / s t r i n g > < / v a l u e > < / i t e m > < i t e m > < k e y > < s t r i n g > T e l e v i s i o n < / s t r i n g > < / k e y > < v a l u e > < s t r i n g > W C h a r < / s t r i n g > < / v a l u e > < / i t e m > < i t e m > < k e y > < s t r i n g > H e a l t h   D e p a r t m e n t < / s t r i n g > < / k e y > < v a l u e > < s t r i n g > W C h a r < / s t r i n g > < / v a l u e > < / i t e m > < i t e m > < k e y > < s t r i n g > R a d i o < / s t r i n g > < / k e y > < v a l u e > < s t r i n g > W C h a r < / s t r i n g > < / v a l u e > < / i t e m > < i t e m > < k e y > < s t r i n g > W o r k s i t e < / s t r i n g > < / k e y > < v a l u e > < s t r i n g > W C h a r < / s t r i n g > < / v a l u e > < / i t e m > < i t e m > < k e y > < s t r i n g > H o s p i t a l < / s t r i n g > < / k e y > < v a l u e > < s t r i n g > W C h a r < / s t r i n g > < / v a l u e > < / i t e m > < i t e m > < k e y > < s t r i n g > R e l i g i o u s   o r g a n i z a t i o n < / s t r i n g > < / k e y > < v a l u e > < s t r i n g > W C h a r < / s t r i n g > < / v a l u e > < / i t e m > < i t e m > < k e y > < s t r i n g > I n t e r n e t < / s t r i n g > < / k e y > < v a l u e > < s t r i n g > W C h a r < / s t r i n g > < / v a l u e > < / i t e m > < i t e m > < k e y > < s t r i n g > S c h o o l   c o l l e g e < / s t r i n g > < / k e y > < v a l u e > < s t r i n g > W C h a r < / s t r i n g > < / v a l u e > < / i t e m > < i t e m > < k e y > < s t r i n g > R e s p o n s e < / s t r i n g > < / k e y > < v a l u e > < s t r i n g > W C h a r < / s t r i n g > < / v a l u e > < / i t e m > < i t e m > < k e y > < s t r i n g > O p e n - E n d e d   R e s p o n s e < / s t r i n g > < / k e y > < v a l u e > < s t r i n g > B i g I n t < / s t r i n g > < / v a l u e > < / i t e m > < i t e m > < k e y > < s t r i n g > R e s p o n s e 1 9 < / s t r i n g > < / k e y > < v a l u e > < s t r i n g > W C h a r < / s t r i n g > < / v a l u e > < / i t e m > < i t e m > < k e y > < s t r i n g > R e s p o n s e 2 0 < / s t r i n g > < / k e y > < v a l u e > < s t r i n g > W C h a r < / s t r i n g > < / v a l u e > < / i t e m > < i t e m > < k e y > < s t r i n g > R e s p o n s e 2 1 < / s t r i n g > < / k e y > < v a l u e > < s t r i n g > W C h a r < / s t r i n g > < / v a l u e > < / i t e m > < i t e m > < k e y > < s t r i n g > R e s p o n s e 2 2 < / s t r i n g > < / k e y > < v a l u e > < s t r i n g > W C h a r < / s t r i n g > < / v a l u e > < / i t e m > < i t e m > < k e y > < s t r i n g > L a n g u a g e < / s t r i n g > < / k e y > < v a l u e > < s t r i n g > W C h a r < / s t r i n g > < / v a l u e > < / i t e m > < i t e m > < k e y > < s t r i n g > R e s p o n s e 2 3 < / s t r i n g > < / k e y > < v a l u e > < s t r i n g > W C h a r < / s t r i n g > < / v a l u e > < / i t e m > < i t e m > < k e y > < s t r i n g > R e s p o n s e 2 4 < / s t r i n g > < / k e y > < v a l u e > < s t r i n g > W C h a r < / s t r i n g > < / v a l u e > < / i t e m > < i t e m > < k e y > < s t r i n g > R e s p o n s e 2 5 < / s t r i n g > < / k e y > < v a l u e > < s t r i n g > W C h a r < / s t r i n g > < / v a l u e > < / i t e m > < i t e m > < k e y > < s t r i n g > R e s p o n s e 2 6 < / s t r i n g > < / k e y > < v a l u e > < s t r i n g > W C h a r < / s t r i n g > < / v a l u e > < / i t e m > < i t e m > < k e y > < s t r i n g > R e s p o n s e 2 7 < / s t r i n g > < / k e y > < v a l u e > < s t r i n g > W C h a r < / s t r i n g > < / v a l u e > < / i t e m > < / C o l u m n S u g g e s t e d T y p e > < C o l u m n F o r m a t   / > < C o l u m n A c c u r a c y   / > < C o l u m n C u r r e n c y S y m b o l   / > < C o l u m n P o s i t i v e P a t t e r n   / > < C o l u m n N e g a t i v e P a t t e r n   / > < C o l u m n W i d t h s > < i t e m > < k e y > < s t r i n g > R e s p o n d e n t I D < / s t r i n g > < / k e y > < v a l u e > < i n t > - 1 < / i n t > < / v a l u e > < / i t e m > < i t e m > < k e y > < s t r i n g > A s t h m a   l u n g   d i s e a s e < / s t r i n g > < / k e y > < v a l u e > < i n t > - 1 < / i n t > < / v a l u e > < / i t e m > < i t e m > < k e y > < s t r i n g > C a n c e r < / s t r i n g > < / k e y > < v a l u e > < i n t > - 1 < / i n t > < / v a l u e > < / i t e m > < i t e m > < k e y > < s t r i n g > H e a r t   d i s e a s e       s t r o k e < / s t r i n g > < / k e y > < v a l u e > < i n t > - 1 < / i n t > < / v a l u e > < / i t e m > < i t e m > < k e y > < s t r i n g > S a f e t y < / s t r i n g > < / k e y > < v a l u e > < i n t > - 1 < / i n t > < / v a l u e > < / i t e m > < i t e m > < k e y > < s t r i n g > H I V   A I D S       S e x u a l l y   T r a n s m i t t e d   D i s e a s e s   ( S T D s ) < / s t r i n g > < / k e y > < v a l u e > < i n t > - 1 < / i n t > < / v a l u e > < / i t e m > < i t e m > < k e y > < s t r i n g > V a c c i n e   p r e v e n t a b l e   d i s e a s e s < / s t r i n g > < / k e y > < v a l u e > < i n t > - 1 < / i n t > < / v a l u e > < / i t e m > < i t e m > < k e y > < s t r i n g > C h i l d   h e a l t h       w e l l n e s s < / s t r i n g > < / k e y > < v a l u e > < i n t > - 1 < / i n t > < / v a l u e > < / i t e m > < i t e m > < k e y > < s t r i n g > W o m e n  s   h e a l t h       w e l l n e s s < / s t r i n g > < / k e y > < v a l u e > < i n t > - 1 < / i n t > < / v a l u e > < / i t e m > < i t e m > < k e y > < s t r i n g > D i a b e t e s < / s t r i n g > < / k e y > < v a l u e > < i n t > - 1 < / i n t > < / v a l u e > < / i t e m > < i t e m > < k e y > < s t r i n g > M e n t a l   h e a l t h   d e p r e s s i o n   s u i c i d e < / s t r i n g > < / k e y > < v a l u e > < i n t > - 1 < / i n t > < / v a l u e > < / i t e m > < i t e m > < k e y > < s t r i n g > D r u g s       a l c o h o l   a b u s e < / s t r i n g > < / k e y > < v a l u e > < i n t > - 1 < / i n t > < / v a l u e > < / i t e m > < i t e m > < k e y > < s t r i n g > E n v i r o n m e n t a l   h a z a r d s < / s t r i n g > < / k e y > < v a l u e > < i n t > - 1 < / i n t > < / v a l u e > < / i t e m > < i t e m > < k e y > < s t r i n g > O b e s i t y   w e i g h t   l o s s   i s s u e s < / s t r i n g > < / k e y > < v a l u e > < i n t > - 1 < / i n t > < / v a l u e > < / i t e m > < i t e m > < k e y > < s t r i n g > A s t h m a   l u n g   d i s e a s e 2 < / s t r i n g > < / k e y > < v a l u e > < i n t > - 1 < / i n t > < / v a l u e > < / i t e m > < i t e m > < k e y > < s t r i n g > C a n c e r 3 < / s t r i n g > < / k e y > < v a l u e > < i n t > - 1 < / i n t > < / v a l u e > < / i t e m > < i t e m > < k e y > < s t r i n g > H e a r t   d i s e a s e       s t r o k e 4 < / s t r i n g > < / k e y > < v a l u e > < i n t > - 1 < / i n t > < / v a l u e > < / i t e m > < i t e m > < k e y > < s t r i n g > S a f e t y 5 < / s t r i n g > < / k e y > < v a l u e > < i n t > - 1 < / i n t > < / v a l u e > < / i t e m > < i t e m > < k e y > < s t r i n g > H I V   A I D S       S e x u a l l y   T r a n s m i t t e d   D i s e a s e s   ( S T D s ) 6 < / s t r i n g > < / k e y > < v a l u e > < i n t > - 1 < / i n t > < / v a l u e > < / i t e m > < i t e m > < k e y > < s t r i n g > V a c c i n e   p r e v e n t a b l e   d i s e a s e s 7 < / s t r i n g > < / k e y > < v a l u e > < i n t > - 1 < / i n t > < / v a l u e > < / i t e m > < i t e m > < k e y > < s t r i n g > C h i l d   h e a l t h       w e l l n e s s 8 < / s t r i n g > < / k e y > < v a l u e > < i n t > - 1 < / i n t > < / v a l u e > < / i t e m > < i t e m > < k e y > < s t r i n g > W o m e n  s   h e a l t h       w e l l n e s s 9 < / s t r i n g > < / k e y > < v a l u e > < i n t > - 1 < / i n t > < / v a l u e > < / i t e m > < i t e m > < k e y > < s t r i n g > D i a b e t e s 1 0 < / s t r i n g > < / k e y > < v a l u e > < i n t > - 1 < / i n t > < / v a l u e > < / i t e m > < i t e m > < k e y > < s t r i n g > M e n t a l   h e a l t h   d e p r e s s i o n   s u i c i d e 1 1 < / s t r i n g > < / k e y > < v a l u e > < i n t > - 1 < / i n t > < / v a l u e > < / i t e m > < i t e m > < k e y > < s t r i n g > D r u g s       a l c o h o l   a b u s e 1 2 < / s t r i n g > < / k e y > < v a l u e > < i n t > - 1 < / i n t > < / v a l u e > < / i t e m > < i t e m > < k e y > < s t r i n g > E n v i r o n m e n t a l   h a z a r d s 1 3 < / s t r i n g > < / k e y > < v a l u e > < i n t > - 1 < / i n t > < / v a l u e > < / i t e m > < i t e m > < k e y > < s t r i n g > O b e s i t y   w e i g h t   l o s s   i s s u e s 1 4 < / s t r i n g > < / k e y > < v a l u e > < i n t > - 1 < / i n t > < / v a l u e > < / i t e m > < i t e m > < k e y > < s t r i n g > C u l t u r a l   r e l i g i o u s   b e l i e f s < / s t r i n g > < / k e y > < v a l u e > < i n t > - 1 < / i n t > < / v a l u e > < / i t e m > < i t e m > < k e y > < s t r i n g > L a c k   o f   a v a i l a b i l i t y   o f   d o c t o r s < / s t r i n g > < / k e y > < v a l u e > < i n t > - 1 < / i n t > < / v a l u e > < / i t e m > < i t e m > < k e y > < s t r i n g > U n a b l e   t o   p a y   c o - p a y s   d e d u c t i b l e s < / s t r i n g > < / k e y > < v a l u e > < i n t > - 1 < / i n t > < / v a l u e > < / i t e m > < i t e m > < k e y > < s t r i n g > D o n  t   k n o w   h o w   t o   f i n d   d o c t o r s < / s t r i n g > < / k e y > < v a l u e > < i n t > - 1 < / i n t > < / v a l u e > < / i t e m > < i t e m > < k e y > < s t r i n g > L a n g u a g e   b a r r i e r s < / s t r i n g > < / k e y > < v a l u e > < i n t > - 1 < / i n t > < / v a l u e > < / i t e m > < i t e m > < k e y > < s t r i n g > T h e r e   a r e   n o   b a r r i e r s < / s t r i n g > < / k e y > < v a l u e > < i n t > - 1 < / i n t > < / v a l u e > < / i t e m > < i t e m > < k e y > < s t r i n g > D o n  t   u n d e r s t a n d   n e e d   t o   s e e   a   d o c t o r < / s t r i n g > < / k e y > < v a l u e > < i n t > - 1 < / i n t > < / v a l u e > < / i t e m > < i t e m > < k e y > < s t r i n g > N o   i n s u r a n c e < / s t r i n g > < / k e y > < v a l u e > < i n t > - 1 < / i n t > < / v a l u e > < / i t e m > < i t e m > < k e y > < s t r i n g > T r a n s p o r t a t i o n < / s t r i n g > < / k e y > < v a l u e > < i n t > - 1 < / i n t > < / v a l u e > < / i t e m > < i t e m > < k e y > < s t r i n g > F e a r   ( e   g     n o t   r e a d y   t o   f a c e   d i s c u s s   h e a l t h   p r o b l e m ) < / s t r i n g > < / k e y > < v a l u e > < i n t > - 1 < / i n t > < / v a l u e > < / i t e m > < i t e m > < k e y > < s t r i n g > C l e a n   a i r       w a t e r < / s t r i n g > < / k e y > < v a l u e > < i n t > - 1 < / i n t > < / v a l u e > < / i t e m > < i t e m > < k e y > < s t r i n g > M e n t a l   h e a l t h   s e r v i c e s < / s t r i n g > < / k e y > < v a l u e > < i n t > - 1 < / i n t > < / v a l u e > < / i t e m > < i t e m > < k e y > < s t r i n g > S m o k i n g   c e s s a t i o n   p r o g r a m s < / s t r i n g > < / k e y > < v a l u e > < i n t > - 1 < / i n t > < / v a l u e > < / i t e m > < i t e m > < k e y > < s t r i n g > D r u g       a l c o h o l   r e h a b i l i t a t i o n   s e r v i c e s < / s t r i n g > < / k e y > < v a l u e > < i n t > - 1 < / i n t > < / v a l u e > < / i t e m > < i t e m > < k e y > < s t r i n g > R e c r e a t i o n   f a c i l i t i e s < / s t r i n g > < / k e y > < v a l u e > < i n t > - 1 < / i n t > < / v a l u e > < / i t e m > < i t e m > < k e y > < s t r i n g > T r a n s p o r t a t i o n 1 5 < / s t r i n g > < / k e y > < v a l u e > < i n t > - 1 < / i n t > < / v a l u e > < / i t e m > < i t e m > < k e y > < s t r i n g > H e a l t h i e r   f o o d   c h o i c e s < / s t r i n g > < / k e y > < v a l u e > < i n t > - 1 < / i n t > < / v a l u e > < / i t e m > < i t e m > < k e y > < s t r i n g > S a f e   c h i l d c a r e   o p t i o n s < / s t r i n g > < / k e y > < v a l u e > < i n t > - 1 < / i n t > < / v a l u e > < / i t e m > < i t e m > < k e y > < s t r i n g > W e i g h t   l o s s   p r o g r a m s < / s t r i n g > < / k e y > < v a l u e > < i n t > - 1 < / i n t > < / v a l u e > < / i t e m > < i t e m > < k e y > < s t r i n g > J o b   o p p o r t u n i t i e s < / s t r i n g > < / k e y > < v a l u e > < i n t > - 1 < / i n t > < / v a l u e > < / i t e m > < i t e m > < k e y > < s t r i n g > S a f e   p l a c e s   t o   w a l k   p l a y < / s t r i n g > < / k e y > < v a l u e > < i n t > - 1 < / i n t > < / v a l u e > < / i t e m > < i t e m > < k e y > < s t r i n g > S a f e   w o r k s i t e s < / s t r i n g > < / k e y > < v a l u e > < i n t > - 1 < / i n t > < / v a l u e > < / i t e m > < i t e m > < k e y > < s t r i n g > B l o o d   p r e s s u r e < / s t r i n g > < / k e y > < v a l u e > < i n t > - 1 < / i n t > < / v a l u e > < / i t e m > < i t e m > < k e y > < s t r i n g > E a t i n g   d i s o r d e r s < / s t r i n g > < / k e y > < v a l u e > < i n t > - 1 < / i n t > < / v a l u e > < / i t e m > < i t e m > < k e y > < s t r i n g > M e n t a l   h e a l t h   d e p r e s s i o n < / s t r i n g > < / k e y > < v a l u e > < i n t > - 1 < / i n t > < / v a l u e > < / i t e m > < i t e m > < k e y > < s t r i n g > C a n c e r 1 6 < / s t r i n g > < / k e y > < v a l u e > < i n t > - 1 < / i n t > < / v a l u e > < / i t e m > < i t e m > < k e y > < s t r i n g > E m e r g e n c y   p r e p a r e d n e s s < / s t r i n g > < / k e y > < v a l u e > < i n t > - 1 < / i n t > < / v a l u e > < / i t e m > < i t e m > < k e y > < s t r i n g > N u t r i t i o n < / s t r i n g > < / k e y > < v a l u e > < i n t > - 1 < / i n t > < / v a l u e > < / i t e m > < i t e m > < k e y > < s t r i n g > C h o l e s t e r o l < / s t r i n g > < / k e y > < v a l u e > < i n t > - 1 < / i n t > < / v a l u e > < / i t e m > < i t e m > < k e y > < s t r i n g > E x e r c i s e   p h y s i c a l   a c t i v i t y < / s t r i n g > < / k e y > < v a l u e > < i n t > - 1 < / i n t > < / v a l u e > < / i t e m > < i t e m > < k e y > < s t r i n g > P r e n a t a l   c a r e < / s t r i n g > < / k e y > < v a l u e > < i n t > - 1 < / i n t > < / v a l u e > < / i t e m > < i t e m > < k e y > < s t r i n g > D e n t a l   s c r e e n i n g s < / s t r i n g > < / k e y > < v a l u e > < i n t > - 1 < / i n t > < / v a l u e > < / i t e m > < i t e m > < k e y > < s t r i n g > H e a r t   d i s e a s e < / s t r i n g > < / k e y > < v a l u e > < i n t > - 1 < / i n t > < / v a l u e > < / i t e m > < i t e m > < k e y > < s t r i n g > S u i c i d e   p r e v e n t i o n < / s t r i n g > < / k e y > < v a l u e > < i n t > - 1 < / i n t > < / v a l u e > < / i t e m > < i t e m > < k e y > < s t r i n g > D i a b e t e s 1 7 < / s t r i n g > < / k e y > < v a l u e > < i n t > - 1 < / i n t > < / v a l u e > < / i t e m > < i t e m > < k e y > < s t r i n g > H I V   A I D S       S e x u a l l y   T r a n s m i t t e d   D i s e a s e s   ( S T D s ) 1 8 < / s t r i n g > < / k e y > < v a l u e > < i n t > - 1 < / i n t > < / v a l u e > < / i t e m > < i t e m > < k e y > < s t r i n g > V a c c i n a t i o n   i m m u n i z a t i o n s < / s t r i n g > < / k e y > < v a l u e > < i n t > - 1 < / i n t > < / v a l u e > < / i t e m > < i t e m > < k e y > < s t r i n g > D i s e a s e   o u t b r e a k   i n f o r m a t i o n < / s t r i n g > < / k e y > < v a l u e > < i n t > - 1 < / i n t > < / v a l u e > < / i t e m > < i t e m > < k e y > < s t r i n g > I m p o r t a n c e   o f   r o u t i n e   w e l l   c h e c k u p s < / s t r i n g > < / k e y > < v a l u e > < i n t > - 1 < / i n t > < / v a l u e > < / i t e m > < i t e m > < k e y > < s t r i n g > D r u g   a n d   a l c o h o l < / s t r i n g > < / k e y > < v a l u e > < i n t > - 1 < / i n t > < / v a l u e > < / i t e m > < i t e m > < k e y > < s t r i n g > D o c t o r   h e a l t h   p r o f e s s i o n a l < / s t r i n g > < / k e y > < v a l u e > < i n t > - 1 < / i n t > < / v a l u e > < / i t e m > < i t e m > < k e y > < s t r i n g > L i b r a r y < / s t r i n g > < / k e y > < v a l u e > < i n t > - 1 < / i n t > < / v a l u e > < / i t e m > < i t e m > < k e y > < s t r i n g > S o c i a l   M e d i a   ( F a c e b o o k     T w i t t e r     e t c   ) < / s t r i n g > < / k e y > < v a l u e > < i n t > - 1 < / i n t > < / v a l u e > < / i t e m > < i t e m > < k e y > < s t r i n g > F a m i l y   o r   f r i e n d s < / s t r i n g > < / k e y > < v a l u e > < i n t > - 1 < / i n t > < / v a l u e > < / i t e m > < i t e m > < k e y > < s t r i n g > N e w s p a p e r   m a g a z i n e s < / s t r i n g > < / k e y > < v a l u e > < i n t > - 1 < / i n t > < / v a l u e > < / i t e m > < i t e m > < k e y > < s t r i n g > T e l e v i s i o n < / s t r i n g > < / k e y > < v a l u e > < i n t > - 1 < / i n t > < / v a l u e > < / i t e m > < i t e m > < k e y > < s t r i n g > H e a l t h   D e p a r t m e n t < / s t r i n g > < / k e y > < v a l u e > < i n t > - 1 < / i n t > < / v a l u e > < / i t e m > < i t e m > < k e y > < s t r i n g > R a d i o < / s t r i n g > < / k e y > < v a l u e > < i n t > - 1 < / i n t > < / v a l u e > < / i t e m > < i t e m > < k e y > < s t r i n g > W o r k s i t e < / s t r i n g > < / k e y > < v a l u e > < i n t > - 1 < / i n t > < / v a l u e > < / i t e m > < i t e m > < k e y > < s t r i n g > H o s p i t a l < / s t r i n g > < / k e y > < v a l u e > < i n t > - 1 < / i n t > < / v a l u e > < / i t e m > < i t e m > < k e y > < s t r i n g > R e l i g i o u s   o r g a n i z a t i o n < / s t r i n g > < / k e y > < v a l u e > < i n t > - 1 < / i n t > < / v a l u e > < / i t e m > < i t e m > < k e y > < s t r i n g > I n t e r n e t < / s t r i n g > < / k e y > < v a l u e > < i n t > - 1 < / i n t > < / v a l u e > < / i t e m > < i t e m > < k e y > < s t r i n g > S c h o o l   c o l l e g e < / s t r i n g > < / k e y > < v a l u e > < i n t > - 1 < / i n t > < / v a l u e > < / i t e m > < i t e m > < k e y > < s t r i n g > R e s p o n s e < / s t r i n g > < / k e y > < v a l u e > < i n t > - 1 < / i n t > < / v a l u e > < / i t e m > < i t e m > < k e y > < s t r i n g > O p e n - E n d e d   R e s p o n s e < / s t r i n g > < / k e y > < v a l u e > < i n t > - 1 < / i n t > < / v a l u e > < / i t e m > < i t e m > < k e y > < s t r i n g > R e s p o n s e 1 9 < / s t r i n g > < / k e y > < v a l u e > < i n t > - 1 < / i n t > < / v a l u e > < / i t e m > < i t e m > < k e y > < s t r i n g > R e s p o n s e 2 0 < / s t r i n g > < / k e y > < v a l u e > < i n t > - 1 < / i n t > < / v a l u e > < / i t e m > < i t e m > < k e y > < s t r i n g > R e s p o n s e 2 1 < / s t r i n g > < / k e y > < v a l u e > < i n t > - 1 < / i n t > < / v a l u e > < / i t e m > < i t e m > < k e y > < s t r i n g > R e s p o n s e 2 2 < / s t r i n g > < / k e y > < v a l u e > < i n t > - 1 < / i n t > < / v a l u e > < / i t e m > < i t e m > < k e y > < s t r i n g > L a n g u a g e < / s t r i n g > < / k e y > < v a l u e > < i n t > - 1 < / i n t > < / v a l u e > < / i t e m > < i t e m > < k e y > < s t r i n g > R e s p o n s e 2 3 < / s t r i n g > < / k e y > < v a l u e > < i n t > - 1 < / i n t > < / v a l u e > < / i t e m > < i t e m > < k e y > < s t r i n g > R e s p o n s e 2 4 < / s t r i n g > < / k e y > < v a l u e > < i n t > - 1 < / i n t > < / v a l u e > < / i t e m > < i t e m > < k e y > < s t r i n g > R e s p o n s e 2 5 < / s t r i n g > < / k e y > < v a l u e > < i n t > - 1 < / i n t > < / v a l u e > < / i t e m > < i t e m > < k e y > < s t r i n g > R e s p o n s e 2 6 < / s t r i n g > < / k e y > < v a l u e > < i n t > - 1 < / i n t > < / v a l u e > < / i t e m > < i t e m > < k e y > < s t r i n g > R e s p o n s e 2 7 < / s t r i n g > < / k e y > < v a l u e > < i n t > - 1 < / i n t > < / v a l u e > < / i t e m > < / C o l u m n W i d t h s > < C o l u m n D i s p l a y I n d e x   / > < C o l u m n F r o z e n   / > < C o l u m n C h e c k e d   / > < C o l u m n F i l t e r   / > < S e l e c t i o n F i l t e r   / > < F i l t e r P a r a m e t e r s   / > < I s S o r t D e s c e n d i n g > f a l s e < / I s S o r t D e s c e n d i n g > < / T a b l e W i d g e t G r i d S e r i a l i z a t i o n > ] ] > < / C u s t o m C o n t e n t > < / G e m i n i > 
</file>

<file path=customXml/item30.xml>��< ? x m l   v e r s i o n = " 1 . 0 "   e n c o d i n g = " U T F - 1 6 " ? > < G e m i n i   x m l n s = " h t t p : / / g e m i n i / w o r k b o o k c u s t o m i z a t i o n / R e l a t i o n s h i p D e t e c t i o n N e e d e d D i c t i o n a r y " > < C u s t o m C o n t e n t > < ! [ C D A T A [ < D i c t i o n a r y > < i t e m > < k e y > < s t r i n g > c 7 a 0 4 7 3 8 - 4 c 8 0 - 4 c e 4 - b d 0 2 - e 4 4 3 6 7 d a 2 e 5 a < / s t r i n g > < / k e y > < v a l u e > < b o o l e a n > t r u e < / b o o l e a n > < / v a l u e > < / i t e m > < i t e m > < k e y > < s t r i n g > d d 7 5 7 0 7 f - 5 0 6 2 - 4 b c 1 - 8 f 0 1 - 3 9 1 a 4 5 3 1 d 9 f d < / s t r i n g > < / k e y > < v a l u e > < b o o l e a n > t r u e < / b o o l e a n > < / v a l u e > < / i t e m > < i t e m > < k e y > < s t r i n g > 2 8 4 f b 7 8 8 - b 5 8 7 - 4 b d e - a 0 e 4 - 3 0 0 3 9 9 0 0 4 3 e 2 < / s t r i n g > < / k e y > < v a l u e > < b o o l e a n > t r u e < / b o o l e a n > < / v a l u e > < / i t e m > < i t e m > < k e y > < s t r i n g > 4 d 8 4 6 f a 4 - 2 2 0 0 - 4 9 3 2 - 8 e 3 8 - 6 8 9 2 e 7 4 b c 7 3 f < / s t r i n g > < / k e y > < v a l u e > < b o o l e a n > t r u e < / b o o l e a n > < / v a l u e > < / i t e m > < i t e m > < k e y > < s t r i n g > b c 4 0 3 7 2 4 - b 9 b 9 - 4 b 2 9 - a c 7 a - 9 f 0 7 e d e a c 3 b b < / s t r i n g > < / k e y > < v a l u e > < b o o l e a n > t r u e < / b o o l e a n > < / v a l u e > < / i t e m > < i t e m > < k e y > < s t r i n g > f 8 7 a e 5 2 a - 7 9 2 0 - 4 4 3 e - 8 1 5 b - d 1 2 d 4 6 7 8 9 9 3 c < / s t r i n g > < / k e y > < v a l u e > < b o o l e a n > t r u e < / b o o l e a n > < / v a l u e > < / i t e m > < / D i c t i o n a r y > ] ] > < / C u s t o m C o n t e n t > < / G e m i n i > 
</file>

<file path=customXml/item31.xml>��< ? x m l   v e r s i o n = " 1 . 0 "   e n c o d i n g = " U T F - 1 6 " ? > < G e m i n i   x m l n s = " h t t p : / / g e m i n i / p i v o t c u s t o m i z a t i o n / L i n k e d T a b l e U p d a t e M o d e " > < C u s t o m C o n t e n t > < ! [ C D A T A [ T r u e ] ] > < / C u s t o m C o n t e n t > < / G e m i n i > 
</file>

<file path=customXml/item32.xml>��< ? x m l   v e r s i o n = " 1 . 0 "   e n c o d i n g = " U T F - 1 6 " ? > < G e m i n i   x m l n s = " h t t p : / / g e m i n i / p i v o t c u s t o m i z a t i o n / T a b l e X M L _ T a b l e 1 0 - 0 0 a f 9 1 0 e - a 6 e 6 - 4 d 8 2 - 8 d 2 5 - 2 8 8 e f a 9 e 3 d 0 2 " > < 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B l o o d   p r e s s u r e & l t ; / s t r i n g & g t ; & l t ; / k e y & g t ; & l t ; v a l u e & g t ; & l t ; i n t & g t ; 1 2 9 & l t ; / i n t & g t ; & l t ; / v a l u e & g t ; & l t ; / i t e m & g t ; & l t ; i t e m & g t ; & l t ; k e y & g t ; & l t ; s t r i n g & g t ; E a t i n g   d i s o r d e r s & l t ; / s t r i n g & g t ; & l t ; / k e y & g t ; & l t ; v a l u e & g t ; & l t ; i n t & g t ; 1 3 4 & l t ; / i n t & g t ; & l t ; / v a l u e & g t ; & l t ; / i t e m & g t ; & l t ; i t e m & g t ; & l t ; k e y & g t ; & l t ; s t r i n g & g t ; M e n t a l   h e a l t h / d e p r e s s i o n & l t ; / s t r i n g & g t ; & l t ; / k e y & g t ; & l t ; v a l u e & g t ; & l t ; i n t & g t ; 1 9 8 & l t ; / i n t & g t ; & l t ; / v a l u e & g t ; & l t ; / i t e m & g t ; & l t ; i t e m & g t ; & l t ; k e y & g t ; & l t ; s t r i n g & g t ; C a n c e r & l t ; / s t r i n g & g t ; & l t ; / k e y & g t ; & l t ; v a l u e & g t ; & l t ; i n t & g t ; 7 8 & l t ; / i n t & g t ; & l t ; / v a l u e & g t ; & l t ; / i t e m & g t ; & l t ; i t e m & g t ; & l t ; k e y & g t ; & l t ; s t r i n g & g t ; E m e r g e n c y   p r e p a r e d n e s s & l t ; / s t r i n g & g t ; & l t ; / k e y & g t ; & l t ; v a l u e & g t ; & l t ; i n t & g t ; 1 9 2 & l t ; / i n t & g t ; & l t ; / v a l u e & g t ; & l t ; / i t e m & g t ; & l t ; i t e m & g t ; & l t ; k e y & g t ; & l t ; s t r i n g & g t ; N u t r i t i o n & l t ; / s t r i n g & g t ; & l t ; / k e y & g t ; & l t ; v a l u e & g t ; & l t ; i n t & g t ; 9 2 & l t ; / i n t & g t ; & l t ; / v a l u e & g t ; & l t ; / i t e m & g t ; & l t ; i t e m & g t ; & l t ; k e y & g t ; & l t ; s t r i n g & g t ; C h o l e s t e r o l & l t ; / s t r i n g & g t ; & l t ; / k e y & g t ; & l t ; v a l u e & g t ; & l t ; i n t & g t ; 1 0 8 & l t ; / i n t & g t ; & l t ; / v a l u e & g t ; & l t ; / i t e m & g t ; & l t ; i t e m & g t ; & l t ; k e y & g t ; & l t ; s t r i n g & g t ; E x e r c i s e / p h y s i c a l   a c t i v i t y & l t ; / s t r i n g & g t ; & l t ; / k e y & g t ; & l t ; v a l u e & g t ; & l t ; i n t & g t ; 1 9 0 & l t ; / i n t & g t ; & l t ; / v a l u e & g t ; & l t ; / i t e m & g t ; & l t ; i t e m & g t ; & l t ; k e y & g t ; & l t ; s t r i n g & g t ; P r e n a t a l   c a r e & l t ; / s t r i n g & g t ; & l t ; / k e y & g t ; & l t ; v a l u e & g t ; & l t ; i n t & g t ; 1 1 7 & l t ; / i n t & g t ; & l t ; / v a l u e & g t ; & l t ; / i t e m & g t ; & l t ; i t e m & g t ; & l t ; k e y & g t ; & l t ; s t r i n g & g t ; D e n t a l   s c r e e n i n g s & l t ; / s t r i n g & g t ; & l t ; / k e y & g t ; & l t ; v a l u e & g t ; & l t ; i n t & g t ; 1 4 6 & l t ; / i n t & g t ; & l t ; / v a l u e & g t ; & l t ; / i t e m & g t ; & l t ; i t e m & g t ; & l t ; k e y & g t ; & l t ; s t r i n g & g t ; H e a r t   d i s e a s e & l t ; / s t r i n g & g t ; & l t ; / k e y & g t ; & l t ; v a l u e & g t ; & l t ; i n t & g t ; 1 2 0 & l t ; / i n t & g t ; & l t ; / v a l u e & g t ; & l t ; / i t e m & g t ; & l t ; i t e m & g t ; & l t ; k e y & g t ; & l t ; s t r i n g & g t ; S u i c i d e   p r e v e n t i o n & l t ; / s t r i n g & g t ; & l t ; / k e y & g t ; & l t ; v a l u e & g t ; & l t ; i n t & g t ; 1 5 2 & l t ; / i n t & g t ; & l t ; / v a l u e & g t ; & l t ; / i t e m & g t ; & l t ; i t e m & g t ; & l t ; k e y & g t ; & l t ; s t r i n g & g t ; D i a b e t e s & l t ; / s t r i n g & g t ; & l t ; / k e y & g t ; & l t ; v a l u e & g t ; & l t ; i n t & g t ; 9 1 & l t ; / i n t & g t ; & l t ; / v a l u e & g t ; & l t ; / i t e m & g t ; & l t ; i t e m & g t ; & l t ; k e y & g t ; & l t ; s t r i n g & g t ; H I V / A I D S   & a m p ; a m p ;   S e x u a l l y   T r a n s m i t t e d   D i s e a s e s   ( S T D s ) & l t ; / s t r i n g & g t ; & l t ; / k e y & g t ; & l t ; v a l u e & g t ; & l t ; i n t & g t ; 3 3 5 & l t ; / i n t & g t ; & l t ; / v a l u e & g t ; & l t ; / i t e m & g t ; & l t ; i t e m & g t ; & l t ; k e y & g t ; & l t ; s t r i n g & g t ; V a c c i n a t i o n / i m m u n i z a t i o n s & l t ; / s t r i n g & g t ; & l t ; / k e y & g t ; & l t ; v a l u e & g t ; & l t ; i n t & g t ; 2 0 3 & l t ; / i n t & g t ; & l t ; / v a l u e & g t ; & l t ; / i t e m & g t ; & l t ; i t e m & g t ; & l t ; k e y & g t ; & l t ; s t r i n g & g t ; D i s e a s e   o u t b r e a k   i n f o r m a t i o n & l t ; / s t r i n g & g t ; & l t ; / k e y & g t ; & l t ; v a l u e & g t ; & l t ; i n t & g t ; 2 1 9 & l t ; / i n t & g t ; & l t ; / v a l u e & g t ; & l t ; / i t e m & g t ; & l t ; i t e m & g t ; & l t ; k e y & g t ; & l t ; s t r i n g & g t ; I m p o r t a n c e   o f   r o u t i n e   w e l l   c h e c k u p s & l t ; / s t r i n g & g t ; & l t ; / k e y & g t ; & l t ; v a l u e & g t ; & l t ; i n t & g t ; 2 6 1 & l t ; / i n t & g t ; & l t ; / v a l u e & g t ; & l t ; / i t e m & g t ; & l t ; i t e m & g t ; & l t ; k e y & g t ; & l t ; s t r i n g & g t ; D r u g   a n d   a l c o h o l & l t ; / s t r i n g & g t ; & l t ; / k e y & g t ; & l t ; v a l u e & g t ; & l t ; i n t & g t ; 1 3 9 & l t ; / i n t & g t ; & l t ; / v a l u e & g t ; & l t ; / i t e m & g t ; & l t ; i t e m & g t ; & l t ; k e y & g t ; & l t ; s t r i n g & g t ; W h a t   t y p e   o f   i n s u r a n c e   d o   y o u   h a v e ? & l t ; / s t r i n g & g t ; & l t ; / k e y & g t ; & l t ; v a l u e & g t ; & l t ; i n t & g t ; 3 8 9 & l t ; / i n t & g t ; & l t ; / v a l u e & g t ; & l t ; / i t e m & g t ; & l t ; i t e m & g t ; & l t ; k e y & g t ; & l t ; s t r i n g & g t ; C o u n t   o f   S e l e c t i o n & l t ; / s t r i n g & g t ; & l t ; / k e y & g t ; & l t ; v a l u e & g t ; & l t ; i n t & g t ; 1 4 9 & l t ; / i n t & g t ; & l t ; / v a l u e & g t ; & l t ; / i t e m & g t ; & l t ; i t e m & g t ; & l t ; k e y & g t ; & l t ; s t r i n g & g t ; W e i g h t & l t ; / s t r i n g & g t ; & l t ; / k e y & g t ; & l t ; v a l u e & g t ; & l t ; i n t & g t ; 8 0 & l t ; / i n t & g t ; & l t ; / v a l u e & g t ; & l t ; / i t e m & g t ; & l t ; i t e m & g t ; & l t ; k e y & g t ; & l t ; s t r i n g & g t ; C o l u m n 2 & l t ; / s t r i n g & g t ; & l t ; / k e y & g t ; & l t ; v a l u e & g t ; & l t ; i n t & g t ; 9 1 & l t ; / i n t & g t ; & l t ; / v a l u e & g t ; & l t ; / i t e m & g t ; & l t ; i t e m & g t ; & l t ; k e y & g t ; & l t ; s t r i n g & g t ; B l o o d   p r e s s u r e 5 & l t ; / s t r i n g & g t ; & l t ; / k e y & g t ; & l t ; v a l u e & g t ; & l t ; i n t & g t ; 1 3 6 & l t ; / i n t & g t ; & l t ; / v a l u e & g t ; & l t ; / i t e m & g t ; & l t ; i t e m & g t ; & l t ; k e y & g t ; & l t ; s t r i n g & g t ; E a t i n g   d i s o r d e r s 6 & l t ; / s t r i n g & g t ; & l t ; / k e y & g t ; & l t ; v a l u e & g t ; & l t ; i n t & g t ; 1 4 1 & l t ; / i n t & g t ; & l t ; / v a l u e & g t ; & l t ; / i t e m & g t ; & l t ; i t e m & g t ; & l t ; k e y & g t ; & l t ; s t r i n g & g t ; M e n t a l   h e a l t h / d e p r e s s i o n 7 & l t ; / s t r i n g & g t ; & l t ; / k e y & g t ; & l t ; v a l u e & g t ; & l t ; i n t & g t ; 2 0 5 & l t ; / i n t & g t ; & l t ; / v a l u e & g t ; & l t ; / i t e m & g t ; & l t ; i t e m & g t ; & l t ; k e y & g t ; & l t ; s t r i n g & g t ; C a n c e r 8 & l t ; / s t r i n g & g t ; & l t ; / k e y & g t ; & l t ; v a l u e & g t ; & l t ; i n t & g t ; 8 5 & l t ; / i n t & g t ; & l t ; / v a l u e & g t ; & l t ; / i t e m & g t ; & l t ; i t e m & g t ; & l t ; k e y & g t ; & l t ; s t r i n g & g t ; E m e r g e n c y   p r e p a r e d n e s s 9 & l t ; / s t r i n g & g t ; & l t ; / k e y & g t ; & l t ; v a l u e & g t ; & l t ; i n t & g t ; 1 9 9 & l t ; / i n t & g t ; & l t ; / v a l u e & g t ; & l t ; / i t e m & g t ; & l t ; i t e m & g t ; & l t ; k e y & g t ; & l t ; s t r i n g & g t ; N u t r i t i o n 1 0 & l t ; / s t r i n g & g t ; & l t ; / k e y & g t ; & l t ; v a l u e & g t ; & l t ; i n t & g t ; 1 0 6 & l t ; / i n t & g t ; & l t ; / v a l u e & g t ; & l t ; / i t e m & g t ; & l t ; i t e m & g t ; & l t ; k e y & g t ; & l t ; s t r i n g & g t ; C h o l e s t e r o l 1 1 & l t ; / s t r i n g & g t ; & l t ; / k e y & g t ; & l t ; v a l u e & g t ; & l t ; i n t & g t ; 1 2 2 & l t ; / i n t & g t ; & l t ; / v a l u e & g t ; & l t ; / i t e m & g t ; & l t ; i t e m & g t ; & l t ; k e y & g t ; & l t ; s t r i n g & g t ; E x e r c i s e / p h y s i c a l   a c t i v i t y 1 2 & l t ; / s t r i n g & g t ; & l t ; / k e y & g t ; & l t ; v a l u e & g t ; & l t ; i n t & g t ; 2 0 4 & l t ; / i n t & g t ; & l t ; / v a l u e & g t ; & l t ; / i t e m & g t ; & l t ; i t e m & g t ; & l t ; k e y & g t ; & l t ; s t r i n g & g t ; P r e n a t a l   c a r e 1 3 & l t ; / s t r i n g & g t ; & l t ; / k e y & g t ; & l t ; v a l u e & g t ; & l t ; i n t & g t ; 1 3 1 & l t ; / i n t & g t ; & l t ; / v a l u e & g t ; & l t ; / i t e m & g t ; & l t ; i t e m & g t ; & l t ; k e y & g t ; & l t ; s t r i n g & g t ; D e n t a l   s c r e e n i n g s 1 4 & l t ; / s t r i n g & g t ; & l t ; / k e y & g t ; & l t ; v a l u e & g t ; & l t ; i n t & g t ; 1 6 0 & l t ; / i n t & g t ; & l t ; / v a l u e & g t ; & l t ; / i t e m & g t ; & l t ; i t e m & g t ; & l t ; k e y & g t ; & l t ; s t r i n g & g t ; H e a r t   d i s e a s e 1 5 & l t ; / s t r i n g & g t ; & l t ; / k e y & g t ; & l t ; v a l u e & g t ; & l t ; i n t & g t ; 1 3 4 & l t ; / i n t & g t ; & l t ; / v a l u e & g t ; & l t ; / i t e m & g t ; & l t ; i t e m & g t ; & l t ; k e y & g t ; & l t ; s t r i n g & g t ; S u i c i d e   p r e v e n t i o n 1 6 & l t ; / s t r i n g & g t ; & l t ; / k e y & g t ; & l t ; v a l u e & g t ; & l t ; i n t & g t ; 1 6 6 & l t ; / i n t & g t ; & l t ; / v a l u e & g t ; & l t ; / i t e m & g t ; & l t ; i t e m & g t ; & l t ; k e y & g t ; & l t ; s t r i n g & g t ; D i a b e t e s 1 7 & l t ; / s t r i n g & g t ; & l t ; / k e y & g t ; & l t ; v a l u e & g t ; & l t ; i n t & g t ; 1 0 5 & l t ; / i n t & g t ; & l t ; / v a l u e & g t ; & l t ; / i t e m & g t ; & l t ; i t e m & g t ; & l t ; k e y & g t ; & l t ; s t r i n g & g t ; H I V / A I D S   & a m p ; a m p ;   S e x u a l l y   T r a n s m i t t e d   D i s e a s e s   ( S T D s ) 1 8 & l t ; / s t r i n g & g t ; & l t ; / k e y & g t ; & l t ; v a l u e & g t ; & l t ; i n t & g t ; 3 4 9 & l t ; / i n t & g t ; & l t ; / v a l u e & g t ; & l t ; / i t e m & g t ; & l t ; i t e m & g t ; & l t ; k e y & g t ; & l t ; s t r i n g & g t ; V a c c i n a t i o n / i m m u n i z a t i o n s 1 9 & l t ; / s t r i n g & g t ; & l t ; / k e y & g t ; & l t ; v a l u e & g t ; & l t ; i n t & g t ; 2 1 7 & l t ; / i n t & g t ; & l t ; / v a l u e & g t ; & l t ; / i t e m & g t ; & l t ; i t e m & g t ; & l t ; k e y & g t ; & l t ; s t r i n g & g t ; D i s e a s e   o u t b r e a k   i n f o r m a t i o n 2 0 & l t ; / s t r i n g & g t ; & l t ; / k e y & g t ; & l t ; v a l u e & g t ; & l t ; i n t & g t ; 2 3 3 & l t ; / i n t & g t ; & l t ; / v a l u e & g t ; & l t ; / i t e m & g t ; & l t ; i t e m & g t ; & l t ; k e y & g t ; & l t ; s t r i n g & g t ; I m p o r t a n c e   o f   r o u t i n e   w e l l   c h e c k u p s 2 1 & l t ; / s t r i n g & g t ; & l t ; / k e y & g t ; & l t ; v a l u e & g t ; & l t ; i n t & g t ; 2 7 5 & l t ; / i n t & g t ; & l t ; / v a l u e & g t ; & l t ; / i t e m & g t ; & l t ; i t e m & g t ; & l t ; k e y & g t ; & l t ; s t r i n g & g t ; D r u g   a n d   a l c o h o l 2 2 & l t ; / s t r i n g & g t ; & l t ; / k e y & g t ; & l t ; v a l u e & g t ; & l t ; i n t & g t ; 1 5 3 & l t ; / i n t & g t ; & l t ; / v a l u e & g t ; & l t ; / i t e m & g t ; & l t ; i t e m & g t ; & l t ; k e y & g t ; & l t ; s t r i n g & g t ; C o l u m n 3 & l t ; / s t r i n g & g t ; & l t ; / k e y & g t ; & l t ; v a l u e & g t ; & l t ; i n t & g t ; 9 1 & l t ; / i n t & g t ; & l t ; / v a l u e & g t ; & l t ; / i t e m & g t ; & l t ; i t e m & g t ; & l t ; k e y & g t ; & l t ; s t r i n g & g t ; C o l u m n 4 & l t ; / s t r i n g & g t ; & l t ; / k e y & g t ; & l t ; v a l u e & g t ; & l t ; i n t & g t ; 9 1 & l t ; / i n t & g t ; & l t ; / v a l u e & g t ; & l t ; / i t e m & g t ; & l t ; i t e m & g t ; & l t ; k e y & g t ; & l t ; s t r i n g & g t ; O b s e r v e d & l t ; / s t r i n g & g t ; & l t ; / k e y & g t ; & l t ; v a l u e & g t ; & l t ; i n t & g t ; 9 6 & l t ; / i n t & g t ; & l t ; / v a l u e & g t ; & l t ; / i t e m & g t ; & l t ; i t e m & g t ; & l t ; k e y & g t ; & l t ; s t r i n g & g t ; E x p e c t e d & l t ; / s t r i n g & g t ; & l t ; / k e y & g t ; & l t ; v a l u e & g t ; & l t ; i n t & g t ; 9 3 & l t ; / i n t & g t ; & l t ; / v a l u e & g t ; & l t ; / i t e m & g t ; & l t ; i t e m & g t ; & l t ; k e y & g t ; & l t ; s t r i n g & g t ; C o l u m n 2 2 & l t ; / s t r i n g & g t ; & l t ; / k e y & g t ; & l t ; v a l u e & g t ; & l t ; i n t & g t ; 9 8 & l t ; / i n t & g t ; & l t ; / v a l u e & g t ; & l t ; / i t e m & g t ; & l t ; i t e m & g t ; & l t ; k e y & g t ; & l t ; s t r i n g & g t ; C o l u m n 5 & 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O T H E R & l t ; / s t r i n g & g t ; & l t ; / k e y & g t ; & l t ; v a l u e & g t ; & l t ; i n t & g t ; 1 1 1 & l t ; / i n t & g t ; & l t ; / v a l u e & g t ; & l t ; / i t e m & g t ; & l t ; i t e m & g t ; & l t ; k e y & g t ; & l t ; s t r i n g & g t ; D o   y o u   h a v e   a c c e s s   t o   r e l i a b l e   i n t e r n e t   i n   y o u r   h o m e ? & l t ; / s t r i n g & g t ; & l t ; / k e y & g t ; & l t ; v a l u e & g t ; & l t ; i n t & g t ; 5 3 8 & l t ; / i n t & g t ; & l t ; / v a l u e & g t ; & l t ; / i t e m & g t ; & l t ; / C o l u m n W i d t h s & g t ; & l t ; C o l u m n D i s p l a y I n d e x & g t ; & l t ; i t e m & g t ; & l t ; k e y & g t ; & l t ; s t r i n g & g t ; R e s p o n d e n t I D & l t ; / s t r i n g & g t ; & l t ; / k e y & g t ; & l t ; v a l u e & g t ; & l t ; i n t & g t ; 0 & l t ; / i n t & g t ; & l t ; / v a l u e & g t ; & l t ; / i t e m & g t ; & l t ; i t e m & g t ; & l t ; k e y & g t ; & l t ; s t r i n g & g t ; B l o o d   p r e s s u r e & l t ; / s t r i n g & g t ; & l t ; / k e y & g t ; & l t ; v a l u e & g t ; & l t ; i n t & g t ; 1 & l t ; / i n t & g t ; & l t ; / v a l u e & g t ; & l t ; / i t e m & g t ; & l t ; i t e m & g t ; & l t ; k e y & g t ; & l t ; s t r i n g & g t ; E a t i n g   d i s o r d e r s & l t ; / s t r i n g & g t ; & l t ; / k e y & g t ; & l t ; v a l u e & g t ; & l t ; i n t & g t ; 2 & l t ; / i n t & g t ; & l t ; / v a l u e & g t ; & l t ; / i t e m & g t ; & l t ; i t e m & g t ; & l t ; k e y & g t ; & l t ; s t r i n g & g t ; M e n t a l   h e a l t h / d e p r e s s i o n & l t ; / s t r i n g & g t ; & l t ; / k e y & g t ; & l t ; v a l u e & g t ; & l t ; i n t & g t ; 3 & l t ; / i n t & g t ; & l t ; / v a l u e & g t ; & l t ; / i t e m & g t ; & l t ; i t e m & g t ; & l t ; k e y & g t ; & l t ; s t r i n g & g t ; C a n c e r & l t ; / s t r i n g & g t ; & l t ; / k e y & g t ; & l t ; v a l u e & g t ; & l t ; i n t & g t ; 4 & l t ; / i n t & g t ; & l t ; / v a l u e & g t ; & l t ; / i t e m & g t ; & l t ; i t e m & g t ; & l t ; k e y & g t ; & l t ; s t r i n g & g t ; E m e r g e n c y   p r e p a r e d n e s s & l t ; / s t r i n g & g t ; & l t ; / k e y & g t ; & l t ; v a l u e & g t ; & l t ; i n t & g t ; 5 & l t ; / i n t & g t ; & l t ; / v a l u e & g t ; & l t ; / i t e m & g t ; & l t ; i t e m & g t ; & l t ; k e y & g t ; & l t ; s t r i n g & g t ; N u t r i t i o n & l t ; / s t r i n g & g t ; & l t ; / k e y & g t ; & l t ; v a l u e & g t ; & l t ; i n t & g t ; 6 & l t ; / i n t & g t ; & l t ; / v a l u e & g t ; & l t ; / i t e m & g t ; & l t ; i t e m & g t ; & l t ; k e y & g t ; & l t ; s t r i n g & g t ; C h o l e s t e r o l & l t ; / s t r i n g & g t ; & l t ; / k e y & g t ; & l t ; v a l u e & g t ; & l t ; i n t & g t ; 7 & l t ; / i n t & g t ; & l t ; / v a l u e & g t ; & l t ; / i t e m & g t ; & l t ; i t e m & g t ; & l t ; k e y & g t ; & l t ; s t r i n g & g t ; E x e r c i s e / p h y s i c a l   a c t i v i t y & l t ; / s t r i n g & g t ; & l t ; / k e y & g t ; & l t ; v a l u e & g t ; & l t ; i n t & g t ; 8 & l t ; / i n t & g t ; & l t ; / v a l u e & g t ; & l t ; / i t e m & g t ; & l t ; i t e m & g t ; & l t ; k e y & g t ; & l t ; s t r i n g & g t ; P r e n a t a l   c a r e & l t ; / s t r i n g & g t ; & l t ; / k e y & g t ; & l t ; v a l u e & g t ; & l t ; i n t & g t ; 9 & l t ; / i n t & g t ; & l t ; / v a l u e & g t ; & l t ; / i t e m & g t ; & l t ; i t e m & g t ; & l t ; k e y & g t ; & l t ; s t r i n g & g t ; D e n t a l   s c r e e n i n g s & l t ; / s t r i n g & g t ; & l t ; / k e y & g t ; & l t ; v a l u e & g t ; & l t ; i n t & g t ; 1 0 & l t ; / i n t & g t ; & l t ; / v a l u e & g t ; & l t ; / i t e m & g t ; & l t ; i t e m & g t ; & l t ; k e y & g t ; & l t ; s t r i n g & g t ; H e a r t   d i s e a s e & l t ; / s t r i n g & g t ; & l t ; / k e y & g t ; & l t ; v a l u e & g t ; & l t ; i n t & g t ; 1 1 & l t ; / i n t & g t ; & l t ; / v a l u e & g t ; & l t ; / i t e m & g t ; & l t ; i t e m & g t ; & l t ; k e y & g t ; & l t ; s t r i n g & g t ; S u i c i d e   p r e v e n t i o n & l t ; / s t r i n g & g t ; & l t ; / k e y & g t ; & l t ; v a l u e & g t ; & l t ; i n t & g t ; 1 2 & l t ; / i n t & g t ; & l t ; / v a l u e & g t ; & l t ; / i t e m & g t ; & l t ; i t e m & g t ; & l t ; k e y & g t ; & l t ; s t r i n g & g t ; D i a b e t e s & l t ; / s t r i n g & g t ; & l t ; / k e y & g t ; & l t ; v a l u e & g t ; & l t ; i n t & g t ; 1 3 & l t ; / i n t & g t ; & l t ; / v a l u e & g t ; & l t ; / i t e m & g t ; & l t ; i t e m & g t ; & l t ; k e y & g t ; & l t ; s t r i n g & g t ; H I V / A I D S   & a m p ; a m p ;   S e x u a l l y   T r a n s m i t t e d   D i s e a s e s   ( S T D s ) & l t ; / s t r i n g & g t ; & l t ; / k e y & g t ; & l t ; v a l u e & g t ; & l t ; i n t & g t ; 1 4 & l t ; / i n t & g t ; & l t ; / v a l u e & g t ; & l t ; / i t e m & g t ; & l t ; i t e m & g t ; & l t ; k e y & g t ; & l t ; s t r i n g & g t ; V a c c i n a t i o n / i m m u n i z a t i o n s & l t ; / s t r i n g & g t ; & l t ; / k e y & g t ; & l t ; v a l u e & g t ; & l t ; i n t & g t ; 1 5 & l t ; / i n t & g t ; & l t ; / v a l u e & g t ; & l t ; / i t e m & g t ; & l t ; i t e m & g t ; & l t ; k e y & g t ; & l t ; s t r i n g & g t ; D i s e a s e   o u t b r e a k   i n f o r m a t i o n & l t ; / s t r i n g & g t ; & l t ; / k e y & g t ; & l t ; v a l u e & g t ; & l t ; i n t & g t ; 1 6 & l t ; / i n t & g t ; & l t ; / v a l u e & g t ; & l t ; / i t e m & g t ; & l t ; i t e m & g t ; & l t ; k e y & g t ; & l t ; s t r i n g & g t ; I m p o r t a n c e   o f   r o u t i n e   w e l l   c h e c k u p s & l t ; / s t r i n g & g t ; & l t ; / k e y & g t ; & l t ; v a l u e & g t ; & l t ; i n t & g t ; 1 7 & l t ; / i n t & g t ; & l t ; / v a l u e & g t ; & l t ; / i t e m & g t ; & l t ; i t e m & g t ; & l t ; k e y & g t ; & l t ; s t r i n g & g t ; D r u g   a n d   a l c o h o l & l t ; / s t r i n g & g t ; & l t ; / k e y & g t ; & l t ; v a l u e & g t ; & l t ; i n t & g t ; 1 8 & l t ; / i n t & g t ; & l t ; / v a l u e & g t ; & l t ; / i t e m & g t ; & l t ; i t e m & g t ; & l t ; k e y & g t ; & l t ; s t r i n g & g t ; W h a t   t y p e   o f   i n s u r a n c e   d o   y o u   h a v e ? & l t ; / s t r i n g & g t ; & l t ; / k e y & g t ; & l t ; v a l u e & g t ; & l t ; i n t & g t ; 5 8 & l t ; / i n t & g t ; & l t ; / v a l u e & g t ; & l t ; / i t e m & g t ; & l t ; i t e m & g t ; & l t ; k e y & g t ; & l t ; s t r i n g & g t ; C o u n t   o f   S e l e c t i o n & l t ; / s t r i n g & g t ; & l t ; / k e y & g t ; & l t ; v a l u e & g t ; & l t ; i n t & g t ; 1 9 & l t ; / i n t & g t ; & l t ; / v a l u e & g t ; & l t ; / i t e m & g t ; & l t ; i t e m & g t ; & l t ; k e y & g t ; & l t ; s t r i n g & g t ; W e i g h t & l t ; / s t r i n g & g t ; & l t ; / k e y & g t ; & l t ; v a l u e & g t ; & l t ; i n t & g t ; 2 0 & l t ; / i n t & g t ; & l t ; / v a l u e & g t ; & l t ; / i t e m & g t ; & l t ; i t e m & g t ; & l t ; k e y & g t ; & l t ; s t r i n g & g t ; C o l u m n 2 & l t ; / s t r i n g & g t ; & l t ; / k e y & g t ; & l t ; v a l u e & g t ; & l t ; i n t & g t ; 2 1 & l t ; / i n t & g t ; & l t ; / v a l u e & g t ; & l t ; / i t e m & g t ; & l t ; i t e m & g t ; & l t ; k e y & g t ; & l t ; s t r i n g & g t ; B l o o d   p r e s s u r e 5 & l t ; / s t r i n g & g t ; & l t ; / k e y & g t ; & l t ; v a l u e & g t ; & l t ; i n t & g t ; 2 2 & l t ; / i n t & g t ; & l t ; / v a l u e & g t ; & l t ; / i t e m & g t ; & l t ; i t e m & g t ; & l t ; k e y & g t ; & l t ; s t r i n g & g t ; E a t i n g   d i s o r d e r s 6 & l t ; / s t r i n g & g t ; & l t ; / k e y & g t ; & l t ; v a l u e & g t ; & l t ; i n t & g t ; 2 3 & l t ; / i n t & g t ; & l t ; / v a l u e & g t ; & l t ; / i t e m & g t ; & l t ; i t e m & g t ; & l t ; k e y & g t ; & l t ; s t r i n g & g t ; M e n t a l   h e a l t h / d e p r e s s i o n 7 & l t ; / s t r i n g & g t ; & l t ; / k e y & g t ; & l t ; v a l u e & g t ; & l t ; i n t & g t ; 2 4 & l t ; / i n t & g t ; & l t ; / v a l u e & g t ; & l t ; / i t e m & g t ; & l t ; i t e m & g t ; & l t ; k e y & g t ; & l t ; s t r i n g & g t ; C a n c e r 8 & l t ; / s t r i n g & g t ; & l t ; / k e y & g t ; & l t ; v a l u e & g t ; & l t ; i n t & g t ; 2 5 & l t ; / i n t & g t ; & l t ; / v a l u e & g t ; & l t ; / i t e m & g t ; & l t ; i t e m & g t ; & l t ; k e y & g t ; & l t ; s t r i n g & g t ; E m e r g e n c y   p r e p a r e d n e s s 9 & l t ; / s t r i n g & g t ; & l t ; / k e y & g t ; & l t ; v a l u e & g t ; & l t ; i n t & g t ; 2 6 & l t ; / i n t & g t ; & l t ; / v a l u e & g t ; & l t ; / i t e m & g t ; & l t ; i t e m & g t ; & l t ; k e y & g t ; & l t ; s t r i n g & g t ; N u t r i t i o n 1 0 & l t ; / s t r i n g & g t ; & l t ; / k e y & g t ; & l t ; v a l u e & g t ; & l t ; i n t & g t ; 2 7 & l t ; / i n t & g t ; & l t ; / v a l u e & g t ; & l t ; / i t e m & g t ; & l t ; i t e m & g t ; & l t ; k e y & g t ; & l t ; s t r i n g & g t ; C h o l e s t e r o l 1 1 & l t ; / s t r i n g & g t ; & l t ; / k e y & g t ; & l t ; v a l u e & g t ; & l t ; i n t & g t ; 2 8 & l t ; / i n t & g t ; & l t ; / v a l u e & g t ; & l t ; / i t e m & g t ; & l t ; i t e m & g t ; & l t ; k e y & g t ; & l t ; s t r i n g & g t ; E x e r c i s e / p h y s i c a l   a c t i v i t y 1 2 & l t ; / s t r i n g & g t ; & l t ; / k e y & g t ; & l t ; v a l u e & g t ; & l t ; i n t & g t ; 2 9 & l t ; / i n t & g t ; & l t ; / v a l u e & g t ; & l t ; / i t e m & g t ; & l t ; i t e m & g t ; & l t ; k e y & g t ; & l t ; s t r i n g & g t ; P r e n a t a l   c a r e 1 3 & l t ; / s t r i n g & g t ; & l t ; / k e y & g t ; & l t ; v a l u e & g t ; & l t ; i n t & g t ; 3 0 & l t ; / i n t & g t ; & l t ; / v a l u e & g t ; & l t ; / i t e m & g t ; & l t ; i t e m & g t ; & l t ; k e y & g t ; & l t ; s t r i n g & g t ; D e n t a l   s c r e e n i n g s 1 4 & l t ; / s t r i n g & g t ; & l t ; / k e y & g t ; & l t ; v a l u e & g t ; & l t ; i n t & g t ; 3 1 & l t ; / i n t & g t ; & l t ; / v a l u e & g t ; & l t ; / i t e m & g t ; & l t ; i t e m & g t ; & l t ; k e y & g t ; & l t ; s t r i n g & g t ; H e a r t   d i s e a s e 1 5 & l t ; / s t r i n g & g t ; & l t ; / k e y & g t ; & l t ; v a l u e & g t ; & l t ; i n t & g t ; 3 2 & l t ; / i n t & g t ; & l t ; / v a l u e & g t ; & l t ; / i t e m & g t ; & l t ; i t e m & g t ; & l t ; k e y & g t ; & l t ; s t r i n g & g t ; S u i c i d e   p r e v e n t i o n 1 6 & l t ; / s t r i n g & g t ; & l t ; / k e y & g t ; & l t ; v a l u e & g t ; & l t ; i n t & g t ; 3 3 & l t ; / i n t & g t ; & l t ; / v a l u e & g t ; & l t ; / i t e m & g t ; & l t ; i t e m & g t ; & l t ; k e y & g t ; & l t ; s t r i n g & g t ; D i a b e t e s 1 7 & l t ; / s t r i n g & g t ; & l t ; / k e y & g t ; & l t ; v a l u e & g t ; & l t ; i n t & g t ; 3 4 & l t ; / i n t & g t ; & l t ; / v a l u e & g t ; & l t ; / i t e m & g t ; & l t ; i t e m & g t ; & l t ; k e y & g t ; & l t ; s t r i n g & g t ; H I V / A I D S   & a m p ; a m p ;   S e x u a l l y   T r a n s m i t t e d   D i s e a s e s   ( S T D s ) 1 8 & l t ; / s t r i n g & g t ; & l t ; / k e y & g t ; & l t ; v a l u e & g t ; & l t ; i n t & g t ; 3 5 & l t ; / i n t & g t ; & l t ; / v a l u e & g t ; & l t ; / i t e m & g t ; & l t ; i t e m & g t ; & l t ; k e y & g t ; & l t ; s t r i n g & g t ; V a c c i n a t i o n / i m m u n i z a t i o n s 1 9 & l t ; / s t r i n g & g t ; & l t ; / k e y & g t ; & l t ; v a l u e & g t ; & l t ; i n t & g t ; 3 6 & l t ; / i n t & g t ; & l t ; / v a l u e & g t ; & l t ; / i t e m & g t ; & l t ; i t e m & g t ; & l t ; k e y & g t ; & l t ; s t r i n g & g t ; D i s e a s e   o u t b r e a k   i n f o r m a t i o n 2 0 & l t ; / s t r i n g & g t ; & l t ; / k e y & g t ; & l t ; v a l u e & g t ; & l t ; i n t & g t ; 3 7 & l t ; / i n t & g t ; & l t ; / v a l u e & g t ; & l t ; / i t e m & g t ; & l t ; i t e m & g t ; & l t ; k e y & g t ; & l t ; s t r i n g & g t ; I m p o r t a n c e   o f   r o u t i n e   w e l l   c h e c k u p s 2 1 & l t ; / s t r i n g & g t ; & l t ; / k e y & g t ; & l t ; v a l u e & g t ; & l t ; i n t & g t ; 3 8 & l t ; / i n t & g t ; & l t ; / v a l u e & g t ; & l t ; / i t e m & g t ; & l t ; i t e m & g t ; & l t ; k e y & g t ; & l t ; s t r i n g & g t ; D r u g   a n d   a l c o h o l 2 2 & l t ; / s t r i n g & g t ; & l t ; / k e y & g t ; & l t ; v a l u e & g t ; & l t ; i n t & g t ; 3 9 & l t ; / i n t & g t ; & l t ; / v a l u e & g t ; & l t ; / i t e m & g t ; & l t ; i t e m & g t ; & l t ; k e y & g t ; & l t ; s t r i n g & g t ; C o l u m n 3 & l t ; / s t r i n g & g t ; & l t ; / k e y & g t ; & l t ; v a l u e & g t ; & l t ; i n t & g t ; 4 0 & l t ; / i n t & g t ; & l t ; / v a l u e & g t ; & l t ; / i t e m & g t ; & l t ; i t e m & g t ; & l t ; k e y & g t ; & l t ; s t r i n g & g t ; C o l u m n 4 & l t ; / s t r i n g & g t ; & l t ; / k e y & g t ; & l t ; v a l u e & g t ; & l t ; i n t & g t ; 4 1 & l t ; / i n t & g t ; & l t ; / v a l u e & g t ; & l t ; / i t e m & g t ; & l t ; i t e m & g t ; & l t ; k e y & g t ; & l t ; s t r i n g & g t ; O b s e r v e d & l t ; / s t r i n g & g t ; & l t ; / k e y & g t ; & l t ; v a l u e & g t ; & l t ; i n t & g t ; 4 2 & l t ; / i n t & g t ; & l t ; / v a l u e & g t ; & l t ; / i t e m & g t ; & l t ; i t e m & g t ; & l t ; k e y & g t ; & l t ; s t r i n g & g t ; E x p e c t e d & l t ; / s t r i n g & g t ; & l t ; / k e y & g t ; & l t ; v a l u e & g t ; & l t ; i n t & g t ; 4 3 & l t ; / i n t & g t ; & l t ; / v a l u e & g t ; & l t ; / i t e m & g t ; & l t ; i t e m & g t ; & l t ; k e y & g t ; & l t ; s t r i n g & g t ; C o l u m n 2 2 & l t ; / s t r i n g & g t ; & l t ; / k e y & g t ; & l t ; v a l u e & g t ; & l t ; i n t & g t ; 4 4 & l t ; / i n t & g t ; & l t ; / v a l u e & g t ; & l t ; / i t e m & g t ; & l t ; i t e m & g t ; & l t ; k e y & g t ; & l t ; s t r i n g & g t ; C o l u m n 5 & l t ; / s t r i n g & g t ; & l t ; / k e y & g t ; & l t ; v a l u e & g t ; & l t ; i n t & g t ; 4 5 & l t ; / i n t & g t ; & l t ; / v a l u e & g t ; & l t ; / i t e m & g t ; & l t ; i t e m & g t ; & l t ; k e y & g t ; & l t ; s t r i n g & g t ; I   i d e n t i f y   a s : & l t ; / s t r i n g & g t ; & l t ; / k e y & g t ; & l t ; v a l u e & g t ; & l t ; i n t & g t ; 4 6 & l t ; / i n t & g t ; & l t ; / v a l u e & g t ; & l t ; / i t e m & g t ; & l t ; i t e m & g t ; & l t ; k e y & g t ; & l t ; s t r i n g & g t ; W h a t   i s   y o u r   a g e ? & l t ; / s t r i n g & g t ; & l t ; / k e y & g t ; & l t ; v a l u e & g t ; & l t ; i n t & g t ; 4 7 & l t ; / i n t & g t ; & l t ; / v a l u e & g t ; & l t ; / i t e m & g t ; & l t ; i t e m & g t ; & l t ; k e y & g t ; & l t ; s t r i n g & g t ; C o u n t y   w h e r e   y o u   l i v e : & l t ; / s t r i n g & g t ; & l t ; / k e y & g t ; & l t ; v a l u e & g t ; & l t ; i n t & g t ; 4 8 & l t ; / i n t & g t ; & l t ; / v a l u e & g t ; & l t ; / i t e m & g t ; & l t ; i t e m & g t ; & l t ; k e y & g t ; & l t ; s t r i n g & g t ; T o w n   a n d   Z I P   c o d e   w h e r e   y o u   l i v e : & l t ; / s t r i n g & g t ; & l t ; / k e y & g t ; & l t ; v a l u e & g t ; & l t ; i n t & g t ; 4 9 & l t ; / i n t & g t ; & l t ; / v a l u e & g t ; & l t ; / i t e m & g t ; & l t ; i t e m & g t ; & l t ; k e y & g t ; & l t ; s t r i n g & g t ; W h a t   r a c e   d o   y o u   c o n s i d e r   y o u r s e l f ? & l t ; / s t r i n g & g t ; & l t ; / k e y & g t ; & l t ; v a l u e & g t ; & l t ; i n t & g t ; 5 0 & l t ; / i n t & g t ; & l t ; / v a l u e & g t ; & l t ; / i t e m & g t ; & l t ; i t e m & g t ; & l t ; k e y & g t ; & l t ; s t r i n g & g t ; A r e   y o u   H i s p a n i c   o r   L a t i n o ? & l t ; / s t r i n g & g t ; & l t ; / k e y & g t ; & l t ; v a l u e & g t ; & l t ; i n t & g t ; 5 1 & l t ; / i n t & g t ; & l t ; / v a l u e & g t ; & l t ; / i t e m & g t ; & l t ; i t e m & g t ; & l t ; k e y & g t ; & l t ; s t r i n g & g t ; W h a t   l a n g u a g e   d o   y o u   s p e a k   w h e n   y o u   a r e   a t   h o m e   ( s e l e c t   a l l   t h a t   a p p l y ) & l t ; / s t r i n g & g t ; & l t ; / k e y & g t ; & l t ; v a l u e & g t ; & l t ; i n t & g t ; 5 2 & l t ; / i n t & g t ; & l t ; / v a l u e & g t ; & l t ; / i t e m & g t ; & l t ; i t e m & g t ; & l t ; k e y & g t ; & l t ; s t r i n g & g t ; W h a t   i s   y o u r   a n n u a l   h o u s e h o l d   i n c o m e   f r o m   a l l   s o u r c e s ? & l t ; / s t r i n g & g t ; & l t ; / k e y & g t ; & l t ; v a l u e & g t ; & l t ; i n t & g t ; 5 3 & l t ; / i n t & g t ; & l t ; / v a l u e & g t ; & l t ; / i t e m & g t ; & l t ; i t e m & g t ; & l t ; k e y & g t ; & l t ; s t r i n g & g t ; W h a t   i s   y o u r   h i g h e s t   l e v e l   o f   e d u c a t i o n ? & l t ; / s t r i n g & g t ; & l t ; / k e y & g t ; & l t ; v a l u e & g t ; & l t ; i n t & g t ; 5 4 & l t ; / i n t & g t ; & l t ; / v a l u e & g t ; & l t ; / i t e m & g t ; & l t ; i t e m & g t ; & l t ; k e y & g t ; & l t ; s t r i n g & g t ; W h a t   i s   y o u r   c u r r e n t   e m p l o y m e n t   s t a t u s ? & l t ; / s t r i n g & g t ; & l t ; / k e y & g t ; & l t ; v a l u e & g t ; & l t ; i n t & g t ; 5 5 & l t ; / i n t & g t ; & l t ; / v a l u e & g t ; & l t ; / i t e m & g t ; & l t ; i t e m & g t ; & l t ; k e y & g t ; & l t ; s t r i n g & g t ; D o   y o u   c u r r e n t l y   h a v e   h e a l t h   i n s u r a n c e ? & l t ; / s t r i n g & g t ; & l t ; / k e y & g t ; & l t ; v a l u e & g t ; & l t ; i n t & g t ; 5 6 & l t ; / i n t & g t ; & l t ; / v a l u e & g t ; & l t ; / i t e m & g t ; & l t ; i t e m & g t ; & l t ; k e y & g t ; & l t ; s t r i n g & g t ; O T H E R & l t ; / s t r i n g & g t ; & l t ; / k e y & g t ; & l t ; v a l u e & g t ; & l t ; i n t & g t ; 5 7 & l t ; / i n t & g t ; & l t ; / v a l u e & g t ; & l t ; / i t e m & g t ; & l t ; i t e m & g t ; & l t ; k e y & g t ; & l t ; s t r i n g & g t ; D o   y o u   h a v e   a c c e s s   t o   r e l i a b l e   i n t e r n e t   i n   y o u r   h o m e ? & l t ; / s t r i n g & g t ; & l t ; / k e y & g t ; & l t ; v a l u e & g t ; & l t ; i n t & g t ; 5 9 & l t ; / i n t & g t ; & l t ; / v a l u e & g t ; & l t ; / i t e m & g t ; & l t ; / C o l u m n D i s p l a y I n d e x & g t ; & l t ; C o l u m n F r o z e n   / & g t ; & l t ; C o l u m n C h e c k e d   / & g t ; & l t ; C o l u m n F i l t e r   / & g t ; & l t ; S e l e c t i o n F i l t e r   / & g t ; & l t ; F i l t e r P a r a m e t e r s   / & g t ; & l t ; I s S o r t D e s c e n d i n g & g t ; f a l s e & l t ; / I s S o r t D e s c e n d i n g & g t ; & l t ; / T a b l e W i d g e t G r i d S e r i a l i z a t i o n & g t ; < / C u s t o m C o n t e n t > < / G e m i n i > 
</file>

<file path=customXml/item33.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34.xml>��< ? x m l   v e r s i o n = " 1 . 0 "   e n c o d i n g = " U T F - 1 6 " ? > < G e m i n i   x m l n s = " h t t p : / / g e m i n i / p i v o t c u s t o m i z a t i o n / 9 9 e f 9 7 b 5 - 1 8 e 4 - 4 4 c 1 - a 1 b 0 - 6 8 c c c e d d 2 2 9 1 " > < 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 Q 6 < / S l i c e r S h e e t N a m e > < S A H o s t H a s h > 9 0 3 6 8 5 2 3 8 < / S A H o s t H a s h > < G e m i n i F i e l d L i s t V i s i b l e > T r u e < / G e m i n i F i e l d L i s t V i s i b l e > < / S e t t i n g s > ] ] > < / C u s t o m C o n t e n t > < / G e m i n i > 
</file>

<file path=customXml/item35.xml>��< ? x m l   v e r s i o n = " 1 . 0 "   e n c o d i n g = " U T F - 1 6 " ? > < G e m i n i   x m l n s = " h t t p : / / g e m i n i / p i v o t c u s t o m i z a t i o n / T a b l e X M L _ T a b l e 7 - c 8 f 2 3 3 1 4 - d 5 e c - 4 1 e 0 - a 3 2 4 - 6 f 6 0 1 7 7 d 2 b c 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C u l t u r a l / r e l i g i o u s   b e l i e f s & l t ; / s t r i n g & g t ; & l t ; / k e y & g t ; & l t ; v a l u e & g t ; & l t ; i n t & g t ; 1 9 1 & l t ; / i n t & g t ; & l t ; / v a l u e & g t ; & l t ; / i t e m & g t ; & l t ; i t e m & g t ; & l t ; k e y & g t ; & l t ; s t r i n g & g t ; L a c k   o f   a v a i l a b i l i t y   o f   d o c t o r s & l t ; / s t r i n g & g t ; & l t ; / k e y & g t ; & l t ; v a l u e & g t ; & l t ; i n t & g t ; 2 1 4 & l t ; / i n t & g t ; & l t ; / v a l u e & g t ; & l t ; / i t e m & g t ; & l t ; i t e m & g t ; & l t ; k e y & g t ; & l t ; s t r i n g & g t ; U n a b l e   t o   p a y   c o - p a y s / d e d u c t i b l e s & l t ; / s t r i n g & g t ; & l t ; / k e y & g t ; & l t ; v a l u e & g t ; & l t ; i n t & g t ; 2 4 9 & l t ; / i n t & g t ; & l t ; / v a l u e & g t ; & l t ; / i t e m & g t ; & l t ; i t e m & g t ; & l t ; k e y & g t ; & l t ; s t r i n g & g t ; D o n  t   k n o w   h o w   t o   f i n d   d o c t o r s & l t ; / s t r i n g & g t ; & l t ; / k e y & g t ; & l t ; v a l u e & g t ; & l t ; i n t & g t ; 2 2 9 & l t ; / i n t & g t ; & l t ; / v a l u e & g t ; & l t ; / i t e m & g t ; & l t ; i t e m & g t ; & l t ; k e y & g t ; & l t ; s t r i n g & g t ; L a n g u a g e   b a r r i e r s & l t ; / s t r i n g & g t ; & l t ; / k e y & g t ; & l t ; v a l u e & g t ; & l t ; i n t & g t ; 1 4 5 & l t ; / i n t & g t ; & l t ; / v a l u e & g t ; & l t ; / i t e m & g t ; & l t ; i t e m & g t ; & l t ; k e y & g t ; & l t ; s t r i n g & g t ; T h e r e   a r e   n o   b a r r i e r s & l t ; / s t r i n g & g t ; & l t ; / k e y & g t ; & l t ; v a l u e & g t ; & l t ; i n t & g t ; 1 6 5 & l t ; / i n t & g t ; & l t ; / v a l u e & g t ; & l t ; / i t e m & g t ; & l t ; i t e m & g t ; & l t ; k e y & g t ; & l t ; s t r i n g & g t ; D o n  t   u n d e r s t a n d   n e e d   t o   s e e   a   d o c t o r & l t ; / s t r i n g & g t ; & l t ; / k e y & g t ; & l t ; v a l u e & g t ; & l t ; i n t & g t ; 2 7 3 & l t ; / i n t & g t ; & l t ; / v a l u e & g t ; & l t ; / i t e m & g t ; & l t ; i t e m & g t ; & l t ; k e y & g t ; & l t ; s t r i n g & g t ; N o   i n s u r a n c e & l t ; / s t r i n g & g t ; & l t ; / k e y & g t ; & l t ; v a l u e & g t ; & l t ; i n t & g t ; 1 1 7 & l t ; / i n t & g t ; & l t ; / v a l u e & g t ; & l t ; / i t e m & g t ; & l t ; i t e m & g t ; & l t ; k e y & g t ; & l t ; s t r i n g & g t ; T r a n s p o r t a t i o n & l t ; / s t r i n g & g t ; & l t ; / k e y & g t ; & l t ; v a l u e & g t ; & l t ; i n t & g t ; 1 2 5 & l t ; / i n t & g t ; & l t ; / v a l u e & g t ; & l t ; / i t e m & g t ; & l t ; i t e m & g t ; & l t ; k e y & g t ; & l t ; s t r i n g & g t ; F e a r   ( e . g .   n o t   r e a d y   t o   f a c e / d i s c u s s   h e a l t h   p r o b l e m ;   i m m i g r a t i o n   s t a t u s ) & l t ; / s t r i n g & g t ; & l t ; / k e y & g t ; & l t ; v a l u e & g t ; & l t ; i n t & g t ; 7 0 3 & l t ; / i n t & g t ; & l t ; / v a l u e & g t ; & l t ; / i t e m & g t ; & l t ; i t e m & g t ; & l t ; k e y & g t ; & l t ; s t r i n g & g t ; W h a t   t y p e   o f   i n s u r a n c e   d o   y o u   h a v e ? & l t ; / s t r i n g & g t ; & l t ; / k e y & g t ; & l t ; v a l u e & g t ; & l t ; i n t & g t ; 3 8 9 & l t ; / i n t & g t ; & l t ; / v a l u e & g t ; & l t ; / i t e m & g t ; & l t ; i t e m & g t ; & l t ; k e y & g t ; & l t ; s t r i n g & g t ; C o u n t   o f   S e l e c t i o n & l t ; / s t r i n g & g t ; & l t ; / k e y & g t ; & l t ; v a l u e & g t ; & l t ; i n t & g t ; 1 4 9 & l t ; / i n t & g t ; & l t ; / v a l u e & g t ; & l t ; / i t e m & g t ; & l t ; i t e m & g t ; & l t ; k e y & g t ; & l t ; s t r i n g & g t ; W e i g h t & l t ; / s t r i n g & g t ; & l t ; / k e y & g t ; & l t ; v a l u e & g t ; & l t ; i n t & g t ; 8 0 & l t ; / i n t & g t ; & l t ; / v a l u e & g t ; & l t ; / i t e m & g t ; & l t ; i t e m & g t ; & l t ; k e y & g t ; & l t ; s t r i n g & g t ; C o l u m n 4 & l t ; / s t r i n g & g t ; & l t ; / k e y & g t ; & l t ; v a l u e & g t ; & l t ; i n t & g t ; 9 1 & l t ; / i n t & g t ; & l t ; / v a l u e & g t ; & l t ; / i t e m & g t ; & l t ; i t e m & g t ; & l t ; k e y & g t ; & l t ; s t r i n g & g t ; C u l t u r a l / r e l i g i o u s   b e l i e f s 5 & l t ; / s t r i n g & g t ; & l t ; / k e y & g t ; & l t ; v a l u e & g t ; & l t ; i n t & g t ; 1 9 8 & l t ; / i n t & g t ; & l t ; / v a l u e & g t ; & l t ; / i t e m & g t ; & l t ; i t e m & g t ; & l t ; k e y & g t ; & l t ; s t r i n g & g t ; L a c k   o f   a v a i l a b i l i t y   o f   d o c t o r s 6 & l t ; / s t r i n g & g t ; & l t ; / k e y & g t ; & l t ; v a l u e & g t ; & l t ; i n t & g t ; 2 2 1 & l t ; / i n t & g t ; & l t ; / v a l u e & g t ; & l t ; / i t e m & g t ; & l t ; i t e m & g t ; & l t ; k e y & g t ; & l t ; s t r i n g & g t ; U n a b l e   t o   p a y   c o - p a y s / d e d u c t i b l e s 7 & l t ; / s t r i n g & g t ; & l t ; / k e y & g t ; & l t ; v a l u e & g t ; & l t ; i n t & g t ; 2 5 6 & l t ; / i n t & g t ; & l t ; / v a l u e & g t ; & l t ; / i t e m & g t ; & l t ; i t e m & g t ; & l t ; k e y & g t ; & l t ; s t r i n g & g t ; D o n  t   k n o w   h o w   t o   f i n d   d o c t o r s 8 & l t ; / s t r i n g & g t ; & l t ; / k e y & g t ; & l t ; v a l u e & g t ; & l t ; i n t & g t ; 2 3 6 & l t ; / i n t & g t ; & l t ; / v a l u e & g t ; & l t ; / i t e m & g t ; & l t ; i t e m & g t ; & l t ; k e y & g t ; & l t ; s t r i n g & g t ; L a n g u a g e   b a r r i e r s 9 & l t ; / s t r i n g & g t ; & l t ; / k e y & g t ; & l t ; v a l u e & g t ; & l t ; i n t & g t ; 1 5 2 & l t ; / i n t & g t ; & l t ; / v a l u e & g t ; & l t ; / i t e m & g t ; & l t ; i t e m & g t ; & l t ; k e y & g t ; & l t ; s t r i n g & g t ; T h e r e   a r e   n o   b a r r i e r s 1 0 & l t ; / s t r i n g & g t ; & l t ; / k e y & g t ; & l t ; v a l u e & g t ; & l t ; i n t & g t ; 1 7 9 & l t ; / i n t & g t ; & l t ; / v a l u e & g t ; & l t ; / i t e m & g t ; & l t ; i t e m & g t ; & l t ; k e y & g t ; & l t ; s t r i n g & g t ; D o n  t   u n d e r s t a n d   n e e d   t o   s e e   a   d o c t o r 1 1 & l t ; / s t r i n g & g t ; & l t ; / k e y & g t ; & l t ; v a l u e & g t ; & l t ; i n t & g t ; 2 8 7 & l t ; / i n t & g t ; & l t ; / v a l u e & g t ; & l t ; / i t e m & g t ; & l t ; i t e m & g t ; & l t ; k e y & g t ; & l t ; s t r i n g & g t ; N o   i n s u r a n c e 1 2 & l t ; / s t r i n g & g t ; & l t ; / k e y & g t ; & l t ; v a l u e & g t ; & l t ; i n t & g t ; 1 3 1 & l t ; / i n t & g t ; & l t ; / v a l u e & g t ; & l t ; / i t e m & g t ; & l t ; i t e m & g t ; & l t ; k e y & g t ; & l t ; s t r i n g & g t ; T r a n s p o r t a t i o n 1 3 & l t ; / s t r i n g & g t ; & l t ; / k e y & g t ; & l t ; v a l u e & g t ; & l t ; i n t & g t ; 1 3 9 & l t ; / i n t & g t ; & l t ; / v a l u e & g t ; & l t ; / i t e m & g t ; & l t ; i t e m & g t ; & l t ; k e y & g t ; & l t ; s t r i n g & g t ; F e a r   ( e . g .   n o t   r e a d y   t o   f a c e / d i s c u s s   h e a l t h   p r o b l e m ; i m m i g r a t i o n   s t a t u s ) 1 4 & l t ; / s t r i n g & g t ; & l t ; / k e y & g t ; & l t ; v a l u e & g t ; & l t ; i n t & g t ; 7 2 0 & l t ; / i n t & g t ; & l t ; / v a l u e & g t ; & l t ; / i t e m & g t ; & l t ; i t e m & g t ; & l t ; k e y & g t ; & l t ; s t r i n g & g t ; C o l u m n 1 & l t ; / s t r i n g & g t ; & l t ; / k e y & g t ; & l t ; v a l u e & g t ; & l t ; i n t & g t ; 9 1 & l t ; / i n t & g t ; & l t ; / v a l u e & g t ; & l t ; / i t e m & g t ; & l t ; i t e m & g t ; & l t ; k e y & g t ; & l t ; s t r i n g & g t ; C o l u m n 2 & l t ; / s t r i n g & g t ; & l t ; / k e y & g t ; & l t ; v a l u e & g t ; & l t ; i n t & g t ; 9 1 & l t ; / i n t & g t ; & l t ; / v a l u e & g t ; & l t ; / i t e m & g t ; & l t ; i t e m & g t ; & l t ; k e y & g t ; & l t ; s t r i n g & g t ; O b s e r v e d & l t ; / s t r i n g & g t ; & l t ; / k e y & g t ; & l t ; v a l u e & g t ; & l t ; i n t & g t ; 9 6 & l t ; / i n t & g t ; & l t ; / v a l u e & g t ; & l t ; / i t e m & g t ; & l t ; i t e m & g t ; & l t ; k e y & g t ; & l t ; s t r i n g & g t ; E x p e c t e d & l t ; / s t r i n g & g t ; & l t ; / k e y & g t ; & l t ; v a l u e & g t ; & l t ; i n t & g t ; 9 3 & l t ; / i n t & g t ; & l t ; / v a l u e & g t ; & l t ; / i t e m & g t ; & l t ; i t e m & g t ; & l t ; k e y & g t ; & l t ; s t r i n g & g t ; C o l u m n 1 4 & l t ; / s t r i n g & g t ; & l t ; / k e y & g t ; & l t ; v a l u e & g t ; & l t ; i n t & g t ; 9 8 & l t ; / i n t & g t ; & l t ; / v a l u e & g t ; & l t ; / i t e m & g t ; & l t ; i t e m & g t ; & l t ; k e y & g t ; & l t ; s t r i n g & g t ; C o l u m n 5 & 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O T H E R & l t ; / s t r i n g & g t ; & l t ; / k e y & g t ; & l t ; v a l u e & g t ; & l t ; i n t & g t ; 1 1 1 & l t ; / i n t & g t ; & l t ; / v a l u e & g t ; & l t ; / i t e m & g t ; & l t ; i t e m & g t ; & l t ; k e y & g t ; & l t ; s t r i n g & g t ; D o   y o u   h a v e   a c c e s s   t o   r e l i a b l e   i n t e r n e t   i n   y o u r   h o m e ? & l t ; / s t r i n g & g t ; & l t ; / k e y & g t ; & l t ; v a l u e & g t ; & l t ; i n t & g t ; 5 3 8 & l t ; / i n t & g t ; & l t ; / v a l u e & g t ; & l t ; / i t e m & g t ; & l t ; / C o l u m n W i d t h s & g t ; & l t ; C o l u m n D i s p l a y I n d e x & g t ; & l t ; i t e m & g t ; & l t ; k e y & g t ; & l t ; s t r i n g & g t ; R e s p o n d e n t I D & l t ; / s t r i n g & g t ; & l t ; / k e y & g t ; & l t ; v a l u e & g t ; & l t ; i n t & g t ; 0 & l t ; / i n t & g t ; & l t ; / v a l u e & g t ; & l t ; / i t e m & g t ; & l t ; i t e m & g t ; & l t ; k e y & g t ; & l t ; s t r i n g & g t ; C u l t u r a l / r e l i g i o u s   b e l i e f s & l t ; / s t r i n g & g t ; & l t ; / k e y & g t ; & l t ; v a l u e & g t ; & l t ; i n t & g t ; 1 & l t ; / i n t & g t ; & l t ; / v a l u e & g t ; & l t ; / i t e m & g t ; & l t ; i t e m & g t ; & l t ; k e y & g t ; & l t ; s t r i n g & g t ; L a c k   o f   a v a i l a b i l i t y   o f   d o c t o r s & l t ; / s t r i n g & g t ; & l t ; / k e y & g t ; & l t ; v a l u e & g t ; & l t ; i n t & g t ; 2 & l t ; / i n t & g t ; & l t ; / v a l u e & g t ; & l t ; / i t e m & g t ; & l t ; i t e m & g t ; & l t ; k e y & g t ; & l t ; s t r i n g & g t ; U n a b l e   t o   p a y   c o - p a y s / d e d u c t i b l e s & l t ; / s t r i n g & g t ; & l t ; / k e y & g t ; & l t ; v a l u e & g t ; & l t ; i n t & g t ; 3 & l t ; / i n t & g t ; & l t ; / v a l u e & g t ; & l t ; / i t e m & g t ; & l t ; i t e m & g t ; & l t ; k e y & g t ; & l t ; s t r i n g & g t ; D o n  t   k n o w   h o w   t o   f i n d   d o c t o r s & l t ; / s t r i n g & g t ; & l t ; / k e y & g t ; & l t ; v a l u e & g t ; & l t ; i n t & g t ; 4 & l t ; / i n t & g t ; & l t ; / v a l u e & g t ; & l t ; / i t e m & g t ; & l t ; i t e m & g t ; & l t ; k e y & g t ; & l t ; s t r i n g & g t ; L a n g u a g e   b a r r i e r s & l t ; / s t r i n g & g t ; & l t ; / k e y & g t ; & l t ; v a l u e & g t ; & l t ; i n t & g t ; 5 & l t ; / i n t & g t ; & l t ; / v a l u e & g t ; & l t ; / i t e m & g t ; & l t ; i t e m & g t ; & l t ; k e y & g t ; & l t ; s t r i n g & g t ; T h e r e   a r e   n o   b a r r i e r s & l t ; / s t r i n g & g t ; & l t ; / k e y & g t ; & l t ; v a l u e & g t ; & l t ; i n t & g t ; 6 & l t ; / i n t & g t ; & l t ; / v a l u e & g t ; & l t ; / i t e m & g t ; & l t ; i t e m & g t ; & l t ; k e y & g t ; & l t ; s t r i n g & g t ; D o n  t   u n d e r s t a n d   n e e d   t o   s e e   a   d o c t o r & l t ; / s t r i n g & g t ; & l t ; / k e y & g t ; & l t ; v a l u e & g t ; & l t ; i n t & g t ; 7 & l t ; / i n t & g t ; & l t ; / v a l u e & g t ; & l t ; / i t e m & g t ; & l t ; i t e m & g t ; & l t ; k e y & g t ; & l t ; s t r i n g & g t ; N o   i n s u r a n c e & l t ; / s t r i n g & g t ; & l t ; / k e y & g t ; & l t ; v a l u e & g t ; & l t ; i n t & g t ; 8 & l t ; / i n t & g t ; & l t ; / v a l u e & g t ; & l t ; / i t e m & g t ; & l t ; i t e m & g t ; & l t ; k e y & g t ; & l t ; s t r i n g & g t ; T r a n s p o r t a t i o n & l t ; / s t r i n g & g t ; & l t ; / k e y & g t ; & l t ; v a l u e & g t ; & l t ; i n t & g t ; 9 & l t ; / i n t & g t ; & l t ; / v a l u e & g t ; & l t ; / i t e m & g t ; & l t ; i t e m & g t ; & l t ; k e y & g t ; & l t ; s t r i n g & g t ; F e a r   ( e . g .   n o t   r e a d y   t o   f a c e / d i s c u s s   h e a l t h   p r o b l e m ;   i m m i g r a t i o n   s t a t u s ) & l t ; / s t r i n g & g t ; & l t ; / k e y & g t ; & l t ; v a l u e & g t ; & l t ; i n t & g t ; 4 3 & l t ; / i n t & g t ; & l t ; / v a l u e & g t ; & l t ; / i t e m & g t ; & l t ; i t e m & g t ; & l t ; k e y & g t ; & l t ; s t r i n g & g t ; W h a t   t y p e   o f   i n s u r a n c e   d o   y o u   h a v e ? & l t ; / s t r i n g & g t ; & l t ; / k e y & g t ; & l t ; v a l u e & g t ; & l t ; i n t & g t ; 4 1 & l t ; / i n t & g t ; & l t ; / v a l u e & g t ; & l t ; / i t e m & g t ; & l t ; i t e m & g t ; & l t ; k e y & g t ; & l t ; s t r i n g & g t ; C o u n t   o f   S e l e c t i o n & l t ; / s t r i n g & g t ; & l t ; / k e y & g t ; & l t ; v a l u e & g t ; & l t ; i n t & g t ; 1 0 & l t ; / i n t & g t ; & l t ; / v a l u e & g t ; & l t ; / i t e m & g t ; & l t ; i t e m & g t ; & l t ; k e y & g t ; & l t ; s t r i n g & g t ; W e i g h t & l t ; / s t r i n g & g t ; & l t ; / k e y & g t ; & l t ; v a l u e & g t ; & l t ; i n t & g t ; 1 1 & l t ; / i n t & g t ; & l t ; / v a l u e & g t ; & l t ; / i t e m & g t ; & l t ; i t e m & g t ; & l t ; k e y & g t ; & l t ; s t r i n g & g t ; C o l u m n 4 & l t ; / s t r i n g & g t ; & l t ; / k e y & g t ; & l t ; v a l u e & g t ; & l t ; i n t & g t ; 1 2 & l t ; / i n t & g t ; & l t ; / v a l u e & g t ; & l t ; / i t e m & g t ; & l t ; i t e m & g t ; & l t ; k e y & g t ; & l t ; s t r i n g & g t ; C u l t u r a l / r e l i g i o u s   b e l i e f s 5 & l t ; / s t r i n g & g t ; & l t ; / k e y & g t ; & l t ; v a l u e & g t ; & l t ; i n t & g t ; 1 3 & l t ; / i n t & g t ; & l t ; / v a l u e & g t ; & l t ; / i t e m & g t ; & l t ; i t e m & g t ; & l t ; k e y & g t ; & l t ; s t r i n g & g t ; L a c k   o f   a v a i l a b i l i t y   o f   d o c t o r s 6 & l t ; / s t r i n g & g t ; & l t ; / k e y & g t ; & l t ; v a l u e & g t ; & l t ; i n t & g t ; 1 4 & l t ; / i n t & g t ; & l t ; / v a l u e & g t ; & l t ; / i t e m & g t ; & l t ; i t e m & g t ; & l t ; k e y & g t ; & l t ; s t r i n g & g t ; U n a b l e   t o   p a y   c o - p a y s / d e d u c t i b l e s 7 & l t ; / s t r i n g & g t ; & l t ; / k e y & g t ; & l t ; v a l u e & g t ; & l t ; i n t & g t ; 1 5 & l t ; / i n t & g t ; & l t ; / v a l u e & g t ; & l t ; / i t e m & g t ; & l t ; i t e m & g t ; & l t ; k e y & g t ; & l t ; s t r i n g & g t ; D o n  t   k n o w   h o w   t o   f i n d   d o c t o r s 8 & l t ; / s t r i n g & g t ; & l t ; / k e y & g t ; & l t ; v a l u e & g t ; & l t ; i n t & g t ; 1 6 & l t ; / i n t & g t ; & l t ; / v a l u e & g t ; & l t ; / i t e m & g t ; & l t ; i t e m & g t ; & l t ; k e y & g t ; & l t ; s t r i n g & g t ; L a n g u a g e   b a r r i e r s 9 & l t ; / s t r i n g & g t ; & l t ; / k e y & g t ; & l t ; v a l u e & g t ; & l t ; i n t & g t ; 1 7 & l t ; / i n t & g t ; & l t ; / v a l u e & g t ; & l t ; / i t e m & g t ; & l t ; i t e m & g t ; & l t ; k e y & g t ; & l t ; s t r i n g & g t ; T h e r e   a r e   n o   b a r r i e r s 1 0 & l t ; / s t r i n g & g t ; & l t ; / k e y & g t ; & l t ; v a l u e & g t ; & l t ; i n t & g t ; 1 8 & l t ; / i n t & g t ; & l t ; / v a l u e & g t ; & l t ; / i t e m & g t ; & l t ; i t e m & g t ; & l t ; k e y & g t ; & l t ; s t r i n g & g t ; D o n  t   u n d e r s t a n d   n e e d   t o   s e e   a   d o c t o r 1 1 & l t ; / s t r i n g & g t ; & l t ; / k e y & g t ; & l t ; v a l u e & g t ; & l t ; i n t & g t ; 1 9 & l t ; / i n t & g t ; & l t ; / v a l u e & g t ; & l t ; / i t e m & g t ; & l t ; i t e m & g t ; & l t ; k e y & g t ; & l t ; s t r i n g & g t ; N o   i n s u r a n c e 1 2 & l t ; / s t r i n g & g t ; & l t ; / k e y & g t ; & l t ; v a l u e & g t ; & l t ; i n t & g t ; 2 0 & l t ; / i n t & g t ; & l t ; / v a l u e & g t ; & l t ; / i t e m & g t ; & l t ; i t e m & g t ; & l t ; k e y & g t ; & l t ; s t r i n g & g t ; T r a n s p o r t a t i o n 1 3 & l t ; / s t r i n g & g t ; & l t ; / k e y & g t ; & l t ; v a l u e & g t ; & l t ; i n t & g t ; 2 1 & l t ; / i n t & g t ; & l t ; / v a l u e & g t ; & l t ; / i t e m & g t ; & l t ; i t e m & g t ; & l t ; k e y & g t ; & l t ; s t r i n g & g t ; F e a r   ( e . g .   n o t   r e a d y   t o   f a c e / d i s c u s s   h e a l t h   p r o b l e m ; i m m i g r a t i o n   s t a t u s ) 1 4 & l t ; / s t r i n g & g t ; & l t ; / k e y & g t ; & l t ; v a l u e & g t ; & l t ; i n t & g t ; 4 0 & l t ; / i n t & g t ; & l t ; / v a l u e & g t ; & l t ; / i t e m & g t ; & l t ; i t e m & g t ; & l t ; k e y & g t ; & l t ; s t r i n g & g t ; C o l u m n 1 & l t ; / s t r i n g & g t ; & l t ; / k e y & g t ; & l t ; v a l u e & g t ; & l t ; i n t & g t ; 2 2 & l t ; / i n t & g t ; & l t ; / v a l u e & g t ; & l t ; / i t e m & g t ; & l t ; i t e m & g t ; & l t ; k e y & g t ; & l t ; s t r i n g & g t ; C o l u m n 2 & l t ; / s t r i n g & g t ; & l t ; / k e y & g t ; & l t ; v a l u e & g t ; & l t ; i n t & g t ; 2 3 & l t ; / i n t & g t ; & l t ; / v a l u e & g t ; & l t ; / i t e m & g t ; & l t ; i t e m & g t ; & l t ; k e y & g t ; & l t ; s t r i n g & g t ; O b s e r v e d & l t ; / s t r i n g & g t ; & l t ; / k e y & g t ; & l t ; v a l u e & g t ; & l t ; i n t & g t ; 2 4 & l t ; / i n t & g t ; & l t ; / v a l u e & g t ; & l t ; / i t e m & g t ; & l t ; i t e m & g t ; & l t ; k e y & g t ; & l t ; s t r i n g & g t ; E x p e c t e d & l t ; / s t r i n g & g t ; & l t ; / k e y & g t ; & l t ; v a l u e & g t ; & l t ; i n t & g t ; 2 5 & l t ; / i n t & g t ; & l t ; / v a l u e & g t ; & l t ; / i t e m & g t ; & l t ; i t e m & g t ; & l t ; k e y & g t ; & l t ; s t r i n g & g t ; C o l u m n 1 4 & l t ; / s t r i n g & g t ; & l t ; / k e y & g t ; & l t ; v a l u e & g t ; & l t ; i n t & g t ; 2 6 & l t ; / i n t & g t ; & l t ; / v a l u e & g t ; & l t ; / i t e m & g t ; & l t ; i t e m & g t ; & l t ; k e y & g t ; & l t ; s t r i n g & g t ; C o l u m n 5 & l t ; / s t r i n g & g t ; & l t ; / k e y & g t ; & l t ; v a l u e & g t ; & l t ; i n t & g t ; 2 7 & l t ; / i n t & g t ; & l t ; / v a l u e & g t ; & l t ; / i t e m & g t ; & l t ; i t e m & g t ; & l t ; k e y & g t ; & l t ; s t r i n g & g t ; I   i d e n t i f y   a s : & l t ; / s t r i n g & g t ; & l t ; / k e y & g t ; & l t ; v a l u e & g t ; & l t ; i n t & g t ; 2 8 & l t ; / i n t & g t ; & l t ; / v a l u e & g t ; & l t ; / i t e m & g t ; & l t ; i t e m & g t ; & l t ; k e y & g t ; & l t ; s t r i n g & g t ; W h a t   i s   y o u r   a g e ? & l t ; / s t r i n g & g t ; & l t ; / k e y & g t ; & l t ; v a l u e & g t ; & l t ; i n t & g t ; 2 9 & l t ; / i n t & g t ; & l t ; / v a l u e & g t ; & l t ; / i t e m & g t ; & l t ; i t e m & g t ; & l t ; k e y & g t ; & l t ; s t r i n g & g t ; C o u n t y   w h e r e   y o u   l i v e : & l t ; / s t r i n g & g t ; & l t ; / k e y & g t ; & l t ; v a l u e & g t ; & l t ; i n t & g t ; 3 0 & l t ; / i n t & g t ; & l t ; / v a l u e & g t ; & l t ; / i t e m & g t ; & l t ; i t e m & g t ; & l t ; k e y & g t ; & l t ; s t r i n g & g t ; T o w n   a n d   Z I P   c o d e   w h e r e   y o u   l i v e : & l t ; / s t r i n g & g t ; & l t ; / k e y & g t ; & l t ; v a l u e & g t ; & l t ; i n t & g t ; 3 1 & l t ; / i n t & g t ; & l t ; / v a l u e & g t ; & l t ; / i t e m & g t ; & l t ; i t e m & g t ; & l t ; k e y & g t ; & l t ; s t r i n g & g t ; W h a t   r a c e   d o   y o u   c o n s i d e r   y o u r s e l f ? & l t ; / s t r i n g & g t ; & l t ; / k e y & g t ; & l t ; v a l u e & g t ; & l t ; i n t & g t ; 3 2 & l t ; / i n t & g t ; & l t ; / v a l u e & g t ; & l t ; / i t e m & g t ; & l t ; i t e m & g t ; & l t ; k e y & g t ; & l t ; s t r i n g & g t ; A r e   y o u   H i s p a n i c   o r   L a t i n o ? & l t ; / s t r i n g & g t ; & l t ; / k e y & g t ; & l t ; v a l u e & g t ; & l t ; i n t & g t ; 3 3 & l t ; / i n t & g t ; & l t ; / v a l u e & g t ; & l t ; / i t e m & g t ; & l t ; i t e m & g t ; & l t ; k e y & g t ; & l t ; s t r i n g & g t ; W h a t   l a n g u a g e   d o   y o u   s p e a k   w h e n   y o u   a r e   a t   h o m e   ( s e l e c t   a l l   t h a t   a p p l y ) & l t ; / s t r i n g & g t ; & l t ; / k e y & g t ; & l t ; v a l u e & g t ; & l t ; i n t & g t ; 3 4 & l t ; / i n t & g t ; & l t ; / v a l u e & g t ; & l t ; / i t e m & g t ; & l t ; i t e m & g t ; & l t ; k e y & g t ; & l t ; s t r i n g & g t ; W h a t   i s   y o u r   a n n u a l   h o u s e h o l d   i n c o m e   f r o m   a l l   s o u r c e s ? & l t ; / s t r i n g & g t ; & l t ; / k e y & g t ; & l t ; v a l u e & g t ; & l t ; i n t & g t ; 3 5 & l t ; / i n t & g t ; & l t ; / v a l u e & g t ; & l t ; / i t e m & g t ; & l t ; i t e m & g t ; & l t ; k e y & g t ; & l t ; s t r i n g & g t ; W h a t   i s   y o u r   h i g h e s t   l e v e l   o f   e d u c a t i o n ? & l t ; / s t r i n g & g t ; & l t ; / k e y & g t ; & l t ; v a l u e & g t ; & l t ; i n t & g t ; 3 6 & l t ; / i n t & g t ; & l t ; / v a l u e & g t ; & l t ; / i t e m & g t ; & l t ; i t e m & g t ; & l t ; k e y & g t ; & l t ; s t r i n g & g t ; W h a t   i s   y o u r   c u r r e n t   e m p l o y m e n t   s t a t u s ? & l t ; / s t r i n g & g t ; & l t ; / k e y & g t ; & l t ; v a l u e & g t ; & l t ; i n t & g t ; 3 7 & l t ; / i n t & g t ; & l t ; / v a l u e & g t ; & l t ; / i t e m & g t ; & l t ; i t e m & g t ; & l t ; k e y & g t ; & l t ; s t r i n g & g t ; D o   y o u   c u r r e n t l y   h a v e   h e a l t h   i n s u r a n c e ? & l t ; / s t r i n g & g t ; & l t ; / k e y & g t ; & l t ; v a l u e & g t ; & l t ; i n t & g t ; 3 8 & l t ; / i n t & g t ; & l t ; / v a l u e & g t ; & l t ; / i t e m & g t ; & l t ; i t e m & g t ; & l t ; k e y & g t ; & l t ; s t r i n g & g t ; O T H E R & l t ; / s t r i n g & g t ; & l t ; / k e y & g t ; & l t ; v a l u e & g t ; & l t ; i n t & g t ; 3 9 & l t ; / i n t & g t ; & l t ; / v a l u e & g t ; & l t ; / i t e m & g t ; & l t ; i t e m & g t ; & l t ; k e y & g t ; & l t ; s t r i n g & g t ; D o   y o u   h a v e   a c c e s s   t o   r e l i a b l e   i n t e r n e t   i n   y o u r   h o m e ? & l t ; / s t r i n g & g t ; & l t ; / k e y & g t ; & l t ; v a l u e & g t ; & l t ; i n t & g t ; 4 2 & l t ; / i n t & g t ; & l t ; / v a l u e & g t ; & l t ; / i t e m & g t ; & l t ; / C o l u m n D i s p l a y I n d e x & g t ; & l t ; C o l u m n F r o z e n   / & g t ; & l t ; C o l u m n C h e c k e d   / & g t ; & l t ; C o l u m n F i l t e r   / & g t ; & l t ; S e l e c t i o n F i l t e r   / & g t ; & l t ; F i l t e r P a r a m e t e r s   / & g t ; & l t ; I s S o r t D e s c e n d i n g & g t ; f a l s e & l t ; / I s S o r t D e s c e n d i n g & g t ; & l t ; / T a b l e W i d g e t G r i d S e r i a l i z a t i o n & g t ; < / C u s t o m C o n t e n t > < / G e m i n i > 
</file>

<file path=customXml/item36.xml>��< ? x m l   v e r s i o n = " 1 . 0 "   e n c o d i n g = " U T F - 1 6 " ? > < G e m i n i   x m l n s = " h t t p : / / g e m i n i / p i v o t c u s t o m i z a t i o n / R e l a t i o n s h i p A u t o D e t e c t i o n E n a b l e d " > < C u s t o m C o n t e n t > < ! [ C D A T A [ F a l s e ] ] > < / C u s t o m C o n t e n t > < / G e m i n i > 
</file>

<file path=customXml/item37.xml>��< ? x m l   v e r s i o n = " 1 . 0 "   e n c o d i n g = " U T F - 1 6 " ? > < G e m i n i   x m l n s = " h t t p : / / g e m i n i / p i v o t c u s t o m i z a t i o n / c f e 0 9 4 2 9 - 1 5 6 4 - 4 a 7 3 - 9 4 f 3 - 4 b 3 4 5 3 1 b f 5 3 1 " > < 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 Q 3 < / S l i c e r S h e e t N a m e > < S A H o s t H a s h > 1 8 6 1 4 8 4 9 2 0 < / S A H o s t H a s h > < G e m i n i F i e l d L i s t V i s i b l e > T r u e < / G e m i n i F i e l d L i s t V i s i b l e > < / S e t t i n g s > ] ] > < / C u s t o m C o n t e n t > < / G e m i n i > 
</file>

<file path=customXml/item3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 P T   Q 2 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 P T   Q 2 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 R e s p o n d e n t I D   2 < / K e y > < / D i a g r a m O b j e c t K e y > < D i a g r a m O b j e c t K e y > < K e y > M e a s u r e s \ S u m   o f   R e s p o n d e n t I D   2 \ T a g I n f o \ F o r m u l a < / K e y > < / D i a g r a m O b j e c t K e y > < D i a g r a m O b j e c t K e y > < K e y > M e a s u r e s \ S u m   o f   R e s p o n d e n t I D   2 \ T a g I n f o \ V a l u e < / K e y > < / D i a g r a m O b j e c t K e y > < D i a g r a m O b j e c t K e y > < K e y > M e a s u r e s \ C o u n t   o f   R e s p o n d e n t I D   2 < / K e y > < / D i a g r a m O b j e c t K e y > < D i a g r a m O b j e c t K e y > < K e y > M e a s u r e s \ C o u n t   o f   R e s p o n d e n t I D   2 \ T a g I n f o \ F o r m u l a < / K e y > < / D i a g r a m O b j e c t K e y > < D i a g r a m O b j e c t K e y > < K e y > M e a s u r e s \ C o u n t   o f   R e s p o n d e n t I D   2 \ T a g I n f o \ V a l u e < / K e y > < / D i a g r a m O b j e c t K e y > < D i a g r a m O b j e c t K e y > < K e y > M e a s u r e s \ S u m   o f   A s t h m a l u n g   d i s e a s e 3   2 < / K e y > < / D i a g r a m O b j e c t K e y > < D i a g r a m O b j e c t K e y > < K e y > M e a s u r e s \ S u m   o f   A s t h m a l u n g   d i s e a s e 3   2 \ T a g I n f o \ F o r m u l a < / K e y > < / D i a g r a m O b j e c t K e y > < D i a g r a m O b j e c t K e y > < K e y > M e a s u r e s \ S u m   o f   A s t h m a l u n g   d i s e a s e 3   2 \ T a g I n f o \ V a l u e < / K e y > < / D i a g r a m O b j e c t K e y > < D i a g r a m O b j e c t K e y > < K e y > M e a s u r e s \ S u m   o f   C a n c e r 4   2 < / K e y > < / D i a g r a m O b j e c t K e y > < D i a g r a m O b j e c t K e y > < K e y > M e a s u r e s \ S u m   o f   C a n c e r 4   2 \ T a g I n f o \ F o r m u l a < / K e y > < / D i a g r a m O b j e c t K e y > < D i a g r a m O b j e c t K e y > < K e y > M e a s u r e s \ S u m   o f   C a n c e r 4   2 \ T a g I n f o \ V a l u e < / K e y > < / D i a g r a m O b j e c t K e y > < D i a g r a m O b j e c t K e y > < K e y > M e a s u r e s \ S u m   o f   C h i l d   h e a l t h     w e l l n e s s 9   2 < / K e y > < / D i a g r a m O b j e c t K e y > < D i a g r a m O b j e c t K e y > < K e y > M e a s u r e s \ S u m   o f   C h i l d   h e a l t h     w e l l n e s s 9   2 \ T a g I n f o \ F o r m u l a < / K e y > < / D i a g r a m O b j e c t K e y > < D i a g r a m O b j e c t K e y > < K e y > M e a s u r e s \ S u m   o f   C h i l d   h e a l t h     w e l l n e s s 9   2 \ T a g I n f o \ V a l u e < / K e y > < / D i a g r a m O b j e c t K e y > < D i a g r a m O b j e c t K e y > < K e y > M e a s u r e s \ C o u n t   o f   D i a b e t e s < / K e y > < / D i a g r a m O b j e c t K e y > < D i a g r a m O b j e c t K e y > < K e y > M e a s u r e s \ C o u n t   o f   D i a b e t e s \ T a g I n f o \ F o r m u l a < / K e y > < / D i a g r a m O b j e c t K e y > < D i a g r a m O b j e c t K e y > < K e y > M e a s u r e s \ C o u n t   o f   D i a b e t e s \ T a g I n f o \ V a l u e < / K e y > < / D i a g r a m O b j e c t K e y > < D i a g r a m O b j e c t K e y > < K e y > M e a s u r e s \ C o u n t   o f   D r u g s     a l c o h o l   a b u s e < / K e y > < / D i a g r a m O b j e c t K e y > < D i a g r a m O b j e c t K e y > < K e y > M e a s u r e s \ C o u n t   o f   D r u g s     a l c o h o l   a b u s e \ T a g I n f o \ F o r m u l a < / K e y > < / D i a g r a m O b j e c t K e y > < D i a g r a m O b j e c t K e y > < K e y > M e a s u r e s \ C o u n t   o f   D r u g s     a l c o h o l   a b u s e \ T a g I n f o \ V a l u e < / K e y > < / D i a g r a m O b j e c t K e y > < D i a g r a m O b j e c t K e y > < K e y > M e a s u r e s \ S u m   o f   D i a b e t e s 1 1   2 < / K e y > < / D i a g r a m O b j e c t K e y > < D i a g r a m O b j e c t K e y > < K e y > M e a s u r e s \ S u m   o f   D i a b e t e s 1 1   2 \ T a g I n f o \ F o r m u l a < / K e y > < / D i a g r a m O b j e c t K e y > < D i a g r a m O b j e c t K e y > < K e y > M e a s u r e s \ S u m   o f   D i a b e t e s 1 1   2 \ T a g I n f o \ V a l u e < / K e y > < / D i a g r a m O b j e c t K e y > < D i a g r a m O b j e c t K e y > < K e y > M e a s u r e s \ S u m   o f   D r u g s     a l c o h o l   a b u s e 1 3   2 < / K e y > < / D i a g r a m O b j e c t K e y > < D i a g r a m O b j e c t K e y > < K e y > M e a s u r e s \ S u m   o f   D r u g s     a l c o h o l   a b u s e 1 3   2 \ T a g I n f o \ F o r m u l a < / K e y > < / D i a g r a m O b j e c t K e y > < D i a g r a m O b j e c t K e y > < K e y > M e a s u r e s \ S u m   o f   D r u g s     a l c o h o l   a b u s e 1 3   2 \ T a g I n f o \ V a l u e < / K e y > < / D i a g r a m O b j e c t K e y > < D i a g r a m O b j e c t K e y > < K e y > M e a s u r e s \ S u m   o f   E n v i r o n m e n t a l   h a z a r d s 1 4   2 < / K e y > < / D i a g r a m O b j e c t K e y > < D i a g r a m O b j e c t K e y > < K e y > M e a s u r e s \ S u m   o f   E n v i r o n m e n t a l   h a z a r d s 1 4   2 \ T a g I n f o \ F o r m u l a < / K e y > < / D i a g r a m O b j e c t K e y > < D i a g r a m O b j e c t K e y > < K e y > M e a s u r e s \ S u m   o f   E n v i r o n m e n t a l   h a z a r d s 1 4   2 \ T a g I n f o \ V a l u e < / K e y > < / D i a g r a m O b j e c t K e y > < D i a g r a m O b j e c t K e y > < K e y > M e a s u r e s \ S u m   o f   H e a r t   d i s e a s e     s t r o k e 5   2 < / K e y > < / D i a g r a m O b j e c t K e y > < D i a g r a m O b j e c t K e y > < K e y > M e a s u r e s \ S u m   o f   H e a r t   d i s e a s e     s t r o k e 5   2 \ T a g I n f o \ F o r m u l a < / K e y > < / D i a g r a m O b j e c t K e y > < D i a g r a m O b j e c t K e y > < K e y > M e a s u r e s \ S u m   o f   H e a r t   d i s e a s e     s t r o k e 5   2 \ T a g I n f o \ V a l u e < / K e y > < / D i a g r a m O b j e c t K e y > < D i a g r a m O b j e c t K e y > < K e y > M e a s u r e s \ S u m   o f   H I V A I D S     S e x u a l l y   T r a n s m i t t e d   D i s e a s e s   ( S T D s ) 7   2 < / K e y > < / D i a g r a m O b j e c t K e y > < D i a g r a m O b j e c t K e y > < K e y > M e a s u r e s \ S u m   o f   H I V A I D S     S e x u a l l y   T r a n s m i t t e d   D i s e a s e s   ( S T D s ) 7   2 \ T a g I n f o \ F o r m u l a < / K e y > < / D i a g r a m O b j e c t K e y > < D i a g r a m O b j e c t K e y > < K e y > M e a s u r e s \ S u m   o f   H I V A I D S     S e x u a l l y   T r a n s m i t t e d   D i s e a s e s   ( S T D s ) 7   2 \ T a g I n f o \ V a l u e < / K e y > < / D i a g r a m O b j e c t K e y > < D i a g r a m O b j e c t K e y > < K e y > M e a s u r e s \ S u m   o f   M e n t a l   h e a l t h   d e p r e s s i o n s u i c i d e 1 2   2 < / K e y > < / D i a g r a m O b j e c t K e y > < D i a g r a m O b j e c t K e y > < K e y > M e a s u r e s \ S u m   o f   M e n t a l   h e a l t h   d e p r e s s i o n s u i c i d e 1 2   2 \ T a g I n f o \ F o r m u l a < / K e y > < / D i a g r a m O b j e c t K e y > < D i a g r a m O b j e c t K e y > < K e y > M e a s u r e s \ S u m   o f   M e n t a l   h e a l t h   d e p r e s s i o n s u i c i d e 1 2   2 \ T a g I n f o \ V a l u e < / K e y > < / D i a g r a m O b j e c t K e y > < D i a g r a m O b j e c t K e y > < K e y > M e a s u r e s \ S u m   o f   O b e s i t y w e i g h t   l o s s   i s s u e s 1 5   2 < / K e y > < / D i a g r a m O b j e c t K e y > < D i a g r a m O b j e c t K e y > < K e y > M e a s u r e s \ S u m   o f   O b e s i t y w e i g h t   l o s s   i s s u e s 1 5   2 \ T a g I n f o \ F o r m u l a < / K e y > < / D i a g r a m O b j e c t K e y > < D i a g r a m O b j e c t K e y > < K e y > M e a s u r e s \ S u m   o f   O b e s i t y w e i g h t   l o s s   i s s u e s 1 5   2 \ T a g I n f o \ V a l u e < / K e y > < / D i a g r a m O b j e c t K e y > < D i a g r a m O b j e c t K e y > < K e y > M e a s u r e s \ S u m   o f   S a f e t y 6   2 < / K e y > < / D i a g r a m O b j e c t K e y > < D i a g r a m O b j e c t K e y > < K e y > M e a s u r e s \ S u m   o f   S a f e t y 6   2 \ T a g I n f o \ F o r m u l a < / K e y > < / D i a g r a m O b j e c t K e y > < D i a g r a m O b j e c t K e y > < K e y > M e a s u r e s \ S u m   o f   S a f e t y 6   2 \ T a g I n f o \ V a l u e < / K e y > < / D i a g r a m O b j e c t K e y > < D i a g r a m O b j e c t K e y > < K e y > M e a s u r e s \ S u m   o f   V a c c i n e   p r e v e n t a b l e   d i s e a s e s 8   2 < / K e y > < / D i a g r a m O b j e c t K e y > < D i a g r a m O b j e c t K e y > < K e y > M e a s u r e s \ S u m   o f   V a c c i n e   p r e v e n t a b l e   d i s e a s e s 8   2 \ T a g I n f o \ F o r m u l a < / K e y > < / D i a g r a m O b j e c t K e y > < D i a g r a m O b j e c t K e y > < K e y > M e a s u r e s \ S u m   o f   V a c c i n e   p r e v e n t a b l e   d i s e a s e s 8   2 \ T a g I n f o \ V a l u e < / K e y > < / D i a g r a m O b j e c t K e y > < D i a g r a m O b j e c t K e y > < K e y > M e a s u r e s \ S u m   o f   W o m e n  s   h e a l t h     w e l l n e s s 1 0   2 < / K e y > < / D i a g r a m O b j e c t K e y > < D i a g r a m O b j e c t K e y > < K e y > M e a s u r e s \ S u m   o f   W o m e n  s   h e a l t h     w e l l n e s s 1 0   2 \ T a g I n f o \ F o r m u l a < / K e y > < / D i a g r a m O b j e c t K e y > < D i a g r a m O b j e c t K e y > < K e y > M e a s u r e s \ S u m   o f   W o m e n  s   h e a l t h     w e l l n e s s 1 0   2 \ T a g I n f o \ V a l u e < / K e y > < / D i a g r a m O b j e c t K e y > < D i a g r a m O b j e c t K e y > < K e y > C o l u m n s \ R e s p o n d e n t I D < / K e y > < / D i a g r a m O b j e c t K e y > < D i a g r a m O b j e c t K e y > < K e y > C o l u m n s \ A s t h m a / l u n g   d i s e a s e < / K e y > < / D i a g r a m O b j e c t K e y > < D i a g r a m O b j e c t K e y > < K e y > C o l u m n s \ C a n c e r < / K e y > < / D i a g r a m O b j e c t K e y > < D i a g r a m O b j e c t K e y > < K e y > C o l u m n s \ H e a r t   d i s e a s e   & a m p ;   s t r o k e < / K e y > < / D i a g r a m O b j e c t K e y > < D i a g r a m O b j e c t K e y > < K e y > C o l u m n s \ S a f e t y < / K e y > < / D i a g r a m O b j e c t K e y > < D i a g r a m O b j e c t K e y > < K e y > C o l u m n s \ H I V / A I D S   & a m p ;   S e x u a l l y   T r a n s m i t t e d   D i s e a s e s   ( S T D s ) < / K e y > < / D i a g r a m O b j e c t K e y > < D i a g r a m O b j e c t K e y > < K e y > C o l u m n s \ V a c c i n e   p r e v e n t a b l e   d i s e a s e s < / K e y > < / D i a g r a m O b j e c t K e y > < D i a g r a m O b j e c t K e y > < K e y > C o l u m n s \ C h i l d   h e a l t h   & a m p ;   w e l l n e s s < / K e y > < / D i a g r a m O b j e c t K e y > < D i a g r a m O b j e c t K e y > < K e y > C o l u m n s \ W o m e n  s   h e a l t h   & a m p ;   w e l l n e s s < / K e y > < / D i a g r a m O b j e c t K e y > < D i a g r a m O b j e c t K e y > < K e y > C o l u m n s \ D i a b e t e s < / K e y > < / D i a g r a m O b j e c t K e y > < D i a g r a m O b j e c t K e y > < K e y > C o l u m n s \ M e n t a l   h e a l t h   d e p r e s s i o n / s u i c i d e < / K e y > < / D i a g r a m O b j e c t K e y > < D i a g r a m O b j e c t K e y > < K e y > C o l u m n s \ D r u g s   & a m p ;   a l c o h o l   a b u s e < / K e y > < / D i a g r a m O b j e c t K e y > < D i a g r a m O b j e c t K e y > < K e y > C o l u m n s \ E n v i r o n m e n t a l   h a z a r d s < / K e y > < / D i a g r a m O b j e c t K e y > < D i a g r a m O b j e c t K e y > < K e y > C o l u m n s \ O b e s i t y / w e i g h t   l o s s   i s s u e s < / K e y > < / D i a g r a m O b j e c t K e y > < D i a g r a m O b j e c t K e y > < K e y > C o l u m n s \ O T H E R < / K e y > < / D i a g r a m O b j e c t K e y > < D i a g r a m O b j e c t K e y > < K e y > C o l u m n s \ C o u n t   o f   S e l e c t i o n < / K e y > < / D i a g r a m O b j e c t K e y > < D i a g r a m O b j e c t K e y > < K e y > C o l u m n s \ W e i g h t < / K e y > < / D i a g r a m O b j e c t K e y > < D i a g r a m O b j e c t K e y > < K e y > C o l u m n s \ C o l u m n 2 < / K e y > < / D i a g r a m O b j e c t K e y > < D i a g r a m O b j e c t K e y > < K e y > C o l u m n s \ A s t h m a / l u n g   d i s e a s e 3 < / K e y > < / D i a g r a m O b j e c t K e y > < D i a g r a m O b j e c t K e y > < K e y > C o l u m n s \ C a n c e r 4 < / K e y > < / D i a g r a m O b j e c t K e y > < D i a g r a m O b j e c t K e y > < K e y > C o l u m n s \ H e a r t   d i s e a s e   & a m p ;   s t r o k e 5 < / K e y > < / D i a g r a m O b j e c t K e y > < D i a g r a m O b j e c t K e y > < K e y > C o l u m n s \ S a f e t y 6 < / K e y > < / D i a g r a m O b j e c t K e y > < D i a g r a m O b j e c t K e y > < K e y > C o l u m n s \ H I V / A I D S   & a m p ;   S e x u a l l y   T r a n s m i t t e d   D i s e a s e s   ( S T D s ) 7 < / K e y > < / D i a g r a m O b j e c t K e y > < D i a g r a m O b j e c t K e y > < K e y > C o l u m n s \ V a c c i n e   p r e v e n t a b l e   d i s e a s e s 8 < / K e y > < / D i a g r a m O b j e c t K e y > < D i a g r a m O b j e c t K e y > < K e y > C o l u m n s \ C h i l d   h e a l t h   & a m p ;   w e l l n e s s 9 < / K e y > < / D i a g r a m O b j e c t K e y > < D i a g r a m O b j e c t K e y > < K e y > C o l u m n s \ W o m e n  s   h e a l t h   & a m p ;   w e l l n e s s 1 0 < / K e y > < / D i a g r a m O b j e c t K e y > < D i a g r a m O b j e c t K e y > < K e y > C o l u m n s \ D i a b e t e s 1 1 < / K e y > < / D i a g r a m O b j e c t K e y > < D i a g r a m O b j e c t K e y > < K e y > C o l u m n s \ M e n t a l   h e a l t h   d e p r e s s i o n / s u i c i d e 1 2 < / K e y > < / D i a g r a m O b j e c t K e y > < D i a g r a m O b j e c t K e y > < K e y > C o l u m n s \ D r u g s   & a m p ;   a l c o h o l   a b u s e 1 3 < / K e y > < / D i a g r a m O b j e c t K e y > < D i a g r a m O b j e c t K e y > < K e y > C o l u m n s \ E n v i r o n m e n t a l   h a z a r d s 1 4 < / K e y > < / D i a g r a m O b j e c t K e y > < D i a g r a m O b j e c t K e y > < K e y > C o l u m n s \ O b e s i t y / w e i g h t   l o s s   i s s u e s 1 5 < / K e y > < / D i a g r a m O b j e c t K e y > < D i a g r a m O b j e c t K e y > < K e y > C o l u m n s \ C o l u m n 3 < / K e y > < / D i a g r a m O b j e c t K e y > < D i a g r a m O b j e c t K e y > < K e y > C o l u m n s \ C o l u m n 4 < / K e y > < / D i a g r a m O b j e c t K e y > < D i a g r a m O b j e c t K e y > < K e y > C o l u m n s \ O b s e r v e d < / K e y > < / D i a g r a m O b j e c t K e y > < D i a g r a m O b j e c t K e y > < K e y > C o l u m n s \ E x p e c t e d < / K e y > < / D i a g r a m O b j e c t K e y > < D i a g r a m O b j e c t K e y > < K e y > C o l u m n s \ C o l u m n 1 8 < / K e y > < / D i a g r a m O b j e c t K e y > < D i a g r a m O b j e c t K e y > < K e y > C o l u m n s \ C o l u m n 5 < / K e y > < / D i a g r a m O b j e c t K e y > < D i a g r a m O b j e c t K e y > < K e y > C o l u m n s \ I   i d e n t i f y   a s : < / K e y > < / D i a g r a m O b j e c t K e y > < D i a g r a m O b j e c t K e y > < K e y > C o l u m n s \ W h a t   i s   y o u r   a g e ? < / K e y > < / D i a g r a m O b j e c t K e y > < D i a g r a m O b j e c t K e y > < K e y > C o l u m n s \ C o u n t y   w h e r e   y o u   l i v e : < / K e y > < / D i a g r a m O b j e c t K e y > < D i a g r a m O b j e c t K e y > < K e y > C o l u m n s \ T o w n   a n d   Z I P   c o d e   w h e r e   y o u   l i v e : < / K e y > < / D i a g r a m O b j e c t K e y > < D i a g r a m O b j e c t K e y > < K e y > C o l u m n s \ W h a t   r a c e   d o   y o u   c o n s i d e r   y o u r s e l f ? < / K e y > < / D i a g r a m O b j e c t K e y > < D i a g r a m O b j e c t K e y > < K e y > C o l u m n s \ A r e   y o u   H i s p a n i c   o r   L a t i n o ? < / K e y > < / D i a g r a m O b j e c t K e y > < D i a g r a m O b j e c t K e y > < K e y > C o l u m n s \ W h a t   l a n g u a g e   d o   y o u   s p e a k   w h e n   y o u   a r e   a t   h o m e   ( s e l e c t   a l l   t h a t   a p p l y ) < / K e y > < / D i a g r a m O b j e c t K e y > < D i a g r a m O b j e c t K e y > < K e y > C o l u m n s \ W h a t   i s   y o u r   a n n u a l   h o u s e h o l d   i n c o m e   f r o m   a l l   s o u r c e s ? < / K e y > < / D i a g r a m O b j e c t K e y > < D i a g r a m O b j e c t K e y > < K e y > C o l u m n s \ W h a t   i s   y o u r   h i g h e s t   l e v e l   o f   e d u c a t i o n ? < / K e y > < / D i a g r a m O b j e c t K e y > < D i a g r a m O b j e c t K e y > < K e y > C o l u m n s \ W h a t   i s   y o u r   c u r r e n t   e m p l o y m e n t   s t a t u s ? < / K e y > < / D i a g r a m O b j e c t K e y > < D i a g r a m O b j e c t K e y > < K e y > C o l u m n s \ D o   y o u   c u r r e n t l y   h a v e   h e a l t h   i n s u r a n c e ? < / K e y > < / D i a g r a m O b j e c t K e y > < D i a g r a m O b j e c t K e y > < K e y > C o l u m n s \ W h a t   t y p e   o f   i n s u r a n c e   d o   y o u   h a v e ? < / K e y > < / D i a g r a m O b j e c t K e y > < D i a g r a m O b j e c t K e y > < K e y > C o l u m n s \ D o   y o u   h a v e   a c c e s s   t o   r e l i a b l e   i n t e r n e t   i n   y o u r   h o m e ? < / K e y > < / D i a g r a m O b j e c t K e y > < D i a g r a m O b j e c t K e y > < K e y > L i n k s \ & l t ; C o l u m n s \ S u m   o f   R e s p o n d e n t I D   2 & g t ; - & l t ; M e a s u r e s \ R e s p o n d e n t I D & g t ; < / K e y > < / D i a g r a m O b j e c t K e y > < D i a g r a m O b j e c t K e y > < K e y > L i n k s \ & l t ; C o l u m n s \ S u m   o f   R e s p o n d e n t I D   2 & g t ; - & l t ; M e a s u r e s \ R e s p o n d e n t I D & g t ; \ C O L U M N < / K e y > < / D i a g r a m O b j e c t K e y > < D i a g r a m O b j e c t K e y > < K e y > L i n k s \ & l t ; C o l u m n s \ S u m   o f   R e s p o n d e n t I D   2 & g t ; - & l t ; M e a s u r e s \ R e s p o n d e n t I D & g t ; \ M E A S U R E < / K e y > < / D i a g r a m O b j e c t K e y > < D i a g r a m O b j e c t K e y > < K e y > L i n k s \ & l t ; C o l u m n s \ C o u n t   o f   R e s p o n d e n t I D   2 & g t ; - & l t ; M e a s u r e s \ R e s p o n d e n t I D & g t ; < / K e y > < / D i a g r a m O b j e c t K e y > < D i a g r a m O b j e c t K e y > < K e y > L i n k s \ & l t ; C o l u m n s \ C o u n t   o f   R e s p o n d e n t I D   2 & g t ; - & l t ; M e a s u r e s \ R e s p o n d e n t I D & g t ; \ C O L U M N < / K e y > < / D i a g r a m O b j e c t K e y > < D i a g r a m O b j e c t K e y > < K e y > L i n k s \ & l t ; C o l u m n s \ C o u n t   o f   R e s p o n d e n t I D   2 & g t ; - & l t ; M e a s u r e s \ R e s p o n d e n t I D & g t ; \ M E A S U R E < / K e y > < / D i a g r a m O b j e c t K e y > < D i a g r a m O b j e c t K e y > < K e y > L i n k s \ & l t ; C o l u m n s \ S u m   o f   A s t h m a l u n g   d i s e a s e 3   2 & g t ; - & l t ; M e a s u r e s \ A s t h m a / l u n g   d i s e a s e 3 & g t ; < / K e y > < / D i a g r a m O b j e c t K e y > < D i a g r a m O b j e c t K e y > < K e y > L i n k s \ & l t ; C o l u m n s \ S u m   o f   A s t h m a l u n g   d i s e a s e 3   2 & g t ; - & l t ; M e a s u r e s \ A s t h m a / l u n g   d i s e a s e 3 & g t ; \ C O L U M N < / K e y > < / D i a g r a m O b j e c t K e y > < D i a g r a m O b j e c t K e y > < K e y > L i n k s \ & l t ; C o l u m n s \ S u m   o f   A s t h m a l u n g   d i s e a s e 3   2 & g t ; - & l t ; M e a s u r e s \ A s t h m a / l u n g   d i s e a s e 3 & g t ; \ M E A S U R E < / K e y > < / D i a g r a m O b j e c t K e y > < D i a g r a m O b j e c t K e y > < K e y > L i n k s \ & l t ; C o l u m n s \ S u m   o f   C a n c e r 4   2 & g t ; - & l t ; M e a s u r e s \ C a n c e r 4 & g t ; < / K e y > < / D i a g r a m O b j e c t K e y > < D i a g r a m O b j e c t K e y > < K e y > L i n k s \ & l t ; C o l u m n s \ S u m   o f   C a n c e r 4   2 & g t ; - & l t ; M e a s u r e s \ C a n c e r 4 & g t ; \ C O L U M N < / K e y > < / D i a g r a m O b j e c t K e y > < D i a g r a m O b j e c t K e y > < K e y > L i n k s \ & l t ; C o l u m n s \ S u m   o f   C a n c e r 4   2 & g t ; - & l t ; M e a s u r e s \ C a n c e r 4 & g t ; \ M E A S U R E < / K e y > < / D i a g r a m O b j e c t K e y > < D i a g r a m O b j e c t K e y > < K e y > L i n k s \ & l t ; C o l u m n s \ S u m   o f   C h i l d   h e a l t h     w e l l n e s s 9   2 & g t ; - & l t ; M e a s u r e s \ C h i l d   h e a l t h   & a m p ;   w e l l n e s s 9 & g t ; < / K e y > < / D i a g r a m O b j e c t K e y > < D i a g r a m O b j e c t K e y > < K e y > L i n k s \ & l t ; C o l u m n s \ S u m   o f   C h i l d   h e a l t h     w e l l n e s s 9   2 & g t ; - & l t ; M e a s u r e s \ C h i l d   h e a l t h   & a m p ;   w e l l n e s s 9 & g t ; \ C O L U M N < / K e y > < / D i a g r a m O b j e c t K e y > < D i a g r a m O b j e c t K e y > < K e y > L i n k s \ & l t ; C o l u m n s \ S u m   o f   C h i l d   h e a l t h     w e l l n e s s 9   2 & g t ; - & l t ; M e a s u r e s \ C h i l d   h e a l t h   & a m p ;   w e l l n e s s 9 & g t ; \ M E A S U R E < / K e y > < / D i a g r a m O b j e c t K e y > < D i a g r a m O b j e c t K e y > < K e y > L i n k s \ & l t ; C o l u m n s \ C o u n t   o f   D i a b e t e s & g t ; - & l t ; M e a s u r e s \ D i a b e t e s & g t ; < / K e y > < / D i a g r a m O b j e c t K e y > < D i a g r a m O b j e c t K e y > < K e y > L i n k s \ & l t ; C o l u m n s \ C o u n t   o f   D i a b e t e s & g t ; - & l t ; M e a s u r e s \ D i a b e t e s & g t ; \ C O L U M N < / K e y > < / D i a g r a m O b j e c t K e y > < D i a g r a m O b j e c t K e y > < K e y > L i n k s \ & l t ; C o l u m n s \ C o u n t   o f   D i a b e t e s & g t ; - & l t ; M e a s u r e s \ D i a b e t e s & g t ; \ M E A S U R E < / K e y > < / D i a g r a m O b j e c t K e y > < D i a g r a m O b j e c t K e y > < K e y > L i n k s \ & l t ; C o l u m n s \ C o u n t   o f   D r u g s     a l c o h o l   a b u s e & g t ; - & l t ; M e a s u r e s \ D r u g s   & a m p ;   a l c o h o l   a b u s e & g t ; < / K e y > < / D i a g r a m O b j e c t K e y > < D i a g r a m O b j e c t K e y > < K e y > L i n k s \ & l t ; C o l u m n s \ C o u n t   o f   D r u g s     a l c o h o l   a b u s e & g t ; - & l t ; M e a s u r e s \ D r u g s   & a m p ;   a l c o h o l   a b u s e & g t ; \ C O L U M N < / K e y > < / D i a g r a m O b j e c t K e y > < D i a g r a m O b j e c t K e y > < K e y > L i n k s \ & l t ; C o l u m n s \ C o u n t   o f   D r u g s     a l c o h o l   a b u s e & g t ; - & l t ; M e a s u r e s \ D r u g s   & a m p ;   a l c o h o l   a b u s e & g t ; \ M E A S U R E < / K e y > < / D i a g r a m O b j e c t K e y > < D i a g r a m O b j e c t K e y > < K e y > L i n k s \ & l t ; C o l u m n s \ S u m   o f   D i a b e t e s 1 1   2 & g t ; - & l t ; M e a s u r e s \ D i a b e t e s 1 1 & g t ; < / K e y > < / D i a g r a m O b j e c t K e y > < D i a g r a m O b j e c t K e y > < K e y > L i n k s \ & l t ; C o l u m n s \ S u m   o f   D i a b e t e s 1 1   2 & g t ; - & l t ; M e a s u r e s \ D i a b e t e s 1 1 & g t ; \ C O L U M N < / K e y > < / D i a g r a m O b j e c t K e y > < D i a g r a m O b j e c t K e y > < K e y > L i n k s \ & l t ; C o l u m n s \ S u m   o f   D i a b e t e s 1 1   2 & g t ; - & l t ; M e a s u r e s \ D i a b e t e s 1 1 & g t ; \ M E A S U R E < / K e y > < / D i a g r a m O b j e c t K e y > < D i a g r a m O b j e c t K e y > < K e y > L i n k s \ & l t ; C o l u m n s \ S u m   o f   D r u g s     a l c o h o l   a b u s e 1 3   2 & g t ; - & l t ; M e a s u r e s \ D r u g s   & a m p ;   a l c o h o l   a b u s e 1 3 & g t ; < / K e y > < / D i a g r a m O b j e c t K e y > < D i a g r a m O b j e c t K e y > < K e y > L i n k s \ & l t ; C o l u m n s \ S u m   o f   D r u g s     a l c o h o l   a b u s e 1 3   2 & g t ; - & l t ; M e a s u r e s \ D r u g s   & a m p ;   a l c o h o l   a b u s e 1 3 & g t ; \ C O L U M N < / K e y > < / D i a g r a m O b j e c t K e y > < D i a g r a m O b j e c t K e y > < K e y > L i n k s \ & l t ; C o l u m n s \ S u m   o f   D r u g s     a l c o h o l   a b u s e 1 3   2 & g t ; - & l t ; M e a s u r e s \ D r u g s   & a m p ;   a l c o h o l   a b u s e 1 3 & g t ; \ M E A S U R E < / K e y > < / D i a g r a m O b j e c t K e y > < D i a g r a m O b j e c t K e y > < K e y > L i n k s \ & l t ; C o l u m n s \ S u m   o f   E n v i r o n m e n t a l   h a z a r d s 1 4   2 & g t ; - & l t ; M e a s u r e s \ E n v i r o n m e n t a l   h a z a r d s 1 4 & g t ; < / K e y > < / D i a g r a m O b j e c t K e y > < D i a g r a m O b j e c t K e y > < K e y > L i n k s \ & l t ; C o l u m n s \ S u m   o f   E n v i r o n m e n t a l   h a z a r d s 1 4   2 & g t ; - & l t ; M e a s u r e s \ E n v i r o n m e n t a l   h a z a r d s 1 4 & g t ; \ C O L U M N < / K e y > < / D i a g r a m O b j e c t K e y > < D i a g r a m O b j e c t K e y > < K e y > L i n k s \ & l t ; C o l u m n s \ S u m   o f   E n v i r o n m e n t a l   h a z a r d s 1 4   2 & g t ; - & l t ; M e a s u r e s \ E n v i r o n m e n t a l   h a z a r d s 1 4 & g t ; \ M E A S U R E < / K e y > < / D i a g r a m O b j e c t K e y > < D i a g r a m O b j e c t K e y > < K e y > L i n k s \ & l t ; C o l u m n s \ S u m   o f   H e a r t   d i s e a s e     s t r o k e 5   2 & g t ; - & l t ; M e a s u r e s \ H e a r t   d i s e a s e   & a m p ;   s t r o k e 5 & g t ; < / K e y > < / D i a g r a m O b j e c t K e y > < D i a g r a m O b j e c t K e y > < K e y > L i n k s \ & l t ; C o l u m n s \ S u m   o f   H e a r t   d i s e a s e     s t r o k e 5   2 & g t ; - & l t ; M e a s u r e s \ H e a r t   d i s e a s e   & a m p ;   s t r o k e 5 & g t ; \ C O L U M N < / K e y > < / D i a g r a m O b j e c t K e y > < D i a g r a m O b j e c t K e y > < K e y > L i n k s \ & l t ; C o l u m n s \ S u m   o f   H e a r t   d i s e a s e     s t r o k e 5   2 & g t ; - & l t ; M e a s u r e s \ H e a r t   d i s e a s e   & a m p ;   s t r o k e 5 & g t ; \ M E A S U R E < / K e y > < / D i a g r a m O b j e c t K e y > < D i a g r a m O b j e c t K e y > < K e y > L i n k s \ & l t ; C o l u m n s \ S u m   o f   H I V A I D S     S e x u a l l y   T r a n s m i t t e d   D i s e a s e s   ( S T D s ) 7   2 & g t ; - & l t ; M e a s u r e s \ H I V / A I D S   & a m p ;   S e x u a l l y   T r a n s m i t t e d   D i s e a s e s   ( S T D s ) 7 & g t ; < / K e y > < / D i a g r a m O b j e c t K e y > < D i a g r a m O b j e c t K e y > < K e y > L i n k s \ & l t ; C o l u m n s \ S u m   o f   H I V A I D S     S e x u a l l y   T r a n s m i t t e d   D i s e a s e s   ( S T D s ) 7   2 & g t ; - & l t ; M e a s u r e s \ H I V / A I D S   & a m p ;   S e x u a l l y   T r a n s m i t t e d   D i s e a s e s   ( S T D s ) 7 & g t ; \ C O L U M N < / K e y > < / D i a g r a m O b j e c t K e y > < D i a g r a m O b j e c t K e y > < K e y > L i n k s \ & l t ; C o l u m n s \ S u m   o f   H I V A I D S     S e x u a l l y   T r a n s m i t t e d   D i s e a s e s   ( S T D s ) 7   2 & g t ; - & l t ; M e a s u r e s \ H I V / A I D S   & a m p ;   S e x u a l l y   T r a n s m i t t e d   D i s e a s e s   ( S T D s ) 7 & g t ; \ M E A S U R E < / K e y > < / D i a g r a m O b j e c t K e y > < D i a g r a m O b j e c t K e y > < K e y > L i n k s \ & l t ; C o l u m n s \ S u m   o f   M e n t a l   h e a l t h   d e p r e s s i o n s u i c i d e 1 2   2 & g t ; - & l t ; M e a s u r e s \ M e n t a l   h e a l t h   d e p r e s s i o n / s u i c i d e 1 2 & g t ; < / K e y > < / D i a g r a m O b j e c t K e y > < D i a g r a m O b j e c t K e y > < K e y > L i n k s \ & l t ; C o l u m n s \ S u m   o f   M e n t a l   h e a l t h   d e p r e s s i o n s u i c i d e 1 2   2 & g t ; - & l t ; M e a s u r e s \ M e n t a l   h e a l t h   d e p r e s s i o n / s u i c i d e 1 2 & g t ; \ C O L U M N < / K e y > < / D i a g r a m O b j e c t K e y > < D i a g r a m O b j e c t K e y > < K e y > L i n k s \ & l t ; C o l u m n s \ S u m   o f   M e n t a l   h e a l t h   d e p r e s s i o n s u i c i d e 1 2   2 & g t ; - & l t ; M e a s u r e s \ M e n t a l   h e a l t h   d e p r e s s i o n / s u i c i d e 1 2 & g t ; \ M E A S U R E < / K e y > < / D i a g r a m O b j e c t K e y > < D i a g r a m O b j e c t K e y > < K e y > L i n k s \ & l t ; C o l u m n s \ S u m   o f   O b e s i t y w e i g h t   l o s s   i s s u e s 1 5   2 & g t ; - & l t ; M e a s u r e s \ O b e s i t y / w e i g h t   l o s s   i s s u e s 1 5 & g t ; < / K e y > < / D i a g r a m O b j e c t K e y > < D i a g r a m O b j e c t K e y > < K e y > L i n k s \ & l t ; C o l u m n s \ S u m   o f   O b e s i t y w e i g h t   l o s s   i s s u e s 1 5   2 & g t ; - & l t ; M e a s u r e s \ O b e s i t y / w e i g h t   l o s s   i s s u e s 1 5 & g t ; \ C O L U M N < / K e y > < / D i a g r a m O b j e c t K e y > < D i a g r a m O b j e c t K e y > < K e y > L i n k s \ & l t ; C o l u m n s \ S u m   o f   O b e s i t y w e i g h t   l o s s   i s s u e s 1 5   2 & g t ; - & l t ; M e a s u r e s \ O b e s i t y / w e i g h t   l o s s   i s s u e s 1 5 & g t ; \ M E A S U R E < / K e y > < / D i a g r a m O b j e c t K e y > < D i a g r a m O b j e c t K e y > < K e y > L i n k s \ & l t ; C o l u m n s \ S u m   o f   S a f e t y 6   2 & g t ; - & l t ; M e a s u r e s \ S a f e t y 6 & g t ; < / K e y > < / D i a g r a m O b j e c t K e y > < D i a g r a m O b j e c t K e y > < K e y > L i n k s \ & l t ; C o l u m n s \ S u m   o f   S a f e t y 6   2 & g t ; - & l t ; M e a s u r e s \ S a f e t y 6 & g t ; \ C O L U M N < / K e y > < / D i a g r a m O b j e c t K e y > < D i a g r a m O b j e c t K e y > < K e y > L i n k s \ & l t ; C o l u m n s \ S u m   o f   S a f e t y 6   2 & g t ; - & l t ; M e a s u r e s \ S a f e t y 6 & g t ; \ M E A S U R E < / K e y > < / D i a g r a m O b j e c t K e y > < D i a g r a m O b j e c t K e y > < K e y > L i n k s \ & l t ; C o l u m n s \ S u m   o f   V a c c i n e   p r e v e n t a b l e   d i s e a s e s 8   2 & g t ; - & l t ; M e a s u r e s \ V a c c i n e   p r e v e n t a b l e   d i s e a s e s 8 & g t ; < / K e y > < / D i a g r a m O b j e c t K e y > < D i a g r a m O b j e c t K e y > < K e y > L i n k s \ & l t ; C o l u m n s \ S u m   o f   V a c c i n e   p r e v e n t a b l e   d i s e a s e s 8   2 & g t ; - & l t ; M e a s u r e s \ V a c c i n e   p r e v e n t a b l e   d i s e a s e s 8 & g t ; \ C O L U M N < / K e y > < / D i a g r a m O b j e c t K e y > < D i a g r a m O b j e c t K e y > < K e y > L i n k s \ & l t ; C o l u m n s \ S u m   o f   V a c c i n e   p r e v e n t a b l e   d i s e a s e s 8   2 & g t ; - & l t ; M e a s u r e s \ V a c c i n e   p r e v e n t a b l e   d i s e a s e s 8 & g t ; \ M E A S U R E < / K e y > < / D i a g r a m O b j e c t K e y > < D i a g r a m O b j e c t K e y > < K e y > L i n k s \ & l t ; C o l u m n s \ S u m   o f   W o m e n  s   h e a l t h     w e l l n e s s 1 0   2 & g t ; - & l t ; M e a s u r e s \ W o m e n  s   h e a l t h   & a m p ;   w e l l n e s s 1 0 & g t ; < / K e y > < / D i a g r a m O b j e c t K e y > < D i a g r a m O b j e c t K e y > < K e y > L i n k s \ & l t ; C o l u m n s \ S u m   o f   W o m e n  s   h e a l t h     w e l l n e s s 1 0   2 & g t ; - & l t ; M e a s u r e s \ W o m e n  s   h e a l t h   & a m p ;   w e l l n e s s 1 0 & g t ; \ C O L U M N < / K e y > < / D i a g r a m O b j e c t K e y > < D i a g r a m O b j e c t K e y > < K e y > L i n k s \ & l t ; C o l u m n s \ S u m   o f   W o m e n  s   h e a l t h     w e l l n e s s 1 0   2 & g t ; - & l t ; M e a s u r e s \ W o m e n  s   h e a l t h   & a m p ;   w e l l n e s s 1 0 & g t ; \ M E A S U R E 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 R e s p o n d e n t I D   2 < / K e y > < / a : K e y > < a : V a l u e   i : t y p e = " M e a s u r e G r i d N o d e V i e w S t a t e " > < L a y e d O u t > t r u e < / L a y e d O u t > < W a s U I I n v i s i b l e > t r u e < / W a s U I I n v i s i b l e > < / a : V a l u e > < / a : K e y V a l u e O f D i a g r a m O b j e c t K e y a n y T y p e z b w N T n L X > < a : K e y V a l u e O f D i a g r a m O b j e c t K e y a n y T y p e z b w N T n L X > < a : K e y > < K e y > M e a s u r e s \ S u m   o f   R e s p o n d e n t I D   2 \ T a g I n f o \ F o r m u l a < / K e y > < / a : K e y > < a : V a l u e   i : t y p e = " M e a s u r e G r i d V i e w S t a t e I D i a g r a m T a g A d d i t i o n a l I n f o " / > < / a : K e y V a l u e O f D i a g r a m O b j e c t K e y a n y T y p e z b w N T n L X > < a : K e y V a l u e O f D i a g r a m O b j e c t K e y a n y T y p e z b w N T n L X > < a : K e y > < K e y > M e a s u r e s \ S u m   o f   R e s p o n d e n t I D   2 \ T a g I n f o \ V a l u e < / K e y > < / a : K e y > < a : V a l u e   i : t y p e = " M e a s u r e G r i d V i e w S t a t e I D i a g r a m T a g A d d i t i o n a l I n f o " / > < / a : K e y V a l u e O f D i a g r a m O b j e c t K e y a n y T y p e z b w N T n L X > < a : K e y V a l u e O f D i a g r a m O b j e c t K e y a n y T y p e z b w N T n L X > < a : K e y > < K e y > M e a s u r e s \ C o u n t   o f   R e s p o n d e n t I D   2 < / K e y > < / a : K e y > < a : V a l u e   i : t y p e = " M e a s u r e G r i d N o d e V i e w S t a t e " > < L a y e d O u t > t r u e < / L a y e d O u t > < W a s U I I n v i s i b l e > t r u e < / W a s U I I n v i s i b l e > < / a : V a l u e > < / a : K e y V a l u e O f D i a g r a m O b j e c t K e y a n y T y p e z b w N T n L X > < a : K e y V a l u e O f D i a g r a m O b j e c t K e y a n y T y p e z b w N T n L X > < a : K e y > < K e y > M e a s u r e s \ C o u n t   o f   R e s p o n d e n t I D   2 \ T a g I n f o \ F o r m u l a < / K e y > < / a : K e y > < a : V a l u e   i : t y p e = " M e a s u r e G r i d V i e w S t a t e I D i a g r a m T a g A d d i t i o n a l I n f o " / > < / a : K e y V a l u e O f D i a g r a m O b j e c t K e y a n y T y p e z b w N T n L X > < a : K e y V a l u e O f D i a g r a m O b j e c t K e y a n y T y p e z b w N T n L X > < a : K e y > < K e y > M e a s u r e s \ C o u n t   o f   R e s p o n d e n t I D   2 \ T a g I n f o \ V a l u e < / K e y > < / a : K e y > < a : V a l u e   i : t y p e = " M e a s u r e G r i d V i e w S t a t e I D i a g r a m T a g A d d i t i o n a l I n f o " / > < / a : K e y V a l u e O f D i a g r a m O b j e c t K e y a n y T y p e z b w N T n L X > < a : K e y V a l u e O f D i a g r a m O b j e c t K e y a n y T y p e z b w N T n L X > < a : K e y > < K e y > M e a s u r e s \ S u m   o f   A s t h m a l u n g   d i s e a s e 3   2 < / K e y > < / a : K e y > < a : V a l u e   i : t y p e = " M e a s u r e G r i d N o d e V i e w S t a t e " > < C o l u m n > 1 7 < / C o l u m n > < L a y e d O u t > t r u e < / L a y e d O u t > < W a s U I I n v i s i b l e > t r u e < / W a s U I I n v i s i b l e > < / a : V a l u e > < / a : K e y V a l u e O f D i a g r a m O b j e c t K e y a n y T y p e z b w N T n L X > < a : K e y V a l u e O f D i a g r a m O b j e c t K e y a n y T y p e z b w N T n L X > < a : K e y > < K e y > M e a s u r e s \ S u m   o f   A s t h m a l u n g   d i s e a s e 3   2 \ T a g I n f o \ F o r m u l a < / K e y > < / a : K e y > < a : V a l u e   i : t y p e = " M e a s u r e G r i d V i e w S t a t e I D i a g r a m T a g A d d i t i o n a l I n f o " / > < / a : K e y V a l u e O f D i a g r a m O b j e c t K e y a n y T y p e z b w N T n L X > < a : K e y V a l u e O f D i a g r a m O b j e c t K e y a n y T y p e z b w N T n L X > < a : K e y > < K e y > M e a s u r e s \ S u m   o f   A s t h m a l u n g   d i s e a s e 3   2 \ T a g I n f o \ V a l u e < / K e y > < / a : K e y > < a : V a l u e   i : t y p e = " M e a s u r e G r i d V i e w S t a t e I D i a g r a m T a g A d d i t i o n a l I n f o " / > < / a : K e y V a l u e O f D i a g r a m O b j e c t K e y a n y T y p e z b w N T n L X > < a : K e y V a l u e O f D i a g r a m O b j e c t K e y a n y T y p e z b w N T n L X > < a : K e y > < K e y > M e a s u r e s \ S u m   o f   C a n c e r 4   2 < / K e y > < / a : K e y > < a : V a l u e   i : t y p e = " M e a s u r e G r i d N o d e V i e w S t a t e " > < C o l u m n > 1 8 < / C o l u m n > < L a y e d O u t > t r u e < / L a y e d O u t > < W a s U I I n v i s i b l e > t r u e < / W a s U I I n v i s i b l e > < / a : V a l u e > < / a : K e y V a l u e O f D i a g r a m O b j e c t K e y a n y T y p e z b w N T n L X > < a : K e y V a l u e O f D i a g r a m O b j e c t K e y a n y T y p e z b w N T n L X > < a : K e y > < K e y > M e a s u r e s \ S u m   o f   C a n c e r 4   2 \ T a g I n f o \ F o r m u l a < / K e y > < / a : K e y > < a : V a l u e   i : t y p e = " M e a s u r e G r i d V i e w S t a t e I D i a g r a m T a g A d d i t i o n a l I n f o " / > < / a : K e y V a l u e O f D i a g r a m O b j e c t K e y a n y T y p e z b w N T n L X > < a : K e y V a l u e O f D i a g r a m O b j e c t K e y a n y T y p e z b w N T n L X > < a : K e y > < K e y > M e a s u r e s \ S u m   o f   C a n c e r 4   2 \ T a g I n f o \ V a l u e < / K e y > < / a : K e y > < a : V a l u e   i : t y p e = " M e a s u r e G r i d V i e w S t a t e I D i a g r a m T a g A d d i t i o n a l I n f o " / > < / a : K e y V a l u e O f D i a g r a m O b j e c t K e y a n y T y p e z b w N T n L X > < a : K e y V a l u e O f D i a g r a m O b j e c t K e y a n y T y p e z b w N T n L X > < a : K e y > < K e y > M e a s u r e s \ S u m   o f   C h i l d   h e a l t h     w e l l n e s s 9   2 < / K e y > < / a : K e y > < a : V a l u e   i : t y p e = " M e a s u r e G r i d N o d e V i e w S t a t e " > < C o l u m n > 2 3 < / C o l u m n > < L a y e d O u t > t r u e < / L a y e d O u t > < W a s U I I n v i s i b l e > t r u e < / W a s U I I n v i s i b l e > < / a : V a l u e > < / a : K e y V a l u e O f D i a g r a m O b j e c t K e y a n y T y p e z b w N T n L X > < a : K e y V a l u e O f D i a g r a m O b j e c t K e y a n y T y p e z b w N T n L X > < a : K e y > < K e y > M e a s u r e s \ S u m   o f   C h i l d   h e a l t h     w e l l n e s s 9   2 \ T a g I n f o \ F o r m u l a < / K e y > < / a : K e y > < a : V a l u e   i : t y p e = " M e a s u r e G r i d V i e w S t a t e I D i a g r a m T a g A d d i t i o n a l I n f o " / > < / a : K e y V a l u e O f D i a g r a m O b j e c t K e y a n y T y p e z b w N T n L X > < a : K e y V a l u e O f D i a g r a m O b j e c t K e y a n y T y p e z b w N T n L X > < a : K e y > < K e y > M e a s u r e s \ S u m   o f   C h i l d   h e a l t h     w e l l n e s s 9   2 \ T a g I n f o \ V a l u e < / K e y > < / a : K e y > < a : V a l u e   i : t y p e = " M e a s u r e G r i d V i e w S t a t e I D i a g r a m T a g A d d i t i o n a l I n f o " / > < / a : K e y V a l u e O f D i a g r a m O b j e c t K e y a n y T y p e z b w N T n L X > < a : K e y V a l u e O f D i a g r a m O b j e c t K e y a n y T y p e z b w N T n L X > < a : K e y > < K e y > M e a s u r e s \ C o u n t   o f   D i a b e t e s < / K e y > < / a : K e y > < a : V a l u e   i : t y p e = " M e a s u r e G r i d N o d e V i e w S t a t e " > < C o l u m n > 9 < / C o l u m n > < L a y e d O u t > t r u e < / L a y e d O u t > < W a s U I I n v i s i b l e > t r u e < / W a s U I I n v i s i b l e > < / a : V a l u e > < / a : K e y V a l u e O f D i a g r a m O b j e c t K e y a n y T y p e z b w N T n L X > < a : K e y V a l u e O f D i a g r a m O b j e c t K e y a n y T y p e z b w N T n L X > < a : K e y > < K e y > M e a s u r e s \ C o u n t   o f   D i a b e t e s \ T a g I n f o \ F o r m u l a < / K e y > < / a : K e y > < a : V a l u e   i : t y p e = " M e a s u r e G r i d V i e w S t a t e I D i a g r a m T a g A d d i t i o n a l I n f o " / > < / a : K e y V a l u e O f D i a g r a m O b j e c t K e y a n y T y p e z b w N T n L X > < a : K e y V a l u e O f D i a g r a m O b j e c t K e y a n y T y p e z b w N T n L X > < a : K e y > < K e y > M e a s u r e s \ C o u n t   o f   D i a b e t e s \ T a g I n f o \ V a l u e < / K e y > < / a : K e y > < a : V a l u e   i : t y p e = " M e a s u r e G r i d V i e w S t a t e I D i a g r a m T a g A d d i t i o n a l I n f o " / > < / a : K e y V a l u e O f D i a g r a m O b j e c t K e y a n y T y p e z b w N T n L X > < a : K e y V a l u e O f D i a g r a m O b j e c t K e y a n y T y p e z b w N T n L X > < a : K e y > < K e y > M e a s u r e s \ C o u n t   o f   D r u g s     a l c o h o l   a b u s e < / K e y > < / a : K e y > < a : V a l u e   i : t y p e = " M e a s u r e G r i d N o d e V i e w S t a t e " > < C o l u m n > 1 1 < / C o l u m n > < L a y e d O u t > t r u e < / L a y e d O u t > < W a s U I I n v i s i b l e > t r u e < / W a s U I I n v i s i b l e > < / a : V a l u e > < / a : K e y V a l u e O f D i a g r a m O b j e c t K e y a n y T y p e z b w N T n L X > < a : K e y V a l u e O f D i a g r a m O b j e c t K e y a n y T y p e z b w N T n L X > < a : K e y > < K e y > M e a s u r e s \ C o u n t   o f   D r u g s     a l c o h o l   a b u s e \ T a g I n f o \ F o r m u l a < / K e y > < / a : K e y > < a : V a l u e   i : t y p e = " M e a s u r e G r i d V i e w S t a t e I D i a g r a m T a g A d d i t i o n a l I n f o " / > < / a : K e y V a l u e O f D i a g r a m O b j e c t K e y a n y T y p e z b w N T n L X > < a : K e y V a l u e O f D i a g r a m O b j e c t K e y a n y T y p e z b w N T n L X > < a : K e y > < K e y > M e a s u r e s \ C o u n t   o f   D r u g s     a l c o h o l   a b u s e \ T a g I n f o \ V a l u e < / K e y > < / a : K e y > < a : V a l u e   i : t y p e = " M e a s u r e G r i d V i e w S t a t e I D i a g r a m T a g A d d i t i o n a l I n f o " / > < / a : K e y V a l u e O f D i a g r a m O b j e c t K e y a n y T y p e z b w N T n L X > < a : K e y V a l u e O f D i a g r a m O b j e c t K e y a n y T y p e z b w N T n L X > < a : K e y > < K e y > M e a s u r e s \ S u m   o f   D i a b e t e s 1 1   2 < / K e y > < / a : K e y > < a : V a l u e   i : t y p e = " M e a s u r e G r i d N o d e V i e w S t a t e " > < C o l u m n > 2 5 < / C o l u m n > < L a y e d O u t > t r u e < / L a y e d O u t > < W a s U I I n v i s i b l e > t r u e < / W a s U I I n v i s i b l e > < / a : V a l u e > < / a : K e y V a l u e O f D i a g r a m O b j e c t K e y a n y T y p e z b w N T n L X > < a : K e y V a l u e O f D i a g r a m O b j e c t K e y a n y T y p e z b w N T n L X > < a : K e y > < K e y > M e a s u r e s \ S u m   o f   D i a b e t e s 1 1   2 \ T a g I n f o \ F o r m u l a < / K e y > < / a : K e y > < a : V a l u e   i : t y p e = " M e a s u r e G r i d V i e w S t a t e I D i a g r a m T a g A d d i t i o n a l I n f o " / > < / a : K e y V a l u e O f D i a g r a m O b j e c t K e y a n y T y p e z b w N T n L X > < a : K e y V a l u e O f D i a g r a m O b j e c t K e y a n y T y p e z b w N T n L X > < a : K e y > < K e y > M e a s u r e s \ S u m   o f   D i a b e t e s 1 1   2 \ T a g I n f o \ V a l u e < / K e y > < / a : K e y > < a : V a l u e   i : t y p e = " M e a s u r e G r i d V i e w S t a t e I D i a g r a m T a g A d d i t i o n a l I n f o " / > < / a : K e y V a l u e O f D i a g r a m O b j e c t K e y a n y T y p e z b w N T n L X > < a : K e y V a l u e O f D i a g r a m O b j e c t K e y a n y T y p e z b w N T n L X > < a : K e y > < K e y > M e a s u r e s \ S u m   o f   D r u g s     a l c o h o l   a b u s e 1 3   2 < / K e y > < / a : K e y > < a : V a l u e   i : t y p e = " M e a s u r e G r i d N o d e V i e w S t a t e " > < C o l u m n > 2 7 < / C o l u m n > < L a y e d O u t > t r u e < / L a y e d O u t > < W a s U I I n v i s i b l e > t r u e < / W a s U I I n v i s i b l e > < / a : V a l u e > < / a : K e y V a l u e O f D i a g r a m O b j e c t K e y a n y T y p e z b w N T n L X > < a : K e y V a l u e O f D i a g r a m O b j e c t K e y a n y T y p e z b w N T n L X > < a : K e y > < K e y > M e a s u r e s \ S u m   o f   D r u g s     a l c o h o l   a b u s e 1 3   2 \ T a g I n f o \ F o r m u l a < / K e y > < / a : K e y > < a : V a l u e   i : t y p e = " M e a s u r e G r i d V i e w S t a t e I D i a g r a m T a g A d d i t i o n a l I n f o " / > < / a : K e y V a l u e O f D i a g r a m O b j e c t K e y a n y T y p e z b w N T n L X > < a : K e y V a l u e O f D i a g r a m O b j e c t K e y a n y T y p e z b w N T n L X > < a : K e y > < K e y > M e a s u r e s \ S u m   o f   D r u g s     a l c o h o l   a b u s e 1 3   2 \ T a g I n f o \ V a l u e < / K e y > < / a : K e y > < a : V a l u e   i : t y p e = " M e a s u r e G r i d V i e w S t a t e I D i a g r a m T a g A d d i t i o n a l I n f o " / > < / a : K e y V a l u e O f D i a g r a m O b j e c t K e y a n y T y p e z b w N T n L X > < a : K e y V a l u e O f D i a g r a m O b j e c t K e y a n y T y p e z b w N T n L X > < a : K e y > < K e y > M e a s u r e s \ S u m   o f   E n v i r o n m e n t a l   h a z a r d s 1 4   2 < / K e y > < / a : K e y > < a : V a l u e   i : t y p e = " M e a s u r e G r i d N o d e V i e w S t a t e " > < C o l u m n > 2 8 < / C o l u m n > < L a y e d O u t > t r u e < / L a y e d O u t > < W a s U I I n v i s i b l e > t r u e < / W a s U I I n v i s i b l e > < / a : V a l u e > < / a : K e y V a l u e O f D i a g r a m O b j e c t K e y a n y T y p e z b w N T n L X > < a : K e y V a l u e O f D i a g r a m O b j e c t K e y a n y T y p e z b w N T n L X > < a : K e y > < K e y > M e a s u r e s \ S u m   o f   E n v i r o n m e n t a l   h a z a r d s 1 4   2 \ T a g I n f o \ F o r m u l a < / K e y > < / a : K e y > < a : V a l u e   i : t y p e = " M e a s u r e G r i d V i e w S t a t e I D i a g r a m T a g A d d i t i o n a l I n f o " / > < / a : K e y V a l u e O f D i a g r a m O b j e c t K e y a n y T y p e z b w N T n L X > < a : K e y V a l u e O f D i a g r a m O b j e c t K e y a n y T y p e z b w N T n L X > < a : K e y > < K e y > M e a s u r e s \ S u m   o f   E n v i r o n m e n t a l   h a z a r d s 1 4   2 \ T a g I n f o \ V a l u e < / K e y > < / a : K e y > < a : V a l u e   i : t y p e = " M e a s u r e G r i d V i e w S t a t e I D i a g r a m T a g A d d i t i o n a l I n f o " / > < / a : K e y V a l u e O f D i a g r a m O b j e c t K e y a n y T y p e z b w N T n L X > < a : K e y V a l u e O f D i a g r a m O b j e c t K e y a n y T y p e z b w N T n L X > < a : K e y > < K e y > M e a s u r e s \ S u m   o f   H e a r t   d i s e a s e     s t r o k e 5   2 < / K e y > < / a : K e y > < a : V a l u e   i : t y p e = " M e a s u r e G r i d N o d e V i e w S t a t e " > < C o l u m n > 1 9 < / C o l u m n > < L a y e d O u t > t r u e < / L a y e d O u t > < W a s U I I n v i s i b l e > t r u e < / W a s U I I n v i s i b l e > < / a : V a l u e > < / a : K e y V a l u e O f D i a g r a m O b j e c t K e y a n y T y p e z b w N T n L X > < a : K e y V a l u e O f D i a g r a m O b j e c t K e y a n y T y p e z b w N T n L X > < a : K e y > < K e y > M e a s u r e s \ S u m   o f   H e a r t   d i s e a s e     s t r o k e 5   2 \ T a g I n f o \ F o r m u l a < / K e y > < / a : K e y > < a : V a l u e   i : t y p e = " M e a s u r e G r i d V i e w S t a t e I D i a g r a m T a g A d d i t i o n a l I n f o " / > < / a : K e y V a l u e O f D i a g r a m O b j e c t K e y a n y T y p e z b w N T n L X > < a : K e y V a l u e O f D i a g r a m O b j e c t K e y a n y T y p e z b w N T n L X > < a : K e y > < K e y > M e a s u r e s \ S u m   o f   H e a r t   d i s e a s e     s t r o k e 5   2 \ T a g I n f o \ V a l u e < / K e y > < / a : K e y > < a : V a l u e   i : t y p e = " M e a s u r e G r i d V i e w S t a t e I D i a g r a m T a g A d d i t i o n a l I n f o " / > < / a : K e y V a l u e O f D i a g r a m O b j e c t K e y a n y T y p e z b w N T n L X > < a : K e y V a l u e O f D i a g r a m O b j e c t K e y a n y T y p e z b w N T n L X > < a : K e y > < K e y > M e a s u r e s \ S u m   o f   H I V A I D S     S e x u a l l y   T r a n s m i t t e d   D i s e a s e s   ( S T D s ) 7   2 < / K e y > < / a : K e y > < a : V a l u e   i : t y p e = " M e a s u r e G r i d N o d e V i e w S t a t e " > < C o l u m n > 2 1 < / C o l u m n > < L a y e d O u t > t r u e < / L a y e d O u t > < W a s U I I n v i s i b l e > t r u e < / W a s U I I n v i s i b l e > < / a : V a l u e > < / a : K e y V a l u e O f D i a g r a m O b j e c t K e y a n y T y p e z b w N T n L X > < a : K e y V a l u e O f D i a g r a m O b j e c t K e y a n y T y p e z b w N T n L X > < a : K e y > < K e y > M e a s u r e s \ S u m   o f   H I V A I D S     S e x u a l l y   T r a n s m i t t e d   D i s e a s e s   ( S T D s ) 7   2 \ T a g I n f o \ F o r m u l a < / K e y > < / a : K e y > < a : V a l u e   i : t y p e = " M e a s u r e G r i d V i e w S t a t e I D i a g r a m T a g A d d i t i o n a l I n f o " / > < / a : K e y V a l u e O f D i a g r a m O b j e c t K e y a n y T y p e z b w N T n L X > < a : K e y V a l u e O f D i a g r a m O b j e c t K e y a n y T y p e z b w N T n L X > < a : K e y > < K e y > M e a s u r e s \ S u m   o f   H I V A I D S     S e x u a l l y   T r a n s m i t t e d   D i s e a s e s   ( S T D s ) 7   2 \ T a g I n f o \ V a l u e < / K e y > < / a : K e y > < a : V a l u e   i : t y p e = " M e a s u r e G r i d V i e w S t a t e I D i a g r a m T a g A d d i t i o n a l I n f o " / > < / a : K e y V a l u e O f D i a g r a m O b j e c t K e y a n y T y p e z b w N T n L X > < a : K e y V a l u e O f D i a g r a m O b j e c t K e y a n y T y p e z b w N T n L X > < a : K e y > < K e y > M e a s u r e s \ S u m   o f   M e n t a l   h e a l t h   d e p r e s s i o n s u i c i d e 1 2   2 < / K e y > < / a : K e y > < a : V a l u e   i : t y p e = " M e a s u r e G r i d N o d e V i e w S t a t e " > < C o l u m n > 2 6 < / C o l u m n > < L a y e d O u t > t r u e < / L a y e d O u t > < W a s U I I n v i s i b l e > t r u e < / W a s U I I n v i s i b l e > < / a : V a l u e > < / a : K e y V a l u e O f D i a g r a m O b j e c t K e y a n y T y p e z b w N T n L X > < a : K e y V a l u e O f D i a g r a m O b j e c t K e y a n y T y p e z b w N T n L X > < a : K e y > < K e y > M e a s u r e s \ S u m   o f   M e n t a l   h e a l t h   d e p r e s s i o n s u i c i d e 1 2   2 \ T a g I n f o \ F o r m u l a < / K e y > < / a : K e y > < a : V a l u e   i : t y p e = " M e a s u r e G r i d V i e w S t a t e I D i a g r a m T a g A d d i t i o n a l I n f o " / > < / a : K e y V a l u e O f D i a g r a m O b j e c t K e y a n y T y p e z b w N T n L X > < a : K e y V a l u e O f D i a g r a m O b j e c t K e y a n y T y p e z b w N T n L X > < a : K e y > < K e y > M e a s u r e s \ S u m   o f   M e n t a l   h e a l t h   d e p r e s s i o n s u i c i d e 1 2   2 \ T a g I n f o \ V a l u e < / K e y > < / a : K e y > < a : V a l u e   i : t y p e = " M e a s u r e G r i d V i e w S t a t e I D i a g r a m T a g A d d i t i o n a l I n f o " / > < / a : K e y V a l u e O f D i a g r a m O b j e c t K e y a n y T y p e z b w N T n L X > < a : K e y V a l u e O f D i a g r a m O b j e c t K e y a n y T y p e z b w N T n L X > < a : K e y > < K e y > M e a s u r e s \ S u m   o f   O b e s i t y w e i g h t   l o s s   i s s u e s 1 5   2 < / K e y > < / a : K e y > < a : V a l u e   i : t y p e = " M e a s u r e G r i d N o d e V i e w S t a t e " > < C o l u m n > 2 9 < / C o l u m n > < L a y e d O u t > t r u e < / L a y e d O u t > < W a s U I I n v i s i b l e > t r u e < / W a s U I I n v i s i b l e > < / a : V a l u e > < / a : K e y V a l u e O f D i a g r a m O b j e c t K e y a n y T y p e z b w N T n L X > < a : K e y V a l u e O f D i a g r a m O b j e c t K e y a n y T y p e z b w N T n L X > < a : K e y > < K e y > M e a s u r e s \ S u m   o f   O b e s i t y w e i g h t   l o s s   i s s u e s 1 5   2 \ T a g I n f o \ F o r m u l a < / K e y > < / a : K e y > < a : V a l u e   i : t y p e = " M e a s u r e G r i d V i e w S t a t e I D i a g r a m T a g A d d i t i o n a l I n f o " / > < / a : K e y V a l u e O f D i a g r a m O b j e c t K e y a n y T y p e z b w N T n L X > < a : K e y V a l u e O f D i a g r a m O b j e c t K e y a n y T y p e z b w N T n L X > < a : K e y > < K e y > M e a s u r e s \ S u m   o f   O b e s i t y w e i g h t   l o s s   i s s u e s 1 5   2 \ T a g I n f o \ V a l u e < / K e y > < / a : K e y > < a : V a l u e   i : t y p e = " M e a s u r e G r i d V i e w S t a t e I D i a g r a m T a g A d d i t i o n a l I n f o " / > < / a : K e y V a l u e O f D i a g r a m O b j e c t K e y a n y T y p e z b w N T n L X > < a : K e y V a l u e O f D i a g r a m O b j e c t K e y a n y T y p e z b w N T n L X > < a : K e y > < K e y > M e a s u r e s \ S u m   o f   S a f e t y 6   2 < / K e y > < / a : K e y > < a : V a l u e   i : t y p e = " M e a s u r e G r i d N o d e V i e w S t a t e " > < C o l u m n > 2 0 < / C o l u m n > < L a y e d O u t > t r u e < / L a y e d O u t > < W a s U I I n v i s i b l e > t r u e < / W a s U I I n v i s i b l e > < / a : V a l u e > < / a : K e y V a l u e O f D i a g r a m O b j e c t K e y a n y T y p e z b w N T n L X > < a : K e y V a l u e O f D i a g r a m O b j e c t K e y a n y T y p e z b w N T n L X > < a : K e y > < K e y > M e a s u r e s \ S u m   o f   S a f e t y 6   2 \ T a g I n f o \ F o r m u l a < / K e y > < / a : K e y > < a : V a l u e   i : t y p e = " M e a s u r e G r i d V i e w S t a t e I D i a g r a m T a g A d d i t i o n a l I n f o " / > < / a : K e y V a l u e O f D i a g r a m O b j e c t K e y a n y T y p e z b w N T n L X > < a : K e y V a l u e O f D i a g r a m O b j e c t K e y a n y T y p e z b w N T n L X > < a : K e y > < K e y > M e a s u r e s \ S u m   o f   S a f e t y 6   2 \ T a g I n f o \ V a l u e < / K e y > < / a : K e y > < a : V a l u e   i : t y p e = " M e a s u r e G r i d V i e w S t a t e I D i a g r a m T a g A d d i t i o n a l I n f o " / > < / a : K e y V a l u e O f D i a g r a m O b j e c t K e y a n y T y p e z b w N T n L X > < a : K e y V a l u e O f D i a g r a m O b j e c t K e y a n y T y p e z b w N T n L X > < a : K e y > < K e y > M e a s u r e s \ S u m   o f   V a c c i n e   p r e v e n t a b l e   d i s e a s e s 8   2 < / K e y > < / a : K e y > < a : V a l u e   i : t y p e = " M e a s u r e G r i d N o d e V i e w S t a t e " > < C o l u m n > 2 2 < / C o l u m n > < L a y e d O u t > t r u e < / L a y e d O u t > < W a s U I I n v i s i b l e > t r u e < / W a s U I I n v i s i b l e > < / a : V a l u e > < / a : K e y V a l u e O f D i a g r a m O b j e c t K e y a n y T y p e z b w N T n L X > < a : K e y V a l u e O f D i a g r a m O b j e c t K e y a n y T y p e z b w N T n L X > < a : K e y > < K e y > M e a s u r e s \ S u m   o f   V a c c i n e   p r e v e n t a b l e   d i s e a s e s 8   2 \ T a g I n f o \ F o r m u l a < / K e y > < / a : K e y > < a : V a l u e   i : t y p e = " M e a s u r e G r i d V i e w S t a t e I D i a g r a m T a g A d d i t i o n a l I n f o " / > < / a : K e y V a l u e O f D i a g r a m O b j e c t K e y a n y T y p e z b w N T n L X > < a : K e y V a l u e O f D i a g r a m O b j e c t K e y a n y T y p e z b w N T n L X > < a : K e y > < K e y > M e a s u r e s \ S u m   o f   V a c c i n e   p r e v e n t a b l e   d i s e a s e s 8   2 \ T a g I n f o \ V a l u e < / K e y > < / a : K e y > < a : V a l u e   i : t y p e = " M e a s u r e G r i d V i e w S t a t e I D i a g r a m T a g A d d i t i o n a l I n f o " / > < / a : K e y V a l u e O f D i a g r a m O b j e c t K e y a n y T y p e z b w N T n L X > < a : K e y V a l u e O f D i a g r a m O b j e c t K e y a n y T y p e z b w N T n L X > < a : K e y > < K e y > M e a s u r e s \ S u m   o f   W o m e n  s   h e a l t h     w e l l n e s s 1 0   2 < / K e y > < / a : K e y > < a : V a l u e   i : t y p e = " M e a s u r e G r i d N o d e V i e w S t a t e " > < C o l u m n > 2 4 < / C o l u m n > < L a y e d O u t > t r u e < / L a y e d O u t > < W a s U I I n v i s i b l e > t r u e < / W a s U I I n v i s i b l e > < / a : V a l u e > < / a : K e y V a l u e O f D i a g r a m O b j e c t K e y a n y T y p e z b w N T n L X > < a : K e y V a l u e O f D i a g r a m O b j e c t K e y a n y T y p e z b w N T n L X > < a : K e y > < K e y > M e a s u r e s \ S u m   o f   W o m e n  s   h e a l t h     w e l l n e s s 1 0   2 \ T a g I n f o \ F o r m u l a < / K e y > < / a : K e y > < a : V a l u e   i : t y p e = " M e a s u r e G r i d V i e w S t a t e I D i a g r a m T a g A d d i t i o n a l I n f o " / > < / a : K e y V a l u e O f D i a g r a m O b j e c t K e y a n y T y p e z b w N T n L X > < a : K e y V a l u e O f D i a g r a m O b j e c t K e y a n y T y p e z b w N T n L X > < a : K e y > < K e y > M e a s u r e s \ S u m   o f   W o m e n  s   h e a l t h     w e l l n e s s 1 0   2 \ T a g I n f o \ V a l u e < / K e y > < / a : K e y > < a : V a l u e   i : t y p e = " M e a s u r e G r i d V i e w S t a t e I D i a g r a m T a g A d d i t i o n a l I n f o " / > < / a : K e y V a l u e O f D i a g r a m O b j e c t K e y a n y T y p e z b w N T n L X > < a : K e y V a l u e O f D i a g r a m O b j e c t K e y a n y T y p e z b w N T n L X > < a : K e y > < K e y > C o l u m n s \ R e s p o n d e n t I D < / K e y > < / a : K e y > < a : V a l u e   i : t y p e = " M e a s u r e G r i d N o d e V i e w S t a t e " > < L a y e d O u t > t r u e < / L a y e d O u t > < / a : V a l u e > < / a : K e y V a l u e O f D i a g r a m O b j e c t K e y a n y T y p e z b w N T n L X > < a : K e y V a l u e O f D i a g r a m O b j e c t K e y a n y T y p e z b w N T n L X > < a : K e y > < K e y > C o l u m n s \ A s t h m a / l u n g   d i s e a s e < / K e y > < / a : K e y > < a : V a l u e   i : t y p e = " M e a s u r e G r i d N o d e V i e w S t a t e " > < C o l u m n > 1 < / C o l u m n > < L a y e d O u t > t r u e < / L a y e d O u t > < / a : V a l u e > < / a : K e y V a l u e O f D i a g r a m O b j e c t K e y a n y T y p e z b w N T n L X > < a : K e y V a l u e O f D i a g r a m O b j e c t K e y a n y T y p e z b w N T n L X > < a : K e y > < K e y > C o l u m n s \ C a n c e r < / K e y > < / a : K e y > < a : V a l u e   i : t y p e = " M e a s u r e G r i d N o d e V i e w S t a t e " > < C o l u m n > 2 < / C o l u m n > < L a y e d O u t > t r u e < / L a y e d O u t > < / a : V a l u e > < / a : K e y V a l u e O f D i a g r a m O b j e c t K e y a n y T y p e z b w N T n L X > < a : K e y V a l u e O f D i a g r a m O b j e c t K e y a n y T y p e z b w N T n L X > < a : K e y > < K e y > C o l u m n s \ H e a r t   d i s e a s e   & a m p ;   s t r o k e < / K e y > < / a : K e y > < a : V a l u e   i : t y p e = " M e a s u r e G r i d N o d e V i e w S t a t e " > < C o l u m n > 3 < / C o l u m n > < L a y e d O u t > t r u e < / L a y e d O u t > < / a : V a l u e > < / a : K e y V a l u e O f D i a g r a m O b j e c t K e y a n y T y p e z b w N T n L X > < a : K e y V a l u e O f D i a g r a m O b j e c t K e y a n y T y p e z b w N T n L X > < a : K e y > < K e y > C o l u m n s \ S a f e t y < / K e y > < / a : K e y > < a : V a l u e   i : t y p e = " M e a s u r e G r i d N o d e V i e w S t a t e " > < C o l u m n > 4 < / C o l u m n > < L a y e d O u t > t r u e < / L a y e d O u t > < / a : V a l u e > < / a : K e y V a l u e O f D i a g r a m O b j e c t K e y a n y T y p e z b w N T n L X > < a : K e y V a l u e O f D i a g r a m O b j e c t K e y a n y T y p e z b w N T n L X > < a : K e y > < K e y > C o l u m n s \ H I V / A I D S   & a m p ;   S e x u a l l y   T r a n s m i t t e d   D i s e a s e s   ( S T D s ) < / K e y > < / a : K e y > < a : V a l u e   i : t y p e = " M e a s u r e G r i d N o d e V i e w S t a t e " > < C o l u m n > 5 < / C o l u m n > < L a y e d O u t > t r u e < / L a y e d O u t > < / a : V a l u e > < / a : K e y V a l u e O f D i a g r a m O b j e c t K e y a n y T y p e z b w N T n L X > < a : K e y V a l u e O f D i a g r a m O b j e c t K e y a n y T y p e z b w N T n L X > < a : K e y > < K e y > C o l u m n s \ V a c c i n e   p r e v e n t a b l e   d i s e a s e s < / K e y > < / a : K e y > < a : V a l u e   i : t y p e = " M e a s u r e G r i d N o d e V i e w S t a t e " > < C o l u m n > 6 < / C o l u m n > < L a y e d O u t > t r u e < / L a y e d O u t > < / a : V a l u e > < / a : K e y V a l u e O f D i a g r a m O b j e c t K e y a n y T y p e z b w N T n L X > < a : K e y V a l u e O f D i a g r a m O b j e c t K e y a n y T y p e z b w N T n L X > < a : K e y > < K e y > C o l u m n s \ C h i l d   h e a l t h   & a m p ;   w e l l n e s s < / K e y > < / a : K e y > < a : V a l u e   i : t y p e = " M e a s u r e G r i d N o d e V i e w S t a t e " > < C o l u m n > 7 < / C o l u m n > < L a y e d O u t > t r u e < / L a y e d O u t > < / a : V a l u e > < / a : K e y V a l u e O f D i a g r a m O b j e c t K e y a n y T y p e z b w N T n L X > < a : K e y V a l u e O f D i a g r a m O b j e c t K e y a n y T y p e z b w N T n L X > < a : K e y > < K e y > C o l u m n s \ W o m e n  s   h e a l t h   & a m p ;   w e l l n e s s < / K e y > < / a : K e y > < a : V a l u e   i : t y p e = " M e a s u r e G r i d N o d e V i e w S t a t e " > < C o l u m n > 8 < / C o l u m n > < L a y e d O u t > t r u e < / L a y e d O u t > < / a : V a l u e > < / a : K e y V a l u e O f D i a g r a m O b j e c t K e y a n y T y p e z b w N T n L X > < a : K e y V a l u e O f D i a g r a m O b j e c t K e y a n y T y p e z b w N T n L X > < a : K e y > < K e y > C o l u m n s \ D i a b e t e s < / K e y > < / a : K e y > < a : V a l u e   i : t y p e = " M e a s u r e G r i d N o d e V i e w S t a t e " > < C o l u m n > 9 < / C o l u m n > < L a y e d O u t > t r u e < / L a y e d O u t > < / a : V a l u e > < / a : K e y V a l u e O f D i a g r a m O b j e c t K e y a n y T y p e z b w N T n L X > < a : K e y V a l u e O f D i a g r a m O b j e c t K e y a n y T y p e z b w N T n L X > < a : K e y > < K e y > C o l u m n s \ M e n t a l   h e a l t h   d e p r e s s i o n / s u i c i d e < / K e y > < / a : K e y > < a : V a l u e   i : t y p e = " M e a s u r e G r i d N o d e V i e w S t a t e " > < C o l u m n > 1 0 < / C o l u m n > < L a y e d O u t > t r u e < / L a y e d O u t > < / a : V a l u e > < / a : K e y V a l u e O f D i a g r a m O b j e c t K e y a n y T y p e z b w N T n L X > < a : K e y V a l u e O f D i a g r a m O b j e c t K e y a n y T y p e z b w N T n L X > < a : K e y > < K e y > C o l u m n s \ D r u g s   & a m p ;   a l c o h o l   a b u s e < / K e y > < / a : K e y > < a : V a l u e   i : t y p e = " M e a s u r e G r i d N o d e V i e w S t a t e " > < C o l u m n > 1 1 < / C o l u m n > < L a y e d O u t > t r u e < / L a y e d O u t > < / a : V a l u e > < / a : K e y V a l u e O f D i a g r a m O b j e c t K e y a n y T y p e z b w N T n L X > < a : K e y V a l u e O f D i a g r a m O b j e c t K e y a n y T y p e z b w N T n L X > < a : K e y > < K e y > C o l u m n s \ E n v i r o n m e n t a l   h a z a r d s < / K e y > < / a : K e y > < a : V a l u e   i : t y p e = " M e a s u r e G r i d N o d e V i e w S t a t e " > < C o l u m n > 1 2 < / C o l u m n > < L a y e d O u t > t r u e < / L a y e d O u t > < / a : V a l u e > < / a : K e y V a l u e O f D i a g r a m O b j e c t K e y a n y T y p e z b w N T n L X > < a : K e y V a l u e O f D i a g r a m O b j e c t K e y a n y T y p e z b w N T n L X > < a : K e y > < K e y > C o l u m n s \ O b e s i t y / w e i g h t   l o s s   i s s u e s < / K e y > < / a : K e y > < a : V a l u e   i : t y p e = " M e a s u r e G r i d N o d e V i e w S t a t e " > < C o l u m n > 1 3 < / C o l u m n > < L a y e d O u t > t r u e < / L a y e d O u t > < / a : V a l u e > < / a : K e y V a l u e O f D i a g r a m O b j e c t K e y a n y T y p e z b w N T n L X > < a : K e y V a l u e O f D i a g r a m O b j e c t K e y a n y T y p e z b w N T n L X > < a : K e y > < K e y > C o l u m n s \ O T H E R < / K e y > < / a : K e y > < a : V a l u e   i : t y p e = " M e a s u r e G r i d N o d e V i e w S t a t e " > < C o l u m n > 4 7 < / C o l u m n > < L a y e d O u t > t r u e < / L a y e d O u t > < / a : V a l u e > < / a : K e y V a l u e O f D i a g r a m O b j e c t K e y a n y T y p e z b w N T n L X > < a : K e y V a l u e O f D i a g r a m O b j e c t K e y a n y T y p e z b w N T n L X > < a : K e y > < K e y > C o l u m n s \ C o u n t   o f   S e l e c t i o n < / K e y > < / a : K e y > < a : V a l u e   i : t y p e = " M e a s u r e G r i d N o d e V i e w S t a t e " > < C o l u m n > 1 4 < / C o l u m n > < L a y e d O u t > t r u e < / L a y e d O u t > < / a : V a l u e > < / a : K e y V a l u e O f D i a g r a m O b j e c t K e y a n y T y p e z b w N T n L X > < a : K e y V a l u e O f D i a g r a m O b j e c t K e y a n y T y p e z b w N T n L X > < a : K e y > < K e y > C o l u m n s \ W e i g h t < / K e y > < / a : K e y > < a : V a l u e   i : t y p e = " M e a s u r e G r i d N o d e V i e w S t a t e " > < C o l u m n > 1 5 < / C o l u m n > < L a y e d O u t > t r u e < / L a y e d O u t > < / a : V a l u e > < / a : K e y V a l u e O f D i a g r a m O b j e c t K e y a n y T y p e z b w N T n L X > < a : K e y V a l u e O f D i a g r a m O b j e c t K e y a n y T y p e z b w N T n L X > < a : K e y > < K e y > C o l u m n s \ C o l u m n 2 < / K e y > < / a : K e y > < a : V a l u e   i : t y p e = " M e a s u r e G r i d N o d e V i e w S t a t e " > < C o l u m n > 1 6 < / C o l u m n > < L a y e d O u t > t r u e < / L a y e d O u t > < / a : V a l u e > < / a : K e y V a l u e O f D i a g r a m O b j e c t K e y a n y T y p e z b w N T n L X > < a : K e y V a l u e O f D i a g r a m O b j e c t K e y a n y T y p e z b w N T n L X > < a : K e y > < K e y > C o l u m n s \ A s t h m a / l u n g   d i s e a s e 3 < / K e y > < / a : K e y > < a : V a l u e   i : t y p e = " M e a s u r e G r i d N o d e V i e w S t a t e " > < C o l u m n > 1 7 < / C o l u m n > < L a y e d O u t > t r u e < / L a y e d O u t > < / a : V a l u e > < / a : K e y V a l u e O f D i a g r a m O b j e c t K e y a n y T y p e z b w N T n L X > < a : K e y V a l u e O f D i a g r a m O b j e c t K e y a n y T y p e z b w N T n L X > < a : K e y > < K e y > C o l u m n s \ C a n c e r 4 < / K e y > < / a : K e y > < a : V a l u e   i : t y p e = " M e a s u r e G r i d N o d e V i e w S t a t e " > < C o l u m n > 1 8 < / C o l u m n > < L a y e d O u t > t r u e < / L a y e d O u t > < / a : V a l u e > < / a : K e y V a l u e O f D i a g r a m O b j e c t K e y a n y T y p e z b w N T n L X > < a : K e y V a l u e O f D i a g r a m O b j e c t K e y a n y T y p e z b w N T n L X > < a : K e y > < K e y > C o l u m n s \ H e a r t   d i s e a s e   & a m p ;   s t r o k e 5 < / K e y > < / a : K e y > < a : V a l u e   i : t y p e = " M e a s u r e G r i d N o d e V i e w S t a t e " > < C o l u m n > 1 9 < / C o l u m n > < L a y e d O u t > t r u e < / L a y e d O u t > < / a : V a l u e > < / a : K e y V a l u e O f D i a g r a m O b j e c t K e y a n y T y p e z b w N T n L X > < a : K e y V a l u e O f D i a g r a m O b j e c t K e y a n y T y p e z b w N T n L X > < a : K e y > < K e y > C o l u m n s \ S a f e t y 6 < / K e y > < / a : K e y > < a : V a l u e   i : t y p e = " M e a s u r e G r i d N o d e V i e w S t a t e " > < C o l u m n > 2 0 < / C o l u m n > < L a y e d O u t > t r u e < / L a y e d O u t > < / a : V a l u e > < / a : K e y V a l u e O f D i a g r a m O b j e c t K e y a n y T y p e z b w N T n L X > < a : K e y V a l u e O f D i a g r a m O b j e c t K e y a n y T y p e z b w N T n L X > < a : K e y > < K e y > C o l u m n s \ H I V / A I D S   & a m p ;   S e x u a l l y   T r a n s m i t t e d   D i s e a s e s   ( S T D s ) 7 < / K e y > < / a : K e y > < a : V a l u e   i : t y p e = " M e a s u r e G r i d N o d e V i e w S t a t e " > < C o l u m n > 2 1 < / C o l u m n > < L a y e d O u t > t r u e < / L a y e d O u t > < / a : V a l u e > < / a : K e y V a l u e O f D i a g r a m O b j e c t K e y a n y T y p e z b w N T n L X > < a : K e y V a l u e O f D i a g r a m O b j e c t K e y a n y T y p e z b w N T n L X > < a : K e y > < K e y > C o l u m n s \ V a c c i n e   p r e v e n t a b l e   d i s e a s e s 8 < / K e y > < / a : K e y > < a : V a l u e   i : t y p e = " M e a s u r e G r i d N o d e V i e w S t a t e " > < C o l u m n > 2 2 < / C o l u m n > < L a y e d O u t > t r u e < / L a y e d O u t > < / a : V a l u e > < / a : K e y V a l u e O f D i a g r a m O b j e c t K e y a n y T y p e z b w N T n L X > < a : K e y V a l u e O f D i a g r a m O b j e c t K e y a n y T y p e z b w N T n L X > < a : K e y > < K e y > C o l u m n s \ C h i l d   h e a l t h   & a m p ;   w e l l n e s s 9 < / K e y > < / a : K e y > < a : V a l u e   i : t y p e = " M e a s u r e G r i d N o d e V i e w S t a t e " > < C o l u m n > 2 3 < / C o l u m n > < L a y e d O u t > t r u e < / L a y e d O u t > < / a : V a l u e > < / a : K e y V a l u e O f D i a g r a m O b j e c t K e y a n y T y p e z b w N T n L X > < a : K e y V a l u e O f D i a g r a m O b j e c t K e y a n y T y p e z b w N T n L X > < a : K e y > < K e y > C o l u m n s \ W o m e n  s   h e a l t h   & a m p ;   w e l l n e s s 1 0 < / K e y > < / a : K e y > < a : V a l u e   i : t y p e = " M e a s u r e G r i d N o d e V i e w S t a t e " > < C o l u m n > 2 4 < / C o l u m n > < L a y e d O u t > t r u e < / L a y e d O u t > < / a : V a l u e > < / a : K e y V a l u e O f D i a g r a m O b j e c t K e y a n y T y p e z b w N T n L X > < a : K e y V a l u e O f D i a g r a m O b j e c t K e y a n y T y p e z b w N T n L X > < a : K e y > < K e y > C o l u m n s \ D i a b e t e s 1 1 < / K e y > < / a : K e y > < a : V a l u e   i : t y p e = " M e a s u r e G r i d N o d e V i e w S t a t e " > < C o l u m n > 2 5 < / C o l u m n > < L a y e d O u t > t r u e < / L a y e d O u t > < / a : V a l u e > < / a : K e y V a l u e O f D i a g r a m O b j e c t K e y a n y T y p e z b w N T n L X > < a : K e y V a l u e O f D i a g r a m O b j e c t K e y a n y T y p e z b w N T n L X > < a : K e y > < K e y > C o l u m n s \ M e n t a l   h e a l t h   d e p r e s s i o n / s u i c i d e 1 2 < / K e y > < / a : K e y > < a : V a l u e   i : t y p e = " M e a s u r e G r i d N o d e V i e w S t a t e " > < C o l u m n > 2 6 < / C o l u m n > < L a y e d O u t > t r u e < / L a y e d O u t > < / a : V a l u e > < / a : K e y V a l u e O f D i a g r a m O b j e c t K e y a n y T y p e z b w N T n L X > < a : K e y V a l u e O f D i a g r a m O b j e c t K e y a n y T y p e z b w N T n L X > < a : K e y > < K e y > C o l u m n s \ D r u g s   & a m p ;   a l c o h o l   a b u s e 1 3 < / K e y > < / a : K e y > < a : V a l u e   i : t y p e = " M e a s u r e G r i d N o d e V i e w S t a t e " > < C o l u m n > 2 7 < / C o l u m n > < L a y e d O u t > t r u e < / L a y e d O u t > < / a : V a l u e > < / a : K e y V a l u e O f D i a g r a m O b j e c t K e y a n y T y p e z b w N T n L X > < a : K e y V a l u e O f D i a g r a m O b j e c t K e y a n y T y p e z b w N T n L X > < a : K e y > < K e y > C o l u m n s \ E n v i r o n m e n t a l   h a z a r d s 1 4 < / K e y > < / a : K e y > < a : V a l u e   i : t y p e = " M e a s u r e G r i d N o d e V i e w S t a t e " > < C o l u m n > 2 8 < / C o l u m n > < L a y e d O u t > t r u e < / L a y e d O u t > < / a : V a l u e > < / a : K e y V a l u e O f D i a g r a m O b j e c t K e y a n y T y p e z b w N T n L X > < a : K e y V a l u e O f D i a g r a m O b j e c t K e y a n y T y p e z b w N T n L X > < a : K e y > < K e y > C o l u m n s \ O b e s i t y / w e i g h t   l o s s   i s s u e s 1 5 < / K e y > < / a : K e y > < a : V a l u e   i : t y p e = " M e a s u r e G r i d N o d e V i e w S t a t e " > < C o l u m n > 2 9 < / C o l u m n > < L a y e d O u t > t r u e < / L a y e d O u t > < / a : V a l u e > < / a : K e y V a l u e O f D i a g r a m O b j e c t K e y a n y T y p e z b w N T n L X > < a : K e y V a l u e O f D i a g r a m O b j e c t K e y a n y T y p e z b w N T n L X > < a : K e y > < K e y > C o l u m n s \ C o l u m n 3 < / K e y > < / a : K e y > < a : V a l u e   i : t y p e = " M e a s u r e G r i d N o d e V i e w S t a t e " > < C o l u m n > 3 0 < / C o l u m n > < L a y e d O u t > t r u e < / L a y e d O u t > < / a : V a l u e > < / a : K e y V a l u e O f D i a g r a m O b j e c t K e y a n y T y p e z b w N T n L X > < a : K e y V a l u e O f D i a g r a m O b j e c t K e y a n y T y p e z b w N T n L X > < a : K e y > < K e y > C o l u m n s \ C o l u m n 4 < / K e y > < / a : K e y > < a : V a l u e   i : t y p e = " M e a s u r e G r i d N o d e V i e w S t a t e " > < C o l u m n > 3 1 < / C o l u m n > < L a y e d O u t > t r u e < / L a y e d O u t > < / a : V a l u e > < / a : K e y V a l u e O f D i a g r a m O b j e c t K e y a n y T y p e z b w N T n L X > < a : K e y V a l u e O f D i a g r a m O b j e c t K e y a n y T y p e z b w N T n L X > < a : K e y > < K e y > C o l u m n s \ O b s e r v e d < / K e y > < / a : K e y > < a : V a l u e   i : t y p e = " M e a s u r e G r i d N o d e V i e w S t a t e " > < C o l u m n > 3 2 < / C o l u m n > < L a y e d O u t > t r u e < / L a y e d O u t > < / a : V a l u e > < / a : K e y V a l u e O f D i a g r a m O b j e c t K e y a n y T y p e z b w N T n L X > < a : K e y V a l u e O f D i a g r a m O b j e c t K e y a n y T y p e z b w N T n L X > < a : K e y > < K e y > C o l u m n s \ E x p e c t e d < / K e y > < / a : K e y > < a : V a l u e   i : t y p e = " M e a s u r e G r i d N o d e V i e w S t a t e " > < C o l u m n > 3 3 < / C o l u m n > < L a y e d O u t > t r u e < / L a y e d O u t > < / a : V a l u e > < / a : K e y V a l u e O f D i a g r a m O b j e c t K e y a n y T y p e z b w N T n L X > < a : K e y V a l u e O f D i a g r a m O b j e c t K e y a n y T y p e z b w N T n L X > < a : K e y > < K e y > C o l u m n s \ C o l u m n 1 8 < / K e y > < / a : K e y > < a : V a l u e   i : t y p e = " M e a s u r e G r i d N o d e V i e w S t a t e " > < C o l u m n > 3 4 < / C o l u m n > < L a y e d O u t > t r u e < / L a y e d O u t > < / a : V a l u e > < / a : K e y V a l u e O f D i a g r a m O b j e c t K e y a n y T y p e z b w N T n L X > < a : K e y V a l u e O f D i a g r a m O b j e c t K e y a n y T y p e z b w N T n L X > < a : K e y > < K e y > C o l u m n s \ C o l u m n 5 < / K e y > < / a : K e y > < a : V a l u e   i : t y p e = " M e a s u r e G r i d N o d e V i e w S t a t e " > < C o l u m n > 3 5 < / C o l u m n > < L a y e d O u t > t r u e < / L a y e d O u t > < / a : V a l u e > < / a : K e y V a l u e O f D i a g r a m O b j e c t K e y a n y T y p e z b w N T n L X > < a : K e y V a l u e O f D i a g r a m O b j e c t K e y a n y T y p e z b w N T n L X > < a : K e y > < K e y > C o l u m n s \ I   i d e n t i f y   a s : < / K e y > < / a : K e y > < a : V a l u e   i : t y p e = " M e a s u r e G r i d N o d e V i e w S t a t e " > < C o l u m n > 3 6 < / C o l u m n > < L a y e d O u t > t r u e < / L a y e d O u t > < / a : V a l u e > < / a : K e y V a l u e O f D i a g r a m O b j e c t K e y a n y T y p e z b w N T n L X > < a : K e y V a l u e O f D i a g r a m O b j e c t K e y a n y T y p e z b w N T n L X > < a : K e y > < K e y > C o l u m n s \ W h a t   i s   y o u r   a g e ? < / K e y > < / a : K e y > < a : V a l u e   i : t y p e = " M e a s u r e G r i d N o d e V i e w S t a t e " > < C o l u m n > 3 7 < / C o l u m n > < L a y e d O u t > t r u e < / L a y e d O u t > < / a : V a l u e > < / a : K e y V a l u e O f D i a g r a m O b j e c t K e y a n y T y p e z b w N T n L X > < a : K e y V a l u e O f D i a g r a m O b j e c t K e y a n y T y p e z b w N T n L X > < a : K e y > < K e y > C o l u m n s \ C o u n t y   w h e r e   y o u   l i v e : < / K e y > < / a : K e y > < a : V a l u e   i : t y p e = " M e a s u r e G r i d N o d e V i e w S t a t e " > < C o l u m n > 3 8 < / C o l u m n > < L a y e d O u t > t r u e < / L a y e d O u t > < / a : V a l u e > < / a : K e y V a l u e O f D i a g r a m O b j e c t K e y a n y T y p e z b w N T n L X > < a : K e y V a l u e O f D i a g r a m O b j e c t K e y a n y T y p e z b w N T n L X > < a : K e y > < K e y > C o l u m n s \ T o w n   a n d   Z I P   c o d e   w h e r e   y o u   l i v e : < / K e y > < / a : K e y > < a : V a l u e   i : t y p e = " M e a s u r e G r i d N o d e V i e w S t a t e " > < C o l u m n > 3 9 < / C o l u m n > < L a y e d O u t > t r u e < / L a y e d O u t > < / a : V a l u e > < / a : K e y V a l u e O f D i a g r a m O b j e c t K e y a n y T y p e z b w N T n L X > < a : K e y V a l u e O f D i a g r a m O b j e c t K e y a n y T y p e z b w N T n L X > < a : K e y > < K e y > C o l u m n s \ W h a t   r a c e   d o   y o u   c o n s i d e r   y o u r s e l f ? < / K e y > < / a : K e y > < a : V a l u e   i : t y p e = " M e a s u r e G r i d N o d e V i e w S t a t e " > < C o l u m n > 4 0 < / C o l u m n > < L a y e d O u t > t r u e < / L a y e d O u t > < / a : V a l u e > < / a : K e y V a l u e O f D i a g r a m O b j e c t K e y a n y T y p e z b w N T n L X > < a : K e y V a l u e O f D i a g r a m O b j e c t K e y a n y T y p e z b w N T n L X > < a : K e y > < K e y > C o l u m n s \ A r e   y o u   H i s p a n i c   o r   L a t i n o ? < / K e y > < / a : K e y > < a : V a l u e   i : t y p e = " M e a s u r e G r i d N o d e V i e w S t a t e " > < C o l u m n > 4 1 < / C o l u m n > < L a y e d O u t > t r u e < / L a y e d O u t > < / a : V a l u e > < / a : K e y V a l u e O f D i a g r a m O b j e c t K e y a n y T y p e z b w N T n L X > < a : K e y V a l u e O f D i a g r a m O b j e c t K e y a n y T y p e z b w N T n L X > < a : K e y > < K e y > C o l u m n s \ W h a t   l a n g u a g e   d o   y o u   s p e a k   w h e n   y o u   a r e   a t   h o m e   ( s e l e c t   a l l   t h a t   a p p l y ) < / K e y > < / a : K e y > < a : V a l u e   i : t y p e = " M e a s u r e G r i d N o d e V i e w S t a t e " > < C o l u m n > 4 2 < / C o l u m n > < L a y e d O u t > t r u e < / L a y e d O u t > < / a : V a l u e > < / a : K e y V a l u e O f D i a g r a m O b j e c t K e y a n y T y p e z b w N T n L X > < a : K e y V a l u e O f D i a g r a m O b j e c t K e y a n y T y p e z b w N T n L X > < a : K e y > < K e y > C o l u m n s \ W h a t   i s   y o u r   a n n u a l   h o u s e h o l d   i n c o m e   f r o m   a l l   s o u r c e s ? < / K e y > < / a : K e y > < a : V a l u e   i : t y p e = " M e a s u r e G r i d N o d e V i e w S t a t e " > < C o l u m n > 4 3 < / C o l u m n > < L a y e d O u t > t r u e < / L a y e d O u t > < / a : V a l u e > < / a : K e y V a l u e O f D i a g r a m O b j e c t K e y a n y T y p e z b w N T n L X > < a : K e y V a l u e O f D i a g r a m O b j e c t K e y a n y T y p e z b w N T n L X > < a : K e y > < K e y > C o l u m n s \ W h a t   i s   y o u r   h i g h e s t   l e v e l   o f   e d u c a t i o n ? < / K e y > < / a : K e y > < a : V a l u e   i : t y p e = " M e a s u r e G r i d N o d e V i e w S t a t e " > < C o l u m n > 4 4 < / C o l u m n > < L a y e d O u t > t r u e < / L a y e d O u t > < / a : V a l u e > < / a : K e y V a l u e O f D i a g r a m O b j e c t K e y a n y T y p e z b w N T n L X > < a : K e y V a l u e O f D i a g r a m O b j e c t K e y a n y T y p e z b w N T n L X > < a : K e y > < K e y > C o l u m n s \ W h a t   i s   y o u r   c u r r e n t   e m p l o y m e n t   s t a t u s ? < / K e y > < / a : K e y > < a : V a l u e   i : t y p e = " M e a s u r e G r i d N o d e V i e w S t a t e " > < C o l u m n > 4 5 < / C o l u m n > < L a y e d O u t > t r u e < / L a y e d O u t > < / a : V a l u e > < / a : K e y V a l u e O f D i a g r a m O b j e c t K e y a n y T y p e z b w N T n L X > < a : K e y V a l u e O f D i a g r a m O b j e c t K e y a n y T y p e z b w N T n L X > < a : K e y > < K e y > C o l u m n s \ D o   y o u   c u r r e n t l y   h a v e   h e a l t h   i n s u r a n c e ? < / K e y > < / a : K e y > < a : V a l u e   i : t y p e = " M e a s u r e G r i d N o d e V i e w S t a t e " > < C o l u m n > 4 6 < / C o l u m n > < L a y e d O u t > t r u e < / L a y e d O u t > < / a : V a l u e > < / a : K e y V a l u e O f D i a g r a m O b j e c t K e y a n y T y p e z b w N T n L X > < a : K e y V a l u e O f D i a g r a m O b j e c t K e y a n y T y p e z b w N T n L X > < a : K e y > < K e y > C o l u m n s \ W h a t   t y p e   o f   i n s u r a n c e   d o   y o u   h a v e ? < / K e y > < / a : K e y > < a : V a l u e   i : t y p e = " M e a s u r e G r i d N o d e V i e w S t a t e " > < C o l u m n > 4 8 < / C o l u m n > < L a y e d O u t > t r u e < / L a y e d O u t > < / a : V a l u e > < / a : K e y V a l u e O f D i a g r a m O b j e c t K e y a n y T y p e z b w N T n L X > < a : K e y V a l u e O f D i a g r a m O b j e c t K e y a n y T y p e z b w N T n L X > < a : K e y > < K e y > C o l u m n s \ D o   y o u   h a v e   a c c e s s   t o   r e l i a b l e   i n t e r n e t   i n   y o u r   h o m e ? < / K e y > < / a : K e y > < a : V a l u e   i : t y p e = " M e a s u r e G r i d N o d e V i e w S t a t e " > < C o l u m n > 4 9 < / C o l u m n > < L a y e d O u t > t r u e < / L a y e d O u t > < / a : V a l u e > < / a : K e y V a l u e O f D i a g r a m O b j e c t K e y a n y T y p e z b w N T n L X > < a : K e y V a l u e O f D i a g r a m O b j e c t K e y a n y T y p e z b w N T n L X > < a : K e y > < K e y > L i n k s \ & l t ; C o l u m n s \ S u m   o f   R e s p o n d e n t I D   2 & g t ; - & l t ; M e a s u r e s \ R e s p o n d e n t I D & g t ; < / K e y > < / a : K e y > < a : V a l u e   i : t y p e = " M e a s u r e G r i d V i e w S t a t e I D i a g r a m L i n k " / > < / a : K e y V a l u e O f D i a g r a m O b j e c t K e y a n y T y p e z b w N T n L X > < a : K e y V a l u e O f D i a g r a m O b j e c t K e y a n y T y p e z b w N T n L X > < a : K e y > < K e y > L i n k s \ & l t ; C o l u m n s \ S u m   o f   R e s p o n d e n t I D   2 & g t ; - & l t ; M e a s u r e s \ R e s p o n d e n t I D & g t ; \ C O L U M N < / K e y > < / a : K e y > < a : V a l u e   i : t y p e = " M e a s u r e G r i d V i e w S t a t e I D i a g r a m L i n k E n d p o i n t " / > < / a : K e y V a l u e O f D i a g r a m O b j e c t K e y a n y T y p e z b w N T n L X > < a : K e y V a l u e O f D i a g r a m O b j e c t K e y a n y T y p e z b w N T n L X > < a : K e y > < K e y > L i n k s \ & l t ; C o l u m n s \ S u m   o f   R e s p o n d e n t I D   2 & g t ; - & l t ; M e a s u r e s \ R e s p o n d e n t I D & g t ; \ M E A S U R E < / K e y > < / a : K e y > < a : V a l u e   i : t y p e = " M e a s u r e G r i d V i e w S t a t e I D i a g r a m L i n k E n d p o i n t " / > < / a : K e y V a l u e O f D i a g r a m O b j e c t K e y a n y T y p e z b w N T n L X > < a : K e y V a l u e O f D i a g r a m O b j e c t K e y a n y T y p e z b w N T n L X > < a : K e y > < K e y > L i n k s \ & l t ; C o l u m n s \ C o u n t   o f   R e s p o n d e n t I D   2 & g t ; - & l t ; M e a s u r e s \ R e s p o n d e n t I D & g t ; < / K e y > < / a : K e y > < a : V a l u e   i : t y p e = " M e a s u r e G r i d V i e w S t a t e I D i a g r a m L i n k " / > < / a : K e y V a l u e O f D i a g r a m O b j e c t K e y a n y T y p e z b w N T n L X > < a : K e y V a l u e O f D i a g r a m O b j e c t K e y a n y T y p e z b w N T n L X > < a : K e y > < K e y > L i n k s \ & l t ; C o l u m n s \ C o u n t   o f   R e s p o n d e n t I D   2 & g t ; - & l t ; M e a s u r e s \ R e s p o n d e n t I D & g t ; \ C O L U M N < / K e y > < / a : K e y > < a : V a l u e   i : t y p e = " M e a s u r e G r i d V i e w S t a t e I D i a g r a m L i n k E n d p o i n t " / > < / a : K e y V a l u e O f D i a g r a m O b j e c t K e y a n y T y p e z b w N T n L X > < a : K e y V a l u e O f D i a g r a m O b j e c t K e y a n y T y p e z b w N T n L X > < a : K e y > < K e y > L i n k s \ & l t ; C o l u m n s \ C o u n t   o f   R e s p o n d e n t I D   2 & g t ; - & l t ; M e a s u r e s \ R e s p o n d e n t I D & g t ; \ M E A S U R E < / K e y > < / a : K e y > < a : V a l u e   i : t y p e = " M e a s u r e G r i d V i e w S t a t e I D i a g r a m L i n k E n d p o i n t " / > < / a : K e y V a l u e O f D i a g r a m O b j e c t K e y a n y T y p e z b w N T n L X > < a : K e y V a l u e O f D i a g r a m O b j e c t K e y a n y T y p e z b w N T n L X > < a : K e y > < K e y > L i n k s \ & l t ; C o l u m n s \ S u m   o f   A s t h m a l u n g   d i s e a s e 3   2 & g t ; - & l t ; M e a s u r e s \ A s t h m a / l u n g   d i s e a s e 3 & g t ; < / K e y > < / a : K e y > < a : V a l u e   i : t y p e = " M e a s u r e G r i d V i e w S t a t e I D i a g r a m L i n k " / > < / a : K e y V a l u e O f D i a g r a m O b j e c t K e y a n y T y p e z b w N T n L X > < a : K e y V a l u e O f D i a g r a m O b j e c t K e y a n y T y p e z b w N T n L X > < a : K e y > < K e y > L i n k s \ & l t ; C o l u m n s \ S u m   o f   A s t h m a l u n g   d i s e a s e 3   2 & g t ; - & l t ; M e a s u r e s \ A s t h m a / l u n g   d i s e a s e 3 & g t ; \ C O L U M N < / K e y > < / a : K e y > < a : V a l u e   i : t y p e = " M e a s u r e G r i d V i e w S t a t e I D i a g r a m L i n k E n d p o i n t " / > < / a : K e y V a l u e O f D i a g r a m O b j e c t K e y a n y T y p e z b w N T n L X > < a : K e y V a l u e O f D i a g r a m O b j e c t K e y a n y T y p e z b w N T n L X > < a : K e y > < K e y > L i n k s \ & l t ; C o l u m n s \ S u m   o f   A s t h m a l u n g   d i s e a s e 3   2 & g t ; - & l t ; M e a s u r e s \ A s t h m a / l u n g   d i s e a s e 3 & g t ; \ M E A S U R E < / K e y > < / a : K e y > < a : V a l u e   i : t y p e = " M e a s u r e G r i d V i e w S t a t e I D i a g r a m L i n k E n d p o i n t " / > < / a : K e y V a l u e O f D i a g r a m O b j e c t K e y a n y T y p e z b w N T n L X > < a : K e y V a l u e O f D i a g r a m O b j e c t K e y a n y T y p e z b w N T n L X > < a : K e y > < K e y > L i n k s \ & l t ; C o l u m n s \ S u m   o f   C a n c e r 4   2 & g t ; - & l t ; M e a s u r e s \ C a n c e r 4 & g t ; < / K e y > < / a : K e y > < a : V a l u e   i : t y p e = " M e a s u r e G r i d V i e w S t a t e I D i a g r a m L i n k " / > < / a : K e y V a l u e O f D i a g r a m O b j e c t K e y a n y T y p e z b w N T n L X > < a : K e y V a l u e O f D i a g r a m O b j e c t K e y a n y T y p e z b w N T n L X > < a : K e y > < K e y > L i n k s \ & l t ; C o l u m n s \ S u m   o f   C a n c e r 4   2 & g t ; - & l t ; M e a s u r e s \ C a n c e r 4 & g t ; \ C O L U M N < / K e y > < / a : K e y > < a : V a l u e   i : t y p e = " M e a s u r e G r i d V i e w S t a t e I D i a g r a m L i n k E n d p o i n t " / > < / a : K e y V a l u e O f D i a g r a m O b j e c t K e y a n y T y p e z b w N T n L X > < a : K e y V a l u e O f D i a g r a m O b j e c t K e y a n y T y p e z b w N T n L X > < a : K e y > < K e y > L i n k s \ & l t ; C o l u m n s \ S u m   o f   C a n c e r 4   2 & g t ; - & l t ; M e a s u r e s \ C a n c e r 4 & g t ; \ M E A S U R E < / K e y > < / a : K e y > < a : V a l u e   i : t y p e = " M e a s u r e G r i d V i e w S t a t e I D i a g r a m L i n k E n d p o i n t " / > < / a : K e y V a l u e O f D i a g r a m O b j e c t K e y a n y T y p e z b w N T n L X > < a : K e y V a l u e O f D i a g r a m O b j e c t K e y a n y T y p e z b w N T n L X > < a : K e y > < K e y > L i n k s \ & l t ; C o l u m n s \ S u m   o f   C h i l d   h e a l t h     w e l l n e s s 9   2 & g t ; - & l t ; M e a s u r e s \ C h i l d   h e a l t h   & a m p ;   w e l l n e s s 9 & g t ; < / K e y > < / a : K e y > < a : V a l u e   i : t y p e = " M e a s u r e G r i d V i e w S t a t e I D i a g r a m L i n k " / > < / a : K e y V a l u e O f D i a g r a m O b j e c t K e y a n y T y p e z b w N T n L X > < a : K e y V a l u e O f D i a g r a m O b j e c t K e y a n y T y p e z b w N T n L X > < a : K e y > < K e y > L i n k s \ & l t ; C o l u m n s \ S u m   o f   C h i l d   h e a l t h     w e l l n e s s 9   2 & g t ; - & l t ; M e a s u r e s \ C h i l d   h e a l t h   & a m p ;   w e l l n e s s 9 & g t ; \ C O L U M N < / K e y > < / a : K e y > < a : V a l u e   i : t y p e = " M e a s u r e G r i d V i e w S t a t e I D i a g r a m L i n k E n d p o i n t " / > < / a : K e y V a l u e O f D i a g r a m O b j e c t K e y a n y T y p e z b w N T n L X > < a : K e y V a l u e O f D i a g r a m O b j e c t K e y a n y T y p e z b w N T n L X > < a : K e y > < K e y > L i n k s \ & l t ; C o l u m n s \ S u m   o f   C h i l d   h e a l t h     w e l l n e s s 9   2 & g t ; - & l t ; M e a s u r e s \ C h i l d   h e a l t h   & a m p ;   w e l l n e s s 9 & g t ; \ M E A S U R E < / K e y > < / a : K e y > < a : V a l u e   i : t y p e = " M e a s u r e G r i d V i e w S t a t e I D i a g r a m L i n k E n d p o i n t " / > < / a : K e y V a l u e O f D i a g r a m O b j e c t K e y a n y T y p e z b w N T n L X > < a : K e y V a l u e O f D i a g r a m O b j e c t K e y a n y T y p e z b w N T n L X > < a : K e y > < K e y > L i n k s \ & l t ; C o l u m n s \ C o u n t   o f   D i a b e t e s & g t ; - & l t ; M e a s u r e s \ D i a b e t e s & g t ; < / K e y > < / a : K e y > < a : V a l u e   i : t y p e = " M e a s u r e G r i d V i e w S t a t e I D i a g r a m L i n k " / > < / a : K e y V a l u e O f D i a g r a m O b j e c t K e y a n y T y p e z b w N T n L X > < a : K e y V a l u e O f D i a g r a m O b j e c t K e y a n y T y p e z b w N T n L X > < a : K e y > < K e y > L i n k s \ & l t ; C o l u m n s \ C o u n t   o f   D i a b e t e s & g t ; - & l t ; M e a s u r e s \ D i a b e t e s & g t ; \ C O L U M N < / K e y > < / a : K e y > < a : V a l u e   i : t y p e = " M e a s u r e G r i d V i e w S t a t e I D i a g r a m L i n k E n d p o i n t " / > < / a : K e y V a l u e O f D i a g r a m O b j e c t K e y a n y T y p e z b w N T n L X > < a : K e y V a l u e O f D i a g r a m O b j e c t K e y a n y T y p e z b w N T n L X > < a : K e y > < K e y > L i n k s \ & l t ; C o l u m n s \ C o u n t   o f   D i a b e t e s & g t ; - & l t ; M e a s u r e s \ D i a b e t e s & g t ; \ M E A S U R E < / K e y > < / a : K e y > < a : V a l u e   i : t y p e = " M e a s u r e G r i d V i e w S t a t e I D i a g r a m L i n k E n d p o i n t " / > < / a : K e y V a l u e O f D i a g r a m O b j e c t K e y a n y T y p e z b w N T n L X > < a : K e y V a l u e O f D i a g r a m O b j e c t K e y a n y T y p e z b w N T n L X > < a : K e y > < K e y > L i n k s \ & l t ; C o l u m n s \ C o u n t   o f   D r u g s     a l c o h o l   a b u s e & g t ; - & l t ; M e a s u r e s \ D r u g s   & a m p ;   a l c o h o l   a b u s e & g t ; < / K e y > < / a : K e y > < a : V a l u e   i : t y p e = " M e a s u r e G r i d V i e w S t a t e I D i a g r a m L i n k " / > < / a : K e y V a l u e O f D i a g r a m O b j e c t K e y a n y T y p e z b w N T n L X > < a : K e y V a l u e O f D i a g r a m O b j e c t K e y a n y T y p e z b w N T n L X > < a : K e y > < K e y > L i n k s \ & l t ; C o l u m n s \ C o u n t   o f   D r u g s     a l c o h o l   a b u s e & g t ; - & l t ; M e a s u r e s \ D r u g s   & a m p ;   a l c o h o l   a b u s e & g t ; \ C O L U M N < / K e y > < / a : K e y > < a : V a l u e   i : t y p e = " M e a s u r e G r i d V i e w S t a t e I D i a g r a m L i n k E n d p o i n t " / > < / a : K e y V a l u e O f D i a g r a m O b j e c t K e y a n y T y p e z b w N T n L X > < a : K e y V a l u e O f D i a g r a m O b j e c t K e y a n y T y p e z b w N T n L X > < a : K e y > < K e y > L i n k s \ & l t ; C o l u m n s \ C o u n t   o f   D r u g s     a l c o h o l   a b u s e & g t ; - & l t ; M e a s u r e s \ D r u g s   & a m p ;   a l c o h o l   a b u s e & g t ; \ M E A S U R E < / K e y > < / a : K e y > < a : V a l u e   i : t y p e = " M e a s u r e G r i d V i e w S t a t e I D i a g r a m L i n k E n d p o i n t " / > < / a : K e y V a l u e O f D i a g r a m O b j e c t K e y a n y T y p e z b w N T n L X > < a : K e y V a l u e O f D i a g r a m O b j e c t K e y a n y T y p e z b w N T n L X > < a : K e y > < K e y > L i n k s \ & l t ; C o l u m n s \ S u m   o f   D i a b e t e s 1 1   2 & g t ; - & l t ; M e a s u r e s \ D i a b e t e s 1 1 & g t ; < / K e y > < / a : K e y > < a : V a l u e   i : t y p e = " M e a s u r e G r i d V i e w S t a t e I D i a g r a m L i n k " / > < / a : K e y V a l u e O f D i a g r a m O b j e c t K e y a n y T y p e z b w N T n L X > < a : K e y V a l u e O f D i a g r a m O b j e c t K e y a n y T y p e z b w N T n L X > < a : K e y > < K e y > L i n k s \ & l t ; C o l u m n s \ S u m   o f   D i a b e t e s 1 1   2 & g t ; - & l t ; M e a s u r e s \ D i a b e t e s 1 1 & g t ; \ C O L U M N < / K e y > < / a : K e y > < a : V a l u e   i : t y p e = " M e a s u r e G r i d V i e w S t a t e I D i a g r a m L i n k E n d p o i n t " / > < / a : K e y V a l u e O f D i a g r a m O b j e c t K e y a n y T y p e z b w N T n L X > < a : K e y V a l u e O f D i a g r a m O b j e c t K e y a n y T y p e z b w N T n L X > < a : K e y > < K e y > L i n k s \ & l t ; C o l u m n s \ S u m   o f   D i a b e t e s 1 1   2 & g t ; - & l t ; M e a s u r e s \ D i a b e t e s 1 1 & g t ; \ M E A S U R E < / K e y > < / a : K e y > < a : V a l u e   i : t y p e = " M e a s u r e G r i d V i e w S t a t e I D i a g r a m L i n k E n d p o i n t " / > < / a : K e y V a l u e O f D i a g r a m O b j e c t K e y a n y T y p e z b w N T n L X > < a : K e y V a l u e O f D i a g r a m O b j e c t K e y a n y T y p e z b w N T n L X > < a : K e y > < K e y > L i n k s \ & l t ; C o l u m n s \ S u m   o f   D r u g s     a l c o h o l   a b u s e 1 3   2 & g t ; - & l t ; M e a s u r e s \ D r u g s   & a m p ;   a l c o h o l   a b u s e 1 3 & g t ; < / K e y > < / a : K e y > < a : V a l u e   i : t y p e = " M e a s u r e G r i d V i e w S t a t e I D i a g r a m L i n k " / > < / a : K e y V a l u e O f D i a g r a m O b j e c t K e y a n y T y p e z b w N T n L X > < a : K e y V a l u e O f D i a g r a m O b j e c t K e y a n y T y p e z b w N T n L X > < a : K e y > < K e y > L i n k s \ & l t ; C o l u m n s \ S u m   o f   D r u g s     a l c o h o l   a b u s e 1 3   2 & g t ; - & l t ; M e a s u r e s \ D r u g s   & a m p ;   a l c o h o l   a b u s e 1 3 & g t ; \ C O L U M N < / K e y > < / a : K e y > < a : V a l u e   i : t y p e = " M e a s u r e G r i d V i e w S t a t e I D i a g r a m L i n k E n d p o i n t " / > < / a : K e y V a l u e O f D i a g r a m O b j e c t K e y a n y T y p e z b w N T n L X > < a : K e y V a l u e O f D i a g r a m O b j e c t K e y a n y T y p e z b w N T n L X > < a : K e y > < K e y > L i n k s \ & l t ; C o l u m n s \ S u m   o f   D r u g s     a l c o h o l   a b u s e 1 3   2 & g t ; - & l t ; M e a s u r e s \ D r u g s   & a m p ;   a l c o h o l   a b u s e 1 3 & g t ; \ M E A S U R E < / K e y > < / a : K e y > < a : V a l u e   i : t y p e = " M e a s u r e G r i d V i e w S t a t e I D i a g r a m L i n k E n d p o i n t " / > < / a : K e y V a l u e O f D i a g r a m O b j e c t K e y a n y T y p e z b w N T n L X > < a : K e y V a l u e O f D i a g r a m O b j e c t K e y a n y T y p e z b w N T n L X > < a : K e y > < K e y > L i n k s \ & l t ; C o l u m n s \ S u m   o f   E n v i r o n m e n t a l   h a z a r d s 1 4   2 & g t ; - & l t ; M e a s u r e s \ E n v i r o n m e n t a l   h a z a r d s 1 4 & g t ; < / K e y > < / a : K e y > < a : V a l u e   i : t y p e = " M e a s u r e G r i d V i e w S t a t e I D i a g r a m L i n k " / > < / a : K e y V a l u e O f D i a g r a m O b j e c t K e y a n y T y p e z b w N T n L X > < a : K e y V a l u e O f D i a g r a m O b j e c t K e y a n y T y p e z b w N T n L X > < a : K e y > < K e y > L i n k s \ & l t ; C o l u m n s \ S u m   o f   E n v i r o n m e n t a l   h a z a r d s 1 4   2 & g t ; - & l t ; M e a s u r e s \ E n v i r o n m e n t a l   h a z a r d s 1 4 & g t ; \ C O L U M N < / K e y > < / a : K e y > < a : V a l u e   i : t y p e = " M e a s u r e G r i d V i e w S t a t e I D i a g r a m L i n k E n d p o i n t " / > < / a : K e y V a l u e O f D i a g r a m O b j e c t K e y a n y T y p e z b w N T n L X > < a : K e y V a l u e O f D i a g r a m O b j e c t K e y a n y T y p e z b w N T n L X > < a : K e y > < K e y > L i n k s \ & l t ; C o l u m n s \ S u m   o f   E n v i r o n m e n t a l   h a z a r d s 1 4   2 & g t ; - & l t ; M e a s u r e s \ E n v i r o n m e n t a l   h a z a r d s 1 4 & g t ; \ M E A S U R E < / K e y > < / a : K e y > < a : V a l u e   i : t y p e = " M e a s u r e G r i d V i e w S t a t e I D i a g r a m L i n k E n d p o i n t " / > < / a : K e y V a l u e O f D i a g r a m O b j e c t K e y a n y T y p e z b w N T n L X > < a : K e y V a l u e O f D i a g r a m O b j e c t K e y a n y T y p e z b w N T n L X > < a : K e y > < K e y > L i n k s \ & l t ; C o l u m n s \ S u m   o f   H e a r t   d i s e a s e     s t r o k e 5   2 & g t ; - & l t ; M e a s u r e s \ H e a r t   d i s e a s e   & a m p ;   s t r o k e 5 & g t ; < / K e y > < / a : K e y > < a : V a l u e   i : t y p e = " M e a s u r e G r i d V i e w S t a t e I D i a g r a m L i n k " / > < / a : K e y V a l u e O f D i a g r a m O b j e c t K e y a n y T y p e z b w N T n L X > < a : K e y V a l u e O f D i a g r a m O b j e c t K e y a n y T y p e z b w N T n L X > < a : K e y > < K e y > L i n k s \ & l t ; C o l u m n s \ S u m   o f   H e a r t   d i s e a s e     s t r o k e 5   2 & g t ; - & l t ; M e a s u r e s \ H e a r t   d i s e a s e   & a m p ;   s t r o k e 5 & g t ; \ C O L U M N < / K e y > < / a : K e y > < a : V a l u e   i : t y p e = " M e a s u r e G r i d V i e w S t a t e I D i a g r a m L i n k E n d p o i n t " / > < / a : K e y V a l u e O f D i a g r a m O b j e c t K e y a n y T y p e z b w N T n L X > < a : K e y V a l u e O f D i a g r a m O b j e c t K e y a n y T y p e z b w N T n L X > < a : K e y > < K e y > L i n k s \ & l t ; C o l u m n s \ S u m   o f   H e a r t   d i s e a s e     s t r o k e 5   2 & g t ; - & l t ; M e a s u r e s \ H e a r t   d i s e a s e   & a m p ;   s t r o k e 5 & g t ; \ M E A S U R E < / K e y > < / a : K e y > < a : V a l u e   i : t y p e = " M e a s u r e G r i d V i e w S t a t e I D i a g r a m L i n k E n d p o i n t " / > < / a : K e y V a l u e O f D i a g r a m O b j e c t K e y a n y T y p e z b w N T n L X > < a : K e y V a l u e O f D i a g r a m O b j e c t K e y a n y T y p e z b w N T n L X > < a : K e y > < K e y > L i n k s \ & l t ; C o l u m n s \ S u m   o f   H I V A I D S     S e x u a l l y   T r a n s m i t t e d   D i s e a s e s   ( S T D s ) 7   2 & g t ; - & l t ; M e a s u r e s \ H I V / A I D S   & a m p ;   S e x u a l l y   T r a n s m i t t e d   D i s e a s e s   ( S T D s ) 7 & g t ; < / K e y > < / a : K e y > < a : V a l u e   i : t y p e = " M e a s u r e G r i d V i e w S t a t e I D i a g r a m L i n k " / > < / a : K e y V a l u e O f D i a g r a m O b j e c t K e y a n y T y p e z b w N T n L X > < a : K e y V a l u e O f D i a g r a m O b j e c t K e y a n y T y p e z b w N T n L X > < a : K e y > < K e y > L i n k s \ & l t ; C o l u m n s \ S u m   o f   H I V A I D S     S e x u a l l y   T r a n s m i t t e d   D i s e a s e s   ( S T D s ) 7   2 & g t ; - & l t ; M e a s u r e s \ H I V / A I D S   & a m p ;   S e x u a l l y   T r a n s m i t t e d   D i s e a s e s   ( S T D s ) 7 & g t ; \ C O L U M N < / K e y > < / a : K e y > < a : V a l u e   i : t y p e = " M e a s u r e G r i d V i e w S t a t e I D i a g r a m L i n k E n d p o i n t " / > < / a : K e y V a l u e O f D i a g r a m O b j e c t K e y a n y T y p e z b w N T n L X > < a : K e y V a l u e O f D i a g r a m O b j e c t K e y a n y T y p e z b w N T n L X > < a : K e y > < K e y > L i n k s \ & l t ; C o l u m n s \ S u m   o f   H I V A I D S     S e x u a l l y   T r a n s m i t t e d   D i s e a s e s   ( S T D s ) 7   2 & g t ; - & l t ; M e a s u r e s \ H I V / A I D S   & a m p ;   S e x u a l l y   T r a n s m i t t e d   D i s e a s e s   ( S T D s ) 7 & g t ; \ M E A S U R E < / K e y > < / a : K e y > < a : V a l u e   i : t y p e = " M e a s u r e G r i d V i e w S t a t e I D i a g r a m L i n k E n d p o i n t " / > < / a : K e y V a l u e O f D i a g r a m O b j e c t K e y a n y T y p e z b w N T n L X > < a : K e y V a l u e O f D i a g r a m O b j e c t K e y a n y T y p e z b w N T n L X > < a : K e y > < K e y > L i n k s \ & l t ; C o l u m n s \ S u m   o f   M e n t a l   h e a l t h   d e p r e s s i o n s u i c i d e 1 2   2 & g t ; - & l t ; M e a s u r e s \ M e n t a l   h e a l t h   d e p r e s s i o n / s u i c i d e 1 2 & g t ; < / K e y > < / a : K e y > < a : V a l u e   i : t y p e = " M e a s u r e G r i d V i e w S t a t e I D i a g r a m L i n k " / > < / a : K e y V a l u e O f D i a g r a m O b j e c t K e y a n y T y p e z b w N T n L X > < a : K e y V a l u e O f D i a g r a m O b j e c t K e y a n y T y p e z b w N T n L X > < a : K e y > < K e y > L i n k s \ & l t ; C o l u m n s \ S u m   o f   M e n t a l   h e a l t h   d e p r e s s i o n s u i c i d e 1 2   2 & g t ; - & l t ; M e a s u r e s \ M e n t a l   h e a l t h   d e p r e s s i o n / s u i c i d e 1 2 & g t ; \ C O L U M N < / K e y > < / a : K e y > < a : V a l u e   i : t y p e = " M e a s u r e G r i d V i e w S t a t e I D i a g r a m L i n k E n d p o i n t " / > < / a : K e y V a l u e O f D i a g r a m O b j e c t K e y a n y T y p e z b w N T n L X > < a : K e y V a l u e O f D i a g r a m O b j e c t K e y a n y T y p e z b w N T n L X > < a : K e y > < K e y > L i n k s \ & l t ; C o l u m n s \ S u m   o f   M e n t a l   h e a l t h   d e p r e s s i o n s u i c i d e 1 2   2 & g t ; - & l t ; M e a s u r e s \ M e n t a l   h e a l t h   d e p r e s s i o n / s u i c i d e 1 2 & g t ; \ M E A S U R E < / K e y > < / a : K e y > < a : V a l u e   i : t y p e = " M e a s u r e G r i d V i e w S t a t e I D i a g r a m L i n k E n d p o i n t " / > < / a : K e y V a l u e O f D i a g r a m O b j e c t K e y a n y T y p e z b w N T n L X > < a : K e y V a l u e O f D i a g r a m O b j e c t K e y a n y T y p e z b w N T n L X > < a : K e y > < K e y > L i n k s \ & l t ; C o l u m n s \ S u m   o f   O b e s i t y w e i g h t   l o s s   i s s u e s 1 5   2 & g t ; - & l t ; M e a s u r e s \ O b e s i t y / w e i g h t   l o s s   i s s u e s 1 5 & g t ; < / K e y > < / a : K e y > < a : V a l u e   i : t y p e = " M e a s u r e G r i d V i e w S t a t e I D i a g r a m L i n k " / > < / a : K e y V a l u e O f D i a g r a m O b j e c t K e y a n y T y p e z b w N T n L X > < a : K e y V a l u e O f D i a g r a m O b j e c t K e y a n y T y p e z b w N T n L X > < a : K e y > < K e y > L i n k s \ & l t ; C o l u m n s \ S u m   o f   O b e s i t y w e i g h t   l o s s   i s s u e s 1 5   2 & g t ; - & l t ; M e a s u r e s \ O b e s i t y / w e i g h t   l o s s   i s s u e s 1 5 & g t ; \ C O L U M N < / K e y > < / a : K e y > < a : V a l u e   i : t y p e = " M e a s u r e G r i d V i e w S t a t e I D i a g r a m L i n k E n d p o i n t " / > < / a : K e y V a l u e O f D i a g r a m O b j e c t K e y a n y T y p e z b w N T n L X > < a : K e y V a l u e O f D i a g r a m O b j e c t K e y a n y T y p e z b w N T n L X > < a : K e y > < K e y > L i n k s \ & l t ; C o l u m n s \ S u m   o f   O b e s i t y w e i g h t   l o s s   i s s u e s 1 5   2 & g t ; - & l t ; M e a s u r e s \ O b e s i t y / w e i g h t   l o s s   i s s u e s 1 5 & g t ; \ M E A S U R E < / K e y > < / a : K e y > < a : V a l u e   i : t y p e = " M e a s u r e G r i d V i e w S t a t e I D i a g r a m L i n k E n d p o i n t " / > < / a : K e y V a l u e O f D i a g r a m O b j e c t K e y a n y T y p e z b w N T n L X > < a : K e y V a l u e O f D i a g r a m O b j e c t K e y a n y T y p e z b w N T n L X > < a : K e y > < K e y > L i n k s \ & l t ; C o l u m n s \ S u m   o f   S a f e t y 6   2 & g t ; - & l t ; M e a s u r e s \ S a f e t y 6 & g t ; < / K e y > < / a : K e y > < a : V a l u e   i : t y p e = " M e a s u r e G r i d V i e w S t a t e I D i a g r a m L i n k " / > < / a : K e y V a l u e O f D i a g r a m O b j e c t K e y a n y T y p e z b w N T n L X > < a : K e y V a l u e O f D i a g r a m O b j e c t K e y a n y T y p e z b w N T n L X > < a : K e y > < K e y > L i n k s \ & l t ; C o l u m n s \ S u m   o f   S a f e t y 6   2 & g t ; - & l t ; M e a s u r e s \ S a f e t y 6 & g t ; \ C O L U M N < / K e y > < / a : K e y > < a : V a l u e   i : t y p e = " M e a s u r e G r i d V i e w S t a t e I D i a g r a m L i n k E n d p o i n t " / > < / a : K e y V a l u e O f D i a g r a m O b j e c t K e y a n y T y p e z b w N T n L X > < a : K e y V a l u e O f D i a g r a m O b j e c t K e y a n y T y p e z b w N T n L X > < a : K e y > < K e y > L i n k s \ & l t ; C o l u m n s \ S u m   o f   S a f e t y 6   2 & g t ; - & l t ; M e a s u r e s \ S a f e t y 6 & g t ; \ M E A S U R E < / K e y > < / a : K e y > < a : V a l u e   i : t y p e = " M e a s u r e G r i d V i e w S t a t e I D i a g r a m L i n k E n d p o i n t " / > < / a : K e y V a l u e O f D i a g r a m O b j e c t K e y a n y T y p e z b w N T n L X > < a : K e y V a l u e O f D i a g r a m O b j e c t K e y a n y T y p e z b w N T n L X > < a : K e y > < K e y > L i n k s \ & l t ; C o l u m n s \ S u m   o f   V a c c i n e   p r e v e n t a b l e   d i s e a s e s 8   2 & g t ; - & l t ; M e a s u r e s \ V a c c i n e   p r e v e n t a b l e   d i s e a s e s 8 & g t ; < / K e y > < / a : K e y > < a : V a l u e   i : t y p e = " M e a s u r e G r i d V i e w S t a t e I D i a g r a m L i n k " / > < / a : K e y V a l u e O f D i a g r a m O b j e c t K e y a n y T y p e z b w N T n L X > < a : K e y V a l u e O f D i a g r a m O b j e c t K e y a n y T y p e z b w N T n L X > < a : K e y > < K e y > L i n k s \ & l t ; C o l u m n s \ S u m   o f   V a c c i n e   p r e v e n t a b l e   d i s e a s e s 8   2 & g t ; - & l t ; M e a s u r e s \ V a c c i n e   p r e v e n t a b l e   d i s e a s e s 8 & g t ; \ C O L U M N < / K e y > < / a : K e y > < a : V a l u e   i : t y p e = " M e a s u r e G r i d V i e w S t a t e I D i a g r a m L i n k E n d p o i n t " / > < / a : K e y V a l u e O f D i a g r a m O b j e c t K e y a n y T y p e z b w N T n L X > < a : K e y V a l u e O f D i a g r a m O b j e c t K e y a n y T y p e z b w N T n L X > < a : K e y > < K e y > L i n k s \ & l t ; C o l u m n s \ S u m   o f   V a c c i n e   p r e v e n t a b l e   d i s e a s e s 8   2 & g t ; - & l t ; M e a s u r e s \ V a c c i n e   p r e v e n t a b l e   d i s e a s e s 8 & g t ; \ M E A S U R E < / K e y > < / a : K e y > < a : V a l u e   i : t y p e = " M e a s u r e G r i d V i e w S t a t e I D i a g r a m L i n k E n d p o i n t " / > < / a : K e y V a l u e O f D i a g r a m O b j e c t K e y a n y T y p e z b w N T n L X > < a : K e y V a l u e O f D i a g r a m O b j e c t K e y a n y T y p e z b w N T n L X > < a : K e y > < K e y > L i n k s \ & l t ; C o l u m n s \ S u m   o f   W o m e n  s   h e a l t h     w e l l n e s s 1 0   2 & g t ; - & l t ; M e a s u r e s \ W o m e n  s   h e a l t h   & a m p ;   w e l l n e s s 1 0 & g t ; < / K e y > < / a : K e y > < a : V a l u e   i : t y p e = " M e a s u r e G r i d V i e w S t a t e I D i a g r a m L i n k " / > < / a : K e y V a l u e O f D i a g r a m O b j e c t K e y a n y T y p e z b w N T n L X > < a : K e y V a l u e O f D i a g r a m O b j e c t K e y a n y T y p e z b w N T n L X > < a : K e y > < K e y > L i n k s \ & l t ; C o l u m n s \ S u m   o f   W o m e n  s   h e a l t h     w e l l n e s s 1 0   2 & g t ; - & l t ; M e a s u r e s \ W o m e n  s   h e a l t h   & a m p ;   w e l l n e s s 1 0 & g t ; \ C O L U M N < / K e y > < / a : K e y > < a : V a l u e   i : t y p e = " M e a s u r e G r i d V i e w S t a t e I D i a g r a m L i n k E n d p o i n t " / > < / a : K e y V a l u e O f D i a g r a m O b j e c t K e y a n y T y p e z b w N T n L X > < a : K e y V a l u e O f D i a g r a m O b j e c t K e y a n y T y p e z b w N T n L X > < a : K e y > < K e y > L i n k s \ & l t ; C o l u m n s \ S u m   o f   W o m e n  s   h e a l t h     w e l l n e s s 1 0   2 & g t ; - & l t ; M e a s u r e s \ W o m e n  s   h e a l t h   & a m p ;   w e l l n e s s 1 0 & g t ; \ M E A S U R E < / K e y > < / a : K e y > < a : V a l u e   i : t y p e = " M e a s u r e G r i d V i e w S t a t e I D i a g r a m L i n k E n d p o i n t " / > < / a : K e y V a l u e O f D i a g r a m O b j e c t K e y a n y T y p e z b w N T n L X > < / V i e w S t a t e s > < / D i a g r a m M a n a g e r . S e r i a l i z a b l e D i a g r a m > < D i a g r a m M a n a g e r . S e r i a l i z a b l e D i a g r a m > < A d a p t e r   i : t y p e = " M e a s u r e D i a g r a m S a n d b o x A d a p t e r " > < T a b l e N a m e > P T   Q 4 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 P T   Q 4 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 R e s p o n d e n t I D   4 < / K e y > < / D i a g r a m O b j e c t K e y > < D i a g r a m O b j e c t K e y > < K e y > M e a s u r e s \ S u m   o f   R e s p o n d e n t I D   4 \ T a g I n f o \ F o r m u l a < / K e y > < / D i a g r a m O b j e c t K e y > < D i a g r a m O b j e c t K e y > < K e y > M e a s u r e s \ S u m   o f   R e s p o n d e n t I D   4 \ T a g I n f o \ V a l u e < / K e y > < / D i a g r a m O b j e c t K e y > < D i a g r a m O b j e c t K e y > < K e y > M e a s u r e s \ C o u n t   o f   R e s p o n d e n t I D   4 < / K e y > < / D i a g r a m O b j e c t K e y > < D i a g r a m O b j e c t K e y > < K e y > M e a s u r e s \ C o u n t   o f   R e s p o n d e n t I D   4 \ T a g I n f o \ F o r m u l a < / K e y > < / D i a g r a m O b j e c t K e y > < D i a g r a m O b j e c t K e y > < K e y > M e a s u r e s \ C o u n t   o f   R e s p o n d e n t I D   4 \ T a g I n f o \ V a l u e < / K e y > < / D i a g r a m O b j e c t K e y > < D i a g r a m O b j e c t K e y > < K e y > M e a s u r e s \ S u m   o f   W h a t   i s   y o u r   a g e   4 < / K e y > < / D i a g r a m O b j e c t K e y > < D i a g r a m O b j e c t K e y > < K e y > M e a s u r e s \ S u m   o f   W h a t   i s   y o u r   a g e   4 \ T a g I n f o \ F o r m u l a < / K e y > < / D i a g r a m O b j e c t K e y > < D i a g r a m O b j e c t K e y > < K e y > M e a s u r e s \ S u m   o f   W h a t   i s   y o u r   a g e   4 \ T a g I n f o \ V a l u e < / K e y > < / D i a g r a m O b j e c t K e y > < D i a g r a m O b j e c t K e y > < K e y > M e a s u r e s \ A v e r a g e   o f   W h a t   i s   y o u r   a g e   4 < / K e y > < / D i a g r a m O b j e c t K e y > < D i a g r a m O b j e c t K e y > < K e y > M e a s u r e s \ A v e r a g e   o f   W h a t   i s   y o u r   a g e   4 \ T a g I n f o \ F o r m u l a < / K e y > < / D i a g r a m O b j e c t K e y > < D i a g r a m O b j e c t K e y > < K e y > M e a s u r e s \ A v e r a g e   o f   W h a t   i s   y o u r   a g e   4 \ T a g I n f o \ V a l u e < / K e y > < / D i a g r a m O b j e c t K e y > < D i a g r a m O b j e c t K e y > < K e y > M e a s u r e s \ S u m   o f   C l e a n   a i r     w a t e r 5 < / K e y > < / D i a g r a m O b j e c t K e y > < D i a g r a m O b j e c t K e y > < K e y > M e a s u r e s \ S u m   o f   C l e a n   a i r     w a t e r 5 \ T a g I n f o \ F o r m u l a < / K e y > < / D i a g r a m O b j e c t K e y > < D i a g r a m O b j e c t K e y > < K e y > M e a s u r e s \ S u m   o f   C l e a n   a i r     w a t e r 5 \ T a g I n f o \ V a l u e < / K e y > < / D i a g r a m O b j e c t K e y > < D i a g r a m O b j e c t K e y > < K e y > M e a s u r e s \ S u m   o f   D r u g     a l c o h o l   r e h a b i l i t a t i o n   s e r v i c e s 8 < / K e y > < / D i a g r a m O b j e c t K e y > < D i a g r a m O b j e c t K e y > < K e y > M e a s u r e s \ S u m   o f   D r u g     a l c o h o l   r e h a b i l i t a t i o n   s e r v i c e s 8 \ T a g I n f o \ F o r m u l a < / K e y > < / D i a g r a m O b j e c t K e y > < D i a g r a m O b j e c t K e y > < K e y > M e a s u r e s \ S u m   o f   D r u g     a l c o h o l   r e h a b i l i t a t i o n   s e r v i c e s 8 \ T a g I n f o \ V a l u e < / K e y > < / D i a g r a m O b j e c t K e y > < D i a g r a m O b j e c t K e y > < K e y > M e a s u r e s \ S u m   o f   H e a l t h i e r   f o o d   c h o i c e s 1 1 < / K e y > < / D i a g r a m O b j e c t K e y > < D i a g r a m O b j e c t K e y > < K e y > M e a s u r e s \ S u m   o f   H e a l t h i e r   f o o d   c h o i c e s 1 1 \ T a g I n f o \ F o r m u l a < / K e y > < / D i a g r a m O b j e c t K e y > < D i a g r a m O b j e c t K e y > < K e y > M e a s u r e s \ S u m   o f   H e a l t h i e r   f o o d   c h o i c e s 1 1 \ T a g I n f o \ V a l u e < / K e y > < / D i a g r a m O b j e c t K e y > < D i a g r a m O b j e c t K e y > < K e y > M e a s u r e s \ S u m   o f   J o b   o p p o r t u n i t i e s 1 4 < / K e y > < / D i a g r a m O b j e c t K e y > < D i a g r a m O b j e c t K e y > < K e y > M e a s u r e s \ S u m   o f   J o b   o p p o r t u n i t i e s 1 4 \ T a g I n f o \ F o r m u l a < / K e y > < / D i a g r a m O b j e c t K e y > < D i a g r a m O b j e c t K e y > < K e y > M e a s u r e s \ S u m   o f   J o b   o p p o r t u n i t i e s 1 4 \ T a g I n f o \ V a l u e < / K e y > < / D i a g r a m O b j e c t K e y > < D i a g r a m O b j e c t K e y > < K e y > M e a s u r e s \ S u m   o f   M e n t a l   h e a l t h   s e r v i c e s 6 < / K e y > < / D i a g r a m O b j e c t K e y > < D i a g r a m O b j e c t K e y > < K e y > M e a s u r e s \ S u m   o f   M e n t a l   h e a l t h   s e r v i c e s 6 \ T a g I n f o \ F o r m u l a < / K e y > < / D i a g r a m O b j e c t K e y > < D i a g r a m O b j e c t K e y > < K e y > M e a s u r e s \ S u m   o f   M e n t a l   h e a l t h   s e r v i c e s 6 \ T a g I n f o \ V a l u e < / K e y > < / D i a g r a m O b j e c t K e y > < D i a g r a m O b j e c t K e y > < K e y > M e a s u r e s \ S u m   o f   R e c r e a t i o n   f a c i l i t i e s 9 < / K e y > < / D i a g r a m O b j e c t K e y > < D i a g r a m O b j e c t K e y > < K e y > M e a s u r e s \ S u m   o f   R e c r e a t i o n   f a c i l i t i e s 9 \ T a g I n f o \ F o r m u l a < / K e y > < / D i a g r a m O b j e c t K e y > < D i a g r a m O b j e c t K e y > < K e y > M e a s u r e s \ S u m   o f   R e c r e a t i o n   f a c i l i t i e s 9 \ T a g I n f o \ V a l u e < / K e y > < / D i a g r a m O b j e c t K e y > < D i a g r a m O b j e c t K e y > < K e y > M e a s u r e s \ S u m   o f   S a f e   c h i l d c a r e   o p t i o n s 1 2 < / K e y > < / D i a g r a m O b j e c t K e y > < D i a g r a m O b j e c t K e y > < K e y > M e a s u r e s \ S u m   o f   S a f e   c h i l d c a r e   o p t i o n s 1 2 \ T a g I n f o \ F o r m u l a < / K e y > < / D i a g r a m O b j e c t K e y > < D i a g r a m O b j e c t K e y > < K e y > M e a s u r e s \ S u m   o f   S a f e   c h i l d c a r e   o p t i o n s 1 2 \ T a g I n f o \ V a l u e < / K e y > < / D i a g r a m O b j e c t K e y > < D i a g r a m O b j e c t K e y > < K e y > M e a s u r e s \ S u m   o f   S a f e   p l a c e s   t o   w a l k p l a y 1 5 < / K e y > < / D i a g r a m O b j e c t K e y > < D i a g r a m O b j e c t K e y > < K e y > M e a s u r e s \ S u m   o f   S a f e   p l a c e s   t o   w a l k p l a y 1 5 \ T a g I n f o \ F o r m u l a < / K e y > < / D i a g r a m O b j e c t K e y > < D i a g r a m O b j e c t K e y > < K e y > M e a s u r e s \ S u m   o f   S a f e   p l a c e s   t o   w a l k p l a y 1 5 \ T a g I n f o \ V a l u e < / K e y > < / D i a g r a m O b j e c t K e y > < D i a g r a m O b j e c t K e y > < K e y > M e a s u r e s \ S u m   o f   S a f e   w o r k s i t e s 1 6 < / K e y > < / D i a g r a m O b j e c t K e y > < D i a g r a m O b j e c t K e y > < K e y > M e a s u r e s \ S u m   o f   S a f e   w o r k s i t e s 1 6 \ T a g I n f o \ F o r m u l a < / K e y > < / D i a g r a m O b j e c t K e y > < D i a g r a m O b j e c t K e y > < K e y > M e a s u r e s \ S u m   o f   S a f e   w o r k s i t e s 1 6 \ T a g I n f o \ V a l u e < / K e y > < / D i a g r a m O b j e c t K e y > < D i a g r a m O b j e c t K e y > < K e y > M e a s u r e s \ S u m   o f   S m o k i n g   c e s s a t i o n   p r o g r a m s 7 < / K e y > < / D i a g r a m O b j e c t K e y > < D i a g r a m O b j e c t K e y > < K e y > M e a s u r e s \ S u m   o f   S m o k i n g   c e s s a t i o n   p r o g r a m s 7 \ T a g I n f o \ F o r m u l a < / K e y > < / D i a g r a m O b j e c t K e y > < D i a g r a m O b j e c t K e y > < K e y > M e a s u r e s \ S u m   o f   S m o k i n g   c e s s a t i o n   p r o g r a m s 7 \ T a g I n f o \ V a l u e < / K e y > < / D i a g r a m O b j e c t K e y > < D i a g r a m O b j e c t K e y > < K e y > M e a s u r e s \ S u m   o f   T r a n s p o r t a t i o n 1 0 < / K e y > < / D i a g r a m O b j e c t K e y > < D i a g r a m O b j e c t K e y > < K e y > M e a s u r e s \ S u m   o f   T r a n s p o r t a t i o n 1 0 \ T a g I n f o \ F o r m u l a < / K e y > < / D i a g r a m O b j e c t K e y > < D i a g r a m O b j e c t K e y > < K e y > M e a s u r e s \ S u m   o f   T r a n s p o r t a t i o n 1 0 \ T a g I n f o \ V a l u e < / K e y > < / D i a g r a m O b j e c t K e y > < D i a g r a m O b j e c t K e y > < K e y > M e a s u r e s \ S u m   o f   W e i g h t   l o s s   p r o g r a m s 1 3 < / K e y > < / D i a g r a m O b j e c t K e y > < D i a g r a m O b j e c t K e y > < K e y > M e a s u r e s \ S u m   o f   W e i g h t   l o s s   p r o g r a m s 1 3 \ T a g I n f o \ F o r m u l a < / K e y > < / D i a g r a m O b j e c t K e y > < D i a g r a m O b j e c t K e y > < K e y > M e a s u r e s \ S u m   o f   W e i g h t   l o s s   p r o g r a m s 1 3 \ T a g I n f o \ V a l u e < / K e y > < / D i a g r a m O b j e c t K e y > < D i a g r a m O b j e c t K e y > < K e y > C o l u m n s \ R e s p o n d e n t I D < / K e y > < / D i a g r a m O b j e c t K e y > < D i a g r a m O b j e c t K e y > < K e y > C o l u m n s \ C l e a n   a i r   & a m p ;   w a t e r < / K e y > < / D i a g r a m O b j e c t K e y > < D i a g r a m O b j e c t K e y > < K e y > C o l u m n s \ M e n t a l   h e a l t h   s e r v i c e s < / K e y > < / D i a g r a m O b j e c t K e y > < D i a g r a m O b j e c t K e y > < K e y > C o l u m n s \ S m o k i n g   c e s s a t i o n   p r o g r a m s < / K e y > < / D i a g r a m O b j e c t K e y > < D i a g r a m O b j e c t K e y > < K e y > C o l u m n s \ D r u g   & a m p ;   a l c o h o l   r e h a b i l i t a t i o n   s e r v i c e s < / K e y > < / D i a g r a m O b j e c t K e y > < D i a g r a m O b j e c t K e y > < K e y > C o l u m n s \ R e c r e a t i o n   f a c i l i t i e s < / K e y > < / D i a g r a m O b j e c t K e y > < D i a g r a m O b j e c t K e y > < K e y > C o l u m n s \ T r a n s p o r t a t i o n < / K e y > < / D i a g r a m O b j e c t K e y > < D i a g r a m O b j e c t K e y > < K e y > C o l u m n s \ H e a l t h i e r   f o o d   c h o i c e s < / K e y > < / D i a g r a m O b j e c t K e y > < D i a g r a m O b j e c t K e y > < K e y > C o l u m n s \ S a f e   c h i l d c a r e   o p t i o n s < / K e y > < / D i a g r a m O b j e c t K e y > < D i a g r a m O b j e c t K e y > < K e y > C o l u m n s \ W e i g h t   l o s s   p r o g r a m s < / K e y > < / D i a g r a m O b j e c t K e y > < D i a g r a m O b j e c t K e y > < K e y > C o l u m n s \ J o b   o p p o r t u n i t i e s < / K e y > < / D i a g r a m O b j e c t K e y > < D i a g r a m O b j e c t K e y > < K e y > C o l u m n s \ S a f e   p l a c e s   t o   w a l k / p l a y < / K e y > < / D i a g r a m O b j e c t K e y > < D i a g r a m O b j e c t K e y > < K e y > C o l u m n s \ S a f e   w o r k s i t e s < / K e y > < / D i a g r a m O b j e c t K e y > < D i a g r a m O b j e c t K e y > < K e y > C o l u m n s \ O T H E R < / K e y > < / D i a g r a m O b j e c t K e y > < D i a g r a m O b j e c t K e y > < K e y > C o l u m n s \ C o u n t   o f   S e l e c t i o n < / K e y > < / D i a g r a m O b j e c t K e y > < D i a g r a m O b j e c t K e y > < K e y > C o l u m n s \ W e i g h t < / K e y > < / D i a g r a m O b j e c t K e y > < D i a g r a m O b j e c t K e y > < K e y > C o l u m n s \ C o l u m n 2 < / K e y > < / D i a g r a m O b j e c t K e y > < D i a g r a m O b j e c t K e y > < K e y > C o l u m n s \ C l e a n   a i r   & a m p ;   w a t e r 5 < / K e y > < / D i a g r a m O b j e c t K e y > < D i a g r a m O b j e c t K e y > < K e y > C o l u m n s \ M e n t a l   h e a l t h   s e r v i c e s 6 < / K e y > < / D i a g r a m O b j e c t K e y > < D i a g r a m O b j e c t K e y > < K e y > C o l u m n s \ S m o k i n g   c e s s a t i o n   p r o g r a m s 7 < / K e y > < / D i a g r a m O b j e c t K e y > < D i a g r a m O b j e c t K e y > < K e y > C o l u m n s \ D r u g   & a m p ;   a l c o h o l   r e h a b i l i t a t i o n   s e r v i c e s 8 < / K e y > < / D i a g r a m O b j e c t K e y > < D i a g r a m O b j e c t K e y > < K e y > C o l u m n s \ R e c r e a t i o n   f a c i l i t i e s 9 < / K e y > < / D i a g r a m O b j e c t K e y > < D i a g r a m O b j e c t K e y > < K e y > C o l u m n s \ T r a n s p o r t a t i o n 1 0 < / K e y > < / D i a g r a m O b j e c t K e y > < D i a g r a m O b j e c t K e y > < K e y > C o l u m n s \ H e a l t h i e r   f o o d   c h o i c e s 1 1 < / K e y > < / D i a g r a m O b j e c t K e y > < D i a g r a m O b j e c t K e y > < K e y > C o l u m n s \ S a f e   c h i l d c a r e   o p t i o n s 1 2 < / K e y > < / D i a g r a m O b j e c t K e y > < D i a g r a m O b j e c t K e y > < K e y > C o l u m n s \ W e i g h t   l o s s   p r o g r a m s 1 3 < / K e y > < / D i a g r a m O b j e c t K e y > < D i a g r a m O b j e c t K e y > < K e y > C o l u m n s \ J o b   o p p o r t u n i t i e s 1 4 < / K e y > < / D i a g r a m O b j e c t K e y > < D i a g r a m O b j e c t K e y > < K e y > C o l u m n s \ S a f e   p l a c e s   t o   w a l k / p l a y 1 5 < / K e y > < / D i a g r a m O b j e c t K e y > < D i a g r a m O b j e c t K e y > < K e y > C o l u m n s \ S a f e   w o r k s i t e s 1 6 < / K e y > < / D i a g r a m O b j e c t K e y > < D i a g r a m O b j e c t K e y > < K e y > C o l u m n s \ C o l u m n 3 < / K e y > < / D i a g r a m O b j e c t K e y > < D i a g r a m O b j e c t K e y > < K e y > C o l u m n s \ C o l u m n 4 < / K e y > < / D i a g r a m O b j e c t K e y > < D i a g r a m O b j e c t K e y > < K e y > C o l u m n s \ O b s e r v e d < / K e y > < / D i a g r a m O b j e c t K e y > < D i a g r a m O b j e c t K e y > < K e y > C o l u m n s \ E x p e c t e d < / K e y > < / D i a g r a m O b j e c t K e y > < D i a g r a m O b j e c t K e y > < K e y > C o l u m n s \ C o l u m n 5 < / K e y > < / D i a g r a m O b j e c t K e y > < D i a g r a m O b j e c t K e y > < K e y > C o l u m n s \ C o l u m n 6 < / K e y > < / D i a g r a m O b j e c t K e y > < D i a g r a m O b j e c t K e y > < K e y > C o l u m n s \ I   i d e n t i f y   a s : < / K e y > < / D i a g r a m O b j e c t K e y > < D i a g r a m O b j e c t K e y > < K e y > C o l u m n s \ W h a t   i s   y o u r   a g e ? < / K e y > < / D i a g r a m O b j e c t K e y > < D i a g r a m O b j e c t K e y > < K e y > C o l u m n s \ C o u n t y   w h e r e   y o u   l i v e : < / K e y > < / D i a g r a m O b j e c t K e y > < D i a g r a m O b j e c t K e y > < K e y > C o l u m n s \ T o w n   a n d   Z I P   c o d e   w h e r e   y o u   l i v e : < / K e y > < / D i a g r a m O b j e c t K e y > < D i a g r a m O b j e c t K e y > < K e y > C o l u m n s \ W h a t   r a c e   d o   y o u   c o n s i d e r   y o u r s e l f ? < / K e y > < / D i a g r a m O b j e c t K e y > < D i a g r a m O b j e c t K e y > < K e y > C o l u m n s \ A r e   y o u   H i s p a n i c   o r   L a t i n o ? < / K e y > < / D i a g r a m O b j e c t K e y > < D i a g r a m O b j e c t K e y > < K e y > C o l u m n s \ W h a t   l a n g u a g e   d o   y o u   s p e a k   w h e n   y o u   a r e   a t   h o m e   ( s e l e c t   a l l   t h a t   a p p l y ) < / K e y > < / D i a g r a m O b j e c t K e y > < D i a g r a m O b j e c t K e y > < K e y > C o l u m n s \ W h a t   i s   y o u r   a n n u a l   h o u s e h o l d   i n c o m e   f r o m   a l l   s o u r c e s ? < / K e y > < / D i a g r a m O b j e c t K e y > < D i a g r a m O b j e c t K e y > < K e y > C o l u m n s \ W h a t   i s   y o u r   h i g h e s t   l e v e l   o f   e d u c a t i o n ? < / K e y > < / D i a g r a m O b j e c t K e y > < D i a g r a m O b j e c t K e y > < K e y > C o l u m n s \ W h a t   i s   y o u r   c u r r e n t   e m p l o y m e n t   s t a t u s ? < / K e y > < / D i a g r a m O b j e c t K e y > < D i a g r a m O b j e c t K e y > < K e y > C o l u m n s \ D o   y o u   c u r r e n t l y   h a v e   h e a l t h   i n s u r a n c e ? < / K e y > < / D i a g r a m O b j e c t K e y > < D i a g r a m O b j e c t K e y > < K e y > C o l u m n s \ W h a t   t y p e   o f   i n s u r a n c e   d o   y o u   h a v e ? < / K e y > < / D i a g r a m O b j e c t K e y > < D i a g r a m O b j e c t K e y > < K e y > C o l u m n s \ D o   y o u   h a v e   a c c e s s   t o   r e l i a b l e   i n t e r n e t   i n   y o u r   h o m e ? < / K e y > < / D i a g r a m O b j e c t K e y > < D i a g r a m O b j e c t K e y > < K e y > L i n k s \ & l t ; C o l u m n s \ S u m   o f   R e s p o n d e n t I D   4 & g t ; - & l t ; M e a s u r e s \ R e s p o n d e n t I D & g t ; < / K e y > < / D i a g r a m O b j e c t K e y > < D i a g r a m O b j e c t K e y > < K e y > L i n k s \ & l t ; C o l u m n s \ S u m   o f   R e s p o n d e n t I D   4 & g t ; - & l t ; M e a s u r e s \ R e s p o n d e n t I D & g t ; \ C O L U M N < / K e y > < / D i a g r a m O b j e c t K e y > < D i a g r a m O b j e c t K e y > < K e y > L i n k s \ & l t ; C o l u m n s \ S u m   o f   R e s p o n d e n t I D   4 & g t ; - & l t ; M e a s u r e s \ R e s p o n d e n t I D & g t ; \ M E A S U R E < / K e y > < / D i a g r a m O b j e c t K e y > < D i a g r a m O b j e c t K e y > < K e y > L i n k s \ & l t ; C o l u m n s \ C o u n t   o f   R e s p o n d e n t I D   4 & g t ; - & l t ; M e a s u r e s \ R e s p o n d e n t I D & g t ; < / K e y > < / D i a g r a m O b j e c t K e y > < D i a g r a m O b j e c t K e y > < K e y > L i n k s \ & l t ; C o l u m n s \ C o u n t   o f   R e s p o n d e n t I D   4 & g t ; - & l t ; M e a s u r e s \ R e s p o n d e n t I D & g t ; \ C O L U M N < / K e y > < / D i a g r a m O b j e c t K e y > < D i a g r a m O b j e c t K e y > < K e y > L i n k s \ & l t ; C o l u m n s \ C o u n t   o f   R e s p o n d e n t I D   4 & g t ; - & l t ; M e a s u r e s \ R e s p o n d e n t I D & g t ; \ M E A S U R E < / K e y > < / D i a g r a m O b j e c t K e y > < D i a g r a m O b j e c t K e y > < K e y > L i n k s \ & l t ; C o l u m n s \ S u m   o f   W h a t   i s   y o u r   a g e   4 & g t ; - & l t ; M e a s u r e s \ W h a t   i s   y o u r   a g e ? & g t ; < / K e y > < / D i a g r a m O b j e c t K e y > < D i a g r a m O b j e c t K e y > < K e y > L i n k s \ & l t ; C o l u m n s \ S u m   o f   W h a t   i s   y o u r   a g e   4 & g t ; - & l t ; M e a s u r e s \ W h a t   i s   y o u r   a g e ? & g t ; \ C O L U M N < / K e y > < / D i a g r a m O b j e c t K e y > < D i a g r a m O b j e c t K e y > < K e y > L i n k s \ & l t ; C o l u m n s \ S u m   o f   W h a t   i s   y o u r   a g e   4 & g t ; - & l t ; M e a s u r e s \ W h a t   i s   y o u r   a g e ? & g t ; \ M E A S U R E < / K e y > < / D i a g r a m O b j e c t K e y > < D i a g r a m O b j e c t K e y > < K e y > L i n k s \ & l t ; C o l u m n s \ A v e r a g e   o f   W h a t   i s   y o u r   a g e   4 & g t ; - & l t ; M e a s u r e s \ W h a t   i s   y o u r   a g e ? & g t ; < / K e y > < / D i a g r a m O b j e c t K e y > < D i a g r a m O b j e c t K e y > < K e y > L i n k s \ & l t ; C o l u m n s \ A v e r a g e   o f   W h a t   i s   y o u r   a g e   4 & g t ; - & l t ; M e a s u r e s \ W h a t   i s   y o u r   a g e ? & g t ; \ C O L U M N < / K e y > < / D i a g r a m O b j e c t K e y > < D i a g r a m O b j e c t K e y > < K e y > L i n k s \ & l t ; C o l u m n s \ A v e r a g e   o f   W h a t   i s   y o u r   a g e   4 & g t ; - & l t ; M e a s u r e s \ W h a t   i s   y o u r   a g e ? & g t ; \ M E A S U R E < / K e y > < / D i a g r a m O b j e c t K e y > < D i a g r a m O b j e c t K e y > < K e y > L i n k s \ & l t ; C o l u m n s \ S u m   o f   C l e a n   a i r     w a t e r 5 & g t ; - & l t ; M e a s u r e s \ C l e a n   a i r   & a m p ;   w a t e r 5 & g t ; < / K e y > < / D i a g r a m O b j e c t K e y > < D i a g r a m O b j e c t K e y > < K e y > L i n k s \ & l t ; C o l u m n s \ S u m   o f   C l e a n   a i r     w a t e r 5 & g t ; - & l t ; M e a s u r e s \ C l e a n   a i r   & a m p ;   w a t e r 5 & g t ; \ C O L U M N < / K e y > < / D i a g r a m O b j e c t K e y > < D i a g r a m O b j e c t K e y > < K e y > L i n k s \ & l t ; C o l u m n s \ S u m   o f   C l e a n   a i r     w a t e r 5 & g t ; - & l t ; M e a s u r e s \ C l e a n   a i r   & a m p ;   w a t e r 5 & g t ; \ M E A S U R E < / K e y > < / D i a g r a m O b j e c t K e y > < D i a g r a m O b j e c t K e y > < K e y > L i n k s \ & l t ; C o l u m n s \ S u m   o f   D r u g     a l c o h o l   r e h a b i l i t a t i o n   s e r v i c e s 8 & g t ; - & l t ; M e a s u r e s \ D r u g   & a m p ;   a l c o h o l   r e h a b i l i t a t i o n   s e r v i c e s 8 & g t ; < / K e y > < / D i a g r a m O b j e c t K e y > < D i a g r a m O b j e c t K e y > < K e y > L i n k s \ & l t ; C o l u m n s \ S u m   o f   D r u g     a l c o h o l   r e h a b i l i t a t i o n   s e r v i c e s 8 & g t ; - & l t ; M e a s u r e s \ D r u g   & a m p ;   a l c o h o l   r e h a b i l i t a t i o n   s e r v i c e s 8 & g t ; \ C O L U M N < / K e y > < / D i a g r a m O b j e c t K e y > < D i a g r a m O b j e c t K e y > < K e y > L i n k s \ & l t ; C o l u m n s \ S u m   o f   D r u g     a l c o h o l   r e h a b i l i t a t i o n   s e r v i c e s 8 & g t ; - & l t ; M e a s u r e s \ D r u g   & a m p ;   a l c o h o l   r e h a b i l i t a t i o n   s e r v i c e s 8 & g t ; \ M E A S U R E < / K e y > < / D i a g r a m O b j e c t K e y > < D i a g r a m O b j e c t K e y > < K e y > L i n k s \ & l t ; C o l u m n s \ S u m   o f   H e a l t h i e r   f o o d   c h o i c e s 1 1 & g t ; - & l t ; M e a s u r e s \ H e a l t h i e r   f o o d   c h o i c e s 1 1 & g t ; < / K e y > < / D i a g r a m O b j e c t K e y > < D i a g r a m O b j e c t K e y > < K e y > L i n k s \ & l t ; C o l u m n s \ S u m   o f   H e a l t h i e r   f o o d   c h o i c e s 1 1 & g t ; - & l t ; M e a s u r e s \ H e a l t h i e r   f o o d   c h o i c e s 1 1 & g t ; \ C O L U M N < / K e y > < / D i a g r a m O b j e c t K e y > < D i a g r a m O b j e c t K e y > < K e y > L i n k s \ & l t ; C o l u m n s \ S u m   o f   H e a l t h i e r   f o o d   c h o i c e s 1 1 & g t ; - & l t ; M e a s u r e s \ H e a l t h i e r   f o o d   c h o i c e s 1 1 & g t ; \ M E A S U R E < / K e y > < / D i a g r a m O b j e c t K e y > < D i a g r a m O b j e c t K e y > < K e y > L i n k s \ & l t ; C o l u m n s \ S u m   o f   J o b   o p p o r t u n i t i e s 1 4 & g t ; - & l t ; M e a s u r e s \ J o b   o p p o r t u n i t i e s 1 4 & g t ; < / K e y > < / D i a g r a m O b j e c t K e y > < D i a g r a m O b j e c t K e y > < K e y > L i n k s \ & l t ; C o l u m n s \ S u m   o f   J o b   o p p o r t u n i t i e s 1 4 & g t ; - & l t ; M e a s u r e s \ J o b   o p p o r t u n i t i e s 1 4 & g t ; \ C O L U M N < / K e y > < / D i a g r a m O b j e c t K e y > < D i a g r a m O b j e c t K e y > < K e y > L i n k s \ & l t ; C o l u m n s \ S u m   o f   J o b   o p p o r t u n i t i e s 1 4 & g t ; - & l t ; M e a s u r e s \ J o b   o p p o r t u n i t i e s 1 4 & g t ; \ M E A S U R E < / K e y > < / D i a g r a m O b j e c t K e y > < D i a g r a m O b j e c t K e y > < K e y > L i n k s \ & l t ; C o l u m n s \ S u m   o f   M e n t a l   h e a l t h   s e r v i c e s 6 & g t ; - & l t ; M e a s u r e s \ M e n t a l   h e a l t h   s e r v i c e s 6 & g t ; < / K e y > < / D i a g r a m O b j e c t K e y > < D i a g r a m O b j e c t K e y > < K e y > L i n k s \ & l t ; C o l u m n s \ S u m   o f   M e n t a l   h e a l t h   s e r v i c e s 6 & g t ; - & l t ; M e a s u r e s \ M e n t a l   h e a l t h   s e r v i c e s 6 & g t ; \ C O L U M N < / K e y > < / D i a g r a m O b j e c t K e y > < D i a g r a m O b j e c t K e y > < K e y > L i n k s \ & l t ; C o l u m n s \ S u m   o f   M e n t a l   h e a l t h   s e r v i c e s 6 & g t ; - & l t ; M e a s u r e s \ M e n t a l   h e a l t h   s e r v i c e s 6 & g t ; \ M E A S U R E < / K e y > < / D i a g r a m O b j e c t K e y > < D i a g r a m O b j e c t K e y > < K e y > L i n k s \ & l t ; C o l u m n s \ S u m   o f   R e c r e a t i o n   f a c i l i t i e s 9 & g t ; - & l t ; M e a s u r e s \ R e c r e a t i o n   f a c i l i t i e s 9 & g t ; < / K e y > < / D i a g r a m O b j e c t K e y > < D i a g r a m O b j e c t K e y > < K e y > L i n k s \ & l t ; C o l u m n s \ S u m   o f   R e c r e a t i o n   f a c i l i t i e s 9 & g t ; - & l t ; M e a s u r e s \ R e c r e a t i o n   f a c i l i t i e s 9 & g t ; \ C O L U M N < / K e y > < / D i a g r a m O b j e c t K e y > < D i a g r a m O b j e c t K e y > < K e y > L i n k s \ & l t ; C o l u m n s \ S u m   o f   R e c r e a t i o n   f a c i l i t i e s 9 & g t ; - & l t ; M e a s u r e s \ R e c r e a t i o n   f a c i l i t i e s 9 & g t ; \ M E A S U R E < / K e y > < / D i a g r a m O b j e c t K e y > < D i a g r a m O b j e c t K e y > < K e y > L i n k s \ & l t ; C o l u m n s \ S u m   o f   S a f e   c h i l d c a r e   o p t i o n s 1 2 & g t ; - & l t ; M e a s u r e s \ S a f e   c h i l d c a r e   o p t i o n s 1 2 & g t ; < / K e y > < / D i a g r a m O b j e c t K e y > < D i a g r a m O b j e c t K e y > < K e y > L i n k s \ & l t ; C o l u m n s \ S u m   o f   S a f e   c h i l d c a r e   o p t i o n s 1 2 & g t ; - & l t ; M e a s u r e s \ S a f e   c h i l d c a r e   o p t i o n s 1 2 & g t ; \ C O L U M N < / K e y > < / D i a g r a m O b j e c t K e y > < D i a g r a m O b j e c t K e y > < K e y > L i n k s \ & l t ; C o l u m n s \ S u m   o f   S a f e   c h i l d c a r e   o p t i o n s 1 2 & g t ; - & l t ; M e a s u r e s \ S a f e   c h i l d c a r e   o p t i o n s 1 2 & g t ; \ M E A S U R E < / K e y > < / D i a g r a m O b j e c t K e y > < D i a g r a m O b j e c t K e y > < K e y > L i n k s \ & l t ; C o l u m n s \ S u m   o f   S a f e   p l a c e s   t o   w a l k p l a y 1 5 & g t ; - & l t ; M e a s u r e s \ S a f e   p l a c e s   t o   w a l k / p l a y 1 5 & g t ; < / K e y > < / D i a g r a m O b j e c t K e y > < D i a g r a m O b j e c t K e y > < K e y > L i n k s \ & l t ; C o l u m n s \ S u m   o f   S a f e   p l a c e s   t o   w a l k p l a y 1 5 & g t ; - & l t ; M e a s u r e s \ S a f e   p l a c e s   t o   w a l k / p l a y 1 5 & g t ; \ C O L U M N < / K e y > < / D i a g r a m O b j e c t K e y > < D i a g r a m O b j e c t K e y > < K e y > L i n k s \ & l t ; C o l u m n s \ S u m   o f   S a f e   p l a c e s   t o   w a l k p l a y 1 5 & g t ; - & l t ; M e a s u r e s \ S a f e   p l a c e s   t o   w a l k / p l a y 1 5 & g t ; \ M E A S U R E < / K e y > < / D i a g r a m O b j e c t K e y > < D i a g r a m O b j e c t K e y > < K e y > L i n k s \ & l t ; C o l u m n s \ S u m   o f   S a f e   w o r k s i t e s 1 6 & g t ; - & l t ; M e a s u r e s \ S a f e   w o r k s i t e s 1 6 & g t ; < / K e y > < / D i a g r a m O b j e c t K e y > < D i a g r a m O b j e c t K e y > < K e y > L i n k s \ & l t ; C o l u m n s \ S u m   o f   S a f e   w o r k s i t e s 1 6 & g t ; - & l t ; M e a s u r e s \ S a f e   w o r k s i t e s 1 6 & g t ; \ C O L U M N < / K e y > < / D i a g r a m O b j e c t K e y > < D i a g r a m O b j e c t K e y > < K e y > L i n k s \ & l t ; C o l u m n s \ S u m   o f   S a f e   w o r k s i t e s 1 6 & g t ; - & l t ; M e a s u r e s \ S a f e   w o r k s i t e s 1 6 & g t ; \ M E A S U R E < / K e y > < / D i a g r a m O b j e c t K e y > < D i a g r a m O b j e c t K e y > < K e y > L i n k s \ & l t ; C o l u m n s \ S u m   o f   S m o k i n g   c e s s a t i o n   p r o g r a m s 7 & g t ; - & l t ; M e a s u r e s \ S m o k i n g   c e s s a t i o n   p r o g r a m s 7 & g t ; < / K e y > < / D i a g r a m O b j e c t K e y > < D i a g r a m O b j e c t K e y > < K e y > L i n k s \ & l t ; C o l u m n s \ S u m   o f   S m o k i n g   c e s s a t i o n   p r o g r a m s 7 & g t ; - & l t ; M e a s u r e s \ S m o k i n g   c e s s a t i o n   p r o g r a m s 7 & g t ; \ C O L U M N < / K e y > < / D i a g r a m O b j e c t K e y > < D i a g r a m O b j e c t K e y > < K e y > L i n k s \ & l t ; C o l u m n s \ S u m   o f   S m o k i n g   c e s s a t i o n   p r o g r a m s 7 & g t ; - & l t ; M e a s u r e s \ S m o k i n g   c e s s a t i o n   p r o g r a m s 7 & g t ; \ M E A S U R E < / K e y > < / D i a g r a m O b j e c t K e y > < D i a g r a m O b j e c t K e y > < K e y > L i n k s \ & l t ; C o l u m n s \ S u m   o f   T r a n s p o r t a t i o n 1 0 & g t ; - & l t ; M e a s u r e s \ T r a n s p o r t a t i o n 1 0 & g t ; < / K e y > < / D i a g r a m O b j e c t K e y > < D i a g r a m O b j e c t K e y > < K e y > L i n k s \ & l t ; C o l u m n s \ S u m   o f   T r a n s p o r t a t i o n 1 0 & g t ; - & l t ; M e a s u r e s \ T r a n s p o r t a t i o n 1 0 & g t ; \ C O L U M N < / K e y > < / D i a g r a m O b j e c t K e y > < D i a g r a m O b j e c t K e y > < K e y > L i n k s \ & l t ; C o l u m n s \ S u m   o f   T r a n s p o r t a t i o n 1 0 & g t ; - & l t ; M e a s u r e s \ T r a n s p o r t a t i o n 1 0 & g t ; \ M E A S U R E < / K e y > < / D i a g r a m O b j e c t K e y > < D i a g r a m O b j e c t K e y > < K e y > L i n k s \ & l t ; C o l u m n s \ S u m   o f   W e i g h t   l o s s   p r o g r a m s 1 3 & g t ; - & l t ; M e a s u r e s \ W e i g h t   l o s s   p r o g r a m s 1 3 & g t ; < / K e y > < / D i a g r a m O b j e c t K e y > < D i a g r a m O b j e c t K e y > < K e y > L i n k s \ & l t ; C o l u m n s \ S u m   o f   W e i g h t   l o s s   p r o g r a m s 1 3 & g t ; - & l t ; M e a s u r e s \ W e i g h t   l o s s   p r o g r a m s 1 3 & g t ; \ C O L U M N < / K e y > < / D i a g r a m O b j e c t K e y > < D i a g r a m O b j e c t K e y > < K e y > L i n k s \ & l t ; C o l u m n s \ S u m   o f   W e i g h t   l o s s   p r o g r a m s 1 3 & g t ; - & l t ; M e a s u r e s \ W e i g h t   l o s s   p r o g r a m s 1 3 & g t ; \ M E A S U R E 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 R e s p o n d e n t I D   4 < / K e y > < / a : K e y > < a : V a l u e   i : t y p e = " M e a s u r e G r i d N o d e V i e w S t a t e " > < L a y e d O u t > t r u e < / L a y e d O u t > < W a s U I I n v i s i b l e > t r u e < / W a s U I I n v i s i b l e > < / a : V a l u e > < / a : K e y V a l u e O f D i a g r a m O b j e c t K e y a n y T y p e z b w N T n L X > < a : K e y V a l u e O f D i a g r a m O b j e c t K e y a n y T y p e z b w N T n L X > < a : K e y > < K e y > M e a s u r e s \ S u m   o f   R e s p o n d e n t I D   4 \ T a g I n f o \ F o r m u l a < / K e y > < / a : K e y > < a : V a l u e   i : t y p e = " M e a s u r e G r i d V i e w S t a t e I D i a g r a m T a g A d d i t i o n a l I n f o " / > < / a : K e y V a l u e O f D i a g r a m O b j e c t K e y a n y T y p e z b w N T n L X > < a : K e y V a l u e O f D i a g r a m O b j e c t K e y a n y T y p e z b w N T n L X > < a : K e y > < K e y > M e a s u r e s \ S u m   o f   R e s p o n d e n t I D   4 \ T a g I n f o \ V a l u e < / K e y > < / a : K e y > < a : V a l u e   i : t y p e = " M e a s u r e G r i d V i e w S t a t e I D i a g r a m T a g A d d i t i o n a l I n f o " / > < / a : K e y V a l u e O f D i a g r a m O b j e c t K e y a n y T y p e z b w N T n L X > < a : K e y V a l u e O f D i a g r a m O b j e c t K e y a n y T y p e z b w N T n L X > < a : K e y > < K e y > M e a s u r e s \ C o u n t   o f   R e s p o n d e n t I D   4 < / K e y > < / a : K e y > < a : V a l u e   i : t y p e = " M e a s u r e G r i d N o d e V i e w S t a t e " > < L a y e d O u t > t r u e < / L a y e d O u t > < W a s U I I n v i s i b l e > t r u e < / W a s U I I n v i s i b l e > < / a : V a l u e > < / a : K e y V a l u e O f D i a g r a m O b j e c t K e y a n y T y p e z b w N T n L X > < a : K e y V a l u e O f D i a g r a m O b j e c t K e y a n y T y p e z b w N T n L X > < a : K e y > < K e y > M e a s u r e s \ C o u n t   o f   R e s p o n d e n t I D   4 \ T a g I n f o \ F o r m u l a < / K e y > < / a : K e y > < a : V a l u e   i : t y p e = " M e a s u r e G r i d V i e w S t a t e I D i a g r a m T a g A d d i t i o n a l I n f o " / > < / a : K e y V a l u e O f D i a g r a m O b j e c t K e y a n y T y p e z b w N T n L X > < a : K e y V a l u e O f D i a g r a m O b j e c t K e y a n y T y p e z b w N T n L X > < a : K e y > < K e y > M e a s u r e s \ C o u n t   o f   R e s p o n d e n t I D   4 \ T a g I n f o \ V a l u e < / K e y > < / a : K e y > < a : V a l u e   i : t y p e = " M e a s u r e G r i d V i e w S t a t e I D i a g r a m T a g A d d i t i o n a l I n f o " / > < / a : K e y V a l u e O f D i a g r a m O b j e c t K e y a n y T y p e z b w N T n L X > < a : K e y V a l u e O f D i a g r a m O b j e c t K e y a n y T y p e z b w N T n L X > < a : K e y > < K e y > M e a s u r e s \ S u m   o f   W h a t   i s   y o u r   a g e   4 < / K e y > < / a : K e y > < a : V a l u e   i : t y p e = " M e a s u r e G r i d N o d e V i e w S t a t e " > < C o l u m n > 3 5 < / C o l u m n > < L a y e d O u t > t r u e < / L a y e d O u t > < W a s U I I n v i s i b l e > t r u e < / W a s U I I n v i s i b l e > < / a : V a l u e > < / a : K e y V a l u e O f D i a g r a m O b j e c t K e y a n y T y p e z b w N T n L X > < a : K e y V a l u e O f D i a g r a m O b j e c t K e y a n y T y p e z b w N T n L X > < a : K e y > < K e y > M e a s u r e s \ S u m   o f   W h a t   i s   y o u r   a g e   4 \ T a g I n f o \ F o r m u l a < / K e y > < / a : K e y > < a : V a l u e   i : t y p e = " M e a s u r e G r i d V i e w S t a t e I D i a g r a m T a g A d d i t i o n a l I n f o " / > < / a : K e y V a l u e O f D i a g r a m O b j e c t K e y a n y T y p e z b w N T n L X > < a : K e y V a l u e O f D i a g r a m O b j e c t K e y a n y T y p e z b w N T n L X > < a : K e y > < K e y > M e a s u r e s \ S u m   o f   W h a t   i s   y o u r   a g e   4 \ T a g I n f o \ V a l u e < / K e y > < / a : K e y > < a : V a l u e   i : t y p e = " M e a s u r e G r i d V i e w S t a t e I D i a g r a m T a g A d d i t i o n a l I n f o " / > < / a : K e y V a l u e O f D i a g r a m O b j e c t K e y a n y T y p e z b w N T n L X > < a : K e y V a l u e O f D i a g r a m O b j e c t K e y a n y T y p e z b w N T n L X > < a : K e y > < K e y > M e a s u r e s \ A v e r a g e   o f   W h a t   i s   y o u r   a g e   4 < / K e y > < / a : K e y > < a : V a l u e   i : t y p e = " M e a s u r e G r i d N o d e V i e w S t a t e " > < C o l u m n > 3 5 < / C o l u m n > < L a y e d O u t > t r u e < / L a y e d O u t > < W a s U I I n v i s i b l e > t r u e < / W a s U I I n v i s i b l e > < / a : V a l u e > < / a : K e y V a l u e O f D i a g r a m O b j e c t K e y a n y T y p e z b w N T n L X > < a : K e y V a l u e O f D i a g r a m O b j e c t K e y a n y T y p e z b w N T n L X > < a : K e y > < K e y > M e a s u r e s \ A v e r a g e   o f   W h a t   i s   y o u r   a g e   4 \ T a g I n f o \ F o r m u l a < / K e y > < / a : K e y > < a : V a l u e   i : t y p e = " M e a s u r e G r i d V i e w S t a t e I D i a g r a m T a g A d d i t i o n a l I n f o " / > < / a : K e y V a l u e O f D i a g r a m O b j e c t K e y a n y T y p e z b w N T n L X > < a : K e y V a l u e O f D i a g r a m O b j e c t K e y a n y T y p e z b w N T n L X > < a : K e y > < K e y > M e a s u r e s \ A v e r a g e   o f   W h a t   i s   y o u r   a g e   4 \ T a g I n f o \ V a l u e < / K e y > < / a : K e y > < a : V a l u e   i : t y p e = " M e a s u r e G r i d V i e w S t a t e I D i a g r a m T a g A d d i t i o n a l I n f o " / > < / a : K e y V a l u e O f D i a g r a m O b j e c t K e y a n y T y p e z b w N T n L X > < a : K e y V a l u e O f D i a g r a m O b j e c t K e y a n y T y p e z b w N T n L X > < a : K e y > < K e y > M e a s u r e s \ S u m   o f   C l e a n   a i r     w a t e r 5 < / K e y > < / a : K e y > < a : V a l u e   i : t y p e = " M e a s u r e G r i d N o d e V i e w S t a t e " > < C o l u m n > 1 6 < / C o l u m n > < L a y e d O u t > t r u e < / L a y e d O u t > < W a s U I I n v i s i b l e > t r u e < / W a s U I I n v i s i b l e > < / a : V a l u e > < / a : K e y V a l u e O f D i a g r a m O b j e c t K e y a n y T y p e z b w N T n L X > < a : K e y V a l u e O f D i a g r a m O b j e c t K e y a n y T y p e z b w N T n L X > < a : K e y > < K e y > M e a s u r e s \ S u m   o f   C l e a n   a i r     w a t e r 5 \ T a g I n f o \ F o r m u l a < / K e y > < / a : K e y > < a : V a l u e   i : t y p e = " M e a s u r e G r i d V i e w S t a t e I D i a g r a m T a g A d d i t i o n a l I n f o " / > < / a : K e y V a l u e O f D i a g r a m O b j e c t K e y a n y T y p e z b w N T n L X > < a : K e y V a l u e O f D i a g r a m O b j e c t K e y a n y T y p e z b w N T n L X > < a : K e y > < K e y > M e a s u r e s \ S u m   o f   C l e a n   a i r     w a t e r 5 \ T a g I n f o \ V a l u e < / K e y > < / a : K e y > < a : V a l u e   i : t y p e = " M e a s u r e G r i d V i e w S t a t e I D i a g r a m T a g A d d i t i o n a l I n f o " / > < / a : K e y V a l u e O f D i a g r a m O b j e c t K e y a n y T y p e z b w N T n L X > < a : K e y V a l u e O f D i a g r a m O b j e c t K e y a n y T y p e z b w N T n L X > < a : K e y > < K e y > M e a s u r e s \ S u m   o f   D r u g     a l c o h o l   r e h a b i l i t a t i o n   s e r v i c e s 8 < / K e y > < / a : K e y > < a : V a l u e   i : t y p e = " M e a s u r e G r i d N o d e V i e w S t a t e " > < C o l u m n > 1 9 < / C o l u m n > < L a y e d O u t > t r u e < / L a y e d O u t > < W a s U I I n v i s i b l e > t r u e < / W a s U I I n v i s i b l e > < / a : V a l u e > < / a : K e y V a l u e O f D i a g r a m O b j e c t K e y a n y T y p e z b w N T n L X > < a : K e y V a l u e O f D i a g r a m O b j e c t K e y a n y T y p e z b w N T n L X > < a : K e y > < K e y > M e a s u r e s \ S u m   o f   D r u g     a l c o h o l   r e h a b i l i t a t i o n   s e r v i c e s 8 \ T a g I n f o \ F o r m u l a < / K e y > < / a : K e y > < a : V a l u e   i : t y p e = " M e a s u r e G r i d V i e w S t a t e I D i a g r a m T a g A d d i t i o n a l I n f o " / > < / a : K e y V a l u e O f D i a g r a m O b j e c t K e y a n y T y p e z b w N T n L X > < a : K e y V a l u e O f D i a g r a m O b j e c t K e y a n y T y p e z b w N T n L X > < a : K e y > < K e y > M e a s u r e s \ S u m   o f   D r u g     a l c o h o l   r e h a b i l i t a t i o n   s e r v i c e s 8 \ T a g I n f o \ V a l u e < / K e y > < / a : K e y > < a : V a l u e   i : t y p e = " M e a s u r e G r i d V i e w S t a t e I D i a g r a m T a g A d d i t i o n a l I n f o " / > < / a : K e y V a l u e O f D i a g r a m O b j e c t K e y a n y T y p e z b w N T n L X > < a : K e y V a l u e O f D i a g r a m O b j e c t K e y a n y T y p e z b w N T n L X > < a : K e y > < K e y > M e a s u r e s \ S u m   o f   H e a l t h i e r   f o o d   c h o i c e s 1 1 < / K e y > < / a : K e y > < a : V a l u e   i : t y p e = " M e a s u r e G r i d N o d e V i e w S t a t e " > < C o l u m n > 2 2 < / C o l u m n > < L a y e d O u t > t r u e < / L a y e d O u t > < W a s U I I n v i s i b l e > t r u e < / W a s U I I n v i s i b l e > < / a : V a l u e > < / a : K e y V a l u e O f D i a g r a m O b j e c t K e y a n y T y p e z b w N T n L X > < a : K e y V a l u e O f D i a g r a m O b j e c t K e y a n y T y p e z b w N T n L X > < a : K e y > < K e y > M e a s u r e s \ S u m   o f   H e a l t h i e r   f o o d   c h o i c e s 1 1 \ T a g I n f o \ F o r m u l a < / K e y > < / a : K e y > < a : V a l u e   i : t y p e = " M e a s u r e G r i d V i e w S t a t e I D i a g r a m T a g A d d i t i o n a l I n f o " / > < / a : K e y V a l u e O f D i a g r a m O b j e c t K e y a n y T y p e z b w N T n L X > < a : K e y V a l u e O f D i a g r a m O b j e c t K e y a n y T y p e z b w N T n L X > < a : K e y > < K e y > M e a s u r e s \ S u m   o f   H e a l t h i e r   f o o d   c h o i c e s 1 1 \ T a g I n f o \ V a l u e < / K e y > < / a : K e y > < a : V a l u e   i : t y p e = " M e a s u r e G r i d V i e w S t a t e I D i a g r a m T a g A d d i t i o n a l I n f o " / > < / a : K e y V a l u e O f D i a g r a m O b j e c t K e y a n y T y p e z b w N T n L X > < a : K e y V a l u e O f D i a g r a m O b j e c t K e y a n y T y p e z b w N T n L X > < a : K e y > < K e y > M e a s u r e s \ S u m   o f   J o b   o p p o r t u n i t i e s 1 4 < / K e y > < / a : K e y > < a : V a l u e   i : t y p e = " M e a s u r e G r i d N o d e V i e w S t a t e " > < C o l u m n > 2 5 < / C o l u m n > < L a y e d O u t > t r u e < / L a y e d O u t > < W a s U I I n v i s i b l e > t r u e < / W a s U I I n v i s i b l e > < / a : V a l u e > < / a : K e y V a l u e O f D i a g r a m O b j e c t K e y a n y T y p e z b w N T n L X > < a : K e y V a l u e O f D i a g r a m O b j e c t K e y a n y T y p e z b w N T n L X > < a : K e y > < K e y > M e a s u r e s \ S u m   o f   J o b   o p p o r t u n i t i e s 1 4 \ T a g I n f o \ F o r m u l a < / K e y > < / a : K e y > < a : V a l u e   i : t y p e = " M e a s u r e G r i d V i e w S t a t e I D i a g r a m T a g A d d i t i o n a l I n f o " / > < / a : K e y V a l u e O f D i a g r a m O b j e c t K e y a n y T y p e z b w N T n L X > < a : K e y V a l u e O f D i a g r a m O b j e c t K e y a n y T y p e z b w N T n L X > < a : K e y > < K e y > M e a s u r e s \ S u m   o f   J o b   o p p o r t u n i t i e s 1 4 \ T a g I n f o \ V a l u e < / K e y > < / a : K e y > < a : V a l u e   i : t y p e = " M e a s u r e G r i d V i e w S t a t e I D i a g r a m T a g A d d i t i o n a l I n f o " / > < / a : K e y V a l u e O f D i a g r a m O b j e c t K e y a n y T y p e z b w N T n L X > < a : K e y V a l u e O f D i a g r a m O b j e c t K e y a n y T y p e z b w N T n L X > < a : K e y > < K e y > M e a s u r e s \ S u m   o f   M e n t a l   h e a l t h   s e r v i c e s 6 < / K e y > < / a : K e y > < a : V a l u e   i : t y p e = " M e a s u r e G r i d N o d e V i e w S t a t e " > < C o l u m n > 1 7 < / C o l u m n > < L a y e d O u t > t r u e < / L a y e d O u t > < W a s U I I n v i s i b l e > t r u e < / W a s U I I n v i s i b l e > < / a : V a l u e > < / a : K e y V a l u e O f D i a g r a m O b j e c t K e y a n y T y p e z b w N T n L X > < a : K e y V a l u e O f D i a g r a m O b j e c t K e y a n y T y p e z b w N T n L X > < a : K e y > < K e y > M e a s u r e s \ S u m   o f   M e n t a l   h e a l t h   s e r v i c e s 6 \ T a g I n f o \ F o r m u l a < / K e y > < / a : K e y > < a : V a l u e   i : t y p e = " M e a s u r e G r i d V i e w S t a t e I D i a g r a m T a g A d d i t i o n a l I n f o " / > < / a : K e y V a l u e O f D i a g r a m O b j e c t K e y a n y T y p e z b w N T n L X > < a : K e y V a l u e O f D i a g r a m O b j e c t K e y a n y T y p e z b w N T n L X > < a : K e y > < K e y > M e a s u r e s \ S u m   o f   M e n t a l   h e a l t h   s e r v i c e s 6 \ T a g I n f o \ V a l u e < / K e y > < / a : K e y > < a : V a l u e   i : t y p e = " M e a s u r e G r i d V i e w S t a t e I D i a g r a m T a g A d d i t i o n a l I n f o " / > < / a : K e y V a l u e O f D i a g r a m O b j e c t K e y a n y T y p e z b w N T n L X > < a : K e y V a l u e O f D i a g r a m O b j e c t K e y a n y T y p e z b w N T n L X > < a : K e y > < K e y > M e a s u r e s \ S u m   o f   R e c r e a t i o n   f a c i l i t i e s 9 < / K e y > < / a : K e y > < a : V a l u e   i : t y p e = " M e a s u r e G r i d N o d e V i e w S t a t e " > < C o l u m n > 2 0 < / C o l u m n > < L a y e d O u t > t r u e < / L a y e d O u t > < W a s U I I n v i s i b l e > t r u e < / W a s U I I n v i s i b l e > < / a : V a l u e > < / a : K e y V a l u e O f D i a g r a m O b j e c t K e y a n y T y p e z b w N T n L X > < a : K e y V a l u e O f D i a g r a m O b j e c t K e y a n y T y p e z b w N T n L X > < a : K e y > < K e y > M e a s u r e s \ S u m   o f   R e c r e a t i o n   f a c i l i t i e s 9 \ T a g I n f o \ F o r m u l a < / K e y > < / a : K e y > < a : V a l u e   i : t y p e = " M e a s u r e G r i d V i e w S t a t e I D i a g r a m T a g A d d i t i o n a l I n f o " / > < / a : K e y V a l u e O f D i a g r a m O b j e c t K e y a n y T y p e z b w N T n L X > < a : K e y V a l u e O f D i a g r a m O b j e c t K e y a n y T y p e z b w N T n L X > < a : K e y > < K e y > M e a s u r e s \ S u m   o f   R e c r e a t i o n   f a c i l i t i e s 9 \ T a g I n f o \ V a l u e < / K e y > < / a : K e y > < a : V a l u e   i : t y p e = " M e a s u r e G r i d V i e w S t a t e I D i a g r a m T a g A d d i t i o n a l I n f o " / > < / a : K e y V a l u e O f D i a g r a m O b j e c t K e y a n y T y p e z b w N T n L X > < a : K e y V a l u e O f D i a g r a m O b j e c t K e y a n y T y p e z b w N T n L X > < a : K e y > < K e y > M e a s u r e s \ S u m   o f   S a f e   c h i l d c a r e   o p t i o n s 1 2 < / K e y > < / a : K e y > < a : V a l u e   i : t y p e = " M e a s u r e G r i d N o d e V i e w S t a t e " > < C o l u m n > 2 3 < / C o l u m n > < L a y e d O u t > t r u e < / L a y e d O u t > < W a s U I I n v i s i b l e > t r u e < / W a s U I I n v i s i b l e > < / a : V a l u e > < / a : K e y V a l u e O f D i a g r a m O b j e c t K e y a n y T y p e z b w N T n L X > < a : K e y V a l u e O f D i a g r a m O b j e c t K e y a n y T y p e z b w N T n L X > < a : K e y > < K e y > M e a s u r e s \ S u m   o f   S a f e   c h i l d c a r e   o p t i o n s 1 2 \ T a g I n f o \ F o r m u l a < / K e y > < / a : K e y > < a : V a l u e   i : t y p e = " M e a s u r e G r i d V i e w S t a t e I D i a g r a m T a g A d d i t i o n a l I n f o " / > < / a : K e y V a l u e O f D i a g r a m O b j e c t K e y a n y T y p e z b w N T n L X > < a : K e y V a l u e O f D i a g r a m O b j e c t K e y a n y T y p e z b w N T n L X > < a : K e y > < K e y > M e a s u r e s \ S u m   o f   S a f e   c h i l d c a r e   o p t i o n s 1 2 \ T a g I n f o \ V a l u e < / K e y > < / a : K e y > < a : V a l u e   i : t y p e = " M e a s u r e G r i d V i e w S t a t e I D i a g r a m T a g A d d i t i o n a l I n f o " / > < / a : K e y V a l u e O f D i a g r a m O b j e c t K e y a n y T y p e z b w N T n L X > < a : K e y V a l u e O f D i a g r a m O b j e c t K e y a n y T y p e z b w N T n L X > < a : K e y > < K e y > M e a s u r e s \ S u m   o f   S a f e   p l a c e s   t o   w a l k p l a y 1 5 < / K e y > < / a : K e y > < a : V a l u e   i : t y p e = " M e a s u r e G r i d N o d e V i e w S t a t e " > < C o l u m n > 2 6 < / C o l u m n > < L a y e d O u t > t r u e < / L a y e d O u t > < W a s U I I n v i s i b l e > t r u e < / W a s U I I n v i s i b l e > < / a : V a l u e > < / a : K e y V a l u e O f D i a g r a m O b j e c t K e y a n y T y p e z b w N T n L X > < a : K e y V a l u e O f D i a g r a m O b j e c t K e y a n y T y p e z b w N T n L X > < a : K e y > < K e y > M e a s u r e s \ S u m   o f   S a f e   p l a c e s   t o   w a l k p l a y 1 5 \ T a g I n f o \ F o r m u l a < / K e y > < / a : K e y > < a : V a l u e   i : t y p e = " M e a s u r e G r i d V i e w S t a t e I D i a g r a m T a g A d d i t i o n a l I n f o " / > < / a : K e y V a l u e O f D i a g r a m O b j e c t K e y a n y T y p e z b w N T n L X > < a : K e y V a l u e O f D i a g r a m O b j e c t K e y a n y T y p e z b w N T n L X > < a : K e y > < K e y > M e a s u r e s \ S u m   o f   S a f e   p l a c e s   t o   w a l k p l a y 1 5 \ T a g I n f o \ V a l u e < / K e y > < / a : K e y > < a : V a l u e   i : t y p e = " M e a s u r e G r i d V i e w S t a t e I D i a g r a m T a g A d d i t i o n a l I n f o " / > < / a : K e y V a l u e O f D i a g r a m O b j e c t K e y a n y T y p e z b w N T n L X > < a : K e y V a l u e O f D i a g r a m O b j e c t K e y a n y T y p e z b w N T n L X > < a : K e y > < K e y > M e a s u r e s \ S u m   o f   S a f e   w o r k s i t e s 1 6 < / K e y > < / a : K e y > < a : V a l u e   i : t y p e = " M e a s u r e G r i d N o d e V i e w S t a t e " > < C o l u m n > 2 7 < / C o l u m n > < L a y e d O u t > t r u e < / L a y e d O u t > < W a s U I I n v i s i b l e > t r u e < / W a s U I I n v i s i b l e > < / a : V a l u e > < / a : K e y V a l u e O f D i a g r a m O b j e c t K e y a n y T y p e z b w N T n L X > < a : K e y V a l u e O f D i a g r a m O b j e c t K e y a n y T y p e z b w N T n L X > < a : K e y > < K e y > M e a s u r e s \ S u m   o f   S a f e   w o r k s i t e s 1 6 \ T a g I n f o \ F o r m u l a < / K e y > < / a : K e y > < a : V a l u e   i : t y p e = " M e a s u r e G r i d V i e w S t a t e I D i a g r a m T a g A d d i t i o n a l I n f o " / > < / a : K e y V a l u e O f D i a g r a m O b j e c t K e y a n y T y p e z b w N T n L X > < a : K e y V a l u e O f D i a g r a m O b j e c t K e y a n y T y p e z b w N T n L X > < a : K e y > < K e y > M e a s u r e s \ S u m   o f   S a f e   w o r k s i t e s 1 6 \ T a g I n f o \ V a l u e < / K e y > < / a : K e y > < a : V a l u e   i : t y p e = " M e a s u r e G r i d V i e w S t a t e I D i a g r a m T a g A d d i t i o n a l I n f o " / > < / a : K e y V a l u e O f D i a g r a m O b j e c t K e y a n y T y p e z b w N T n L X > < a : K e y V a l u e O f D i a g r a m O b j e c t K e y a n y T y p e z b w N T n L X > < a : K e y > < K e y > M e a s u r e s \ S u m   o f   S m o k i n g   c e s s a t i o n   p r o g r a m s 7 < / K e y > < / a : K e y > < a : V a l u e   i : t y p e = " M e a s u r e G r i d N o d e V i e w S t a t e " > < C o l u m n > 1 8 < / C o l u m n > < L a y e d O u t > t r u e < / L a y e d O u t > < W a s U I I n v i s i b l e > t r u e < / W a s U I I n v i s i b l e > < / a : V a l u e > < / a : K e y V a l u e O f D i a g r a m O b j e c t K e y a n y T y p e z b w N T n L X > < a : K e y V a l u e O f D i a g r a m O b j e c t K e y a n y T y p e z b w N T n L X > < a : K e y > < K e y > M e a s u r e s \ S u m   o f   S m o k i n g   c e s s a t i o n   p r o g r a m s 7 \ T a g I n f o \ F o r m u l a < / K e y > < / a : K e y > < a : V a l u e   i : t y p e = " M e a s u r e G r i d V i e w S t a t e I D i a g r a m T a g A d d i t i o n a l I n f o " / > < / a : K e y V a l u e O f D i a g r a m O b j e c t K e y a n y T y p e z b w N T n L X > < a : K e y V a l u e O f D i a g r a m O b j e c t K e y a n y T y p e z b w N T n L X > < a : K e y > < K e y > M e a s u r e s \ S u m   o f   S m o k i n g   c e s s a t i o n   p r o g r a m s 7 \ T a g I n f o \ V a l u e < / K e y > < / a : K e y > < a : V a l u e   i : t y p e = " M e a s u r e G r i d V i e w S t a t e I D i a g r a m T a g A d d i t i o n a l I n f o " / > < / a : K e y V a l u e O f D i a g r a m O b j e c t K e y a n y T y p e z b w N T n L X > < a : K e y V a l u e O f D i a g r a m O b j e c t K e y a n y T y p e z b w N T n L X > < a : K e y > < K e y > M e a s u r e s \ S u m   o f   T r a n s p o r t a t i o n 1 0 < / K e y > < / a : K e y > < a : V a l u e   i : t y p e = " M e a s u r e G r i d N o d e V i e w S t a t e " > < C o l u m n > 2 1 < / C o l u m n > < L a y e d O u t > t r u e < / L a y e d O u t > < W a s U I I n v i s i b l e > t r u e < / W a s U I I n v i s i b l e > < / a : V a l u e > < / a : K e y V a l u e O f D i a g r a m O b j e c t K e y a n y T y p e z b w N T n L X > < a : K e y V a l u e O f D i a g r a m O b j e c t K e y a n y T y p e z b w N T n L X > < a : K e y > < K e y > M e a s u r e s \ S u m   o f   T r a n s p o r t a t i o n 1 0 \ T a g I n f o \ F o r m u l a < / K e y > < / a : K e y > < a : V a l u e   i : t y p e = " M e a s u r e G r i d V i e w S t a t e I D i a g r a m T a g A d d i t i o n a l I n f o " / > < / a : K e y V a l u e O f D i a g r a m O b j e c t K e y a n y T y p e z b w N T n L X > < a : K e y V a l u e O f D i a g r a m O b j e c t K e y a n y T y p e z b w N T n L X > < a : K e y > < K e y > M e a s u r e s \ S u m   o f   T r a n s p o r t a t i o n 1 0 \ T a g I n f o \ V a l u e < / K e y > < / a : K e y > < a : V a l u e   i : t y p e = " M e a s u r e G r i d V i e w S t a t e I D i a g r a m T a g A d d i t i o n a l I n f o " / > < / a : K e y V a l u e O f D i a g r a m O b j e c t K e y a n y T y p e z b w N T n L X > < a : K e y V a l u e O f D i a g r a m O b j e c t K e y a n y T y p e z b w N T n L X > < a : K e y > < K e y > M e a s u r e s \ S u m   o f   W e i g h t   l o s s   p r o g r a m s 1 3 < / K e y > < / a : K e y > < a : V a l u e   i : t y p e = " M e a s u r e G r i d N o d e V i e w S t a t e " > < C o l u m n > 2 4 < / C o l u m n > < L a y e d O u t > t r u e < / L a y e d O u t > < W a s U I I n v i s i b l e > t r u e < / W a s U I I n v i s i b l e > < / a : V a l u e > < / a : K e y V a l u e O f D i a g r a m O b j e c t K e y a n y T y p e z b w N T n L X > < a : K e y V a l u e O f D i a g r a m O b j e c t K e y a n y T y p e z b w N T n L X > < a : K e y > < K e y > M e a s u r e s \ S u m   o f   W e i g h t   l o s s   p r o g r a m s 1 3 \ T a g I n f o \ F o r m u l a < / K e y > < / a : K e y > < a : V a l u e   i : t y p e = " M e a s u r e G r i d V i e w S t a t e I D i a g r a m T a g A d d i t i o n a l I n f o " / > < / a : K e y V a l u e O f D i a g r a m O b j e c t K e y a n y T y p e z b w N T n L X > < a : K e y V a l u e O f D i a g r a m O b j e c t K e y a n y T y p e z b w N T n L X > < a : K e y > < K e y > M e a s u r e s \ S u m   o f   W e i g h t   l o s s   p r o g r a m s 1 3 \ T a g I n f o \ V a l u e < / K e y > < / a : K e y > < a : V a l u e   i : t y p e = " M e a s u r e G r i d V i e w S t a t e I D i a g r a m T a g A d d i t i o n a l I n f o " / > < / a : K e y V a l u e O f D i a g r a m O b j e c t K e y a n y T y p e z b w N T n L X > < a : K e y V a l u e O f D i a g r a m O b j e c t K e y a n y T y p e z b w N T n L X > < a : K e y > < K e y > C o l u m n s \ R e s p o n d e n t I D < / K e y > < / a : K e y > < a : V a l u e   i : t y p e = " M e a s u r e G r i d N o d e V i e w S t a t e " > < L a y e d O u t > t r u e < / L a y e d O u t > < / a : V a l u e > < / a : K e y V a l u e O f D i a g r a m O b j e c t K e y a n y T y p e z b w N T n L X > < a : K e y V a l u e O f D i a g r a m O b j e c t K e y a n y T y p e z b w N T n L X > < a : K e y > < K e y > C o l u m n s \ C l e a n   a i r   & a m p ;   w a t e r < / K e y > < / a : K e y > < a : V a l u e   i : t y p e = " M e a s u r e G r i d N o d e V i e w S t a t e " > < C o l u m n > 1 < / C o l u m n > < L a y e d O u t > t r u e < / L a y e d O u t > < / a : V a l u e > < / a : K e y V a l u e O f D i a g r a m O b j e c t K e y a n y T y p e z b w N T n L X > < a : K e y V a l u e O f D i a g r a m O b j e c t K e y a n y T y p e z b w N T n L X > < a : K e y > < K e y > C o l u m n s \ M e n t a l   h e a l t h   s e r v i c e s < / K e y > < / a : K e y > < a : V a l u e   i : t y p e = " M e a s u r e G r i d N o d e V i e w S t a t e " > < C o l u m n > 2 < / C o l u m n > < L a y e d O u t > t r u e < / L a y e d O u t > < / a : V a l u e > < / a : K e y V a l u e O f D i a g r a m O b j e c t K e y a n y T y p e z b w N T n L X > < a : K e y V a l u e O f D i a g r a m O b j e c t K e y a n y T y p e z b w N T n L X > < a : K e y > < K e y > C o l u m n s \ S m o k i n g   c e s s a t i o n   p r o g r a m s < / K e y > < / a : K e y > < a : V a l u e   i : t y p e = " M e a s u r e G r i d N o d e V i e w S t a t e " > < C o l u m n > 3 < / C o l u m n > < L a y e d O u t > t r u e < / L a y e d O u t > < / a : V a l u e > < / a : K e y V a l u e O f D i a g r a m O b j e c t K e y a n y T y p e z b w N T n L X > < a : K e y V a l u e O f D i a g r a m O b j e c t K e y a n y T y p e z b w N T n L X > < a : K e y > < K e y > C o l u m n s \ D r u g   & a m p ;   a l c o h o l   r e h a b i l i t a t i o n   s e r v i c e s < / K e y > < / a : K e y > < a : V a l u e   i : t y p e = " M e a s u r e G r i d N o d e V i e w S t a t e " > < C o l u m n > 4 < / C o l u m n > < L a y e d O u t > t r u e < / L a y e d O u t > < / a : V a l u e > < / a : K e y V a l u e O f D i a g r a m O b j e c t K e y a n y T y p e z b w N T n L X > < a : K e y V a l u e O f D i a g r a m O b j e c t K e y a n y T y p e z b w N T n L X > < a : K e y > < K e y > C o l u m n s \ R e c r e a t i o n   f a c i l i t i e s < / K e y > < / a : K e y > < a : V a l u e   i : t y p e = " M e a s u r e G r i d N o d e V i e w S t a t e " > < C o l u m n > 5 < / C o l u m n > < L a y e d O u t > t r u e < / L a y e d O u t > < / a : V a l u e > < / a : K e y V a l u e O f D i a g r a m O b j e c t K e y a n y T y p e z b w N T n L X > < a : K e y V a l u e O f D i a g r a m O b j e c t K e y a n y T y p e z b w N T n L X > < a : K e y > < K e y > C o l u m n s \ T r a n s p o r t a t i o n < / K e y > < / a : K e y > < a : V a l u e   i : t y p e = " M e a s u r e G r i d N o d e V i e w S t a t e " > < C o l u m n > 6 < / C o l u m n > < L a y e d O u t > t r u e < / L a y e d O u t > < / a : V a l u e > < / a : K e y V a l u e O f D i a g r a m O b j e c t K e y a n y T y p e z b w N T n L X > < a : K e y V a l u e O f D i a g r a m O b j e c t K e y a n y T y p e z b w N T n L X > < a : K e y > < K e y > C o l u m n s \ H e a l t h i e r   f o o d   c h o i c e s < / K e y > < / a : K e y > < a : V a l u e   i : t y p e = " M e a s u r e G r i d N o d e V i e w S t a t e " > < C o l u m n > 7 < / C o l u m n > < L a y e d O u t > t r u e < / L a y e d O u t > < / a : V a l u e > < / a : K e y V a l u e O f D i a g r a m O b j e c t K e y a n y T y p e z b w N T n L X > < a : K e y V a l u e O f D i a g r a m O b j e c t K e y a n y T y p e z b w N T n L X > < a : K e y > < K e y > C o l u m n s \ S a f e   c h i l d c a r e   o p t i o n s < / K e y > < / a : K e y > < a : V a l u e   i : t y p e = " M e a s u r e G r i d N o d e V i e w S t a t e " > < C o l u m n > 8 < / C o l u m n > < L a y e d O u t > t r u e < / L a y e d O u t > < / a : V a l u e > < / a : K e y V a l u e O f D i a g r a m O b j e c t K e y a n y T y p e z b w N T n L X > < a : K e y V a l u e O f D i a g r a m O b j e c t K e y a n y T y p e z b w N T n L X > < a : K e y > < K e y > C o l u m n s \ W e i g h t   l o s s   p r o g r a m s < / K e y > < / a : K e y > < a : V a l u e   i : t y p e = " M e a s u r e G r i d N o d e V i e w S t a t e " > < C o l u m n > 9 < / C o l u m n > < L a y e d O u t > t r u e < / L a y e d O u t > < / a : V a l u e > < / a : K e y V a l u e O f D i a g r a m O b j e c t K e y a n y T y p e z b w N T n L X > < a : K e y V a l u e O f D i a g r a m O b j e c t K e y a n y T y p e z b w N T n L X > < a : K e y > < K e y > C o l u m n s \ J o b   o p p o r t u n i t i e s < / K e y > < / a : K e y > < a : V a l u e   i : t y p e = " M e a s u r e G r i d N o d e V i e w S t a t e " > < C o l u m n > 1 0 < / C o l u m n > < L a y e d O u t > t r u e < / L a y e d O u t > < / a : V a l u e > < / a : K e y V a l u e O f D i a g r a m O b j e c t K e y a n y T y p e z b w N T n L X > < a : K e y V a l u e O f D i a g r a m O b j e c t K e y a n y T y p e z b w N T n L X > < a : K e y > < K e y > C o l u m n s \ S a f e   p l a c e s   t o   w a l k / p l a y < / K e y > < / a : K e y > < a : V a l u e   i : t y p e = " M e a s u r e G r i d N o d e V i e w S t a t e " > < C o l u m n > 1 1 < / C o l u m n > < L a y e d O u t > t r u e < / L a y e d O u t > < / a : V a l u e > < / a : K e y V a l u e O f D i a g r a m O b j e c t K e y a n y T y p e z b w N T n L X > < a : K e y V a l u e O f D i a g r a m O b j e c t K e y a n y T y p e z b w N T n L X > < a : K e y > < K e y > C o l u m n s \ S a f e   w o r k s i t e s < / K e y > < / a : K e y > < a : V a l u e   i : t y p e = " M e a s u r e G r i d N o d e V i e w S t a t e " > < C o l u m n > 1 2 < / C o l u m n > < L a y e d O u t > t r u e < / L a y e d O u t > < / a : V a l u e > < / a : K e y V a l u e O f D i a g r a m O b j e c t K e y a n y T y p e z b w N T n L X > < a : K e y V a l u e O f D i a g r a m O b j e c t K e y a n y T y p e z b w N T n L X > < a : K e y > < K e y > C o l u m n s \ O T H E R < / K e y > < / a : K e y > < a : V a l u e   i : t y p e = " M e a s u r e G r i d N o d e V i e w S t a t e " > < C o l u m n > 4 5 < / C o l u m n > < L a y e d O u t > t r u e < / L a y e d O u t > < / a : V a l u e > < / a : K e y V a l u e O f D i a g r a m O b j e c t K e y a n y T y p e z b w N T n L X > < a : K e y V a l u e O f D i a g r a m O b j e c t K e y a n y T y p e z b w N T n L X > < a : K e y > < K e y > C o l u m n s \ C o u n t   o f   S e l e c t i o n < / K e y > < / a : K e y > < a : V a l u e   i : t y p e = " M e a s u r e G r i d N o d e V i e w S t a t e " > < C o l u m n > 1 3 < / C o l u m n > < L a y e d O u t > t r u e < / L a y e d O u t > < / a : V a l u e > < / a : K e y V a l u e O f D i a g r a m O b j e c t K e y a n y T y p e z b w N T n L X > < a : K e y V a l u e O f D i a g r a m O b j e c t K e y a n y T y p e z b w N T n L X > < a : K e y > < K e y > C o l u m n s \ W e i g h t < / K e y > < / a : K e y > < a : V a l u e   i : t y p e = " M e a s u r e G r i d N o d e V i e w S t a t e " > < C o l u m n > 1 4 < / C o l u m n > < L a y e d O u t > t r u e < / L a y e d O u t > < / a : V a l u e > < / a : K e y V a l u e O f D i a g r a m O b j e c t K e y a n y T y p e z b w N T n L X > < a : K e y V a l u e O f D i a g r a m O b j e c t K e y a n y T y p e z b w N T n L X > < a : K e y > < K e y > C o l u m n s \ C o l u m n 2 < / K e y > < / a : K e y > < a : V a l u e   i : t y p e = " M e a s u r e G r i d N o d e V i e w S t a t e " > < C o l u m n > 1 5 < / C o l u m n > < L a y e d O u t > t r u e < / L a y e d O u t > < / a : V a l u e > < / a : K e y V a l u e O f D i a g r a m O b j e c t K e y a n y T y p e z b w N T n L X > < a : K e y V a l u e O f D i a g r a m O b j e c t K e y a n y T y p e z b w N T n L X > < a : K e y > < K e y > C o l u m n s \ C l e a n   a i r   & a m p ;   w a t e r 5 < / K e y > < / a : K e y > < a : V a l u e   i : t y p e = " M e a s u r e G r i d N o d e V i e w S t a t e " > < C o l u m n > 1 6 < / C o l u m n > < L a y e d O u t > t r u e < / L a y e d O u t > < / a : V a l u e > < / a : K e y V a l u e O f D i a g r a m O b j e c t K e y a n y T y p e z b w N T n L X > < a : K e y V a l u e O f D i a g r a m O b j e c t K e y a n y T y p e z b w N T n L X > < a : K e y > < K e y > C o l u m n s \ M e n t a l   h e a l t h   s e r v i c e s 6 < / K e y > < / a : K e y > < a : V a l u e   i : t y p e = " M e a s u r e G r i d N o d e V i e w S t a t e " > < C o l u m n > 1 7 < / C o l u m n > < L a y e d O u t > t r u e < / L a y e d O u t > < / a : V a l u e > < / a : K e y V a l u e O f D i a g r a m O b j e c t K e y a n y T y p e z b w N T n L X > < a : K e y V a l u e O f D i a g r a m O b j e c t K e y a n y T y p e z b w N T n L X > < a : K e y > < K e y > C o l u m n s \ S m o k i n g   c e s s a t i o n   p r o g r a m s 7 < / K e y > < / a : K e y > < a : V a l u e   i : t y p e = " M e a s u r e G r i d N o d e V i e w S t a t e " > < C o l u m n > 1 8 < / C o l u m n > < L a y e d O u t > t r u e < / L a y e d O u t > < / a : V a l u e > < / a : K e y V a l u e O f D i a g r a m O b j e c t K e y a n y T y p e z b w N T n L X > < a : K e y V a l u e O f D i a g r a m O b j e c t K e y a n y T y p e z b w N T n L X > < a : K e y > < K e y > C o l u m n s \ D r u g   & a m p ;   a l c o h o l   r e h a b i l i t a t i o n   s e r v i c e s 8 < / K e y > < / a : K e y > < a : V a l u e   i : t y p e = " M e a s u r e G r i d N o d e V i e w S t a t e " > < C o l u m n > 1 9 < / C o l u m n > < L a y e d O u t > t r u e < / L a y e d O u t > < / a : V a l u e > < / a : K e y V a l u e O f D i a g r a m O b j e c t K e y a n y T y p e z b w N T n L X > < a : K e y V a l u e O f D i a g r a m O b j e c t K e y a n y T y p e z b w N T n L X > < a : K e y > < K e y > C o l u m n s \ R e c r e a t i o n   f a c i l i t i e s 9 < / K e y > < / a : K e y > < a : V a l u e   i : t y p e = " M e a s u r e G r i d N o d e V i e w S t a t e " > < C o l u m n > 2 0 < / C o l u m n > < L a y e d O u t > t r u e < / L a y e d O u t > < / a : V a l u e > < / a : K e y V a l u e O f D i a g r a m O b j e c t K e y a n y T y p e z b w N T n L X > < a : K e y V a l u e O f D i a g r a m O b j e c t K e y a n y T y p e z b w N T n L X > < a : K e y > < K e y > C o l u m n s \ T r a n s p o r t a t i o n 1 0 < / K e y > < / a : K e y > < a : V a l u e   i : t y p e = " M e a s u r e G r i d N o d e V i e w S t a t e " > < C o l u m n > 2 1 < / C o l u m n > < L a y e d O u t > t r u e < / L a y e d O u t > < / a : V a l u e > < / a : K e y V a l u e O f D i a g r a m O b j e c t K e y a n y T y p e z b w N T n L X > < a : K e y V a l u e O f D i a g r a m O b j e c t K e y a n y T y p e z b w N T n L X > < a : K e y > < K e y > C o l u m n s \ H e a l t h i e r   f o o d   c h o i c e s 1 1 < / K e y > < / a : K e y > < a : V a l u e   i : t y p e = " M e a s u r e G r i d N o d e V i e w S t a t e " > < C o l u m n > 2 2 < / C o l u m n > < L a y e d O u t > t r u e < / L a y e d O u t > < / a : V a l u e > < / a : K e y V a l u e O f D i a g r a m O b j e c t K e y a n y T y p e z b w N T n L X > < a : K e y V a l u e O f D i a g r a m O b j e c t K e y a n y T y p e z b w N T n L X > < a : K e y > < K e y > C o l u m n s \ S a f e   c h i l d c a r e   o p t i o n s 1 2 < / K e y > < / a : K e y > < a : V a l u e   i : t y p e = " M e a s u r e G r i d N o d e V i e w S t a t e " > < C o l u m n > 2 3 < / C o l u m n > < L a y e d O u t > t r u e < / L a y e d O u t > < / a : V a l u e > < / a : K e y V a l u e O f D i a g r a m O b j e c t K e y a n y T y p e z b w N T n L X > < a : K e y V a l u e O f D i a g r a m O b j e c t K e y a n y T y p e z b w N T n L X > < a : K e y > < K e y > C o l u m n s \ W e i g h t   l o s s   p r o g r a m s 1 3 < / K e y > < / a : K e y > < a : V a l u e   i : t y p e = " M e a s u r e G r i d N o d e V i e w S t a t e " > < C o l u m n > 2 4 < / C o l u m n > < L a y e d O u t > t r u e < / L a y e d O u t > < / a : V a l u e > < / a : K e y V a l u e O f D i a g r a m O b j e c t K e y a n y T y p e z b w N T n L X > < a : K e y V a l u e O f D i a g r a m O b j e c t K e y a n y T y p e z b w N T n L X > < a : K e y > < K e y > C o l u m n s \ J o b   o p p o r t u n i t i e s 1 4 < / K e y > < / a : K e y > < a : V a l u e   i : t y p e = " M e a s u r e G r i d N o d e V i e w S t a t e " > < C o l u m n > 2 5 < / C o l u m n > < L a y e d O u t > t r u e < / L a y e d O u t > < / a : V a l u e > < / a : K e y V a l u e O f D i a g r a m O b j e c t K e y a n y T y p e z b w N T n L X > < a : K e y V a l u e O f D i a g r a m O b j e c t K e y a n y T y p e z b w N T n L X > < a : K e y > < K e y > C o l u m n s \ S a f e   p l a c e s   t o   w a l k / p l a y 1 5 < / K e y > < / a : K e y > < a : V a l u e   i : t y p e = " M e a s u r e G r i d N o d e V i e w S t a t e " > < C o l u m n > 2 6 < / C o l u m n > < L a y e d O u t > t r u e < / L a y e d O u t > < / a : V a l u e > < / a : K e y V a l u e O f D i a g r a m O b j e c t K e y a n y T y p e z b w N T n L X > < a : K e y V a l u e O f D i a g r a m O b j e c t K e y a n y T y p e z b w N T n L X > < a : K e y > < K e y > C o l u m n s \ S a f e   w o r k s i t e s 1 6 < / K e y > < / a : K e y > < a : V a l u e   i : t y p e = " M e a s u r e G r i d N o d e V i e w S t a t e " > < C o l u m n > 2 7 < / C o l u m n > < L a y e d O u t > t r u e < / L a y e d O u t > < / a : V a l u e > < / a : K e y V a l u e O f D i a g r a m O b j e c t K e y a n y T y p e z b w N T n L X > < a : K e y V a l u e O f D i a g r a m O b j e c t K e y a n y T y p e z b w N T n L X > < a : K e y > < K e y > C o l u m n s \ C o l u m n 3 < / K e y > < / a : K e y > < a : V a l u e   i : t y p e = " M e a s u r e G r i d N o d e V i e w S t a t e " > < C o l u m n > 2 8 < / C o l u m n > < L a y e d O u t > t r u e < / L a y e d O u t > < / a : V a l u e > < / a : K e y V a l u e O f D i a g r a m O b j e c t K e y a n y T y p e z b w N T n L X > < a : K e y V a l u e O f D i a g r a m O b j e c t K e y a n y T y p e z b w N T n L X > < a : K e y > < K e y > C o l u m n s \ C o l u m n 4 < / K e y > < / a : K e y > < a : V a l u e   i : t y p e = " M e a s u r e G r i d N o d e V i e w S t a t e " > < C o l u m n > 2 9 < / C o l u m n > < L a y e d O u t > t r u e < / L a y e d O u t > < / a : V a l u e > < / a : K e y V a l u e O f D i a g r a m O b j e c t K e y a n y T y p e z b w N T n L X > < a : K e y V a l u e O f D i a g r a m O b j e c t K e y a n y T y p e z b w N T n L X > < a : K e y > < K e y > C o l u m n s \ O b s e r v e d < / K e y > < / a : K e y > < a : V a l u e   i : t y p e = " M e a s u r e G r i d N o d e V i e w S t a t e " > < C o l u m n > 3 0 < / C o l u m n > < L a y e d O u t > t r u e < / L a y e d O u t > < / a : V a l u e > < / a : K e y V a l u e O f D i a g r a m O b j e c t K e y a n y T y p e z b w N T n L X > < a : K e y V a l u e O f D i a g r a m O b j e c t K e y a n y T y p e z b w N T n L X > < a : K e y > < K e y > C o l u m n s \ E x p e c t e d < / K e y > < / a : K e y > < a : V a l u e   i : t y p e = " M e a s u r e G r i d N o d e V i e w S t a t e " > < C o l u m n > 3 1 < / C o l u m n > < L a y e d O u t > t r u e < / L a y e d O u t > < / a : V a l u e > < / a : K e y V a l u e O f D i a g r a m O b j e c t K e y a n y T y p e z b w N T n L X > < a : K e y V a l u e O f D i a g r a m O b j e c t K e y a n y T y p e z b w N T n L X > < a : K e y > < K e y > C o l u m n s \ C o l u m n 5 < / K e y > < / a : K e y > < a : V a l u e   i : t y p e = " M e a s u r e G r i d N o d e V i e w S t a t e " > < C o l u m n > 3 2 < / C o l u m n > < L a y e d O u t > t r u e < / L a y e d O u t > < / a : V a l u e > < / a : K e y V a l u e O f D i a g r a m O b j e c t K e y a n y T y p e z b w N T n L X > < a : K e y V a l u e O f D i a g r a m O b j e c t K e y a n y T y p e z b w N T n L X > < a : K e y > < K e y > C o l u m n s \ C o l u m n 6 < / K e y > < / a : K e y > < a : V a l u e   i : t y p e = " M e a s u r e G r i d N o d e V i e w S t a t e " > < C o l u m n > 3 3 < / C o l u m n > < L a y e d O u t > t r u e < / L a y e d O u t > < / a : V a l u e > < / a : K e y V a l u e O f D i a g r a m O b j e c t K e y a n y T y p e z b w N T n L X > < a : K e y V a l u e O f D i a g r a m O b j e c t K e y a n y T y p e z b w N T n L X > < a : K e y > < K e y > C o l u m n s \ I   i d e n t i f y   a s : < / K e y > < / a : K e y > < a : V a l u e   i : t y p e = " M e a s u r e G r i d N o d e V i e w S t a t e " > < C o l u m n > 3 4 < / C o l u m n > < L a y e d O u t > t r u e < / L a y e d O u t > < / a : V a l u e > < / a : K e y V a l u e O f D i a g r a m O b j e c t K e y a n y T y p e z b w N T n L X > < a : K e y V a l u e O f D i a g r a m O b j e c t K e y a n y T y p e z b w N T n L X > < a : K e y > < K e y > C o l u m n s \ W h a t   i s   y o u r   a g e ? < / K e y > < / a : K e y > < a : V a l u e   i : t y p e = " M e a s u r e G r i d N o d e V i e w S t a t e " > < C o l u m n > 3 5 < / C o l u m n > < L a y e d O u t > t r u e < / L a y e d O u t > < / a : V a l u e > < / a : K e y V a l u e O f D i a g r a m O b j e c t K e y a n y T y p e z b w N T n L X > < a : K e y V a l u e O f D i a g r a m O b j e c t K e y a n y T y p e z b w N T n L X > < a : K e y > < K e y > C o l u m n s \ C o u n t y   w h e r e   y o u   l i v e : < / K e y > < / a : K e y > < a : V a l u e   i : t y p e = " M e a s u r e G r i d N o d e V i e w S t a t e " > < C o l u m n > 3 6 < / C o l u m n > < L a y e d O u t > t r u e < / L a y e d O u t > < / a : V a l u e > < / a : K e y V a l u e O f D i a g r a m O b j e c t K e y a n y T y p e z b w N T n L X > < a : K e y V a l u e O f D i a g r a m O b j e c t K e y a n y T y p e z b w N T n L X > < a : K e y > < K e y > C o l u m n s \ T o w n   a n d   Z I P   c o d e   w h e r e   y o u   l i v e : < / K e y > < / a : K e y > < a : V a l u e   i : t y p e = " M e a s u r e G r i d N o d e V i e w S t a t e " > < C o l u m n > 3 7 < / C o l u m n > < L a y e d O u t > t r u e < / L a y e d O u t > < / a : V a l u e > < / a : K e y V a l u e O f D i a g r a m O b j e c t K e y a n y T y p e z b w N T n L X > < a : K e y V a l u e O f D i a g r a m O b j e c t K e y a n y T y p e z b w N T n L X > < a : K e y > < K e y > C o l u m n s \ W h a t   r a c e   d o   y o u   c o n s i d e r   y o u r s e l f ? < / K e y > < / a : K e y > < a : V a l u e   i : t y p e = " M e a s u r e G r i d N o d e V i e w S t a t e " > < C o l u m n > 3 8 < / C o l u m n > < L a y e d O u t > t r u e < / L a y e d O u t > < / a : V a l u e > < / a : K e y V a l u e O f D i a g r a m O b j e c t K e y a n y T y p e z b w N T n L X > < a : K e y V a l u e O f D i a g r a m O b j e c t K e y a n y T y p e z b w N T n L X > < a : K e y > < K e y > C o l u m n s \ A r e   y o u   H i s p a n i c   o r   L a t i n o ? < / K e y > < / a : K e y > < a : V a l u e   i : t y p e = " M e a s u r e G r i d N o d e V i e w S t a t e " > < C o l u m n > 3 9 < / C o l u m n > < L a y e d O u t > t r u e < / L a y e d O u t > < / a : V a l u e > < / a : K e y V a l u e O f D i a g r a m O b j e c t K e y a n y T y p e z b w N T n L X > < a : K e y V a l u e O f D i a g r a m O b j e c t K e y a n y T y p e z b w N T n L X > < a : K e y > < K e y > C o l u m n s \ W h a t   l a n g u a g e   d o   y o u   s p e a k   w h e n   y o u   a r e   a t   h o m e   ( s e l e c t   a l l   t h a t   a p p l y ) < / K e y > < / a : K e y > < a : V a l u e   i : t y p e = " M e a s u r e G r i d N o d e V i e w S t a t e " > < C o l u m n > 4 0 < / C o l u m n > < L a y e d O u t > t r u e < / L a y e d O u t > < / a : V a l u e > < / a : K e y V a l u e O f D i a g r a m O b j e c t K e y a n y T y p e z b w N T n L X > < a : K e y V a l u e O f D i a g r a m O b j e c t K e y a n y T y p e z b w N T n L X > < a : K e y > < K e y > C o l u m n s \ W h a t   i s   y o u r   a n n u a l   h o u s e h o l d   i n c o m e   f r o m   a l l   s o u r c e s ? < / K e y > < / a : K e y > < a : V a l u e   i : t y p e = " M e a s u r e G r i d N o d e V i e w S t a t e " > < C o l u m n > 4 1 < / C o l u m n > < L a y e d O u t > t r u e < / L a y e d O u t > < / a : V a l u e > < / a : K e y V a l u e O f D i a g r a m O b j e c t K e y a n y T y p e z b w N T n L X > < a : K e y V a l u e O f D i a g r a m O b j e c t K e y a n y T y p e z b w N T n L X > < a : K e y > < K e y > C o l u m n s \ W h a t   i s   y o u r   h i g h e s t   l e v e l   o f   e d u c a t i o n ? < / K e y > < / a : K e y > < a : V a l u e   i : t y p e = " M e a s u r e G r i d N o d e V i e w S t a t e " > < C o l u m n > 4 2 < / C o l u m n > < L a y e d O u t > t r u e < / L a y e d O u t > < / a : V a l u e > < / a : K e y V a l u e O f D i a g r a m O b j e c t K e y a n y T y p e z b w N T n L X > < a : K e y V a l u e O f D i a g r a m O b j e c t K e y a n y T y p e z b w N T n L X > < a : K e y > < K e y > C o l u m n s \ W h a t   i s   y o u r   c u r r e n t   e m p l o y m e n t   s t a t u s ? < / K e y > < / a : K e y > < a : V a l u e   i : t y p e = " M e a s u r e G r i d N o d e V i e w S t a t e " > < C o l u m n > 4 3 < / C o l u m n > < L a y e d O u t > t r u e < / L a y e d O u t > < / a : V a l u e > < / a : K e y V a l u e O f D i a g r a m O b j e c t K e y a n y T y p e z b w N T n L X > < a : K e y V a l u e O f D i a g r a m O b j e c t K e y a n y T y p e z b w N T n L X > < a : K e y > < K e y > C o l u m n s \ D o   y o u   c u r r e n t l y   h a v e   h e a l t h   i n s u r a n c e ? < / K e y > < / a : K e y > < a : V a l u e   i : t y p e = " M e a s u r e G r i d N o d e V i e w S t a t e " > < C o l u m n > 4 4 < / C o l u m n > < L a y e d O u t > t r u e < / L a y e d O u t > < / a : V a l u e > < / a : K e y V a l u e O f D i a g r a m O b j e c t K e y a n y T y p e z b w N T n L X > < a : K e y V a l u e O f D i a g r a m O b j e c t K e y a n y T y p e z b w N T n L X > < a : K e y > < K e y > C o l u m n s \ W h a t   t y p e   o f   i n s u r a n c e   d o   y o u   h a v e ? < / K e y > < / a : K e y > < a : V a l u e   i : t y p e = " M e a s u r e G r i d N o d e V i e w S t a t e " > < C o l u m n > 4 6 < / C o l u m n > < L a y e d O u t > t r u e < / L a y e d O u t > < / a : V a l u e > < / a : K e y V a l u e O f D i a g r a m O b j e c t K e y a n y T y p e z b w N T n L X > < a : K e y V a l u e O f D i a g r a m O b j e c t K e y a n y T y p e z b w N T n L X > < a : K e y > < K e y > C o l u m n s \ D o   y o u   h a v e   a c c e s s   t o   r e l i a b l e   i n t e r n e t   i n   y o u r   h o m e ? < / K e y > < / a : K e y > < a : V a l u e   i : t y p e = " M e a s u r e G r i d N o d e V i e w S t a t e " > < C o l u m n > 4 7 < / C o l u m n > < L a y e d O u t > t r u e < / L a y e d O u t > < / a : V a l u e > < / a : K e y V a l u e O f D i a g r a m O b j e c t K e y a n y T y p e z b w N T n L X > < a : K e y V a l u e O f D i a g r a m O b j e c t K e y a n y T y p e z b w N T n L X > < a : K e y > < K e y > L i n k s \ & l t ; C o l u m n s \ S u m   o f   R e s p o n d e n t I D   4 & g t ; - & l t ; M e a s u r e s \ R e s p o n d e n t I D & g t ; < / K e y > < / a : K e y > < a : V a l u e   i : t y p e = " M e a s u r e G r i d V i e w S t a t e I D i a g r a m L i n k " / > < / a : K e y V a l u e O f D i a g r a m O b j e c t K e y a n y T y p e z b w N T n L X > < a : K e y V a l u e O f D i a g r a m O b j e c t K e y a n y T y p e z b w N T n L X > < a : K e y > < K e y > L i n k s \ & l t ; C o l u m n s \ S u m   o f   R e s p o n d e n t I D   4 & g t ; - & l t ; M e a s u r e s \ R e s p o n d e n t I D & g t ; \ C O L U M N < / K e y > < / a : K e y > < a : V a l u e   i : t y p e = " M e a s u r e G r i d V i e w S t a t e I D i a g r a m L i n k E n d p o i n t " / > < / a : K e y V a l u e O f D i a g r a m O b j e c t K e y a n y T y p e z b w N T n L X > < a : K e y V a l u e O f D i a g r a m O b j e c t K e y a n y T y p e z b w N T n L X > < a : K e y > < K e y > L i n k s \ & l t ; C o l u m n s \ S u m   o f   R e s p o n d e n t I D   4 & g t ; - & l t ; M e a s u r e s \ R e s p o n d e n t I D & g t ; \ M E A S U R E < / K e y > < / a : K e y > < a : V a l u e   i : t y p e = " M e a s u r e G r i d V i e w S t a t e I D i a g r a m L i n k E n d p o i n t " / > < / a : K e y V a l u e O f D i a g r a m O b j e c t K e y a n y T y p e z b w N T n L X > < a : K e y V a l u e O f D i a g r a m O b j e c t K e y a n y T y p e z b w N T n L X > < a : K e y > < K e y > L i n k s \ & l t ; C o l u m n s \ C o u n t   o f   R e s p o n d e n t I D   4 & g t ; - & l t ; M e a s u r e s \ R e s p o n d e n t I D & g t ; < / K e y > < / a : K e y > < a : V a l u e   i : t y p e = " M e a s u r e G r i d V i e w S t a t e I D i a g r a m L i n k " / > < / a : K e y V a l u e O f D i a g r a m O b j e c t K e y a n y T y p e z b w N T n L X > < a : K e y V a l u e O f D i a g r a m O b j e c t K e y a n y T y p e z b w N T n L X > < a : K e y > < K e y > L i n k s \ & l t ; C o l u m n s \ C o u n t   o f   R e s p o n d e n t I D   4 & g t ; - & l t ; M e a s u r e s \ R e s p o n d e n t I D & g t ; \ C O L U M N < / K e y > < / a : K e y > < a : V a l u e   i : t y p e = " M e a s u r e G r i d V i e w S t a t e I D i a g r a m L i n k E n d p o i n t " / > < / a : K e y V a l u e O f D i a g r a m O b j e c t K e y a n y T y p e z b w N T n L X > < a : K e y V a l u e O f D i a g r a m O b j e c t K e y a n y T y p e z b w N T n L X > < a : K e y > < K e y > L i n k s \ & l t ; C o l u m n s \ C o u n t   o f   R e s p o n d e n t I D   4 & g t ; - & l t ; M e a s u r e s \ R e s p o n d e n t I D & g t ; \ M E A S U R E < / K e y > < / a : K e y > < a : V a l u e   i : t y p e = " M e a s u r e G r i d V i e w S t a t e I D i a g r a m L i n k E n d p o i n t " / > < / a : K e y V a l u e O f D i a g r a m O b j e c t K e y a n y T y p e z b w N T n L X > < a : K e y V a l u e O f D i a g r a m O b j e c t K e y a n y T y p e z b w N T n L X > < a : K e y > < K e y > L i n k s \ & l t ; C o l u m n s \ S u m   o f   W h a t   i s   y o u r   a g e   4 & g t ; - & l t ; M e a s u r e s \ W h a t   i s   y o u r   a g e ? & g t ; < / K e y > < / a : K e y > < a : V a l u e   i : t y p e = " M e a s u r e G r i d V i e w S t a t e I D i a g r a m L i n k " / > < / a : K e y V a l u e O f D i a g r a m O b j e c t K e y a n y T y p e z b w N T n L X > < a : K e y V a l u e O f D i a g r a m O b j e c t K e y a n y T y p e z b w N T n L X > < a : K e y > < K e y > L i n k s \ & l t ; C o l u m n s \ S u m   o f   W h a t   i s   y o u r   a g e   4 & g t ; - & l t ; M e a s u r e s \ W h a t   i s   y o u r   a g e ? & g t ; \ C O L U M N < / K e y > < / a : K e y > < a : V a l u e   i : t y p e = " M e a s u r e G r i d V i e w S t a t e I D i a g r a m L i n k E n d p o i n t " / > < / a : K e y V a l u e O f D i a g r a m O b j e c t K e y a n y T y p e z b w N T n L X > < a : K e y V a l u e O f D i a g r a m O b j e c t K e y a n y T y p e z b w N T n L X > < a : K e y > < K e y > L i n k s \ & l t ; C o l u m n s \ S u m   o f   W h a t   i s   y o u r   a g e   4 & g t ; - & l t ; M e a s u r e s \ W h a t   i s   y o u r   a g e ? & g t ; \ M E A S U R E < / K e y > < / a : K e y > < a : V a l u e   i : t y p e = " M e a s u r e G r i d V i e w S t a t e I D i a g r a m L i n k E n d p o i n t " / > < / a : K e y V a l u e O f D i a g r a m O b j e c t K e y a n y T y p e z b w N T n L X > < a : K e y V a l u e O f D i a g r a m O b j e c t K e y a n y T y p e z b w N T n L X > < a : K e y > < K e y > L i n k s \ & l t ; C o l u m n s \ A v e r a g e   o f   W h a t   i s   y o u r   a g e   4 & g t ; - & l t ; M e a s u r e s \ W h a t   i s   y o u r   a g e ? & g t ; < / K e y > < / a : K e y > < a : V a l u e   i : t y p e = " M e a s u r e G r i d V i e w S t a t e I D i a g r a m L i n k " / > < / a : K e y V a l u e O f D i a g r a m O b j e c t K e y a n y T y p e z b w N T n L X > < a : K e y V a l u e O f D i a g r a m O b j e c t K e y a n y T y p e z b w N T n L X > < a : K e y > < K e y > L i n k s \ & l t ; C o l u m n s \ A v e r a g e   o f   W h a t   i s   y o u r   a g e   4 & g t ; - & l t ; M e a s u r e s \ W h a t   i s   y o u r   a g e ? & g t ; \ C O L U M N < / K e y > < / a : K e y > < a : V a l u e   i : t y p e = " M e a s u r e G r i d V i e w S t a t e I D i a g r a m L i n k E n d p o i n t " / > < / a : K e y V a l u e O f D i a g r a m O b j e c t K e y a n y T y p e z b w N T n L X > < a : K e y V a l u e O f D i a g r a m O b j e c t K e y a n y T y p e z b w N T n L X > < a : K e y > < K e y > L i n k s \ & l t ; C o l u m n s \ A v e r a g e   o f   W h a t   i s   y o u r   a g e   4 & g t ; - & l t ; M e a s u r e s \ W h a t   i s   y o u r   a g e ? & g t ; \ M E A S U R E < / K e y > < / a : K e y > < a : V a l u e   i : t y p e = " M e a s u r e G r i d V i e w S t a t e I D i a g r a m L i n k E n d p o i n t " / > < / a : K e y V a l u e O f D i a g r a m O b j e c t K e y a n y T y p e z b w N T n L X > < a : K e y V a l u e O f D i a g r a m O b j e c t K e y a n y T y p e z b w N T n L X > < a : K e y > < K e y > L i n k s \ & l t ; C o l u m n s \ S u m   o f   C l e a n   a i r     w a t e r 5 & g t ; - & l t ; M e a s u r e s \ C l e a n   a i r   & a m p ;   w a t e r 5 & g t ; < / K e y > < / a : K e y > < a : V a l u e   i : t y p e = " M e a s u r e G r i d V i e w S t a t e I D i a g r a m L i n k " / > < / a : K e y V a l u e O f D i a g r a m O b j e c t K e y a n y T y p e z b w N T n L X > < a : K e y V a l u e O f D i a g r a m O b j e c t K e y a n y T y p e z b w N T n L X > < a : K e y > < K e y > L i n k s \ & l t ; C o l u m n s \ S u m   o f   C l e a n   a i r     w a t e r 5 & g t ; - & l t ; M e a s u r e s \ C l e a n   a i r   & a m p ;   w a t e r 5 & g t ; \ C O L U M N < / K e y > < / a : K e y > < a : V a l u e   i : t y p e = " M e a s u r e G r i d V i e w S t a t e I D i a g r a m L i n k E n d p o i n t " / > < / a : K e y V a l u e O f D i a g r a m O b j e c t K e y a n y T y p e z b w N T n L X > < a : K e y V a l u e O f D i a g r a m O b j e c t K e y a n y T y p e z b w N T n L X > < a : K e y > < K e y > L i n k s \ & l t ; C o l u m n s \ S u m   o f   C l e a n   a i r     w a t e r 5 & g t ; - & l t ; M e a s u r e s \ C l e a n   a i r   & a m p ;   w a t e r 5 & g t ; \ M E A S U R E < / K e y > < / a : K e y > < a : V a l u e   i : t y p e = " M e a s u r e G r i d V i e w S t a t e I D i a g r a m L i n k E n d p o i n t " / > < / a : K e y V a l u e O f D i a g r a m O b j e c t K e y a n y T y p e z b w N T n L X > < a : K e y V a l u e O f D i a g r a m O b j e c t K e y a n y T y p e z b w N T n L X > < a : K e y > < K e y > L i n k s \ & l t ; C o l u m n s \ S u m   o f   D r u g     a l c o h o l   r e h a b i l i t a t i o n   s e r v i c e s 8 & g t ; - & l t ; M e a s u r e s \ D r u g   & a m p ;   a l c o h o l   r e h a b i l i t a t i o n   s e r v i c e s 8 & g t ; < / K e y > < / a : K e y > < a : V a l u e   i : t y p e = " M e a s u r e G r i d V i e w S t a t e I D i a g r a m L i n k " / > < / a : K e y V a l u e O f D i a g r a m O b j e c t K e y a n y T y p e z b w N T n L X > < a : K e y V a l u e O f D i a g r a m O b j e c t K e y a n y T y p e z b w N T n L X > < a : K e y > < K e y > L i n k s \ & l t ; C o l u m n s \ S u m   o f   D r u g     a l c o h o l   r e h a b i l i t a t i o n   s e r v i c e s 8 & g t ; - & l t ; M e a s u r e s \ D r u g   & a m p ;   a l c o h o l   r e h a b i l i t a t i o n   s e r v i c e s 8 & g t ; \ C O L U M N < / K e y > < / a : K e y > < a : V a l u e   i : t y p e = " M e a s u r e G r i d V i e w S t a t e I D i a g r a m L i n k E n d p o i n t " / > < / a : K e y V a l u e O f D i a g r a m O b j e c t K e y a n y T y p e z b w N T n L X > < a : K e y V a l u e O f D i a g r a m O b j e c t K e y a n y T y p e z b w N T n L X > < a : K e y > < K e y > L i n k s \ & l t ; C o l u m n s \ S u m   o f   D r u g     a l c o h o l   r e h a b i l i t a t i o n   s e r v i c e s 8 & g t ; - & l t ; M e a s u r e s \ D r u g   & a m p ;   a l c o h o l   r e h a b i l i t a t i o n   s e r v i c e s 8 & g t ; \ M E A S U R E < / K e y > < / a : K e y > < a : V a l u e   i : t y p e = " M e a s u r e G r i d V i e w S t a t e I D i a g r a m L i n k E n d p o i n t " / > < / a : K e y V a l u e O f D i a g r a m O b j e c t K e y a n y T y p e z b w N T n L X > < a : K e y V a l u e O f D i a g r a m O b j e c t K e y a n y T y p e z b w N T n L X > < a : K e y > < K e y > L i n k s \ & l t ; C o l u m n s \ S u m   o f   H e a l t h i e r   f o o d   c h o i c e s 1 1 & g t ; - & l t ; M e a s u r e s \ H e a l t h i e r   f o o d   c h o i c e s 1 1 & g t ; < / K e y > < / a : K e y > < a : V a l u e   i : t y p e = " M e a s u r e G r i d V i e w S t a t e I D i a g r a m L i n k " / > < / a : K e y V a l u e O f D i a g r a m O b j e c t K e y a n y T y p e z b w N T n L X > < a : K e y V a l u e O f D i a g r a m O b j e c t K e y a n y T y p e z b w N T n L X > < a : K e y > < K e y > L i n k s \ & l t ; C o l u m n s \ S u m   o f   H e a l t h i e r   f o o d   c h o i c e s 1 1 & g t ; - & l t ; M e a s u r e s \ H e a l t h i e r   f o o d   c h o i c e s 1 1 & g t ; \ C O L U M N < / K e y > < / a : K e y > < a : V a l u e   i : t y p e = " M e a s u r e G r i d V i e w S t a t e I D i a g r a m L i n k E n d p o i n t " / > < / a : K e y V a l u e O f D i a g r a m O b j e c t K e y a n y T y p e z b w N T n L X > < a : K e y V a l u e O f D i a g r a m O b j e c t K e y a n y T y p e z b w N T n L X > < a : K e y > < K e y > L i n k s \ & l t ; C o l u m n s \ S u m   o f   H e a l t h i e r   f o o d   c h o i c e s 1 1 & g t ; - & l t ; M e a s u r e s \ H e a l t h i e r   f o o d   c h o i c e s 1 1 & g t ; \ M E A S U R E < / K e y > < / a : K e y > < a : V a l u e   i : t y p e = " M e a s u r e G r i d V i e w S t a t e I D i a g r a m L i n k E n d p o i n t " / > < / a : K e y V a l u e O f D i a g r a m O b j e c t K e y a n y T y p e z b w N T n L X > < a : K e y V a l u e O f D i a g r a m O b j e c t K e y a n y T y p e z b w N T n L X > < a : K e y > < K e y > L i n k s \ & l t ; C o l u m n s \ S u m   o f   J o b   o p p o r t u n i t i e s 1 4 & g t ; - & l t ; M e a s u r e s \ J o b   o p p o r t u n i t i e s 1 4 & g t ; < / K e y > < / a : K e y > < a : V a l u e   i : t y p e = " M e a s u r e G r i d V i e w S t a t e I D i a g r a m L i n k " / > < / a : K e y V a l u e O f D i a g r a m O b j e c t K e y a n y T y p e z b w N T n L X > < a : K e y V a l u e O f D i a g r a m O b j e c t K e y a n y T y p e z b w N T n L X > < a : K e y > < K e y > L i n k s \ & l t ; C o l u m n s \ S u m   o f   J o b   o p p o r t u n i t i e s 1 4 & g t ; - & l t ; M e a s u r e s \ J o b   o p p o r t u n i t i e s 1 4 & g t ; \ C O L U M N < / K e y > < / a : K e y > < a : V a l u e   i : t y p e = " M e a s u r e G r i d V i e w S t a t e I D i a g r a m L i n k E n d p o i n t " / > < / a : K e y V a l u e O f D i a g r a m O b j e c t K e y a n y T y p e z b w N T n L X > < a : K e y V a l u e O f D i a g r a m O b j e c t K e y a n y T y p e z b w N T n L X > < a : K e y > < K e y > L i n k s \ & l t ; C o l u m n s \ S u m   o f   J o b   o p p o r t u n i t i e s 1 4 & g t ; - & l t ; M e a s u r e s \ J o b   o p p o r t u n i t i e s 1 4 & g t ; \ M E A S U R E < / K e y > < / a : K e y > < a : V a l u e   i : t y p e = " M e a s u r e G r i d V i e w S t a t e I D i a g r a m L i n k E n d p o i n t " / > < / a : K e y V a l u e O f D i a g r a m O b j e c t K e y a n y T y p e z b w N T n L X > < a : K e y V a l u e O f D i a g r a m O b j e c t K e y a n y T y p e z b w N T n L X > < a : K e y > < K e y > L i n k s \ & l t ; C o l u m n s \ S u m   o f   M e n t a l   h e a l t h   s e r v i c e s 6 & g t ; - & l t ; M e a s u r e s \ M e n t a l   h e a l t h   s e r v i c e s 6 & g t ; < / K e y > < / a : K e y > < a : V a l u e   i : t y p e = " M e a s u r e G r i d V i e w S t a t e I D i a g r a m L i n k " / > < / a : K e y V a l u e O f D i a g r a m O b j e c t K e y a n y T y p e z b w N T n L X > < a : K e y V a l u e O f D i a g r a m O b j e c t K e y a n y T y p e z b w N T n L X > < a : K e y > < K e y > L i n k s \ & l t ; C o l u m n s \ S u m   o f   M e n t a l   h e a l t h   s e r v i c e s 6 & g t ; - & l t ; M e a s u r e s \ M e n t a l   h e a l t h   s e r v i c e s 6 & g t ; \ C O L U M N < / K e y > < / a : K e y > < a : V a l u e   i : t y p e = " M e a s u r e G r i d V i e w S t a t e I D i a g r a m L i n k E n d p o i n t " / > < / a : K e y V a l u e O f D i a g r a m O b j e c t K e y a n y T y p e z b w N T n L X > < a : K e y V a l u e O f D i a g r a m O b j e c t K e y a n y T y p e z b w N T n L X > < a : K e y > < K e y > L i n k s \ & l t ; C o l u m n s \ S u m   o f   M e n t a l   h e a l t h   s e r v i c e s 6 & g t ; - & l t ; M e a s u r e s \ M e n t a l   h e a l t h   s e r v i c e s 6 & g t ; \ M E A S U R E < / K e y > < / a : K e y > < a : V a l u e   i : t y p e = " M e a s u r e G r i d V i e w S t a t e I D i a g r a m L i n k E n d p o i n t " / > < / a : K e y V a l u e O f D i a g r a m O b j e c t K e y a n y T y p e z b w N T n L X > < a : K e y V a l u e O f D i a g r a m O b j e c t K e y a n y T y p e z b w N T n L X > < a : K e y > < K e y > L i n k s \ & l t ; C o l u m n s \ S u m   o f   R e c r e a t i o n   f a c i l i t i e s 9 & g t ; - & l t ; M e a s u r e s \ R e c r e a t i o n   f a c i l i t i e s 9 & g t ; < / K e y > < / a : K e y > < a : V a l u e   i : t y p e = " M e a s u r e G r i d V i e w S t a t e I D i a g r a m L i n k " / > < / a : K e y V a l u e O f D i a g r a m O b j e c t K e y a n y T y p e z b w N T n L X > < a : K e y V a l u e O f D i a g r a m O b j e c t K e y a n y T y p e z b w N T n L X > < a : K e y > < K e y > L i n k s \ & l t ; C o l u m n s \ S u m   o f   R e c r e a t i o n   f a c i l i t i e s 9 & g t ; - & l t ; M e a s u r e s \ R e c r e a t i o n   f a c i l i t i e s 9 & g t ; \ C O L U M N < / K e y > < / a : K e y > < a : V a l u e   i : t y p e = " M e a s u r e G r i d V i e w S t a t e I D i a g r a m L i n k E n d p o i n t " / > < / a : K e y V a l u e O f D i a g r a m O b j e c t K e y a n y T y p e z b w N T n L X > < a : K e y V a l u e O f D i a g r a m O b j e c t K e y a n y T y p e z b w N T n L X > < a : K e y > < K e y > L i n k s \ & l t ; C o l u m n s \ S u m   o f   R e c r e a t i o n   f a c i l i t i e s 9 & g t ; - & l t ; M e a s u r e s \ R e c r e a t i o n   f a c i l i t i e s 9 & g t ; \ M E A S U R E < / K e y > < / a : K e y > < a : V a l u e   i : t y p e = " M e a s u r e G r i d V i e w S t a t e I D i a g r a m L i n k E n d p o i n t " / > < / a : K e y V a l u e O f D i a g r a m O b j e c t K e y a n y T y p e z b w N T n L X > < a : K e y V a l u e O f D i a g r a m O b j e c t K e y a n y T y p e z b w N T n L X > < a : K e y > < K e y > L i n k s \ & l t ; C o l u m n s \ S u m   o f   S a f e   c h i l d c a r e   o p t i o n s 1 2 & g t ; - & l t ; M e a s u r e s \ S a f e   c h i l d c a r e   o p t i o n s 1 2 & g t ; < / K e y > < / a : K e y > < a : V a l u e   i : t y p e = " M e a s u r e G r i d V i e w S t a t e I D i a g r a m L i n k " / > < / a : K e y V a l u e O f D i a g r a m O b j e c t K e y a n y T y p e z b w N T n L X > < a : K e y V a l u e O f D i a g r a m O b j e c t K e y a n y T y p e z b w N T n L X > < a : K e y > < K e y > L i n k s \ & l t ; C o l u m n s \ S u m   o f   S a f e   c h i l d c a r e   o p t i o n s 1 2 & g t ; - & l t ; M e a s u r e s \ S a f e   c h i l d c a r e   o p t i o n s 1 2 & g t ; \ C O L U M N < / K e y > < / a : K e y > < a : V a l u e   i : t y p e = " M e a s u r e G r i d V i e w S t a t e I D i a g r a m L i n k E n d p o i n t " / > < / a : K e y V a l u e O f D i a g r a m O b j e c t K e y a n y T y p e z b w N T n L X > < a : K e y V a l u e O f D i a g r a m O b j e c t K e y a n y T y p e z b w N T n L X > < a : K e y > < K e y > L i n k s \ & l t ; C o l u m n s \ S u m   o f   S a f e   c h i l d c a r e   o p t i o n s 1 2 & g t ; - & l t ; M e a s u r e s \ S a f e   c h i l d c a r e   o p t i o n s 1 2 & g t ; \ M E A S U R E < / K e y > < / a : K e y > < a : V a l u e   i : t y p e = " M e a s u r e G r i d V i e w S t a t e I D i a g r a m L i n k E n d p o i n t " / > < / a : K e y V a l u e O f D i a g r a m O b j e c t K e y a n y T y p e z b w N T n L X > < a : K e y V a l u e O f D i a g r a m O b j e c t K e y a n y T y p e z b w N T n L X > < a : K e y > < K e y > L i n k s \ & l t ; C o l u m n s \ S u m   o f   S a f e   p l a c e s   t o   w a l k p l a y 1 5 & g t ; - & l t ; M e a s u r e s \ S a f e   p l a c e s   t o   w a l k / p l a y 1 5 & g t ; < / K e y > < / a : K e y > < a : V a l u e   i : t y p e = " M e a s u r e G r i d V i e w S t a t e I D i a g r a m L i n k " / > < / a : K e y V a l u e O f D i a g r a m O b j e c t K e y a n y T y p e z b w N T n L X > < a : K e y V a l u e O f D i a g r a m O b j e c t K e y a n y T y p e z b w N T n L X > < a : K e y > < K e y > L i n k s \ & l t ; C o l u m n s \ S u m   o f   S a f e   p l a c e s   t o   w a l k p l a y 1 5 & g t ; - & l t ; M e a s u r e s \ S a f e   p l a c e s   t o   w a l k / p l a y 1 5 & g t ; \ C O L U M N < / K e y > < / a : K e y > < a : V a l u e   i : t y p e = " M e a s u r e G r i d V i e w S t a t e I D i a g r a m L i n k E n d p o i n t " / > < / a : K e y V a l u e O f D i a g r a m O b j e c t K e y a n y T y p e z b w N T n L X > < a : K e y V a l u e O f D i a g r a m O b j e c t K e y a n y T y p e z b w N T n L X > < a : K e y > < K e y > L i n k s \ & l t ; C o l u m n s \ S u m   o f   S a f e   p l a c e s   t o   w a l k p l a y 1 5 & g t ; - & l t ; M e a s u r e s \ S a f e   p l a c e s   t o   w a l k / p l a y 1 5 & g t ; \ M E A S U R E < / K e y > < / a : K e y > < a : V a l u e   i : t y p e = " M e a s u r e G r i d V i e w S t a t e I D i a g r a m L i n k E n d p o i n t " / > < / a : K e y V a l u e O f D i a g r a m O b j e c t K e y a n y T y p e z b w N T n L X > < a : K e y V a l u e O f D i a g r a m O b j e c t K e y a n y T y p e z b w N T n L X > < a : K e y > < K e y > L i n k s \ & l t ; C o l u m n s \ S u m   o f   S a f e   w o r k s i t e s 1 6 & g t ; - & l t ; M e a s u r e s \ S a f e   w o r k s i t e s 1 6 & g t ; < / K e y > < / a : K e y > < a : V a l u e   i : t y p e = " M e a s u r e G r i d V i e w S t a t e I D i a g r a m L i n k " / > < / a : K e y V a l u e O f D i a g r a m O b j e c t K e y a n y T y p e z b w N T n L X > < a : K e y V a l u e O f D i a g r a m O b j e c t K e y a n y T y p e z b w N T n L X > < a : K e y > < K e y > L i n k s \ & l t ; C o l u m n s \ S u m   o f   S a f e   w o r k s i t e s 1 6 & g t ; - & l t ; M e a s u r e s \ S a f e   w o r k s i t e s 1 6 & g t ; \ C O L U M N < / K e y > < / a : K e y > < a : V a l u e   i : t y p e = " M e a s u r e G r i d V i e w S t a t e I D i a g r a m L i n k E n d p o i n t " / > < / a : K e y V a l u e O f D i a g r a m O b j e c t K e y a n y T y p e z b w N T n L X > < a : K e y V a l u e O f D i a g r a m O b j e c t K e y a n y T y p e z b w N T n L X > < a : K e y > < K e y > L i n k s \ & l t ; C o l u m n s \ S u m   o f   S a f e   w o r k s i t e s 1 6 & g t ; - & l t ; M e a s u r e s \ S a f e   w o r k s i t e s 1 6 & g t ; \ M E A S U R E < / K e y > < / a : K e y > < a : V a l u e   i : t y p e = " M e a s u r e G r i d V i e w S t a t e I D i a g r a m L i n k E n d p o i n t " / > < / a : K e y V a l u e O f D i a g r a m O b j e c t K e y a n y T y p e z b w N T n L X > < a : K e y V a l u e O f D i a g r a m O b j e c t K e y a n y T y p e z b w N T n L X > < a : K e y > < K e y > L i n k s \ & l t ; C o l u m n s \ S u m   o f   S m o k i n g   c e s s a t i o n   p r o g r a m s 7 & g t ; - & l t ; M e a s u r e s \ S m o k i n g   c e s s a t i o n   p r o g r a m s 7 & g t ; < / K e y > < / a : K e y > < a : V a l u e   i : t y p e = " M e a s u r e G r i d V i e w S t a t e I D i a g r a m L i n k " / > < / a : K e y V a l u e O f D i a g r a m O b j e c t K e y a n y T y p e z b w N T n L X > < a : K e y V a l u e O f D i a g r a m O b j e c t K e y a n y T y p e z b w N T n L X > < a : K e y > < K e y > L i n k s \ & l t ; C o l u m n s \ S u m   o f   S m o k i n g   c e s s a t i o n   p r o g r a m s 7 & g t ; - & l t ; M e a s u r e s \ S m o k i n g   c e s s a t i o n   p r o g r a m s 7 & g t ; \ C O L U M N < / K e y > < / a : K e y > < a : V a l u e   i : t y p e = " M e a s u r e G r i d V i e w S t a t e I D i a g r a m L i n k E n d p o i n t " / > < / a : K e y V a l u e O f D i a g r a m O b j e c t K e y a n y T y p e z b w N T n L X > < a : K e y V a l u e O f D i a g r a m O b j e c t K e y a n y T y p e z b w N T n L X > < a : K e y > < K e y > L i n k s \ & l t ; C o l u m n s \ S u m   o f   S m o k i n g   c e s s a t i o n   p r o g r a m s 7 & g t ; - & l t ; M e a s u r e s \ S m o k i n g   c e s s a t i o n   p r o g r a m s 7 & g t ; \ M E A S U R E < / K e y > < / a : K e y > < a : V a l u e   i : t y p e = " M e a s u r e G r i d V i e w S t a t e I D i a g r a m L i n k E n d p o i n t " / > < / a : K e y V a l u e O f D i a g r a m O b j e c t K e y a n y T y p e z b w N T n L X > < a : K e y V a l u e O f D i a g r a m O b j e c t K e y a n y T y p e z b w N T n L X > < a : K e y > < K e y > L i n k s \ & l t ; C o l u m n s \ S u m   o f   T r a n s p o r t a t i o n 1 0 & g t ; - & l t ; M e a s u r e s \ T r a n s p o r t a t i o n 1 0 & g t ; < / K e y > < / a : K e y > < a : V a l u e   i : t y p e = " M e a s u r e G r i d V i e w S t a t e I D i a g r a m L i n k " / > < / a : K e y V a l u e O f D i a g r a m O b j e c t K e y a n y T y p e z b w N T n L X > < a : K e y V a l u e O f D i a g r a m O b j e c t K e y a n y T y p e z b w N T n L X > < a : K e y > < K e y > L i n k s \ & l t ; C o l u m n s \ S u m   o f   T r a n s p o r t a t i o n 1 0 & g t ; - & l t ; M e a s u r e s \ T r a n s p o r t a t i o n 1 0 & g t ; \ C O L U M N < / K e y > < / a : K e y > < a : V a l u e   i : t y p e = " M e a s u r e G r i d V i e w S t a t e I D i a g r a m L i n k E n d p o i n t " / > < / a : K e y V a l u e O f D i a g r a m O b j e c t K e y a n y T y p e z b w N T n L X > < a : K e y V a l u e O f D i a g r a m O b j e c t K e y a n y T y p e z b w N T n L X > < a : K e y > < K e y > L i n k s \ & l t ; C o l u m n s \ S u m   o f   T r a n s p o r t a t i o n 1 0 & g t ; - & l t ; M e a s u r e s \ T r a n s p o r t a t i o n 1 0 & g t ; \ M E A S U R E < / K e y > < / a : K e y > < a : V a l u e   i : t y p e = " M e a s u r e G r i d V i e w S t a t e I D i a g r a m L i n k E n d p o i n t " / > < / a : K e y V a l u e O f D i a g r a m O b j e c t K e y a n y T y p e z b w N T n L X > < a : K e y V a l u e O f D i a g r a m O b j e c t K e y a n y T y p e z b w N T n L X > < a : K e y > < K e y > L i n k s \ & l t ; C o l u m n s \ S u m   o f   W e i g h t   l o s s   p r o g r a m s 1 3 & g t ; - & l t ; M e a s u r e s \ W e i g h t   l o s s   p r o g r a m s 1 3 & g t ; < / K e y > < / a : K e y > < a : V a l u e   i : t y p e = " M e a s u r e G r i d V i e w S t a t e I D i a g r a m L i n k " / > < / a : K e y V a l u e O f D i a g r a m O b j e c t K e y a n y T y p e z b w N T n L X > < a : K e y V a l u e O f D i a g r a m O b j e c t K e y a n y T y p e z b w N T n L X > < a : K e y > < K e y > L i n k s \ & l t ; C o l u m n s \ S u m   o f   W e i g h t   l o s s   p r o g r a m s 1 3 & g t ; - & l t ; M e a s u r e s \ W e i g h t   l o s s   p r o g r a m s 1 3 & g t ; \ C O L U M N < / K e y > < / a : K e y > < a : V a l u e   i : t y p e = " M e a s u r e G r i d V i e w S t a t e I D i a g r a m L i n k E n d p o i n t " / > < / a : K e y V a l u e O f D i a g r a m O b j e c t K e y a n y T y p e z b w N T n L X > < a : K e y V a l u e O f D i a g r a m O b j e c t K e y a n y T y p e z b w N T n L X > < a : K e y > < K e y > L i n k s \ & l t ; C o l u m n s \ S u m   o f   W e i g h t   l o s s   p r o g r a m s 1 3 & g t ; - & l t ; M e a s u r e s \ W e i g h t   l o s s   p r o g r a m s 1 3 & g t ; \ M E A S U R E < / K e y > < / a : K e y > < a : V a l u e   i : t y p e = " M e a s u r e G r i d V i e w S t a t e I D i a g r a m L i n k E n d p o i n t " / > < / a : K e y V a l u e O f D i a g r a m O b j e c t K e y a n y T y p e z b w N T n L X > < / V i e w S t a t e s > < / D i a g r a m M a n a g e r . S e r i a l i z a b l e D i a g r a m > < D i a g r a m M a n a g e r . S e r i a l i z a b l e D i a g r a m > < A d a p t e r   i : t y p e = " M e a s u r e D i a g r a m S a n d b o x A d a p t e r " > < T a b l e N a m e > P T   Q 5 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 P T   Q 5 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 R e s p o n d e n t I D   5 < / K e y > < / D i a g r a m O b j e c t K e y > < D i a g r a m O b j e c t K e y > < K e y > M e a s u r e s \ S u m   o f   R e s p o n d e n t I D   5 \ T a g I n f o \ F o r m u l a < / K e y > < / D i a g r a m O b j e c t K e y > < D i a g r a m O b j e c t K e y > < K e y > M e a s u r e s \ S u m   o f   R e s p o n d e n t I D   5 \ T a g I n f o \ V a l u e < / K e y > < / D i a g r a m O b j e c t K e y > < D i a g r a m O b j e c t K e y > < K e y > M e a s u r e s \ C o u n t   o f   R e s p o n d e n t I D   5 < / K e y > < / D i a g r a m O b j e c t K e y > < D i a g r a m O b j e c t K e y > < K e y > M e a s u r e s \ C o u n t   o f   R e s p o n d e n t I D   5 \ T a g I n f o \ F o r m u l a < / K e y > < / D i a g r a m O b j e c t K e y > < D i a g r a m O b j e c t K e y > < K e y > M e a s u r e s \ C o u n t   o f   R e s p o n d e n t I D   5 \ T a g I n f o \ V a l u e < / K e y > < / D i a g r a m O b j e c t K e y > < D i a g r a m O b j e c t K e y > < K e y > M e a s u r e s \ S u m   o f   W h a t   i s   y o u r   a g e   5 < / K e y > < / D i a g r a m O b j e c t K e y > < D i a g r a m O b j e c t K e y > < K e y > M e a s u r e s \ S u m   o f   W h a t   i s   y o u r   a g e   5 \ T a g I n f o \ F o r m u l a < / K e y > < / D i a g r a m O b j e c t K e y > < D i a g r a m O b j e c t K e y > < K e y > M e a s u r e s \ S u m   o f   W h a t   i s   y o u r   a g e   5 \ T a g I n f o \ V a l u e < / K e y > < / D i a g r a m O b j e c t K e y > < D i a g r a m O b j e c t K e y > < K e y > M e a s u r e s \ A v e r a g e   o f   W h a t   i s   y o u r   a g e   5 < / K e y > < / D i a g r a m O b j e c t K e y > < D i a g r a m O b j e c t K e y > < K e y > M e a s u r e s \ A v e r a g e   o f   W h a t   i s   y o u r   a g e   5 \ T a g I n f o \ F o r m u l a < / K e y > < / D i a g r a m O b j e c t K e y > < D i a g r a m O b j e c t K e y > < K e y > M e a s u r e s \ A v e r a g e   o f   W h a t   i s   y o u r   a g e   5 \ T a g I n f o \ V a l u e < / K e y > < / D i a g r a m O b j e c t K e y > < D i a g r a m O b j e c t K e y > < K e y > M e a s u r e s \ S u m   o f   B l o o d   p r e s s u r e 5 < / K e y > < / D i a g r a m O b j e c t K e y > < D i a g r a m O b j e c t K e y > < K e y > M e a s u r e s \ S u m   o f   B l o o d   p r e s s u r e 5 \ T a g I n f o \ F o r m u l a < / K e y > < / D i a g r a m O b j e c t K e y > < D i a g r a m O b j e c t K e y > < K e y > M e a s u r e s \ S u m   o f   B l o o d   p r e s s u r e 5 \ T a g I n f o \ V a l u e < / K e y > < / D i a g r a m O b j e c t K e y > < D i a g r a m O b j e c t K e y > < K e y > M e a s u r e s \ S u m   o f   C a n c e r 8 < / K e y > < / D i a g r a m O b j e c t K e y > < D i a g r a m O b j e c t K e y > < K e y > M e a s u r e s \ S u m   o f   C a n c e r 8 \ T a g I n f o \ F o r m u l a < / K e y > < / D i a g r a m O b j e c t K e y > < D i a g r a m O b j e c t K e y > < K e y > M e a s u r e s \ S u m   o f   C a n c e r 8 \ T a g I n f o \ V a l u e < / K e y > < / D i a g r a m O b j e c t K e y > < D i a g r a m O b j e c t K e y > < K e y > M e a s u r e s \ S u m   o f   C h o l e s t e r o l 1 1 < / K e y > < / D i a g r a m O b j e c t K e y > < D i a g r a m O b j e c t K e y > < K e y > M e a s u r e s \ S u m   o f   C h o l e s t e r o l 1 1 \ T a g I n f o \ F o r m u l a < / K e y > < / D i a g r a m O b j e c t K e y > < D i a g r a m O b j e c t K e y > < K e y > M e a s u r e s \ S u m   o f   C h o l e s t e r o l 1 1 \ T a g I n f o \ V a l u e < / K e y > < / D i a g r a m O b j e c t K e y > < D i a g r a m O b j e c t K e y > < K e y > M e a s u r e s \ S u m   o f   D e n t a l   s c r e e n i n g s 1 4 < / K e y > < / D i a g r a m O b j e c t K e y > < D i a g r a m O b j e c t K e y > < K e y > M e a s u r e s \ S u m   o f   D e n t a l   s c r e e n i n g s 1 4 \ T a g I n f o \ F o r m u l a < / K e y > < / D i a g r a m O b j e c t K e y > < D i a g r a m O b j e c t K e y > < K e y > M e a s u r e s \ S u m   o f   D e n t a l   s c r e e n i n g s 1 4 \ T a g I n f o \ V a l u e < / K e y > < / D i a g r a m O b j e c t K e y > < D i a g r a m O b j e c t K e y > < K e y > M e a s u r e s \ S u m   o f   D i s e a s e   o u t b r e a k   i n f o r m a t i o n 2 0 < / K e y > < / D i a g r a m O b j e c t K e y > < D i a g r a m O b j e c t K e y > < K e y > M e a s u r e s \ S u m   o f   D i s e a s e   o u t b r e a k   i n f o r m a t i o n 2 0 \ T a g I n f o \ F o r m u l a < / K e y > < / D i a g r a m O b j e c t K e y > < D i a g r a m O b j e c t K e y > < K e y > M e a s u r e s \ S u m   o f   D i s e a s e   o u t b r e a k   i n f o r m a t i o n 2 0 \ T a g I n f o \ V a l u e < / K e y > < / D i a g r a m O b j e c t K e y > < D i a g r a m O b j e c t K e y > < K e y > M e a s u r e s \ S u m   o f   D r u g   a n d   a l c o h o l 2 2 < / K e y > < / D i a g r a m O b j e c t K e y > < D i a g r a m O b j e c t K e y > < K e y > M e a s u r e s \ S u m   o f   D r u g   a n d   a l c o h o l 2 2 \ T a g I n f o \ F o r m u l a < / K e y > < / D i a g r a m O b j e c t K e y > < D i a g r a m O b j e c t K e y > < K e y > M e a s u r e s \ S u m   o f   D r u g   a n d   a l c o h o l 2 2 \ T a g I n f o \ V a l u e < / K e y > < / D i a g r a m O b j e c t K e y > < D i a g r a m O b j e c t K e y > < K e y > M e a s u r e s \ S u m   o f   E a t i n g   d i s o r d e r s 6 < / K e y > < / D i a g r a m O b j e c t K e y > < D i a g r a m O b j e c t K e y > < K e y > M e a s u r e s \ S u m   o f   E a t i n g   d i s o r d e r s 6 \ T a g I n f o \ F o r m u l a < / K e y > < / D i a g r a m O b j e c t K e y > < D i a g r a m O b j e c t K e y > < K e y > M e a s u r e s \ S u m   o f   E a t i n g   d i s o r d e r s 6 \ T a g I n f o \ V a l u e < / K e y > < / D i a g r a m O b j e c t K e y > < D i a g r a m O b j e c t K e y > < K e y > M e a s u r e s \ S u m   o f   E m e r g e n c y   p r e p a r e d n e s s 9 < / K e y > < / D i a g r a m O b j e c t K e y > < D i a g r a m O b j e c t K e y > < K e y > M e a s u r e s \ S u m   o f   E m e r g e n c y   p r e p a r e d n e s s 9 \ T a g I n f o \ F o r m u l a < / K e y > < / D i a g r a m O b j e c t K e y > < D i a g r a m O b j e c t K e y > < K e y > M e a s u r e s \ S u m   o f   E m e r g e n c y   p r e p a r e d n e s s 9 \ T a g I n f o \ V a l u e < / K e y > < / D i a g r a m O b j e c t K e y > < D i a g r a m O b j e c t K e y > < K e y > M e a s u r e s \ S u m   o f   E x e r c i s e p h y s i c a l   a c t i v i t y 1 2 < / K e y > < / D i a g r a m O b j e c t K e y > < D i a g r a m O b j e c t K e y > < K e y > M e a s u r e s \ S u m   o f   E x e r c i s e p h y s i c a l   a c t i v i t y 1 2 \ T a g I n f o \ F o r m u l a < / K e y > < / D i a g r a m O b j e c t K e y > < D i a g r a m O b j e c t K e y > < K e y > M e a s u r e s \ S u m   o f   E x e r c i s e p h y s i c a l   a c t i v i t y 1 2 \ T a g I n f o \ V a l u e < / K e y > < / D i a g r a m O b j e c t K e y > < D i a g r a m O b j e c t K e y > < K e y > M e a s u r e s \ S u m   o f   H e a r t   d i s e a s e 1 5 < / K e y > < / D i a g r a m O b j e c t K e y > < D i a g r a m O b j e c t K e y > < K e y > M e a s u r e s \ S u m   o f   H e a r t   d i s e a s e 1 5 \ T a g I n f o \ F o r m u l a < / K e y > < / D i a g r a m O b j e c t K e y > < D i a g r a m O b j e c t K e y > < K e y > M e a s u r e s \ S u m   o f   H e a r t   d i s e a s e 1 5 \ T a g I n f o \ V a l u e < / K e y > < / D i a g r a m O b j e c t K e y > < D i a g r a m O b j e c t K e y > < K e y > M e a s u r e s \ S u m   o f   H I V A I D S     S e x u a l l y   T r a n s m i t t e d   D i s e a s e s   ( S T D s ) 1 8 < / K e y > < / D i a g r a m O b j e c t K e y > < D i a g r a m O b j e c t K e y > < K e y > M e a s u r e s \ S u m   o f   H I V A I D S     S e x u a l l y   T r a n s m i t t e d   D i s e a s e s   ( S T D s ) 1 8 \ T a g I n f o \ F o r m u l a < / K e y > < / D i a g r a m O b j e c t K e y > < D i a g r a m O b j e c t K e y > < K e y > M e a s u r e s \ S u m   o f   H I V A I D S     S e x u a l l y   T r a n s m i t t e d   D i s e a s e s   ( S T D s ) 1 8 \ T a g I n f o \ V a l u e < / K e y > < / D i a g r a m O b j e c t K e y > < D i a g r a m O b j e c t K e y > < K e y > M e a s u r e s \ S u m   o f   I m p o r t a n c e   o f   r o u t i n e   w e l l   c h e c k u p s 2 1 < / K e y > < / D i a g r a m O b j e c t K e y > < D i a g r a m O b j e c t K e y > < K e y > M e a s u r e s \ S u m   o f   I m p o r t a n c e   o f   r o u t i n e   w e l l   c h e c k u p s 2 1 \ T a g I n f o \ F o r m u l a < / K e y > < / D i a g r a m O b j e c t K e y > < D i a g r a m O b j e c t K e y > < K e y > M e a s u r e s \ S u m   o f   I m p o r t a n c e   o f   r o u t i n e   w e l l   c h e c k u p s 2 1 \ T a g I n f o \ V a l u e < / K e y > < / D i a g r a m O b j e c t K e y > < D i a g r a m O b j e c t K e y > < K e y > M e a s u r e s \ S u m   o f   M e n t a l   h e a l t h d e p r e s s i o n 7 < / K e y > < / D i a g r a m O b j e c t K e y > < D i a g r a m O b j e c t K e y > < K e y > M e a s u r e s \ S u m   o f   M e n t a l   h e a l t h d e p r e s s i o n 7 \ T a g I n f o \ F o r m u l a < / K e y > < / D i a g r a m O b j e c t K e y > < D i a g r a m O b j e c t K e y > < K e y > M e a s u r e s \ S u m   o f   M e n t a l   h e a l t h d e p r e s s i o n 7 \ T a g I n f o \ V a l u e < / K e y > < / D i a g r a m O b j e c t K e y > < D i a g r a m O b j e c t K e y > < K e y > M e a s u r e s \ S u m   o f   N u t r i t i o n 1 0 < / K e y > < / D i a g r a m O b j e c t K e y > < D i a g r a m O b j e c t K e y > < K e y > M e a s u r e s \ S u m   o f   N u t r i t i o n 1 0 \ T a g I n f o \ F o r m u l a < / K e y > < / D i a g r a m O b j e c t K e y > < D i a g r a m O b j e c t K e y > < K e y > M e a s u r e s \ S u m   o f   N u t r i t i o n 1 0 \ T a g I n f o \ V a l u e < / K e y > < / D i a g r a m O b j e c t K e y > < D i a g r a m O b j e c t K e y > < K e y > M e a s u r e s \ S u m   o f   P r e n a t a l   c a r e 1 3 < / K e y > < / D i a g r a m O b j e c t K e y > < D i a g r a m O b j e c t K e y > < K e y > M e a s u r e s \ S u m   o f   P r e n a t a l   c a r e 1 3 \ T a g I n f o \ F o r m u l a < / K e y > < / D i a g r a m O b j e c t K e y > < D i a g r a m O b j e c t K e y > < K e y > M e a s u r e s \ S u m   o f   P r e n a t a l   c a r e 1 3 \ T a g I n f o \ V a l u e < / K e y > < / D i a g r a m O b j e c t K e y > < D i a g r a m O b j e c t K e y > < K e y > M e a s u r e s \ S u m   o f   S u i c i d e   p r e v e n t i o n 1 6 < / K e y > < / D i a g r a m O b j e c t K e y > < D i a g r a m O b j e c t K e y > < K e y > M e a s u r e s \ S u m   o f   S u i c i d e   p r e v e n t i o n 1 6 \ T a g I n f o \ F o r m u l a < / K e y > < / D i a g r a m O b j e c t K e y > < D i a g r a m O b j e c t K e y > < K e y > M e a s u r e s \ S u m   o f   S u i c i d e   p r e v e n t i o n 1 6 \ T a g I n f o \ V a l u e < / K e y > < / D i a g r a m O b j e c t K e y > < D i a g r a m O b j e c t K e y > < K e y > M e a s u r e s \ S u m   o f   V a c c i n a t i o n i m m u n i z a t i o n s 1 9 < / K e y > < / D i a g r a m O b j e c t K e y > < D i a g r a m O b j e c t K e y > < K e y > M e a s u r e s \ S u m   o f   V a c c i n a t i o n i m m u n i z a t i o n s 1 9 \ T a g I n f o \ F o r m u l a < / K e y > < / D i a g r a m O b j e c t K e y > < D i a g r a m O b j e c t K e y > < K e y > M e a s u r e s \ S u m   o f   V a c c i n a t i o n i m m u n i z a t i o n s 1 9 \ T a g I n f o \ V a l u e < / K e y > < / D i a g r a m O b j e c t K e y > < D i a g r a m O b j e c t K e y > < K e y > C o l u m n s \ R e s p o n d e n t I D < / K e y > < / D i a g r a m O b j e c t K e y > < D i a g r a m O b j e c t K e y > < K e y > C o l u m n s \ B l o o d   p r e s s u r e < / K e y > < / D i a g r a m O b j e c t K e y > < D i a g r a m O b j e c t K e y > < K e y > C o l u m n s \ E a t i n g   d i s o r d e r s < / K e y > < / D i a g r a m O b j e c t K e y > < D i a g r a m O b j e c t K e y > < K e y > C o l u m n s \ M e n t a l   h e a l t h / d e p r e s s i o n < / K e y > < / D i a g r a m O b j e c t K e y > < D i a g r a m O b j e c t K e y > < K e y > C o l u m n s \ C a n c e r < / K e y > < / D i a g r a m O b j e c t K e y > < D i a g r a m O b j e c t K e y > < K e y > C o l u m n s \ E m e r g e n c y   p r e p a r e d n e s s < / K e y > < / D i a g r a m O b j e c t K e y > < D i a g r a m O b j e c t K e y > < K e y > C o l u m n s \ N u t r i t i o n < / K e y > < / D i a g r a m O b j e c t K e y > < D i a g r a m O b j e c t K e y > < K e y > C o l u m n s \ C h o l e s t e r o l < / K e y > < / D i a g r a m O b j e c t K e y > < D i a g r a m O b j e c t K e y > < K e y > C o l u m n s \ E x e r c i s e / p h y s i c a l   a c t i v i t y < / K e y > < / D i a g r a m O b j e c t K e y > < D i a g r a m O b j e c t K e y > < K e y > C o l u m n s \ P r e n a t a l   c a r e < / K e y > < / D i a g r a m O b j e c t K e y > < D i a g r a m O b j e c t K e y > < K e y > C o l u m n s \ D e n t a l   s c r e e n i n g s < / K e y > < / D i a g r a m O b j e c t K e y > < D i a g r a m O b j e c t K e y > < K e y > C o l u m n s \ H e a r t   d i s e a s e < / K e y > < / D i a g r a m O b j e c t K e y > < D i a g r a m O b j e c t K e y > < K e y > C o l u m n s \ S u i c i d e   p r e v e n t i o n < / K e y > < / D i a g r a m O b j e c t K e y > < D i a g r a m O b j e c t K e y > < K e y > C o l u m n s \ D i a b e t e s < / K e y > < / D i a g r a m O b j e c t K e y > < D i a g r a m O b j e c t K e y > < K e y > C o l u m n s \ H I V / A I D S   & a m p ;   S e x u a l l y   T r a n s m i t t e d   D i s e a s e s   ( S T D s ) < / K e y > < / D i a g r a m O b j e c t K e y > < D i a g r a m O b j e c t K e y > < K e y > C o l u m n s \ V a c c i n a t i o n / i m m u n i z a t i o n s < / K e y > < / D i a g r a m O b j e c t K e y > < D i a g r a m O b j e c t K e y > < K e y > C o l u m n s \ D i s e a s e   o u t b r e a k   i n f o r m a t i o n < / K e y > < / D i a g r a m O b j e c t K e y > < D i a g r a m O b j e c t K e y > < K e y > C o l u m n s \ I m p o r t a n c e   o f   r o u t i n e   w e l l   c h e c k u p s < / K e y > < / D i a g r a m O b j e c t K e y > < D i a g r a m O b j e c t K e y > < K e y > C o l u m n s \ D r u g   a n d   a l c o h o l < / K e y > < / D i a g r a m O b j e c t K e y > < D i a g r a m O b j e c t K e y > < K e y > C o l u m n s \ O T H E R < / K e y > < / D i a g r a m O b j e c t K e y > < D i a g r a m O b j e c t K e y > < K e y > C o l u m n s \ C o u n t   o f   S e l e c t i o n < / K e y > < / D i a g r a m O b j e c t K e y > < D i a g r a m O b j e c t K e y > < K e y > C o l u m n s \ W e i g h t < / K e y > < / D i a g r a m O b j e c t K e y > < D i a g r a m O b j e c t K e y > < K e y > C o l u m n s \ C o l u m n 2 < / K e y > < / D i a g r a m O b j e c t K e y > < D i a g r a m O b j e c t K e y > < K e y > C o l u m n s \ B l o o d   p r e s s u r e 5 < / K e y > < / D i a g r a m O b j e c t K e y > < D i a g r a m O b j e c t K e y > < K e y > C o l u m n s \ E a t i n g   d i s o r d e r s 6 < / K e y > < / D i a g r a m O b j e c t K e y > < D i a g r a m O b j e c t K e y > < K e y > C o l u m n s \ M e n t a l   h e a l t h / d e p r e s s i o n 7 < / K e y > < / D i a g r a m O b j e c t K e y > < D i a g r a m O b j e c t K e y > < K e y > C o l u m n s \ C a n c e r 8 < / K e y > < / D i a g r a m O b j e c t K e y > < D i a g r a m O b j e c t K e y > < K e y > C o l u m n s \ E m e r g e n c y   p r e p a r e d n e s s 9 < / K e y > < / D i a g r a m O b j e c t K e y > < D i a g r a m O b j e c t K e y > < K e y > C o l u m n s \ N u t r i t i o n 1 0 < / K e y > < / D i a g r a m O b j e c t K e y > < D i a g r a m O b j e c t K e y > < K e y > C o l u m n s \ C h o l e s t e r o l 1 1 < / K e y > < / D i a g r a m O b j e c t K e y > < D i a g r a m O b j e c t K e y > < K e y > C o l u m n s \ E x e r c i s e / p h y s i c a l   a c t i v i t y 1 2 < / K e y > < / D i a g r a m O b j e c t K e y > < D i a g r a m O b j e c t K e y > < K e y > C o l u m n s \ P r e n a t a l   c a r e 1 3 < / K e y > < / D i a g r a m O b j e c t K e y > < D i a g r a m O b j e c t K e y > < K e y > C o l u m n s \ D e n t a l   s c r e e n i n g s 1 4 < / K e y > < / D i a g r a m O b j e c t K e y > < D i a g r a m O b j e c t K e y > < K e y > C o l u m n s \ H e a r t   d i s e a s e 1 5 < / K e y > < / D i a g r a m O b j e c t K e y > < D i a g r a m O b j e c t K e y > < K e y > C o l u m n s \ S u i c i d e   p r e v e n t i o n 1 6 < / K e y > < / D i a g r a m O b j e c t K e y > < D i a g r a m O b j e c t K e y > < K e y > C o l u m n s \ D i a b e t e s 1 7 < / K e y > < / D i a g r a m O b j e c t K e y > < D i a g r a m O b j e c t K e y > < K e y > C o l u m n s \ H I V / A I D S   & a m p ;   S e x u a l l y   T r a n s m i t t e d   D i s e a s e s   ( S T D s ) 1 8 < / K e y > < / D i a g r a m O b j e c t K e y > < D i a g r a m O b j e c t K e y > < K e y > C o l u m n s \ V a c c i n a t i o n / i m m u n i z a t i o n s 1 9 < / K e y > < / D i a g r a m O b j e c t K e y > < D i a g r a m O b j e c t K e y > < K e y > C o l u m n s \ D i s e a s e   o u t b r e a k   i n f o r m a t i o n 2 0 < / K e y > < / D i a g r a m O b j e c t K e y > < D i a g r a m O b j e c t K e y > < K e y > C o l u m n s \ I m p o r t a n c e   o f   r o u t i n e   w e l l   c h e c k u p s 2 1 < / K e y > < / D i a g r a m O b j e c t K e y > < D i a g r a m O b j e c t K e y > < K e y > C o l u m n s \ D r u g   a n d   a l c o h o l 2 2 < / K e y > < / D i a g r a m O b j e c t K e y > < D i a g r a m O b j e c t K e y > < K e y > C o l u m n s \ C o l u m n 3 < / K e y > < / D i a g r a m O b j e c t K e y > < D i a g r a m O b j e c t K e y > < K e y > C o l u m n s \ C o l u m n 4 < / K e y > < / D i a g r a m O b j e c t K e y > < D i a g r a m O b j e c t K e y > < K e y > C o l u m n s \ O b s e r v e d < / K e y > < / D i a g r a m O b j e c t K e y > < D i a g r a m O b j e c t K e y > < K e y > C o l u m n s \ E x p e c t e d < / K e y > < / D i a g r a m O b j e c t K e y > < D i a g r a m O b j e c t K e y > < K e y > C o l u m n s \ C o l u m n 2 2 < / K e y > < / D i a g r a m O b j e c t K e y > < D i a g r a m O b j e c t K e y > < K e y > C o l u m n s \ C o l u m n 5 < / K e y > < / D i a g r a m O b j e c t K e y > < D i a g r a m O b j e c t K e y > < K e y > C o l u m n s \ I   i d e n t i f y   a s : < / K e y > < / D i a g r a m O b j e c t K e y > < D i a g r a m O b j e c t K e y > < K e y > C o l u m n s \ W h a t   i s   y o u r   a g e ? < / K e y > < / D i a g r a m O b j e c t K e y > < D i a g r a m O b j e c t K e y > < K e y > C o l u m n s \ C o u n t y   w h e r e   y o u   l i v e : < / K e y > < / D i a g r a m O b j e c t K e y > < D i a g r a m O b j e c t K e y > < K e y > C o l u m n s \ T o w n   a n d   Z I P   c o d e   w h e r e   y o u   l i v e : < / K e y > < / D i a g r a m O b j e c t K e y > < D i a g r a m O b j e c t K e y > < K e y > C o l u m n s \ W h a t   r a c e   d o   y o u   c o n s i d e r   y o u r s e l f ? < / K e y > < / D i a g r a m O b j e c t K e y > < D i a g r a m O b j e c t K e y > < K e y > C o l u m n s \ A r e   y o u   H i s p a n i c   o r   L a t i n o ? < / K e y > < / D i a g r a m O b j e c t K e y > < D i a g r a m O b j e c t K e y > < K e y > C o l u m n s \ W h a t   l a n g u a g e   d o   y o u   s p e a k   w h e n   y o u   a r e   a t   h o m e   ( s e l e c t   a l l   t h a t   a p p l y ) < / K e y > < / D i a g r a m O b j e c t K e y > < D i a g r a m O b j e c t K e y > < K e y > C o l u m n s \ W h a t   i s   y o u r   a n n u a l   h o u s e h o l d   i n c o m e   f r o m   a l l   s o u r c e s ? < / K e y > < / D i a g r a m O b j e c t K e y > < D i a g r a m O b j e c t K e y > < K e y > C o l u m n s \ W h a t   i s   y o u r   h i g h e s t   l e v e l   o f   e d u c a t i o n ? < / K e y > < / D i a g r a m O b j e c t K e y > < D i a g r a m O b j e c t K e y > < K e y > C o l u m n s \ W h a t   i s   y o u r   c u r r e n t   e m p l o y m e n t   s t a t u s ? < / K e y > < / D i a g r a m O b j e c t K e y > < D i a g r a m O b j e c t K e y > < K e y > C o l u m n s \ D o   y o u   c u r r e n t l y   h a v e   h e a l t h   i n s u r a n c e ? < / K e y > < / D i a g r a m O b j e c t K e y > < D i a g r a m O b j e c t K e y > < K e y > C o l u m n s \ W h a t   t y p e   o f   i n s u r a n c e   d o   y o u   h a v e ? < / K e y > < / D i a g r a m O b j e c t K e y > < D i a g r a m O b j e c t K e y > < K e y > C o l u m n s \ D o   y o u   h a v e   a c c e s s   t o   r e l i a b l e   i n t e r n e t   i n   y o u r   h o m e ? < / K e y > < / D i a g r a m O b j e c t K e y > < D i a g r a m O b j e c t K e y > < K e y > L i n k s \ & l t ; C o l u m n s \ S u m   o f   R e s p o n d e n t I D   5 & g t ; - & l t ; M e a s u r e s \ R e s p o n d e n t I D & g t ; < / K e y > < / D i a g r a m O b j e c t K e y > < D i a g r a m O b j e c t K e y > < K e y > L i n k s \ & l t ; C o l u m n s \ S u m   o f   R e s p o n d e n t I D   5 & g t ; - & l t ; M e a s u r e s \ R e s p o n d e n t I D & g t ; \ C O L U M N < / K e y > < / D i a g r a m O b j e c t K e y > < D i a g r a m O b j e c t K e y > < K e y > L i n k s \ & l t ; C o l u m n s \ S u m   o f   R e s p o n d e n t I D   5 & g t ; - & l t ; M e a s u r e s \ R e s p o n d e n t I D & g t ; \ M E A S U R E < / K e y > < / D i a g r a m O b j e c t K e y > < D i a g r a m O b j e c t K e y > < K e y > L i n k s \ & l t ; C o l u m n s \ C o u n t   o f   R e s p o n d e n t I D   5 & g t ; - & l t ; M e a s u r e s \ R e s p o n d e n t I D & g t ; < / K e y > < / D i a g r a m O b j e c t K e y > < D i a g r a m O b j e c t K e y > < K e y > L i n k s \ & l t ; C o l u m n s \ C o u n t   o f   R e s p o n d e n t I D   5 & g t ; - & l t ; M e a s u r e s \ R e s p o n d e n t I D & g t ; \ C O L U M N < / K e y > < / D i a g r a m O b j e c t K e y > < D i a g r a m O b j e c t K e y > < K e y > L i n k s \ & l t ; C o l u m n s \ C o u n t   o f   R e s p o n d e n t I D   5 & g t ; - & l t ; M e a s u r e s \ R e s p o n d e n t I D & g t ; \ M E A S U R E < / K e y > < / D i a g r a m O b j e c t K e y > < D i a g r a m O b j e c t K e y > < K e y > L i n k s \ & l t ; C o l u m n s \ S u m   o f   W h a t   i s   y o u r   a g e   5 & g t ; - & l t ; M e a s u r e s \ W h a t   i s   y o u r   a g e ? & g t ; < / K e y > < / D i a g r a m O b j e c t K e y > < D i a g r a m O b j e c t K e y > < K e y > L i n k s \ & l t ; C o l u m n s \ S u m   o f   W h a t   i s   y o u r   a g e   5 & g t ; - & l t ; M e a s u r e s \ W h a t   i s   y o u r   a g e ? & g t ; \ C O L U M N < / K e y > < / D i a g r a m O b j e c t K e y > < D i a g r a m O b j e c t K e y > < K e y > L i n k s \ & l t ; C o l u m n s \ S u m   o f   W h a t   i s   y o u r   a g e   5 & g t ; - & l t ; M e a s u r e s \ W h a t   i s   y o u r   a g e ? & g t ; \ M E A S U R E < / K e y > < / D i a g r a m O b j e c t K e y > < D i a g r a m O b j e c t K e y > < K e y > L i n k s \ & l t ; C o l u m n s \ A v e r a g e   o f   W h a t   i s   y o u r   a g e   5 & g t ; - & l t ; M e a s u r e s \ W h a t   i s   y o u r   a g e ? & g t ; < / K e y > < / D i a g r a m O b j e c t K e y > < D i a g r a m O b j e c t K e y > < K e y > L i n k s \ & l t ; C o l u m n s \ A v e r a g e   o f   W h a t   i s   y o u r   a g e   5 & g t ; - & l t ; M e a s u r e s \ W h a t   i s   y o u r   a g e ? & g t ; \ C O L U M N < / K e y > < / D i a g r a m O b j e c t K e y > < D i a g r a m O b j e c t K e y > < K e y > L i n k s \ & l t ; C o l u m n s \ A v e r a g e   o f   W h a t   i s   y o u r   a g e   5 & g t ; - & l t ; M e a s u r e s \ W h a t   i s   y o u r   a g e ? & g t ; \ M E A S U R E < / K e y > < / D i a g r a m O b j e c t K e y > < D i a g r a m O b j e c t K e y > < K e y > L i n k s \ & l t ; C o l u m n s \ S u m   o f   B l o o d   p r e s s u r e 5 & g t ; - & l t ; M e a s u r e s \ B l o o d   p r e s s u r e 5 & g t ; < / K e y > < / D i a g r a m O b j e c t K e y > < D i a g r a m O b j e c t K e y > < K e y > L i n k s \ & l t ; C o l u m n s \ S u m   o f   B l o o d   p r e s s u r e 5 & g t ; - & l t ; M e a s u r e s \ B l o o d   p r e s s u r e 5 & g t ; \ C O L U M N < / K e y > < / D i a g r a m O b j e c t K e y > < D i a g r a m O b j e c t K e y > < K e y > L i n k s \ & l t ; C o l u m n s \ S u m   o f   B l o o d   p r e s s u r e 5 & g t ; - & l t ; M e a s u r e s \ B l o o d   p r e s s u r e 5 & g t ; \ M E A S U R E < / K e y > < / D i a g r a m O b j e c t K e y > < D i a g r a m O b j e c t K e y > < K e y > L i n k s \ & l t ; C o l u m n s \ S u m   o f   C a n c e r 8 & g t ; - & l t ; M e a s u r e s \ C a n c e r 8 & g t ; < / K e y > < / D i a g r a m O b j e c t K e y > < D i a g r a m O b j e c t K e y > < K e y > L i n k s \ & l t ; C o l u m n s \ S u m   o f   C a n c e r 8 & g t ; - & l t ; M e a s u r e s \ C a n c e r 8 & g t ; \ C O L U M N < / K e y > < / D i a g r a m O b j e c t K e y > < D i a g r a m O b j e c t K e y > < K e y > L i n k s \ & l t ; C o l u m n s \ S u m   o f   C a n c e r 8 & g t ; - & l t ; M e a s u r e s \ C a n c e r 8 & g t ; \ M E A S U R E < / K e y > < / D i a g r a m O b j e c t K e y > < D i a g r a m O b j e c t K e y > < K e y > L i n k s \ & l t ; C o l u m n s \ S u m   o f   C h o l e s t e r o l 1 1 & g t ; - & l t ; M e a s u r e s \ C h o l e s t e r o l 1 1 & g t ; < / K e y > < / D i a g r a m O b j e c t K e y > < D i a g r a m O b j e c t K e y > < K e y > L i n k s \ & l t ; C o l u m n s \ S u m   o f   C h o l e s t e r o l 1 1 & g t ; - & l t ; M e a s u r e s \ C h o l e s t e r o l 1 1 & g t ; \ C O L U M N < / K e y > < / D i a g r a m O b j e c t K e y > < D i a g r a m O b j e c t K e y > < K e y > L i n k s \ & l t ; C o l u m n s \ S u m   o f   C h o l e s t e r o l 1 1 & g t ; - & l t ; M e a s u r e s \ C h o l e s t e r o l 1 1 & g t ; \ M E A S U R E < / K e y > < / D i a g r a m O b j e c t K e y > < D i a g r a m O b j e c t K e y > < K e y > L i n k s \ & l t ; C o l u m n s \ S u m   o f   D e n t a l   s c r e e n i n g s 1 4 & g t ; - & l t ; M e a s u r e s \ D e n t a l   s c r e e n i n g s 1 4 & g t ; < / K e y > < / D i a g r a m O b j e c t K e y > < D i a g r a m O b j e c t K e y > < K e y > L i n k s \ & l t ; C o l u m n s \ S u m   o f   D e n t a l   s c r e e n i n g s 1 4 & g t ; - & l t ; M e a s u r e s \ D e n t a l   s c r e e n i n g s 1 4 & g t ; \ C O L U M N < / K e y > < / D i a g r a m O b j e c t K e y > < D i a g r a m O b j e c t K e y > < K e y > L i n k s \ & l t ; C o l u m n s \ S u m   o f   D e n t a l   s c r e e n i n g s 1 4 & g t ; - & l t ; M e a s u r e s \ D e n t a l   s c r e e n i n g s 1 4 & g t ; \ M E A S U R E < / K e y > < / D i a g r a m O b j e c t K e y > < D i a g r a m O b j e c t K e y > < K e y > L i n k s \ & l t ; C o l u m n s \ S u m   o f   D i s e a s e   o u t b r e a k   i n f o r m a t i o n 2 0 & g t ; - & l t ; M e a s u r e s \ D i s e a s e   o u t b r e a k   i n f o r m a t i o n 2 0 & g t ; < / K e y > < / D i a g r a m O b j e c t K e y > < D i a g r a m O b j e c t K e y > < K e y > L i n k s \ & l t ; C o l u m n s \ S u m   o f   D i s e a s e   o u t b r e a k   i n f o r m a t i o n 2 0 & g t ; - & l t ; M e a s u r e s \ D i s e a s e   o u t b r e a k   i n f o r m a t i o n 2 0 & g t ; \ C O L U M N < / K e y > < / D i a g r a m O b j e c t K e y > < D i a g r a m O b j e c t K e y > < K e y > L i n k s \ & l t ; C o l u m n s \ S u m   o f   D i s e a s e   o u t b r e a k   i n f o r m a t i o n 2 0 & g t ; - & l t ; M e a s u r e s \ D i s e a s e   o u t b r e a k   i n f o r m a t i o n 2 0 & g t ; \ M E A S U R E < / K e y > < / D i a g r a m O b j e c t K e y > < D i a g r a m O b j e c t K e y > < K e y > L i n k s \ & l t ; C o l u m n s \ S u m   o f   D r u g   a n d   a l c o h o l 2 2 & g t ; - & l t ; M e a s u r e s \ D r u g   a n d   a l c o h o l 2 2 & g t ; < / K e y > < / D i a g r a m O b j e c t K e y > < D i a g r a m O b j e c t K e y > < K e y > L i n k s \ & l t ; C o l u m n s \ S u m   o f   D r u g   a n d   a l c o h o l 2 2 & g t ; - & l t ; M e a s u r e s \ D r u g   a n d   a l c o h o l 2 2 & g t ; \ C O L U M N < / K e y > < / D i a g r a m O b j e c t K e y > < D i a g r a m O b j e c t K e y > < K e y > L i n k s \ & l t ; C o l u m n s \ S u m   o f   D r u g   a n d   a l c o h o l 2 2 & g t ; - & l t ; M e a s u r e s \ D r u g   a n d   a l c o h o l 2 2 & g t ; \ M E A S U R E < / K e y > < / D i a g r a m O b j e c t K e y > < D i a g r a m O b j e c t K e y > < K e y > L i n k s \ & l t ; C o l u m n s \ S u m   o f   E a t i n g   d i s o r d e r s 6 & g t ; - & l t ; M e a s u r e s \ E a t i n g   d i s o r d e r s 6 & g t ; < / K e y > < / D i a g r a m O b j e c t K e y > < D i a g r a m O b j e c t K e y > < K e y > L i n k s \ & l t ; C o l u m n s \ S u m   o f   E a t i n g   d i s o r d e r s 6 & g t ; - & l t ; M e a s u r e s \ E a t i n g   d i s o r d e r s 6 & g t ; \ C O L U M N < / K e y > < / D i a g r a m O b j e c t K e y > < D i a g r a m O b j e c t K e y > < K e y > L i n k s \ & l t ; C o l u m n s \ S u m   o f   E a t i n g   d i s o r d e r s 6 & g t ; - & l t ; M e a s u r e s \ E a t i n g   d i s o r d e r s 6 & g t ; \ M E A S U R E < / K e y > < / D i a g r a m O b j e c t K e y > < D i a g r a m O b j e c t K e y > < K e y > L i n k s \ & l t ; C o l u m n s \ S u m   o f   E m e r g e n c y   p r e p a r e d n e s s 9 & g t ; - & l t ; M e a s u r e s \ E m e r g e n c y   p r e p a r e d n e s s 9 & g t ; < / K e y > < / D i a g r a m O b j e c t K e y > < D i a g r a m O b j e c t K e y > < K e y > L i n k s \ & l t ; C o l u m n s \ S u m   o f   E m e r g e n c y   p r e p a r e d n e s s 9 & g t ; - & l t ; M e a s u r e s \ E m e r g e n c y   p r e p a r e d n e s s 9 & g t ; \ C O L U M N < / K e y > < / D i a g r a m O b j e c t K e y > < D i a g r a m O b j e c t K e y > < K e y > L i n k s \ & l t ; C o l u m n s \ S u m   o f   E m e r g e n c y   p r e p a r e d n e s s 9 & g t ; - & l t ; M e a s u r e s \ E m e r g e n c y   p r e p a r e d n e s s 9 & g t ; \ M E A S U R E < / K e y > < / D i a g r a m O b j e c t K e y > < D i a g r a m O b j e c t K e y > < K e y > L i n k s \ & l t ; C o l u m n s \ S u m   o f   E x e r c i s e p h y s i c a l   a c t i v i t y 1 2 & g t ; - & l t ; M e a s u r e s \ E x e r c i s e / p h y s i c a l   a c t i v i t y 1 2 & g t ; < / K e y > < / D i a g r a m O b j e c t K e y > < D i a g r a m O b j e c t K e y > < K e y > L i n k s \ & l t ; C o l u m n s \ S u m   o f   E x e r c i s e p h y s i c a l   a c t i v i t y 1 2 & g t ; - & l t ; M e a s u r e s \ E x e r c i s e / p h y s i c a l   a c t i v i t y 1 2 & g t ; \ C O L U M N < / K e y > < / D i a g r a m O b j e c t K e y > < D i a g r a m O b j e c t K e y > < K e y > L i n k s \ & l t ; C o l u m n s \ S u m   o f   E x e r c i s e p h y s i c a l   a c t i v i t y 1 2 & g t ; - & l t ; M e a s u r e s \ E x e r c i s e / p h y s i c a l   a c t i v i t y 1 2 & g t ; \ M E A S U R E < / K e y > < / D i a g r a m O b j e c t K e y > < D i a g r a m O b j e c t K e y > < K e y > L i n k s \ & l t ; C o l u m n s \ S u m   o f   H e a r t   d i s e a s e 1 5 & g t ; - & l t ; M e a s u r e s \ H e a r t   d i s e a s e 1 5 & g t ; < / K e y > < / D i a g r a m O b j e c t K e y > < D i a g r a m O b j e c t K e y > < K e y > L i n k s \ & l t ; C o l u m n s \ S u m   o f   H e a r t   d i s e a s e 1 5 & g t ; - & l t ; M e a s u r e s \ H e a r t   d i s e a s e 1 5 & g t ; \ C O L U M N < / K e y > < / D i a g r a m O b j e c t K e y > < D i a g r a m O b j e c t K e y > < K e y > L i n k s \ & l t ; C o l u m n s \ S u m   o f   H e a r t   d i s e a s e 1 5 & g t ; - & l t ; M e a s u r e s \ H e a r t   d i s e a s e 1 5 & g t ; \ M E A S U R E < / K e y > < / D i a g r a m O b j e c t K e y > < D i a g r a m O b j e c t K e y > < K e y > L i n k s \ & l t ; C o l u m n s \ S u m   o f   H I V A I D S     S e x u a l l y   T r a n s m i t t e d   D i s e a s e s   ( S T D s ) 1 8 & g t ; - & l t ; M e a s u r e s \ H I V / A I D S   & a m p ;   S e x u a l l y   T r a n s m i t t e d   D i s e a s e s   ( S T D s ) 1 8 & g t ; < / K e y > < / D i a g r a m O b j e c t K e y > < D i a g r a m O b j e c t K e y > < K e y > L i n k s \ & l t ; C o l u m n s \ S u m   o f   H I V A I D S     S e x u a l l y   T r a n s m i t t e d   D i s e a s e s   ( S T D s ) 1 8 & g t ; - & l t ; M e a s u r e s \ H I V / A I D S   & a m p ;   S e x u a l l y   T r a n s m i t t e d   D i s e a s e s   ( S T D s ) 1 8 & g t ; \ C O L U M N < / K e y > < / D i a g r a m O b j e c t K e y > < D i a g r a m O b j e c t K e y > < K e y > L i n k s \ & l t ; C o l u m n s \ S u m   o f   H I V A I D S     S e x u a l l y   T r a n s m i t t e d   D i s e a s e s   ( S T D s ) 1 8 & g t ; - & l t ; M e a s u r e s \ H I V / A I D S   & a m p ;   S e x u a l l y   T r a n s m i t t e d   D i s e a s e s   ( S T D s ) 1 8 & g t ; \ M E A S U R E < / K e y > < / D i a g r a m O b j e c t K e y > < D i a g r a m O b j e c t K e y > < K e y > L i n k s \ & l t ; C o l u m n s \ S u m   o f   I m p o r t a n c e   o f   r o u t i n e   w e l l   c h e c k u p s 2 1 & g t ; - & l t ; M e a s u r e s \ I m p o r t a n c e   o f   r o u t i n e   w e l l   c h e c k u p s 2 1 & g t ; < / K e y > < / D i a g r a m O b j e c t K e y > < D i a g r a m O b j e c t K e y > < K e y > L i n k s \ & l t ; C o l u m n s \ S u m   o f   I m p o r t a n c e   o f   r o u t i n e   w e l l   c h e c k u p s 2 1 & g t ; - & l t ; M e a s u r e s \ I m p o r t a n c e   o f   r o u t i n e   w e l l   c h e c k u p s 2 1 & g t ; \ C O L U M N < / K e y > < / D i a g r a m O b j e c t K e y > < D i a g r a m O b j e c t K e y > < K e y > L i n k s \ & l t ; C o l u m n s \ S u m   o f   I m p o r t a n c e   o f   r o u t i n e   w e l l   c h e c k u p s 2 1 & g t ; - & l t ; M e a s u r e s \ I m p o r t a n c e   o f   r o u t i n e   w e l l   c h e c k u p s 2 1 & g t ; \ M E A S U R E < / K e y > < / D i a g r a m O b j e c t K e y > < D i a g r a m O b j e c t K e y > < K e y > L i n k s \ & l t ; C o l u m n s \ S u m   o f   M e n t a l   h e a l t h d e p r e s s i o n 7 & g t ; - & l t ; M e a s u r e s \ M e n t a l   h e a l t h / d e p r e s s i o n 7 & g t ; < / K e y > < / D i a g r a m O b j e c t K e y > < D i a g r a m O b j e c t K e y > < K e y > L i n k s \ & l t ; C o l u m n s \ S u m   o f   M e n t a l   h e a l t h d e p r e s s i o n 7 & g t ; - & l t ; M e a s u r e s \ M e n t a l   h e a l t h / d e p r e s s i o n 7 & g t ; \ C O L U M N < / K e y > < / D i a g r a m O b j e c t K e y > < D i a g r a m O b j e c t K e y > < K e y > L i n k s \ & l t ; C o l u m n s \ S u m   o f   M e n t a l   h e a l t h d e p r e s s i o n 7 & g t ; - & l t ; M e a s u r e s \ M e n t a l   h e a l t h / d e p r e s s i o n 7 & g t ; \ M E A S U R E < / K e y > < / D i a g r a m O b j e c t K e y > < D i a g r a m O b j e c t K e y > < K e y > L i n k s \ & l t ; C o l u m n s \ S u m   o f   N u t r i t i o n 1 0 & g t ; - & l t ; M e a s u r e s \ N u t r i t i o n 1 0 & g t ; < / K e y > < / D i a g r a m O b j e c t K e y > < D i a g r a m O b j e c t K e y > < K e y > L i n k s \ & l t ; C o l u m n s \ S u m   o f   N u t r i t i o n 1 0 & g t ; - & l t ; M e a s u r e s \ N u t r i t i o n 1 0 & g t ; \ C O L U M N < / K e y > < / D i a g r a m O b j e c t K e y > < D i a g r a m O b j e c t K e y > < K e y > L i n k s \ & l t ; C o l u m n s \ S u m   o f   N u t r i t i o n 1 0 & g t ; - & l t ; M e a s u r e s \ N u t r i t i o n 1 0 & g t ; \ M E A S U R E < / K e y > < / D i a g r a m O b j e c t K e y > < D i a g r a m O b j e c t K e y > < K e y > L i n k s \ & l t ; C o l u m n s \ S u m   o f   P r e n a t a l   c a r e 1 3 & g t ; - & l t ; M e a s u r e s \ P r e n a t a l   c a r e 1 3 & g t ; < / K e y > < / D i a g r a m O b j e c t K e y > < D i a g r a m O b j e c t K e y > < K e y > L i n k s \ & l t ; C o l u m n s \ S u m   o f   P r e n a t a l   c a r e 1 3 & g t ; - & l t ; M e a s u r e s \ P r e n a t a l   c a r e 1 3 & g t ; \ C O L U M N < / K e y > < / D i a g r a m O b j e c t K e y > < D i a g r a m O b j e c t K e y > < K e y > L i n k s \ & l t ; C o l u m n s \ S u m   o f   P r e n a t a l   c a r e 1 3 & g t ; - & l t ; M e a s u r e s \ P r e n a t a l   c a r e 1 3 & g t ; \ M E A S U R E < / K e y > < / D i a g r a m O b j e c t K e y > < D i a g r a m O b j e c t K e y > < K e y > L i n k s \ & l t ; C o l u m n s \ S u m   o f   S u i c i d e   p r e v e n t i o n 1 6 & g t ; - & l t ; M e a s u r e s \ S u i c i d e   p r e v e n t i o n 1 6 & g t ; < / K e y > < / D i a g r a m O b j e c t K e y > < D i a g r a m O b j e c t K e y > < K e y > L i n k s \ & l t ; C o l u m n s \ S u m   o f   S u i c i d e   p r e v e n t i o n 1 6 & g t ; - & l t ; M e a s u r e s \ S u i c i d e   p r e v e n t i o n 1 6 & g t ; \ C O L U M N < / K e y > < / D i a g r a m O b j e c t K e y > < D i a g r a m O b j e c t K e y > < K e y > L i n k s \ & l t ; C o l u m n s \ S u m   o f   S u i c i d e   p r e v e n t i o n 1 6 & g t ; - & l t ; M e a s u r e s \ S u i c i d e   p r e v e n t i o n 1 6 & g t ; \ M E A S U R E < / K e y > < / D i a g r a m O b j e c t K e y > < D i a g r a m O b j e c t K e y > < K e y > L i n k s \ & l t ; C o l u m n s \ S u m   o f   V a c c i n a t i o n i m m u n i z a t i o n s 1 9 & g t ; - & l t ; M e a s u r e s \ V a c c i n a t i o n / i m m u n i z a t i o n s 1 9 & g t ; < / K e y > < / D i a g r a m O b j e c t K e y > < D i a g r a m O b j e c t K e y > < K e y > L i n k s \ & l t ; C o l u m n s \ S u m   o f   V a c c i n a t i o n i m m u n i z a t i o n s 1 9 & g t ; - & l t ; M e a s u r e s \ V a c c i n a t i o n / i m m u n i z a t i o n s 1 9 & g t ; \ C O L U M N < / K e y > < / D i a g r a m O b j e c t K e y > < D i a g r a m O b j e c t K e y > < K e y > L i n k s \ & l t ; C o l u m n s \ S u m   o f   V a c c i n a t i o n i m m u n i z a t i o n s 1 9 & g t ; - & l t ; M e a s u r e s \ V a c c i n a t i o n / i m m u n i z a t i o n s 1 9 & g t ; \ M E A S U R E 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 R e s p o n d e n t I D   5 < / K e y > < / a : K e y > < a : V a l u e   i : t y p e = " M e a s u r e G r i d N o d e V i e w S t a t e " > < L a y e d O u t > t r u e < / L a y e d O u t > < W a s U I I n v i s i b l e > t r u e < / W a s U I I n v i s i b l e > < / a : V a l u e > < / a : K e y V a l u e O f D i a g r a m O b j e c t K e y a n y T y p e z b w N T n L X > < a : K e y V a l u e O f D i a g r a m O b j e c t K e y a n y T y p e z b w N T n L X > < a : K e y > < K e y > M e a s u r e s \ S u m   o f   R e s p o n d e n t I D   5 \ T a g I n f o \ F o r m u l a < / K e y > < / a : K e y > < a : V a l u e   i : t y p e = " M e a s u r e G r i d V i e w S t a t e I D i a g r a m T a g A d d i t i o n a l I n f o " / > < / a : K e y V a l u e O f D i a g r a m O b j e c t K e y a n y T y p e z b w N T n L X > < a : K e y V a l u e O f D i a g r a m O b j e c t K e y a n y T y p e z b w N T n L X > < a : K e y > < K e y > M e a s u r e s \ S u m   o f   R e s p o n d e n t I D   5 \ T a g I n f o \ V a l u e < / K e y > < / a : K e y > < a : V a l u e   i : t y p e = " M e a s u r e G r i d V i e w S t a t e I D i a g r a m T a g A d d i t i o n a l I n f o " / > < / a : K e y V a l u e O f D i a g r a m O b j e c t K e y a n y T y p e z b w N T n L X > < a : K e y V a l u e O f D i a g r a m O b j e c t K e y a n y T y p e z b w N T n L X > < a : K e y > < K e y > M e a s u r e s \ C o u n t   o f   R e s p o n d e n t I D   5 < / K e y > < / a : K e y > < a : V a l u e   i : t y p e = " M e a s u r e G r i d N o d e V i e w S t a t e " > < L a y e d O u t > t r u e < / L a y e d O u t > < W a s U I I n v i s i b l e > t r u e < / W a s U I I n v i s i b l e > < / a : V a l u e > < / a : K e y V a l u e O f D i a g r a m O b j e c t K e y a n y T y p e z b w N T n L X > < a : K e y V a l u e O f D i a g r a m O b j e c t K e y a n y T y p e z b w N T n L X > < a : K e y > < K e y > M e a s u r e s \ C o u n t   o f   R e s p o n d e n t I D   5 \ T a g I n f o \ F o r m u l a < / K e y > < / a : K e y > < a : V a l u e   i : t y p e = " M e a s u r e G r i d V i e w S t a t e I D i a g r a m T a g A d d i t i o n a l I n f o " / > < / a : K e y V a l u e O f D i a g r a m O b j e c t K e y a n y T y p e z b w N T n L X > < a : K e y V a l u e O f D i a g r a m O b j e c t K e y a n y T y p e z b w N T n L X > < a : K e y > < K e y > M e a s u r e s \ C o u n t   o f   R e s p o n d e n t I D   5 \ T a g I n f o \ V a l u e < / K e y > < / a : K e y > < a : V a l u e   i : t y p e = " M e a s u r e G r i d V i e w S t a t e I D i a g r a m T a g A d d i t i o n a l I n f o " / > < / a : K e y V a l u e O f D i a g r a m O b j e c t K e y a n y T y p e z b w N T n L X > < a : K e y V a l u e O f D i a g r a m O b j e c t K e y a n y T y p e z b w N T n L X > < a : K e y > < K e y > M e a s u r e s \ S u m   o f   W h a t   i s   y o u r   a g e   5 < / K e y > < / a : K e y > < a : V a l u e   i : t y p e = " M e a s u r e G r i d N o d e V i e w S t a t e " > < C o l u m n > 4 7 < / C o l u m n > < L a y e d O u t > t r u e < / L a y e d O u t > < W a s U I I n v i s i b l e > t r u e < / W a s U I I n v i s i b l e > < / a : V a l u e > < / a : K e y V a l u e O f D i a g r a m O b j e c t K e y a n y T y p e z b w N T n L X > < a : K e y V a l u e O f D i a g r a m O b j e c t K e y a n y T y p e z b w N T n L X > < a : K e y > < K e y > M e a s u r e s \ S u m   o f   W h a t   i s   y o u r   a g e   5 \ T a g I n f o \ F o r m u l a < / K e y > < / a : K e y > < a : V a l u e   i : t y p e = " M e a s u r e G r i d V i e w S t a t e I D i a g r a m T a g A d d i t i o n a l I n f o " / > < / a : K e y V a l u e O f D i a g r a m O b j e c t K e y a n y T y p e z b w N T n L X > < a : K e y V a l u e O f D i a g r a m O b j e c t K e y a n y T y p e z b w N T n L X > < a : K e y > < K e y > M e a s u r e s \ S u m   o f   W h a t   i s   y o u r   a g e   5 \ T a g I n f o \ V a l u e < / K e y > < / a : K e y > < a : V a l u e   i : t y p e = " M e a s u r e G r i d V i e w S t a t e I D i a g r a m T a g A d d i t i o n a l I n f o " / > < / a : K e y V a l u e O f D i a g r a m O b j e c t K e y a n y T y p e z b w N T n L X > < a : K e y V a l u e O f D i a g r a m O b j e c t K e y a n y T y p e z b w N T n L X > < a : K e y > < K e y > M e a s u r e s \ A v e r a g e   o f   W h a t   i s   y o u r   a g e   5 < / K e y > < / a : K e y > < a : V a l u e   i : t y p e = " M e a s u r e G r i d N o d e V i e w S t a t e " > < C o l u m n > 4 7 < / C o l u m n > < L a y e d O u t > t r u e < / L a y e d O u t > < W a s U I I n v i s i b l e > t r u e < / W a s U I I n v i s i b l e > < / a : V a l u e > < / a : K e y V a l u e O f D i a g r a m O b j e c t K e y a n y T y p e z b w N T n L X > < a : K e y V a l u e O f D i a g r a m O b j e c t K e y a n y T y p e z b w N T n L X > < a : K e y > < K e y > M e a s u r e s \ A v e r a g e   o f   W h a t   i s   y o u r   a g e   5 \ T a g I n f o \ F o r m u l a < / K e y > < / a : K e y > < a : V a l u e   i : t y p e = " M e a s u r e G r i d V i e w S t a t e I D i a g r a m T a g A d d i t i o n a l I n f o " / > < / a : K e y V a l u e O f D i a g r a m O b j e c t K e y a n y T y p e z b w N T n L X > < a : K e y V a l u e O f D i a g r a m O b j e c t K e y a n y T y p e z b w N T n L X > < a : K e y > < K e y > M e a s u r e s \ A v e r a g e   o f   W h a t   i s   y o u r   a g e   5 \ T a g I n f o \ V a l u e < / K e y > < / a : K e y > < a : V a l u e   i : t y p e = " M e a s u r e G r i d V i e w S t a t e I D i a g r a m T a g A d d i t i o n a l I n f o " / > < / a : K e y V a l u e O f D i a g r a m O b j e c t K e y a n y T y p e z b w N T n L X > < a : K e y V a l u e O f D i a g r a m O b j e c t K e y a n y T y p e z b w N T n L X > < a : K e y > < K e y > M e a s u r e s \ S u m   o f   B l o o d   p r e s s u r e 5 < / K e y > < / a : K e y > < a : V a l u e   i : t y p e = " M e a s u r e G r i d N o d e V i e w S t a t e " > < C o l u m n > 2 2 < / C o l u m n > < L a y e d O u t > t r u e < / L a y e d O u t > < W a s U I I n v i s i b l e > t r u e < / W a s U I I n v i s i b l e > < / a : V a l u e > < / a : K e y V a l u e O f D i a g r a m O b j e c t K e y a n y T y p e z b w N T n L X > < a : K e y V a l u e O f D i a g r a m O b j e c t K e y a n y T y p e z b w N T n L X > < a : K e y > < K e y > M e a s u r e s \ S u m   o f   B l o o d   p r e s s u r e 5 \ T a g I n f o \ F o r m u l a < / K e y > < / a : K e y > < a : V a l u e   i : t y p e = " M e a s u r e G r i d V i e w S t a t e I D i a g r a m T a g A d d i t i o n a l I n f o " / > < / a : K e y V a l u e O f D i a g r a m O b j e c t K e y a n y T y p e z b w N T n L X > < a : K e y V a l u e O f D i a g r a m O b j e c t K e y a n y T y p e z b w N T n L X > < a : K e y > < K e y > M e a s u r e s \ S u m   o f   B l o o d   p r e s s u r e 5 \ T a g I n f o \ V a l u e < / K e y > < / a : K e y > < a : V a l u e   i : t y p e = " M e a s u r e G r i d V i e w S t a t e I D i a g r a m T a g A d d i t i o n a l I n f o " / > < / a : K e y V a l u e O f D i a g r a m O b j e c t K e y a n y T y p e z b w N T n L X > < a : K e y V a l u e O f D i a g r a m O b j e c t K e y a n y T y p e z b w N T n L X > < a : K e y > < K e y > M e a s u r e s \ S u m   o f   C a n c e r 8 < / K e y > < / a : K e y > < a : V a l u e   i : t y p e = " M e a s u r e G r i d N o d e V i e w S t a t e " > < C o l u m n > 2 5 < / C o l u m n > < L a y e d O u t > t r u e < / L a y e d O u t > < W a s U I I n v i s i b l e > t r u e < / W a s U I I n v i s i b l e > < / a : V a l u e > < / a : K e y V a l u e O f D i a g r a m O b j e c t K e y a n y T y p e z b w N T n L X > < a : K e y V a l u e O f D i a g r a m O b j e c t K e y a n y T y p e z b w N T n L X > < a : K e y > < K e y > M e a s u r e s \ S u m   o f   C a n c e r 8 \ T a g I n f o \ F o r m u l a < / K e y > < / a : K e y > < a : V a l u e   i : t y p e = " M e a s u r e G r i d V i e w S t a t e I D i a g r a m T a g A d d i t i o n a l I n f o " / > < / a : K e y V a l u e O f D i a g r a m O b j e c t K e y a n y T y p e z b w N T n L X > < a : K e y V a l u e O f D i a g r a m O b j e c t K e y a n y T y p e z b w N T n L X > < a : K e y > < K e y > M e a s u r e s \ S u m   o f   C a n c e r 8 \ T a g I n f o \ V a l u e < / K e y > < / a : K e y > < a : V a l u e   i : t y p e = " M e a s u r e G r i d V i e w S t a t e I D i a g r a m T a g A d d i t i o n a l I n f o " / > < / a : K e y V a l u e O f D i a g r a m O b j e c t K e y a n y T y p e z b w N T n L X > < a : K e y V a l u e O f D i a g r a m O b j e c t K e y a n y T y p e z b w N T n L X > < a : K e y > < K e y > M e a s u r e s \ S u m   o f   C h o l e s t e r o l 1 1 < / K e y > < / a : K e y > < a : V a l u e   i : t y p e = " M e a s u r e G r i d N o d e V i e w S t a t e " > < C o l u m n > 2 8 < / C o l u m n > < L a y e d O u t > t r u e < / L a y e d O u t > < W a s U I I n v i s i b l e > t r u e < / W a s U I I n v i s i b l e > < / a : V a l u e > < / a : K e y V a l u e O f D i a g r a m O b j e c t K e y a n y T y p e z b w N T n L X > < a : K e y V a l u e O f D i a g r a m O b j e c t K e y a n y T y p e z b w N T n L X > < a : K e y > < K e y > M e a s u r e s \ S u m   o f   C h o l e s t e r o l 1 1 \ T a g I n f o \ F o r m u l a < / K e y > < / a : K e y > < a : V a l u e   i : t y p e = " M e a s u r e G r i d V i e w S t a t e I D i a g r a m T a g A d d i t i o n a l I n f o " / > < / a : K e y V a l u e O f D i a g r a m O b j e c t K e y a n y T y p e z b w N T n L X > < a : K e y V a l u e O f D i a g r a m O b j e c t K e y a n y T y p e z b w N T n L X > < a : K e y > < K e y > M e a s u r e s \ S u m   o f   C h o l e s t e r o l 1 1 \ T a g I n f o \ V a l u e < / K e y > < / a : K e y > < a : V a l u e   i : t y p e = " M e a s u r e G r i d V i e w S t a t e I D i a g r a m T a g A d d i t i o n a l I n f o " / > < / a : K e y V a l u e O f D i a g r a m O b j e c t K e y a n y T y p e z b w N T n L X > < a : K e y V a l u e O f D i a g r a m O b j e c t K e y a n y T y p e z b w N T n L X > < a : K e y > < K e y > M e a s u r e s \ S u m   o f   D e n t a l   s c r e e n i n g s 1 4 < / K e y > < / a : K e y > < a : V a l u e   i : t y p e = " M e a s u r e G r i d N o d e V i e w S t a t e " > < C o l u m n > 3 1 < / C o l u m n > < L a y e d O u t > t r u e < / L a y e d O u t > < W a s U I I n v i s i b l e > t r u e < / W a s U I I n v i s i b l e > < / a : V a l u e > < / a : K e y V a l u e O f D i a g r a m O b j e c t K e y a n y T y p e z b w N T n L X > < a : K e y V a l u e O f D i a g r a m O b j e c t K e y a n y T y p e z b w N T n L X > < a : K e y > < K e y > M e a s u r e s \ S u m   o f   D e n t a l   s c r e e n i n g s 1 4 \ T a g I n f o \ F o r m u l a < / K e y > < / a : K e y > < a : V a l u e   i : t y p e = " M e a s u r e G r i d V i e w S t a t e I D i a g r a m T a g A d d i t i o n a l I n f o " / > < / a : K e y V a l u e O f D i a g r a m O b j e c t K e y a n y T y p e z b w N T n L X > < a : K e y V a l u e O f D i a g r a m O b j e c t K e y a n y T y p e z b w N T n L X > < a : K e y > < K e y > M e a s u r e s \ S u m   o f   D e n t a l   s c r e e n i n g s 1 4 \ T a g I n f o \ V a l u e < / K e y > < / a : K e y > < a : V a l u e   i : t y p e = " M e a s u r e G r i d V i e w S t a t e I D i a g r a m T a g A d d i t i o n a l I n f o " / > < / a : K e y V a l u e O f D i a g r a m O b j e c t K e y a n y T y p e z b w N T n L X > < a : K e y V a l u e O f D i a g r a m O b j e c t K e y a n y T y p e z b w N T n L X > < a : K e y > < K e y > M e a s u r e s \ S u m   o f   D i s e a s e   o u t b r e a k   i n f o r m a t i o n 2 0 < / K e y > < / a : K e y > < a : V a l u e   i : t y p e = " M e a s u r e G r i d N o d e V i e w S t a t e " > < C o l u m n > 3 7 < / C o l u m n > < L a y e d O u t > t r u e < / L a y e d O u t > < W a s U I I n v i s i b l e > t r u e < / W a s U I I n v i s i b l e > < / a : V a l u e > < / a : K e y V a l u e O f D i a g r a m O b j e c t K e y a n y T y p e z b w N T n L X > < a : K e y V a l u e O f D i a g r a m O b j e c t K e y a n y T y p e z b w N T n L X > < a : K e y > < K e y > M e a s u r e s \ S u m   o f   D i s e a s e   o u t b r e a k   i n f o r m a t i o n 2 0 \ T a g I n f o \ F o r m u l a < / K e y > < / a : K e y > < a : V a l u e   i : t y p e = " M e a s u r e G r i d V i e w S t a t e I D i a g r a m T a g A d d i t i o n a l I n f o " / > < / a : K e y V a l u e O f D i a g r a m O b j e c t K e y a n y T y p e z b w N T n L X > < a : K e y V a l u e O f D i a g r a m O b j e c t K e y a n y T y p e z b w N T n L X > < a : K e y > < K e y > M e a s u r e s \ S u m   o f   D i s e a s e   o u t b r e a k   i n f o r m a t i o n 2 0 \ T a g I n f o \ V a l u e < / K e y > < / a : K e y > < a : V a l u e   i : t y p e = " M e a s u r e G r i d V i e w S t a t e I D i a g r a m T a g A d d i t i o n a l I n f o " / > < / a : K e y V a l u e O f D i a g r a m O b j e c t K e y a n y T y p e z b w N T n L X > < a : K e y V a l u e O f D i a g r a m O b j e c t K e y a n y T y p e z b w N T n L X > < a : K e y > < K e y > M e a s u r e s \ S u m   o f   D r u g   a n d   a l c o h o l 2 2 < / K e y > < / a : K e y > < a : V a l u e   i : t y p e = " M e a s u r e G r i d N o d e V i e w S t a t e " > < C o l u m n > 3 9 < / C o l u m n > < L a y e d O u t > t r u e < / L a y e d O u t > < W a s U I I n v i s i b l e > t r u e < / W a s U I I n v i s i b l e > < / a : V a l u e > < / a : K e y V a l u e O f D i a g r a m O b j e c t K e y a n y T y p e z b w N T n L X > < a : K e y V a l u e O f D i a g r a m O b j e c t K e y a n y T y p e z b w N T n L X > < a : K e y > < K e y > M e a s u r e s \ S u m   o f   D r u g   a n d   a l c o h o l 2 2 \ T a g I n f o \ F o r m u l a < / K e y > < / a : K e y > < a : V a l u e   i : t y p e = " M e a s u r e G r i d V i e w S t a t e I D i a g r a m T a g A d d i t i o n a l I n f o " / > < / a : K e y V a l u e O f D i a g r a m O b j e c t K e y a n y T y p e z b w N T n L X > < a : K e y V a l u e O f D i a g r a m O b j e c t K e y a n y T y p e z b w N T n L X > < a : K e y > < K e y > M e a s u r e s \ S u m   o f   D r u g   a n d   a l c o h o l 2 2 \ T a g I n f o \ V a l u e < / K e y > < / a : K e y > < a : V a l u e   i : t y p e = " M e a s u r e G r i d V i e w S t a t e I D i a g r a m T a g A d d i t i o n a l I n f o " / > < / a : K e y V a l u e O f D i a g r a m O b j e c t K e y a n y T y p e z b w N T n L X > < a : K e y V a l u e O f D i a g r a m O b j e c t K e y a n y T y p e z b w N T n L X > < a : K e y > < K e y > M e a s u r e s \ S u m   o f   E a t i n g   d i s o r d e r s 6 < / K e y > < / a : K e y > < a : V a l u e   i : t y p e = " M e a s u r e G r i d N o d e V i e w S t a t e " > < C o l u m n > 2 3 < / C o l u m n > < L a y e d O u t > t r u e < / L a y e d O u t > < W a s U I I n v i s i b l e > t r u e < / W a s U I I n v i s i b l e > < / a : V a l u e > < / a : K e y V a l u e O f D i a g r a m O b j e c t K e y a n y T y p e z b w N T n L X > < a : K e y V a l u e O f D i a g r a m O b j e c t K e y a n y T y p e z b w N T n L X > < a : K e y > < K e y > M e a s u r e s \ S u m   o f   E a t i n g   d i s o r d e r s 6 \ T a g I n f o \ F o r m u l a < / K e y > < / a : K e y > < a : V a l u e   i : t y p e = " M e a s u r e G r i d V i e w S t a t e I D i a g r a m T a g A d d i t i o n a l I n f o " / > < / a : K e y V a l u e O f D i a g r a m O b j e c t K e y a n y T y p e z b w N T n L X > < a : K e y V a l u e O f D i a g r a m O b j e c t K e y a n y T y p e z b w N T n L X > < a : K e y > < K e y > M e a s u r e s \ S u m   o f   E a t i n g   d i s o r d e r s 6 \ T a g I n f o \ V a l u e < / K e y > < / a : K e y > < a : V a l u e   i : t y p e = " M e a s u r e G r i d V i e w S t a t e I D i a g r a m T a g A d d i t i o n a l I n f o " / > < / a : K e y V a l u e O f D i a g r a m O b j e c t K e y a n y T y p e z b w N T n L X > < a : K e y V a l u e O f D i a g r a m O b j e c t K e y a n y T y p e z b w N T n L X > < a : K e y > < K e y > M e a s u r e s \ S u m   o f   E m e r g e n c y   p r e p a r e d n e s s 9 < / K e y > < / a : K e y > < a : V a l u e   i : t y p e = " M e a s u r e G r i d N o d e V i e w S t a t e " > < C o l u m n > 2 6 < / C o l u m n > < L a y e d O u t > t r u e < / L a y e d O u t > < W a s U I I n v i s i b l e > t r u e < / W a s U I I n v i s i b l e > < / a : V a l u e > < / a : K e y V a l u e O f D i a g r a m O b j e c t K e y a n y T y p e z b w N T n L X > < a : K e y V a l u e O f D i a g r a m O b j e c t K e y a n y T y p e z b w N T n L X > < a : K e y > < K e y > M e a s u r e s \ S u m   o f   E m e r g e n c y   p r e p a r e d n e s s 9 \ T a g I n f o \ F o r m u l a < / K e y > < / a : K e y > < a : V a l u e   i : t y p e = " M e a s u r e G r i d V i e w S t a t e I D i a g r a m T a g A d d i t i o n a l I n f o " / > < / a : K e y V a l u e O f D i a g r a m O b j e c t K e y a n y T y p e z b w N T n L X > < a : K e y V a l u e O f D i a g r a m O b j e c t K e y a n y T y p e z b w N T n L X > < a : K e y > < K e y > M e a s u r e s \ S u m   o f   E m e r g e n c y   p r e p a r e d n e s s 9 \ T a g I n f o \ V a l u e < / K e y > < / a : K e y > < a : V a l u e   i : t y p e = " M e a s u r e G r i d V i e w S t a t e I D i a g r a m T a g A d d i t i o n a l I n f o " / > < / a : K e y V a l u e O f D i a g r a m O b j e c t K e y a n y T y p e z b w N T n L X > < a : K e y V a l u e O f D i a g r a m O b j e c t K e y a n y T y p e z b w N T n L X > < a : K e y > < K e y > M e a s u r e s \ S u m   o f   E x e r c i s e p h y s i c a l   a c t i v i t y 1 2 < / K e y > < / a : K e y > < a : V a l u e   i : t y p e = " M e a s u r e G r i d N o d e V i e w S t a t e " > < C o l u m n > 2 9 < / C o l u m n > < L a y e d O u t > t r u e < / L a y e d O u t > < W a s U I I n v i s i b l e > t r u e < / W a s U I I n v i s i b l e > < / a : V a l u e > < / a : K e y V a l u e O f D i a g r a m O b j e c t K e y a n y T y p e z b w N T n L X > < a : K e y V a l u e O f D i a g r a m O b j e c t K e y a n y T y p e z b w N T n L X > < a : K e y > < K e y > M e a s u r e s \ S u m   o f   E x e r c i s e p h y s i c a l   a c t i v i t y 1 2 \ T a g I n f o \ F o r m u l a < / K e y > < / a : K e y > < a : V a l u e   i : t y p e = " M e a s u r e G r i d V i e w S t a t e I D i a g r a m T a g A d d i t i o n a l I n f o " / > < / a : K e y V a l u e O f D i a g r a m O b j e c t K e y a n y T y p e z b w N T n L X > < a : K e y V a l u e O f D i a g r a m O b j e c t K e y a n y T y p e z b w N T n L X > < a : K e y > < K e y > M e a s u r e s \ S u m   o f   E x e r c i s e p h y s i c a l   a c t i v i t y 1 2 \ T a g I n f o \ V a l u e < / K e y > < / a : K e y > < a : V a l u e   i : t y p e = " M e a s u r e G r i d V i e w S t a t e I D i a g r a m T a g A d d i t i o n a l I n f o " / > < / a : K e y V a l u e O f D i a g r a m O b j e c t K e y a n y T y p e z b w N T n L X > < a : K e y V a l u e O f D i a g r a m O b j e c t K e y a n y T y p e z b w N T n L X > < a : K e y > < K e y > M e a s u r e s \ S u m   o f   H e a r t   d i s e a s e 1 5 < / K e y > < / a : K e y > < a : V a l u e   i : t y p e = " M e a s u r e G r i d N o d e V i e w S t a t e " > < C o l u m n > 3 2 < / C o l u m n > < L a y e d O u t > t r u e < / L a y e d O u t > < W a s U I I n v i s i b l e > t r u e < / W a s U I I n v i s i b l e > < / a : V a l u e > < / a : K e y V a l u e O f D i a g r a m O b j e c t K e y a n y T y p e z b w N T n L X > < a : K e y V a l u e O f D i a g r a m O b j e c t K e y a n y T y p e z b w N T n L X > < a : K e y > < K e y > M e a s u r e s \ S u m   o f   H e a r t   d i s e a s e 1 5 \ T a g I n f o \ F o r m u l a < / K e y > < / a : K e y > < a : V a l u e   i : t y p e = " M e a s u r e G r i d V i e w S t a t e I D i a g r a m T a g A d d i t i o n a l I n f o " / > < / a : K e y V a l u e O f D i a g r a m O b j e c t K e y a n y T y p e z b w N T n L X > < a : K e y V a l u e O f D i a g r a m O b j e c t K e y a n y T y p e z b w N T n L X > < a : K e y > < K e y > M e a s u r e s \ S u m   o f   H e a r t   d i s e a s e 1 5 \ T a g I n f o \ V a l u e < / K e y > < / a : K e y > < a : V a l u e   i : t y p e = " M e a s u r e G r i d V i e w S t a t e I D i a g r a m T a g A d d i t i o n a l I n f o " / > < / a : K e y V a l u e O f D i a g r a m O b j e c t K e y a n y T y p e z b w N T n L X > < a : K e y V a l u e O f D i a g r a m O b j e c t K e y a n y T y p e z b w N T n L X > < a : K e y > < K e y > M e a s u r e s \ S u m   o f   H I V A I D S     S e x u a l l y   T r a n s m i t t e d   D i s e a s e s   ( S T D s ) 1 8 < / K e y > < / a : K e y > < a : V a l u e   i : t y p e = " M e a s u r e G r i d N o d e V i e w S t a t e " > < C o l u m n > 3 5 < / C o l u m n > < L a y e d O u t > t r u e < / L a y e d O u t > < W a s U I I n v i s i b l e > t r u e < / W a s U I I n v i s i b l e > < / a : V a l u e > < / a : K e y V a l u e O f D i a g r a m O b j e c t K e y a n y T y p e z b w N T n L X > < a : K e y V a l u e O f D i a g r a m O b j e c t K e y a n y T y p e z b w N T n L X > < a : K e y > < K e y > M e a s u r e s \ S u m   o f   H I V A I D S     S e x u a l l y   T r a n s m i t t e d   D i s e a s e s   ( S T D s ) 1 8 \ T a g I n f o \ F o r m u l a < / K e y > < / a : K e y > < a : V a l u e   i : t y p e = " M e a s u r e G r i d V i e w S t a t e I D i a g r a m T a g A d d i t i o n a l I n f o " / > < / a : K e y V a l u e O f D i a g r a m O b j e c t K e y a n y T y p e z b w N T n L X > < a : K e y V a l u e O f D i a g r a m O b j e c t K e y a n y T y p e z b w N T n L X > < a : K e y > < K e y > M e a s u r e s \ S u m   o f   H I V A I D S     S e x u a l l y   T r a n s m i t t e d   D i s e a s e s   ( S T D s ) 1 8 \ T a g I n f o \ V a l u e < / K e y > < / a : K e y > < a : V a l u e   i : t y p e = " M e a s u r e G r i d V i e w S t a t e I D i a g r a m T a g A d d i t i o n a l I n f o " / > < / a : K e y V a l u e O f D i a g r a m O b j e c t K e y a n y T y p e z b w N T n L X > < a : K e y V a l u e O f D i a g r a m O b j e c t K e y a n y T y p e z b w N T n L X > < a : K e y > < K e y > M e a s u r e s \ S u m   o f   I m p o r t a n c e   o f   r o u t i n e   w e l l   c h e c k u p s 2 1 < / K e y > < / a : K e y > < a : V a l u e   i : t y p e = " M e a s u r e G r i d N o d e V i e w S t a t e " > < C o l u m n > 3 8 < / C o l u m n > < L a y e d O u t > t r u e < / L a y e d O u t > < W a s U I I n v i s i b l e > t r u e < / W a s U I I n v i s i b l e > < / a : V a l u e > < / a : K e y V a l u e O f D i a g r a m O b j e c t K e y a n y T y p e z b w N T n L X > < a : K e y V a l u e O f D i a g r a m O b j e c t K e y a n y T y p e z b w N T n L X > < a : K e y > < K e y > M e a s u r e s \ S u m   o f   I m p o r t a n c e   o f   r o u t i n e   w e l l   c h e c k u p s 2 1 \ T a g I n f o \ F o r m u l a < / K e y > < / a : K e y > < a : V a l u e   i : t y p e = " M e a s u r e G r i d V i e w S t a t e I D i a g r a m T a g A d d i t i o n a l I n f o " / > < / a : K e y V a l u e O f D i a g r a m O b j e c t K e y a n y T y p e z b w N T n L X > < a : K e y V a l u e O f D i a g r a m O b j e c t K e y a n y T y p e z b w N T n L X > < a : K e y > < K e y > M e a s u r e s \ S u m   o f   I m p o r t a n c e   o f   r o u t i n e   w e l l   c h e c k u p s 2 1 \ T a g I n f o \ V a l u e < / K e y > < / a : K e y > < a : V a l u e   i : t y p e = " M e a s u r e G r i d V i e w S t a t e I D i a g r a m T a g A d d i t i o n a l I n f o " / > < / a : K e y V a l u e O f D i a g r a m O b j e c t K e y a n y T y p e z b w N T n L X > < a : K e y V a l u e O f D i a g r a m O b j e c t K e y a n y T y p e z b w N T n L X > < a : K e y > < K e y > M e a s u r e s \ S u m   o f   M e n t a l   h e a l t h d e p r e s s i o n 7 < / K e y > < / a : K e y > < a : V a l u e   i : t y p e = " M e a s u r e G r i d N o d e V i e w S t a t e " > < C o l u m n > 2 4 < / C o l u m n > < L a y e d O u t > t r u e < / L a y e d O u t > < W a s U I I n v i s i b l e > t r u e < / W a s U I I n v i s i b l e > < / a : V a l u e > < / a : K e y V a l u e O f D i a g r a m O b j e c t K e y a n y T y p e z b w N T n L X > < a : K e y V a l u e O f D i a g r a m O b j e c t K e y a n y T y p e z b w N T n L X > < a : K e y > < K e y > M e a s u r e s \ S u m   o f   M e n t a l   h e a l t h d e p r e s s i o n 7 \ T a g I n f o \ F o r m u l a < / K e y > < / a : K e y > < a : V a l u e   i : t y p e = " M e a s u r e G r i d V i e w S t a t e I D i a g r a m T a g A d d i t i o n a l I n f o " / > < / a : K e y V a l u e O f D i a g r a m O b j e c t K e y a n y T y p e z b w N T n L X > < a : K e y V a l u e O f D i a g r a m O b j e c t K e y a n y T y p e z b w N T n L X > < a : K e y > < K e y > M e a s u r e s \ S u m   o f   M e n t a l   h e a l t h d e p r e s s i o n 7 \ T a g I n f o \ V a l u e < / K e y > < / a : K e y > < a : V a l u e   i : t y p e = " M e a s u r e G r i d V i e w S t a t e I D i a g r a m T a g A d d i t i o n a l I n f o " / > < / a : K e y V a l u e O f D i a g r a m O b j e c t K e y a n y T y p e z b w N T n L X > < a : K e y V a l u e O f D i a g r a m O b j e c t K e y a n y T y p e z b w N T n L X > < a : K e y > < K e y > M e a s u r e s \ S u m   o f   N u t r i t i o n 1 0 < / K e y > < / a : K e y > < a : V a l u e   i : t y p e = " M e a s u r e G r i d N o d e V i e w S t a t e " > < C o l u m n > 2 7 < / C o l u m n > < L a y e d O u t > t r u e < / L a y e d O u t > < W a s U I I n v i s i b l e > t r u e < / W a s U I I n v i s i b l e > < / a : V a l u e > < / a : K e y V a l u e O f D i a g r a m O b j e c t K e y a n y T y p e z b w N T n L X > < a : K e y V a l u e O f D i a g r a m O b j e c t K e y a n y T y p e z b w N T n L X > < a : K e y > < K e y > M e a s u r e s \ S u m   o f   N u t r i t i o n 1 0 \ T a g I n f o \ F o r m u l a < / K e y > < / a : K e y > < a : V a l u e   i : t y p e = " M e a s u r e G r i d V i e w S t a t e I D i a g r a m T a g A d d i t i o n a l I n f o " / > < / a : K e y V a l u e O f D i a g r a m O b j e c t K e y a n y T y p e z b w N T n L X > < a : K e y V a l u e O f D i a g r a m O b j e c t K e y a n y T y p e z b w N T n L X > < a : K e y > < K e y > M e a s u r e s \ S u m   o f   N u t r i t i o n 1 0 \ T a g I n f o \ V a l u e < / K e y > < / a : K e y > < a : V a l u e   i : t y p e = " M e a s u r e G r i d V i e w S t a t e I D i a g r a m T a g A d d i t i o n a l I n f o " / > < / a : K e y V a l u e O f D i a g r a m O b j e c t K e y a n y T y p e z b w N T n L X > < a : K e y V a l u e O f D i a g r a m O b j e c t K e y a n y T y p e z b w N T n L X > < a : K e y > < K e y > M e a s u r e s \ S u m   o f   P r e n a t a l   c a r e 1 3 < / K e y > < / a : K e y > < a : V a l u e   i : t y p e = " M e a s u r e G r i d N o d e V i e w S t a t e " > < C o l u m n > 3 0 < / C o l u m n > < L a y e d O u t > t r u e < / L a y e d O u t > < W a s U I I n v i s i b l e > t r u e < / W a s U I I n v i s i b l e > < / a : V a l u e > < / a : K e y V a l u e O f D i a g r a m O b j e c t K e y a n y T y p e z b w N T n L X > < a : K e y V a l u e O f D i a g r a m O b j e c t K e y a n y T y p e z b w N T n L X > < a : K e y > < K e y > M e a s u r e s \ S u m   o f   P r e n a t a l   c a r e 1 3 \ T a g I n f o \ F o r m u l a < / K e y > < / a : K e y > < a : V a l u e   i : t y p e = " M e a s u r e G r i d V i e w S t a t e I D i a g r a m T a g A d d i t i o n a l I n f o " / > < / a : K e y V a l u e O f D i a g r a m O b j e c t K e y a n y T y p e z b w N T n L X > < a : K e y V a l u e O f D i a g r a m O b j e c t K e y a n y T y p e z b w N T n L X > < a : K e y > < K e y > M e a s u r e s \ S u m   o f   P r e n a t a l   c a r e 1 3 \ T a g I n f o \ V a l u e < / K e y > < / a : K e y > < a : V a l u e   i : t y p e = " M e a s u r e G r i d V i e w S t a t e I D i a g r a m T a g A d d i t i o n a l I n f o " / > < / a : K e y V a l u e O f D i a g r a m O b j e c t K e y a n y T y p e z b w N T n L X > < a : K e y V a l u e O f D i a g r a m O b j e c t K e y a n y T y p e z b w N T n L X > < a : K e y > < K e y > M e a s u r e s \ S u m   o f   S u i c i d e   p r e v e n t i o n 1 6 < / K e y > < / a : K e y > < a : V a l u e   i : t y p e = " M e a s u r e G r i d N o d e V i e w S t a t e " > < C o l u m n > 3 3 < / C o l u m n > < L a y e d O u t > t r u e < / L a y e d O u t > < W a s U I I n v i s i b l e > t r u e < / W a s U I I n v i s i b l e > < / a : V a l u e > < / a : K e y V a l u e O f D i a g r a m O b j e c t K e y a n y T y p e z b w N T n L X > < a : K e y V a l u e O f D i a g r a m O b j e c t K e y a n y T y p e z b w N T n L X > < a : K e y > < K e y > M e a s u r e s \ S u m   o f   S u i c i d e   p r e v e n t i o n 1 6 \ T a g I n f o \ F o r m u l a < / K e y > < / a : K e y > < a : V a l u e   i : t y p e = " M e a s u r e G r i d V i e w S t a t e I D i a g r a m T a g A d d i t i o n a l I n f o " / > < / a : K e y V a l u e O f D i a g r a m O b j e c t K e y a n y T y p e z b w N T n L X > < a : K e y V a l u e O f D i a g r a m O b j e c t K e y a n y T y p e z b w N T n L X > < a : K e y > < K e y > M e a s u r e s \ S u m   o f   S u i c i d e   p r e v e n t i o n 1 6 \ T a g I n f o \ V a l u e < / K e y > < / a : K e y > < a : V a l u e   i : t y p e = " M e a s u r e G r i d V i e w S t a t e I D i a g r a m T a g A d d i t i o n a l I n f o " / > < / a : K e y V a l u e O f D i a g r a m O b j e c t K e y a n y T y p e z b w N T n L X > < a : K e y V a l u e O f D i a g r a m O b j e c t K e y a n y T y p e z b w N T n L X > < a : K e y > < K e y > M e a s u r e s \ S u m   o f   V a c c i n a t i o n i m m u n i z a t i o n s 1 9 < / K e y > < / a : K e y > < a : V a l u e   i : t y p e = " M e a s u r e G r i d N o d e V i e w S t a t e " > < C o l u m n > 3 6 < / C o l u m n > < L a y e d O u t > t r u e < / L a y e d O u t > < W a s U I I n v i s i b l e > t r u e < / W a s U I I n v i s i b l e > < / a : V a l u e > < / a : K e y V a l u e O f D i a g r a m O b j e c t K e y a n y T y p e z b w N T n L X > < a : K e y V a l u e O f D i a g r a m O b j e c t K e y a n y T y p e z b w N T n L X > < a : K e y > < K e y > M e a s u r e s \ S u m   o f   V a c c i n a t i o n i m m u n i z a t i o n s 1 9 \ T a g I n f o \ F o r m u l a < / K e y > < / a : K e y > < a : V a l u e   i : t y p e = " M e a s u r e G r i d V i e w S t a t e I D i a g r a m T a g A d d i t i o n a l I n f o " / > < / a : K e y V a l u e O f D i a g r a m O b j e c t K e y a n y T y p e z b w N T n L X > < a : K e y V a l u e O f D i a g r a m O b j e c t K e y a n y T y p e z b w N T n L X > < a : K e y > < K e y > M e a s u r e s \ S u m   o f   V a c c i n a t i o n i m m u n i z a t i o n s 1 9 \ T a g I n f o \ V a l u e < / K e y > < / a : K e y > < a : V a l u e   i : t y p e = " M e a s u r e G r i d V i e w S t a t e I D i a g r a m T a g A d d i t i o n a l I n f o " / > < / a : K e y V a l u e O f D i a g r a m O b j e c t K e y a n y T y p e z b w N T n L X > < a : K e y V a l u e O f D i a g r a m O b j e c t K e y a n y T y p e z b w N T n L X > < a : K e y > < K e y > C o l u m n s \ R e s p o n d e n t I D < / K e y > < / a : K e y > < a : V a l u e   i : t y p e = " M e a s u r e G r i d N o d e V i e w S t a t e " > < L a y e d O u t > t r u e < / L a y e d O u t > < / a : V a l u e > < / a : K e y V a l u e O f D i a g r a m O b j e c t K e y a n y T y p e z b w N T n L X > < a : K e y V a l u e O f D i a g r a m O b j e c t K e y a n y T y p e z b w N T n L X > < a : K e y > < K e y > C o l u m n s \ B l o o d   p r e s s u r e < / K e y > < / a : K e y > < a : V a l u e   i : t y p e = " M e a s u r e G r i d N o d e V i e w S t a t e " > < C o l u m n > 1 < / C o l u m n > < L a y e d O u t > t r u e < / L a y e d O u t > < / a : V a l u e > < / a : K e y V a l u e O f D i a g r a m O b j e c t K e y a n y T y p e z b w N T n L X > < a : K e y V a l u e O f D i a g r a m O b j e c t K e y a n y T y p e z b w N T n L X > < a : K e y > < K e y > C o l u m n s \ E a t i n g   d i s o r d e r s < / K e y > < / a : K e y > < a : V a l u e   i : t y p e = " M e a s u r e G r i d N o d e V i e w S t a t e " > < C o l u m n > 2 < / C o l u m n > < L a y e d O u t > t r u e < / L a y e d O u t > < / a : V a l u e > < / a : K e y V a l u e O f D i a g r a m O b j e c t K e y a n y T y p e z b w N T n L X > < a : K e y V a l u e O f D i a g r a m O b j e c t K e y a n y T y p e z b w N T n L X > < a : K e y > < K e y > C o l u m n s \ M e n t a l   h e a l t h / d e p r e s s i o n < / K e y > < / a : K e y > < a : V a l u e   i : t y p e = " M e a s u r e G r i d N o d e V i e w S t a t e " > < C o l u m n > 3 < / C o l u m n > < L a y e d O u t > t r u e < / L a y e d O u t > < / a : V a l u e > < / a : K e y V a l u e O f D i a g r a m O b j e c t K e y a n y T y p e z b w N T n L X > < a : K e y V a l u e O f D i a g r a m O b j e c t K e y a n y T y p e z b w N T n L X > < a : K e y > < K e y > C o l u m n s \ C a n c e r < / K e y > < / a : K e y > < a : V a l u e   i : t y p e = " M e a s u r e G r i d N o d e V i e w S t a t e " > < C o l u m n > 4 < / C o l u m n > < L a y e d O u t > t r u e < / L a y e d O u t > < / a : V a l u e > < / a : K e y V a l u e O f D i a g r a m O b j e c t K e y a n y T y p e z b w N T n L X > < a : K e y V a l u e O f D i a g r a m O b j e c t K e y a n y T y p e z b w N T n L X > < a : K e y > < K e y > C o l u m n s \ E m e r g e n c y   p r e p a r e d n e s s < / K e y > < / a : K e y > < a : V a l u e   i : t y p e = " M e a s u r e G r i d N o d e V i e w S t a t e " > < C o l u m n > 5 < / C o l u m n > < L a y e d O u t > t r u e < / L a y e d O u t > < / a : V a l u e > < / a : K e y V a l u e O f D i a g r a m O b j e c t K e y a n y T y p e z b w N T n L X > < a : K e y V a l u e O f D i a g r a m O b j e c t K e y a n y T y p e z b w N T n L X > < a : K e y > < K e y > C o l u m n s \ N u t r i t i o n < / K e y > < / a : K e y > < a : V a l u e   i : t y p e = " M e a s u r e G r i d N o d e V i e w S t a t e " > < C o l u m n > 6 < / C o l u m n > < L a y e d O u t > t r u e < / L a y e d O u t > < / a : V a l u e > < / a : K e y V a l u e O f D i a g r a m O b j e c t K e y a n y T y p e z b w N T n L X > < a : K e y V a l u e O f D i a g r a m O b j e c t K e y a n y T y p e z b w N T n L X > < a : K e y > < K e y > C o l u m n s \ C h o l e s t e r o l < / K e y > < / a : K e y > < a : V a l u e   i : t y p e = " M e a s u r e G r i d N o d e V i e w S t a t e " > < C o l u m n > 7 < / C o l u m n > < L a y e d O u t > t r u e < / L a y e d O u t > < / a : V a l u e > < / a : K e y V a l u e O f D i a g r a m O b j e c t K e y a n y T y p e z b w N T n L X > < a : K e y V a l u e O f D i a g r a m O b j e c t K e y a n y T y p e z b w N T n L X > < a : K e y > < K e y > C o l u m n s \ E x e r c i s e / p h y s i c a l   a c t i v i t y < / K e y > < / a : K e y > < a : V a l u e   i : t y p e = " M e a s u r e G r i d N o d e V i e w S t a t e " > < C o l u m n > 8 < / C o l u m n > < L a y e d O u t > t r u e < / L a y e d O u t > < / a : V a l u e > < / a : K e y V a l u e O f D i a g r a m O b j e c t K e y a n y T y p e z b w N T n L X > < a : K e y V a l u e O f D i a g r a m O b j e c t K e y a n y T y p e z b w N T n L X > < a : K e y > < K e y > C o l u m n s \ P r e n a t a l   c a r e < / K e y > < / a : K e y > < a : V a l u e   i : t y p e = " M e a s u r e G r i d N o d e V i e w S t a t e " > < C o l u m n > 9 < / C o l u m n > < L a y e d O u t > t r u e < / L a y e d O u t > < / a : V a l u e > < / a : K e y V a l u e O f D i a g r a m O b j e c t K e y a n y T y p e z b w N T n L X > < a : K e y V a l u e O f D i a g r a m O b j e c t K e y a n y T y p e z b w N T n L X > < a : K e y > < K e y > C o l u m n s \ D e n t a l   s c r e e n i n g s < / K e y > < / a : K e y > < a : V a l u e   i : t y p e = " M e a s u r e G r i d N o d e V i e w S t a t e " > < C o l u m n > 1 0 < / C o l u m n > < L a y e d O u t > t r u e < / L a y e d O u t > < / a : V a l u e > < / a : K e y V a l u e O f D i a g r a m O b j e c t K e y a n y T y p e z b w N T n L X > < a : K e y V a l u e O f D i a g r a m O b j e c t K e y a n y T y p e z b w N T n L X > < a : K e y > < K e y > C o l u m n s \ H e a r t   d i s e a s e < / K e y > < / a : K e y > < a : V a l u e   i : t y p e = " M e a s u r e G r i d N o d e V i e w S t a t e " > < C o l u m n > 1 1 < / C o l u m n > < L a y e d O u t > t r u e < / L a y e d O u t > < / a : V a l u e > < / a : K e y V a l u e O f D i a g r a m O b j e c t K e y a n y T y p e z b w N T n L X > < a : K e y V a l u e O f D i a g r a m O b j e c t K e y a n y T y p e z b w N T n L X > < a : K e y > < K e y > C o l u m n s \ S u i c i d e   p r e v e n t i o n < / K e y > < / a : K e y > < a : V a l u e   i : t y p e = " M e a s u r e G r i d N o d e V i e w S t a t e " > < C o l u m n > 1 2 < / C o l u m n > < L a y e d O u t > t r u e < / L a y e d O u t > < / a : V a l u e > < / a : K e y V a l u e O f D i a g r a m O b j e c t K e y a n y T y p e z b w N T n L X > < a : K e y V a l u e O f D i a g r a m O b j e c t K e y a n y T y p e z b w N T n L X > < a : K e y > < K e y > C o l u m n s \ D i a b e t e s < / K e y > < / a : K e y > < a : V a l u e   i : t y p e = " M e a s u r e G r i d N o d e V i e w S t a t e " > < C o l u m n > 1 3 < / C o l u m n > < L a y e d O u t > t r u e < / L a y e d O u t > < / a : V a l u e > < / a : K e y V a l u e O f D i a g r a m O b j e c t K e y a n y T y p e z b w N T n L X > < a : K e y V a l u e O f D i a g r a m O b j e c t K e y a n y T y p e z b w N T n L X > < a : K e y > < K e y > C o l u m n s \ H I V / A I D S   & a m p ;   S e x u a l l y   T r a n s m i t t e d   D i s e a s e s   ( S T D s ) < / K e y > < / a : K e y > < a : V a l u e   i : t y p e = " M e a s u r e G r i d N o d e V i e w S t a t e " > < C o l u m n > 1 4 < / C o l u m n > < L a y e d O u t > t r u e < / L a y e d O u t > < / a : V a l u e > < / a : K e y V a l u e O f D i a g r a m O b j e c t K e y a n y T y p e z b w N T n L X > < a : K e y V a l u e O f D i a g r a m O b j e c t K e y a n y T y p e z b w N T n L X > < a : K e y > < K e y > C o l u m n s \ V a c c i n a t i o n / i m m u n i z a t i o n s < / K e y > < / a : K e y > < a : V a l u e   i : t y p e = " M e a s u r e G r i d N o d e V i e w S t a t e " > < C o l u m n > 1 5 < / C o l u m n > < L a y e d O u t > t r u e < / L a y e d O u t > < / a : V a l u e > < / a : K e y V a l u e O f D i a g r a m O b j e c t K e y a n y T y p e z b w N T n L X > < a : K e y V a l u e O f D i a g r a m O b j e c t K e y a n y T y p e z b w N T n L X > < a : K e y > < K e y > C o l u m n s \ D i s e a s e   o u t b r e a k   i n f o r m a t i o n < / K e y > < / a : K e y > < a : V a l u e   i : t y p e = " M e a s u r e G r i d N o d e V i e w S t a t e " > < C o l u m n > 1 6 < / C o l u m n > < L a y e d O u t > t r u e < / L a y e d O u t > < / a : V a l u e > < / a : K e y V a l u e O f D i a g r a m O b j e c t K e y a n y T y p e z b w N T n L X > < a : K e y V a l u e O f D i a g r a m O b j e c t K e y a n y T y p e z b w N T n L X > < a : K e y > < K e y > C o l u m n s \ I m p o r t a n c e   o f   r o u t i n e   w e l l   c h e c k u p s < / K e y > < / a : K e y > < a : V a l u e   i : t y p e = " M e a s u r e G r i d N o d e V i e w S t a t e " > < C o l u m n > 1 7 < / C o l u m n > < L a y e d O u t > t r u e < / L a y e d O u t > < / a : V a l u e > < / a : K e y V a l u e O f D i a g r a m O b j e c t K e y a n y T y p e z b w N T n L X > < a : K e y V a l u e O f D i a g r a m O b j e c t K e y a n y T y p e z b w N T n L X > < a : K e y > < K e y > C o l u m n s \ D r u g   a n d   a l c o h o l < / K e y > < / a : K e y > < a : V a l u e   i : t y p e = " M e a s u r e G r i d N o d e V i e w S t a t e " > < C o l u m n > 1 8 < / C o l u m n > < L a y e d O u t > t r u e < / L a y e d O u t > < / a : V a l u e > < / a : K e y V a l u e O f D i a g r a m O b j e c t K e y a n y T y p e z b w N T n L X > < a : K e y V a l u e O f D i a g r a m O b j e c t K e y a n y T y p e z b w N T n L X > < a : K e y > < K e y > C o l u m n s \ O T H E R < / K e y > < / a : K e y > < a : V a l u e   i : t y p e = " M e a s u r e G r i d N o d e V i e w S t a t e " > < C o l u m n > 5 7 < / C o l u m n > < L a y e d O u t > t r u e < / L a y e d O u t > < / a : V a l u e > < / a : K e y V a l u e O f D i a g r a m O b j e c t K e y a n y T y p e z b w N T n L X > < a : K e y V a l u e O f D i a g r a m O b j e c t K e y a n y T y p e z b w N T n L X > < a : K e y > < K e y > C o l u m n s \ C o u n t   o f   S e l e c t i o n < / K e y > < / a : K e y > < a : V a l u e   i : t y p e = " M e a s u r e G r i d N o d e V i e w S t a t e " > < C o l u m n > 1 9 < / C o l u m n > < L a y e d O u t > t r u e < / L a y e d O u t > < / a : V a l u e > < / a : K e y V a l u e O f D i a g r a m O b j e c t K e y a n y T y p e z b w N T n L X > < a : K e y V a l u e O f D i a g r a m O b j e c t K e y a n y T y p e z b w N T n L X > < a : K e y > < K e y > C o l u m n s \ W e i g h t < / K e y > < / a : K e y > < a : V a l u e   i : t y p e = " M e a s u r e G r i d N o d e V i e w S t a t e " > < C o l u m n > 2 0 < / C o l u m n > < L a y e d O u t > t r u e < / L a y e d O u t > < / a : V a l u e > < / a : K e y V a l u e O f D i a g r a m O b j e c t K e y a n y T y p e z b w N T n L X > < a : K e y V a l u e O f D i a g r a m O b j e c t K e y a n y T y p e z b w N T n L X > < a : K e y > < K e y > C o l u m n s \ C o l u m n 2 < / K e y > < / a : K e y > < a : V a l u e   i : t y p e = " M e a s u r e G r i d N o d e V i e w S t a t e " > < C o l u m n > 2 1 < / C o l u m n > < L a y e d O u t > t r u e < / L a y e d O u t > < / a : V a l u e > < / a : K e y V a l u e O f D i a g r a m O b j e c t K e y a n y T y p e z b w N T n L X > < a : K e y V a l u e O f D i a g r a m O b j e c t K e y a n y T y p e z b w N T n L X > < a : K e y > < K e y > C o l u m n s \ B l o o d   p r e s s u r e 5 < / K e y > < / a : K e y > < a : V a l u e   i : t y p e = " M e a s u r e G r i d N o d e V i e w S t a t e " > < C o l u m n > 2 2 < / C o l u m n > < L a y e d O u t > t r u e < / L a y e d O u t > < / a : V a l u e > < / a : K e y V a l u e O f D i a g r a m O b j e c t K e y a n y T y p e z b w N T n L X > < a : K e y V a l u e O f D i a g r a m O b j e c t K e y a n y T y p e z b w N T n L X > < a : K e y > < K e y > C o l u m n s \ E a t i n g   d i s o r d e r s 6 < / K e y > < / a : K e y > < a : V a l u e   i : t y p e = " M e a s u r e G r i d N o d e V i e w S t a t e " > < C o l u m n > 2 3 < / C o l u m n > < L a y e d O u t > t r u e < / L a y e d O u t > < / a : V a l u e > < / a : K e y V a l u e O f D i a g r a m O b j e c t K e y a n y T y p e z b w N T n L X > < a : K e y V a l u e O f D i a g r a m O b j e c t K e y a n y T y p e z b w N T n L X > < a : K e y > < K e y > C o l u m n s \ M e n t a l   h e a l t h / d e p r e s s i o n 7 < / K e y > < / a : K e y > < a : V a l u e   i : t y p e = " M e a s u r e G r i d N o d e V i e w S t a t e " > < C o l u m n > 2 4 < / C o l u m n > < L a y e d O u t > t r u e < / L a y e d O u t > < / a : V a l u e > < / a : K e y V a l u e O f D i a g r a m O b j e c t K e y a n y T y p e z b w N T n L X > < a : K e y V a l u e O f D i a g r a m O b j e c t K e y a n y T y p e z b w N T n L X > < a : K e y > < K e y > C o l u m n s \ C a n c e r 8 < / K e y > < / a : K e y > < a : V a l u e   i : t y p e = " M e a s u r e G r i d N o d e V i e w S t a t e " > < C o l u m n > 2 5 < / C o l u m n > < L a y e d O u t > t r u e < / L a y e d O u t > < / a : V a l u e > < / a : K e y V a l u e O f D i a g r a m O b j e c t K e y a n y T y p e z b w N T n L X > < a : K e y V a l u e O f D i a g r a m O b j e c t K e y a n y T y p e z b w N T n L X > < a : K e y > < K e y > C o l u m n s \ E m e r g e n c y   p r e p a r e d n e s s 9 < / K e y > < / a : K e y > < a : V a l u e   i : t y p e = " M e a s u r e G r i d N o d e V i e w S t a t e " > < C o l u m n > 2 6 < / C o l u m n > < L a y e d O u t > t r u e < / L a y e d O u t > < / a : V a l u e > < / a : K e y V a l u e O f D i a g r a m O b j e c t K e y a n y T y p e z b w N T n L X > < a : K e y V a l u e O f D i a g r a m O b j e c t K e y a n y T y p e z b w N T n L X > < a : K e y > < K e y > C o l u m n s \ N u t r i t i o n 1 0 < / K e y > < / a : K e y > < a : V a l u e   i : t y p e = " M e a s u r e G r i d N o d e V i e w S t a t e " > < C o l u m n > 2 7 < / C o l u m n > < L a y e d O u t > t r u e < / L a y e d O u t > < / a : V a l u e > < / a : K e y V a l u e O f D i a g r a m O b j e c t K e y a n y T y p e z b w N T n L X > < a : K e y V a l u e O f D i a g r a m O b j e c t K e y a n y T y p e z b w N T n L X > < a : K e y > < K e y > C o l u m n s \ C h o l e s t e r o l 1 1 < / K e y > < / a : K e y > < a : V a l u e   i : t y p e = " M e a s u r e G r i d N o d e V i e w S t a t e " > < C o l u m n > 2 8 < / C o l u m n > < L a y e d O u t > t r u e < / L a y e d O u t > < / a : V a l u e > < / a : K e y V a l u e O f D i a g r a m O b j e c t K e y a n y T y p e z b w N T n L X > < a : K e y V a l u e O f D i a g r a m O b j e c t K e y a n y T y p e z b w N T n L X > < a : K e y > < K e y > C o l u m n s \ E x e r c i s e / p h y s i c a l   a c t i v i t y 1 2 < / K e y > < / a : K e y > < a : V a l u e   i : t y p e = " M e a s u r e G r i d N o d e V i e w S t a t e " > < C o l u m n > 2 9 < / C o l u m n > < L a y e d O u t > t r u e < / L a y e d O u t > < / a : V a l u e > < / a : K e y V a l u e O f D i a g r a m O b j e c t K e y a n y T y p e z b w N T n L X > < a : K e y V a l u e O f D i a g r a m O b j e c t K e y a n y T y p e z b w N T n L X > < a : K e y > < K e y > C o l u m n s \ P r e n a t a l   c a r e 1 3 < / K e y > < / a : K e y > < a : V a l u e   i : t y p e = " M e a s u r e G r i d N o d e V i e w S t a t e " > < C o l u m n > 3 0 < / C o l u m n > < L a y e d O u t > t r u e < / L a y e d O u t > < / a : V a l u e > < / a : K e y V a l u e O f D i a g r a m O b j e c t K e y a n y T y p e z b w N T n L X > < a : K e y V a l u e O f D i a g r a m O b j e c t K e y a n y T y p e z b w N T n L X > < a : K e y > < K e y > C o l u m n s \ D e n t a l   s c r e e n i n g s 1 4 < / K e y > < / a : K e y > < a : V a l u e   i : t y p e = " M e a s u r e G r i d N o d e V i e w S t a t e " > < C o l u m n > 3 1 < / C o l u m n > < L a y e d O u t > t r u e < / L a y e d O u t > < / a : V a l u e > < / a : K e y V a l u e O f D i a g r a m O b j e c t K e y a n y T y p e z b w N T n L X > < a : K e y V a l u e O f D i a g r a m O b j e c t K e y a n y T y p e z b w N T n L X > < a : K e y > < K e y > C o l u m n s \ H e a r t   d i s e a s e 1 5 < / K e y > < / a : K e y > < a : V a l u e   i : t y p e = " M e a s u r e G r i d N o d e V i e w S t a t e " > < C o l u m n > 3 2 < / C o l u m n > < L a y e d O u t > t r u e < / L a y e d O u t > < / a : V a l u e > < / a : K e y V a l u e O f D i a g r a m O b j e c t K e y a n y T y p e z b w N T n L X > < a : K e y V a l u e O f D i a g r a m O b j e c t K e y a n y T y p e z b w N T n L X > < a : K e y > < K e y > C o l u m n s \ S u i c i d e   p r e v e n t i o n 1 6 < / K e y > < / a : K e y > < a : V a l u e   i : t y p e = " M e a s u r e G r i d N o d e V i e w S t a t e " > < C o l u m n > 3 3 < / C o l u m n > < L a y e d O u t > t r u e < / L a y e d O u t > < / a : V a l u e > < / a : K e y V a l u e O f D i a g r a m O b j e c t K e y a n y T y p e z b w N T n L X > < a : K e y V a l u e O f D i a g r a m O b j e c t K e y a n y T y p e z b w N T n L X > < a : K e y > < K e y > C o l u m n s \ D i a b e t e s 1 7 < / K e y > < / a : K e y > < a : V a l u e   i : t y p e = " M e a s u r e G r i d N o d e V i e w S t a t e " > < C o l u m n > 3 4 < / C o l u m n > < L a y e d O u t > t r u e < / L a y e d O u t > < / a : V a l u e > < / a : K e y V a l u e O f D i a g r a m O b j e c t K e y a n y T y p e z b w N T n L X > < a : K e y V a l u e O f D i a g r a m O b j e c t K e y a n y T y p e z b w N T n L X > < a : K e y > < K e y > C o l u m n s \ H I V / A I D S   & a m p ;   S e x u a l l y   T r a n s m i t t e d   D i s e a s e s   ( S T D s ) 1 8 < / K e y > < / a : K e y > < a : V a l u e   i : t y p e = " M e a s u r e G r i d N o d e V i e w S t a t e " > < C o l u m n > 3 5 < / C o l u m n > < L a y e d O u t > t r u e < / L a y e d O u t > < / a : V a l u e > < / a : K e y V a l u e O f D i a g r a m O b j e c t K e y a n y T y p e z b w N T n L X > < a : K e y V a l u e O f D i a g r a m O b j e c t K e y a n y T y p e z b w N T n L X > < a : K e y > < K e y > C o l u m n s \ V a c c i n a t i o n / i m m u n i z a t i o n s 1 9 < / K e y > < / a : K e y > < a : V a l u e   i : t y p e = " M e a s u r e G r i d N o d e V i e w S t a t e " > < C o l u m n > 3 6 < / C o l u m n > < L a y e d O u t > t r u e < / L a y e d O u t > < / a : V a l u e > < / a : K e y V a l u e O f D i a g r a m O b j e c t K e y a n y T y p e z b w N T n L X > < a : K e y V a l u e O f D i a g r a m O b j e c t K e y a n y T y p e z b w N T n L X > < a : K e y > < K e y > C o l u m n s \ D i s e a s e   o u t b r e a k   i n f o r m a t i o n 2 0 < / K e y > < / a : K e y > < a : V a l u e   i : t y p e = " M e a s u r e G r i d N o d e V i e w S t a t e " > < C o l u m n > 3 7 < / C o l u m n > < L a y e d O u t > t r u e < / L a y e d O u t > < / a : V a l u e > < / a : K e y V a l u e O f D i a g r a m O b j e c t K e y a n y T y p e z b w N T n L X > < a : K e y V a l u e O f D i a g r a m O b j e c t K e y a n y T y p e z b w N T n L X > < a : K e y > < K e y > C o l u m n s \ I m p o r t a n c e   o f   r o u t i n e   w e l l   c h e c k u p s 2 1 < / K e y > < / a : K e y > < a : V a l u e   i : t y p e = " M e a s u r e G r i d N o d e V i e w S t a t e " > < C o l u m n > 3 8 < / C o l u m n > < L a y e d O u t > t r u e < / L a y e d O u t > < / a : V a l u e > < / a : K e y V a l u e O f D i a g r a m O b j e c t K e y a n y T y p e z b w N T n L X > < a : K e y V a l u e O f D i a g r a m O b j e c t K e y a n y T y p e z b w N T n L X > < a : K e y > < K e y > C o l u m n s \ D r u g   a n d   a l c o h o l 2 2 < / K e y > < / a : K e y > < a : V a l u e   i : t y p e = " M e a s u r e G r i d N o d e V i e w S t a t e " > < C o l u m n > 3 9 < / C o l u m n > < L a y e d O u t > t r u e < / L a y e d O u t > < / a : V a l u e > < / a : K e y V a l u e O f D i a g r a m O b j e c t K e y a n y T y p e z b w N T n L X > < a : K e y V a l u e O f D i a g r a m O b j e c t K e y a n y T y p e z b w N T n L X > < a : K e y > < K e y > C o l u m n s \ C o l u m n 3 < / K e y > < / a : K e y > < a : V a l u e   i : t y p e = " M e a s u r e G r i d N o d e V i e w S t a t e " > < C o l u m n > 4 0 < / C o l u m n > < L a y e d O u t > t r u e < / L a y e d O u t > < / a : V a l u e > < / a : K e y V a l u e O f D i a g r a m O b j e c t K e y a n y T y p e z b w N T n L X > < a : K e y V a l u e O f D i a g r a m O b j e c t K e y a n y T y p e z b w N T n L X > < a : K e y > < K e y > C o l u m n s \ C o l u m n 4 < / K e y > < / a : K e y > < a : V a l u e   i : t y p e = " M e a s u r e G r i d N o d e V i e w S t a t e " > < C o l u m n > 4 1 < / C o l u m n > < L a y e d O u t > t r u e < / L a y e d O u t > < / a : V a l u e > < / a : K e y V a l u e O f D i a g r a m O b j e c t K e y a n y T y p e z b w N T n L X > < a : K e y V a l u e O f D i a g r a m O b j e c t K e y a n y T y p e z b w N T n L X > < a : K e y > < K e y > C o l u m n s \ O b s e r v e d < / K e y > < / a : K e y > < a : V a l u e   i : t y p e = " M e a s u r e G r i d N o d e V i e w S t a t e " > < C o l u m n > 4 2 < / C o l u m n > < L a y e d O u t > t r u e < / L a y e d O u t > < / a : V a l u e > < / a : K e y V a l u e O f D i a g r a m O b j e c t K e y a n y T y p e z b w N T n L X > < a : K e y V a l u e O f D i a g r a m O b j e c t K e y a n y T y p e z b w N T n L X > < a : K e y > < K e y > C o l u m n s \ E x p e c t e d < / K e y > < / a : K e y > < a : V a l u e   i : t y p e = " M e a s u r e G r i d N o d e V i e w S t a t e " > < C o l u m n > 4 3 < / C o l u m n > < L a y e d O u t > t r u e < / L a y e d O u t > < / a : V a l u e > < / a : K e y V a l u e O f D i a g r a m O b j e c t K e y a n y T y p e z b w N T n L X > < a : K e y V a l u e O f D i a g r a m O b j e c t K e y a n y T y p e z b w N T n L X > < a : K e y > < K e y > C o l u m n s \ C o l u m n 2 2 < / K e y > < / a : K e y > < a : V a l u e   i : t y p e = " M e a s u r e G r i d N o d e V i e w S t a t e " > < C o l u m n > 4 4 < / C o l u m n > < L a y e d O u t > t r u e < / L a y e d O u t > < / a : V a l u e > < / a : K e y V a l u e O f D i a g r a m O b j e c t K e y a n y T y p e z b w N T n L X > < a : K e y V a l u e O f D i a g r a m O b j e c t K e y a n y T y p e z b w N T n L X > < a : K e y > < K e y > C o l u m n s \ C o l u m n 5 < / K e y > < / a : K e y > < a : V a l u e   i : t y p e = " M e a s u r e G r i d N o d e V i e w S t a t e " > < C o l u m n > 4 5 < / C o l u m n > < L a y e d O u t > t r u e < / L a y e d O u t > < / a : V a l u e > < / a : K e y V a l u e O f D i a g r a m O b j e c t K e y a n y T y p e z b w N T n L X > < a : K e y V a l u e O f D i a g r a m O b j e c t K e y a n y T y p e z b w N T n L X > < a : K e y > < K e y > C o l u m n s \ I   i d e n t i f y   a s : < / K e y > < / a : K e y > < a : V a l u e   i : t y p e = " M e a s u r e G r i d N o d e V i e w S t a t e " > < C o l u m n > 4 6 < / C o l u m n > < L a y e d O u t > t r u e < / L a y e d O u t > < / a : V a l u e > < / a : K e y V a l u e O f D i a g r a m O b j e c t K e y a n y T y p e z b w N T n L X > < a : K e y V a l u e O f D i a g r a m O b j e c t K e y a n y T y p e z b w N T n L X > < a : K e y > < K e y > C o l u m n s \ W h a t   i s   y o u r   a g e ? < / K e y > < / a : K e y > < a : V a l u e   i : t y p e = " M e a s u r e G r i d N o d e V i e w S t a t e " > < C o l u m n > 4 7 < / C o l u m n > < L a y e d O u t > t r u e < / L a y e d O u t > < / a : V a l u e > < / a : K e y V a l u e O f D i a g r a m O b j e c t K e y a n y T y p e z b w N T n L X > < a : K e y V a l u e O f D i a g r a m O b j e c t K e y a n y T y p e z b w N T n L X > < a : K e y > < K e y > C o l u m n s \ C o u n t y   w h e r e   y o u   l i v e : < / K e y > < / a : K e y > < a : V a l u e   i : t y p e = " M e a s u r e G r i d N o d e V i e w S t a t e " > < C o l u m n > 4 8 < / C o l u m n > < L a y e d O u t > t r u e < / L a y e d O u t > < / a : V a l u e > < / a : K e y V a l u e O f D i a g r a m O b j e c t K e y a n y T y p e z b w N T n L X > < a : K e y V a l u e O f D i a g r a m O b j e c t K e y a n y T y p e z b w N T n L X > < a : K e y > < K e y > C o l u m n s \ T o w n   a n d   Z I P   c o d e   w h e r e   y o u   l i v e : < / K e y > < / a : K e y > < a : V a l u e   i : t y p e = " M e a s u r e G r i d N o d e V i e w S t a t e " > < C o l u m n > 4 9 < / C o l u m n > < L a y e d O u t > t r u e < / L a y e d O u t > < / a : V a l u e > < / a : K e y V a l u e O f D i a g r a m O b j e c t K e y a n y T y p e z b w N T n L X > < a : K e y V a l u e O f D i a g r a m O b j e c t K e y a n y T y p e z b w N T n L X > < a : K e y > < K e y > C o l u m n s \ W h a t   r a c e   d o   y o u   c o n s i d e r   y o u r s e l f ? < / K e y > < / a : K e y > < a : V a l u e   i : t y p e = " M e a s u r e G r i d N o d e V i e w S t a t e " > < C o l u m n > 5 0 < / C o l u m n > < L a y e d O u t > t r u e < / L a y e d O u t > < / a : V a l u e > < / a : K e y V a l u e O f D i a g r a m O b j e c t K e y a n y T y p e z b w N T n L X > < a : K e y V a l u e O f D i a g r a m O b j e c t K e y a n y T y p e z b w N T n L X > < a : K e y > < K e y > C o l u m n s \ A r e   y o u   H i s p a n i c   o r   L a t i n o ? < / K e y > < / a : K e y > < a : V a l u e   i : t y p e = " M e a s u r e G r i d N o d e V i e w S t a t e " > < C o l u m n > 5 1 < / C o l u m n > < L a y e d O u t > t r u e < / L a y e d O u t > < / a : V a l u e > < / a : K e y V a l u e O f D i a g r a m O b j e c t K e y a n y T y p e z b w N T n L X > < a : K e y V a l u e O f D i a g r a m O b j e c t K e y a n y T y p e z b w N T n L X > < a : K e y > < K e y > C o l u m n s \ W h a t   l a n g u a g e   d o   y o u   s p e a k   w h e n   y o u   a r e   a t   h o m e   ( s e l e c t   a l l   t h a t   a p p l y ) < / K e y > < / a : K e y > < a : V a l u e   i : t y p e = " M e a s u r e G r i d N o d e V i e w S t a t e " > < C o l u m n > 5 2 < / C o l u m n > < L a y e d O u t > t r u e < / L a y e d O u t > < / a : V a l u e > < / a : K e y V a l u e O f D i a g r a m O b j e c t K e y a n y T y p e z b w N T n L X > < a : K e y V a l u e O f D i a g r a m O b j e c t K e y a n y T y p e z b w N T n L X > < a : K e y > < K e y > C o l u m n s \ W h a t   i s   y o u r   a n n u a l   h o u s e h o l d   i n c o m e   f r o m   a l l   s o u r c e s ? < / K e y > < / a : K e y > < a : V a l u e   i : t y p e = " M e a s u r e G r i d N o d e V i e w S t a t e " > < C o l u m n > 5 3 < / C o l u m n > < L a y e d O u t > t r u e < / L a y e d O u t > < / a : V a l u e > < / a : K e y V a l u e O f D i a g r a m O b j e c t K e y a n y T y p e z b w N T n L X > < a : K e y V a l u e O f D i a g r a m O b j e c t K e y a n y T y p e z b w N T n L X > < a : K e y > < K e y > C o l u m n s \ W h a t   i s   y o u r   h i g h e s t   l e v e l   o f   e d u c a t i o n ? < / K e y > < / a : K e y > < a : V a l u e   i : t y p e = " M e a s u r e G r i d N o d e V i e w S t a t e " > < C o l u m n > 5 4 < / C o l u m n > < L a y e d O u t > t r u e < / L a y e d O u t > < / a : V a l u e > < / a : K e y V a l u e O f D i a g r a m O b j e c t K e y a n y T y p e z b w N T n L X > < a : K e y V a l u e O f D i a g r a m O b j e c t K e y a n y T y p e z b w N T n L X > < a : K e y > < K e y > C o l u m n s \ W h a t   i s   y o u r   c u r r e n t   e m p l o y m e n t   s t a t u s ? < / K e y > < / a : K e y > < a : V a l u e   i : t y p e = " M e a s u r e G r i d N o d e V i e w S t a t e " > < C o l u m n > 5 5 < / C o l u m n > < L a y e d O u t > t r u e < / L a y e d O u t > < / a : V a l u e > < / a : K e y V a l u e O f D i a g r a m O b j e c t K e y a n y T y p e z b w N T n L X > < a : K e y V a l u e O f D i a g r a m O b j e c t K e y a n y T y p e z b w N T n L X > < a : K e y > < K e y > C o l u m n s \ D o   y o u   c u r r e n t l y   h a v e   h e a l t h   i n s u r a n c e ? < / K e y > < / a : K e y > < a : V a l u e   i : t y p e = " M e a s u r e G r i d N o d e V i e w S t a t e " > < C o l u m n > 5 6 < / C o l u m n > < L a y e d O u t > t r u e < / L a y e d O u t > < / a : V a l u e > < / a : K e y V a l u e O f D i a g r a m O b j e c t K e y a n y T y p e z b w N T n L X > < a : K e y V a l u e O f D i a g r a m O b j e c t K e y a n y T y p e z b w N T n L X > < a : K e y > < K e y > C o l u m n s \ W h a t   t y p e   o f   i n s u r a n c e   d o   y o u   h a v e ? < / K e y > < / a : K e y > < a : V a l u e   i : t y p e = " M e a s u r e G r i d N o d e V i e w S t a t e " > < C o l u m n > 5 8 < / C o l u m n > < L a y e d O u t > t r u e < / L a y e d O u t > < / a : V a l u e > < / a : K e y V a l u e O f D i a g r a m O b j e c t K e y a n y T y p e z b w N T n L X > < a : K e y V a l u e O f D i a g r a m O b j e c t K e y a n y T y p e z b w N T n L X > < a : K e y > < K e y > C o l u m n s \ D o   y o u   h a v e   a c c e s s   t o   r e l i a b l e   i n t e r n e t   i n   y o u r   h o m e ? < / K e y > < / a : K e y > < a : V a l u e   i : t y p e = " M e a s u r e G r i d N o d e V i e w S t a t e " > < C o l u m n > 5 9 < / C o l u m n > < L a y e d O u t > t r u e < / L a y e d O u t > < / a : V a l u e > < / a : K e y V a l u e O f D i a g r a m O b j e c t K e y a n y T y p e z b w N T n L X > < a : K e y V a l u e O f D i a g r a m O b j e c t K e y a n y T y p e z b w N T n L X > < a : K e y > < K e y > L i n k s \ & l t ; C o l u m n s \ S u m   o f   R e s p o n d e n t I D   5 & g t ; - & l t ; M e a s u r e s \ R e s p o n d e n t I D & g t ; < / K e y > < / a : K e y > < a : V a l u e   i : t y p e = " M e a s u r e G r i d V i e w S t a t e I D i a g r a m L i n k " / > < / a : K e y V a l u e O f D i a g r a m O b j e c t K e y a n y T y p e z b w N T n L X > < a : K e y V a l u e O f D i a g r a m O b j e c t K e y a n y T y p e z b w N T n L X > < a : K e y > < K e y > L i n k s \ & l t ; C o l u m n s \ S u m   o f   R e s p o n d e n t I D   5 & g t ; - & l t ; M e a s u r e s \ R e s p o n d e n t I D & g t ; \ C O L U M N < / K e y > < / a : K e y > < a : V a l u e   i : t y p e = " M e a s u r e G r i d V i e w S t a t e I D i a g r a m L i n k E n d p o i n t " / > < / a : K e y V a l u e O f D i a g r a m O b j e c t K e y a n y T y p e z b w N T n L X > < a : K e y V a l u e O f D i a g r a m O b j e c t K e y a n y T y p e z b w N T n L X > < a : K e y > < K e y > L i n k s \ & l t ; C o l u m n s \ S u m   o f   R e s p o n d e n t I D   5 & g t ; - & l t ; M e a s u r e s \ R e s p o n d e n t I D & g t ; \ M E A S U R E < / K e y > < / a : K e y > < a : V a l u e   i : t y p e = " M e a s u r e G r i d V i e w S t a t e I D i a g r a m L i n k E n d p o i n t " / > < / a : K e y V a l u e O f D i a g r a m O b j e c t K e y a n y T y p e z b w N T n L X > < a : K e y V a l u e O f D i a g r a m O b j e c t K e y a n y T y p e z b w N T n L X > < a : K e y > < K e y > L i n k s \ & l t ; C o l u m n s \ C o u n t   o f   R e s p o n d e n t I D   5 & g t ; - & l t ; M e a s u r e s \ R e s p o n d e n t I D & g t ; < / K e y > < / a : K e y > < a : V a l u e   i : t y p e = " M e a s u r e G r i d V i e w S t a t e I D i a g r a m L i n k " / > < / a : K e y V a l u e O f D i a g r a m O b j e c t K e y a n y T y p e z b w N T n L X > < a : K e y V a l u e O f D i a g r a m O b j e c t K e y a n y T y p e z b w N T n L X > < a : K e y > < K e y > L i n k s \ & l t ; C o l u m n s \ C o u n t   o f   R e s p o n d e n t I D   5 & g t ; - & l t ; M e a s u r e s \ R e s p o n d e n t I D & g t ; \ C O L U M N < / K e y > < / a : K e y > < a : V a l u e   i : t y p e = " M e a s u r e G r i d V i e w S t a t e I D i a g r a m L i n k E n d p o i n t " / > < / a : K e y V a l u e O f D i a g r a m O b j e c t K e y a n y T y p e z b w N T n L X > < a : K e y V a l u e O f D i a g r a m O b j e c t K e y a n y T y p e z b w N T n L X > < a : K e y > < K e y > L i n k s \ & l t ; C o l u m n s \ C o u n t   o f   R e s p o n d e n t I D   5 & g t ; - & l t ; M e a s u r e s \ R e s p o n d e n t I D & g t ; \ M E A S U R E < / K e y > < / a : K e y > < a : V a l u e   i : t y p e = " M e a s u r e G r i d V i e w S t a t e I D i a g r a m L i n k E n d p o i n t " / > < / a : K e y V a l u e O f D i a g r a m O b j e c t K e y a n y T y p e z b w N T n L X > < a : K e y V a l u e O f D i a g r a m O b j e c t K e y a n y T y p e z b w N T n L X > < a : K e y > < K e y > L i n k s \ & l t ; C o l u m n s \ S u m   o f   W h a t   i s   y o u r   a g e   5 & g t ; - & l t ; M e a s u r e s \ W h a t   i s   y o u r   a g e ? & g t ; < / K e y > < / a : K e y > < a : V a l u e   i : t y p e = " M e a s u r e G r i d V i e w S t a t e I D i a g r a m L i n k " / > < / a : K e y V a l u e O f D i a g r a m O b j e c t K e y a n y T y p e z b w N T n L X > < a : K e y V a l u e O f D i a g r a m O b j e c t K e y a n y T y p e z b w N T n L X > < a : K e y > < K e y > L i n k s \ & l t ; C o l u m n s \ S u m   o f   W h a t   i s   y o u r   a g e   5 & g t ; - & l t ; M e a s u r e s \ W h a t   i s   y o u r   a g e ? & g t ; \ C O L U M N < / K e y > < / a : K e y > < a : V a l u e   i : t y p e = " M e a s u r e G r i d V i e w S t a t e I D i a g r a m L i n k E n d p o i n t " / > < / a : K e y V a l u e O f D i a g r a m O b j e c t K e y a n y T y p e z b w N T n L X > < a : K e y V a l u e O f D i a g r a m O b j e c t K e y a n y T y p e z b w N T n L X > < a : K e y > < K e y > L i n k s \ & l t ; C o l u m n s \ S u m   o f   W h a t   i s   y o u r   a g e   5 & g t ; - & l t ; M e a s u r e s \ W h a t   i s   y o u r   a g e ? & g t ; \ M E A S U R E < / K e y > < / a : K e y > < a : V a l u e   i : t y p e = " M e a s u r e G r i d V i e w S t a t e I D i a g r a m L i n k E n d p o i n t " / > < / a : K e y V a l u e O f D i a g r a m O b j e c t K e y a n y T y p e z b w N T n L X > < a : K e y V a l u e O f D i a g r a m O b j e c t K e y a n y T y p e z b w N T n L X > < a : K e y > < K e y > L i n k s \ & l t ; C o l u m n s \ A v e r a g e   o f   W h a t   i s   y o u r   a g e   5 & g t ; - & l t ; M e a s u r e s \ W h a t   i s   y o u r   a g e ? & g t ; < / K e y > < / a : K e y > < a : V a l u e   i : t y p e = " M e a s u r e G r i d V i e w S t a t e I D i a g r a m L i n k " / > < / a : K e y V a l u e O f D i a g r a m O b j e c t K e y a n y T y p e z b w N T n L X > < a : K e y V a l u e O f D i a g r a m O b j e c t K e y a n y T y p e z b w N T n L X > < a : K e y > < K e y > L i n k s \ & l t ; C o l u m n s \ A v e r a g e   o f   W h a t   i s   y o u r   a g e   5 & g t ; - & l t ; M e a s u r e s \ W h a t   i s   y o u r   a g e ? & g t ; \ C O L U M N < / K e y > < / a : K e y > < a : V a l u e   i : t y p e = " M e a s u r e G r i d V i e w S t a t e I D i a g r a m L i n k E n d p o i n t " / > < / a : K e y V a l u e O f D i a g r a m O b j e c t K e y a n y T y p e z b w N T n L X > < a : K e y V a l u e O f D i a g r a m O b j e c t K e y a n y T y p e z b w N T n L X > < a : K e y > < K e y > L i n k s \ & l t ; C o l u m n s \ A v e r a g e   o f   W h a t   i s   y o u r   a g e   5 & g t ; - & l t ; M e a s u r e s \ W h a t   i s   y o u r   a g e ? & g t ; \ M E A S U R E < / K e y > < / a : K e y > < a : V a l u e   i : t y p e = " M e a s u r e G r i d V i e w S t a t e I D i a g r a m L i n k E n d p o i n t " / > < / a : K e y V a l u e O f D i a g r a m O b j e c t K e y a n y T y p e z b w N T n L X > < a : K e y V a l u e O f D i a g r a m O b j e c t K e y a n y T y p e z b w N T n L X > < a : K e y > < K e y > L i n k s \ & l t ; C o l u m n s \ S u m   o f   B l o o d   p r e s s u r e 5 & g t ; - & l t ; M e a s u r e s \ B l o o d   p r e s s u r e 5 & g t ; < / K e y > < / a : K e y > < a : V a l u e   i : t y p e = " M e a s u r e G r i d V i e w S t a t e I D i a g r a m L i n k " / > < / a : K e y V a l u e O f D i a g r a m O b j e c t K e y a n y T y p e z b w N T n L X > < a : K e y V a l u e O f D i a g r a m O b j e c t K e y a n y T y p e z b w N T n L X > < a : K e y > < K e y > L i n k s \ & l t ; C o l u m n s \ S u m   o f   B l o o d   p r e s s u r e 5 & g t ; - & l t ; M e a s u r e s \ B l o o d   p r e s s u r e 5 & g t ; \ C O L U M N < / K e y > < / a : K e y > < a : V a l u e   i : t y p e = " M e a s u r e G r i d V i e w S t a t e I D i a g r a m L i n k E n d p o i n t " / > < / a : K e y V a l u e O f D i a g r a m O b j e c t K e y a n y T y p e z b w N T n L X > < a : K e y V a l u e O f D i a g r a m O b j e c t K e y a n y T y p e z b w N T n L X > < a : K e y > < K e y > L i n k s \ & l t ; C o l u m n s \ S u m   o f   B l o o d   p r e s s u r e 5 & g t ; - & l t ; M e a s u r e s \ B l o o d   p r e s s u r e 5 & g t ; \ M E A S U R E < / K e y > < / a : K e y > < a : V a l u e   i : t y p e = " M e a s u r e G r i d V i e w S t a t e I D i a g r a m L i n k E n d p o i n t " / > < / a : K e y V a l u e O f D i a g r a m O b j e c t K e y a n y T y p e z b w N T n L X > < a : K e y V a l u e O f D i a g r a m O b j e c t K e y a n y T y p e z b w N T n L X > < a : K e y > < K e y > L i n k s \ & l t ; C o l u m n s \ S u m   o f   C a n c e r 8 & g t ; - & l t ; M e a s u r e s \ C a n c e r 8 & g t ; < / K e y > < / a : K e y > < a : V a l u e   i : t y p e = " M e a s u r e G r i d V i e w S t a t e I D i a g r a m L i n k " / > < / a : K e y V a l u e O f D i a g r a m O b j e c t K e y a n y T y p e z b w N T n L X > < a : K e y V a l u e O f D i a g r a m O b j e c t K e y a n y T y p e z b w N T n L X > < a : K e y > < K e y > L i n k s \ & l t ; C o l u m n s \ S u m   o f   C a n c e r 8 & g t ; - & l t ; M e a s u r e s \ C a n c e r 8 & g t ; \ C O L U M N < / K e y > < / a : K e y > < a : V a l u e   i : t y p e = " M e a s u r e G r i d V i e w S t a t e I D i a g r a m L i n k E n d p o i n t " / > < / a : K e y V a l u e O f D i a g r a m O b j e c t K e y a n y T y p e z b w N T n L X > < a : K e y V a l u e O f D i a g r a m O b j e c t K e y a n y T y p e z b w N T n L X > < a : K e y > < K e y > L i n k s \ & l t ; C o l u m n s \ S u m   o f   C a n c e r 8 & g t ; - & l t ; M e a s u r e s \ C a n c e r 8 & g t ; \ M E A S U R E < / K e y > < / a : K e y > < a : V a l u e   i : t y p e = " M e a s u r e G r i d V i e w S t a t e I D i a g r a m L i n k E n d p o i n t " / > < / a : K e y V a l u e O f D i a g r a m O b j e c t K e y a n y T y p e z b w N T n L X > < a : K e y V a l u e O f D i a g r a m O b j e c t K e y a n y T y p e z b w N T n L X > < a : K e y > < K e y > L i n k s \ & l t ; C o l u m n s \ S u m   o f   C h o l e s t e r o l 1 1 & g t ; - & l t ; M e a s u r e s \ C h o l e s t e r o l 1 1 & g t ; < / K e y > < / a : K e y > < a : V a l u e   i : t y p e = " M e a s u r e G r i d V i e w S t a t e I D i a g r a m L i n k " / > < / a : K e y V a l u e O f D i a g r a m O b j e c t K e y a n y T y p e z b w N T n L X > < a : K e y V a l u e O f D i a g r a m O b j e c t K e y a n y T y p e z b w N T n L X > < a : K e y > < K e y > L i n k s \ & l t ; C o l u m n s \ S u m   o f   C h o l e s t e r o l 1 1 & g t ; - & l t ; M e a s u r e s \ C h o l e s t e r o l 1 1 & g t ; \ C O L U M N < / K e y > < / a : K e y > < a : V a l u e   i : t y p e = " M e a s u r e G r i d V i e w S t a t e I D i a g r a m L i n k E n d p o i n t " / > < / a : K e y V a l u e O f D i a g r a m O b j e c t K e y a n y T y p e z b w N T n L X > < a : K e y V a l u e O f D i a g r a m O b j e c t K e y a n y T y p e z b w N T n L X > < a : K e y > < K e y > L i n k s \ & l t ; C o l u m n s \ S u m   o f   C h o l e s t e r o l 1 1 & g t ; - & l t ; M e a s u r e s \ C h o l e s t e r o l 1 1 & g t ; \ M E A S U R E < / K e y > < / a : K e y > < a : V a l u e   i : t y p e = " M e a s u r e G r i d V i e w S t a t e I D i a g r a m L i n k E n d p o i n t " / > < / a : K e y V a l u e O f D i a g r a m O b j e c t K e y a n y T y p e z b w N T n L X > < a : K e y V a l u e O f D i a g r a m O b j e c t K e y a n y T y p e z b w N T n L X > < a : K e y > < K e y > L i n k s \ & l t ; C o l u m n s \ S u m   o f   D e n t a l   s c r e e n i n g s 1 4 & g t ; - & l t ; M e a s u r e s \ D e n t a l   s c r e e n i n g s 1 4 & g t ; < / K e y > < / a : K e y > < a : V a l u e   i : t y p e = " M e a s u r e G r i d V i e w S t a t e I D i a g r a m L i n k " / > < / a : K e y V a l u e O f D i a g r a m O b j e c t K e y a n y T y p e z b w N T n L X > < a : K e y V a l u e O f D i a g r a m O b j e c t K e y a n y T y p e z b w N T n L X > < a : K e y > < K e y > L i n k s \ & l t ; C o l u m n s \ S u m   o f   D e n t a l   s c r e e n i n g s 1 4 & g t ; - & l t ; M e a s u r e s \ D e n t a l   s c r e e n i n g s 1 4 & g t ; \ C O L U M N < / K e y > < / a : K e y > < a : V a l u e   i : t y p e = " M e a s u r e G r i d V i e w S t a t e I D i a g r a m L i n k E n d p o i n t " / > < / a : K e y V a l u e O f D i a g r a m O b j e c t K e y a n y T y p e z b w N T n L X > < a : K e y V a l u e O f D i a g r a m O b j e c t K e y a n y T y p e z b w N T n L X > < a : K e y > < K e y > L i n k s \ & l t ; C o l u m n s \ S u m   o f   D e n t a l   s c r e e n i n g s 1 4 & g t ; - & l t ; M e a s u r e s \ D e n t a l   s c r e e n i n g s 1 4 & g t ; \ M E A S U R E < / K e y > < / a : K e y > < a : V a l u e   i : t y p e = " M e a s u r e G r i d V i e w S t a t e I D i a g r a m L i n k E n d p o i n t " / > < / a : K e y V a l u e O f D i a g r a m O b j e c t K e y a n y T y p e z b w N T n L X > < a : K e y V a l u e O f D i a g r a m O b j e c t K e y a n y T y p e z b w N T n L X > < a : K e y > < K e y > L i n k s \ & l t ; C o l u m n s \ S u m   o f   D i s e a s e   o u t b r e a k   i n f o r m a t i o n 2 0 & g t ; - & l t ; M e a s u r e s \ D i s e a s e   o u t b r e a k   i n f o r m a t i o n 2 0 & g t ; < / K e y > < / a : K e y > < a : V a l u e   i : t y p e = " M e a s u r e G r i d V i e w S t a t e I D i a g r a m L i n k " / > < / a : K e y V a l u e O f D i a g r a m O b j e c t K e y a n y T y p e z b w N T n L X > < a : K e y V a l u e O f D i a g r a m O b j e c t K e y a n y T y p e z b w N T n L X > < a : K e y > < K e y > L i n k s \ & l t ; C o l u m n s \ S u m   o f   D i s e a s e   o u t b r e a k   i n f o r m a t i o n 2 0 & g t ; - & l t ; M e a s u r e s \ D i s e a s e   o u t b r e a k   i n f o r m a t i o n 2 0 & g t ; \ C O L U M N < / K e y > < / a : K e y > < a : V a l u e   i : t y p e = " M e a s u r e G r i d V i e w S t a t e I D i a g r a m L i n k E n d p o i n t " / > < / a : K e y V a l u e O f D i a g r a m O b j e c t K e y a n y T y p e z b w N T n L X > < a : K e y V a l u e O f D i a g r a m O b j e c t K e y a n y T y p e z b w N T n L X > < a : K e y > < K e y > L i n k s \ & l t ; C o l u m n s \ S u m   o f   D i s e a s e   o u t b r e a k   i n f o r m a t i o n 2 0 & g t ; - & l t ; M e a s u r e s \ D i s e a s e   o u t b r e a k   i n f o r m a t i o n 2 0 & g t ; \ M E A S U R E < / K e y > < / a : K e y > < a : V a l u e   i : t y p e = " M e a s u r e G r i d V i e w S t a t e I D i a g r a m L i n k E n d p o i n t " / > < / a : K e y V a l u e O f D i a g r a m O b j e c t K e y a n y T y p e z b w N T n L X > < a : K e y V a l u e O f D i a g r a m O b j e c t K e y a n y T y p e z b w N T n L X > < a : K e y > < K e y > L i n k s \ & l t ; C o l u m n s \ S u m   o f   D r u g   a n d   a l c o h o l 2 2 & g t ; - & l t ; M e a s u r e s \ D r u g   a n d   a l c o h o l 2 2 & g t ; < / K e y > < / a : K e y > < a : V a l u e   i : t y p e = " M e a s u r e G r i d V i e w S t a t e I D i a g r a m L i n k " / > < / a : K e y V a l u e O f D i a g r a m O b j e c t K e y a n y T y p e z b w N T n L X > < a : K e y V a l u e O f D i a g r a m O b j e c t K e y a n y T y p e z b w N T n L X > < a : K e y > < K e y > L i n k s \ & l t ; C o l u m n s \ S u m   o f   D r u g   a n d   a l c o h o l 2 2 & g t ; - & l t ; M e a s u r e s \ D r u g   a n d   a l c o h o l 2 2 & g t ; \ C O L U M N < / K e y > < / a : K e y > < a : V a l u e   i : t y p e = " M e a s u r e G r i d V i e w S t a t e I D i a g r a m L i n k E n d p o i n t " / > < / a : K e y V a l u e O f D i a g r a m O b j e c t K e y a n y T y p e z b w N T n L X > < a : K e y V a l u e O f D i a g r a m O b j e c t K e y a n y T y p e z b w N T n L X > < a : K e y > < K e y > L i n k s \ & l t ; C o l u m n s \ S u m   o f   D r u g   a n d   a l c o h o l 2 2 & g t ; - & l t ; M e a s u r e s \ D r u g   a n d   a l c o h o l 2 2 & g t ; \ M E A S U R E < / K e y > < / a : K e y > < a : V a l u e   i : t y p e = " M e a s u r e G r i d V i e w S t a t e I D i a g r a m L i n k E n d p o i n t " / > < / a : K e y V a l u e O f D i a g r a m O b j e c t K e y a n y T y p e z b w N T n L X > < a : K e y V a l u e O f D i a g r a m O b j e c t K e y a n y T y p e z b w N T n L X > < a : K e y > < K e y > L i n k s \ & l t ; C o l u m n s \ S u m   o f   E a t i n g   d i s o r d e r s 6 & g t ; - & l t ; M e a s u r e s \ E a t i n g   d i s o r d e r s 6 & g t ; < / K e y > < / a : K e y > < a : V a l u e   i : t y p e = " M e a s u r e G r i d V i e w S t a t e I D i a g r a m L i n k " / > < / a : K e y V a l u e O f D i a g r a m O b j e c t K e y a n y T y p e z b w N T n L X > < a : K e y V a l u e O f D i a g r a m O b j e c t K e y a n y T y p e z b w N T n L X > < a : K e y > < K e y > L i n k s \ & l t ; C o l u m n s \ S u m   o f   E a t i n g   d i s o r d e r s 6 & g t ; - & l t ; M e a s u r e s \ E a t i n g   d i s o r d e r s 6 & g t ; \ C O L U M N < / K e y > < / a : K e y > < a : V a l u e   i : t y p e = " M e a s u r e G r i d V i e w S t a t e I D i a g r a m L i n k E n d p o i n t " / > < / a : K e y V a l u e O f D i a g r a m O b j e c t K e y a n y T y p e z b w N T n L X > < a : K e y V a l u e O f D i a g r a m O b j e c t K e y a n y T y p e z b w N T n L X > < a : K e y > < K e y > L i n k s \ & l t ; C o l u m n s \ S u m   o f   E a t i n g   d i s o r d e r s 6 & g t ; - & l t ; M e a s u r e s \ E a t i n g   d i s o r d e r s 6 & g t ; \ M E A S U R E < / K e y > < / a : K e y > < a : V a l u e   i : t y p e = " M e a s u r e G r i d V i e w S t a t e I D i a g r a m L i n k E n d p o i n t " / > < / a : K e y V a l u e O f D i a g r a m O b j e c t K e y a n y T y p e z b w N T n L X > < a : K e y V a l u e O f D i a g r a m O b j e c t K e y a n y T y p e z b w N T n L X > < a : K e y > < K e y > L i n k s \ & l t ; C o l u m n s \ S u m   o f   E m e r g e n c y   p r e p a r e d n e s s 9 & g t ; - & l t ; M e a s u r e s \ E m e r g e n c y   p r e p a r e d n e s s 9 & g t ; < / K e y > < / a : K e y > < a : V a l u e   i : t y p e = " M e a s u r e G r i d V i e w S t a t e I D i a g r a m L i n k " / > < / a : K e y V a l u e O f D i a g r a m O b j e c t K e y a n y T y p e z b w N T n L X > < a : K e y V a l u e O f D i a g r a m O b j e c t K e y a n y T y p e z b w N T n L X > < a : K e y > < K e y > L i n k s \ & l t ; C o l u m n s \ S u m   o f   E m e r g e n c y   p r e p a r e d n e s s 9 & g t ; - & l t ; M e a s u r e s \ E m e r g e n c y   p r e p a r e d n e s s 9 & g t ; \ C O L U M N < / K e y > < / a : K e y > < a : V a l u e   i : t y p e = " M e a s u r e G r i d V i e w S t a t e I D i a g r a m L i n k E n d p o i n t " / > < / a : K e y V a l u e O f D i a g r a m O b j e c t K e y a n y T y p e z b w N T n L X > < a : K e y V a l u e O f D i a g r a m O b j e c t K e y a n y T y p e z b w N T n L X > < a : K e y > < K e y > L i n k s \ & l t ; C o l u m n s \ S u m   o f   E m e r g e n c y   p r e p a r e d n e s s 9 & g t ; - & l t ; M e a s u r e s \ E m e r g e n c y   p r e p a r e d n e s s 9 & g t ; \ M E A S U R E < / K e y > < / a : K e y > < a : V a l u e   i : t y p e = " M e a s u r e G r i d V i e w S t a t e I D i a g r a m L i n k E n d p o i n t " / > < / a : K e y V a l u e O f D i a g r a m O b j e c t K e y a n y T y p e z b w N T n L X > < a : K e y V a l u e O f D i a g r a m O b j e c t K e y a n y T y p e z b w N T n L X > < a : K e y > < K e y > L i n k s \ & l t ; C o l u m n s \ S u m   o f   E x e r c i s e p h y s i c a l   a c t i v i t y 1 2 & g t ; - & l t ; M e a s u r e s \ E x e r c i s e / p h y s i c a l   a c t i v i t y 1 2 & g t ; < / K e y > < / a : K e y > < a : V a l u e   i : t y p e = " M e a s u r e G r i d V i e w S t a t e I D i a g r a m L i n k " / > < / a : K e y V a l u e O f D i a g r a m O b j e c t K e y a n y T y p e z b w N T n L X > < a : K e y V a l u e O f D i a g r a m O b j e c t K e y a n y T y p e z b w N T n L X > < a : K e y > < K e y > L i n k s \ & l t ; C o l u m n s \ S u m   o f   E x e r c i s e p h y s i c a l   a c t i v i t y 1 2 & g t ; - & l t ; M e a s u r e s \ E x e r c i s e / p h y s i c a l   a c t i v i t y 1 2 & g t ; \ C O L U M N < / K e y > < / a : K e y > < a : V a l u e   i : t y p e = " M e a s u r e G r i d V i e w S t a t e I D i a g r a m L i n k E n d p o i n t " / > < / a : K e y V a l u e O f D i a g r a m O b j e c t K e y a n y T y p e z b w N T n L X > < a : K e y V a l u e O f D i a g r a m O b j e c t K e y a n y T y p e z b w N T n L X > < a : K e y > < K e y > L i n k s \ & l t ; C o l u m n s \ S u m   o f   E x e r c i s e p h y s i c a l   a c t i v i t y 1 2 & g t ; - & l t ; M e a s u r e s \ E x e r c i s e / p h y s i c a l   a c t i v i t y 1 2 & g t ; \ M E A S U R E < / K e y > < / a : K e y > < a : V a l u e   i : t y p e = " M e a s u r e G r i d V i e w S t a t e I D i a g r a m L i n k E n d p o i n t " / > < / a : K e y V a l u e O f D i a g r a m O b j e c t K e y a n y T y p e z b w N T n L X > < a : K e y V a l u e O f D i a g r a m O b j e c t K e y a n y T y p e z b w N T n L X > < a : K e y > < K e y > L i n k s \ & l t ; C o l u m n s \ S u m   o f   H e a r t   d i s e a s e 1 5 & g t ; - & l t ; M e a s u r e s \ H e a r t   d i s e a s e 1 5 & g t ; < / K e y > < / a : K e y > < a : V a l u e   i : t y p e = " M e a s u r e G r i d V i e w S t a t e I D i a g r a m L i n k " / > < / a : K e y V a l u e O f D i a g r a m O b j e c t K e y a n y T y p e z b w N T n L X > < a : K e y V a l u e O f D i a g r a m O b j e c t K e y a n y T y p e z b w N T n L X > < a : K e y > < K e y > L i n k s \ & l t ; C o l u m n s \ S u m   o f   H e a r t   d i s e a s e 1 5 & g t ; - & l t ; M e a s u r e s \ H e a r t   d i s e a s e 1 5 & g t ; \ C O L U M N < / K e y > < / a : K e y > < a : V a l u e   i : t y p e = " M e a s u r e G r i d V i e w S t a t e I D i a g r a m L i n k E n d p o i n t " / > < / a : K e y V a l u e O f D i a g r a m O b j e c t K e y a n y T y p e z b w N T n L X > < a : K e y V a l u e O f D i a g r a m O b j e c t K e y a n y T y p e z b w N T n L X > < a : K e y > < K e y > L i n k s \ & l t ; C o l u m n s \ S u m   o f   H e a r t   d i s e a s e 1 5 & g t ; - & l t ; M e a s u r e s \ H e a r t   d i s e a s e 1 5 & g t ; \ M E A S U R E < / K e y > < / a : K e y > < a : V a l u e   i : t y p e = " M e a s u r e G r i d V i e w S t a t e I D i a g r a m L i n k E n d p o i n t " / > < / a : K e y V a l u e O f D i a g r a m O b j e c t K e y a n y T y p e z b w N T n L X > < a : K e y V a l u e O f D i a g r a m O b j e c t K e y a n y T y p e z b w N T n L X > < a : K e y > < K e y > L i n k s \ & l t ; C o l u m n s \ S u m   o f   H I V A I D S     S e x u a l l y   T r a n s m i t t e d   D i s e a s e s   ( S T D s ) 1 8 & g t ; - & l t ; M e a s u r e s \ H I V / A I D S   & a m p ;   S e x u a l l y   T r a n s m i t t e d   D i s e a s e s   ( S T D s ) 1 8 & g t ; < / K e y > < / a : K e y > < a : V a l u e   i : t y p e = " M e a s u r e G r i d V i e w S t a t e I D i a g r a m L i n k " / > < / a : K e y V a l u e O f D i a g r a m O b j e c t K e y a n y T y p e z b w N T n L X > < a : K e y V a l u e O f D i a g r a m O b j e c t K e y a n y T y p e z b w N T n L X > < a : K e y > < K e y > L i n k s \ & l t ; C o l u m n s \ S u m   o f   H I V A I D S     S e x u a l l y   T r a n s m i t t e d   D i s e a s e s   ( S T D s ) 1 8 & g t ; - & l t ; M e a s u r e s \ H I V / A I D S   & a m p ;   S e x u a l l y   T r a n s m i t t e d   D i s e a s e s   ( S T D s ) 1 8 & g t ; \ C O L U M N < / K e y > < / a : K e y > < a : V a l u e   i : t y p e = " M e a s u r e G r i d V i e w S t a t e I D i a g r a m L i n k E n d p o i n t " / > < / a : K e y V a l u e O f D i a g r a m O b j e c t K e y a n y T y p e z b w N T n L X > < a : K e y V a l u e O f D i a g r a m O b j e c t K e y a n y T y p e z b w N T n L X > < a : K e y > < K e y > L i n k s \ & l t ; C o l u m n s \ S u m   o f   H I V A I D S     S e x u a l l y   T r a n s m i t t e d   D i s e a s e s   ( S T D s ) 1 8 & g t ; - & l t ; M e a s u r e s \ H I V / A I D S   & a m p ;   S e x u a l l y   T r a n s m i t t e d   D i s e a s e s   ( S T D s ) 1 8 & g t ; \ M E A S U R E < / K e y > < / a : K e y > < a : V a l u e   i : t y p e = " M e a s u r e G r i d V i e w S t a t e I D i a g r a m L i n k E n d p o i n t " / > < / a : K e y V a l u e O f D i a g r a m O b j e c t K e y a n y T y p e z b w N T n L X > < a : K e y V a l u e O f D i a g r a m O b j e c t K e y a n y T y p e z b w N T n L X > < a : K e y > < K e y > L i n k s \ & l t ; C o l u m n s \ S u m   o f   I m p o r t a n c e   o f   r o u t i n e   w e l l   c h e c k u p s 2 1 & g t ; - & l t ; M e a s u r e s \ I m p o r t a n c e   o f   r o u t i n e   w e l l   c h e c k u p s 2 1 & g t ; < / K e y > < / a : K e y > < a : V a l u e   i : t y p e = " M e a s u r e G r i d V i e w S t a t e I D i a g r a m L i n k " / > < / a : K e y V a l u e O f D i a g r a m O b j e c t K e y a n y T y p e z b w N T n L X > < a : K e y V a l u e O f D i a g r a m O b j e c t K e y a n y T y p e z b w N T n L X > < a : K e y > < K e y > L i n k s \ & l t ; C o l u m n s \ S u m   o f   I m p o r t a n c e   o f   r o u t i n e   w e l l   c h e c k u p s 2 1 & g t ; - & l t ; M e a s u r e s \ I m p o r t a n c e   o f   r o u t i n e   w e l l   c h e c k u p s 2 1 & g t ; \ C O L U M N < / K e y > < / a : K e y > < a : V a l u e   i : t y p e = " M e a s u r e G r i d V i e w S t a t e I D i a g r a m L i n k E n d p o i n t " / > < / a : K e y V a l u e O f D i a g r a m O b j e c t K e y a n y T y p e z b w N T n L X > < a : K e y V a l u e O f D i a g r a m O b j e c t K e y a n y T y p e z b w N T n L X > < a : K e y > < K e y > L i n k s \ & l t ; C o l u m n s \ S u m   o f   I m p o r t a n c e   o f   r o u t i n e   w e l l   c h e c k u p s 2 1 & g t ; - & l t ; M e a s u r e s \ I m p o r t a n c e   o f   r o u t i n e   w e l l   c h e c k u p s 2 1 & g t ; \ M E A S U R E < / K e y > < / a : K e y > < a : V a l u e   i : t y p e = " M e a s u r e G r i d V i e w S t a t e I D i a g r a m L i n k E n d p o i n t " / > < / a : K e y V a l u e O f D i a g r a m O b j e c t K e y a n y T y p e z b w N T n L X > < a : K e y V a l u e O f D i a g r a m O b j e c t K e y a n y T y p e z b w N T n L X > < a : K e y > < K e y > L i n k s \ & l t ; C o l u m n s \ S u m   o f   M e n t a l   h e a l t h d e p r e s s i o n 7 & g t ; - & l t ; M e a s u r e s \ M e n t a l   h e a l t h / d e p r e s s i o n 7 & g t ; < / K e y > < / a : K e y > < a : V a l u e   i : t y p e = " M e a s u r e G r i d V i e w S t a t e I D i a g r a m L i n k " / > < / a : K e y V a l u e O f D i a g r a m O b j e c t K e y a n y T y p e z b w N T n L X > < a : K e y V a l u e O f D i a g r a m O b j e c t K e y a n y T y p e z b w N T n L X > < a : K e y > < K e y > L i n k s \ & l t ; C o l u m n s \ S u m   o f   M e n t a l   h e a l t h d e p r e s s i o n 7 & g t ; - & l t ; M e a s u r e s \ M e n t a l   h e a l t h / d e p r e s s i o n 7 & g t ; \ C O L U M N < / K e y > < / a : K e y > < a : V a l u e   i : t y p e = " M e a s u r e G r i d V i e w S t a t e I D i a g r a m L i n k E n d p o i n t " / > < / a : K e y V a l u e O f D i a g r a m O b j e c t K e y a n y T y p e z b w N T n L X > < a : K e y V a l u e O f D i a g r a m O b j e c t K e y a n y T y p e z b w N T n L X > < a : K e y > < K e y > L i n k s \ & l t ; C o l u m n s \ S u m   o f   M e n t a l   h e a l t h d e p r e s s i o n 7 & g t ; - & l t ; M e a s u r e s \ M e n t a l   h e a l t h / d e p r e s s i o n 7 & g t ; \ M E A S U R E < / K e y > < / a : K e y > < a : V a l u e   i : t y p e = " M e a s u r e G r i d V i e w S t a t e I D i a g r a m L i n k E n d p o i n t " / > < / a : K e y V a l u e O f D i a g r a m O b j e c t K e y a n y T y p e z b w N T n L X > < a : K e y V a l u e O f D i a g r a m O b j e c t K e y a n y T y p e z b w N T n L X > < a : K e y > < K e y > L i n k s \ & l t ; C o l u m n s \ S u m   o f   N u t r i t i o n 1 0 & g t ; - & l t ; M e a s u r e s \ N u t r i t i o n 1 0 & g t ; < / K e y > < / a : K e y > < a : V a l u e   i : t y p e = " M e a s u r e G r i d V i e w S t a t e I D i a g r a m L i n k " / > < / a : K e y V a l u e O f D i a g r a m O b j e c t K e y a n y T y p e z b w N T n L X > < a : K e y V a l u e O f D i a g r a m O b j e c t K e y a n y T y p e z b w N T n L X > < a : K e y > < K e y > L i n k s \ & l t ; C o l u m n s \ S u m   o f   N u t r i t i o n 1 0 & g t ; - & l t ; M e a s u r e s \ N u t r i t i o n 1 0 & g t ; \ C O L U M N < / K e y > < / a : K e y > < a : V a l u e   i : t y p e = " M e a s u r e G r i d V i e w S t a t e I D i a g r a m L i n k E n d p o i n t " / > < / a : K e y V a l u e O f D i a g r a m O b j e c t K e y a n y T y p e z b w N T n L X > < a : K e y V a l u e O f D i a g r a m O b j e c t K e y a n y T y p e z b w N T n L X > < a : K e y > < K e y > L i n k s \ & l t ; C o l u m n s \ S u m   o f   N u t r i t i o n 1 0 & g t ; - & l t ; M e a s u r e s \ N u t r i t i o n 1 0 & g t ; \ M E A S U R E < / K e y > < / a : K e y > < a : V a l u e   i : t y p e = " M e a s u r e G r i d V i e w S t a t e I D i a g r a m L i n k E n d p o i n t " / > < / a : K e y V a l u e O f D i a g r a m O b j e c t K e y a n y T y p e z b w N T n L X > < a : K e y V a l u e O f D i a g r a m O b j e c t K e y a n y T y p e z b w N T n L X > < a : K e y > < K e y > L i n k s \ & l t ; C o l u m n s \ S u m   o f   P r e n a t a l   c a r e 1 3 & g t ; - & l t ; M e a s u r e s \ P r e n a t a l   c a r e 1 3 & g t ; < / K e y > < / a : K e y > < a : V a l u e   i : t y p e = " M e a s u r e G r i d V i e w S t a t e I D i a g r a m L i n k " / > < / a : K e y V a l u e O f D i a g r a m O b j e c t K e y a n y T y p e z b w N T n L X > < a : K e y V a l u e O f D i a g r a m O b j e c t K e y a n y T y p e z b w N T n L X > < a : K e y > < K e y > L i n k s \ & l t ; C o l u m n s \ S u m   o f   P r e n a t a l   c a r e 1 3 & g t ; - & l t ; M e a s u r e s \ P r e n a t a l   c a r e 1 3 & g t ; \ C O L U M N < / K e y > < / a : K e y > < a : V a l u e   i : t y p e = " M e a s u r e G r i d V i e w S t a t e I D i a g r a m L i n k E n d p o i n t " / > < / a : K e y V a l u e O f D i a g r a m O b j e c t K e y a n y T y p e z b w N T n L X > < a : K e y V a l u e O f D i a g r a m O b j e c t K e y a n y T y p e z b w N T n L X > < a : K e y > < K e y > L i n k s \ & l t ; C o l u m n s \ S u m   o f   P r e n a t a l   c a r e 1 3 & g t ; - & l t ; M e a s u r e s \ P r e n a t a l   c a r e 1 3 & g t ; \ M E A S U R E < / K e y > < / a : K e y > < a : V a l u e   i : t y p e = " M e a s u r e G r i d V i e w S t a t e I D i a g r a m L i n k E n d p o i n t " / > < / a : K e y V a l u e O f D i a g r a m O b j e c t K e y a n y T y p e z b w N T n L X > < a : K e y V a l u e O f D i a g r a m O b j e c t K e y a n y T y p e z b w N T n L X > < a : K e y > < K e y > L i n k s \ & l t ; C o l u m n s \ S u m   o f   S u i c i d e   p r e v e n t i o n 1 6 & g t ; - & l t ; M e a s u r e s \ S u i c i d e   p r e v e n t i o n 1 6 & g t ; < / K e y > < / a : K e y > < a : V a l u e   i : t y p e = " M e a s u r e G r i d V i e w S t a t e I D i a g r a m L i n k " / > < / a : K e y V a l u e O f D i a g r a m O b j e c t K e y a n y T y p e z b w N T n L X > < a : K e y V a l u e O f D i a g r a m O b j e c t K e y a n y T y p e z b w N T n L X > < a : K e y > < K e y > L i n k s \ & l t ; C o l u m n s \ S u m   o f   S u i c i d e   p r e v e n t i o n 1 6 & g t ; - & l t ; M e a s u r e s \ S u i c i d e   p r e v e n t i o n 1 6 & g t ; \ C O L U M N < / K e y > < / a : K e y > < a : V a l u e   i : t y p e = " M e a s u r e G r i d V i e w S t a t e I D i a g r a m L i n k E n d p o i n t " / > < / a : K e y V a l u e O f D i a g r a m O b j e c t K e y a n y T y p e z b w N T n L X > < a : K e y V a l u e O f D i a g r a m O b j e c t K e y a n y T y p e z b w N T n L X > < a : K e y > < K e y > L i n k s \ & l t ; C o l u m n s \ S u m   o f   S u i c i d e   p r e v e n t i o n 1 6 & g t ; - & l t ; M e a s u r e s \ S u i c i d e   p r e v e n t i o n 1 6 & g t ; \ M E A S U R E < / K e y > < / a : K e y > < a : V a l u e   i : t y p e = " M e a s u r e G r i d V i e w S t a t e I D i a g r a m L i n k E n d p o i n t " / > < / a : K e y V a l u e O f D i a g r a m O b j e c t K e y a n y T y p e z b w N T n L X > < a : K e y V a l u e O f D i a g r a m O b j e c t K e y a n y T y p e z b w N T n L X > < a : K e y > < K e y > L i n k s \ & l t ; C o l u m n s \ S u m   o f   V a c c i n a t i o n i m m u n i z a t i o n s 1 9 & g t ; - & l t ; M e a s u r e s \ V a c c i n a t i o n / i m m u n i z a t i o n s 1 9 & g t ; < / K e y > < / a : K e y > < a : V a l u e   i : t y p e = " M e a s u r e G r i d V i e w S t a t e I D i a g r a m L i n k " / > < / a : K e y V a l u e O f D i a g r a m O b j e c t K e y a n y T y p e z b w N T n L X > < a : K e y V a l u e O f D i a g r a m O b j e c t K e y a n y T y p e z b w N T n L X > < a : K e y > < K e y > L i n k s \ & l t ; C o l u m n s \ S u m   o f   V a c c i n a t i o n i m m u n i z a t i o n s 1 9 & g t ; - & l t ; M e a s u r e s \ V a c c i n a t i o n / i m m u n i z a t i o n s 1 9 & g t ; \ C O L U M N < / K e y > < / a : K e y > < a : V a l u e   i : t y p e = " M e a s u r e G r i d V i e w S t a t e I D i a g r a m L i n k E n d p o i n t " / > < / a : K e y V a l u e O f D i a g r a m O b j e c t K e y a n y T y p e z b w N T n L X > < a : K e y V a l u e O f D i a g r a m O b j e c t K e y a n y T y p e z b w N T n L X > < a : K e y > < K e y > L i n k s \ & l t ; C o l u m n s \ S u m   o f   V a c c i n a t i o n i m m u n i z a t i o n s 1 9 & g t ; - & l t ; M e a s u r e s \ V a c c i n a t i o n / i m m u n i z a t i o n s 1 9 & g t ; \ M E A S U R E < / K e y > < / a : K e y > < a : V a l u e   i : t y p e = " M e a s u r e G r i d V i e w S t a t e I D i a g r a m L i n k E n d p o i n t " / > < / a : K e y V a l u e O f D i a g r a m O b j e c t K e y a n y T y p e z b w N T n L X > < / V i e w S t a t e s > < / D i a g r a m M a n a g e r . S e r i a l i z a b l e D i a g r a m > < D i a g r a m M a n a g e r . S e r i a l i z a b l e D i a g r a m > < A d a p t e r   i : t y p e = " M e a s u r e D i a g r a m S a n d b o x A d a p t e r " > < T a b l e N a m e > T a b l e 1 2 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 C o l u m n s \ R e s p o n d e n t I D < / K e y > < / D i a g r a m O b j e c t K e y > < D i a g r a m O b j e c t K e y > < K e y > C o l u m n s \ D o c t o r / h e a l t h   p r o f e s s i o n a l < / K e y > < / D i a g r a m O b j e c t K e y > < D i a g r a m O b j e c t K e y > < K e y > C o l u m n s \ L i b r a r y < / K e y > < / D i a g r a m O b j e c t K e y > < D i a g r a m O b j e c t K e y > < K e y > C o l u m n s \ S o c i a l   M e d i a   ( F a c e b o o k ,   T w i t t e r ,   e t c . ) < / K e y > < / D i a g r a m O b j e c t K e y > < D i a g r a m O b j e c t K e y > < K e y > C o l u m n s \ F a m i l y   o r   f r i e n d s < / K e y > < / D i a g r a m O b j e c t K e y > < D i a g r a m O b j e c t K e y > < K e y > C o l u m n s \ N e w s p a p e r / m a g a z i n e s < / K e y > < / D i a g r a m O b j e c t K e y > < D i a g r a m O b j e c t K e y > < K e y > C o l u m n s \ T e l e v i s i o n < / K e y > < / D i a g r a m O b j e c t K e y > < D i a g r a m O b j e c t K e y > < K e y > C o l u m n s \ H e a l t h   D e p a r t m e n t < / K e y > < / D i a g r a m O b j e c t K e y > < D i a g r a m O b j e c t K e y > < K e y > C o l u m n s \ R a d i o < / K e y > < / D i a g r a m O b j e c t K e y > < D i a g r a m O b j e c t K e y > < K e y > C o l u m n s \ W o r k s i t e < / K e y > < / D i a g r a m O b j e c t K e y > < D i a g r a m O b j e c t K e y > < K e y > C o l u m n s \ H o s p i t a l < / K e y > < / D i a g r a m O b j e c t K e y > < D i a g r a m O b j e c t K e y > < K e y > C o l u m n s \ R e l i g i o u s   o r g a n i z a t i o n < / K e y > < / D i a g r a m O b j e c t K e y > < D i a g r a m O b j e c t K e y > < K e y > C o l u m n s \ I n t e r n e t < / K e y > < / D i a g r a m O b j e c t K e y > < D i a g r a m O b j e c t K e y > < K e y > C o l u m n s \ S c h o o l / c o l l e g e < / K e y > < / D i a g r a m O b j e c t K e y > < D i a g r a m O b j e c t K e y > < K e y > C o l u m n s \ C o l u m n 1 < / K e y > < / D i a g r a m O b j e c t K e y > < D i a g r a m O b j e c t K e y > < K e y > C o l u m n s \ I   i d e n t i f y   a s : < / K e y > < / D i a g r a m O b j e c t K e y > < D i a g r a m O b j e c t K e y > < K e y > C o l u m n s \ W h a t   i s   y o u r   a g e ? < / K e y > < / D i a g r a m O b j e c t K e y > < D i a g r a m O b j e c t K e y > < K e y > C o l u m n s \ C o u n t y   w h e r e   y o u   l i v e : < / K e y > < / D i a g r a m O b j e c t K e y > < D i a g r a m O b j e c t K e y > < K e y > C o l u m n s \ T o w n   a n d   Z I P   c o d e   w h e r e   y o u   l i v e : < / K e y > < / D i a g r a m O b j e c t K e y > < D i a g r a m O b j e c t K e y > < K e y > C o l u m n s \ W h a t   r a c e   d o   y o u   c o n s i d e r   y o u r s e l f ? < / K e y > < / D i a g r a m O b j e c t K e y > < D i a g r a m O b j e c t K e y > < K e y > C o l u m n s \ A r e   y o u   H i s p a n i c   o r   L a t i n o ? < / K e y > < / D i a g r a m O b j e c t K e y > < D i a g r a m O b j e c t K e y > < K e y > C o l u m n s \ W h a t   l a n g u a g e   d o   y o u   s p e a k   w h e n   y o u   a r e   a t   h o m e   ( s e l e c t   a l l   t h a t   a p p l y ) < / K e y > < / D i a g r a m O b j e c t K e y > < D i a g r a m O b j e c t K e y > < K e y > C o l u m n s \ W h a t   i s   y o u r   a n n u a l   h o u s e h o l d   i n c o m e   f r o m   a l l   s o u r c e s ? < / K e y > < / D i a g r a m O b j e c t K e y > < D i a g r a m O b j e c t K e y > < K e y > C o l u m n s \ W h a t   i s   y o u r   h i g h e s t   l e v e l   o f   e d u c a t i o n ? < / K e y > < / D i a g r a m O b j e c t K e y > < D i a g r a m O b j e c t K e y > < K e y > C o l u m n s \ W h a t   i s   y o u r   c u r r e n t   e m p l o y m e n t   s t a t u s ? < / K e y > < / D i a g r a m O b j e c t K e y > < D i a g r a m O b j e c t K e y > < K e y > C o l u m n s \ D o   y o u   c u r r e n t l y   h a v e   h e a l t h   i n s u r a n c e ? < / K e y > < / D i a g r a m O b j e c t K e y > < D i a g r a m O b j e c t K e y > < K e y > C o l u m n s \ D o   y o u   h a v e   a   s m a r t   p h o n e ? 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 C o l u m n s \ R e s p o n d e n t I D < / K e y > < / a : K e y > < a : V a l u e   i : t y p e = " M e a s u r e G r i d N o d e V i e w S t a t e " > < L a y e d O u t > t r u e < / L a y e d O u t > < / a : V a l u e > < / a : K e y V a l u e O f D i a g r a m O b j e c t K e y a n y T y p e z b w N T n L X > < a : K e y V a l u e O f D i a g r a m O b j e c t K e y a n y T y p e z b w N T n L X > < a : K e y > < K e y > C o l u m n s \ D o c t o r / h e a l t h   p r o f e s s i o n a l < / K e y > < / a : K e y > < a : V a l u e   i : t y p e = " M e a s u r e G r i d N o d e V i e w S t a t e " > < C o l u m n > 1 < / C o l u m n > < L a y e d O u t > t r u e < / L a y e d O u t > < / a : V a l u e > < / a : K e y V a l u e O f D i a g r a m O b j e c t K e y a n y T y p e z b w N T n L X > < a : K e y V a l u e O f D i a g r a m O b j e c t K e y a n y T y p e z b w N T n L X > < a : K e y > < K e y > C o l u m n s \ L i b r a r y < / K e y > < / a : K e y > < a : V a l u e   i : t y p e = " M e a s u r e G r i d N o d e V i e w S t a t e " > < C o l u m n > 2 < / C o l u m n > < L a y e d O u t > t r u e < / L a y e d O u t > < / a : V a l u e > < / a : K e y V a l u e O f D i a g r a m O b j e c t K e y a n y T y p e z b w N T n L X > < a : K e y V a l u e O f D i a g r a m O b j e c t K e y a n y T y p e z b w N T n L X > < a : K e y > < K e y > C o l u m n s \ S o c i a l   M e d i a   ( F a c e b o o k ,   T w i t t e r ,   e t c . ) < / K e y > < / a : K e y > < a : V a l u e   i : t y p e = " M e a s u r e G r i d N o d e V i e w S t a t e " > < C o l u m n > 3 < / C o l u m n > < L a y e d O u t > t r u e < / L a y e d O u t > < / a : V a l u e > < / a : K e y V a l u e O f D i a g r a m O b j e c t K e y a n y T y p e z b w N T n L X > < a : K e y V a l u e O f D i a g r a m O b j e c t K e y a n y T y p e z b w N T n L X > < a : K e y > < K e y > C o l u m n s \ F a m i l y   o r   f r i e n d s < / K e y > < / a : K e y > < a : V a l u e   i : t y p e = " M e a s u r e G r i d N o d e V i e w S t a t e " > < C o l u m n > 4 < / C o l u m n > < L a y e d O u t > t r u e < / L a y e d O u t > < / a : V a l u e > < / a : K e y V a l u e O f D i a g r a m O b j e c t K e y a n y T y p e z b w N T n L X > < a : K e y V a l u e O f D i a g r a m O b j e c t K e y a n y T y p e z b w N T n L X > < a : K e y > < K e y > C o l u m n s \ N e w s p a p e r / m a g a z i n e s < / K e y > < / a : K e y > < a : V a l u e   i : t y p e = " M e a s u r e G r i d N o d e V i e w S t a t e " > < C o l u m n > 5 < / C o l u m n > < L a y e d O u t > t r u e < / L a y e d O u t > < / a : V a l u e > < / a : K e y V a l u e O f D i a g r a m O b j e c t K e y a n y T y p e z b w N T n L X > < a : K e y V a l u e O f D i a g r a m O b j e c t K e y a n y T y p e z b w N T n L X > < a : K e y > < K e y > C o l u m n s \ T e l e v i s i o n < / K e y > < / a : K e y > < a : V a l u e   i : t y p e = " M e a s u r e G r i d N o d e V i e w S t a t e " > < C o l u m n > 6 < / C o l u m n > < L a y e d O u t > t r u e < / L a y e d O u t > < / a : V a l u e > < / a : K e y V a l u e O f D i a g r a m O b j e c t K e y a n y T y p e z b w N T n L X > < a : K e y V a l u e O f D i a g r a m O b j e c t K e y a n y T y p e z b w N T n L X > < a : K e y > < K e y > C o l u m n s \ H e a l t h   D e p a r t m e n t < / K e y > < / a : K e y > < a : V a l u e   i : t y p e = " M e a s u r e G r i d N o d e V i e w S t a t e " > < C o l u m n > 7 < / C o l u m n > < L a y e d O u t > t r u e < / L a y e d O u t > < / a : V a l u e > < / a : K e y V a l u e O f D i a g r a m O b j e c t K e y a n y T y p e z b w N T n L X > < a : K e y V a l u e O f D i a g r a m O b j e c t K e y a n y T y p e z b w N T n L X > < a : K e y > < K e y > C o l u m n s \ R a d i o < / K e y > < / a : K e y > < a : V a l u e   i : t y p e = " M e a s u r e G r i d N o d e V i e w S t a t e " > < C o l u m n > 8 < / C o l u m n > < L a y e d O u t > t r u e < / L a y e d O u t > < / a : V a l u e > < / a : K e y V a l u e O f D i a g r a m O b j e c t K e y a n y T y p e z b w N T n L X > < a : K e y V a l u e O f D i a g r a m O b j e c t K e y a n y T y p e z b w N T n L X > < a : K e y > < K e y > C o l u m n s \ W o r k s i t e < / K e y > < / a : K e y > < a : V a l u e   i : t y p e = " M e a s u r e G r i d N o d e V i e w S t a t e " > < C o l u m n > 9 < / C o l u m n > < L a y e d O u t > t r u e < / L a y e d O u t > < / a : V a l u e > < / a : K e y V a l u e O f D i a g r a m O b j e c t K e y a n y T y p e z b w N T n L X > < a : K e y V a l u e O f D i a g r a m O b j e c t K e y a n y T y p e z b w N T n L X > < a : K e y > < K e y > C o l u m n s \ H o s p i t a l < / K e y > < / a : K e y > < a : V a l u e   i : t y p e = " M e a s u r e G r i d N o d e V i e w S t a t e " > < C o l u m n > 1 0 < / C o l u m n > < L a y e d O u t > t r u e < / L a y e d O u t > < / a : V a l u e > < / a : K e y V a l u e O f D i a g r a m O b j e c t K e y a n y T y p e z b w N T n L X > < a : K e y V a l u e O f D i a g r a m O b j e c t K e y a n y T y p e z b w N T n L X > < a : K e y > < K e y > C o l u m n s \ R e l i g i o u s   o r g a n i z a t i o n < / K e y > < / a : K e y > < a : V a l u e   i : t y p e = " M e a s u r e G r i d N o d e V i e w S t a t e " > < C o l u m n > 1 1 < / C o l u m n > < L a y e d O u t > t r u e < / L a y e d O u t > < / a : V a l u e > < / a : K e y V a l u e O f D i a g r a m O b j e c t K e y a n y T y p e z b w N T n L X > < a : K e y V a l u e O f D i a g r a m O b j e c t K e y a n y T y p e z b w N T n L X > < a : K e y > < K e y > C o l u m n s \ I n t e r n e t < / K e y > < / a : K e y > < a : V a l u e   i : t y p e = " M e a s u r e G r i d N o d e V i e w S t a t e " > < C o l u m n > 1 2 < / C o l u m n > < L a y e d O u t > t r u e < / L a y e d O u t > < / a : V a l u e > < / a : K e y V a l u e O f D i a g r a m O b j e c t K e y a n y T y p e z b w N T n L X > < a : K e y V a l u e O f D i a g r a m O b j e c t K e y a n y T y p e z b w N T n L X > < a : K e y > < K e y > C o l u m n s \ S c h o o l / c o l l e g e < / K e y > < / a : K e y > < a : V a l u e   i : t y p e = " M e a s u r e G r i d N o d e V i e w S t a t e " > < C o l u m n > 1 3 < / C o l u m n > < L a y e d O u t > t r u e < / L a y e d O u t > < / a : V a l u e > < / a : K e y V a l u e O f D i a g r a m O b j e c t K e y a n y T y p e z b w N T n L X > < a : K e y V a l u e O f D i a g r a m O b j e c t K e y a n y T y p e z b w N T n L X > < a : K e y > < K e y > C o l u m n s \ C o l u m n 1 < / K e y > < / a : K e y > < a : V a l u e   i : t y p e = " M e a s u r e G r i d N o d e V i e w S t a t e " > < C o l u m n > 1 4 < / C o l u m n > < L a y e d O u t > t r u e < / L a y e d O u t > < / a : V a l u e > < / a : K e y V a l u e O f D i a g r a m O b j e c t K e y a n y T y p e z b w N T n L X > < a : K e y V a l u e O f D i a g r a m O b j e c t K e y a n y T y p e z b w N T n L X > < a : K e y > < K e y > C o l u m n s \ I   i d e n t i f y   a s : < / K e y > < / a : K e y > < a : V a l u e   i : t y p e = " M e a s u r e G r i d N o d e V i e w S t a t e " > < C o l u m n > 1 5 < / C o l u m n > < L a y e d O u t > t r u e < / L a y e d O u t > < / a : V a l u e > < / a : K e y V a l u e O f D i a g r a m O b j e c t K e y a n y T y p e z b w N T n L X > < a : K e y V a l u e O f D i a g r a m O b j e c t K e y a n y T y p e z b w N T n L X > < a : K e y > < K e y > C o l u m n s \ W h a t   i s   y o u r   a g e ? < / K e y > < / a : K e y > < a : V a l u e   i : t y p e = " M e a s u r e G r i d N o d e V i e w S t a t e " > < C o l u m n > 1 6 < / C o l u m n > < L a y e d O u t > t r u e < / L a y e d O u t > < / a : V a l u e > < / a : K e y V a l u e O f D i a g r a m O b j e c t K e y a n y T y p e z b w N T n L X > < a : K e y V a l u e O f D i a g r a m O b j e c t K e y a n y T y p e z b w N T n L X > < a : K e y > < K e y > C o l u m n s \ C o u n t y   w h e r e   y o u   l i v e : < / K e y > < / a : K e y > < a : V a l u e   i : t y p e = " M e a s u r e G r i d N o d e V i e w S t a t e " > < C o l u m n > 1 7 < / C o l u m n > < L a y e d O u t > t r u e < / L a y e d O u t > < / a : V a l u e > < / a : K e y V a l u e O f D i a g r a m O b j e c t K e y a n y T y p e z b w N T n L X > < a : K e y V a l u e O f D i a g r a m O b j e c t K e y a n y T y p e z b w N T n L X > < a : K e y > < K e y > C o l u m n s \ T o w n   a n d   Z I P   c o d e   w h e r e   y o u   l i v e : < / K e y > < / a : K e y > < a : V a l u e   i : t y p e = " M e a s u r e G r i d N o d e V i e w S t a t e " > < C o l u m n > 1 8 < / C o l u m n > < L a y e d O u t > t r u e < / L a y e d O u t > < / a : V a l u e > < / a : K e y V a l u e O f D i a g r a m O b j e c t K e y a n y T y p e z b w N T n L X > < a : K e y V a l u e O f D i a g r a m O b j e c t K e y a n y T y p e z b w N T n L X > < a : K e y > < K e y > C o l u m n s \ W h a t   r a c e   d o   y o u   c o n s i d e r   y o u r s e l f ? < / K e y > < / a : K e y > < a : V a l u e   i : t y p e = " M e a s u r e G r i d N o d e V i e w S t a t e " > < C o l u m n > 1 9 < / C o l u m n > < L a y e d O u t > t r u e < / L a y e d O u t > < / a : V a l u e > < / a : K e y V a l u e O f D i a g r a m O b j e c t K e y a n y T y p e z b w N T n L X > < a : K e y V a l u e O f D i a g r a m O b j e c t K e y a n y T y p e z b w N T n L X > < a : K e y > < K e y > C o l u m n s \ A r e   y o u   H i s p a n i c   o r   L a t i n o ? < / K e y > < / a : K e y > < a : V a l u e   i : t y p e = " M e a s u r e G r i d N o d e V i e w S t a t e " > < C o l u m n > 2 0 < / C o l u m n > < L a y e d O u t > t r u e < / L a y e d O u t > < / a : V a l u e > < / a : K e y V a l u e O f D i a g r a m O b j e c t K e y a n y T y p e z b w N T n L X > < a : K e y V a l u e O f D i a g r a m O b j e c t K e y a n y T y p e z b w N T n L X > < a : K e y > < K e y > C o l u m n s \ W h a t   l a n g u a g e   d o   y o u   s p e a k   w h e n   y o u   a r e   a t   h o m e   ( s e l e c t   a l l   t h a t   a p p l y ) < / K e y > < / a : K e y > < a : V a l u e   i : t y p e = " M e a s u r e G r i d N o d e V i e w S t a t e " > < C o l u m n > 2 1 < / C o l u m n > < L a y e d O u t > t r u e < / L a y e d O u t > < / a : V a l u e > < / a : K e y V a l u e O f D i a g r a m O b j e c t K e y a n y T y p e z b w N T n L X > < a : K e y V a l u e O f D i a g r a m O b j e c t K e y a n y T y p e z b w N T n L X > < a : K e y > < K e y > C o l u m n s \ W h a t   i s   y o u r   a n n u a l   h o u s e h o l d   i n c o m e   f r o m   a l l   s o u r c e s ? < / K e y > < / a : K e y > < a : V a l u e   i : t y p e = " M e a s u r e G r i d N o d e V i e w S t a t e " > < C o l u m n > 2 2 < / C o l u m n > < L a y e d O u t > t r u e < / L a y e d O u t > < / a : V a l u e > < / a : K e y V a l u e O f D i a g r a m O b j e c t K e y a n y T y p e z b w N T n L X > < a : K e y V a l u e O f D i a g r a m O b j e c t K e y a n y T y p e z b w N T n L X > < a : K e y > < K e y > C o l u m n s \ W h a t   i s   y o u r   h i g h e s t   l e v e l   o f   e d u c a t i o n ? < / K e y > < / a : K e y > < a : V a l u e   i : t y p e = " M e a s u r e G r i d N o d e V i e w S t a t e " > < C o l u m n > 2 3 < / C o l u m n > < L a y e d O u t > t r u e < / L a y e d O u t > < / a : V a l u e > < / a : K e y V a l u e O f D i a g r a m O b j e c t K e y a n y T y p e z b w N T n L X > < a : K e y V a l u e O f D i a g r a m O b j e c t K e y a n y T y p e z b w N T n L X > < a : K e y > < K e y > C o l u m n s \ W h a t   i s   y o u r   c u r r e n t   e m p l o y m e n t   s t a t u s ? < / K e y > < / a : K e y > < a : V a l u e   i : t y p e = " M e a s u r e G r i d N o d e V i e w S t a t e " > < C o l u m n > 2 4 < / C o l u m n > < L a y e d O u t > t r u e < / L a y e d O u t > < / a : V a l u e > < / a : K e y V a l u e O f D i a g r a m O b j e c t K e y a n y T y p e z b w N T n L X > < a : K e y V a l u e O f D i a g r a m O b j e c t K e y a n y T y p e z b w N T n L X > < a : K e y > < K e y > C o l u m n s \ D o   y o u   c u r r e n t l y   h a v e   h e a l t h   i n s u r a n c e ? < / K e y > < / a : K e y > < a : V a l u e   i : t y p e = " M e a s u r e G r i d N o d e V i e w S t a t e " > < C o l u m n > 2 5 < / C o l u m n > < L a y e d O u t > t r u e < / L a y e d O u t > < / a : V a l u e > < / a : K e y V a l u e O f D i a g r a m O b j e c t K e y a n y T y p e z b w N T n L X > < a : K e y V a l u e O f D i a g r a m O b j e c t K e y a n y T y p e z b w N T n L X > < a : K e y > < K e y > C o l u m n s \ D o   y o u   h a v e   a   s m a r t   p h o n e ? < / K e y > < / a : K e y > < a : V a l u e   i : t y p e = " M e a s u r e G r i d N o d e V i e w S t a t e " > < C o l u m n > 2 6 < / C o l u m n > < L a y e d O u t > t r u e < / L a y e d O u t > < / a : V a l u e > < / a : K e y V a l u e O f D i a g r a m O b j e c t K e y a n y T y p e z b w N T n L X > < / V i e w S t a t e s > < / D i a g r a m M a n a g e r . S e r i a l i z a b l e D i a g r a m > < D i a g r a m M a n a g e r . S e r i a l i z a b l e D i a g r a m > < A d a p t e r   i : t y p e = " M e a s u r e D i a g r a m S a n d b o x A d a p t e r " > < T a b l e N a m e > P T   Q 6 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 P T   Q 6 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 R e s p o n d e n t I D   6 < / K e y > < / D i a g r a m O b j e c t K e y > < D i a g r a m O b j e c t K e y > < K e y > M e a s u r e s \ S u m   o f   R e s p o n d e n t I D   6 \ T a g I n f o \ F o r m u l a < / K e y > < / D i a g r a m O b j e c t K e y > < D i a g r a m O b j e c t K e y > < K e y > M e a s u r e s \ S u m   o f   R e s p o n d e n t I D   6 \ T a g I n f o \ V a l u e < / K e y > < / D i a g r a m O b j e c t K e y > < D i a g r a m O b j e c t K e y > < K e y > M e a s u r e s \ C o u n t   o f   R e s p o n d e n t I D   6 < / K e y > < / D i a g r a m O b j e c t K e y > < D i a g r a m O b j e c t K e y > < K e y > M e a s u r e s \ C o u n t   o f   R e s p o n d e n t I D   6 \ T a g I n f o \ F o r m u l a < / K e y > < / D i a g r a m O b j e c t K e y > < D i a g r a m O b j e c t K e y > < K e y > M e a s u r e s \ C o u n t   o f   R e s p o n d e n t I D   6 \ T a g I n f o \ V a l u e < / K e y > < / D i a g r a m O b j e c t K e y > < D i a g r a m O b j e c t K e y > < K e y > M e a s u r e s \ S u m   o f   W h a t   i s   y o u r   a g e   6 < / K e y > < / D i a g r a m O b j e c t K e y > < D i a g r a m O b j e c t K e y > < K e y > M e a s u r e s \ S u m   o f   W h a t   i s   y o u r   a g e   6 \ T a g I n f o \ F o r m u l a < / K e y > < / D i a g r a m O b j e c t K e y > < D i a g r a m O b j e c t K e y > < K e y > M e a s u r e s \ S u m   o f   W h a t   i s   y o u r   a g e   6 \ T a g I n f o \ V a l u e < / K e y > < / D i a g r a m O b j e c t K e y > < D i a g r a m O b j e c t K e y > < K e y > M e a s u r e s \ A v e r a g e   o f   W h a t   i s   y o u r   a g e   6 < / K e y > < / D i a g r a m O b j e c t K e y > < D i a g r a m O b j e c t K e y > < K e y > M e a s u r e s \ A v e r a g e   o f   W h a t   i s   y o u r   a g e   6 \ T a g I n f o \ F o r m u l a < / K e y > < / D i a g r a m O b j e c t K e y > < D i a g r a m O b j e c t K e y > < K e y > M e a s u r e s \ A v e r a g e   o f   W h a t   i s   y o u r   a g e   6 \ T a g I n f o \ V a l u e < / K e y > < / D i a g r a m O b j e c t K e y > < D i a g r a m O b j e c t K e y > < K e y > M e a s u r e s \ C o u n t   o f   D o c t o r h e a l t h   p r o f e s s i o n a l < / K e y > < / D i a g r a m O b j e c t K e y > < D i a g r a m O b j e c t K e y > < K e y > M e a s u r e s \ C o u n t   o f   D o c t o r h e a l t h   p r o f e s s i o n a l \ T a g I n f o \ F o r m u l a < / K e y > < / D i a g r a m O b j e c t K e y > < D i a g r a m O b j e c t K e y > < K e y > M e a s u r e s \ C o u n t   o f   D o c t o r h e a l t h   p r o f e s s i o n a l \ T a g I n f o \ V a l u e < / K e y > < / D i a g r a m O b j e c t K e y > < D i a g r a m O b j e c t K e y > < K e y > M e a s u r e s \ C o u n t   o f   F a m i l y   o r   f r i e n d s < / K e y > < / D i a g r a m O b j e c t K e y > < D i a g r a m O b j e c t K e y > < K e y > M e a s u r e s \ C o u n t   o f   F a m i l y   o r   f r i e n d s \ T a g I n f o \ F o r m u l a < / K e y > < / D i a g r a m O b j e c t K e y > < D i a g r a m O b j e c t K e y > < K e y > M e a s u r e s \ C o u n t   o f   F a m i l y   o r   f r i e n d s \ T a g I n f o \ V a l u e < / K e y > < / D i a g r a m O b j e c t K e y > < D i a g r a m O b j e c t K e y > < K e y > M e a s u r e s \ C o u n t   o f   H e a l t h   D e p a r t m e n t < / K e y > < / D i a g r a m O b j e c t K e y > < D i a g r a m O b j e c t K e y > < K e y > M e a s u r e s \ C o u n t   o f   H e a l t h   D e p a r t m e n t \ T a g I n f o \ F o r m u l a < / K e y > < / D i a g r a m O b j e c t K e y > < D i a g r a m O b j e c t K e y > < K e y > M e a s u r e s \ C o u n t   o f   H e a l t h   D e p a r t m e n t \ T a g I n f o \ V a l u e < / K e y > < / D i a g r a m O b j e c t K e y > < D i a g r a m O b j e c t K e y > < K e y > M e a s u r e s \ C o u n t   o f   H o s p i t a l < / K e y > < / D i a g r a m O b j e c t K e y > < D i a g r a m O b j e c t K e y > < K e y > M e a s u r e s \ C o u n t   o f   H o s p i t a l \ T a g I n f o \ F o r m u l a < / K e y > < / D i a g r a m O b j e c t K e y > < D i a g r a m O b j e c t K e y > < K e y > M e a s u r e s \ C o u n t   o f   H o s p i t a l \ T a g I n f o \ V a l u e < / K e y > < / D i a g r a m O b j e c t K e y > < D i a g r a m O b j e c t K e y > < K e y > M e a s u r e s \ C o u n t   o f   I n t e r n e t < / K e y > < / D i a g r a m O b j e c t K e y > < D i a g r a m O b j e c t K e y > < K e y > M e a s u r e s \ C o u n t   o f   I n t e r n e t \ T a g I n f o \ F o r m u l a < / K e y > < / D i a g r a m O b j e c t K e y > < D i a g r a m O b j e c t K e y > < K e y > M e a s u r e s \ C o u n t   o f   I n t e r n e t \ T a g I n f o \ V a l u e < / K e y > < / D i a g r a m O b j e c t K e y > < D i a g r a m O b j e c t K e y > < K e y > M e a s u r e s \ C o u n t   o f   L i b r a r y < / K e y > < / D i a g r a m O b j e c t K e y > < D i a g r a m O b j e c t K e y > < K e y > M e a s u r e s \ C o u n t   o f   L i b r a r y \ T a g I n f o \ F o r m u l a < / K e y > < / D i a g r a m O b j e c t K e y > < D i a g r a m O b j e c t K e y > < K e y > M e a s u r e s \ C o u n t   o f   L i b r a r y \ T a g I n f o \ V a l u e < / K e y > < / D i a g r a m O b j e c t K e y > < D i a g r a m O b j e c t K e y > < K e y > M e a s u r e s \ C o u n t   o f   N e w s p a p e r m a g a z i n e s < / K e y > < / D i a g r a m O b j e c t K e y > < D i a g r a m O b j e c t K e y > < K e y > M e a s u r e s \ C o u n t   o f   N e w s p a p e r m a g a z i n e s \ T a g I n f o \ F o r m u l a < / K e y > < / D i a g r a m O b j e c t K e y > < D i a g r a m O b j e c t K e y > < K e y > M e a s u r e s \ C o u n t   o f   N e w s p a p e r m a g a z i n e s \ T a g I n f o \ V a l u e < / K e y > < / D i a g r a m O b j e c t K e y > < D i a g r a m O b j e c t K e y > < K e y > M e a s u r e s \ C o u n t   o f   R a d i o < / K e y > < / D i a g r a m O b j e c t K e y > < D i a g r a m O b j e c t K e y > < K e y > M e a s u r e s \ C o u n t   o f   R a d i o \ T a g I n f o \ F o r m u l a < / K e y > < / D i a g r a m O b j e c t K e y > < D i a g r a m O b j e c t K e y > < K e y > M e a s u r e s \ C o u n t   o f   R a d i o \ T a g I n f o \ V a l u e < / K e y > < / D i a g r a m O b j e c t K e y > < D i a g r a m O b j e c t K e y > < K e y > M e a s u r e s \ C o u n t   o f   R e l i g i o u s   o r g a n i z a t i o n < / K e y > < / D i a g r a m O b j e c t K e y > < D i a g r a m O b j e c t K e y > < K e y > M e a s u r e s \ C o u n t   o f   R e l i g i o u s   o r g a n i z a t i o n \ T a g I n f o \ F o r m u l a < / K e y > < / D i a g r a m O b j e c t K e y > < D i a g r a m O b j e c t K e y > < K e y > M e a s u r e s \ C o u n t   o f   R e l i g i o u s   o r g a n i z a t i o n \ T a g I n f o \ V a l u e < / K e y > < / D i a g r a m O b j e c t K e y > < D i a g r a m O b j e c t K e y > < K e y > M e a s u r e s \ C o u n t   o f   S c h o o l c o l l e g e < / K e y > < / D i a g r a m O b j e c t K e y > < D i a g r a m O b j e c t K e y > < K e y > M e a s u r e s \ C o u n t   o f   S c h o o l c o l l e g e \ T a g I n f o \ F o r m u l a < / K e y > < / D i a g r a m O b j e c t K e y > < D i a g r a m O b j e c t K e y > < K e y > M e a s u r e s \ C o u n t   o f   S c h o o l c o l l e g e \ T a g I n f o \ V a l u e < / K e y > < / D i a g r a m O b j e c t K e y > < D i a g r a m O b j e c t K e y > < K e y > M e a s u r e s \ C o u n t   o f   S o c i a l   M e d i a   ( F a c e b o o k   T w i t t e r   e t c ) < / K e y > < / D i a g r a m O b j e c t K e y > < D i a g r a m O b j e c t K e y > < K e y > M e a s u r e s \ C o u n t   o f   S o c i a l   M e d i a   ( F a c e b o o k   T w i t t e r   e t c ) \ T a g I n f o \ F o r m u l a < / K e y > < / D i a g r a m O b j e c t K e y > < D i a g r a m O b j e c t K e y > < K e y > M e a s u r e s \ C o u n t   o f   S o c i a l   M e d i a   ( F a c e b o o k   T w i t t e r   e t c ) \ T a g I n f o \ V a l u e < / K e y > < / D i a g r a m O b j e c t K e y > < D i a g r a m O b j e c t K e y > < K e y > M e a s u r e s \ C o u n t   o f   T e l e v i s i o n < / K e y > < / D i a g r a m O b j e c t K e y > < D i a g r a m O b j e c t K e y > < K e y > M e a s u r e s \ C o u n t   o f   T e l e v i s i o n \ T a g I n f o \ F o r m u l a < / K e y > < / D i a g r a m O b j e c t K e y > < D i a g r a m O b j e c t K e y > < K e y > M e a s u r e s \ C o u n t   o f   T e l e v i s i o n \ T a g I n f o \ V a l u e < / K e y > < / D i a g r a m O b j e c t K e y > < D i a g r a m O b j e c t K e y > < K e y > M e a s u r e s \ C o u n t   o f   W o r k s i t e < / K e y > < / D i a g r a m O b j e c t K e y > < D i a g r a m O b j e c t K e y > < K e y > M e a s u r e s \ C o u n t   o f   W o r k s i t e \ T a g I n f o \ F o r m u l a < / K e y > < / D i a g r a m O b j e c t K e y > < D i a g r a m O b j e c t K e y > < K e y > M e a s u r e s \ C o u n t   o f   W o r k s i t e \ T a g I n f o \ V a l u e < / K e y > < / D i a g r a m O b j e c t K e y > < D i a g r a m O b j e c t K e y > < K e y > C o l u m n s \ R e s p o n d e n t I D < / K e y > < / D i a g r a m O b j e c t K e y > < D i a g r a m O b j e c t K e y > < K e y > C o l u m n s \ D o c t o r / h e a l t h   p r o f e s s i o n a l < / K e y > < / D i a g r a m O b j e c t K e y > < D i a g r a m O b j e c t K e y > < K e y > C o l u m n s \ L i b r a r y < / K e y > < / D i a g r a m O b j e c t K e y > < D i a g r a m O b j e c t K e y > < K e y > C o l u m n s \ S o c i a l   M e d i a   ( F a c e b o o k ,   T w i t t e r ,   e t c . ) < / K e y > < / D i a g r a m O b j e c t K e y > < D i a g r a m O b j e c t K e y > < K e y > C o l u m n s \ F a m i l y   o r   f r i e n d s < / K e y > < / D i a g r a m O b j e c t K e y > < D i a g r a m O b j e c t K e y > < K e y > C o l u m n s \ N e w s p a p e r / m a g a z i n e s < / K e y > < / D i a g r a m O b j e c t K e y > < D i a g r a m O b j e c t K e y > < K e y > C o l u m n s \ T e l e v i s i o n < / K e y > < / D i a g r a m O b j e c t K e y > < D i a g r a m O b j e c t K e y > < K e y > C o l u m n s \ H e a l t h   D e p a r t m e n t < / K e y > < / D i a g r a m O b j e c t K e y > < D i a g r a m O b j e c t K e y > < K e y > C o l u m n s \ R a d i o < / K e y > < / D i a g r a m O b j e c t K e y > < D i a g r a m O b j e c t K e y > < K e y > C o l u m n s \ W o r k s i t e < / K e y > < / D i a g r a m O b j e c t K e y > < D i a g r a m O b j e c t K e y > < K e y > C o l u m n s \ H o s p i t a l < / K e y > < / D i a g r a m O b j e c t K e y > < D i a g r a m O b j e c t K e y > < K e y > C o l u m n s \ R e l i g i o u s   o r g a n i z a t i o n < / K e y > < / D i a g r a m O b j e c t K e y > < D i a g r a m O b j e c t K e y > < K e y > C o l u m n s \ I n t e r n e t < / K e y > < / D i a g r a m O b j e c t K e y > < D i a g r a m O b j e c t K e y > < K e y > C o l u m n s \ S c h o o l / c o l l e g e < / K e y > < / D i a g r a m O b j e c t K e y > < D i a g r a m O b j e c t K e y > < K e y > C o l u m n s \ C o l u m n 1 < / K e y > < / D i a g r a m O b j e c t K e y > < D i a g r a m O b j e c t K e y > < K e y > C o l u m n s \ I   i d e n t i f y   a s : < / K e y > < / D i a g r a m O b j e c t K e y > < D i a g r a m O b j e c t K e y > < K e y > C o l u m n s \ W h a t   i s   y o u r   a g e ? < / K e y > < / D i a g r a m O b j e c t K e y > < D i a g r a m O b j e c t K e y > < K e y > C o l u m n s \ C o u n t y   w h e r e   y o u   l i v e : < / K e y > < / D i a g r a m O b j e c t K e y > < D i a g r a m O b j e c t K e y > < K e y > C o l u m n s \ T o w n   a n d   Z I P   c o d e   w h e r e   y o u   l i v e : < / K e y > < / D i a g r a m O b j e c t K e y > < D i a g r a m O b j e c t K e y > < K e y > C o l u m n s \ W h a t   r a c e   d o   y o u   c o n s i d e r   y o u r s e l f ? < / K e y > < / D i a g r a m O b j e c t K e y > < D i a g r a m O b j e c t K e y > < K e y > C o l u m n s \ A r e   y o u   H i s p a n i c   o r   L a t i n o ? < / K e y > < / D i a g r a m O b j e c t K e y > < D i a g r a m O b j e c t K e y > < K e y > C o l u m n s \ W h a t   l a n g u a g e   d o   y o u   s p e a k   w h e n   y o u   a r e   a t   h o m e   ( s e l e c t   a l l   t h a t   a p p l y ) < / K e y > < / D i a g r a m O b j e c t K e y > < D i a g r a m O b j e c t K e y > < K e y > C o l u m n s \ W h a t   i s   y o u r   a n n u a l   h o u s e h o l d   i n c o m e   f r o m   a l l   s o u r c e s ? < / K e y > < / D i a g r a m O b j e c t K e y > < D i a g r a m O b j e c t K e y > < K e y > C o l u m n s \ W h a t   i s   y o u r   h i g h e s t   l e v e l   o f   e d u c a t i o n ? < / K e y > < / D i a g r a m O b j e c t K e y > < D i a g r a m O b j e c t K e y > < K e y > C o l u m n s \ W h a t   i s   y o u r   c u r r e n t   e m p l o y m e n t   s t a t u s ? < / K e y > < / D i a g r a m O b j e c t K e y > < D i a g r a m O b j e c t K e y > < K e y > C o l u m n s \ D o   y o u   c u r r e n t l y   h a v e   h e a l t h   i n s u r a n c e ? < / K e y > < / D i a g r a m O b j e c t K e y > < D i a g r a m O b j e c t K e y > < K e y > C o l u m n s \ W h a t   t y p e   o f   i n s u r a n c e   d o   y o u   h a v e ? < / K e y > < / D i a g r a m O b j e c t K e y > < D i a g r a m O b j e c t K e y > < K e y > C o l u m n s \ D o   y o u   h a v e   a c c e s s   t o   r e l i a b l e   i n t e r n e t   i n   y o u r   h o m e ? < / K e y > < / D i a g r a m O b j e c t K e y > < D i a g r a m O b j e c t K e y > < K e y > L i n k s \ & l t ; C o l u m n s \ S u m   o f   R e s p o n d e n t I D   6 & g t ; - & l t ; M e a s u r e s \ R e s p o n d e n t I D & g t ; < / K e y > < / D i a g r a m O b j e c t K e y > < D i a g r a m O b j e c t K e y > < K e y > L i n k s \ & l t ; C o l u m n s \ S u m   o f   R e s p o n d e n t I D   6 & g t ; - & l t ; M e a s u r e s \ R e s p o n d e n t I D & g t ; \ C O L U M N < / K e y > < / D i a g r a m O b j e c t K e y > < D i a g r a m O b j e c t K e y > < K e y > L i n k s \ & l t ; C o l u m n s \ S u m   o f   R e s p o n d e n t I D   6 & g t ; - & l t ; M e a s u r e s \ R e s p o n d e n t I D & g t ; \ M E A S U R E < / K e y > < / D i a g r a m O b j e c t K e y > < D i a g r a m O b j e c t K e y > < K e y > L i n k s \ & l t ; C o l u m n s \ C o u n t   o f   R e s p o n d e n t I D   6 & g t ; - & l t ; M e a s u r e s \ R e s p o n d e n t I D & g t ; < / K e y > < / D i a g r a m O b j e c t K e y > < D i a g r a m O b j e c t K e y > < K e y > L i n k s \ & l t ; C o l u m n s \ C o u n t   o f   R e s p o n d e n t I D   6 & g t ; - & l t ; M e a s u r e s \ R e s p o n d e n t I D & g t ; \ C O L U M N < / K e y > < / D i a g r a m O b j e c t K e y > < D i a g r a m O b j e c t K e y > < K e y > L i n k s \ & l t ; C o l u m n s \ C o u n t   o f   R e s p o n d e n t I D   6 & g t ; - & l t ; M e a s u r e s \ R e s p o n d e n t I D & g t ; \ M E A S U R E < / K e y > < / D i a g r a m O b j e c t K e y > < D i a g r a m O b j e c t K e y > < K e y > L i n k s \ & l t ; C o l u m n s \ S u m   o f   W h a t   i s   y o u r   a g e   6 & g t ; - & l t ; M e a s u r e s \ W h a t   i s   y o u r   a g e ? & g t ; < / K e y > < / D i a g r a m O b j e c t K e y > < D i a g r a m O b j e c t K e y > < K e y > L i n k s \ & l t ; C o l u m n s \ S u m   o f   W h a t   i s   y o u r   a g e   6 & g t ; - & l t ; M e a s u r e s \ W h a t   i s   y o u r   a g e ? & g t ; \ C O L U M N < / K e y > < / D i a g r a m O b j e c t K e y > < D i a g r a m O b j e c t K e y > < K e y > L i n k s \ & l t ; C o l u m n s \ S u m   o f   W h a t   i s   y o u r   a g e   6 & g t ; - & l t ; M e a s u r e s \ W h a t   i s   y o u r   a g e ? & g t ; \ M E A S U R E < / K e y > < / D i a g r a m O b j e c t K e y > < D i a g r a m O b j e c t K e y > < K e y > L i n k s \ & l t ; C o l u m n s \ A v e r a g e   o f   W h a t   i s   y o u r   a g e   6 & g t ; - & l t ; M e a s u r e s \ W h a t   i s   y o u r   a g e ? & g t ; < / K e y > < / D i a g r a m O b j e c t K e y > < D i a g r a m O b j e c t K e y > < K e y > L i n k s \ & l t ; C o l u m n s \ A v e r a g e   o f   W h a t   i s   y o u r   a g e   6 & g t ; - & l t ; M e a s u r e s \ W h a t   i s   y o u r   a g e ? & g t ; \ C O L U M N < / K e y > < / D i a g r a m O b j e c t K e y > < D i a g r a m O b j e c t K e y > < K e y > L i n k s \ & l t ; C o l u m n s \ A v e r a g e   o f   W h a t   i s   y o u r   a g e   6 & g t ; - & l t ; M e a s u r e s \ W h a t   i s   y o u r   a g e ? & g t ; \ M E A S U R E < / K e y > < / D i a g r a m O b j e c t K e y > < D i a g r a m O b j e c t K e y > < K e y > L i n k s \ & l t ; C o l u m n s \ C o u n t   o f   D o c t o r h e a l t h   p r o f e s s i o n a l & g t ; - & l t ; M e a s u r e s \ D o c t o r / h e a l t h   p r o f e s s i o n a l & g t ; < / K e y > < / D i a g r a m O b j e c t K e y > < D i a g r a m O b j e c t K e y > < K e y > L i n k s \ & l t ; C o l u m n s \ C o u n t   o f   D o c t o r h e a l t h   p r o f e s s i o n a l & g t ; - & l t ; M e a s u r e s \ D o c t o r / h e a l t h   p r o f e s s i o n a l & g t ; \ C O L U M N < / K e y > < / D i a g r a m O b j e c t K e y > < D i a g r a m O b j e c t K e y > < K e y > L i n k s \ & l t ; C o l u m n s \ C o u n t   o f   D o c t o r h e a l t h   p r o f e s s i o n a l & g t ; - & l t ; M e a s u r e s \ D o c t o r / h e a l t h   p r o f e s s i o n a l & g t ; \ M E A S U R E < / K e y > < / D i a g r a m O b j e c t K e y > < D i a g r a m O b j e c t K e y > < K e y > L i n k s \ & l t ; C o l u m n s \ C o u n t   o f   F a m i l y   o r   f r i e n d s & g t ; - & l t ; M e a s u r e s \ F a m i l y   o r   f r i e n d s & g t ; < / K e y > < / D i a g r a m O b j e c t K e y > < D i a g r a m O b j e c t K e y > < K e y > L i n k s \ & l t ; C o l u m n s \ C o u n t   o f   F a m i l y   o r   f r i e n d s & g t ; - & l t ; M e a s u r e s \ F a m i l y   o r   f r i e n d s & g t ; \ C O L U M N < / K e y > < / D i a g r a m O b j e c t K e y > < D i a g r a m O b j e c t K e y > < K e y > L i n k s \ & l t ; C o l u m n s \ C o u n t   o f   F a m i l y   o r   f r i e n d s & g t ; - & l t ; M e a s u r e s \ F a m i l y   o r   f r i e n d s & g t ; \ M E A S U R E < / K e y > < / D i a g r a m O b j e c t K e y > < D i a g r a m O b j e c t K e y > < K e y > L i n k s \ & l t ; C o l u m n s \ C o u n t   o f   H e a l t h   D e p a r t m e n t & g t ; - & l t ; M e a s u r e s \ H e a l t h   D e p a r t m e n t & g t ; < / K e y > < / D i a g r a m O b j e c t K e y > < D i a g r a m O b j e c t K e y > < K e y > L i n k s \ & l t ; C o l u m n s \ C o u n t   o f   H e a l t h   D e p a r t m e n t & g t ; - & l t ; M e a s u r e s \ H e a l t h   D e p a r t m e n t & g t ; \ C O L U M N < / K e y > < / D i a g r a m O b j e c t K e y > < D i a g r a m O b j e c t K e y > < K e y > L i n k s \ & l t ; C o l u m n s \ C o u n t   o f   H e a l t h   D e p a r t m e n t & g t ; - & l t ; M e a s u r e s \ H e a l t h   D e p a r t m e n t & g t ; \ M E A S U R E < / K e y > < / D i a g r a m O b j e c t K e y > < D i a g r a m O b j e c t K e y > < K e y > L i n k s \ & l t ; C o l u m n s \ C o u n t   o f   H o s p i t a l & g t ; - & l t ; M e a s u r e s \ H o s p i t a l & g t ; < / K e y > < / D i a g r a m O b j e c t K e y > < D i a g r a m O b j e c t K e y > < K e y > L i n k s \ & l t ; C o l u m n s \ C o u n t   o f   H o s p i t a l & g t ; - & l t ; M e a s u r e s \ H o s p i t a l & g t ; \ C O L U M N < / K e y > < / D i a g r a m O b j e c t K e y > < D i a g r a m O b j e c t K e y > < K e y > L i n k s \ & l t ; C o l u m n s \ C o u n t   o f   H o s p i t a l & g t ; - & l t ; M e a s u r e s \ H o s p i t a l & g t ; \ M E A S U R E < / K e y > < / D i a g r a m O b j e c t K e y > < D i a g r a m O b j e c t K e y > < K e y > L i n k s \ & l t ; C o l u m n s \ C o u n t   o f   I n t e r n e t & g t ; - & l t ; M e a s u r e s \ I n t e r n e t & g t ; < / K e y > < / D i a g r a m O b j e c t K e y > < D i a g r a m O b j e c t K e y > < K e y > L i n k s \ & l t ; C o l u m n s \ C o u n t   o f   I n t e r n e t & g t ; - & l t ; M e a s u r e s \ I n t e r n e t & g t ; \ C O L U M N < / K e y > < / D i a g r a m O b j e c t K e y > < D i a g r a m O b j e c t K e y > < K e y > L i n k s \ & l t ; C o l u m n s \ C o u n t   o f   I n t e r n e t & g t ; - & l t ; M e a s u r e s \ I n t e r n e t & g t ; \ M E A S U R E < / K e y > < / D i a g r a m O b j e c t K e y > < D i a g r a m O b j e c t K e y > < K e y > L i n k s \ & l t ; C o l u m n s \ C o u n t   o f   L i b r a r y & g t ; - & l t ; M e a s u r e s \ L i b r a r y & g t ; < / K e y > < / D i a g r a m O b j e c t K e y > < D i a g r a m O b j e c t K e y > < K e y > L i n k s \ & l t ; C o l u m n s \ C o u n t   o f   L i b r a r y & g t ; - & l t ; M e a s u r e s \ L i b r a r y & g t ; \ C O L U M N < / K e y > < / D i a g r a m O b j e c t K e y > < D i a g r a m O b j e c t K e y > < K e y > L i n k s \ & l t ; C o l u m n s \ C o u n t   o f   L i b r a r y & g t ; - & l t ; M e a s u r e s \ L i b r a r y & g t ; \ M E A S U R E < / K e y > < / D i a g r a m O b j e c t K e y > < D i a g r a m O b j e c t K e y > < K e y > L i n k s \ & l t ; C o l u m n s \ C o u n t   o f   N e w s p a p e r m a g a z i n e s & g t ; - & l t ; M e a s u r e s \ N e w s p a p e r / m a g a z i n e s & g t ; < / K e y > < / D i a g r a m O b j e c t K e y > < D i a g r a m O b j e c t K e y > < K e y > L i n k s \ & l t ; C o l u m n s \ C o u n t   o f   N e w s p a p e r m a g a z i n e s & g t ; - & l t ; M e a s u r e s \ N e w s p a p e r / m a g a z i n e s & g t ; \ C O L U M N < / K e y > < / D i a g r a m O b j e c t K e y > < D i a g r a m O b j e c t K e y > < K e y > L i n k s \ & l t ; C o l u m n s \ C o u n t   o f   N e w s p a p e r m a g a z i n e s & g t ; - & l t ; M e a s u r e s \ N e w s p a p e r / m a g a z i n e s & g t ; \ M E A S U R E < / K e y > < / D i a g r a m O b j e c t K e y > < D i a g r a m O b j e c t K e y > < K e y > L i n k s \ & l t ; C o l u m n s \ C o u n t   o f   R a d i o & g t ; - & l t ; M e a s u r e s \ R a d i o & g t ; < / K e y > < / D i a g r a m O b j e c t K e y > < D i a g r a m O b j e c t K e y > < K e y > L i n k s \ & l t ; C o l u m n s \ C o u n t   o f   R a d i o & g t ; - & l t ; M e a s u r e s \ R a d i o & g t ; \ C O L U M N < / K e y > < / D i a g r a m O b j e c t K e y > < D i a g r a m O b j e c t K e y > < K e y > L i n k s \ & l t ; C o l u m n s \ C o u n t   o f   R a d i o & g t ; - & l t ; M e a s u r e s \ R a d i o & g t ; \ M E A S U R E < / K e y > < / D i a g r a m O b j e c t K e y > < D i a g r a m O b j e c t K e y > < K e y > L i n k s \ & l t ; C o l u m n s \ C o u n t   o f   R e l i g i o u s   o r g a n i z a t i o n & g t ; - & l t ; M e a s u r e s \ R e l i g i o u s   o r g a n i z a t i o n & g t ; < / K e y > < / D i a g r a m O b j e c t K e y > < D i a g r a m O b j e c t K e y > < K e y > L i n k s \ & l t ; C o l u m n s \ C o u n t   o f   R e l i g i o u s   o r g a n i z a t i o n & g t ; - & l t ; M e a s u r e s \ R e l i g i o u s   o r g a n i z a t i o n & g t ; \ C O L U M N < / K e y > < / D i a g r a m O b j e c t K e y > < D i a g r a m O b j e c t K e y > < K e y > L i n k s \ & l t ; C o l u m n s \ C o u n t   o f   R e l i g i o u s   o r g a n i z a t i o n & g t ; - & l t ; M e a s u r e s \ R e l i g i o u s   o r g a n i z a t i o n & g t ; \ M E A S U R E < / K e y > < / D i a g r a m O b j e c t K e y > < D i a g r a m O b j e c t K e y > < K e y > L i n k s \ & l t ; C o l u m n s \ C o u n t   o f   S c h o o l c o l l e g e & g t ; - & l t ; M e a s u r e s \ S c h o o l / c o l l e g e & g t ; < / K e y > < / D i a g r a m O b j e c t K e y > < D i a g r a m O b j e c t K e y > < K e y > L i n k s \ & l t ; C o l u m n s \ C o u n t   o f   S c h o o l c o l l e g e & g t ; - & l t ; M e a s u r e s \ S c h o o l / c o l l e g e & g t ; \ C O L U M N < / K e y > < / D i a g r a m O b j e c t K e y > < D i a g r a m O b j e c t K e y > < K e y > L i n k s \ & l t ; C o l u m n s \ C o u n t   o f   S c h o o l c o l l e g e & g t ; - & l t ; M e a s u r e s \ S c h o o l / c o l l e g e & g t ; \ M E A S U R E < / K e y > < / D i a g r a m O b j e c t K e y > < D i a g r a m O b j e c t K e y > < K e y > L i n k s \ & l t ; C o l u m n s \ C o u n t   o f   S o c i a l   M e d i a   ( F a c e b o o k   T w i t t e r   e t c ) & g t ; - & l t ; M e a s u r e s \ S o c i a l   M e d i a   ( F a c e b o o k ,   T w i t t e r ,   e t c . ) & g t ; < / K e y > < / D i a g r a m O b j e c t K e y > < D i a g r a m O b j e c t K e y > < K e y > L i n k s \ & l t ; C o l u m n s \ C o u n t   o f   S o c i a l   M e d i a   ( F a c e b o o k   T w i t t e r   e t c ) & g t ; - & l t ; M e a s u r e s \ S o c i a l   M e d i a   ( F a c e b o o k ,   T w i t t e r ,   e t c . ) & g t ; \ C O L U M N < / K e y > < / D i a g r a m O b j e c t K e y > < D i a g r a m O b j e c t K e y > < K e y > L i n k s \ & l t ; C o l u m n s \ C o u n t   o f   S o c i a l   M e d i a   ( F a c e b o o k   T w i t t e r   e t c ) & g t ; - & l t ; M e a s u r e s \ S o c i a l   M e d i a   ( F a c e b o o k ,   T w i t t e r ,   e t c . ) & g t ; \ M E A S U R E < / K e y > < / D i a g r a m O b j e c t K e y > < D i a g r a m O b j e c t K e y > < K e y > L i n k s \ & l t ; C o l u m n s \ C o u n t   o f   T e l e v i s i o n & g t ; - & l t ; M e a s u r e s \ T e l e v i s i o n & g t ; < / K e y > < / D i a g r a m O b j e c t K e y > < D i a g r a m O b j e c t K e y > < K e y > L i n k s \ & l t ; C o l u m n s \ C o u n t   o f   T e l e v i s i o n & g t ; - & l t ; M e a s u r e s \ T e l e v i s i o n & g t ; \ C O L U M N < / K e y > < / D i a g r a m O b j e c t K e y > < D i a g r a m O b j e c t K e y > < K e y > L i n k s \ & l t ; C o l u m n s \ C o u n t   o f   T e l e v i s i o n & g t ; - & l t ; M e a s u r e s \ T e l e v i s i o n & g t ; \ M E A S U R E < / K e y > < / D i a g r a m O b j e c t K e y > < D i a g r a m O b j e c t K e y > < K e y > L i n k s \ & l t ; C o l u m n s \ C o u n t   o f   W o r k s i t e & g t ; - & l t ; M e a s u r e s \ W o r k s i t e & g t ; < / K e y > < / D i a g r a m O b j e c t K e y > < D i a g r a m O b j e c t K e y > < K e y > L i n k s \ & l t ; C o l u m n s \ C o u n t   o f   W o r k s i t e & g t ; - & l t ; M e a s u r e s \ W o r k s i t e & g t ; \ C O L U M N < / K e y > < / D i a g r a m O b j e c t K e y > < D i a g r a m O b j e c t K e y > < K e y > L i n k s \ & l t ; C o l u m n s \ C o u n t   o f   W o r k s i t e & g t ; - & l t ; M e a s u r e s \ W o r k s i t e & g t ; \ M E A S U R E 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 R e s p o n d e n t I D   6 < / K e y > < / a : K e y > < a : V a l u e   i : t y p e = " M e a s u r e G r i d N o d e V i e w S t a t e " > < L a y e d O u t > t r u e < / L a y e d O u t > < W a s U I I n v i s i b l e > t r u e < / W a s U I I n v i s i b l e > < / a : V a l u e > < / a : K e y V a l u e O f D i a g r a m O b j e c t K e y a n y T y p e z b w N T n L X > < a : K e y V a l u e O f D i a g r a m O b j e c t K e y a n y T y p e z b w N T n L X > < a : K e y > < K e y > M e a s u r e s \ S u m   o f   R e s p o n d e n t I D   6 \ T a g I n f o \ F o r m u l a < / K e y > < / a : K e y > < a : V a l u e   i : t y p e = " M e a s u r e G r i d V i e w S t a t e I D i a g r a m T a g A d d i t i o n a l I n f o " / > < / a : K e y V a l u e O f D i a g r a m O b j e c t K e y a n y T y p e z b w N T n L X > < a : K e y V a l u e O f D i a g r a m O b j e c t K e y a n y T y p e z b w N T n L X > < a : K e y > < K e y > M e a s u r e s \ S u m   o f   R e s p o n d e n t I D   6 \ T a g I n f o \ V a l u e < / K e y > < / a : K e y > < a : V a l u e   i : t y p e = " M e a s u r e G r i d V i e w S t a t e I D i a g r a m T a g A d d i t i o n a l I n f o " / > < / a : K e y V a l u e O f D i a g r a m O b j e c t K e y a n y T y p e z b w N T n L X > < a : K e y V a l u e O f D i a g r a m O b j e c t K e y a n y T y p e z b w N T n L X > < a : K e y > < K e y > M e a s u r e s \ C o u n t   o f   R e s p o n d e n t I D   6 < / K e y > < / a : K e y > < a : V a l u e   i : t y p e = " M e a s u r e G r i d N o d e V i e w S t a t e " > < L a y e d O u t > t r u e < / L a y e d O u t > < W a s U I I n v i s i b l e > t r u e < / W a s U I I n v i s i b l e > < / a : V a l u e > < / a : K e y V a l u e O f D i a g r a m O b j e c t K e y a n y T y p e z b w N T n L X > < a : K e y V a l u e O f D i a g r a m O b j e c t K e y a n y T y p e z b w N T n L X > < a : K e y > < K e y > M e a s u r e s \ C o u n t   o f   R e s p o n d e n t I D   6 \ T a g I n f o \ F o r m u l a < / K e y > < / a : K e y > < a : V a l u e   i : t y p e = " M e a s u r e G r i d V i e w S t a t e I D i a g r a m T a g A d d i t i o n a l I n f o " / > < / a : K e y V a l u e O f D i a g r a m O b j e c t K e y a n y T y p e z b w N T n L X > < a : K e y V a l u e O f D i a g r a m O b j e c t K e y a n y T y p e z b w N T n L X > < a : K e y > < K e y > M e a s u r e s \ C o u n t   o f   R e s p o n d e n t I D   6 \ T a g I n f o \ V a l u e < / K e y > < / a : K e y > < a : V a l u e   i : t y p e = " M e a s u r e G r i d V i e w S t a t e I D i a g r a m T a g A d d i t i o n a l I n f o " / > < / a : K e y V a l u e O f D i a g r a m O b j e c t K e y a n y T y p e z b w N T n L X > < a : K e y V a l u e O f D i a g r a m O b j e c t K e y a n y T y p e z b w N T n L X > < a : K e y > < K e y > M e a s u r e s \ S u m   o f   W h a t   i s   y o u r   a g e   6 < / K e y > < / a : K e y > < a : V a l u e   i : t y p e = " M e a s u r e G r i d N o d e V i e w S t a t e " > < C o l u m n > 1 6 < / C o l u m n > < L a y e d O u t > t r u e < / L a y e d O u t > < W a s U I I n v i s i b l e > t r u e < / W a s U I I n v i s i b l e > < / a : V a l u e > < / a : K e y V a l u e O f D i a g r a m O b j e c t K e y a n y T y p e z b w N T n L X > < a : K e y V a l u e O f D i a g r a m O b j e c t K e y a n y T y p e z b w N T n L X > < a : K e y > < K e y > M e a s u r e s \ S u m   o f   W h a t   i s   y o u r   a g e   6 \ T a g I n f o \ F o r m u l a < / K e y > < / a : K e y > < a : V a l u e   i : t y p e = " M e a s u r e G r i d V i e w S t a t e I D i a g r a m T a g A d d i t i o n a l I n f o " / > < / a : K e y V a l u e O f D i a g r a m O b j e c t K e y a n y T y p e z b w N T n L X > < a : K e y V a l u e O f D i a g r a m O b j e c t K e y a n y T y p e z b w N T n L X > < a : K e y > < K e y > M e a s u r e s \ S u m   o f   W h a t   i s   y o u r   a g e   6 \ T a g I n f o \ V a l u e < / K e y > < / a : K e y > < a : V a l u e   i : t y p e = " M e a s u r e G r i d V i e w S t a t e I D i a g r a m T a g A d d i t i o n a l I n f o " / > < / a : K e y V a l u e O f D i a g r a m O b j e c t K e y a n y T y p e z b w N T n L X > < a : K e y V a l u e O f D i a g r a m O b j e c t K e y a n y T y p e z b w N T n L X > < a : K e y > < K e y > M e a s u r e s \ A v e r a g e   o f   W h a t   i s   y o u r   a g e   6 < / K e y > < / a : K e y > < a : V a l u e   i : t y p e = " M e a s u r e G r i d N o d e V i e w S t a t e " > < C o l u m n > 1 6 < / C o l u m n > < L a y e d O u t > t r u e < / L a y e d O u t > < W a s U I I n v i s i b l e > t r u e < / W a s U I I n v i s i b l e > < / a : V a l u e > < / a : K e y V a l u e O f D i a g r a m O b j e c t K e y a n y T y p e z b w N T n L X > < a : K e y V a l u e O f D i a g r a m O b j e c t K e y a n y T y p e z b w N T n L X > < a : K e y > < K e y > M e a s u r e s \ A v e r a g e   o f   W h a t   i s   y o u r   a g e   6 \ T a g I n f o \ F o r m u l a < / K e y > < / a : K e y > < a : V a l u e   i : t y p e = " M e a s u r e G r i d V i e w S t a t e I D i a g r a m T a g A d d i t i o n a l I n f o " / > < / a : K e y V a l u e O f D i a g r a m O b j e c t K e y a n y T y p e z b w N T n L X > < a : K e y V a l u e O f D i a g r a m O b j e c t K e y a n y T y p e z b w N T n L X > < a : K e y > < K e y > M e a s u r e s \ A v e r a g e   o f   W h a t   i s   y o u r   a g e   6 \ T a g I n f o \ V a l u e < / K e y > < / a : K e y > < a : V a l u e   i : t y p e = " M e a s u r e G r i d V i e w S t a t e I D i a g r a m T a g A d d i t i o n a l I n f o " / > < / a : K e y V a l u e O f D i a g r a m O b j e c t K e y a n y T y p e z b w N T n L X > < a : K e y V a l u e O f D i a g r a m O b j e c t K e y a n y T y p e z b w N T n L X > < a : K e y > < K e y > M e a s u r e s \ C o u n t   o f   D o c t o r h e a l t h   p r o f e s s i o n a l < / K e y > < / a : K e y > < a : V a l u e   i : t y p e = " M e a s u r e G r i d N o d e V i e w S t a t e " > < C o l u m n > 1 < / C o l u m n > < L a y e d O u t > t r u e < / L a y e d O u t > < W a s U I I n v i s i b l e > t r u e < / W a s U I I n v i s i b l e > < / a : V a l u e > < / a : K e y V a l u e O f D i a g r a m O b j e c t K e y a n y T y p e z b w N T n L X > < a : K e y V a l u e O f D i a g r a m O b j e c t K e y a n y T y p e z b w N T n L X > < a : K e y > < K e y > M e a s u r e s \ C o u n t   o f   D o c t o r h e a l t h   p r o f e s s i o n a l \ T a g I n f o \ F o r m u l a < / K e y > < / a : K e y > < a : V a l u e   i : t y p e = " M e a s u r e G r i d V i e w S t a t e I D i a g r a m T a g A d d i t i o n a l I n f o " / > < / a : K e y V a l u e O f D i a g r a m O b j e c t K e y a n y T y p e z b w N T n L X > < a : K e y V a l u e O f D i a g r a m O b j e c t K e y a n y T y p e z b w N T n L X > < a : K e y > < K e y > M e a s u r e s \ C o u n t   o f   D o c t o r h e a l t h   p r o f e s s i o n a l \ T a g I n f o \ V a l u e < / K e y > < / a : K e y > < a : V a l u e   i : t y p e = " M e a s u r e G r i d V i e w S t a t e I D i a g r a m T a g A d d i t i o n a l I n f o " / > < / a : K e y V a l u e O f D i a g r a m O b j e c t K e y a n y T y p e z b w N T n L X > < a : K e y V a l u e O f D i a g r a m O b j e c t K e y a n y T y p e z b w N T n L X > < a : K e y > < K e y > M e a s u r e s \ C o u n t   o f   F a m i l y   o r   f r i e n d s < / K e y > < / a : K e y > < a : V a l u e   i : t y p e = " M e a s u r e G r i d N o d e V i e w S t a t e " > < C o l u m n > 4 < / C o l u m n > < L a y e d O u t > t r u e < / L a y e d O u t > < W a s U I I n v i s i b l e > t r u e < / W a s U I I n v i s i b l e > < / a : V a l u e > < / a : K e y V a l u e O f D i a g r a m O b j e c t K e y a n y T y p e z b w N T n L X > < a : K e y V a l u e O f D i a g r a m O b j e c t K e y a n y T y p e z b w N T n L X > < a : K e y > < K e y > M e a s u r e s \ C o u n t   o f   F a m i l y   o r   f r i e n d s \ T a g I n f o \ F o r m u l a < / K e y > < / a : K e y > < a : V a l u e   i : t y p e = " M e a s u r e G r i d V i e w S t a t e I D i a g r a m T a g A d d i t i o n a l I n f o " / > < / a : K e y V a l u e O f D i a g r a m O b j e c t K e y a n y T y p e z b w N T n L X > < a : K e y V a l u e O f D i a g r a m O b j e c t K e y a n y T y p e z b w N T n L X > < a : K e y > < K e y > M e a s u r e s \ C o u n t   o f   F a m i l y   o r   f r i e n d s \ T a g I n f o \ V a l u e < / K e y > < / a : K e y > < a : V a l u e   i : t y p e = " M e a s u r e G r i d V i e w S t a t e I D i a g r a m T a g A d d i t i o n a l I n f o " / > < / a : K e y V a l u e O f D i a g r a m O b j e c t K e y a n y T y p e z b w N T n L X > < a : K e y V a l u e O f D i a g r a m O b j e c t K e y a n y T y p e z b w N T n L X > < a : K e y > < K e y > M e a s u r e s \ C o u n t   o f   H e a l t h   D e p a r t m e n t < / K e y > < / a : K e y > < a : V a l u e   i : t y p e = " M e a s u r e G r i d N o d e V i e w S t a t e " > < C o l u m n > 7 < / C o l u m n > < L a y e d O u t > t r u e < / L a y e d O u t > < W a s U I I n v i s i b l e > t r u e < / W a s U I I n v i s i b l e > < / a : V a l u e > < / a : K e y V a l u e O f D i a g r a m O b j e c t K e y a n y T y p e z b w N T n L X > < a : K e y V a l u e O f D i a g r a m O b j e c t K e y a n y T y p e z b w N T n L X > < a : K e y > < K e y > M e a s u r e s \ C o u n t   o f   H e a l t h   D e p a r t m e n t \ T a g I n f o \ F o r m u l a < / K e y > < / a : K e y > < a : V a l u e   i : t y p e = " M e a s u r e G r i d V i e w S t a t e I D i a g r a m T a g A d d i t i o n a l I n f o " / > < / a : K e y V a l u e O f D i a g r a m O b j e c t K e y a n y T y p e z b w N T n L X > < a : K e y V a l u e O f D i a g r a m O b j e c t K e y a n y T y p e z b w N T n L X > < a : K e y > < K e y > M e a s u r e s \ C o u n t   o f   H e a l t h   D e p a r t m e n t \ T a g I n f o \ V a l u e < / K e y > < / a : K e y > < a : V a l u e   i : t y p e = " M e a s u r e G r i d V i e w S t a t e I D i a g r a m T a g A d d i t i o n a l I n f o " / > < / a : K e y V a l u e O f D i a g r a m O b j e c t K e y a n y T y p e z b w N T n L X > < a : K e y V a l u e O f D i a g r a m O b j e c t K e y a n y T y p e z b w N T n L X > < a : K e y > < K e y > M e a s u r e s \ C o u n t   o f   H o s p i t a l < / K e y > < / a : K e y > < a : V a l u e   i : t y p e = " M e a s u r e G r i d N o d e V i e w S t a t e " > < C o l u m n > 1 0 < / C o l u m n > < L a y e d O u t > t r u e < / L a y e d O u t > < W a s U I I n v i s i b l e > t r u e < / W a s U I I n v i s i b l e > < / a : V a l u e > < / a : K e y V a l u e O f D i a g r a m O b j e c t K e y a n y T y p e z b w N T n L X > < a : K e y V a l u e O f D i a g r a m O b j e c t K e y a n y T y p e z b w N T n L X > < a : K e y > < K e y > M e a s u r e s \ C o u n t   o f   H o s p i t a l \ T a g I n f o \ F o r m u l a < / K e y > < / a : K e y > < a : V a l u e   i : t y p e = " M e a s u r e G r i d V i e w S t a t e I D i a g r a m T a g A d d i t i o n a l I n f o " / > < / a : K e y V a l u e O f D i a g r a m O b j e c t K e y a n y T y p e z b w N T n L X > < a : K e y V a l u e O f D i a g r a m O b j e c t K e y a n y T y p e z b w N T n L X > < a : K e y > < K e y > M e a s u r e s \ C o u n t   o f   H o s p i t a l \ T a g I n f o \ V a l u e < / K e y > < / a : K e y > < a : V a l u e   i : t y p e = " M e a s u r e G r i d V i e w S t a t e I D i a g r a m T a g A d d i t i o n a l I n f o " / > < / a : K e y V a l u e O f D i a g r a m O b j e c t K e y a n y T y p e z b w N T n L X > < a : K e y V a l u e O f D i a g r a m O b j e c t K e y a n y T y p e z b w N T n L X > < a : K e y > < K e y > M e a s u r e s \ C o u n t   o f   I n t e r n e t < / K e y > < / a : K e y > < a : V a l u e   i : t y p e = " M e a s u r e G r i d N o d e V i e w S t a t e " > < C o l u m n > 1 2 < / C o l u m n > < L a y e d O u t > t r u e < / L a y e d O u t > < W a s U I I n v i s i b l e > t r u e < / W a s U I I n v i s i b l e > < / a : V a l u e > < / a : K e y V a l u e O f D i a g r a m O b j e c t K e y a n y T y p e z b w N T n L X > < a : K e y V a l u e O f D i a g r a m O b j e c t K e y a n y T y p e z b w N T n L X > < a : K e y > < K e y > M e a s u r e s \ C o u n t   o f   I n t e r n e t \ T a g I n f o \ F o r m u l a < / K e y > < / a : K e y > < a : V a l u e   i : t y p e = " M e a s u r e G r i d V i e w S t a t e I D i a g r a m T a g A d d i t i o n a l I n f o " / > < / a : K e y V a l u e O f D i a g r a m O b j e c t K e y a n y T y p e z b w N T n L X > < a : K e y V a l u e O f D i a g r a m O b j e c t K e y a n y T y p e z b w N T n L X > < a : K e y > < K e y > M e a s u r e s \ C o u n t   o f   I n t e r n e t \ T a g I n f o \ V a l u e < / K e y > < / a : K e y > < a : V a l u e   i : t y p e = " M e a s u r e G r i d V i e w S t a t e I D i a g r a m T a g A d d i t i o n a l I n f o " / > < / a : K e y V a l u e O f D i a g r a m O b j e c t K e y a n y T y p e z b w N T n L X > < a : K e y V a l u e O f D i a g r a m O b j e c t K e y a n y T y p e z b w N T n L X > < a : K e y > < K e y > M e a s u r e s \ C o u n t   o f   L i b r a r y < / K e y > < / a : K e y > < a : V a l u e   i : t y p e = " M e a s u r e G r i d N o d e V i e w S t a t e " > < C o l u m n > 2 < / C o l u m n > < L a y e d O u t > t r u e < / L a y e d O u t > < W a s U I I n v i s i b l e > t r u e < / W a s U I I n v i s i b l e > < / a : V a l u e > < / a : K e y V a l u e O f D i a g r a m O b j e c t K e y a n y T y p e z b w N T n L X > < a : K e y V a l u e O f D i a g r a m O b j e c t K e y a n y T y p e z b w N T n L X > < a : K e y > < K e y > M e a s u r e s \ C o u n t   o f   L i b r a r y \ T a g I n f o \ F o r m u l a < / K e y > < / a : K e y > < a : V a l u e   i : t y p e = " M e a s u r e G r i d V i e w S t a t e I D i a g r a m T a g A d d i t i o n a l I n f o " / > < / a : K e y V a l u e O f D i a g r a m O b j e c t K e y a n y T y p e z b w N T n L X > < a : K e y V a l u e O f D i a g r a m O b j e c t K e y a n y T y p e z b w N T n L X > < a : K e y > < K e y > M e a s u r e s \ C o u n t   o f   L i b r a r y \ T a g I n f o \ V a l u e < / K e y > < / a : K e y > < a : V a l u e   i : t y p e = " M e a s u r e G r i d V i e w S t a t e I D i a g r a m T a g A d d i t i o n a l I n f o " / > < / a : K e y V a l u e O f D i a g r a m O b j e c t K e y a n y T y p e z b w N T n L X > < a : K e y V a l u e O f D i a g r a m O b j e c t K e y a n y T y p e z b w N T n L X > < a : K e y > < K e y > M e a s u r e s \ C o u n t   o f   N e w s p a p e r m a g a z i n e s < / K e y > < / a : K e y > < a : V a l u e   i : t y p e = " M e a s u r e G r i d N o d e V i e w S t a t e " > < C o l u m n > 5 < / C o l u m n > < L a y e d O u t > t r u e < / L a y e d O u t > < W a s U I I n v i s i b l e > t r u e < / W a s U I I n v i s i b l e > < / a : V a l u e > < / a : K e y V a l u e O f D i a g r a m O b j e c t K e y a n y T y p e z b w N T n L X > < a : K e y V a l u e O f D i a g r a m O b j e c t K e y a n y T y p e z b w N T n L X > < a : K e y > < K e y > M e a s u r e s \ C o u n t   o f   N e w s p a p e r m a g a z i n e s \ T a g I n f o \ F o r m u l a < / K e y > < / a : K e y > < a : V a l u e   i : t y p e = " M e a s u r e G r i d V i e w S t a t e I D i a g r a m T a g A d d i t i o n a l I n f o " / > < / a : K e y V a l u e O f D i a g r a m O b j e c t K e y a n y T y p e z b w N T n L X > < a : K e y V a l u e O f D i a g r a m O b j e c t K e y a n y T y p e z b w N T n L X > < a : K e y > < K e y > M e a s u r e s \ C o u n t   o f   N e w s p a p e r m a g a z i n e s \ T a g I n f o \ V a l u e < / K e y > < / a : K e y > < a : V a l u e   i : t y p e = " M e a s u r e G r i d V i e w S t a t e I D i a g r a m T a g A d d i t i o n a l I n f o " / > < / a : K e y V a l u e O f D i a g r a m O b j e c t K e y a n y T y p e z b w N T n L X > < a : K e y V a l u e O f D i a g r a m O b j e c t K e y a n y T y p e z b w N T n L X > < a : K e y > < K e y > M e a s u r e s \ C o u n t   o f   R a d i o < / K e y > < / a : K e y > < a : V a l u e   i : t y p e = " M e a s u r e G r i d N o d e V i e w S t a t e " > < C o l u m n > 8 < / C o l u m n > < L a y e d O u t > t r u e < / L a y e d O u t > < W a s U I I n v i s i b l e > t r u e < / W a s U I I n v i s i b l e > < / a : V a l u e > < / a : K e y V a l u e O f D i a g r a m O b j e c t K e y a n y T y p e z b w N T n L X > < a : K e y V a l u e O f D i a g r a m O b j e c t K e y a n y T y p e z b w N T n L X > < a : K e y > < K e y > M e a s u r e s \ C o u n t   o f   R a d i o \ T a g I n f o \ F o r m u l a < / K e y > < / a : K e y > < a : V a l u e   i : t y p e = " M e a s u r e G r i d V i e w S t a t e I D i a g r a m T a g A d d i t i o n a l I n f o " / > < / a : K e y V a l u e O f D i a g r a m O b j e c t K e y a n y T y p e z b w N T n L X > < a : K e y V a l u e O f D i a g r a m O b j e c t K e y a n y T y p e z b w N T n L X > < a : K e y > < K e y > M e a s u r e s \ C o u n t   o f   R a d i o \ T a g I n f o \ V a l u e < / K e y > < / a : K e y > < a : V a l u e   i : t y p e = " M e a s u r e G r i d V i e w S t a t e I D i a g r a m T a g A d d i t i o n a l I n f o " / > < / a : K e y V a l u e O f D i a g r a m O b j e c t K e y a n y T y p e z b w N T n L X > < a : K e y V a l u e O f D i a g r a m O b j e c t K e y a n y T y p e z b w N T n L X > < a : K e y > < K e y > M e a s u r e s \ C o u n t   o f   R e l i g i o u s   o r g a n i z a t i o n < / K e y > < / a : K e y > < a : V a l u e   i : t y p e = " M e a s u r e G r i d N o d e V i e w S t a t e " > < C o l u m n > 1 1 < / C o l u m n > < L a y e d O u t > t r u e < / L a y e d O u t > < W a s U I I n v i s i b l e > t r u e < / W a s U I I n v i s i b l e > < / a : V a l u e > < / a : K e y V a l u e O f D i a g r a m O b j e c t K e y a n y T y p e z b w N T n L X > < a : K e y V a l u e O f D i a g r a m O b j e c t K e y a n y T y p e z b w N T n L X > < a : K e y > < K e y > M e a s u r e s \ C o u n t   o f   R e l i g i o u s   o r g a n i z a t i o n \ T a g I n f o \ F o r m u l a < / K e y > < / a : K e y > < a : V a l u e   i : t y p e = " M e a s u r e G r i d V i e w S t a t e I D i a g r a m T a g A d d i t i o n a l I n f o " / > < / a : K e y V a l u e O f D i a g r a m O b j e c t K e y a n y T y p e z b w N T n L X > < a : K e y V a l u e O f D i a g r a m O b j e c t K e y a n y T y p e z b w N T n L X > < a : K e y > < K e y > M e a s u r e s \ C o u n t   o f   R e l i g i o u s   o r g a n i z a t i o n \ T a g I n f o \ V a l u e < / K e y > < / a : K e y > < a : V a l u e   i : t y p e = " M e a s u r e G r i d V i e w S t a t e I D i a g r a m T a g A d d i t i o n a l I n f o " / > < / a : K e y V a l u e O f D i a g r a m O b j e c t K e y a n y T y p e z b w N T n L X > < a : K e y V a l u e O f D i a g r a m O b j e c t K e y a n y T y p e z b w N T n L X > < a : K e y > < K e y > M e a s u r e s \ C o u n t   o f   S c h o o l c o l l e g e < / K e y > < / a : K e y > < a : V a l u e   i : t y p e = " M e a s u r e G r i d N o d e V i e w S t a t e " > < C o l u m n > 1 3 < / C o l u m n > < L a y e d O u t > t r u e < / L a y e d O u t > < W a s U I I n v i s i b l e > t r u e < / W a s U I I n v i s i b l e > < / a : V a l u e > < / a : K e y V a l u e O f D i a g r a m O b j e c t K e y a n y T y p e z b w N T n L X > < a : K e y V a l u e O f D i a g r a m O b j e c t K e y a n y T y p e z b w N T n L X > < a : K e y > < K e y > M e a s u r e s \ C o u n t   o f   S c h o o l c o l l e g e \ T a g I n f o \ F o r m u l a < / K e y > < / a : K e y > < a : V a l u e   i : t y p e = " M e a s u r e G r i d V i e w S t a t e I D i a g r a m T a g A d d i t i o n a l I n f o " / > < / a : K e y V a l u e O f D i a g r a m O b j e c t K e y a n y T y p e z b w N T n L X > < a : K e y V a l u e O f D i a g r a m O b j e c t K e y a n y T y p e z b w N T n L X > < a : K e y > < K e y > M e a s u r e s \ C o u n t   o f   S c h o o l c o l l e g e \ T a g I n f o \ V a l u e < / K e y > < / a : K e y > < a : V a l u e   i : t y p e = " M e a s u r e G r i d V i e w S t a t e I D i a g r a m T a g A d d i t i o n a l I n f o " / > < / a : K e y V a l u e O f D i a g r a m O b j e c t K e y a n y T y p e z b w N T n L X > < a : K e y V a l u e O f D i a g r a m O b j e c t K e y a n y T y p e z b w N T n L X > < a : K e y > < K e y > M e a s u r e s \ C o u n t   o f   S o c i a l   M e d i a   ( F a c e b o o k   T w i t t e r   e t c ) < / K e y > < / a : K e y > < a : V a l u e   i : t y p e = " M e a s u r e G r i d N o d e V i e w S t a t e " > < C o l u m n > 3 < / C o l u m n > < L a y e d O u t > t r u e < / L a y e d O u t > < W a s U I I n v i s i b l e > t r u e < / W a s U I I n v i s i b l e > < / a : V a l u e > < / a : K e y V a l u e O f D i a g r a m O b j e c t K e y a n y T y p e z b w N T n L X > < a : K e y V a l u e O f D i a g r a m O b j e c t K e y a n y T y p e z b w N T n L X > < a : K e y > < K e y > M e a s u r e s \ C o u n t   o f   S o c i a l   M e d i a   ( F a c e b o o k   T w i t t e r   e t c ) \ T a g I n f o \ F o r m u l a < / K e y > < / a : K e y > < a : V a l u e   i : t y p e = " M e a s u r e G r i d V i e w S t a t e I D i a g r a m T a g A d d i t i o n a l I n f o " / > < / a : K e y V a l u e O f D i a g r a m O b j e c t K e y a n y T y p e z b w N T n L X > < a : K e y V a l u e O f D i a g r a m O b j e c t K e y a n y T y p e z b w N T n L X > < a : K e y > < K e y > M e a s u r e s \ C o u n t   o f   S o c i a l   M e d i a   ( F a c e b o o k   T w i t t e r   e t c ) \ T a g I n f o \ V a l u e < / K e y > < / a : K e y > < a : V a l u e   i : t y p e = " M e a s u r e G r i d V i e w S t a t e I D i a g r a m T a g A d d i t i o n a l I n f o " / > < / a : K e y V a l u e O f D i a g r a m O b j e c t K e y a n y T y p e z b w N T n L X > < a : K e y V a l u e O f D i a g r a m O b j e c t K e y a n y T y p e z b w N T n L X > < a : K e y > < K e y > M e a s u r e s \ C o u n t   o f   T e l e v i s i o n < / K e y > < / a : K e y > < a : V a l u e   i : t y p e = " M e a s u r e G r i d N o d e V i e w S t a t e " > < C o l u m n > 6 < / C o l u m n > < L a y e d O u t > t r u e < / L a y e d O u t > < W a s U I I n v i s i b l e > t r u e < / W a s U I I n v i s i b l e > < / a : V a l u e > < / a : K e y V a l u e O f D i a g r a m O b j e c t K e y a n y T y p e z b w N T n L X > < a : K e y V a l u e O f D i a g r a m O b j e c t K e y a n y T y p e z b w N T n L X > < a : K e y > < K e y > M e a s u r e s \ C o u n t   o f   T e l e v i s i o n \ T a g I n f o \ F o r m u l a < / K e y > < / a : K e y > < a : V a l u e   i : t y p e = " M e a s u r e G r i d V i e w S t a t e I D i a g r a m T a g A d d i t i o n a l I n f o " / > < / a : K e y V a l u e O f D i a g r a m O b j e c t K e y a n y T y p e z b w N T n L X > < a : K e y V a l u e O f D i a g r a m O b j e c t K e y a n y T y p e z b w N T n L X > < a : K e y > < K e y > M e a s u r e s \ C o u n t   o f   T e l e v i s i o n \ T a g I n f o \ V a l u e < / K e y > < / a : K e y > < a : V a l u e   i : t y p e = " M e a s u r e G r i d V i e w S t a t e I D i a g r a m T a g A d d i t i o n a l I n f o " / > < / a : K e y V a l u e O f D i a g r a m O b j e c t K e y a n y T y p e z b w N T n L X > < a : K e y V a l u e O f D i a g r a m O b j e c t K e y a n y T y p e z b w N T n L X > < a : K e y > < K e y > M e a s u r e s \ C o u n t   o f   W o r k s i t e < / K e y > < / a : K e y > < a : V a l u e   i : t y p e = " M e a s u r e G r i d N o d e V i e w S t a t e " > < C o l u m n > 9 < / C o l u m n > < L a y e d O u t > t r u e < / L a y e d O u t > < W a s U I I n v i s i b l e > t r u e < / W a s U I I n v i s i b l e > < / a : V a l u e > < / a : K e y V a l u e O f D i a g r a m O b j e c t K e y a n y T y p e z b w N T n L X > < a : K e y V a l u e O f D i a g r a m O b j e c t K e y a n y T y p e z b w N T n L X > < a : K e y > < K e y > M e a s u r e s \ C o u n t   o f   W o r k s i t e \ T a g I n f o \ F o r m u l a < / K e y > < / a : K e y > < a : V a l u e   i : t y p e = " M e a s u r e G r i d V i e w S t a t e I D i a g r a m T a g A d d i t i o n a l I n f o " / > < / a : K e y V a l u e O f D i a g r a m O b j e c t K e y a n y T y p e z b w N T n L X > < a : K e y V a l u e O f D i a g r a m O b j e c t K e y a n y T y p e z b w N T n L X > < a : K e y > < K e y > M e a s u r e s \ C o u n t   o f   W o r k s i t e \ T a g I n f o \ V a l u e < / K e y > < / a : K e y > < a : V a l u e   i : t y p e = " M e a s u r e G r i d V i e w S t a t e I D i a g r a m T a g A d d i t i o n a l I n f o " / > < / a : K e y V a l u e O f D i a g r a m O b j e c t K e y a n y T y p e z b w N T n L X > < a : K e y V a l u e O f D i a g r a m O b j e c t K e y a n y T y p e z b w N T n L X > < a : K e y > < K e y > C o l u m n s \ R e s p o n d e n t I D < / K e y > < / a : K e y > < a : V a l u e   i : t y p e = " M e a s u r e G r i d N o d e V i e w S t a t e " > < L a y e d O u t > t r u e < / L a y e d O u t > < / a : V a l u e > < / a : K e y V a l u e O f D i a g r a m O b j e c t K e y a n y T y p e z b w N T n L X > < a : K e y V a l u e O f D i a g r a m O b j e c t K e y a n y T y p e z b w N T n L X > < a : K e y > < K e y > C o l u m n s \ D o c t o r / h e a l t h   p r o f e s s i o n a l < / K e y > < / a : K e y > < a : V a l u e   i : t y p e = " M e a s u r e G r i d N o d e V i e w S t a t e " > < C o l u m n > 1 < / C o l u m n > < L a y e d O u t > t r u e < / L a y e d O u t > < / a : V a l u e > < / a : K e y V a l u e O f D i a g r a m O b j e c t K e y a n y T y p e z b w N T n L X > < a : K e y V a l u e O f D i a g r a m O b j e c t K e y a n y T y p e z b w N T n L X > < a : K e y > < K e y > C o l u m n s \ L i b r a r y < / K e y > < / a : K e y > < a : V a l u e   i : t y p e = " M e a s u r e G r i d N o d e V i e w S t a t e " > < C o l u m n > 2 < / C o l u m n > < L a y e d O u t > t r u e < / L a y e d O u t > < / a : V a l u e > < / a : K e y V a l u e O f D i a g r a m O b j e c t K e y a n y T y p e z b w N T n L X > < a : K e y V a l u e O f D i a g r a m O b j e c t K e y a n y T y p e z b w N T n L X > < a : K e y > < K e y > C o l u m n s \ S o c i a l   M e d i a   ( F a c e b o o k ,   T w i t t e r ,   e t c . ) < / K e y > < / a : K e y > < a : V a l u e   i : t y p e = " M e a s u r e G r i d N o d e V i e w S t a t e " > < C o l u m n > 3 < / C o l u m n > < L a y e d O u t > t r u e < / L a y e d O u t > < / a : V a l u e > < / a : K e y V a l u e O f D i a g r a m O b j e c t K e y a n y T y p e z b w N T n L X > < a : K e y V a l u e O f D i a g r a m O b j e c t K e y a n y T y p e z b w N T n L X > < a : K e y > < K e y > C o l u m n s \ F a m i l y   o r   f r i e n d s < / K e y > < / a : K e y > < a : V a l u e   i : t y p e = " M e a s u r e G r i d N o d e V i e w S t a t e " > < C o l u m n > 4 < / C o l u m n > < L a y e d O u t > t r u e < / L a y e d O u t > < / a : V a l u e > < / a : K e y V a l u e O f D i a g r a m O b j e c t K e y a n y T y p e z b w N T n L X > < a : K e y V a l u e O f D i a g r a m O b j e c t K e y a n y T y p e z b w N T n L X > < a : K e y > < K e y > C o l u m n s \ N e w s p a p e r / m a g a z i n e s < / K e y > < / a : K e y > < a : V a l u e   i : t y p e = " M e a s u r e G r i d N o d e V i e w S t a t e " > < C o l u m n > 5 < / C o l u m n > < L a y e d O u t > t r u e < / L a y e d O u t > < / a : V a l u e > < / a : K e y V a l u e O f D i a g r a m O b j e c t K e y a n y T y p e z b w N T n L X > < a : K e y V a l u e O f D i a g r a m O b j e c t K e y a n y T y p e z b w N T n L X > < a : K e y > < K e y > C o l u m n s \ T e l e v i s i o n < / K e y > < / a : K e y > < a : V a l u e   i : t y p e = " M e a s u r e G r i d N o d e V i e w S t a t e " > < C o l u m n > 6 < / C o l u m n > < L a y e d O u t > t r u e < / L a y e d O u t > < / a : V a l u e > < / a : K e y V a l u e O f D i a g r a m O b j e c t K e y a n y T y p e z b w N T n L X > < a : K e y V a l u e O f D i a g r a m O b j e c t K e y a n y T y p e z b w N T n L X > < a : K e y > < K e y > C o l u m n s \ H e a l t h   D e p a r t m e n t < / K e y > < / a : K e y > < a : V a l u e   i : t y p e = " M e a s u r e G r i d N o d e V i e w S t a t e " > < C o l u m n > 7 < / C o l u m n > < L a y e d O u t > t r u e < / L a y e d O u t > < / a : V a l u e > < / a : K e y V a l u e O f D i a g r a m O b j e c t K e y a n y T y p e z b w N T n L X > < a : K e y V a l u e O f D i a g r a m O b j e c t K e y a n y T y p e z b w N T n L X > < a : K e y > < K e y > C o l u m n s \ R a d i o < / K e y > < / a : K e y > < a : V a l u e   i : t y p e = " M e a s u r e G r i d N o d e V i e w S t a t e " > < C o l u m n > 8 < / C o l u m n > < L a y e d O u t > t r u e < / L a y e d O u t > < / a : V a l u e > < / a : K e y V a l u e O f D i a g r a m O b j e c t K e y a n y T y p e z b w N T n L X > < a : K e y V a l u e O f D i a g r a m O b j e c t K e y a n y T y p e z b w N T n L X > < a : K e y > < K e y > C o l u m n s \ W o r k s i t e < / K e y > < / a : K e y > < a : V a l u e   i : t y p e = " M e a s u r e G r i d N o d e V i e w S t a t e " > < C o l u m n > 9 < / C o l u m n > < L a y e d O u t > t r u e < / L a y e d O u t > < / a : V a l u e > < / a : K e y V a l u e O f D i a g r a m O b j e c t K e y a n y T y p e z b w N T n L X > < a : K e y V a l u e O f D i a g r a m O b j e c t K e y a n y T y p e z b w N T n L X > < a : K e y > < K e y > C o l u m n s \ H o s p i t a l < / K e y > < / a : K e y > < a : V a l u e   i : t y p e = " M e a s u r e G r i d N o d e V i e w S t a t e " > < C o l u m n > 1 0 < / C o l u m n > < L a y e d O u t > t r u e < / L a y e d O u t > < / a : V a l u e > < / a : K e y V a l u e O f D i a g r a m O b j e c t K e y a n y T y p e z b w N T n L X > < a : K e y V a l u e O f D i a g r a m O b j e c t K e y a n y T y p e z b w N T n L X > < a : K e y > < K e y > C o l u m n s \ R e l i g i o u s   o r g a n i z a t i o n < / K e y > < / a : K e y > < a : V a l u e   i : t y p e = " M e a s u r e G r i d N o d e V i e w S t a t e " > < C o l u m n > 1 1 < / C o l u m n > < L a y e d O u t > t r u e < / L a y e d O u t > < / a : V a l u e > < / a : K e y V a l u e O f D i a g r a m O b j e c t K e y a n y T y p e z b w N T n L X > < a : K e y V a l u e O f D i a g r a m O b j e c t K e y a n y T y p e z b w N T n L X > < a : K e y > < K e y > C o l u m n s \ I n t e r n e t < / K e y > < / a : K e y > < a : V a l u e   i : t y p e = " M e a s u r e G r i d N o d e V i e w S t a t e " > < C o l u m n > 1 2 < / C o l u m n > < L a y e d O u t > t r u e < / L a y e d O u t > < / a : V a l u e > < / a : K e y V a l u e O f D i a g r a m O b j e c t K e y a n y T y p e z b w N T n L X > < a : K e y V a l u e O f D i a g r a m O b j e c t K e y a n y T y p e z b w N T n L X > < a : K e y > < K e y > C o l u m n s \ S c h o o l / c o l l e g e < / K e y > < / a : K e y > < a : V a l u e   i : t y p e = " M e a s u r e G r i d N o d e V i e w S t a t e " > < C o l u m n > 1 3 < / C o l u m n > < L a y e d O u t > t r u e < / L a y e d O u t > < / a : V a l u e > < / a : K e y V a l u e O f D i a g r a m O b j e c t K e y a n y T y p e z b w N T n L X > < a : K e y V a l u e O f D i a g r a m O b j e c t K e y a n y T y p e z b w N T n L X > < a : K e y > < K e y > C o l u m n s \ C o l u m n 1 < / K e y > < / a : K e y > < a : V a l u e   i : t y p e = " M e a s u r e G r i d N o d e V i e w S t a t e " > < C o l u m n > 1 4 < / C o l u m n > < L a y e d O u t > t r u e < / L a y e d O u t > < / a : V a l u e > < / a : K e y V a l u e O f D i a g r a m O b j e c t K e y a n y T y p e z b w N T n L X > < a : K e y V a l u e O f D i a g r a m O b j e c t K e y a n y T y p e z b w N T n L X > < a : K e y > < K e y > C o l u m n s \ I   i d e n t i f y   a s : < / K e y > < / a : K e y > < a : V a l u e   i : t y p e = " M e a s u r e G r i d N o d e V i e w S t a t e " > < C o l u m n > 1 5 < / C o l u m n > < L a y e d O u t > t r u e < / L a y e d O u t > < / a : V a l u e > < / a : K e y V a l u e O f D i a g r a m O b j e c t K e y a n y T y p e z b w N T n L X > < a : K e y V a l u e O f D i a g r a m O b j e c t K e y a n y T y p e z b w N T n L X > < a : K e y > < K e y > C o l u m n s \ W h a t   i s   y o u r   a g e ? < / K e y > < / a : K e y > < a : V a l u e   i : t y p e = " M e a s u r e G r i d N o d e V i e w S t a t e " > < C o l u m n > 1 6 < / C o l u m n > < L a y e d O u t > t r u e < / L a y e d O u t > < / a : V a l u e > < / a : K e y V a l u e O f D i a g r a m O b j e c t K e y a n y T y p e z b w N T n L X > < a : K e y V a l u e O f D i a g r a m O b j e c t K e y a n y T y p e z b w N T n L X > < a : K e y > < K e y > C o l u m n s \ C o u n t y   w h e r e   y o u   l i v e : < / K e y > < / a : K e y > < a : V a l u e   i : t y p e = " M e a s u r e G r i d N o d e V i e w S t a t e " > < C o l u m n > 1 7 < / C o l u m n > < L a y e d O u t > t r u e < / L a y e d O u t > < / a : V a l u e > < / a : K e y V a l u e O f D i a g r a m O b j e c t K e y a n y T y p e z b w N T n L X > < a : K e y V a l u e O f D i a g r a m O b j e c t K e y a n y T y p e z b w N T n L X > < a : K e y > < K e y > C o l u m n s \ T o w n   a n d   Z I P   c o d e   w h e r e   y o u   l i v e : < / K e y > < / a : K e y > < a : V a l u e   i : t y p e = " M e a s u r e G r i d N o d e V i e w S t a t e " > < C o l u m n > 1 8 < / C o l u m n > < L a y e d O u t > t r u e < / L a y e d O u t > < / a : V a l u e > < / a : K e y V a l u e O f D i a g r a m O b j e c t K e y a n y T y p e z b w N T n L X > < a : K e y V a l u e O f D i a g r a m O b j e c t K e y a n y T y p e z b w N T n L X > < a : K e y > < K e y > C o l u m n s \ W h a t   r a c e   d o   y o u   c o n s i d e r   y o u r s e l f ? < / K e y > < / a : K e y > < a : V a l u e   i : t y p e = " M e a s u r e G r i d N o d e V i e w S t a t e " > < C o l u m n > 1 9 < / C o l u m n > < L a y e d O u t > t r u e < / L a y e d O u t > < / a : V a l u e > < / a : K e y V a l u e O f D i a g r a m O b j e c t K e y a n y T y p e z b w N T n L X > < a : K e y V a l u e O f D i a g r a m O b j e c t K e y a n y T y p e z b w N T n L X > < a : K e y > < K e y > C o l u m n s \ A r e   y o u   H i s p a n i c   o r   L a t i n o ? < / K e y > < / a : K e y > < a : V a l u e   i : t y p e = " M e a s u r e G r i d N o d e V i e w S t a t e " > < C o l u m n > 2 0 < / C o l u m n > < L a y e d O u t > t r u e < / L a y e d O u t > < / a : V a l u e > < / a : K e y V a l u e O f D i a g r a m O b j e c t K e y a n y T y p e z b w N T n L X > < a : K e y V a l u e O f D i a g r a m O b j e c t K e y a n y T y p e z b w N T n L X > < a : K e y > < K e y > C o l u m n s \ W h a t   l a n g u a g e   d o   y o u   s p e a k   w h e n   y o u   a r e   a t   h o m e   ( s e l e c t   a l l   t h a t   a p p l y ) < / K e y > < / a : K e y > < a : V a l u e   i : t y p e = " M e a s u r e G r i d N o d e V i e w S t a t e " > < C o l u m n > 2 1 < / C o l u m n > < L a y e d O u t > t r u e < / L a y e d O u t > < / a : V a l u e > < / a : K e y V a l u e O f D i a g r a m O b j e c t K e y a n y T y p e z b w N T n L X > < a : K e y V a l u e O f D i a g r a m O b j e c t K e y a n y T y p e z b w N T n L X > < a : K e y > < K e y > C o l u m n s \ W h a t   i s   y o u r   a n n u a l   h o u s e h o l d   i n c o m e   f r o m   a l l   s o u r c e s ? < / K e y > < / a : K e y > < a : V a l u e   i : t y p e = " M e a s u r e G r i d N o d e V i e w S t a t e " > < C o l u m n > 2 2 < / C o l u m n > < L a y e d O u t > t r u e < / L a y e d O u t > < / a : V a l u e > < / a : K e y V a l u e O f D i a g r a m O b j e c t K e y a n y T y p e z b w N T n L X > < a : K e y V a l u e O f D i a g r a m O b j e c t K e y a n y T y p e z b w N T n L X > < a : K e y > < K e y > C o l u m n s \ W h a t   i s   y o u r   h i g h e s t   l e v e l   o f   e d u c a t i o n ? < / K e y > < / a : K e y > < a : V a l u e   i : t y p e = " M e a s u r e G r i d N o d e V i e w S t a t e " > < C o l u m n > 2 3 < / C o l u m n > < L a y e d O u t > t r u e < / L a y e d O u t > < / a : V a l u e > < / a : K e y V a l u e O f D i a g r a m O b j e c t K e y a n y T y p e z b w N T n L X > < a : K e y V a l u e O f D i a g r a m O b j e c t K e y a n y T y p e z b w N T n L X > < a : K e y > < K e y > C o l u m n s \ W h a t   i s   y o u r   c u r r e n t   e m p l o y m e n t   s t a t u s ? < / K e y > < / a : K e y > < a : V a l u e   i : t y p e = " M e a s u r e G r i d N o d e V i e w S t a t e " > < C o l u m n > 2 4 < / C o l u m n > < L a y e d O u t > t r u e < / L a y e d O u t > < / a : V a l u e > < / a : K e y V a l u e O f D i a g r a m O b j e c t K e y a n y T y p e z b w N T n L X > < a : K e y V a l u e O f D i a g r a m O b j e c t K e y a n y T y p e z b w N T n L X > < a : K e y > < K e y > C o l u m n s \ D o   y o u   c u r r e n t l y   h a v e   h e a l t h   i n s u r a n c e ? < / K e y > < / a : K e y > < a : V a l u e   i : t y p e = " M e a s u r e G r i d N o d e V i e w S t a t e " > < C o l u m n > 2 5 < / C o l u m n > < L a y e d O u t > t r u e < / L a y e d O u t > < / a : V a l u e > < / a : K e y V a l u e O f D i a g r a m O b j e c t K e y a n y T y p e z b w N T n L X > < a : K e y V a l u e O f D i a g r a m O b j e c t K e y a n y T y p e z b w N T n L X > < a : K e y > < K e y > C o l u m n s \ W h a t   t y p e   o f   i n s u r a n c e   d o   y o u   h a v e ? < / K e y > < / a : K e y > < a : V a l u e   i : t y p e = " M e a s u r e G r i d N o d e V i e w S t a t e " > < C o l u m n > 2 6 < / C o l u m n > < L a y e d O u t > t r u e < / L a y e d O u t > < / a : V a l u e > < / a : K e y V a l u e O f D i a g r a m O b j e c t K e y a n y T y p e z b w N T n L X > < a : K e y V a l u e O f D i a g r a m O b j e c t K e y a n y T y p e z b w N T n L X > < a : K e y > < K e y > C o l u m n s \ D o   y o u   h a v e   a c c e s s   t o   r e l i a b l e   i n t e r n e t   i n   y o u r   h o m e ? < / K e y > < / a : K e y > < a : V a l u e   i : t y p e = " M e a s u r e G r i d N o d e V i e w S t a t e " > < C o l u m n > 2 7 < / C o l u m n > < L a y e d O u t > t r u e < / L a y e d O u t > < / a : V a l u e > < / a : K e y V a l u e O f D i a g r a m O b j e c t K e y a n y T y p e z b w N T n L X > < a : K e y V a l u e O f D i a g r a m O b j e c t K e y a n y T y p e z b w N T n L X > < a : K e y > < K e y > L i n k s \ & l t ; C o l u m n s \ S u m   o f   R e s p o n d e n t I D   6 & g t ; - & l t ; M e a s u r e s \ R e s p o n d e n t I D & g t ; < / K e y > < / a : K e y > < a : V a l u e   i : t y p e = " M e a s u r e G r i d V i e w S t a t e I D i a g r a m L i n k " / > < / a : K e y V a l u e O f D i a g r a m O b j e c t K e y a n y T y p e z b w N T n L X > < a : K e y V a l u e O f D i a g r a m O b j e c t K e y a n y T y p e z b w N T n L X > < a : K e y > < K e y > L i n k s \ & l t ; C o l u m n s \ S u m   o f   R e s p o n d e n t I D   6 & g t ; - & l t ; M e a s u r e s \ R e s p o n d e n t I D & g t ; \ C O L U M N < / K e y > < / a : K e y > < a : V a l u e   i : t y p e = " M e a s u r e G r i d V i e w S t a t e I D i a g r a m L i n k E n d p o i n t " / > < / a : K e y V a l u e O f D i a g r a m O b j e c t K e y a n y T y p e z b w N T n L X > < a : K e y V a l u e O f D i a g r a m O b j e c t K e y a n y T y p e z b w N T n L X > < a : K e y > < K e y > L i n k s \ & l t ; C o l u m n s \ S u m   o f   R e s p o n d e n t I D   6 & g t ; - & l t ; M e a s u r e s \ R e s p o n d e n t I D & g t ; \ M E A S U R E < / K e y > < / a : K e y > < a : V a l u e   i : t y p e = " M e a s u r e G r i d V i e w S t a t e I D i a g r a m L i n k E n d p o i n t " / > < / a : K e y V a l u e O f D i a g r a m O b j e c t K e y a n y T y p e z b w N T n L X > < a : K e y V a l u e O f D i a g r a m O b j e c t K e y a n y T y p e z b w N T n L X > < a : K e y > < K e y > L i n k s \ & l t ; C o l u m n s \ C o u n t   o f   R e s p o n d e n t I D   6 & g t ; - & l t ; M e a s u r e s \ R e s p o n d e n t I D & g t ; < / K e y > < / a : K e y > < a : V a l u e   i : t y p e = " M e a s u r e G r i d V i e w S t a t e I D i a g r a m L i n k " / > < / a : K e y V a l u e O f D i a g r a m O b j e c t K e y a n y T y p e z b w N T n L X > < a : K e y V a l u e O f D i a g r a m O b j e c t K e y a n y T y p e z b w N T n L X > < a : K e y > < K e y > L i n k s \ & l t ; C o l u m n s \ C o u n t   o f   R e s p o n d e n t I D   6 & g t ; - & l t ; M e a s u r e s \ R e s p o n d e n t I D & g t ; \ C O L U M N < / K e y > < / a : K e y > < a : V a l u e   i : t y p e = " M e a s u r e G r i d V i e w S t a t e I D i a g r a m L i n k E n d p o i n t " / > < / a : K e y V a l u e O f D i a g r a m O b j e c t K e y a n y T y p e z b w N T n L X > < a : K e y V a l u e O f D i a g r a m O b j e c t K e y a n y T y p e z b w N T n L X > < a : K e y > < K e y > L i n k s \ & l t ; C o l u m n s \ C o u n t   o f   R e s p o n d e n t I D   6 & g t ; - & l t ; M e a s u r e s \ R e s p o n d e n t I D & g t ; \ M E A S U R E < / K e y > < / a : K e y > < a : V a l u e   i : t y p e = " M e a s u r e G r i d V i e w S t a t e I D i a g r a m L i n k E n d p o i n t " / > < / a : K e y V a l u e O f D i a g r a m O b j e c t K e y a n y T y p e z b w N T n L X > < a : K e y V a l u e O f D i a g r a m O b j e c t K e y a n y T y p e z b w N T n L X > < a : K e y > < K e y > L i n k s \ & l t ; C o l u m n s \ S u m   o f   W h a t   i s   y o u r   a g e   6 & g t ; - & l t ; M e a s u r e s \ W h a t   i s   y o u r   a g e ? & g t ; < / K e y > < / a : K e y > < a : V a l u e   i : t y p e = " M e a s u r e G r i d V i e w S t a t e I D i a g r a m L i n k " / > < / a : K e y V a l u e O f D i a g r a m O b j e c t K e y a n y T y p e z b w N T n L X > < a : K e y V a l u e O f D i a g r a m O b j e c t K e y a n y T y p e z b w N T n L X > < a : K e y > < K e y > L i n k s \ & l t ; C o l u m n s \ S u m   o f   W h a t   i s   y o u r   a g e   6 & g t ; - & l t ; M e a s u r e s \ W h a t   i s   y o u r   a g e ? & g t ; \ C O L U M N < / K e y > < / a : K e y > < a : V a l u e   i : t y p e = " M e a s u r e G r i d V i e w S t a t e I D i a g r a m L i n k E n d p o i n t " / > < / a : K e y V a l u e O f D i a g r a m O b j e c t K e y a n y T y p e z b w N T n L X > < a : K e y V a l u e O f D i a g r a m O b j e c t K e y a n y T y p e z b w N T n L X > < a : K e y > < K e y > L i n k s \ & l t ; C o l u m n s \ S u m   o f   W h a t   i s   y o u r   a g e   6 & g t ; - & l t ; M e a s u r e s \ W h a t   i s   y o u r   a g e ? & g t ; \ M E A S U R E < / K e y > < / a : K e y > < a : V a l u e   i : t y p e = " M e a s u r e G r i d V i e w S t a t e I D i a g r a m L i n k E n d p o i n t " / > < / a : K e y V a l u e O f D i a g r a m O b j e c t K e y a n y T y p e z b w N T n L X > < a : K e y V a l u e O f D i a g r a m O b j e c t K e y a n y T y p e z b w N T n L X > < a : K e y > < K e y > L i n k s \ & l t ; C o l u m n s \ A v e r a g e   o f   W h a t   i s   y o u r   a g e   6 & g t ; - & l t ; M e a s u r e s \ W h a t   i s   y o u r   a g e ? & g t ; < / K e y > < / a : K e y > < a : V a l u e   i : t y p e = " M e a s u r e G r i d V i e w S t a t e I D i a g r a m L i n k " / > < / a : K e y V a l u e O f D i a g r a m O b j e c t K e y a n y T y p e z b w N T n L X > < a : K e y V a l u e O f D i a g r a m O b j e c t K e y a n y T y p e z b w N T n L X > < a : K e y > < K e y > L i n k s \ & l t ; C o l u m n s \ A v e r a g e   o f   W h a t   i s   y o u r   a g e   6 & g t ; - & l t ; M e a s u r e s \ W h a t   i s   y o u r   a g e ? & g t ; \ C O L U M N < / K e y > < / a : K e y > < a : V a l u e   i : t y p e = " M e a s u r e G r i d V i e w S t a t e I D i a g r a m L i n k E n d p o i n t " / > < / a : K e y V a l u e O f D i a g r a m O b j e c t K e y a n y T y p e z b w N T n L X > < a : K e y V a l u e O f D i a g r a m O b j e c t K e y a n y T y p e z b w N T n L X > < a : K e y > < K e y > L i n k s \ & l t ; C o l u m n s \ A v e r a g e   o f   W h a t   i s   y o u r   a g e   6 & g t ; - & l t ; M e a s u r e s \ W h a t   i s   y o u r   a g e ? & g t ; \ M E A S U R E < / K e y > < / a : K e y > < a : V a l u e   i : t y p e = " M e a s u r e G r i d V i e w S t a t e I D i a g r a m L i n k E n d p o i n t " / > < / a : K e y V a l u e O f D i a g r a m O b j e c t K e y a n y T y p e z b w N T n L X > < a : K e y V a l u e O f D i a g r a m O b j e c t K e y a n y T y p e z b w N T n L X > < a : K e y > < K e y > L i n k s \ & l t ; C o l u m n s \ C o u n t   o f   D o c t o r h e a l t h   p r o f e s s i o n a l & g t ; - & l t ; M e a s u r e s \ D o c t o r / h e a l t h   p r o f e s s i o n a l & g t ; < / K e y > < / a : K e y > < a : V a l u e   i : t y p e = " M e a s u r e G r i d V i e w S t a t e I D i a g r a m L i n k " / > < / a : K e y V a l u e O f D i a g r a m O b j e c t K e y a n y T y p e z b w N T n L X > < a : K e y V a l u e O f D i a g r a m O b j e c t K e y a n y T y p e z b w N T n L X > < a : K e y > < K e y > L i n k s \ & l t ; C o l u m n s \ C o u n t   o f   D o c t o r h e a l t h   p r o f e s s i o n a l & g t ; - & l t ; M e a s u r e s \ D o c t o r / h e a l t h   p r o f e s s i o n a l & g t ; \ C O L U M N < / K e y > < / a : K e y > < a : V a l u e   i : t y p e = " M e a s u r e G r i d V i e w S t a t e I D i a g r a m L i n k E n d p o i n t " / > < / a : K e y V a l u e O f D i a g r a m O b j e c t K e y a n y T y p e z b w N T n L X > < a : K e y V a l u e O f D i a g r a m O b j e c t K e y a n y T y p e z b w N T n L X > < a : K e y > < K e y > L i n k s \ & l t ; C o l u m n s \ C o u n t   o f   D o c t o r h e a l t h   p r o f e s s i o n a l & g t ; - & l t ; M e a s u r e s \ D o c t o r / h e a l t h   p r o f e s s i o n a l & g t ; \ M E A S U R E < / K e y > < / a : K e y > < a : V a l u e   i : t y p e = " M e a s u r e G r i d V i e w S t a t e I D i a g r a m L i n k E n d p o i n t " / > < / a : K e y V a l u e O f D i a g r a m O b j e c t K e y a n y T y p e z b w N T n L X > < a : K e y V a l u e O f D i a g r a m O b j e c t K e y a n y T y p e z b w N T n L X > < a : K e y > < K e y > L i n k s \ & l t ; C o l u m n s \ C o u n t   o f   F a m i l y   o r   f r i e n d s & g t ; - & l t ; M e a s u r e s \ F a m i l y   o r   f r i e n d s & g t ; < / K e y > < / a : K e y > < a : V a l u e   i : t y p e = " M e a s u r e G r i d V i e w S t a t e I D i a g r a m L i n k " / > < / a : K e y V a l u e O f D i a g r a m O b j e c t K e y a n y T y p e z b w N T n L X > < a : K e y V a l u e O f D i a g r a m O b j e c t K e y a n y T y p e z b w N T n L X > < a : K e y > < K e y > L i n k s \ & l t ; C o l u m n s \ C o u n t   o f   F a m i l y   o r   f r i e n d s & g t ; - & l t ; M e a s u r e s \ F a m i l y   o r   f r i e n d s & g t ; \ C O L U M N < / K e y > < / a : K e y > < a : V a l u e   i : t y p e = " M e a s u r e G r i d V i e w S t a t e I D i a g r a m L i n k E n d p o i n t " / > < / a : K e y V a l u e O f D i a g r a m O b j e c t K e y a n y T y p e z b w N T n L X > < a : K e y V a l u e O f D i a g r a m O b j e c t K e y a n y T y p e z b w N T n L X > < a : K e y > < K e y > L i n k s \ & l t ; C o l u m n s \ C o u n t   o f   F a m i l y   o r   f r i e n d s & g t ; - & l t ; M e a s u r e s \ F a m i l y   o r   f r i e n d s & g t ; \ M E A S U R E < / K e y > < / a : K e y > < a : V a l u e   i : t y p e = " M e a s u r e G r i d V i e w S t a t e I D i a g r a m L i n k E n d p o i n t " / > < / a : K e y V a l u e O f D i a g r a m O b j e c t K e y a n y T y p e z b w N T n L X > < a : K e y V a l u e O f D i a g r a m O b j e c t K e y a n y T y p e z b w N T n L X > < a : K e y > < K e y > L i n k s \ & l t ; C o l u m n s \ C o u n t   o f   H e a l t h   D e p a r t m e n t & g t ; - & l t ; M e a s u r e s \ H e a l t h   D e p a r t m e n t & g t ; < / K e y > < / a : K e y > < a : V a l u e   i : t y p e = " M e a s u r e G r i d V i e w S t a t e I D i a g r a m L i n k " / > < / a : K e y V a l u e O f D i a g r a m O b j e c t K e y a n y T y p e z b w N T n L X > < a : K e y V a l u e O f D i a g r a m O b j e c t K e y a n y T y p e z b w N T n L X > < a : K e y > < K e y > L i n k s \ & l t ; C o l u m n s \ C o u n t   o f   H e a l t h   D e p a r t m e n t & g t ; - & l t ; M e a s u r e s \ H e a l t h   D e p a r t m e n t & g t ; \ C O L U M N < / K e y > < / a : K e y > < a : V a l u e   i : t y p e = " M e a s u r e G r i d V i e w S t a t e I D i a g r a m L i n k E n d p o i n t " / > < / a : K e y V a l u e O f D i a g r a m O b j e c t K e y a n y T y p e z b w N T n L X > < a : K e y V a l u e O f D i a g r a m O b j e c t K e y a n y T y p e z b w N T n L X > < a : K e y > < K e y > L i n k s \ & l t ; C o l u m n s \ C o u n t   o f   H e a l t h   D e p a r t m e n t & g t ; - & l t ; M e a s u r e s \ H e a l t h   D e p a r t m e n t & g t ; \ M E A S U R E < / K e y > < / a : K e y > < a : V a l u e   i : t y p e = " M e a s u r e G r i d V i e w S t a t e I D i a g r a m L i n k E n d p o i n t " / > < / a : K e y V a l u e O f D i a g r a m O b j e c t K e y a n y T y p e z b w N T n L X > < a : K e y V a l u e O f D i a g r a m O b j e c t K e y a n y T y p e z b w N T n L X > < a : K e y > < K e y > L i n k s \ & l t ; C o l u m n s \ C o u n t   o f   H o s p i t a l & g t ; - & l t ; M e a s u r e s \ H o s p i t a l & g t ; < / K e y > < / a : K e y > < a : V a l u e   i : t y p e = " M e a s u r e G r i d V i e w S t a t e I D i a g r a m L i n k " / > < / a : K e y V a l u e O f D i a g r a m O b j e c t K e y a n y T y p e z b w N T n L X > < a : K e y V a l u e O f D i a g r a m O b j e c t K e y a n y T y p e z b w N T n L X > < a : K e y > < K e y > L i n k s \ & l t ; C o l u m n s \ C o u n t   o f   H o s p i t a l & g t ; - & l t ; M e a s u r e s \ H o s p i t a l & g t ; \ C O L U M N < / K e y > < / a : K e y > < a : V a l u e   i : t y p e = " M e a s u r e G r i d V i e w S t a t e I D i a g r a m L i n k E n d p o i n t " / > < / a : K e y V a l u e O f D i a g r a m O b j e c t K e y a n y T y p e z b w N T n L X > < a : K e y V a l u e O f D i a g r a m O b j e c t K e y a n y T y p e z b w N T n L X > < a : K e y > < K e y > L i n k s \ & l t ; C o l u m n s \ C o u n t   o f   H o s p i t a l & g t ; - & l t ; M e a s u r e s \ H o s p i t a l & g t ; \ M E A S U R E < / K e y > < / a : K e y > < a : V a l u e   i : t y p e = " M e a s u r e G r i d V i e w S t a t e I D i a g r a m L i n k E n d p o i n t " / > < / a : K e y V a l u e O f D i a g r a m O b j e c t K e y a n y T y p e z b w N T n L X > < a : K e y V a l u e O f D i a g r a m O b j e c t K e y a n y T y p e z b w N T n L X > < a : K e y > < K e y > L i n k s \ & l t ; C o l u m n s \ C o u n t   o f   I n t e r n e t & g t ; - & l t ; M e a s u r e s \ I n t e r n e t & g t ; < / K e y > < / a : K e y > < a : V a l u e   i : t y p e = " M e a s u r e G r i d V i e w S t a t e I D i a g r a m L i n k " / > < / a : K e y V a l u e O f D i a g r a m O b j e c t K e y a n y T y p e z b w N T n L X > < a : K e y V a l u e O f D i a g r a m O b j e c t K e y a n y T y p e z b w N T n L X > < a : K e y > < K e y > L i n k s \ & l t ; C o l u m n s \ C o u n t   o f   I n t e r n e t & g t ; - & l t ; M e a s u r e s \ I n t e r n e t & g t ; \ C O L U M N < / K e y > < / a : K e y > < a : V a l u e   i : t y p e = " M e a s u r e G r i d V i e w S t a t e I D i a g r a m L i n k E n d p o i n t " / > < / a : K e y V a l u e O f D i a g r a m O b j e c t K e y a n y T y p e z b w N T n L X > < a : K e y V a l u e O f D i a g r a m O b j e c t K e y a n y T y p e z b w N T n L X > < a : K e y > < K e y > L i n k s \ & l t ; C o l u m n s \ C o u n t   o f   I n t e r n e t & g t ; - & l t ; M e a s u r e s \ I n t e r n e t & g t ; \ M E A S U R E < / K e y > < / a : K e y > < a : V a l u e   i : t y p e = " M e a s u r e G r i d V i e w S t a t e I D i a g r a m L i n k E n d p o i n t " / > < / a : K e y V a l u e O f D i a g r a m O b j e c t K e y a n y T y p e z b w N T n L X > < a : K e y V a l u e O f D i a g r a m O b j e c t K e y a n y T y p e z b w N T n L X > < a : K e y > < K e y > L i n k s \ & l t ; C o l u m n s \ C o u n t   o f   L i b r a r y & g t ; - & l t ; M e a s u r e s \ L i b r a r y & g t ; < / K e y > < / a : K e y > < a : V a l u e   i : t y p e = " M e a s u r e G r i d V i e w S t a t e I D i a g r a m L i n k " / > < / a : K e y V a l u e O f D i a g r a m O b j e c t K e y a n y T y p e z b w N T n L X > < a : K e y V a l u e O f D i a g r a m O b j e c t K e y a n y T y p e z b w N T n L X > < a : K e y > < K e y > L i n k s \ & l t ; C o l u m n s \ C o u n t   o f   L i b r a r y & g t ; - & l t ; M e a s u r e s \ L i b r a r y & g t ; \ C O L U M N < / K e y > < / a : K e y > < a : V a l u e   i : t y p e = " M e a s u r e G r i d V i e w S t a t e I D i a g r a m L i n k E n d p o i n t " / > < / a : K e y V a l u e O f D i a g r a m O b j e c t K e y a n y T y p e z b w N T n L X > < a : K e y V a l u e O f D i a g r a m O b j e c t K e y a n y T y p e z b w N T n L X > < a : K e y > < K e y > L i n k s \ & l t ; C o l u m n s \ C o u n t   o f   L i b r a r y & g t ; - & l t ; M e a s u r e s \ L i b r a r y & g t ; \ M E A S U R E < / K e y > < / a : K e y > < a : V a l u e   i : t y p e = " M e a s u r e G r i d V i e w S t a t e I D i a g r a m L i n k E n d p o i n t " / > < / a : K e y V a l u e O f D i a g r a m O b j e c t K e y a n y T y p e z b w N T n L X > < a : K e y V a l u e O f D i a g r a m O b j e c t K e y a n y T y p e z b w N T n L X > < a : K e y > < K e y > L i n k s \ & l t ; C o l u m n s \ C o u n t   o f   N e w s p a p e r m a g a z i n e s & g t ; - & l t ; M e a s u r e s \ N e w s p a p e r / m a g a z i n e s & g t ; < / K e y > < / a : K e y > < a : V a l u e   i : t y p e = " M e a s u r e G r i d V i e w S t a t e I D i a g r a m L i n k " / > < / a : K e y V a l u e O f D i a g r a m O b j e c t K e y a n y T y p e z b w N T n L X > < a : K e y V a l u e O f D i a g r a m O b j e c t K e y a n y T y p e z b w N T n L X > < a : K e y > < K e y > L i n k s \ & l t ; C o l u m n s \ C o u n t   o f   N e w s p a p e r m a g a z i n e s & g t ; - & l t ; M e a s u r e s \ N e w s p a p e r / m a g a z i n e s & g t ; \ C O L U M N < / K e y > < / a : K e y > < a : V a l u e   i : t y p e = " M e a s u r e G r i d V i e w S t a t e I D i a g r a m L i n k E n d p o i n t " / > < / a : K e y V a l u e O f D i a g r a m O b j e c t K e y a n y T y p e z b w N T n L X > < a : K e y V a l u e O f D i a g r a m O b j e c t K e y a n y T y p e z b w N T n L X > < a : K e y > < K e y > L i n k s \ & l t ; C o l u m n s \ C o u n t   o f   N e w s p a p e r m a g a z i n e s & g t ; - & l t ; M e a s u r e s \ N e w s p a p e r / m a g a z i n e s & g t ; \ M E A S U R E < / K e y > < / a : K e y > < a : V a l u e   i : t y p e = " M e a s u r e G r i d V i e w S t a t e I D i a g r a m L i n k E n d p o i n t " / > < / a : K e y V a l u e O f D i a g r a m O b j e c t K e y a n y T y p e z b w N T n L X > < a : K e y V a l u e O f D i a g r a m O b j e c t K e y a n y T y p e z b w N T n L X > < a : K e y > < K e y > L i n k s \ & l t ; C o l u m n s \ C o u n t   o f   R a d i o & g t ; - & l t ; M e a s u r e s \ R a d i o & g t ; < / K e y > < / a : K e y > < a : V a l u e   i : t y p e = " M e a s u r e G r i d V i e w S t a t e I D i a g r a m L i n k " / > < / a : K e y V a l u e O f D i a g r a m O b j e c t K e y a n y T y p e z b w N T n L X > < a : K e y V a l u e O f D i a g r a m O b j e c t K e y a n y T y p e z b w N T n L X > < a : K e y > < K e y > L i n k s \ & l t ; C o l u m n s \ C o u n t   o f   R a d i o & g t ; - & l t ; M e a s u r e s \ R a d i o & g t ; \ C O L U M N < / K e y > < / a : K e y > < a : V a l u e   i : t y p e = " M e a s u r e G r i d V i e w S t a t e I D i a g r a m L i n k E n d p o i n t " / > < / a : K e y V a l u e O f D i a g r a m O b j e c t K e y a n y T y p e z b w N T n L X > < a : K e y V a l u e O f D i a g r a m O b j e c t K e y a n y T y p e z b w N T n L X > < a : K e y > < K e y > L i n k s \ & l t ; C o l u m n s \ C o u n t   o f   R a d i o & g t ; - & l t ; M e a s u r e s \ R a d i o & g t ; \ M E A S U R E < / K e y > < / a : K e y > < a : V a l u e   i : t y p e = " M e a s u r e G r i d V i e w S t a t e I D i a g r a m L i n k E n d p o i n t " / > < / a : K e y V a l u e O f D i a g r a m O b j e c t K e y a n y T y p e z b w N T n L X > < a : K e y V a l u e O f D i a g r a m O b j e c t K e y a n y T y p e z b w N T n L X > < a : K e y > < K e y > L i n k s \ & l t ; C o l u m n s \ C o u n t   o f   R e l i g i o u s   o r g a n i z a t i o n & g t ; - & l t ; M e a s u r e s \ R e l i g i o u s   o r g a n i z a t i o n & g t ; < / K e y > < / a : K e y > < a : V a l u e   i : t y p e = " M e a s u r e G r i d V i e w S t a t e I D i a g r a m L i n k " / > < / a : K e y V a l u e O f D i a g r a m O b j e c t K e y a n y T y p e z b w N T n L X > < a : K e y V a l u e O f D i a g r a m O b j e c t K e y a n y T y p e z b w N T n L X > < a : K e y > < K e y > L i n k s \ & l t ; C o l u m n s \ C o u n t   o f   R e l i g i o u s   o r g a n i z a t i o n & g t ; - & l t ; M e a s u r e s \ R e l i g i o u s   o r g a n i z a t i o n & g t ; \ C O L U M N < / K e y > < / a : K e y > < a : V a l u e   i : t y p e = " M e a s u r e G r i d V i e w S t a t e I D i a g r a m L i n k E n d p o i n t " / > < / a : K e y V a l u e O f D i a g r a m O b j e c t K e y a n y T y p e z b w N T n L X > < a : K e y V a l u e O f D i a g r a m O b j e c t K e y a n y T y p e z b w N T n L X > < a : K e y > < K e y > L i n k s \ & l t ; C o l u m n s \ C o u n t   o f   R e l i g i o u s   o r g a n i z a t i o n & g t ; - & l t ; M e a s u r e s \ R e l i g i o u s   o r g a n i z a t i o n & g t ; \ M E A S U R E < / K e y > < / a : K e y > < a : V a l u e   i : t y p e = " M e a s u r e G r i d V i e w S t a t e I D i a g r a m L i n k E n d p o i n t " / > < / a : K e y V a l u e O f D i a g r a m O b j e c t K e y a n y T y p e z b w N T n L X > < a : K e y V a l u e O f D i a g r a m O b j e c t K e y a n y T y p e z b w N T n L X > < a : K e y > < K e y > L i n k s \ & l t ; C o l u m n s \ C o u n t   o f   S c h o o l c o l l e g e & g t ; - & l t ; M e a s u r e s \ S c h o o l / c o l l e g e & g t ; < / K e y > < / a : K e y > < a : V a l u e   i : t y p e = " M e a s u r e G r i d V i e w S t a t e I D i a g r a m L i n k " / > < / a : K e y V a l u e O f D i a g r a m O b j e c t K e y a n y T y p e z b w N T n L X > < a : K e y V a l u e O f D i a g r a m O b j e c t K e y a n y T y p e z b w N T n L X > < a : K e y > < K e y > L i n k s \ & l t ; C o l u m n s \ C o u n t   o f   S c h o o l c o l l e g e & g t ; - & l t ; M e a s u r e s \ S c h o o l / c o l l e g e & g t ; \ C O L U M N < / K e y > < / a : K e y > < a : V a l u e   i : t y p e = " M e a s u r e G r i d V i e w S t a t e I D i a g r a m L i n k E n d p o i n t " / > < / a : K e y V a l u e O f D i a g r a m O b j e c t K e y a n y T y p e z b w N T n L X > < a : K e y V a l u e O f D i a g r a m O b j e c t K e y a n y T y p e z b w N T n L X > < a : K e y > < K e y > L i n k s \ & l t ; C o l u m n s \ C o u n t   o f   S c h o o l c o l l e g e & g t ; - & l t ; M e a s u r e s \ S c h o o l / c o l l e g e & g t ; \ M E A S U R E < / K e y > < / a : K e y > < a : V a l u e   i : t y p e = " M e a s u r e G r i d V i e w S t a t e I D i a g r a m L i n k E n d p o i n t " / > < / a : K e y V a l u e O f D i a g r a m O b j e c t K e y a n y T y p e z b w N T n L X > < a : K e y V a l u e O f D i a g r a m O b j e c t K e y a n y T y p e z b w N T n L X > < a : K e y > < K e y > L i n k s \ & l t ; C o l u m n s \ C o u n t   o f   S o c i a l   M e d i a   ( F a c e b o o k   T w i t t e r   e t c ) & g t ; - & l t ; M e a s u r e s \ S o c i a l   M e d i a   ( F a c e b o o k ,   T w i t t e r ,   e t c . ) & g t ; < / K e y > < / a : K e y > < a : V a l u e   i : t y p e = " M e a s u r e G r i d V i e w S t a t e I D i a g r a m L i n k " / > < / a : K e y V a l u e O f D i a g r a m O b j e c t K e y a n y T y p e z b w N T n L X > < a : K e y V a l u e O f D i a g r a m O b j e c t K e y a n y T y p e z b w N T n L X > < a : K e y > < K e y > L i n k s \ & l t ; C o l u m n s \ C o u n t   o f   S o c i a l   M e d i a   ( F a c e b o o k   T w i t t e r   e t c ) & g t ; - & l t ; M e a s u r e s \ S o c i a l   M e d i a   ( F a c e b o o k ,   T w i t t e r ,   e t c . ) & g t ; \ C O L U M N < / K e y > < / a : K e y > < a : V a l u e   i : t y p e = " M e a s u r e G r i d V i e w S t a t e I D i a g r a m L i n k E n d p o i n t " / > < / a : K e y V a l u e O f D i a g r a m O b j e c t K e y a n y T y p e z b w N T n L X > < a : K e y V a l u e O f D i a g r a m O b j e c t K e y a n y T y p e z b w N T n L X > < a : K e y > < K e y > L i n k s \ & l t ; C o l u m n s \ C o u n t   o f   S o c i a l   M e d i a   ( F a c e b o o k   T w i t t e r   e t c ) & g t ; - & l t ; M e a s u r e s \ S o c i a l   M e d i a   ( F a c e b o o k ,   T w i t t e r ,   e t c . ) & g t ; \ M E A S U R E < / K e y > < / a : K e y > < a : V a l u e   i : t y p e = " M e a s u r e G r i d V i e w S t a t e I D i a g r a m L i n k E n d p o i n t " / > < / a : K e y V a l u e O f D i a g r a m O b j e c t K e y a n y T y p e z b w N T n L X > < a : K e y V a l u e O f D i a g r a m O b j e c t K e y a n y T y p e z b w N T n L X > < a : K e y > < K e y > L i n k s \ & l t ; C o l u m n s \ C o u n t   o f   T e l e v i s i o n & g t ; - & l t ; M e a s u r e s \ T e l e v i s i o n & g t ; < / K e y > < / a : K e y > < a : V a l u e   i : t y p e = " M e a s u r e G r i d V i e w S t a t e I D i a g r a m L i n k " / > < / a : K e y V a l u e O f D i a g r a m O b j e c t K e y a n y T y p e z b w N T n L X > < a : K e y V a l u e O f D i a g r a m O b j e c t K e y a n y T y p e z b w N T n L X > < a : K e y > < K e y > L i n k s \ & l t ; C o l u m n s \ C o u n t   o f   T e l e v i s i o n & g t ; - & l t ; M e a s u r e s \ T e l e v i s i o n & g t ; \ C O L U M N < / K e y > < / a : K e y > < a : V a l u e   i : t y p e = " M e a s u r e G r i d V i e w S t a t e I D i a g r a m L i n k E n d p o i n t " / > < / a : K e y V a l u e O f D i a g r a m O b j e c t K e y a n y T y p e z b w N T n L X > < a : K e y V a l u e O f D i a g r a m O b j e c t K e y a n y T y p e z b w N T n L X > < a : K e y > < K e y > L i n k s \ & l t ; C o l u m n s \ C o u n t   o f   T e l e v i s i o n & g t ; - & l t ; M e a s u r e s \ T e l e v i s i o n & g t ; \ M E A S U R E < / K e y > < / a : K e y > < a : V a l u e   i : t y p e = " M e a s u r e G r i d V i e w S t a t e I D i a g r a m L i n k E n d p o i n t " / > < / a : K e y V a l u e O f D i a g r a m O b j e c t K e y a n y T y p e z b w N T n L X > < a : K e y V a l u e O f D i a g r a m O b j e c t K e y a n y T y p e z b w N T n L X > < a : K e y > < K e y > L i n k s \ & l t ; C o l u m n s \ C o u n t   o f   W o r k s i t e & g t ; - & l t ; M e a s u r e s \ W o r k s i t e & g t ; < / K e y > < / a : K e y > < a : V a l u e   i : t y p e = " M e a s u r e G r i d V i e w S t a t e I D i a g r a m L i n k " / > < / a : K e y V a l u e O f D i a g r a m O b j e c t K e y a n y T y p e z b w N T n L X > < a : K e y V a l u e O f D i a g r a m O b j e c t K e y a n y T y p e z b w N T n L X > < a : K e y > < K e y > L i n k s \ & l t ; C o l u m n s \ C o u n t   o f   W o r k s i t e & g t ; - & l t ; M e a s u r e s \ W o r k s i t e & g t ; \ C O L U M N < / K e y > < / a : K e y > < a : V a l u e   i : t y p e = " M e a s u r e G r i d V i e w S t a t e I D i a g r a m L i n k E n d p o i n t " / > < / a : K e y V a l u e O f D i a g r a m O b j e c t K e y a n y T y p e z b w N T n L X > < a : K e y V a l u e O f D i a g r a m O b j e c t K e y a n y T y p e z b w N T n L X > < a : K e y > < K e y > L i n k s \ & l t ; C o l u m n s \ C o u n t   o f   W o r k s i t e & g t ; - & l t ; M e a s u r e s \ W o r k s i t e & g t ; \ M E A S U R E < / K e y > < / a : K e y > < a : V a l u e   i : t y p e = " M e a s u r e G r i d V i e w S t a t e I D i a g r a m L i n k E n d p o i n t " / > < / a : K e y V a l u e O f D i a g r a m O b j e c t K e y a n y T y p e z b w N T n L X > < / V i e w S t a t e s > < / D i a g r a m M a n a g e r . S e r i a l i z a b l e D i a g r a m > < D i a g r a m M a n a g e r . S e r i a l i z a b l e D i a g r a m > < A d a p t e r   i : t y p e = " M e a s u r e D i a g r a m S a n d b o x A d a p t e r " > < T a b l e N a m e > P T   Q 3 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 P T   Q 3 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 R e s p o n d e n t I D   3 < / K e y > < / D i a g r a m O b j e c t K e y > < D i a g r a m O b j e c t K e y > < K e y > M e a s u r e s \ S u m   o f   R e s p o n d e n t I D   3 \ T a g I n f o \ F o r m u l a < / K e y > < / D i a g r a m O b j e c t K e y > < D i a g r a m O b j e c t K e y > < K e y > M e a s u r e s \ S u m   o f   R e s p o n d e n t I D   3 \ T a g I n f o \ V a l u e < / K e y > < / D i a g r a m O b j e c t K e y > < D i a g r a m O b j e c t K e y > < K e y > M e a s u r e s \ C o u n t   o f   R e s p o n d e n t I D   3 < / K e y > < / D i a g r a m O b j e c t K e y > < D i a g r a m O b j e c t K e y > < K e y > M e a s u r e s \ C o u n t   o f   R e s p o n d e n t I D   3 \ T a g I n f o \ F o r m u l a < / K e y > < / D i a g r a m O b j e c t K e y > < D i a g r a m O b j e c t K e y > < K e y > M e a s u r e s \ C o u n t   o f   R e s p o n d e n t I D   3 \ T a g I n f o \ V a l u e < / K e y > < / D i a g r a m O b j e c t K e y > < D i a g r a m O b j e c t K e y > < K e y > M e a s u r e s \ S u m   o f   C u l t u r a l r e l i g i o u s   b e l i e f s 5 < / K e y > < / D i a g r a m O b j e c t K e y > < D i a g r a m O b j e c t K e y > < K e y > M e a s u r e s \ S u m   o f   C u l t u r a l r e l i g i o u s   b e l i e f s 5 \ T a g I n f o \ F o r m u l a < / K e y > < / D i a g r a m O b j e c t K e y > < D i a g r a m O b j e c t K e y > < K e y > M e a s u r e s \ S u m   o f   C u l t u r a l r e l i g i o u s   b e l i e f s 5 \ T a g I n f o \ V a l u e < / K e y > < / D i a g r a m O b j e c t K e y > < D i a g r a m O b j e c t K e y > < K e y > M e a s u r e s \ S u m   o f   D o n  t   k n o w   h o w   t o   f i n d   d o c t o r s 8 < / K e y > < / D i a g r a m O b j e c t K e y > < D i a g r a m O b j e c t K e y > < K e y > M e a s u r e s \ S u m   o f   D o n  t   k n o w   h o w   t o   f i n d   d o c t o r s 8 \ T a g I n f o \ F o r m u l a < / K e y > < / D i a g r a m O b j e c t K e y > < D i a g r a m O b j e c t K e y > < K e y > M e a s u r e s \ S u m   o f   D o n  t   k n o w   h o w   t o   f i n d   d o c t o r s 8 \ T a g I n f o \ V a l u e < / K e y > < / D i a g r a m O b j e c t K e y > < D i a g r a m O b j e c t K e y > < K e y > M e a s u r e s \ S u m   o f   D o n  t   u n d e r s t a n d   n e e d   t o   s e e   a   d o c t o r 1 1 < / K e y > < / D i a g r a m O b j e c t K e y > < D i a g r a m O b j e c t K e y > < K e y > M e a s u r e s \ S u m   o f   D o n  t   u n d e r s t a n d   n e e d   t o   s e e   a   d o c t o r 1 1 \ T a g I n f o \ F o r m u l a < / K e y > < / D i a g r a m O b j e c t K e y > < D i a g r a m O b j e c t K e y > < K e y > M e a s u r e s \ S u m   o f   D o n  t   u n d e r s t a n d   n e e d   t o   s e e   a   d o c t o r 1 1 \ T a g I n f o \ V a l u e < / K e y > < / D i a g r a m O b j e c t K e y > < D i a g r a m O b j e c t K e y > < K e y > M e a s u r e s \ S u m   o f   L a c k   o f   a v a i l a b i l i t y   o f   d o c t o r s 6 < / K e y > < / D i a g r a m O b j e c t K e y > < D i a g r a m O b j e c t K e y > < K e y > M e a s u r e s \ S u m   o f   L a c k   o f   a v a i l a b i l i t y   o f   d o c t o r s 6 \ T a g I n f o \ F o r m u l a < / K e y > < / D i a g r a m O b j e c t K e y > < D i a g r a m O b j e c t K e y > < K e y > M e a s u r e s \ S u m   o f   L a c k   o f   a v a i l a b i l i t y   o f   d o c t o r s 6 \ T a g I n f o \ V a l u e < / K e y > < / D i a g r a m O b j e c t K e y > < D i a g r a m O b j e c t K e y > < K e y > M e a s u r e s \ S u m   o f   L a n g u a g e   b a r r i e r s 9 < / K e y > < / D i a g r a m O b j e c t K e y > < D i a g r a m O b j e c t K e y > < K e y > M e a s u r e s \ S u m   o f   L a n g u a g e   b a r r i e r s 9 \ T a g I n f o \ F o r m u l a < / K e y > < / D i a g r a m O b j e c t K e y > < D i a g r a m O b j e c t K e y > < K e y > M e a s u r e s \ S u m   o f   L a n g u a g e   b a r r i e r s 9 \ T a g I n f o \ V a l u e < / K e y > < / D i a g r a m O b j e c t K e y > < D i a g r a m O b j e c t K e y > < K e y > M e a s u r e s \ S u m   o f   N o   i n s u r a n c e 1 2 < / K e y > < / D i a g r a m O b j e c t K e y > < D i a g r a m O b j e c t K e y > < K e y > M e a s u r e s \ S u m   o f   N o   i n s u r a n c e 1 2 \ T a g I n f o \ F o r m u l a < / K e y > < / D i a g r a m O b j e c t K e y > < D i a g r a m O b j e c t K e y > < K e y > M e a s u r e s \ S u m   o f   N o   i n s u r a n c e 1 2 \ T a g I n f o \ V a l u e < / K e y > < / D i a g r a m O b j e c t K e y > < D i a g r a m O b j e c t K e y > < K e y > M e a s u r e s \ S u m   o f   T h e r e   a r e   n o   b a r r i e r s 1 0 < / K e y > < / D i a g r a m O b j e c t K e y > < D i a g r a m O b j e c t K e y > < K e y > M e a s u r e s \ S u m   o f   T h e r e   a r e   n o   b a r r i e r s 1 0 \ T a g I n f o \ F o r m u l a < / K e y > < / D i a g r a m O b j e c t K e y > < D i a g r a m O b j e c t K e y > < K e y > M e a s u r e s \ S u m   o f   T h e r e   a r e   n o   b a r r i e r s 1 0 \ T a g I n f o \ V a l u e < / K e y > < / D i a g r a m O b j e c t K e y > < D i a g r a m O b j e c t K e y > < K e y > M e a s u r e s \ S u m   o f   T r a n s p o r t a t i o n 1 3 < / K e y > < / D i a g r a m O b j e c t K e y > < D i a g r a m O b j e c t K e y > < K e y > M e a s u r e s \ S u m   o f   T r a n s p o r t a t i o n 1 3 \ T a g I n f o \ F o r m u l a < / K e y > < / D i a g r a m O b j e c t K e y > < D i a g r a m O b j e c t K e y > < K e y > M e a s u r e s \ S u m   o f   T r a n s p o r t a t i o n 1 3 \ T a g I n f o \ V a l u e < / K e y > < / D i a g r a m O b j e c t K e y > < D i a g r a m O b j e c t K e y > < K e y > M e a s u r e s \ S u m   o f   U n a b l e   t o   p a y   c o - p a y s d e d u c t i b l e s 7 < / K e y > < / D i a g r a m O b j e c t K e y > < D i a g r a m O b j e c t K e y > < K e y > M e a s u r e s \ S u m   o f   U n a b l e   t o   p a y   c o - p a y s d e d u c t i b l e s 7 \ T a g I n f o \ F o r m u l a < / K e y > < / D i a g r a m O b j e c t K e y > < D i a g r a m O b j e c t K e y > < K e y > M e a s u r e s \ S u m   o f   U n a b l e   t o   p a y   c o - p a y s d e d u c t i b l e s 7 \ T a g I n f o \ V a l u e < / K e y > < / D i a g r a m O b j e c t K e y > < D i a g r a m O b j e c t K e y > < K e y > M e a s u r e s \ S u m   o f   F e a r   ( e g   n o t   r e a d y   t o   f a c e d i s c u s s   h e a l t h   p r o b l e m i m m i g r a t i o n   s t a t u s ) 1 4 < / K e y > < / D i a g r a m O b j e c t K e y > < D i a g r a m O b j e c t K e y > < K e y > M e a s u r e s \ S u m   o f   F e a r   ( e g   n o t   r e a d y   t o   f a c e d i s c u s s   h e a l t h   p r o b l e m i m m i g r a t i o n   s t a t u s ) 1 4 \ T a g I n f o \ F o r m u l a < / K e y > < / D i a g r a m O b j e c t K e y > < D i a g r a m O b j e c t K e y > < K e y > M e a s u r e s \ S u m   o f   F e a r   ( e g   n o t   r e a d y   t o   f a c e d i s c u s s   h e a l t h   p r o b l e m i m m i g r a t i o n   s t a t u s ) 1 4 \ T a g I n f o \ V a l u e < / K e y > < / D i a g r a m O b j e c t K e y > < D i a g r a m O b j e c t K e y > < K e y > C o l u m n s \ R e s p o n d e n t I D < / K e y > < / D i a g r a m O b j e c t K e y > < D i a g r a m O b j e c t K e y > < K e y > C o l u m n s \ C u l t u r a l / r e l i g i o u s   b e l i e f s < / K e y > < / D i a g r a m O b j e c t K e y > < D i a g r a m O b j e c t K e y > < K e y > C o l u m n s \ L a c k   o f   a v a i l a b i l i t y   o f   d o c t o r s < / K e y > < / D i a g r a m O b j e c t K e y > < D i a g r a m O b j e c t K e y > < K e y > C o l u m n s \ U n a b l e   t o   p a y   c o - p a y s / d e d u c t i b l e s < / K e y > < / D i a g r a m O b j e c t K e y > < D i a g r a m O b j e c t K e y > < K e y > C o l u m n s \ D o n  t   k n o w   h o w   t o   f i n d   d o c t o r s < / K e y > < / D i a g r a m O b j e c t K e y > < D i a g r a m O b j e c t K e y > < K e y > C o l u m n s \ L a n g u a g e   b a r r i e r s < / K e y > < / D i a g r a m O b j e c t K e y > < D i a g r a m O b j e c t K e y > < K e y > C o l u m n s \ T h e r e   a r e   n o   b a r r i e r s < / K e y > < / D i a g r a m O b j e c t K e y > < D i a g r a m O b j e c t K e y > < K e y > C o l u m n s \ D o n  t   u n d e r s t a n d   n e e d   t o   s e e   a   d o c t o r < / K e y > < / D i a g r a m O b j e c t K e y > < D i a g r a m O b j e c t K e y > < K e y > C o l u m n s \ N o   i n s u r a n c e < / K e y > < / D i a g r a m O b j e c t K e y > < D i a g r a m O b j e c t K e y > < K e y > C o l u m n s \ T r a n s p o r t a t i o n < / K e y > < / D i a g r a m O b j e c t K e y > < D i a g r a m O b j e c t K e y > < K e y > C o l u m n s \ F e a r   ( e . g .   n o t   r e a d y   t o   f a c e / d i s c u s s   h e a l t h   p r o b l e m ;   i m m i g r a t i o n   s t a t u s ) < / K e y > < / D i a g r a m O b j e c t K e y > < D i a g r a m O b j e c t K e y > < K e y > C o l u m n s \ O T H E R < / K e y > < / D i a g r a m O b j e c t K e y > < D i a g r a m O b j e c t K e y > < K e y > C o l u m n s \ C o u n t   o f   S e l e c t i o n < / K e y > < / D i a g r a m O b j e c t K e y > < D i a g r a m O b j e c t K e y > < K e y > C o l u m n s \ W e i g h t < / K e y > < / D i a g r a m O b j e c t K e y > < D i a g r a m O b j e c t K e y > < K e y > C o l u m n s \ C o l u m n 4 < / K e y > < / D i a g r a m O b j e c t K e y > < D i a g r a m O b j e c t K e y > < K e y > C o l u m n s \ C u l t u r a l / r e l i g i o u s   b e l i e f s 5 < / K e y > < / D i a g r a m O b j e c t K e y > < D i a g r a m O b j e c t K e y > < K e y > C o l u m n s \ L a c k   o f   a v a i l a b i l i t y   o f   d o c t o r s 6 < / K e y > < / D i a g r a m O b j e c t K e y > < D i a g r a m O b j e c t K e y > < K e y > C o l u m n s \ U n a b l e   t o   p a y   c o - p a y s / d e d u c t i b l e s 7 < / K e y > < / D i a g r a m O b j e c t K e y > < D i a g r a m O b j e c t K e y > < K e y > C o l u m n s \ D o n  t   k n o w   h o w   t o   f i n d   d o c t o r s 8 < / K e y > < / D i a g r a m O b j e c t K e y > < D i a g r a m O b j e c t K e y > < K e y > C o l u m n s \ L a n g u a g e   b a r r i e r s 9 < / K e y > < / D i a g r a m O b j e c t K e y > < D i a g r a m O b j e c t K e y > < K e y > C o l u m n s \ T h e r e   a r e   n o   b a r r i e r s 1 0 < / K e y > < / D i a g r a m O b j e c t K e y > < D i a g r a m O b j e c t K e y > < K e y > C o l u m n s \ D o n  t   u n d e r s t a n d   n e e d   t o   s e e   a   d o c t o r 1 1 < / K e y > < / D i a g r a m O b j e c t K e y > < D i a g r a m O b j e c t K e y > < K e y > C o l u m n s \ N o   i n s u r a n c e 1 2 < / K e y > < / D i a g r a m O b j e c t K e y > < D i a g r a m O b j e c t K e y > < K e y > C o l u m n s \ T r a n s p o r t a t i o n 1 3 < / K e y > < / D i a g r a m O b j e c t K e y > < D i a g r a m O b j e c t K e y > < K e y > C o l u m n s \ F e a r   ( e . g .   n o t   r e a d y   t o   f a c e / d i s c u s s   h e a l t h   p r o b l e m ; i m m i g r a t i o n   s t a t u s ) 1 4 < / K e y > < / D i a g r a m O b j e c t K e y > < D i a g r a m O b j e c t K e y > < K e y > C o l u m n s \ C o l u m n 1 < / K e y > < / D i a g r a m O b j e c t K e y > < D i a g r a m O b j e c t K e y > < K e y > C o l u m n s \ C o l u m n 2 < / K e y > < / D i a g r a m O b j e c t K e y > < D i a g r a m O b j e c t K e y > < K e y > C o l u m n s \ O b s e r v e d < / K e y > < / D i a g r a m O b j e c t K e y > < D i a g r a m O b j e c t K e y > < K e y > C o l u m n s \ E x p e c t e d < / K e y > < / D i a g r a m O b j e c t K e y > < D i a g r a m O b j e c t K e y > < K e y > C o l u m n s \ C o l u m n 1 4 < / K e y > < / D i a g r a m O b j e c t K e y > < D i a g r a m O b j e c t K e y > < K e y > C o l u m n s \ C o l u m n 5 < / K e y > < / D i a g r a m O b j e c t K e y > < D i a g r a m O b j e c t K e y > < K e y > C o l u m n s \ I   i d e n t i f y   a s : < / K e y > < / D i a g r a m O b j e c t K e y > < D i a g r a m O b j e c t K e y > < K e y > C o l u m n s \ W h a t   i s   y o u r   a g e ? < / K e y > < / D i a g r a m O b j e c t K e y > < D i a g r a m O b j e c t K e y > < K e y > C o l u m n s \ C o u n t y   w h e r e   y o u   l i v e : < / K e y > < / D i a g r a m O b j e c t K e y > < D i a g r a m O b j e c t K e y > < K e y > C o l u m n s \ T o w n   a n d   Z I P   c o d e   w h e r e   y o u   l i v e : < / K e y > < / D i a g r a m O b j e c t K e y > < D i a g r a m O b j e c t K e y > < K e y > C o l u m n s \ W h a t   r a c e   d o   y o u   c o n s i d e r   y o u r s e l f ? < / K e y > < / D i a g r a m O b j e c t K e y > < D i a g r a m O b j e c t K e y > < K e y > C o l u m n s \ A r e   y o u   H i s p a n i c   o r   L a t i n o ? < / K e y > < / D i a g r a m O b j e c t K e y > < D i a g r a m O b j e c t K e y > < K e y > C o l u m n s \ W h a t   l a n g u a g e   d o   y o u   s p e a k   w h e n   y o u   a r e   a t   h o m e   ( s e l e c t   a l l   t h a t   a p p l y ) < / K e y > < / D i a g r a m O b j e c t K e y > < D i a g r a m O b j e c t K e y > < K e y > C o l u m n s \ W h a t   i s   y o u r   a n n u a l   h o u s e h o l d   i n c o m e   f r o m   a l l   s o u r c e s ? < / K e y > < / D i a g r a m O b j e c t K e y > < D i a g r a m O b j e c t K e y > < K e y > C o l u m n s \ W h a t   i s   y o u r   h i g h e s t   l e v e l   o f   e d u c a t i o n ? < / K e y > < / D i a g r a m O b j e c t K e y > < D i a g r a m O b j e c t K e y > < K e y > C o l u m n s \ W h a t   i s   y o u r   c u r r e n t   e m p l o y m e n t   s t a t u s ? < / K e y > < / D i a g r a m O b j e c t K e y > < D i a g r a m O b j e c t K e y > < K e y > C o l u m n s \ D o   y o u   c u r r e n t l y   h a v e   h e a l t h   i n s u r a n c e ? < / K e y > < / D i a g r a m O b j e c t K e y > < D i a g r a m O b j e c t K e y > < K e y > C o l u m n s \ W h a t   t y p e   o f   i n s u r a n c e   d o   y o u   h a v e ? < / K e y > < / D i a g r a m O b j e c t K e y > < D i a g r a m O b j e c t K e y > < K e y > C o l u m n s \ D o   y o u   h a v e   a c c e s s   t o   r e l i a b l e   i n t e r n e t   i n   y o u r   h o m e ? < / K e y > < / D i a g r a m O b j e c t K e y > < D i a g r a m O b j e c t K e y > < K e y > L i n k s \ & l t ; C o l u m n s \ S u m   o f   R e s p o n d e n t I D   3 & g t ; - & l t ; M e a s u r e s \ R e s p o n d e n t I D & g t ; < / K e y > < / D i a g r a m O b j e c t K e y > < D i a g r a m O b j e c t K e y > < K e y > L i n k s \ & l t ; C o l u m n s \ S u m   o f   R e s p o n d e n t I D   3 & g t ; - & l t ; M e a s u r e s \ R e s p o n d e n t I D & g t ; \ C O L U M N < / K e y > < / D i a g r a m O b j e c t K e y > < D i a g r a m O b j e c t K e y > < K e y > L i n k s \ & l t ; C o l u m n s \ S u m   o f   R e s p o n d e n t I D   3 & g t ; - & l t ; M e a s u r e s \ R e s p o n d e n t I D & g t ; \ M E A S U R E < / K e y > < / D i a g r a m O b j e c t K e y > < D i a g r a m O b j e c t K e y > < K e y > L i n k s \ & l t ; C o l u m n s \ C o u n t   o f   R e s p o n d e n t I D   3 & g t ; - & l t ; M e a s u r e s \ R e s p o n d e n t I D & g t ; < / K e y > < / D i a g r a m O b j e c t K e y > < D i a g r a m O b j e c t K e y > < K e y > L i n k s \ & l t ; C o l u m n s \ C o u n t   o f   R e s p o n d e n t I D   3 & g t ; - & l t ; M e a s u r e s \ R e s p o n d e n t I D & g t ; \ C O L U M N < / K e y > < / D i a g r a m O b j e c t K e y > < D i a g r a m O b j e c t K e y > < K e y > L i n k s \ & l t ; C o l u m n s \ C o u n t   o f   R e s p o n d e n t I D   3 & g t ; - & l t ; M e a s u r e s \ R e s p o n d e n t I D & g t ; \ M E A S U R E < / K e y > < / D i a g r a m O b j e c t K e y > < D i a g r a m O b j e c t K e y > < K e y > L i n k s \ & l t ; C o l u m n s \ S u m   o f   C u l t u r a l r e l i g i o u s   b e l i e f s 5 & g t ; - & l t ; M e a s u r e s \ C u l t u r a l / r e l i g i o u s   b e l i e f s 5 & g t ; < / K e y > < / D i a g r a m O b j e c t K e y > < D i a g r a m O b j e c t K e y > < K e y > L i n k s \ & l t ; C o l u m n s \ S u m   o f   C u l t u r a l r e l i g i o u s   b e l i e f s 5 & g t ; - & l t ; M e a s u r e s \ C u l t u r a l / r e l i g i o u s   b e l i e f s 5 & g t ; \ C O L U M N < / K e y > < / D i a g r a m O b j e c t K e y > < D i a g r a m O b j e c t K e y > < K e y > L i n k s \ & l t ; C o l u m n s \ S u m   o f   C u l t u r a l r e l i g i o u s   b e l i e f s 5 & g t ; - & l t ; M e a s u r e s \ C u l t u r a l / r e l i g i o u s   b e l i e f s 5 & g t ; \ M E A S U R E < / K e y > < / D i a g r a m O b j e c t K e y > < D i a g r a m O b j e c t K e y > < K e y > L i n k s \ & l t ; C o l u m n s \ S u m   o f   D o n  t   k n o w   h o w   t o   f i n d   d o c t o r s 8 & g t ; - & l t ; M e a s u r e s \ D o n  t   k n o w   h o w   t o   f i n d   d o c t o r s 8 & g t ; < / K e y > < / D i a g r a m O b j e c t K e y > < D i a g r a m O b j e c t K e y > < K e y > L i n k s \ & l t ; C o l u m n s \ S u m   o f   D o n  t   k n o w   h o w   t o   f i n d   d o c t o r s 8 & g t ; - & l t ; M e a s u r e s \ D o n  t   k n o w   h o w   t o   f i n d   d o c t o r s 8 & g t ; \ C O L U M N < / K e y > < / D i a g r a m O b j e c t K e y > < D i a g r a m O b j e c t K e y > < K e y > L i n k s \ & l t ; C o l u m n s \ S u m   o f   D o n  t   k n o w   h o w   t o   f i n d   d o c t o r s 8 & g t ; - & l t ; M e a s u r e s \ D o n  t   k n o w   h o w   t o   f i n d   d o c t o r s 8 & g t ; \ M E A S U R E < / K e y > < / D i a g r a m O b j e c t K e y > < D i a g r a m O b j e c t K e y > < K e y > L i n k s \ & l t ; C o l u m n s \ S u m   o f   D o n  t   u n d e r s t a n d   n e e d   t o   s e e   a   d o c t o r 1 1 & g t ; - & l t ; M e a s u r e s \ D o n  t   u n d e r s t a n d   n e e d   t o   s e e   a   d o c t o r 1 1 & g t ; < / K e y > < / D i a g r a m O b j e c t K e y > < D i a g r a m O b j e c t K e y > < K e y > L i n k s \ & l t ; C o l u m n s \ S u m   o f   D o n  t   u n d e r s t a n d   n e e d   t o   s e e   a   d o c t o r 1 1 & g t ; - & l t ; M e a s u r e s \ D o n  t   u n d e r s t a n d   n e e d   t o   s e e   a   d o c t o r 1 1 & g t ; \ C O L U M N < / K e y > < / D i a g r a m O b j e c t K e y > < D i a g r a m O b j e c t K e y > < K e y > L i n k s \ & l t ; C o l u m n s \ S u m   o f   D o n  t   u n d e r s t a n d   n e e d   t o   s e e   a   d o c t o r 1 1 & g t ; - & l t ; M e a s u r e s \ D o n  t   u n d e r s t a n d   n e e d   t o   s e e   a   d o c t o r 1 1 & g t ; \ M E A S U R E < / K e y > < / D i a g r a m O b j e c t K e y > < D i a g r a m O b j e c t K e y > < K e y > L i n k s \ & l t ; C o l u m n s \ S u m   o f   L a c k   o f   a v a i l a b i l i t y   o f   d o c t o r s 6 & g t ; - & l t ; M e a s u r e s \ L a c k   o f   a v a i l a b i l i t y   o f   d o c t o r s 6 & g t ; < / K e y > < / D i a g r a m O b j e c t K e y > < D i a g r a m O b j e c t K e y > < K e y > L i n k s \ & l t ; C o l u m n s \ S u m   o f   L a c k   o f   a v a i l a b i l i t y   o f   d o c t o r s 6 & g t ; - & l t ; M e a s u r e s \ L a c k   o f   a v a i l a b i l i t y   o f   d o c t o r s 6 & g t ; \ C O L U M N < / K e y > < / D i a g r a m O b j e c t K e y > < D i a g r a m O b j e c t K e y > < K e y > L i n k s \ & l t ; C o l u m n s \ S u m   o f   L a c k   o f   a v a i l a b i l i t y   o f   d o c t o r s 6 & g t ; - & l t ; M e a s u r e s \ L a c k   o f   a v a i l a b i l i t y   o f   d o c t o r s 6 & g t ; \ M E A S U R E < / K e y > < / D i a g r a m O b j e c t K e y > < D i a g r a m O b j e c t K e y > < K e y > L i n k s \ & l t ; C o l u m n s \ S u m   o f   L a n g u a g e   b a r r i e r s 9 & g t ; - & l t ; M e a s u r e s \ L a n g u a g e   b a r r i e r s 9 & g t ; < / K e y > < / D i a g r a m O b j e c t K e y > < D i a g r a m O b j e c t K e y > < K e y > L i n k s \ & l t ; C o l u m n s \ S u m   o f   L a n g u a g e   b a r r i e r s 9 & g t ; - & l t ; M e a s u r e s \ L a n g u a g e   b a r r i e r s 9 & g t ; \ C O L U M N < / K e y > < / D i a g r a m O b j e c t K e y > < D i a g r a m O b j e c t K e y > < K e y > L i n k s \ & l t ; C o l u m n s \ S u m   o f   L a n g u a g e   b a r r i e r s 9 & g t ; - & l t ; M e a s u r e s \ L a n g u a g e   b a r r i e r s 9 & g t ; \ M E A S U R E < / K e y > < / D i a g r a m O b j e c t K e y > < D i a g r a m O b j e c t K e y > < K e y > L i n k s \ & l t ; C o l u m n s \ S u m   o f   N o   i n s u r a n c e 1 2 & g t ; - & l t ; M e a s u r e s \ N o   i n s u r a n c e 1 2 & g t ; < / K e y > < / D i a g r a m O b j e c t K e y > < D i a g r a m O b j e c t K e y > < K e y > L i n k s \ & l t ; C o l u m n s \ S u m   o f   N o   i n s u r a n c e 1 2 & g t ; - & l t ; M e a s u r e s \ N o   i n s u r a n c e 1 2 & g t ; \ C O L U M N < / K e y > < / D i a g r a m O b j e c t K e y > < D i a g r a m O b j e c t K e y > < K e y > L i n k s \ & l t ; C o l u m n s \ S u m   o f   N o   i n s u r a n c e 1 2 & g t ; - & l t ; M e a s u r e s \ N o   i n s u r a n c e 1 2 & g t ; \ M E A S U R E < / K e y > < / D i a g r a m O b j e c t K e y > < D i a g r a m O b j e c t K e y > < K e y > L i n k s \ & l t ; C o l u m n s \ S u m   o f   T h e r e   a r e   n o   b a r r i e r s 1 0 & g t ; - & l t ; M e a s u r e s \ T h e r e   a r e   n o   b a r r i e r s 1 0 & g t ; < / K e y > < / D i a g r a m O b j e c t K e y > < D i a g r a m O b j e c t K e y > < K e y > L i n k s \ & l t ; C o l u m n s \ S u m   o f   T h e r e   a r e   n o   b a r r i e r s 1 0 & g t ; - & l t ; M e a s u r e s \ T h e r e   a r e   n o   b a r r i e r s 1 0 & g t ; \ C O L U M N < / K e y > < / D i a g r a m O b j e c t K e y > < D i a g r a m O b j e c t K e y > < K e y > L i n k s \ & l t ; C o l u m n s \ S u m   o f   T h e r e   a r e   n o   b a r r i e r s 1 0 & g t ; - & l t ; M e a s u r e s \ T h e r e   a r e   n o   b a r r i e r s 1 0 & g t ; \ M E A S U R E < / K e y > < / D i a g r a m O b j e c t K e y > < D i a g r a m O b j e c t K e y > < K e y > L i n k s \ & l t ; C o l u m n s \ S u m   o f   T r a n s p o r t a t i o n 1 3 & g t ; - & l t ; M e a s u r e s \ T r a n s p o r t a t i o n 1 3 & g t ; < / K e y > < / D i a g r a m O b j e c t K e y > < D i a g r a m O b j e c t K e y > < K e y > L i n k s \ & l t ; C o l u m n s \ S u m   o f   T r a n s p o r t a t i o n 1 3 & g t ; - & l t ; M e a s u r e s \ T r a n s p o r t a t i o n 1 3 & g t ; \ C O L U M N < / K e y > < / D i a g r a m O b j e c t K e y > < D i a g r a m O b j e c t K e y > < K e y > L i n k s \ & l t ; C o l u m n s \ S u m   o f   T r a n s p o r t a t i o n 1 3 & g t ; - & l t ; M e a s u r e s \ T r a n s p o r t a t i o n 1 3 & g t ; \ M E A S U R E < / K e y > < / D i a g r a m O b j e c t K e y > < D i a g r a m O b j e c t K e y > < K e y > L i n k s \ & l t ; C o l u m n s \ S u m   o f   U n a b l e   t o   p a y   c o - p a y s d e d u c t i b l e s 7 & g t ; - & l t ; M e a s u r e s \ U n a b l e   t o   p a y   c o - p a y s / d e d u c t i b l e s 7 & g t ; < / K e y > < / D i a g r a m O b j e c t K e y > < D i a g r a m O b j e c t K e y > < K e y > L i n k s \ & l t ; C o l u m n s \ S u m   o f   U n a b l e   t o   p a y   c o - p a y s d e d u c t i b l e s 7 & g t ; - & l t ; M e a s u r e s \ U n a b l e   t o   p a y   c o - p a y s / d e d u c t i b l e s 7 & g t ; \ C O L U M N < / K e y > < / D i a g r a m O b j e c t K e y > < D i a g r a m O b j e c t K e y > < K e y > L i n k s \ & l t ; C o l u m n s \ S u m   o f   U n a b l e   t o   p a y   c o - p a y s d e d u c t i b l e s 7 & g t ; - & l t ; M e a s u r e s \ U n a b l e   t o   p a y   c o - p a y s / d e d u c t i b l e s 7 & g t ; \ M E A S U R E < / K e y > < / D i a g r a m O b j e c t K e y > < D i a g r a m O b j e c t K e y > < K e y > L i n k s \ & l t ; C o l u m n s \ S u m   o f   F e a r   ( e g   n o t   r e a d y   t o   f a c e d i s c u s s   h e a l t h   p r o b l e m i m m i g r a t i o n   s t a t u s ) 1 4 & g t ; - & l t ; M e a s u r e s \ F e a r   ( e . g .   n o t   r e a d y   t o   f a c e / d i s c u s s   h e a l t h   p r o b l e m ; i m m i g r a t i o n   s t a t u s ) 1 4 & g t ; < / K e y > < / D i a g r a m O b j e c t K e y > < D i a g r a m O b j e c t K e y > < K e y > L i n k s \ & l t ; C o l u m n s \ S u m   o f   F e a r   ( e g   n o t   r e a d y   t o   f a c e d i s c u s s   h e a l t h   p r o b l e m i m m i g r a t i o n   s t a t u s ) 1 4 & g t ; - & l t ; M e a s u r e s \ F e a r   ( e . g .   n o t   r e a d y   t o   f a c e / d i s c u s s   h e a l t h   p r o b l e m ; i m m i g r a t i o n   s t a t u s ) 1 4 & g t ; \ C O L U M N < / K e y > < / D i a g r a m O b j e c t K e y > < D i a g r a m O b j e c t K e y > < K e y > L i n k s \ & l t ; C o l u m n s \ S u m   o f   F e a r   ( e g   n o t   r e a d y   t o   f a c e d i s c u s s   h e a l t h   p r o b l e m i m m i g r a t i o n   s t a t u s ) 1 4 & g t ; - & l t ; M e a s u r e s \ F e a r   ( e . g .   n o t   r e a d y   t o   f a c e / d i s c u s s   h e a l t h   p r o b l e m ; i m m i g r a t i o n   s t a t u s ) 1 4 & g t ; \ M E A S U R E 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 R e s p o n d e n t I D   3 < / K e y > < / a : K e y > < a : V a l u e   i : t y p e = " M e a s u r e G r i d N o d e V i e w S t a t e " > < L a y e d O u t > t r u e < / L a y e d O u t > < W a s U I I n v i s i b l e > t r u e < / W a s U I I n v i s i b l e > < / a : V a l u e > < / a : K e y V a l u e O f D i a g r a m O b j e c t K e y a n y T y p e z b w N T n L X > < a : K e y V a l u e O f D i a g r a m O b j e c t K e y a n y T y p e z b w N T n L X > < a : K e y > < K e y > M e a s u r e s \ S u m   o f   R e s p o n d e n t I D   3 \ T a g I n f o \ F o r m u l a < / K e y > < / a : K e y > < a : V a l u e   i : t y p e = " M e a s u r e G r i d V i e w S t a t e I D i a g r a m T a g A d d i t i o n a l I n f o " / > < / a : K e y V a l u e O f D i a g r a m O b j e c t K e y a n y T y p e z b w N T n L X > < a : K e y V a l u e O f D i a g r a m O b j e c t K e y a n y T y p e z b w N T n L X > < a : K e y > < K e y > M e a s u r e s \ S u m   o f   R e s p o n d e n t I D   3 \ T a g I n f o \ V a l u e < / K e y > < / a : K e y > < a : V a l u e   i : t y p e = " M e a s u r e G r i d V i e w S t a t e I D i a g r a m T a g A d d i t i o n a l I n f o " / > < / a : K e y V a l u e O f D i a g r a m O b j e c t K e y a n y T y p e z b w N T n L X > < a : K e y V a l u e O f D i a g r a m O b j e c t K e y a n y T y p e z b w N T n L X > < a : K e y > < K e y > M e a s u r e s \ C o u n t   o f   R e s p o n d e n t I D   3 < / K e y > < / a : K e y > < a : V a l u e   i : t y p e = " M e a s u r e G r i d N o d e V i e w S t a t e " > < L a y e d O u t > t r u e < / L a y e d O u t > < W a s U I I n v i s i b l e > t r u e < / W a s U I I n v i s i b l e > < / a : V a l u e > < / a : K e y V a l u e O f D i a g r a m O b j e c t K e y a n y T y p e z b w N T n L X > < a : K e y V a l u e O f D i a g r a m O b j e c t K e y a n y T y p e z b w N T n L X > < a : K e y > < K e y > M e a s u r e s \ C o u n t   o f   R e s p o n d e n t I D   3 \ T a g I n f o \ F o r m u l a < / K e y > < / a : K e y > < a : V a l u e   i : t y p e = " M e a s u r e G r i d V i e w S t a t e I D i a g r a m T a g A d d i t i o n a l I n f o " / > < / a : K e y V a l u e O f D i a g r a m O b j e c t K e y a n y T y p e z b w N T n L X > < a : K e y V a l u e O f D i a g r a m O b j e c t K e y a n y T y p e z b w N T n L X > < a : K e y > < K e y > M e a s u r e s \ C o u n t   o f   R e s p o n d e n t I D   3 \ T a g I n f o \ V a l u e < / K e y > < / a : K e y > < a : V a l u e   i : t y p e = " M e a s u r e G r i d V i e w S t a t e I D i a g r a m T a g A d d i t i o n a l I n f o " / > < / a : K e y V a l u e O f D i a g r a m O b j e c t K e y a n y T y p e z b w N T n L X > < a : K e y V a l u e O f D i a g r a m O b j e c t K e y a n y T y p e z b w N T n L X > < a : K e y > < K e y > M e a s u r e s \ S u m   o f   C u l t u r a l r e l i g i o u s   b e l i e f s 5 < / K e y > < / a : K e y > < a : V a l u e   i : t y p e = " M e a s u r e G r i d N o d e V i e w S t a t e " > < C o l u m n > 1 3 < / C o l u m n > < L a y e d O u t > t r u e < / L a y e d O u t > < W a s U I I n v i s i b l e > t r u e < / W a s U I I n v i s i b l e > < / a : V a l u e > < / a : K e y V a l u e O f D i a g r a m O b j e c t K e y a n y T y p e z b w N T n L X > < a : K e y V a l u e O f D i a g r a m O b j e c t K e y a n y T y p e z b w N T n L X > < a : K e y > < K e y > M e a s u r e s \ S u m   o f   C u l t u r a l r e l i g i o u s   b e l i e f s 5 \ T a g I n f o \ F o r m u l a < / K e y > < / a : K e y > < a : V a l u e   i : t y p e = " M e a s u r e G r i d V i e w S t a t e I D i a g r a m T a g A d d i t i o n a l I n f o " / > < / a : K e y V a l u e O f D i a g r a m O b j e c t K e y a n y T y p e z b w N T n L X > < a : K e y V a l u e O f D i a g r a m O b j e c t K e y a n y T y p e z b w N T n L X > < a : K e y > < K e y > M e a s u r e s \ S u m   o f   C u l t u r a l r e l i g i o u s   b e l i e f s 5 \ T a g I n f o \ V a l u e < / K e y > < / a : K e y > < a : V a l u e   i : t y p e = " M e a s u r e G r i d V i e w S t a t e I D i a g r a m T a g A d d i t i o n a l I n f o " / > < / a : K e y V a l u e O f D i a g r a m O b j e c t K e y a n y T y p e z b w N T n L X > < a : K e y V a l u e O f D i a g r a m O b j e c t K e y a n y T y p e z b w N T n L X > < a : K e y > < K e y > M e a s u r e s \ S u m   o f   D o n  t   k n o w   h o w   t o   f i n d   d o c t o r s 8 < / K e y > < / a : K e y > < a : V a l u e   i : t y p e = " M e a s u r e G r i d N o d e V i e w S t a t e " > < C o l u m n > 1 6 < / C o l u m n > < L a y e d O u t > t r u e < / L a y e d O u t > < W a s U I I n v i s i b l e > t r u e < / W a s U I I n v i s i b l e > < / a : V a l u e > < / a : K e y V a l u e O f D i a g r a m O b j e c t K e y a n y T y p e z b w N T n L X > < a : K e y V a l u e O f D i a g r a m O b j e c t K e y a n y T y p e z b w N T n L X > < a : K e y > < K e y > M e a s u r e s \ S u m   o f   D o n  t   k n o w   h o w   t o   f i n d   d o c t o r s 8 \ T a g I n f o \ F o r m u l a < / K e y > < / a : K e y > < a : V a l u e   i : t y p e = " M e a s u r e G r i d V i e w S t a t e I D i a g r a m T a g A d d i t i o n a l I n f o " / > < / a : K e y V a l u e O f D i a g r a m O b j e c t K e y a n y T y p e z b w N T n L X > < a : K e y V a l u e O f D i a g r a m O b j e c t K e y a n y T y p e z b w N T n L X > < a : K e y > < K e y > M e a s u r e s \ S u m   o f   D o n  t   k n o w   h o w   t o   f i n d   d o c t o r s 8 \ T a g I n f o \ V a l u e < / K e y > < / a : K e y > < a : V a l u e   i : t y p e = " M e a s u r e G r i d V i e w S t a t e I D i a g r a m T a g A d d i t i o n a l I n f o " / > < / a : K e y V a l u e O f D i a g r a m O b j e c t K e y a n y T y p e z b w N T n L X > < a : K e y V a l u e O f D i a g r a m O b j e c t K e y a n y T y p e z b w N T n L X > < a : K e y > < K e y > M e a s u r e s \ S u m   o f   D o n  t   u n d e r s t a n d   n e e d   t o   s e e   a   d o c t o r 1 1 < / K e y > < / a : K e y > < a : V a l u e   i : t y p e = " M e a s u r e G r i d N o d e V i e w S t a t e " > < C o l u m n > 1 9 < / C o l u m n > < L a y e d O u t > t r u e < / L a y e d O u t > < W a s U I I n v i s i b l e > t r u e < / W a s U I I n v i s i b l e > < / a : V a l u e > < / a : K e y V a l u e O f D i a g r a m O b j e c t K e y a n y T y p e z b w N T n L X > < a : K e y V a l u e O f D i a g r a m O b j e c t K e y a n y T y p e z b w N T n L X > < a : K e y > < K e y > M e a s u r e s \ S u m   o f   D o n  t   u n d e r s t a n d   n e e d   t o   s e e   a   d o c t o r 1 1 \ T a g I n f o \ F o r m u l a < / K e y > < / a : K e y > < a : V a l u e   i : t y p e = " M e a s u r e G r i d V i e w S t a t e I D i a g r a m T a g A d d i t i o n a l I n f o " / > < / a : K e y V a l u e O f D i a g r a m O b j e c t K e y a n y T y p e z b w N T n L X > < a : K e y V a l u e O f D i a g r a m O b j e c t K e y a n y T y p e z b w N T n L X > < a : K e y > < K e y > M e a s u r e s \ S u m   o f   D o n  t   u n d e r s t a n d   n e e d   t o   s e e   a   d o c t o r 1 1 \ T a g I n f o \ V a l u e < / K e y > < / a : K e y > < a : V a l u e   i : t y p e = " M e a s u r e G r i d V i e w S t a t e I D i a g r a m T a g A d d i t i o n a l I n f o " / > < / a : K e y V a l u e O f D i a g r a m O b j e c t K e y a n y T y p e z b w N T n L X > < a : K e y V a l u e O f D i a g r a m O b j e c t K e y a n y T y p e z b w N T n L X > < a : K e y > < K e y > M e a s u r e s \ S u m   o f   L a c k   o f   a v a i l a b i l i t y   o f   d o c t o r s 6 < / K e y > < / a : K e y > < a : V a l u e   i : t y p e = " M e a s u r e G r i d N o d e V i e w S t a t e " > < C o l u m n > 1 4 < / C o l u m n > < L a y e d O u t > t r u e < / L a y e d O u t > < W a s U I I n v i s i b l e > t r u e < / W a s U I I n v i s i b l e > < / a : V a l u e > < / a : K e y V a l u e O f D i a g r a m O b j e c t K e y a n y T y p e z b w N T n L X > < a : K e y V a l u e O f D i a g r a m O b j e c t K e y a n y T y p e z b w N T n L X > < a : K e y > < K e y > M e a s u r e s \ S u m   o f   L a c k   o f   a v a i l a b i l i t y   o f   d o c t o r s 6 \ T a g I n f o \ F o r m u l a < / K e y > < / a : K e y > < a : V a l u e   i : t y p e = " M e a s u r e G r i d V i e w S t a t e I D i a g r a m T a g A d d i t i o n a l I n f o " / > < / a : K e y V a l u e O f D i a g r a m O b j e c t K e y a n y T y p e z b w N T n L X > < a : K e y V a l u e O f D i a g r a m O b j e c t K e y a n y T y p e z b w N T n L X > < a : K e y > < K e y > M e a s u r e s \ S u m   o f   L a c k   o f   a v a i l a b i l i t y   o f   d o c t o r s 6 \ T a g I n f o \ V a l u e < / K e y > < / a : K e y > < a : V a l u e   i : t y p e = " M e a s u r e G r i d V i e w S t a t e I D i a g r a m T a g A d d i t i o n a l I n f o " / > < / a : K e y V a l u e O f D i a g r a m O b j e c t K e y a n y T y p e z b w N T n L X > < a : K e y V a l u e O f D i a g r a m O b j e c t K e y a n y T y p e z b w N T n L X > < a : K e y > < K e y > M e a s u r e s \ S u m   o f   L a n g u a g e   b a r r i e r s 9 < / K e y > < / a : K e y > < a : V a l u e   i : t y p e = " M e a s u r e G r i d N o d e V i e w S t a t e " > < C o l u m n > 1 7 < / C o l u m n > < L a y e d O u t > t r u e < / L a y e d O u t > < W a s U I I n v i s i b l e > t r u e < / W a s U I I n v i s i b l e > < / a : V a l u e > < / a : K e y V a l u e O f D i a g r a m O b j e c t K e y a n y T y p e z b w N T n L X > < a : K e y V a l u e O f D i a g r a m O b j e c t K e y a n y T y p e z b w N T n L X > < a : K e y > < K e y > M e a s u r e s \ S u m   o f   L a n g u a g e   b a r r i e r s 9 \ T a g I n f o \ F o r m u l a < / K e y > < / a : K e y > < a : V a l u e   i : t y p e = " M e a s u r e G r i d V i e w S t a t e I D i a g r a m T a g A d d i t i o n a l I n f o " / > < / a : K e y V a l u e O f D i a g r a m O b j e c t K e y a n y T y p e z b w N T n L X > < a : K e y V a l u e O f D i a g r a m O b j e c t K e y a n y T y p e z b w N T n L X > < a : K e y > < K e y > M e a s u r e s \ S u m   o f   L a n g u a g e   b a r r i e r s 9 \ T a g I n f o \ V a l u e < / K e y > < / a : K e y > < a : V a l u e   i : t y p e = " M e a s u r e G r i d V i e w S t a t e I D i a g r a m T a g A d d i t i o n a l I n f o " / > < / a : K e y V a l u e O f D i a g r a m O b j e c t K e y a n y T y p e z b w N T n L X > < a : K e y V a l u e O f D i a g r a m O b j e c t K e y a n y T y p e z b w N T n L X > < a : K e y > < K e y > M e a s u r e s \ S u m   o f   N o   i n s u r a n c e 1 2 < / K e y > < / a : K e y > < a : V a l u e   i : t y p e = " M e a s u r e G r i d N o d e V i e w S t a t e " > < C o l u m n > 2 0 < / C o l u m n > < L a y e d O u t > t r u e < / L a y e d O u t > < W a s U I I n v i s i b l e > t r u e < / W a s U I I n v i s i b l e > < / a : V a l u e > < / a : K e y V a l u e O f D i a g r a m O b j e c t K e y a n y T y p e z b w N T n L X > < a : K e y V a l u e O f D i a g r a m O b j e c t K e y a n y T y p e z b w N T n L X > < a : K e y > < K e y > M e a s u r e s \ S u m   o f   N o   i n s u r a n c e 1 2 \ T a g I n f o \ F o r m u l a < / K e y > < / a : K e y > < a : V a l u e   i : t y p e = " M e a s u r e G r i d V i e w S t a t e I D i a g r a m T a g A d d i t i o n a l I n f o " / > < / a : K e y V a l u e O f D i a g r a m O b j e c t K e y a n y T y p e z b w N T n L X > < a : K e y V a l u e O f D i a g r a m O b j e c t K e y a n y T y p e z b w N T n L X > < a : K e y > < K e y > M e a s u r e s \ S u m   o f   N o   i n s u r a n c e 1 2 \ T a g I n f o \ V a l u e < / K e y > < / a : K e y > < a : V a l u e   i : t y p e = " M e a s u r e G r i d V i e w S t a t e I D i a g r a m T a g A d d i t i o n a l I n f o " / > < / a : K e y V a l u e O f D i a g r a m O b j e c t K e y a n y T y p e z b w N T n L X > < a : K e y V a l u e O f D i a g r a m O b j e c t K e y a n y T y p e z b w N T n L X > < a : K e y > < K e y > M e a s u r e s \ S u m   o f   T h e r e   a r e   n o   b a r r i e r s 1 0 < / K e y > < / a : K e y > < a : V a l u e   i : t y p e = " M e a s u r e G r i d N o d e V i e w S t a t e " > < C o l u m n > 1 8 < / C o l u m n > < L a y e d O u t > t r u e < / L a y e d O u t > < W a s U I I n v i s i b l e > t r u e < / W a s U I I n v i s i b l e > < / a : V a l u e > < / a : K e y V a l u e O f D i a g r a m O b j e c t K e y a n y T y p e z b w N T n L X > < a : K e y V a l u e O f D i a g r a m O b j e c t K e y a n y T y p e z b w N T n L X > < a : K e y > < K e y > M e a s u r e s \ S u m   o f   T h e r e   a r e   n o   b a r r i e r s 1 0 \ T a g I n f o \ F o r m u l a < / K e y > < / a : K e y > < a : V a l u e   i : t y p e = " M e a s u r e G r i d V i e w S t a t e I D i a g r a m T a g A d d i t i o n a l I n f o " / > < / a : K e y V a l u e O f D i a g r a m O b j e c t K e y a n y T y p e z b w N T n L X > < a : K e y V a l u e O f D i a g r a m O b j e c t K e y a n y T y p e z b w N T n L X > < a : K e y > < K e y > M e a s u r e s \ S u m   o f   T h e r e   a r e   n o   b a r r i e r s 1 0 \ T a g I n f o \ V a l u e < / K e y > < / a : K e y > < a : V a l u e   i : t y p e = " M e a s u r e G r i d V i e w S t a t e I D i a g r a m T a g A d d i t i o n a l I n f o " / > < / a : K e y V a l u e O f D i a g r a m O b j e c t K e y a n y T y p e z b w N T n L X > < a : K e y V a l u e O f D i a g r a m O b j e c t K e y a n y T y p e z b w N T n L X > < a : K e y > < K e y > M e a s u r e s \ S u m   o f   T r a n s p o r t a t i o n 1 3 < / K e y > < / a : K e y > < a : V a l u e   i : t y p e = " M e a s u r e G r i d N o d e V i e w S t a t e " > < C o l u m n > 2 1 < / C o l u m n > < L a y e d O u t > t r u e < / L a y e d O u t > < W a s U I I n v i s i b l e > t r u e < / W a s U I I n v i s i b l e > < / a : V a l u e > < / a : K e y V a l u e O f D i a g r a m O b j e c t K e y a n y T y p e z b w N T n L X > < a : K e y V a l u e O f D i a g r a m O b j e c t K e y a n y T y p e z b w N T n L X > < a : K e y > < K e y > M e a s u r e s \ S u m   o f   T r a n s p o r t a t i o n 1 3 \ T a g I n f o \ F o r m u l a < / K e y > < / a : K e y > < a : V a l u e   i : t y p e = " M e a s u r e G r i d V i e w S t a t e I D i a g r a m T a g A d d i t i o n a l I n f o " / > < / a : K e y V a l u e O f D i a g r a m O b j e c t K e y a n y T y p e z b w N T n L X > < a : K e y V a l u e O f D i a g r a m O b j e c t K e y a n y T y p e z b w N T n L X > < a : K e y > < K e y > M e a s u r e s \ S u m   o f   T r a n s p o r t a t i o n 1 3 \ T a g I n f o \ V a l u e < / K e y > < / a : K e y > < a : V a l u e   i : t y p e = " M e a s u r e G r i d V i e w S t a t e I D i a g r a m T a g A d d i t i o n a l I n f o " / > < / a : K e y V a l u e O f D i a g r a m O b j e c t K e y a n y T y p e z b w N T n L X > < a : K e y V a l u e O f D i a g r a m O b j e c t K e y a n y T y p e z b w N T n L X > < a : K e y > < K e y > M e a s u r e s \ S u m   o f   U n a b l e   t o   p a y   c o - p a y s d e d u c t i b l e s 7 < / K e y > < / a : K e y > < a : V a l u e   i : t y p e = " M e a s u r e G r i d N o d e V i e w S t a t e " > < C o l u m n > 1 5 < / C o l u m n > < L a y e d O u t > t r u e < / L a y e d O u t > < W a s U I I n v i s i b l e > t r u e < / W a s U I I n v i s i b l e > < / a : V a l u e > < / a : K e y V a l u e O f D i a g r a m O b j e c t K e y a n y T y p e z b w N T n L X > < a : K e y V a l u e O f D i a g r a m O b j e c t K e y a n y T y p e z b w N T n L X > < a : K e y > < K e y > M e a s u r e s \ S u m   o f   U n a b l e   t o   p a y   c o - p a y s d e d u c t i b l e s 7 \ T a g I n f o \ F o r m u l a < / K e y > < / a : K e y > < a : V a l u e   i : t y p e = " M e a s u r e G r i d V i e w S t a t e I D i a g r a m T a g A d d i t i o n a l I n f o " / > < / a : K e y V a l u e O f D i a g r a m O b j e c t K e y a n y T y p e z b w N T n L X > < a : K e y V a l u e O f D i a g r a m O b j e c t K e y a n y T y p e z b w N T n L X > < a : K e y > < K e y > M e a s u r e s \ S u m   o f   U n a b l e   t o   p a y   c o - p a y s d e d u c t i b l e s 7 \ T a g I n f o \ V a l u e < / K e y > < / a : K e y > < a : V a l u e   i : t y p e = " M e a s u r e G r i d V i e w S t a t e I D i a g r a m T a g A d d i t i o n a l I n f o " / > < / a : K e y V a l u e O f D i a g r a m O b j e c t K e y a n y T y p e z b w N T n L X > < a : K e y V a l u e O f D i a g r a m O b j e c t K e y a n y T y p e z b w N T n L X > < a : K e y > < K e y > M e a s u r e s \ S u m   o f   F e a r   ( e g   n o t   r e a d y   t o   f a c e d i s c u s s   h e a l t h   p r o b l e m i m m i g r a t i o n   s t a t u s ) 1 4 < / K e y > < / a : K e y > < a : V a l u e   i : t y p e = " M e a s u r e G r i d N o d e V i e w S t a t e " > < C o l u m n > 4 0 < / C o l u m n > < L a y e d O u t > t r u e < / L a y e d O u t > < W a s U I I n v i s i b l e > t r u e < / W a s U I I n v i s i b l e > < / a : V a l u e > < / a : K e y V a l u e O f D i a g r a m O b j e c t K e y a n y T y p e z b w N T n L X > < a : K e y V a l u e O f D i a g r a m O b j e c t K e y a n y T y p e z b w N T n L X > < a : K e y > < K e y > M e a s u r e s \ S u m   o f   F e a r   ( e g   n o t   r e a d y   t o   f a c e d i s c u s s   h e a l t h   p r o b l e m i m m i g r a t i o n   s t a t u s ) 1 4 \ T a g I n f o \ F o r m u l a < / K e y > < / a : K e y > < a : V a l u e   i : t y p e = " M e a s u r e G r i d V i e w S t a t e I D i a g r a m T a g A d d i t i o n a l I n f o " / > < / a : K e y V a l u e O f D i a g r a m O b j e c t K e y a n y T y p e z b w N T n L X > < a : K e y V a l u e O f D i a g r a m O b j e c t K e y a n y T y p e z b w N T n L X > < a : K e y > < K e y > M e a s u r e s \ S u m   o f   F e a r   ( e g   n o t   r e a d y   t o   f a c e d i s c u s s   h e a l t h   p r o b l e m i m m i g r a t i o n   s t a t u s ) 1 4 \ T a g I n f o \ V a l u e < / K e y > < / a : K e y > < a : V a l u e   i : t y p e = " M e a s u r e G r i d V i e w S t a t e I D i a g r a m T a g A d d i t i o n a l I n f o " / > < / a : K e y V a l u e O f D i a g r a m O b j e c t K e y a n y T y p e z b w N T n L X > < a : K e y V a l u e O f D i a g r a m O b j e c t K e y a n y T y p e z b w N T n L X > < a : K e y > < K e y > C o l u m n s \ R e s p o n d e n t I D < / K e y > < / a : K e y > < a : V a l u e   i : t y p e = " M e a s u r e G r i d N o d e V i e w S t a t e " > < L a y e d O u t > t r u e < / L a y e d O u t > < / a : V a l u e > < / a : K e y V a l u e O f D i a g r a m O b j e c t K e y a n y T y p e z b w N T n L X > < a : K e y V a l u e O f D i a g r a m O b j e c t K e y a n y T y p e z b w N T n L X > < a : K e y > < K e y > C o l u m n s \ C u l t u r a l / r e l i g i o u s   b e l i e f s < / K e y > < / a : K e y > < a : V a l u e   i : t y p e = " M e a s u r e G r i d N o d e V i e w S t a t e " > < C o l u m n > 1 < / C o l u m n > < L a y e d O u t > t r u e < / L a y e d O u t > < / a : V a l u e > < / a : K e y V a l u e O f D i a g r a m O b j e c t K e y a n y T y p e z b w N T n L X > < a : K e y V a l u e O f D i a g r a m O b j e c t K e y a n y T y p e z b w N T n L X > < a : K e y > < K e y > C o l u m n s \ L a c k   o f   a v a i l a b i l i t y   o f   d o c t o r s < / K e y > < / a : K e y > < a : V a l u e   i : t y p e = " M e a s u r e G r i d N o d e V i e w S t a t e " > < C o l u m n > 2 < / C o l u m n > < L a y e d O u t > t r u e < / L a y e d O u t > < / a : V a l u e > < / a : K e y V a l u e O f D i a g r a m O b j e c t K e y a n y T y p e z b w N T n L X > < a : K e y V a l u e O f D i a g r a m O b j e c t K e y a n y T y p e z b w N T n L X > < a : K e y > < K e y > C o l u m n s \ U n a b l e   t o   p a y   c o - p a y s / d e d u c t i b l e s < / K e y > < / a : K e y > < a : V a l u e   i : t y p e = " M e a s u r e G r i d N o d e V i e w S t a t e " > < C o l u m n > 3 < / C o l u m n > < L a y e d O u t > t r u e < / L a y e d O u t > < / a : V a l u e > < / a : K e y V a l u e O f D i a g r a m O b j e c t K e y a n y T y p e z b w N T n L X > < a : K e y V a l u e O f D i a g r a m O b j e c t K e y a n y T y p e z b w N T n L X > < a : K e y > < K e y > C o l u m n s \ D o n  t   k n o w   h o w   t o   f i n d   d o c t o r s < / K e y > < / a : K e y > < a : V a l u e   i : t y p e = " M e a s u r e G r i d N o d e V i e w S t a t e " > < C o l u m n > 4 < / C o l u m n > < L a y e d O u t > t r u e < / L a y e d O u t > < / a : V a l u e > < / a : K e y V a l u e O f D i a g r a m O b j e c t K e y a n y T y p e z b w N T n L X > < a : K e y V a l u e O f D i a g r a m O b j e c t K e y a n y T y p e z b w N T n L X > < a : K e y > < K e y > C o l u m n s \ L a n g u a g e   b a r r i e r s < / K e y > < / a : K e y > < a : V a l u e   i : t y p e = " M e a s u r e G r i d N o d e V i e w S t a t e " > < C o l u m n > 5 < / C o l u m n > < L a y e d O u t > t r u e < / L a y e d O u t > < / a : V a l u e > < / a : K e y V a l u e O f D i a g r a m O b j e c t K e y a n y T y p e z b w N T n L X > < a : K e y V a l u e O f D i a g r a m O b j e c t K e y a n y T y p e z b w N T n L X > < a : K e y > < K e y > C o l u m n s \ T h e r e   a r e   n o   b a r r i e r s < / K e y > < / a : K e y > < a : V a l u e   i : t y p e = " M e a s u r e G r i d N o d e V i e w S t a t e " > < C o l u m n > 6 < / C o l u m n > < L a y e d O u t > t r u e < / L a y e d O u t > < / a : V a l u e > < / a : K e y V a l u e O f D i a g r a m O b j e c t K e y a n y T y p e z b w N T n L X > < a : K e y V a l u e O f D i a g r a m O b j e c t K e y a n y T y p e z b w N T n L X > < a : K e y > < K e y > C o l u m n s \ D o n  t   u n d e r s t a n d   n e e d   t o   s e e   a   d o c t o r < / K e y > < / a : K e y > < a : V a l u e   i : t y p e = " M e a s u r e G r i d N o d e V i e w S t a t e " > < C o l u m n > 7 < / C o l u m n > < L a y e d O u t > t r u e < / L a y e d O u t > < / a : V a l u e > < / a : K e y V a l u e O f D i a g r a m O b j e c t K e y a n y T y p e z b w N T n L X > < a : K e y V a l u e O f D i a g r a m O b j e c t K e y a n y T y p e z b w N T n L X > < a : K e y > < K e y > C o l u m n s \ N o   i n s u r a n c e < / K e y > < / a : K e y > < a : V a l u e   i : t y p e = " M e a s u r e G r i d N o d e V i e w S t a t e " > < C o l u m n > 8 < / C o l u m n > < L a y e d O u t > t r u e < / L a y e d O u t > < / a : V a l u e > < / a : K e y V a l u e O f D i a g r a m O b j e c t K e y a n y T y p e z b w N T n L X > < a : K e y V a l u e O f D i a g r a m O b j e c t K e y a n y T y p e z b w N T n L X > < a : K e y > < K e y > C o l u m n s \ T r a n s p o r t a t i o n < / K e y > < / a : K e y > < a : V a l u e   i : t y p e = " M e a s u r e G r i d N o d e V i e w S t a t e " > < C o l u m n > 9 < / C o l u m n > < L a y e d O u t > t r u e < / L a y e d O u t > < / a : V a l u e > < / a : K e y V a l u e O f D i a g r a m O b j e c t K e y a n y T y p e z b w N T n L X > < a : K e y V a l u e O f D i a g r a m O b j e c t K e y a n y T y p e z b w N T n L X > < a : K e y > < K e y > C o l u m n s \ F e a r   ( e . g .   n o t   r e a d y   t o   f a c e / d i s c u s s   h e a l t h   p r o b l e m ;   i m m i g r a t i o n   s t a t u s ) < / K e y > < / a : K e y > < a : V a l u e   i : t y p e = " M e a s u r e G r i d N o d e V i e w S t a t e " > < C o l u m n > 4 3 < / C o l u m n > < L a y e d O u t > t r u e < / L a y e d O u t > < / a : V a l u e > < / a : K e y V a l u e O f D i a g r a m O b j e c t K e y a n y T y p e z b w N T n L X > < a : K e y V a l u e O f D i a g r a m O b j e c t K e y a n y T y p e z b w N T n L X > < a : K e y > < K e y > C o l u m n s \ O T H E R < / K e y > < / a : K e y > < a : V a l u e   i : t y p e = " M e a s u r e G r i d N o d e V i e w S t a t e " > < C o l u m n > 3 9 < / C o l u m n > < L a y e d O u t > t r u e < / L a y e d O u t > < / a : V a l u e > < / a : K e y V a l u e O f D i a g r a m O b j e c t K e y a n y T y p e z b w N T n L X > < a : K e y V a l u e O f D i a g r a m O b j e c t K e y a n y T y p e z b w N T n L X > < a : K e y > < K e y > C o l u m n s \ C o u n t   o f   S e l e c t i o n < / K e y > < / a : K e y > < a : V a l u e   i : t y p e = " M e a s u r e G r i d N o d e V i e w S t a t e " > < C o l u m n > 1 0 < / C o l u m n > < L a y e d O u t > t r u e < / L a y e d O u t > < / a : V a l u e > < / a : K e y V a l u e O f D i a g r a m O b j e c t K e y a n y T y p e z b w N T n L X > < a : K e y V a l u e O f D i a g r a m O b j e c t K e y a n y T y p e z b w N T n L X > < a : K e y > < K e y > C o l u m n s \ W e i g h t < / K e y > < / a : K e y > < a : V a l u e   i : t y p e = " M e a s u r e G r i d N o d e V i e w S t a t e " > < C o l u m n > 1 1 < / C o l u m n > < L a y e d O u t > t r u e < / L a y e d O u t > < / a : V a l u e > < / a : K e y V a l u e O f D i a g r a m O b j e c t K e y a n y T y p e z b w N T n L X > < a : K e y V a l u e O f D i a g r a m O b j e c t K e y a n y T y p e z b w N T n L X > < a : K e y > < K e y > C o l u m n s \ C o l u m n 4 < / K e y > < / a : K e y > < a : V a l u e   i : t y p e = " M e a s u r e G r i d N o d e V i e w S t a t e " > < C o l u m n > 1 2 < / C o l u m n > < L a y e d O u t > t r u e < / L a y e d O u t > < / a : V a l u e > < / a : K e y V a l u e O f D i a g r a m O b j e c t K e y a n y T y p e z b w N T n L X > < a : K e y V a l u e O f D i a g r a m O b j e c t K e y a n y T y p e z b w N T n L X > < a : K e y > < K e y > C o l u m n s \ C u l t u r a l / r e l i g i o u s   b e l i e f s 5 < / K e y > < / a : K e y > < a : V a l u e   i : t y p e = " M e a s u r e G r i d N o d e V i e w S t a t e " > < C o l u m n > 1 3 < / C o l u m n > < L a y e d O u t > t r u e < / L a y e d O u t > < / a : V a l u e > < / a : K e y V a l u e O f D i a g r a m O b j e c t K e y a n y T y p e z b w N T n L X > < a : K e y V a l u e O f D i a g r a m O b j e c t K e y a n y T y p e z b w N T n L X > < a : K e y > < K e y > C o l u m n s \ L a c k   o f   a v a i l a b i l i t y   o f   d o c t o r s 6 < / K e y > < / a : K e y > < a : V a l u e   i : t y p e = " M e a s u r e G r i d N o d e V i e w S t a t e " > < C o l u m n > 1 4 < / C o l u m n > < L a y e d O u t > t r u e < / L a y e d O u t > < / a : V a l u e > < / a : K e y V a l u e O f D i a g r a m O b j e c t K e y a n y T y p e z b w N T n L X > < a : K e y V a l u e O f D i a g r a m O b j e c t K e y a n y T y p e z b w N T n L X > < a : K e y > < K e y > C o l u m n s \ U n a b l e   t o   p a y   c o - p a y s / d e d u c t i b l e s 7 < / K e y > < / a : K e y > < a : V a l u e   i : t y p e = " M e a s u r e G r i d N o d e V i e w S t a t e " > < C o l u m n > 1 5 < / C o l u m n > < L a y e d O u t > t r u e < / L a y e d O u t > < / a : V a l u e > < / a : K e y V a l u e O f D i a g r a m O b j e c t K e y a n y T y p e z b w N T n L X > < a : K e y V a l u e O f D i a g r a m O b j e c t K e y a n y T y p e z b w N T n L X > < a : K e y > < K e y > C o l u m n s \ D o n  t   k n o w   h o w   t o   f i n d   d o c t o r s 8 < / K e y > < / a : K e y > < a : V a l u e   i : t y p e = " M e a s u r e G r i d N o d e V i e w S t a t e " > < C o l u m n > 1 6 < / C o l u m n > < L a y e d O u t > t r u e < / L a y e d O u t > < / a : V a l u e > < / a : K e y V a l u e O f D i a g r a m O b j e c t K e y a n y T y p e z b w N T n L X > < a : K e y V a l u e O f D i a g r a m O b j e c t K e y a n y T y p e z b w N T n L X > < a : K e y > < K e y > C o l u m n s \ L a n g u a g e   b a r r i e r s 9 < / K e y > < / a : K e y > < a : V a l u e   i : t y p e = " M e a s u r e G r i d N o d e V i e w S t a t e " > < C o l u m n > 1 7 < / C o l u m n > < L a y e d O u t > t r u e < / L a y e d O u t > < / a : V a l u e > < / a : K e y V a l u e O f D i a g r a m O b j e c t K e y a n y T y p e z b w N T n L X > < a : K e y V a l u e O f D i a g r a m O b j e c t K e y a n y T y p e z b w N T n L X > < a : K e y > < K e y > C o l u m n s \ T h e r e   a r e   n o   b a r r i e r s 1 0 < / K e y > < / a : K e y > < a : V a l u e   i : t y p e = " M e a s u r e G r i d N o d e V i e w S t a t e " > < C o l u m n > 1 8 < / C o l u m n > < L a y e d O u t > t r u e < / L a y e d O u t > < / a : V a l u e > < / a : K e y V a l u e O f D i a g r a m O b j e c t K e y a n y T y p e z b w N T n L X > < a : K e y V a l u e O f D i a g r a m O b j e c t K e y a n y T y p e z b w N T n L X > < a : K e y > < K e y > C o l u m n s \ D o n  t   u n d e r s t a n d   n e e d   t o   s e e   a   d o c t o r 1 1 < / K e y > < / a : K e y > < a : V a l u e   i : t y p e = " M e a s u r e G r i d N o d e V i e w S t a t e " > < C o l u m n > 1 9 < / C o l u m n > < L a y e d O u t > t r u e < / L a y e d O u t > < / a : V a l u e > < / a : K e y V a l u e O f D i a g r a m O b j e c t K e y a n y T y p e z b w N T n L X > < a : K e y V a l u e O f D i a g r a m O b j e c t K e y a n y T y p e z b w N T n L X > < a : K e y > < K e y > C o l u m n s \ N o   i n s u r a n c e 1 2 < / K e y > < / a : K e y > < a : V a l u e   i : t y p e = " M e a s u r e G r i d N o d e V i e w S t a t e " > < C o l u m n > 2 0 < / C o l u m n > < L a y e d O u t > t r u e < / L a y e d O u t > < / a : V a l u e > < / a : K e y V a l u e O f D i a g r a m O b j e c t K e y a n y T y p e z b w N T n L X > < a : K e y V a l u e O f D i a g r a m O b j e c t K e y a n y T y p e z b w N T n L X > < a : K e y > < K e y > C o l u m n s \ T r a n s p o r t a t i o n 1 3 < / K e y > < / a : K e y > < a : V a l u e   i : t y p e = " M e a s u r e G r i d N o d e V i e w S t a t e " > < C o l u m n > 2 1 < / C o l u m n > < L a y e d O u t > t r u e < / L a y e d O u t > < / a : V a l u e > < / a : K e y V a l u e O f D i a g r a m O b j e c t K e y a n y T y p e z b w N T n L X > < a : K e y V a l u e O f D i a g r a m O b j e c t K e y a n y T y p e z b w N T n L X > < a : K e y > < K e y > C o l u m n s \ F e a r   ( e . g .   n o t   r e a d y   t o   f a c e / d i s c u s s   h e a l t h   p r o b l e m ; i m m i g r a t i o n   s t a t u s ) 1 4 < / K e y > < / a : K e y > < a : V a l u e   i : t y p e = " M e a s u r e G r i d N o d e V i e w S t a t e " > < C o l u m n > 4 0 < / C o l u m n > < L a y e d O u t > t r u e < / L a y e d O u t > < / a : V a l u e > < / a : K e y V a l u e O f D i a g r a m O b j e c t K e y a n y T y p e z b w N T n L X > < a : K e y V a l u e O f D i a g r a m O b j e c t K e y a n y T y p e z b w N T n L X > < a : K e y > < K e y > C o l u m n s \ C o l u m n 1 < / K e y > < / a : K e y > < a : V a l u e   i : t y p e = " M e a s u r e G r i d N o d e V i e w S t a t e " > < C o l u m n > 2 2 < / C o l u m n > < L a y e d O u t > t r u e < / L a y e d O u t > < / a : V a l u e > < / a : K e y V a l u e O f D i a g r a m O b j e c t K e y a n y T y p e z b w N T n L X > < a : K e y V a l u e O f D i a g r a m O b j e c t K e y a n y T y p e z b w N T n L X > < a : K e y > < K e y > C o l u m n s \ C o l u m n 2 < / K e y > < / a : K e y > < a : V a l u e   i : t y p e = " M e a s u r e G r i d N o d e V i e w S t a t e " > < C o l u m n > 2 3 < / C o l u m n > < L a y e d O u t > t r u e < / L a y e d O u t > < / a : V a l u e > < / a : K e y V a l u e O f D i a g r a m O b j e c t K e y a n y T y p e z b w N T n L X > < a : K e y V a l u e O f D i a g r a m O b j e c t K e y a n y T y p e z b w N T n L X > < a : K e y > < K e y > C o l u m n s \ O b s e r v e d < / K e y > < / a : K e y > < a : V a l u e   i : t y p e = " M e a s u r e G r i d N o d e V i e w S t a t e " > < C o l u m n > 2 4 < / C o l u m n > < L a y e d O u t > t r u e < / L a y e d O u t > < / a : V a l u e > < / a : K e y V a l u e O f D i a g r a m O b j e c t K e y a n y T y p e z b w N T n L X > < a : K e y V a l u e O f D i a g r a m O b j e c t K e y a n y T y p e z b w N T n L X > < a : K e y > < K e y > C o l u m n s \ E x p e c t e d < / K e y > < / a : K e y > < a : V a l u e   i : t y p e = " M e a s u r e G r i d N o d e V i e w S t a t e " > < C o l u m n > 2 5 < / C o l u m n > < L a y e d O u t > t r u e < / L a y e d O u t > < / a : V a l u e > < / a : K e y V a l u e O f D i a g r a m O b j e c t K e y a n y T y p e z b w N T n L X > < a : K e y V a l u e O f D i a g r a m O b j e c t K e y a n y T y p e z b w N T n L X > < a : K e y > < K e y > C o l u m n s \ C o l u m n 1 4 < / K e y > < / a : K e y > < a : V a l u e   i : t y p e = " M e a s u r e G r i d N o d e V i e w S t a t e " > < C o l u m n > 2 6 < / C o l u m n > < L a y e d O u t > t r u e < / L a y e d O u t > < / a : V a l u e > < / a : K e y V a l u e O f D i a g r a m O b j e c t K e y a n y T y p e z b w N T n L X > < a : K e y V a l u e O f D i a g r a m O b j e c t K e y a n y T y p e z b w N T n L X > < a : K e y > < K e y > C o l u m n s \ C o l u m n 5 < / K e y > < / a : K e y > < a : V a l u e   i : t y p e = " M e a s u r e G r i d N o d e V i e w S t a t e " > < C o l u m n > 2 7 < / C o l u m n > < L a y e d O u t > t r u e < / L a y e d O u t > < / a : V a l u e > < / a : K e y V a l u e O f D i a g r a m O b j e c t K e y a n y T y p e z b w N T n L X > < a : K e y V a l u e O f D i a g r a m O b j e c t K e y a n y T y p e z b w N T n L X > < a : K e y > < K e y > C o l u m n s \ I   i d e n t i f y   a s : < / K e y > < / a : K e y > < a : V a l u e   i : t y p e = " M e a s u r e G r i d N o d e V i e w S t a t e " > < C o l u m n > 2 8 < / C o l u m n > < L a y e d O u t > t r u e < / L a y e d O u t > < / a : V a l u e > < / a : K e y V a l u e O f D i a g r a m O b j e c t K e y a n y T y p e z b w N T n L X > < a : K e y V a l u e O f D i a g r a m O b j e c t K e y a n y T y p e z b w N T n L X > < a : K e y > < K e y > C o l u m n s \ W h a t   i s   y o u r   a g e ? < / K e y > < / a : K e y > < a : V a l u e   i : t y p e = " M e a s u r e G r i d N o d e V i e w S t a t e " > < C o l u m n > 2 9 < / C o l u m n > < L a y e d O u t > t r u e < / L a y e d O u t > < / a : V a l u e > < / a : K e y V a l u e O f D i a g r a m O b j e c t K e y a n y T y p e z b w N T n L X > < a : K e y V a l u e O f D i a g r a m O b j e c t K e y a n y T y p e z b w N T n L X > < a : K e y > < K e y > C o l u m n s \ C o u n t y   w h e r e   y o u   l i v e : < / K e y > < / a : K e y > < a : V a l u e   i : t y p e = " M e a s u r e G r i d N o d e V i e w S t a t e " > < C o l u m n > 3 0 < / C o l u m n > < L a y e d O u t > t r u e < / L a y e d O u t > < / a : V a l u e > < / a : K e y V a l u e O f D i a g r a m O b j e c t K e y a n y T y p e z b w N T n L X > < a : K e y V a l u e O f D i a g r a m O b j e c t K e y a n y T y p e z b w N T n L X > < a : K e y > < K e y > C o l u m n s \ T o w n   a n d   Z I P   c o d e   w h e r e   y o u   l i v e : < / K e y > < / a : K e y > < a : V a l u e   i : t y p e = " M e a s u r e G r i d N o d e V i e w S t a t e " > < C o l u m n > 3 1 < / C o l u m n > < L a y e d O u t > t r u e < / L a y e d O u t > < / a : V a l u e > < / a : K e y V a l u e O f D i a g r a m O b j e c t K e y a n y T y p e z b w N T n L X > < a : K e y V a l u e O f D i a g r a m O b j e c t K e y a n y T y p e z b w N T n L X > < a : K e y > < K e y > C o l u m n s \ W h a t   r a c e   d o   y o u   c o n s i d e r   y o u r s e l f ? < / K e y > < / a : K e y > < a : V a l u e   i : t y p e = " M e a s u r e G r i d N o d e V i e w S t a t e " > < C o l u m n > 3 2 < / C o l u m n > < L a y e d O u t > t r u e < / L a y e d O u t > < / a : V a l u e > < / a : K e y V a l u e O f D i a g r a m O b j e c t K e y a n y T y p e z b w N T n L X > < a : K e y V a l u e O f D i a g r a m O b j e c t K e y a n y T y p e z b w N T n L X > < a : K e y > < K e y > C o l u m n s \ A r e   y o u   H i s p a n i c   o r   L a t i n o ? < / K e y > < / a : K e y > < a : V a l u e   i : t y p e = " M e a s u r e G r i d N o d e V i e w S t a t e " > < C o l u m n > 3 3 < / C o l u m n > < L a y e d O u t > t r u e < / L a y e d O u t > < / a : V a l u e > < / a : K e y V a l u e O f D i a g r a m O b j e c t K e y a n y T y p e z b w N T n L X > < a : K e y V a l u e O f D i a g r a m O b j e c t K e y a n y T y p e z b w N T n L X > < a : K e y > < K e y > C o l u m n s \ W h a t   l a n g u a g e   d o   y o u   s p e a k   w h e n   y o u   a r e   a t   h o m e   ( s e l e c t   a l l   t h a t   a p p l y ) < / K e y > < / a : K e y > < a : V a l u e   i : t y p e = " M e a s u r e G r i d N o d e V i e w S t a t e " > < C o l u m n > 3 4 < / C o l u m n > < L a y e d O u t > t r u e < / L a y e d O u t > < / a : V a l u e > < / a : K e y V a l u e O f D i a g r a m O b j e c t K e y a n y T y p e z b w N T n L X > < a : K e y V a l u e O f D i a g r a m O b j e c t K e y a n y T y p e z b w N T n L X > < a : K e y > < K e y > C o l u m n s \ W h a t   i s   y o u r   a n n u a l   h o u s e h o l d   i n c o m e   f r o m   a l l   s o u r c e s ? < / K e y > < / a : K e y > < a : V a l u e   i : t y p e = " M e a s u r e G r i d N o d e V i e w S t a t e " > < C o l u m n > 3 5 < / C o l u m n > < L a y e d O u t > t r u e < / L a y e d O u t > < / a : V a l u e > < / a : K e y V a l u e O f D i a g r a m O b j e c t K e y a n y T y p e z b w N T n L X > < a : K e y V a l u e O f D i a g r a m O b j e c t K e y a n y T y p e z b w N T n L X > < a : K e y > < K e y > C o l u m n s \ W h a t   i s   y o u r   h i g h e s t   l e v e l   o f   e d u c a t i o n ? < / K e y > < / a : K e y > < a : V a l u e   i : t y p e = " M e a s u r e G r i d N o d e V i e w S t a t e " > < C o l u m n > 3 6 < / C o l u m n > < L a y e d O u t > t r u e < / L a y e d O u t > < / a : V a l u e > < / a : K e y V a l u e O f D i a g r a m O b j e c t K e y a n y T y p e z b w N T n L X > < a : K e y V a l u e O f D i a g r a m O b j e c t K e y a n y T y p e z b w N T n L X > < a : K e y > < K e y > C o l u m n s \ W h a t   i s   y o u r   c u r r e n t   e m p l o y m e n t   s t a t u s ? < / K e y > < / a : K e y > < a : V a l u e   i : t y p e = " M e a s u r e G r i d N o d e V i e w S t a t e " > < C o l u m n > 3 7 < / C o l u m n > < L a y e d O u t > t r u e < / L a y e d O u t > < / a : V a l u e > < / a : K e y V a l u e O f D i a g r a m O b j e c t K e y a n y T y p e z b w N T n L X > < a : K e y V a l u e O f D i a g r a m O b j e c t K e y a n y T y p e z b w N T n L X > < a : K e y > < K e y > C o l u m n s \ D o   y o u   c u r r e n t l y   h a v e   h e a l t h   i n s u r a n c e ? < / K e y > < / a : K e y > < a : V a l u e   i : t y p e = " M e a s u r e G r i d N o d e V i e w S t a t e " > < C o l u m n > 3 8 < / C o l u m n > < L a y e d O u t > t r u e < / L a y e d O u t > < / a : V a l u e > < / a : K e y V a l u e O f D i a g r a m O b j e c t K e y a n y T y p e z b w N T n L X > < a : K e y V a l u e O f D i a g r a m O b j e c t K e y a n y T y p e z b w N T n L X > < a : K e y > < K e y > C o l u m n s \ W h a t   t y p e   o f   i n s u r a n c e   d o   y o u   h a v e ? < / K e y > < / a : K e y > < a : V a l u e   i : t y p e = " M e a s u r e G r i d N o d e V i e w S t a t e " > < C o l u m n > 4 1 < / C o l u m n > < L a y e d O u t > t r u e < / L a y e d O u t > < / a : V a l u e > < / a : K e y V a l u e O f D i a g r a m O b j e c t K e y a n y T y p e z b w N T n L X > < a : K e y V a l u e O f D i a g r a m O b j e c t K e y a n y T y p e z b w N T n L X > < a : K e y > < K e y > C o l u m n s \ D o   y o u   h a v e   a c c e s s   t o   r e l i a b l e   i n t e r n e t   i n   y o u r   h o m e ? < / K e y > < / a : K e y > < a : V a l u e   i : t y p e = " M e a s u r e G r i d N o d e V i e w S t a t e " > < C o l u m n > 4 2 < / C o l u m n > < L a y e d O u t > t r u e < / L a y e d O u t > < / a : V a l u e > < / a : K e y V a l u e O f D i a g r a m O b j e c t K e y a n y T y p e z b w N T n L X > < a : K e y V a l u e O f D i a g r a m O b j e c t K e y a n y T y p e z b w N T n L X > < a : K e y > < K e y > L i n k s \ & l t ; C o l u m n s \ S u m   o f   R e s p o n d e n t I D   3 & g t ; - & l t ; M e a s u r e s \ R e s p o n d e n t I D & g t ; < / K e y > < / a : K e y > < a : V a l u e   i : t y p e = " M e a s u r e G r i d V i e w S t a t e I D i a g r a m L i n k " / > < / a : K e y V a l u e O f D i a g r a m O b j e c t K e y a n y T y p e z b w N T n L X > < a : K e y V a l u e O f D i a g r a m O b j e c t K e y a n y T y p e z b w N T n L X > < a : K e y > < K e y > L i n k s \ & l t ; C o l u m n s \ S u m   o f   R e s p o n d e n t I D   3 & g t ; - & l t ; M e a s u r e s \ R e s p o n d e n t I D & g t ; \ C O L U M N < / K e y > < / a : K e y > < a : V a l u e   i : t y p e = " M e a s u r e G r i d V i e w S t a t e I D i a g r a m L i n k E n d p o i n t " / > < / a : K e y V a l u e O f D i a g r a m O b j e c t K e y a n y T y p e z b w N T n L X > < a : K e y V a l u e O f D i a g r a m O b j e c t K e y a n y T y p e z b w N T n L X > < a : K e y > < K e y > L i n k s \ & l t ; C o l u m n s \ S u m   o f   R e s p o n d e n t I D   3 & g t ; - & l t ; M e a s u r e s \ R e s p o n d e n t I D & g t ; \ M E A S U R E < / K e y > < / a : K e y > < a : V a l u e   i : t y p e = " M e a s u r e G r i d V i e w S t a t e I D i a g r a m L i n k E n d p o i n t " / > < / a : K e y V a l u e O f D i a g r a m O b j e c t K e y a n y T y p e z b w N T n L X > < a : K e y V a l u e O f D i a g r a m O b j e c t K e y a n y T y p e z b w N T n L X > < a : K e y > < K e y > L i n k s \ & l t ; C o l u m n s \ C o u n t   o f   R e s p o n d e n t I D   3 & g t ; - & l t ; M e a s u r e s \ R e s p o n d e n t I D & g t ; < / K e y > < / a : K e y > < a : V a l u e   i : t y p e = " M e a s u r e G r i d V i e w S t a t e I D i a g r a m L i n k " / > < / a : K e y V a l u e O f D i a g r a m O b j e c t K e y a n y T y p e z b w N T n L X > < a : K e y V a l u e O f D i a g r a m O b j e c t K e y a n y T y p e z b w N T n L X > < a : K e y > < K e y > L i n k s \ & l t ; C o l u m n s \ C o u n t   o f   R e s p o n d e n t I D   3 & g t ; - & l t ; M e a s u r e s \ R e s p o n d e n t I D & g t ; \ C O L U M N < / K e y > < / a : K e y > < a : V a l u e   i : t y p e = " M e a s u r e G r i d V i e w S t a t e I D i a g r a m L i n k E n d p o i n t " / > < / a : K e y V a l u e O f D i a g r a m O b j e c t K e y a n y T y p e z b w N T n L X > < a : K e y V a l u e O f D i a g r a m O b j e c t K e y a n y T y p e z b w N T n L X > < a : K e y > < K e y > L i n k s \ & l t ; C o l u m n s \ C o u n t   o f   R e s p o n d e n t I D   3 & g t ; - & l t ; M e a s u r e s \ R e s p o n d e n t I D & g t ; \ M E A S U R E < / K e y > < / a : K e y > < a : V a l u e   i : t y p e = " M e a s u r e G r i d V i e w S t a t e I D i a g r a m L i n k E n d p o i n t " / > < / a : K e y V a l u e O f D i a g r a m O b j e c t K e y a n y T y p e z b w N T n L X > < a : K e y V a l u e O f D i a g r a m O b j e c t K e y a n y T y p e z b w N T n L X > < a : K e y > < K e y > L i n k s \ & l t ; C o l u m n s \ S u m   o f   C u l t u r a l r e l i g i o u s   b e l i e f s 5 & g t ; - & l t ; M e a s u r e s \ C u l t u r a l / r e l i g i o u s   b e l i e f s 5 & g t ; < / K e y > < / a : K e y > < a : V a l u e   i : t y p e = " M e a s u r e G r i d V i e w S t a t e I D i a g r a m L i n k " / > < / a : K e y V a l u e O f D i a g r a m O b j e c t K e y a n y T y p e z b w N T n L X > < a : K e y V a l u e O f D i a g r a m O b j e c t K e y a n y T y p e z b w N T n L X > < a : K e y > < K e y > L i n k s \ & l t ; C o l u m n s \ S u m   o f   C u l t u r a l r e l i g i o u s   b e l i e f s 5 & g t ; - & l t ; M e a s u r e s \ C u l t u r a l / r e l i g i o u s   b e l i e f s 5 & g t ; \ C O L U M N < / K e y > < / a : K e y > < a : V a l u e   i : t y p e = " M e a s u r e G r i d V i e w S t a t e I D i a g r a m L i n k E n d p o i n t " / > < / a : K e y V a l u e O f D i a g r a m O b j e c t K e y a n y T y p e z b w N T n L X > < a : K e y V a l u e O f D i a g r a m O b j e c t K e y a n y T y p e z b w N T n L X > < a : K e y > < K e y > L i n k s \ & l t ; C o l u m n s \ S u m   o f   C u l t u r a l r e l i g i o u s   b e l i e f s 5 & g t ; - & l t ; M e a s u r e s \ C u l t u r a l / r e l i g i o u s   b e l i e f s 5 & g t ; \ M E A S U R E < / K e y > < / a : K e y > < a : V a l u e   i : t y p e = " M e a s u r e G r i d V i e w S t a t e I D i a g r a m L i n k E n d p o i n t " / > < / a : K e y V a l u e O f D i a g r a m O b j e c t K e y a n y T y p e z b w N T n L X > < a : K e y V a l u e O f D i a g r a m O b j e c t K e y a n y T y p e z b w N T n L X > < a : K e y > < K e y > L i n k s \ & l t ; C o l u m n s \ S u m   o f   D o n  t   k n o w   h o w   t o   f i n d   d o c t o r s 8 & g t ; - & l t ; M e a s u r e s \ D o n  t   k n o w   h o w   t o   f i n d   d o c t o r s 8 & g t ; < / K e y > < / a : K e y > < a : V a l u e   i : t y p e = " M e a s u r e G r i d V i e w S t a t e I D i a g r a m L i n k " / > < / a : K e y V a l u e O f D i a g r a m O b j e c t K e y a n y T y p e z b w N T n L X > < a : K e y V a l u e O f D i a g r a m O b j e c t K e y a n y T y p e z b w N T n L X > < a : K e y > < K e y > L i n k s \ & l t ; C o l u m n s \ S u m   o f   D o n  t   k n o w   h o w   t o   f i n d   d o c t o r s 8 & g t ; - & l t ; M e a s u r e s \ D o n  t   k n o w   h o w   t o   f i n d   d o c t o r s 8 & g t ; \ C O L U M N < / K e y > < / a : K e y > < a : V a l u e   i : t y p e = " M e a s u r e G r i d V i e w S t a t e I D i a g r a m L i n k E n d p o i n t " / > < / a : K e y V a l u e O f D i a g r a m O b j e c t K e y a n y T y p e z b w N T n L X > < a : K e y V a l u e O f D i a g r a m O b j e c t K e y a n y T y p e z b w N T n L X > < a : K e y > < K e y > L i n k s \ & l t ; C o l u m n s \ S u m   o f   D o n  t   k n o w   h o w   t o   f i n d   d o c t o r s 8 & g t ; - & l t ; M e a s u r e s \ D o n  t   k n o w   h o w   t o   f i n d   d o c t o r s 8 & g t ; \ M E A S U R E < / K e y > < / a : K e y > < a : V a l u e   i : t y p e = " M e a s u r e G r i d V i e w S t a t e I D i a g r a m L i n k E n d p o i n t " / > < / a : K e y V a l u e O f D i a g r a m O b j e c t K e y a n y T y p e z b w N T n L X > < a : K e y V a l u e O f D i a g r a m O b j e c t K e y a n y T y p e z b w N T n L X > < a : K e y > < K e y > L i n k s \ & l t ; C o l u m n s \ S u m   o f   D o n  t   u n d e r s t a n d   n e e d   t o   s e e   a   d o c t o r 1 1 & g t ; - & l t ; M e a s u r e s \ D o n  t   u n d e r s t a n d   n e e d   t o   s e e   a   d o c t o r 1 1 & g t ; < / K e y > < / a : K e y > < a : V a l u e   i : t y p e = " M e a s u r e G r i d V i e w S t a t e I D i a g r a m L i n k " / > < / a : K e y V a l u e O f D i a g r a m O b j e c t K e y a n y T y p e z b w N T n L X > < a : K e y V a l u e O f D i a g r a m O b j e c t K e y a n y T y p e z b w N T n L X > < a : K e y > < K e y > L i n k s \ & l t ; C o l u m n s \ S u m   o f   D o n  t   u n d e r s t a n d   n e e d   t o   s e e   a   d o c t o r 1 1 & g t ; - & l t ; M e a s u r e s \ D o n  t   u n d e r s t a n d   n e e d   t o   s e e   a   d o c t o r 1 1 & g t ; \ C O L U M N < / K e y > < / a : K e y > < a : V a l u e   i : t y p e = " M e a s u r e G r i d V i e w S t a t e I D i a g r a m L i n k E n d p o i n t " / > < / a : K e y V a l u e O f D i a g r a m O b j e c t K e y a n y T y p e z b w N T n L X > < a : K e y V a l u e O f D i a g r a m O b j e c t K e y a n y T y p e z b w N T n L X > < a : K e y > < K e y > L i n k s \ & l t ; C o l u m n s \ S u m   o f   D o n  t   u n d e r s t a n d   n e e d   t o   s e e   a   d o c t o r 1 1 & g t ; - & l t ; M e a s u r e s \ D o n  t   u n d e r s t a n d   n e e d   t o   s e e   a   d o c t o r 1 1 & g t ; \ M E A S U R E < / K e y > < / a : K e y > < a : V a l u e   i : t y p e = " M e a s u r e G r i d V i e w S t a t e I D i a g r a m L i n k E n d p o i n t " / > < / a : K e y V a l u e O f D i a g r a m O b j e c t K e y a n y T y p e z b w N T n L X > < a : K e y V a l u e O f D i a g r a m O b j e c t K e y a n y T y p e z b w N T n L X > < a : K e y > < K e y > L i n k s \ & l t ; C o l u m n s \ S u m   o f   L a c k   o f   a v a i l a b i l i t y   o f   d o c t o r s 6 & g t ; - & l t ; M e a s u r e s \ L a c k   o f   a v a i l a b i l i t y   o f   d o c t o r s 6 & g t ; < / K e y > < / a : K e y > < a : V a l u e   i : t y p e = " M e a s u r e G r i d V i e w S t a t e I D i a g r a m L i n k " / > < / a : K e y V a l u e O f D i a g r a m O b j e c t K e y a n y T y p e z b w N T n L X > < a : K e y V a l u e O f D i a g r a m O b j e c t K e y a n y T y p e z b w N T n L X > < a : K e y > < K e y > L i n k s \ & l t ; C o l u m n s \ S u m   o f   L a c k   o f   a v a i l a b i l i t y   o f   d o c t o r s 6 & g t ; - & l t ; M e a s u r e s \ L a c k   o f   a v a i l a b i l i t y   o f   d o c t o r s 6 & g t ; \ C O L U M N < / K e y > < / a : K e y > < a : V a l u e   i : t y p e = " M e a s u r e G r i d V i e w S t a t e I D i a g r a m L i n k E n d p o i n t " / > < / a : K e y V a l u e O f D i a g r a m O b j e c t K e y a n y T y p e z b w N T n L X > < a : K e y V a l u e O f D i a g r a m O b j e c t K e y a n y T y p e z b w N T n L X > < a : K e y > < K e y > L i n k s \ & l t ; C o l u m n s \ S u m   o f   L a c k   o f   a v a i l a b i l i t y   o f   d o c t o r s 6 & g t ; - & l t ; M e a s u r e s \ L a c k   o f   a v a i l a b i l i t y   o f   d o c t o r s 6 & g t ; \ M E A S U R E < / K e y > < / a : K e y > < a : V a l u e   i : t y p e = " M e a s u r e G r i d V i e w S t a t e I D i a g r a m L i n k E n d p o i n t " / > < / a : K e y V a l u e O f D i a g r a m O b j e c t K e y a n y T y p e z b w N T n L X > < a : K e y V a l u e O f D i a g r a m O b j e c t K e y a n y T y p e z b w N T n L X > < a : K e y > < K e y > L i n k s \ & l t ; C o l u m n s \ S u m   o f   L a n g u a g e   b a r r i e r s 9 & g t ; - & l t ; M e a s u r e s \ L a n g u a g e   b a r r i e r s 9 & g t ; < / K e y > < / a : K e y > < a : V a l u e   i : t y p e = " M e a s u r e G r i d V i e w S t a t e I D i a g r a m L i n k " / > < / a : K e y V a l u e O f D i a g r a m O b j e c t K e y a n y T y p e z b w N T n L X > < a : K e y V a l u e O f D i a g r a m O b j e c t K e y a n y T y p e z b w N T n L X > < a : K e y > < K e y > L i n k s \ & l t ; C o l u m n s \ S u m   o f   L a n g u a g e   b a r r i e r s 9 & g t ; - & l t ; M e a s u r e s \ L a n g u a g e   b a r r i e r s 9 & g t ; \ C O L U M N < / K e y > < / a : K e y > < a : V a l u e   i : t y p e = " M e a s u r e G r i d V i e w S t a t e I D i a g r a m L i n k E n d p o i n t " / > < / a : K e y V a l u e O f D i a g r a m O b j e c t K e y a n y T y p e z b w N T n L X > < a : K e y V a l u e O f D i a g r a m O b j e c t K e y a n y T y p e z b w N T n L X > < a : K e y > < K e y > L i n k s \ & l t ; C o l u m n s \ S u m   o f   L a n g u a g e   b a r r i e r s 9 & g t ; - & l t ; M e a s u r e s \ L a n g u a g e   b a r r i e r s 9 & g t ; \ M E A S U R E < / K e y > < / a : K e y > < a : V a l u e   i : t y p e = " M e a s u r e G r i d V i e w S t a t e I D i a g r a m L i n k E n d p o i n t " / > < / a : K e y V a l u e O f D i a g r a m O b j e c t K e y a n y T y p e z b w N T n L X > < a : K e y V a l u e O f D i a g r a m O b j e c t K e y a n y T y p e z b w N T n L X > < a : K e y > < K e y > L i n k s \ & l t ; C o l u m n s \ S u m   o f   N o   i n s u r a n c e 1 2 & g t ; - & l t ; M e a s u r e s \ N o   i n s u r a n c e 1 2 & g t ; < / K e y > < / a : K e y > < a : V a l u e   i : t y p e = " M e a s u r e G r i d V i e w S t a t e I D i a g r a m L i n k " / > < / a : K e y V a l u e O f D i a g r a m O b j e c t K e y a n y T y p e z b w N T n L X > < a : K e y V a l u e O f D i a g r a m O b j e c t K e y a n y T y p e z b w N T n L X > < a : K e y > < K e y > L i n k s \ & l t ; C o l u m n s \ S u m   o f   N o   i n s u r a n c e 1 2 & g t ; - & l t ; M e a s u r e s \ N o   i n s u r a n c e 1 2 & g t ; \ C O L U M N < / K e y > < / a : K e y > < a : V a l u e   i : t y p e = " M e a s u r e G r i d V i e w S t a t e I D i a g r a m L i n k E n d p o i n t " / > < / a : K e y V a l u e O f D i a g r a m O b j e c t K e y a n y T y p e z b w N T n L X > < a : K e y V a l u e O f D i a g r a m O b j e c t K e y a n y T y p e z b w N T n L X > < a : K e y > < K e y > L i n k s \ & l t ; C o l u m n s \ S u m   o f   N o   i n s u r a n c e 1 2 & g t ; - & l t ; M e a s u r e s \ N o   i n s u r a n c e 1 2 & g t ; \ M E A S U R E < / K e y > < / a : K e y > < a : V a l u e   i : t y p e = " M e a s u r e G r i d V i e w S t a t e I D i a g r a m L i n k E n d p o i n t " / > < / a : K e y V a l u e O f D i a g r a m O b j e c t K e y a n y T y p e z b w N T n L X > < a : K e y V a l u e O f D i a g r a m O b j e c t K e y a n y T y p e z b w N T n L X > < a : K e y > < K e y > L i n k s \ & l t ; C o l u m n s \ S u m   o f   T h e r e   a r e   n o   b a r r i e r s 1 0 & g t ; - & l t ; M e a s u r e s \ T h e r e   a r e   n o   b a r r i e r s 1 0 & g t ; < / K e y > < / a : K e y > < a : V a l u e   i : t y p e = " M e a s u r e G r i d V i e w S t a t e I D i a g r a m L i n k " / > < / a : K e y V a l u e O f D i a g r a m O b j e c t K e y a n y T y p e z b w N T n L X > < a : K e y V a l u e O f D i a g r a m O b j e c t K e y a n y T y p e z b w N T n L X > < a : K e y > < K e y > L i n k s \ & l t ; C o l u m n s \ S u m   o f   T h e r e   a r e   n o   b a r r i e r s 1 0 & g t ; - & l t ; M e a s u r e s \ T h e r e   a r e   n o   b a r r i e r s 1 0 & g t ; \ C O L U M N < / K e y > < / a : K e y > < a : V a l u e   i : t y p e = " M e a s u r e G r i d V i e w S t a t e I D i a g r a m L i n k E n d p o i n t " / > < / a : K e y V a l u e O f D i a g r a m O b j e c t K e y a n y T y p e z b w N T n L X > < a : K e y V a l u e O f D i a g r a m O b j e c t K e y a n y T y p e z b w N T n L X > < a : K e y > < K e y > L i n k s \ & l t ; C o l u m n s \ S u m   o f   T h e r e   a r e   n o   b a r r i e r s 1 0 & g t ; - & l t ; M e a s u r e s \ T h e r e   a r e   n o   b a r r i e r s 1 0 & g t ; \ M E A S U R E < / K e y > < / a : K e y > < a : V a l u e   i : t y p e = " M e a s u r e G r i d V i e w S t a t e I D i a g r a m L i n k E n d p o i n t " / > < / a : K e y V a l u e O f D i a g r a m O b j e c t K e y a n y T y p e z b w N T n L X > < a : K e y V a l u e O f D i a g r a m O b j e c t K e y a n y T y p e z b w N T n L X > < a : K e y > < K e y > L i n k s \ & l t ; C o l u m n s \ S u m   o f   T r a n s p o r t a t i o n 1 3 & g t ; - & l t ; M e a s u r e s \ T r a n s p o r t a t i o n 1 3 & g t ; < / K e y > < / a : K e y > < a : V a l u e   i : t y p e = " M e a s u r e G r i d V i e w S t a t e I D i a g r a m L i n k " / > < / a : K e y V a l u e O f D i a g r a m O b j e c t K e y a n y T y p e z b w N T n L X > < a : K e y V a l u e O f D i a g r a m O b j e c t K e y a n y T y p e z b w N T n L X > < a : K e y > < K e y > L i n k s \ & l t ; C o l u m n s \ S u m   o f   T r a n s p o r t a t i o n 1 3 & g t ; - & l t ; M e a s u r e s \ T r a n s p o r t a t i o n 1 3 & g t ; \ C O L U M N < / K e y > < / a : K e y > < a : V a l u e   i : t y p e = " M e a s u r e G r i d V i e w S t a t e I D i a g r a m L i n k E n d p o i n t " / > < / a : K e y V a l u e O f D i a g r a m O b j e c t K e y a n y T y p e z b w N T n L X > < a : K e y V a l u e O f D i a g r a m O b j e c t K e y a n y T y p e z b w N T n L X > < a : K e y > < K e y > L i n k s \ & l t ; C o l u m n s \ S u m   o f   T r a n s p o r t a t i o n 1 3 & g t ; - & l t ; M e a s u r e s \ T r a n s p o r t a t i o n 1 3 & g t ; \ M E A S U R E < / K e y > < / a : K e y > < a : V a l u e   i : t y p e = " M e a s u r e G r i d V i e w S t a t e I D i a g r a m L i n k E n d p o i n t " / > < / a : K e y V a l u e O f D i a g r a m O b j e c t K e y a n y T y p e z b w N T n L X > < a : K e y V a l u e O f D i a g r a m O b j e c t K e y a n y T y p e z b w N T n L X > < a : K e y > < K e y > L i n k s \ & l t ; C o l u m n s \ S u m   o f   U n a b l e   t o   p a y   c o - p a y s d e d u c t i b l e s 7 & g t ; - & l t ; M e a s u r e s \ U n a b l e   t o   p a y   c o - p a y s / d e d u c t i b l e s 7 & g t ; < / K e y > < / a : K e y > < a : V a l u e   i : t y p e = " M e a s u r e G r i d V i e w S t a t e I D i a g r a m L i n k " / > < / a : K e y V a l u e O f D i a g r a m O b j e c t K e y a n y T y p e z b w N T n L X > < a : K e y V a l u e O f D i a g r a m O b j e c t K e y a n y T y p e z b w N T n L X > < a : K e y > < K e y > L i n k s \ & l t ; C o l u m n s \ S u m   o f   U n a b l e   t o   p a y   c o - p a y s d e d u c t i b l e s 7 & g t ; - & l t ; M e a s u r e s \ U n a b l e   t o   p a y   c o - p a y s / d e d u c t i b l e s 7 & g t ; \ C O L U M N < / K e y > < / a : K e y > < a : V a l u e   i : t y p e = " M e a s u r e G r i d V i e w S t a t e I D i a g r a m L i n k E n d p o i n t " / > < / a : K e y V a l u e O f D i a g r a m O b j e c t K e y a n y T y p e z b w N T n L X > < a : K e y V a l u e O f D i a g r a m O b j e c t K e y a n y T y p e z b w N T n L X > < a : K e y > < K e y > L i n k s \ & l t ; C o l u m n s \ S u m   o f   U n a b l e   t o   p a y   c o - p a y s d e d u c t i b l e s 7 & g t ; - & l t ; M e a s u r e s \ U n a b l e   t o   p a y   c o - p a y s / d e d u c t i b l e s 7 & g t ; \ M E A S U R E < / K e y > < / a : K e y > < a : V a l u e   i : t y p e = " M e a s u r e G r i d V i e w S t a t e I D i a g r a m L i n k E n d p o i n t " / > < / a : K e y V a l u e O f D i a g r a m O b j e c t K e y a n y T y p e z b w N T n L X > < a : K e y V a l u e O f D i a g r a m O b j e c t K e y a n y T y p e z b w N T n L X > < a : K e y > < K e y > L i n k s \ & l t ; C o l u m n s \ S u m   o f   F e a r   ( e g   n o t   r e a d y   t o   f a c e d i s c u s s   h e a l t h   p r o b l e m i m m i g r a t i o n   s t a t u s ) 1 4 & g t ; - & l t ; M e a s u r e s \ F e a r   ( e . g .   n o t   r e a d y   t o   f a c e / d i s c u s s   h e a l t h   p r o b l e m ; i m m i g r a t i o n   s t a t u s ) 1 4 & g t ; < / K e y > < / a : K e y > < a : V a l u e   i : t y p e = " M e a s u r e G r i d V i e w S t a t e I D i a g r a m L i n k " / > < / a : K e y V a l u e O f D i a g r a m O b j e c t K e y a n y T y p e z b w N T n L X > < a : K e y V a l u e O f D i a g r a m O b j e c t K e y a n y T y p e z b w N T n L X > < a : K e y > < K e y > L i n k s \ & l t ; C o l u m n s \ S u m   o f   F e a r   ( e g   n o t   r e a d y   t o   f a c e d i s c u s s   h e a l t h   p r o b l e m i m m i g r a t i o n   s t a t u s ) 1 4 & g t ; - & l t ; M e a s u r e s \ F e a r   ( e . g .   n o t   r e a d y   t o   f a c e / d i s c u s s   h e a l t h   p r o b l e m ; i m m i g r a t i o n   s t a t u s ) 1 4 & g t ; \ C O L U M N < / K e y > < / a : K e y > < a : V a l u e   i : t y p e = " M e a s u r e G r i d V i e w S t a t e I D i a g r a m L i n k E n d p o i n t " / > < / a : K e y V a l u e O f D i a g r a m O b j e c t K e y a n y T y p e z b w N T n L X > < a : K e y V a l u e O f D i a g r a m O b j e c t K e y a n y T y p e z b w N T n L X > < a : K e y > < K e y > L i n k s \ & l t ; C o l u m n s \ S u m   o f   F e a r   ( e g   n o t   r e a d y   t o   f a c e d i s c u s s   h e a l t h   p r o b l e m i m m i g r a t i o n   s t a t u s ) 1 4 & g t ; - & l t ; M e a s u r e s \ F e a r   ( e . g .   n o t   r e a d y   t o   f a c e / d i s c u s s   h e a l t h   p r o b l e m ; i m m i g r a t i o n   s t a t u s ) 1 4 & g t ; \ M E A S U R E < / K e y > < / a : K e y > < a : V a l u e   i : t y p e = " M e a s u r e G r i d V i e w S t a t e I D i a g r a m L i n k E n d p o i n t " / > < / a : K e y V a l u e O f D i a g r a m O b j e c t K e y a n y T y p e z b w N T n L X > < / V i e w S t a t e s > < / D i a g r a m M a n a g e r . S e r i a l i z a b l e D i a g r a m > < D i a g r a m M a n a g e r . S e r i a l i z a b l e D i a g r a m > < A d a p t e r   i : t y p e = " M e a s u r e D i a g r a m S a n d b o x A d a p t e r " > < T a b l e N a m e > P T   Q 1 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 P T   Q 1 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 R e s p o n d e n t I D < / K e y > < / D i a g r a m O b j e c t K e y > < D i a g r a m O b j e c t K e y > < K e y > M e a s u r e s \ S u m   o f   R e s p o n d e n t I D \ T a g I n f o \ F o r m u l a < / K e y > < / D i a g r a m O b j e c t K e y > < D i a g r a m O b j e c t K e y > < K e y > M e a s u r e s \ S u m   o f   R e s p o n d e n t I D \ T a g I n f o \ V a l u e < / K e y > < / D i a g r a m O b j e c t K e y > < D i a g r a m O b j e c t K e y > < K e y > M e a s u r e s \ S u m   o f   W o m e n  s   h e a l t h     w e l l n e s s 1 0 < / K e y > < / D i a g r a m O b j e c t K e y > < D i a g r a m O b j e c t K e y > < K e y > M e a s u r e s \ S u m   o f   W o m e n  s   h e a l t h     w e l l n e s s 1 0 \ T a g I n f o \ F o r m u l a < / K e y > < / D i a g r a m O b j e c t K e y > < D i a g r a m O b j e c t K e y > < K e y > M e a s u r e s \ S u m   o f   W o m e n  s   h e a l t h     w e l l n e s s 1 0 \ T a g I n f o \ V a l u e < / K e y > < / D i a g r a m O b j e c t K e y > < D i a g r a m O b j e c t K e y > < K e y > M e a s u r e s \ C o u n t   o f   R e s p o n d e n t I D < / K e y > < / D i a g r a m O b j e c t K e y > < D i a g r a m O b j e c t K e y > < K e y > M e a s u r e s \ C o u n t   o f   R e s p o n d e n t I D \ T a g I n f o \ F o r m u l a < / K e y > < / D i a g r a m O b j e c t K e y > < D i a g r a m O b j e c t K e y > < K e y > M e a s u r e s \ C o u n t   o f   R e s p o n d e n t I D \ T a g I n f o \ V a l u e < / K e y > < / D i a g r a m O b j e c t K e y > < D i a g r a m O b j e c t K e y > < K e y > M e a s u r e s \ S u m   o f   A s t h m a l u n g   d i s e a s e 3 < / K e y > < / D i a g r a m O b j e c t K e y > < D i a g r a m O b j e c t K e y > < K e y > M e a s u r e s \ S u m   o f   A s t h m a l u n g   d i s e a s e 3 \ T a g I n f o \ F o r m u l a < / K e y > < / D i a g r a m O b j e c t K e y > < D i a g r a m O b j e c t K e y > < K e y > M e a s u r e s \ S u m   o f   A s t h m a l u n g   d i s e a s e 3 \ T a g I n f o \ V a l u e < / K e y > < / D i a g r a m O b j e c t K e y > < D i a g r a m O b j e c t K e y > < K e y > M e a s u r e s \ S u m   o f   C a n c e r 4 < / K e y > < / D i a g r a m O b j e c t K e y > < D i a g r a m O b j e c t K e y > < K e y > M e a s u r e s \ S u m   o f   C a n c e r 4 \ T a g I n f o \ F o r m u l a < / K e y > < / D i a g r a m O b j e c t K e y > < D i a g r a m O b j e c t K e y > < K e y > M e a s u r e s \ S u m   o f   C a n c e r 4 \ T a g I n f o \ V a l u e < / K e y > < / D i a g r a m O b j e c t K e y > < D i a g r a m O b j e c t K e y > < K e y > M e a s u r e s \ S u m   o f   H e a r t   d i s e a s e     s t r o k e 5 < / K e y > < / D i a g r a m O b j e c t K e y > < D i a g r a m O b j e c t K e y > < K e y > M e a s u r e s \ S u m   o f   H e a r t   d i s e a s e     s t r o k e 5 \ T a g I n f o \ F o r m u l a < / K e y > < / D i a g r a m O b j e c t K e y > < D i a g r a m O b j e c t K e y > < K e y > M e a s u r e s \ S u m   o f   H e a r t   d i s e a s e     s t r o k e 5 \ T a g I n f o \ V a l u e < / K e y > < / D i a g r a m O b j e c t K e y > < D i a g r a m O b j e c t K e y > < K e y > M e a s u r e s \ S u m   o f   S a f e t y 6 < / K e y > < / D i a g r a m O b j e c t K e y > < D i a g r a m O b j e c t K e y > < K e y > M e a s u r e s \ S u m   o f   S a f e t y 6 \ T a g I n f o \ F o r m u l a < / K e y > < / D i a g r a m O b j e c t K e y > < D i a g r a m O b j e c t K e y > < K e y > M e a s u r e s \ S u m   o f   S a f e t y 6 \ T a g I n f o \ V a l u e < / K e y > < / D i a g r a m O b j e c t K e y > < D i a g r a m O b j e c t K e y > < K e y > M e a s u r e s \ S u m   o f   H I V A I D S     S e x u a l l y   T r a n s m i t t e d   D i s e a s e s   ( S T D s ) 7 < / K e y > < / D i a g r a m O b j e c t K e y > < D i a g r a m O b j e c t K e y > < K e y > M e a s u r e s \ S u m   o f   H I V A I D S     S e x u a l l y   T r a n s m i t t e d   D i s e a s e s   ( S T D s ) 7 \ T a g I n f o \ F o r m u l a < / K e y > < / D i a g r a m O b j e c t K e y > < D i a g r a m O b j e c t K e y > < K e y > M e a s u r e s \ S u m   o f   H I V A I D S     S e x u a l l y   T r a n s m i t t e d   D i s e a s e s   ( S T D s ) 7 \ T a g I n f o \ V a l u e < / K e y > < / D i a g r a m O b j e c t K e y > < D i a g r a m O b j e c t K e y > < K e y > M e a s u r e s \ S u m   o f   V a c c i n e   p r e v e n t a b l e   d i s e a s e s 8 < / K e y > < / D i a g r a m O b j e c t K e y > < D i a g r a m O b j e c t K e y > < K e y > M e a s u r e s \ S u m   o f   V a c c i n e   p r e v e n t a b l e   d i s e a s e s 8 \ T a g I n f o \ F o r m u l a < / K e y > < / D i a g r a m O b j e c t K e y > < D i a g r a m O b j e c t K e y > < K e y > M e a s u r e s \ S u m   o f   V a c c i n e   p r e v e n t a b l e   d i s e a s e s 8 \ T a g I n f o \ V a l u e < / K e y > < / D i a g r a m O b j e c t K e y > < D i a g r a m O b j e c t K e y > < K e y > M e a s u r e s \ S u m   o f   C h i l d   h e a l t h     w e l l n e s s 9 < / K e y > < / D i a g r a m O b j e c t K e y > < D i a g r a m O b j e c t K e y > < K e y > M e a s u r e s \ S u m   o f   C h i l d   h e a l t h     w e l l n e s s 9 \ T a g I n f o \ F o r m u l a < / K e y > < / D i a g r a m O b j e c t K e y > < D i a g r a m O b j e c t K e y > < K e y > M e a s u r e s \ S u m   o f   C h i l d   h e a l t h     w e l l n e s s 9 \ T a g I n f o \ V a l u e < / K e y > < / D i a g r a m O b j e c t K e y > < D i a g r a m O b j e c t K e y > < K e y > M e a s u r e s \ S u m   o f   D i a b e t e s 1 1 < / K e y > < / D i a g r a m O b j e c t K e y > < D i a g r a m O b j e c t K e y > < K e y > M e a s u r e s \ S u m   o f   D i a b e t e s 1 1 \ T a g I n f o \ F o r m u l a < / K e y > < / D i a g r a m O b j e c t K e y > < D i a g r a m O b j e c t K e y > < K e y > M e a s u r e s \ S u m   o f   D i a b e t e s 1 1 \ T a g I n f o \ V a l u e < / K e y > < / D i a g r a m O b j e c t K e y > < D i a g r a m O b j e c t K e y > < K e y > M e a s u r e s \ S u m   o f   M e n t a l   h e a l t h   d e p r e s s i o n s u i c i d e 1 2 < / K e y > < / D i a g r a m O b j e c t K e y > < D i a g r a m O b j e c t K e y > < K e y > M e a s u r e s \ S u m   o f   M e n t a l   h e a l t h   d e p r e s s i o n s u i c i d e 1 2 \ T a g I n f o \ F o r m u l a < / K e y > < / D i a g r a m O b j e c t K e y > < D i a g r a m O b j e c t K e y > < K e y > M e a s u r e s \ S u m   o f   M e n t a l   h e a l t h   d e p r e s s i o n s u i c i d e 1 2 \ T a g I n f o \ V a l u e < / K e y > < / D i a g r a m O b j e c t K e y > < D i a g r a m O b j e c t K e y > < K e y > M e a s u r e s \ S u m   o f   D r u g s     a l c o h o l   a b u s e 1 3 < / K e y > < / D i a g r a m O b j e c t K e y > < D i a g r a m O b j e c t K e y > < K e y > M e a s u r e s \ S u m   o f   D r u g s     a l c o h o l   a b u s e 1 3 \ T a g I n f o \ F o r m u l a < / K e y > < / D i a g r a m O b j e c t K e y > < D i a g r a m O b j e c t K e y > < K e y > M e a s u r e s \ S u m   o f   D r u g s     a l c o h o l   a b u s e 1 3 \ T a g I n f o \ V a l u e < / K e y > < / D i a g r a m O b j e c t K e y > < D i a g r a m O b j e c t K e y > < K e y > M e a s u r e s \ S u m   o f   E n v i r o n m e n t a l   h a z a r d s 1 4 < / K e y > < / D i a g r a m O b j e c t K e y > < D i a g r a m O b j e c t K e y > < K e y > M e a s u r e s \ S u m   o f   E n v i r o n m e n t a l   h a z a r d s 1 4 \ T a g I n f o \ F o r m u l a < / K e y > < / D i a g r a m O b j e c t K e y > < D i a g r a m O b j e c t K e y > < K e y > M e a s u r e s \ S u m   o f   E n v i r o n m e n t a l   h a z a r d s 1 4 \ T a g I n f o \ V a l u e < / K e y > < / D i a g r a m O b j e c t K e y > < D i a g r a m O b j e c t K e y > < K e y > M e a s u r e s \ S u m   o f   O b e s i t y w e i g h t   l o s s   i s s u e s 1 5 < / K e y > < / D i a g r a m O b j e c t K e y > < D i a g r a m O b j e c t K e y > < K e y > M e a s u r e s \ S u m   o f   O b e s i t y w e i g h t   l o s s   i s s u e s 1 5 \ T a g I n f o \ F o r m u l a < / K e y > < / D i a g r a m O b j e c t K e y > < D i a g r a m O b j e c t K e y > < K e y > M e a s u r e s \ S u m   o f   O b e s i t y w e i g h t   l o s s   i s s u e s 1 5 \ T a g I n f o \ V a l u e < / K e y > < / D i a g r a m O b j e c t K e y > < D i a g r a m O b j e c t K e y > < K e y > M e a s u r e s \ T o t a l   R e s p o n d e n t s < / K e y > < / D i a g r a m O b j e c t K e y > < D i a g r a m O b j e c t K e y > < K e y > M e a s u r e s \ T o t a l   R e s p o n d e n t s \ T a g I n f o \ F o r m u l a < / K e y > < / D i a g r a m O b j e c t K e y > < D i a g r a m O b j e c t K e y > < K e y > M e a s u r e s \ T o t a l   R e s p o n d e n t s \ T a g I n f o \ V a l u e < / K e y > < / D i a g r a m O b j e c t K e y > < D i a g r a m O b j e c t K e y > < K e y > M e a s u r e s \ W o m a n < / K e y > < / D i a g r a m O b j e c t K e y > < D i a g r a m O b j e c t K e y > < K e y > M e a s u r e s \ W o m a n \ T a g I n f o \ F o r m u l a < / K e y > < / D i a g r a m O b j e c t K e y > < D i a g r a m O b j e c t K e y > < K e y > M e a s u r e s \ W o m a n \ T a g I n f o \ V a l u e < / K e y > < / D i a g r a m O b j e c t K e y > < D i a g r a m O b j e c t K e y > < K e y > M e a s u r e s \ M a n < / K e y > < / D i a g r a m O b j e c t K e y > < D i a g r a m O b j e c t K e y > < K e y > M e a s u r e s \ M a n \ T a g I n f o \ F o r m u l a < / K e y > < / D i a g r a m O b j e c t K e y > < D i a g r a m O b j e c t K e y > < K e y > M e a s u r e s \ M a n \ T a g I n f o \ V a l u e < / K e y > < / D i a g r a m O b j e c t K e y > < D i a g r a m O b j e c t K e y > < K e y > M e a s u r e s \ T r a n s g e n d e r < / K e y > < / D i a g r a m O b j e c t K e y > < D i a g r a m O b j e c t K e y > < K e y > M e a s u r e s \ T r a n s g e n d e r \ T a g I n f o \ F o r m u l a < / K e y > < / D i a g r a m O b j e c t K e y > < D i a g r a m O b j e c t K e y > < K e y > M e a s u r e s \ T r a n s g e n d e r \ T a g I n f o \ V a l u e < / K e y > < / D i a g r a m O b j e c t K e y > < D i a g r a m O b j e c t K e y > < K e y > M e a s u r e s \ O t h e r   G e n d e r < / K e y > < / D i a g r a m O b j e c t K e y > < D i a g r a m O b j e c t K e y > < K e y > M e a s u r e s \ O t h e r   G e n d e r \ T a g I n f o \ F o r m u l a < / K e y > < / D i a g r a m O b j e c t K e y > < D i a g r a m O b j e c t K e y > < K e y > M e a s u r e s \ O t h e r   G e n d e r \ T a g I n f o \ V a l u e < / K e y > < / D i a g r a m O b j e c t K e y > < D i a g r a m O b j e c t K e y > < K e y > M e a s u r e s \ E t h n i c i t y < / K e y > < / D i a g r a m O b j e c t K e y > < D i a g r a m O b j e c t K e y > < K e y > M e a s u r e s \ E t h n i c i t y \ T a g I n f o \ F o r m u l a < / K e y > < / D i a g r a m O b j e c t K e y > < D i a g r a m O b j e c t K e y > < K e y > M e a s u r e s \ E t h n i c i t y \ T a g I n f o \ V a l u e < / K e y > < / D i a g r a m O b j e c t K e y > < D i a g r a m O b j e c t K e y > < K e y > M e a s u r e s \ W h i t e < / K e y > < / D i a g r a m O b j e c t K e y > < D i a g r a m O b j e c t K e y > < K e y > M e a s u r e s \ W h i t e \ T a g I n f o \ F o r m u l a < / K e y > < / D i a g r a m O b j e c t K e y > < D i a g r a m O b j e c t K e y > < K e y > M e a s u r e s \ W h i t e \ T a g I n f o \ V a l u e < / K e y > < / D i a g r a m O b j e c t K e y > < D i a g r a m O b j e c t K e y > < K e y > M e a s u r e s \ B l a c k / A f r i c a n   A m e r i c a n < / K e y > < / D i a g r a m O b j e c t K e y > < D i a g r a m O b j e c t K e y > < K e y > M e a s u r e s \ B l a c k / A f r i c a n   A m e r i c a n \ T a g I n f o \ F o r m u l a < / K e y > < / D i a g r a m O b j e c t K e y > < D i a g r a m O b j e c t K e y > < K e y > M e a s u r e s \ B l a c k / A f r i c a n   A m e r i c a n \ T a g I n f o \ V a l u e < / K e y > < / D i a g r a m O b j e c t K e y > < D i a g r a m O b j e c t K e y > < K e y > M e a s u r e s \ N a t i v e   H a w a i i a n / P a c i f i c   I s l a n d e r < / K e y > < / D i a g r a m O b j e c t K e y > < D i a g r a m O b j e c t K e y > < K e y > M e a s u r e s \ N a t i v e   H a w a i i a n / P a c i f i c   I s l a n d e r \ T a g I n f o \ F o r m u l a < / K e y > < / D i a g r a m O b j e c t K e y > < D i a g r a m O b j e c t K e y > < K e y > M e a s u r e s \ N a t i v e   H a w a i i a n / P a c i f i c   I s l a n d e r \ T a g I n f o \ V a l u e < / K e y > < / D i a g r a m O b j e c t K e y > < D i a g r a m O b j e c t K e y > < K e y > M e a s u r e s \ A m e r i c a n   I n d i a n / A l a s k a   N a t i v e < / K e y > < / D i a g r a m O b j e c t K e y > < D i a g r a m O b j e c t K e y > < K e y > M e a s u r e s \ A m e r i c a n   I n d i a n / A l a s k a   N a t i v e \ T a g I n f o \ F o r m u l a < / K e y > < / D i a g r a m O b j e c t K e y > < D i a g r a m O b j e c t K e y > < K e y > M e a s u r e s \ A m e r i c a n   I n d i a n / A l a s k a   N a t i v e \ T a g I n f o \ V a l u e < / K e y > < / D i a g r a m O b j e c t K e y > < D i a g r a m O b j e c t K e y > < K e y > M e a s u r e s \ M u l t i - r a c i a l < / K e y > < / D i a g r a m O b j e c t K e y > < D i a g r a m O b j e c t K e y > < K e y > M e a s u r e s \ M u l t i - r a c i a l \ T a g I n f o \ F o r m u l a < / K e y > < / D i a g r a m O b j e c t K e y > < D i a g r a m O b j e c t K e y > < K e y > M e a s u r e s \ M u l t i - r a c i a l \ T a g I n f o \ V a l u e < / K e y > < / D i a g r a m O b j e c t K e y > < D i a g r a m O b j e c t K e y > < K e y > M e a s u r e s \ O t h e r   R a c e < / K e y > < / D i a g r a m O b j e c t K e y > < D i a g r a m O b j e c t K e y > < K e y > M e a s u r e s \ O t h e r   R a c e \ T a g I n f o \ F o r m u l a < / K e y > < / D i a g r a m O b j e c t K e y > < D i a g r a m O b j e c t K e y > < K e y > M e a s u r e s \ O t h e r   R a c e \ T a g I n f o \ V a l u e < / K e y > < / D i a g r a m O b j e c t K e y > < D i a g r a m O b j e c t K e y > < K e y > M e a s u r e s \ I n c o m e   $ 0 - $ 1 9 , 9 9 9 < / K e y > < / D i a g r a m O b j e c t K e y > < D i a g r a m O b j e c t K e y > < K e y > M e a s u r e s \ I n c o m e   $ 0 - $ 1 9 , 9 9 9 \ T a g I n f o \ F o r m u l a < / K e y > < / D i a g r a m O b j e c t K e y > < D i a g r a m O b j e c t K e y > < K e y > M e a s u r e s \ I n c o m e   $ 0 - $ 1 9 , 9 9 9 \ T a g I n f o \ V a l u e < / K e y > < / D i a g r a m O b j e c t K e y > < D i a g r a m O b j e c t K e y > < K e y > M e a s u r e s \ I n c o m e   $ 2 0 , 0 0 0   t o   $ 3 4 , 9 9 9 < / K e y > < / D i a g r a m O b j e c t K e y > < D i a g r a m O b j e c t K e y > < K e y > M e a s u r e s \ I n c o m e   $ 2 0 , 0 0 0   t o   $ 3 4 , 9 9 9 \ T a g I n f o \ F o r m u l a < / K e y > < / D i a g r a m O b j e c t K e y > < D i a g r a m O b j e c t K e y > < K e y > M e a s u r e s \ I n c o m e   $ 2 0 , 0 0 0   t o   $ 3 4 , 9 9 9 \ T a g I n f o \ V a l u e < / K e y > < / D i a g r a m O b j e c t K e y > < D i a g r a m O b j e c t K e y > < K e y > M e a s u r e s \ I n c o m e   $ 3 5 , 0 0 0   t o   $ 4 9 , 9 9 9 < / K e y > < / D i a g r a m O b j e c t K e y > < D i a g r a m O b j e c t K e y > < K e y > M e a s u r e s \ I n c o m e   $ 3 5 , 0 0 0   t o   $ 4 9 , 9 9 9 \ T a g I n f o \ F o r m u l a < / K e y > < / D i a g r a m O b j e c t K e y > < D i a g r a m O b j e c t K e y > < K e y > M e a s u r e s \ I n c o m e   $ 3 5 , 0 0 0   t o   $ 4 9 , 9 9 9 \ T a g I n f o \ V a l u e < / K e y > < / D i a g r a m O b j e c t K e y > < D i a g r a m O b j e c t K e y > < K e y > M e a s u r e s \ i n c o m e   $ 5 0 , 0 0 0   t o   $ 7 4 , 9 9 9 < / K e y > < / D i a g r a m O b j e c t K e y > < D i a g r a m O b j e c t K e y > < K e y > M e a s u r e s \ i n c o m e   $ 5 0 , 0 0 0   t o   $ 7 4 , 9 9 9 \ T a g I n f o \ F o r m u l a < / K e y > < / D i a g r a m O b j e c t K e y > < D i a g r a m O b j e c t K e y > < K e y > M e a s u r e s \ i n c o m e   $ 5 0 , 0 0 0   t o   $ 7 4 , 9 9 9 \ T a g I n f o \ V a l u e < / K e y > < / D i a g r a m O b j e c t K e y > < D i a g r a m O b j e c t K e y > < K e y > M e a s u r e s \ I n c o m e   $ 7 5 , 0 0 0   t o   $ 1 2 5 , 0 0 0 < / K e y > < / D i a g r a m O b j e c t K e y > < D i a g r a m O b j e c t K e y > < K e y > M e a s u r e s \ I n c o m e   $ 7 5 , 0 0 0   t o   $ 1 2 5 , 0 0 0 \ T a g I n f o \ F o r m u l a < / K e y > < / D i a g r a m O b j e c t K e y > < D i a g r a m O b j e c t K e y > < K e y > M e a s u r e s \ I n c o m e   $ 7 5 , 0 0 0   t o   $ 1 2 5 , 0 0 0 \ T a g I n f o \ V a l u e < / K e y > < / D i a g r a m O b j e c t K e y > < D i a g r a m O b j e c t K e y > < K e y > M e a s u r e s \ I n c o m e   O v e r   $ 1 2 5 , 0 0 0 < / K e y > < / D i a g r a m O b j e c t K e y > < D i a g r a m O b j e c t K e y > < K e y > M e a s u r e s \ I n c o m e   O v e r   $ 1 2 5 , 0 0 0 \ T a g I n f o \ F o r m u l a < / K e y > < / D i a g r a m O b j e c t K e y > < D i a g r a m O b j e c t K e y > < K e y > M e a s u r e s \ I n c o m e   O v e r   $ 1 2 5 , 0 0 0 \ T a g I n f o \ V a l u e < / K e y > < / D i a g r a m O b j e c t K e y > < D i a g r a m O b j e c t K e y > < K e y > M e a s u r e s \ A g e   1 8 - 2 4 < / K e y > < / D i a g r a m O b j e c t K e y > < D i a g r a m O b j e c t K e y > < K e y > M e a s u r e s \ A g e   1 8 - 2 4 \ T a g I n f o \ F o r m u l a < / K e y > < / D i a g r a m O b j e c t K e y > < D i a g r a m O b j e c t K e y > < K e y > M e a s u r e s \ A g e   1 8 - 2 4 \ T a g I n f o \ V a l u e < / K e y > < / D i a g r a m O b j e c t K e y > < D i a g r a m O b j e c t K e y > < K e y > M e a s u r e s \ A g e   2 5   t o   3 4 < / K e y > < / D i a g r a m O b j e c t K e y > < D i a g r a m O b j e c t K e y > < K e y > M e a s u r e s \ A g e   2 5   t o   3 4 \ T a g I n f o \ F o r m u l a < / K e y > < / D i a g r a m O b j e c t K e y > < D i a g r a m O b j e c t K e y > < K e y > M e a s u r e s \ A g e   2 5   t o   3 4 \ T a g I n f o \ V a l u e < / K e y > < / D i a g r a m O b j e c t K e y > < D i a g r a m O b j e c t K e y > < K e y > M e a s u r e s \ A g e   3 5   t o   4 4 < / K e y > < / D i a g r a m O b j e c t K e y > < D i a g r a m O b j e c t K e y > < K e y > M e a s u r e s \ A g e   3 5   t o   4 4 \ T a g I n f o \ F o r m u l a < / K e y > < / D i a g r a m O b j e c t K e y > < D i a g r a m O b j e c t K e y > < K e y > M e a s u r e s \ A g e   3 5   t o   4 4 \ T a g I n f o \ V a l u e < / K e y > < / D i a g r a m O b j e c t K e y > < D i a g r a m O b j e c t K e y > < K e y > M e a s u r e s \ A g e   4 5   t o   5 4 < / K e y > < / D i a g r a m O b j e c t K e y > < D i a g r a m O b j e c t K e y > < K e y > M e a s u r e s \ A g e   4 5   t o   5 4 \ T a g I n f o \ F o r m u l a < / K e y > < / D i a g r a m O b j e c t K e y > < D i a g r a m O b j e c t K e y > < K e y > M e a s u r e s \ A g e   4 5   t o   5 4 \ T a g I n f o \ V a l u e < / K e y > < / D i a g r a m O b j e c t K e y > < D i a g r a m O b j e c t K e y > < K e y > M e a s u r e s \ A g e   5 5   t o   6 4 < / K e y > < / D i a g r a m O b j e c t K e y > < D i a g r a m O b j e c t K e y > < K e y > M e a s u r e s \ A g e   5 5   t o   6 4 \ T a g I n f o \ F o r m u l a < / K e y > < / D i a g r a m O b j e c t K e y > < D i a g r a m O b j e c t K e y > < K e y > M e a s u r e s \ A g e   5 5   t o   6 4 \ T a g I n f o \ V a l u e < / K e y > < / D i a g r a m O b j e c t K e y > < D i a g r a m O b j e c t K e y > < K e y > M e a s u r e s \ A g e   6 5 + < / K e y > < / D i a g r a m O b j e c t K e y > < D i a g r a m O b j e c t K e y > < K e y > M e a s u r e s \ A g e   6 5 + \ T a g I n f o \ F o r m u l a < / K e y > < / D i a g r a m O b j e c t K e y > < D i a g r a m O b j e c t K e y > < K e y > M e a s u r e s \ A g e   6 5 + \ T a g I n f o \ V a l u e < / K e y > < / D i a g r a m O b j e c t K e y > < D i a g r a m O b j e c t K e y > < K e y > M e a s u r e s \ K - 8   G r a d e < / K e y > < / D i a g r a m O b j e c t K e y > < D i a g r a m O b j e c t K e y > < K e y > M e a s u r e s \ K - 8   G r a d e \ T a g I n f o \ F o r m u l a < / K e y > < / D i a g r a m O b j e c t K e y > < D i a g r a m O b j e c t K e y > < K e y > M e a s u r e s \ K - 8   G r a d e \ T a g I n f o \ V a l u e < / K e y > < / D i a g r a m O b j e c t K e y > < D i a g r a m O b j e c t K e y > < K e y > M e a s u r e s \ H i g h   S c h o o l < / K e y > < / D i a g r a m O b j e c t K e y > < D i a g r a m O b j e c t K e y > < K e y > M e a s u r e s \ H i g h   S c h o o l \ T a g I n f o \ F o r m u l a < / K e y > < / D i a g r a m O b j e c t K e y > < D i a g r a m O b j e c t K e y > < K e y > M e a s u r e s \ H i g h   S c h o o l \ T a g I n f o \ V a l u e < / K e y > < / D i a g r a m O b j e c t K e y > < D i a g r a m O b j e c t K e y > < K e y > M e a s u r e s \ S o m e   H i g h   S c h o o l < / K e y > < / D i a g r a m O b j e c t K e y > < D i a g r a m O b j e c t K e y > < K e y > M e a s u r e s \ S o m e   H i g h   S c h o o l \ T a g I n f o \ F o r m u l a < / K e y > < / D i a g r a m O b j e c t K e y > < D i a g r a m O b j e c t K e y > < K e y > M e a s u r e s \ S o m e   H i g h   S c h o o l \ T a g I n f o \ V a l u e < / K e y > < / D i a g r a m O b j e c t K e y > < D i a g r a m O b j e c t K e y > < K e y > M e a s u r e s \ C o l l e g e < / K e y > < / D i a g r a m O b j e c t K e y > < D i a g r a m O b j e c t K e y > < K e y > M e a s u r e s \ C o l l e g e \ T a g I n f o \ F o r m u l a < / K e y > < / D i a g r a m O b j e c t K e y > < D i a g r a m O b j e c t K e y > < K e y > M e a s u r e s \ C o l l e g e \ T a g I n f o \ V a l u e < / K e y > < / D i a g r a m O b j e c t K e y > < D i a g r a m O b j e c t K e y > < K e y > M e a s u r e s \ S o m e   C o l l e g e < / K e y > < / D i a g r a m O b j e c t K e y > < D i a g r a m O b j e c t K e y > < K e y > M e a s u r e s \ S o m e   C o l l e g e \ T a g I n f o \ F o r m u l a < / K e y > < / D i a g r a m O b j e c t K e y > < D i a g r a m O b j e c t K e y > < K e y > M e a s u r e s \ S o m e   C o l l e g e \ T a g I n f o \ V a l u e < / K e y > < / D i a g r a m O b j e c t K e y > < D i a g r a m O b j e c t K e y > < K e y > M e a s u r e s \ T e c h n i c a l   S c h o o l < / K e y > < / D i a g r a m O b j e c t K e y > < D i a g r a m O b j e c t K e y > < K e y > M e a s u r e s \ T e c h n i c a l   S c h o o l \ T a g I n f o \ F o r m u l a < / K e y > < / D i a g r a m O b j e c t K e y > < D i a g r a m O b j e c t K e y > < K e y > M e a s u r e s \ T e c h n i c a l   S c h o o l \ T a g I n f o \ V a l u e < / K e y > < / D i a g r a m O b j e c t K e y > < D i a g r a m O b j e c t K e y > < K e y > M e a s u r e s \ G r a d u a t e   S c h o o l < / K e y > < / D i a g r a m O b j e c t K e y > < D i a g r a m O b j e c t K e y > < K e y > M e a s u r e s \ G r a d u a t e   S c h o o l \ T a g I n f o \ F o r m u l a < / K e y > < / D i a g r a m O b j e c t K e y > < D i a g r a m O b j e c t K e y > < K e y > M e a s u r e s \ G r a d u a t e   S c h o o l \ T a g I n f o \ V a l u e < / K e y > < / D i a g r a m O b j e c t K e y > < D i a g r a m O b j e c t K e y > < K e y > M e a s u r e s \ D o c t o r a t e < / K e y > < / D i a g r a m O b j e c t K e y > < D i a g r a m O b j e c t K e y > < K e y > M e a s u r e s \ D o c t o r a t e \ T a g I n f o \ F o r m u l a < / K e y > < / D i a g r a m O b j e c t K e y > < D i a g r a m O b j e c t K e y > < K e y > M e a s u r e s \ D o c t o r a t e \ T a g I n f o \ V a l u e < / K e y > < / D i a g r a m O b j e c t K e y > < D i a g r a m O b j e c t K e y > < K e y > M e a s u r e s \ G E D < / K e y > < / D i a g r a m O b j e c t K e y > < D i a g r a m O b j e c t K e y > < K e y > M e a s u r e s \ G E D \ T a g I n f o \ F o r m u l a < / K e y > < / D i a g r a m O b j e c t K e y > < D i a g r a m O b j e c t K e y > < K e y > M e a s u r e s \ G E D \ T a g I n f o \ V a l u e < / K e y > < / D i a g r a m O b j e c t K e y > < D i a g r a m O b j e c t K e y > < K e y > M e a s u r e s \ E m p l o y e d   f o r   W a g e s < / K e y > < / D i a g r a m O b j e c t K e y > < D i a g r a m O b j e c t K e y > < K e y > M e a s u r e s \ E m p l o y e d   f o r   W a g e s \ T a g I n f o \ F o r m u l a < / K e y > < / D i a g r a m O b j e c t K e y > < D i a g r a m O b j e c t K e y > < K e y > M e a s u r e s \ E m p l o y e d   f o r   W a g e s \ T a g I n f o \ V a l u e < / K e y > < / D i a g r a m O b j e c t K e y > < D i a g r a m O b j e c t K e y > < K e y > M e a s u r e s \ S e l f - e m p l o y e d < / K e y > < / D i a g r a m O b j e c t K e y > < D i a g r a m O b j e c t K e y > < K e y > M e a s u r e s \ S e l f - e m p l o y e d \ T a g I n f o \ F o r m u l a < / K e y > < / D i a g r a m O b j e c t K e y > < D i a g r a m O b j e c t K e y > < K e y > M e a s u r e s \ S e l f - e m p l o y e d \ T a g I n f o \ V a l u e < / K e y > < / D i a g r a m O b j e c t K e y > < D i a g r a m O b j e c t K e y > < K e y > M e a s u r e s \ S t u d e n t < / K e y > < / D i a g r a m O b j e c t K e y > < D i a g r a m O b j e c t K e y > < K e y > M e a s u r e s \ S t u d e n t \ T a g I n f o \ F o r m u l a < / K e y > < / D i a g r a m O b j e c t K e y > < D i a g r a m O b j e c t K e y > < K e y > M e a s u r e s \ S t u d e n t \ T a g I n f o \ V a l u e < / K e y > < / D i a g r a m O b j e c t K e y > < D i a g r a m O b j e c t K e y > < K e y > M e a s u r e s \ R e t i r e d < / K e y > < / D i a g r a m O b j e c t K e y > < D i a g r a m O b j e c t K e y > < K e y > M e a s u r e s \ R e t i r e d \ T a g I n f o \ F o r m u l a < / K e y > < / D i a g r a m O b j e c t K e y > < D i a g r a m O b j e c t K e y > < K e y > M e a s u r e s \ R e t i r e d \ T a g I n f o \ V a l u e < / K e y > < / D i a g r a m O b j e c t K e y > < D i a g r a m O b j e c t K e y > < K e y > M e a s u r e s \ M i l i t a r y < / K e y > < / D i a g r a m O b j e c t K e y > < D i a g r a m O b j e c t K e y > < K e y > M e a s u r e s \ M i l i t a r y \ T a g I n f o \ F o r m u l a < / K e y > < / D i a g r a m O b j e c t K e y > < D i a g r a m O b j e c t K e y > < K e y > M e a s u r e s \ M i l i t a r y \ T a g I n f o \ V a l u e < / K e y > < / D i a g r a m O b j e c t K e y > < D i a g r a m O b j e c t K e y > < K e y > M e a s u r e s \ O u t   o f   W o r k   a n d   L o o k i n g < / K e y > < / D i a g r a m O b j e c t K e y > < D i a g r a m O b j e c t K e y > < K e y > M e a s u r e s \ O u t   o f   W o r k   a n d   L o o k i n g \ T a g I n f o \ F o r m u l a < / K e y > < / D i a g r a m O b j e c t K e y > < D i a g r a m O b j e c t K e y > < K e y > M e a s u r e s \ O u t   o f   W o r k   a n d   L o o k i n g \ T a g I n f o \ V a l u e < / K e y > < / D i a g r a m O b j e c t K e y > < D i a g r a m O b j e c t K e y > < K e y > M e a s u r e s \ O u t   o f   W o r k   N o t   L o o k i n g < / K e y > < / D i a g r a m O b j e c t K e y > < D i a g r a m O b j e c t K e y > < K e y > M e a s u r e s \ O u t   o f   W o r k   N o t   L o o k i n g \ T a g I n f o \ F o r m u l a < / K e y > < / D i a g r a m O b j e c t K e y > < D i a g r a m O b j e c t K e y > < K e y > M e a s u r e s \ O u t   o f   W o r k   N o t   L o o k i n g \ T a g I n f o \ V a l u e < / K e y > < / D i a g r a m O b j e c t K e y > < D i a g r a m O b j e c t K e y > < K e y > M e a s u r e s \ H e a l t h   I n s u r a n c e   Y e s < / K e y > < / D i a g r a m O b j e c t K e y > < D i a g r a m O b j e c t K e y > < K e y > M e a s u r e s \ H e a l t h   I n s u r a n c e   Y e s \ T a g I n f o \ F o r m u l a < / K e y > < / D i a g r a m O b j e c t K e y > < D i a g r a m O b j e c t K e y > < K e y > M e a s u r e s \ H e a l t h   I n s u r a n c e   Y e s \ T a g I n f o \ V a l u e < / K e y > < / D i a g r a m O b j e c t K e y > < D i a g r a m O b j e c t K e y > < K e y > M e a s u r e s \ H e a l t h   I n s u r a n c e   N o < / K e y > < / D i a g r a m O b j e c t K e y > < D i a g r a m O b j e c t K e y > < K e y > M e a s u r e s \ H e a l t h   I n s u r a n c e   N o \ T a g I n f o \ F o r m u l a < / K e y > < / D i a g r a m O b j e c t K e y > < D i a g r a m O b j e c t K e y > < K e y > M e a s u r e s \ H e a l t h   I n s u r a n c e   N o \ T a g I n f o \ V a l u e < / K e y > < / D i a g r a m O b j e c t K e y > < D i a g r a m O b j e c t K e y > < K e y > M e a s u r e s \ H e a l t h   I n s u r a n c e   I n   t h e   P a s t < / K e y > < / D i a g r a m O b j e c t K e y > < D i a g r a m O b j e c t K e y > < K e y > M e a s u r e s \ H e a l t h   I n s u r a n c e   I n   t h e   P a s t \ T a g I n f o \ F o r m u l a < / K e y > < / D i a g r a m O b j e c t K e y > < D i a g r a m O b j e c t K e y > < K e y > M e a s u r e s \ H e a l t h   I n s u r a n c e   I n   t h e   P a s t \ T a g I n f o \ V a l u e < / K e y > < / D i a g r a m O b j e c t K e y > < D i a g r a m O b j e c t K e y > < K e y > M e a s u r e s \ M e d i c a r e < / K e y > < / D i a g r a m O b j e c t K e y > < D i a g r a m O b j e c t K e y > < K e y > M e a s u r e s \ M e d i c a r e \ T a g I n f o \ F o r m u l a < / K e y > < / D i a g r a m O b j e c t K e y > < D i a g r a m O b j e c t K e y > < K e y > M e a s u r e s \ M e d i c a r e \ T a g I n f o \ V a l u e < / K e y > < / D i a g r a m O b j e c t K e y > < D i a g r a m O b j e c t K e y > < K e y > M e a s u r e s \ M e d i c a i d < / K e y > < / D i a g r a m O b j e c t K e y > < D i a g r a m O b j e c t K e y > < K e y > M e a s u r e s \ M e d i c a i d \ T a g I n f o \ F o r m u l a < / K e y > < / D i a g r a m O b j e c t K e y > < D i a g r a m O b j e c t K e y > < K e y > M e a s u r e s \ M e d i c a i d \ T a g I n f o \ V a l u e < / K e y > < / D i a g r a m O b j e c t K e y > < D i a g r a m O b j e c t K e y > < K e y > M e a s u r e s \ P r i v a t e / C o m m e r i c a l < / K e y > < / D i a g r a m O b j e c t K e y > < D i a g r a m O b j e c t K e y > < K e y > M e a s u r e s \ P r i v a t e / C o m m e r i c a l \ T a g I n f o \ F o r m u l a < / K e y > < / D i a g r a m O b j e c t K e y > < D i a g r a m O b j e c t K e y > < K e y > M e a s u r e s \ P r i v a t e / C o m m e r i c a l \ T a g I n f o \ V a l u e < / K e y > < / D i a g r a m O b j e c t K e y > < D i a g r a m O b j e c t K e y > < K e y > M e a s u r e s \ N o t   I n s u r e d < / K e y > < / D i a g r a m O b j e c t K e y > < D i a g r a m O b j e c t K e y > < K e y > M e a s u r e s \ N o t   I n s u r e d \ T a g I n f o \ F o r m u l a < / K e y > < / D i a g r a m O b j e c t K e y > < D i a g r a m O b j e c t K e y > < K e y > M e a s u r e s \ N o t   I n s u r e d \ T a g I n f o \ V a l u e < / K e y > < / D i a g r a m O b j e c t K e y > < D i a g r a m O b j e c t K e y > < K e y > C o l u m n s \ R e s p o n d e n t I D < / K e y > < / D i a g r a m O b j e c t K e y > < D i a g r a m O b j e c t K e y > < K e y > C o l u m n s \ A s t h m a / l u n g   d i s e a s e < / K e y > < / D i a g r a m O b j e c t K e y > < D i a g r a m O b j e c t K e y > < K e y > C o l u m n s \ C a n c e r < / K e y > < / D i a g r a m O b j e c t K e y > < D i a g r a m O b j e c t K e y > < K e y > C o l u m n s \ H e a r t   d i s e a s e   & a m p ;   s t r o k e < / K e y > < / D i a g r a m O b j e c t K e y > < D i a g r a m O b j e c t K e y > < K e y > C o l u m n s \ S a f e t y < / K e y > < / D i a g r a m O b j e c t K e y > < D i a g r a m O b j e c t K e y > < K e y > C o l u m n s \ H I V / A I D S   & a m p ;   S e x u a l l y   T r a n s m i t t e d   D i s e a s e s   ( S T D s ) < / K e y > < / D i a g r a m O b j e c t K e y > < D i a g r a m O b j e c t K e y > < K e y > C o l u m n s \ V a c c i n e   p r e v e n t a b l e   d i s e a s e s < / K e y > < / D i a g r a m O b j e c t K e y > < D i a g r a m O b j e c t K e y > < K e y > C o l u m n s \ C h i l d   h e a l t h   & a m p ;   w e l l n e s s < / K e y > < / D i a g r a m O b j e c t K e y > < D i a g r a m O b j e c t K e y > < K e y > C o l u m n s \ W o m e n  s   h e a l t h   & a m p ;   w e l l n e s s < / K e y > < / D i a g r a m O b j e c t K e y > < D i a g r a m O b j e c t K e y > < K e y > C o l u m n s \ D i a b e t e s < / K e y > < / D i a g r a m O b j e c t K e y > < D i a g r a m O b j e c t K e y > < K e y > C o l u m n s \ M e n t a l   h e a l t h   d e p r e s s i o n / s u i c i d e < / K e y > < / D i a g r a m O b j e c t K e y > < D i a g r a m O b j e c t K e y > < K e y > C o l u m n s \ D r u g s   & a m p ;   a l c o h o l   a b u s e < / K e y > < / D i a g r a m O b j e c t K e y > < D i a g r a m O b j e c t K e y > < K e y > C o l u m n s \ E n v i r o n m e n t a l   h a z a r d s < / K e y > < / D i a g r a m O b j e c t K e y > < D i a g r a m O b j e c t K e y > < K e y > C o l u m n s \ O b e s i t y / w e i g h t   l o s s   i s s u e s < / K e y > < / D i a g r a m O b j e c t K e y > < D i a g r a m O b j e c t K e y > < K e y > C o l u m n s \ C o l u m n 1 < / K e y > < / D i a g r a m O b j e c t K e y > < D i a g r a m O b j e c t K e y > < K e y > C o l u m n s \ C o u n t   o f   S e l e c t i o n < / K e y > < / D i a g r a m O b j e c t K e y > < D i a g r a m O b j e c t K e y > < K e y > C o l u m n s \ W e i g h t < / K e y > < / D i a g r a m O b j e c t K e y > < D i a g r a m O b j e c t K e y > < K e y > C o l u m n s \ C o l u m n 2 < / K e y > < / D i a g r a m O b j e c t K e y > < D i a g r a m O b j e c t K e y > < K e y > C o l u m n s \ A s t h m a / l u n g   d i s e a s e 3 < / K e y > < / D i a g r a m O b j e c t K e y > < D i a g r a m O b j e c t K e y > < K e y > C o l u m n s \ C a n c e r 4 < / K e y > < / D i a g r a m O b j e c t K e y > < D i a g r a m O b j e c t K e y > < K e y > C o l u m n s \ H e a r t   d i s e a s e   & a m p ;   s t r o k e 5 < / K e y > < / D i a g r a m O b j e c t K e y > < D i a g r a m O b j e c t K e y > < K e y > C o l u m n s \ S a f e t y 6 < / K e y > < / D i a g r a m O b j e c t K e y > < D i a g r a m O b j e c t K e y > < K e y > C o l u m n s \ H I V / A I D S   & a m p ;   S e x u a l l y   T r a n s m i t t e d   D i s e a s e s   ( S T D s ) 7 < / K e y > < / D i a g r a m O b j e c t K e y > < D i a g r a m O b j e c t K e y > < K e y > C o l u m n s \ V a c c i n e   p r e v e n t a b l e   d i s e a s e s 8 < / K e y > < / D i a g r a m O b j e c t K e y > < D i a g r a m O b j e c t K e y > < K e y > C o l u m n s \ C h i l d   h e a l t h   & a m p ;   w e l l n e s s 9 < / K e y > < / D i a g r a m O b j e c t K e y > < D i a g r a m O b j e c t K e y > < K e y > C o l u m n s \ W o m e n  s   h e a l t h   & a m p ;   w e l l n e s s 1 0 < / K e y > < / D i a g r a m O b j e c t K e y > < D i a g r a m O b j e c t K e y > < K e y > C o l u m n s \ D i a b e t e s 1 1 < / K e y > < / D i a g r a m O b j e c t K e y > < D i a g r a m O b j e c t K e y > < K e y > C o l u m n s \ M e n t a l   h e a l t h   d e p r e s s i o n / s u i c i d e 1 2 < / K e y > < / D i a g r a m O b j e c t K e y > < D i a g r a m O b j e c t K e y > < K e y > C o l u m n s \ D r u g s   & a m p ;   a l c o h o l   a b u s e 1 3 < / K e y > < / D i a g r a m O b j e c t K e y > < D i a g r a m O b j e c t K e y > < K e y > C o l u m n s \ E n v i r o n m e n t a l   h a z a r d s 1 4 < / K e y > < / D i a g r a m O b j e c t K e y > < D i a g r a m O b j e c t K e y > < K e y > C o l u m n s \ O b e s i t y / w e i g h t   l o s s   i s s u e s 1 5 < / K e y > < / D i a g r a m O b j e c t K e y > < D i a g r a m O b j e c t K e y > < K e y > C o l u m n s \ C o l u m n 3 < / K e y > < / D i a g r a m O b j e c t K e y > < D i a g r a m O b j e c t K e y > < K e y > C o l u m n s \ C o l u m n 4 < / K e y > < / D i a g r a m O b j e c t K e y > < D i a g r a m O b j e c t K e y > < K e y > C o l u m n s \ O b s e r v e d < / K e y > < / D i a g r a m O b j e c t K e y > < D i a g r a m O b j e c t K e y > < K e y > C o l u m n s \ E x p e c t e d < / K e y > < / D i a g r a m O b j e c t K e y > < D i a g r a m O b j e c t K e y > < K e y > C o l u m n s \ C o l u m n 1 8 < / K e y > < / D i a g r a m O b j e c t K e y > < D i a g r a m O b j e c t K e y > < K e y > C o l u m n s \ C o l u m n 5 < / K e y > < / D i a g r a m O b j e c t K e y > < D i a g r a m O b j e c t K e y > < K e y > C o l u m n s \ I   i d e n t i f y   a s : < / K e y > < / D i a g r a m O b j e c t K e y > < D i a g r a m O b j e c t K e y > < K e y > C o l u m n s \ W h a t   i s   y o u r   a g e ? < / K e y > < / D i a g r a m O b j e c t K e y > < D i a g r a m O b j e c t K e y > < K e y > C o l u m n s \ C o u n t y   w h e r e   y o u   l i v e : < / K e y > < / D i a g r a m O b j e c t K e y > < D i a g r a m O b j e c t K e y > < K e y > C o l u m n s \ T o w n   a n d   Z I P   c o d e   w h e r e   y o u   l i v e : < / K e y > < / D i a g r a m O b j e c t K e y > < D i a g r a m O b j e c t K e y > < K e y > C o l u m n s \ W h a t   r a c e   d o   y o u   c o n s i d e r   y o u r s e l f ? < / K e y > < / D i a g r a m O b j e c t K e y > < D i a g r a m O b j e c t K e y > < K e y > C o l u m n s \ A r e   y o u   H i s p a n i c   o r   L a t i n o ? < / K e y > < / D i a g r a m O b j e c t K e y > < D i a g r a m O b j e c t K e y > < K e y > C o l u m n s \ W h a t   l a n g u a g e   d o   y o u   s p e a k   w h e n   y o u   a r e   a t   h o m e   ( s e l e c t   a l l   t h a t   a p p l y ) < / K e y > < / D i a g r a m O b j e c t K e y > < D i a g r a m O b j e c t K e y > < K e y > C o l u m n s \ W h a t   i s   y o u r   a n n u a l   h o u s e h o l d   i n c o m e   f r o m   a l l   s o u r c e s ? < / K e y > < / D i a g r a m O b j e c t K e y > < D i a g r a m O b j e c t K e y > < K e y > C o l u m n s \ W h a t   i s   y o u r   h i g h e s t   l e v e l   o f   e d u c a t i o n ? < / K e y > < / D i a g r a m O b j e c t K e y > < D i a g r a m O b j e c t K e y > < K e y > C o l u m n s \ W h a t   i s   y o u r   c u r r e n t   e m p l o y m e n t   s t a t u s ? < / K e y > < / D i a g r a m O b j e c t K e y > < D i a g r a m O b j e c t K e y > < K e y > C o l u m n s \ D o   y o u   c u r r e n t l y   h a v e   h e a l t h   i n s u r a n c e ? < / K e y > < / D i a g r a m O b j e c t K e y > < D i a g r a m O b j e c t K e y > < K e y > C o l u m n s \ W h a t   t y p e   o f   i n s u r a n c e   d o   y o u   h a v e ? < / K e y > < / D i a g r a m O b j e c t K e y > < D i a g r a m O b j e c t K e y > < K e y > C o l u m n s \ D o   y o u   h a v e   a   s m a r t p h o n e < / K e y > < / D i a g r a m O b j e c t K e y > < D i a g r a m O b j e c t K e y > < K e y > C o l u m n s \ W o m a n   F l a g < / K e y > < / D i a g r a m O b j e c t K e y > < D i a g r a m O b j e c t K e y > < K e y > C o l u m n s \ M a n   F l a g < / K e y > < / D i a g r a m O b j e c t K e y > < D i a g r a m O b j e c t K e y > < K e y > C o l u m n s \ T r a n s g e n d e r   F l a g < / K e y > < / D i a g r a m O b j e c t K e y > < D i a g r a m O b j e c t K e y > < K e y > C o l u m n s \ O t h e r   G e n d e r   F l a g < / K e y > < / D i a g r a m O b j e c t K e y > < D i a g r a m O b j e c t K e y > < K e y > C o l u m n s \ H i s p a n i c   F l a g < / K e y > < / D i a g r a m O b j e c t K e y > < D i a g r a m O b j e c t K e y > < K e y > C o l u m n s \ W h i t e   F l a g < / K e y > < / D i a g r a m O b j e c t K e y > < D i a g r a m O b j e c t K e y > < K e y > C o l u m n s \ B l a c k   o r   A f r i c a n   A m e r i c a n   F l a g < / K e y > < / D i a g r a m O b j e c t K e y > < D i a g r a m O b j e c t K e y > < K e y > C o l u m n s \ N a t i v e   H a w a i i a n   a n d   O t h e r   P a c i f i c   I s l a n d e r   F l a g < / K e y > < / D i a g r a m O b j e c t K e y > < D i a g r a m O b j e c t K e y > < K e y > C o l u m n s \ A m e r i c a n   I n d i a n   a n d   A l a s k a   N a t i v e   F l a g < / K e y > < / D i a g r a m O b j e c t K e y > < D i a g r a m O b j e c t K e y > < K e y > C o l u m n s \ T w o   o r   m o r e   r a c e s   F l a g < / K e y > < / D i a g r a m O b j e c t K e y > < D i a g r a m O b j e c t K e y > < K e y > C o l u m n s \ O t h e r   R a c e   F l a g < / K e y > < / D i a g r a m O b j e c t K e y > < D i a g r a m O b j e c t K e y > < K e y > C o l u m n s \ $ 0 - $ 1 9 , 9 9 9   F l a g < / K e y > < / D i a g r a m O b j e c t K e y > < D i a g r a m O b j e c t K e y > < K e y > C o l u m n s \ $ 2 0 , 0 0 0   t o   $ 3 4 , 9 9 9   F l a g < / K e y > < / D i a g r a m O b j e c t K e y > < D i a g r a m O b j e c t K e y > < K e y > C o l u m n s \ $ 3 5 , 0 0 0   t o   $ 4 9 , 9 9 9   F l a g < / K e y > < / D i a g r a m O b j e c t K e y > < D i a g r a m O b j e c t K e y > < K e y > C o l u m n s \ $ 5 0 , 0 0 0   t o   $ 7 4 , 9 9 9   F l a g < / K e y > < / D i a g r a m O b j e c t K e y > < D i a g r a m O b j e c t K e y > < K e y > C o l u m n s \ $ 7 5 , 0 0 0   t o   $ 1 2 5 , 0 0 0   F l a g < / K e y > < / D i a g r a m O b j e c t K e y > < D i a g r a m O b j e c t K e y > < K e y > C o l u m n s \ O v e r   $ 1 2 5 , 0 0 0   F l a g < / K e y > < / D i a g r a m O b j e c t K e y > < D i a g r a m O b j e c t K e y > < K e y > C o l u m n s \ 1 8   T O   2 4   F l a g < / K e y > < / D i a g r a m O b j e c t K e y > < D i a g r a m O b j e c t K e y > < K e y > C o l u m n s \ 2 5   t o   3 4   F l a g < / K e y > < / D i a g r a m O b j e c t K e y > < D i a g r a m O b j e c t K e y > < K e y > C o l u m n s \ 3 5   t o   4 4   F l a g < / K e y > < / D i a g r a m O b j e c t K e y > < D i a g r a m O b j e c t K e y > < K e y > C o l u m n s \ 4 5   t o   5 4   F l a g < / K e y > < / D i a g r a m O b j e c t K e y > < D i a g r a m O b j e c t K e y > < K e y > C o l u m n s \ 5 5   t o   6 4   F l a g < / K e y > < / D i a g r a m O b j e c t K e y > < D i a g r a m O b j e c t K e y > < K e y > C o l u m n s \ 6 5   P l u s   F l a g < / K e y > < / D i a g r a m O b j e c t K e y > < D i a g r a m O b j e c t K e y > < K e y > C o l u m n s \ K - 8   g r a d e   F l a g < / K e y > < / D i a g r a m O b j e c t K e y > < D i a g r a m O b j e c t K e y > < K e y > C o l u m n s \ S o m e   H i g h   S c h o o l   F l a g < / K e y > < / D i a g r a m O b j e c t K e y > < D i a g r a m O b j e c t K e y > < K e y > C o l u m n s \ H i g h   S c h o o l   G r a d u a t e   F l a g < / K e y > < / D i a g r a m O b j e c t K e y > < D i a g r a m O b j e c t K e y > < K e y > C o l u m n s \ T e c h n i c a l   S c h o o l   F l a g < / K e y > < / D i a g r a m O b j e c t K e y > < D i a g r a m O b j e c t K e y > < K e y > C o l u m n s \ S o m e   C o l l e g e   F l a g < / K e y > < / D i a g r a m O b j e c t K e y > < D i a g r a m O b j e c t K e y > < K e y > C o l u m n s \ C o l l e g e   G r a d u a t e   F l a g < / K e y > < / D i a g r a m O b j e c t K e y > < D i a g r a m O b j e c t K e y > < K e y > C o l u m n s \ G r a d u a t e   S c h o o l   F l a g < / K e y > < / D i a g r a m O b j e c t K e y > < D i a g r a m O b j e c t K e y > < K e y > C o l u m n s \ D o c t o r a t e   F l a g < / K e y > < / D i a g r a m O b j e c t K e y > < D i a g r a m O b j e c t K e y > < K e y > C o l u m n s \ G E D   F l a g < / K e y > < / D i a g r a m O b j e c t K e y > < D i a g r a m O b j e c t K e y > < K e y > C o l u m n s \ E m p l o y e d   f o r   W a g e s   F l a g < / K e y > < / D i a g r a m O b j e c t K e y > < D i a g r a m O b j e c t K e y > < K e y > C o l u m n s \ S e l f - e m p l o y e d   F l a g < / K e y > < / D i a g r a m O b j e c t K e y > < D i a g r a m O b j e c t K e y > < K e y > C o l u m n s \ S t u d e n t   F l a g < / K e y > < / D i a g r a m O b j e c t K e y > < D i a g r a m O b j e c t K e y > < K e y > C o l u m n s \ R e t i r e d   F l a g < / K e y > < / D i a g r a m O b j e c t K e y > < D i a g r a m O b j e c t K e y > < K e y > C o l u m n s \ M i l i t a r y   F l a g < / K e y > < / D i a g r a m O b j e c t K e y > < D i a g r a m O b j e c t K e y > < K e y > C o l u m n s \ O u t   o f   W o r k   a n d   L o o k i n g   F l a g < / K e y > < / D i a g r a m O b j e c t K e y > < D i a g r a m O b j e c t K e y > < K e y > C o l u m n s \ O u t   o f   W o r k   N o t   L o o k i n g   F l a g < / K e y > < / D i a g r a m O b j e c t K e y > < D i a g r a m O b j e c t K e y > < K e y > C o l u m n s \ H e a l t h   I n s u r a n c e   Y e s   F l a g < / K e y > < / D i a g r a m O b j e c t K e y > < D i a g r a m O b j e c t K e y > < K e y > C o l u m n s \ H e a l t h   I n s u r a n c e   N o   F l a g < / K e y > < / D i a g r a m O b j e c t K e y > < D i a g r a m O b j e c t K e y > < K e y > C o l u m n s \ H e a l t h   I n s u r a n c e   I n   t h e   P a s t   F l a g < / K e y > < / D i a g r a m O b j e c t K e y > < D i a g r a m O b j e c t K e y > < K e y > C o l u m n s \ M e d i c a r e   F l a g < / K e y > < / D i a g r a m O b j e c t K e y > < D i a g r a m O b j e c t K e y > < K e y > C o l u m n s \ M e d i c a i d   F l a g < / K e y > < / D i a g r a m O b j e c t K e y > < D i a g r a m O b j e c t K e y > < K e y > C o l u m n s \ P r i v a t e / C o m m e r c i a l   F l a g < / K e y > < / D i a g r a m O b j e c t K e y > < D i a g r a m O b j e c t K e y > < K e y > C o l u m n s \ N o   I n s u r a n c e   F l a g < / K e y > < / D i a g r a m O b j e c t K e y > < D i a g r a m O b j e c t K e y > < K e y > L i n k s \ & l t ; C o l u m n s \ S u m   o f   R e s p o n d e n t I D & g t ; - & l t ; M e a s u r e s \ R e s p o n d e n t I D & g t ; < / K e y > < / D i a g r a m O b j e c t K e y > < D i a g r a m O b j e c t K e y > < K e y > L i n k s \ & l t ; C o l u m n s \ S u m   o f   R e s p o n d e n t I D & g t ; - & l t ; M e a s u r e s \ R e s p o n d e n t I D & g t ; \ C O L U M N < / K e y > < / D i a g r a m O b j e c t K e y > < D i a g r a m O b j e c t K e y > < K e y > L i n k s \ & l t ; C o l u m n s \ S u m   o f   R e s p o n d e n t I D & g t ; - & l t ; M e a s u r e s \ R e s p o n d e n t I D & g t ; \ M E A S U R E < / K e y > < / D i a g r a m O b j e c t K e y > < D i a g r a m O b j e c t K e y > < K e y > L i n k s \ & l t ; C o l u m n s \ S u m   o f   W o m e n  s   h e a l t h     w e l l n e s s 1 0 & g t ; - & l t ; M e a s u r e s \ W o m e n  s   h e a l t h   & a m p ;   w e l l n e s s 1 0 & g t ; < / K e y > < / D i a g r a m O b j e c t K e y > < D i a g r a m O b j e c t K e y > < K e y > L i n k s \ & l t ; C o l u m n s \ S u m   o f   W o m e n  s   h e a l t h     w e l l n e s s 1 0 & g t ; - & l t ; M e a s u r e s \ W o m e n  s   h e a l t h   & a m p ;   w e l l n e s s 1 0 & g t ; \ C O L U M N < / K e y > < / D i a g r a m O b j e c t K e y > < D i a g r a m O b j e c t K e y > < K e y > L i n k s \ & l t ; C o l u m n s \ S u m   o f   W o m e n  s   h e a l t h     w e l l n e s s 1 0 & g t ; - & l t ; M e a s u r e s \ W o m e n  s   h e a l t h   & a m p ;   w e l l n e s s 1 0 & g t ; \ M E A S U R E < / K e y > < / D i a g r a m O b j e c t K e y > < D i a g r a m O b j e c t K e y > < K e y > L i n k s \ & l t ; C o l u m n s \ C o u n t   o f   R e s p o n d e n t I D & g t ; - & l t ; M e a s u r e s \ R e s p o n d e n t I D & g t ; < / K e y > < / D i a g r a m O b j e c t K e y > < D i a g r a m O b j e c t K e y > < K e y > L i n k s \ & l t ; C o l u m n s \ C o u n t   o f   R e s p o n d e n t I D & g t ; - & l t ; M e a s u r e s \ R e s p o n d e n t I D & g t ; \ C O L U M N < / K e y > < / D i a g r a m O b j e c t K e y > < D i a g r a m O b j e c t K e y > < K e y > L i n k s \ & l t ; C o l u m n s \ C o u n t   o f   R e s p o n d e n t I D & g t ; - & l t ; M e a s u r e s \ R e s p o n d e n t I D & g t ; \ M E A S U R E < / K e y > < / D i a g r a m O b j e c t K e y > < D i a g r a m O b j e c t K e y > < K e y > L i n k s \ & l t ; C o l u m n s \ S u m   o f   A s t h m a l u n g   d i s e a s e 3 & g t ; - & l t ; M e a s u r e s \ A s t h m a / l u n g   d i s e a s e 3 & g t ; < / K e y > < / D i a g r a m O b j e c t K e y > < D i a g r a m O b j e c t K e y > < K e y > L i n k s \ & l t ; C o l u m n s \ S u m   o f   A s t h m a l u n g   d i s e a s e 3 & g t ; - & l t ; M e a s u r e s \ A s t h m a / l u n g   d i s e a s e 3 & g t ; \ C O L U M N < / K e y > < / D i a g r a m O b j e c t K e y > < D i a g r a m O b j e c t K e y > < K e y > L i n k s \ & l t ; C o l u m n s \ S u m   o f   A s t h m a l u n g   d i s e a s e 3 & g t ; - & l t ; M e a s u r e s \ A s t h m a / l u n g   d i s e a s e 3 & g t ; \ M E A S U R E < / K e y > < / D i a g r a m O b j e c t K e y > < D i a g r a m O b j e c t K e y > < K e y > L i n k s \ & l t ; C o l u m n s \ S u m   o f   C a n c e r 4 & g t ; - & l t ; M e a s u r e s \ C a n c e r 4 & g t ; < / K e y > < / D i a g r a m O b j e c t K e y > < D i a g r a m O b j e c t K e y > < K e y > L i n k s \ & l t ; C o l u m n s \ S u m   o f   C a n c e r 4 & g t ; - & l t ; M e a s u r e s \ C a n c e r 4 & g t ; \ C O L U M N < / K e y > < / D i a g r a m O b j e c t K e y > < D i a g r a m O b j e c t K e y > < K e y > L i n k s \ & l t ; C o l u m n s \ S u m   o f   C a n c e r 4 & g t ; - & l t ; M e a s u r e s \ C a n c e r 4 & g t ; \ M E A S U R E < / K e y > < / D i a g r a m O b j e c t K e y > < D i a g r a m O b j e c t K e y > < K e y > L i n k s \ & l t ; C o l u m n s \ S u m   o f   H e a r t   d i s e a s e     s t r o k e 5 & g t ; - & l t ; M e a s u r e s \ H e a r t   d i s e a s e   & a m p ;   s t r o k e 5 & g t ; < / K e y > < / D i a g r a m O b j e c t K e y > < D i a g r a m O b j e c t K e y > < K e y > L i n k s \ & l t ; C o l u m n s \ S u m   o f   H e a r t   d i s e a s e     s t r o k e 5 & g t ; - & l t ; M e a s u r e s \ H e a r t   d i s e a s e   & a m p ;   s t r o k e 5 & g t ; \ C O L U M N < / K e y > < / D i a g r a m O b j e c t K e y > < D i a g r a m O b j e c t K e y > < K e y > L i n k s \ & l t ; C o l u m n s \ S u m   o f   H e a r t   d i s e a s e     s t r o k e 5 & g t ; - & l t ; M e a s u r e s \ H e a r t   d i s e a s e   & a m p ;   s t r o k e 5 & g t ; \ M E A S U R E < / K e y > < / D i a g r a m O b j e c t K e y > < D i a g r a m O b j e c t K e y > < K e y > L i n k s \ & l t ; C o l u m n s \ S u m   o f   S a f e t y 6 & g t ; - & l t ; M e a s u r e s \ S a f e t y 6 & g t ; < / K e y > < / D i a g r a m O b j e c t K e y > < D i a g r a m O b j e c t K e y > < K e y > L i n k s \ & l t ; C o l u m n s \ S u m   o f   S a f e t y 6 & g t ; - & l t ; M e a s u r e s \ S a f e t y 6 & g t ; \ C O L U M N < / K e y > < / D i a g r a m O b j e c t K e y > < D i a g r a m O b j e c t K e y > < K e y > L i n k s \ & l t ; C o l u m n s \ S u m   o f   S a f e t y 6 & g t ; - & l t ; M e a s u r e s \ S a f e t y 6 & g t ; \ M E A S U R E < / K e y > < / D i a g r a m O b j e c t K e y > < D i a g r a m O b j e c t K e y > < K e y > L i n k s \ & l t ; C o l u m n s \ S u m   o f   H I V A I D S     S e x u a l l y   T r a n s m i t t e d   D i s e a s e s   ( S T D s ) 7 & g t ; - & l t ; M e a s u r e s \ H I V / A I D S   & a m p ;   S e x u a l l y   T r a n s m i t t e d   D i s e a s e s   ( S T D s ) 7 & g t ; < / K e y > < / D i a g r a m O b j e c t K e y > < D i a g r a m O b j e c t K e y > < K e y > L i n k s \ & l t ; C o l u m n s \ S u m   o f   H I V A I D S     S e x u a l l y   T r a n s m i t t e d   D i s e a s e s   ( S T D s ) 7 & g t ; - & l t ; M e a s u r e s \ H I V / A I D S   & a m p ;   S e x u a l l y   T r a n s m i t t e d   D i s e a s e s   ( S T D s ) 7 & g t ; \ C O L U M N < / K e y > < / D i a g r a m O b j e c t K e y > < D i a g r a m O b j e c t K e y > < K e y > L i n k s \ & l t ; C o l u m n s \ S u m   o f   H I V A I D S     S e x u a l l y   T r a n s m i t t e d   D i s e a s e s   ( S T D s ) 7 & g t ; - & l t ; M e a s u r e s \ H I V / A I D S   & a m p ;   S e x u a l l y   T r a n s m i t t e d   D i s e a s e s   ( S T D s ) 7 & g t ; \ M E A S U R E < / K e y > < / D i a g r a m O b j e c t K e y > < D i a g r a m O b j e c t K e y > < K e y > L i n k s \ & l t ; C o l u m n s \ S u m   o f   V a c c i n e   p r e v e n t a b l e   d i s e a s e s 8 & g t ; - & l t ; M e a s u r e s \ V a c c i n e   p r e v e n t a b l e   d i s e a s e s 8 & g t ; < / K e y > < / D i a g r a m O b j e c t K e y > < D i a g r a m O b j e c t K e y > < K e y > L i n k s \ & l t ; C o l u m n s \ S u m   o f   V a c c i n e   p r e v e n t a b l e   d i s e a s e s 8 & g t ; - & l t ; M e a s u r e s \ V a c c i n e   p r e v e n t a b l e   d i s e a s e s 8 & g t ; \ C O L U M N < / K e y > < / D i a g r a m O b j e c t K e y > < D i a g r a m O b j e c t K e y > < K e y > L i n k s \ & l t ; C o l u m n s \ S u m   o f   V a c c i n e   p r e v e n t a b l e   d i s e a s e s 8 & g t ; - & l t ; M e a s u r e s \ V a c c i n e   p r e v e n t a b l e   d i s e a s e s 8 & g t ; \ M E A S U R E < / K e y > < / D i a g r a m O b j e c t K e y > < D i a g r a m O b j e c t K e y > < K e y > L i n k s \ & l t ; C o l u m n s \ S u m   o f   C h i l d   h e a l t h     w e l l n e s s 9 & g t ; - & l t ; M e a s u r e s \ C h i l d   h e a l t h   & a m p ;   w e l l n e s s 9 & g t ; < / K e y > < / D i a g r a m O b j e c t K e y > < D i a g r a m O b j e c t K e y > < K e y > L i n k s \ & l t ; C o l u m n s \ S u m   o f   C h i l d   h e a l t h     w e l l n e s s 9 & g t ; - & l t ; M e a s u r e s \ C h i l d   h e a l t h   & a m p ;   w e l l n e s s 9 & g t ; \ C O L U M N < / K e y > < / D i a g r a m O b j e c t K e y > < D i a g r a m O b j e c t K e y > < K e y > L i n k s \ & l t ; C o l u m n s \ S u m   o f   C h i l d   h e a l t h     w e l l n e s s 9 & g t ; - & l t ; M e a s u r e s \ C h i l d   h e a l t h   & a m p ;   w e l l n e s s 9 & g t ; \ M E A S U R E < / K e y > < / D i a g r a m O b j e c t K e y > < D i a g r a m O b j e c t K e y > < K e y > L i n k s \ & l t ; C o l u m n s \ S u m   o f   D i a b e t e s 1 1 & g t ; - & l t ; M e a s u r e s \ D i a b e t e s 1 1 & g t ; < / K e y > < / D i a g r a m O b j e c t K e y > < D i a g r a m O b j e c t K e y > < K e y > L i n k s \ & l t ; C o l u m n s \ S u m   o f   D i a b e t e s 1 1 & g t ; - & l t ; M e a s u r e s \ D i a b e t e s 1 1 & g t ; \ C O L U M N < / K e y > < / D i a g r a m O b j e c t K e y > < D i a g r a m O b j e c t K e y > < K e y > L i n k s \ & l t ; C o l u m n s \ S u m   o f   D i a b e t e s 1 1 & g t ; - & l t ; M e a s u r e s \ D i a b e t e s 1 1 & g t ; \ M E A S U R E < / K e y > < / D i a g r a m O b j e c t K e y > < D i a g r a m O b j e c t K e y > < K e y > L i n k s \ & l t ; C o l u m n s \ S u m   o f   M e n t a l   h e a l t h   d e p r e s s i o n s u i c i d e 1 2 & g t ; - & l t ; M e a s u r e s \ M e n t a l   h e a l t h   d e p r e s s i o n / s u i c i d e 1 2 & g t ; < / K e y > < / D i a g r a m O b j e c t K e y > < D i a g r a m O b j e c t K e y > < K e y > L i n k s \ & l t ; C o l u m n s \ S u m   o f   M e n t a l   h e a l t h   d e p r e s s i o n s u i c i d e 1 2 & g t ; - & l t ; M e a s u r e s \ M e n t a l   h e a l t h   d e p r e s s i o n / s u i c i d e 1 2 & g t ; \ C O L U M N < / K e y > < / D i a g r a m O b j e c t K e y > < D i a g r a m O b j e c t K e y > < K e y > L i n k s \ & l t ; C o l u m n s \ S u m   o f   M e n t a l   h e a l t h   d e p r e s s i o n s u i c i d e 1 2 & g t ; - & l t ; M e a s u r e s \ M e n t a l   h e a l t h   d e p r e s s i o n / s u i c i d e 1 2 & g t ; \ M E A S U R E < / K e y > < / D i a g r a m O b j e c t K e y > < D i a g r a m O b j e c t K e y > < K e y > L i n k s \ & l t ; C o l u m n s \ S u m   o f   D r u g s     a l c o h o l   a b u s e 1 3 & g t ; - & l t ; M e a s u r e s \ D r u g s   & a m p ;   a l c o h o l   a b u s e 1 3 & g t ; < / K e y > < / D i a g r a m O b j e c t K e y > < D i a g r a m O b j e c t K e y > < K e y > L i n k s \ & l t ; C o l u m n s \ S u m   o f   D r u g s     a l c o h o l   a b u s e 1 3 & g t ; - & l t ; M e a s u r e s \ D r u g s   & a m p ;   a l c o h o l   a b u s e 1 3 & g t ; \ C O L U M N < / K e y > < / D i a g r a m O b j e c t K e y > < D i a g r a m O b j e c t K e y > < K e y > L i n k s \ & l t ; C o l u m n s \ S u m   o f   D r u g s     a l c o h o l   a b u s e 1 3 & g t ; - & l t ; M e a s u r e s \ D r u g s   & a m p ;   a l c o h o l   a b u s e 1 3 & g t ; \ M E A S U R E < / K e y > < / D i a g r a m O b j e c t K e y > < D i a g r a m O b j e c t K e y > < K e y > L i n k s \ & l t ; C o l u m n s \ S u m   o f   E n v i r o n m e n t a l   h a z a r d s 1 4 & g t ; - & l t ; M e a s u r e s \ E n v i r o n m e n t a l   h a z a r d s 1 4 & g t ; < / K e y > < / D i a g r a m O b j e c t K e y > < D i a g r a m O b j e c t K e y > < K e y > L i n k s \ & l t ; C o l u m n s \ S u m   o f   E n v i r o n m e n t a l   h a z a r d s 1 4 & g t ; - & l t ; M e a s u r e s \ E n v i r o n m e n t a l   h a z a r d s 1 4 & g t ; \ C O L U M N < / K e y > < / D i a g r a m O b j e c t K e y > < D i a g r a m O b j e c t K e y > < K e y > L i n k s \ & l t ; C o l u m n s \ S u m   o f   E n v i r o n m e n t a l   h a z a r d s 1 4 & g t ; - & l t ; M e a s u r e s \ E n v i r o n m e n t a l   h a z a r d s 1 4 & g t ; \ M E A S U R E < / K e y > < / D i a g r a m O b j e c t K e y > < D i a g r a m O b j e c t K e y > < K e y > L i n k s \ & l t ; C o l u m n s \ S u m   o f   O b e s i t y w e i g h t   l o s s   i s s u e s 1 5 & g t ; - & l t ; M e a s u r e s \ O b e s i t y / w e i g h t   l o s s   i s s u e s 1 5 & g t ; < / K e y > < / D i a g r a m O b j e c t K e y > < D i a g r a m O b j e c t K e y > < K e y > L i n k s \ & l t ; C o l u m n s \ S u m   o f   O b e s i t y w e i g h t   l o s s   i s s u e s 1 5 & g t ; - & l t ; M e a s u r e s \ O b e s i t y / w e i g h t   l o s s   i s s u e s 1 5 & g t ; \ C O L U M N < / K e y > < / D i a g r a m O b j e c t K e y > < D i a g r a m O b j e c t K e y > < K e y > L i n k s \ & l t ; C o l u m n s \ S u m   o f   O b e s i t y w e i g h t   l o s s   i s s u e s 1 5 & g t ; - & l t ; M e a s u r e s \ O b e s i t y / w e i g h t   l o s s   i s s u e s 1 5 & g t ; \ M E A S U R E 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 6 < / F o c u s C o l u m n > < F o c u s R o w > 1 5 < / F o c u s R o w > < S e l e c t i o n E n d C o l u m n > 6 < / S e l e c t i o n E n d C o l u m n > < S e l e c t i o n E n d R o w > 1 5 < / S e l e c t i o n E n d R o w > < S e l e c t i o n S t a r t C o l u m n > 6 < / S e l e c t i o n S t a r t C o l u m n > < S e l e c t i o n S t a r t R o w > 1 5 < / 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 R e s p o n d e n t I D < / K e y > < / a : K e y > < a : V a l u e   i : t y p e = " M e a s u r e G r i d N o d e V i e w S t a t e " > < L a y e d O u t > t r u e < / L a y e d O u t > < W a s U I I n v i s i b l e > t r u e < / W a s U I I n v i s i b l e > < / a : V a l u e > < / a : K e y V a l u e O f D i a g r a m O b j e c t K e y a n y T y p e z b w N T n L X > < a : K e y V a l u e O f D i a g r a m O b j e c t K e y a n y T y p e z b w N T n L X > < a : K e y > < K e y > M e a s u r e s \ S u m   o f   R e s p o n d e n t I D \ T a g I n f o \ F o r m u l a < / K e y > < / a : K e y > < a : V a l u e   i : t y p e = " M e a s u r e G r i d V i e w S t a t e I D i a g r a m T a g A d d i t i o n a l I n f o " / > < / a : K e y V a l u e O f D i a g r a m O b j e c t K e y a n y T y p e z b w N T n L X > < a : K e y V a l u e O f D i a g r a m O b j e c t K e y a n y T y p e z b w N T n L X > < a : K e y > < K e y > M e a s u r e s \ S u m   o f   R e s p o n d e n t I D \ T a g I n f o \ V a l u e < / K e y > < / a : K e y > < a : V a l u e   i : t y p e = " M e a s u r e G r i d V i e w S t a t e I D i a g r a m T a g A d d i t i o n a l I n f o " / > < / a : K e y V a l u e O f D i a g r a m O b j e c t K e y a n y T y p e z b w N T n L X > < a : K e y V a l u e O f D i a g r a m O b j e c t K e y a n y T y p e z b w N T n L X > < a : K e y > < K e y > M e a s u r e s \ S u m   o f   W o m e n  s   h e a l t h     w e l l n e s s 1 0 < / K e y > < / a : K e y > < a : V a l u e   i : t y p e = " M e a s u r e G r i d N o d e V i e w S t a t e " > < C o l u m n > 2 5 < / C o l u m n > < L a y e d O u t > t r u e < / L a y e d O u t > < W a s U I I n v i s i b l e > t r u e < / W a s U I I n v i s i b l e > < / a : V a l u e > < / a : K e y V a l u e O f D i a g r a m O b j e c t K e y a n y T y p e z b w N T n L X > < a : K e y V a l u e O f D i a g r a m O b j e c t K e y a n y T y p e z b w N T n L X > < a : K e y > < K e y > M e a s u r e s \ S u m   o f   W o m e n  s   h e a l t h     w e l l n e s s 1 0 \ T a g I n f o \ F o r m u l a < / K e y > < / a : K e y > < a : V a l u e   i : t y p e = " M e a s u r e G r i d V i e w S t a t e I D i a g r a m T a g A d d i t i o n a l I n f o " / > < / a : K e y V a l u e O f D i a g r a m O b j e c t K e y a n y T y p e z b w N T n L X > < a : K e y V a l u e O f D i a g r a m O b j e c t K e y a n y T y p e z b w N T n L X > < a : K e y > < K e y > M e a s u r e s \ S u m   o f   W o m e n  s   h e a l t h     w e l l n e s s 1 0 \ T a g I n f o \ V a l u e < / K e y > < / a : K e y > < a : V a l u e   i : t y p e = " M e a s u r e G r i d V i e w S t a t e I D i a g r a m T a g A d d i t i o n a l I n f o " / > < / a : K e y V a l u e O f D i a g r a m O b j e c t K e y a n y T y p e z b w N T n L X > < a : K e y V a l u e O f D i a g r a m O b j e c t K e y a n y T y p e z b w N T n L X > < a : K e y > < K e y > M e a s u r e s \ C o u n t   o f   R e s p o n d e n t I D < / K e y > < / a : K e y > < a : V a l u e   i : t y p e = " M e a s u r e G r i d N o d e V i e w S t a t e " > < L a y e d O u t > t r u e < / L a y e d O u t > < W a s U I I n v i s i b l e > t r u e < / W a s U I I n v i s i b l e > < / a : V a l u e > < / a : K e y V a l u e O f D i a g r a m O b j e c t K e y a n y T y p e z b w N T n L X > < a : K e y V a l u e O f D i a g r a m O b j e c t K e y a n y T y p e z b w N T n L X > < a : K e y > < K e y > M e a s u r e s \ C o u n t   o f   R e s p o n d e n t I D \ T a g I n f o \ F o r m u l a < / K e y > < / a : K e y > < a : V a l u e   i : t y p e = " M e a s u r e G r i d V i e w S t a t e I D i a g r a m T a g A d d i t i o n a l I n f o " / > < / a : K e y V a l u e O f D i a g r a m O b j e c t K e y a n y T y p e z b w N T n L X > < a : K e y V a l u e O f D i a g r a m O b j e c t K e y a n y T y p e z b w N T n L X > < a : K e y > < K e y > M e a s u r e s \ C o u n t   o f   R e s p o n d e n t I D \ T a g I n f o \ V a l u e < / K e y > < / a : K e y > < a : V a l u e   i : t y p e = " M e a s u r e G r i d V i e w S t a t e I D i a g r a m T a g A d d i t i o n a l I n f o " / > < / a : K e y V a l u e O f D i a g r a m O b j e c t K e y a n y T y p e z b w N T n L X > < a : K e y V a l u e O f D i a g r a m O b j e c t K e y a n y T y p e z b w N T n L X > < a : K e y > < K e y > M e a s u r e s \ S u m   o f   A s t h m a l u n g   d i s e a s e 3 < / K e y > < / a : K e y > < a : V a l u e   i : t y p e = " M e a s u r e G r i d N o d e V i e w S t a t e " > < C o l u m n > 1 8 < / C o l u m n > < L a y e d O u t > t r u e < / L a y e d O u t > < W a s U I I n v i s i b l e > t r u e < / W a s U I I n v i s i b l e > < / a : V a l u e > < / a : K e y V a l u e O f D i a g r a m O b j e c t K e y a n y T y p e z b w N T n L X > < a : K e y V a l u e O f D i a g r a m O b j e c t K e y a n y T y p e z b w N T n L X > < a : K e y > < K e y > M e a s u r e s \ S u m   o f   A s t h m a l u n g   d i s e a s e 3 \ T a g I n f o \ F o r m u l a < / K e y > < / a : K e y > < a : V a l u e   i : t y p e = " M e a s u r e G r i d V i e w S t a t e I D i a g r a m T a g A d d i t i o n a l I n f o " / > < / a : K e y V a l u e O f D i a g r a m O b j e c t K e y a n y T y p e z b w N T n L X > < a : K e y V a l u e O f D i a g r a m O b j e c t K e y a n y T y p e z b w N T n L X > < a : K e y > < K e y > M e a s u r e s \ S u m   o f   A s t h m a l u n g   d i s e a s e 3 \ T a g I n f o \ V a l u e < / K e y > < / a : K e y > < a : V a l u e   i : t y p e = " M e a s u r e G r i d V i e w S t a t e I D i a g r a m T a g A d d i t i o n a l I n f o " / > < / a : K e y V a l u e O f D i a g r a m O b j e c t K e y a n y T y p e z b w N T n L X > < a : K e y V a l u e O f D i a g r a m O b j e c t K e y a n y T y p e z b w N T n L X > < a : K e y > < K e y > M e a s u r e s \ S u m   o f   C a n c e r 4 < / K e y > < / a : K e y > < a : V a l u e   i : t y p e = " M e a s u r e G r i d N o d e V i e w S t a t e " > < C o l u m n > 1 9 < / C o l u m n > < L a y e d O u t > t r u e < / L a y e d O u t > < W a s U I I n v i s i b l e > t r u e < / W a s U I I n v i s i b l e > < / a : V a l u e > < / a : K e y V a l u e O f D i a g r a m O b j e c t K e y a n y T y p e z b w N T n L X > < a : K e y V a l u e O f D i a g r a m O b j e c t K e y a n y T y p e z b w N T n L X > < a : K e y > < K e y > M e a s u r e s \ S u m   o f   C a n c e r 4 \ T a g I n f o \ F o r m u l a < / K e y > < / a : K e y > < a : V a l u e   i : t y p e = " M e a s u r e G r i d V i e w S t a t e I D i a g r a m T a g A d d i t i o n a l I n f o " / > < / a : K e y V a l u e O f D i a g r a m O b j e c t K e y a n y T y p e z b w N T n L X > < a : K e y V a l u e O f D i a g r a m O b j e c t K e y a n y T y p e z b w N T n L X > < a : K e y > < K e y > M e a s u r e s \ S u m   o f   C a n c e r 4 \ T a g I n f o \ V a l u e < / K e y > < / a : K e y > < a : V a l u e   i : t y p e = " M e a s u r e G r i d V i e w S t a t e I D i a g r a m T a g A d d i t i o n a l I n f o " / > < / a : K e y V a l u e O f D i a g r a m O b j e c t K e y a n y T y p e z b w N T n L X > < a : K e y V a l u e O f D i a g r a m O b j e c t K e y a n y T y p e z b w N T n L X > < a : K e y > < K e y > M e a s u r e s \ S u m   o f   H e a r t   d i s e a s e     s t r o k e 5 < / K e y > < / a : K e y > < a : V a l u e   i : t y p e = " M e a s u r e G r i d N o d e V i e w S t a t e " > < C o l u m n > 2 0 < / C o l u m n > < L a y e d O u t > t r u e < / L a y e d O u t > < W a s U I I n v i s i b l e > t r u e < / W a s U I I n v i s i b l e > < / a : V a l u e > < / a : K e y V a l u e O f D i a g r a m O b j e c t K e y a n y T y p e z b w N T n L X > < a : K e y V a l u e O f D i a g r a m O b j e c t K e y a n y T y p e z b w N T n L X > < a : K e y > < K e y > M e a s u r e s \ S u m   o f   H e a r t   d i s e a s e     s t r o k e 5 \ T a g I n f o \ F o r m u l a < / K e y > < / a : K e y > < a : V a l u e   i : t y p e = " M e a s u r e G r i d V i e w S t a t e I D i a g r a m T a g A d d i t i o n a l I n f o " / > < / a : K e y V a l u e O f D i a g r a m O b j e c t K e y a n y T y p e z b w N T n L X > < a : K e y V a l u e O f D i a g r a m O b j e c t K e y a n y T y p e z b w N T n L X > < a : K e y > < K e y > M e a s u r e s \ S u m   o f   H e a r t   d i s e a s e     s t r o k e 5 \ T a g I n f o \ V a l u e < / K e y > < / a : K e y > < a : V a l u e   i : t y p e = " M e a s u r e G r i d V i e w S t a t e I D i a g r a m T a g A d d i t i o n a l I n f o " / > < / a : K e y V a l u e O f D i a g r a m O b j e c t K e y a n y T y p e z b w N T n L X > < a : K e y V a l u e O f D i a g r a m O b j e c t K e y a n y T y p e z b w N T n L X > < a : K e y > < K e y > M e a s u r e s \ S u m   o f   S a f e t y 6 < / K e y > < / a : K e y > < a : V a l u e   i : t y p e = " M e a s u r e G r i d N o d e V i e w S t a t e " > < C o l u m n > 2 1 < / C o l u m n > < L a y e d O u t > t r u e < / L a y e d O u t > < W a s U I I n v i s i b l e > t r u e < / W a s U I I n v i s i b l e > < / a : V a l u e > < / a : K e y V a l u e O f D i a g r a m O b j e c t K e y a n y T y p e z b w N T n L X > < a : K e y V a l u e O f D i a g r a m O b j e c t K e y a n y T y p e z b w N T n L X > < a : K e y > < K e y > M e a s u r e s \ S u m   o f   S a f e t y 6 \ T a g I n f o \ F o r m u l a < / K e y > < / a : K e y > < a : V a l u e   i : t y p e = " M e a s u r e G r i d V i e w S t a t e I D i a g r a m T a g A d d i t i o n a l I n f o " / > < / a : K e y V a l u e O f D i a g r a m O b j e c t K e y a n y T y p e z b w N T n L X > < a : K e y V a l u e O f D i a g r a m O b j e c t K e y a n y T y p e z b w N T n L X > < a : K e y > < K e y > M e a s u r e s \ S u m   o f   S a f e t y 6 \ T a g I n f o \ V a l u e < / K e y > < / a : K e y > < a : V a l u e   i : t y p e = " M e a s u r e G r i d V i e w S t a t e I D i a g r a m T a g A d d i t i o n a l I n f o " / > < / a : K e y V a l u e O f D i a g r a m O b j e c t K e y a n y T y p e z b w N T n L X > < a : K e y V a l u e O f D i a g r a m O b j e c t K e y a n y T y p e z b w N T n L X > < a : K e y > < K e y > M e a s u r e s \ S u m   o f   H I V A I D S     S e x u a l l y   T r a n s m i t t e d   D i s e a s e s   ( S T D s ) 7 < / K e y > < / a : K e y > < a : V a l u e   i : t y p e = " M e a s u r e G r i d N o d e V i e w S t a t e " > < C o l u m n > 2 2 < / C o l u m n > < L a y e d O u t > t r u e < / L a y e d O u t > < W a s U I I n v i s i b l e > t r u e < / W a s U I I n v i s i b l e > < / a : V a l u e > < / a : K e y V a l u e O f D i a g r a m O b j e c t K e y a n y T y p e z b w N T n L X > < a : K e y V a l u e O f D i a g r a m O b j e c t K e y a n y T y p e z b w N T n L X > < a : K e y > < K e y > M e a s u r e s \ S u m   o f   H I V A I D S     S e x u a l l y   T r a n s m i t t e d   D i s e a s e s   ( S T D s ) 7 \ T a g I n f o \ F o r m u l a < / K e y > < / a : K e y > < a : V a l u e   i : t y p e = " M e a s u r e G r i d V i e w S t a t e I D i a g r a m T a g A d d i t i o n a l I n f o " / > < / a : K e y V a l u e O f D i a g r a m O b j e c t K e y a n y T y p e z b w N T n L X > < a : K e y V a l u e O f D i a g r a m O b j e c t K e y a n y T y p e z b w N T n L X > < a : K e y > < K e y > M e a s u r e s \ S u m   o f   H I V A I D S     S e x u a l l y   T r a n s m i t t e d   D i s e a s e s   ( S T D s ) 7 \ T a g I n f o \ V a l u e < / K e y > < / a : K e y > < a : V a l u e   i : t y p e = " M e a s u r e G r i d V i e w S t a t e I D i a g r a m T a g A d d i t i o n a l I n f o " / > < / a : K e y V a l u e O f D i a g r a m O b j e c t K e y a n y T y p e z b w N T n L X > < a : K e y V a l u e O f D i a g r a m O b j e c t K e y a n y T y p e z b w N T n L X > < a : K e y > < K e y > M e a s u r e s \ S u m   o f   V a c c i n e   p r e v e n t a b l e   d i s e a s e s 8 < / K e y > < / a : K e y > < a : V a l u e   i : t y p e = " M e a s u r e G r i d N o d e V i e w S t a t e " > < C o l u m n > 2 3 < / C o l u m n > < L a y e d O u t > t r u e < / L a y e d O u t > < W a s U I I n v i s i b l e > t r u e < / W a s U I I n v i s i b l e > < / a : V a l u e > < / a : K e y V a l u e O f D i a g r a m O b j e c t K e y a n y T y p e z b w N T n L X > < a : K e y V a l u e O f D i a g r a m O b j e c t K e y a n y T y p e z b w N T n L X > < a : K e y > < K e y > M e a s u r e s \ S u m   o f   V a c c i n e   p r e v e n t a b l e   d i s e a s e s 8 \ T a g I n f o \ F o r m u l a < / K e y > < / a : K e y > < a : V a l u e   i : t y p e = " M e a s u r e G r i d V i e w S t a t e I D i a g r a m T a g A d d i t i o n a l I n f o " / > < / a : K e y V a l u e O f D i a g r a m O b j e c t K e y a n y T y p e z b w N T n L X > < a : K e y V a l u e O f D i a g r a m O b j e c t K e y a n y T y p e z b w N T n L X > < a : K e y > < K e y > M e a s u r e s \ S u m   o f   V a c c i n e   p r e v e n t a b l e   d i s e a s e s 8 \ T a g I n f o \ V a l u e < / K e y > < / a : K e y > < a : V a l u e   i : t y p e = " M e a s u r e G r i d V i e w S t a t e I D i a g r a m T a g A d d i t i o n a l I n f o " / > < / a : K e y V a l u e O f D i a g r a m O b j e c t K e y a n y T y p e z b w N T n L X > < a : K e y V a l u e O f D i a g r a m O b j e c t K e y a n y T y p e z b w N T n L X > < a : K e y > < K e y > M e a s u r e s \ S u m   o f   C h i l d   h e a l t h     w e l l n e s s 9 < / K e y > < / a : K e y > < a : V a l u e   i : t y p e = " M e a s u r e G r i d N o d e V i e w S t a t e " > < C o l u m n > 2 4 < / C o l u m n > < L a y e d O u t > t r u e < / L a y e d O u t > < W a s U I I n v i s i b l e > t r u e < / W a s U I I n v i s i b l e > < / a : V a l u e > < / a : K e y V a l u e O f D i a g r a m O b j e c t K e y a n y T y p e z b w N T n L X > < a : K e y V a l u e O f D i a g r a m O b j e c t K e y a n y T y p e z b w N T n L X > < a : K e y > < K e y > M e a s u r e s \ S u m   o f   C h i l d   h e a l t h     w e l l n e s s 9 \ T a g I n f o \ F o r m u l a < / K e y > < / a : K e y > < a : V a l u e   i : t y p e = " M e a s u r e G r i d V i e w S t a t e I D i a g r a m T a g A d d i t i o n a l I n f o " / > < / a : K e y V a l u e O f D i a g r a m O b j e c t K e y a n y T y p e z b w N T n L X > < a : K e y V a l u e O f D i a g r a m O b j e c t K e y a n y T y p e z b w N T n L X > < a : K e y > < K e y > M e a s u r e s \ S u m   o f   C h i l d   h e a l t h     w e l l n e s s 9 \ T a g I n f o \ V a l u e < / K e y > < / a : K e y > < a : V a l u e   i : t y p e = " M e a s u r e G r i d V i e w S t a t e I D i a g r a m T a g A d d i t i o n a l I n f o " / > < / a : K e y V a l u e O f D i a g r a m O b j e c t K e y a n y T y p e z b w N T n L X > < a : K e y V a l u e O f D i a g r a m O b j e c t K e y a n y T y p e z b w N T n L X > < a : K e y > < K e y > M e a s u r e s \ S u m   o f   D i a b e t e s 1 1 < / K e y > < / a : K e y > < a : V a l u e   i : t y p e = " M e a s u r e G r i d N o d e V i e w S t a t e " > < C o l u m n > 2 6 < / C o l u m n > < L a y e d O u t > t r u e < / L a y e d O u t > < W a s U I I n v i s i b l e > t r u e < / W a s U I I n v i s i b l e > < / a : V a l u e > < / a : K e y V a l u e O f D i a g r a m O b j e c t K e y a n y T y p e z b w N T n L X > < a : K e y V a l u e O f D i a g r a m O b j e c t K e y a n y T y p e z b w N T n L X > < a : K e y > < K e y > M e a s u r e s \ S u m   o f   D i a b e t e s 1 1 \ T a g I n f o \ F o r m u l a < / K e y > < / a : K e y > < a : V a l u e   i : t y p e = " M e a s u r e G r i d V i e w S t a t e I D i a g r a m T a g A d d i t i o n a l I n f o " / > < / a : K e y V a l u e O f D i a g r a m O b j e c t K e y a n y T y p e z b w N T n L X > < a : K e y V a l u e O f D i a g r a m O b j e c t K e y a n y T y p e z b w N T n L X > < a : K e y > < K e y > M e a s u r e s \ S u m   o f   D i a b e t e s 1 1 \ T a g I n f o \ V a l u e < / K e y > < / a : K e y > < a : V a l u e   i : t y p e = " M e a s u r e G r i d V i e w S t a t e I D i a g r a m T a g A d d i t i o n a l I n f o " / > < / a : K e y V a l u e O f D i a g r a m O b j e c t K e y a n y T y p e z b w N T n L X > < a : K e y V a l u e O f D i a g r a m O b j e c t K e y a n y T y p e z b w N T n L X > < a : K e y > < K e y > M e a s u r e s \ S u m   o f   M e n t a l   h e a l t h   d e p r e s s i o n s u i c i d e 1 2 < / K e y > < / a : K e y > < a : V a l u e   i : t y p e = " M e a s u r e G r i d N o d e V i e w S t a t e " > < C o l u m n > 2 7 < / C o l u m n > < L a y e d O u t > t r u e < / L a y e d O u t > < W a s U I I n v i s i b l e > t r u e < / W a s U I I n v i s i b l e > < / a : V a l u e > < / a : K e y V a l u e O f D i a g r a m O b j e c t K e y a n y T y p e z b w N T n L X > < a : K e y V a l u e O f D i a g r a m O b j e c t K e y a n y T y p e z b w N T n L X > < a : K e y > < K e y > M e a s u r e s \ S u m   o f   M e n t a l   h e a l t h   d e p r e s s i o n s u i c i d e 1 2 \ T a g I n f o \ F o r m u l a < / K e y > < / a : K e y > < a : V a l u e   i : t y p e = " M e a s u r e G r i d V i e w S t a t e I D i a g r a m T a g A d d i t i o n a l I n f o " / > < / a : K e y V a l u e O f D i a g r a m O b j e c t K e y a n y T y p e z b w N T n L X > < a : K e y V a l u e O f D i a g r a m O b j e c t K e y a n y T y p e z b w N T n L X > < a : K e y > < K e y > M e a s u r e s \ S u m   o f   M e n t a l   h e a l t h   d e p r e s s i o n s u i c i d e 1 2 \ T a g I n f o \ V a l u e < / K e y > < / a : K e y > < a : V a l u e   i : t y p e = " M e a s u r e G r i d V i e w S t a t e I D i a g r a m T a g A d d i t i o n a l I n f o " / > < / a : K e y V a l u e O f D i a g r a m O b j e c t K e y a n y T y p e z b w N T n L X > < a : K e y V a l u e O f D i a g r a m O b j e c t K e y a n y T y p e z b w N T n L X > < a : K e y > < K e y > M e a s u r e s \ S u m   o f   D r u g s     a l c o h o l   a b u s e 1 3 < / K e y > < / a : K e y > < a : V a l u e   i : t y p e = " M e a s u r e G r i d N o d e V i e w S t a t e " > < C o l u m n > 2 8 < / C o l u m n > < L a y e d O u t > t r u e < / L a y e d O u t > < W a s U I I n v i s i b l e > t r u e < / W a s U I I n v i s i b l e > < / a : V a l u e > < / a : K e y V a l u e O f D i a g r a m O b j e c t K e y a n y T y p e z b w N T n L X > < a : K e y V a l u e O f D i a g r a m O b j e c t K e y a n y T y p e z b w N T n L X > < a : K e y > < K e y > M e a s u r e s \ S u m   o f   D r u g s     a l c o h o l   a b u s e 1 3 \ T a g I n f o \ F o r m u l a < / K e y > < / a : K e y > < a : V a l u e   i : t y p e = " M e a s u r e G r i d V i e w S t a t e I D i a g r a m T a g A d d i t i o n a l I n f o " / > < / a : K e y V a l u e O f D i a g r a m O b j e c t K e y a n y T y p e z b w N T n L X > < a : K e y V a l u e O f D i a g r a m O b j e c t K e y a n y T y p e z b w N T n L X > < a : K e y > < K e y > M e a s u r e s \ S u m   o f   D r u g s     a l c o h o l   a b u s e 1 3 \ T a g I n f o \ V a l u e < / K e y > < / a : K e y > < a : V a l u e   i : t y p e = " M e a s u r e G r i d V i e w S t a t e I D i a g r a m T a g A d d i t i o n a l I n f o " / > < / a : K e y V a l u e O f D i a g r a m O b j e c t K e y a n y T y p e z b w N T n L X > < a : K e y V a l u e O f D i a g r a m O b j e c t K e y a n y T y p e z b w N T n L X > < a : K e y > < K e y > M e a s u r e s \ S u m   o f   E n v i r o n m e n t a l   h a z a r d s 1 4 < / K e y > < / a : K e y > < a : V a l u e   i : t y p e = " M e a s u r e G r i d N o d e V i e w S t a t e " > < C o l u m n > 2 9 < / C o l u m n > < L a y e d O u t > t r u e < / L a y e d O u t > < W a s U I I n v i s i b l e > t r u e < / W a s U I I n v i s i b l e > < / a : V a l u e > < / a : K e y V a l u e O f D i a g r a m O b j e c t K e y a n y T y p e z b w N T n L X > < a : K e y V a l u e O f D i a g r a m O b j e c t K e y a n y T y p e z b w N T n L X > < a : K e y > < K e y > M e a s u r e s \ S u m   o f   E n v i r o n m e n t a l   h a z a r d s 1 4 \ T a g I n f o \ F o r m u l a < / K e y > < / a : K e y > < a : V a l u e   i : t y p e = " M e a s u r e G r i d V i e w S t a t e I D i a g r a m T a g A d d i t i o n a l I n f o " / > < / a : K e y V a l u e O f D i a g r a m O b j e c t K e y a n y T y p e z b w N T n L X > < a : K e y V a l u e O f D i a g r a m O b j e c t K e y a n y T y p e z b w N T n L X > < a : K e y > < K e y > M e a s u r e s \ S u m   o f   E n v i r o n m e n t a l   h a z a r d s 1 4 \ T a g I n f o \ V a l u e < / K e y > < / a : K e y > < a : V a l u e   i : t y p e = " M e a s u r e G r i d V i e w S t a t e I D i a g r a m T a g A d d i t i o n a l I n f o " / > < / a : K e y V a l u e O f D i a g r a m O b j e c t K e y a n y T y p e z b w N T n L X > < a : K e y V a l u e O f D i a g r a m O b j e c t K e y a n y T y p e z b w N T n L X > < a : K e y > < K e y > M e a s u r e s \ S u m   o f   O b e s i t y w e i g h t   l o s s   i s s u e s 1 5 < / K e y > < / a : K e y > < a : V a l u e   i : t y p e = " M e a s u r e G r i d N o d e V i e w S t a t e " > < C o l u m n > 3 0 < / C o l u m n > < L a y e d O u t > t r u e < / L a y e d O u t > < W a s U I I n v i s i b l e > t r u e < / W a s U I I n v i s i b l e > < / a : V a l u e > < / a : K e y V a l u e O f D i a g r a m O b j e c t K e y a n y T y p e z b w N T n L X > < a : K e y V a l u e O f D i a g r a m O b j e c t K e y a n y T y p e z b w N T n L X > < a : K e y > < K e y > M e a s u r e s \ S u m   o f   O b e s i t y w e i g h t   l o s s   i s s u e s 1 5 \ T a g I n f o \ F o r m u l a < / K e y > < / a : K e y > < a : V a l u e   i : t y p e = " M e a s u r e G r i d V i e w S t a t e I D i a g r a m T a g A d d i t i o n a l I n f o " / > < / a : K e y V a l u e O f D i a g r a m O b j e c t K e y a n y T y p e z b w N T n L X > < a : K e y V a l u e O f D i a g r a m O b j e c t K e y a n y T y p e z b w N T n L X > < a : K e y > < K e y > M e a s u r e s \ S u m   o f   O b e s i t y w e i g h t   l o s s   i s s u e s 1 5 \ T a g I n f o \ V a l u e < / K e y > < / a : K e y > < a : V a l u e   i : t y p e = " M e a s u r e G r i d V i e w S t a t e I D i a g r a m T a g A d d i t i o n a l I n f o " / > < / a : K e y V a l u e O f D i a g r a m O b j e c t K e y a n y T y p e z b w N T n L X > < a : K e y V a l u e O f D i a g r a m O b j e c t K e y a n y T y p e z b w N T n L X > < a : K e y > < K e y > M e a s u r e s \ T o t a l   R e s p o n d e n t s < / K e y > < / a : K e y > < a : V a l u e   i : t y p e = " M e a s u r e G r i d N o d e V i e w S t a t e " > < L a y e d O u t > t r u e < / L a y e d O u t > < / a : V a l u e > < / a : K e y V a l u e O f D i a g r a m O b j e c t K e y a n y T y p e z b w N T n L X > < a : K e y V a l u e O f D i a g r a m O b j e c t K e y a n y T y p e z b w N T n L X > < a : K e y > < K e y > M e a s u r e s \ T o t a l   R e s p o n d e n t s \ T a g I n f o \ F o r m u l a < / K e y > < / a : K e y > < a : V a l u e   i : t y p e = " M e a s u r e G r i d V i e w S t a t e I D i a g r a m T a g A d d i t i o n a l I n f o " / > < / a : K e y V a l u e O f D i a g r a m O b j e c t K e y a n y T y p e z b w N T n L X > < a : K e y V a l u e O f D i a g r a m O b j e c t K e y a n y T y p e z b w N T n L X > < a : K e y > < K e y > M e a s u r e s \ T o t a l   R e s p o n d e n t s \ T a g I n f o \ V a l u e < / K e y > < / a : K e y > < a : V a l u e   i : t y p e = " M e a s u r e G r i d V i e w S t a t e I D i a g r a m T a g A d d i t i o n a l I n f o " / > < / a : K e y V a l u e O f D i a g r a m O b j e c t K e y a n y T y p e z b w N T n L X > < a : K e y V a l u e O f D i a g r a m O b j e c t K e y a n y T y p e z b w N T n L X > < a : K e y > < K e y > M e a s u r e s \ W o m a n < / K e y > < / a : K e y > < a : V a l u e   i : t y p e = " M e a s u r e G r i d N o d e V i e w S t a t e " > < L a y e d O u t > t r u e < / L a y e d O u t > < R o w > 1 < / R o w > < / a : V a l u e > < / a : K e y V a l u e O f D i a g r a m O b j e c t K e y a n y T y p e z b w N T n L X > < a : K e y V a l u e O f D i a g r a m O b j e c t K e y a n y T y p e z b w N T n L X > < a : K e y > < K e y > M e a s u r e s \ W o m a n \ T a g I n f o \ F o r m u l a < / K e y > < / a : K e y > < a : V a l u e   i : t y p e = " M e a s u r e G r i d V i e w S t a t e I D i a g r a m T a g A d d i t i o n a l I n f o " / > < / a : K e y V a l u e O f D i a g r a m O b j e c t K e y a n y T y p e z b w N T n L X > < a : K e y V a l u e O f D i a g r a m O b j e c t K e y a n y T y p e z b w N T n L X > < a : K e y > < K e y > M e a s u r e s \ W o m a n \ T a g I n f o \ V a l u e < / K e y > < / a : K e y > < a : V a l u e   i : t y p e = " M e a s u r e G r i d V i e w S t a t e I D i a g r a m T a g A d d i t i o n a l I n f o " / > < / a : K e y V a l u e O f D i a g r a m O b j e c t K e y a n y T y p e z b w N T n L X > < a : K e y V a l u e O f D i a g r a m O b j e c t K e y a n y T y p e z b w N T n L X > < a : K e y > < K e y > M e a s u r e s \ M a n < / K e y > < / a : K e y > < a : V a l u e   i : t y p e = " M e a s u r e G r i d N o d e V i e w S t a t e " > < L a y e d O u t > t r u e < / L a y e d O u t > < R o w > 2 < / R o w > < / a : V a l u e > < / a : K e y V a l u e O f D i a g r a m O b j e c t K e y a n y T y p e z b w N T n L X > < a : K e y V a l u e O f D i a g r a m O b j e c t K e y a n y T y p e z b w N T n L X > < a : K e y > < K e y > M e a s u r e s \ M a n \ T a g I n f o \ F o r m u l a < / K e y > < / a : K e y > < a : V a l u e   i : t y p e = " M e a s u r e G r i d V i e w S t a t e I D i a g r a m T a g A d d i t i o n a l I n f o " / > < / a : K e y V a l u e O f D i a g r a m O b j e c t K e y a n y T y p e z b w N T n L X > < a : K e y V a l u e O f D i a g r a m O b j e c t K e y a n y T y p e z b w N T n L X > < a : K e y > < K e y > M e a s u r e s \ M a n \ T a g I n f o \ V a l u e < / K e y > < / a : K e y > < a : V a l u e   i : t y p e = " M e a s u r e G r i d V i e w S t a t e I D i a g r a m T a g A d d i t i o n a l I n f o " / > < / a : K e y V a l u e O f D i a g r a m O b j e c t K e y a n y T y p e z b w N T n L X > < a : K e y V a l u e O f D i a g r a m O b j e c t K e y a n y T y p e z b w N T n L X > < a : K e y > < K e y > M e a s u r e s \ T r a n s g e n d e r < / K e y > < / a : K e y > < a : V a l u e   i : t y p e = " M e a s u r e G r i d N o d e V i e w S t a t e " > < L a y e d O u t > t r u e < / L a y e d O u t > < R o w > 3 < / R o w > < / a : V a l u e > < / a : K e y V a l u e O f D i a g r a m O b j e c t K e y a n y T y p e z b w N T n L X > < a : K e y V a l u e O f D i a g r a m O b j e c t K e y a n y T y p e z b w N T n L X > < a : K e y > < K e y > M e a s u r e s \ T r a n s g e n d e r \ T a g I n f o \ F o r m u l a < / K e y > < / a : K e y > < a : V a l u e   i : t y p e = " M e a s u r e G r i d V i e w S t a t e I D i a g r a m T a g A d d i t i o n a l I n f o " / > < / a : K e y V a l u e O f D i a g r a m O b j e c t K e y a n y T y p e z b w N T n L X > < a : K e y V a l u e O f D i a g r a m O b j e c t K e y a n y T y p e z b w N T n L X > < a : K e y > < K e y > M e a s u r e s \ T r a n s g e n d e r \ T a g I n f o \ V a l u e < / K e y > < / a : K e y > < a : V a l u e   i : t y p e = " M e a s u r e G r i d V i e w S t a t e I D i a g r a m T a g A d d i t i o n a l I n f o " / > < / a : K e y V a l u e O f D i a g r a m O b j e c t K e y a n y T y p e z b w N T n L X > < a : K e y V a l u e O f D i a g r a m O b j e c t K e y a n y T y p e z b w N T n L X > < a : K e y > < K e y > M e a s u r e s \ O t h e r   G e n d e r < / K e y > < / a : K e y > < a : V a l u e   i : t y p e = " M e a s u r e G r i d N o d e V i e w S t a t e " > < L a y e d O u t > t r u e < / L a y e d O u t > < R o w > 4 < / R o w > < / a : V a l u e > < / a : K e y V a l u e O f D i a g r a m O b j e c t K e y a n y T y p e z b w N T n L X > < a : K e y V a l u e O f D i a g r a m O b j e c t K e y a n y T y p e z b w N T n L X > < a : K e y > < K e y > M e a s u r e s \ O t h e r   G e n d e r \ T a g I n f o \ F o r m u l a < / K e y > < / a : K e y > < a : V a l u e   i : t y p e = " M e a s u r e G r i d V i e w S t a t e I D i a g r a m T a g A d d i t i o n a l I n f o " / > < / a : K e y V a l u e O f D i a g r a m O b j e c t K e y a n y T y p e z b w N T n L X > < a : K e y V a l u e O f D i a g r a m O b j e c t K e y a n y T y p e z b w N T n L X > < a : K e y > < K e y > M e a s u r e s \ O t h e r   G e n d e r \ T a g I n f o \ V a l u e < / K e y > < / a : K e y > < a : V a l u e   i : t y p e = " M e a s u r e G r i d V i e w S t a t e I D i a g r a m T a g A d d i t i o n a l I n f o " / > < / a : K e y V a l u e O f D i a g r a m O b j e c t K e y a n y T y p e z b w N T n L X > < a : K e y V a l u e O f D i a g r a m O b j e c t K e y a n y T y p e z b w N T n L X > < a : K e y > < K e y > M e a s u r e s \ E t h n i c i t y < / K e y > < / a : K e y > < a : V a l u e   i : t y p e = " M e a s u r e G r i d N o d e V i e w S t a t e " > < L a y e d O u t > t r u e < / L a y e d O u t > < R o w > 5 < / R o w > < / a : V a l u e > < / a : K e y V a l u e O f D i a g r a m O b j e c t K e y a n y T y p e z b w N T n L X > < a : K e y V a l u e O f D i a g r a m O b j e c t K e y a n y T y p e z b w N T n L X > < a : K e y > < K e y > M e a s u r e s \ E t h n i c i t y \ T a g I n f o \ F o r m u l a < / K e y > < / a : K e y > < a : V a l u e   i : t y p e = " M e a s u r e G r i d V i e w S t a t e I D i a g r a m T a g A d d i t i o n a l I n f o " / > < / a : K e y V a l u e O f D i a g r a m O b j e c t K e y a n y T y p e z b w N T n L X > < a : K e y V a l u e O f D i a g r a m O b j e c t K e y a n y T y p e z b w N T n L X > < a : K e y > < K e y > M e a s u r e s \ E t h n i c i t y \ T a g I n f o \ V a l u e < / K e y > < / a : K e y > < a : V a l u e   i : t y p e = " M e a s u r e G r i d V i e w S t a t e I D i a g r a m T a g A d d i t i o n a l I n f o " / > < / a : K e y V a l u e O f D i a g r a m O b j e c t K e y a n y T y p e z b w N T n L X > < a : K e y V a l u e O f D i a g r a m O b j e c t K e y a n y T y p e z b w N T n L X > < a : K e y > < K e y > M e a s u r e s \ W h i t e < / K e y > < / a : K e y > < a : V a l u e   i : t y p e = " M e a s u r e G r i d N o d e V i e w S t a t e " > < L a y e d O u t > t r u e < / L a y e d O u t > < R o w > 6 < / R o w > < / a : V a l u e > < / a : K e y V a l u e O f D i a g r a m O b j e c t K e y a n y T y p e z b w N T n L X > < a : K e y V a l u e O f D i a g r a m O b j e c t K e y a n y T y p e z b w N T n L X > < a : K e y > < K e y > M e a s u r e s \ W h i t e \ T a g I n f o \ F o r m u l a < / K e y > < / a : K e y > < a : V a l u e   i : t y p e = " M e a s u r e G r i d V i e w S t a t e I D i a g r a m T a g A d d i t i o n a l I n f o " / > < / a : K e y V a l u e O f D i a g r a m O b j e c t K e y a n y T y p e z b w N T n L X > < a : K e y V a l u e O f D i a g r a m O b j e c t K e y a n y T y p e z b w N T n L X > < a : K e y > < K e y > M e a s u r e s \ W h i t e \ T a g I n f o \ V a l u e < / K e y > < / a : K e y > < a : V a l u e   i : t y p e = " M e a s u r e G r i d V i e w S t a t e I D i a g r a m T a g A d d i t i o n a l I n f o " / > < / a : K e y V a l u e O f D i a g r a m O b j e c t K e y a n y T y p e z b w N T n L X > < a : K e y V a l u e O f D i a g r a m O b j e c t K e y a n y T y p e z b w N T n L X > < a : K e y > < K e y > M e a s u r e s \ B l a c k / A f r i c a n   A m e r i c a n < / K e y > < / a : K e y > < a : V a l u e   i : t y p e = " M e a s u r e G r i d N o d e V i e w S t a t e " > < L a y e d O u t > t r u e < / L a y e d O u t > < R o w > 7 < / R o w > < / a : V a l u e > < / a : K e y V a l u e O f D i a g r a m O b j e c t K e y a n y T y p e z b w N T n L X > < a : K e y V a l u e O f D i a g r a m O b j e c t K e y a n y T y p e z b w N T n L X > < a : K e y > < K e y > M e a s u r e s \ B l a c k / A f r i c a n   A m e r i c a n \ T a g I n f o \ F o r m u l a < / K e y > < / a : K e y > < a : V a l u e   i : t y p e = " M e a s u r e G r i d V i e w S t a t e I D i a g r a m T a g A d d i t i o n a l I n f o " / > < / a : K e y V a l u e O f D i a g r a m O b j e c t K e y a n y T y p e z b w N T n L X > < a : K e y V a l u e O f D i a g r a m O b j e c t K e y a n y T y p e z b w N T n L X > < a : K e y > < K e y > M e a s u r e s \ B l a c k / A f r i c a n   A m e r i c a n \ T a g I n f o \ V a l u e < / K e y > < / a : K e y > < a : V a l u e   i : t y p e = " M e a s u r e G r i d V i e w S t a t e I D i a g r a m T a g A d d i t i o n a l I n f o " / > < / a : K e y V a l u e O f D i a g r a m O b j e c t K e y a n y T y p e z b w N T n L X > < a : K e y V a l u e O f D i a g r a m O b j e c t K e y a n y T y p e z b w N T n L X > < a : K e y > < K e y > M e a s u r e s \ N a t i v e   H a w a i i a n / P a c i f i c   I s l a n d e r < / K e y > < / a : K e y > < a : V a l u e   i : t y p e = " M e a s u r e G r i d N o d e V i e w S t a t e " > < L a y e d O u t > t r u e < / L a y e d O u t > < R o w > 8 < / R o w > < / a : V a l u e > < / a : K e y V a l u e O f D i a g r a m O b j e c t K e y a n y T y p e z b w N T n L X > < a : K e y V a l u e O f D i a g r a m O b j e c t K e y a n y T y p e z b w N T n L X > < a : K e y > < K e y > M e a s u r e s \ N a t i v e   H a w a i i a n / P a c i f i c   I s l a n d e r \ T a g I n f o \ F o r m u l a < / K e y > < / a : K e y > < a : V a l u e   i : t y p e = " M e a s u r e G r i d V i e w S t a t e I D i a g r a m T a g A d d i t i o n a l I n f o " / > < / a : K e y V a l u e O f D i a g r a m O b j e c t K e y a n y T y p e z b w N T n L X > < a : K e y V a l u e O f D i a g r a m O b j e c t K e y a n y T y p e z b w N T n L X > < a : K e y > < K e y > M e a s u r e s \ N a t i v e   H a w a i i a n / P a c i f i c   I s l a n d e r \ T a g I n f o \ V a l u e < / K e y > < / a : K e y > < a : V a l u e   i : t y p e = " M e a s u r e G r i d V i e w S t a t e I D i a g r a m T a g A d d i t i o n a l I n f o " / > < / a : K e y V a l u e O f D i a g r a m O b j e c t K e y a n y T y p e z b w N T n L X > < a : K e y V a l u e O f D i a g r a m O b j e c t K e y a n y T y p e z b w N T n L X > < a : K e y > < K e y > M e a s u r e s \ A m e r i c a n   I n d i a n / A l a s k a   N a t i v e < / K e y > < / a : K e y > < a : V a l u e   i : t y p e = " M e a s u r e G r i d N o d e V i e w S t a t e " > < L a y e d O u t > t r u e < / L a y e d O u t > < R o w > 9 < / R o w > < / a : V a l u e > < / a : K e y V a l u e O f D i a g r a m O b j e c t K e y a n y T y p e z b w N T n L X > < a : K e y V a l u e O f D i a g r a m O b j e c t K e y a n y T y p e z b w N T n L X > < a : K e y > < K e y > M e a s u r e s \ A m e r i c a n   I n d i a n / A l a s k a   N a t i v e \ T a g I n f o \ F o r m u l a < / K e y > < / a : K e y > < a : V a l u e   i : t y p e = " M e a s u r e G r i d V i e w S t a t e I D i a g r a m T a g A d d i t i o n a l I n f o " / > < / a : K e y V a l u e O f D i a g r a m O b j e c t K e y a n y T y p e z b w N T n L X > < a : K e y V a l u e O f D i a g r a m O b j e c t K e y a n y T y p e z b w N T n L X > < a : K e y > < K e y > M e a s u r e s \ A m e r i c a n   I n d i a n / A l a s k a   N a t i v e \ T a g I n f o \ V a l u e < / K e y > < / a : K e y > < a : V a l u e   i : t y p e = " M e a s u r e G r i d V i e w S t a t e I D i a g r a m T a g A d d i t i o n a l I n f o " / > < / a : K e y V a l u e O f D i a g r a m O b j e c t K e y a n y T y p e z b w N T n L X > < a : K e y V a l u e O f D i a g r a m O b j e c t K e y a n y T y p e z b w N T n L X > < a : K e y > < K e y > M e a s u r e s \ M u l t i - r a c i a l < / K e y > < / a : K e y > < a : V a l u e   i : t y p e = " M e a s u r e G r i d N o d e V i e w S t a t e " > < L a y e d O u t > t r u e < / L a y e d O u t > < R o w > 1 0 < / R o w > < / a : V a l u e > < / a : K e y V a l u e O f D i a g r a m O b j e c t K e y a n y T y p e z b w N T n L X > < a : K e y V a l u e O f D i a g r a m O b j e c t K e y a n y T y p e z b w N T n L X > < a : K e y > < K e y > M e a s u r e s \ M u l t i - r a c i a l \ T a g I n f o \ F o r m u l a < / K e y > < / a : K e y > < a : V a l u e   i : t y p e = " M e a s u r e G r i d V i e w S t a t e I D i a g r a m T a g A d d i t i o n a l I n f o " / > < / a : K e y V a l u e O f D i a g r a m O b j e c t K e y a n y T y p e z b w N T n L X > < a : K e y V a l u e O f D i a g r a m O b j e c t K e y a n y T y p e z b w N T n L X > < a : K e y > < K e y > M e a s u r e s \ M u l t i - r a c i a l \ T a g I n f o \ V a l u e < / K e y > < / a : K e y > < a : V a l u e   i : t y p e = " M e a s u r e G r i d V i e w S t a t e I D i a g r a m T a g A d d i t i o n a l I n f o " / > < / a : K e y V a l u e O f D i a g r a m O b j e c t K e y a n y T y p e z b w N T n L X > < a : K e y V a l u e O f D i a g r a m O b j e c t K e y a n y T y p e z b w N T n L X > < a : K e y > < K e y > M e a s u r e s \ O t h e r   R a c e < / K e y > < / a : K e y > < a : V a l u e   i : t y p e = " M e a s u r e G r i d N o d e V i e w S t a t e " > < L a y e d O u t > t r u e < / L a y e d O u t > < R o w > 1 1 < / R o w > < / a : V a l u e > < / a : K e y V a l u e O f D i a g r a m O b j e c t K e y a n y T y p e z b w N T n L X > < a : K e y V a l u e O f D i a g r a m O b j e c t K e y a n y T y p e z b w N T n L X > < a : K e y > < K e y > M e a s u r e s \ O t h e r   R a c e \ T a g I n f o \ F o r m u l a < / K e y > < / a : K e y > < a : V a l u e   i : t y p e = " M e a s u r e G r i d V i e w S t a t e I D i a g r a m T a g A d d i t i o n a l I n f o " / > < / a : K e y V a l u e O f D i a g r a m O b j e c t K e y a n y T y p e z b w N T n L X > < a : K e y V a l u e O f D i a g r a m O b j e c t K e y a n y T y p e z b w N T n L X > < a : K e y > < K e y > M e a s u r e s \ O t h e r   R a c e \ T a g I n f o \ V a l u e < / K e y > < / a : K e y > < a : V a l u e   i : t y p e = " M e a s u r e G r i d V i e w S t a t e I D i a g r a m T a g A d d i t i o n a l I n f o " / > < / a : K e y V a l u e O f D i a g r a m O b j e c t K e y a n y T y p e z b w N T n L X > < a : K e y V a l u e O f D i a g r a m O b j e c t K e y a n y T y p e z b w N T n L X > < a : K e y > < K e y > M e a s u r e s \ I n c o m e   $ 0 - $ 1 9 , 9 9 9 < / K e y > < / a : K e y > < a : V a l u e   i : t y p e = " M e a s u r e G r i d N o d e V i e w S t a t e " > < L a y e d O u t > t r u e < / L a y e d O u t > < R o w > 1 2 < / R o w > < / a : V a l u e > < / a : K e y V a l u e O f D i a g r a m O b j e c t K e y a n y T y p e z b w N T n L X > < a : K e y V a l u e O f D i a g r a m O b j e c t K e y a n y T y p e z b w N T n L X > < a : K e y > < K e y > M e a s u r e s \ I n c o m e   $ 0 - $ 1 9 , 9 9 9 \ T a g I n f o \ F o r m u l a < / K e y > < / a : K e y > < a : V a l u e   i : t y p e = " M e a s u r e G r i d V i e w S t a t e I D i a g r a m T a g A d d i t i o n a l I n f o " / > < / a : K e y V a l u e O f D i a g r a m O b j e c t K e y a n y T y p e z b w N T n L X > < a : K e y V a l u e O f D i a g r a m O b j e c t K e y a n y T y p e z b w N T n L X > < a : K e y > < K e y > M e a s u r e s \ I n c o m e   $ 0 - $ 1 9 , 9 9 9 \ T a g I n f o \ V a l u e < / K e y > < / a : K e y > < a : V a l u e   i : t y p e = " M e a s u r e G r i d V i e w S t a t e I D i a g r a m T a g A d d i t i o n a l I n f o " / > < / a : K e y V a l u e O f D i a g r a m O b j e c t K e y a n y T y p e z b w N T n L X > < a : K e y V a l u e O f D i a g r a m O b j e c t K e y a n y T y p e z b w N T n L X > < a : K e y > < K e y > M e a s u r e s \ I n c o m e   $ 2 0 , 0 0 0   t o   $ 3 4 , 9 9 9 < / K e y > < / a : K e y > < a : V a l u e   i : t y p e = " M e a s u r e G r i d N o d e V i e w S t a t e " > < L a y e d O u t > t r u e < / L a y e d O u t > < R o w > 1 3 < / R o w > < / a : V a l u e > < / a : K e y V a l u e O f D i a g r a m O b j e c t K e y a n y T y p e z b w N T n L X > < a : K e y V a l u e O f D i a g r a m O b j e c t K e y a n y T y p e z b w N T n L X > < a : K e y > < K e y > M e a s u r e s \ I n c o m e   $ 2 0 , 0 0 0   t o   $ 3 4 , 9 9 9 \ T a g I n f o \ F o r m u l a < / K e y > < / a : K e y > < a : V a l u e   i : t y p e = " M e a s u r e G r i d V i e w S t a t e I D i a g r a m T a g A d d i t i o n a l I n f o " / > < / a : K e y V a l u e O f D i a g r a m O b j e c t K e y a n y T y p e z b w N T n L X > < a : K e y V a l u e O f D i a g r a m O b j e c t K e y a n y T y p e z b w N T n L X > < a : K e y > < K e y > M e a s u r e s \ I n c o m e   $ 2 0 , 0 0 0   t o   $ 3 4 , 9 9 9 \ T a g I n f o \ V a l u e < / K e y > < / a : K e y > < a : V a l u e   i : t y p e = " M e a s u r e G r i d V i e w S t a t e I D i a g r a m T a g A d d i t i o n a l I n f o " / > < / a : K e y V a l u e O f D i a g r a m O b j e c t K e y a n y T y p e z b w N T n L X > < a : K e y V a l u e O f D i a g r a m O b j e c t K e y a n y T y p e z b w N T n L X > < a : K e y > < K e y > M e a s u r e s \ I n c o m e   $ 3 5 , 0 0 0   t o   $ 4 9 , 9 9 9 < / K e y > < / a : K e y > < a : V a l u e   i : t y p e = " M e a s u r e G r i d N o d e V i e w S t a t e " > < L a y e d O u t > t r u e < / L a y e d O u t > < R o w > 1 4 < / R o w > < / a : V a l u e > < / a : K e y V a l u e O f D i a g r a m O b j e c t K e y a n y T y p e z b w N T n L X > < a : K e y V a l u e O f D i a g r a m O b j e c t K e y a n y T y p e z b w N T n L X > < a : K e y > < K e y > M e a s u r e s \ I n c o m e   $ 3 5 , 0 0 0   t o   $ 4 9 , 9 9 9 \ T a g I n f o \ F o r m u l a < / K e y > < / a : K e y > < a : V a l u e   i : t y p e = " M e a s u r e G r i d V i e w S t a t e I D i a g r a m T a g A d d i t i o n a l I n f o " / > < / a : K e y V a l u e O f D i a g r a m O b j e c t K e y a n y T y p e z b w N T n L X > < a : K e y V a l u e O f D i a g r a m O b j e c t K e y a n y T y p e z b w N T n L X > < a : K e y > < K e y > M e a s u r e s \ I n c o m e   $ 3 5 , 0 0 0   t o   $ 4 9 , 9 9 9 \ T a g I n f o \ V a l u e < / K e y > < / a : K e y > < a : V a l u e   i : t y p e = " M e a s u r e G r i d V i e w S t a t e I D i a g r a m T a g A d d i t i o n a l I n f o " / > < / a : K e y V a l u e O f D i a g r a m O b j e c t K e y a n y T y p e z b w N T n L X > < a : K e y V a l u e O f D i a g r a m O b j e c t K e y a n y T y p e z b w N T n L X > < a : K e y > < K e y > M e a s u r e s \ i n c o m e   $ 5 0 , 0 0 0   t o   $ 7 4 , 9 9 9 < / K e y > < / a : K e y > < a : V a l u e   i : t y p e = " M e a s u r e G r i d N o d e V i e w S t a t e " > < L a y e d O u t > t r u e < / L a y e d O u t > < R o w > 1 5 < / R o w > < / a : V a l u e > < / a : K e y V a l u e O f D i a g r a m O b j e c t K e y a n y T y p e z b w N T n L X > < a : K e y V a l u e O f D i a g r a m O b j e c t K e y a n y T y p e z b w N T n L X > < a : K e y > < K e y > M e a s u r e s \ i n c o m e   $ 5 0 , 0 0 0   t o   $ 7 4 , 9 9 9 \ T a g I n f o \ F o r m u l a < / K e y > < / a : K e y > < a : V a l u e   i : t y p e = " M e a s u r e G r i d V i e w S t a t e I D i a g r a m T a g A d d i t i o n a l I n f o " / > < / a : K e y V a l u e O f D i a g r a m O b j e c t K e y a n y T y p e z b w N T n L X > < a : K e y V a l u e O f D i a g r a m O b j e c t K e y a n y T y p e z b w N T n L X > < a : K e y > < K e y > M e a s u r e s \ i n c o m e   $ 5 0 , 0 0 0   t o   $ 7 4 , 9 9 9 \ T a g I n f o \ V a l u e < / K e y > < / a : K e y > < a : V a l u e   i : t y p e = " M e a s u r e G r i d V i e w S t a t e I D i a g r a m T a g A d d i t i o n a l I n f o " / > < / a : K e y V a l u e O f D i a g r a m O b j e c t K e y a n y T y p e z b w N T n L X > < a : K e y V a l u e O f D i a g r a m O b j e c t K e y a n y T y p e z b w N T n L X > < a : K e y > < K e y > M e a s u r e s \ I n c o m e   $ 7 5 , 0 0 0   t o   $ 1 2 5 , 0 0 0 < / K e y > < / a : K e y > < a : V a l u e   i : t y p e = " M e a s u r e G r i d N o d e V i e w S t a t e " > < L a y e d O u t > t r u e < / L a y e d O u t > < R o w > 1 6 < / R o w > < / a : V a l u e > < / a : K e y V a l u e O f D i a g r a m O b j e c t K e y a n y T y p e z b w N T n L X > < a : K e y V a l u e O f D i a g r a m O b j e c t K e y a n y T y p e z b w N T n L X > < a : K e y > < K e y > M e a s u r e s \ I n c o m e   $ 7 5 , 0 0 0   t o   $ 1 2 5 , 0 0 0 \ T a g I n f o \ F o r m u l a < / K e y > < / a : K e y > < a : V a l u e   i : t y p e = " M e a s u r e G r i d V i e w S t a t e I D i a g r a m T a g A d d i t i o n a l I n f o " / > < / a : K e y V a l u e O f D i a g r a m O b j e c t K e y a n y T y p e z b w N T n L X > < a : K e y V a l u e O f D i a g r a m O b j e c t K e y a n y T y p e z b w N T n L X > < a : K e y > < K e y > M e a s u r e s \ I n c o m e   $ 7 5 , 0 0 0   t o   $ 1 2 5 , 0 0 0 \ T a g I n f o \ V a l u e < / K e y > < / a : K e y > < a : V a l u e   i : t y p e = " M e a s u r e G r i d V i e w S t a t e I D i a g r a m T a g A d d i t i o n a l I n f o " / > < / a : K e y V a l u e O f D i a g r a m O b j e c t K e y a n y T y p e z b w N T n L X > < a : K e y V a l u e O f D i a g r a m O b j e c t K e y a n y T y p e z b w N T n L X > < a : K e y > < K e y > M e a s u r e s \ I n c o m e   O v e r   $ 1 2 5 , 0 0 0 < / K e y > < / a : K e y > < a : V a l u e   i : t y p e = " M e a s u r e G r i d N o d e V i e w S t a t e " > < L a y e d O u t > t r u e < / L a y e d O u t > < R o w > 1 7 < / R o w > < / a : V a l u e > < / a : K e y V a l u e O f D i a g r a m O b j e c t K e y a n y T y p e z b w N T n L X > < a : K e y V a l u e O f D i a g r a m O b j e c t K e y a n y T y p e z b w N T n L X > < a : K e y > < K e y > M e a s u r e s \ I n c o m e   O v e r   $ 1 2 5 , 0 0 0 \ T a g I n f o \ F o r m u l a < / K e y > < / a : K e y > < a : V a l u e   i : t y p e = " M e a s u r e G r i d V i e w S t a t e I D i a g r a m T a g A d d i t i o n a l I n f o " / > < / a : K e y V a l u e O f D i a g r a m O b j e c t K e y a n y T y p e z b w N T n L X > < a : K e y V a l u e O f D i a g r a m O b j e c t K e y a n y T y p e z b w N T n L X > < a : K e y > < K e y > M e a s u r e s \ I n c o m e   O v e r   $ 1 2 5 , 0 0 0 \ T a g I n f o \ V a l u e < / K e y > < / a : K e y > < a : V a l u e   i : t y p e = " M e a s u r e G r i d V i e w S t a t e I D i a g r a m T a g A d d i t i o n a l I n f o " / > < / a : K e y V a l u e O f D i a g r a m O b j e c t K e y a n y T y p e z b w N T n L X > < a : K e y V a l u e O f D i a g r a m O b j e c t K e y a n y T y p e z b w N T n L X > < a : K e y > < K e y > M e a s u r e s \ A g e   1 8 - 2 4 < / K e y > < / a : K e y > < a : V a l u e   i : t y p e = " M e a s u r e G r i d N o d e V i e w S t a t e " > < L a y e d O u t > t r u e < / L a y e d O u t > < R o w > 1 8 < / R o w > < / a : V a l u e > < / a : K e y V a l u e O f D i a g r a m O b j e c t K e y a n y T y p e z b w N T n L X > < a : K e y V a l u e O f D i a g r a m O b j e c t K e y a n y T y p e z b w N T n L X > < a : K e y > < K e y > M e a s u r e s \ A g e   1 8 - 2 4 \ T a g I n f o \ F o r m u l a < / K e y > < / a : K e y > < a : V a l u e   i : t y p e = " M e a s u r e G r i d V i e w S t a t e I D i a g r a m T a g A d d i t i o n a l I n f o " / > < / a : K e y V a l u e O f D i a g r a m O b j e c t K e y a n y T y p e z b w N T n L X > < a : K e y V a l u e O f D i a g r a m O b j e c t K e y a n y T y p e z b w N T n L X > < a : K e y > < K e y > M e a s u r e s \ A g e   1 8 - 2 4 \ T a g I n f o \ V a l u e < / K e y > < / a : K e y > < a : V a l u e   i : t y p e = " M e a s u r e G r i d V i e w S t a t e I D i a g r a m T a g A d d i t i o n a l I n f o " / > < / a : K e y V a l u e O f D i a g r a m O b j e c t K e y a n y T y p e z b w N T n L X > < a : K e y V a l u e O f D i a g r a m O b j e c t K e y a n y T y p e z b w N T n L X > < a : K e y > < K e y > M e a s u r e s \ A g e   2 5   t o   3 4 < / K e y > < / a : K e y > < a : V a l u e   i : t y p e = " M e a s u r e G r i d N o d e V i e w S t a t e " > < L a y e d O u t > t r u e < / L a y e d O u t > < R o w > 1 9 < / R o w > < / a : V a l u e > < / a : K e y V a l u e O f D i a g r a m O b j e c t K e y a n y T y p e z b w N T n L X > < a : K e y V a l u e O f D i a g r a m O b j e c t K e y a n y T y p e z b w N T n L X > < a : K e y > < K e y > M e a s u r e s \ A g e   2 5   t o   3 4 \ T a g I n f o \ F o r m u l a < / K e y > < / a : K e y > < a : V a l u e   i : t y p e = " M e a s u r e G r i d V i e w S t a t e I D i a g r a m T a g A d d i t i o n a l I n f o " / > < / a : K e y V a l u e O f D i a g r a m O b j e c t K e y a n y T y p e z b w N T n L X > < a : K e y V a l u e O f D i a g r a m O b j e c t K e y a n y T y p e z b w N T n L X > < a : K e y > < K e y > M e a s u r e s \ A g e   2 5   t o   3 4 \ T a g I n f o \ V a l u e < / K e y > < / a : K e y > < a : V a l u e   i : t y p e = " M e a s u r e G r i d V i e w S t a t e I D i a g r a m T a g A d d i t i o n a l I n f o " / > < / a : K e y V a l u e O f D i a g r a m O b j e c t K e y a n y T y p e z b w N T n L X > < a : K e y V a l u e O f D i a g r a m O b j e c t K e y a n y T y p e z b w N T n L X > < a : K e y > < K e y > M e a s u r e s \ A g e   3 5   t o   4 4 < / K e y > < / a : K e y > < a : V a l u e   i : t y p e = " M e a s u r e G r i d N o d e V i e w S t a t e " > < L a y e d O u t > t r u e < / L a y e d O u t > < R o w > 2 0 < / R o w > < / a : V a l u e > < / a : K e y V a l u e O f D i a g r a m O b j e c t K e y a n y T y p e z b w N T n L X > < a : K e y V a l u e O f D i a g r a m O b j e c t K e y a n y T y p e z b w N T n L X > < a : K e y > < K e y > M e a s u r e s \ A g e   3 5   t o   4 4 \ T a g I n f o \ F o r m u l a < / K e y > < / a : K e y > < a : V a l u e   i : t y p e = " M e a s u r e G r i d V i e w S t a t e I D i a g r a m T a g A d d i t i o n a l I n f o " / > < / a : K e y V a l u e O f D i a g r a m O b j e c t K e y a n y T y p e z b w N T n L X > < a : K e y V a l u e O f D i a g r a m O b j e c t K e y a n y T y p e z b w N T n L X > < a : K e y > < K e y > M e a s u r e s \ A g e   3 5   t o   4 4 \ T a g I n f o \ V a l u e < / K e y > < / a : K e y > < a : V a l u e   i : t y p e = " M e a s u r e G r i d V i e w S t a t e I D i a g r a m T a g A d d i t i o n a l I n f o " / > < / a : K e y V a l u e O f D i a g r a m O b j e c t K e y a n y T y p e z b w N T n L X > < a : K e y V a l u e O f D i a g r a m O b j e c t K e y a n y T y p e z b w N T n L X > < a : K e y > < K e y > M e a s u r e s \ A g e   4 5   t o   5 4 < / K e y > < / a : K e y > < a : V a l u e   i : t y p e = " M e a s u r e G r i d N o d e V i e w S t a t e " > < L a y e d O u t > t r u e < / L a y e d O u t > < R o w > 2 1 < / R o w > < / a : V a l u e > < / a : K e y V a l u e O f D i a g r a m O b j e c t K e y a n y T y p e z b w N T n L X > < a : K e y V a l u e O f D i a g r a m O b j e c t K e y a n y T y p e z b w N T n L X > < a : K e y > < K e y > M e a s u r e s \ A g e   4 5   t o   5 4 \ T a g I n f o \ F o r m u l a < / K e y > < / a : K e y > < a : V a l u e   i : t y p e = " M e a s u r e G r i d V i e w S t a t e I D i a g r a m T a g A d d i t i o n a l I n f o " / > < / a : K e y V a l u e O f D i a g r a m O b j e c t K e y a n y T y p e z b w N T n L X > < a : K e y V a l u e O f D i a g r a m O b j e c t K e y a n y T y p e z b w N T n L X > < a : K e y > < K e y > M e a s u r e s \ A g e   4 5   t o   5 4 \ T a g I n f o \ V a l u e < / K e y > < / a : K e y > < a : V a l u e   i : t y p e = " M e a s u r e G r i d V i e w S t a t e I D i a g r a m T a g A d d i t i o n a l I n f o " / > < / a : K e y V a l u e O f D i a g r a m O b j e c t K e y a n y T y p e z b w N T n L X > < a : K e y V a l u e O f D i a g r a m O b j e c t K e y a n y T y p e z b w N T n L X > < a : K e y > < K e y > M e a s u r e s \ A g e   5 5   t o   6 4 < / K e y > < / a : K e y > < a : V a l u e   i : t y p e = " M e a s u r e G r i d N o d e V i e w S t a t e " > < L a y e d O u t > t r u e < / L a y e d O u t > < R o w > 2 2 < / R o w > < / a : V a l u e > < / a : K e y V a l u e O f D i a g r a m O b j e c t K e y a n y T y p e z b w N T n L X > < a : K e y V a l u e O f D i a g r a m O b j e c t K e y a n y T y p e z b w N T n L X > < a : K e y > < K e y > M e a s u r e s \ A g e   5 5   t o   6 4 \ T a g I n f o \ F o r m u l a < / K e y > < / a : K e y > < a : V a l u e   i : t y p e = " M e a s u r e G r i d V i e w S t a t e I D i a g r a m T a g A d d i t i o n a l I n f o " / > < / a : K e y V a l u e O f D i a g r a m O b j e c t K e y a n y T y p e z b w N T n L X > < a : K e y V a l u e O f D i a g r a m O b j e c t K e y a n y T y p e z b w N T n L X > < a : K e y > < K e y > M e a s u r e s \ A g e   5 5   t o   6 4 \ T a g I n f o \ V a l u e < / K e y > < / a : K e y > < a : V a l u e   i : t y p e = " M e a s u r e G r i d V i e w S t a t e I D i a g r a m T a g A d d i t i o n a l I n f o " / > < / a : K e y V a l u e O f D i a g r a m O b j e c t K e y a n y T y p e z b w N T n L X > < a : K e y V a l u e O f D i a g r a m O b j e c t K e y a n y T y p e z b w N T n L X > < a : K e y > < K e y > M e a s u r e s \ A g e   6 5 + < / K e y > < / a : K e y > < a : V a l u e   i : t y p e = " M e a s u r e G r i d N o d e V i e w S t a t e " > < L a y e d O u t > t r u e < / L a y e d O u t > < R o w > 2 3 < / R o w > < / a : V a l u e > < / a : K e y V a l u e O f D i a g r a m O b j e c t K e y a n y T y p e z b w N T n L X > < a : K e y V a l u e O f D i a g r a m O b j e c t K e y a n y T y p e z b w N T n L X > < a : K e y > < K e y > M e a s u r e s \ A g e   6 5 + \ T a g I n f o \ F o r m u l a < / K e y > < / a : K e y > < a : V a l u e   i : t y p e = " M e a s u r e G r i d V i e w S t a t e I D i a g r a m T a g A d d i t i o n a l I n f o " / > < / a : K e y V a l u e O f D i a g r a m O b j e c t K e y a n y T y p e z b w N T n L X > < a : K e y V a l u e O f D i a g r a m O b j e c t K e y a n y T y p e z b w N T n L X > < a : K e y > < K e y > M e a s u r e s \ A g e   6 5 + \ T a g I n f o \ V a l u e < / K e y > < / a : K e y > < a : V a l u e   i : t y p e = " M e a s u r e G r i d V i e w S t a t e I D i a g r a m T a g A d d i t i o n a l I n f o " / > < / a : K e y V a l u e O f D i a g r a m O b j e c t K e y a n y T y p e z b w N T n L X > < a : K e y V a l u e O f D i a g r a m O b j e c t K e y a n y T y p e z b w N T n L X > < a : K e y > < K e y > M e a s u r e s \ K - 8   G r a d e < / K e y > < / a : K e y > < a : V a l u e   i : t y p e = " M e a s u r e G r i d N o d e V i e w S t a t e " > < L a y e d O u t > t r u e < / L a y e d O u t > < R o w > 2 4 < / R o w > < / a : V a l u e > < / a : K e y V a l u e O f D i a g r a m O b j e c t K e y a n y T y p e z b w N T n L X > < a : K e y V a l u e O f D i a g r a m O b j e c t K e y a n y T y p e z b w N T n L X > < a : K e y > < K e y > M e a s u r e s \ K - 8   G r a d e \ T a g I n f o \ F o r m u l a < / K e y > < / a : K e y > < a : V a l u e   i : t y p e = " M e a s u r e G r i d V i e w S t a t e I D i a g r a m T a g A d d i t i o n a l I n f o " / > < / a : K e y V a l u e O f D i a g r a m O b j e c t K e y a n y T y p e z b w N T n L X > < a : K e y V a l u e O f D i a g r a m O b j e c t K e y a n y T y p e z b w N T n L X > < a : K e y > < K e y > M e a s u r e s \ K - 8   G r a d e \ T a g I n f o \ V a l u e < / K e y > < / a : K e y > < a : V a l u e   i : t y p e = " M e a s u r e G r i d V i e w S t a t e I D i a g r a m T a g A d d i t i o n a l I n f o " / > < / a : K e y V a l u e O f D i a g r a m O b j e c t K e y a n y T y p e z b w N T n L X > < a : K e y V a l u e O f D i a g r a m O b j e c t K e y a n y T y p e z b w N T n L X > < a : K e y > < K e y > M e a s u r e s \ H i g h   S c h o o l < / K e y > < / a : K e y > < a : V a l u e   i : t y p e = " M e a s u r e G r i d N o d e V i e w S t a t e " > < L a y e d O u t > t r u e < / L a y e d O u t > < R o w > 2 5 < / R o w > < / a : V a l u e > < / a : K e y V a l u e O f D i a g r a m O b j e c t K e y a n y T y p e z b w N T n L X > < a : K e y V a l u e O f D i a g r a m O b j e c t K e y a n y T y p e z b w N T n L X > < a : K e y > < K e y > M e a s u r e s \ H i g h   S c h o o l \ T a g I n f o \ F o r m u l a < / K e y > < / a : K e y > < a : V a l u e   i : t y p e = " M e a s u r e G r i d V i e w S t a t e I D i a g r a m T a g A d d i t i o n a l I n f o " / > < / a : K e y V a l u e O f D i a g r a m O b j e c t K e y a n y T y p e z b w N T n L X > < a : K e y V a l u e O f D i a g r a m O b j e c t K e y a n y T y p e z b w N T n L X > < a : K e y > < K e y > M e a s u r e s \ H i g h   S c h o o l \ T a g I n f o \ V a l u e < / K e y > < / a : K e y > < a : V a l u e   i : t y p e = " M e a s u r e G r i d V i e w S t a t e I D i a g r a m T a g A d d i t i o n a l I n f o " / > < / a : K e y V a l u e O f D i a g r a m O b j e c t K e y a n y T y p e z b w N T n L X > < a : K e y V a l u e O f D i a g r a m O b j e c t K e y a n y T y p e z b w N T n L X > < a : K e y > < K e y > M e a s u r e s \ S o m e   H i g h   S c h o o l < / K e y > < / a : K e y > < a : V a l u e   i : t y p e = " M e a s u r e G r i d N o d e V i e w S t a t e " > < L a y e d O u t > t r u e < / L a y e d O u t > < R o w > 2 6 < / R o w > < / a : V a l u e > < / a : K e y V a l u e O f D i a g r a m O b j e c t K e y a n y T y p e z b w N T n L X > < a : K e y V a l u e O f D i a g r a m O b j e c t K e y a n y T y p e z b w N T n L X > < a : K e y > < K e y > M e a s u r e s \ S o m e   H i g h   S c h o o l \ T a g I n f o \ F o r m u l a < / K e y > < / a : K e y > < a : V a l u e   i : t y p e = " M e a s u r e G r i d V i e w S t a t e I D i a g r a m T a g A d d i t i o n a l I n f o " / > < / a : K e y V a l u e O f D i a g r a m O b j e c t K e y a n y T y p e z b w N T n L X > < a : K e y V a l u e O f D i a g r a m O b j e c t K e y a n y T y p e z b w N T n L X > < a : K e y > < K e y > M e a s u r e s \ S o m e   H i g h   S c h o o l \ T a g I n f o \ V a l u e < / K e y > < / a : K e y > < a : V a l u e   i : t y p e = " M e a s u r e G r i d V i e w S t a t e I D i a g r a m T a g A d d i t i o n a l I n f o " / > < / a : K e y V a l u e O f D i a g r a m O b j e c t K e y a n y T y p e z b w N T n L X > < a : K e y V a l u e O f D i a g r a m O b j e c t K e y a n y T y p e z b w N T n L X > < a : K e y > < K e y > M e a s u r e s \ C o l l e g e < / K e y > < / a : K e y > < a : V a l u e   i : t y p e = " M e a s u r e G r i d N o d e V i e w S t a t e " > < L a y e d O u t > t r u e < / L a y e d O u t > < R o w > 2 7 < / R o w > < / a : V a l u e > < / a : K e y V a l u e O f D i a g r a m O b j e c t K e y a n y T y p e z b w N T n L X > < a : K e y V a l u e O f D i a g r a m O b j e c t K e y a n y T y p e z b w N T n L X > < a : K e y > < K e y > M e a s u r e s \ C o l l e g e \ T a g I n f o \ F o r m u l a < / K e y > < / a : K e y > < a : V a l u e   i : t y p e = " M e a s u r e G r i d V i e w S t a t e I D i a g r a m T a g A d d i t i o n a l I n f o " / > < / a : K e y V a l u e O f D i a g r a m O b j e c t K e y a n y T y p e z b w N T n L X > < a : K e y V a l u e O f D i a g r a m O b j e c t K e y a n y T y p e z b w N T n L X > < a : K e y > < K e y > M e a s u r e s \ C o l l e g e \ T a g I n f o \ V a l u e < / K e y > < / a : K e y > < a : V a l u e   i : t y p e = " M e a s u r e G r i d V i e w S t a t e I D i a g r a m T a g A d d i t i o n a l I n f o " / > < / a : K e y V a l u e O f D i a g r a m O b j e c t K e y a n y T y p e z b w N T n L X > < a : K e y V a l u e O f D i a g r a m O b j e c t K e y a n y T y p e z b w N T n L X > < a : K e y > < K e y > M e a s u r e s \ S o m e   C o l l e g e < / K e y > < / a : K e y > < a : V a l u e   i : t y p e = " M e a s u r e G r i d N o d e V i e w S t a t e " > < L a y e d O u t > t r u e < / L a y e d O u t > < R o w > 2 8 < / R o w > < / a : V a l u e > < / a : K e y V a l u e O f D i a g r a m O b j e c t K e y a n y T y p e z b w N T n L X > < a : K e y V a l u e O f D i a g r a m O b j e c t K e y a n y T y p e z b w N T n L X > < a : K e y > < K e y > M e a s u r e s \ S o m e   C o l l e g e \ T a g I n f o \ F o r m u l a < / K e y > < / a : K e y > < a : V a l u e   i : t y p e = " M e a s u r e G r i d V i e w S t a t e I D i a g r a m T a g A d d i t i o n a l I n f o " / > < / a : K e y V a l u e O f D i a g r a m O b j e c t K e y a n y T y p e z b w N T n L X > < a : K e y V a l u e O f D i a g r a m O b j e c t K e y a n y T y p e z b w N T n L X > < a : K e y > < K e y > M e a s u r e s \ S o m e   C o l l e g e \ T a g I n f o \ V a l u e < / K e y > < / a : K e y > < a : V a l u e   i : t y p e = " M e a s u r e G r i d V i e w S t a t e I D i a g r a m T a g A d d i t i o n a l I n f o " / > < / a : K e y V a l u e O f D i a g r a m O b j e c t K e y a n y T y p e z b w N T n L X > < a : K e y V a l u e O f D i a g r a m O b j e c t K e y a n y T y p e z b w N T n L X > < a : K e y > < K e y > M e a s u r e s \ T e c h n i c a l   S c h o o l < / K e y > < / a : K e y > < a : V a l u e   i : t y p e = " M e a s u r e G r i d N o d e V i e w S t a t e " > < L a y e d O u t > t r u e < / L a y e d O u t > < R o w > 2 9 < / R o w > < / a : V a l u e > < / a : K e y V a l u e O f D i a g r a m O b j e c t K e y a n y T y p e z b w N T n L X > < a : K e y V a l u e O f D i a g r a m O b j e c t K e y a n y T y p e z b w N T n L X > < a : K e y > < K e y > M e a s u r e s \ T e c h n i c a l   S c h o o l \ T a g I n f o \ F o r m u l a < / K e y > < / a : K e y > < a : V a l u e   i : t y p e = " M e a s u r e G r i d V i e w S t a t e I D i a g r a m T a g A d d i t i o n a l I n f o " / > < / a : K e y V a l u e O f D i a g r a m O b j e c t K e y a n y T y p e z b w N T n L X > < a : K e y V a l u e O f D i a g r a m O b j e c t K e y a n y T y p e z b w N T n L X > < a : K e y > < K e y > M e a s u r e s \ T e c h n i c a l   S c h o o l \ T a g I n f o \ V a l u e < / K e y > < / a : K e y > < a : V a l u e   i : t y p e = " M e a s u r e G r i d V i e w S t a t e I D i a g r a m T a g A d d i t i o n a l I n f o " / > < / a : K e y V a l u e O f D i a g r a m O b j e c t K e y a n y T y p e z b w N T n L X > < a : K e y V a l u e O f D i a g r a m O b j e c t K e y a n y T y p e z b w N T n L X > < a : K e y > < K e y > M e a s u r e s \ G r a d u a t e   S c h o o l < / K e y > < / a : K e y > < a : V a l u e   i : t y p e = " M e a s u r e G r i d N o d e V i e w S t a t e " > < L a y e d O u t > t r u e < / L a y e d O u t > < R o w > 3 0 < / R o w > < / a : V a l u e > < / a : K e y V a l u e O f D i a g r a m O b j e c t K e y a n y T y p e z b w N T n L X > < a : K e y V a l u e O f D i a g r a m O b j e c t K e y a n y T y p e z b w N T n L X > < a : K e y > < K e y > M e a s u r e s \ G r a d u a t e   S c h o o l \ T a g I n f o \ F o r m u l a < / K e y > < / a : K e y > < a : V a l u e   i : t y p e = " M e a s u r e G r i d V i e w S t a t e I D i a g r a m T a g A d d i t i o n a l I n f o " / > < / a : K e y V a l u e O f D i a g r a m O b j e c t K e y a n y T y p e z b w N T n L X > < a : K e y V a l u e O f D i a g r a m O b j e c t K e y a n y T y p e z b w N T n L X > < a : K e y > < K e y > M e a s u r e s \ G r a d u a t e   S c h o o l \ T a g I n f o \ V a l u e < / K e y > < / a : K e y > < a : V a l u e   i : t y p e = " M e a s u r e G r i d V i e w S t a t e I D i a g r a m T a g A d d i t i o n a l I n f o " / > < / a : K e y V a l u e O f D i a g r a m O b j e c t K e y a n y T y p e z b w N T n L X > < a : K e y V a l u e O f D i a g r a m O b j e c t K e y a n y T y p e z b w N T n L X > < a : K e y > < K e y > M e a s u r e s \ D o c t o r a t e < / K e y > < / a : K e y > < a : V a l u e   i : t y p e = " M e a s u r e G r i d N o d e V i e w S t a t e " > < L a y e d O u t > t r u e < / L a y e d O u t > < R o w > 3 1 < / R o w > < / a : V a l u e > < / a : K e y V a l u e O f D i a g r a m O b j e c t K e y a n y T y p e z b w N T n L X > < a : K e y V a l u e O f D i a g r a m O b j e c t K e y a n y T y p e z b w N T n L X > < a : K e y > < K e y > M e a s u r e s \ D o c t o r a t e \ T a g I n f o \ F o r m u l a < / K e y > < / a : K e y > < a : V a l u e   i : t y p e = " M e a s u r e G r i d V i e w S t a t e I D i a g r a m T a g A d d i t i o n a l I n f o " / > < / a : K e y V a l u e O f D i a g r a m O b j e c t K e y a n y T y p e z b w N T n L X > < a : K e y V a l u e O f D i a g r a m O b j e c t K e y a n y T y p e z b w N T n L X > < a : K e y > < K e y > M e a s u r e s \ D o c t o r a t e \ T a g I n f o \ V a l u e < / K e y > < / a : K e y > < a : V a l u e   i : t y p e = " M e a s u r e G r i d V i e w S t a t e I D i a g r a m T a g A d d i t i o n a l I n f o " / > < / a : K e y V a l u e O f D i a g r a m O b j e c t K e y a n y T y p e z b w N T n L X > < a : K e y V a l u e O f D i a g r a m O b j e c t K e y a n y T y p e z b w N T n L X > < a : K e y > < K e y > M e a s u r e s \ G E D < / K e y > < / a : K e y > < a : V a l u e   i : t y p e = " M e a s u r e G r i d N o d e V i e w S t a t e " > < L a y e d O u t > t r u e < / L a y e d O u t > < R o w > 3 2 < / R o w > < / a : V a l u e > < / a : K e y V a l u e O f D i a g r a m O b j e c t K e y a n y T y p e z b w N T n L X > < a : K e y V a l u e O f D i a g r a m O b j e c t K e y a n y T y p e z b w N T n L X > < a : K e y > < K e y > M e a s u r e s \ G E D \ T a g I n f o \ F o r m u l a < / K e y > < / a : K e y > < a : V a l u e   i : t y p e = " M e a s u r e G r i d V i e w S t a t e I D i a g r a m T a g A d d i t i o n a l I n f o " / > < / a : K e y V a l u e O f D i a g r a m O b j e c t K e y a n y T y p e z b w N T n L X > < a : K e y V a l u e O f D i a g r a m O b j e c t K e y a n y T y p e z b w N T n L X > < a : K e y > < K e y > M e a s u r e s \ G E D \ T a g I n f o \ V a l u e < / K e y > < / a : K e y > < a : V a l u e   i : t y p e = " M e a s u r e G r i d V i e w S t a t e I D i a g r a m T a g A d d i t i o n a l I n f o " / > < / a : K e y V a l u e O f D i a g r a m O b j e c t K e y a n y T y p e z b w N T n L X > < a : K e y V a l u e O f D i a g r a m O b j e c t K e y a n y T y p e z b w N T n L X > < a : K e y > < K e y > M e a s u r e s \ E m p l o y e d   f o r   W a g e s < / K e y > < / a : K e y > < a : V a l u e   i : t y p e = " M e a s u r e G r i d N o d e V i e w S t a t e " > < L a y e d O u t > t r u e < / L a y e d O u t > < R o w > 3 3 < / R o w > < / a : V a l u e > < / a : K e y V a l u e O f D i a g r a m O b j e c t K e y a n y T y p e z b w N T n L X > < a : K e y V a l u e O f D i a g r a m O b j e c t K e y a n y T y p e z b w N T n L X > < a : K e y > < K e y > M e a s u r e s \ E m p l o y e d   f o r   W a g e s \ T a g I n f o \ F o r m u l a < / K e y > < / a : K e y > < a : V a l u e   i : t y p e = " M e a s u r e G r i d V i e w S t a t e I D i a g r a m T a g A d d i t i o n a l I n f o " / > < / a : K e y V a l u e O f D i a g r a m O b j e c t K e y a n y T y p e z b w N T n L X > < a : K e y V a l u e O f D i a g r a m O b j e c t K e y a n y T y p e z b w N T n L X > < a : K e y > < K e y > M e a s u r e s \ E m p l o y e d   f o r   W a g e s \ T a g I n f o \ V a l u e < / K e y > < / a : K e y > < a : V a l u e   i : t y p e = " M e a s u r e G r i d V i e w S t a t e I D i a g r a m T a g A d d i t i o n a l I n f o " / > < / a : K e y V a l u e O f D i a g r a m O b j e c t K e y a n y T y p e z b w N T n L X > < a : K e y V a l u e O f D i a g r a m O b j e c t K e y a n y T y p e z b w N T n L X > < a : K e y > < K e y > M e a s u r e s \ S e l f - e m p l o y e d < / K e y > < / a : K e y > < a : V a l u e   i : t y p e = " M e a s u r e G r i d N o d e V i e w S t a t e " > < L a y e d O u t > t r u e < / L a y e d O u t > < R o w > 3 4 < / R o w > < / a : V a l u e > < / a : K e y V a l u e O f D i a g r a m O b j e c t K e y a n y T y p e z b w N T n L X > < a : K e y V a l u e O f D i a g r a m O b j e c t K e y a n y T y p e z b w N T n L X > < a : K e y > < K e y > M e a s u r e s \ S e l f - e m p l o y e d \ T a g I n f o \ F o r m u l a < / K e y > < / a : K e y > < a : V a l u e   i : t y p e = " M e a s u r e G r i d V i e w S t a t e I D i a g r a m T a g A d d i t i o n a l I n f o " / > < / a : K e y V a l u e O f D i a g r a m O b j e c t K e y a n y T y p e z b w N T n L X > < a : K e y V a l u e O f D i a g r a m O b j e c t K e y a n y T y p e z b w N T n L X > < a : K e y > < K e y > M e a s u r e s \ S e l f - e m p l o y e d \ T a g I n f o \ V a l u e < / K e y > < / a : K e y > < a : V a l u e   i : t y p e = " M e a s u r e G r i d V i e w S t a t e I D i a g r a m T a g A d d i t i o n a l I n f o " / > < / a : K e y V a l u e O f D i a g r a m O b j e c t K e y a n y T y p e z b w N T n L X > < a : K e y V a l u e O f D i a g r a m O b j e c t K e y a n y T y p e z b w N T n L X > < a : K e y > < K e y > M e a s u r e s \ S t u d e n t < / K e y > < / a : K e y > < a : V a l u e   i : t y p e = " M e a s u r e G r i d N o d e V i e w S t a t e " > < L a y e d O u t > t r u e < / L a y e d O u t > < R o w > 3 5 < / R o w > < / a : V a l u e > < / a : K e y V a l u e O f D i a g r a m O b j e c t K e y a n y T y p e z b w N T n L X > < a : K e y V a l u e O f D i a g r a m O b j e c t K e y a n y T y p e z b w N T n L X > < a : K e y > < K e y > M e a s u r e s \ S t u d e n t \ T a g I n f o \ F o r m u l a < / K e y > < / a : K e y > < a : V a l u e   i : t y p e = " M e a s u r e G r i d V i e w S t a t e I D i a g r a m T a g A d d i t i o n a l I n f o " / > < / a : K e y V a l u e O f D i a g r a m O b j e c t K e y a n y T y p e z b w N T n L X > < a : K e y V a l u e O f D i a g r a m O b j e c t K e y a n y T y p e z b w N T n L X > < a : K e y > < K e y > M e a s u r e s \ S t u d e n t \ T a g I n f o \ V a l u e < / K e y > < / a : K e y > < a : V a l u e   i : t y p e = " M e a s u r e G r i d V i e w S t a t e I D i a g r a m T a g A d d i t i o n a l I n f o " / > < / a : K e y V a l u e O f D i a g r a m O b j e c t K e y a n y T y p e z b w N T n L X > < a : K e y V a l u e O f D i a g r a m O b j e c t K e y a n y T y p e z b w N T n L X > < a : K e y > < K e y > M e a s u r e s \ R e t i r e d < / K e y > < / a : K e y > < a : V a l u e   i : t y p e = " M e a s u r e G r i d N o d e V i e w S t a t e " > < L a y e d O u t > t r u e < / L a y e d O u t > < R o w > 3 6 < / R o w > < / a : V a l u e > < / a : K e y V a l u e O f D i a g r a m O b j e c t K e y a n y T y p e z b w N T n L X > < a : K e y V a l u e O f D i a g r a m O b j e c t K e y a n y T y p e z b w N T n L X > < a : K e y > < K e y > M e a s u r e s \ R e t i r e d \ T a g I n f o \ F o r m u l a < / K e y > < / a : K e y > < a : V a l u e   i : t y p e = " M e a s u r e G r i d V i e w S t a t e I D i a g r a m T a g A d d i t i o n a l I n f o " / > < / a : K e y V a l u e O f D i a g r a m O b j e c t K e y a n y T y p e z b w N T n L X > < a : K e y V a l u e O f D i a g r a m O b j e c t K e y a n y T y p e z b w N T n L X > < a : K e y > < K e y > M e a s u r e s \ R e t i r e d \ T a g I n f o \ V a l u e < / K e y > < / a : K e y > < a : V a l u e   i : t y p e = " M e a s u r e G r i d V i e w S t a t e I D i a g r a m T a g A d d i t i o n a l I n f o " / > < / a : K e y V a l u e O f D i a g r a m O b j e c t K e y a n y T y p e z b w N T n L X > < a : K e y V a l u e O f D i a g r a m O b j e c t K e y a n y T y p e z b w N T n L X > < a : K e y > < K e y > M e a s u r e s \ M i l i t a r y < / K e y > < / a : K e y > < a : V a l u e   i : t y p e = " M e a s u r e G r i d N o d e V i e w S t a t e " > < L a y e d O u t > t r u e < / L a y e d O u t > < R o w > 3 7 < / R o w > < / a : V a l u e > < / a : K e y V a l u e O f D i a g r a m O b j e c t K e y a n y T y p e z b w N T n L X > < a : K e y V a l u e O f D i a g r a m O b j e c t K e y a n y T y p e z b w N T n L X > < a : K e y > < K e y > M e a s u r e s \ M i l i t a r y \ T a g I n f o \ F o r m u l a < / K e y > < / a : K e y > < a : V a l u e   i : t y p e = " M e a s u r e G r i d V i e w S t a t e I D i a g r a m T a g A d d i t i o n a l I n f o " / > < / a : K e y V a l u e O f D i a g r a m O b j e c t K e y a n y T y p e z b w N T n L X > < a : K e y V a l u e O f D i a g r a m O b j e c t K e y a n y T y p e z b w N T n L X > < a : K e y > < K e y > M e a s u r e s \ M i l i t a r y \ T a g I n f o \ V a l u e < / K e y > < / a : K e y > < a : V a l u e   i : t y p e = " M e a s u r e G r i d V i e w S t a t e I D i a g r a m T a g A d d i t i o n a l I n f o " / > < / a : K e y V a l u e O f D i a g r a m O b j e c t K e y a n y T y p e z b w N T n L X > < a : K e y V a l u e O f D i a g r a m O b j e c t K e y a n y T y p e z b w N T n L X > < a : K e y > < K e y > M e a s u r e s \ O u t   o f   W o r k   a n d   L o o k i n g < / K e y > < / a : K e y > < a : V a l u e   i : t y p e = " M e a s u r e G r i d N o d e V i e w S t a t e " > < L a y e d O u t > t r u e < / L a y e d O u t > < R o w > 3 8 < / R o w > < / a : V a l u e > < / a : K e y V a l u e O f D i a g r a m O b j e c t K e y a n y T y p e z b w N T n L X > < a : K e y V a l u e O f D i a g r a m O b j e c t K e y a n y T y p e z b w N T n L X > < a : K e y > < K e y > M e a s u r e s \ O u t   o f   W o r k   a n d   L o o k i n g \ T a g I n f o \ F o r m u l a < / K e y > < / a : K e y > < a : V a l u e   i : t y p e = " M e a s u r e G r i d V i e w S t a t e I D i a g r a m T a g A d d i t i o n a l I n f o " / > < / a : K e y V a l u e O f D i a g r a m O b j e c t K e y a n y T y p e z b w N T n L X > < a : K e y V a l u e O f D i a g r a m O b j e c t K e y a n y T y p e z b w N T n L X > < a : K e y > < K e y > M e a s u r e s \ O u t   o f   W o r k   a n d   L o o k i n g \ T a g I n f o \ V a l u e < / K e y > < / a : K e y > < a : V a l u e   i : t y p e = " M e a s u r e G r i d V i e w S t a t e I D i a g r a m T a g A d d i t i o n a l I n f o " / > < / a : K e y V a l u e O f D i a g r a m O b j e c t K e y a n y T y p e z b w N T n L X > < a : K e y V a l u e O f D i a g r a m O b j e c t K e y a n y T y p e z b w N T n L X > < a : K e y > < K e y > M e a s u r e s \ O u t   o f   W o r k   N o t   L o o k i n g < / K e y > < / a : K e y > < a : V a l u e   i : t y p e = " M e a s u r e G r i d N o d e V i e w S t a t e " > < L a y e d O u t > t r u e < / L a y e d O u t > < R o w > 3 9 < / R o w > < / a : V a l u e > < / a : K e y V a l u e O f D i a g r a m O b j e c t K e y a n y T y p e z b w N T n L X > < a : K e y V a l u e O f D i a g r a m O b j e c t K e y a n y T y p e z b w N T n L X > < a : K e y > < K e y > M e a s u r e s \ O u t   o f   W o r k   N o t   L o o k i n g \ T a g I n f o \ F o r m u l a < / K e y > < / a : K e y > < a : V a l u e   i : t y p e = " M e a s u r e G r i d V i e w S t a t e I D i a g r a m T a g A d d i t i o n a l I n f o " / > < / a : K e y V a l u e O f D i a g r a m O b j e c t K e y a n y T y p e z b w N T n L X > < a : K e y V a l u e O f D i a g r a m O b j e c t K e y a n y T y p e z b w N T n L X > < a : K e y > < K e y > M e a s u r e s \ O u t   o f   W o r k   N o t   L o o k i n g \ T a g I n f o \ V a l u e < / K e y > < / a : K e y > < a : V a l u e   i : t y p e = " M e a s u r e G r i d V i e w S t a t e I D i a g r a m T a g A d d i t i o n a l I n f o " / > < / a : K e y V a l u e O f D i a g r a m O b j e c t K e y a n y T y p e z b w N T n L X > < a : K e y V a l u e O f D i a g r a m O b j e c t K e y a n y T y p e z b w N T n L X > < a : K e y > < K e y > M e a s u r e s \ H e a l t h   I n s u r a n c e   Y e s < / K e y > < / a : K e y > < a : V a l u e   i : t y p e = " M e a s u r e G r i d N o d e V i e w S t a t e " > < L a y e d O u t > t r u e < / L a y e d O u t > < R o w > 4 0 < / R o w > < / a : V a l u e > < / a : K e y V a l u e O f D i a g r a m O b j e c t K e y a n y T y p e z b w N T n L X > < a : K e y V a l u e O f D i a g r a m O b j e c t K e y a n y T y p e z b w N T n L X > < a : K e y > < K e y > M e a s u r e s \ H e a l t h   I n s u r a n c e   Y e s \ T a g I n f o \ F o r m u l a < / K e y > < / a : K e y > < a : V a l u e   i : t y p e = " M e a s u r e G r i d V i e w S t a t e I D i a g r a m T a g A d d i t i o n a l I n f o " / > < / a : K e y V a l u e O f D i a g r a m O b j e c t K e y a n y T y p e z b w N T n L X > < a : K e y V a l u e O f D i a g r a m O b j e c t K e y a n y T y p e z b w N T n L X > < a : K e y > < K e y > M e a s u r e s \ H e a l t h   I n s u r a n c e   Y e s \ T a g I n f o \ V a l u e < / K e y > < / a : K e y > < a : V a l u e   i : t y p e = " M e a s u r e G r i d V i e w S t a t e I D i a g r a m T a g A d d i t i o n a l I n f o " / > < / a : K e y V a l u e O f D i a g r a m O b j e c t K e y a n y T y p e z b w N T n L X > < a : K e y V a l u e O f D i a g r a m O b j e c t K e y a n y T y p e z b w N T n L X > < a : K e y > < K e y > M e a s u r e s \ H e a l t h   I n s u r a n c e   N o < / K e y > < / a : K e y > < a : V a l u e   i : t y p e = " M e a s u r e G r i d N o d e V i e w S t a t e " > < L a y e d O u t > t r u e < / L a y e d O u t > < R o w > 4 1 < / R o w > < / a : V a l u e > < / a : K e y V a l u e O f D i a g r a m O b j e c t K e y a n y T y p e z b w N T n L X > < a : K e y V a l u e O f D i a g r a m O b j e c t K e y a n y T y p e z b w N T n L X > < a : K e y > < K e y > M e a s u r e s \ H e a l t h   I n s u r a n c e   N o \ T a g I n f o \ F o r m u l a < / K e y > < / a : K e y > < a : V a l u e   i : t y p e = " M e a s u r e G r i d V i e w S t a t e I D i a g r a m T a g A d d i t i o n a l I n f o " / > < / a : K e y V a l u e O f D i a g r a m O b j e c t K e y a n y T y p e z b w N T n L X > < a : K e y V a l u e O f D i a g r a m O b j e c t K e y a n y T y p e z b w N T n L X > < a : K e y > < K e y > M e a s u r e s \ H e a l t h   I n s u r a n c e   N o \ T a g I n f o \ V a l u e < / K e y > < / a : K e y > < a : V a l u e   i : t y p e = " M e a s u r e G r i d V i e w S t a t e I D i a g r a m T a g A d d i t i o n a l I n f o " / > < / a : K e y V a l u e O f D i a g r a m O b j e c t K e y a n y T y p e z b w N T n L X > < a : K e y V a l u e O f D i a g r a m O b j e c t K e y a n y T y p e z b w N T n L X > < a : K e y > < K e y > M e a s u r e s \ H e a l t h   I n s u r a n c e   I n   t h e   P a s t < / K e y > < / a : K e y > < a : V a l u e   i : t y p e = " M e a s u r e G r i d N o d e V i e w S t a t e " > < L a y e d O u t > t r u e < / L a y e d O u t > < R o w > 4 2 < / R o w > < / a : V a l u e > < / a : K e y V a l u e O f D i a g r a m O b j e c t K e y a n y T y p e z b w N T n L X > < a : K e y V a l u e O f D i a g r a m O b j e c t K e y a n y T y p e z b w N T n L X > < a : K e y > < K e y > M e a s u r e s \ H e a l t h   I n s u r a n c e   I n   t h e   P a s t \ T a g I n f o \ F o r m u l a < / K e y > < / a : K e y > < a : V a l u e   i : t y p e = " M e a s u r e G r i d V i e w S t a t e I D i a g r a m T a g A d d i t i o n a l I n f o " / > < / a : K e y V a l u e O f D i a g r a m O b j e c t K e y a n y T y p e z b w N T n L X > < a : K e y V a l u e O f D i a g r a m O b j e c t K e y a n y T y p e z b w N T n L X > < a : K e y > < K e y > M e a s u r e s \ H e a l t h   I n s u r a n c e   I n   t h e   P a s t \ T a g I n f o \ V a l u e < / K e y > < / a : K e y > < a : V a l u e   i : t y p e = " M e a s u r e G r i d V i e w S t a t e I D i a g r a m T a g A d d i t i o n a l I n f o " / > < / a : K e y V a l u e O f D i a g r a m O b j e c t K e y a n y T y p e z b w N T n L X > < a : K e y V a l u e O f D i a g r a m O b j e c t K e y a n y T y p e z b w N T n L X > < a : K e y > < K e y > M e a s u r e s \ M e d i c a r e < / K e y > < / a : K e y > < a : V a l u e   i : t y p e = " M e a s u r e G r i d N o d e V i e w S t a t e " > < L a y e d O u t > t r u e < / L a y e d O u t > < R o w > 4 3 < / R o w > < / a : V a l u e > < / a : K e y V a l u e O f D i a g r a m O b j e c t K e y a n y T y p e z b w N T n L X > < a : K e y V a l u e O f D i a g r a m O b j e c t K e y a n y T y p e z b w N T n L X > < a : K e y > < K e y > M e a s u r e s \ M e d i c a r e \ T a g I n f o \ F o r m u l a < / K e y > < / a : K e y > < a : V a l u e   i : t y p e = " M e a s u r e G r i d V i e w S t a t e I D i a g r a m T a g A d d i t i o n a l I n f o " / > < / a : K e y V a l u e O f D i a g r a m O b j e c t K e y a n y T y p e z b w N T n L X > < a : K e y V a l u e O f D i a g r a m O b j e c t K e y a n y T y p e z b w N T n L X > < a : K e y > < K e y > M e a s u r e s \ M e d i c a r e \ T a g I n f o \ V a l u e < / K e y > < / a : K e y > < a : V a l u e   i : t y p e = " M e a s u r e G r i d V i e w S t a t e I D i a g r a m T a g A d d i t i o n a l I n f o " / > < / a : K e y V a l u e O f D i a g r a m O b j e c t K e y a n y T y p e z b w N T n L X > < a : K e y V a l u e O f D i a g r a m O b j e c t K e y a n y T y p e z b w N T n L X > < a : K e y > < K e y > M e a s u r e s \ M e d i c a i d < / K e y > < / a : K e y > < a : V a l u e   i : t y p e = " M e a s u r e G r i d N o d e V i e w S t a t e " > < L a y e d O u t > t r u e < / L a y e d O u t > < R o w > 4 4 < / R o w > < / a : V a l u e > < / a : K e y V a l u e O f D i a g r a m O b j e c t K e y a n y T y p e z b w N T n L X > < a : K e y V a l u e O f D i a g r a m O b j e c t K e y a n y T y p e z b w N T n L X > < a : K e y > < K e y > M e a s u r e s \ M e d i c a i d \ T a g I n f o \ F o r m u l a < / K e y > < / a : K e y > < a : V a l u e   i : t y p e = " M e a s u r e G r i d V i e w S t a t e I D i a g r a m T a g A d d i t i o n a l I n f o " / > < / a : K e y V a l u e O f D i a g r a m O b j e c t K e y a n y T y p e z b w N T n L X > < a : K e y V a l u e O f D i a g r a m O b j e c t K e y a n y T y p e z b w N T n L X > < a : K e y > < K e y > M e a s u r e s \ M e d i c a i d \ T a g I n f o \ V a l u e < / K e y > < / a : K e y > < a : V a l u e   i : t y p e = " M e a s u r e G r i d V i e w S t a t e I D i a g r a m T a g A d d i t i o n a l I n f o " / > < / a : K e y V a l u e O f D i a g r a m O b j e c t K e y a n y T y p e z b w N T n L X > < a : K e y V a l u e O f D i a g r a m O b j e c t K e y a n y T y p e z b w N T n L X > < a : K e y > < K e y > M e a s u r e s \ P r i v a t e / C o m m e r i c a l < / K e y > < / a : K e y > < a : V a l u e   i : t y p e = " M e a s u r e G r i d N o d e V i e w S t a t e " > < L a y e d O u t > t r u e < / L a y e d O u t > < R o w > 4 5 < / R o w > < / a : V a l u e > < / a : K e y V a l u e O f D i a g r a m O b j e c t K e y a n y T y p e z b w N T n L X > < a : K e y V a l u e O f D i a g r a m O b j e c t K e y a n y T y p e z b w N T n L X > < a : K e y > < K e y > M e a s u r e s \ P r i v a t e / C o m m e r i c a l \ T a g I n f o \ F o r m u l a < / K e y > < / a : K e y > < a : V a l u e   i : t y p e = " M e a s u r e G r i d V i e w S t a t e I D i a g r a m T a g A d d i t i o n a l I n f o " / > < / a : K e y V a l u e O f D i a g r a m O b j e c t K e y a n y T y p e z b w N T n L X > < a : K e y V a l u e O f D i a g r a m O b j e c t K e y a n y T y p e z b w N T n L X > < a : K e y > < K e y > M e a s u r e s \ P r i v a t e / C o m m e r i c a l \ T a g I n f o \ V a l u e < / K e y > < / a : K e y > < a : V a l u e   i : t y p e = " M e a s u r e G r i d V i e w S t a t e I D i a g r a m T a g A d d i t i o n a l I n f o " / > < / a : K e y V a l u e O f D i a g r a m O b j e c t K e y a n y T y p e z b w N T n L X > < a : K e y V a l u e O f D i a g r a m O b j e c t K e y a n y T y p e z b w N T n L X > < a : K e y > < K e y > M e a s u r e s \ N o t   I n s u r e d < / K e y > < / a : K e y > < a : V a l u e   i : t y p e = " M e a s u r e G r i d N o d e V i e w S t a t e " > < L a y e d O u t > t r u e < / L a y e d O u t > < R o w > 4 6 < / R o w > < / a : V a l u e > < / a : K e y V a l u e O f D i a g r a m O b j e c t K e y a n y T y p e z b w N T n L X > < a : K e y V a l u e O f D i a g r a m O b j e c t K e y a n y T y p e z b w N T n L X > < a : K e y > < K e y > M e a s u r e s \ N o t   I n s u r e d \ T a g I n f o \ F o r m u l a < / K e y > < / a : K e y > < a : V a l u e   i : t y p e = " M e a s u r e G r i d V i e w S t a t e I D i a g r a m T a g A d d i t i o n a l I n f o " / > < / a : K e y V a l u e O f D i a g r a m O b j e c t K e y a n y T y p e z b w N T n L X > < a : K e y V a l u e O f D i a g r a m O b j e c t K e y a n y T y p e z b w N T n L X > < a : K e y > < K e y > M e a s u r e s \ N o t   I n s u r e d \ T a g I n f o \ V a l u e < / K e y > < / a : K e y > < a : V a l u e   i : t y p e = " M e a s u r e G r i d V i e w S t a t e I D i a g r a m T a g A d d i t i o n a l I n f o " / > < / a : K e y V a l u e O f D i a g r a m O b j e c t K e y a n y T y p e z b w N T n L X > < a : K e y V a l u e O f D i a g r a m O b j e c t K e y a n y T y p e z b w N T n L X > < a : K e y > < K e y > C o l u m n s \ R e s p o n d e n t I D < / K e y > < / a : K e y > < a : V a l u e   i : t y p e = " M e a s u r e G r i d N o d e V i e w S t a t e " > < L a y e d O u t > t r u e < / L a y e d O u t > < / a : V a l u e > < / a : K e y V a l u e O f D i a g r a m O b j e c t K e y a n y T y p e z b w N T n L X > < a : K e y V a l u e O f D i a g r a m O b j e c t K e y a n y T y p e z b w N T n L X > < a : K e y > < K e y > C o l u m n s \ A s t h m a / l u n g   d i s e a s e < / K e y > < / a : K e y > < a : V a l u e   i : t y p e = " M e a s u r e G r i d N o d e V i e w S t a t e " > < C o l u m n > 1 < / C o l u m n > < L a y e d O u t > t r u e < / L a y e d O u t > < / a : V a l u e > < / a : K e y V a l u e O f D i a g r a m O b j e c t K e y a n y T y p e z b w N T n L X > < a : K e y V a l u e O f D i a g r a m O b j e c t K e y a n y T y p e z b w N T n L X > < a : K e y > < K e y > C o l u m n s \ C a n c e r < / K e y > < / a : K e y > < a : V a l u e   i : t y p e = " M e a s u r e G r i d N o d e V i e w S t a t e " > < C o l u m n > 2 < / C o l u m n > < L a y e d O u t > t r u e < / L a y e d O u t > < / a : V a l u e > < / a : K e y V a l u e O f D i a g r a m O b j e c t K e y a n y T y p e z b w N T n L X > < a : K e y V a l u e O f D i a g r a m O b j e c t K e y a n y T y p e z b w N T n L X > < a : K e y > < K e y > C o l u m n s \ H e a r t   d i s e a s e   & a m p ;   s t r o k e < / K e y > < / a : K e y > < a : V a l u e   i : t y p e = " M e a s u r e G r i d N o d e V i e w S t a t e " > < C o l u m n > 3 < / C o l u m n > < L a y e d O u t > t r u e < / L a y e d O u t > < / a : V a l u e > < / a : K e y V a l u e O f D i a g r a m O b j e c t K e y a n y T y p e z b w N T n L X > < a : K e y V a l u e O f D i a g r a m O b j e c t K e y a n y T y p e z b w N T n L X > < a : K e y > < K e y > C o l u m n s \ S a f e t y < / K e y > < / a : K e y > < a : V a l u e   i : t y p e = " M e a s u r e G r i d N o d e V i e w S t a t e " > < C o l u m n > 4 < / C o l u m n > < L a y e d O u t > t r u e < / L a y e d O u t > < / a : V a l u e > < / a : K e y V a l u e O f D i a g r a m O b j e c t K e y a n y T y p e z b w N T n L X > < a : K e y V a l u e O f D i a g r a m O b j e c t K e y a n y T y p e z b w N T n L X > < a : K e y > < K e y > C o l u m n s \ H I V / A I D S   & a m p ;   S e x u a l l y   T r a n s m i t t e d   D i s e a s e s   ( S T D s ) < / K e y > < / a : K e y > < a : V a l u e   i : t y p e = " M e a s u r e G r i d N o d e V i e w S t a t e " > < C o l u m n > 5 < / C o l u m n > < L a y e d O u t > t r u e < / L a y e d O u t > < / a : V a l u e > < / a : K e y V a l u e O f D i a g r a m O b j e c t K e y a n y T y p e z b w N T n L X > < a : K e y V a l u e O f D i a g r a m O b j e c t K e y a n y T y p e z b w N T n L X > < a : K e y > < K e y > C o l u m n s \ V a c c i n e   p r e v e n t a b l e   d i s e a s e s < / K e y > < / a : K e y > < a : V a l u e   i : t y p e = " M e a s u r e G r i d N o d e V i e w S t a t e " > < C o l u m n > 6 < / C o l u m n > < L a y e d O u t > t r u e < / L a y e d O u t > < / a : V a l u e > < / a : K e y V a l u e O f D i a g r a m O b j e c t K e y a n y T y p e z b w N T n L X > < a : K e y V a l u e O f D i a g r a m O b j e c t K e y a n y T y p e z b w N T n L X > < a : K e y > < K e y > C o l u m n s \ C h i l d   h e a l t h   & a m p ;   w e l l n e s s < / K e y > < / a : K e y > < a : V a l u e   i : t y p e = " M e a s u r e G r i d N o d e V i e w S t a t e " > < C o l u m n > 7 < / C o l u m n > < L a y e d O u t > t r u e < / L a y e d O u t > < / a : V a l u e > < / a : K e y V a l u e O f D i a g r a m O b j e c t K e y a n y T y p e z b w N T n L X > < a : K e y V a l u e O f D i a g r a m O b j e c t K e y a n y T y p e z b w N T n L X > < a : K e y > < K e y > C o l u m n s \ W o m e n  s   h e a l t h   & a m p ;   w e l l n e s s < / K e y > < / a : K e y > < a : V a l u e   i : t y p e = " M e a s u r e G r i d N o d e V i e w S t a t e " > < C o l u m n > 8 < / C o l u m n > < L a y e d O u t > t r u e < / L a y e d O u t > < / a : V a l u e > < / a : K e y V a l u e O f D i a g r a m O b j e c t K e y a n y T y p e z b w N T n L X > < a : K e y V a l u e O f D i a g r a m O b j e c t K e y a n y T y p e z b w N T n L X > < a : K e y > < K e y > C o l u m n s \ D i a b e t e s < / K e y > < / a : K e y > < a : V a l u e   i : t y p e = " M e a s u r e G r i d N o d e V i e w S t a t e " > < C o l u m n > 9 < / C o l u m n > < L a y e d O u t > t r u e < / L a y e d O u t > < / a : V a l u e > < / a : K e y V a l u e O f D i a g r a m O b j e c t K e y a n y T y p e z b w N T n L X > < a : K e y V a l u e O f D i a g r a m O b j e c t K e y a n y T y p e z b w N T n L X > < a : K e y > < K e y > C o l u m n s \ M e n t a l   h e a l t h   d e p r e s s i o n / s u i c i d e < / K e y > < / a : K e y > < a : V a l u e   i : t y p e = " M e a s u r e G r i d N o d e V i e w S t a t e " > < C o l u m n > 1 0 < / C o l u m n > < L a y e d O u t > t r u e < / L a y e d O u t > < / a : V a l u e > < / a : K e y V a l u e O f D i a g r a m O b j e c t K e y a n y T y p e z b w N T n L X > < a : K e y V a l u e O f D i a g r a m O b j e c t K e y a n y T y p e z b w N T n L X > < a : K e y > < K e y > C o l u m n s \ D r u g s   & a m p ;   a l c o h o l   a b u s e < / K e y > < / a : K e y > < a : V a l u e   i : t y p e = " M e a s u r e G r i d N o d e V i e w S t a t e " > < C o l u m n > 1 1 < / C o l u m n > < L a y e d O u t > t r u e < / L a y e d O u t > < / a : V a l u e > < / a : K e y V a l u e O f D i a g r a m O b j e c t K e y a n y T y p e z b w N T n L X > < a : K e y V a l u e O f D i a g r a m O b j e c t K e y a n y T y p e z b w N T n L X > < a : K e y > < K e y > C o l u m n s \ E n v i r o n m e n t a l   h a z a r d s < / K e y > < / a : K e y > < a : V a l u e   i : t y p e = " M e a s u r e G r i d N o d e V i e w S t a t e " > < C o l u m n > 1 2 < / C o l u m n > < L a y e d O u t > t r u e < / L a y e d O u t > < / a : V a l u e > < / a : K e y V a l u e O f D i a g r a m O b j e c t K e y a n y T y p e z b w N T n L X > < a : K e y V a l u e O f D i a g r a m O b j e c t K e y a n y T y p e z b w N T n L X > < a : K e y > < K e y > C o l u m n s \ O b e s i t y / w e i g h t   l o s s   i s s u e s < / K e y > < / a : K e y > < a : V a l u e   i : t y p e = " M e a s u r e G r i d N o d e V i e w S t a t e " > < C o l u m n > 1 3 < / C o l u m n > < L a y e d O u t > t r u e < / L a y e d O u t > < / a : V a l u e > < / a : K e y V a l u e O f D i a g r a m O b j e c t K e y a n y T y p e z b w N T n L X > < a : K e y V a l u e O f D i a g r a m O b j e c t K e y a n y T y p e z b w N T n L X > < a : K e y > < K e y > C o l u m n s \ C o l u m n 1 < / K e y > < / a : K e y > < a : V a l u e   i : t y p e = " M e a s u r e G r i d N o d e V i e w S t a t e " > < C o l u m n > 1 4 < / C o l u m n > < L a y e d O u t > t r u e < / L a y e d O u t > < / a : V a l u e > < / a : K e y V a l u e O f D i a g r a m O b j e c t K e y a n y T y p e z b w N T n L X > < a : K e y V a l u e O f D i a g r a m O b j e c t K e y a n y T y p e z b w N T n L X > < a : K e y > < K e y > C o l u m n s \ C o u n t   o f   S e l e c t i o n < / K e y > < / a : K e y > < a : V a l u e   i : t y p e = " M e a s u r e G r i d N o d e V i e w S t a t e " > < C o l u m n > 1 5 < / C o l u m n > < L a y e d O u t > t r u e < / L a y e d O u t > < / a : V a l u e > < / a : K e y V a l u e O f D i a g r a m O b j e c t K e y a n y T y p e z b w N T n L X > < a : K e y V a l u e O f D i a g r a m O b j e c t K e y a n y T y p e z b w N T n L X > < a : K e y > < K e y > C o l u m n s \ W e i g h t < / K e y > < / a : K e y > < a : V a l u e   i : t y p e = " M e a s u r e G r i d N o d e V i e w S t a t e " > < C o l u m n > 1 6 < / C o l u m n > < L a y e d O u t > t r u e < / L a y e d O u t > < / a : V a l u e > < / a : K e y V a l u e O f D i a g r a m O b j e c t K e y a n y T y p e z b w N T n L X > < a : K e y V a l u e O f D i a g r a m O b j e c t K e y a n y T y p e z b w N T n L X > < a : K e y > < K e y > C o l u m n s \ C o l u m n 2 < / K e y > < / a : K e y > < a : V a l u e   i : t y p e = " M e a s u r e G r i d N o d e V i e w S t a t e " > < C o l u m n > 1 7 < / C o l u m n > < L a y e d O u t > t r u e < / L a y e d O u t > < / a : V a l u e > < / a : K e y V a l u e O f D i a g r a m O b j e c t K e y a n y T y p e z b w N T n L X > < a : K e y V a l u e O f D i a g r a m O b j e c t K e y a n y T y p e z b w N T n L X > < a : K e y > < K e y > C o l u m n s \ A s t h m a / l u n g   d i s e a s e 3 < / K e y > < / a : K e y > < a : V a l u e   i : t y p e = " M e a s u r e G r i d N o d e V i e w S t a t e " > < C o l u m n > 1 8 < / C o l u m n > < L a y e d O u t > t r u e < / L a y e d O u t > < / a : V a l u e > < / a : K e y V a l u e O f D i a g r a m O b j e c t K e y a n y T y p e z b w N T n L X > < a : K e y V a l u e O f D i a g r a m O b j e c t K e y a n y T y p e z b w N T n L X > < a : K e y > < K e y > C o l u m n s \ C a n c e r 4 < / K e y > < / a : K e y > < a : V a l u e   i : t y p e = " M e a s u r e G r i d N o d e V i e w S t a t e " > < C o l u m n > 1 9 < / C o l u m n > < L a y e d O u t > t r u e < / L a y e d O u t > < / a : V a l u e > < / a : K e y V a l u e O f D i a g r a m O b j e c t K e y a n y T y p e z b w N T n L X > < a : K e y V a l u e O f D i a g r a m O b j e c t K e y a n y T y p e z b w N T n L X > < a : K e y > < K e y > C o l u m n s \ H e a r t   d i s e a s e   & a m p ;   s t r o k e 5 < / K e y > < / a : K e y > < a : V a l u e   i : t y p e = " M e a s u r e G r i d N o d e V i e w S t a t e " > < C o l u m n > 2 0 < / C o l u m n > < L a y e d O u t > t r u e < / L a y e d O u t > < / a : V a l u e > < / a : K e y V a l u e O f D i a g r a m O b j e c t K e y a n y T y p e z b w N T n L X > < a : K e y V a l u e O f D i a g r a m O b j e c t K e y a n y T y p e z b w N T n L X > < a : K e y > < K e y > C o l u m n s \ S a f e t y 6 < / K e y > < / a : K e y > < a : V a l u e   i : t y p e = " M e a s u r e G r i d N o d e V i e w S t a t e " > < C o l u m n > 2 1 < / C o l u m n > < L a y e d O u t > t r u e < / L a y e d O u t > < / a : V a l u e > < / a : K e y V a l u e O f D i a g r a m O b j e c t K e y a n y T y p e z b w N T n L X > < a : K e y V a l u e O f D i a g r a m O b j e c t K e y a n y T y p e z b w N T n L X > < a : K e y > < K e y > C o l u m n s \ H I V / A I D S   & a m p ;   S e x u a l l y   T r a n s m i t t e d   D i s e a s e s   ( S T D s ) 7 < / K e y > < / a : K e y > < a : V a l u e   i : t y p e = " M e a s u r e G r i d N o d e V i e w S t a t e " > < C o l u m n > 2 2 < / C o l u m n > < L a y e d O u t > t r u e < / L a y e d O u t > < / a : V a l u e > < / a : K e y V a l u e O f D i a g r a m O b j e c t K e y a n y T y p e z b w N T n L X > < a : K e y V a l u e O f D i a g r a m O b j e c t K e y a n y T y p e z b w N T n L X > < a : K e y > < K e y > C o l u m n s \ V a c c i n e   p r e v e n t a b l e   d i s e a s e s 8 < / K e y > < / a : K e y > < a : V a l u e   i : t y p e = " M e a s u r e G r i d N o d e V i e w S t a t e " > < C o l u m n > 2 3 < / C o l u m n > < L a y e d O u t > t r u e < / L a y e d O u t > < / a : V a l u e > < / a : K e y V a l u e O f D i a g r a m O b j e c t K e y a n y T y p e z b w N T n L X > < a : K e y V a l u e O f D i a g r a m O b j e c t K e y a n y T y p e z b w N T n L X > < a : K e y > < K e y > C o l u m n s \ C h i l d   h e a l t h   & a m p ;   w e l l n e s s 9 < / K e y > < / a : K e y > < a : V a l u e   i : t y p e = " M e a s u r e G r i d N o d e V i e w S t a t e " > < C o l u m n > 2 4 < / C o l u m n > < L a y e d O u t > t r u e < / L a y e d O u t > < / a : V a l u e > < / a : K e y V a l u e O f D i a g r a m O b j e c t K e y a n y T y p e z b w N T n L X > < a : K e y V a l u e O f D i a g r a m O b j e c t K e y a n y T y p e z b w N T n L X > < a : K e y > < K e y > C o l u m n s \ W o m e n  s   h e a l t h   & a m p ;   w e l l n e s s 1 0 < / K e y > < / a : K e y > < a : V a l u e   i : t y p e = " M e a s u r e G r i d N o d e V i e w S t a t e " > < C o l u m n > 2 5 < / C o l u m n > < L a y e d O u t > t r u e < / L a y e d O u t > < / a : V a l u e > < / a : K e y V a l u e O f D i a g r a m O b j e c t K e y a n y T y p e z b w N T n L X > < a : K e y V a l u e O f D i a g r a m O b j e c t K e y a n y T y p e z b w N T n L X > < a : K e y > < K e y > C o l u m n s \ D i a b e t e s 1 1 < / K e y > < / a : K e y > < a : V a l u e   i : t y p e = " M e a s u r e G r i d N o d e V i e w S t a t e " > < C o l u m n > 2 6 < / C o l u m n > < L a y e d O u t > t r u e < / L a y e d O u t > < / a : V a l u e > < / a : K e y V a l u e O f D i a g r a m O b j e c t K e y a n y T y p e z b w N T n L X > < a : K e y V a l u e O f D i a g r a m O b j e c t K e y a n y T y p e z b w N T n L X > < a : K e y > < K e y > C o l u m n s \ M e n t a l   h e a l t h   d e p r e s s i o n / s u i c i d e 1 2 < / K e y > < / a : K e y > < a : V a l u e   i : t y p e = " M e a s u r e G r i d N o d e V i e w S t a t e " > < C o l u m n > 2 7 < / C o l u m n > < L a y e d O u t > t r u e < / L a y e d O u t > < / a : V a l u e > < / a : K e y V a l u e O f D i a g r a m O b j e c t K e y a n y T y p e z b w N T n L X > < a : K e y V a l u e O f D i a g r a m O b j e c t K e y a n y T y p e z b w N T n L X > < a : K e y > < K e y > C o l u m n s \ D r u g s   & a m p ;   a l c o h o l   a b u s e 1 3 < / K e y > < / a : K e y > < a : V a l u e   i : t y p e = " M e a s u r e G r i d N o d e V i e w S t a t e " > < C o l u m n > 2 8 < / C o l u m n > < L a y e d O u t > t r u e < / L a y e d O u t > < / a : V a l u e > < / a : K e y V a l u e O f D i a g r a m O b j e c t K e y a n y T y p e z b w N T n L X > < a : K e y V a l u e O f D i a g r a m O b j e c t K e y a n y T y p e z b w N T n L X > < a : K e y > < K e y > C o l u m n s \ E n v i r o n m e n t a l   h a z a r d s 1 4 < / K e y > < / a : K e y > < a : V a l u e   i : t y p e = " M e a s u r e G r i d N o d e V i e w S t a t e " > < C o l u m n > 2 9 < / C o l u m n > < L a y e d O u t > t r u e < / L a y e d O u t > < / a : V a l u e > < / a : K e y V a l u e O f D i a g r a m O b j e c t K e y a n y T y p e z b w N T n L X > < a : K e y V a l u e O f D i a g r a m O b j e c t K e y a n y T y p e z b w N T n L X > < a : K e y > < K e y > C o l u m n s \ O b e s i t y / w e i g h t   l o s s   i s s u e s 1 5 < / K e y > < / a : K e y > < a : V a l u e   i : t y p e = " M e a s u r e G r i d N o d e V i e w S t a t e " > < C o l u m n > 3 0 < / C o l u m n > < L a y e d O u t > t r u e < / L a y e d O u t > < / a : V a l u e > < / a : K e y V a l u e O f D i a g r a m O b j e c t K e y a n y T y p e z b w N T n L X > < a : K e y V a l u e O f D i a g r a m O b j e c t K e y a n y T y p e z b w N T n L X > < a : K e y > < K e y > C o l u m n s \ C o l u m n 3 < / K e y > < / a : K e y > < a : V a l u e   i : t y p e = " M e a s u r e G r i d N o d e V i e w S t a t e " > < C o l u m n > 3 1 < / C o l u m n > < L a y e d O u t > t r u e < / L a y e d O u t > < / a : V a l u e > < / a : K e y V a l u e O f D i a g r a m O b j e c t K e y a n y T y p e z b w N T n L X > < a : K e y V a l u e O f D i a g r a m O b j e c t K e y a n y T y p e z b w N T n L X > < a : K e y > < K e y > C o l u m n s \ C o l u m n 4 < / K e y > < / a : K e y > < a : V a l u e   i : t y p e = " M e a s u r e G r i d N o d e V i e w S t a t e " > < C o l u m n > 3 2 < / C o l u m n > < L a y e d O u t > t r u e < / L a y e d O u t > < / a : V a l u e > < / a : K e y V a l u e O f D i a g r a m O b j e c t K e y a n y T y p e z b w N T n L X > < a : K e y V a l u e O f D i a g r a m O b j e c t K e y a n y T y p e z b w N T n L X > < a : K e y > < K e y > C o l u m n s \ O b s e r v e d < / K e y > < / a : K e y > < a : V a l u e   i : t y p e = " M e a s u r e G r i d N o d e V i e w S t a t e " > < C o l u m n > 3 3 < / C o l u m n > < L a y e d O u t > t r u e < / L a y e d O u t > < / a : V a l u e > < / a : K e y V a l u e O f D i a g r a m O b j e c t K e y a n y T y p e z b w N T n L X > < a : K e y V a l u e O f D i a g r a m O b j e c t K e y a n y T y p e z b w N T n L X > < a : K e y > < K e y > C o l u m n s \ E x p e c t e d < / K e y > < / a : K e y > < a : V a l u e   i : t y p e = " M e a s u r e G r i d N o d e V i e w S t a t e " > < C o l u m n > 3 4 < / C o l u m n > < L a y e d O u t > t r u e < / L a y e d O u t > < / a : V a l u e > < / a : K e y V a l u e O f D i a g r a m O b j e c t K e y a n y T y p e z b w N T n L X > < a : K e y V a l u e O f D i a g r a m O b j e c t K e y a n y T y p e z b w N T n L X > < a : K e y > < K e y > C o l u m n s \ C o l u m n 1 8 < / K e y > < / a : K e y > < a : V a l u e   i : t y p e = " M e a s u r e G r i d N o d e V i e w S t a t e " > < C o l u m n > 3 5 < / C o l u m n > < L a y e d O u t > t r u e < / L a y e d O u t > < / a : V a l u e > < / a : K e y V a l u e O f D i a g r a m O b j e c t K e y a n y T y p e z b w N T n L X > < a : K e y V a l u e O f D i a g r a m O b j e c t K e y a n y T y p e z b w N T n L X > < a : K e y > < K e y > C o l u m n s \ C o l u m n 5 < / K e y > < / a : K e y > < a : V a l u e   i : t y p e = " M e a s u r e G r i d N o d e V i e w S t a t e " > < C o l u m n > 3 6 < / C o l u m n > < L a y e d O u t > t r u e < / L a y e d O u t > < / a : V a l u e > < / a : K e y V a l u e O f D i a g r a m O b j e c t K e y a n y T y p e z b w N T n L X > < a : K e y V a l u e O f D i a g r a m O b j e c t K e y a n y T y p e z b w N T n L X > < a : K e y > < K e y > C o l u m n s \ I   i d e n t i f y   a s : < / K e y > < / a : K e y > < a : V a l u e   i : t y p e = " M e a s u r e G r i d N o d e V i e w S t a t e " > < C o l u m n > 3 7 < / C o l u m n > < L a y e d O u t > t r u e < / L a y e d O u t > < / a : V a l u e > < / a : K e y V a l u e O f D i a g r a m O b j e c t K e y a n y T y p e z b w N T n L X > < a : K e y V a l u e O f D i a g r a m O b j e c t K e y a n y T y p e z b w N T n L X > < a : K e y > < K e y > C o l u m n s \ W h a t   i s   y o u r   a g e ? < / K e y > < / a : K e y > < a : V a l u e   i : t y p e = " M e a s u r e G r i d N o d e V i e w S t a t e " > < C o l u m n > 3 8 < / C o l u m n > < L a y e d O u t > t r u e < / L a y e d O u t > < / a : V a l u e > < / a : K e y V a l u e O f D i a g r a m O b j e c t K e y a n y T y p e z b w N T n L X > < a : K e y V a l u e O f D i a g r a m O b j e c t K e y a n y T y p e z b w N T n L X > < a : K e y > < K e y > C o l u m n s \ C o u n t y   w h e r e   y o u   l i v e : < / K e y > < / a : K e y > < a : V a l u e   i : t y p e = " M e a s u r e G r i d N o d e V i e w S t a t e " > < C o l u m n > 3 9 < / C o l u m n > < L a y e d O u t > t r u e < / L a y e d O u t > < / a : V a l u e > < / a : K e y V a l u e O f D i a g r a m O b j e c t K e y a n y T y p e z b w N T n L X > < a : K e y V a l u e O f D i a g r a m O b j e c t K e y a n y T y p e z b w N T n L X > < a : K e y > < K e y > C o l u m n s \ T o w n   a n d   Z I P   c o d e   w h e r e   y o u   l i v e : < / K e y > < / a : K e y > < a : V a l u e   i : t y p e = " M e a s u r e G r i d N o d e V i e w S t a t e " > < C o l u m n > 4 0 < / C o l u m n > < L a y e d O u t > t r u e < / L a y e d O u t > < / a : V a l u e > < / a : K e y V a l u e O f D i a g r a m O b j e c t K e y a n y T y p e z b w N T n L X > < a : K e y V a l u e O f D i a g r a m O b j e c t K e y a n y T y p e z b w N T n L X > < a : K e y > < K e y > C o l u m n s \ W h a t   r a c e   d o   y o u   c o n s i d e r   y o u r s e l f ? < / K e y > < / a : K e y > < a : V a l u e   i : t y p e = " M e a s u r e G r i d N o d e V i e w S t a t e " > < C o l u m n > 4 1 < / C o l u m n > < L a y e d O u t > t r u e < / L a y e d O u t > < / a : V a l u e > < / a : K e y V a l u e O f D i a g r a m O b j e c t K e y a n y T y p e z b w N T n L X > < a : K e y V a l u e O f D i a g r a m O b j e c t K e y a n y T y p e z b w N T n L X > < a : K e y > < K e y > C o l u m n s \ A r e   y o u   H i s p a n i c   o r   L a t i n o ? < / K e y > < / a : K e y > < a : V a l u e   i : t y p e = " M e a s u r e G r i d N o d e V i e w S t a t e " > < C o l u m n > 4 2 < / C o l u m n > < L a y e d O u t > t r u e < / L a y e d O u t > < / a : V a l u e > < / a : K e y V a l u e O f D i a g r a m O b j e c t K e y a n y T y p e z b w N T n L X > < a : K e y V a l u e O f D i a g r a m O b j e c t K e y a n y T y p e z b w N T n L X > < a : K e y > < K e y > C o l u m n s \ W h a t   l a n g u a g e   d o   y o u   s p e a k   w h e n   y o u   a r e   a t   h o m e   ( s e l e c t   a l l   t h a t   a p p l y ) < / K e y > < / a : K e y > < a : V a l u e   i : t y p e = " M e a s u r e G r i d N o d e V i e w S t a t e " > < C o l u m n > 4 3 < / C o l u m n > < L a y e d O u t > t r u e < / L a y e d O u t > < / a : V a l u e > < / a : K e y V a l u e O f D i a g r a m O b j e c t K e y a n y T y p e z b w N T n L X > < a : K e y V a l u e O f D i a g r a m O b j e c t K e y a n y T y p e z b w N T n L X > < a : K e y > < K e y > C o l u m n s \ W h a t   i s   y o u r   a n n u a l   h o u s e h o l d   i n c o m e   f r o m   a l l   s o u r c e s ? < / K e y > < / a : K e y > < a : V a l u e   i : t y p e = " M e a s u r e G r i d N o d e V i e w S t a t e " > < C o l u m n > 4 4 < / C o l u m n > < L a y e d O u t > t r u e < / L a y e d O u t > < / a : V a l u e > < / a : K e y V a l u e O f D i a g r a m O b j e c t K e y a n y T y p e z b w N T n L X > < a : K e y V a l u e O f D i a g r a m O b j e c t K e y a n y T y p e z b w N T n L X > < a : K e y > < K e y > C o l u m n s \ W h a t   i s   y o u r   h i g h e s t   l e v e l   o f   e d u c a t i o n ? < / K e y > < / a : K e y > < a : V a l u e   i : t y p e = " M e a s u r e G r i d N o d e V i e w S t a t e " > < C o l u m n > 4 5 < / C o l u m n > < L a y e d O u t > t r u e < / L a y e d O u t > < / a : V a l u e > < / a : K e y V a l u e O f D i a g r a m O b j e c t K e y a n y T y p e z b w N T n L X > < a : K e y V a l u e O f D i a g r a m O b j e c t K e y a n y T y p e z b w N T n L X > < a : K e y > < K e y > C o l u m n s \ W h a t   i s   y o u r   c u r r e n t   e m p l o y m e n t   s t a t u s ? < / K e y > < / a : K e y > < a : V a l u e   i : t y p e = " M e a s u r e G r i d N o d e V i e w S t a t e " > < C o l u m n > 4 6 < / C o l u m n > < L a y e d O u t > t r u e < / L a y e d O u t > < / a : V a l u e > < / a : K e y V a l u e O f D i a g r a m O b j e c t K e y a n y T y p e z b w N T n L X > < a : K e y V a l u e O f D i a g r a m O b j e c t K e y a n y T y p e z b w N T n L X > < a : K e y > < K e y > C o l u m n s \ D o   y o u   c u r r e n t l y   h a v e   h e a l t h   i n s u r a n c e ? < / K e y > < / a : K e y > < a : V a l u e   i : t y p e = " M e a s u r e G r i d N o d e V i e w S t a t e " > < C o l u m n > 4 7 < / C o l u m n > < L a y e d O u t > t r u e < / L a y e d O u t > < / a : V a l u e > < / a : K e y V a l u e O f D i a g r a m O b j e c t K e y a n y T y p e z b w N T n L X > < a : K e y V a l u e O f D i a g r a m O b j e c t K e y a n y T y p e z b w N T n L X > < a : K e y > < K e y > C o l u m n s \ W h a t   t y p e   o f   i n s u r a n c e   d o   y o u   h a v e ? < / K e y > < / a : K e y > < a : V a l u e   i : t y p e = " M e a s u r e G r i d N o d e V i e w S t a t e " > < C o l u m n > 4 8 < / C o l u m n > < L a y e d O u t > t r u e < / L a y e d O u t > < / a : V a l u e > < / a : K e y V a l u e O f D i a g r a m O b j e c t K e y a n y T y p e z b w N T n L X > < a : K e y V a l u e O f D i a g r a m O b j e c t K e y a n y T y p e z b w N T n L X > < a : K e y > < K e y > C o l u m n s \ D o   y o u   h a v e   a   s m a r t p h o n e < / K e y > < / a : K e y > < a : V a l u e   i : t y p e = " M e a s u r e G r i d N o d e V i e w S t a t e " > < C o l u m n > 4 9 < / C o l u m n > < L a y e d O u t > t r u e < / L a y e d O u t > < / a : V a l u e > < / a : K e y V a l u e O f D i a g r a m O b j e c t K e y a n y T y p e z b w N T n L X > < a : K e y V a l u e O f D i a g r a m O b j e c t K e y a n y T y p e z b w N T n L X > < a : K e y > < K e y > C o l u m n s \ W o m a n   F l a g < / K e y > < / a : K e y > < a : V a l u e   i : t y p e = " M e a s u r e G r i d N o d e V i e w S t a t e " > < C o l u m n > 5 0 < / C o l u m n > < L a y e d O u t > t r u e < / L a y e d O u t > < / a : V a l u e > < / a : K e y V a l u e O f D i a g r a m O b j e c t K e y a n y T y p e z b w N T n L X > < a : K e y V a l u e O f D i a g r a m O b j e c t K e y a n y T y p e z b w N T n L X > < a : K e y > < K e y > C o l u m n s \ M a n   F l a g < / K e y > < / a : K e y > < a : V a l u e   i : t y p e = " M e a s u r e G r i d N o d e V i e w S t a t e " > < C o l u m n > 5 1 < / C o l u m n > < L a y e d O u t > t r u e < / L a y e d O u t > < / a : V a l u e > < / a : K e y V a l u e O f D i a g r a m O b j e c t K e y a n y T y p e z b w N T n L X > < a : K e y V a l u e O f D i a g r a m O b j e c t K e y a n y T y p e z b w N T n L X > < a : K e y > < K e y > C o l u m n s \ T r a n s g e n d e r   F l a g < / K e y > < / a : K e y > < a : V a l u e   i : t y p e = " M e a s u r e G r i d N o d e V i e w S t a t e " > < C o l u m n > 5 2 < / C o l u m n > < L a y e d O u t > t r u e < / L a y e d O u t > < / a : V a l u e > < / a : K e y V a l u e O f D i a g r a m O b j e c t K e y a n y T y p e z b w N T n L X > < a : K e y V a l u e O f D i a g r a m O b j e c t K e y a n y T y p e z b w N T n L X > < a : K e y > < K e y > C o l u m n s \ O t h e r   G e n d e r   F l a g < / K e y > < / a : K e y > < a : V a l u e   i : t y p e = " M e a s u r e G r i d N o d e V i e w S t a t e " > < C o l u m n > 5 3 < / C o l u m n > < L a y e d O u t > t r u e < / L a y e d O u t > < / a : V a l u e > < / a : K e y V a l u e O f D i a g r a m O b j e c t K e y a n y T y p e z b w N T n L X > < a : K e y V a l u e O f D i a g r a m O b j e c t K e y a n y T y p e z b w N T n L X > < a : K e y > < K e y > C o l u m n s \ H i s p a n i c   F l a g < / K e y > < / a : K e y > < a : V a l u e   i : t y p e = " M e a s u r e G r i d N o d e V i e w S t a t e " > < C o l u m n > 5 4 < / C o l u m n > < L a y e d O u t > t r u e < / L a y e d O u t > < / a : V a l u e > < / a : K e y V a l u e O f D i a g r a m O b j e c t K e y a n y T y p e z b w N T n L X > < a : K e y V a l u e O f D i a g r a m O b j e c t K e y a n y T y p e z b w N T n L X > < a : K e y > < K e y > C o l u m n s \ W h i t e   F l a g < / K e y > < / a : K e y > < a : V a l u e   i : t y p e = " M e a s u r e G r i d N o d e V i e w S t a t e " > < C o l u m n > 5 5 < / C o l u m n > < L a y e d O u t > t r u e < / L a y e d O u t > < / a : V a l u e > < / a : K e y V a l u e O f D i a g r a m O b j e c t K e y a n y T y p e z b w N T n L X > < a : K e y V a l u e O f D i a g r a m O b j e c t K e y a n y T y p e z b w N T n L X > < a : K e y > < K e y > C o l u m n s \ B l a c k   o r   A f r i c a n   A m e r i c a n   F l a g < / K e y > < / a : K e y > < a : V a l u e   i : t y p e = " M e a s u r e G r i d N o d e V i e w S t a t e " > < C o l u m n > 5 6 < / C o l u m n > < L a y e d O u t > t r u e < / L a y e d O u t > < / a : V a l u e > < / a : K e y V a l u e O f D i a g r a m O b j e c t K e y a n y T y p e z b w N T n L X > < a : K e y V a l u e O f D i a g r a m O b j e c t K e y a n y T y p e z b w N T n L X > < a : K e y > < K e y > C o l u m n s \ N a t i v e   H a w a i i a n   a n d   O t h e r   P a c i f i c   I s l a n d e r   F l a g < / K e y > < / a : K e y > < a : V a l u e   i : t y p e = " M e a s u r e G r i d N o d e V i e w S t a t e " > < C o l u m n > 5 7 < / C o l u m n > < L a y e d O u t > t r u e < / L a y e d O u t > < / a : V a l u e > < / a : K e y V a l u e O f D i a g r a m O b j e c t K e y a n y T y p e z b w N T n L X > < a : K e y V a l u e O f D i a g r a m O b j e c t K e y a n y T y p e z b w N T n L X > < a : K e y > < K e y > C o l u m n s \ A m e r i c a n   I n d i a n   a n d   A l a s k a   N a t i v e   F l a g < / K e y > < / a : K e y > < a : V a l u e   i : t y p e = " M e a s u r e G r i d N o d e V i e w S t a t e " > < C o l u m n > 5 8 < / C o l u m n > < L a y e d O u t > t r u e < / L a y e d O u t > < / a : V a l u e > < / a : K e y V a l u e O f D i a g r a m O b j e c t K e y a n y T y p e z b w N T n L X > < a : K e y V a l u e O f D i a g r a m O b j e c t K e y a n y T y p e z b w N T n L X > < a : K e y > < K e y > C o l u m n s \ T w o   o r   m o r e   r a c e s   F l a g < / K e y > < / a : K e y > < a : V a l u e   i : t y p e = " M e a s u r e G r i d N o d e V i e w S t a t e " > < C o l u m n > 5 9 < / C o l u m n > < L a y e d O u t > t r u e < / L a y e d O u t > < / a : V a l u e > < / a : K e y V a l u e O f D i a g r a m O b j e c t K e y a n y T y p e z b w N T n L X > < a : K e y V a l u e O f D i a g r a m O b j e c t K e y a n y T y p e z b w N T n L X > < a : K e y > < K e y > C o l u m n s \ O t h e r   R a c e   F l a g < / K e y > < / a : K e y > < a : V a l u e   i : t y p e = " M e a s u r e G r i d N o d e V i e w S t a t e " > < C o l u m n > 6 0 < / C o l u m n > < L a y e d O u t > t r u e < / L a y e d O u t > < / a : V a l u e > < / a : K e y V a l u e O f D i a g r a m O b j e c t K e y a n y T y p e z b w N T n L X > < a : K e y V a l u e O f D i a g r a m O b j e c t K e y a n y T y p e z b w N T n L X > < a : K e y > < K e y > C o l u m n s \ $ 0 - $ 1 9 , 9 9 9   F l a g < / K e y > < / a : K e y > < a : V a l u e   i : t y p e = " M e a s u r e G r i d N o d e V i e w S t a t e " > < C o l u m n > 6 1 < / C o l u m n > < L a y e d O u t > t r u e < / L a y e d O u t > < / a : V a l u e > < / a : K e y V a l u e O f D i a g r a m O b j e c t K e y a n y T y p e z b w N T n L X > < a : K e y V a l u e O f D i a g r a m O b j e c t K e y a n y T y p e z b w N T n L X > < a : K e y > < K e y > C o l u m n s \ $ 2 0 , 0 0 0   t o   $ 3 4 , 9 9 9   F l a g < / K e y > < / a : K e y > < a : V a l u e   i : t y p e = " M e a s u r e G r i d N o d e V i e w S t a t e " > < C o l u m n > 6 2 < / C o l u m n > < L a y e d O u t > t r u e < / L a y e d O u t > < / a : V a l u e > < / a : K e y V a l u e O f D i a g r a m O b j e c t K e y a n y T y p e z b w N T n L X > < a : K e y V a l u e O f D i a g r a m O b j e c t K e y a n y T y p e z b w N T n L X > < a : K e y > < K e y > C o l u m n s \ $ 3 5 , 0 0 0   t o   $ 4 9 , 9 9 9   F l a g < / K e y > < / a : K e y > < a : V a l u e   i : t y p e = " M e a s u r e G r i d N o d e V i e w S t a t e " > < C o l u m n > 6 3 < / C o l u m n > < L a y e d O u t > t r u e < / L a y e d O u t > < / a : V a l u e > < / a : K e y V a l u e O f D i a g r a m O b j e c t K e y a n y T y p e z b w N T n L X > < a : K e y V a l u e O f D i a g r a m O b j e c t K e y a n y T y p e z b w N T n L X > < a : K e y > < K e y > C o l u m n s \ $ 5 0 , 0 0 0   t o   $ 7 4 , 9 9 9   F l a g < / K e y > < / a : K e y > < a : V a l u e   i : t y p e = " M e a s u r e G r i d N o d e V i e w S t a t e " > < C o l u m n > 6 4 < / C o l u m n > < L a y e d O u t > t r u e < / L a y e d O u t > < / a : V a l u e > < / a : K e y V a l u e O f D i a g r a m O b j e c t K e y a n y T y p e z b w N T n L X > < a : K e y V a l u e O f D i a g r a m O b j e c t K e y a n y T y p e z b w N T n L X > < a : K e y > < K e y > C o l u m n s \ $ 7 5 , 0 0 0   t o   $ 1 2 5 , 0 0 0   F l a g < / K e y > < / a : K e y > < a : V a l u e   i : t y p e = " M e a s u r e G r i d N o d e V i e w S t a t e " > < C o l u m n > 6 5 < / C o l u m n > < L a y e d O u t > t r u e < / L a y e d O u t > < / a : V a l u e > < / a : K e y V a l u e O f D i a g r a m O b j e c t K e y a n y T y p e z b w N T n L X > < a : K e y V a l u e O f D i a g r a m O b j e c t K e y a n y T y p e z b w N T n L X > < a : K e y > < K e y > C o l u m n s \ O v e r   $ 1 2 5 , 0 0 0   F l a g < / K e y > < / a : K e y > < a : V a l u e   i : t y p e = " M e a s u r e G r i d N o d e V i e w S t a t e " > < C o l u m n > 6 6 < / C o l u m n > < L a y e d O u t > t r u e < / L a y e d O u t > < / a : V a l u e > < / a : K e y V a l u e O f D i a g r a m O b j e c t K e y a n y T y p e z b w N T n L X > < a : K e y V a l u e O f D i a g r a m O b j e c t K e y a n y T y p e z b w N T n L X > < a : K e y > < K e y > C o l u m n s \ 1 8   T O   2 4   F l a g < / K e y > < / a : K e y > < a : V a l u e   i : t y p e = " M e a s u r e G r i d N o d e V i e w S t a t e " > < C o l u m n > 6 7 < / C o l u m n > < L a y e d O u t > t r u e < / L a y e d O u t > < / a : V a l u e > < / a : K e y V a l u e O f D i a g r a m O b j e c t K e y a n y T y p e z b w N T n L X > < a : K e y V a l u e O f D i a g r a m O b j e c t K e y a n y T y p e z b w N T n L X > < a : K e y > < K e y > C o l u m n s \ 2 5   t o   3 4   F l a g < / K e y > < / a : K e y > < a : V a l u e   i : t y p e = " M e a s u r e G r i d N o d e V i e w S t a t e " > < C o l u m n > 6 8 < / C o l u m n > < L a y e d O u t > t r u e < / L a y e d O u t > < / a : V a l u e > < / a : K e y V a l u e O f D i a g r a m O b j e c t K e y a n y T y p e z b w N T n L X > < a : K e y V a l u e O f D i a g r a m O b j e c t K e y a n y T y p e z b w N T n L X > < a : K e y > < K e y > C o l u m n s \ 3 5   t o   4 4   F l a g < / K e y > < / a : K e y > < a : V a l u e   i : t y p e = " M e a s u r e G r i d N o d e V i e w S t a t e " > < C o l u m n > 6 9 < / C o l u m n > < L a y e d O u t > t r u e < / L a y e d O u t > < / a : V a l u e > < / a : K e y V a l u e O f D i a g r a m O b j e c t K e y a n y T y p e z b w N T n L X > < a : K e y V a l u e O f D i a g r a m O b j e c t K e y a n y T y p e z b w N T n L X > < a : K e y > < K e y > C o l u m n s \ 4 5   t o   5 4   F l a g < / K e y > < / a : K e y > < a : V a l u e   i : t y p e = " M e a s u r e G r i d N o d e V i e w S t a t e " > < C o l u m n > 7 0 < / C o l u m n > < L a y e d O u t > t r u e < / L a y e d O u t > < / a : V a l u e > < / a : K e y V a l u e O f D i a g r a m O b j e c t K e y a n y T y p e z b w N T n L X > < a : K e y V a l u e O f D i a g r a m O b j e c t K e y a n y T y p e z b w N T n L X > < a : K e y > < K e y > C o l u m n s \ 5 5   t o   6 4   F l a g < / K e y > < / a : K e y > < a : V a l u e   i : t y p e = " M e a s u r e G r i d N o d e V i e w S t a t e " > < C o l u m n > 7 1 < / C o l u m n > < L a y e d O u t > t r u e < / L a y e d O u t > < / a : V a l u e > < / a : K e y V a l u e O f D i a g r a m O b j e c t K e y a n y T y p e z b w N T n L X > < a : K e y V a l u e O f D i a g r a m O b j e c t K e y a n y T y p e z b w N T n L X > < a : K e y > < K e y > C o l u m n s \ 6 5   P l u s   F l a g < / K e y > < / a : K e y > < a : V a l u e   i : t y p e = " M e a s u r e G r i d N o d e V i e w S t a t e " > < C o l u m n > 7 2 < / C o l u m n > < L a y e d O u t > t r u e < / L a y e d O u t > < / a : V a l u e > < / a : K e y V a l u e O f D i a g r a m O b j e c t K e y a n y T y p e z b w N T n L X > < a : K e y V a l u e O f D i a g r a m O b j e c t K e y a n y T y p e z b w N T n L X > < a : K e y > < K e y > C o l u m n s \ K - 8   g r a d e   F l a g < / K e y > < / a : K e y > < a : V a l u e   i : t y p e = " M e a s u r e G r i d N o d e V i e w S t a t e " > < C o l u m n > 7 3 < / C o l u m n > < L a y e d O u t > t r u e < / L a y e d O u t > < / a : V a l u e > < / a : K e y V a l u e O f D i a g r a m O b j e c t K e y a n y T y p e z b w N T n L X > < a : K e y V a l u e O f D i a g r a m O b j e c t K e y a n y T y p e z b w N T n L X > < a : K e y > < K e y > C o l u m n s \ S o m e   H i g h   S c h o o l   F l a g < / K e y > < / a : K e y > < a : V a l u e   i : t y p e = " M e a s u r e G r i d N o d e V i e w S t a t e " > < C o l u m n > 7 4 < / C o l u m n > < L a y e d O u t > t r u e < / L a y e d O u t > < / a : V a l u e > < / a : K e y V a l u e O f D i a g r a m O b j e c t K e y a n y T y p e z b w N T n L X > < a : K e y V a l u e O f D i a g r a m O b j e c t K e y a n y T y p e z b w N T n L X > < a : K e y > < K e y > C o l u m n s \ H i g h   S c h o o l   G r a d u a t e   F l a g < / K e y > < / a : K e y > < a : V a l u e   i : t y p e = " M e a s u r e G r i d N o d e V i e w S t a t e " > < C o l u m n > 7 5 < / C o l u m n > < L a y e d O u t > t r u e < / L a y e d O u t > < / a : V a l u e > < / a : K e y V a l u e O f D i a g r a m O b j e c t K e y a n y T y p e z b w N T n L X > < a : K e y V a l u e O f D i a g r a m O b j e c t K e y a n y T y p e z b w N T n L X > < a : K e y > < K e y > C o l u m n s \ T e c h n i c a l   S c h o o l   F l a g < / K e y > < / a : K e y > < a : V a l u e   i : t y p e = " M e a s u r e G r i d N o d e V i e w S t a t e " > < C o l u m n > 7 6 < / C o l u m n > < L a y e d O u t > t r u e < / L a y e d O u t > < / a : V a l u e > < / a : K e y V a l u e O f D i a g r a m O b j e c t K e y a n y T y p e z b w N T n L X > < a : K e y V a l u e O f D i a g r a m O b j e c t K e y a n y T y p e z b w N T n L X > < a : K e y > < K e y > C o l u m n s \ S o m e   C o l l e g e   F l a g < / K e y > < / a : K e y > < a : V a l u e   i : t y p e = " M e a s u r e G r i d N o d e V i e w S t a t e " > < C o l u m n > 7 7 < / C o l u m n > < L a y e d O u t > t r u e < / L a y e d O u t > < / a : V a l u e > < / a : K e y V a l u e O f D i a g r a m O b j e c t K e y a n y T y p e z b w N T n L X > < a : K e y V a l u e O f D i a g r a m O b j e c t K e y a n y T y p e z b w N T n L X > < a : K e y > < K e y > C o l u m n s \ C o l l e g e   G r a d u a t e   F l a g < / K e y > < / a : K e y > < a : V a l u e   i : t y p e = " M e a s u r e G r i d N o d e V i e w S t a t e " > < C o l u m n > 7 8 < / C o l u m n > < L a y e d O u t > t r u e < / L a y e d O u t > < / a : V a l u e > < / a : K e y V a l u e O f D i a g r a m O b j e c t K e y a n y T y p e z b w N T n L X > < a : K e y V a l u e O f D i a g r a m O b j e c t K e y a n y T y p e z b w N T n L X > < a : K e y > < K e y > C o l u m n s \ G r a d u a t e   S c h o o l   F l a g < / K e y > < / a : K e y > < a : V a l u e   i : t y p e = " M e a s u r e G r i d N o d e V i e w S t a t e " > < C o l u m n > 7 9 < / C o l u m n > < L a y e d O u t > t r u e < / L a y e d O u t > < / a : V a l u e > < / a : K e y V a l u e O f D i a g r a m O b j e c t K e y a n y T y p e z b w N T n L X > < a : K e y V a l u e O f D i a g r a m O b j e c t K e y a n y T y p e z b w N T n L X > < a : K e y > < K e y > C o l u m n s \ D o c t o r a t e   F l a g < / K e y > < / a : K e y > < a : V a l u e   i : t y p e = " M e a s u r e G r i d N o d e V i e w S t a t e " > < C o l u m n > 8 0 < / C o l u m n > < L a y e d O u t > t r u e < / L a y e d O u t > < / a : V a l u e > < / a : K e y V a l u e O f D i a g r a m O b j e c t K e y a n y T y p e z b w N T n L X > < a : K e y V a l u e O f D i a g r a m O b j e c t K e y a n y T y p e z b w N T n L X > < a : K e y > < K e y > C o l u m n s \ G E D   F l a g < / K e y > < / a : K e y > < a : V a l u e   i : t y p e = " M e a s u r e G r i d N o d e V i e w S t a t e " > < C o l u m n > 8 1 < / C o l u m n > < L a y e d O u t > t r u e < / L a y e d O u t > < / a : V a l u e > < / a : K e y V a l u e O f D i a g r a m O b j e c t K e y a n y T y p e z b w N T n L X > < a : K e y V a l u e O f D i a g r a m O b j e c t K e y a n y T y p e z b w N T n L X > < a : K e y > < K e y > C o l u m n s \ E m p l o y e d   f o r   W a g e s   F l a g < / K e y > < / a : K e y > < a : V a l u e   i : t y p e = " M e a s u r e G r i d N o d e V i e w S t a t e " > < C o l u m n > 8 2 < / C o l u m n > < L a y e d O u t > t r u e < / L a y e d O u t > < / a : V a l u e > < / a : K e y V a l u e O f D i a g r a m O b j e c t K e y a n y T y p e z b w N T n L X > < a : K e y V a l u e O f D i a g r a m O b j e c t K e y a n y T y p e z b w N T n L X > < a : K e y > < K e y > C o l u m n s \ S e l f - e m p l o y e d   F l a g < / K e y > < / a : K e y > < a : V a l u e   i : t y p e = " M e a s u r e G r i d N o d e V i e w S t a t e " > < C o l u m n > 8 3 < / C o l u m n > < L a y e d O u t > t r u e < / L a y e d O u t > < / a : V a l u e > < / a : K e y V a l u e O f D i a g r a m O b j e c t K e y a n y T y p e z b w N T n L X > < a : K e y V a l u e O f D i a g r a m O b j e c t K e y a n y T y p e z b w N T n L X > < a : K e y > < K e y > C o l u m n s \ S t u d e n t   F l a g < / K e y > < / a : K e y > < a : V a l u e   i : t y p e = " M e a s u r e G r i d N o d e V i e w S t a t e " > < C o l u m n > 8 4 < / C o l u m n > < L a y e d O u t > t r u e < / L a y e d O u t > < / a : V a l u e > < / a : K e y V a l u e O f D i a g r a m O b j e c t K e y a n y T y p e z b w N T n L X > < a : K e y V a l u e O f D i a g r a m O b j e c t K e y a n y T y p e z b w N T n L X > < a : K e y > < K e y > C o l u m n s \ R e t i r e d   F l a g < / K e y > < / a : K e y > < a : V a l u e   i : t y p e = " M e a s u r e G r i d N o d e V i e w S t a t e " > < C o l u m n > 8 5 < / C o l u m n > < L a y e d O u t > t r u e < / L a y e d O u t > < / a : V a l u e > < / a : K e y V a l u e O f D i a g r a m O b j e c t K e y a n y T y p e z b w N T n L X > < a : K e y V a l u e O f D i a g r a m O b j e c t K e y a n y T y p e z b w N T n L X > < a : K e y > < K e y > C o l u m n s \ M i l i t a r y   F l a g < / K e y > < / a : K e y > < a : V a l u e   i : t y p e = " M e a s u r e G r i d N o d e V i e w S t a t e " > < C o l u m n > 8 6 < / C o l u m n > < L a y e d O u t > t r u e < / L a y e d O u t > < / a : V a l u e > < / a : K e y V a l u e O f D i a g r a m O b j e c t K e y a n y T y p e z b w N T n L X > < a : K e y V a l u e O f D i a g r a m O b j e c t K e y a n y T y p e z b w N T n L X > < a : K e y > < K e y > C o l u m n s \ O u t   o f   W o r k   a n d   L o o k i n g   F l a g < / K e y > < / a : K e y > < a : V a l u e   i : t y p e = " M e a s u r e G r i d N o d e V i e w S t a t e " > < C o l u m n > 8 7 < / C o l u m n > < L a y e d O u t > t r u e < / L a y e d O u t > < / a : V a l u e > < / a : K e y V a l u e O f D i a g r a m O b j e c t K e y a n y T y p e z b w N T n L X > < a : K e y V a l u e O f D i a g r a m O b j e c t K e y a n y T y p e z b w N T n L X > < a : K e y > < K e y > C o l u m n s \ O u t   o f   W o r k   N o t   L o o k i n g   F l a g < / K e y > < / a : K e y > < a : V a l u e   i : t y p e = " M e a s u r e G r i d N o d e V i e w S t a t e " > < C o l u m n > 8 8 < / C o l u m n > < L a y e d O u t > t r u e < / L a y e d O u t > < / a : V a l u e > < / a : K e y V a l u e O f D i a g r a m O b j e c t K e y a n y T y p e z b w N T n L X > < a : K e y V a l u e O f D i a g r a m O b j e c t K e y a n y T y p e z b w N T n L X > < a : K e y > < K e y > C o l u m n s \ H e a l t h   I n s u r a n c e   Y e s   F l a g < / K e y > < / a : K e y > < a : V a l u e   i : t y p e = " M e a s u r e G r i d N o d e V i e w S t a t e " > < C o l u m n > 8 9 < / C o l u m n > < L a y e d O u t > t r u e < / L a y e d O u t > < / a : V a l u e > < / a : K e y V a l u e O f D i a g r a m O b j e c t K e y a n y T y p e z b w N T n L X > < a : K e y V a l u e O f D i a g r a m O b j e c t K e y a n y T y p e z b w N T n L X > < a : K e y > < K e y > C o l u m n s \ H e a l t h   I n s u r a n c e   N o   F l a g < / K e y > < / a : K e y > < a : V a l u e   i : t y p e = " M e a s u r e G r i d N o d e V i e w S t a t e " > < C o l u m n > 9 0 < / C o l u m n > < L a y e d O u t > t r u e < / L a y e d O u t > < / a : V a l u e > < / a : K e y V a l u e O f D i a g r a m O b j e c t K e y a n y T y p e z b w N T n L X > < a : K e y V a l u e O f D i a g r a m O b j e c t K e y a n y T y p e z b w N T n L X > < a : K e y > < K e y > C o l u m n s \ H e a l t h   I n s u r a n c e   I n   t h e   P a s t   F l a g < / K e y > < / a : K e y > < a : V a l u e   i : t y p e = " M e a s u r e G r i d N o d e V i e w S t a t e " > < C o l u m n > 9 1 < / C o l u m n > < L a y e d O u t > t r u e < / L a y e d O u t > < / a : V a l u e > < / a : K e y V a l u e O f D i a g r a m O b j e c t K e y a n y T y p e z b w N T n L X > < a : K e y V a l u e O f D i a g r a m O b j e c t K e y a n y T y p e z b w N T n L X > < a : K e y > < K e y > C o l u m n s \ M e d i c a r e   F l a g < / K e y > < / a : K e y > < a : V a l u e   i : t y p e = " M e a s u r e G r i d N o d e V i e w S t a t e " > < C o l u m n > 9 2 < / C o l u m n > < L a y e d O u t > t r u e < / L a y e d O u t > < / a : V a l u e > < / a : K e y V a l u e O f D i a g r a m O b j e c t K e y a n y T y p e z b w N T n L X > < a : K e y V a l u e O f D i a g r a m O b j e c t K e y a n y T y p e z b w N T n L X > < a : K e y > < K e y > C o l u m n s \ M e d i c a i d   F l a g < / K e y > < / a : K e y > < a : V a l u e   i : t y p e = " M e a s u r e G r i d N o d e V i e w S t a t e " > < C o l u m n > 9 3 < / C o l u m n > < L a y e d O u t > t r u e < / L a y e d O u t > < / a : V a l u e > < / a : K e y V a l u e O f D i a g r a m O b j e c t K e y a n y T y p e z b w N T n L X > < a : K e y V a l u e O f D i a g r a m O b j e c t K e y a n y T y p e z b w N T n L X > < a : K e y > < K e y > C o l u m n s \ P r i v a t e / C o m m e r c i a l   F l a g < / K e y > < / a : K e y > < a : V a l u e   i : t y p e = " M e a s u r e G r i d N o d e V i e w S t a t e " > < C o l u m n > 9 4 < / C o l u m n > < L a y e d O u t > t r u e < / L a y e d O u t > < / a : V a l u e > < / a : K e y V a l u e O f D i a g r a m O b j e c t K e y a n y T y p e z b w N T n L X > < a : K e y V a l u e O f D i a g r a m O b j e c t K e y a n y T y p e z b w N T n L X > < a : K e y > < K e y > C o l u m n s \ N o   I n s u r a n c e   F l a g < / K e y > < / a : K e y > < a : V a l u e   i : t y p e = " M e a s u r e G r i d N o d e V i e w S t a t e " > < C o l u m n > 9 5 < / C o l u m n > < L a y e d O u t > t r u e < / L a y e d O u t > < / a : V a l u e > < / a : K e y V a l u e O f D i a g r a m O b j e c t K e y a n y T y p e z b w N T n L X > < a : K e y V a l u e O f D i a g r a m O b j e c t K e y a n y T y p e z b w N T n L X > < a : K e y > < K e y > L i n k s \ & l t ; C o l u m n s \ S u m   o f   R e s p o n d e n t I D & g t ; - & l t ; M e a s u r e s \ R e s p o n d e n t I D & g t ; < / K e y > < / a : K e y > < a : V a l u e   i : t y p e = " M e a s u r e G r i d V i e w S t a t e I D i a g r a m L i n k " / > < / a : K e y V a l u e O f D i a g r a m O b j e c t K e y a n y T y p e z b w N T n L X > < a : K e y V a l u e O f D i a g r a m O b j e c t K e y a n y T y p e z b w N T n L X > < a : K e y > < K e y > L i n k s \ & l t ; C o l u m n s \ S u m   o f   R e s p o n d e n t I D & g t ; - & l t ; M e a s u r e s \ R e s p o n d e n t I D & g t ; \ C O L U M N < / K e y > < / a : K e y > < a : V a l u e   i : t y p e = " M e a s u r e G r i d V i e w S t a t e I D i a g r a m L i n k E n d p o i n t " / > < / a : K e y V a l u e O f D i a g r a m O b j e c t K e y a n y T y p e z b w N T n L X > < a : K e y V a l u e O f D i a g r a m O b j e c t K e y a n y T y p e z b w N T n L X > < a : K e y > < K e y > L i n k s \ & l t ; C o l u m n s \ S u m   o f   R e s p o n d e n t I D & g t ; - & l t ; M e a s u r e s \ R e s p o n d e n t I D & g t ; \ M E A S U R E < / K e y > < / a : K e y > < a : V a l u e   i : t y p e = " M e a s u r e G r i d V i e w S t a t e I D i a g r a m L i n k E n d p o i n t " / > < / a : K e y V a l u e O f D i a g r a m O b j e c t K e y a n y T y p e z b w N T n L X > < a : K e y V a l u e O f D i a g r a m O b j e c t K e y a n y T y p e z b w N T n L X > < a : K e y > < K e y > L i n k s \ & l t ; C o l u m n s \ S u m   o f   W o m e n  s   h e a l t h     w e l l n e s s 1 0 & g t ; - & l t ; M e a s u r e s \ W o m e n  s   h e a l t h   & a m p ;   w e l l n e s s 1 0 & g t ; < / K e y > < / a : K e y > < a : V a l u e   i : t y p e = " M e a s u r e G r i d V i e w S t a t e I D i a g r a m L i n k " / > < / a : K e y V a l u e O f D i a g r a m O b j e c t K e y a n y T y p e z b w N T n L X > < a : K e y V a l u e O f D i a g r a m O b j e c t K e y a n y T y p e z b w N T n L X > < a : K e y > < K e y > L i n k s \ & l t ; C o l u m n s \ S u m   o f   W o m e n  s   h e a l t h     w e l l n e s s 1 0 & g t ; - & l t ; M e a s u r e s \ W o m e n  s   h e a l t h   & a m p ;   w e l l n e s s 1 0 & g t ; \ C O L U M N < / K e y > < / a : K e y > < a : V a l u e   i : t y p e = " M e a s u r e G r i d V i e w S t a t e I D i a g r a m L i n k E n d p o i n t " / > < / a : K e y V a l u e O f D i a g r a m O b j e c t K e y a n y T y p e z b w N T n L X > < a : K e y V a l u e O f D i a g r a m O b j e c t K e y a n y T y p e z b w N T n L X > < a : K e y > < K e y > L i n k s \ & l t ; C o l u m n s \ S u m   o f   W o m e n  s   h e a l t h     w e l l n e s s 1 0 & g t ; - & l t ; M e a s u r e s \ W o m e n  s   h e a l t h   & a m p ;   w e l l n e s s 1 0 & g t ; \ M E A S U R E < / K e y > < / a : K e y > < a : V a l u e   i : t y p e = " M e a s u r e G r i d V i e w S t a t e I D i a g r a m L i n k E n d p o i n t " / > < / a : K e y V a l u e O f D i a g r a m O b j e c t K e y a n y T y p e z b w N T n L X > < a : K e y V a l u e O f D i a g r a m O b j e c t K e y a n y T y p e z b w N T n L X > < a : K e y > < K e y > L i n k s \ & l t ; C o l u m n s \ C o u n t   o f   R e s p o n d e n t I D & g t ; - & l t ; M e a s u r e s \ R e s p o n d e n t I D & g t ; < / K e y > < / a : K e y > < a : V a l u e   i : t y p e = " M e a s u r e G r i d V i e w S t a t e I D i a g r a m L i n k " / > < / a : K e y V a l u e O f D i a g r a m O b j e c t K e y a n y T y p e z b w N T n L X > < a : K e y V a l u e O f D i a g r a m O b j e c t K e y a n y T y p e z b w N T n L X > < a : K e y > < K e y > L i n k s \ & l t ; C o l u m n s \ C o u n t   o f   R e s p o n d e n t I D & g t ; - & l t ; M e a s u r e s \ R e s p o n d e n t I D & g t ; \ C O L U M N < / K e y > < / a : K e y > < a : V a l u e   i : t y p e = " M e a s u r e G r i d V i e w S t a t e I D i a g r a m L i n k E n d p o i n t " / > < / a : K e y V a l u e O f D i a g r a m O b j e c t K e y a n y T y p e z b w N T n L X > < a : K e y V a l u e O f D i a g r a m O b j e c t K e y a n y T y p e z b w N T n L X > < a : K e y > < K e y > L i n k s \ & l t ; C o l u m n s \ C o u n t   o f   R e s p o n d e n t I D & g t ; - & l t ; M e a s u r e s \ R e s p o n d e n t I D & g t ; \ M E A S U R E < / K e y > < / a : K e y > < a : V a l u e   i : t y p e = " M e a s u r e G r i d V i e w S t a t e I D i a g r a m L i n k E n d p o i n t " / > < / a : K e y V a l u e O f D i a g r a m O b j e c t K e y a n y T y p e z b w N T n L X > < a : K e y V a l u e O f D i a g r a m O b j e c t K e y a n y T y p e z b w N T n L X > < a : K e y > < K e y > L i n k s \ & l t ; C o l u m n s \ S u m   o f   A s t h m a l u n g   d i s e a s e 3 & g t ; - & l t ; M e a s u r e s \ A s t h m a / l u n g   d i s e a s e 3 & g t ; < / K e y > < / a : K e y > < a : V a l u e   i : t y p e = " M e a s u r e G r i d V i e w S t a t e I D i a g r a m L i n k " / > < / a : K e y V a l u e O f D i a g r a m O b j e c t K e y a n y T y p e z b w N T n L X > < a : K e y V a l u e O f D i a g r a m O b j e c t K e y a n y T y p e z b w N T n L X > < a : K e y > < K e y > L i n k s \ & l t ; C o l u m n s \ S u m   o f   A s t h m a l u n g   d i s e a s e 3 & g t ; - & l t ; M e a s u r e s \ A s t h m a / l u n g   d i s e a s e 3 & g t ; \ C O L U M N < / K e y > < / a : K e y > < a : V a l u e   i : t y p e = " M e a s u r e G r i d V i e w S t a t e I D i a g r a m L i n k E n d p o i n t " / > < / a : K e y V a l u e O f D i a g r a m O b j e c t K e y a n y T y p e z b w N T n L X > < a : K e y V a l u e O f D i a g r a m O b j e c t K e y a n y T y p e z b w N T n L X > < a : K e y > < K e y > L i n k s \ & l t ; C o l u m n s \ S u m   o f   A s t h m a l u n g   d i s e a s e 3 & g t ; - & l t ; M e a s u r e s \ A s t h m a / l u n g   d i s e a s e 3 & g t ; \ M E A S U R E < / K e y > < / a : K e y > < a : V a l u e   i : t y p e = " M e a s u r e G r i d V i e w S t a t e I D i a g r a m L i n k E n d p o i n t " / > < / a : K e y V a l u e O f D i a g r a m O b j e c t K e y a n y T y p e z b w N T n L X > < a : K e y V a l u e O f D i a g r a m O b j e c t K e y a n y T y p e z b w N T n L X > < a : K e y > < K e y > L i n k s \ & l t ; C o l u m n s \ S u m   o f   C a n c e r 4 & g t ; - & l t ; M e a s u r e s \ C a n c e r 4 & g t ; < / K e y > < / a : K e y > < a : V a l u e   i : t y p e = " M e a s u r e G r i d V i e w S t a t e I D i a g r a m L i n k " / > < / a : K e y V a l u e O f D i a g r a m O b j e c t K e y a n y T y p e z b w N T n L X > < a : K e y V a l u e O f D i a g r a m O b j e c t K e y a n y T y p e z b w N T n L X > < a : K e y > < K e y > L i n k s \ & l t ; C o l u m n s \ S u m   o f   C a n c e r 4 & g t ; - & l t ; M e a s u r e s \ C a n c e r 4 & g t ; \ C O L U M N < / K e y > < / a : K e y > < a : V a l u e   i : t y p e = " M e a s u r e G r i d V i e w S t a t e I D i a g r a m L i n k E n d p o i n t " / > < / a : K e y V a l u e O f D i a g r a m O b j e c t K e y a n y T y p e z b w N T n L X > < a : K e y V a l u e O f D i a g r a m O b j e c t K e y a n y T y p e z b w N T n L X > < a : K e y > < K e y > L i n k s \ & l t ; C o l u m n s \ S u m   o f   C a n c e r 4 & g t ; - & l t ; M e a s u r e s \ C a n c e r 4 & g t ; \ M E A S U R E < / K e y > < / a : K e y > < a : V a l u e   i : t y p e = " M e a s u r e G r i d V i e w S t a t e I D i a g r a m L i n k E n d p o i n t " / > < / a : K e y V a l u e O f D i a g r a m O b j e c t K e y a n y T y p e z b w N T n L X > < a : K e y V a l u e O f D i a g r a m O b j e c t K e y a n y T y p e z b w N T n L X > < a : K e y > < K e y > L i n k s \ & l t ; C o l u m n s \ S u m   o f   H e a r t   d i s e a s e     s t r o k e 5 & g t ; - & l t ; M e a s u r e s \ H e a r t   d i s e a s e   & a m p ;   s t r o k e 5 & g t ; < / K e y > < / a : K e y > < a : V a l u e   i : t y p e = " M e a s u r e G r i d V i e w S t a t e I D i a g r a m L i n k " / > < / a : K e y V a l u e O f D i a g r a m O b j e c t K e y a n y T y p e z b w N T n L X > < a : K e y V a l u e O f D i a g r a m O b j e c t K e y a n y T y p e z b w N T n L X > < a : K e y > < K e y > L i n k s \ & l t ; C o l u m n s \ S u m   o f   H e a r t   d i s e a s e     s t r o k e 5 & g t ; - & l t ; M e a s u r e s \ H e a r t   d i s e a s e   & a m p ;   s t r o k e 5 & g t ; \ C O L U M N < / K e y > < / a : K e y > < a : V a l u e   i : t y p e = " M e a s u r e G r i d V i e w S t a t e I D i a g r a m L i n k E n d p o i n t " / > < / a : K e y V a l u e O f D i a g r a m O b j e c t K e y a n y T y p e z b w N T n L X > < a : K e y V a l u e O f D i a g r a m O b j e c t K e y a n y T y p e z b w N T n L X > < a : K e y > < K e y > L i n k s \ & l t ; C o l u m n s \ S u m   o f   H e a r t   d i s e a s e     s t r o k e 5 & g t ; - & l t ; M e a s u r e s \ H e a r t   d i s e a s e   & a m p ;   s t r o k e 5 & g t ; \ M E A S U R E < / K e y > < / a : K e y > < a : V a l u e   i : t y p e = " M e a s u r e G r i d V i e w S t a t e I D i a g r a m L i n k E n d p o i n t " / > < / a : K e y V a l u e O f D i a g r a m O b j e c t K e y a n y T y p e z b w N T n L X > < a : K e y V a l u e O f D i a g r a m O b j e c t K e y a n y T y p e z b w N T n L X > < a : K e y > < K e y > L i n k s \ & l t ; C o l u m n s \ S u m   o f   S a f e t y 6 & g t ; - & l t ; M e a s u r e s \ S a f e t y 6 & g t ; < / K e y > < / a : K e y > < a : V a l u e   i : t y p e = " M e a s u r e G r i d V i e w S t a t e I D i a g r a m L i n k " / > < / a : K e y V a l u e O f D i a g r a m O b j e c t K e y a n y T y p e z b w N T n L X > < a : K e y V a l u e O f D i a g r a m O b j e c t K e y a n y T y p e z b w N T n L X > < a : K e y > < K e y > L i n k s \ & l t ; C o l u m n s \ S u m   o f   S a f e t y 6 & g t ; - & l t ; M e a s u r e s \ S a f e t y 6 & g t ; \ C O L U M N < / K e y > < / a : K e y > < a : V a l u e   i : t y p e = " M e a s u r e G r i d V i e w S t a t e I D i a g r a m L i n k E n d p o i n t " / > < / a : K e y V a l u e O f D i a g r a m O b j e c t K e y a n y T y p e z b w N T n L X > < a : K e y V a l u e O f D i a g r a m O b j e c t K e y a n y T y p e z b w N T n L X > < a : K e y > < K e y > L i n k s \ & l t ; C o l u m n s \ S u m   o f   S a f e t y 6 & g t ; - & l t ; M e a s u r e s \ S a f e t y 6 & g t ; \ M E A S U R E < / K e y > < / a : K e y > < a : V a l u e   i : t y p e = " M e a s u r e G r i d V i e w S t a t e I D i a g r a m L i n k E n d p o i n t " / > < / a : K e y V a l u e O f D i a g r a m O b j e c t K e y a n y T y p e z b w N T n L X > < a : K e y V a l u e O f D i a g r a m O b j e c t K e y a n y T y p e z b w N T n L X > < a : K e y > < K e y > L i n k s \ & l t ; C o l u m n s \ S u m   o f   H I V A I D S     S e x u a l l y   T r a n s m i t t e d   D i s e a s e s   ( S T D s ) 7 & g t ; - & l t ; M e a s u r e s \ H I V / A I D S   & a m p ;   S e x u a l l y   T r a n s m i t t e d   D i s e a s e s   ( S T D s ) 7 & g t ; < / K e y > < / a : K e y > < a : V a l u e   i : t y p e = " M e a s u r e G r i d V i e w S t a t e I D i a g r a m L i n k " / > < / a : K e y V a l u e O f D i a g r a m O b j e c t K e y a n y T y p e z b w N T n L X > < a : K e y V a l u e O f D i a g r a m O b j e c t K e y a n y T y p e z b w N T n L X > < a : K e y > < K e y > L i n k s \ & l t ; C o l u m n s \ S u m   o f   H I V A I D S     S e x u a l l y   T r a n s m i t t e d   D i s e a s e s   ( S T D s ) 7 & g t ; - & l t ; M e a s u r e s \ H I V / A I D S   & a m p ;   S e x u a l l y   T r a n s m i t t e d   D i s e a s e s   ( S T D s ) 7 & g t ; \ C O L U M N < / K e y > < / a : K e y > < a : V a l u e   i : t y p e = " M e a s u r e G r i d V i e w S t a t e I D i a g r a m L i n k E n d p o i n t " / > < / a : K e y V a l u e O f D i a g r a m O b j e c t K e y a n y T y p e z b w N T n L X > < a : K e y V a l u e O f D i a g r a m O b j e c t K e y a n y T y p e z b w N T n L X > < a : K e y > < K e y > L i n k s \ & l t ; C o l u m n s \ S u m   o f   H I V A I D S     S e x u a l l y   T r a n s m i t t e d   D i s e a s e s   ( S T D s ) 7 & g t ; - & l t ; M e a s u r e s \ H I V / A I D S   & a m p ;   S e x u a l l y   T r a n s m i t t e d   D i s e a s e s   ( S T D s ) 7 & g t ; \ M E A S U R E < / K e y > < / a : K e y > < a : V a l u e   i : t y p e = " M e a s u r e G r i d V i e w S t a t e I D i a g r a m L i n k E n d p o i n t " / > < / a : K e y V a l u e O f D i a g r a m O b j e c t K e y a n y T y p e z b w N T n L X > < a : K e y V a l u e O f D i a g r a m O b j e c t K e y a n y T y p e z b w N T n L X > < a : K e y > < K e y > L i n k s \ & l t ; C o l u m n s \ S u m   o f   V a c c i n e   p r e v e n t a b l e   d i s e a s e s 8 & g t ; - & l t ; M e a s u r e s \ V a c c i n e   p r e v e n t a b l e   d i s e a s e s 8 & g t ; < / K e y > < / a : K e y > < a : V a l u e   i : t y p e = " M e a s u r e G r i d V i e w S t a t e I D i a g r a m L i n k " / > < / a : K e y V a l u e O f D i a g r a m O b j e c t K e y a n y T y p e z b w N T n L X > < a : K e y V a l u e O f D i a g r a m O b j e c t K e y a n y T y p e z b w N T n L X > < a : K e y > < K e y > L i n k s \ & l t ; C o l u m n s \ S u m   o f   V a c c i n e   p r e v e n t a b l e   d i s e a s e s 8 & g t ; - & l t ; M e a s u r e s \ V a c c i n e   p r e v e n t a b l e   d i s e a s e s 8 & g t ; \ C O L U M N < / K e y > < / a : K e y > < a : V a l u e   i : t y p e = " M e a s u r e G r i d V i e w S t a t e I D i a g r a m L i n k E n d p o i n t " / > < / a : K e y V a l u e O f D i a g r a m O b j e c t K e y a n y T y p e z b w N T n L X > < a : K e y V a l u e O f D i a g r a m O b j e c t K e y a n y T y p e z b w N T n L X > < a : K e y > < K e y > L i n k s \ & l t ; C o l u m n s \ S u m   o f   V a c c i n e   p r e v e n t a b l e   d i s e a s e s 8 & g t ; - & l t ; M e a s u r e s \ V a c c i n e   p r e v e n t a b l e   d i s e a s e s 8 & g t ; \ M E A S U R E < / K e y > < / a : K e y > < a : V a l u e   i : t y p e = " M e a s u r e G r i d V i e w S t a t e I D i a g r a m L i n k E n d p o i n t " / > < / a : K e y V a l u e O f D i a g r a m O b j e c t K e y a n y T y p e z b w N T n L X > < a : K e y V a l u e O f D i a g r a m O b j e c t K e y a n y T y p e z b w N T n L X > < a : K e y > < K e y > L i n k s \ & l t ; C o l u m n s \ S u m   o f   C h i l d   h e a l t h     w e l l n e s s 9 & g t ; - & l t ; M e a s u r e s \ C h i l d   h e a l t h   & a m p ;   w e l l n e s s 9 & g t ; < / K e y > < / a : K e y > < a : V a l u e   i : t y p e = " M e a s u r e G r i d V i e w S t a t e I D i a g r a m L i n k " / > < / a : K e y V a l u e O f D i a g r a m O b j e c t K e y a n y T y p e z b w N T n L X > < a : K e y V a l u e O f D i a g r a m O b j e c t K e y a n y T y p e z b w N T n L X > < a : K e y > < K e y > L i n k s \ & l t ; C o l u m n s \ S u m   o f   C h i l d   h e a l t h     w e l l n e s s 9 & g t ; - & l t ; M e a s u r e s \ C h i l d   h e a l t h   & a m p ;   w e l l n e s s 9 & g t ; \ C O L U M N < / K e y > < / a : K e y > < a : V a l u e   i : t y p e = " M e a s u r e G r i d V i e w S t a t e I D i a g r a m L i n k E n d p o i n t " / > < / a : K e y V a l u e O f D i a g r a m O b j e c t K e y a n y T y p e z b w N T n L X > < a : K e y V a l u e O f D i a g r a m O b j e c t K e y a n y T y p e z b w N T n L X > < a : K e y > < K e y > L i n k s \ & l t ; C o l u m n s \ S u m   o f   C h i l d   h e a l t h     w e l l n e s s 9 & g t ; - & l t ; M e a s u r e s \ C h i l d   h e a l t h   & a m p ;   w e l l n e s s 9 & g t ; \ M E A S U R E < / K e y > < / a : K e y > < a : V a l u e   i : t y p e = " M e a s u r e G r i d V i e w S t a t e I D i a g r a m L i n k E n d p o i n t " / > < / a : K e y V a l u e O f D i a g r a m O b j e c t K e y a n y T y p e z b w N T n L X > < a : K e y V a l u e O f D i a g r a m O b j e c t K e y a n y T y p e z b w N T n L X > < a : K e y > < K e y > L i n k s \ & l t ; C o l u m n s \ S u m   o f   D i a b e t e s 1 1 & g t ; - & l t ; M e a s u r e s \ D i a b e t e s 1 1 & g t ; < / K e y > < / a : K e y > < a : V a l u e   i : t y p e = " M e a s u r e G r i d V i e w S t a t e I D i a g r a m L i n k " / > < / a : K e y V a l u e O f D i a g r a m O b j e c t K e y a n y T y p e z b w N T n L X > < a : K e y V a l u e O f D i a g r a m O b j e c t K e y a n y T y p e z b w N T n L X > < a : K e y > < K e y > L i n k s \ & l t ; C o l u m n s \ S u m   o f   D i a b e t e s 1 1 & g t ; - & l t ; M e a s u r e s \ D i a b e t e s 1 1 & g t ; \ C O L U M N < / K e y > < / a : K e y > < a : V a l u e   i : t y p e = " M e a s u r e G r i d V i e w S t a t e I D i a g r a m L i n k E n d p o i n t " / > < / a : K e y V a l u e O f D i a g r a m O b j e c t K e y a n y T y p e z b w N T n L X > < a : K e y V a l u e O f D i a g r a m O b j e c t K e y a n y T y p e z b w N T n L X > < a : K e y > < K e y > L i n k s \ & l t ; C o l u m n s \ S u m   o f   D i a b e t e s 1 1 & g t ; - & l t ; M e a s u r e s \ D i a b e t e s 1 1 & g t ; \ M E A S U R E < / K e y > < / a : K e y > < a : V a l u e   i : t y p e = " M e a s u r e G r i d V i e w S t a t e I D i a g r a m L i n k E n d p o i n t " / > < / a : K e y V a l u e O f D i a g r a m O b j e c t K e y a n y T y p e z b w N T n L X > < a : K e y V a l u e O f D i a g r a m O b j e c t K e y a n y T y p e z b w N T n L X > < a : K e y > < K e y > L i n k s \ & l t ; C o l u m n s \ S u m   o f   M e n t a l   h e a l t h   d e p r e s s i o n s u i c i d e 1 2 & g t ; - & l t ; M e a s u r e s \ M e n t a l   h e a l t h   d e p r e s s i o n / s u i c i d e 1 2 & g t ; < / K e y > < / a : K e y > < a : V a l u e   i : t y p e = " M e a s u r e G r i d V i e w S t a t e I D i a g r a m L i n k " / > < / a : K e y V a l u e O f D i a g r a m O b j e c t K e y a n y T y p e z b w N T n L X > < a : K e y V a l u e O f D i a g r a m O b j e c t K e y a n y T y p e z b w N T n L X > < a : K e y > < K e y > L i n k s \ & l t ; C o l u m n s \ S u m   o f   M e n t a l   h e a l t h   d e p r e s s i o n s u i c i d e 1 2 & g t ; - & l t ; M e a s u r e s \ M e n t a l   h e a l t h   d e p r e s s i o n / s u i c i d e 1 2 & g t ; \ C O L U M N < / K e y > < / a : K e y > < a : V a l u e   i : t y p e = " M e a s u r e G r i d V i e w S t a t e I D i a g r a m L i n k E n d p o i n t " / > < / a : K e y V a l u e O f D i a g r a m O b j e c t K e y a n y T y p e z b w N T n L X > < a : K e y V a l u e O f D i a g r a m O b j e c t K e y a n y T y p e z b w N T n L X > < a : K e y > < K e y > L i n k s \ & l t ; C o l u m n s \ S u m   o f   M e n t a l   h e a l t h   d e p r e s s i o n s u i c i d e 1 2 & g t ; - & l t ; M e a s u r e s \ M e n t a l   h e a l t h   d e p r e s s i o n / s u i c i d e 1 2 & g t ; \ M E A S U R E < / K e y > < / a : K e y > < a : V a l u e   i : t y p e = " M e a s u r e G r i d V i e w S t a t e I D i a g r a m L i n k E n d p o i n t " / > < / a : K e y V a l u e O f D i a g r a m O b j e c t K e y a n y T y p e z b w N T n L X > < a : K e y V a l u e O f D i a g r a m O b j e c t K e y a n y T y p e z b w N T n L X > < a : K e y > < K e y > L i n k s \ & l t ; C o l u m n s \ S u m   o f   D r u g s     a l c o h o l   a b u s e 1 3 & g t ; - & l t ; M e a s u r e s \ D r u g s   & a m p ;   a l c o h o l   a b u s e 1 3 & g t ; < / K e y > < / a : K e y > < a : V a l u e   i : t y p e = " M e a s u r e G r i d V i e w S t a t e I D i a g r a m L i n k " / > < / a : K e y V a l u e O f D i a g r a m O b j e c t K e y a n y T y p e z b w N T n L X > < a : K e y V a l u e O f D i a g r a m O b j e c t K e y a n y T y p e z b w N T n L X > < a : K e y > < K e y > L i n k s \ & l t ; C o l u m n s \ S u m   o f   D r u g s     a l c o h o l   a b u s e 1 3 & g t ; - & l t ; M e a s u r e s \ D r u g s   & a m p ;   a l c o h o l   a b u s e 1 3 & g t ; \ C O L U M N < / K e y > < / a : K e y > < a : V a l u e   i : t y p e = " M e a s u r e G r i d V i e w S t a t e I D i a g r a m L i n k E n d p o i n t " / > < / a : K e y V a l u e O f D i a g r a m O b j e c t K e y a n y T y p e z b w N T n L X > < a : K e y V a l u e O f D i a g r a m O b j e c t K e y a n y T y p e z b w N T n L X > < a : K e y > < K e y > L i n k s \ & l t ; C o l u m n s \ S u m   o f   D r u g s     a l c o h o l   a b u s e 1 3 & g t ; - & l t ; M e a s u r e s \ D r u g s   & a m p ;   a l c o h o l   a b u s e 1 3 & g t ; \ M E A S U R E < / K e y > < / a : K e y > < a : V a l u e   i : t y p e = " M e a s u r e G r i d V i e w S t a t e I D i a g r a m L i n k E n d p o i n t " / > < / a : K e y V a l u e O f D i a g r a m O b j e c t K e y a n y T y p e z b w N T n L X > < a : K e y V a l u e O f D i a g r a m O b j e c t K e y a n y T y p e z b w N T n L X > < a : K e y > < K e y > L i n k s \ & l t ; C o l u m n s \ S u m   o f   E n v i r o n m e n t a l   h a z a r d s 1 4 & g t ; - & l t ; M e a s u r e s \ E n v i r o n m e n t a l   h a z a r d s 1 4 & g t ; < / K e y > < / a : K e y > < a : V a l u e   i : t y p e = " M e a s u r e G r i d V i e w S t a t e I D i a g r a m L i n k " / > < / a : K e y V a l u e O f D i a g r a m O b j e c t K e y a n y T y p e z b w N T n L X > < a : K e y V a l u e O f D i a g r a m O b j e c t K e y a n y T y p e z b w N T n L X > < a : K e y > < K e y > L i n k s \ & l t ; C o l u m n s \ S u m   o f   E n v i r o n m e n t a l   h a z a r d s 1 4 & g t ; - & l t ; M e a s u r e s \ E n v i r o n m e n t a l   h a z a r d s 1 4 & g t ; \ C O L U M N < / K e y > < / a : K e y > < a : V a l u e   i : t y p e = " M e a s u r e G r i d V i e w S t a t e I D i a g r a m L i n k E n d p o i n t " / > < / a : K e y V a l u e O f D i a g r a m O b j e c t K e y a n y T y p e z b w N T n L X > < a : K e y V a l u e O f D i a g r a m O b j e c t K e y a n y T y p e z b w N T n L X > < a : K e y > < K e y > L i n k s \ & l t ; C o l u m n s \ S u m   o f   E n v i r o n m e n t a l   h a z a r d s 1 4 & g t ; - & l t ; M e a s u r e s \ E n v i r o n m e n t a l   h a z a r d s 1 4 & g t ; \ M E A S U R E < / K e y > < / a : K e y > < a : V a l u e   i : t y p e = " M e a s u r e G r i d V i e w S t a t e I D i a g r a m L i n k E n d p o i n t " / > < / a : K e y V a l u e O f D i a g r a m O b j e c t K e y a n y T y p e z b w N T n L X > < a : K e y V a l u e O f D i a g r a m O b j e c t K e y a n y T y p e z b w N T n L X > < a : K e y > < K e y > L i n k s \ & l t ; C o l u m n s \ S u m   o f   O b e s i t y w e i g h t   l o s s   i s s u e s 1 5 & g t ; - & l t ; M e a s u r e s \ O b e s i t y / w e i g h t   l o s s   i s s u e s 1 5 & g t ; < / K e y > < / a : K e y > < a : V a l u e   i : t y p e = " M e a s u r e G r i d V i e w S t a t e I D i a g r a m L i n k " / > < / a : K e y V a l u e O f D i a g r a m O b j e c t K e y a n y T y p e z b w N T n L X > < a : K e y V a l u e O f D i a g r a m O b j e c t K e y a n y T y p e z b w N T n L X > < a : K e y > < K e y > L i n k s \ & l t ; C o l u m n s \ S u m   o f   O b e s i t y w e i g h t   l o s s   i s s u e s 1 5 & g t ; - & l t ; M e a s u r e s \ O b e s i t y / w e i g h t   l o s s   i s s u e s 1 5 & g t ; \ C O L U M N < / K e y > < / a : K e y > < a : V a l u e   i : t y p e = " M e a s u r e G r i d V i e w S t a t e I D i a g r a m L i n k E n d p o i n t " / > < / a : K e y V a l u e O f D i a g r a m O b j e c t K e y a n y T y p e z b w N T n L X > < a : K e y V a l u e O f D i a g r a m O b j e c t K e y a n y T y p e z b w N T n L X > < a : K e y > < K e y > L i n k s \ & l t ; C o l u m n s \ S u m   o f   O b e s i t y w e i g h t   l o s s   i s s u e s 1 5 & g t ; - & l t ; M e a s u r e s \ O b e s i t y / w e i g h t   l o s s   i s s u e s 1 5 & g t ; \ M E A S U R E < / K e y > < / a : K e y > < a : V a l u e   i : t y p e = " M e a s u r e G r i d V i e w S t a t e I D i a g r a m L i n k E n d p o i n t " / > < / a : K e y V a l u e O f D i a g r a m O b j e c t K e y a n y T y p e z b w N T n L X > < / V i e w S t a t e s > < / D i a g r a m M a n a g e r . S e r i a l i z a b l e D i a g r a m > < / A r r a y O f D i a g r a m M a n a g e r . S e r i a l i z a b l e D i a g r a m > ] ] > < / C u s t o m C o n t e n t > < / G e m i n i > 
</file>

<file path=customXml/item39.xml>��< ? x m l   v e r s i o n = " 1 . 0 "   e n c o d i n g = " U T F - 1 6 " ? > < G e m i n i   x m l n s = " h t t p : / / g e m i n i / p i v o t c u s t o m i z a t i o n / T a b l e X M L _ T a b l e 6 " > < C u s t o m C o n t e n t > & l t ; T a b l e W i d g e t G r i d S e r i a l i z a t i o n   x m l n s : x s d = " h t t p : / / w w w . w 3 . o r g / 2 0 0 1 / X M L S c h e m a "   x m l n s : x s i = " h t t p : / / w w w . w 3 . o r g / 2 0 0 1 / X M L S c h e m a - i n s t a n c e " & g t ; & l t ; C o l u m n S u g g e s t e d T y p e & g t ; & l t ; i t e m & g t ; & l t ; k e y & g t ; & l t ; s t r i n g & g t ; 5 2 1 1 3 9 2 3 6 4 & l t ; / s t r i n g & g t ; & l t ; / k e y & g t ; & l t ; v a l u e & g t ; & l t ; s t r i n g & g t ; B i g I n t & l t ; / s t r i n g & g t ; & l t ; / v a l u e & g t ; & l t ; / i t e m & g t ; & l t ; i t e m & g t ; & l t ; k e y & g t ; & l t ; s t r i n g & g t ; C o l u m n 1 & l t ; / s t r i n g & g t ; & l t ; / k e y & g t ; & l t ; v a l u e & g t ; & l t ; s t r i n g & g t ; W C h a r & l t ; / s t r i n g & g t ; & l t ; / v a l u e & g t ; & l t ; / i t e m & g t ; & l t ; i t e m & g t ; & l t ; k e y & g t ; & l t ; s t r i n g & g t ; C a n c e r & l t ; / s t r i n g & g t ; & l t ; / k e y & g t ; & l t ; v a l u e & g t ; & l t ; s t r i n g & g t ; W C h a r & l t ; / s t r i n g & g t ; & l t ; / v a l u e & g t ; & l t ; / i t e m & g t ; & l t ; i t e m & g t ; & l t ; k e y & g t ; & l t ; s t r i n g & g t ; C o l u m n 2 & l t ; / s t r i n g & g t ; & l t ; / k e y & g t ; & l t ; v a l u e & g t ; & l t ; s t r i n g & g t ; W C h a r & l t ; / s t r i n g & g t ; & l t ; / v a l u e & g t ; & l t ; / i t e m & g t ; & l t ; i t e m & g t ; & l t ; k e y & g t ; & l t ; s t r i n g & g t ; C o l u m n 3 & l t ; / s t r i n g & g t ; & l t ; / k e y & g t ; & l t ; v a l u e & g t ; & l t ; s t r i n g & g t ; W C h a r & l t ; / s t r i n g & g t ; & l t ; / v a l u e & g t ; & l t ; / i t e m & g t ; & l t ; i t e m & g t ; & l t ; k e y & g t ; & l t ; s t r i n g & g t ; C o l u m n 4 & l t ; / s t r i n g & g t ; & l t ; / k e y & g t ; & l t ; v a l u e & g t ; & l t ; s t r i n g & g t ; W C h a r & l t ; / s t r i n g & g t ; & l t ; / v a l u e & g t ; & l t ; / i t e m & g t ; & l t ; i t e m & g t ; & l t ; k e y & g t ; & l t ; s t r i n g & g t ; C o l u m n 5 & l t ; / s t r i n g & g t ; & l t ; / k e y & g t ; & l t ; v a l u e & g t ; & l t ; s t r i n g & g t ; W C h a r & l t ; / s t r i n g & g t ; & l t ; / v a l u e & g t ; & l t ; / i t e m & g t ; & l t ; i t e m & g t ; & l t ; k e y & g t ; & l t ; s t r i n g & g t ; C o l u m n 6 & l t ; / s t r i n g & g t ; & l t ; / k e y & g t ; & l t ; v a l u e & g t ; & l t ; s t r i n g & g t ; W C h a r & l t ; / s t r i n g & g t ; & l t ; / v a l u e & g t ; & l t ; / i t e m & g t ; & l t ; i t e m & g t ; & l t ; k e y & g t ; & l t ; s t r i n g & g t ; C o l u m n 7 & l t ; / s t r i n g & g t ; & l t ; / k e y & g t ; & l t ; v a l u e & g t ; & l t ; s t r i n g & g t ; W C h a r & l t ; / s t r i n g & g t ; & l t ; / v a l u e & g t ; & l t ; / i t e m & g t ; & l t ; i t e m & g t ; & l t ; k e y & g t ; & l t ; s t r i n g & g t ; D i a b e t e s & l t ; / s t r i n g & g t ; & l t ; / k e y & g t ; & l t ; v a l u e & g t ; & l t ; s t r i n g & g t ; W C h a r & l t ; / s t r i n g & g t ; & l t ; / v a l u e & g t ; & l t ; / i t e m & g t ; & l t ; i t e m & g t ; & l t ; k e y & g t ; & l t ; s t r i n g & g t ; C o l u m n 8 & l t ; / s t r i n g & g t ; & l t ; / k e y & g t ; & l t ; v a l u e & g t ; & l t ; s t r i n g & g t ; W C h a r & l t ; / s t r i n g & g t ; & l t ; / v a l u e & g t ; & l t ; / i t e m & g t ; & l t ; i t e m & g t ; & l t ; k e y & g t ; & l t ; s t r i n g & g t ; C o l u m n 9 & l t ; / s t r i n g & g t ; & l t ; / k e y & g t ; & l t ; v a l u e & g t ; & l t ; s t r i n g & g t ; W C h a r & l t ; / s t r i n g & g t ; & l t ; / v a l u e & g t ; & l t ; / i t e m & g t ; & l t ; i t e m & g t ; & l t ; k e y & g t ; & l t ; s t r i n g & g t ; C o l u m n 1 0 & l t ; / s t r i n g & g t ; & l t ; / k e y & g t ; & l t ; v a l u e & g t ; & l t ; s t r i n g & g t ; W C h a r & l t ; / s t r i n g & g t ; & l t ; / v a l u e & g t ; & l t ; / i t e m & g t ; & l t ; i t e m & g t ; & l t ; k e y & g t ; & l t ; s t r i n g & g t ; O b e s i t y   w e i g h t   l o s s   i s s u e s & l t ; / s t r i n g & g t ; & l t ; / k e y & g t ; & l t ; v a l u e & g t ; & l t ; s t r i n g & g t ; W C h a r & l t ; / s t r i n g & g t ; & l t ; / v a l u e & g t ; & l t ; / i t e m & g t ; & l t ; i t e m & g t ; & l t ; k e y & g t ; & l t ; s t r i n g & g t ; C o l u m n 1 1 & l t ; / s t r i n g & g t ; & l t ; / k e y & g t ; & l t ; v a l u e & g t ; & l t ; s t r i n g & g t ; W C h a r & l t ; / s t r i n g & g t ; & l t ; / v a l u e & g t ; & l t ; / i t e m & g t ; & l t ; i t e m & g t ; & l t ; k e y & g t ; & l t ; s t r i n g & g t ; C a n c e r 1 2 & l t ; / s t r i n g & g t ; & l t ; / k e y & g t ; & l t ; v a l u e & g t ; & l t ; s t r i n g & g t ; W C h a r & l t ; / s t r i n g & g t ; & l t ; / v a l u e & g t ; & l t ; / i t e m & g t ; & l t ; i t e m & g t ; & l t ; k e y & g t ; & l t ; s t r i n g & g t ; C o l u m n 1 3 & l t ; / s t r i n g & g t ; & l t ; / k e y & g t ; & l t ; v a l u e & g t ; & l t ; s t r i n g & g t ; W C h a r & l t ; / s t r i n g & g t ; & l t ; / v a l u e & g t ; & l t ; / i t e m & g t ; & l t ; i t e m & g t ; & l t ; k e y & g t ; & l t ; s t r i n g & g t ; C o l u m n 1 4 & l t ; / s t r i n g & g t ; & l t ; / k e y & g t ; & l t ; v a l u e & g t ; & l t ; s t r i n g & g t ; W C h a r & l t ; / s t r i n g & g t ; & l t ; / v a l u e & g t ; & l t ; / i t e m & g t ; & l t ; i t e m & g t ; & l t ; k e y & g t ; & l t ; s t r i n g & g t ; C o l u m n 1 5 & l t ; / s t r i n g & g t ; & l t ; / k e y & g t ; & l t ; v a l u e & g t ; & l t ; s t r i n g & g t ; W C h a r & l t ; / s t r i n g & g t ; & l t ; / v a l u e & g t ; & l t ; / i t e m & g t ; & l t ; i t e m & g t ; & l t ; k e y & g t ; & l t ; s t r i n g & g t ; C o l u m n 1 6 & l t ; / s t r i n g & g t ; & l t ; / k e y & g t ; & l t ; v a l u e & g t ; & l t ; s t r i n g & g t ; W C h a r & l t ; / s t r i n g & g t ; & l t ; / v a l u e & g t ; & l t ; / i t e m & g t ; & l t ; i t e m & g t ; & l t ; k e y & g t ; & l t ; s t r i n g & g t ; C o l u m n 1 7 & l t ; / s t r i n g & g t ; & l t ; / k e y & g t ; & l t ; v a l u e & g t ; & l t ; s t r i n g & g t ; W C h a r & l t ; / s t r i n g & g t ; & l t ; / v a l u e & g t ; & l t ; / i t e m & g t ; & l t ; i t e m & g t ; & l t ; k e y & g t ; & l t ; s t r i n g & g t ; C o l u m n 1 8 & l t ; / s t r i n g & g t ; & l t ; / k e y & g t ; & l t ; v a l u e & g t ; & l t ; s t r i n g & g t ; W C h a r & l t ; / s t r i n g & g t ; & l t ; / v a l u e & g t ; & l t ; / i t e m & g t ; & l t ; i t e m & g t ; & l t ; k e y & g t ; & l t ; s t r i n g & g t ; C o l u m n 1 9 & 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C o l u m n 2 0 & l t ; / s t r i n g & g t ; & l t ; / k e y & g t ; & l t ; v a l u e & g t ; & l t ; s t r i n g & g t ; W C h a r & l t ; / s t r i n g & g t ; & l t ; / v a l u e & g t ; & l t ; / i t e m & g t ; & l t ; i t e m & g t ; & l t ; k e y & g t ; & l t ; s t r i n g & g t ; C o l u m n 2 1 & l t ; / s t r i n g & g t ; & l t ; / k e y & g t ; & l t ; v a l u e & g t ; & l t ; s t r i n g & g t ; W C h a r & l t ; / s t r i n g & g t ; & l t ; / v a l u e & g t ; & l t ; / i t e m & g t ; & l t ; i t e m & g t ; & l t ; k e y & g t ; & l t ; s t r i n g & g t ; C o l u m n 2 2 & l t ; / s t r i n g & g t ; & l t ; / k e y & g t ; & l t ; v a l u e & g t ; & l t ; s t r i n g & g t ; W C h a r & l t ; / s t r i n g & g t ; & l t ; / v a l u e & g t ; & l t ; / i t e m & g t ; & l t ; i t e m & g t ; & l t ; k e y & g t ; & l t ; s t r i n g & g t ; L a c k   o f   a v a i l a b i l i t y   o f   d o c t o r s & l t ; / s t r i n g & g t ; & l t ; / k e y & g t ; & l t ; v a l u e & g t ; & l t ; s t r i n g & g t ; W C h a r & l t ; / s t r i n g & g t ; & l t ; / v a l u e & g t ; & l t ; / i t e m & g t ; & l t ; i t e m & g t ; & l t ; k e y & g t ; & l t ; s t r i n g & g t ; U n a b l e   t o   p a y   c o - p a y s   d e d u c t i b l e s & l t ; / s t r i n g & g t ; & l t ; / k e y & g t ; & l t ; v a l u e & g t ; & l t ; s t r i n g & g t ; W C h a r & l t ; / s t r i n g & g t ; & l t ; / v a l u e & g t ; & l t ; / i t e m & g t ; & l t ; i t e m & g t ; & l t ; k e y & g t ; & l t ; s t r i n g & g t ; C o l u m n 2 3 & l t ; / s t r i n g & g t ; & l t ; / k e y & g t ; & l t ; v a l u e & g t ; & l t ; s t r i n g & g t ; W C h a r & l t ; / s t r i n g & g t ; & l t ; / v a l u e & g t ; & l t ; / i t e m & g t ; & l t ; i t e m & g t ; & l t ; k e y & g t ; & l t ; s t r i n g & g t ; C o l u m n 2 4 & l t ; / s t r i n g & g t ; & l t ; / k e y & g t ; & l t ; v a l u e & g t ; & l t ; s t r i n g & g t ; W C h a r & l t ; / s t r i n g & g t ; & l t ; / v a l u e & g t ; & l t ; / i t e m & g t ; & l t ; i t e m & g t ; & l t ; k e y & g t ; & l t ; s t r i n g & g t ; C o l u m n 2 5 & l t ; / s t r i n g & g t ; & l t ; / k e y & g t ; & l t ; v a l u e & g t ; & l t ; s t r i n g & g t ; W C h a r & l t ; / s t r i n g & g t ; & l t ; / v a l u e & g t ; & l t ; / i t e m & g t ; & l t ; i t e m & g t ; & l t ; k e y & g t ; & l t ; s t r i n g & g t ; C o l u m n 2 6 & l t ; / s t r i n g & g t ; & l t ; / k e y & g t ; & l t ; v a l u e & g t ; & l t ; s t r i n g & g t ; W C h a r & l t ; / s t r i n g & g t ; & l t ; / v a l u e & g t ; & l t ; / i t e m & g t ; & l t ; i t e m & g t ; & l t ; k e y & g t ; & l t ; s t r i n g & g t ; N o   i n s u r a n c e & l t ; / s t r i n g & g t ; & l t ; / k e y & g t ; & l t ; v a l u e & g t ; & l t ; s t r i n g & g t ; W C h a r & l t ; / s t r i n g & g t ; & l t ; / v a l u e & g t ; & l t ; / i t e m & g t ; & l t ; i t e m & g t ; & l t ; k e y & g t ; & l t ; s t r i n g & g t ; T r a n s p o r t a t i o n & l t ; / s t r i n g & g t ; & l t ; / k e y & g t ; & l t ; v a l u e & g t ; & l t ; s t r i n g & g t ; W C h a r & l t ; / s t r i n g & g t ; & l t ; / v a l u e & g t ; & l t ; / i t e m & g t ; & l t ; i t e m & g t ; & l t ; k e y & g t ; & l t ; s t r i n g & g t ; C o l u m n 2 7 & l t ; / s t r i n g & g t ; & l t ; / k e y & g t ; & l t ; v a l u e & g t ; & l t ; s t r i n g & g t ; W C h a r & l t ; / s t r i n g & g t ; & l t ; / v a l u e & g t ; & l t ; / i t e m & g t ; & l t ; i t e m & g t ; & l t ; k e y & g t ; & l t ; s t r i n g & g t ; C l e a n   a i r       w a t e r & l t ; / s t r i n g & g t ; & l t ; / k e y & g t ; & l t ; v a l u e & g t ; & l t ; s t r i n g & g t ; W C h a r & l t ; / s t r i n g & g t ; & l t ; / v a l u e & g t ; & l t ; / i t e m & g t ; & l t ; i t e m & g t ; & l t ; k e y & g t ; & l t ; s t r i n g & g t ; C o l u m n 2 8 & l t ; / s t r i n g & g t ; & l t ; / k e y & g t ; & l t ; v a l u e & g t ; & l t ; s t r i n g & g t ; W C h a r & l t ; / s t r i n g & g t ; & l t ; / v a l u e & g t ; & l t ; / i t e m & g t ; & l t ; i t e m & g t ; & l t ; k e y & g t ; & l t ; s t r i n g & g t ; S m o k i n g   c e s s a t i o n   p r o g r a m s & l t ; / s t r i n g & g t ; & l t ; / k e y & g t ; & l t ; v a l u e & g t ; & l t ; s t r i n g & g t ; W C h a r & l t ; / s t r i n g & g t ; & l t ; / v a l u e & g t ; & l t ; / i t e m & g t ; & l t ; i t e m & g t ; & l t ; k e y & g t ; & l t ; s t r i n g & g t ; D r u g       a l c o h o l   r e h a b i l i t a t i o n   s e r v i c e s & l t ; / s t r i n g & g t ; & l t ; / k e y & g t ; & l t ; v a l u e & g t ; & l t ; s t r i n g & g t ; W C h a r & l t ; / s t r i n g & g t ; & l t ; / v a l u e & g t ; & l t ; / i t e m & g t ; & l t ; i t e m & g t ; & l t ; k e y & g t ; & l t ; s t r i n g & g t ; C o l u m n 2 9 & l t ; / s t r i n g & g t ; & l t ; / k e y & g t ; & l t ; v a l u e & g t ; & l t ; s t r i n g & g t ; W C h a r & l t ; / s t r i n g & g t ; & l t ; / v a l u e & g t ; & l t ; / i t e m & g t ; & l t ; i t e m & g t ; & l t ; k e y & g t ; & l t ; s t r i n g & g t ; C o l u m n 3 0 & l t ; / s t r i n g & g t ; & l t ; / k e y & g t ; & l t ; v a l u e & g t ; & l t ; s t r i n g & g t ; W C h a r & l t ; / s t r i n g & g t ; & l t ; / v a l u e & g t ; & l t ; / i t e m & g t ; & l t ; i t e m & g t ; & l t ; k e y & g t ; & l t ; s t r i n g & g t ; C o l u m n 3 1 & l t ; / s t r i n g & g t ; & l t ; / k e y & g t ; & l t ; v a l u e & g t ; & l t ; s t r i n g & g t ; W C h a r & l t ; / s t r i n g & g t ; & l t ; / v a l u e & g t ; & l t ; / i t e m & g t ; & l t ; i t e m & g t ; & l t ; k e y & g t ; & l t ; s t r i n g & g t ; C o l u m n 3 2 & l t ; / s t r i n g & g t ; & l t ; / k e y & g t ; & l t ; v a l u e & g t ; & l t ; s t r i n g & g t ; W C h a r & l t ; / s t r i n g & g t ; & l t ; / v a l u e & g t ; & l t ; / i t e m & g t ; & l t ; i t e m & g t ; & l t ; k e y & g t ; & l t ; s t r i n g & g t ; C o l u m n 3 3 & l t ; / s t r i n g & g t ; & l t ; / k e y & g t ; & l t ; v a l u e & g t ; & l t ; s t r i n g & g t ; W C h a r & l t ; / s t r i n g & g t ; & l t ; / v a l u e & g t ; & l t ; / i t e m & g t ; & l t ; i t e m & g t ; & l t ; k e y & g t ; & l t ; s t r i n g & g t ; J o b   o p p o r t u n i t i e s & l t ; / s t r i n g & g t ; & l t ; / k e y & g t ; & l t ; v a l u e & g t ; & l t ; s t r i n g & g t ; W C h a r & l t ; / s t r i n g & g t ; & l t ; / v a l u e & g t ; & l t ; / i t e m & g t ; & l t ; i t e m & g t ; & l t ; k e y & g t ; & l t ; s t r i n g & g t ; C o l u m n 3 4 & l t ; / s t r i n g & g t ; & l t ; / k e y & g t ; & l t ; v a l u e & g t ; & l t ; s t r i n g & g t ; W C h a r & l t ; / s t r i n g & g t ; & l t ; / v a l u e & g t ; & l t ; / i t e m & g t ; & l t ; i t e m & g t ; & l t ; k e y & g t ; & l t ; s t r i n g & g t ; C o l u m n 3 5 & l t ; / s t r i n g & g t ; & l t ; / k e y & g t ; & l t ; v a l u e & g t ; & l t ; s t r i n g & g t ; W C h a r & l t ; / s t r i n g & g t ; & l t ; / v a l u e & g t ; & l t ; / i t e m & g t ; & l t ; i t e m & g t ; & l t ; k e y & g t ; & l t ; s t r i n g & g t ; B l o o d   p r e s s u r e & l t ; / s t r i n g & g t ; & l t ; / k e y & g t ; & l t ; v a l u e & g t ; & l t ; s t r i n g & g t ; W C h a r & l t ; / s t r i n g & g t ; & l t ; / v a l u e & g t ; & l t ; / i t e m & g t ; & l t ; i t e m & g t ; & l t ; k e y & g t ; & l t ; s t r i n g & g t ; C o l u m n 3 6 & l t ; / s t r i n g & g t ; & l t ; / k e y & g t ; & l t ; v a l u e & g t ; & l t ; s t r i n g & g t ; W C h a r & l t ; / s t r i n g & g t ; & l t ; / v a l u e & g t ; & l t ; / i t e m & g t ; & l t ; i t e m & g t ; & l t ; k e y & g t ; & l t ; s t r i n g & g t ; C o l u m n 3 7 & l t ; / s t r i n g & g t ; & l t ; / k e y & g t ; & l t ; v a l u e & g t ; & l t ; s t r i n g & g t ; W C h a r & l t ; / s t r i n g & g t ; & l t ; / v a l u e & g t ; & l t ; / i t e m & g t ; & l t ; i t e m & g t ; & l t ; k e y & g t ; & l t ; s t r i n g & g t ; C o l u m n 3 8 & l t ; / s t r i n g & g t ; & l t ; / k e y & g t ; & l t ; v a l u e & g t ; & l t ; s t r i n g & g t ; W C h a r & l t ; / s t r i n g & g t ; & l t ; / v a l u e & g t ; & l t ; / i t e m & g t ; & l t ; i t e m & g t ; & l t ; k e y & g t ; & l t ; s t r i n g & g t ; C o l u m n 3 9 & l t ; / s t r i n g & g t ; & l t ; / k e y & g t ; & l t ; v a l u e & g t ; & l t ; s t r i n g & g t ; W C h a r & l t ; / s t r i n g & g t ; & l t ; / v a l u e & g t ; & l t ; / i t e m & g t ; & l t ; i t e m & g t ; & l t ; k e y & g t ; & l t ; s t r i n g & g t ; C o l u m n 4 0 & l t ; / s t r i n g & g t ; & l t ; / k e y & g t ; & l t ; v a l u e & g t ; & l t ; s t r i n g & g t ; W C h a r & l t ; / s t r i n g & g t ; & l t ; / v a l u e & g t ; & l t ; / i t e m & g t ; & l t ; i t e m & g t ; & l t ; k e y & g t ; & l t ; s t r i n g & g t ; C o l u m n 4 1 & l t ; / s t r i n g & g t ; & l t ; / k e y & g t ; & l t ; v a l u e & g t ; & l t ; s t r i n g & g t ; W C h a r & l t ; / s t r i n g & g t ; & l t ; / v a l u e & g t ; & l t ; / i t e m & g t ; & l t ; i t e m & g t ; & l t ; k e y & g t ; & l t ; s t r i n g & g t ; C o l u m n 4 2 & l t ; / s t r i n g & g t ; & l t ; / k e y & g t ; & l t ; v a l u e & g t ; & l t ; s t r i n g & g t ; W C h a r & l t ; / s t r i n g & g t ; & l t ; / v a l u e & g t ; & l t ; / i t e m & g t ; & l t ; i t e m & g t ; & l t ; k e y & g t ; & l t ; s t r i n g & g t ; C o l u m n 4 3 & l t ; / s t r i n g & g t ; & l t ; / k e y & g t ; & l t ; v a l u e & g t ; & l t ; s t r i n g & g t ; W C h a r & l t ; / s t r i n g & g t ; & l t ; / v a l u e & g t ; & l t ; / i t e m & g t ; & l t ; i t e m & g t ; & l t ; k e y & g t ; & l t ; s t r i n g & g t ; C o l u m n 4 4 & l t ; / s t r i n g & g t ; & l t ; / k e y & g t ; & l t ; v a l u e & g t ; & l t ; s t r i n g & g t ; W C h a r & l t ; / s t r i n g & g t ; & l t ; / v a l u e & g t ; & l t ; / i t e m & g t ; & l t ; i t e m & g t ; & l t ; k e y & g t ; & l t ; s t r i n g & g t ; C o l u m n 4 5 & l t ; / s t r i n g & g t ; & l t ; / k e y & g t ; & l t ; v a l u e & g t ; & l t ; s t r i n g & g t ; W C h a r & l t ; / s t r i n g & g t ; & l t ; / v a l u e & g t ; & l t ; / i t e m & g t ; & l t ; i t e m & g t ; & l t ; k e y & g t ; & l t ; s t r i n g & g t ; S u i c i d e   p r e v e n t i o n & l t ; / s t r i n g & g t ; & l t ; / k e y & g t ; & l t ; v a l u e & g t ; & l t ; s t r i n g & g t ; W C h a r & l t ; / s t r i n g & g t ; & l t ; / v a l u e & g t ; & l t ; / i t e m & g t ; & l t ; i t e m & g t ; & l t ; k e y & g t ; & l t ; s t r i n g & g t ; C o l u m n 4 6 & l t ; / s t r i n g & g t ; & l t ; / k e y & g t ; & l t ; v a l u e & g t ; & l t ; s t r i n g & g t ; W C h a r & l t ; / s t r i n g & g t ; & l t ; / v a l u e & g t ; & l t ; / i t e m & g t ; & l t ; i t e m & g t ; & l t ; k e y & g t ; & l t ; s t r i n g & g t ; H I V   A I D S       S e x u a l l y   T r a n s m i t t e d   D i s e a s e s   ( S T D s ) & l t ; / s t r i n g & g t ; & l t ; / k e y & g t ; & l t ; v a l u e & g t ; & l t ; s t r i n g & g t ; W C h a r & l t ; / s t r i n g & g t ; & l t ; / v a l u e & g t ; & l t ; / i t e m & g t ; & l t ; i t e m & g t ; & l t ; k e y & g t ; & l t ; s t r i n g & g t ; C o l u m n 4 7 & l t ; / s t r i n g & g t ; & l t ; / k e y & g t ; & l t ; v a l u e & g t ; & l t ; s t r i n g & g t ; W C h a r & l t ; / s t r i n g & g t ; & l t ; / v a l u e & g t ; & l t ; / i t e m & g t ; & l t ; i t e m & g t ; & l t ; k e y & g t ; & l t ; s t r i n g & g t ; C o l u m n 4 8 & l t ; / s t r i n g & g t ; & l t ; / k e y & g t ; & l t ; v a l u e & g t ; & l t ; s t r i n g & g t ; W C h a r & l t ; / s t r i n g & g t ; & l t ; / v a l u e & g t ; & l t ; / i t e m & g t ; & l t ; i t e m & g t ; & l t ; k e y & g t ; & l t ; s t r i n g & g t ; C o l u m n 4 9 & l t ; / s t r i n g & g t ; & l t ; / k e y & g t ; & l t ; v a l u e & g t ; & l t ; s t r i n g & g t ; W C h a r & l t ; / s t r i n g & g t ; & l t ; / v a l u e & g t ; & l t ; / i t e m & g t ; & l t ; i t e m & g t ; & l t ; k e y & g t ; & l t ; s t r i n g & g t ; C o l u m n 5 0 & l t ; / s t r i n g & g t ; & l t ; / k e y & g t ; & l t ; v a l u e & g t ; & l t ; s t r i n g & g t ; W C h a r & l t ; / s t r i n g & g t ; & l t ; / v a l u e & g t ; & l t ; / i t e m & g t ; & l t ; i t e m & g t ; & l t ; k e y & g t ; & l t ; s t r i n g & g t ; D o c t o r   h e a l t h   p r o f e s s i o n a l & l t ; / s t r i n g & g t ; & l t ; / k e y & g t ; & l t ; v a l u e & g t ; & l t ; s t r i n g & g t ; W C h a r & l t ; / s t r i n g & g t ; & l t ; / v a l u e & g t ; & l t ; / i t e m & g t ; & l t ; i t e m & g t ; & l t ; k e y & g t ; & l t ; s t r i n g & g t ; C o l u m n 5 1 & l t ; / s t r i n g & g t ; & l t ; / k e y & g t ; & l t ; v a l u e & g t ; & l t ; s t r i n g & g t ; W C h a r & l t ; / s t r i n g & g t ; & l t ; / v a l u e & g t ; & l t ; / i t e m & g t ; & l t ; i t e m & g t ; & l t ; k e y & g t ; & l t ; s t r i n g & g t ; C o l u m n 5 2 & l t ; / s t r i n g & g t ; & l t ; / k e y & g t ; & l t ; v a l u e & g t ; & l t ; s t r i n g & g t ; W C h a r & l t ; / s t r i n g & g t ; & l t ; / v a l u e & g t ; & l t ; / i t e m & g t ; & l t ; i t e m & g t ; & l t ; k e y & g t ; & l t ; s t r i n g & g t ; C o l u m n 5 3 & l t ; / s t r i n g & g t ; & l t ; / k e y & g t ; & l t ; v a l u e & g t ; & l t ; s t r i n g & g t ; W C h a r & l t ; / s t r i n g & g t ; & l t ; / v a l u e & g t ; & l t ; / i t e m & g t ; & l t ; i t e m & g t ; & l t ; k e y & g t ; & l t ; s t r i n g & g t ; C o l u m n 5 4 & l t ; / s t r i n g & g t ; & l t ; / k e y & g t ; & l t ; v a l u e & g t ; & l t ; s t r i n g & g t ; W C h a r & l t ; / s t r i n g & g t ; & l t ; / v a l u e & g t ; & l t ; / i t e m & g t ; & l t ; i t e m & g t ; & l t ; k e y & g t ; & l t ; s t r i n g & g t ; C o l u m n 5 5 & l t ; / s t r i n g & g t ; & l t ; / k e y & g t ; & l t ; v a l u e & g t ; & l t ; s t r i n g & g t ; W C h a r & l t ; / s t r i n g & g t ; & l t ; / v a l u e & g t ; & l t ; / i t e m & g t ; & l t ; i t e m & g t ; & l t ; k e y & g t ; & l t ; s t r i n g & g t ; H e a l t h   D e p a r t m e n t & l t ; / s t r i n g & g t ; & l t ; / k e y & g t ; & l t ; v a l u e & g t ; & l t ; s t r i n g & g t ; W C h a r & l t ; / s t r i n g & g t ; & l t ; / v a l u e & g t ; & l t ; / i t e m & g t ; & l t ; i t e m & g t ; & l t ; k e y & g t ; & l t ; s t r i n g & g t ; C o l u m n 5 6 & l t ; / s t r i n g & g t ; & l t ; / k e y & g t ; & l t ; v a l u e & g t ; & l t ; s t r i n g & g t ; W C h a r & l t ; / s t r i n g & g t ; & l t ; / v a l u e & g t ; & l t ; / i t e m & g t ; & l t ; i t e m & g t ; & l t ; k e y & g t ; & l t ; s t r i n g & g t ; C o l u m n 5 7 & l t ; / s t r i n g & g t ; & l t ; / k e y & g t ; & l t ; v a l u e & g t ; & l t ; s t r i n g & g t ; W C h a r & l t ; / s t r i n g & g t ; & l t ; / v a l u e & g t ; & l t ; / i t e m & g t ; & l t ; i t e m & g t ; & l t ; k e y & g t ; & l t ; s t r i n g & g t ; C o l u m n 5 8 & l t ; / s t r i n g & g t ; & l t ; / k e y & g t ; & l t ; v a l u e & g t ; & l t ; s t r i n g & g t ; W C h a r & l t ; / s t r i n g & g t ; & l t ; / v a l u e & g t ; & l t ; / i t e m & g t ; & l t ; i t e m & g t ; & l t ; k e y & g t ; & l t ; s t r i n g & g t ; C o l u m n 5 9 & l t ; / s t r i n g & g t ; & l t ; / k e y & g t ; & l t ; v a l u e & g t ; & l t ; s t r i n g & g t ; W C h a r & l t ; / s t r i n g & g t ; & l t ; / v a l u e & g t ; & l t ; / i t e m & g t ; & l t ; i t e m & g t ; & l t ; k e y & g t ; & l t ; s t r i n g & g t ; I n t e r n e t & l t ; / s t r i n g & g t ; & l t ; / k e y & g t ; & l t ; v a l u e & g t ; & l t ; s t r i n g & g t ; W C h a r & l t ; / s t r i n g & g t ; & l t ; / v a l u e & g t ; & l t ; / i t e m & g t ; & l t ; i t e m & g t ; & l t ; k e y & g t ; & l t ; s t r i n g & g t ; C o l u m n 6 0 & l t ; / s t r i n g & g t ; & l t ; / k e y & g t ; & l t ; v a l u e & g t ; & l t ; s t r i n g & g t ; W C h a r & l t ; / s t r i n g & g t ; & l t ; / v a l u e & g t ; & l t ; / i t e m & g t ; & l t ; i t e m & g t ; & l t ; k e y & g t ; & l t ; s t r i n g & g t ; M a l e & l t ; / s t r i n g & g t ; & l t ; / k e y & g t ; & l t ; v a l u e & g t ; & l t ; s t r i n g & g t ; W C h a r & l t ; / s t r i n g & g t ; & l t ; / v a l u e & g t ; & l t ; / i t e m & g t ; & l t ; i t e m & g t ; & l t ; k e y & g t ; & l t ; s t r i n g & g t ; 1 8 & l t ; / s t r i n g & g t ; & l t ; / k e y & g t ; & l t ; v a l u e & g t ; & l t ; s t r i n g & g t ; B i g I n t & l t ; / s t r i n g & g t ; & l t ; / v a l u e & g t ; & l t ; / i t e m & g t ; & l t ; i t e m & g t ; & l t ; k e y & g t ; & l t ; s t r i n g & g t ; S u f f o l k & l t ; / s t r i n g & g t ; & l t ; / k e y & g t ; & l t ; v a l u e & g t ; & l t ; s t r i n g & g t ; W C h a r & l t ; / s t r i n g & g t ; & l t ; / v a l u e & g t ; & l t ; / i t e m & g t ; & l t ; i t e m & g t ; & l t ; k e y & g t ; & l t ; s t r i n g & g t ; B a b y l o n     1 1 7 0 2 & l t ; / s t r i n g & g t ; & l t ; / k e y & g t ; & l t ; v a l u e & g t ; & l t ; s t r i n g & g t ; W C h a r & l t ; / s t r i n g & g t ; & l t ; / v a l u e & g t ; & l t ; / i t e m & g t ; & l t ; i t e m & g t ; & l t ; k e y & g t ; & l t ; s t r i n g & g t ; M u l t i - r a c i a l & l t ; / s t r i n g & g t ; & l t ; / k e y & g t ; & l t ; v a l u e & g t ; & l t ; s t r i n g & g t ; W C h a r & l t ; / s t r i n g & g t ; & l t ; / v a l u e & g t ; & l t ; / i t e m & g t ; & l t ; i t e m & g t ; & l t ; k e y & g t ; & l t ; s t r i n g & g t ; N o & l t ; / s t r i n g & g t ; & l t ; / k e y & g t ; & l t ; v a l u e & g t ; & l t ; s t r i n g & g t ; W C h a r & l t ; / s t r i n g & g t ; & l t ; / v a l u e & g t ; & l t ; / i t e m & g t ; & l t ; i t e m & g t ; & l t ; k e y & g t ; & l t ; s t r i n g & g t ; E n g l i s h & l t ; / s t r i n g & g t ; & l t ; / k e y & g t ; & l t ; v a l u e & g t ; & l t ; s t r i n g & g t ; W C h a r & l t ; / s t r i n g & g t ; & l t ; / v a l u e & g t ; & l t ; / i t e m & g t ; & l t ; i t e m & g t ; & l t ; k e y & g t ; & l t ; s t r i n g & g t ; 0 -   1 9   9 9 9 & l t ; / s t r i n g & g t ; & l t ; / k e y & g t ; & l t ; v a l u e & g t ; & l t ; s t r i n g & g t ; W C h a r & l t ; / s t r i n g & g t ; & l t ; / v a l u e & g t ; & l t ; / i t e m & g t ; & l t ; i t e m & g t ; & l t ; k e y & g t ; & l t ; s t r i n g & g t ; H i g h   s c h o o l   g r a d u a t e & l t ; / s t r i n g & g t ; & l t ; / k e y & g t ; & l t ; v a l u e & g t ; & l t ; s t r i n g & g t ; W C h a r & l t ; / s t r i n g & g t ; & l t ; / v a l u e & g t ; & l t ; / i t e m & g t ; & l t ; i t e m & g t ; & l t ; k e y & g t ; & l t ; s t r i n g & g t ; E m p l o y e d   f o r   w a g e s & l t ; / s t r i n g & g t ; & l t ; / k e y & g t ; & l t ; v a l u e & g t ; & l t ; s t r i n g & g t ; W C h a r & l t ; / s t r i n g & g t ; & l t ; / v a l u e & g t ; & l t ; / i t e m & g t ; & l t ; i t e m & g t ; & l t ; k e y & g t ; & l t ; s t r i n g & g t ; Y e s & l t ; / s t r i n g & g t ; & l t ; / k e y & g t ; & l t ; v a l u e & g t ; & l t ; s t r i n g & g t ; W C h a r & l t ; / s t r i n g & g t ; & l t ; / v a l u e & g t ; & l t ; / i t e m & g t ; & l t ; i t e m & g t ; & l t ; k e y & g t ; & l t ; s t r i n g & g t ; Y e s 6 1 & l t ; / s t r i n g & g t ; & l t ; / k e y & g t ; & l t ; v a l u e & g t ; & l t ; s t r i n g & g t ; W C h a r & l t ; / s t r i n g & g t ; & l t ; / v a l u e & g t ; & l t ; / i t e m & g t ; & l t ; / C o l u m n S u g g e s t e d T y p e & g t ; & l t ; C o l u m n F o r m a t   / & g t ; & l t ; C o l u m n A c c u r a c y   / & g t ; & l t ; C o l u m n C u r r e n c y S y m b o l   / & g t ; & l t ; C o l u m n P o s i t i v e P a t t e r n   / & g t ; & l t ; C o l u m n N e g a t i v e P a t t e r n   / & g t ; & l t ; C o l u m n W i d t h s & g t ; & l t ; i t e m & g t ; & l t ; k e y & g t ; & l t ; s t r i n g & g t ; 5 2 1 1 3 9 2 3 6 4 & l t ; / s t r i n g & g t ; & l t ; / k e y & g t ; & l t ; v a l u e & g t ; & l t ; i n t & g t ; 1 1 1 & l t ; / i n t & g t ; & l t ; / v a l u e & g t ; & l t ; / i t e m & g t ; & l t ; i t e m & g t ; & l t ; k e y & g t ; & l t ; s t r i n g & g t ; C o l u m n 1 & l t ; / s t r i n g & g t ; & l t ; / k e y & g t ; & l t ; v a l u e & g t ; & l t ; i n t & g t ; 9 6 & l t ; / i n t & g t ; & l t ; / v a l u e & g t ; & l t ; / i t e m & g t ; & l t ; i t e m & g t ; & l t ; k e y & g t ; & l t ; s t r i n g & g t ; C a n c e r & l t ; / s t r i n g & g t ; & l t ; / k e y & g t ; & l t ; v a l u e & g t ; & l t ; i n t & g t ; 8 3 & l t ; / i n t & g t ; & l t ; / v a l u e & g t ; & l t ; / i t e m & g t ; & l t ; i t e m & g t ; & l t ; k e y & g t ; & l t ; s t r i n g & g t ; C o l u m n 2 & l t ; / s t r i n g & g t ; & l t ; / k e y & g t ; & l t ; v a l u e & g t ; & l t ; i n t & g t ; 9 6 & l t ; / i n t & g t ; & l t ; / v a l u e & g t ; & l t ; / i t e m & g t ; & l t ; i t e m & g t ; & l t ; k e y & g t ; & l t ; s t r i n g & g t ; C o l u m n 3 & l t ; / s t r i n g & g t ; & l t ; / k e y & g t ; & l t ; v a l u e & g t ; & l t ; i n t & g t ; 9 6 & l t ; / i n t & g t ; & l t ; / v a l u e & g t ; & l t ; / i t e m & g t ; & l t ; i t e m & g t ; & l t ; k e y & g t ; & l t ; s t r i n g & g t ; C o l u m n 4 & l t ; / s t r i n g & g t ; & l t ; / k e y & g t ; & l t ; v a l u e & g t ; & l t ; i n t & g t ; 9 6 & l t ; / i n t & g t ; & l t ; / v a l u e & g t ; & l t ; / i t e m & g t ; & l t ; i t e m & g t ; & l t ; k e y & g t ; & l t ; s t r i n g & g t ; C o l u m n 5 & l t ; / s t r i n g & g t ; & l t ; / k e y & g t ; & l t ; v a l u e & g t ; & l t ; i n t & g t ; 9 6 & l t ; / i n t & g t ; & l t ; / v a l u e & g t ; & l t ; / i t e m & g t ; & l t ; i t e m & g t ; & l t ; k e y & g t ; & l t ; s t r i n g & g t ; C o l u m n 6 & l t ; / s t r i n g & g t ; & l t ; / k e y & g t ; & l t ; v a l u e & g t ; & l t ; i n t & g t ; 9 6 & l t ; / i n t & g t ; & l t ; / v a l u e & g t ; & l t ; / i t e m & g t ; & l t ; i t e m & g t ; & l t ; k e y & g t ; & l t ; s t r i n g & g t ; C o l u m n 7 & l t ; / s t r i n g & g t ; & l t ; / k e y & g t ; & l t ; v a l u e & g t ; & l t ; i n t & g t ; 9 6 & l t ; / i n t & g t ; & l t ; / v a l u e & g t ; & l t ; / i t e m & g t ; & l t ; i t e m & g t ; & l t ; k e y & g t ; & l t ; s t r i n g & g t ; D i a b e t e s & l t ; / s t r i n g & g t ; & l t ; / k e y & g t ; & l t ; v a l u e & g t ; & l t ; i n t & g t ; 9 6 & l t ; / i n t & g t ; & l t ; / v a l u e & g t ; & l t ; / i t e m & g t ; & l t ; i t e m & g t ; & l t ; k e y & g t ; & l t ; s t r i n g & g t ; C o l u m n 8 & l t ; / s t r i n g & g t ; & l t ; / k e y & g t ; & l t ; v a l u e & g t ; & l t ; i n t & g t ; 9 6 & l t ; / i n t & g t ; & l t ; / v a l u e & g t ; & l t ; / i t e m & g t ; & l t ; i t e m & g t ; & l t ; k e y & g t ; & l t ; s t r i n g & g t ; C o l u m n 9 & l t ; / s t r i n g & g t ; & l t ; / k e y & g t ; & l t ; v a l u e & g t ; & l t ; i n t & g t ; 9 6 & l t ; / i n t & g t ; & l t ; / v a l u e & g t ; & l t ; / i t e m & g t ; & l t ; i t e m & g t ; & l t ; k e y & g t ; & l t ; s t r i n g & g t ; C o l u m n 1 0 & l t ; / s t r i n g & g t ; & l t ; / k e y & g t ; & l t ; v a l u e & g t ; & l t ; i n t & g t ; 1 0 3 & l t ; / i n t & g t ; & l t ; / v a l u e & g t ; & l t ; / i t e m & g t ; & l t ; i t e m & g t ; & l t ; k e y & g t ; & l t ; s t r i n g & g t ; O b e s i t y   w e i g h t   l o s s   i s s u e s & l t ; / s t r i n g & g t ; & l t ; / k e y & g t ; & l t ; v a l u e & g t ; & l t ; i n t & g t ; 2 0 3 & l t ; / i n t & g t ; & l t ; / v a l u e & g t ; & l t ; / i t e m & g t ; & l t ; i t e m & g t ; & l t ; k e y & g t ; & l t ; s t r i n g & g t ; C o l u m n 1 1 & l t ; / s t r i n g & g t ; & l t ; / k e y & g t ; & l t ; v a l u e & g t ; & l t ; i n t & g t ; 1 0 3 & l t ; / i n t & g t ; & l t ; / v a l u e & g t ; & l t ; / i t e m & g t ; & l t ; i t e m & g t ; & l t ; k e y & g t ; & l t ; s t r i n g & g t ; C a n c e r 1 2 & l t ; / s t r i n g & g t ; & l t ; / k e y & g t ; & l t ; v a l u e & g t ; & l t ; i n t & g t ; 9 7 & l t ; / i n t & g t ; & l t ; / v a l u e & g t ; & l t ; / i t e m & g t ; & l t ; i t e m & g t ; & l t ; k e y & g t ; & l t ; s t r i n g & g t ; C o l u m n 1 3 & l t ; / s t r i n g & g t ; & l t ; / k e y & g t ; & l t ; v a l u e & g t ; & l t ; i n t & g t ; 1 0 3 & l t ; / i n t & g t ; & l t ; / v a l u e & g t ; & l t ; / i t e m & g t ; & l t ; i t e m & g t ; & l t ; k e y & g t ; & l t ; s t r i n g & g t ; C o l u m n 1 4 & l t ; / s t r i n g & g t ; & l t ; / k e y & g t ; & l t ; v a l u e & g t ; & l t ; i n t & g t ; 1 0 3 & l t ; / i n t & g t ; & l t ; / v a l u e & g t ; & l t ; / i t e m & g t ; & l t ; i t e m & g t ; & l t ; k e y & g t ; & l t ; s t r i n g & g t ; C o l u m n 1 5 & l t ; / s t r i n g & g t ; & l t ; / k e y & g t ; & l t ; v a l u e & g t ; & l t ; i n t & g t ; 1 0 3 & l t ; / i n t & g t ; & l t ; / v a l u e & g t ; & l t ; / i t e m & g t ; & l t ; i t e m & g t ; & l t ; k e y & g t ; & l t ; s t r i n g & g t ; C o l u m n 1 6 & l t ; / s t r i n g & g t ; & l t ; / k e y & g t ; & l t ; v a l u e & g t ; & l t ; i n t & g t ; 1 0 3 & l t ; / i n t & g t ; & l t ; / v a l u e & g t ; & l t ; / i t e m & g t ; & l t ; i t e m & g t ; & l t ; k e y & g t ; & l t ; s t r i n g & g t ; C o l u m n 1 7 & l t ; / s t r i n g & g t ; & l t ; / k e y & g t ; & l t ; v a l u e & g t ; & l t ; i n t & g t ; 1 0 3 & l t ; / i n t & g t ; & l t ; / v a l u e & g t ; & l t ; / i t e m & g t ; & l t ; i t e m & g t ; & l t ; k e y & g t ; & l t ; s t r i n g & g t ; C o l u m n 1 8 & l t ; / s t r i n g & g t ; & l t ; / k e y & g t ; & l t ; v a l u e & g t ; & l t ; i n t & g t ; 1 0 3 & l t ; / i n t & g t ; & l t ; / v a l u e & g t ; & l t ; / i t e m & g t ; & l t ; i t e m & g t ; & l t ; k e y & g t ; & l t ; s t r i n g & g t ; C o l u m n 1 9 & l t ; / s t r i n g & g t ; & l t ; / k e y & g t ; & l t ; v a l u e & g t ; & l t ; i n t & g t ; 1 0 3 & l t ; / i n t & g t ; & l t ; / v a l u e & g t ; & l t ; / i t e m & g t ; & l t ; i t e m & g t ; & l t ; k e y & g t ; & l t ; s t r i n g & g t ; M e n t a l   h e a l t h   d e p r e s s i o n   s u i c i d e & l t ; / s t r i n g & g t ; & l t ; / k e y & g t ; & l t ; v a l u e & g t ; & l t ; i n t & g t ; 2 4 7 & l t ; / i n t & g t ; & l t ; / v a l u e & g t ; & l t ; / i t e m & g t ; & l t ; i t e m & g t ; & l t ; k e y & g t ; & l t ; s t r i n g & g t ; D r u g s       a l c o h o l   a b u s e & l t ; / s t r i n g & g t ; & l t ; / k e y & g t ; & l t ; v a l u e & g t ; & l t ; i n t & g t ; 1 7 0 & l t ; / i n t & g t ; & l t ; / v a l u e & g t ; & l t ; / i t e m & g t ; & l t ; i t e m & g t ; & l t ; k e y & g t ; & l t ; s t r i n g & g t ; C o l u m n 2 0 & l t ; / s t r i n g & g t ; & l t ; / k e y & g t ; & l t ; v a l u e & g t ; & l t ; i n t & g t ; 1 0 3 & l t ; / i n t & g t ; & l t ; / v a l u e & g t ; & l t ; / i t e m & g t ; & l t ; i t e m & g t ; & l t ; k e y & g t ; & l t ; s t r i n g & g t ; C o l u m n 2 1 & l t ; / s t r i n g & g t ; & l t ; / k e y & g t ; & l t ; v a l u e & g t ; & l t ; i n t & g t ; 1 0 3 & l t ; / i n t & g t ; & l t ; / v a l u e & g t ; & l t ; / i t e m & g t ; & l t ; i t e m & g t ; & l t ; k e y & g t ; & l t ; s t r i n g & g t ; C o l u m n 2 2 & l t ; / s t r i n g & g t ; & l t ; / k e y & g t ; & l t ; v a l u e & g t ; & l t ; i n t & g t ; 1 0 3 & l t ; / i n t & g t ; & l t ; / v a l u e & g t ; & l t ; / i t e m & g t ; & l t ; i t e m & g t ; & l t ; k e y & g t ; & l t ; s t r i n g & g t ; L a c k   o f   a v a i l a b i l i t y   o f   d o c t o r s & l t ; / s t r i n g & g t ; & l t ; / k e y & g t ; & l t ; v a l u e & g t ; & l t ; i n t & g t ; 2 1 9 & l t ; / i n t & g t ; & l t ; / v a l u e & g t ; & l t ; / i t e m & g t ; & l t ; i t e m & g t ; & l t ; k e y & g t ; & l t ; s t r i n g & g t ; U n a b l e   t o   p a y   c o - p a y s   d e d u c t i b l e s & l t ; / s t r i n g & g t ; & l t ; / k e y & g t ; & l t ; v a l u e & g t ; & l t ; i n t & g t ; 2 5 1 & l t ; / i n t & g t ; & l t ; / v a l u e & g t ; & l t ; / i t e m & g t ; & l t ; i t e m & g t ; & l t ; k e y & g t ; & l t ; s t r i n g & g t ; C o l u m n 2 3 & l t ; / s t r i n g & g t ; & l t ; / k e y & g t ; & l t ; v a l u e & g t ; & l t ; i n t & g t ; 1 0 3 & l t ; / i n t & g t ; & l t ; / v a l u e & g t ; & l t ; / i t e m & g t ; & l t ; i t e m & g t ; & l t ; k e y & g t ; & l t ; s t r i n g & g t ; C o l u m n 2 4 & l t ; / s t r i n g & g t ; & l t ; / k e y & g t ; & l t ; v a l u e & g t ; & l t ; i n t & g t ; 1 0 3 & l t ; / i n t & g t ; & l t ; / v a l u e & g t ; & l t ; / i t e m & g t ; & l t ; i t e m & g t ; & l t ; k e y & g t ; & l t ; s t r i n g & g t ; C o l u m n 2 5 & l t ; / s t r i n g & g t ; & l t ; / k e y & g t ; & l t ; v a l u e & g t ; & l t ; i n t & g t ; 1 0 3 & l t ; / i n t & g t ; & l t ; / v a l u e & g t ; & l t ; / i t e m & g t ; & l t ; i t e m & g t ; & l t ; k e y & g t ; & l t ; s t r i n g & g t ; C o l u m n 2 6 & l t ; / s t r i n g & g t ; & l t ; / k e y & g t ; & l t ; v a l u e & g t ; & l t ; i n t & g t ; 1 0 3 & l t ; / i n t & g t ; & l t ; / v a l u e & g t ; & l t ; / i t e m & g t ; & l t ; i t e m & g t ; & l t ; k e y & g t ; & l t ; s t r i n g & g t ; N o   i n s u r a n c e & l t ; / s t r i n g & g t ; & l t ; / k e y & g t ; & l t ; v a l u e & g t ; & l t ; i n t & g t ; 1 2 2 & l t ; / i n t & g t ; & l t ; / v a l u e & g t ; & l t ; / i t e m & g t ; & l t ; i t e m & g t ; & l t ; k e y & g t ; & l t ; s t r i n g & g t ; T r a n s p o r t a t i o n & l t ; / s t r i n g & g t ; & l t ; / k e y & g t ; & l t ; v a l u e & g t ; & l t ; i n t & g t ; 1 3 0 & l t ; / i n t & g t ; & l t ; / v a l u e & g t ; & l t ; / i t e m & g t ; & l t ; i t e m & g t ; & l t ; k e y & g t ; & l t ; s t r i n g & g t ; C o l u m n 2 7 & l t ; / s t r i n g & g t ; & l t ; / k e y & g t ; & l t ; v a l u e & g t ; & l t ; i n t & g t ; 1 0 3 & l t ; / i n t & g t ; & l t ; / v a l u e & g t ; & l t ; / i t e m & g t ; & l t ; i t e m & g t ; & l t ; k e y & g t ; & l t ; s t r i n g & g t ; C l e a n   a i r       w a t e r & l t ; / s t r i n g & g t ; & l t ; / k e y & g t ; & l t ; v a l u e & g t ; & l t ; i n t & g t ; 1 4 0 & l t ; / i n t & g t ; & l t ; / v a l u e & g t ; & l t ; / i t e m & g t ; & l t ; i t e m & g t ; & l t ; k e y & g t ; & l t ; s t r i n g & g t ; C o l u m n 2 8 & l t ; / s t r i n g & g t ; & l t ; / k e y & g t ; & l t ; v a l u e & g t ; & l t ; i n t & g t ; 1 0 3 & l t ; / i n t & g t ; & l t ; / v a l u e & g t ; & l t ; / i t e m & g t ; & l t ; i t e m & g t ; & l t ; k e y & g t ; & l t ; s t r i n g & g t ; S m o k i n g   c e s s a t i o n   p r o g r a m s & l t ; / s t r i n g & g t ; & l t ; / k e y & g t ; & l t ; v a l u e & g t ; & l t ; i n t & g t ; 2 1 5 & l t ; / i n t & g t ; & l t ; / v a l u e & g t ; & l t ; / i t e m & g t ; & l t ; i t e m & g t ; & l t ; k e y & g t ; & l t ; s t r i n g & g t ; D r u g       a l c o h o l   r e h a b i l i t a t i o n   s e r v i c e s & l t ; / s t r i n g & g t ; & l t ; / k e y & g t ; & l t ; v a l u e & g t ; & l t ; i n t & g t ; 2 6 4 & l t ; / i n t & g t ; & l t ; / v a l u e & g t ; & l t ; / i t e m & g t ; & l t ; i t e m & g t ; & l t ; k e y & g t ; & l t ; s t r i n g & g t ; C o l u m n 2 9 & l t ; / s t r i n g & g t ; & l t ; / k e y & g t ; & l t ; v a l u e & g t ; & l t ; i n t & g t ; 1 0 3 & l t ; / i n t & g t ; & l t ; / v a l u e & g t ; & l t ; / i t e m & g t ; & l t ; i t e m & g t ; & l t ; k e y & g t ; & l t ; s t r i n g & g t ; C o l u m n 3 0 & l t ; / s t r i n g & g t ; & l t ; / k e y & g t ; & l t ; v a l u e & g t ; & l t ; i n t & g t ; 1 0 3 & l t ; / i n t & g t ; & l t ; / v a l u e & g t ; & l t ; / i t e m & g t ; & l t ; i t e m & g t ; & l t ; k e y & g t ; & l t ; s t r i n g & g t ; C o l u m n 3 1 & l t ; / s t r i n g & g t ; & l t ; / k e y & g t ; & l t ; v a l u e & g t ; & l t ; i n t & g t ; 1 0 3 & l t ; / i n t & g t ; & l t ; / v a l u e & g t ; & l t ; / i t e m & g t ; & l t ; i t e m & g t ; & l t ; k e y & g t ; & l t ; s t r i n g & g t ; C o l u m n 3 2 & l t ; / s t r i n g & g t ; & l t ; / k e y & g t ; & l t ; v a l u e & g t ; & l t ; i n t & g t ; 1 0 3 & l t ; / i n t & g t ; & l t ; / v a l u e & g t ; & l t ; / i t e m & g t ; & l t ; i t e m & g t ; & l t ; k e y & g t ; & l t ; s t r i n g & g t ; C o l u m n 3 3 & l t ; / s t r i n g & g t ; & l t ; / k e y & g t ; & l t ; v a l u e & g t ; & l t ; i n t & g t ; 1 0 3 & l t ; / i n t & g t ; & l t ; / v a l u e & g t ; & l t ; / i t e m & g t ; & l t ; i t e m & g t ; & l t ; k e y & g t ; & l t ; s t r i n g & g t ; J o b   o p p o r t u n i t i e s & l t ; / s t r i n g & g t ; & l t ; / k e y & g t ; & l t ; v a l u e & g t ; & l t ; i n t & g t ; 1 4 9 & l t ; / i n t & g t ; & l t ; / v a l u e & g t ; & l t ; / i t e m & g t ; & l t ; i t e m & g t ; & l t ; k e y & g t ; & l t ; s t r i n g & g t ; C o l u m n 3 4 & l t ; / s t r i n g & g t ; & l t ; / k e y & g t ; & l t ; v a l u e & g t ; & l t ; i n t & g t ; 1 0 3 & l t ; / i n t & g t ; & l t ; / v a l u e & g t ; & l t ; / i t e m & g t ; & l t ; i t e m & g t ; & l t ; k e y & g t ; & l t ; s t r i n g & g t ; C o l u m n 3 5 & l t ; / s t r i n g & g t ; & l t ; / k e y & g t ; & l t ; v a l u e & g t ; & l t ; i n t & g t ; 1 0 3 & l t ; / i n t & g t ; & l t ; / v a l u e & g t ; & l t ; / i t e m & g t ; & l t ; i t e m & g t ; & l t ; k e y & g t ; & l t ; s t r i n g & g t ; B l o o d   p r e s s u r e & l t ; / s t r i n g & g t ; & l t ; / k e y & g t ; & l t ; v a l u e & g t ; & l t ; i n t & g t ; 1 3 4 & l t ; / i n t & g t ; & l t ; / v a l u e & g t ; & l t ; / i t e m & g t ; & l t ; i t e m & g t ; & l t ; k e y & g t ; & l t ; s t r i n g & g t ; C o l u m n 3 6 & l t ; / s t r i n g & g t ; & l t ; / k e y & g t ; & l t ; v a l u e & g t ; & l t ; i n t & g t ; 1 0 3 & l t ; / i n t & g t ; & l t ; / v a l u e & g t ; & l t ; / i t e m & g t ; & l t ; i t e m & g t ; & l t ; k e y & g t ; & l t ; s t r i n g & g t ; C o l u m n 3 7 & l t ; / s t r i n g & g t ; & l t ; / k e y & g t ; & l t ; v a l u e & g t ; & l t ; i n t & g t ; 1 0 3 & l t ; / i n t & g t ; & l t ; / v a l u e & g t ; & l t ; / i t e m & g t ; & l t ; i t e m & g t ; & l t ; k e y & g t ; & l t ; s t r i n g & g t ; C o l u m n 3 8 & l t ; / s t r i n g & g t ; & l t ; / k e y & g t ; & l t ; v a l u e & g t ; & l t ; i n t & g t ; 1 0 3 & l t ; / i n t & g t ; & l t ; / v a l u e & g t ; & l t ; / i t e m & g t ; & l t ; i t e m & g t ; & l t ; k e y & g t ; & l t ; s t r i n g & g t ; C o l u m n 3 9 & l t ; / s t r i n g & g t ; & l t ; / k e y & g t ; & l t ; v a l u e & g t ; & l t ; i n t & g t ; 1 0 3 & l t ; / i n t & g t ; & l t ; / v a l u e & g t ; & l t ; / i t e m & g t ; & l t ; i t e m & g t ; & l t ; k e y & g t ; & l t ; s t r i n g & g t ; C o l u m n 4 0 & l t ; / s t r i n g & g t ; & l t ; / k e y & g t ; & l t ; v a l u e & g t ; & l t ; i n t & g t ; 1 0 3 & l t ; / i n t & g t ; & l t ; / v a l u e & g t ; & l t ; / i t e m & g t ; & l t ; i t e m & g t ; & l t ; k e y & g t ; & l t ; s t r i n g & g t ; C o l u m n 4 1 & l t ; / s t r i n g & g t ; & l t ; / k e y & g t ; & l t ; v a l u e & g t ; & l t ; i n t & g t ; 1 0 3 & l t ; / i n t & g t ; & l t ; / v a l u e & g t ; & l t ; / i t e m & g t ; & l t ; i t e m & g t ; & l t ; k e y & g t ; & l t ; s t r i n g & g t ; C o l u m n 4 2 & l t ; / s t r i n g & g t ; & l t ; / k e y & g t ; & l t ; v a l u e & g t ; & l t ; i n t & g t ; 1 0 3 & l t ; / i n t & g t ; & l t ; / v a l u e & g t ; & l t ; / i t e m & g t ; & l t ; i t e m & g t ; & l t ; k e y & g t ; & l t ; s t r i n g & g t ; C o l u m n 4 3 & l t ; / s t r i n g & g t ; & l t ; / k e y & g t ; & l t ; v a l u e & g t ; & l t ; i n t & g t ; 1 0 3 & l t ; / i n t & g t ; & l t ; / v a l u e & g t ; & l t ; / i t e m & g t ; & l t ; i t e m & g t ; & l t ; k e y & g t ; & l t ; s t r i n g & g t ; C o l u m n 4 4 & l t ; / s t r i n g & g t ; & l t ; / k e y & g t ; & l t ; v a l u e & g t ; & l t ; i n t & g t ; 1 0 3 & l t ; / i n t & g t ; & l t ; / v a l u e & g t ; & l t ; / i t e m & g t ; & l t ; i t e m & g t ; & l t ; k e y & g t ; & l t ; s t r i n g & g t ; C o l u m n 4 5 & l t ; / s t r i n g & g t ; & l t ; / k e y & g t ; & l t ; v a l u e & g t ; & l t ; i n t & g t ; 1 0 3 & l t ; / i n t & g t ; & l t ; / v a l u e & g t ; & l t ; / i t e m & g t ; & l t ; i t e m & g t ; & l t ; k e y & g t ; & l t ; s t r i n g & g t ; S u i c i d e   p r e v e n t i o n & l t ; / s t r i n g & g t ; & l t ; / k e y & g t ; & l t ; v a l u e & g t ; & l t ; i n t & g t ; 1 5 7 & l t ; / i n t & g t ; & l t ; / v a l u e & g t ; & l t ; / i t e m & g t ; & l t ; i t e m & g t ; & l t ; k e y & g t ; & l t ; s t r i n g & g t ; C o l u m n 4 6 & l t ; / s t r i n g & g t ; & l t ; / k e y & g t ; & l t ; v a l u e & g t ; & l t ; i n t & g t ; 1 0 3 & l t ; / i n t & g t ; & l t ; / v a l u e & g t ; & l t ; / i t e m & g t ; & l t ; i t e m & g t ; & l t ; k e y & g t ; & l t ; s t r i n g & g t ; H I V   A I D S       S e x u a l l y   T r a n s m i t t e d   D i s e a s e s   ( S T D s ) & l t ; / s t r i n g & g t ; & l t ; / k e y & g t ; & l t ; v a l u e & g t ; & l t ; i n t & g t ; 3 3 2 & l t ; / i n t & g t ; & l t ; / v a l u e & g t ; & l t ; / i t e m & g t ; & l t ; i t e m & g t ; & l t ; k e y & g t ; & l t ; s t r i n g & g t ; C o l u m n 4 7 & l t ; / s t r i n g & g t ; & l t ; / k e y & g t ; & l t ; v a l u e & g t ; & l t ; i n t & g t ; 1 0 3 & l t ; / i n t & g t ; & l t ; / v a l u e & g t ; & l t ; / i t e m & g t ; & l t ; i t e m & g t ; & l t ; k e y & g t ; & l t ; s t r i n g & g t ; C o l u m n 4 8 & l t ; / s t r i n g & g t ; & l t ; / k e y & g t ; & l t ; v a l u e & g t ; & l t ; i n t & g t ; 1 0 3 & l t ; / i n t & g t ; & l t ; / v a l u e & g t ; & l t ; / i t e m & g t ; & l t ; i t e m & g t ; & l t ; k e y & g t ; & l t ; s t r i n g & g t ; C o l u m n 4 9 & l t ; / s t r i n g & g t ; & l t ; / k e y & g t ; & l t ; v a l u e & g t ; & l t ; i n t & g t ; 1 0 3 & l t ; / i n t & g t ; & l t ; / v a l u e & g t ; & l t ; / i t e m & g t ; & l t ; i t e m & g t ; & l t ; k e y & g t ; & l t ; s t r i n g & g t ; C o l u m n 5 0 & l t ; / s t r i n g & g t ; & l t ; / k e y & g t ; & l t ; v a l u e & g t ; & l t ; i n t & g t ; 1 0 3 & l t ; / i n t & g t ; & l t ; / v a l u e & g t ; & l t ; / i t e m & g t ; & l t ; i t e m & g t ; & l t ; k e y & g t ; & l t ; s t r i n g & g t ; D o c t o r   h e a l t h   p r o f e s s i o n a l & l t ; / s t r i n g & g t ; & l t ; / k e y & g t ; & l t ; v a l u e & g t ; & l t ; i n t & g t ; 2 0 5 & l t ; / i n t & g t ; & l t ; / v a l u e & g t ; & l t ; / i t e m & g t ; & l t ; i t e m & g t ; & l t ; k e y & g t ; & l t ; s t r i n g & g t ; C o l u m n 5 1 & l t ; / s t r i n g & g t ; & l t ; / k e y & g t ; & l t ; v a l u e & g t ; & l t ; i n t & g t ; 1 0 3 & l t ; / i n t & g t ; & l t ; / v a l u e & g t ; & l t ; / i t e m & g t ; & l t ; i t e m & g t ; & l t ; k e y & g t ; & l t ; s t r i n g & g t ; C o l u m n 5 2 & l t ; / s t r i n g & g t ; & l t ; / k e y & g t ; & l t ; v a l u e & g t ; & l t ; i n t & g t ; 1 0 3 & l t ; / i n t & g t ; & l t ; / v a l u e & g t ; & l t ; / i t e m & g t ; & l t ; i t e m & g t ; & l t ; k e y & g t ; & l t ; s t r i n g & g t ; C o l u m n 5 3 & l t ; / s t r i n g & g t ; & l t ; / k e y & g t ; & l t ; v a l u e & g t ; & l t ; i n t & g t ; 1 0 3 & l t ; / i n t & g t ; & l t ; / v a l u e & g t ; & l t ; / i t e m & g t ; & l t ; i t e m & g t ; & l t ; k e y & g t ; & l t ; s t r i n g & g t ; C o l u m n 5 4 & l t ; / s t r i n g & g t ; & l t ; / k e y & g t ; & l t ; v a l u e & g t ; & l t ; i n t & g t ; 1 0 3 & l t ; / i n t & g t ; & l t ; / v a l u e & g t ; & l t ; / i t e m & g t ; & l t ; i t e m & g t ; & l t ; k e y & g t ; & l t ; s t r i n g & g t ; C o l u m n 5 5 & l t ; / s t r i n g & g t ; & l t ; / k e y & g t ; & l t ; v a l u e & g t ; & l t ; i n t & g t ; 1 0 3 & l t ; / i n t & g t ; & l t ; / v a l u e & g t ; & l t ; / i t e m & g t ; & l t ; i t e m & g t ; & l t ; k e y & g t ; & l t ; s t r i n g & g t ; H e a l t h   D e p a r t m e n t & l t ; / s t r i n g & g t ; & l t ; / k e y & g t ; & l t ; v a l u e & g t ; & l t ; i n t & g t ; 1 6 0 & l t ; / i n t & g t ; & l t ; / v a l u e & g t ; & l t ; / i t e m & g t ; & l t ; i t e m & g t ; & l t ; k e y & g t ; & l t ; s t r i n g & g t ; C o l u m n 5 6 & l t ; / s t r i n g & g t ; & l t ; / k e y & g t ; & l t ; v a l u e & g t ; & l t ; i n t & g t ; 1 0 3 & l t ; / i n t & g t ; & l t ; / v a l u e & g t ; & l t ; / i t e m & g t ; & l t ; i t e m & g t ; & l t ; k e y & g t ; & l t ; s t r i n g & g t ; C o l u m n 5 7 & l t ; / s t r i n g & g t ; & l t ; / k e y & g t ; & l t ; v a l u e & g t ; & l t ; i n t & g t ; 1 0 3 & l t ; / i n t & g t ; & l t ; / v a l u e & g t ; & l t ; / i t e m & g t ; & l t ; i t e m & g t ; & l t ; k e y & g t ; & l t ; s t r i n g & g t ; C o l u m n 5 8 & l t ; / s t r i n g & g t ; & l t ; / k e y & g t ; & l t ; v a l u e & g t ; & l t ; i n t & g t ; 1 0 3 & l t ; / i n t & g t ; & l t ; / v a l u e & g t ; & l t ; / i t e m & g t ; & l t ; i t e m & g t ; & l t ; k e y & g t ; & l t ; s t r i n g & g t ; C o l u m n 5 9 & l t ; / s t r i n g & g t ; & l t ; / k e y & g t ; & l t ; v a l u e & g t ; & l t ; i n t & g t ; 1 0 3 & l t ; / i n t & g t ; & l t ; / v a l u e & g t ; & l t ; / i t e m & g t ; & l t ; i t e m & g t ; & l t ; k e y & g t ; & l t ; s t r i n g & g t ; I n t e r n e t & l t ; / s t r i n g & g t ; & l t ; / k e y & g t ; & l t ; v a l u e & g t ; & l t ; i n t & g t ; 9 2 & l t ; / i n t & g t ; & l t ; / v a l u e & g t ; & l t ; / i t e m & g t ; & l t ; i t e m & g t ; & l t ; k e y & g t ; & l t ; s t r i n g & g t ; C o l u m n 6 0 & l t ; / s t r i n g & g t ; & l t ; / k e y & g t ; & l t ; v a l u e & g t ; & l t ; i n t & g t ; 1 0 3 & l t ; / i n t & g t ; & l t ; / v a l u e & g t ; & l t ; / i t e m & g t ; & l t ; i t e m & g t ; & l t ; k e y & g t ; & l t ; s t r i n g & g t ; M a l e & l t ; / s t r i n g & g t ; & l t ; / k e y & g t ; & l t ; v a l u e & g t ; & l t ; i n t & g t ; 7 2 & l t ; / i n t & g t ; & l t ; / v a l u e & g t ; & l t ; / i t e m & g t ; & l t ; i t e m & g t ; & l t ; k e y & g t ; & l t ; s t r i n g & g t ; 1 8 & l t ; / s t r i n g & g t ; & l t ; / k e y & g t ; & l t ; v a l u e & g t ; & l t ; i n t & g t ; 5 5 & l t ; / i n t & g t ; & l t ; / v a l u e & g t ; & l t ; / i t e m & g t ; & l t ; i t e m & g t ; & l t ; k e y & g t ; & l t ; s t r i n g & g t ; S u f f o l k & l t ; / s t r i n g & g t ; & l t ; / k e y & g t ; & l t ; v a l u e & g t ; & l t ; i n t & g t ; 8 4 & l t ; / i n t & g t ; & l t ; / v a l u e & g t ; & l t ; / i t e m & g t ; & l t ; i t e m & g t ; & l t ; k e y & g t ; & l t ; s t r i n g & g t ; B a b y l o n     1 1 7 0 2 & l t ; / s t r i n g & g t ; & l t ; / k e y & g t ; & l t ; v a l u e & g t ; & l t ; i n t & g t ; 1 3 2 & l t ; / i n t & g t ; & l t ; / v a l u e & g t ; & l t ; / i t e m & g t ; & l t ; i t e m & g t ; & l t ; k e y & g t ; & l t ; s t r i n g & g t ; M u l t i - r a c i a l & l t ; / s t r i n g & g t ; & l t ; / k e y & g t ; & l t ; v a l u e & g t ; & l t ; i n t & g t ; 1 1 1 & l t ; / i n t & g t ; & l t ; / v a l u e & g t ; & l t ; / i t e m & g t ; & l t ; i t e m & g t ; & l t ; k e y & g t ; & l t ; s t r i n g & g t ; N o & l t ; / s t r i n g & g t ; & l t ; / k e y & g t ; & l t ; v a l u e & g t ; & l t ; i n t & g t ; 5 9 & l t ; / i n t & g t ; & l t ; / v a l u e & g t ; & l t ; / i t e m & g t ; & l t ; i t e m & g t ; & l t ; k e y & g t ; & l t ; s t r i n g & g t ; E n g l i s h & l t ; / s t r i n g & g t ; & l t ; / k e y & g t ; & l t ; v a l u e & g t ; & l t ; i n t & g t ; 8 5 & l t ; / i n t & g t ; & l t ; / v a l u e & g t ; & l t ; / i t e m & g t ; & l t ; i t e m & g t ; & l t ; k e y & g t ; & l t ; s t r i n g & g t ; 0 -   1 9   9 9 9 & l t ; / s t r i n g & g t ; & l t ; / k e y & g t ; & l t ; v a l u e & g t ; & l t ; i n t & g t ; 9 4 & l t ; / i n t & g t ; & l t ; / v a l u e & g t ; & l t ; / i t e m & g t ; & l t ; i t e m & g t ; & l t ; k e y & g t ; & l t ; s t r i n g & g t ; H i g h   s c h o o l   g r a d u a t e & l t ; / s t r i n g & g t ; & l t ; / k e y & g t ; & l t ; v a l u e & g t ; & l t ; i n t & g t ; 1 7 0 & l t ; / i n t & g t ; & l t ; / v a l u e & g t ; & l t ; / i t e m & g t ; & l t ; i t e m & g t ; & l t ; k e y & g t ; & l t ; s t r i n g & g t ; E m p l o y e d   f o r   w a g e s & l t ; / s t r i n g & g t ; & l t ; / k e y & g t ; & l t ; v a l u e & g t ; & l t ; i n t & g t ; 1 6 6 & l t ; / i n t & g t ; & l t ; / v a l u e & g t ; & l t ; / i t e m & g t ; & l t ; i t e m & g t ; & l t ; k e y & g t ; & l t ; s t r i n g & g t ; Y e s & l t ; / s t r i n g & g t ; & l t ; / k e y & g t ; & l t ; v a l u e & g t ; & l t ; i n t & g t ; 6 1 & l t ; / i n t & g t ; & l t ; / v a l u e & g t ; & l t ; / i t e m & g t ; & l t ; i t e m & g t ; & l t ; k e y & g t ; & l t ; s t r i n g & g t ; Y e s 6 1 & l t ; / s t r i n g & g t ; & l t ; / k e y & g t ; & l t ; v a l u e & g t ; & l t ; i n t & g t ; 7 5 & l t ; / i n t & g t ; & l t ; / v a l u e & g t ; & l t ; / i t e m & g t ; & l t ; / C o l u m n W i d t h s & g t ; & l t ; C o l u m n D i s p l a y I n d e x & g t ; & l t ; i t e m & g t ; & l t ; k e y & g t ; & l t ; s t r i n g & g t ; 5 2 1 1 3 9 2 3 6 4 & l t ; / s t r i n g & g t ; & l t ; / k e y & g t ; & l t ; v a l u e & g t ; & l t ; i n t & g t ; 0 & l t ; / i n t & g t ; & l t ; / v a l u e & g t ; & l t ; / i t e m & g t ; & l t ; i t e m & g t ; & l t ; k e y & g t ; & l t ; s t r i n g & g t ; C o l u m n 1 & l t ; / s t r i n g & g t ; & l t ; / k e y & g t ; & l t ; v a l u e & g t ; & l t ; i n t & g t ; 1 & l t ; / i n t & g t ; & l t ; / v a l u e & g t ; & l t ; / i t e m & g t ; & l t ; i t e m & g t ; & l t ; k e y & g t ; & l t ; s t r i n g & g t ; C a n c e r & l t ; / s t r i n g & g t ; & l t ; / k e y & g t ; & l t ; v a l u e & g t ; & l t ; i n t & g t ; 2 & l t ; / i n t & g t ; & l t ; / v a l u e & g t ; & l t ; / i t e m & g t ; & l t ; i t e m & g t ; & l t ; k e y & g t ; & l t ; s t r i n g & g t ; C o l u m n 2 & l t ; / s t r i n g & g t ; & l t ; / k e y & g t ; & l t ; v a l u e & g t ; & l t ; i n t & g t ; 3 & l t ; / i n t & g t ; & l t ; / v a l u e & g t ; & l t ; / i t e m & g t ; & l t ; i t e m & g t ; & l t ; k e y & g t ; & l t ; s t r i n g & g t ; C o l u m n 3 & l t ; / s t r i n g & g t ; & l t ; / k e y & g t ; & l t ; v a l u e & g t ; & l t ; i n t & g t ; 4 & l t ; / i n t & g t ; & l t ; / v a l u e & g t ; & l t ; / i t e m & g t ; & l t ; i t e m & g t ; & l t ; k e y & g t ; & l t ; s t r i n g & g t ; C o l u m n 4 & l t ; / s t r i n g & g t ; & l t ; / k e y & g t ; & l t ; v a l u e & g t ; & l t ; i n t & g t ; 5 & l t ; / i n t & g t ; & l t ; / v a l u e & g t ; & l t ; / i t e m & g t ; & l t ; i t e m & g t ; & l t ; k e y & g t ; & l t ; s t r i n g & g t ; C o l u m n 5 & l t ; / s t r i n g & g t ; & l t ; / k e y & g t ; & l t ; v a l u e & g t ; & l t ; i n t & g t ; 6 & l t ; / i n t & g t ; & l t ; / v a l u e & g t ; & l t ; / i t e m & g t ; & l t ; i t e m & g t ; & l t ; k e y & g t ; & l t ; s t r i n g & g t ; C o l u m n 6 & l t ; / s t r i n g & g t ; & l t ; / k e y & g t ; & l t ; v a l u e & g t ; & l t ; i n t & g t ; 7 & l t ; / i n t & g t ; & l t ; / v a l u e & g t ; & l t ; / i t e m & g t ; & l t ; i t e m & g t ; & l t ; k e y & g t ; & l t ; s t r i n g & g t ; C o l u m n 7 & l t ; / s t r i n g & g t ; & l t ; / k e y & g t ; & l t ; v a l u e & g t ; & l t ; i n t & g t ; 8 & l t ; / i n t & g t ; & l t ; / v a l u e & g t ; & l t ; / i t e m & g t ; & l t ; i t e m & g t ; & l t ; k e y & g t ; & l t ; s t r i n g & g t ; D i a b e t e s & l t ; / s t r i n g & g t ; & l t ; / k e y & g t ; & l t ; v a l u e & g t ; & l t ; i n t & g t ; 9 & l t ; / i n t & g t ; & l t ; / v a l u e & g t ; & l t ; / i t e m & g t ; & l t ; i t e m & g t ; & l t ; k e y & g t ; & l t ; s t r i n g & g t ; C o l u m n 8 & l t ; / s t r i n g & g t ; & l t ; / k e y & g t ; & l t ; v a l u e & g t ; & l t ; i n t & g t ; 1 0 & l t ; / i n t & g t ; & l t ; / v a l u e & g t ; & l t ; / i t e m & g t ; & l t ; i t e m & g t ; & l t ; k e y & g t ; & l t ; s t r i n g & g t ; C o l u m n 9 & l t ; / s t r i n g & g t ; & l t ; / k e y & g t ; & l t ; v a l u e & g t ; & l t ; i n t & g t ; 1 1 & l t ; / i n t & g t ; & l t ; / v a l u e & g t ; & l t ; / i t e m & g t ; & l t ; i t e m & g t ; & l t ; k e y & g t ; & l t ; s t r i n g & g t ; C o l u m n 1 0 & l t ; / s t r i n g & g t ; & l t ; / k e y & g t ; & l t ; v a l u e & g t ; & l t ; i n t & g t ; 1 2 & l t ; / i n t & g t ; & l t ; / v a l u e & g t ; & l t ; / i t e m & g t ; & l t ; i t e m & g t ; & l t ; k e y & g t ; & l t ; s t r i n g & g t ; O b e s i t y   w e i g h t   l o s s   i s s u e s & l t ; / s t r i n g & g t ; & l t ; / k e y & g t ; & l t ; v a l u e & g t ; & l t ; i n t & g t ; 1 3 & l t ; / i n t & g t ; & l t ; / v a l u e & g t ; & l t ; / i t e m & g t ; & l t ; i t e m & g t ; & l t ; k e y & g t ; & l t ; s t r i n g & g t ; C o l u m n 1 1 & l t ; / s t r i n g & g t ; & l t ; / k e y & g t ; & l t ; v a l u e & g t ; & l t ; i n t & g t ; 1 4 & l t ; / i n t & g t ; & l t ; / v a l u e & g t ; & l t ; / i t e m & g t ; & l t ; i t e m & g t ; & l t ; k e y & g t ; & l t ; s t r i n g & g t ; C a n c e r 1 2 & l t ; / s t r i n g & g t ; & l t ; / k e y & g t ; & l t ; v a l u e & g t ; & l t ; i n t & g t ; 1 5 & l t ; / i n t & g t ; & l t ; / v a l u e & g t ; & l t ; / i t e m & g t ; & l t ; i t e m & g t ; & l t ; k e y & g t ; & l t ; s t r i n g & g t ; C o l u m n 1 3 & l t ; / s t r i n g & g t ; & l t ; / k e y & g t ; & l t ; v a l u e & g t ; & l t ; i n t & g t ; 1 6 & l t ; / i n t & g t ; & l t ; / v a l u e & g t ; & l t ; / i t e m & g t ; & l t ; i t e m & g t ; & l t ; k e y & g t ; & l t ; s t r i n g & g t ; C o l u m n 1 4 & l t ; / s t r i n g & g t ; & l t ; / k e y & g t ; & l t ; v a l u e & g t ; & l t ; i n t & g t ; 1 7 & l t ; / i n t & g t ; & l t ; / v a l u e & g t ; & l t ; / i t e m & g t ; & l t ; i t e m & g t ; & l t ; k e y & g t ; & l t ; s t r i n g & g t ; C o l u m n 1 5 & l t ; / s t r i n g & g t ; & l t ; / k e y & g t ; & l t ; v a l u e & g t ; & l t ; i n t & g t ; 1 8 & l t ; / i n t & g t ; & l t ; / v a l u e & g t ; & l t ; / i t e m & g t ; & l t ; i t e m & g t ; & l t ; k e y & g t ; & l t ; s t r i n g & g t ; C o l u m n 1 6 & l t ; / s t r i n g & g t ; & l t ; / k e y & g t ; & l t ; v a l u e & g t ; & l t ; i n t & g t ; 1 9 & l t ; / i n t & g t ; & l t ; / v a l u e & g t ; & l t ; / i t e m & g t ; & l t ; i t e m & g t ; & l t ; k e y & g t ; & l t ; s t r i n g & g t ; C o l u m n 1 7 & l t ; / s t r i n g & g t ; & l t ; / k e y & g t ; & l t ; v a l u e & g t ; & l t ; i n t & g t ; 2 0 & l t ; / i n t & g t ; & l t ; / v a l u e & g t ; & l t ; / i t e m & g t ; & l t ; i t e m & g t ; & l t ; k e y & g t ; & l t ; s t r i n g & g t ; C o l u m n 1 8 & l t ; / s t r i n g & g t ; & l t ; / k e y & g t ; & l t ; v a l u e & g t ; & l t ; i n t & g t ; 2 1 & l t ; / i n t & g t ; & l t ; / v a l u e & g t ; & l t ; / i t e m & g t ; & l t ; i t e m & g t ; & l t ; k e y & g t ; & l t ; s t r i n g & g t ; C o l u m n 1 9 & l t ; / s t r i n g & g t ; & l t ; / k e y & g t ; & l t ; v a l u e & g t ; & l t ; i n t & g t ; 2 2 & l t ; / i n t & g t ; & l t ; / v a l u e & g t ; & l t ; / i t e m & g t ; & l t ; i t e m & g t ; & l t ; k e y & g t ; & l t ; s t r i n g & g t ; M e n t a l   h e a l t h   d e p r e s s i o n   s u i c i d e & l t ; / s t r i n g & g t ; & l t ; / k e y & g t ; & l t ; v a l u e & g t ; & l t ; i n t & g t ; 2 3 & l t ; / i n t & g t ; & l t ; / v a l u e & g t ; & l t ; / i t e m & g t ; & l t ; i t e m & g t ; & l t ; k e y & g t ; & l t ; s t r i n g & g t ; D r u g s       a l c o h o l   a b u s e & l t ; / s t r i n g & g t ; & l t ; / k e y & g t ; & l t ; v a l u e & g t ; & l t ; i n t & g t ; 2 4 & l t ; / i n t & g t ; & l t ; / v a l u e & g t ; & l t ; / i t e m & g t ; & l t ; i t e m & g t ; & l t ; k e y & g t ; & l t ; s t r i n g & g t ; C o l u m n 2 0 & l t ; / s t r i n g & g t ; & l t ; / k e y & g t ; & l t ; v a l u e & g t ; & l t ; i n t & g t ; 2 5 & l t ; / i n t & g t ; & l t ; / v a l u e & g t ; & l t ; / i t e m & g t ; & l t ; i t e m & g t ; & l t ; k e y & g t ; & l t ; s t r i n g & g t ; C o l u m n 2 1 & l t ; / s t r i n g & g t ; & l t ; / k e y & g t ; & l t ; v a l u e & g t ; & l t ; i n t & g t ; 2 6 & l t ; / i n t & g t ; & l t ; / v a l u e & g t ; & l t ; / i t e m & g t ; & l t ; i t e m & g t ; & l t ; k e y & g t ; & l t ; s t r i n g & g t ; C o l u m n 2 2 & l t ; / s t r i n g & g t ; & l t ; / k e y & g t ; & l t ; v a l u e & g t ; & l t ; i n t & g t ; 2 7 & l t ; / i n t & g t ; & l t ; / v a l u e & g t ; & l t ; / i t e m & g t ; & l t ; i t e m & g t ; & l t ; k e y & g t ; & l t ; s t r i n g & g t ; L a c k   o f   a v a i l a b i l i t y   o f   d o c t o r s & l t ; / s t r i n g & g t ; & l t ; / k e y & g t ; & l t ; v a l u e & g t ; & l t ; i n t & g t ; 2 8 & l t ; / i n t & g t ; & l t ; / v a l u e & g t ; & l t ; / i t e m & g t ; & l t ; i t e m & g t ; & l t ; k e y & g t ; & l t ; s t r i n g & g t ; U n a b l e   t o   p a y   c o - p a y s   d e d u c t i b l e s & l t ; / s t r i n g & g t ; & l t ; / k e y & g t ; & l t ; v a l u e & g t ; & l t ; i n t & g t ; 2 9 & l t ; / i n t & g t ; & l t ; / v a l u e & g t ; & l t ; / i t e m & g t ; & l t ; i t e m & g t ; & l t ; k e y & g t ; & l t ; s t r i n g & g t ; C o l u m n 2 3 & l t ; / s t r i n g & g t ; & l t ; / k e y & g t ; & l t ; v a l u e & g t ; & l t ; i n t & g t ; 3 0 & l t ; / i n t & g t ; & l t ; / v a l u e & g t ; & l t ; / i t e m & g t ; & l t ; i t e m & g t ; & l t ; k e y & g t ; & l t ; s t r i n g & g t ; C o l u m n 2 4 & l t ; / s t r i n g & g t ; & l t ; / k e y & g t ; & l t ; v a l u e & g t ; & l t ; i n t & g t ; 3 1 & l t ; / i n t & g t ; & l t ; / v a l u e & g t ; & l t ; / i t e m & g t ; & l t ; i t e m & g t ; & l t ; k e y & g t ; & l t ; s t r i n g & g t ; C o l u m n 2 5 & l t ; / s t r i n g & g t ; & l t ; / k e y & g t ; & l t ; v a l u e & g t ; & l t ; i n t & g t ; 3 2 & l t ; / i n t & g t ; & l t ; / v a l u e & g t ; & l t ; / i t e m & g t ; & l t ; i t e m & g t ; & l t ; k e y & g t ; & l t ; s t r i n g & g t ; C o l u m n 2 6 & l t ; / s t r i n g & g t ; & l t ; / k e y & g t ; & l t ; v a l u e & g t ; & l t ; i n t & g t ; 3 3 & l t ; / i n t & g t ; & l t ; / v a l u e & g t ; & l t ; / i t e m & g t ; & l t ; i t e m & g t ; & l t ; k e y & g t ; & l t ; s t r i n g & g t ; N o   i n s u r a n c e & l t ; / s t r i n g & g t ; & l t ; / k e y & g t ; & l t ; v a l u e & g t ; & l t ; i n t & g t ; 3 4 & l t ; / i n t & g t ; & l t ; / v a l u e & g t ; & l t ; / i t e m & g t ; & l t ; i t e m & g t ; & l t ; k e y & g t ; & l t ; s t r i n g & g t ; T r a n s p o r t a t i o n & l t ; / s t r i n g & g t ; & l t ; / k e y & g t ; & l t ; v a l u e & g t ; & l t ; i n t & g t ; 3 5 & l t ; / i n t & g t ; & l t ; / v a l u e & g t ; & l t ; / i t e m & g t ; & l t ; i t e m & g t ; & l t ; k e y & g t ; & l t ; s t r i n g & g t ; C o l u m n 2 7 & l t ; / s t r i n g & g t ; & l t ; / k e y & g t ; & l t ; v a l u e & g t ; & l t ; i n t & g t ; 3 6 & l t ; / i n t & g t ; & l t ; / v a l u e & g t ; & l t ; / i t e m & g t ; & l t ; i t e m & g t ; & l t ; k e y & g t ; & l t ; s t r i n g & g t ; C l e a n   a i r       w a t e r & l t ; / s t r i n g & g t ; & l t ; / k e y & g t ; & l t ; v a l u e & g t ; & l t ; i n t & g t ; 3 7 & l t ; / i n t & g t ; & l t ; / v a l u e & g t ; & l t ; / i t e m & g t ; & l t ; i t e m & g t ; & l t ; k e y & g t ; & l t ; s t r i n g & g t ; C o l u m n 2 8 & l t ; / s t r i n g & g t ; & l t ; / k e y & g t ; & l t ; v a l u e & g t ; & l t ; i n t & g t ; 3 8 & l t ; / i n t & g t ; & l t ; / v a l u e & g t ; & l t ; / i t e m & g t ; & l t ; i t e m & g t ; & l t ; k e y & g t ; & l t ; s t r i n g & g t ; S m o k i n g   c e s s a t i o n   p r o g r a m s & l t ; / s t r i n g & g t ; & l t ; / k e y & g t ; & l t ; v a l u e & g t ; & l t ; i n t & g t ; 3 9 & l t ; / i n t & g t ; & l t ; / v a l u e & g t ; & l t ; / i t e m & g t ; & l t ; i t e m & g t ; & l t ; k e y & g t ; & l t ; s t r i n g & g t ; D r u g       a l c o h o l   r e h a b i l i t a t i o n   s e r v i c e s & l t ; / s t r i n g & g t ; & l t ; / k e y & g t ; & l t ; v a l u e & g t ; & l t ; i n t & g t ; 4 0 & l t ; / i n t & g t ; & l t ; / v a l u e & g t ; & l t ; / i t e m & g t ; & l t ; i t e m & g t ; & l t ; k e y & g t ; & l t ; s t r i n g & g t ; C o l u m n 2 9 & l t ; / s t r i n g & g t ; & l t ; / k e y & g t ; & l t ; v a l u e & g t ; & l t ; i n t & g t ; 4 1 & l t ; / i n t & g t ; & l t ; / v a l u e & g t ; & l t ; / i t e m & g t ; & l t ; i t e m & g t ; & l t ; k e y & g t ; & l t ; s t r i n g & g t ; C o l u m n 3 0 & l t ; / s t r i n g & g t ; & l t ; / k e y & g t ; & l t ; v a l u e & g t ; & l t ; i n t & g t ; 4 2 & l t ; / i n t & g t ; & l t ; / v a l u e & g t ; & l t ; / i t e m & g t ; & l t ; i t e m & g t ; & l t ; k e y & g t ; & l t ; s t r i n g & g t ; C o l u m n 3 1 & l t ; / s t r i n g & g t ; & l t ; / k e y & g t ; & l t ; v a l u e & g t ; & l t ; i n t & g t ; 4 3 & l t ; / i n t & g t ; & l t ; / v a l u e & g t ; & l t ; / i t e m & g t ; & l t ; i t e m & g t ; & l t ; k e y & g t ; & l t ; s t r i n g & g t ; C o l u m n 3 2 & l t ; / s t r i n g & g t ; & l t ; / k e y & g t ; & l t ; v a l u e & g t ; & l t ; i n t & g t ; 4 4 & l t ; / i n t & g t ; & l t ; / v a l u e & g t ; & l t ; / i t e m & g t ; & l t ; i t e m & g t ; & l t ; k e y & g t ; & l t ; s t r i n g & g t ; C o l u m n 3 3 & l t ; / s t r i n g & g t ; & l t ; / k e y & g t ; & l t ; v a l u e & g t ; & l t ; i n t & g t ; 4 5 & l t ; / i n t & g t ; & l t ; / v a l u e & g t ; & l t ; / i t e m & g t ; & l t ; i t e m & g t ; & l t ; k e y & g t ; & l t ; s t r i n g & g t ; J o b   o p p o r t u n i t i e s & l t ; / s t r i n g & g t ; & l t ; / k e y & g t ; & l t ; v a l u e & g t ; & l t ; i n t & g t ; 4 6 & l t ; / i n t & g t ; & l t ; / v a l u e & g t ; & l t ; / i t e m & g t ; & l t ; i t e m & g t ; & l t ; k e y & g t ; & l t ; s t r i n g & g t ; C o l u m n 3 4 & l t ; / s t r i n g & g t ; & l t ; / k e y & g t ; & l t ; v a l u e & g t ; & l t ; i n t & g t ; 4 7 & l t ; / i n t & g t ; & l t ; / v a l u e & g t ; & l t ; / i t e m & g t ; & l t ; i t e m & g t ; & l t ; k e y & g t ; & l t ; s t r i n g & g t ; C o l u m n 3 5 & l t ; / s t r i n g & g t ; & l t ; / k e y & g t ; & l t ; v a l u e & g t ; & l t ; i n t & g t ; 4 8 & l t ; / i n t & g t ; & l t ; / v a l u e & g t ; & l t ; / i t e m & g t ; & l t ; i t e m & g t ; & l t ; k e y & g t ; & l t ; s t r i n g & g t ; B l o o d   p r e s s u r e & l t ; / s t r i n g & g t ; & l t ; / k e y & g t ; & l t ; v a l u e & g t ; & l t ; i n t & g t ; 4 9 & l t ; / i n t & g t ; & l t ; / v a l u e & g t ; & l t ; / i t e m & g t ; & l t ; i t e m & g t ; & l t ; k e y & g t ; & l t ; s t r i n g & g t ; C o l u m n 3 6 & l t ; / s t r i n g & g t ; & l t ; / k e y & g t ; & l t ; v a l u e & g t ; & l t ; i n t & g t ; 5 0 & l t ; / i n t & g t ; & l t ; / v a l u e & g t ; & l t ; / i t e m & g t ; & l t ; i t e m & g t ; & l t ; k e y & g t ; & l t ; s t r i n g & g t ; C o l u m n 3 7 & l t ; / s t r i n g & g t ; & l t ; / k e y & g t ; & l t ; v a l u e & g t ; & l t ; i n t & g t ; 5 1 & l t ; / i n t & g t ; & l t ; / v a l u e & g t ; & l t ; / i t e m & g t ; & l t ; i t e m & g t ; & l t ; k e y & g t ; & l t ; s t r i n g & g t ; C o l u m n 3 8 & l t ; / s t r i n g & g t ; & l t ; / k e y & g t ; & l t ; v a l u e & g t ; & l t ; i n t & g t ; 5 2 & l t ; / i n t & g t ; & l t ; / v a l u e & g t ; & l t ; / i t e m & g t ; & l t ; i t e m & g t ; & l t ; k e y & g t ; & l t ; s t r i n g & g t ; C o l u m n 3 9 & l t ; / s t r i n g & g t ; & l t ; / k e y & g t ; & l t ; v a l u e & g t ; & l t ; i n t & g t ; 5 3 & l t ; / i n t & g t ; & l t ; / v a l u e & g t ; & l t ; / i t e m & g t ; & l t ; i t e m & g t ; & l t ; k e y & g t ; & l t ; s t r i n g & g t ; C o l u m n 4 0 & l t ; / s t r i n g & g t ; & l t ; / k e y & g t ; & l t ; v a l u e & g t ; & l t ; i n t & g t ; 5 4 & l t ; / i n t & g t ; & l t ; / v a l u e & g t ; & l t ; / i t e m & g t ; & l t ; i t e m & g t ; & l t ; k e y & g t ; & l t ; s t r i n g & g t ; C o l u m n 4 1 & l t ; / s t r i n g & g t ; & l t ; / k e y & g t ; & l t ; v a l u e & g t ; & l t ; i n t & g t ; 5 5 & l t ; / i n t & g t ; & l t ; / v a l u e & g t ; & l t ; / i t e m & g t ; & l t ; i t e m & g t ; & l t ; k e y & g t ; & l t ; s t r i n g & g t ; C o l u m n 4 2 & l t ; / s t r i n g & g t ; & l t ; / k e y & g t ; & l t ; v a l u e & g t ; & l t ; i n t & g t ; 5 6 & l t ; / i n t & g t ; & l t ; / v a l u e & g t ; & l t ; / i t e m & g t ; & l t ; i t e m & g t ; & l t ; k e y & g t ; & l t ; s t r i n g & g t ; C o l u m n 4 3 & l t ; / s t r i n g & g t ; & l t ; / k e y & g t ; & l t ; v a l u e & g t ; & l t ; i n t & g t ; 5 7 & l t ; / i n t & g t ; & l t ; / v a l u e & g t ; & l t ; / i t e m & g t ; & l t ; i t e m & g t ; & l t ; k e y & g t ; & l t ; s t r i n g & g t ; C o l u m n 4 4 & l t ; / s t r i n g & g t ; & l t ; / k e y & g t ; & l t ; v a l u e & g t ; & l t ; i n t & g t ; 5 8 & l t ; / i n t & g t ; & l t ; / v a l u e & g t ; & l t ; / i t e m & g t ; & l t ; i t e m & g t ; & l t ; k e y & g t ; & l t ; s t r i n g & g t ; C o l u m n 4 5 & l t ; / s t r i n g & g t ; & l t ; / k e y & g t ; & l t ; v a l u e & g t ; & l t ; i n t & g t ; 5 9 & l t ; / i n t & g t ; & l t ; / v a l u e & g t ; & l t ; / i t e m & g t ; & l t ; i t e m & g t ; & l t ; k e y & g t ; & l t ; s t r i n g & g t ; S u i c i d e   p r e v e n t i o n & l t ; / s t r i n g & g t ; & l t ; / k e y & g t ; & l t ; v a l u e & g t ; & l t ; i n t & g t ; 6 0 & l t ; / i n t & g t ; & l t ; / v a l u e & g t ; & l t ; / i t e m & g t ; & l t ; i t e m & g t ; & l t ; k e y & g t ; & l t ; s t r i n g & g t ; C o l u m n 4 6 & l t ; / s t r i n g & g t ; & l t ; / k e y & g t ; & l t ; v a l u e & g t ; & l t ; i n t & g t ; 6 1 & l t ; / i n t & g t ; & l t ; / v a l u e & g t ; & l t ; / i t e m & g t ; & l t ; i t e m & g t ; & l t ; k e y & g t ; & l t ; s t r i n g & g t ; H I V   A I D S       S e x u a l l y   T r a n s m i t t e d   D i s e a s e s   ( S T D s ) & l t ; / s t r i n g & g t ; & l t ; / k e y & g t ; & l t ; v a l u e & g t ; & l t ; i n t & g t ; 6 2 & l t ; / i n t & g t ; & l t ; / v a l u e & g t ; & l t ; / i t e m & g t ; & l t ; i t e m & g t ; & l t ; k e y & g t ; & l t ; s t r i n g & g t ; C o l u m n 4 7 & l t ; / s t r i n g & g t ; & l t ; / k e y & g t ; & l t ; v a l u e & g t ; & l t ; i n t & g t ; 6 3 & l t ; / i n t & g t ; & l t ; / v a l u e & g t ; & l t ; / i t e m & g t ; & l t ; i t e m & g t ; & l t ; k e y & g t ; & l t ; s t r i n g & g t ; C o l u m n 4 8 & l t ; / s t r i n g & g t ; & l t ; / k e y & g t ; & l t ; v a l u e & g t ; & l t ; i n t & g t ; 6 4 & l t ; / i n t & g t ; & l t ; / v a l u e & g t ; & l t ; / i t e m & g t ; & l t ; i t e m & g t ; & l t ; k e y & g t ; & l t ; s t r i n g & g t ; C o l u m n 4 9 & l t ; / s t r i n g & g t ; & l t ; / k e y & g t ; & l t ; v a l u e & g t ; & l t ; i n t & g t ; 6 5 & l t ; / i n t & g t ; & l t ; / v a l u e & g t ; & l t ; / i t e m & g t ; & l t ; i t e m & g t ; & l t ; k e y & g t ; & l t ; s t r i n g & g t ; C o l u m n 5 0 & l t ; / s t r i n g & g t ; & l t ; / k e y & g t ; & l t ; v a l u e & g t ; & l t ; i n t & g t ; 6 6 & l t ; / i n t & g t ; & l t ; / v a l u e & g t ; & l t ; / i t e m & g t ; & l t ; i t e m & g t ; & l t ; k e y & g t ; & l t ; s t r i n g & g t ; D o c t o r   h e a l t h   p r o f e s s i o n a l & l t ; / s t r i n g & g t ; & l t ; / k e y & g t ; & l t ; v a l u e & g t ; & l t ; i n t & g t ; 6 7 & l t ; / i n t & g t ; & l t ; / v a l u e & g t ; & l t ; / i t e m & g t ; & l t ; i t e m & g t ; & l t ; k e y & g t ; & l t ; s t r i n g & g t ; C o l u m n 5 1 & l t ; / s t r i n g & g t ; & l t ; / k e y & g t ; & l t ; v a l u e & g t ; & l t ; i n t & g t ; 6 8 & l t ; / i n t & g t ; & l t ; / v a l u e & g t ; & l t ; / i t e m & g t ; & l t ; i t e m & g t ; & l t ; k e y & g t ; & l t ; s t r i n g & g t ; C o l u m n 5 2 & l t ; / s t r i n g & g t ; & l t ; / k e y & g t ; & l t ; v a l u e & g t ; & l t ; i n t & g t ; 6 9 & l t ; / i n t & g t ; & l t ; / v a l u e & g t ; & l t ; / i t e m & g t ; & l t ; i t e m & g t ; & l t ; k e y & g t ; & l t ; s t r i n g & g t ; C o l u m n 5 3 & l t ; / s t r i n g & g t ; & l t ; / k e y & g t ; & l t ; v a l u e & g t ; & l t ; i n t & g t ; 7 0 & l t ; / i n t & g t ; & l t ; / v a l u e & g t ; & l t ; / i t e m & g t ; & l t ; i t e m & g t ; & l t ; k e y & g t ; & l t ; s t r i n g & g t ; C o l u m n 5 4 & l t ; / s t r i n g & g t ; & l t ; / k e y & g t ; & l t ; v a l u e & g t ; & l t ; i n t & g t ; 7 1 & l t ; / i n t & g t ; & l t ; / v a l u e & g t ; & l t ; / i t e m & g t ; & l t ; i t e m & g t ; & l t ; k e y & g t ; & l t ; s t r i n g & g t ; C o l u m n 5 5 & l t ; / s t r i n g & g t ; & l t ; / k e y & g t ; & l t ; v a l u e & g t ; & l t ; i n t & g t ; 7 2 & l t ; / i n t & g t ; & l t ; / v a l u e & g t ; & l t ; / i t e m & g t ; & l t ; i t e m & g t ; & l t ; k e y & g t ; & l t ; s t r i n g & g t ; H e a l t h   D e p a r t m e n t & l t ; / s t r i n g & g t ; & l t ; / k e y & g t ; & l t ; v a l u e & g t ; & l t ; i n t & g t ; 7 3 & l t ; / i n t & g t ; & l t ; / v a l u e & g t ; & l t ; / i t e m & g t ; & l t ; i t e m & g t ; & l t ; k e y & g t ; & l t ; s t r i n g & g t ; C o l u m n 5 6 & l t ; / s t r i n g & g t ; & l t ; / k e y & g t ; & l t ; v a l u e & g t ; & l t ; i n t & g t ; 7 4 & l t ; / i n t & g t ; & l t ; / v a l u e & g t ; & l t ; / i t e m & g t ; & l t ; i t e m & g t ; & l t ; k e y & g t ; & l t ; s t r i n g & g t ; C o l u m n 5 7 & l t ; / s t r i n g & g t ; & l t ; / k e y & g t ; & l t ; v a l u e & g t ; & l t ; i n t & g t ; 7 5 & l t ; / i n t & g t ; & l t ; / v a l u e & g t ; & l t ; / i t e m & g t ; & l t ; i t e m & g t ; & l t ; k e y & g t ; & l t ; s t r i n g & g t ; C o l u m n 5 8 & l t ; / s t r i n g & g t ; & l t ; / k e y & g t ; & l t ; v a l u e & g t ; & l t ; i n t & g t ; 7 6 & l t ; / i n t & g t ; & l t ; / v a l u e & g t ; & l t ; / i t e m & g t ; & l t ; i t e m & g t ; & l t ; k e y & g t ; & l t ; s t r i n g & g t ; C o l u m n 5 9 & l t ; / s t r i n g & g t ; & l t ; / k e y & g t ; & l t ; v a l u e & g t ; & l t ; i n t & g t ; 7 7 & l t ; / i n t & g t ; & l t ; / v a l u e & g t ; & l t ; / i t e m & g t ; & l t ; i t e m & g t ; & l t ; k e y & g t ; & l t ; s t r i n g & g t ; I n t e r n e t & l t ; / s t r i n g & g t ; & l t ; / k e y & g t ; & l t ; v a l u e & g t ; & l t ; i n t & g t ; 7 8 & l t ; / i n t & g t ; & l t ; / v a l u e & g t ; & l t ; / i t e m & g t ; & l t ; i t e m & g t ; & l t ; k e y & g t ; & l t ; s t r i n g & g t ; C o l u m n 6 0 & l t ; / s t r i n g & g t ; & l t ; / k e y & g t ; & l t ; v a l u e & g t ; & l t ; i n t & g t ; 7 9 & l t ; / i n t & g t ; & l t ; / v a l u e & g t ; & l t ; / i t e m & g t ; & l t ; i t e m & g t ; & l t ; k e y & g t ; & l t ; s t r i n g & g t ; M a l e & l t ; / s t r i n g & g t ; & l t ; / k e y & g t ; & l t ; v a l u e & g t ; & l t ; i n t & g t ; 8 0 & l t ; / i n t & g t ; & l t ; / v a l u e & g t ; & l t ; / i t e m & g t ; & l t ; i t e m & g t ; & l t ; k e y & g t ; & l t ; s t r i n g & g t ; 1 8 & l t ; / s t r i n g & g t ; & l t ; / k e y & g t ; & l t ; v a l u e & g t ; & l t ; i n t & g t ; 8 1 & l t ; / i n t & g t ; & l t ; / v a l u e & g t ; & l t ; / i t e m & g t ; & l t ; i t e m & g t ; & l t ; k e y & g t ; & l t ; s t r i n g & g t ; S u f f o l k & l t ; / s t r i n g & g t ; & l t ; / k e y & g t ; & l t ; v a l u e & g t ; & l t ; i n t & g t ; 8 2 & l t ; / i n t & g t ; & l t ; / v a l u e & g t ; & l t ; / i t e m & g t ; & l t ; i t e m & g t ; & l t ; k e y & g t ; & l t ; s t r i n g & g t ; B a b y l o n     1 1 7 0 2 & l t ; / s t r i n g & g t ; & l t ; / k e y & g t ; & l t ; v a l u e & g t ; & l t ; i n t & g t ; 8 3 & l t ; / i n t & g t ; & l t ; / v a l u e & g t ; & l t ; / i t e m & g t ; & l t ; i t e m & g t ; & l t ; k e y & g t ; & l t ; s t r i n g & g t ; M u l t i - r a c i a l & l t ; / s t r i n g & g t ; & l t ; / k e y & g t ; & l t ; v a l u e & g t ; & l t ; i n t & g t ; 8 4 & l t ; / i n t & g t ; & l t ; / v a l u e & g t ; & l t ; / i t e m & g t ; & l t ; i t e m & g t ; & l t ; k e y & g t ; & l t ; s t r i n g & g t ; N o & l t ; / s t r i n g & g t ; & l t ; / k e y & g t ; & l t ; v a l u e & g t ; & l t ; i n t & g t ; 8 5 & l t ; / i n t & g t ; & l t ; / v a l u e & g t ; & l t ; / i t e m & g t ; & l t ; i t e m & g t ; & l t ; k e y & g t ; & l t ; s t r i n g & g t ; E n g l i s h & l t ; / s t r i n g & g t ; & l t ; / k e y & g t ; & l t ; v a l u e & g t ; & l t ; i n t & g t ; 8 6 & l t ; / i n t & g t ; & l t ; / v a l u e & g t ; & l t ; / i t e m & g t ; & l t ; i t e m & g t ; & l t ; k e y & g t ; & l t ; s t r i n g & g t ; 0 -   1 9   9 9 9 & l t ; / s t r i n g & g t ; & l t ; / k e y & g t ; & l t ; v a l u e & g t ; & l t ; i n t & g t ; 8 7 & l t ; / i n t & g t ; & l t ; / v a l u e & g t ; & l t ; / i t e m & g t ; & l t ; i t e m & g t ; & l t ; k e y & g t ; & l t ; s t r i n g & g t ; H i g h   s c h o o l   g r a d u a t e & l t ; / s t r i n g & g t ; & l t ; / k e y & g t ; & l t ; v a l u e & g t ; & l t ; i n t & g t ; 8 8 & l t ; / i n t & g t ; & l t ; / v a l u e & g t ; & l t ; / i t e m & g t ; & l t ; i t e m & g t ; & l t ; k e y & g t ; & l t ; s t r i n g & g t ; E m p l o y e d   f o r   w a g e s & l t ; / s t r i n g & g t ; & l t ; / k e y & g t ; & l t ; v a l u e & g t ; & l t ; i n t & g t ; 8 9 & l t ; / i n t & g t ; & l t ; / v a l u e & g t ; & l t ; / i t e m & g t ; & l t ; i t e m & g t ; & l t ; k e y & g t ; & l t ; s t r i n g & g t ; Y e s & l t ; / s t r i n g & g t ; & l t ; / k e y & g t ; & l t ; v a l u e & g t ; & l t ; i n t & g t ; 9 0 & l t ; / i n t & g t ; & l t ; / v a l u e & g t ; & l t ; / i t e m & g t ; & l t ; i t e m & g t ; & l t ; k e y & g t ; & l t ; s t r i n g & g t ; Y e s 6 1 & l t ; / s t r i n g & g t ; & l t ; / k e y & g t ; & l t ; v a l u e & g t ; & l t ; i n t & g t ; 9 1 & 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1 6 " ? > < G e m i n i   x m l n s = " h t t p : / / g e m i n i / p i v o t c u s t o m i z a t i o n / M a n u a l C a l c M o d e " > < C u s t o m C o n t e n t > < ! [ C D A T A [ F a l s e ] ] > < / C u s t o m C o n t e n t > < / G e m i n i > 
</file>

<file path=customXml/item40.xml>��< ? x m l   v e r s i o n = " 1 . 0 "   e n c o d i n g = " U T F - 1 6 " ? > < G e m i n i   x m l n s = " h t t p : / / g e m i n i / p i v o t c u s t o m i z a t i o n / C l i e n t W i n d o w X M L " > < C u s t o m C o n t e n t > T a b l e 1 - d 9 0 2 2 5 7 8 - b 2 0 9 - 4 9 0 4 - b d d e - 1 9 f a b e e 9 b 9 7 e < / C u s t o m C o n t e n t > < / G e m i n i > 
</file>

<file path=customXml/item41.xml>��< ? x m l   v e r s i o n = " 1 . 0 "   e n c o d i n g = " U T F - 1 6 " ? > < G e m i n i   x m l n s = " h t t p : / / g e m i n i / p i v o t c u s t o m i z a t i o n / T a b l e X M L _ T a b l e 3 " > < C u s t o m C o n t e n t > & l t ; T a b l e W i d g e t G r i d S e r i a l i z a t i o n   x m l n s : x s d = " h t t p : / / w w w . w 3 . o r g / 2 0 0 1 / X M L S c h e m a "   x m l n s : x s i = " h t t p : / / w w w . w 3 . o r g / 2 0 0 1 / X M L S c h e m a - i n s t a n c e " & g t ; & l t ; C o l u m n S u g g e s t e d T y p e & g t ; & l t ; i t e m & g t ; & l t ; k e y & g t ; & l t ; s t r i n g & g t ; R e s p o n d e n t I D & l t ; / s t r i n g & g t ; & l t ; / k e y & g t ; & l t ; v a l u e & g t ; & l t ; s t r i n g & g t ; B i g I n t & l t ; / s t r i n g & g t ; & l t ; / v a l u e & g t ; & l t ; / i t e m & g t ; & l t ; i t e m & g t ; & l t ; k e y & g t ; & l t ; s t r i n g & g t ; C u l t u r a l   r e l i g i o u s   b e l i e f s & l t ; / s t r i n g & g t ; & l t ; / k e y & g t ; & l t ; v a l u e & g t ; & l t ; s t r i n g & g t ; W C h a r & l t ; / s t r i n g & g t ; & l t ; / v a l u e & g t ; & l t ; / i t e m & g t ; & l t ; i t e m & g t ; & l t ; k e y & g t ; & l t ; s t r i n g & g t ; L a c k   o f   a v a i l a b i l i t y   o f   d o c t o r s & l t ; / s t r i n g & g t ; & l t ; / k e y & g t ; & l t ; v a l u e & g t ; & l t ; s t r i n g & g t ; W C h a r & l t ; / s t r i n g & g t ; & l t ; / v a l u e & g t ; & l t ; / i t e m & g t ; & l t ; i t e m & g t ; & l t ; k e y & g t ; & l t ; s t r i n g & g t ; U n a b l e   t o   p a y   c o - p a y s   d e d u c t i b l e s & l t ; / s t r i n g & g t ; & l t ; / k e y & g t ; & l t ; v a l u e & g t ; & l t ; s t r i n g & g t ; W C h a r & l t ; / s t r i n g & g t ; & l t ; / v a l u e & g t ; & l t ; / i t e m & g t ; & l t ; i t e m & g t ; & l t ; k e y & g t ; & l t ; s t r i n g & g t ; D o n  t   k n o w   h o w   t o   f i n d   d o c t o r s & l t ; / s t r i n g & g t ; & l t ; / k e y & g t ; & l t ; v a l u e & g t ; & l t ; s t r i n g & g t ; W C h a r & l t ; / s t r i n g & g t ; & l t ; / v a l u e & g t ; & l t ; / i t e m & g t ; & l t ; i t e m & g t ; & l t ; k e y & g t ; & l t ; s t r i n g & g t ; L a n g u a g e   b a r r i e r s & l t ; / s t r i n g & g t ; & l t ; / k e y & g t ; & l t ; v a l u e & g t ; & l t ; s t r i n g & g t ; W C h a r & l t ; / s t r i n g & g t ; & l t ; / v a l u e & g t ; & l t ; / i t e m & g t ; & l t ; i t e m & g t ; & l t ; k e y & g t ; & l t ; s t r i n g & g t ; T h e r e   a r e   n o   b a r r i e r s & l t ; / s t r i n g & g t ; & l t ; / k e y & g t ; & l t ; v a l u e & g t ; & l t ; s t r i n g & g t ; W C h a r & l t ; / s t r i n g & g t ; & l t ; / v a l u e & g t ; & l t ; / i t e m & g t ; & l t ; i t e m & g t ; & l t ; k e y & g t ; & l t ; s t r i n g & g t ; D o n  t   u n d e r s t a n d   n e e d   t o   s e e   a   d o c t o r & l t ; / s t r i n g & g t ; & l t ; / k e y & g t ; & l t ; v a l u e & g t ; & l t ; s t r i n g & g t ; W C h a r & l t ; / s t r i n g & g t ; & l t ; / v a l u e & g t ; & l t ; / i t e m & g t ; & l t ; i t e m & g t ; & l t ; k e y & g t ; & l t ; s t r i n g & g t ; N o   i n s u r a n c e & l t ; / s t r i n g & g t ; & l t ; / k e y & g t ; & l t ; v a l u e & g t ; & l t ; s t r i n g & g t ; W C h a r & l t ; / s t r i n g & g t ; & l t ; / v a l u e & g t ; & l t ; / i t e m & g t ; & l t ; i t e m & g t ; & l t ; k e y & g t ; & l t ; s t r i n g & g t ; T r a n s p o r t a t i o n & l t ; / s t r i n g & g t ; & l t ; / k e y & g t ; & l t ; v a l u e & g t ; & l t ; s t r i n g & g t ; W C h a r & l t ; / s t r i n g & g t ; & l t ; / v a l u e & g t ; & l t ; / i t e m & g t ; & l t ; i t e m & g t ; & l t ; k e y & g t ; & l t ; s t r i n g & g t ; F e a r   ( e   g     n o t   r e a d y   t o   f a c e   d i s c u s s   h e a l t h   p r o b l e m ) & l t ; / s t r i n g & g t ; & l t ; / k e y & g t ; & l t ; v a l u e & g t ; & l t ; s t r i n g & g t ; W C h a r & l t ; / s t r i n g & g t ; & l t ; / v a l u e & g t ; & l t ; / i t e m & g t ; & l t ; i t e m & g t ; & l t ; k e y & g t ; & l t ; s t r i n g & g t ; C o l u m n 1 & l t ; / s t r i n g & g t ; & l t ; / k e y & g t ; & l t ; v a l u e & g t ; & l t ; s t r i n g & g t ; E m p t y & l t ; / s t r i n g & g t ; & l t ; / v a l u e & g t ; & l t ; / i t e m & g t ; & l t ; i t e m & g t ; & l t ; k e y & g t ; & l t ; s t r i n g & g t ; C o l u m n 2 & l t ; / s t r i n g & g t ; & l t ; / k e y & g t ; & l t ; v a l u e & g t ; & l t ; s t r i n g & g t ; B i g I n t & l t ; / s t r i n g & g t ; & l t ; / v a l u e & g t ; & l t ; / i t e m & g t ; & l t ; i t e m & g t ; & l t ; k e y & g t ; & l t ; s t r i n g & g t ; W e i g h t & l t ; / s t r i n g & g t ; & l t ; / k e y & g t ; & l t ; v a l u e & g t ; & l t ; s t r i n g & g t ; D o u b l e & l t ; / s t r i n g & g t ; & l t ; / v a l u e & g t ; & l t ; / i t e m & g t ; & l t ; i t e m & g t ; & l t ; k e y & g t ; & l t ; s t r i n g & g t ; C o l u m n 3 & l t ; / s t r i n g & g t ; & l t ; / k e y & g t ; & l t ; v a l u e & g t ; & l t ; s t r i n g & g t ; E m p t y & l t ; / s t r i n g & g t ; & l t ; / v a l u e & g t ; & l t ; / i t e m & g t ; & l t ; i t e m & g t ; & l t ; k e y & g t ; & l t ; s t r i n g & g t ; C u l t u r a l   r e l i g i o u s   b e l i e f s 5 & l t ; / s t r i n g & g t ; & l t ; / k e y & g t ; & l t ; v a l u e & g t ; & l t ; s t r i n g & g t ; B i g I n t & l t ; / s t r i n g & g t ; & l t ; / v a l u e & g t ; & l t ; / i t e m & g t ; & l t ; i t e m & g t ; & l t ; k e y & g t ; & l t ; s t r i n g & g t ; L a c k   o f   a v a i l a b i l i t y   o f   d o c t o r s 6 & l t ; / s t r i n g & g t ; & l t ; / k e y & g t ; & l t ; v a l u e & g t ; & l t ; s t r i n g & g t ; B i g I n t & l t ; / s t r i n g & g t ; & l t ; / v a l u e & g t ; & l t ; / i t e m & g t ; & l t ; i t e m & g t ; & l t ; k e y & g t ; & l t ; s t r i n g & g t ; U n a b l e   t o   p a y   c o - p a y s   d e d u c t i b l e s 7 & l t ; / s t r i n g & g t ; & l t ; / k e y & g t ; & l t ; v a l u e & g t ; & l t ; s t r i n g & g t ; B i g I n t & l t ; / s t r i n g & g t ; & l t ; / v a l u e & g t ; & l t ; / i t e m & g t ; & l t ; i t e m & g t ; & l t ; k e y & g t ; & l t ; s t r i n g & g t ; D o n  t   k n o w   h o w   t o   f i n d   d o c t o r s 8 & l t ; / s t r i n g & g t ; & l t ; / k e y & g t ; & l t ; v a l u e & g t ; & l t ; s t r i n g & g t ; B i g I n t & l t ; / s t r i n g & g t ; & l t ; / v a l u e & g t ; & l t ; / i t e m & g t ; & l t ; i t e m & g t ; & l t ; k e y & g t ; & l t ; s t r i n g & g t ; L a n g u a g e   b a r r i e r s 9 & l t ; / s t r i n g & g t ; & l t ; / k e y & g t ; & l t ; v a l u e & g t ; & l t ; s t r i n g & g t ; B i g I n t & l t ; / s t r i n g & g t ; & l t ; / v a l u e & g t ; & l t ; / i t e m & g t ; & l t ; i t e m & g t ; & l t ; k e y & g t ; & l t ; s t r i n g & g t ; T h e r e   a r e   n o   b a r r i e r s 1 0 & l t ; / s t r i n g & g t ; & l t ; / k e y & g t ; & l t ; v a l u e & g t ; & l t ; s t r i n g & g t ; B i g I n t & l t ; / s t r i n g & g t ; & l t ; / v a l u e & g t ; & l t ; / i t e m & g t ; & l t ; i t e m & g t ; & l t ; k e y & g t ; & l t ; s t r i n g & g t ; D o n  t   u n d e r s t a n d   n e e d   t o   s e e   a   d o c t o r 1 1 & l t ; / s t r i n g & g t ; & l t ; / k e y & g t ; & l t ; v a l u e & g t ; & l t ; s t r i n g & g t ; B i g I n t & l t ; / s t r i n g & g t ; & l t ; / v a l u e & g t ; & l t ; / i t e m & g t ; & l t ; i t e m & g t ; & l t ; k e y & g t ; & l t ; s t r i n g & g t ; N o   i n s u r a n c e 1 2 & l t ; / s t r i n g & g t ; & l t ; / k e y & g t ; & l t ; v a l u e & g t ; & l t ; s t r i n g & g t ; B i g I n t & l t ; / s t r i n g & g t ; & l t ; / v a l u e & g t ; & l t ; / i t e m & g t ; & l t ; i t e m & g t ; & l t ; k e y & g t ; & l t ; s t r i n g & g t ; T r a n s p o r t a t i o n 1 3 & l t ; / s t r i n g & g t ; & l t ; / k e y & g t ; & l t ; v a l u e & g t ; & l t ; s t r i n g & g t ; B i g I n t & l t ; / s t r i n g & g t ; & l t ; / v a l u e & g t ; & l t ; / i t e m & g t ; & l t ; i t e m & g t ; & l t ; k e y & g t ; & l t ; s t r i n g & g t ; F e a r   ( e   g     n o t   r e a d y   t o   f a c e   d i s c u s s   h e a l t h   p r o b l e m ) 1 4 & l t ; / s t r i n g & g t ; & l t ; / k e y & g t ; & l t ; v a l u e & g t ; & l t ; s t r i n g & g t ; B i g I n t & l t ; / s t r i n g & g t ; & l t ; / v a l u e & g t ; & l t ; / i t e m & g t ; & l t ; i t e m & g t ; & l t ; k e y & g t ; & l t ; s t r i n g & g t ; C o l u m n 4 & l t ; / s t r i n g & g t ; & l t ; / k e y & g t ; & l t ; v a l u e & g t ; & l t ; s t r i n g & g t ; E m p t y & l t ; / s t r i n g & g t ; & l t ; / v a l u e & g t ; & l t ; / i t e m & g t ; & l t ; i t e m & g t ; & l t ; k e y & g t ; & l t ; s t r i n g & g t ; C o l u m n 5 & l t ; / s t r i n g & g t ; & l t ; / k e y & g t ; & l t ; v a l u e & g t ; & l t ; s t r i n g & g t ; E m p t y & l t ; / s t r i n g & g t ; & l t ; / v a l u e & g t ; & l t ; / i t e m & g t ; & l t ; i t e m & g t ; & l t ; k e y & g t ; & l t ; s t r i n g & g t ; C o l u m n 6 & l t ; / s t r i n g & g t ; & l t ; / k e y & g t ; & l t ; v a l u e & g t ; & l t ; s t r i n g & g t ; B i g I n t & l t ; / s t r i n g & g t ; & l t ; / v a l u e & g t ; & l t ; / i t e m & g t ; & l t ; i t e m & g t ; & l t ; k e y & g t ; & l t ; s t r i n g & g t ; C o l u m n 7 & l t ; / s t r i n g & g t ; & l t ; / k e y & g t ; & l t ; v a l u e & g t ; & l t ; s t r i n g & g t ; B i g I n t & l t ; / s t r i n g & g t ; & l t ; / v a l u e & g t ; & l t ; / i t e m & g t ; & l t ; i t e m & g t ; & l t ; k e y & g t ; & l t ; s t r i n g & g t ; C o l u m n 8 & l t ; / s t r i n g & g t ; & l t ; / k e y & g t ; & l t ; v a l u e & g t ; & l t ; s t r i n g & g t ; W C h a r & l t ; / s t r i n g & g t ; & l t ; / v a l u e & g t ; & l t ; / i t e m & g t ; & l t ; i t e m & g t ; & l t ; k e y & g t ; & l t ; s t r i n g & g t ; C o l u m n 9 & 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C u l t u r a l   r e l i g i o u s   b e l i e f s & l t ; / s t r i n g & g t ; & l t ; / k e y & g t ; & l t ; v a l u e & g t ; & l t ; i n t & g t ; 1 9 3 & l t ; / i n t & g t ; & l t ; / v a l u e & g t ; & l t ; / i t e m & g t ; & l t ; i t e m & g t ; & l t ; k e y & g t ; & l t ; s t r i n g & g t ; L a c k   o f   a v a i l a b i l i t y   o f   d o c t o r s & l t ; / s t r i n g & g t ; & l t ; / k e y & g t ; & l t ; v a l u e & g t ; & l t ; i n t & g t ; 2 1 9 & l t ; / i n t & g t ; & l t ; / v a l u e & g t ; & l t ; / i t e m & g t ; & l t ; i t e m & g t ; & l t ; k e y & g t ; & l t ; s t r i n g & g t ; U n a b l e   t o   p a y   c o - p a y s   d e d u c t i b l e s & l t ; / s t r i n g & g t ; & l t ; / k e y & g t ; & l t ; v a l u e & g t ; & l t ; i n t & g t ; 2 5 1 & l t ; / i n t & g t ; & l t ; / v a l u e & g t ; & l t ; / i t e m & g t ; & l t ; i t e m & g t ; & l t ; k e y & g t ; & l t ; s t r i n g & g t ; D o n  t   k n o w   h o w   t o   f i n d   d o c t o r s & l t ; / s t r i n g & g t ; & l t ; / k e y & g t ; & l t ; v a l u e & g t ; & l t ; i n t & g t ; 2 3 4 & l t ; / i n t & g t ; & l t ; / v a l u e & g t ; & l t ; / i t e m & g t ; & l t ; i t e m & g t ; & l t ; k e y & g t ; & l t ; s t r i n g & g t ; L a n g u a g e   b a r r i e r s & l t ; / s t r i n g & g t ; & l t ; / k e y & g t ; & l t ; v a l u e & g t ; & l t ; i n t & g t ; 1 5 0 & l t ; / i n t & g t ; & l t ; / v a l u e & g t ; & l t ; / i t e m & g t ; & l t ; i t e m & g t ; & l t ; k e y & g t ; & l t ; s t r i n g & g t ; T h e r e   a r e   n o   b a r r i e r s & l t ; / s t r i n g & g t ; & l t ; / k e y & g t ; & l t ; v a l u e & g t ; & l t ; i n t & g t ; 1 7 0 & l t ; / i n t & g t ; & l t ; / v a l u e & g t ; & l t ; / i t e m & g t ; & l t ; i t e m & g t ; & l t ; k e y & g t ; & l t ; s t r i n g & g t ; D o n  t   u n d e r s t a n d   n e e d   t o   s e e   a   d o c t o r & l t ; / s t r i n g & g t ; & l t ; / k e y & g t ; & l t ; v a l u e & g t ; & l t ; i n t & g t ; 2 7 8 & l t ; / i n t & g t ; & l t ; / v a l u e & g t ; & l t ; / i t e m & g t ; & l t ; i t e m & g t ; & l t ; k e y & g t ; & l t ; s t r i n g & g t ; N o   i n s u r a n c e & l t ; / s t r i n g & g t ; & l t ; / k e y & g t ; & l t ; v a l u e & g t ; & l t ; i n t & g t ; 1 2 2 & l t ; / i n t & g t ; & l t ; / v a l u e & g t ; & l t ; / i t e m & g t ; & l t ; i t e m & g t ; & l t ; k e y & g t ; & l t ; s t r i n g & g t ; T r a n s p o r t a t i o n & l t ; / s t r i n g & g t ; & l t ; / k e y & g t ; & l t ; v a l u e & g t ; & l t ; i n t & g t ; 1 3 0 & l t ; / i n t & g t ; & l t ; / v a l u e & g t ; & l t ; / i t e m & g t ; & l t ; i t e m & g t ; & l t ; k e y & g t ; & l t ; s t r i n g & g t ; F e a r   ( e   g     n o t   r e a d y   t o   f a c e   d i s c u s s   h e a l t h   p r o b l e m ) & l t ; / s t r i n g & g t ; & l t ; / k e y & g t ; & l t ; v a l u e & g t ; & l t ; i n t & g t ; 3 5 5 & l t ; / i n t & g t ; & l t ; / v a l u e & g t ; & l t ; / i t e m & g t ; & l t ; i t e m & g t ; & l t ; k e y & g t ; & l t ; s t r i n g & g t ; C o l u m n 1 & l t ; / s t r i n g & g t ; & l t ; / k e y & g t ; & l t ; v a l u e & g t ; & l t ; i n t & g t ; 9 6 & l t ; / i n t & g t ; & l t ; / v a l u e & g t ; & l t ; / i t e m & g t ; & l t ; i t e m & g t ; & l t ; k e y & g t ; & l t ; s t r i n g & g t ; C o l u m n 2 & l t ; / s t r i n g & g t ; & l t ; / k e y & g t ; & l t ; v a l u e & g t ; & l t ; i n t & g t ; 9 6 & l t ; / i n t & g t ; & l t ; / v a l u e & g t ; & l t ; / i t e m & g t ; & l t ; i t e m & g t ; & l t ; k e y & g t ; & l t ; s t r i n g & g t ; W e i g h t & l t ; / s t r i n g & g t ; & l t ; / k e y & g t ; & l t ; v a l u e & g t ; & l t ; i n t & g t ; 8 5 & l t ; / i n t & g t ; & l t ; / v a l u e & g t ; & l t ; / i t e m & g t ; & l t ; i t e m & g t ; & l t ; k e y & g t ; & l t ; s t r i n g & g t ; C o l u m n 3 & l t ; / s t r i n g & g t ; & l t ; / k e y & g t ; & l t ; v a l u e & g t ; & l t ; i n t & g t ; 9 6 & l t ; / i n t & g t ; & l t ; / v a l u e & g t ; & l t ; / i t e m & g t ; & l t ; i t e m & g t ; & l t ; k e y & g t ; & l t ; s t r i n g & g t ; C u l t u r a l   r e l i g i o u s   b e l i e f s 5 & l t ; / s t r i n g & g t ; & l t ; / k e y & g t ; & l t ; v a l u e & g t ; & l t ; i n t & g t ; 2 0 0 & l t ; / i n t & g t ; & l t ; / v a l u e & g t ; & l t ; / i t e m & g t ; & l t ; i t e m & g t ; & l t ; k e y & g t ; & l t ; s t r i n g & g t ; L a c k   o f   a v a i l a b i l i t y   o f   d o c t o r s 6 & l t ; / s t r i n g & g t ; & l t ; / k e y & g t ; & l t ; v a l u e & g t ; & l t ; i n t & g t ; 2 2 6 & l t ; / i n t & g t ; & l t ; / v a l u e & g t ; & l t ; / i t e m & g t ; & l t ; i t e m & g t ; & l t ; k e y & g t ; & l t ; s t r i n g & g t ; U n a b l e   t o   p a y   c o - p a y s   d e d u c t i b l e s 7 & l t ; / s t r i n g & g t ; & l t ; / k e y & g t ; & l t ; v a l u e & g t ; & l t ; i n t & g t ; 2 5 8 & l t ; / i n t & g t ; & l t ; / v a l u e & g t ; & l t ; / i t e m & g t ; & l t ; i t e m & g t ; & l t ; k e y & g t ; & l t ; s t r i n g & g t ; D o n  t   k n o w   h o w   t o   f i n d   d o c t o r s 8 & l t ; / s t r i n g & g t ; & l t ; / k e y & g t ; & l t ; v a l u e & g t ; & l t ; i n t & g t ; 2 4 1 & l t ; / i n t & g t ; & l t ; / v a l u e & g t ; & l t ; / i t e m & g t ; & l t ; i t e m & g t ; & l t ; k e y & g t ; & l t ; s t r i n g & g t ; L a n g u a g e   b a r r i e r s 9 & l t ; / s t r i n g & g t ; & l t ; / k e y & g t ; & l t ; v a l u e & g t ; & l t ; i n t & g t ; 1 5 7 & l t ; / i n t & g t ; & l t ; / v a l u e & g t ; & l t ; / i t e m & g t ; & l t ; i t e m & g t ; & l t ; k e y & g t ; & l t ; s t r i n g & g t ; T h e r e   a r e   n o   b a r r i e r s 1 0 & l t ; / s t r i n g & g t ; & l t ; / k e y & g t ; & l t ; v a l u e & g t ; & l t ; i n t & g t ; 1 8 4 & l t ; / i n t & g t ; & l t ; / v a l u e & g t ; & l t ; / i t e m & g t ; & l t ; i t e m & g t ; & l t ; k e y & g t ; & l t ; s t r i n g & g t ; D o n  t   u n d e r s t a n d   n e e d   t o   s e e   a   d o c t o r 1 1 & l t ; / s t r i n g & g t ; & l t ; / k e y & g t ; & l t ; v a l u e & g t ; & l t ; i n t & g t ; 2 9 2 & l t ; / i n t & g t ; & l t ; / v a l u e & g t ; & l t ; / i t e m & g t ; & l t ; i t e m & g t ; & l t ; k e y & g t ; & l t ; s t r i n g & g t ; N o   i n s u r a n c e 1 2 & l t ; / s t r i n g & g t ; & l t ; / k e y & g t ; & l t ; v a l u e & g t ; & l t ; i n t & g t ; 1 3 6 & l t ; / i n t & g t ; & l t ; / v a l u e & g t ; & l t ; / i t e m & g t ; & l t ; i t e m & g t ; & l t ; k e y & g t ; & l t ; s t r i n g & g t ; T r a n s p o r t a t i o n 1 3 & l t ; / s t r i n g & g t ; & l t ; / k e y & g t ; & l t ; v a l u e & g t ; & l t ; i n t & g t ; 1 4 4 & l t ; / i n t & g t ; & l t ; / v a l u e & g t ; & l t ; / i t e m & g t ; & l t ; i t e m & g t ; & l t ; k e y & g t ; & l t ; s t r i n g & g t ; F e a r   ( e   g     n o t   r e a d y   t o   f a c e   d i s c u s s   h e a l t h   p r o b l e m ) 1 4 & l t ; / s t r i n g & g t ; & l t ; / k e y & g t ; & l t ; v a l u e & g t ; & l t ; i n t & g t ; 3 6 9 & l t ; / i n t & g t ; & l t ; / v a l u e & g t ; & l t ; / i t e m & g t ; & l t ; i t e m & g t ; & l t ; k e y & g t ; & l t ; s t r i n g & g t ; C o l u m n 4 & l t ; / s t r i n g & g t ; & l t ; / k e y & g t ; & l t ; v a l u e & g t ; & l t ; i n t & g t ; 9 6 & l t ; / i n t & g t ; & l t ; / v a l u e & g t ; & l t ; / i t e m & g t ; & l t ; i t e m & g t ; & l t ; k e y & g t ; & l t ; s t r i n g & g t ; C o l u m n 5 & l t ; / s t r i n g & g t ; & l t ; / k e y & g t ; & l t ; v a l u e & g t ; & l t ; i n t & g t ; 9 6 & l t ; / i n t & g t ; & l t ; / v a l u e & g t ; & l t ; / i t e m & g t ; & l t ; i t e m & g t ; & l t ; k e y & g t ; & l t ; s t r i n g & g t ; C o l u m n 6 & l t ; / s t r i n g & g t ; & l t ; / k e y & g t ; & l t ; v a l u e & g t ; & l t ; i n t & g t ; 9 6 & l t ; / i n t & g t ; & l t ; / v a l u e & g t ; & l t ; / i t e m & g t ; & l t ; i t e m & g t ; & l t ; k e y & g t ; & l t ; s t r i n g & g t ; C o l u m n 7 & l t ; / s t r i n g & g t ; & l t ; / k e y & g t ; & l t ; v a l u e & g t ; & l t ; i n t & g t ; 9 6 & l t ; / i n t & g t ; & l t ; / v a l u e & g t ; & l t ; / i t e m & g t ; & l t ; i t e m & g t ; & l t ; k e y & g t ; & l t ; s t r i n g & g t ; C o l u m n 8 & l t ; / s t r i n g & g t ; & l t ; / k e y & g t ; & l t ; v a l u e & g t ; & l t ; i n t & g t ; 9 6 & l t ; / i n t & g t ; & l t ; / v a l u e & g t ; & l t ; / i t e m & g t ; & l t ; i t e m & g t ; & l t ; k e y & g t ; & l t ; s t r i n g & g t ; C o l u m n 9 & 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C u l t u r a l   r e l i g i o u s   b e l i e f s & l t ; / s t r i n g & g t ; & l t ; / k e y & g t ; & l t ; v a l u e & g t ; & l t ; i n t & g t ; 1 & l t ; / i n t & g t ; & l t ; / v a l u e & g t ; & l t ; / i t e m & g t ; & l t ; i t e m & g t ; & l t ; k e y & g t ; & l t ; s t r i n g & g t ; L a c k   o f   a v a i l a b i l i t y   o f   d o c t o r s & l t ; / s t r i n g & g t ; & l t ; / k e y & g t ; & l t ; v a l u e & g t ; & l t ; i n t & g t ; 2 & l t ; / i n t & g t ; & l t ; / v a l u e & g t ; & l t ; / i t e m & g t ; & l t ; i t e m & g t ; & l t ; k e y & g t ; & l t ; s t r i n g & g t ; U n a b l e   t o   p a y   c o - p a y s   d e d u c t i b l e s & l t ; / s t r i n g & g t ; & l t ; / k e y & g t ; & l t ; v a l u e & g t ; & l t ; i n t & g t ; 3 & l t ; / i n t & g t ; & l t ; / v a l u e & g t ; & l t ; / i t e m & g t ; & l t ; i t e m & g t ; & l t ; k e y & g t ; & l t ; s t r i n g & g t ; D o n  t   k n o w   h o w   t o   f i n d   d o c t o r s & l t ; / s t r i n g & g t ; & l t ; / k e y & g t ; & l t ; v a l u e & g t ; & l t ; i n t & g t ; 4 & l t ; / i n t & g t ; & l t ; / v a l u e & g t ; & l t ; / i t e m & g t ; & l t ; i t e m & g t ; & l t ; k e y & g t ; & l t ; s t r i n g & g t ; L a n g u a g e   b a r r i e r s & l t ; / s t r i n g & g t ; & l t ; / k e y & g t ; & l t ; v a l u e & g t ; & l t ; i n t & g t ; 5 & l t ; / i n t & g t ; & l t ; / v a l u e & g t ; & l t ; / i t e m & g t ; & l t ; i t e m & g t ; & l t ; k e y & g t ; & l t ; s t r i n g & g t ; T h e r e   a r e   n o   b a r r i e r s & l t ; / s t r i n g & g t ; & l t ; / k e y & g t ; & l t ; v a l u e & g t ; & l t ; i n t & g t ; 6 & l t ; / i n t & g t ; & l t ; / v a l u e & g t ; & l t ; / i t e m & g t ; & l t ; i t e m & g t ; & l t ; k e y & g t ; & l t ; s t r i n g & g t ; D o n  t   u n d e r s t a n d   n e e d   t o   s e e   a   d o c t o r & l t ; / s t r i n g & g t ; & l t ; / k e y & g t ; & l t ; v a l u e & g t ; & l t ; i n t & g t ; 7 & l t ; / i n t & g t ; & l t ; / v a l u e & g t ; & l t ; / i t e m & g t ; & l t ; i t e m & g t ; & l t ; k e y & g t ; & l t ; s t r i n g & g t ; N o   i n s u r a n c e & l t ; / s t r i n g & g t ; & l t ; / k e y & g t ; & l t ; v a l u e & g t ; & l t ; i n t & g t ; 8 & l t ; / i n t & g t ; & l t ; / v a l u e & g t ; & l t ; / i t e m & g t ; & l t ; i t e m & g t ; & l t ; k e y & g t ; & l t ; s t r i n g & g t ; T r a n s p o r t a t i o n & l t ; / s t r i n g & g t ; & l t ; / k e y & g t ; & l t ; v a l u e & g t ; & l t ; i n t & g t ; 9 & l t ; / i n t & g t ; & l t ; / v a l u e & g t ; & l t ; / i t e m & g t ; & l t ; i t e m & g t ; & l t ; k e y & g t ; & l t ; s t r i n g & g t ; F e a r   ( e   g     n o t   r e a d y   t o   f a c e   d i s c u s s   h e a l t h   p r o b l e m ) & l t ; / s t r i n g & g t ; & l t ; / k e y & g t ; & l t ; v a l u e & g t ; & l t ; i n t & g t ; 1 0 & l t ; / i n t & g t ; & l t ; / v a l u e & g t ; & l t ; / i t e m & g t ; & l t ; i t e m & g t ; & l t ; k e y & g t ; & l t ; s t r i n g & g t ; C o l u m n 1 & l t ; / s t r i n g & g t ; & l t ; / k e y & g t ; & l t ; v a l u e & g t ; & l t ; i n t & g t ; 1 1 & l t ; / i n t & g t ; & l t ; / v a l u e & g t ; & l t ; / i t e m & g t ; & l t ; i t e m & g t ; & l t ; k e y & g t ; & l t ; s t r i n g & g t ; C o l u m n 2 & l t ; / s t r i n g & g t ; & l t ; / k e y & g t ; & l t ; v a l u e & g t ; & l t ; i n t & g t ; 1 2 & l t ; / i n t & g t ; & l t ; / v a l u e & g t ; & l t ; / i t e m & g t ; & l t ; i t e m & g t ; & l t ; k e y & g t ; & l t ; s t r i n g & g t ; W e i g h t & l t ; / s t r i n g & g t ; & l t ; / k e y & g t ; & l t ; v a l u e & g t ; & l t ; i n t & g t ; 1 3 & l t ; / i n t & g t ; & l t ; / v a l u e & g t ; & l t ; / i t e m & g t ; & l t ; i t e m & g t ; & l t ; k e y & g t ; & l t ; s t r i n g & g t ; C o l u m n 3 & l t ; / s t r i n g & g t ; & l t ; / k e y & g t ; & l t ; v a l u e & g t ; & l t ; i n t & g t ; 1 4 & l t ; / i n t & g t ; & l t ; / v a l u e & g t ; & l t ; / i t e m & g t ; & l t ; i t e m & g t ; & l t ; k e y & g t ; & l t ; s t r i n g & g t ; C u l t u r a l   r e l i g i o u s   b e l i e f s 5 & l t ; / s t r i n g & g t ; & l t ; / k e y & g t ; & l t ; v a l u e & g t ; & l t ; i n t & g t ; 1 5 & l t ; / i n t & g t ; & l t ; / v a l u e & g t ; & l t ; / i t e m & g t ; & l t ; i t e m & g t ; & l t ; k e y & g t ; & l t ; s t r i n g & g t ; L a c k   o f   a v a i l a b i l i t y   o f   d o c t o r s 6 & l t ; / s t r i n g & g t ; & l t ; / k e y & g t ; & l t ; v a l u e & g t ; & l t ; i n t & g t ; 1 6 & l t ; / i n t & g t ; & l t ; / v a l u e & g t ; & l t ; / i t e m & g t ; & l t ; i t e m & g t ; & l t ; k e y & g t ; & l t ; s t r i n g & g t ; U n a b l e   t o   p a y   c o - p a y s   d e d u c t i b l e s 7 & l t ; / s t r i n g & g t ; & l t ; / k e y & g t ; & l t ; v a l u e & g t ; & l t ; i n t & g t ; 1 7 & l t ; / i n t & g t ; & l t ; / v a l u e & g t ; & l t ; / i t e m & g t ; & l t ; i t e m & g t ; & l t ; k e y & g t ; & l t ; s t r i n g & g t ; D o n  t   k n o w   h o w   t o   f i n d   d o c t o r s 8 & l t ; / s t r i n g & g t ; & l t ; / k e y & g t ; & l t ; v a l u e & g t ; & l t ; i n t & g t ; 1 8 & l t ; / i n t & g t ; & l t ; / v a l u e & g t ; & l t ; / i t e m & g t ; & l t ; i t e m & g t ; & l t ; k e y & g t ; & l t ; s t r i n g & g t ; L a n g u a g e   b a r r i e r s 9 & l t ; / s t r i n g & g t ; & l t ; / k e y & g t ; & l t ; v a l u e & g t ; & l t ; i n t & g t ; 1 9 & l t ; / i n t & g t ; & l t ; / v a l u e & g t ; & l t ; / i t e m & g t ; & l t ; i t e m & g t ; & l t ; k e y & g t ; & l t ; s t r i n g & g t ; T h e r e   a r e   n o   b a r r i e r s 1 0 & l t ; / s t r i n g & g t ; & l t ; / k e y & g t ; & l t ; v a l u e & g t ; & l t ; i n t & g t ; 2 0 & l t ; / i n t & g t ; & l t ; / v a l u e & g t ; & l t ; / i t e m & g t ; & l t ; i t e m & g t ; & l t ; k e y & g t ; & l t ; s t r i n g & g t ; D o n  t   u n d e r s t a n d   n e e d   t o   s e e   a   d o c t o r 1 1 & l t ; / s t r i n g & g t ; & l t ; / k e y & g t ; & l t ; v a l u e & g t ; & l t ; i n t & g t ; 2 1 & l t ; / i n t & g t ; & l t ; / v a l u e & g t ; & l t ; / i t e m & g t ; & l t ; i t e m & g t ; & l t ; k e y & g t ; & l t ; s t r i n g & g t ; N o   i n s u r a n c e 1 2 & l t ; / s t r i n g & g t ; & l t ; / k e y & g t ; & l t ; v a l u e & g t ; & l t ; i n t & g t ; 2 2 & l t ; / i n t & g t ; & l t ; / v a l u e & g t ; & l t ; / i t e m & g t ; & l t ; i t e m & g t ; & l t ; k e y & g t ; & l t ; s t r i n g & g t ; T r a n s p o r t a t i o n 1 3 & l t ; / s t r i n g & g t ; & l t ; / k e y & g t ; & l t ; v a l u e & g t ; & l t ; i n t & g t ; 2 3 & l t ; / i n t & g t ; & l t ; / v a l u e & g t ; & l t ; / i t e m & g t ; & l t ; i t e m & g t ; & l t ; k e y & g t ; & l t ; s t r i n g & g t ; F e a r   ( e   g     n o t   r e a d y   t o   f a c e   d i s c u s s   h e a l t h   p r o b l e m ) 1 4 & l t ; / s t r i n g & g t ; & l t ; / k e y & g t ; & l t ; v a l u e & g t ; & l t ; i n t & g t ; 2 4 & l t ; / i n t & g t ; & l t ; / v a l u e & g t ; & l t ; / i t e m & g t ; & l t ; i t e m & g t ; & l t ; k e y & g t ; & l t ; s t r i n g & g t ; C o l u m n 4 & l t ; / s t r i n g & g t ; & l t ; / k e y & g t ; & l t ; v a l u e & g t ; & l t ; i n t & g t ; 2 5 & l t ; / i n t & g t ; & l t ; / v a l u e & g t ; & l t ; / i t e m & g t ; & l t ; i t e m & g t ; & l t ; k e y & g t ; & l t ; s t r i n g & g t ; C o l u m n 5 & l t ; / s t r i n g & g t ; & l t ; / k e y & g t ; & l t ; v a l u e & g t ; & l t ; i n t & g t ; 2 6 & l t ; / i n t & g t ; & l t ; / v a l u e & g t ; & l t ; / i t e m & g t ; & l t ; i t e m & g t ; & l t ; k e y & g t ; & l t ; s t r i n g & g t ; C o l u m n 6 & l t ; / s t r i n g & g t ; & l t ; / k e y & g t ; & l t ; v a l u e & g t ; & l t ; i n t & g t ; 2 7 & l t ; / i n t & g t ; & l t ; / v a l u e & g t ; & l t ; / i t e m & g t ; & l t ; i t e m & g t ; & l t ; k e y & g t ; & l t ; s t r i n g & g t ; C o l u m n 7 & l t ; / s t r i n g & g t ; & l t ; / k e y & g t ; & l t ; v a l u e & g t ; & l t ; i n t & g t ; 2 8 & l t ; / i n t & g t ; & l t ; / v a l u e & g t ; & l t ; / i t e m & g t ; & l t ; i t e m & g t ; & l t ; k e y & g t ; & l t ; s t r i n g & g t ; C o l u m n 8 & l t ; / s t r i n g & g t ; & l t ; / k e y & g t ; & l t ; v a l u e & g t ; & l t ; i n t & g t ; 2 9 & l t ; / i n t & g t ; & l t ; / v a l u e & g t ; & l t ; / i t e m & g t ; & l t ; i t e m & g t ; & l t ; k e y & g t ; & l t ; s t r i n g & g t ; C o l u m n 9 & l t ; / s t r i n g & g t ; & l t ; / k e y & g t ; & l t ; v a l u e & g t ; & l t ; i n t & g t ; 3 0 & l t ; / i n t & g t ; & l t ; / v a l u e & g t ; & l t ; / i t e m & g t ; & l t ; i t e m & g t ; & l t ; k e y & g t ; & l t ; s t r i n g & g t ; I   i d e n t i f y   a s & l t ; / s t r i n g & g t ; & l t ; / k e y & g t ; & l t ; v a l u e & g t ; & l t ; i n t & g t ; 3 1 & l t ; / i n t & g t ; & l t ; / v a l u e & g t ; & l t ; / i t e m & g t ; & l t ; i t e m & g t ; & l t ; k e y & g t ; & l t ; s t r i n g & g t ; W h a t   i s   y o u r   a g e & l t ; / s t r i n g & g t ; & l t ; / k e y & g t ; & l t ; v a l u e & g t ; & l t ; i n t & g t ; 3 2 & l t ; / i n t & g t ; & l t ; / v a l u e & g t ; & l t ; / i t e m & g t ; & l t ; i t e m & g t ; & l t ; k e y & g t ; & l t ; s t r i n g & g t ; C o u n t y   w h e r e   y o u   l i v e & l t ; / s t r i n g & g t ; & l t ; / k e y & g t ; & l t ; v a l u e & g t ; & l t ; i n t & g t ; 3 3 & l t ; / i n t & g t ; & l t ; / v a l u e & g t ; & l t ; / i t e m & g t ; & l t ; i t e m & g t ; & l t ; k e y & g t ; & l t ; s t r i n g & g t ; T o w n   a n d   Z I P   c o d e   w h e r e   y o u   l i v e & l t ; / s t r i n g & g t ; & l t ; / k e y & g t ; & l t ; v a l u e & g t ; & l t ; i n t & g t ; 3 4 & l t ; / i n t & g t ; & l t ; / v a l u e & g t ; & l t ; / i t e m & g t ; & l t ; i t e m & g t ; & l t ; k e y & g t ; & l t ; s t r i n g & g t ; W h a t   r a c e   d o   y o u   c o n s i d e r   y o u r s e l f & l t ; / s t r i n g & g t ; & l t ; / k e y & g t ; & l t ; v a l u e & g t ; & l t ; i n t & g t ; 3 5 & l t ; / i n t & g t ; & l t ; / v a l u e & g t ; & l t ; / i t e m & g t ; & l t ; i t e m & g t ; & l t ; k e y & g t ; & l t ; s t r i n g & g t ; A r e   y o u   H i s p a n i c   o r   L a t i n o & l t ; / s t r i n g & g t ; & l t ; / k e y & g t ; & l t ; v a l u e & g t ; & l t ; i n t & g t ; 3 6 & l t ; / i n t & g t ; & l t ; / v a l u e & g t ; & l t ; / i t e m & g t ; & l t ; i t e m & g t ; & l t ; k e y & g t ; & l t ; s t r i n g & g t ; W h a t   l a n g u a g e   d o   y o u   s p e a k   w h e n   y o u   a r e   a t   h o m e   ( s e l e c t   a l l   t h a t   a p p l y ) & l t ; / s t r i n g & g t ; & l t ; / k e y & g t ; & l t ; v a l u e & g t ; & l t ; i n t & g t ; 3 7 & l t ; / i n t & g t ; & l t ; / v a l u e & g t ; & l t ; / i t e m & g t ; & l t ; i t e m & g t ; & l t ; k e y & g t ; & l t ; s t r i n g & g t ; W h a t   i s   y o u r   a n n u a l   h o u s e h o l d   i n c o m e   f r o m   a l l   s o u r c e s & l t ; / s t r i n g & g t ; & l t ; / k e y & g t ; & l t ; v a l u e & g t ; & l t ; i n t & g t ; 3 8 & l t ; / i n t & g t ; & l t ; / v a l u e & g t ; & l t ; / i t e m & g t ; & l t ; i t e m & g t ; & l t ; k e y & g t ; & l t ; s t r i n g & g t ; W h a t   i s   y o u r   h i g h e s t   l e v e l   o f   e d u c a t i o n & l t ; / s t r i n g & g t ; & l t ; / k e y & g t ; & l t ; v a l u e & g t ; & l t ; i n t & g t ; 3 9 & l t ; / i n t & g t ; & l t ; / v a l u e & g t ; & l t ; / i t e m & g t ; & l t ; i t e m & g t ; & l t ; k e y & g t ; & l t ; s t r i n g & g t ; W h a t   i s   y o u r   c u r r e n t   e m p l o y m e n t   s t a t u s & l t ; / s t r i n g & g t ; & l t ; / k e y & g t ; & l t ; v a l u e & g t ; & l t ; i n t & g t ; 4 0 & l t ; / i n t & g t ; & l t ; / v a l u e & g t ; & l t ; / i t e m & g t ; & l t ; i t e m & g t ; & l t ; k e y & g t ; & l t ; s t r i n g & g t ; D o   y o u   c u r r e n t l y   h a v e   h e a l t h   i n s u r a n c e & l t ; / s t r i n g & g t ; & l t ; / k e y & g t ; & l t ; v a l u e & g t ; & l t ; i n t & g t ; 4 1 & l t ; / i n t & g t ; & l t ; / v a l u e & g t ; & l t ; / i t e m & g t ; & l t ; i t e m & g t ; & l t ; k e y & g t ; & l t ; s t r i n g & g t ; D o   y o u   h a v e   a   s m a r t   p h o n e & l t ; / s t r i n g & g t ; & l t ; / k e y & g t ; & l t ; v a l u e & g t ; & l t ; i n t & g t ; 4 2 & l t ; / i n t & g t ; & l t ; / v a l u e & g t ; & l t ; / i t e m & g t ; & l t ; / C o l u m n D i s p l a y I n d e x & g t ; & l t ; C o l u m n F r o z e n   / & g t ; & l t ; C o l u m n C h e c k e d   / & g t ; & l t ; C o l u m n F i l t e r   / & g t ; & l t ; S e l e c t i o n F i l t e r   / & g t ; & l t ; F i l t e r P a r a m e t e r s   / & g t ; & l t ; I s S o r t D e s c e n d i n g & g t ; f a l s e & l t ; / I s S o r t D e s c e n d i n g & g t ; & l t ; / T a b l e W i d g e t G r i d S e r i a l i z a t i o n & g t ; < / C u s t o m C o n t e n t > < / G e m i n i > 
</file>

<file path=customXml/item42.xml>��< ? x m l   v e r s i o n = " 1 . 0 "   e n c o d i n g = " U T F - 1 6 " ? > < G e m i n i   x m l n s = " h t t p : / / g e m i n i / p i v o t c u s t o m i z a t i o n / 8 3 e 5 a 5 9 f - 4 9 2 6 - 4 9 6 e - 9 7 4 9 - c 2 7 0 1 b c f 2 3 f 5 " > < C u s t o m C o n t e n t > < ! [ C D A T A [ < ? x m l   v e r s i o n = " 1 . 0 "   e n c o d i n g = " u t f - 1 6 " ? > < S e t t i n g s > < H S l i c e r s S h a p e > 0 ; 0 ; 0 ; 0 < / H S l i c e r s S h a p e > < V S l i c e r s S h a p e > 0 ; 0 ; 0 ; 0 < / V S l i c e r s S h a p e > < S l i c e r S h e e t N a m e > P T   Q 6 < / S l i c e r S h e e t N a m e > < S A H o s t H a s h > 1 1 5 0 7 6 3 1 1 4 < / S A H o s t H a s h > < G e m i n i F i e l d L i s t V i s i b l e > T r u e < / G e m i n i F i e l d L i s t V i s i b l e > < / S e t t i n g s > ] ] > < / C u s t o m C o n t e n t > < / G e m i n i > 
</file>

<file path=customXml/item43.xml>��< ? x m l   v e r s i o n = " 1 . 0 "   e n c o d i n g = " U T F - 1 6 " ? > < G e m i n i   x m l n s = " h t t p : / / g e m i n i / p i v o t c u s t o m i z a t i o n / b b 9 c 7 d 3 4 - 5 b d 4 - 4 e 1 2 - a 0 b 5 - b 2 5 0 5 6 7 0 7 9 6 0 " > < 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 P o p u l a t i o n   I n f o r m a t i o n < / S l i c e r S h e e t N a m e > < S A H o s t H a s h > 2 0 7 6 0 6 3 5 < / S A H o s t H a s h > < G e m i n i F i e l d L i s t V i s i b l e > T r u e < / G e m i n i F i e l d L i s t V i s i b l e > < / S e t t i n g s > ] ] > < / C u s t o m C o n t e n t > < / G e m i n i > 
</file>

<file path=customXml/item44.xml>��< ? x m l   v e r s i o n = " 1 . 0 "   e n c o d i n g = " U T F - 1 6 " ? > < G e m i n i   x m l n s = " h t t p : / / g e m i n i / p i v o t c u s t o m i z a t i o n / T a b l e X M L _ T a b l e 2 " > < C u s t o m C o n t e n t > & l t ; T a b l e W i d g e t G r i d S e r i a l i z a t i o n   x m l n s : x s d = " h t t p : / / w w w . w 3 . o r g / 2 0 0 1 / X M L S c h e m a "   x m l n s : x s i = " h t t p : / / w w w . w 3 . o r g / 2 0 0 1 / X M L S c h e m a - i n s t a n c e " & g t ; & l t ; C o l u m n S u g g e s t e d T y p e & g t ; & l t ; i t e m & g t ; & l t ; k e y & g t ; & l t ; s t r i n g & g t ; R e s p o n d e n t I D & l t ; / s t r i n g & g t ; & l t ; / k e y & g t ; & l t ; v a l u e & g t ; & l t ; s t r i n g & g t ; B i g I n t & l t ; / s t r i n g & g t ; & l t ; / v a l u e & g t ; & l t ; / i t e m & g t ; & l t ; i t e m & g t ; & l t ; k e y & g t ; & l t ; s t r i n g & g t ; A s t h m a   l u n g   d i s e a s e & l t ; / s t r i n g & g t ; & l t ; / k e y & g t ; & l t ; v a l u e & g t ; & l t ; s t r i n g & g t ; W C h a r & l t ; / s t r i n g & g t ; & l t ; / v a l u e & g t ; & l t ; / i t e m & g t ; & l t ; i t e m & g t ; & l t ; k e y & g t ; & l t ; s t r i n g & g t ; C a n c e r & l t ; / s t r i n g & g t ; & l t ; / k e y & g t ; & l t ; v a l u e & g t ; & l t ; s t r i n g & g t ; W C h a r & l t ; / s t r i n g & g t ; & l t ; / v a l u e & g t ; & l t ; / i t e m & g t ; & l t ; i t e m & g t ; & l t ; k e y & g t ; & l t ; s t r i n g & g t ; H e a r t   d i s e a s e       s t r o k e & l t ; / s t r i n g & g t ; & l t ; / k e y & g t ; & l t ; v a l u e & g t ; & l t ; s t r i n g & g t ; W C h a r & l t ; / s t r i n g & g t ; & l t ; / v a l u e & g t ; & l t ; / i t e m & g t ; & l t ; i t e m & g t ; & l t ; k e y & g t ; & l t ; s t r i n g & g t ; S a f e t y & l t ; / s t r i n g & g t ; & l t ; / k e y & g t ; & l t ; v a l u e & g t ; & l t ; s t r i n g & g t ; W C h a r & l t ; / s t r i n g & g t ; & l t ; / v a l u e & g t ; & l t ; / i t e m & g t ; & l t ; i t e m & g t ; & l t ; k e y & g t ; & l t ; s t r i n g & g t ; H I V   A I D S       S e x u a l l y   T r a n s m i t t e d   D i s e a s e s   ( S T D s ) & l t ; / s t r i n g & g t ; & l t ; / k e y & g t ; & l t ; v a l u e & g t ; & l t ; s t r i n g & g t ; W C h a r & l t ; / s t r i n g & g t ; & l t ; / v a l u e & g t ; & l t ; / i t e m & g t ; & l t ; i t e m & g t ; & l t ; k e y & g t ; & l t ; s t r i n g & g t ; V a c c i n e   p r e v e n t a b l e   d i s e a s e s & l t ; / s t r i n g & g t ; & l t ; / k e y & g t ; & l t ; v a l u e & g t ; & l t ; s t r i n g & g t ; W C h a r & l t ; / s t r i n g & g t ; & l t ; / v a l u e & g t ; & l t ; / i t e m & g t ; & l t ; i t e m & g t ; & l t ; k e y & g t ; & l t ; s t r i n g & g t ; C h i l d   h e a l t h       w e l l n e s s & l t ; / s t r i n g & g t ; & l t ; / k e y & g t ; & l t ; v a l u e & g t ; & l t ; s t r i n g & g t ; W C h a r & l t ; / s t r i n g & g t ; & l t ; / v a l u e & g t ; & l t ; / i t e m & g t ; & l t ; i t e m & g t ; & l t ; k e y & g t ; & l t ; s t r i n g & g t ; W o m e n  s   h e a l t h       w e l l n e s s & l t ; / s t r i n g & g t ; & l t ; / k e y & g t ; & l t ; v a l u e & g t ; & l t ; s t r i n g & g t ; W C h a r & l t ; / s t r i n g & g t ; & l t ; / v a l u e & g t ; & l t ; / i t e m & g t ; & l t ; i t e m & g t ; & l t ; k e y & g t ; & l t ; s t r i n g & g t ; D i a b e t e s & 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E n v i r o n m e n t a l   h a z a r d s & l t ; / s t r i n g & g t ; & l t ; / k e y & g t ; & l t ; v a l u e & g t ; & l t ; s t r i n g & g t ; W C h a r & l t ; / s t r i n g & g t ; & l t ; / v a l u e & g t ; & l t ; / i t e m & g t ; & l t ; i t e m & g t ; & l t ; k e y & g t ; & l t ; s t r i n g & g t ; O b e s i t y   w e i g h t   l o s s   i s s u 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A s t h m a   l u n g   d i s e a s e 3 & l t ; / s t r i n g & g t ; & l t ; / k e y & g t ; & l t ; v a l u e & g t ; & l t ; s t r i n g & g t ; B i g I n t & l t ; / s t r i n g & g t ; & l t ; / v a l u e & g t ; & l t ; / i t e m & g t ; & l t ; i t e m & g t ; & l t ; k e y & g t ; & l t ; s t r i n g & g t ; C a n c e r 4 & l t ; / s t r i n g & g t ; & l t ; / k e y & g t ; & l t ; v a l u e & g t ; & l t ; s t r i n g & g t ; B i g I n t & l t ; / s t r i n g & g t ; & l t ; / v a l u e & g t ; & l t ; / i t e m & g t ; & l t ; i t e m & g t ; & l t ; k e y & g t ; & l t ; s t r i n g & g t ; H e a r t   d i s e a s e       s t r o k e 5 & l t ; / s t r i n g & g t ; & l t ; / k e y & g t ; & l t ; v a l u e & g t ; & l t ; s t r i n g & g t ; B i g I n t & l t ; / s t r i n g & g t ; & l t ; / v a l u e & g t ; & l t ; / i t e m & g t ; & l t ; i t e m & g t ; & l t ; k e y & g t ; & l t ; s t r i n g & g t ; S a f e t y 6 & l t ; / s t r i n g & g t ; & l t ; / k e y & g t ; & l t ; v a l u e & g t ; & l t ; s t r i n g & g t ; B i g I n t & l t ; / s t r i n g & g t ; & l t ; / v a l u e & g t ; & l t ; / i t e m & g t ; & l t ; i t e m & g t ; & l t ; k e y & g t ; & l t ; s t r i n g & g t ; H I V   A I D S       S e x u a l l y   T r a n s m i t t e d   D i s e a s e s   ( S T D s ) 7 & l t ; / s t r i n g & g t ; & l t ; / k e y & g t ; & l t ; v a l u e & g t ; & l t ; s t r i n g & g t ; B i g I n t & l t ; / s t r i n g & g t ; & l t ; / v a l u e & g t ; & l t ; / i t e m & g t ; & l t ; i t e m & g t ; & l t ; k e y & g t ; & l t ; s t r i n g & g t ; V a c c i n e   p r e v e n t a b l e   d i s e a s e s 8 & l t ; / s t r i n g & g t ; & l t ; / k e y & g t ; & l t ; v a l u e & g t ; & l t ; s t r i n g & g t ; B i g I n t & l t ; / s t r i n g & g t ; & l t ; / v a l u e & g t ; & l t ; / i t e m & g t ; & l t ; i t e m & g t ; & l t ; k e y & g t ; & l t ; s t r i n g & g t ; C h i l d   h e a l t h       w e l l n e s s 9 & l t ; / s t r i n g & g t ; & l t ; / k e y & g t ; & l t ; v a l u e & g t ; & l t ; s t r i n g & g t ; B i g I n t & l t ; / s t r i n g & g t ; & l t ; / v a l u e & g t ; & l t ; / i t e m & g t ; & l t ; i t e m & g t ; & l t ; k e y & g t ; & l t ; s t r i n g & g t ; W o m e n  s   h e a l t h       w e l l n e s s 1 0 & l t ; / s t r i n g & g t ; & l t ; / k e y & g t ; & l t ; v a l u e & g t ; & l t ; s t r i n g & g t ; B i g I n t & l t ; / s t r i n g & g t ; & l t ; / v a l u e & g t ; & l t ; / i t e m & g t ; & l t ; i t e m & g t ; & l t ; k e y & g t ; & l t ; s t r i n g & g t ; D i a b e t e s 1 1 & l t ; / s t r i n g & g t ; & l t ; / k e y & g t ; & l t ; v a l u e & g t ; & l t ; s t r i n g & g t ; B i g I n t & l t ; / s t r i n g & g t ; & l t ; / v a l u e & g t ; & l t ; / i t e m & g t ; & l t ; i t e m & g t ; & l t ; k e y & g t ; & l t ; s t r i n g & g t ; M e n t a l   h e a l t h   d e p r e s s i o n   s u i c i d e 1 2 & l t ; / s t r i n g & g t ; & l t ; / k e y & g t ; & l t ; v a l u e & g t ; & l t ; s t r i n g & g t ; B i g I n t & l t ; / s t r i n g & g t ; & l t ; / v a l u e & g t ; & l t ; / i t e m & g t ; & l t ; i t e m & g t ; & l t ; k e y & g t ; & l t ; s t r i n g & g t ; D r u g s       a l c o h o l   a b u s e 1 3 & l t ; / s t r i n g & g t ; & l t ; / k e y & g t ; & l t ; v a l u e & g t ; & l t ; s t r i n g & g t ; B i g I n t & l t ; / s t r i n g & g t ; & l t ; / v a l u e & g t ; & l t ; / i t e m & g t ; & l t ; i t e m & g t ; & l t ; k e y & g t ; & l t ; s t r i n g & g t ; E n v i r o n m e n t a l   h a z a r d s 1 4 & l t ; / s t r i n g & g t ; & l t ; / k e y & g t ; & l t ; v a l u e & g t ; & l t ; s t r i n g & g t ; B i g I n t & l t ; / s t r i n g & g t ; & l t ; / v a l u e & g t ; & l t ; / i t e m & g t ; & l t ; i t e m & g t ; & l t ; k e y & g t ; & l t ; s t r i n g & g t ; O b e s i t y   w e i g h t   l o s s   i s s u e s 1 5 & 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1 8 & 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A s t h m a   l u n g   d i s e a s e & l t ; / s t r i n g & g t ; & l t ; / k e y & g t ; & l t ; v a l u e & g t ; & l t ; i n t & g t ; 1 6 8 & l t ; / i n t & g t ; & l t ; / v a l u e & g t ; & l t ; / i t e m & g t ; & l t ; i t e m & g t ; & l t ; k e y & g t ; & l t ; s t r i n g & g t ; C a n c e r & l t ; / s t r i n g & g t ; & l t ; / k e y & g t ; & l t ; v a l u e & g t ; & l t ; i n t & g t ; 8 3 & l t ; / i n t & g t ; & l t ; / v a l u e & g t ; & l t ; / i t e m & g t ; & l t ; i t e m & g t ; & l t ; k e y & g t ; & l t ; s t r i n g & g t ; H e a r t   d i s e a s e       s t r o k e & l t ; / s t r i n g & g t ; & l t ; / k e y & g t ; & l t ; v a l u e & g t ; & l t ; i n t & g t ; 1 7 3 & l t ; / i n t & g t ; & l t ; / v a l u e & g t ; & l t ; / i t e m & g t ; & l t ; i t e m & g t ; & l t ; k e y & g t ; & l t ; s t r i n g & g t ; S a f e t y & l t ; / s t r i n g & g t ; & l t ; / k e y & g t ; & l t ; v a l u e & g t ; & l t ; i n t & g t ; 8 0 & l t ; / i n t & g t ; & l t ; / v a l u e & g t ; & l t ; / i t e m & g t ; & l t ; i t e m & g t ; & l t ; k e y & g t ; & l t ; s t r i n g & g t ; H I V   A I D S       S e x u a l l y   T r a n s m i t t e d   D i s e a s e s   ( S T D s ) & l t ; / s t r i n g & g t ; & l t ; / k e y & g t ; & l t ; v a l u e & g t ; & l t ; i n t & g t ; 3 3 2 & l t ; / i n t & g t ; & l t ; / v a l u e & g t ; & l t ; / i t e m & g t ; & l t ; i t e m & g t ; & l t ; k e y & g t ; & l t ; s t r i n g & g t ; V a c c i n e   p r e v e n t a b l e   d i s e a s e s & l t ; / s t r i n g & g t ; & l t ; / k e y & g t ; & l t ; v a l u e & g t ; & l t ; i n t & g t ; 2 2 3 & l t ; / i n t & g t ; & l t ; / v a l u e & g t ; & l t ; / i t e m & g t ; & l t ; i t e m & g t ; & l t ; k e y & g t ; & l t ; s t r i n g & g t ; C h i l d   h e a l t h       w e l l n e s s & l t ; / s t r i n g & g t ; & l t ; / k e y & g t ; & l t ; v a l u e & g t ; & l t ; i n t & g t ; 1 8 0 & l t ; / i n t & g t ; & l t ; / v a l u e & g t ; & l t ; / i t e m & g t ; & l t ; i t e m & g t ; & l t ; k e y & g t ; & l t ; s t r i n g & g t ; W o m e n  s   h e a l t h       w e l l n e s s & l t ; / s t r i n g & g t ; & l t ; / k e y & g t ; & l t ; v a l u e & g t ; & l t ; i n t & g t ; 2 0 5 & l t ; / i n t & g t ; & l t ; / v a l u e & g t ; & l t ; / i t e m & g t ; & l t ; i t e m & g t ; & l t ; k e y & g t ; & l t ; s t r i n g & g t ; D i a b e t e s & l t ; / s t r i n g & g t ; & l t ; / k e y & g t ; & l t ; v a l u e & g t ; & l t ; i n t & g t ; 9 6 & l t ; / i n t & g t ; & l t ; / v a l u e & g t ; & l t ; / i t e m & g t ; & l t ; i t e m & g t ; & l t ; k e y & g t ; & l t ; s t r i n g & g t ; M e n t a l   h e a l t h   d e p r e s s i o n   s u i c i d e & l t ; / s t r i n g & g t ; & l t ; / k e y & g t ; & l t ; v a l u e & g t ; & l t ; i n t & g t ; 2 4 7 & l t ; / i n t & g t ; & l t ; / v a l u e & g t ; & l t ; / i t e m & g t ; & l t ; i t e m & g t ; & l t ; k e y & g t ; & l t ; s t r i n g & g t ; D r u g s       a l c o h o l   a b u s e & l t ; / s t r i n g & g t ; & l t ; / k e y & g t ; & l t ; v a l u e & g t ; & l t ; i n t & g t ; 1 7 0 & l t ; / i n t & g t ; & l t ; / v a l u e & g t ; & l t ; / i t e m & g t ; & l t ; i t e m & g t ; & l t ; k e y & g t ; & l t ; s t r i n g & g t ; E n v i r o n m e n t a l   h a z a r d s & l t ; / s t r i n g & g t ; & l t ; / k e y & g t ; & l t ; v a l u e & g t ; & l t ; i n t & g t ; 1 8 2 & l t ; / i n t & g t ; & l t ; / v a l u e & g t ; & l t ; / i t e m & g t ; & l t ; i t e m & g t ; & l t ; k e y & g t ; & l t ; s t r i n g & g t ; O b e s i t y   w e i g h t   l o s s   i s s u e s & l t ; / s t r i n g & g t ; & l t ; / k e y & g t ; & l t ; v a l u e & g t ; & l t ; i n t & g t ; 2 0 3 & 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A s t h m a   l u n g   d i s e a s e 3 & l t ; / s t r i n g & g t ; & l t ; / k e y & g t ; & l t ; v a l u e & g t ; & l t ; i n t & g t ; 1 7 5 & l t ; / i n t & g t ; & l t ; / v a l u e & g t ; & l t ; / i t e m & g t ; & l t ; i t e m & g t ; & l t ; k e y & g t ; & l t ; s t r i n g & g t ; C a n c e r 4 & l t ; / s t r i n g & g t ; & l t ; / k e y & g t ; & l t ; v a l u e & g t ; & l t ; i n t & g t ; 9 0 & l t ; / i n t & g t ; & l t ; / v a l u e & g t ; & l t ; / i t e m & g t ; & l t ; i t e m & g t ; & l t ; k e y & g t ; & l t ; s t r i n g & g t ; H e a r t   d i s e a s e       s t r o k e 5 & l t ; / s t r i n g & g t ; & l t ; / k e y & g t ; & l t ; v a l u e & g t ; & l t ; i n t & g t ; 1 8 0 & l t ; / i n t & g t ; & l t ; / v a l u e & g t ; & l t ; / i t e m & g t ; & l t ; i t e m & g t ; & l t ; k e y & g t ; & l t ; s t r i n g & g t ; S a f e t y 6 & l t ; / s t r i n g & g t ; & l t ; / k e y & g t ; & l t ; v a l u e & g t ; & l t ; i n t & g t ; 8 7 & l t ; / i n t & g t ; & l t ; / v a l u e & g t ; & l t ; / i t e m & g t ; & l t ; i t e m & g t ; & l t ; k e y & g t ; & l t ; s t r i n g & g t ; H I V   A I D S       S e x u a l l y   T r a n s m i t t e d   D i s e a s e s   ( S T D s ) 7 & l t ; / s t r i n g & g t ; & l t ; / k e y & g t ; & l t ; v a l u e & g t ; & l t ; i n t & g t ; 3 3 9 & l t ; / i n t & g t ; & l t ; / v a l u e & g t ; & l t ; / i t e m & g t ; & l t ; i t e m & g t ; & l t ; k e y & g t ; & l t ; s t r i n g & g t ; V a c c i n e   p r e v e n t a b l e   d i s e a s e s 8 & l t ; / s t r i n g & g t ; & l t ; / k e y & g t ; & l t ; v a l u e & g t ; & l t ; i n t & g t ; 2 3 0 & l t ; / i n t & g t ; & l t ; / v a l u e & g t ; & l t ; / i t e m & g t ; & l t ; i t e m & g t ; & l t ; k e y & g t ; & l t ; s t r i n g & g t ; C h i l d   h e a l t h       w e l l n e s s 9 & l t ; / s t r i n g & g t ; & l t ; / k e y & g t ; & l t ; v a l u e & g t ; & l t ; i n t & g t ; 1 8 7 & l t ; / i n t & g t ; & l t ; / v a l u e & g t ; & l t ; / i t e m & g t ; & l t ; i t e m & g t ; & l t ; k e y & g t ; & l t ; s t r i n g & g t ; W o m e n  s   h e a l t h       w e l l n e s s 1 0 & l t ; / s t r i n g & g t ; & l t ; / k e y & g t ; & l t ; v a l u e & g t ; & l t ; i n t & g t ; 2 1 9 & l t ; / i n t & g t ; & l t ; / v a l u e & g t ; & l t ; / i t e m & g t ; & l t ; i t e m & g t ; & l t ; k e y & g t ; & l t ; s t r i n g & g t ; D i a b e t e s 1 1 & l t ; / s t r i n g & g t ; & l t ; / k e y & g t ; & l t ; v a l u e & g t ; & l t ; i n t & g t ; 1 1 0 & l t ; / i n t & g t ; & l t ; / v a l u e & g t ; & l t ; / i t e m & g t ; & l t ; i t e m & g t ; & l t ; k e y & g t ; & l t ; s t r i n g & g t ; M e n t a l   h e a l t h   d e p r e s s i o n   s u i c i d e 1 2 & l t ; / s t r i n g & g t ; & l t ; / k e y & g t ; & l t ; v a l u e & g t ; & l t ; i n t & g t ; 2 6 1 & l t ; / i n t & g t ; & l t ; / v a l u e & g t ; & l t ; / i t e m & g t ; & l t ; i t e m & g t ; & l t ; k e y & g t ; & l t ; s t r i n g & g t ; D r u g s       a l c o h o l   a b u s e 1 3 & l t ; / s t r i n g & g t ; & l t ; / k e y & g t ; & l t ; v a l u e & g t ; & l t ; i n t & g t ; 1 8 4 & l t ; / i n t & g t ; & l t ; / v a l u e & g t ; & l t ; / i t e m & g t ; & l t ; i t e m & g t ; & l t ; k e y & g t ; & l t ; s t r i n g & g t ; E n v i r o n m e n t a l   h a z a r d s 1 4 & l t ; / s t r i n g & g t ; & l t ; / k e y & g t ; & l t ; v a l u e & g t ; & l t ; i n t & g t ; 1 9 6 & l t ; / i n t & g t ; & l t ; / v a l u e & g t ; & l t ; / i t e m & g t ; & l t ; i t e m & g t ; & l t ; k e y & g t ; & l t ; s t r i n g & g t ; O b e s i t y   w e i g h t   l o s s   i s s u e s 1 5 & l t ; / s t r i n g & g t ; & l t ; / k e y & g t ; & l t ; v a l u e & g t ; & l t ; i n t & g t ; 2 1 7 & 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1 8 & 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A s t h m a   l u n g   d i s e a s e & l t ; / s t r i n g & g t ; & l t ; / k e y & g t ; & l t ; v a l u e & g t ; & l t ; i n t & g t ; 1 & l t ; / i n t & g t ; & l t ; / v a l u e & g t ; & l t ; / i t e m & g t ; & l t ; i t e m & g t ; & l t ; k e y & g t ; & l t ; s t r i n g & g t ; C a n c e r & l t ; / s t r i n g & g t ; & l t ; / k e y & g t ; & l t ; v a l u e & g t ; & l t ; i n t & g t ; 2 & l t ; / i n t & g t ; & l t ; / v a l u e & g t ; & l t ; / i t e m & g t ; & l t ; i t e m & g t ; & l t ; k e y & g t ; & l t ; s t r i n g & g t ; H e a r t   d i s e a s e       s t r o k e & l t ; / s t r i n g & g t ; & l t ; / k e y & g t ; & l t ; v a l u e & g t ; & l t ; i n t & g t ; 3 & l t ; / i n t & g t ; & l t ; / v a l u e & g t ; & l t ; / i t e m & g t ; & l t ; i t e m & g t ; & l t ; k e y & g t ; & l t ; s t r i n g & g t ; S a f e t y & l t ; / s t r i n g & g t ; & l t ; / k e y & g t ; & l t ; v a l u e & g t ; & l t ; i n t & g t ; 4 & l t ; / i n t & g t ; & l t ; / v a l u e & g t ; & l t ; / i t e m & g t ; & l t ; i t e m & g t ; & l t ; k e y & g t ; & l t ; s t r i n g & g t ; H I V   A I D S       S e x u a l l y   T r a n s m i t t e d   D i s e a s e s   ( S T D s ) & l t ; / s t r i n g & g t ; & l t ; / k e y & g t ; & l t ; v a l u e & g t ; & l t ; i n t & g t ; 5 & l t ; / i n t & g t ; & l t ; / v a l u e & g t ; & l t ; / i t e m & g t ; & l t ; i t e m & g t ; & l t ; k e y & g t ; & l t ; s t r i n g & g t ; V a c c i n e   p r e v e n t a b l e   d i s e a s e s & l t ; / s t r i n g & g t ; & l t ; / k e y & g t ; & l t ; v a l u e & g t ; & l t ; i n t & g t ; 6 & l t ; / i n t & g t ; & l t ; / v a l u e & g t ; & l t ; / i t e m & g t ; & l t ; i t e m & g t ; & l t ; k e y & g t ; & l t ; s t r i n g & g t ; C h i l d   h e a l t h       w e l l n e s s & l t ; / s t r i n g & g t ; & l t ; / k e y & g t ; & l t ; v a l u e & g t ; & l t ; i n t & g t ; 7 & l t ; / i n t & g t ; & l t ; / v a l u e & g t ; & l t ; / i t e m & g t ; & l t ; i t e m & g t ; & l t ; k e y & g t ; & l t ; s t r i n g & g t ; W o m e n  s   h e a l t h       w e l l n e s s & l t ; / s t r i n g & g t ; & l t ; / k e y & g t ; & l t ; v a l u e & g t ; & l t ; i n t & g t ; 8 & l t ; / i n t & g t ; & l t ; / v a l u e & g t ; & l t ; / i t e m & g t ; & l t ; i t e m & g t ; & l t ; k e y & g t ; & l t ; s t r i n g & g t ; D i a b e t e s & l t ; / s t r i n g & g t ; & l t ; / k e y & g t ; & l t ; v a l u e & g t ; & l t ; i n t & g t ; 9 & l t ; / i n t & g t ; & l t ; / v a l u e & g t ; & l t ; / i t e m & g t ; & l t ; i t e m & g t ; & l t ; k e y & g t ; & l t ; s t r i n g & g t ; M e n t a l   h e a l t h   d e p r e s s i o n   s u i c i d e & l t ; / s t r i n g & g t ; & l t ; / k e y & g t ; & l t ; v a l u e & g t ; & l t ; i n t & g t ; 1 0 & l t ; / i n t & g t ; & l t ; / v a l u e & g t ; & l t ; / i t e m & g t ; & l t ; i t e m & g t ; & l t ; k e y & g t ; & l t ; s t r i n g & g t ; D r u g s       a l c o h o l   a b u s e & l t ; / s t r i n g & g t ; & l t ; / k e y & g t ; & l t ; v a l u e & g t ; & l t ; i n t & g t ; 1 1 & l t ; / i n t & g t ; & l t ; / v a l u e & g t ; & l t ; / i t e m & g t ; & l t ; i t e m & g t ; & l t ; k e y & g t ; & l t ; s t r i n g & g t ; E n v i r o n m e n t a l   h a z a r d s & l t ; / s t r i n g & g t ; & l t ; / k e y & g t ; & l t ; v a l u e & g t ; & l t ; i n t & g t ; 1 2 & l t ; / i n t & g t ; & l t ; / v a l u e & g t ; & l t ; / i t e m & g t ; & l t ; i t e m & g t ; & l t ; k e y & g t ; & l t ; s t r i n g & g t ; O b e s i t y   w e i g h t 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  l u n g   d i s e a s e 3 & l t ; / s t r i n g & g t ; & l t ; / k e y & g t ; & l t ; v a l u e & g t ; & l t ; i n t & g t ; 1 8 & l t ; / i n t & g t ; & l t ; / v a l u e & g t ; & l t ; / i t e m & g t ; & l t ; i t e m & g t ; & l t ; k e y & g t ; & l t ; s t r i n g & g t ; C a n c e r 4 & l t ; / s t r i n g & g t ; & l t ; / k e y & g t ; & l t ; v a l u e & g t ; & l t ; i n t & g t ; 1 9 & l t ; / i n t & g t ; & l t ; / v a l u e & g t ; & l t ; / i t e m & g t ; & l t ; i t e m & g t ; & l t ; k e y & g t ; & l t ; s t r i n g & g t ; H e a r t   d i s e a s e       s t r o k e 5 & l t ; / s t r i n g & g t ; & l t ; / k e y & g t ; & l t ; v a l u e & g t ; & l t ; i n t & g t ; 2 0 & l t ; / i n t & g t ; & l t ; / v a l u e & g t ; & l t ; / i t e m & g t ; & l t ; i t e m & g t ; & l t ; k e y & g t ; & l t ; s t r i n g & g t ; S a f e t y 6 & l t ; / s t r i n g & g t ; & l t ; / k e y & g t ; & l t ; v a l u e & g t ; & l t ; i n t & g t ; 2 1 & l t ; / i n t & g t ; & l t ; / v a l u e & g t ; & l t ; / i t e m & g t ; & l t ; i t e m & g t ; & l t ; k e y & g t ; & l t ; s t r i n g & g t ; H I V   A I D S       S e x u a l l y   T r a n s m i t t e d   D i s e a s e s   ( S T D s ) 7 & l t ; / s t r i n g & g t ; & l t ; / k e y & g t ; & l t ; v a l u e & g t ; & l t ; i n t & g t ; 2 2 & l t ; / i n t & g t ; & l t ; / v a l u e & g t ; & l t ; / i t e m & g t ; & l t ; i t e m & g t ; & l t ; k e y & g t ; & l t ; s t r i n g & g t ; V a c c i n e   p r e v e n t a b l e   d i s e a s e s 8 & l t ; / s t r i n g & g t ; & l t ; / k e y & g t ; & l t ; v a l u e & g t ; & l t ; i n t & g t ; 2 3 & l t ; / i n t & g t ; & l t ; / v a l u e & g t ; & l t ; / i t e m & g t ; & l t ; i t e m & g t ; & l t ; k e y & g t ; & l t ; s t r i n g & g t ; C h i l d   h e a l t h       w e l l n e s s 9 & l t ; / s t r i n g & g t ; & l t ; / k e y & g t ; & l t ; v a l u e & g t ; & l t ; i n t & g t ; 2 4 & l t ; / i n t & g t ; & l t ; / v a l u e & g t ; & l t ; / i t e m & g t ; & l t ; i t e m & g t ; & l t ; k e y & g t ; & l t ; s t r i n g & g t ; W o m e n  s   h e a l t h       w e l l n e s s 1 0 & l t ; / s t r i n g & g t ; & l t ; / k e y & g t ; & l t ; v a l u e & g t ; & l t ; i n t & g t ; 2 5 & l t ; / i n t & g t ; & l t ; / v a l u e & g t ; & l t ; / i t e m & g t ; & l t ; i t e m & g t ; & l t ; k e y & g t ; & l t ; s t r i n g & g t ; D i a b e t e s 1 1 & l t ; / s t r i n g & g t ; & l t ; / k e y & g t ; & l t ; v a l u e & g t ; & l t ; i n t & g t ; 2 6 & l t ; / i n t & g t ; & l t ; / v a l u e & g t ; & l t ; / i t e m & g t ; & l t ; i t e m & g t ; & l t ; k e y & g t ; & l t ; s t r i n g & g t ; M e n t a l   h e a l t h   d e p r e s s i o n   s u i c i d e 1 2 & l t ; / s t r i n g & g t ; & l t ; / k e y & g t ; & l t ; v a l u e & g t ; & l t ; i n t & g t ; 2 7 & l t ; / i n t & g t ; & l t ; / v a l u e & g t ; & l t ; / i t e m & g t ; & l t ; i t e m & g t ; & l t ; k e y & g t ; & l t ; s t r i n g & g t ; D r u g s       a l c o h o l   a b u s e 1 3 & l t ; / s t r i n g & g t ; & l t ; / k e y & g t ; & l t ; v a l u e & g t ; & l t ; i n t & g t ; 2 8 & l t ; / i n t & g t ; & l t ; / v a l u e & g t ; & l t ; / i t e m & g t ; & l t ; i t e m & g t ; & l t ; k e y & g t ; & l t ; s t r i n g & g t ; E n v i r o n m e n t a l   h a z a r d s 1 4 & l t ; / s t r i n g & g t ; & l t ; / k e y & g t ; & l t ; v a l u e & g t ; & l t ; i n t & g t ; 2 9 & l t ; / i n t & g t ; & l t ; / v a l u e & g t ; & l t ; / i t e m & g t ; & l t ; i t e m & g t ; & l t ; k e y & g t ; & l t ; s t r i n g & g t ; O b e s i t y   w e i g h t 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  p h o n e & l t ; / s t r i n g & g t ; & l t ; / k e y & g t ; & l t ; v a l u e & g t ; & l t ; i n t & g t ; 4 8 & l t ; / i n t & g t ; & l t ; / v a l u e & g t ; & l t ; / i t e m & g t ; & l t ; / C o l u m n D i s p l a y I n d e x & g t ; & l t ; C o l u m n F r o z e n   / & g t ; & l t ; C o l u m n C h e c k e d   / & g t ; & l t ; C o l u m n F i l t e r   / & g t ; & l t ; S e l e c t i o n F i l t e r   / & g t ; & l t ; F i l t e r P a r a m e t e r s   / & g t ; & l t ; I s S o r t D e s c e n d i n g & g t ; f a l s e & l t ; / I s S o r t D e s c e n d i n g & g t ; & l t ; / T a b l e W i d g e t G r i d S e r i a l i z a t i o n & g t ; < / C u s t o m C o n t e n t > < / G e m i n i > 
</file>

<file path=customXml/item45.xml>��< ? x m l   v e r s i o n = " 1 . 0 "   e n c o d i n g = " U T F - 1 6 " ? > < G e m i n i   x m l n s = " h t t p : / / g e m i n i / p i v o t c u s t o m i z a t i o n / 9 4 a b 7 c e 6 - 6 d c c - 4 9 c b - 8 7 f a - f 6 2 4 9 d e b 8 a b a " > < C u s t o m C o n t e n t > < ! [ C D A T A [ < ? x m l   v e r s i o n = " 1 . 0 "   e n c o d i n g = " u t f - 1 6 " ? > < S e t t i n g s > < H S l i c e r s S h a p e > 0 ; 0 ; 0 ; 0 < / H S l i c e r s S h a p e > < V S l i c e r s S h a p e > 0 ; 0 ; 0 ; 0 < / V S l i c e r s S h a p e > < S l i c e r S h e e t N a m e > P T   Q 1 < / S l i c e r S h e e t N a m e > < S A H o s t H a s h > 9 8 0 8 8 8 1 2 0 < / S A H o s t H a s h > < G e m i n i F i e l d L i s t V i s i b l e > T r u e < / G e m i n i F i e l d L i s t V i s i b l e > < / S e t t i n g s > ] ] > < / C u s t o m C o n t e n t > < / G e m i n i > 
</file>

<file path=customXml/item46.xml>��< ? x m l   v e r s i o n = " 1 . 0 "   e n c o d i n g = " U T F - 1 6 " ? > < G e m i n i   x m l n s = " h t t p : / / g e m i n i / p i v o t c u s t o m i z a t i o n / S h o w I m p l i c i t M e a s u r e s " > < C u s t o m C o n t e n t > < ! [ C D A T A [ F a l s e ] ] > < / C u s t o m C o n t e n t > < / G e m i n i > 
</file>

<file path=customXml/item4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 2 0 2 4 - 0 2 - 0 1 T 1 1 : 1 3 : 5 0 . 0 9 9 3 7 9 8 - 0 5 : 0 0 < / L a s t P r o c e s s e d T i m e > < / D a t a M o d e l i n g S a n d b o x . S e r i a l i z e d S a n d b o x E r r o r C a c h e > ] ] > < / C u s t o m C o n t e n t > < / G e m i n i > 
</file>

<file path=customXml/item48.xml>��< ? x m l   v e r s i o n = " 1 . 0 "   e n c o d i n g = " U T F - 1 6 " ? > < G e m i n i   x m l n s = " h t t p : / / g e m i n i / p i v o t c u s t o m i z a t i o n / T a b l e X M L _ T a b l e 1 " > < C u s t o m C o n t e n t > & l t ; T a b l e W i d g e t G r i d S e r i a l i z a t i o n   x m l n s : x s d = " h t t p : / / w w w . w 3 . o r g / 2 0 0 1 / X M L S c h e m a "   x m l n s : x s i = " h t t p : / / w w w . w 3 . o r g / 2 0 0 1 / X M L S c h e m a - i n s t a n c e " & g t ; & l t ; C o l u m n S u g g e s t e d T y p e & g t ; & l t ; i t e m & g t ; & l t ; k e y & g t ; & l t ; s t r i n g & g t ; R e s p o n d e n t I D & l t ; / s t r i n g & g t ; & l t ; / k e y & g t ; & l t ; v a l u e & g t ; & l t ; s t r i n g & g t ; B i g I n t & l t ; / s t r i n g & g t ; & l t ; / v a l u e & g t ; & l t ; / i t e m & g t ; & l t ; i t e m & g t ; & l t ; k e y & g t ; & l t ; s t r i n g & g t ; A s t h m a   l u n g   d i s e a s e & l t ; / s t r i n g & g t ; & l t ; / k e y & g t ; & l t ; v a l u e & g t ; & l t ; s t r i n g & g t ; W C h a r & l t ; / s t r i n g & g t ; & l t ; / v a l u e & g t ; & l t ; / i t e m & g t ; & l t ; i t e m & g t ; & l t ; k e y & g t ; & l t ; s t r i n g & g t ; C a n c e r & l t ; / s t r i n g & g t ; & l t ; / k e y & g t ; & l t ; v a l u e & g t ; & l t ; s t r i n g & g t ; W C h a r & l t ; / s t r i n g & g t ; & l t ; / v a l u e & g t ; & l t ; / i t e m & g t ; & l t ; i t e m & g t ; & l t ; k e y & g t ; & l t ; s t r i n g & g t ; H e a r t   d i s e a s e       s t r o k e & l t ; / s t r i n g & g t ; & l t ; / k e y & g t ; & l t ; v a l u e & g t ; & l t ; s t r i n g & g t ; W C h a r & l t ; / s t r i n g & g t ; & l t ; / v a l u e & g t ; & l t ; / i t e m & g t ; & l t ; i t e m & g t ; & l t ; k e y & g t ; & l t ; s t r i n g & g t ; S a f e t y & l t ; / s t r i n g & g t ; & l t ; / k e y & g t ; & l t ; v a l u e & g t ; & l t ; s t r i n g & g t ; W C h a r & l t ; / s t r i n g & g t ; & l t ; / v a l u e & g t ; & l t ; / i t e m & g t ; & l t ; i t e m & g t ; & l t ; k e y & g t ; & l t ; s t r i n g & g t ; H I V   A I D S       S e x u a l l y   T r a n s m i t t e d   D i s e a s e s   ( S T D s ) & l t ; / s t r i n g & g t ; & l t ; / k e y & g t ; & l t ; v a l u e & g t ; & l t ; s t r i n g & g t ; W C h a r & l t ; / s t r i n g & g t ; & l t ; / v a l u e & g t ; & l t ; / i t e m & g t ; & l t ; i t e m & g t ; & l t ; k e y & g t ; & l t ; s t r i n g & g t ; V a c c i n e   p r e v e n t a b l e   d i s e a s e s & l t ; / s t r i n g & g t ; & l t ; / k e y & g t ; & l t ; v a l u e & g t ; & l t ; s t r i n g & g t ; W C h a r & l t ; / s t r i n g & g t ; & l t ; / v a l u e & g t ; & l t ; / i t e m & g t ; & l t ; i t e m & g t ; & l t ; k e y & g t ; & l t ; s t r i n g & g t ; C h i l d   h e a l t h       w e l l n e s s & l t ; / s t r i n g & g t ; & l t ; / k e y & g t ; & l t ; v a l u e & g t ; & l t ; s t r i n g & g t ; W C h a r & l t ; / s t r i n g & g t ; & l t ; / v a l u e & g t ; & l t ; / i t e m & g t ; & l t ; i t e m & g t ; & l t ; k e y & g t ; & l t ; s t r i n g & g t ; W o m e n  s   h e a l t h       w e l l n e s s & l t ; / s t r i n g & g t ; & l t ; / k e y & g t ; & l t ; v a l u e & g t ; & l t ; s t r i n g & g t ; W C h a r & l t ; / s t r i n g & g t ; & l t ; / v a l u e & g t ; & l t ; / i t e m & g t ; & l t ; i t e m & g t ; & l t ; k e y & g t ; & l t ; s t r i n g & g t ; D i a b e t e s & 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E n v i r o n m e n t a l   h a z a r d s & l t ; / s t r i n g & g t ; & l t ; / k e y & g t ; & l t ; v a l u e & g t ; & l t ; s t r i n g & g t ; W C h a r & l t ; / s t r i n g & g t ; & l t ; / v a l u e & g t ; & l t ; / i t e m & g t ; & l t ; i t e m & g t ; & l t ; k e y & g t ; & l t ; s t r i n g & g t ; O b e s i t y   w e i g h t   l o s s   i s s u 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A s t h m a   l u n g   d i s e a s e 3 & l t ; / s t r i n g & g t ; & l t ; / k e y & g t ; & l t ; v a l u e & g t ; & l t ; s t r i n g & g t ; B i g I n t & l t ; / s t r i n g & g t ; & l t ; / v a l u e & g t ; & l t ; / i t e m & g t ; & l t ; i t e m & g t ; & l t ; k e y & g t ; & l t ; s t r i n g & g t ; C a n c e r 4 & l t ; / s t r i n g & g t ; & l t ; / k e y & g t ; & l t ; v a l u e & g t ; & l t ; s t r i n g & g t ; D o u b l e & l t ; / s t r i n g & g t ; & l t ; / v a l u e & g t ; & l t ; / i t e m & g t ; & l t ; i t e m & g t ; & l t ; k e y & g t ; & l t ; s t r i n g & g t ; H e a r t   d i s e a s e       s t r o k e 5 & l t ; / s t r i n g & g t ; & l t ; / k e y & g t ; & l t ; v a l u e & g t ; & l t ; s t r i n g & g t ; B i g I n t & l t ; / s t r i n g & g t ; & l t ; / v a l u e & g t ; & l t ; / i t e m & g t ; & l t ; i t e m & g t ; & l t ; k e y & g t ; & l t ; s t r i n g & g t ; S a f e t y 6 & l t ; / s t r i n g & g t ; & l t ; / k e y & g t ; & l t ; v a l u e & g t ; & l t ; s t r i n g & g t ; B i g I n t & l t ; / s t r i n g & g t ; & l t ; / v a l u e & g t ; & l t ; / i t e m & g t ; & l t ; i t e m & g t ; & l t ; k e y & g t ; & l t ; s t r i n g & g t ; H I V   A I D S       S e x u a l l y   T r a n s m i t t e d   D i s e a s e s   ( S T D s ) 7 & l t ; / s t r i n g & g t ; & l t ; / k e y & g t ; & l t ; v a l u e & g t ; & l t ; s t r i n g & g t ; B i g I n t & l t ; / s t r i n g & g t ; & l t ; / v a l u e & g t ; & l t ; / i t e m & g t ; & l t ; i t e m & g t ; & l t ; k e y & g t ; & l t ; s t r i n g & g t ; V a c c i n e   p r e v e n t a b l e   d i s e a s e s 8 & l t ; / s t r i n g & g t ; & l t ; / k e y & g t ; & l t ; v a l u e & g t ; & l t ; s t r i n g & g t ; B i g I n t & l t ; / s t r i n g & g t ; & l t ; / v a l u e & g t ; & l t ; / i t e m & g t ; & l t ; i t e m & g t ; & l t ; k e y & g t ; & l t ; s t r i n g & g t ; C h i l d   h e a l t h       w e l l n e s s 9 & l t ; / s t r i n g & g t ; & l t ; / k e y & g t ; & l t ; v a l u e & g t ; & l t ; s t r i n g & g t ; B i g I n t & l t ; / s t r i n g & g t ; & l t ; / v a l u e & g t ; & l t ; / i t e m & g t ; & l t ; i t e m & g t ; & l t ; k e y & g t ; & l t ; s t r i n g & g t ; W o m e n  s   h e a l t h       w e l l n e s s 1 0 & l t ; / s t r i n g & g t ; & l t ; / k e y & g t ; & l t ; v a l u e & g t ; & l t ; s t r i n g & g t ; B i g I n t & l t ; / s t r i n g & g t ; & l t ; / v a l u e & g t ; & l t ; / i t e m & g t ; & l t ; i t e m & g t ; & l t ; k e y & g t ; & l t ; s t r i n g & g t ; D i a b e t e s 1 1 & l t ; / s t r i n g & g t ; & l t ; / k e y & g t ; & l t ; v a l u e & g t ; & l t ; s t r i n g & g t ; B i g I n t & l t ; / s t r i n g & g t ; & l t ; / v a l u e & g t ; & l t ; / i t e m & g t ; & l t ; i t e m & g t ; & l t ; k e y & g t ; & l t ; s t r i n g & g t ; M e n t a l   h e a l t h   d e p r e s s i o n   s u i c i d e 1 2 & l t ; / s t r i n g & g t ; & l t ; / k e y & g t ; & l t ; v a l u e & g t ; & l t ; s t r i n g & g t ; B i g I n t & l t ; / s t r i n g & g t ; & l t ; / v a l u e & g t ; & l t ; / i t e m & g t ; & l t ; i t e m & g t ; & l t ; k e y & g t ; & l t ; s t r i n g & g t ; D r u g s       a l c o h o l   a b u s e 1 3 & l t ; / s t r i n g & g t ; & l t ; / k e y & g t ; & l t ; v a l u e & g t ; & l t ; s t r i n g & g t ; B i g I n t & l t ; / s t r i n g & g t ; & l t ; / v a l u e & g t ; & l t ; / i t e m & g t ; & l t ; i t e m & g t ; & l t ; k e y & g t ; & l t ; s t r i n g & g t ; E n v i r o n m e n t a l   h a z a r d s 1 4 & l t ; / s t r i n g & g t ; & l t ; / k e y & g t ; & l t ; v a l u e & g t ; & l t ; s t r i n g & g t ; B i g I n t & l t ; / s t r i n g & g t ; & l t ; / v a l u e & g t ; & l t ; / i t e m & g t ; & l t ; i t e m & g t ; & l t ; k e y & g t ; & l t ; s t r i n g & g t ; O b e s i t y   w e i g h t   l o s s   i s s u e s 1 5 & 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1 8 & 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A s t h m a   l u n g   d i s e a s e & l t ; / s t r i n g & g t ; & l t ; / k e y & g t ; & l t ; v a l u e & g t ; & l t ; i n t & g t ; 1 6 8 & l t ; / i n t & g t ; & l t ; / v a l u e & g t ; & l t ; / i t e m & g t ; & l t ; i t e m & g t ; & l t ; k e y & g t ; & l t ; s t r i n g & g t ; C a n c e r & l t ; / s t r i n g & g t ; & l t ; / k e y & g t ; & l t ; v a l u e & g t ; & l t ; i n t & g t ; 8 3 & l t ; / i n t & g t ; & l t ; / v a l u e & g t ; & l t ; / i t e m & g t ; & l t ; i t e m & g t ; & l t ; k e y & g t ; & l t ; s t r i n g & g t ; H e a r t   d i s e a s e       s t r o k e & l t ; / s t r i n g & g t ; & l t ; / k e y & g t ; & l t ; v a l u e & g t ; & l t ; i n t & g t ; 1 7 3 & l t ; / i n t & g t ; & l t ; / v a l u e & g t ; & l t ; / i t e m & g t ; & l t ; i t e m & g t ; & l t ; k e y & g t ; & l t ; s t r i n g & g t ; S a f e t y & l t ; / s t r i n g & g t ; & l t ; / k e y & g t ; & l t ; v a l u e & g t ; & l t ; i n t & g t ; 8 0 & l t ; / i n t & g t ; & l t ; / v a l u e & g t ; & l t ; / i t e m & g t ; & l t ; i t e m & g t ; & l t ; k e y & g t ; & l t ; s t r i n g & g t ; H I V   A I D S       S e x u a l l y   T r a n s m i t t e d   D i s e a s e s   ( S T D s ) & l t ; / s t r i n g & g t ; & l t ; / k e y & g t ; & l t ; v a l u e & g t ; & l t ; i n t & g t ; 3 3 2 & l t ; / i n t & g t ; & l t ; / v a l u e & g t ; & l t ; / i t e m & g t ; & l t ; i t e m & g t ; & l t ; k e y & g t ; & l t ; s t r i n g & g t ; V a c c i n e   p r e v e n t a b l e   d i s e a s e s & l t ; / s t r i n g & g t ; & l t ; / k e y & g t ; & l t ; v a l u e & g t ; & l t ; i n t & g t ; 2 2 3 & l t ; / i n t & g t ; & l t ; / v a l u e & g t ; & l t ; / i t e m & g t ; & l t ; i t e m & g t ; & l t ; k e y & g t ; & l t ; s t r i n g & g t ; C h i l d   h e a l t h       w e l l n e s s & l t ; / s t r i n g & g t ; & l t ; / k e y & g t ; & l t ; v a l u e & g t ; & l t ; i n t & g t ; 1 8 0 & l t ; / i n t & g t ; & l t ; / v a l u e & g t ; & l t ; / i t e m & g t ; & l t ; i t e m & g t ; & l t ; k e y & g t ; & l t ; s t r i n g & g t ; W o m e n  s   h e a l t h       w e l l n e s s & l t ; / s t r i n g & g t ; & l t ; / k e y & g t ; & l t ; v a l u e & g t ; & l t ; i n t & g t ; 2 0 5 & l t ; / i n t & g t ; & l t ; / v a l u e & g t ; & l t ; / i t e m & g t ; & l t ; i t e m & g t ; & l t ; k e y & g t ; & l t ; s t r i n g & g t ; D i a b e t e s & l t ; / s t r i n g & g t ; & l t ; / k e y & g t ; & l t ; v a l u e & g t ; & l t ; i n t & g t ; 9 6 & l t ; / i n t & g t ; & l t ; / v a l u e & g t ; & l t ; / i t e m & g t ; & l t ; i t e m & g t ; & l t ; k e y & g t ; & l t ; s t r i n g & g t ; M e n t a l   h e a l t h   d e p r e s s i o n   s u i c i d e & l t ; / s t r i n g & g t ; & l t ; / k e y & g t ; & l t ; v a l u e & g t ; & l t ; i n t & g t ; 2 4 7 & l t ; / i n t & g t ; & l t ; / v a l u e & g t ; & l t ; / i t e m & g t ; & l t ; i t e m & g t ; & l t ; k e y & g t ; & l t ; s t r i n g & g t ; D r u g s       a l c o h o l   a b u s e & l t ; / s t r i n g & g t ; & l t ; / k e y & g t ; & l t ; v a l u e & g t ; & l t ; i n t & g t ; 1 7 0 & l t ; / i n t & g t ; & l t ; / v a l u e & g t ; & l t ; / i t e m & g t ; & l t ; i t e m & g t ; & l t ; k e y & g t ; & l t ; s t r i n g & g t ; E n v i r o n m e n t a l   h a z a r d s & l t ; / s t r i n g & g t ; & l t ; / k e y & g t ; & l t ; v a l u e & g t ; & l t ; i n t & g t ; 1 8 2 & l t ; / i n t & g t ; & l t ; / v a l u e & g t ; & l t ; / i t e m & g t ; & l t ; i t e m & g t ; & l t ; k e y & g t ; & l t ; s t r i n g & g t ; O b e s i t y   w e i g h t   l o s s   i s s u e s & l t ; / s t r i n g & g t ; & l t ; / k e y & g t ; & l t ; v a l u e & g t ; & l t ; i n t & g t ; 2 0 3 & 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A s t h m a   l u n g   d i s e a s e 3 & l t ; / s t r i n g & g t ; & l t ; / k e y & g t ; & l t ; v a l u e & g t ; & l t ; i n t & g t ; 1 7 5 & l t ; / i n t & g t ; & l t ; / v a l u e & g t ; & l t ; / i t e m & g t ; & l t ; i t e m & g t ; & l t ; k e y & g t ; & l t ; s t r i n g & g t ; C a n c e r 4 & l t ; / s t r i n g & g t ; & l t ; / k e y & g t ; & l t ; v a l u e & g t ; & l t ; i n t & g t ; 9 0 & l t ; / i n t & g t ; & l t ; / v a l u e & g t ; & l t ; / i t e m & g t ; & l t ; i t e m & g t ; & l t ; k e y & g t ; & l t ; s t r i n g & g t ; H e a r t   d i s e a s e       s t r o k e 5 & l t ; / s t r i n g & g t ; & l t ; / k e y & g t ; & l t ; v a l u e & g t ; & l t ; i n t & g t ; 1 8 0 & l t ; / i n t & g t ; & l t ; / v a l u e & g t ; & l t ; / i t e m & g t ; & l t ; i t e m & g t ; & l t ; k e y & g t ; & l t ; s t r i n g & g t ; S a f e t y 6 & l t ; / s t r i n g & g t ; & l t ; / k e y & g t ; & l t ; v a l u e & g t ; & l t ; i n t & g t ; 8 7 & l t ; / i n t & g t ; & l t ; / v a l u e & g t ; & l t ; / i t e m & g t ; & l t ; i t e m & g t ; & l t ; k e y & g t ; & l t ; s t r i n g & g t ; H I V   A I D S       S e x u a l l y   T r a n s m i t t e d   D i s e a s e s   ( S T D s ) 7 & l t ; / s t r i n g & g t ; & l t ; / k e y & g t ; & l t ; v a l u e & g t ; & l t ; i n t & g t ; 3 3 9 & l t ; / i n t & g t ; & l t ; / v a l u e & g t ; & l t ; / i t e m & g t ; & l t ; i t e m & g t ; & l t ; k e y & g t ; & l t ; s t r i n g & g t ; V a c c i n e   p r e v e n t a b l e   d i s e a s e s 8 & l t ; / s t r i n g & g t ; & l t ; / k e y & g t ; & l t ; v a l u e & g t ; & l t ; i n t & g t ; 2 3 0 & l t ; / i n t & g t ; & l t ; / v a l u e & g t ; & l t ; / i t e m & g t ; & l t ; i t e m & g t ; & l t ; k e y & g t ; & l t ; s t r i n g & g t ; C h i l d   h e a l t h       w e l l n e s s 9 & l t ; / s t r i n g & g t ; & l t ; / k e y & g t ; & l t ; v a l u e & g t ; & l t ; i n t & g t ; 1 8 7 & l t ; / i n t & g t ; & l t ; / v a l u e & g t ; & l t ; / i t e m & g t ; & l t ; i t e m & g t ; & l t ; k e y & g t ; & l t ; s t r i n g & g t ; W o m e n  s   h e a l t h       w e l l n e s s 1 0 & l t ; / s t r i n g & g t ; & l t ; / k e y & g t ; & l t ; v a l u e & g t ; & l t ; i n t & g t ; 2 1 9 & l t ; / i n t & g t ; & l t ; / v a l u e & g t ; & l t ; / i t e m & g t ; & l t ; i t e m & g t ; & l t ; k e y & g t ; & l t ; s t r i n g & g t ; D i a b e t e s 1 1 & l t ; / s t r i n g & g t ; & l t ; / k e y & g t ; & l t ; v a l u e & g t ; & l t ; i n t & g t ; 1 1 0 & l t ; / i n t & g t ; & l t ; / v a l u e & g t ; & l t ; / i t e m & g t ; & l t ; i t e m & g t ; & l t ; k e y & g t ; & l t ; s t r i n g & g t ; M e n t a l   h e a l t h   d e p r e s s i o n   s u i c i d e 1 2 & l t ; / s t r i n g & g t ; & l t ; / k e y & g t ; & l t ; v a l u e & g t ; & l t ; i n t & g t ; 2 6 1 & l t ; / i n t & g t ; & l t ; / v a l u e & g t ; & l t ; / i t e m & g t ; & l t ; i t e m & g t ; & l t ; k e y & g t ; & l t ; s t r i n g & g t ; D r u g s       a l c o h o l   a b u s e 1 3 & l t ; / s t r i n g & g t ; & l t ; / k e y & g t ; & l t ; v a l u e & g t ; & l t ; i n t & g t ; 1 8 4 & l t ; / i n t & g t ; & l t ; / v a l u e & g t ; & l t ; / i t e m & g t ; & l t ; i t e m & g t ; & l t ; k e y & g t ; & l t ; s t r i n g & g t ; E n v i r o n m e n t a l   h a z a r d s 1 4 & l t ; / s t r i n g & g t ; & l t ; / k e y & g t ; & l t ; v a l u e & g t ; & l t ; i n t & g t ; 1 9 6 & l t ; / i n t & g t ; & l t ; / v a l u e & g t ; & l t ; / i t e m & g t ; & l t ; i t e m & g t ; & l t ; k e y & g t ; & l t ; s t r i n g & g t ; O b e s i t y   w e i g h t   l o s s   i s s u e s 1 5 & l t ; / s t r i n g & g t ; & l t ; / k e y & g t ; & l t ; v a l u e & g t ; & l t ; i n t & g t ; 2 1 7 & 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1 8 & 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A s t h m a   l u n g   d i s e a s e & l t ; / s t r i n g & g t ; & l t ; / k e y & g t ; & l t ; v a l u e & g t ; & l t ; i n t & g t ; 1 & l t ; / i n t & g t ; & l t ; / v a l u e & g t ; & l t ; / i t e m & g t ; & l t ; i t e m & g t ; & l t ; k e y & g t ; & l t ; s t r i n g & g t ; C a n c e r & l t ; / s t r i n g & g t ; & l t ; / k e y & g t ; & l t ; v a l u e & g t ; & l t ; i n t & g t ; 2 & l t ; / i n t & g t ; & l t ; / v a l u e & g t ; & l t ; / i t e m & g t ; & l t ; i t e m & g t ; & l t ; k e y & g t ; & l t ; s t r i n g & g t ; H e a r t   d i s e a s e       s t r o k e & l t ; / s t r i n g & g t ; & l t ; / k e y & g t ; & l t ; v a l u e & g t ; & l t ; i n t & g t ; 3 & l t ; / i n t & g t ; & l t ; / v a l u e & g t ; & l t ; / i t e m & g t ; & l t ; i t e m & g t ; & l t ; k e y & g t ; & l t ; s t r i n g & g t ; S a f e t y & l t ; / s t r i n g & g t ; & l t ; / k e y & g t ; & l t ; v a l u e & g t ; & l t ; i n t & g t ; 4 & l t ; / i n t & g t ; & l t ; / v a l u e & g t ; & l t ; / i t e m & g t ; & l t ; i t e m & g t ; & l t ; k e y & g t ; & l t ; s t r i n g & g t ; H I V   A I D S       S e x u a l l y   T r a n s m i t t e d   D i s e a s e s   ( S T D s ) & l t ; / s t r i n g & g t ; & l t ; / k e y & g t ; & l t ; v a l u e & g t ; & l t ; i n t & g t ; 5 & l t ; / i n t & g t ; & l t ; / v a l u e & g t ; & l t ; / i t e m & g t ; & l t ; i t e m & g t ; & l t ; k e y & g t ; & l t ; s t r i n g & g t ; V a c c i n e   p r e v e n t a b l e   d i s e a s e s & l t ; / s t r i n g & g t ; & l t ; / k e y & g t ; & l t ; v a l u e & g t ; & l t ; i n t & g t ; 6 & l t ; / i n t & g t ; & l t ; / v a l u e & g t ; & l t ; / i t e m & g t ; & l t ; i t e m & g t ; & l t ; k e y & g t ; & l t ; s t r i n g & g t ; C h i l d   h e a l t h       w e l l n e s s & l t ; / s t r i n g & g t ; & l t ; / k e y & g t ; & l t ; v a l u e & g t ; & l t ; i n t & g t ; 7 & l t ; / i n t & g t ; & l t ; / v a l u e & g t ; & l t ; / i t e m & g t ; & l t ; i t e m & g t ; & l t ; k e y & g t ; & l t ; s t r i n g & g t ; W o m e n  s   h e a l t h       w e l l n e s s & l t ; / s t r i n g & g t ; & l t ; / k e y & g t ; & l t ; v a l u e & g t ; & l t ; i n t & g t ; 8 & l t ; / i n t & g t ; & l t ; / v a l u e & g t ; & l t ; / i t e m & g t ; & l t ; i t e m & g t ; & l t ; k e y & g t ; & l t ; s t r i n g & g t ; D i a b e t e s & l t ; / s t r i n g & g t ; & l t ; / k e y & g t ; & l t ; v a l u e & g t ; & l t ; i n t & g t ; 9 & l t ; / i n t & g t ; & l t ; / v a l u e & g t ; & l t ; / i t e m & g t ; & l t ; i t e m & g t ; & l t ; k e y & g t ; & l t ; s t r i n g & g t ; M e n t a l   h e a l t h   d e p r e s s i o n   s u i c i d e & l t ; / s t r i n g & g t ; & l t ; / k e y & g t ; & l t ; v a l u e & g t ; & l t ; i n t & g t ; 1 0 & l t ; / i n t & g t ; & l t ; / v a l u e & g t ; & l t ; / i t e m & g t ; & l t ; i t e m & g t ; & l t ; k e y & g t ; & l t ; s t r i n g & g t ; D r u g s       a l c o h o l   a b u s e & l t ; / s t r i n g & g t ; & l t ; / k e y & g t ; & l t ; v a l u e & g t ; & l t ; i n t & g t ; 1 1 & l t ; / i n t & g t ; & l t ; / v a l u e & g t ; & l t ; / i t e m & g t ; & l t ; i t e m & g t ; & l t ; k e y & g t ; & l t ; s t r i n g & g t ; E n v i r o n m e n t a l   h a z a r d s & l t ; / s t r i n g & g t ; & l t ; / k e y & g t ; & l t ; v a l u e & g t ; & l t ; i n t & g t ; 1 2 & l t ; / i n t & g t ; & l t ; / v a l u e & g t ; & l t ; / i t e m & g t ; & l t ; i t e m & g t ; & l t ; k e y & g t ; & l t ; s t r i n g & g t ; O b e s i t y   w e i g h t 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  l u n g   d i s e a s e 3 & l t ; / s t r i n g & g t ; & l t ; / k e y & g t ; & l t ; v a l u e & g t ; & l t ; i n t & g t ; 1 8 & l t ; / i n t & g t ; & l t ; / v a l u e & g t ; & l t ; / i t e m & g t ; & l t ; i t e m & g t ; & l t ; k e y & g t ; & l t ; s t r i n g & g t ; C a n c e r 4 & l t ; / s t r i n g & g t ; & l t ; / k e y & g t ; & l t ; v a l u e & g t ; & l t ; i n t & g t ; 1 9 & l t ; / i n t & g t ; & l t ; / v a l u e & g t ; & l t ; / i t e m & g t ; & l t ; i t e m & g t ; & l t ; k e y & g t ; & l t ; s t r i n g & g t ; H e a r t   d i s e a s e       s t r o k e 5 & l t ; / s t r i n g & g t ; & l t ; / k e y & g t ; & l t ; v a l u e & g t ; & l t ; i n t & g t ; 2 0 & l t ; / i n t & g t ; & l t ; / v a l u e & g t ; & l t ; / i t e m & g t ; & l t ; i t e m & g t ; & l t ; k e y & g t ; & l t ; s t r i n g & g t ; S a f e t y 6 & l t ; / s t r i n g & g t ; & l t ; / k e y & g t ; & l t ; v a l u e & g t ; & l t ; i n t & g t ; 2 1 & l t ; / i n t & g t ; & l t ; / v a l u e & g t ; & l t ; / i t e m & g t ; & l t ; i t e m & g t ; & l t ; k e y & g t ; & l t ; s t r i n g & g t ; H I V   A I D S       S e x u a l l y   T r a n s m i t t e d   D i s e a s e s   ( S T D s ) 7 & l t ; / s t r i n g & g t ; & l t ; / k e y & g t ; & l t ; v a l u e & g t ; & l t ; i n t & g t ; 2 2 & l t ; / i n t & g t ; & l t ; / v a l u e & g t ; & l t ; / i t e m & g t ; & l t ; i t e m & g t ; & l t ; k e y & g t ; & l t ; s t r i n g & g t ; V a c c i n e   p r e v e n t a b l e   d i s e a s e s 8 & l t ; / s t r i n g & g t ; & l t ; / k e y & g t ; & l t ; v a l u e & g t ; & l t ; i n t & g t ; 2 3 & l t ; / i n t & g t ; & l t ; / v a l u e & g t ; & l t ; / i t e m & g t ; & l t ; i t e m & g t ; & l t ; k e y & g t ; & l t ; s t r i n g & g t ; C h i l d   h e a l t h       w e l l n e s s 9 & l t ; / s t r i n g & g t ; & l t ; / k e y & g t ; & l t ; v a l u e & g t ; & l t ; i n t & g t ; 2 4 & l t ; / i n t & g t ; & l t ; / v a l u e & g t ; & l t ; / i t e m & g t ; & l t ; i t e m & g t ; & l t ; k e y & g t ; & l t ; s t r i n g & g t ; W o m e n  s   h e a l t h       w e l l n e s s 1 0 & l t ; / s t r i n g & g t ; & l t ; / k e y & g t ; & l t ; v a l u e & g t ; & l t ; i n t & g t ; 2 5 & l t ; / i n t & g t ; & l t ; / v a l u e & g t ; & l t ; / i t e m & g t ; & l t ; i t e m & g t ; & l t ; k e y & g t ; & l t ; s t r i n g & g t ; D i a b e t e s 1 1 & l t ; / s t r i n g & g t ; & l t ; / k e y & g t ; & l t ; v a l u e & g t ; & l t ; i n t & g t ; 2 6 & l t ; / i n t & g t ; & l t ; / v a l u e & g t ; & l t ; / i t e m & g t ; & l t ; i t e m & g t ; & l t ; k e y & g t ; & l t ; s t r i n g & g t ; M e n t a l   h e a l t h   d e p r e s s i o n   s u i c i d e 1 2 & l t ; / s t r i n g & g t ; & l t ; / k e y & g t ; & l t ; v a l u e & g t ; & l t ; i n t & g t ; 2 7 & l t ; / i n t & g t ; & l t ; / v a l u e & g t ; & l t ; / i t e m & g t ; & l t ; i t e m & g t ; & l t ; k e y & g t ; & l t ; s t r i n g & g t ; D r u g s       a l c o h o l   a b u s e 1 3 & l t ; / s t r i n g & g t ; & l t ; / k e y & g t ; & l t ; v a l u e & g t ; & l t ; i n t & g t ; 2 8 & l t ; / i n t & g t ; & l t ; / v a l u e & g t ; & l t ; / i t e m & g t ; & l t ; i t e m & g t ; & l t ; k e y & g t ; & l t ; s t r i n g & g t ; E n v i r o n m e n t a l   h a z a r d s 1 4 & l t ; / s t r i n g & g t ; & l t ; / k e y & g t ; & l t ; v a l u e & g t ; & l t ; i n t & g t ; 2 9 & l t ; / i n t & g t ; & l t ; / v a l u e & g t ; & l t ; / i t e m & g t ; & l t ; i t e m & g t ; & l t ; k e y & g t ; & l t ; s t r i n g & g t ; O b e s i t y   w e i g h t 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  p h o n e & l t ; / s t r i n g & g t ; & l t ; / k e y & g t ; & l t ; v a l u e & g t ; & l t ; i n t & g t ; 4 8 & l t ; / i n t & g t ; & l t ; / v a l u e & g t ; & l t ; / i t e m & g t ; & l t ; / C o l u m n D i s p l a y I n d e x & g t ; & l t ; C o l u m n F r o z e n   / & g t ; & l t ; C o l u m n C h e c k e d   / & g t ; & l t ; C o l u m n F i l t e r   / & g t ; & l t ; S e l e c t i o n F i l t e r   / & g t ; & l t ; F i l t e r P a r a m e t e r s   / & g t ; & l t ; I s S o r t D e s c e n d i n g & g t ; f a l s e & l t ; / I s S o r t D e s c e n d i n g & g t ; & l t ; / T a b l e W i d g e t G r i d S e r i a l i z a t i o n & g t ; < / C u s t o m C o n t e n t > < / G e m i n i > 
</file>

<file path=customXml/item49.xml>��< ? x m l   v e r s i o n = " 1 . 0 "   e n c o d i n g = " U T F - 1 6 " ? > < G e m i n i   x m l n s = " h t t p : / / g e m i n i / p i v o t c u s t o m i z a t i o n / T a b l e X M L _ T a b l e 1 - d 9 0 2 2 5 7 8 - b 2 0 9 - 4 9 0 4 - b d d e - 1 9 f a b e e 9 b 9 7 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4 1 5 & l t ; / i n t & g t ; & l t ; / v a l u e & g t ; & l t ; / i t e m & g t ; & l t ; i t e m & g t ; & l t ; k e y & g t ; & l t ; s t r i n g & g t ; A s t h m a / l u n g   d i s e a s e & l t ; / s t r i n g & g t ; & l t ; / k e y & g t ; & l t ; v a l u e & g t ; & l t ; i n t & g t ; 1 6 6 & l t ; / i n t & g t ; & l t ; / v a l u e & g t ; & l t ; / i t e m & g t ; & l t ; i t e m & g t ; & l t ; k e y & g t ; & l t ; s t r i n g & g t ; C a n c e r & l t ; / s t r i n g & g t ; & l t ; / k e y & g t ; & l t ; v a l u e & g t ; & l t ; i n t & g t ; 7 8 & l t ; / i n t & g t ; & l t ; / v a l u e & g t ; & l t ; / i t e m & g t ; & l t ; i t e m & g t ; & l t ; k e y & g t ; & l t ; s t r i n g & g t ; H e a r t   d i s e a s e   & a m p ; a m p ;   s t r o k e & l t ; / s t r i n g & g t ; & l t ; / k e y & g t ; & l t ; v a l u e & g t ; & l t ; i n t & g t ; 1 7 5 & l t ; / i n t & g t ; & l t ; / v a l u e & g t ; & l t ; / i t e m & g t ; & l t ; i t e m & g t ; & l t ; k e y & g t ; & l t ; s t r i n g & g t ; S a f e t y & l t ; / s t r i n g & g t ; & l t ; / k e y & g t ; & l t ; v a l u e & g t ; & l t ; i n t & g t ; 7 5 & l t ; / i n t & g t ; & l t ; / v a l u e & g t ; & l t ; / i t e m & g t ; & l t ; i t e m & g t ; & l t ; k e y & g t ; & l t ; s t r i n g & g t ; H I V / A I D S   & a m p ; a m p ;   S e x u a l l y   T r a n s m i t t e d   D i s e a s e s   ( S T D s ) & l t ; / s t r i n g & g t ; & l t ; / k e y & g t ; & l t ; v a l u e & g t ; & l t ; i n t & g t ; 3 3 5 & l t ; / i n t & g t ; & l t ; / v a l u e & g t ; & l t ; / i t e m & g t ; & l t ; i t e m & g t ; & l t ; k e y & g t ; & l t ; s t r i n g & g t ; V a c c i n e   p r e v e n t a b l e   d i s e a s e s & l t ; / s t r i n g & g t ; & l t ; / k e y & g t ; & l t ; v a l u e & g t ; & l t ; i n t & g t ; 2 1 8 & l t ; / i n t & g t ; & l t ; / v a l u e & g t ; & l t ; / i t e m & g t ; & l t ; i t e m & g t ; & l t ; k e y & g t ; & l t ; s t r i n g & g t ; C h i l d   h e a l t h   & a m p ; a m p ;   w e l l n e s s & l t ; / s t r i n g & g t ; & l t ; / k e y & g t ; & l t ; v a l u e & g t ; & l t ; i n t & g t ; 1 8 2 & l t ; / i n t & g t ; & l t ; / v a l u e & g t ; & l t ; / i t e m & g t ; & l t ; i t e m & g t ; & l t ; k e y & g t ; & l t ; s t r i n g & g t ; W o m e n  s   h e a l t h   & a m p ; a m p ;   w e l l n e s s & l t ; / s t r i n g & g t ; & l t ; / k e y & g t ; & l t ; v a l u e & g t ; & l t ; i n t & g t ; 2 0 7 & l t ; / i n t & g t ; & l t ; / v a l u e & g t ; & l t ; / i t e m & g t ; & l t ; i t e m & g t ; & l t ; k e y & g t ; & l t ; s t r i n g & g t ; D i a b e t e s & l t ; / s t r i n g & g t ; & l t ; / k e y & g t ; & l t ; v a l u e & g t ; & l t ; i n t & g t ; 9 1 & l t ; / i n t & g t ; & l t ; / v a l u e & g t ; & l t ; / i t e m & g t ; & l t ; i t e m & g t ; & l t ; k e y & g t ; & l t ; s t r i n g & g t ; M e n t a l   h e a l t h   d e p r e s s i o n / s u i c i d e & l t ; / s t r i n g & g t ; & l t ; / k e y & g t ; & l t ; v a l u e & g t ; & l t ; i n t & g t ; 2 4 5 & l t ; / i n t & g t ; & l t ; / v a l u e & g t ; & l t ; / i t e m & g t ; & l t ; i t e m & g t ; & l t ; k e y & g t ; & l t ; s t r i n g & g t ; D r u g s   & a m p ; a m p ;   a l c o h o l   a b u s e & l t ; / s t r i n g & g t ; & l t ; / k e y & g t ; & l t ; v a l u e & g t ; & l t ; i n t & g t ; 1 7 2 & l t ; / i n t & g t ; & l t ; / v a l u e & g t ; & l t ; / i t e m & g t ; & l t ; i t e m & g t ; & l t ; k e y & g t ; & l t ; s t r i n g & g t ; E n v i r o n m e n t a l   h a z a r d s & l t ; / s t r i n g & g t ; & l t ; / k e y & g t ; & l t ; v a l u e & g t ; & l t ; i n t & g t ; 1 7 7 & l t ; / i n t & g t ; & l t ; / v a l u e & g t ; & l t ; / i t e m & g t ; & l t ; i t e m & g t ; & l t ; k e y & g t ; & l t ; s t r i n g & g t ; O b e s i t y / w e i g h t   l o s s   i s s u e s & l t ; / s t r i n g & g t ; & l t ; / k e y & g t ; & l t ; v a l u e & g t ; & l t ; i n t & g t ; 2 0 1 & l t ; / i n t & g t ; & l t ; / v a l u e & g t ; & l t ; / i t e m & g t ; & l t ; i t e m & g t ; & l t ; k e y & g t ; & l t ; s t r i n g & g t ; C o l u m n 1 & l t ; / s t r i n g & g t ; & l t ; / k e y & g t ; & l t ; v a l u e & g t ; & l t ; i n t & g t ; 9 1 & l t ; / i n t & g t ; & l t ; / v a l u e & g t ; & l t ; / i t e m & g t ; & l t ; i t e m & g t ; & l t ; k e y & g t ; & l t ; s t r i n g & g t ; C o u n t   o f   S e l e c t i o n & l t ; / s t r i n g & g t ; & l t ; / k e y & g t ; & l t ; v a l u e & g t ; & l t ; i n t & g t ; 1 4 9 & l t ; / i n t & g t ; & l t ; / v a l u e & g t ; & l t ; / i t e m & g t ; & l t ; i t e m & g t ; & l t ; k e y & g t ; & l t ; s t r i n g & g t ; W e i g h t & l t ; / s t r i n g & g t ; & l t ; / k e y & g t ; & l t ; v a l u e & g t ; & l t ; i n t & g t ; 8 0 & l t ; / i n t & g t ; & l t ; / v a l u e & g t ; & l t ; / i t e m & g t ; & l t ; i t e m & g t ; & l t ; k e y & g t ; & l t ; s t r i n g & g t ; C o l u m n 2 & l t ; / s t r i n g & g t ; & l t ; / k e y & g t ; & l t ; v a l u e & g t ; & l t ; i n t & g t ; 9 1 & l t ; / i n t & g t ; & l t ; / v a l u e & g t ; & l t ; / i t e m & g t ; & l t ; i t e m & g t ; & l t ; k e y & g t ; & l t ; s t r i n g & g t ; A s t h m a / l u n g   d i s e a s e 3 & l t ; / s t r i n g & g t ; & l t ; / k e y & g t ; & l t ; v a l u e & g t ; & l t ; i n t & g t ; 1 7 3 & l t ; / i n t & g t ; & l t ; / v a l u e & g t ; & l t ; / i t e m & g t ; & l t ; i t e m & g t ; & l t ; k e y & g t ; & l t ; s t r i n g & g t ; C a n c e r 4 & l t ; / s t r i n g & g t ; & l t ; / k e y & g t ; & l t ; v a l u e & g t ; & l t ; i n t & g t ; 8 5 & l t ; / i n t & g t ; & l t ; / v a l u e & g t ; & l t ; / i t e m & g t ; & l t ; i t e m & g t ; & l t ; k e y & g t ; & l t ; s t r i n g & g t ; H e a r t   d i s e a s e   & a m p ; a m p ;   s t r o k e 5 & l t ; / s t r i n g & g t ; & l t ; / k e y & g t ; & l t ; v a l u e & g t ; & l t ; i n t & g t ; 1 8 2 & l t ; / i n t & g t ; & l t ; / v a l u e & g t ; & l t ; / i t e m & g t ; & l t ; i t e m & g t ; & l t ; k e y & g t ; & l t ; s t r i n g & g t ; S a f e t y 6 & l t ; / s t r i n g & g t ; & l t ; / k e y & g t ; & l t ; v a l u e & g t ; & l t ; i n t & g t ; 8 2 & l t ; / i n t & g t ; & l t ; / v a l u e & g t ; & l t ; / i t e m & g t ; & l t ; i t e m & g t ; & l t ; k e y & g t ; & l t ; s t r i n g & g t ; H I V / A I D S   & a m p ; a m p ;   S e x u a l l y   T r a n s m i t t e d   D i s e a s e s   ( S T D s ) 7 & l t ; / s t r i n g & g t ; & l t ; / k e y & g t ; & l t ; v a l u e & g t ; & l t ; i n t & g t ; 3 4 2 & l t ; / i n t & g t ; & l t ; / v a l u e & g t ; & l t ; / i t e m & g t ; & l t ; i t e m & g t ; & l t ; k e y & g t ; & l t ; s t r i n g & g t ; V a c c i n e   p r e v e n t a b l e   d i s e a s e s 8 & l t ; / s t r i n g & g t ; & l t ; / k e y & g t ; & l t ; v a l u e & g t ; & l t ; i n t & g t ; 2 2 5 & l t ; / i n t & g t ; & l t ; / v a l u e & g t ; & l t ; / i t e m & g t ; & l t ; i t e m & g t ; & l t ; k e y & g t ; & l t ; s t r i n g & g t ; C h i l d   h e a l t h   & a m p ; a m p ;   w e l l n e s s 9 & l t ; / s t r i n g & g t ; & l t ; / k e y & g t ; & l t ; v a l u e & g t ; & l t ; i n t & g t ; 1 8 9 & l t ; / i n t & g t ; & l t ; / v a l u e & g t ; & l t ; / i t e m & g t ; & l t ; i t e m & g t ; & l t ; k e y & g t ; & l t ; s t r i n g & g t ; W o m e n  s   h e a l t h   & a m p ; a m p ;   w e l l n e s s 1 0 & l t ; / s t r i n g & g t ; & l t ; / k e y & g t ; & l t ; v a l u e & g t ; & l t ; i n t & g t ; 2 2 1 & l t ; / i n t & g t ; & l t ; / v a l u e & g t ; & l t ; / i t e m & g t ; & l t ; i t e m & g t ; & l t ; k e y & g t ; & l t ; s t r i n g & g t ; D i a b e t e s 1 1 & l t ; / s t r i n g & g t ; & l t ; / k e y & g t ; & l t ; v a l u e & g t ; & l t ; i n t & g t ; 1 0 5 & l t ; / i n t & g t ; & l t ; / v a l u e & g t ; & l t ; / i t e m & g t ; & l t ; i t e m & g t ; & l t ; k e y & g t ; & l t ; s t r i n g & g t ; M e n t a l   h e a l t h   d e p r e s s i o n / s u i c i d e 1 2 & l t ; / s t r i n g & g t ; & l t ; / k e y & g t ; & l t ; v a l u e & g t ; & l t ; i n t & g t ; 2 5 9 & l t ; / i n t & g t ; & l t ; / v a l u e & g t ; & l t ; / i t e m & g t ; & l t ; i t e m & g t ; & l t ; k e y & g t ; & l t ; s t r i n g & g t ; D r u g s   & a m p ; a m p ;   a l c o h o l   a b u s e 1 3 & l t ; / s t r i n g & g t ; & l t ; / k e y & g t ; & l t ; v a l u e & g t ; & l t ; i n t & g t ; 1 8 6 & l t ; / i n t & g t ; & l t ; / v a l u e & g t ; & l t ; / i t e m & g t ; & l t ; i t e m & g t ; & l t ; k e y & g t ; & l t ; s t r i n g & g t ; E n v i r o n m e n t a l   h a z a r d s 1 4 & l t ; / s t r i n g & g t ; & l t ; / k e y & g t ; & l t ; v a l u e & g t ; & l t ; i n t & g t ; 1 9 1 & l t ; / i n t & g t ; & l t ; / v a l u e & g t ; & l t ; / i t e m & g t ; & l t ; i t e m & g t ; & l t ; k e y & g t ; & l t ; s t r i n g & g t ; O b e s i t y / w e i g h t   l o s s   i s s u e s 1 5 & l t ; / s t r i n g & g t ; & l t ; / k e y & g t ; & l t ; v a l u e & g t ; & l t ; i n t & g t ; 2 1 5 & l t ; / i n t & g t ; & l t ; / v a l u e & g t ; & l t ; / i t e m & g t ; & l t ; i t e m & g t ; & l t ; k e y & g t ; & l t ; s t r i n g & g t ; C o l u m n 3 & l t ; / s t r i n g & g t ; & l t ; / k e y & g t ; & l t ; v a l u e & g t ; & l t ; i n t & g t ; 9 1 & l t ; / i n t & g t ; & l t ; / v a l u e & g t ; & l t ; / i t e m & g t ; & l t ; i t e m & g t ; & l t ; k e y & g t ; & l t ; s t r i n g & g t ; C o l u m n 4 & l t ; / s t r i n g & g t ; & l t ; / k e y & g t ; & l t ; v a l u e & g t ; & l t ; i n t & g t ; 9 1 & l t ; / i n t & g t ; & l t ; / v a l u e & g t ; & l t ; / i t e m & g t ; & l t ; i t e m & g t ; & l t ; k e y & g t ; & l t ; s t r i n g & g t ; O b s e r v e d & l t ; / s t r i n g & g t ; & l t ; / k e y & g t ; & l t ; v a l u e & g t ; & l t ; i n t & g t ; 9 6 & l t ; / i n t & g t ; & l t ; / v a l u e & g t ; & l t ; / i t e m & g t ; & l t ; i t e m & g t ; & l t ; k e y & g t ; & l t ; s t r i n g & g t ; E x p e c t e d & l t ; / s t r i n g & g t ; & l t ; / k e y & g t ; & l t ; v a l u e & g t ; & l t ; i n t & g t ; 9 3 & l t ; / i n t & g t ; & l t ; / v a l u e & g t ; & l t ; / i t e m & g t ; & l t ; i t e m & g t ; & l t ; k e y & g t ; & l t ; s t r i n g & g t ; C o l u m n 1 8 & l t ; / s t r i n g & g t ; & l t ; / k e y & g t ; & l t ; v a l u e & g t ; & l t ; i n t & g t ; 9 8 & l t ; / i n t & g t ; & l t ; / v a l u e & g t ; & l t ; / i t e m & g t ; & l t ; i t e m & g t ; & l t ; k e y & g t ; & l t ; s t r i n g & g t ; C o l u m n 5 & l t ; / s t r i n g & g t ; & l t ; / k e y & g t ; & l t ; v a l u e & g t ; & l t ; i n t & g t ; 9 1 & l t ; / i n t & g t ; & l t ; / v a l u e & g t ; & l t ; / i t e m & g t ; & l t ; i t e m & g t ; & l t ; k e y & g t ; & l t ; s t r i n g & g t ; I   i d e n t i f y   a s : & l t ; / s t r i n g & g t ; & l t ; / k e y & g t ; & l t ; v a l u e & g t ; & l t ; i n t & g t ; 1 1 1 & l t ; / i n t & g t ; & l t ; / v a l u e & g t ; & l t ; / i t e m & g t ; & l t ; i t e m & g t ; & l t ; k e y & g t ; & l t ; s t r i n g & g t ; W h a t   i s   y o u r   a g e ? & l t ; / s t r i n g & g t ; & l t ; / k e y & g t ; & l t ; v a l u e & g t ; & l t ; i n t & g t ; 2 7 0 & 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3 8 3 & 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D o   y o u   h a v e   a   s m a r t p h o n e & l t ; / s t r i n g & g t ; & l t ; / k e y & g t ; & l t ; v a l u e & g t ; & l t ; i n t & g t ; 2 9 6 & l t ; / i n t & g t ; & l t ; / v a l u e & g t ; & l t ; / i t e m & g t ; & l t ; i t e m & g t ; & l t ; k e y & g t ; & l t ; s t r i n g & g t ; W h a t   t y p e   o f   i n s u r a n c e   d o   y o u   h a v e ? & l t ; / s t r i n g & g t ; & l t ; / k e y & g t ; & l t ; v a l u e & g t ; & l t ; i n t & g t ; 3 8 9 & l t ; / i n t & g t ; & l t ; / v a l u e & g t ; & l t ; / i t e m & g t ; & l t ; i t e m & g t ; & l t ; k e y & g t ; & l t ; s t r i n g & g t ; T w o   o r   m o r e   r a c e s   F l a g & l t ; / s t r i n g & g t ; & l t ; / k e y & g t ; & l t ; v a l u e & g t ; & l t ; i n t & g t ; 2 6 0 & l t ; / i n t & g t ; & l t ; / v a l u e & g t ; & l t ; / i t e m & g t ; & l t ; i t e m & g t ; & l t ; k e y & g t ; & l t ; s t r i n g & g t ; W o m a n   F l a g & l t ; / s t r i n g & g t ; & l t ; / k e y & g t ; & l t ; v a l u e & g t ; & l t ; i n t & g t ; 2 2 6 & l t ; / i n t & g t ; & l t ; / v a l u e & g t ; & l t ; / i t e m & g t ; & l t ; i t e m & g t ; & l t ; k e y & g t ; & l t ; s t r i n g & g t ; M a n   F l a g & l t ; / s t r i n g & g t ; & l t ; / k e y & g t ; & l t ; v a l u e & g t ; & l t ; i n t & g t ; 2 2 6 & l t ; / i n t & g t ; & l t ; / v a l u e & g t ; & l t ; / i t e m & g t ; & l t ; i t e m & g t ; & l t ; k e y & g t ; & l t ; s t r i n g & g t ; T r a n s g e n d e r   F l a g & l t ; / s t r i n g & g t ; & l t ; / k e y & g t ; & l t ; v a l u e & g t ; & l t ; i n t & g t ; 2 2 6 & l t ; / i n t & g t ; & l t ; / v a l u e & g t ; & l t ; / i t e m & g t ; & l t ; i t e m & g t ; & l t ; k e y & g t ; & l t ; s t r i n g & g t ; C o l l e g e   G r a d u a t e   F l a g & l t ; / s t r i n g & g t ; & l t ; / k e y & g t ; & l t ; v a l u e & g t ; & l t ; i n t & g t ; 2 2 6 & l t ; / i n t & g t ; & l t ; / v a l u e & g t ; & l t ; / i t e m & g t ; & l t ; i t e m & g t ; & l t ; k e y & g t ; & l t ; s t r i n g & g t ; H i s p a n i c   F l a g & l t ; / s t r i n g & g t ; & l t ; / k e y & g t ; & l t ; v a l u e & g t ; & l t ; i n t & g t ; 2 2 6 & l t ; / i n t & g t ; & l t ; / v a l u e & g t ; & l t ; / i t e m & g t ; & l t ; i t e m & g t ; & l t ; k e y & g t ; & l t ; s t r i n g & g t ; W h i t e   F l a g & l t ; / s t r i n g & g t ; & l t ; / k e y & g t ; & l t ; v a l u e & g t ; & l t ; i n t & g t ; 2 2 6 & l t ; / i n t & g t ; & l t ; / v a l u e & g t ; & l t ; / i t e m & g t ; & l t ; i t e m & g t ; & l t ; k e y & g t ; & l t ; s t r i n g & g t ; B l a c k   o r   A f r i c a n   A m e r i c a n   F l a g & l t ; / s t r i n g & g t ; & l t ; / k e y & g t ; & l t ; v a l u e & g t ; & l t ; i n t & g t ; 2 2 6 & l t ; / i n t & g t ; & l t ; / v a l u e & g t ; & l t ; / i t e m & g t ; & l t ; i t e m & g t ; & l t ; k e y & g t ; & l t ; s t r i n g & g t ; N a t i v e   H a w a i i a n   a n d   O t h e r   P a c i f i c   I s l a n d e r   F l a g & l t ; / s t r i n g & g t ; & l t ; / k e y & g t ; & l t ; v a l u e & g t ; & l t ; i n t & g t ; 2 2 6 & l t ; / i n t & g t ; & l t ; / v a l u e & g t ; & l t ; / i t e m & g t ; & l t ; i t e m & g t ; & l t ; k e y & g t ; & l t ; s t r i n g & g t ; A m e r i c a n   I n d i a n   a n d   A l a s k a   N a t i v e   F l a g & l t ; / s t r i n g & g t ; & l t ; / k e y & g t ; & l t ; v a l u e & g t ; & l t ; i n t & g t ; 3 3 0 & l t ; / i n t & g t ; & l t ; / v a l u e & g t ; & l t ; / i t e m & g t ; & l t ; i t e m & g t ; & l t ; k e y & g t ; & l t ; s t r i n g & g t ; O t h e r   R a c e   F l a g & l t ; / s t r i n g & g t ; & l t ; / k e y & g t ; & l t ; v a l u e & g t ; & l t ; i n t & g t ; 2 4 8 & l t ; / i n t & g t ; & l t ; / v a l u e & g t ; & l t ; / i t e m & g t ; & l t ; i t e m & g t ; & l t ; k e y & g t ; & l t ; s t r i n g & g t ; $ 3 5 , 0 0 0   t o   $ 4 9 , 9 9 9   F l a g & l t ; / s t r i n g & g t ; & l t ; / k e y & g t ; & l t ; v a l u e & g t ; & l t ; i n t & g t ; 2 2 6 & l t ; / i n t & g t ; & l t ; / v a l u e & g t ; & l t ; / i t e m & g t ; & l t ; i t e m & g t ; & l t ; k e y & g t ; & l t ; s t r i n g & g t ; $ 0 - $ 1 9 , 9 9 9   F l a g & l t ; / s t r i n g & g t ; & l t ; / k e y & g t ; & l t ; v a l u e & g t ; & l t ; i n t & g t ; 2 2 6 & l t ; / i n t & g t ; & l t ; / v a l u e & g t ; & l t ; / i t e m & g t ; & l t ; i t e m & g t ; & l t ; k e y & g t ; & l t ; s t r i n g & g t ; O v e r   $ 1 2 5 , 0 0 0   F l a g & l t ; / s t r i n g & g t ; & l t ; / k e y & g t ; & l t ; v a l u e & g t ; & l t ; i n t & g t ; 2 2 6 & l t ; / i n t & g t ; & l t ; / v a l u e & g t ; & l t ; / i t e m & g t ; & l t ; i t e m & g t ; & l t ; k e y & g t ; & l t ; s t r i n g & g t ; $ 5 0 , 0 0 0   t o   $ 7 4 , 9 9 9   F l a g & l t ; / s t r i n g & g t ; & l t ; / k e y & g t ; & l t ; v a l u e & g t ; & l t ; i n t & g t ; 2 2 6 & l t ; / i n t & g t ; & l t ; / v a l u e & g t ; & l t ; / i t e m & g t ; & l t ; i t e m & g t ; & l t ; k e y & g t ; & l t ; s t r i n g & g t ; $ 7 5 , 0 0 0   t o   $ 1 2 5 , 0 0 0   F l a g & l t ; / s t r i n g & g t ; & l t ; / k e y & g t ; & l t ; v a l u e & g t ; & l t ; i n t & g t ; 2 2 6 & l t ; / i n t & g t ; & l t ; / v a l u e & g t ; & l t ; / i t e m & g t ; & l t ; i t e m & g t ; & l t ; k e y & g t ; & l t ; s t r i n g & g t ; 1 8   T O   2 4   F l a g & l t ; / s t r i n g & g t ; & l t ; / k e y & g t ; & l t ; v a l u e & g t ; & l t ; i n t & g t ; 2 2 6 & l t ; / i n t & g t ; & l t ; / v a l u e & g t ; & l t ; / i t e m & g t ; & l t ; i t e m & g t ; & l t ; k e y & g t ; & l t ; s t r i n g & g t ; $ 2 0 , 0 0 0   t o   $ 3 4 , 9 9 9   F l a g & l t ; / s t r i n g & g t ; & l t ; / k e y & g t ; & l t ; v a l u e & g t ; & l t ; i n t & g t ; 2 2 6 & l t ; / i n t & g t ; & l t ; / v a l u e & g t ; & l t ; / i t e m & g t ; & l t ; i t e m & g t ; & l t ; k e y & g t ; & l t ; s t r i n g & g t ; 2 5   t o   3 4   F l a g & l t ; / s t r i n g & g t ; & l t ; / k e y & g t ; & l t ; v a l u e & g t ; & l t ; i n t & g t ; 1 6 3 & l t ; / i n t & g t ; & l t ; / v a l u e & g t ; & l t ; / i t e m & g t ; & l t ; i t e m & g t ; & l t ; k e y & g t ; & l t ; s t r i n g & g t ; 3 5   t o   4 4   F l a g & l t ; / s t r i n g & g t ; & l t ; / k e y & g t ; & l t ; v a l u e & g t ; & l t ; i n t & g t ; 1 6 3 & l t ; / i n t & g t ; & l t ; / v a l u e & g t ; & l t ; / i t e m & g t ; & l t ; i t e m & g t ; & l t ; k e y & g t ; & l t ; s t r i n g & g t ; 4 5   t o   5 4   F l a g & l t ; / s t r i n g & g t ; & l t ; / k e y & g t ; & l t ; v a l u e & g t ; & l t ; i n t & g t ; 1 6 3 & l t ; / i n t & g t ; & l t ; / v a l u e & g t ; & l t ; / i t e m & g t ; & l t ; i t e m & g t ; & l t ; k e y & g t ; & l t ; s t r i n g & g t ; 5 5   t o   6 4   F l a g & l t ; / s t r i n g & g t ; & l t ; / k e y & g t ; & l t ; v a l u e & g t ; & l t ; i n t & g t ; 1 6 3 & l t ; / i n t & g t ; & l t ; / v a l u e & g t ; & l t ; / i t e m & g t ; & l t ; i t e m & g t ; & l t ; k e y & g t ; & l t ; s t r i n g & g t ; 6 5   P l u s   F l a g & l t ; / s t r i n g & g t ; & l t ; / k e y & g t ; & l t ; v a l u e & g t ; & l t ; i n t & g t ; 1 5 4 & l t ; / i n t & g t ; & l t ; / v a l u e & g t ; & l t ; / i t e m & g t ; & l t ; i t e m & g t ; & l t ; k e y & g t ; & l t ; s t r i n g & g t ; O t h e r   G e n d e r   F l a g & l t ; / s t r i n g & g t ; & l t ; / k e y & g t ; & l t ; v a l u e & g t ; & l t ; i n t & g t ; 2 2 6 & l t ; / i n t & g t ; & l t ; / v a l u e & g t ; & l t ; / i t e m & g t ; & l t ; i t e m & g t ; & l t ; k e y & g t ; & l t ; s t r i n g & g t ; K - 8   g r a d e   F l a g & l t ; / s t r i n g & g t ; & l t ; / k e y & g t ; & l t ; v a l u e & g t ; & l t ; i n t & g t ; 2 2 6 & l t ; / i n t & g t ; & l t ; / v a l u e & g t ; & l t ; / i t e m & g t ; & l t ; i t e m & g t ; & l t ; k e y & g t ; & l t ; s t r i n g & g t ; S o m e   H i g h   S c h o o l   F l a g & l t ; / s t r i n g & g t ; & l t ; / k e y & g t ; & l t ; v a l u e & g t ; & l t ; i n t & g t ; 2 2 6 & l t ; / i n t & g t ; & l t ; / v a l u e & g t ; & l t ; / i t e m & g t ; & l t ; i t e m & g t ; & l t ; k e y & g t ; & l t ; s t r i n g & g t ; H i g h   S c h o o l   G r a d u a t e   F l a g & l t ; / s t r i n g & g t ; & l t ; / k e y & g t ; & l t ; v a l u e & g t ; & l t ; i n t & g t ; 2 2 6 & l t ; / i n t & g t ; & l t ; / v a l u e & g t ; & l t ; / i t e m & g t ; & l t ; i t e m & g t ; & l t ; k e y & g t ; & l t ; s t r i n g & g t ; T e c h n i c a l   S c h o o l   F l a g & l t ; / s t r i n g & g t ; & l t ; / k e y & g t ; & l t ; v a l u e & g t ; & l t ; i n t & g t ; 2 2 6 & l t ; / i n t & g t ; & l t ; / v a l u e & g t ; & l t ; / i t e m & g t ; & l t ; i t e m & g t ; & l t ; k e y & g t ; & l t ; s t r i n g & g t ; D o c t o r a t e   F l a g & l t ; / s t r i n g & g t ; & l t ; / k e y & g t ; & l t ; v a l u e & g t ; & l t ; i n t & g t ; 2 2 6 & l t ; / i n t & g t ; & l t ; / v a l u e & g t ; & l t ; / i t e m & g t ; & l t ; i t e m & g t ; & l t ; k e y & g t ; & l t ; s t r i n g & g t ; S o m e   C o l l e g e   F l a g & l t ; / s t r i n g & g t ; & l t ; / k e y & g t ; & l t ; v a l u e & g t ; & l t ; i n t & g t ; 2 2 6 & l t ; / i n t & g t ; & l t ; / v a l u e & g t ; & l t ; / i t e m & g t ; & l t ; i t e m & g t ; & l t ; k e y & g t ; & l t ; s t r i n g & g t ; R e t i r e d   F l a g & l t ; / s t r i n g & g t ; & l t ; / k e y & g t ; & l t ; v a l u e & g t ; & l t ; i n t & g t ; 2 2 6 & l t ; / i n t & g t ; & l t ; / v a l u e & g t ; & l t ; / i t e m & g t ; & l t ; i t e m & g t ; & l t ; k e y & g t ; & l t ; s t r i n g & g t ; G r a d u a t e   S c h o o l   F l a g & l t ; / s t r i n g & g t ; & l t ; / k e y & g t ; & l t ; v a l u e & g t ; & l t ; i n t & g t ; 2 2 6 & l t ; / i n t & g t ; & l t ; / v a l u e & g t ; & l t ; / i t e m & g t ; & l t ; i t e m & g t ; & l t ; k e y & g t ; & l t ; s t r i n g & g t ; E m p l o y e d   f o r   W a g e s   F l a g & l t ; / s t r i n g & g t ; & l t ; / k e y & g t ; & l t ; v a l u e & g t ; & l t ; i n t & g t ; 2 2 6 & l t ; / i n t & g t ; & l t ; / v a l u e & g t ; & l t ; / i t e m & g t ; & l t ; i t e m & g t ; & l t ; k e y & g t ; & l t ; s t r i n g & g t ; S e l f - e m p l o y e d   F l a g & l t ; / s t r i n g & g t ; & l t ; / k e y & g t ; & l t ; v a l u e & g t ; & l t ; i n t & g t ; 2 2 6 & l t ; / i n t & g t ; & l t ; / v a l u e & g t ; & l t ; / i t e m & g t ; & l t ; i t e m & g t ; & l t ; k e y & g t ; & l t ; s t r i n g & g t ; S t u d e n t   F l a g & l t ; / s t r i n g & g t ; & l t ; / k e y & g t ; & l t ; v a l u e & g t ; & l t ; i n t & g t ; 2 2 6 & l t ; / i n t & g t ; & l t ; / v a l u e & g t ; & l t ; / i t e m & g t ; & l t ; i t e m & g t ; & l t ; k e y & g t ; & l t ; s t r i n g & g t ; M i l i t a r y   F l a g & l t ; / s t r i n g & g t ; & l t ; / k e y & g t ; & l t ; v a l u e & g t ; & l t ; i n t & g t ; 2 2 6 & l t ; / i n t & g t ; & l t ; / v a l u e & g t ; & l t ; / i t e m & g t ; & l t ; i t e m & g t ; & l t ; k e y & g t ; & l t ; s t r i n g & g t ; O u t   o f   W o r k   a n d   L o o k i n g   F l a g & l t ; / s t r i n g & g t ; & l t ; / k e y & g t ; & l t ; v a l u e & g t ; & l t ; i n t & g t ; 2 2 6 & l t ; / i n t & g t ; & l t ; / v a l u e & g t ; & l t ; / i t e m & g t ; & l t ; i t e m & g t ; & l t ; k e y & g t ; & l t ; s t r i n g & g t ; O u t   o f   W o r k   N o t   L o o k i n g   F l a g & l t ; / s t r i n g & g t ; & l t ; / k e y & g t ; & l t ; v a l u e & g t ; & l t ; i n t & g t ; 2 2 6 & l t ; / i n t & g t ; & l t ; / v a l u e & g t ; & l t ; / i t e m & g t ; & l t ; i t e m & g t ; & l t ; k e y & g t ; & l t ; s t r i n g & g t ; H e a l t h   I n s u r a n c e   Y e s   F l a g & l t ; / s t r i n g & g t ; & l t ; / k e y & g t ; & l t ; v a l u e & g t ; & l t ; i n t & g t ; 2 2 6 & l t ; / i n t & g t ; & l t ; / v a l u e & g t ; & l t ; / i t e m & g t ; & l t ; i t e m & g t ; & l t ; k e y & g t ; & l t ; s t r i n g & g t ; H e a l t h   I n s u r a n c e   N o   F l a g & l t ; / s t r i n g & g t ; & l t ; / k e y & g t ; & l t ; v a l u e & g t ; & l t ; i n t & g t ; 2 2 6 & l t ; / i n t & g t ; & l t ; / v a l u e & g t ; & l t ; / i t e m & g t ; & l t ; i t e m & g t ; & l t ; k e y & g t ; & l t ; s t r i n g & g t ; H e a l t h   I n s u r a n c e   I n   t h e   P a s t   F l a g & l t ; / s t r i n g & g t ; & l t ; / k e y & g t ; & l t ; v a l u e & g t ; & l t ; i n t & g t ; 2 2 6 & l t ; / i n t & g t ; & l t ; / v a l u e & g t ; & l t ; / i t e m & g t ; & l t ; i t e m & g t ; & l t ; k e y & g t ; & l t ; s t r i n g & g t ; M e d i c a r e   F l a g & l t ; / s t r i n g & g t ; & l t ; / k e y & g t ; & l t ; v a l u e & g t ; & l t ; i n t & g t ; 2 2 6 & l t ; / i n t & g t ; & l t ; / v a l u e & g t ; & l t ; / i t e m & g t ; & l t ; i t e m & g t ; & l t ; k e y & g t ; & l t ; s t r i n g & g t ; M e d i c a i d   F l a g & l t ; / s t r i n g & g t ; & l t ; / k e y & g t ; & l t ; v a l u e & g t ; & l t ; i n t & g t ; 2 2 6 & l t ; / i n t & g t ; & l t ; / v a l u e & g t ; & l t ; / i t e m & g t ; & l t ; i t e m & g t ; & l t ; k e y & g t ; & l t ; s t r i n g & g t ; P r i v a t e / C o m m e r c i a l   F l a g & l t ; / s t r i n g & g t ; & l t ; / k e y & g t ; & l t ; v a l u e & g t ; & l t ; i n t & g t ; 2 2 6 & l t ; / i n t & g t ; & l t ; / v a l u e & g t ; & l t ; / i t e m & g t ; & l t ; i t e m & g t ; & l t ; k e y & g t ; & l t ; s t r i n g & g t ; N o   I n s u r a n c e   F l a g & l t ; / s t r i n g & g t ; & l t ; / k e y & g t ; & l t ; v a l u e & g t ; & l t ; i n t & g t ; 2 2 6 & l t ; / i n t & g t ; & l t ; / v a l u e & g t ; & l t ; / i t e m & g t ; & l t ; i t e m & g t ; & l t ; k e y & g t ; & l t ; s t r i n g & g t ; G E D   F l a g & l t ; / s t r i n g & g t ; & l t ; / k e y & g t ; & l t ; v a l u e & g t ; & l t ; i n t & g t ; 2 2 6 & l t ; / i n t & g t ; & l t ; / v a l u e & g t ; & l t ; / i t e m & g t ; & l t ; / C o l u m n W i d t h s & g t ; & l t ; C o l u m n D i s p l a y I n d e x & g t ; & l t ; i t e m & g t ; & l t ; k e y & g t ; & l t ; s t r i n g & g t ; R e s p o n d e n t I D & l t ; / s t r i n g & g t ; & l t ; / k e y & g t ; & l t ; v a l u e & g t ; & l t ; i n t & g t ; 0 & l t ; / i n t & g t ; & l t ; / v a l u e & g t ; & l t ; / i t e m & g t ; & l t ; i t e m & g t ; & l t ; k e y & g t ; & l t ; s t r i n g & g t ; A s t h m a / l u n g   d i s e a s e & l t ; / s t r i n g & g t ; & l t ; / k e y & g t ; & l t ; v a l u e & g t ; & l t ; i n t & g t ; 1 & l t ; / i n t & g t ; & l t ; / v a l u e & g t ; & l t ; / i t e m & g t ; & l t ; i t e m & g t ; & l t ; k e y & g t ; & l t ; s t r i n g & g t ; C a n c e r & l t ; / s t r i n g & g t ; & l t ; / k e y & g t ; & l t ; v a l u e & g t ; & l t ; i n t & g t ; 2 & l t ; / i n t & g t ; & l t ; / v a l u e & g t ; & l t ; / i t e m & g t ; & l t ; i t e m & g t ; & l t ; k e y & g t ; & l t ; s t r i n g & g t ; H e a r t   d i s e a s e   & a m p ; a m p ;   s t r o k e & l t ; / s t r i n g & g t ; & l t ; / k e y & g t ; & l t ; v a l u e & g t ; & l t ; i n t & g t ; 3 & l t ; / i n t & g t ; & l t ; / v a l u e & g t ; & l t ; / i t e m & g t ; & l t ; i t e m & g t ; & l t ; k e y & g t ; & l t ; s t r i n g & g t ; S a f e t y & l t ; / s t r i n g & g t ; & l t ; / k e y & g t ; & l t ; v a l u e & g t ; & l t ; i n t & g t ; 4 & l t ; / i n t & g t ; & l t ; / v a l u e & g t ; & l t ; / i t e m & g t ; & l t ; i t e m & g t ; & l t ; k e y & g t ; & l t ; s t r i n g & g t ; H I V / A I D S   & a m p ; a m p ;   S e x u a l l y   T r a n s m i t t e d   D i s e a s e s   ( S T D s ) & l t ; / s t r i n g & g t ; & l t ; / k e y & g t ; & l t ; v a l u e & g t ; & l t ; i n t & g t ; 5 & l t ; / i n t & g t ; & l t ; / v a l u e & g t ; & l t ; / i t e m & g t ; & l t ; i t e m & g t ; & l t ; k e y & g t ; & l t ; s t r i n g & g t ; V a c c i n e   p r e v e n t a b l e   d i s e a s e s & l t ; / s t r i n g & g t ; & l t ; / k e y & g t ; & l t ; v a l u e & g t ; & l t ; i n t & g t ; 6 & l t ; / i n t & g t ; & l t ; / v a l u e & g t ; & l t ; / i t e m & g t ; & l t ; i t e m & g t ; & l t ; k e y & g t ; & l t ; s t r i n g & g t ; C h i l d   h e a l t h   & a m p ; a m p ;   w e l l n e s s & l t ; / s t r i n g & g t ; & l t ; / k e y & g t ; & l t ; v a l u e & g t ; & l t ; i n t & g t ; 7 & l t ; / i n t & g t ; & l t ; / v a l u e & g t ; & l t ; / i t e m & g t ; & l t ; i t e m & g t ; & l t ; k e y & g t ; & l t ; s t r i n g & g t ; W o m e n  s   h e a l t h   & a m p ; a m p ;   w e l l n e s s & l t ; / s t r i n g & g t ; & l t ; / k e y & g t ; & l t ; v a l u e & g t ; & l t ; i n t & g t ; 8 & l t ; / i n t & g t ; & l t ; / v a l u e & g t ; & l t ; / i t e m & g t ; & l t ; i t e m & g t ; & l t ; k e y & g t ; & l t ; s t r i n g & g t ; D i a b e t e s & l t ; / s t r i n g & g t ; & l t ; / k e y & g t ; & l t ; v a l u e & g t ; & l t ; i n t & g t ; 9 & l t ; / i n t & g t ; & l t ; / v a l u e & g t ; & l t ; / i t e m & g t ; & l t ; i t e m & g t ; & l t ; k e y & g t ; & l t ; s t r i n g & g t ; M e n t a l   h e a l t h   d e p r e s s i o n / s u i c i d e & l t ; / s t r i n g & g t ; & l t ; / k e y & g t ; & l t ; v a l u e & g t ; & l t ; i n t & g t ; 1 0 & l t ; / i n t & g t ; & l t ; / v a l u e & g t ; & l t ; / i t e m & g t ; & l t ; i t e m & g t ; & l t ; k e y & g t ; & l t ; s t r i n g & g t ; D r u g s   & a m p ; a m p ;   a l c o h o l   a b u s e & l t ; / s t r i n g & g t ; & l t ; / k e y & g t ; & l t ; v a l u e & g t ; & l t ; i n t & g t ; 1 1 & l t ; / i n t & g t ; & l t ; / v a l u e & g t ; & l t ; / i t e m & g t ; & l t ; i t e m & g t ; & l t ; k e y & g t ; & l t ; s t r i n g & g t ; E n v i r o n m e n t a l   h a z a r d s & l t ; / s t r i n g & g t ; & l t ; / k e y & g t ; & l t ; v a l u e & g t ; & l t ; i n t & g t ; 1 2 & l t ; / i n t & g t ; & l t ; / v a l u e & g t ; & l t ; / i t e m & g t ; & l t ; i t e m & g t ; & l t ; k e y & g t ; & l t ; s t r i n g & g t ; O b e s i t y / 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l u n g   d i s e a s e 3 & l t ; / s t r i n g & g t ; & l t ; / k e y & g t ; & l t ; v a l u e & g t ; & l t ; i n t & g t ; 1 8 & l t ; / i n t & g t ; & l t ; / v a l u e & g t ; & l t ; / i t e m & g t ; & l t ; i t e m & g t ; & l t ; k e y & g t ; & l t ; s t r i n g & g t ; C a n c e r 4 & l t ; / s t r i n g & g t ; & l t ; / k e y & g t ; & l t ; v a l u e & g t ; & l t ; i n t & g t ; 1 9 & l t ; / i n t & g t ; & l t ; / v a l u e & g t ; & l t ; / i t e m & g t ; & l t ; i t e m & g t ; & l t ; k e y & g t ; & l t ; s t r i n g & g t ; H e a r t   d i s e a s e   & a m p ; a m p ;   s t r o k e 5 & l t ; / s t r i n g & g t ; & l t ; / k e y & g t ; & l t ; v a l u e & g t ; & l t ; i n t & g t ; 2 0 & l t ; / i n t & g t ; & l t ; / v a l u e & g t ; & l t ; / i t e m & g t ; & l t ; i t e m & g t ; & l t ; k e y & g t ; & l t ; s t r i n g & g t ; S a f e t y 6 & l t ; / s t r i n g & g t ; & l t ; / k e y & g t ; & l t ; v a l u e & g t ; & l t ; i n t & g t ; 2 1 & l t ; / i n t & g t ; & l t ; / v a l u e & g t ; & l t ; / i t e m & g t ; & l t ; i t e m & g t ; & l t ; k e y & g t ; & l t ; s t r i n g & g t ; H I V / A I D S   & a m p ; a m p ;   S e x u a l l y   T r a n s m i t t e d   D i s e a s e s   ( S T D s ) 7 & l t ; / s t r i n g & g t ; & l t ; / k e y & g t ; & l t ; v a l u e & g t ; & l t ; i n t & g t ; 2 2 & l t ; / i n t & g t ; & l t ; / v a l u e & g t ; & l t ; / i t e m & g t ; & l t ; i t e m & g t ; & l t ; k e y & g t ; & l t ; s t r i n g & g t ; V a c c i n e   p r e v e n t a b l e   d i s e a s e s 8 & l t ; / s t r i n g & g t ; & l t ; / k e y & g t ; & l t ; v a l u e & g t ; & l t ; i n t & g t ; 2 3 & l t ; / i n t & g t ; & l t ; / v a l u e & g t ; & l t ; / i t e m & g t ; & l t ; i t e m & g t ; & l t ; k e y & g t ; & l t ; s t r i n g & g t ; C h i l d   h e a l t h   & a m p ; a m p ;   w e l l n e s s 9 & l t ; / s t r i n g & g t ; & l t ; / k e y & g t ; & l t ; v a l u e & g t ; & l t ; i n t & g t ; 2 4 & l t ; / i n t & g t ; & l t ; / v a l u e & g t ; & l t ; / i t e m & g t ; & l t ; i t e m & g t ; & l t ; k e y & g t ; & l t ; s t r i n g & g t ; W o m e n  s   h e a l t h   & a m p ; a m p ;   w e l l n e s s 1 0 & l t ; / s t r i n g & g t ; & l t ; / k e y & g t ; & l t ; v a l u e & g t ; & l t ; i n t & g t ; 2 5 & l t ; / i n t & g t ; & l t ; / v a l u e & g t ; & l t ; / i t e m & g t ; & l t ; i t e m & g t ; & l t ; k e y & g t ; & l t ; s t r i n g & g t ; D i a b e t e s 1 1 & l t ; / s t r i n g & g t ; & l t ; / k e y & g t ; & l t ; v a l u e & g t ; & l t ; i n t & g t ; 2 6 & l t ; / i n t & g t ; & l t ; / v a l u e & g t ; & l t ; / i t e m & g t ; & l t ; i t e m & g t ; & l t ; k e y & g t ; & l t ; s t r i n g & g t ; M e n t a l   h e a l t h   d e p r e s s i o n / s u i c i d e 1 2 & l t ; / s t r i n g & g t ; & l t ; / k e y & g t ; & l t ; v a l u e & g t ; & l t ; i n t & g t ; 2 7 & l t ; / i n t & g t ; & l t ; / v a l u e & g t ; & l t ; / i t e m & g t ; & l t ; i t e m & g t ; & l t ; k e y & g t ; & l t ; s t r i n g & g t ; D r u g s   & a m p ; a m p ;   a l c o h o l   a b u s e 1 3 & l t ; / s t r i n g & g t ; & l t ; / k e y & g t ; & l t ; v a l u e & g t ; & l t ; i n t & g t ; 2 8 & l t ; / i n t & g t ; & l t ; / v a l u e & g t ; & l t ; / i t e m & g t ; & l t ; i t e m & g t ; & l t ; k e y & g t ; & l t ; s t r i n g & g t ; E n v i r o n m e n t a l   h a z a r d s 1 4 & l t ; / s t r i n g & g t ; & l t ; / k e y & g t ; & l t ; v a l u e & g t ; & l t ; i n t & g t ; 2 9 & l t ; / i n t & g t ; & l t ; / v a l u e & g t ; & l t ; / i t e m & g t ; & l t ; i t e m & g t ; & l t ; k e y & g t ; & l t ; s t r i n g & g t ; O b e s i t y / 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p h o n e & l t ; / s t r i n g & g t ; & l t ; / k e y & g t ; & l t ; v a l u e & g t ; & l t ; i n t & g t ; 4 9 & l t ; / i n t & g t ; & l t ; / v a l u e & g t ; & l t ; / i t e m & g t ; & l t ; i t e m & g t ; & l t ; k e y & g t ; & l t ; s t r i n g & g t ; W h a t   t y p e   o f   i n s u r a n c e   d o   y o u   h a v e ? & l t ; / s t r i n g & g t ; & l t ; / k e y & g t ; & l t ; v a l u e & g t ; & l t ; i n t & g t ; 4 8 & l t ; / i n t & g t ; & l t ; / v a l u e & g t ; & l t ; / i t e m & g t ; & l t ; i t e m & g t ; & l t ; k e y & g t ; & l t ; s t r i n g & g t ; T w o   o r   m o r e   r a c e s   F l a g & l t ; / s t r i n g & g t ; & l t ; / k e y & g t ; & l t ; v a l u e & g t ; & l t ; i n t & g t ; 5 9 & l t ; / i n t & g t ; & l t ; / v a l u e & g t ; & l t ; / i t e m & g t ; & l t ; i t e m & g t ; & l t ; k e y & g t ; & l t ; s t r i n g & g t ; W o m a n   F l a g & l t ; / s t r i n g & g t ; & l t ; / k e y & g t ; & l t ; v a l u e & g t ; & l t ; i n t & g t ; 5 0 & l t ; / i n t & g t ; & l t ; / v a l u e & g t ; & l t ; / i t e m & g t ; & l t ; i t e m & g t ; & l t ; k e y & g t ; & l t ; s t r i n g & g t ; M a n   F l a g & l t ; / s t r i n g & g t ; & l t ; / k e y & g t ; & l t ; v a l u e & g t ; & l t ; i n t & g t ; 5 1 & l t ; / i n t & g t ; & l t ; / v a l u e & g t ; & l t ; / i t e m & g t ; & l t ; i t e m & g t ; & l t ; k e y & g t ; & l t ; s t r i n g & g t ; T r a n s g e n d e r   F l a g & l t ; / s t r i n g & g t ; & l t ; / k e y & g t ; & l t ; v a l u e & g t ; & l t ; i n t & g t ; 5 2 & l t ; / i n t & g t ; & l t ; / v a l u e & g t ; & l t ; / i t e m & g t ; & l t ; i t e m & g t ; & l t ; k e y & g t ; & l t ; s t r i n g & g t ; C o l l e g e   G r a d u a t e   F l a g & l t ; / s t r i n g & g t ; & l t ; / k e y & g t ; & l t ; v a l u e & g t ; & l t ; i n t & g t ; 7 8 & l t ; / i n t & g t ; & l t ; / v a l u e & g t ; & l t ; / i t e m & g t ; & l t ; i t e m & g t ; & l t ; k e y & g t ; & l t ; s t r i n g & g t ; H i s p a n i c   F l a g & l t ; / s t r i n g & g t ; & l t ; / k e y & g t ; & l t ; v a l u e & g t ; & l t ; i n t & g t ; 5 4 & l t ; / i n t & g t ; & l t ; / v a l u e & g t ; & l t ; / i t e m & g t ; & l t ; i t e m & g t ; & l t ; k e y & g t ; & l t ; s t r i n g & g t ; W h i t e   F l a g & l t ; / s t r i n g & g t ; & l t ; / k e y & g t ; & l t ; v a l u e & g t ; & l t ; i n t & g t ; 5 5 & l t ; / i n t & g t ; & l t ; / v a l u e & g t ; & l t ; / i t e m & g t ; & l t ; i t e m & g t ; & l t ; k e y & g t ; & l t ; s t r i n g & g t ; B l a c k   o r   A f r i c a n   A m e r i c a n   F l a g & l t ; / s t r i n g & g t ; & l t ; / k e y & g t ; & l t ; v a l u e & g t ; & l t ; i n t & g t ; 5 6 & l t ; / i n t & g t ; & l t ; / v a l u e & g t ; & l t ; / i t e m & g t ; & l t ; i t e m & g t ; & l t ; k e y & g t ; & l t ; s t r i n g & g t ; N a t i v e   H a w a i i a n   a n d   O t h e r   P a c i f i c   I s l a n d e r   F l a g & l t ; / s t r i n g & g t ; & l t ; / k e y & g t ; & l t ; v a l u e & g t ; & l t ; i n t & g t ; 5 7 & l t ; / i n t & g t ; & l t ; / v a l u e & g t ; & l t ; / i t e m & g t ; & l t ; i t e m & g t ; & l t ; k e y & g t ; & l t ; s t r i n g & g t ; A m e r i c a n   I n d i a n   a n d   A l a s k a   N a t i v e   F l a g & l t ; / s t r i n g & g t ; & l t ; / k e y & g t ; & l t ; v a l u e & g t ; & l t ; i n t & g t ; 5 8 & l t ; / i n t & g t ; & l t ; / v a l u e & g t ; & l t ; / i t e m & g t ; & l t ; i t e m & g t ; & l t ; k e y & g t ; & l t ; s t r i n g & g t ; O t h e r   R a c e   F l a g & l t ; / s t r i n g & g t ; & l t ; / k e y & g t ; & l t ; v a l u e & g t ; & l t ; i n t & g t ; 6 0 & l t ; / i n t & g t ; & l t ; / v a l u e & g t ; & l t ; / i t e m & g t ; & l t ; i t e m & g t ; & l t ; k e y & g t ; & l t ; s t r i n g & g t ; $ 3 5 , 0 0 0   t o   $ 4 9 , 9 9 9   F l a g & l t ; / s t r i n g & g t ; & l t ; / k e y & g t ; & l t ; v a l u e & g t ; & l t ; i n t & g t ; 6 3 & l t ; / i n t & g t ; & l t ; / v a l u e & g t ; & l t ; / i t e m & g t ; & l t ; i t e m & g t ; & l t ; k e y & g t ; & l t ; s t r i n g & g t ; $ 0 - $ 1 9 , 9 9 9   F l a g & l t ; / s t r i n g & g t ; & l t ; / k e y & g t ; & l t ; v a l u e & g t ; & l t ; i n t & g t ; 6 1 & l t ; / i n t & g t ; & l t ; / v a l u e & g t ; & l t ; / i t e m & g t ; & l t ; i t e m & g t ; & l t ; k e y & g t ; & l t ; s t r i n g & g t ; O v e r   $ 1 2 5 , 0 0 0   F l a g & l t ; / s t r i n g & g t ; & l t ; / k e y & g t ; & l t ; v a l u e & g t ; & l t ; i n t & g t ; 6 6 & l t ; / i n t & g t ; & l t ; / v a l u e & g t ; & l t ; / i t e m & g t ; & l t ; i t e m & g t ; & l t ; k e y & g t ; & l t ; s t r i n g & g t ; $ 5 0 , 0 0 0   t o   $ 7 4 , 9 9 9   F l a g & l t ; / s t r i n g & g t ; & l t ; / k e y & g t ; & l t ; v a l u e & g t ; & l t ; i n t & g t ; 6 4 & l t ; / i n t & g t ; & l t ; / v a l u e & g t ; & l t ; / i t e m & g t ; & l t ; i t e m & g t ; & l t ; k e y & g t ; & l t ; s t r i n g & g t ; $ 7 5 , 0 0 0   t o   $ 1 2 5 , 0 0 0   F l a g & l t ; / s t r i n g & g t ; & l t ; / k e y & g t ; & l t ; v a l u e & g t ; & l t ; i n t & g t ; 6 5 & l t ; / i n t & g t ; & l t ; / v a l u e & g t ; & l t ; / i t e m & g t ; & l t ; i t e m & g t ; & l t ; k e y & g t ; & l t ; s t r i n g & g t ; 1 8   T O   2 4   F l a g & l t ; / s t r i n g & g t ; & l t ; / k e y & g t ; & l t ; v a l u e & g t ; & l t ; i n t & g t ; 6 7 & l t ; / i n t & g t ; & l t ; / v a l u e & g t ; & l t ; / i t e m & g t ; & l t ; i t e m & g t ; & l t ; k e y & g t ; & l t ; s t r i n g & g t ; $ 2 0 , 0 0 0   t o   $ 3 4 , 9 9 9   F l a g & l t ; / s t r i n g & g t ; & l t ; / k e y & g t ; & l t ; v a l u e & g t ; & l t ; i n t & g t ; 6 2 & l t ; / i n t & g t ; & l t ; / v a l u e & g t ; & l t ; / i t e m & g t ; & l t ; i t e m & g t ; & l t ; k e y & g t ; & l t ; s t r i n g & g t ; 2 5   t o   3 4   F l a g & l t ; / s t r i n g & g t ; & l t ; / k e y & g t ; & l t ; v a l u e & g t ; & l t ; i n t & g t ; 6 8 & l t ; / i n t & g t ; & l t ; / v a l u e & g t ; & l t ; / i t e m & g t ; & l t ; i t e m & g t ; & l t ; k e y & g t ; & l t ; s t r i n g & g t ; 3 5   t o   4 4   F l a g & l t ; / s t r i n g & g t ; & l t ; / k e y & g t ; & l t ; v a l u e & g t ; & l t ; i n t & g t ; 6 9 & l t ; / i n t & g t ; & l t ; / v a l u e & g t ; & l t ; / i t e m & g t ; & l t ; i t e m & g t ; & l t ; k e y & g t ; & l t ; s t r i n g & g t ; 4 5   t o   5 4   F l a g & l t ; / s t r i n g & g t ; & l t ; / k e y & g t ; & l t ; v a l u e & g t ; & l t ; i n t & g t ; 7 0 & l t ; / i n t & g t ; & l t ; / v a l u e & g t ; & l t ; / i t e m & g t ; & l t ; i t e m & g t ; & l t ; k e y & g t ; & l t ; s t r i n g & g t ; 5 5   t o   6 4   F l a g & l t ; / s t r i n g & g t ; & l t ; / k e y & g t ; & l t ; v a l u e & g t ; & l t ; i n t & g t ; 7 1 & l t ; / i n t & g t ; & l t ; / v a l u e & g t ; & l t ; / i t e m & g t ; & l t ; i t e m & g t ; & l t ; k e y & g t ; & l t ; s t r i n g & g t ; 6 5   P l u s   F l a g & l t ; / s t r i n g & g t ; & l t ; / k e y & g t ; & l t ; v a l u e & g t ; & l t ; i n t & g t ; 7 2 & l t ; / i n t & g t ; & l t ; / v a l u e & g t ; & l t ; / i t e m & g t ; & l t ; i t e m & g t ; & l t ; k e y & g t ; & l t ; s t r i n g & g t ; O t h e r   G e n d e r   F l a g & l t ; / s t r i n g & g t ; & l t ; / k e y & g t ; & l t ; v a l u e & g t ; & l t ; i n t & g t ; 5 3 & l t ; / i n t & g t ; & l t ; / v a l u e & g t ; & l t ; / i t e m & g t ; & l t ; i t e m & g t ; & l t ; k e y & g t ; & l t ; s t r i n g & g t ; K - 8   g r a d e   F l a g & l t ; / s t r i n g & g t ; & l t ; / k e y & g t ; & l t ; v a l u e & g t ; & l t ; i n t & g t ; 7 3 & l t ; / i n t & g t ; & l t ; / v a l u e & g t ; & l t ; / i t e m & g t ; & l t ; i t e m & g t ; & l t ; k e y & g t ; & l t ; s t r i n g & g t ; S o m e   H i g h   S c h o o l   F l a g & l t ; / s t r i n g & g t ; & l t ; / k e y & g t ; & l t ; v a l u e & g t ; & l t ; i n t & g t ; 7 4 & l t ; / i n t & g t ; & l t ; / v a l u e & g t ; & l t ; / i t e m & g t ; & l t ; i t e m & g t ; & l t ; k e y & g t ; & l t ; s t r i n g & g t ; H i g h   S c h o o l   G r a d u a t e   F l a g & l t ; / s t r i n g & g t ; & l t ; / k e y & g t ; & l t ; v a l u e & g t ; & l t ; i n t & g t ; 7 5 & l t ; / i n t & g t ; & l t ; / v a l u e & g t ; & l t ; / i t e m & g t ; & l t ; i t e m & g t ; & l t ; k e y & g t ; & l t ; s t r i n g & g t ; T e c h n i c a l   S c h o o l   F l a g & l t ; / s t r i n g & g t ; & l t ; / k e y & g t ; & l t ; v a l u e & g t ; & l t ; i n t & g t ; 7 6 & l t ; / i n t & g t ; & l t ; / v a l u e & g t ; & l t ; / i t e m & g t ; & l t ; i t e m & g t ; & l t ; k e y & g t ; & l t ; s t r i n g & g t ; D o c t o r a t e   F l a g & l t ; / s t r i n g & g t ; & l t ; / k e y & g t ; & l t ; v a l u e & g t ; & l t ; i n t & g t ; 8 0 & l t ; / i n t & g t ; & l t ; / v a l u e & g t ; & l t ; / i t e m & g t ; & l t ; i t e m & g t ; & l t ; k e y & g t ; & l t ; s t r i n g & g t ; S o m e   C o l l e g e   F l a g & l t ; / s t r i n g & g t ; & l t ; / k e y & g t ; & l t ; v a l u e & g t ; & l t ; i n t & g t ; 7 7 & l t ; / i n t & g t ; & l t ; / v a l u e & g t ; & l t ; / i t e m & g t ; & l t ; i t e m & g t ; & l t ; k e y & g t ; & l t ; s t r i n g & g t ; R e t i r e d   F l a g & l t ; / s t r i n g & g t ; & l t ; / k e y & g t ; & l t ; v a l u e & g t ; & l t ; i n t & g t ; 8 5 & l t ; / i n t & g t ; & l t ; / v a l u e & g t ; & l t ; / i t e m & g t ; & l t ; i t e m & g t ; & l t ; k e y & g t ; & l t ; s t r i n g & g t ; G r a d u a t e   S c h o o l   F l a g & l t ; / s t r i n g & g t ; & l t ; / k e y & g t ; & l t ; v a l u e & g t ; & l t ; i n t & g t ; 7 9 & l t ; / i n t & g t ; & l t ; / v a l u e & g t ; & l t ; / i t e m & g t ; & l t ; i t e m & g t ; & l t ; k e y & g t ; & l t ; s t r i n g & g t ; E m p l o y e d   f o r   W a g e s   F l a g & l t ; / s t r i n g & g t ; & l t ; / k e y & g t ; & l t ; v a l u e & g t ; & l t ; i n t & g t ; 8 2 & l t ; / i n t & g t ; & l t ; / v a l u e & g t ; & l t ; / i t e m & g t ; & l t ; i t e m & g t ; & l t ; k e y & g t ; & l t ; s t r i n g & g t ; S e l f - e m p l o y e d   F l a g & l t ; / s t r i n g & g t ; & l t ; / k e y & g t ; & l t ; v a l u e & g t ; & l t ; i n t & g t ; 8 3 & l t ; / i n t & g t ; & l t ; / v a l u e & g t ; & l t ; / i t e m & g t ; & l t ; i t e m & g t ; & l t ; k e y & g t ; & l t ; s t r i n g & g t ; S t u d e n t   F l a g & l t ; / s t r i n g & g t ; & l t ; / k e y & g t ; & l t ; v a l u e & g t ; & l t ; i n t & g t ; 8 4 & l t ; / i n t & g t ; & l t ; / v a l u e & g t ; & l t ; / i t e m & g t ; & l t ; i t e m & g t ; & l t ; k e y & g t ; & l t ; s t r i n g & g t ; M i l i t a r y   F l a g & l t ; / s t r i n g & g t ; & l t ; / k e y & g t ; & l t ; v a l u e & g t ; & l t ; i n t & g t ; 8 6 & l t ; / i n t & g t ; & l t ; / v a l u e & g t ; & l t ; / i t e m & g t ; & l t ; i t e m & g t ; & l t ; k e y & g t ; & l t ; s t r i n g & g t ; O u t   o f   W o r k   a n d   L o o k i n g   F l a g & l t ; / s t r i n g & g t ; & l t ; / k e y & g t ; & l t ; v a l u e & g t ; & l t ; i n t & g t ; 8 7 & l t ; / i n t & g t ; & l t ; / v a l u e & g t ; & l t ; / i t e m & g t ; & l t ; i t e m & g t ; & l t ; k e y & g t ; & l t ; s t r i n g & g t ; O u t   o f   W o r k   N o t   L o o k i n g   F l a g & l t ; / s t r i n g & g t ; & l t ; / k e y & g t ; & l t ; v a l u e & g t ; & l t ; i n t & g t ; 8 8 & l t ; / i n t & g t ; & l t ; / v a l u e & g t ; & l t ; / i t e m & g t ; & l t ; i t e m & g t ; & l t ; k e y & g t ; & l t ; s t r i n g & g t ; H e a l t h   I n s u r a n c e   Y e s   F l a g & l t ; / s t r i n g & g t ; & l t ; / k e y & g t ; & l t ; v a l u e & g t ; & l t ; i n t & g t ; 8 9 & l t ; / i n t & g t ; & l t ; / v a l u e & g t ; & l t ; / i t e m & g t ; & l t ; i t e m & g t ; & l t ; k e y & g t ; & l t ; s t r i n g & g t ; H e a l t h   I n s u r a n c e   N o   F l a g & l t ; / s t r i n g & g t ; & l t ; / k e y & g t ; & l t ; v a l u e & g t ; & l t ; i n t & g t ; 9 0 & l t ; / i n t & g t ; & l t ; / v a l u e & g t ; & l t ; / i t e m & g t ; & l t ; i t e m & g t ; & l t ; k e y & g t ; & l t ; s t r i n g & g t ; H e a l t h   I n s u r a n c e   I n   t h e   P a s t   F l a g & l t ; / s t r i n g & g t ; & l t ; / k e y & g t ; & l t ; v a l u e & g t ; & l t ; i n t & g t ; 9 1 & l t ; / i n t & g t ; & l t ; / v a l u e & g t ; & l t ; / i t e m & g t ; & l t ; i t e m & g t ; & l t ; k e y & g t ; & l t ; s t r i n g & g t ; M e d i c a r e   F l a g & l t ; / s t r i n g & g t ; & l t ; / k e y & g t ; & l t ; v a l u e & g t ; & l t ; i n t & g t ; 9 2 & l t ; / i n t & g t ; & l t ; / v a l u e & g t ; & l t ; / i t e m & g t ; & l t ; i t e m & g t ; & l t ; k e y & g t ; & l t ; s t r i n g & g t ; M e d i c a i d   F l a g & l t ; / s t r i n g & g t ; & l t ; / k e y & g t ; & l t ; v a l u e & g t ; & l t ; i n t & g t ; 9 3 & l t ; / i n t & g t ; & l t ; / v a l u e & g t ; & l t ; / i t e m & g t ; & l t ; i t e m & g t ; & l t ; k e y & g t ; & l t ; s t r i n g & g t ; P r i v a t e / C o m m e r c i a l   F l a g & l t ; / s t r i n g & g t ; & l t ; / k e y & g t ; & l t ; v a l u e & g t ; & l t ; i n t & g t ; 9 4 & l t ; / i n t & g t ; & l t ; / v a l u e & g t ; & l t ; / i t e m & g t ; & l t ; i t e m & g t ; & l t ; k e y & g t ; & l t ; s t r i n g & g t ; N o   I n s u r a n c e   F l a g & l t ; / s t r i n g & g t ; & l t ; / k e y & g t ; & l t ; v a l u e & g t ; & l t ; i n t & g t ; 9 5 & l t ; / i n t & g t ; & l t ; / v a l u e & g t ; & l t ; / i t e m & g t ; & l t ; i t e m & g t ; & l t ; k e y & g t ; & l t ; s t r i n g & g t ; G E D   F l a g & l t ; / s t r i n g & g t ; & l t ; / k e y & g t ; & l t ; v a l u e & g t ; & l t ; i n t & g t ; 8 1 & l t ; / i n t & g t ; & l t ; / v a l u e & g t ; & l t ; / i t e m & g t ; & l t ; / C o l u m n D i s p l a y I n d e x & g t ; & l t ; C o l u m n F r o z e n   / & g t ; & l t ; C o l u m n C h e c k e d   / & g t ; & l t ; C o l u m n F i l t e r & g t ; & l t ; i t e m & g t ; & l t ; k e y & g t ; & l t ; s t r i n g & g t ; T o w n   a n d   Z I P   c o d e   w h e r e   y o u   l i v e : & l t ; / s t r i n g & g t ; & l t ; / k e y & g t ; & l t ; v a l u e & g t ; & l t ; F i l t e r E x p r e s s i o n   x s i : n i l = " t r u e "   / & g t ; & l t ; / v a l u e & g t ; & l t ; / i t e m & g t ; & l t ; i t e m & g t ; & l t ; k e y & g t ; & l t ; s t r i n g & g t ; I   i d e n t i f y   a s : & l t ; / s t r i n g & g t ; & l t ; / k e y & g t ; & l t ; v a l u e & g t ; & l t ; F i l t e r E x p r e s s i o n   x s i : n i l = " t r u e "   / & g t ; & l t ; / v a l u e & g t ; & l t ; / i t e m & g t ; & l t ; i t e m & g t ; & l t ; k e y & g t ; & l t ; s t r i n g & g t ; W h a t   i s   y o u r   h i g h e s t   l e v e l   o f   e d u c a t i o n ? & l t ; / s t r i n g & g t ; & l t ; / k e y & g t ; & l t ; v a l u e & g t ; & l t ; F i l t e r E x p r e s s i o n   x s i : n i l = " t r u e "   / & g t ; & l t ; / v a l u e & g t ; & l t ; / i t e m & g t ; & l t ; i t e m & g t ; & l t ; k e y & g t ; & l t ; s t r i n g & g t ; W h a t   i s   y o u r   a n n u a l   h o u s e h o l d   i n c o m e   f r o m   a l l   s o u r c e s ? & l t ; / s t r i n g & g t ; & l t ; / k e y & g t ; & l t ; v a l u e & g t ; & l t ; F i l t e r E x p r e s s i o n   x s i : n i l = " t r u e "   / & g t ; & l t ; / v a l u e & g t ; & l t ; / i t e m & g t ; & l t ; / C o l u m n F i l t e r & g t ; & l t ; S e l e c t i o n F i l t e r & g t ; & l t ; i t e m & g t ; & l t ; k e y & g t ; & l t ; s t r i n g & g t ; T o w n   a n d   Z I P   c o d e   w h e r e   y o u   l i v e : & l t ; / s t r i n g & g t ; & l t ; / k e y & g t ; & l t ; v a l u e & g t ; & l t ; S e l e c t i o n F i l t e r   x s i : n i l = " t r u e "   / & g t ; & l t ; / v a l u e & g t ; & l t ; / i t e m & g t ; & l t ; i t e m & g t ; & l t ; k e y & g t ; & l t ; s t r i n g & g t ; I   i d e n t i f y   a s : & l t ; / s t r i n g & g t ; & l t ; / k e y & g t ; & l t ; v a l u e & g t ; & l t ; S e l e c t i o n F i l t e r   x s i : n i l = " t r u e "   / & g t ; & l t ; / v a l u e & g t ; & l t ; / i t e m & g t ; & l t ; i t e m & g t ; & l t ; k e y & g t ; & l t ; s t r i n g & g t ; W h a t   i s   y o u r   h i g h e s t   l e v e l   o f   e d u c a t i o n ? & l t ; / s t r i n g & g t ; & l t ; / k e y & g t ; & l t ; v a l u e & g t ; & l t ; S e l e c t i o n F i l t e r   x s i : n i l = " t r u e "   / & g t ; & l t ; / v a l u e & g t ; & l t ; / i t e m & g t ; & l t ; i t e m & g t ; & l t ; k e y & g t ; & l t ; s t r i n g & g t ; W h a t   i s   y o u r   a n n u a l   h o u s e h o l d   i n c o m e   f r o m   a l l   s o u r c e s ? & l t ; / s t r i n g & g t ; & l t ; / k e y & g t ; & l t ; v a l u e & g t ; & l t ; S e l e c t i o n F i l t e r   x s i : n i l = " t r u e "   / & g t ; & l t ; / v a l u e & g t ; & l t ; / i t e m & g t ; & l t ; / S e l e c t i o n F i l t e r & g t ; & l t ; F i l t e r P a r a m e t e r s & g t ; & l t ; i t e m & g t ; & l t ; k e y & g t ; & l t ; s t r i n g & g t ; T o w n   a n d   Z I P   c o d e   w h e r e   y o u   l i v e : & l t ; / s t r i n g & g t ; & l t ; / k e y & g t ; & l t ; v a l u e & g t ; & l t ; C o m m a n d P a r a m e t e r s   / & g t ; & l t ; / v a l u e & g t ; & l t ; / i t e m & g t ; & l t ; i t e m & g t ; & l t ; k e y & g t ; & l t ; s t r i n g & g t ; I   i d e n t i f y   a s : & l t ; / s t r i n g & g t ; & l t ; / k e y & g t ; & l t ; v a l u e & g t ; & l t ; C o m m a n d P a r a m e t e r s   / & g t ; & l t ; / v a l u e & g t ; & l t ; / i t e m & g t ; & l t ; i t e m & g t ; & l t ; k e y & g t ; & l t ; s t r i n g & g t ; W h a t   i s   y o u r   h i g h e s t   l e v e l   o f   e d u c a t i o n ? & l t ; / s t r i n g & g t ; & l t ; / k e y & g t ; & l t ; v a l u e & g t ; & l t ; C o m m a n d P a r a m e t e r s   / & g t ; & l t ; / v a l u e & g t ; & l t ; / i t e m & g t ; & l t ; i t e m & g t ; & l t ; k e y & g t ; & l t ; s t r i n g & g t ; W h a t   i s   y o u r   a n n u a l   h o u s e h o l d   i n c o m e   f r o m   a l l   s o u r c e s ? & l t ; / s t r i n g & g t ; & l t ; / k e y & g t ; & l t ; v a l u e & g t ; & l t ; C o m m a n d P a r a m e t e r s   / & g t ; & l t ; / v a l u e & g t ; & l t ; / i t e m & g t ; & l t ; / F i l t e r P a r a m e t e r s & g t ; & l t ; S o r t B y C o l u m n & g t ; W h a t   i s   y o u r   a n n u a l   h o u s e h o l d   i n c o m e   f r o m   a l l   s o u r c e s ? & l t ; / S o r t B y C o l u m n & g t ; & l t ; I s S o r t D e s c e n d i n g & g t ; f a l s e & l t ; / I s S o r t D e s c e n d i n g & g t ; & l t ; / T a b l e W i d g e t G r i d S e r i a l i z a t i o n & g t ; < / C u s t o m C o n t e n t > < / G e m i n i > 
</file>

<file path=customXml/item5.xml>��< ? x m l   v e r s i o n = " 1 . 0 "   e n c o d i n g = " U T F - 1 6 " ? > < G e m i n i   x m l n s = " h t t p : / / g e m i n i / p i v o t c u s t o m i z a t i o n / T a b l e X M L _ T a b l e 1 2 " > < C u s t o m C o n t e n t > & l t ; T a b l e W i d g e t G r i d S e r i a l i z a t i o n   x m l n s : x s d = " h t t p : / / w w w . w 3 . o r g / 2 0 0 1 / X M L S c h e m a "   x m l n s : x s i = " h t t p : / / w w w . w 3 . o r g / 2 0 0 1 / X M L S c h e m a - i n s t a n c e " & g t ; & l t ; C o l u m n S u g g e s t e d T y p e & g t ; & l t ; i t e m & g t ; & l t ; k e y & g t ; & l t ; s t r i n g & g t ; R e s p o n d e n t I D & l t ; / s t r i n g & g t ; & l t ; / k e y & g t ; & l t ; v a l u e & g t ; & l t ; s t r i n g & g t ; B i g I n t & l t ; / s t r i n g & g t ; & l t ; / v a l u e & g t ; & l t ; / i t e m & g t ; & l t ; i t e m & g t ; & l t ; k e y & g t ; & l t ; s t r i n g & g t ; D o c t o r   h e a l t h   p r o f e s s i o n a l & l t ; / s t r i n g & g t ; & l t ; / k e y & g t ; & l t ; v a l u e & g t ; & l t ; s t r i n g & g t ; W C h a r & l t ; / s t r i n g & g t ; & l t ; / v a l u e & g t ; & l t ; / i t e m & g t ; & l t ; i t e m & g t ; & l t ; k e y & g t ; & l t ; s t r i n g & g t ; L i b r a r y & l t ; / s t r i n g & g t ; & l t ; / k e y & g t ; & l t ; v a l u e & g t ; & l t ; s t r i n g & g t ; W C h a r & l t ; / s t r i n g & g t ; & l t ; / v a l u e & g t ; & l t ; / i t e m & g t ; & l t ; i t e m & g t ; & l t ; k e y & g t ; & l t ; s t r i n g & g t ; S o c i a l   M e d i a   ( F a c e b o o k     T w i t t e r     e t c   ) & l t ; / s t r i n g & g t ; & l t ; / k e y & g t ; & l t ; v a l u e & g t ; & l t ; s t r i n g & g t ; W C h a r & l t ; / s t r i n g & g t ; & l t ; / v a l u e & g t ; & l t ; / i t e m & g t ; & l t ; i t e m & g t ; & l t ; k e y & g t ; & l t ; s t r i n g & g t ; F a m i l y   o r   f r i e n d s & l t ; / s t r i n g & g t ; & l t ; / k e y & g t ; & l t ; v a l u e & g t ; & l t ; s t r i n g & g t ; W C h a r & l t ; / s t r i n g & g t ; & l t ; / v a l u e & g t ; & l t ; / i t e m & g t ; & l t ; i t e m & g t ; & l t ; k e y & g t ; & l t ; s t r i n g & g t ; N e w s p a p e r   m a g a z i n e s & l t ; / s t r i n g & g t ; & l t ; / k e y & g t ; & l t ; v a l u e & g t ; & l t ; s t r i n g & g t ; W C h a r & l t ; / s t r i n g & g t ; & l t ; / v a l u e & g t ; & l t ; / i t e m & g t ; & l t ; i t e m & g t ; & l t ; k e y & g t ; & l t ; s t r i n g & g t ; T e l e v i s i o n & l t ; / s t r i n g & g t ; & l t ; / k e y & g t ; & l t ; v a l u e & g t ; & l t ; s t r i n g & g t ; W C h a r & l t ; / s t r i n g & g t ; & l t ; / v a l u e & g t ; & l t ; / i t e m & g t ; & l t ; i t e m & g t ; & l t ; k e y & g t ; & l t ; s t r i n g & g t ; H e a l t h   D e p a r t m e n t & l t ; / s t r i n g & g t ; & l t ; / k e y & g t ; & l t ; v a l u e & g t ; & l t ; s t r i n g & g t ; W C h a r & l t ; / s t r i n g & g t ; & l t ; / v a l u e & g t ; & l t ; / i t e m & g t ; & l t ; i t e m & g t ; & l t ; k e y & g t ; & l t ; s t r i n g & g t ; R a d i o & l t ; / s t r i n g & g t ; & l t ; / k e y & g t ; & l t ; v a l u e & g t ; & l t ; s t r i n g & g t ; W C h a r & l t ; / s t r i n g & g t ; & l t ; / v a l u e & g t ; & l t ; / i t e m & g t ; & l t ; i t e m & g t ; & l t ; k e y & g t ; & l t ; s t r i n g & g t ; W o r k s i t e & l t ; / s t r i n g & g t ; & l t ; / k e y & g t ; & l t ; v a l u e & g t ; & l t ; s t r i n g & g t ; W C h a r & l t ; / s t r i n g & g t ; & l t ; / v a l u e & g t ; & l t ; / i t e m & g t ; & l t ; i t e m & g t ; & l t ; k e y & g t ; & l t ; s t r i n g & g t ; H o s p i t a l & l t ; / s t r i n g & g t ; & l t ; / k e y & g t ; & l t ; v a l u e & g t ; & l t ; s t r i n g & g t ; W C h a r & l t ; / s t r i n g & g t ; & l t ; / v a l u e & g t ; & l t ; / i t e m & g t ; & l t ; i t e m & g t ; & l t ; k e y & g t ; & l t ; s t r i n g & g t ; R e l i g i o u s   o r g a n i z a t i o n & l t ; / s t r i n g & g t ; & l t ; / k e y & g t ; & l t ; v a l u e & g t ; & l t ; s t r i n g & g t ; W C h a r & l t ; / s t r i n g & g t ; & l t ; / v a l u e & g t ; & l t ; / i t e m & g t ; & l t ; i t e m & g t ; & l t ; k e y & g t ; & l t ; s t r i n g & g t ; I n t e r n e t & l t ; / s t r i n g & g t ; & l t ; / k e y & g t ; & l t ; v a l u e & g t ; & l t ; s t r i n g & g t ; W C h a r & l t ; / s t r i n g & g t ; & l t ; / v a l u e & g t ; & l t ; / i t e m & g t ; & l t ; i t e m & g t ; & l t ; k e y & g t ; & l t ; s t r i n g & g t ; S c h o o l   c o l l e g e & l t ; / s t r i n g & g t ; & l t ; / k e y & g t ; & l t ; v a l u e & g t ; & l t ; s t r i n g & g t ; W C h a r & l t ; / s t r i n g & g t ; & l t ; / v a l u e & g t ; & l t ; / i t e m & g t ; & l t ; i t e m & g t ; & l t ; k e y & g t ; & l t ; s t r i n g & g t ; C o l u m n 1 & 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D o c t o r   h e a l t h   p r o f e s s i o n a l & l t ; / s t r i n g & g t ; & l t ; / k e y & g t ; & l t ; v a l u e & g t ; & l t ; i n t & g t ; 2 0 5 & l t ; / i n t & g t ; & l t ; / v a l u e & g t ; & l t ; / i t e m & g t ; & l t ; i t e m & g t ; & l t ; k e y & g t ; & l t ; s t r i n g & g t ; L i b r a r y & l t ; / s t r i n g & g t ; & l t ; / k e y & g t ; & l t ; v a l u e & g t ; & l t ; i n t & g t ; 8 3 & l t ; / i n t & g t ; & l t ; / v a l u e & g t ; & l t ; / i t e m & g t ; & l t ; i t e m & g t ; & l t ; k e y & g t ; & l t ; s t r i n g & g t ; S o c i a l   M e d i a   ( F a c e b o o k     T w i t t e r     e t c   ) & l t ; / s t r i n g & g t ; & l t ; / k e y & g t ; & l t ; v a l u e & g t ; & l t ; i n t & g t ; 2 6 9 & l t ; / i n t & g t ; & l t ; / v a l u e & g t ; & l t ; / i t e m & g t ; & l t ; i t e m & g t ; & l t ; k e y & g t ; & l t ; s t r i n g & g t ; F a m i l y   o r   f r i e n d s & l t ; / s t r i n g & g t ; & l t ; / k e y & g t ; & l t ; v a l u e & g t ; & l t ; i n t & g t ; 1 4 5 & l t ; / i n t & g t ; & l t ; / v a l u e & g t ; & l t ; / i t e m & g t ; & l t ; i t e m & g t ; & l t ; k e y & g t ; & l t ; s t r i n g & g t ; N e w s p a p e r   m a g a z i n e s & l t ; / s t r i n g & g t ; & l t ; / k e y & g t ; & l t ; v a l u e & g t ; & l t ; i n t & g t ; 1 8 0 & l t ; / i n t & g t ; & l t ; / v a l u e & g t ; & l t ; / i t e m & g t ; & l t ; i t e m & g t ; & l t ; k e y & g t ; & l t ; s t r i n g & g t ; T e l e v i s i o n & l t ; / s t r i n g & g t ; & l t ; / k e y & g t ; & l t ; v a l u e & g t ; & l t ; i n t & g t ; 1 0 4 & l t ; / i n t & g t ; & l t ; / v a l u e & g t ; & l t ; / i t e m & g t ; & l t ; i t e m & g t ; & l t ; k e y & g t ; & l t ; s t r i n g & g t ; H e a l t h   D e p a r t m e n t & l t ; / s t r i n g & g t ; & l t ; / k e y & g t ; & l t ; v a l u e & g t ; & l t ; i n t & g t ; 1 6 0 & l t ; / i n t & g t ; & l t ; / v a l u e & g t ; & l t ; / i t e m & g t ; & l t ; i t e m & g t ; & l t ; k e y & g t ; & l t ; s t r i n g & g t ; R a d i o & l t ; / s t r i n g & g t ; & l t ; / k e y & g t ; & l t ; v a l u e & g t ; & l t ; i n t & g t ; 7 6 & l t ; / i n t & g t ; & l t ; / v a l u e & g t ; & l t ; / i t e m & g t ; & l t ; i t e m & g t ; & l t ; k e y & g t ; & l t ; s t r i n g & g t ; W o r k s i t e & l t ; / s t r i n g & g t ; & l t ; / k e y & g t ; & l t ; v a l u e & g t ; & l t ; i n t & g t ; 9 6 & l t ; / i n t & g t ; & l t ; / v a l u e & g t ; & l t ; / i t e m & g t ; & l t ; i t e m & g t ; & l t ; k e y & g t ; & l t ; s t r i n g & g t ; H o s p i t a l & l t ; / s t r i n g & g t ; & l t ; / k e y & g t ; & l t ; v a l u e & g t ; & l t ; i n t & g t ; 9 2 & l t ; / i n t & g t ; & l t ; / v a l u e & g t ; & l t ; / i t e m & g t ; & l t ; i t e m & g t ; & l t ; k e y & g t ; & l t ; s t r i n g & g t ; R e l i g i o u s   o r g a n i z a t i o n & l t ; / s t r i n g & g t ; & l t ; / k e y & g t ; & l t ; v a l u e & g t ; & l t ; i n t & g t ; 1 7 7 & l t ; / i n t & g t ; & l t ; / v a l u e & g t ; & l t ; / i t e m & g t ; & l t ; i t e m & g t ; & l t ; k e y & g t ; & l t ; s t r i n g & g t ; I n t e r n e t & l t ; / s t r i n g & g t ; & l t ; / k e y & g t ; & l t ; v a l u e & g t ; & l t ; i n t & g t ; 9 2 & l t ; / i n t & g t ; & l t ; / v a l u e & g t ; & l t ; / i t e m & g t ; & l t ; i t e m & g t ; & l t ; k e y & g t ; & l t ; s t r i n g & g t ; S c h o o l   c o l l e g e & l t ; / s t r i n g & g t ; & l t ; / k e y & g t ; & l t ; v a l u e & g t ; & l t ; i n t & g t ; 1 3 0 & l t ; / i n t & g t ; & l t ; / v a l u e & g t ; & l t ; / i t e m & g t ; & l t ; i t e m & g t ; & l t ; k e y & g t ; & l t ; s t r i n g & g t ; C o l u m n 1 & 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D o c t o r   h e a l t h   p r o f e s s i o n a l & l t ; / s t r i n g & g t ; & l t ; / k e y & g t ; & l t ; v a l u e & g t ; & l t ; i n t & g t ; 1 & l t ; / i n t & g t ; & l t ; / v a l u e & g t ; & l t ; / i t e m & g t ; & l t ; i t e m & g t ; & l t ; k e y & g t ; & l t ; s t r i n g & g t ; L i b r a r y & l t ; / s t r i n g & g t ; & l t ; / k e y & g t ; & l t ; v a l u e & g t ; & l t ; i n t & g t ; 2 & l t ; / i n t & g t ; & l t ; / v a l u e & g t ; & l t ; / i t e m & g t ; & l t ; i t e m & g t ; & l t ; k e y & g t ; & l t ; s t r i n g & g t ; S o c i a l   M e d i a   ( F a c e b o o k     T w i t t e r     e t c   ) & l t ; / s t r i n g & g t ; & l t ; / k e y & g t ; & l t ; v a l u e & g t ; & l t ; i n t & g t ; 3 & l t ; / i n t & g t ; & l t ; / v a l u e & g t ; & l t ; / i t e m & g t ; & l t ; i t e m & g t ; & l t ; k e y & g t ; & l t ; s t r i n g & g t ; F a m i l y   o r   f r i e n d s & l t ; / s t r i n g & g t ; & l t ; / k e y & g t ; & l t ; v a l u e & g t ; & l t ; i n t & g t ; 4 & l t ; / i n t & g t ; & l t ; / v a l u e & g t ; & l t ; / i t e m & g t ; & l t ; i t e m & g t ; & l t ; k e y & g t ; & l t ; s t r i n g & g t ; N e w s p a p e r   m a g a z i n e s & l t ; / s t r i n g & g t ; & l t ; / k e y & g t ; & l t ; v a l u e & g t ; & l t ; i n t & g t ; 5 & l t ; / i n t & g t ; & l t ; / v a l u e & g t ; & l t ; / i t e m & g t ; & l t ; i t e m & g t ; & l t ; k e y & g t ; & l t ; s t r i n g & g t ; T e l e v i s i o n & l t ; / s t r i n g & g t ; & l t ; / k e y & g t ; & l t ; v a l u e & g t ; & l t ; i n t & g t ; 6 & l t ; / i n t & g t ; & l t ; / v a l u e & g t ; & l t ; / i t e m & g t ; & l t ; i t e m & g t ; & l t ; k e y & g t ; & l t ; s t r i n g & g t ; H e a l t h   D e p a r t m e n t & l t ; / s t r i n g & g t ; & l t ; / k e y & g t ; & l t ; v a l u e & g t ; & l t ; i n t & g t ; 7 & l t ; / i n t & g t ; & l t ; / v a l u e & g t ; & l t ; / i t e m & g t ; & l t ; i t e m & g t ; & l t ; k e y & g t ; & l t ; s t r i n g & g t ; R a d i o & l t ; / s t r i n g & g t ; & l t ; / k e y & g t ; & l t ; v a l u e & g t ; & l t ; i n t & g t ; 8 & l t ; / i n t & g t ; & l t ; / v a l u e & g t ; & l t ; / i t e m & g t ; & l t ; i t e m & g t ; & l t ; k e y & g t ; & l t ; s t r i n g & g t ; W o r k s i t e & l t ; / s t r i n g & g t ; & l t ; / k e y & g t ; & l t ; v a l u e & g t ; & l t ; i n t & g t ; 9 & l t ; / i n t & g t ; & l t ; / v a l u e & g t ; & l t ; / i t e m & g t ; & l t ; i t e m & g t ; & l t ; k e y & g t ; & l t ; s t r i n g & g t ; H o s p i t a l & l t ; / s t r i n g & g t ; & l t ; / k e y & g t ; & l t ; v a l u e & g t ; & l t ; i n t & g t ; 1 0 & l t ; / i n t & g t ; & l t ; / v a l u e & g t ; & l t ; / i t e m & g t ; & l t ; i t e m & g t ; & l t ; k e y & g t ; & l t ; s t r i n g & g t ; R e l i g i o u s   o r g a n i z a t i o n & l t ; / s t r i n g & g t ; & l t ; / k e y & g t ; & l t ; v a l u e & g t ; & l t ; i n t & g t ; 1 1 & l t ; / i n t & g t ; & l t ; / v a l u e & g t ; & l t ; / i t e m & g t ; & l t ; i t e m & g t ; & l t ; k e y & g t ; & l t ; s t r i n g & g t ; I n t e r n e t & l t ; / s t r i n g & g t ; & l t ; / k e y & g t ; & l t ; v a l u e & g t ; & l t ; i n t & g t ; 1 2 & l t ; / i n t & g t ; & l t ; / v a l u e & g t ; & l t ; / i t e m & g t ; & l t ; i t e m & g t ; & l t ; k e y & g t ; & l t ; s t r i n g & g t ; S c h o o l   c o l l e g e & l t ; / s t r i n g & g t ; & l t ; / k e y & g t ; & l t ; v a l u e & g t ; & l t ; i n t & g t ; 1 3 & l t ; / i n t & g t ; & l t ; / v a l u e & g t ; & l t ; / i t e m & g t ; & l t ; i t e m & g t ; & l t ; k e y & g t ; & l t ; s t r i n g & g t ; C o l u m n 1 & l t ; / s t r i n g & g t ; & l t ; / k e y & g t ; & l t ; v a l u e & g t ; & l t ; i n t & g t ; 1 4 & l t ; / i n t & g t ; & l t ; / v a l u e & g t ; & l t ; / i t e m & g t ; & l t ; i t e m & g t ; & l t ; k e y & g t ; & l t ; s t r i n g & g t ; I   i d e n t i f y   a s & l t ; / s t r i n g & g t ; & l t ; / k e y & g t ; & l t ; v a l u e & g t ; & l t ; i n t & g t ; 1 5 & l t ; / i n t & g t ; & l t ; / v a l u e & g t ; & l t ; / i t e m & g t ; & l t ; i t e m & g t ; & l t ; k e y & g t ; & l t ; s t r i n g & g t ; W h a t   i s   y o u r   a g e & l t ; / s t r i n g & g t ; & l t ; / k e y & g t ; & l t ; v a l u e & g t ; & l t ; i n t & g t ; 1 6 & l t ; / i n t & g t ; & l t ; / v a l u e & g t ; & l t ; / i t e m & g t ; & l t ; i t e m & g t ; & l t ; k e y & g t ; & l t ; s t r i n g & g t ; C o u n t y   w h e r e   y o u   l i v e & l t ; / s t r i n g & g t ; & l t ; / k e y & g t ; & l t ; v a l u e & g t ; & l t ; i n t & g t ; 1 7 & l t ; / i n t & g t ; & l t ; / v a l u e & g t ; & l t ; / i t e m & g t ; & l t ; i t e m & g t ; & l t ; k e y & g t ; & l t ; s t r i n g & g t ; T o w n   a n d   Z I P   c o d e   w h e r e   y o u   l i v e & l t ; / s t r i n g & g t ; & l t ; / k e y & g t ; & l t ; v a l u e & g t ; & l t ; i n t & g t ; 1 8 & l t ; / i n t & g t ; & l t ; / v a l u e & g t ; & l t ; / i t e m & g t ; & l t ; i t e m & g t ; & l t ; k e y & g t ; & l t ; s t r i n g & g t ; W h a t   r a c e   d o   y o u   c o n s i d e r   y o u r s e l f & l t ; / s t r i n g & g t ; & l t ; / k e y & g t ; & l t ; v a l u e & g t ; & l t ; i n t & g t ; 1 9 & l t ; / i n t & g t ; & l t ; / v a l u e & g t ; & l t ; / i t e m & g t ; & l t ; i t e m & g t ; & l t ; k e y & g t ; & l t ; s t r i n g & g t ; A r e   y o u   H i s p a n i c   o r   L a t i n o & l t ; / s t r i n g & g t ; & l t ; / k e y & g t ; & l t ; v a l u e & g t ; & l t ; i n t & g t ; 2 0 & l t ; / i n t & g t ; & l t ; / v a l u e & g t ; & l t ; / i t e m & g t ; & l t ; i t e m & g t ; & l t ; k e y & g t ; & l t ; s t r i n g & g t ; W h a t   l a n g u a g e   d o   y o u   s p e a k   w h e n   y o u   a r e   a t   h o m e   ( s e l e c t   a l l   t h a t   a p p l y ) & l t ; / s t r i n g & g t ; & l t ; / k e y & g t ; & l t ; v a l u e & g t ; & l t ; i n t & g t ; 2 1 & l t ; / i n t & g t ; & l t ; / v a l u e & g t ; & l t ; / i t e m & g t ; & l t ; i t e m & g t ; & l t ; k e y & g t ; & l t ; s t r i n g & g t ; W h a t   i s   y o u r   a n n u a l   h o u s e h o l d   i n c o m e   f r o m   a l l   s o u r c e s & l t ; / s t r i n g & g t ; & l t ; / k e y & g t ; & l t ; v a l u e & g t ; & l t ; i n t & g t ; 2 2 & l t ; / i n t & g t ; & l t ; / v a l u e & g t ; & l t ; / i t e m & g t ; & l t ; i t e m & g t ; & l t ; k e y & g t ; & l t ; s t r i n g & g t ; W h a t   i s   y o u r   h i g h e s t   l e v e l   o f   e d u c a t i o n & l t ; / s t r i n g & g t ; & l t ; / k e y & g t ; & l t ; v a l u e & g t ; & l t ; i n t & g t ; 2 3 & l t ; / i n t & g t ; & l t ; / v a l u e & g t ; & l t ; / i t e m & g t ; & l t ; i t e m & g t ; & l t ; k e y & g t ; & l t ; s t r i n g & g t ; W h a t   i s   y o u r   c u r r e n t   e m p l o y m e n t   s t a t u s & l t ; / s t r i n g & g t ; & l t ; / k e y & g t ; & l t ; v a l u e & g t ; & l t ; i n t & g t ; 2 4 & l t ; / i n t & g t ; & l t ; / v a l u e & g t ; & l t ; / i t e m & g t ; & l t ; i t e m & g t ; & l t ; k e y & g t ; & l t ; s t r i n g & g t ; D o   y o u   c u r r e n t l y   h a v e   h e a l t h   i n s u r a n c e & l t ; / s t r i n g & g t ; & l t ; / k e y & g t ; & l t ; v a l u e & g t ; & l t ; i n t & g t ; 2 5 & l t ; / i n t & g t ; & l t ; / v a l u e & g t ; & l t ; / i t e m & g t ; & l t ; i t e m & g t ; & l t ; k e y & g t ; & l t ; s t r i n g & g t ; D o   y o u   h a v e   a   s m a r t   p h o n e & l t ; / s t r i n g & g t ; & l t ; / k e y & g t ; & l t ; v a l u e & g t ; & l t ; i n t & g t ; 2 6 & l t ; / i n t & g t ; & l t ; / v a l u e & g t ; & l t ; / i t e m & g t ; & l t ; / C o l u m n D i s p l a y I n d e x & g t ; & l t ; C o l u m n F r o z e n   / & g t ; & l t ; C o l u m n C h e c k e d   / & g t ; & l t ; C o l u m n F i l t e r   / & g t ; & l t ; S e l e c t i o n F i l t e r   / & g t ; & l t ; F i l t e r P a r a m e t e r s   / & g t ; & l t ; I s S o r t D e s c e n d i n g & g t ; f a l s e & l t ; / I s S o r t D e s c e n d i n g & g t ; & l t ; / T a b l e W i d g e t G r i d S e r i a l i z a t i o n & g t ; < / C u s t o m C o n t e n t > < / G e m i n i > 
</file>

<file path=customXml/item50.xml>��< ? x m l   v e r s i o n = " 1 . 0 "   e n c o d i n g = " U T F - 1 6 " ? > < G e m i n i   x m l n s = " h t t p : / / g e m i n i / p i v o t c u s t o m i z a t i o n / T a b l e X M L _ T a b l e 4 - b b 4 5 c 7 8 5 - 5 e c 7 - 4 a c 8 - a 0 c f - b a 9 5 a 9 5 5 3 8 3 0 " > < 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C l e a n   a i r   & a m p ; a m p ;   w a t e r & l t ; / s t r i n g & g t ; & l t ; / k e y & g t ; & l t ; v a l u e & g t ; & l t ; i n t & g t ; 1 4 2 & l t ; / i n t & g t ; & l t ; / v a l u e & g t ; & l t ; / i t e m & g t ; & l t ; i t e m & g t ; & l t ; k e y & g t ; & l t ; s t r i n g & g t ; M e n t a l   h e a l t h   s e r v i c e s & l t ; / s t r i n g & g t ; & l t ; / k e y & g t ; & l t ; v a l u e & g t ; & l t ; i n t & g t ; 1 7 6 & l t ; / i n t & g t ; & l t ; / v a l u e & g t ; & l t ; / i t e m & g t ; & l t ; i t e m & g t ; & l t ; k e y & g t ; & l t ; s t r i n g & g t ; S m o k i n g   c e s s a t i o n   p r o g r a m s & l t ; / s t r i n g & g t ; & l t ; / k e y & g t ; & l t ; v a l u e & g t ; & l t ; i n t & g t ; 2 1 0 & l t ; / i n t & g t ; & l t ; / v a l u e & g t ; & l t ; / i t e m & g t ; & l t ; i t e m & g t ; & l t ; k e y & g t ; & l t ; s t r i n g & g t ; D r u g   & a m p ; a m p ;   a l c o h o l   r e h a b i l i t a t i o n   s e r v i c e s & l t ; / s t r i n g & g t ; & l t ; / k e y & g t ; & l t ; v a l u e & g t ; & l t ; i n t & g t ; 2 6 6 & l t ; / i n t & g t ; & l t ; / v a l u e & g t ; & l t ; / i t e m & g t ; & l t ; i t e m & g t ; & l t ; k e y & g t ; & l t ; s t r i n g & g t ; R e c r e a t i o n   f a c i l i t i e s & l t ; / s t r i n g & g t ; & l t ; / k e y & g t ; & l t ; v a l u e & g t ; & l t ; i n t & g t ; 1 5 7 & l t ; / i n t & g t ; & l t ; / v a l u e & g t ; & l t ; / i t e m & g t ; & l t ; i t e m & g t ; & l t ; k e y & g t ; & l t ; s t r i n g & g t ; T r a n s p o r t a t i o n & l t ; / s t r i n g & g t ; & l t ; / k e y & g t ; & l t ; v a l u e & g t ; & l t ; i n t & g t ; 1 2 5 & l t ; / i n t & g t ; & l t ; / v a l u e & g t ; & l t ; / i t e m & g t ; & l t ; i t e m & g t ; & l t ; k e y & g t ; & l t ; s t r i n g & g t ; H e a l t h i e r   f o o d   c h o i c e s & l t ; / s t r i n g & g t ; & l t ; / k e y & g t ; & l t ; v a l u e & g t ; & l t ; i n t & g t ; 1 7 5 & l t ; / i n t & g t ; & l t ; / v a l u e & g t ; & l t ; / i t e m & g t ; & l t ; i t e m & g t ; & l t ; k e y & g t ; & l t ; s t r i n g & g t ; S a f e   c h i l d c a r e   o p t i o n s & l t ; / s t r i n g & g t ; & l t ; / k e y & g t ; & l t ; v a l u e & g t ; & l t ; i n t & g t ; 1 7 1 & l t ; / i n t & g t ; & l t ; / v a l u e & g t ; & l t ; / i t e m & g t ; & l t ; i t e m & g t ; & l t ; k e y & g t ; & l t ; s t r i n g & g t ; W e i g h t   l o s s   p r o g r a m s & l t ; / s t r i n g & g t ; & l t ; / k e y & g t ; & l t ; v a l u e & g t ; & l t ; i n t & g t ; 1 6 8 & l t ; / i n t & g t ; & l t ; / v a l u e & g t ; & l t ; / i t e m & g t ; & l t ; i t e m & g t ; & l t ; k e y & g t ; & l t ; s t r i n g & g t ; J o b   o p p o r t u n i t i e s & l t ; / s t r i n g & g t ; & l t ; / k e y & g t ; & l t ; v a l u e & g t ; & l t ; i n t & g t ; 1 4 4 & l t ; / i n t & g t ; & l t ; / v a l u e & g t ; & l t ; / i t e m & g t ; & l t ; i t e m & g t ; & l t ; k e y & g t ; & l t ; s t r i n g & g t ; S a f e   p l a c e s   t o   w a l k / p l a y & l t ; / s t r i n g & g t ; & l t ; / k e y & g t ; & l t ; v a l u e & g t ; & l t ; i n t & g t ; 1 8 5 & l t ; / i n t & g t ; & l t ; / v a l u e & g t ; & l t ; / i t e m & g t ; & l t ; i t e m & g t ; & l t ; k e y & g t ; & l t ; s t r i n g & g t ; S a f e   w o r k s i t e s & l t ; / s t r i n g & g t ; & l t ; / k e y & g t ; & l t ; v a l u e & g t ; & l t ; i n t & g t ; 1 2 6 & l t ; / i n t & g t ; & l t ; / v a l u e & g t ; & l t ; / i t e m & g t ; & l t ; i t e m & g t ; & l t ; k e y & g t ; & l t ; s t r i n g & g t ; W h a t   t y p e   o f   i n s u r a n c e   d o   y o u   h a v e ? & l t ; / s t r i n g & g t ; & l t ; / k e y & g t ; & l t ; v a l u e & g t ; & l t ; i n t & g t ; 3 8 9 & l t ; / i n t & g t ; & l t ; / v a l u e & g t ; & l t ; / i t e m & g t ; & l t ; i t e m & g t ; & l t ; k e y & g t ; & l t ; s t r i n g & g t ; C o u n t   o f   S e l e c t i o n & l t ; / s t r i n g & g t ; & l t ; / k e y & g t ; & l t ; v a l u e & g t ; & l t ; i n t & g t ; 1 4 9 & l t ; / i n t & g t ; & l t ; / v a l u e & g t ; & l t ; / i t e m & g t ; & l t ; i t e m & g t ; & l t ; k e y & g t ; & l t ; s t r i n g & g t ; W e i g h t & l t ; / s t r i n g & g t ; & l t ; / k e y & g t ; & l t ; v a l u e & g t ; & l t ; i n t & g t ; 8 0 & l t ; / i n t & g t ; & l t ; / v a l u e & g t ; & l t ; / i t e m & g t ; & l t ; i t e m & g t ; & l t ; k e y & g t ; & l t ; s t r i n g & g t ; C o l u m n 2 & l t ; / s t r i n g & g t ; & l t ; / k e y & g t ; & l t ; v a l u e & g t ; & l t ; i n t & g t ; 9 1 & l t ; / i n t & g t ; & l t ; / v a l u e & g t ; & l t ; / i t e m & g t ; & l t ; i t e m & g t ; & l t ; k e y & g t ; & l t ; s t r i n g & g t ; C l e a n   a i r   & a m p ; a m p ;   w a t e r 5 & l t ; / s t r i n g & g t ; & l t ; / k e y & g t ; & l t ; v a l u e & g t ; & l t ; i n t & g t ; 1 4 9 & l t ; / i n t & g t ; & l t ; / v a l u e & g t ; & l t ; / i t e m & g t ; & l t ; i t e m & g t ; & l t ; k e y & g t ; & l t ; s t r i n g & g t ; M e n t a l   h e a l t h   s e r v i c e s 6 & l t ; / s t r i n g & g t ; & l t ; / k e y & g t ; & l t ; v a l u e & g t ; & l t ; i n t & g t ; 1 8 3 & l t ; / i n t & g t ; & l t ; / v a l u e & g t ; & l t ; / i t e m & g t ; & l t ; i t e m & g t ; & l t ; k e y & g t ; & l t ; s t r i n g & g t ; S m o k i n g   c e s s a t i o n   p r o g r a m s 7 & l t ; / s t r i n g & g t ; & l t ; / k e y & g t ; & l t ; v a l u e & g t ; & l t ; i n t & g t ; 2 1 7 & l t ; / i n t & g t ; & l t ; / v a l u e & g t ; & l t ; / i t e m & g t ; & l t ; i t e m & g t ; & l t ; k e y & g t ; & l t ; s t r i n g & g t ; D r u g   & a m p ; a m p ;   a l c o h o l   r e h a b i l i t a t i o n   s e r v i c e s 8 & l t ; / s t r i n g & g t ; & l t ; / k e y & g t ; & l t ; v a l u e & g t ; & l t ; i n t & g t ; 2 7 3 & l t ; / i n t & g t ; & l t ; / v a l u e & g t ; & l t ; / i t e m & g t ; & l t ; i t e m & g t ; & l t ; k e y & g t ; & l t ; s t r i n g & g t ; R e c r e a t i o n   f a c i l i t i e s 9 & l t ; / s t r i n g & g t ; & l t ; / k e y & g t ; & l t ; v a l u e & g t ; & l t ; i n t & g t ; 1 6 4 & l t ; / i n t & g t ; & l t ; / v a l u e & g t ; & l t ; / i t e m & g t ; & l t ; i t e m & g t ; & l t ; k e y & g t ; & l t ; s t r i n g & g t ; T r a n s p o r t a t i o n 1 0 & l t ; / s t r i n g & g t ; & l t ; / k e y & g t ; & l t ; v a l u e & g t ; & l t ; i n t & g t ; 1 3 9 & l t ; / i n t & g t ; & l t ; / v a l u e & g t ; & l t ; / i t e m & g t ; & l t ; i t e m & g t ; & l t ; k e y & g t ; & l t ; s t r i n g & g t ; H e a l t h i e r   f o o d   c h o i c e s 1 1 & l t ; / s t r i n g & g t ; & l t ; / k e y & g t ; & l t ; v a l u e & g t ; & l t ; i n t & g t ; 1 8 9 & l t ; / i n t & g t ; & l t ; / v a l u e & g t ; & l t ; / i t e m & g t ; & l t ; i t e m & g t ; & l t ; k e y & g t ; & l t ; s t r i n g & g t ; S a f e   c h i l d c a r e   o p t i o n s 1 2 & l t ; / s t r i n g & g t ; & l t ; / k e y & g t ; & l t ; v a l u e & g t ; & l t ; i n t & g t ; 1 8 5 & l t ; / i n t & g t ; & l t ; / v a l u e & g t ; & l t ; / i t e m & g t ; & l t ; i t e m & g t ; & l t ; k e y & g t ; & l t ; s t r i n g & g t ; W e i g h t   l o s s   p r o g r a m s 1 3 & l t ; / s t r i n g & g t ; & l t ; / k e y & g t ; & l t ; v a l u e & g t ; & l t ; i n t & g t ; 1 8 2 & l t ; / i n t & g t ; & l t ; / v a l u e & g t ; & l t ; / i t e m & g t ; & l t ; i t e m & g t ; & l t ; k e y & g t ; & l t ; s t r i n g & g t ; J o b   o p p o r t u n i t i e s 1 4 & l t ; / s t r i n g & g t ; & l t ; / k e y & g t ; & l t ; v a l u e & g t ; & l t ; i n t & g t ; 1 5 8 & l t ; / i n t & g t ; & l t ; / v a l u e & g t ; & l t ; / i t e m & g t ; & l t ; i t e m & g t ; & l t ; k e y & g t ; & l t ; s t r i n g & g t ; S a f e   p l a c e s   t o   w a l k / p l a y 1 5 & l t ; / s t r i n g & g t ; & l t ; / k e y & g t ; & l t ; v a l u e & g t ; & l t ; i n t & g t ; 1 9 9 & l t ; / i n t & g t ; & l t ; / v a l u e & g t ; & l t ; / i t e m & g t ; & l t ; i t e m & g t ; & l t ; k e y & g t ; & l t ; s t r i n g & g t ; S a f e   w o r k s i t e s 1 6 & l t ; / s t r i n g & g t ; & l t ; / k e y & g t ; & l t ; v a l u e & g t ; & l t ; i n t & g t ; 1 4 0 & l t ; / i n t & g t ; & l t ; / v a l u e & g t ; & l t ; / i t e m & g t ; & l t ; i t e m & g t ; & l t ; k e y & g t ; & l t ; s t r i n g & g t ; C o l u m n 3 & l t ; / s t r i n g & g t ; & l t ; / k e y & g t ; & l t ; v a l u e & g t ; & l t ; i n t & g t ; 9 1 & l t ; / i n t & g t ; & l t ; / v a l u e & g t ; & l t ; / i t e m & g t ; & l t ; i t e m & g t ; & l t ; k e y & g t ; & l t ; s t r i n g & g t ; C o l u m n 4 & l t ; / s t r i n g & g t ; & l t ; / k e y & g t ; & l t ; v a l u e & g t ; & l t ; i n t & g t ; 9 1 & l t ; / i n t & g t ; & l t ; / v a l u e & g t ; & l t ; / i t e m & g t ; & l t ; i t e m & g t ; & l t ; k e y & g t ; & l t ; s t r i n g & g t ; O b s e r v e d & l t ; / s t r i n g & g t ; & l t ; / k e y & g t ; & l t ; v a l u e & g t ; & l t ; i n t & g t ; 9 6 & l t ; / i n t & g t ; & l t ; / v a l u e & g t ; & l t ; / i t e m & g t ; & l t ; i t e m & g t ; & l t ; k e y & g t ; & l t ; s t r i n g & g t ; E x p e c t e d & l t ; / s t r i n g & g t ; & l t ; / k e y & g t ; & l t ; v a l u e & g t ; & l t ; i n t & g t ; 9 3 & l t ; / i n t & g t ; & l t ; / v a l u e & g t ; & l t ; / i t e m & g t ; & l t ; i t e m & g t ; & l t ; k e y & g t ; & l t ; s t r i n g & g t ; C o l u m n 5 & l t ; / s t r i n g & g t ; & l t ; / k e y & g t ; & l t ; v a l u e & g t ; & l t ; i n t & g t ; 9 1 & l t ; / i n t & g t ; & l t ; / v a l u e & g t ; & l t ; / i t e m & g t ; & l t ; i t e m & g t ; & l t ; k e y & g t ; & l t ; s t r i n g & g t ; C o l u m n 6 & 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O T H E R & l t ; / s t r i n g & g t ; & l t ; / k e y & g t ; & l t ; v a l u e & g t ; & l t ; i n t & g t ; 1 1 1 & l t ; / i n t & g t ; & l t ; / v a l u e & g t ; & l t ; / i t e m & g t ; & l t ; i t e m & g t ; & l t ; k e y & g t ; & l t ; s t r i n g & g t ; D o   y o u   h a v e   a c c e s s   t o   r e l i a b l e   i n t e r n e t   i n   y o u r   h o m e ? & l t ; / s t r i n g & g t ; & l t ; / k e y & g t ; & l t ; v a l u e & g t ; & l t ; i n t & g t ; 5 3 8 & l t ; / i n t & g t ; & l t ; / v a l u e & g t ; & l t ; / i t e m & g t ; & l t ; / C o l u m n W i d t h s & g t ; & l t ; C o l u m n D i s p l a y I n d e x & g t ; & l t ; i t e m & g t ; & l t ; k e y & g t ; & l t ; s t r i n g & g t ; R e s p o n d e n t I D & l t ; / s t r i n g & g t ; & l t ; / k e y & g t ; & l t ; v a l u e & g t ; & l t ; i n t & g t ; 0 & l t ; / i n t & g t ; & l t ; / v a l u e & g t ; & l t ; / i t e m & g t ; & l t ; i t e m & g t ; & l t ; k e y & g t ; & l t ; s t r i n g & g t ; C l e a n   a i r   & a m p ; a m p ;   w a t e r & l t ; / s t r i n g & g t ; & l t ; / k e y & g t ; & l t ; v a l u e & g t ; & l t ; i n t & g t ; 1 & l t ; / i n t & g t ; & l t ; / v a l u e & g t ; & l t ; / i t e m & g t ; & l t ; i t e m & g t ; & l t ; k e y & g t ; & l t ; s t r i n g & g t ; M e n t a l   h e a l t h   s e r v i c e s & l t ; / s t r i n g & g t ; & l t ; / k e y & g t ; & l t ; v a l u e & g t ; & l t ; i n t & g t ; 2 & l t ; / i n t & g t ; & l t ; / v a l u e & g t ; & l t ; / i t e m & g t ; & l t ; i t e m & g t ; & l t ; k e y & g t ; & l t ; s t r i n g & g t ; S m o k i n g   c e s s a t i o n   p r o g r a m s & l t ; / s t r i n g & g t ; & l t ; / k e y & g t ; & l t ; v a l u e & g t ; & l t ; i n t & g t ; 3 & l t ; / i n t & g t ; & l t ; / v a l u e & g t ; & l t ; / i t e m & g t ; & l t ; i t e m & g t ; & l t ; k e y & g t ; & l t ; s t r i n g & g t ; D r u g   & a m p ; a m p ;   a l c o h o l   r e h a b i l i t a t i o n   s e r v i c e s & l t ; / s t r i n g & g t ; & l t ; / k e y & g t ; & l t ; v a l u e & g t ; & l t ; i n t & g t ; 4 & l t ; / i n t & g t ; & l t ; / v a l u e & g t ; & l t ; / i t e m & g t ; & l t ; i t e m & g t ; & l t ; k e y & g t ; & l t ; s t r i n g & g t ; R e c r e a t i o n   f a c i l i t i e s & l t ; / s t r i n g & g t ; & l t ; / k e y & g t ; & l t ; v a l u e & g t ; & l t ; i n t & g t ; 5 & l t ; / i n t & g t ; & l t ; / v a l u e & g t ; & l t ; / i t e m & g t ; & l t ; i t e m & g t ; & l t ; k e y & g t ; & l t ; s t r i n g & g t ; T r a n s p o r t a t i o n & l t ; / s t r i n g & g t ; & l t ; / k e y & g t ; & l t ; v a l u e & g t ; & l t ; i n t & g t ; 6 & l t ; / i n t & g t ; & l t ; / v a l u e & g t ; & l t ; / i t e m & g t ; & l t ; i t e m & g t ; & l t ; k e y & g t ; & l t ; s t r i n g & g t ; H e a l t h i e r   f o o d   c h o i c e s & l t ; / s t r i n g & g t ; & l t ; / k e y & g t ; & l t ; v a l u e & g t ; & l t ; i n t & g t ; 7 & l t ; / i n t & g t ; & l t ; / v a l u e & g t ; & l t ; / i t e m & g t ; & l t ; i t e m & g t ; & l t ; k e y & g t ; & l t ; s t r i n g & g t ; S a f e   c h i l d c a r e   o p t i o n s & l t ; / s t r i n g & g t ; & l t ; / k e y & g t ; & l t ; v a l u e & g t ; & l t ; i n t & g t ; 8 & l t ; / i n t & g t ; & l t ; / v a l u e & g t ; & l t ; / i t e m & g t ; & l t ; i t e m & g t ; & l t ; k e y & g t ; & l t ; s t r i n g & g t ; W e i g h t   l o s s   p r o g r a m s & l t ; / s t r i n g & g t ; & l t ; / k e y & g t ; & l t ; v a l u e & g t ; & l t ; i n t & g t ; 9 & l t ; / i n t & g t ; & l t ; / v a l u e & g t ; & l t ; / i t e m & g t ; & l t ; i t e m & g t ; & l t ; k e y & g t ; & l t ; s t r i n g & g t ; J o b   o p p o r t u n i t i e s & l t ; / s t r i n g & g t ; & l t ; / k e y & g t ; & l t ; v a l u e & g t ; & l t ; i n t & g t ; 1 0 & l t ; / i n t & g t ; & l t ; / v a l u e & g t ; & l t ; / i t e m & g t ; & l t ; i t e m & g t ; & l t ; k e y & g t ; & l t ; s t r i n g & g t ; S a f e   p l a c e s   t o   w a l k / p l a y & l t ; / s t r i n g & g t ; & l t ; / k e y & g t ; & l t ; v a l u e & g t ; & l t ; i n t & g t ; 1 1 & l t ; / i n t & g t ; & l t ; / v a l u e & g t ; & l t ; / i t e m & g t ; & l t ; i t e m & g t ; & l t ; k e y & g t ; & l t ; s t r i n g & g t ; S a f e   w o r k s i t e s & l t ; / s t r i n g & g t ; & l t ; / k e y & g t ; & l t ; v a l u e & g t ; & l t ; i n t & g t ; 1 2 & l t ; / i n t & g t ; & l t ; / v a l u e & g t ; & l t ; / i t e m & g t ; & l t ; i t e m & g t ; & l t ; k e y & g t ; & l t ; s t r i n g & g t ; W h a t   t y p e   o f   i n s u r a n c e   d o   y o u   h a v e ? & l t ; / s t r i n g & g t ; & l t ; / k e y & g t ; & l t ; v a l u e & g t ; & l t ; i n t & g t ; 4 6 & l t ; / i n t & g t ; & l t ; / v a l u e & g t ; & l t ; / i t e m & g t ; & l t ; i t e m & g t ; & l t ; k e y & g t ; & l t ; s t r i n g & g t ; C o u n t   o f   S e l e c t i o n & l t ; / s t r i n g & g t ; & l t ; / k e y & g t ; & l t ; v a l u e & g t ; & l t ; i n t & g t ; 1 3 & l t ; / i n t & g t ; & l t ; / v a l u e & g t ; & l t ; / i t e m & g t ; & l t ; i t e m & g t ; & l t ; k e y & g t ; & l t ; s t r i n g & g t ; W e i g h t & l t ; / s t r i n g & g t ; & l t ; / k e y & g t ; & l t ; v a l u e & g t ; & l t ; i n t & g t ; 1 4 & l t ; / i n t & g t ; & l t ; / v a l u e & g t ; & l t ; / i t e m & g t ; & l t ; i t e m & g t ; & l t ; k e y & g t ; & l t ; s t r i n g & g t ; C o l u m n 2 & l t ; / s t r i n g & g t ; & l t ; / k e y & g t ; & l t ; v a l u e & g t ; & l t ; i n t & g t ; 1 5 & l t ; / i n t & g t ; & l t ; / v a l u e & g t ; & l t ; / i t e m & g t ; & l t ; i t e m & g t ; & l t ; k e y & g t ; & l t ; s t r i n g & g t ; C l e a n   a i r   & a m p ; a m p ;   w a t e r 5 & l t ; / s t r i n g & g t ; & l t ; / k e y & g t ; & l t ; v a l u e & g t ; & l t ; i n t & g t ; 1 6 & l t ; / i n t & g t ; & l t ; / v a l u e & g t ; & l t ; / i t e m & g t ; & l t ; i t e m & g t ; & l t ; k e y & g t ; & l t ; s t r i n g & g t ; M e n t a l   h e a l t h   s e r v i c e s 6 & l t ; / s t r i n g & g t ; & l t ; / k e y & g t ; & l t ; v a l u e & g t ; & l t ; i n t & g t ; 1 7 & l t ; / i n t & g t ; & l t ; / v a l u e & g t ; & l t ; / i t e m & g t ; & l t ; i t e m & g t ; & l t ; k e y & g t ; & l t ; s t r i n g & g t ; S m o k i n g   c e s s a t i o n   p r o g r a m s 7 & l t ; / s t r i n g & g t ; & l t ; / k e y & g t ; & l t ; v a l u e & g t ; & l t ; i n t & g t ; 1 8 & l t ; / i n t & g t ; & l t ; / v a l u e & g t ; & l t ; / i t e m & g t ; & l t ; i t e m & g t ; & l t ; k e y & g t ; & l t ; s t r i n g & g t ; D r u g   & a m p ; a m p ;   a l c o h o l   r e h a b i l i t a t i o n   s e r v i c e s 8 & l t ; / s t r i n g & g t ; & l t ; / k e y & g t ; & l t ; v a l u e & g t ; & l t ; i n t & g t ; 1 9 & l t ; / i n t & g t ; & l t ; / v a l u e & g t ; & l t ; / i t e m & g t ; & l t ; i t e m & g t ; & l t ; k e y & g t ; & l t ; s t r i n g & g t ; R e c r e a t i o n   f a c i l i t i e s 9 & l t ; / s t r i n g & g t ; & l t ; / k e y & g t ; & l t ; v a l u e & g t ; & l t ; i n t & g t ; 2 0 & l t ; / i n t & g t ; & l t ; / v a l u e & g t ; & l t ; / i t e m & g t ; & l t ; i t e m & g t ; & l t ; k e y & g t ; & l t ; s t r i n g & g t ; T r a n s p o r t a t i o n 1 0 & l t ; / s t r i n g & g t ; & l t ; / k e y & g t ; & l t ; v a l u e & g t ; & l t ; i n t & g t ; 2 1 & l t ; / i n t & g t ; & l t ; / v a l u e & g t ; & l t ; / i t e m & g t ; & l t ; i t e m & g t ; & l t ; k e y & g t ; & l t ; s t r i n g & g t ; H e a l t h i e r   f o o d   c h o i c e s 1 1 & l t ; / s t r i n g & g t ; & l t ; / k e y & g t ; & l t ; v a l u e & g t ; & l t ; i n t & g t ; 2 2 & l t ; / i n t & g t ; & l t ; / v a l u e & g t ; & l t ; / i t e m & g t ; & l t ; i t e m & g t ; & l t ; k e y & g t ; & l t ; s t r i n g & g t ; S a f e   c h i l d c a r e   o p t i o n s 1 2 & l t ; / s t r i n g & g t ; & l t ; / k e y & g t ; & l t ; v a l u e & g t ; & l t ; i n t & g t ; 2 3 & l t ; / i n t & g t ; & l t ; / v a l u e & g t ; & l t ; / i t e m & g t ; & l t ; i t e m & g t ; & l t ; k e y & g t ; & l t ; s t r i n g & g t ; W e i g h t   l o s s   p r o g r a m s 1 3 & l t ; / s t r i n g & g t ; & l t ; / k e y & g t ; & l t ; v a l u e & g t ; & l t ; i n t & g t ; 2 4 & l t ; / i n t & g t ; & l t ; / v a l u e & g t ; & l t ; / i t e m & g t ; & l t ; i t e m & g t ; & l t ; k e y & g t ; & l t ; s t r i n g & g t ; J o b   o p p o r t u n i t i e s 1 4 & l t ; / s t r i n g & g t ; & l t ; / k e y & g t ; & l t ; v a l u e & g t ; & l t ; i n t & g t ; 2 5 & l t ; / i n t & g t ; & l t ; / v a l u e & g t ; & l t ; / i t e m & g t ; & l t ; i t e m & g t ; & l t ; k e y & g t ; & l t ; s t r i n g & g t ; S a f e   p l a c e s   t o   w a l k / p l a y 1 5 & l t ; / s t r i n g & g t ; & l t ; / k e y & g t ; & l t ; v a l u e & g t ; & l t ; i n t & g t ; 2 6 & l t ; / i n t & g t ; & l t ; / v a l u e & g t ; & l t ; / i t e m & g t ; & l t ; i t e m & g t ; & l t ; k e y & g t ; & l t ; s t r i n g & g t ; S a f e   w o r k s i t e s 1 6 & l t ; / s t r i n g & g t ; & l t ; / k e y & g t ; & l t ; v a l u e & g t ; & l t ; i n t & g t ; 2 7 & l t ; / i n t & g t ; & l t ; / v a l u e & g t ; & l t ; / i t e m & g t ; & l t ; i t e m & g t ; & l t ; k e y & g t ; & l t ; s t r i n g & g t ; C o l u m n 3 & l t ; / s t r i n g & g t ; & l t ; / k e y & g t ; & l t ; v a l u e & g t ; & l t ; i n t & g t ; 2 8 & l t ; / i n t & g t ; & l t ; / v a l u e & g t ; & l t ; / i t e m & g t ; & l t ; i t e m & g t ; & l t ; k e y & g t ; & l t ; s t r i n g & g t ; C o l u m n 4 & l t ; / s t r i n g & g t ; & l t ; / k e y & g t ; & l t ; v a l u e & g t ; & l t ; i n t & g t ; 2 9 & l t ; / i n t & g t ; & l t ; / v a l u e & g t ; & l t ; / i t e m & g t ; & l t ; i t e m & g t ; & l t ; k e y & g t ; & l t ; s t r i n g & g t ; O b s e r v e d & l t ; / s t r i n g & g t ; & l t ; / k e y & g t ; & l t ; v a l u e & g t ; & l t ; i n t & g t ; 3 0 & l t ; / i n t & g t ; & l t ; / v a l u e & g t ; & l t ; / i t e m & g t ; & l t ; i t e m & g t ; & l t ; k e y & g t ; & l t ; s t r i n g & g t ; E x p e c t e d & l t ; / s t r i n g & g t ; & l t ; / k e y & g t ; & l t ; v a l u e & g t ; & l t ; i n t & g t ; 3 1 & l t ; / i n t & g t ; & l t ; / v a l u e & g t ; & l t ; / i t e m & g t ; & l t ; i t e m & g t ; & l t ; k e y & g t ; & l t ; s t r i n g & g t ; C o l u m n 5 & l t ; / s t r i n g & g t ; & l t ; / k e y & g t ; & l t ; v a l u e & g t ; & l t ; i n t & g t ; 3 2 & l t ; / i n t & g t ; & l t ; / v a l u e & g t ; & l t ; / i t e m & g t ; & l t ; i t e m & g t ; & l t ; k e y & g t ; & l t ; s t r i n g & g t ; C o l u m n 6 & l t ; / s t r i n g & g t ; & l t ; / k e y & g t ; & l t ; v a l u e & g t ; & l t ; i n t & g t ; 3 3 & l t ; / i n t & g t ; & l t ; / v a l u e & g t ; & l t ; / i t e m & g t ; & l t ; i t e m & g t ; & l t ; k e y & g t ; & l t ; s t r i n g & g t ; I   i d e n t i f y   a s : & l t ; / s t r i n g & g t ; & l t ; / k e y & g t ; & l t ; v a l u e & g t ; & l t ; i n t & g t ; 3 4 & l t ; / i n t & g t ; & l t ; / v a l u e & g t ; & l t ; / i t e m & g t ; & l t ; i t e m & g t ; & l t ; k e y & g t ; & l t ; s t r i n g & g t ; W h a t   i s   y o u r   a g e ? & l t ; / s t r i n g & g t ; & l t ; / k e y & g t ; & l t ; v a l u e & g t ; & l t ; i n t & g t ; 3 5 & l t ; / i n t & g t ; & l t ; / v a l u e & g t ; & l t ; / i t e m & g t ; & l t ; i t e m & g t ; & l t ; k e y & g t ; & l t ; s t r i n g & g t ; C o u n t y   w h e r e   y o u   l i v e : & l t ; / s t r i n g & g t ; & l t ; / k e y & g t ; & l t ; v a l u e & g t ; & l t ; i n t & g t ; 3 6 & l t ; / i n t & g t ; & l t ; / v a l u e & g t ; & l t ; / i t e m & g t ; & l t ; i t e m & g t ; & l t ; k e y & g t ; & l t ; s t r i n g & g t ; T o w n   a n d   Z I P   c o d e   w h e r e   y o u   l i v e : & l t ; / s t r i n g & g t ; & l t ; / k e y & g t ; & l t ; v a l u e & g t ; & l t ; i n t & g t ; 3 7 & l t ; / i n t & g t ; & l t ; / v a l u e & g t ; & l t ; / i t e m & g t ; & l t ; i t e m & g t ; & l t ; k e y & g t ; & l t ; s t r i n g & g t ; W h a t   r a c e   d o   y o u   c o n s i d e r   y o u r s e l f ? & l t ; / s t r i n g & g t ; & l t ; / k e y & g t ; & l t ; v a l u e & g t ; & l t ; i n t & g t ; 3 8 & l t ; / i n t & g t ; & l t ; / v a l u e & g t ; & l t ; / i t e m & g t ; & l t ; i t e m & g t ; & l t ; k e y & g t ; & l t ; s t r i n g & g t ; A r e   y o u   H i s p a n i c   o r   L a t i n o ? & l t ; / s t r i n g & g t ; & l t ; / k e y & g t ; & l t ; v a l u e & g t ; & l t ; i n t & g t ; 3 9 & l t ; / i n t & g t ; & l t ; / v a l u e & g t ; & l t ; / i t e m & g t ; & l t ; i t e m & g t ; & l t ; k e y & g t ; & l t ; s t r i n g & g t ; W h a t   l a n g u a g e   d o   y o u   s p e a k   w h e n   y o u   a r e   a t   h o m e   ( s e l e c t   a l l   t h a t   a p p l y ) & l t ; / s t r i n g & g t ; & l t ; / k e y & g t ; & l t ; v a l u e & g t ; & l t ; i n t & g t ; 4 0 & l t ; / i n t & g t ; & l t ; / v a l u e & g t ; & l t ; / i t e m & g t ; & l t ; i t e m & g t ; & l t ; k e y & g t ; & l t ; s t r i n g & g t ; W h a t   i s   y o u r   a n n u a l   h o u s e h o l d   i n c o m e   f r o m   a l l   s o u r c e s ? & l t ; / s t r i n g & g t ; & l t ; / k e y & g t ; & l t ; v a l u e & g t ; & l t ; i n t & g t ; 4 1 & l t ; / i n t & g t ; & l t ; / v a l u e & g t ; & l t ; / i t e m & g t ; & l t ; i t e m & g t ; & l t ; k e y & g t ; & l t ; s t r i n g & g t ; W h a t   i s   y o u r   h i g h e s t   l e v e l   o f   e d u c a t i o n ? & l t ; / s t r i n g & g t ; & l t ; / k e y & g t ; & l t ; v a l u e & g t ; & l t ; i n t & g t ; 4 2 & l t ; / i n t & g t ; & l t ; / v a l u e & g t ; & l t ; / i t e m & g t ; & l t ; i t e m & g t ; & l t ; k e y & g t ; & l t ; s t r i n g & g t ; W h a t   i s   y o u r   c u r r e n t   e m p l o y m e n t   s t a t u s ? & l t ; / s t r i n g & g t ; & l t ; / k e y & g t ; & l t ; v a l u e & g t ; & l t ; i n t & g t ; 4 3 & l t ; / i n t & g t ; & l t ; / v a l u e & g t ; & l t ; / i t e m & g t ; & l t ; i t e m & g t ; & l t ; k e y & g t ; & l t ; s t r i n g & g t ; D o   y o u   c u r r e n t l y   h a v e   h e a l t h   i n s u r a n c e ? & l t ; / s t r i n g & g t ; & l t ; / k e y & g t ; & l t ; v a l u e & g t ; & l t ; i n t & g t ; 4 4 & l t ; / i n t & g t ; & l t ; / v a l u e & g t ; & l t ; / i t e m & g t ; & l t ; i t e m & g t ; & l t ; k e y & g t ; & l t ; s t r i n g & g t ; O T H E R & l t ; / s t r i n g & g t ; & l t ; / k e y & g t ; & l t ; v a l u e & g t ; & l t ; i n t & g t ; 4 5 & l t ; / i n t & g t ; & l t ; / v a l u e & g t ; & l t ; / i t e m & g t ; & l t ; i t e m & g t ; & l t ; k e y & g t ; & l t ; s t r i n g & g t ; D o   y o u   h a v e   a c c e s s   t o   r e l i a b l e   i n t e r n e t   i n   y o u r   h o m e ? & l t ; / s t r i n g & g t ; & l t ; / k e y & g t ; & l t ; v a l u e & g t ; & l t ; i n t & g t ; 4 7 & l t ; / i n t & g t ; & l t ; / v a l u e & g t ; & l t ; / i t e m & g t ; & l t ; / C o l u m n D i s p l a y I n d e x & g t ; & l t ; C o l u m n F r o z e n   / & g t ; & l t ; C o l u m n C h e c k e d   / & g t ; & l t ; C o l u m n F i l t e r   / & g t ; & l t ; S e l e c t i o n F i l t e r   / & g t ; & l t ; F i l t e r P a r a m e t e r s   / & g t ; & l t ; I s S o r t D e s c e n d i n g & g t ; f a l s e & l t ; / I s S o r t D e s c e n d i n g & g t ; & l t ; / T a b l e W i d g e t G r i d S e r i a l i z a t i o n & g t ; < / C u s t o m C o n t e n t > < / G e m i n i > 
</file>

<file path=customXml/item51.xml>��< ? x m l   v e r s i o n = " 1 . 0 "   e n c o d i n g = " U T F - 1 6 " ? > < G e m i n i   x m l n s = " h t t p : / / g e m i n i / p i v o t c u s t o m i z a t i o n / S a n d b o x N o n E m p t y " > < C u s t o m C o n t e n t > < ! [ C D A T A [ 1 ] ] > < / C u s t o m C o n t e n t > < / G e m i n i > 
</file>

<file path=customXml/item52.xml>��< ? x m l   v e r s i o n = " 1 . 0 "   e n c o d i n g = " U T F - 1 6 " ? > < G e m i n i   x m l n s = " h t t p : / / g e m i n i / p i v o t c u s t o m i z a t i o n / 7 a d b 3 0 1 a - b 1 3 2 - 4 b b 9 - 9 b 1 f - b 0 0 5 4 9 3 e a 5 2 c " > < C u s t o m C o n t e n t > < ! [ C D A T A [ < ? x m l   v e r s i o n = " 1 . 0 "   e n c o d i n g = " u t f - 1 6 " ? > < S e t t i n g s > < C a l c u l a t e d F i e l d s > < i t e m > < M e a s u r e N a m e > T o t a l   R e s p o n d e n t s < / M e a s u r e N a m e > < D i s p l a y N a m e > T o t a l   R e s p o n d e n t s < / D i s p l a y N a m e > < V i s i b l e > F a l s e < / V i s i b l e > < / i t e m > < i t e m > < M e a s u r e N a m e > W o m a n < / M e a s u r e N a m e > < D i s p l a y N a m e > W o m a n < / D i s p l a y N a m e > < V i s i b l e > F a l s e < / V i s i b l e > < / i t e m > < i t e m > < M e a s u r e N a m e > M a n < / M e a s u r e N a m e > < D i s p l a y N a m e > M a n < / D i s p l a y N a m e > < V i s i b l e > F a l s e < / V i s i b l e > < / i t e m > < i t e m > < M e a s u r e N a m e > T r a n s g e n d e r < / M e a s u r e N a m e > < D i s p l a y N a m e > T r a n s g e n d e r < / D i s p l a y N a m e > < V i s i b l e > F a l s e < / V i s i b l e > < / i t e m > < i t e m > < M e a s u r e N a m e > O t h e r   G e n d e r < / M e a s u r e N a m e > < D i s p l a y N a m e > O t h e r   G e n d e r < / D i s p l a y N a m e > < V i s i b l e > F a l s e < / V i s i b l e > < / i t e m > < i t e m > < M e a s u r e N a m e > E t h n i c i t y < / M e a s u r e N a m e > < D i s p l a y N a m e > E t h n i c i t y < / D i s p l a y N a m e > < V i s i b l e > F a l s e < / V i s i b l e > < / i t e m > < i t e m > < M e a s u r e N a m e > W h i t e < / M e a s u r e N a m e > < D i s p l a y N a m e > W h i t e < / D i s p l a y N a m e > < V i s i b l e > F a l s e < / V i s i b l e > < / i t e m > < i t e m > < M e a s u r e N a m e > B l a c k / A f r i c a n   A m e r i c a n < / M e a s u r e N a m e > < D i s p l a y N a m e > B l a c k / A f r i c a n   A m e r i c a n < / D i s p l a y N a m e > < V i s i b l e > F a l s e < / V i s i b l e > < / i t e m > < i t e m > < M e a s u r e N a m e > N a t i v e   H a w a i i a n / P a c i f i c   I s l a n d e r < / M e a s u r e N a m e > < D i s p l a y N a m e > N a t i v e   H a w a i i a n / P a c i f i c   I s l a n d e r < / D i s p l a y N a m e > < V i s i b l e > F a l s e < / V i s i b l e > < / i t e m > < i t e m > < M e a s u r e N a m e > A m e r i c a n   I n d i a n / A l a s k a   N a t i v e < / M e a s u r e N a m e > < D i s p l a y N a m e > A m e r i c a n   I n d i a n / A l a s k a   N a t i v e < / D i s p l a y N a m e > < V i s i b l e > F a l s e < / V i s i b l e > < / i t e m > < i t e m > < M e a s u r e N a m e > M u l t i - r a c i a l < / M e a s u r e N a m e > < D i s p l a y N a m e > M u l t i - r a c i a l < / D i s p l a y N a m e > < V i s i b l e > F a l s e < / V i s i b l e > < / i t e m > < i t e m > < M e a s u r e N a m e > O t h e r   R a c e < / M e a s u r e N a m e > < D i s p l a y N a m e > O t h e r   R a c e < / D i s p l a y N a m e > < V i s i b l e > F a l s e < / V i s i b l e > < / i t e m > < i t e m > < M e a s u r e N a m e > I n c o m e   $ 0 - $ 1 9 , 9 9 9 < / M e a s u r e N a m e > < D i s p l a y N a m e > I n c o m e   $ 0 - $ 1 9 , 9 9 9 < / D i s p l a y N a m e > < V i s i b l e > F a l s e < / V i s i b l e > < / i t e m > < i t e m > < M e a s u r e N a m e > I n c o m e   $ 2 0 , 0 0 0   t o   $ 3 4 , 9 9 9 < / M e a s u r e N a m e > < D i s p l a y N a m e > I n c o m e   $ 2 0 , 0 0 0   t o   $ 3 4 , 9 9 9 < / D i s p l a y N a m e > < V i s i b l e > F a l s e < / V i s i b l e > < / i t e m > < i t e m > < M e a s u r e N a m e > I n c o m e   $ 3 5 , 0 0 0   t o   $ 4 9 , 9 9 9 < / M e a s u r e N a m e > < D i s p l a y N a m e > I n c o m e   $ 3 5 , 0 0 0   t o   $ 4 9 , 9 9 9 < / D i s p l a y N a m e > < V i s i b l e > F a l s e < / V i s i b l e > < / i t e m > < i t e m > < M e a s u r e N a m e > i n c o m e   $ 5 0 , 0 0 0   t o   $ 7 4 , 9 9 9 < / M e a s u r e N a m e > < D i s p l a y N a m e > i n c o m e   $ 5 0 , 0 0 0   t o   $ 7 4 , 9 9 9 < / D i s p l a y N a m e > < V i s i b l e > F a l s e < / V i s i b l e > < / i t e m > < i t e m > < M e a s u r e N a m e > I n c o m e   $ 7 5 , 0 0 0   t o   $ 1 2 5 , 0 0 0 < / M e a s u r e N a m e > < D i s p l a y N a m e > I n c o m e   $ 7 5 , 0 0 0   t o   $ 1 2 5 , 0 0 0 < / D i s p l a y N a m e > < V i s i b l e > F a l s e < / V i s i b l e > < / i t e m > < i t e m > < M e a s u r e N a m e > I n c o m e   O v e r   $ 1 2 5 , 0 0 0 < / M e a s u r e N a m e > < D i s p l a y N a m e > I n c o m e   O v e r   $ 1 2 5 , 0 0 0 < / D i s p l a y N a m e > < V i s i b l e > F a l s e < / V i s i b l e > < / i t e m > < i t e m > < M e a s u r e N a m e > A g e   1 8 - 2 4 < / M e a s u r e N a m e > < D i s p l a y N a m e > A g e   1 8 - 2 4 < / D i s p l a y N a m e > < V i s i b l e > F a l s e < / V i s i b l e > < / i t e m > < i t e m > < M e a s u r e N a m e > A g e   2 5   t o   3 4 < / M e a s u r e N a m e > < D i s p l a y N a m e > A g e   2 5   t o   3 4 < / D i s p l a y N a m e > < V i s i b l e > F a l s e < / V i s i b l e > < / i t e m > < i t e m > < M e a s u r e N a m e > A g e   3 5   t o   4 4 < / M e a s u r e N a m e > < D i s p l a y N a m e > A g e   3 5   t o   4 4 < / D i s p l a y N a m e > < V i s i b l e > F a l s e < / V i s i b l e > < / i t e m > < i t e m > < M e a s u r e N a m e > A g e   4 5   t o   5 4 < / M e a s u r e N a m e > < D i s p l a y N a m e > A g e   4 5   t o   5 4 < / D i s p l a y N a m e > < V i s i b l e > F a l s e < / V i s i b l e > < / i t e m > < i t e m > < M e a s u r e N a m e > A g e   5 5   t o   6 4 < / M e a s u r e N a m e > < D i s p l a y N a m e > A g e   5 5   t o   6 4 < / D i s p l a y N a m e > < V i s i b l e > F a l s e < / V i s i b l e > < / i t e m > < i t e m > < M e a s u r e N a m e > A g e   6 5 + < / M e a s u r e N a m e > < D i s p l a y N a m e > A g e   6 5 + < / D i s p l a y N a m e > < V i s i b l e > F a l s e < / V i s i b l e > < / i t e m > < i t e m > < M e a s u r e N a m e > K - 8   G r a d e < / M e a s u r e N a m e > < D i s p l a y N a m e > K - 8   G r a d e < / D i s p l a y N a m e > < V i s i b l e > F a l s e < / V i s i b l e > < / i t e m > < i t e m > < M e a s u r e N a m e > H i g h   S c h o o l < / M e a s u r e N a m e > < D i s p l a y N a m e > H i g h   S c h o o l < / D i s p l a y N a m e > < V i s i b l e > F a l s e < / V i s i b l e > < / i t e m > < i t e m > < M e a s u r e N a m e > S o m e   H i g h   S c h o o l < / M e a s u r e N a m e > < D i s p l a y N a m e > S o m e   H i g h   S c h o o l < / D i s p l a y N a m e > < V i s i b l e > F a l s e < / V i s i b l e > < / i t e m > < i t e m > < M e a s u r e N a m e > C o l l e g e < / M e a s u r e N a m e > < D i s p l a y N a m e > C o l l e g e < / D i s p l a y N a m e > < V i s i b l e > F a l s e < / V i s i b l e > < / i t e m > < i t e m > < M e a s u r e N a m e > S o m e   C o l l e g e < / M e a s u r e N a m e > < D i s p l a y N a m e > S o m e   C o l l e g e < / D i s p l a y N a m e > < V i s i b l e > F a l s e < / V i s i b l e > < / i t e m > < i t e m > < M e a s u r e N a m e > T e c h n i c a l   S c h o o l < / M e a s u r e N a m e > < D i s p l a y N a m e > T e c h n i c a l   S c h o o l < / D i s p l a y N a m e > < V i s i b l e > F a l s e < / V i s i b l e > < / i t e m > < i t e m > < M e a s u r e N a m e > G r a d u a t e   S c h o o l < / M e a s u r e N a m e > < D i s p l a y N a m e > G r a d u a t e   S c h o o l < / D i s p l a y N a m e > < V i s i b l e > F a l s e < / V i s i b l e > < / i t e m > < i t e m > < M e a s u r e N a m e > D o c t o r a t e < / M e a s u r e N a m e > < D i s p l a y N a m e > D o c t o r a t e < / D i s p l a y N a m e > < V i s i b l e > F a l s e < / V i s i b l e > < / i t e m > < i t e m > < M e a s u r e N a m e > G E D < / M e a s u r e N a m e > < D i s p l a y N a m e > G E D < / D i s p l a y N a m e > < V i s i b l e > F a l s e < / V i s i b l e > < / i t e m > < i t e m > < M e a s u r e N a m e > E m p l o y e d   f o r   W a g e s < / M e a s u r e N a m e > < D i s p l a y N a m e > E m p l o y e d   f o r   W a g e s < / D i s p l a y N a m e > < V i s i b l e > F a l s e < / V i s i b l e > < / i t e m > < i t e m > < M e a s u r e N a m e > S e l f - e m p l o y e d < / M e a s u r e N a m e > < D i s p l a y N a m e > S e l f - e m p l o y e d < / D i s p l a y N a m e > < V i s i b l e > F a l s e < / V i s i b l e > < / i t e m > < i t e m > < M e a s u r e N a m e > S t u d e n t < / M e a s u r e N a m e > < D i s p l a y N a m e > S t u d e n t < / D i s p l a y N a m e > < V i s i b l e > F a l s e < / V i s i b l e > < / i t e m > < i t e m > < M e a s u r e N a m e > R e t i r e d < / M e a s u r e N a m e > < D i s p l a y N a m e > R e t i r e d < / D i s p l a y N a m e > < V i s i b l e > F a l s e < / V i s i b l e > < / i t e m > < i t e m > < M e a s u r e N a m e > M i l i t a r y < / M e a s u r e N a m e > < D i s p l a y N a m e > M i l i t a r y < / D i s p l a y N a m e > < V i s i b l e > F a l s e < / V i s i b l e > < / i t e m > < i t e m > < M e a s u r e N a m e > O u t   o f   W o r k   a n d   L o o k i n g < / M e a s u r e N a m e > < D i s p l a y N a m e > O u t   o f   W o r k   a n d   L o o k i n g < / D i s p l a y N a m e > < V i s i b l e > F a l s e < / V i s i b l e > < / i t e m > < i t e m > < M e a s u r e N a m e > O u t   o f   W o r k   N o t   L o o k i n g < / M e a s u r e N a m e > < D i s p l a y N a m e > O u t   o f   W o r k   N o t   L o o k i n g < / D i s p l a y N a m e > < V i s i b l e > F a l s e < / V i s i b l e > < / i t e m > < i t e m > < M e a s u r e N a m e > H e a l t h   I n s u r a n c e   Y e s < / M e a s u r e N a m e > < D i s p l a y N a m e > H e a l t h   I n s u r a n c e   Y e s < / D i s p l a y N a m e > < V i s i b l e > F a l s e < / V i s i b l e > < / i t e m > < i t e m > < M e a s u r e N a m e > H e a l t h   I n s u r a n c e   N o < / M e a s u r e N a m e > < D i s p l a y N a m e > H e a l t h   I n s u r a n c e   N o < / D i s p l a y N a m e > < V i s i b l e > F a l s e < / V i s i b l e > < / i t e m > < i t e m > < M e a s u r e N a m e > H e a l t h   I n s u r a n c e   I n   t h e   P a s t < / M e a s u r e N a m e > < D i s p l a y N a m e > H e a l t h   I n s u r a n c e   I n   t h e   P a s t < / D i s p l a y N a m e > < V i s i b l e > F a l s e < / V i s i b l e > < / i t e m > < i t e m > < M e a s u r e N a m e > M e d i c a r e < / M e a s u r e N a m e > < D i s p l a y N a m e > M e d i c a r e < / D i s p l a y N a m e > < V i s i b l e > F a l s e < / V i s i b l e > < / i t e m > < i t e m > < M e a s u r e N a m e > M e d i c a i d < / M e a s u r e N a m e > < D i s p l a y N a m e > M e d i c a i d < / D i s p l a y N a m e > < V i s i b l e > F a l s e < / V i s i b l e > < / i t e m > < i t e m > < M e a s u r e N a m e > P r i v a t e / C o m m e r i c a l < / M e a s u r e N a m e > < D i s p l a y N a m e > P r i v a t e / C o m m e r i c a l < / D i s p l a y N a m e > < V i s i b l e > F a l s e < / V i s i b l e > < / i t e m > < i t e m > < M e a s u r e N a m e > N o t   I n s u r e d < / M e a s u r e N a m e > < D i s p l a y N a m e > N o t   I n s u r e d < / D i s p l a y N a m e > < V i s i b l e > F a l s e < / V i s i b l e > < / i t e m > < / C a l c u l a t e d F i e l d s > < H S l i c e r s S h a p e > 0 ; 0 ; 0 ; 0 < / H S l i c e r s S h a p e > < V S l i c e r s S h a p e > 0 ; 0 ; 0 ; 0 < / V S l i c e r s S h a p e > < S l i c e r S h e e t N a m e > P T   Q 2 < / S l i c e r S h e e t N a m e > < S A H o s t H a s h > 1 0 9 0 9 5 6 9 9 2 < / S A H o s t H a s h > < G e m i n i F i e l d L i s t V i s i b l e > T r u e < / G e m i n i F i e l d L i s t V i s i b l e > < / S e t t i n g s > ] ] > < / C u s t o m C o n t e n t > < / G e m i n i > 
</file>

<file path=customXml/item6.xml>��< ? x m l   v e r s i o n = " 1 . 0 "   e n c o d i n g = " U T F - 1 6 " ? > < G e m i n i   x m l n s = " h t t p : / / g e m i n i / p i v o t c u s t o m i z a t i o n / T a b l e X M L _ T a b l e 4 " > < C u s t o m C o n t e n t > & l t ; T a b l e W i d g e t G r i d S e r i a l i z a t i o n   x m l n s : x s d = " h t t p : / / w w w . w 3 . o r g / 2 0 0 1 / X M L S c h e m a "   x m l n s : x s i = " h t t p : / / w w w . w 3 . o r g / 2 0 0 1 / X M L S c h e m a - i n s t a n c e " & g t ; & l t ; C o l u m n S u g g e s t e d T y p e & g t ; & l t ; i t e m & g t ; & l t ; k e y & g t ; & l t ; s t r i n g & g t ; R e s p o n d e n t I D & l t ; / s t r i n g & g t ; & l t ; / k e y & g t ; & l t ; v a l u e & g t ; & l t ; s t r i n g & g t ; B i g I n t & l t ; / s t r i n g & g t ; & l t ; / v a l u e & g t ; & l t ; / i t e m & g t ; & l t ; i t e m & g t ; & l t ; k e y & g t ; & l t ; s t r i n g & g t ; C l e a n   a i r       w a t e r & l t ; / s t r i n g & g t ; & l t ; / k e y & g t ; & l t ; v a l u e & g t ; & l t ; s t r i n g & g t ; W C h a r & l t ; / s t r i n g & g t ; & l t ; / v a l u e & g t ; & l t ; / i t e m & g t ; & l t ; i t e m & g t ; & l t ; k e y & g t ; & l t ; s t r i n g & g t ; M e n t a l   h e a l t h   s e r v i c e s & l t ; / s t r i n g & g t ; & l t ; / k e y & g t ; & l t ; v a l u e & g t ; & l t ; s t r i n g & g t ; W C h a r & l t ; / s t r i n g & g t ; & l t ; / v a l u e & g t ; & l t ; / i t e m & g t ; & l t ; i t e m & g t ; & l t ; k e y & g t ; & l t ; s t r i n g & g t ; S m o k i n g   c e s s a t i o n   p r o g r a m s & l t ; / s t r i n g & g t ; & l t ; / k e y & g t ; & l t ; v a l u e & g t ; & l t ; s t r i n g & g t ; W C h a r & l t ; / s t r i n g & g t ; & l t ; / v a l u e & g t ; & l t ; / i t e m & g t ; & l t ; i t e m & g t ; & l t ; k e y & g t ; & l t ; s t r i n g & g t ; D r u g       a l c o h o l   r e h a b i l i t a t i o n   s e r v i c e s & l t ; / s t r i n g & g t ; & l t ; / k e y & g t ; & l t ; v a l u e & g t ; & l t ; s t r i n g & g t ; W C h a r & l t ; / s t r i n g & g t ; & l t ; / v a l u e & g t ; & l t ; / i t e m & g t ; & l t ; i t e m & g t ; & l t ; k e y & g t ; & l t ; s t r i n g & g t ; R e c r e a t i o n   f a c i l i t i e s & l t ; / s t r i n g & g t ; & l t ; / k e y & g t ; & l t ; v a l u e & g t ; & l t ; s t r i n g & g t ; W C h a r & l t ; / s t r i n g & g t ; & l t ; / v a l u e & g t ; & l t ; / i t e m & g t ; & l t ; i t e m & g t ; & l t ; k e y & g t ; & l t ; s t r i n g & g t ; T r a n s p o r t a t i o n & l t ; / s t r i n g & g t ; & l t ; / k e y & g t ; & l t ; v a l u e & g t ; & l t ; s t r i n g & g t ; W C h a r & l t ; / s t r i n g & g t ; & l t ; / v a l u e & g t ; & l t ; / i t e m & g t ; & l t ; i t e m & g t ; & l t ; k e y & g t ; & l t ; s t r i n g & g t ; H e a l t h i e r   f o o d   c h o i c e s & l t ; / s t r i n g & g t ; & l t ; / k e y & g t ; & l t ; v a l u e & g t ; & l t ; s t r i n g & g t ; W C h a r & l t ; / s t r i n g & g t ; & l t ; / v a l u e & g t ; & l t ; / i t e m & g t ; & l t ; i t e m & g t ; & l t ; k e y & g t ; & l t ; s t r i n g & g t ; S a f e   c h i l d c a r e   o p t i o n s & l t ; / s t r i n g & g t ; & l t ; / k e y & g t ; & l t ; v a l u e & g t ; & l t ; s t r i n g & g t ; W C h a r & l t ; / s t r i n g & g t ; & l t ; / v a l u e & g t ; & l t ; / i t e m & g t ; & l t ; i t e m & g t ; & l t ; k e y & g t ; & l t ; s t r i n g & g t ; W e i g h t   l o s s   p r o g r a m s & l t ; / s t r i n g & g t ; & l t ; / k e y & g t ; & l t ; v a l u e & g t ; & l t ; s t r i n g & g t ; W C h a r & l t ; / s t r i n g & g t ; & l t ; / v a l u e & g t ; & l t ; / i t e m & g t ; & l t ; i t e m & g t ; & l t ; k e y & g t ; & l t ; s t r i n g & g t ; J o b   o p p o r t u n i t i e s & l t ; / s t r i n g & g t ; & l t ; / k e y & g t ; & l t ; v a l u e & g t ; & l t ; s t r i n g & g t ; W C h a r & l t ; / s t r i n g & g t ; & l t ; / v a l u e & g t ; & l t ; / i t e m & g t ; & l t ; i t e m & g t ; & l t ; k e y & g t ; & l t ; s t r i n g & g t ; S a f e   p l a c e s   t o   w a l k   p l a y & l t ; / s t r i n g & g t ; & l t ; / k e y & g t ; & l t ; v a l u e & g t ; & l t ; s t r i n g & g t ; W C h a r & l t ; / s t r i n g & g t ; & l t ; / v a l u e & g t ; & l t ; / i t e m & g t ; & l t ; i t e m & g t ; & l t ; k e y & g t ; & l t ; s t r i n g & g t ; S a f e   w o r k s i t 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C l e a n   a i r       w a t e r 5 & l t ; / s t r i n g & g t ; & l t ; / k e y & g t ; & l t ; v a l u e & g t ; & l t ; s t r i n g & g t ; B i g I n t & l t ; / s t r i n g & g t ; & l t ; / v a l u e & g t ; & l t ; / i t e m & g t ; & l t ; i t e m & g t ; & l t ; k e y & g t ; & l t ; s t r i n g & g t ; M e n t a l   h e a l t h   s e r v i c e s 6 & l t ; / s t r i n g & g t ; & l t ; / k e y & g t ; & l t ; v a l u e & g t ; & l t ; s t r i n g & g t ; B i g I n t & l t ; / s t r i n g & g t ; & l t ; / v a l u e & g t ; & l t ; / i t e m & g t ; & l t ; i t e m & g t ; & l t ; k e y & g t ; & l t ; s t r i n g & g t ; S m o k i n g   c e s s a t i o n   p r o g r a m s 7 & l t ; / s t r i n g & g t ; & l t ; / k e y & g t ; & l t ; v a l u e & g t ; & l t ; s t r i n g & g t ; B i g I n t & l t ; / s t r i n g & g t ; & l t ; / v a l u e & g t ; & l t ; / i t e m & g t ; & l t ; i t e m & g t ; & l t ; k e y & g t ; & l t ; s t r i n g & g t ; D r u g       a l c o h o l   r e h a b i l i t a t i o n   s e r v i c e s 8 & l t ; / s t r i n g & g t ; & l t ; / k e y & g t ; & l t ; v a l u e & g t ; & l t ; s t r i n g & g t ; B i g I n t & l t ; / s t r i n g & g t ; & l t ; / v a l u e & g t ; & l t ; / i t e m & g t ; & l t ; i t e m & g t ; & l t ; k e y & g t ; & l t ; s t r i n g & g t ; R e c r e a t i o n   f a c i l i t i e s 9 & l t ; / s t r i n g & g t ; & l t ; / k e y & g t ; & l t ; v a l u e & g t ; & l t ; s t r i n g & g t ; B i g I n t & l t ; / s t r i n g & g t ; & l t ; / v a l u e & g t ; & l t ; / i t e m & g t ; & l t ; i t e m & g t ; & l t ; k e y & g t ; & l t ; s t r i n g & g t ; T r a n s p o r t a t i o n 1 0 & l t ; / s t r i n g & g t ; & l t ; / k e y & g t ; & l t ; v a l u e & g t ; & l t ; s t r i n g & g t ; B i g I n t & l t ; / s t r i n g & g t ; & l t ; / v a l u e & g t ; & l t ; / i t e m & g t ; & l t ; i t e m & g t ; & l t ; k e y & g t ; & l t ; s t r i n g & g t ; H e a l t h i e r   f o o d   c h o i c e s 1 1 & l t ; / s t r i n g & g t ; & l t ; / k e y & g t ; & l t ; v a l u e & g t ; & l t ; s t r i n g & g t ; B i g I n t & l t ; / s t r i n g & g t ; & l t ; / v a l u e & g t ; & l t ; / i t e m & g t ; & l t ; i t e m & g t ; & l t ; k e y & g t ; & l t ; s t r i n g & g t ; S a f e   c h i l d c a r e   o p t i o n s 1 2 & l t ; / s t r i n g & g t ; & l t ; / k e y & g t ; & l t ; v a l u e & g t ; & l t ; s t r i n g & g t ; B i g I n t & l t ; / s t r i n g & g t ; & l t ; / v a l u e & g t ; & l t ; / i t e m & g t ; & l t ; i t e m & g t ; & l t ; k e y & g t ; & l t ; s t r i n g & g t ; W e i g h t   l o s s   p r o g r a m s 1 3 & l t ; / s t r i n g & g t ; & l t ; / k e y & g t ; & l t ; v a l u e & g t ; & l t ; s t r i n g & g t ; B i g I n t & l t ; / s t r i n g & g t ; & l t ; / v a l u e & g t ; & l t ; / i t e m & g t ; & l t ; i t e m & g t ; & l t ; k e y & g t ; & l t ; s t r i n g & g t ; J o b   o p p o r t u n i t i e s 1 4 & l t ; / s t r i n g & g t ; & l t ; / k e y & g t ; & l t ; v a l u e & g t ; & l t ; s t r i n g & g t ; B i g I n t & l t ; / s t r i n g & g t ; & l t ; / v a l u e & g t ; & l t ; / i t e m & g t ; & l t ; i t e m & g t ; & l t ; k e y & g t ; & l t ; s t r i n g & g t ; S a f e   p l a c e s   t o   w a l k   p l a y 1 5 & l t ; / s t r i n g & g t ; & l t ; / k e y & g t ; & l t ; v a l u e & g t ; & l t ; s t r i n g & g t ; B i g I n t & l t ; / s t r i n g & g t ; & l t ; / v a l u e & g t ; & l t ; / i t e m & g t ; & l t ; i t e m & g t ; & l t ; k e y & g t ; & l t ; s t r i n g & g t ; S a f e   w o r k s i t e s 1 6 & 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5 & l t ; / s t r i n g & g t ; & l t ; / k e y & g t ; & l t ; v a l u e & g t ; & l t ; s t r i n g & g t ; W C h a r & l t ; / s t r i n g & g t ; & l t ; / v a l u e & g t ; & l t ; / i t e m & g t ; & l t ; i t e m & g t ; & l t ; k e y & g t ; & l t ; s t r i n g & g t ; C o l u m n 6 & 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C l e a n   a i r       w a t e r & l t ; / s t r i n g & g t ; & l t ; / k e y & g t ; & l t ; v a l u e & g t ; & l t ; i n t & g t ; 1 4 0 & l t ; / i n t & g t ; & l t ; / v a l u e & g t ; & l t ; / i t e m & g t ; & l t ; i t e m & g t ; & l t ; k e y & g t ; & l t ; s t r i n g & g t ; M e n t a l   h e a l t h   s e r v i c e s & l t ; / s t r i n g & g t ; & l t ; / k e y & g t ; & l t ; v a l u e & g t ; & l t ; i n t & g t ; 1 8 1 & l t ; / i n t & g t ; & l t ; / v a l u e & g t ; & l t ; / i t e m & g t ; & l t ; i t e m & g t ; & l t ; k e y & g t ; & l t ; s t r i n g & g t ; S m o k i n g   c e s s a t i o n   p r o g r a m s & l t ; / s t r i n g & g t ; & l t ; / k e y & g t ; & l t ; v a l u e & g t ; & l t ; i n t & g t ; 2 1 5 & l t ; / i n t & g t ; & l t ; / v a l u e & g t ; & l t ; / i t e m & g t ; & l t ; i t e m & g t ; & l t ; k e y & g t ; & l t ; s t r i n g & g t ; D r u g       a l c o h o l   r e h a b i l i t a t i o n   s e r v i c e s & l t ; / s t r i n g & g t ; & l t ; / k e y & g t ; & l t ; v a l u e & g t ; & l t ; i n t & g t ; 2 6 4 & l t ; / i n t & g t ; & l t ; / v a l u e & g t ; & l t ; / i t e m & g t ; & l t ; i t e m & g t ; & l t ; k e y & g t ; & l t ; s t r i n g & g t ; R e c r e a t i o n   f a c i l i t i e s & l t ; / s t r i n g & g t ; & l t ; / k e y & g t ; & l t ; v a l u e & g t ; & l t ; i n t & g t ; 1 6 2 & l t ; / i n t & g t ; & l t ; / v a l u e & g t ; & l t ; / i t e m & g t ; & l t ; i t e m & g t ; & l t ; k e y & g t ; & l t ; s t r i n g & g t ; T r a n s p o r t a t i o n & l t ; / s t r i n g & g t ; & l t ; / k e y & g t ; & l t ; v a l u e & g t ; & l t ; i n t & g t ; 1 3 0 & l t ; / i n t & g t ; & l t ; / v a l u e & g t ; & l t ; / i t e m & g t ; & l t ; i t e m & g t ; & l t ; k e y & g t ; & l t ; s t r i n g & g t ; H e a l t h i e r   f o o d   c h o i c e s & l t ; / s t r i n g & g t ; & l t ; / k e y & g t ; & l t ; v a l u e & g t ; & l t ; i n t & g t ; 1 8 0 & l t ; / i n t & g t ; & l t ; / v a l u e & g t ; & l t ; / i t e m & g t ; & l t ; i t e m & g t ; & l t ; k e y & g t ; & l t ; s t r i n g & g t ; S a f e   c h i l d c a r e   o p t i o n s & l t ; / s t r i n g & g t ; & l t ; / k e y & g t ; & l t ; v a l u e & g t ; & l t ; i n t & g t ; 1 7 6 & l t ; / i n t & g t ; & l t ; / v a l u e & g t ; & l t ; / i t e m & g t ; & l t ; i t e m & g t ; & l t ; k e y & g t ; & l t ; s t r i n g & g t ; W e i g h t   l o s s   p r o g r a m s & l t ; / s t r i n g & g t ; & l t ; / k e y & g t ; & l t ; v a l u e & g t ; & l t ; i n t & g t ; 1 7 3 & l t ; / i n t & g t ; & l t ; / v a l u e & g t ; & l t ; / i t e m & g t ; & l t ; i t e m & g t ; & l t ; k e y & g t ; & l t ; s t r i n g & g t ; J o b   o p p o r t u n i t i e s & l t ; / s t r i n g & g t ; & l t ; / k e y & g t ; & l t ; v a l u e & g t ; & l t ; i n t & g t ; 1 4 9 & l t ; / i n t & g t ; & l t ; / v a l u e & g t ; & l t ; / i t e m & g t ; & l t ; i t e m & g t ; & l t ; k e y & g t ; & l t ; s t r i n g & g t ; S a f e   p l a c e s   t o   w a l k   p l a y & l t ; / s t r i n g & g t ; & l t ; / k e y & g t ; & l t ; v a l u e & g t ; & l t ; i n t & g t ; 1 8 7 & l t ; / i n t & g t ; & l t ; / v a l u e & g t ; & l t ; / i t e m & g t ; & l t ; i t e m & g t ; & l t ; k e y & g t ; & l t ; s t r i n g & g t ; S a f e   w o r k s i t e s & l t ; / s t r i n g & g t ; & l t ; / k e y & g t ; & l t ; v a l u e & g t ; & l t ; i n t & g t ; 1 3 1 & 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C l e a n   a i r       w a t e r 5 & l t ; / s t r i n g & g t ; & l t ; / k e y & g t ; & l t ; v a l u e & g t ; & l t ; i n t & g t ; 1 4 7 & l t ; / i n t & g t ; & l t ; / v a l u e & g t ; & l t ; / i t e m & g t ; & l t ; i t e m & g t ; & l t ; k e y & g t ; & l t ; s t r i n g & g t ; M e n t a l   h e a l t h   s e r v i c e s 6 & l t ; / s t r i n g & g t ; & l t ; / k e y & g t ; & l t ; v a l u e & g t ; & l t ; i n t & g t ; 1 8 8 & l t ; / i n t & g t ; & l t ; / v a l u e & g t ; & l t ; / i t e m & g t ; & l t ; i t e m & g t ; & l t ; k e y & g t ; & l t ; s t r i n g & g t ; S m o k i n g   c e s s a t i o n   p r o g r a m s 7 & l t ; / s t r i n g & g t ; & l t ; / k e y & g t ; & l t ; v a l u e & g t ; & l t ; i n t & g t ; 2 2 2 & l t ; / i n t & g t ; & l t ; / v a l u e & g t ; & l t ; / i t e m & g t ; & l t ; i t e m & g t ; & l t ; k e y & g t ; & l t ; s t r i n g & g t ; D r u g       a l c o h o l   r e h a b i l i t a t i o n   s e r v i c e s 8 & l t ; / s t r i n g & g t ; & l t ; / k e y & g t ; & l t ; v a l u e & g t ; & l t ; i n t & g t ; 2 7 1 & l t ; / i n t & g t ; & l t ; / v a l u e & g t ; & l t ; / i t e m & g t ; & l t ; i t e m & g t ; & l t ; k e y & g t ; & l t ; s t r i n g & g t ; R e c r e a t i o n   f a c i l i t i e s 9 & l t ; / s t r i n g & g t ; & l t ; / k e y & g t ; & l t ; v a l u e & g t ; & l t ; i n t & g t ; 1 6 9 & l t ; / i n t & g t ; & l t ; / v a l u e & g t ; & l t ; / i t e m & g t ; & l t ; i t e m & g t ; & l t ; k e y & g t ; & l t ; s t r i n g & g t ; T r a n s p o r t a t i o n 1 0 & l t ; / s t r i n g & g t ; & l t ; / k e y & g t ; & l t ; v a l u e & g t ; & l t ; i n t & g t ; 1 4 4 & l t ; / i n t & g t ; & l t ; / v a l u e & g t ; & l t ; / i t e m & g t ; & l t ; i t e m & g t ; & l t ; k e y & g t ; & l t ; s t r i n g & g t ; H e a l t h i e r   f o o d   c h o i c e s 1 1 & l t ; / s t r i n g & g t ; & l t ; / k e y & g t ; & l t ; v a l u e & g t ; & l t ; i n t & g t ; 1 9 4 & l t ; / i n t & g t ; & l t ; / v a l u e & g t ; & l t ; / i t e m & g t ; & l t ; i t e m & g t ; & l t ; k e y & g t ; & l t ; s t r i n g & g t ; S a f e   c h i l d c a r e   o p t i o n s 1 2 & l t ; / s t r i n g & g t ; & l t ; / k e y & g t ; & l t ; v a l u e & g t ; & l t ; i n t & g t ; 1 9 0 & l t ; / i n t & g t ; & l t ; / v a l u e & g t ; & l t ; / i t e m & g t ; & l t ; i t e m & g t ; & l t ; k e y & g t ; & l t ; s t r i n g & g t ; W e i g h t   l o s s   p r o g r a m s 1 3 & l t ; / s t r i n g & g t ; & l t ; / k e y & g t ; & l t ; v a l u e & g t ; & l t ; i n t & g t ; 1 8 7 & l t ; / i n t & g t ; & l t ; / v a l u e & g t ; & l t ; / i t e m & g t ; & l t ; i t e m & g t ; & l t ; k e y & g t ; & l t ; s t r i n g & g t ; J o b   o p p o r t u n i t i e s 1 4 & l t ; / s t r i n g & g t ; & l t ; / k e y & g t ; & l t ; v a l u e & g t ; & l t ; i n t & g t ; 1 6 3 & l t ; / i n t & g t ; & l t ; / v a l u e & g t ; & l t ; / i t e m & g t ; & l t ; i t e m & g t ; & l t ; k e y & g t ; & l t ; s t r i n g & g t ; S a f e   p l a c e s   t o   w a l k   p l a y 1 5 & l t ; / s t r i n g & g t ; & l t ; / k e y & g t ; & l t ; v a l u e & g t ; & l t ; i n t & g t ; 2 0 1 & l t ; / i n t & g t ; & l t ; / v a l u e & g t ; & l t ; / i t e m & g t ; & l t ; i t e m & g t ; & l t ; k e y & g t ; & l t ; s t r i n g & g t ; S a f e   w o r k s i t e s 1 6 & l t ; / s t r i n g & g t ; & l t ; / k e y & g t ; & l t ; v a l u e & g t ; & l t ; i n t & g t ; 1 4 5 & 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5 & l t ; / s t r i n g & g t ; & l t ; / k e y & g t ; & l t ; v a l u e & g t ; & l t ; i n t & g t ; 9 6 & l t ; / i n t & g t ; & l t ; / v a l u e & g t ; & l t ; / i t e m & g t ; & l t ; i t e m & g t ; & l t ; k e y & g t ; & l t ; s t r i n g & g t ; C o l u m n 6 & 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C l e a n   a i r       w a t e r & l t ; / s t r i n g & g t ; & l t ; / k e y & g t ; & l t ; v a l u e & g t ; & l t ; i n t & g t ; 1 & l t ; / i n t & g t ; & l t ; / v a l u e & g t ; & l t ; / i t e m & g t ; & l t ; i t e m & g t ; & l t ; k e y & g t ; & l t ; s t r i n g & g t ; M e n t a l   h e a l t h   s e r v i c e s & l t ; / s t r i n g & g t ; & l t ; / k e y & g t ; & l t ; v a l u e & g t ; & l t ; i n t & g t ; 2 & l t ; / i n t & g t ; & l t ; / v a l u e & g t ; & l t ; / i t e m & g t ; & l t ; i t e m & g t ; & l t ; k e y & g t ; & l t ; s t r i n g & g t ; S m o k i n g   c e s s a t i o n   p r o g r a m s & l t ; / s t r i n g & g t ; & l t ; / k e y & g t ; & l t ; v a l u e & g t ; & l t ; i n t & g t ; 3 & l t ; / i n t & g t ; & l t ; / v a l u e & g t ; & l t ; / i t e m & g t ; & l t ; i t e m & g t ; & l t ; k e y & g t ; & l t ; s t r i n g & g t ; D r u g       a l c o h o l   r e h a b i l i t a t i o n   s e r v i c e s & l t ; / s t r i n g & g t ; & l t ; / k e y & g t ; & l t ; v a l u e & g t ; & l t ; i n t & g t ; 4 & l t ; / i n t & g t ; & l t ; / v a l u e & g t ; & l t ; / i t e m & g t ; & l t ; i t e m & g t ; & l t ; k e y & g t ; & l t ; s t r i n g & g t ; R e c r e a t i o n   f a c i l i t i e s & l t ; / s t r i n g & g t ; & l t ; / k e y & g t ; & l t ; v a l u e & g t ; & l t ; i n t & g t ; 5 & l t ; / i n t & g t ; & l t ; / v a l u e & g t ; & l t ; / i t e m & g t ; & l t ; i t e m & g t ; & l t ; k e y & g t ; & l t ; s t r i n g & g t ; T r a n s p o r t a t i o n & l t ; / s t r i n g & g t ; & l t ; / k e y & g t ; & l t ; v a l u e & g t ; & l t ; i n t & g t ; 6 & l t ; / i n t & g t ; & l t ; / v a l u e & g t ; & l t ; / i t e m & g t ; & l t ; i t e m & g t ; & l t ; k e y & g t ; & l t ; s t r i n g & g t ; H e a l t h i e r   f o o d   c h o i c e s & l t ; / s t r i n g & g t ; & l t ; / k e y & g t ; & l t ; v a l u e & g t ; & l t ; i n t & g t ; 7 & l t ; / i n t & g t ; & l t ; / v a l u e & g t ; & l t ; / i t e m & g t ; & l t ; i t e m & g t ; & l t ; k e y & g t ; & l t ; s t r i n g & g t ; S a f e   c h i l d c a r e   o p t i o n s & l t ; / s t r i n g & g t ; & l t ; / k e y & g t ; & l t ; v a l u e & g t ; & l t ; i n t & g t ; 8 & l t ; / i n t & g t ; & l t ; / v a l u e & g t ; & l t ; / i t e m & g t ; & l t ; i t e m & g t ; & l t ; k e y & g t ; & l t ; s t r i n g & g t ; W e i g h t   l o s s   p r o g r a m s & l t ; / s t r i n g & g t ; & l t ; / k e y & g t ; & l t ; v a l u e & g t ; & l t ; i n t & g t ; 9 & l t ; / i n t & g t ; & l t ; / v a l u e & g t ; & l t ; / i t e m & g t ; & l t ; i t e m & g t ; & l t ; k e y & g t ; & l t ; s t r i n g & g t ; J o b   o p p o r t u n i t i e s & l t ; / s t r i n g & g t ; & l t ; / k e y & g t ; & l t ; v a l u e & g t ; & l t ; i n t & g t ; 1 0 & l t ; / i n t & g t ; & l t ; / v a l u e & g t ; & l t ; / i t e m & g t ; & l t ; i t e m & g t ; & l t ; k e y & g t ; & l t ; s t r i n g & g t ; S a f e   p l a c e s   t o   w a l k   p l a y & l t ; / s t r i n g & g t ; & l t ; / k e y & g t ; & l t ; v a l u e & g t ; & l t ; i n t & g t ; 1 1 & l t ; / i n t & g t ; & l t ; / v a l u e & g t ; & l t ; / i t e m & g t ; & l t ; i t e m & g t ; & l t ; k e y & g t ; & l t ; s t r i n g & g t ; S a f e   w o r k s i t e s & l t ; / s t r i n g & g t ; & l t ; / k e y & g t ; & l t ; v a l u e & g t ; & l t ; i n t & g t ; 1 2 & l t ; / i n t & g t ; & l t ; / v a l u e & g t ; & l t ; / i t e m & g t ; & l t ; i t e m & g t ; & l t ; k e y & g t ; & l t ; s t r i n g & g t ; C o l u m n 1 & l t ; / s t r i n g & g t ; & l t ; / k e y & g t ; & l t ; v a l u e & g t ; & l t ; i n t & g t ; 1 3 & l t ; / i n t & g t ; & l t ; / v a l u e & g t ; & l t ; / i t e m & g t ; & l t ; i t e m & g t ; & l t ; k e y & g t ; & l t ; s t r i n g & g t ; C o u n t   o f   S e l e c t i o n & l t ; / s t r i n g & g t ; & l t ; / k e y & g t ; & l t ; v a l u e & g t ; & l t ; i n t & g t ; 1 4 & l t ; / i n t & g t ; & l t ; / v a l u e & g t ; & l t ; / i t e m & g t ; & l t ; i t e m & g t ; & l t ; k e y & g t ; & l t ; s t r i n g & g t ; W e i g h t & l t ; / s t r i n g & g t ; & l t ; / k e y & g t ; & l t ; v a l u e & g t ; & l t ; i n t & g t ; 1 5 & l t ; / i n t & g t ; & l t ; / v a l u e & g t ; & l t ; / i t e m & g t ; & l t ; i t e m & g t ; & l t ; k e y & g t ; & l t ; s t r i n g & g t ; C o l u m n 2 & l t ; / s t r i n g & g t ; & l t ; / k e y & g t ; & l t ; v a l u e & g t ; & l t ; i n t & g t ; 1 6 & l t ; / i n t & g t ; & l t ; / v a l u e & g t ; & l t ; / i t e m & g t ; & l t ; i t e m & g t ; & l t ; k e y & g t ; & l t ; s t r i n g & g t ; C l e a n   a i r       w a t e r 5 & l t ; / s t r i n g & g t ; & l t ; / k e y & g t ; & l t ; v a l u e & g t ; & l t ; i n t & g t ; 1 7 & l t ; / i n t & g t ; & l t ; / v a l u e & g t ; & l t ; / i t e m & g t ; & l t ; i t e m & g t ; & l t ; k e y & g t ; & l t ; s t r i n g & g t ; M e n t a l   h e a l t h   s e r v i c e s 6 & l t ; / s t r i n g & g t ; & l t ; / k e y & g t ; & l t ; v a l u e & g t ; & l t ; i n t & g t ; 1 8 & l t ; / i n t & g t ; & l t ; / v a l u e & g t ; & l t ; / i t e m & g t ; & l t ; i t e m & g t ; & l t ; k e y & g t ; & l t ; s t r i n g & g t ; S m o k i n g   c e s s a t i o n   p r o g r a m s 7 & l t ; / s t r i n g & g t ; & l t ; / k e y & g t ; & l t ; v a l u e & g t ; & l t ; i n t & g t ; 1 9 & l t ; / i n t & g t ; & l t ; / v a l u e & g t ; & l t ; / i t e m & g t ; & l t ; i t e m & g t ; & l t ; k e y & g t ; & l t ; s t r i n g & g t ; D r u g       a l c o h o l   r e h a b i l i t a t i o n   s e r v i c e s 8 & l t ; / s t r i n g & g t ; & l t ; / k e y & g t ; & l t ; v a l u e & g t ; & l t ; i n t & g t ; 2 0 & l t ; / i n t & g t ; & l t ; / v a l u e & g t ; & l t ; / i t e m & g t ; & l t ; i t e m & g t ; & l t ; k e y & g t ; & l t ; s t r i n g & g t ; R e c r e a t i o n   f a c i l i t i e s 9 & l t ; / s t r i n g & g t ; & l t ; / k e y & g t ; & l t ; v a l u e & g t ; & l t ; i n t & g t ; 2 1 & l t ; / i n t & g t ; & l t ; / v a l u e & g t ; & l t ; / i t e m & g t ; & l t ; i t e m & g t ; & l t ; k e y & g t ; & l t ; s t r i n g & g t ; T r a n s p o r t a t i o n 1 0 & l t ; / s t r i n g & g t ; & l t ; / k e y & g t ; & l t ; v a l u e & g t ; & l t ; i n t & g t ; 2 2 & l t ; / i n t & g t ; & l t ; / v a l u e & g t ; & l t ; / i t e m & g t ; & l t ; i t e m & g t ; & l t ; k e y & g t ; & l t ; s t r i n g & g t ; H e a l t h i e r   f o o d   c h o i c e s 1 1 & l t ; / s t r i n g & g t ; & l t ; / k e y & g t ; & l t ; v a l u e & g t ; & l t ; i n t & g t ; 2 3 & l t ; / i n t & g t ; & l t ; / v a l u e & g t ; & l t ; / i t e m & g t ; & l t ; i t e m & g t ; & l t ; k e y & g t ; & l t ; s t r i n g & g t ; S a f e   c h i l d c a r e   o p t i o n s 1 2 & l t ; / s t r i n g & g t ; & l t ; / k e y & g t ; & l t ; v a l u e & g t ; & l t ; i n t & g t ; 2 4 & l t ; / i n t & g t ; & l t ; / v a l u e & g t ; & l t ; / i t e m & g t ; & l t ; i t e m & g t ; & l t ; k e y & g t ; & l t ; s t r i n g & g t ; W e i g h t   l o s s   p r o g r a m s 1 3 & l t ; / s t r i n g & g t ; & l t ; / k e y & g t ; & l t ; v a l u e & g t ; & l t ; i n t & g t ; 2 5 & l t ; / i n t & g t ; & l t ; / v a l u e & g t ; & l t ; / i t e m & g t ; & l t ; i t e m & g t ; & l t ; k e y & g t ; & l t ; s t r i n g & g t ; J o b   o p p o r t u n i t i e s 1 4 & l t ; / s t r i n g & g t ; & l t ; / k e y & g t ; & l t ; v a l u e & g t ; & l t ; i n t & g t ; 2 6 & l t ; / i n t & g t ; & l t ; / v a l u e & g t ; & l t ; / i t e m & g t ; & l t ; i t e m & g t ; & l t ; k e y & g t ; & l t ; s t r i n g & g t ; S a f e   p l a c e s   t o   w a l k   p l a y 1 5 & l t ; / s t r i n g & g t ; & l t ; / k e y & g t ; & l t ; v a l u e & g t ; & l t ; i n t & g t ; 2 7 & l t ; / i n t & g t ; & l t ; / v a l u e & g t ; & l t ; / i t e m & g t ; & l t ; i t e m & g t ; & l t ; k e y & g t ; & l t ; s t r i n g & g t ; S a f e   w o r k s i t e s 1 6 & l t ; / s t r i n g & g t ; & l t ; / k e y & g t ; & l t ; v a l u e & g t ; & l t ; i n t & g t ; 2 8 & l t ; / i n t & g t ; & l t ; / v a l u e & g t ; & l t ; / i t e m & g t ; & l t ; i t e m & g t ; & l t ; k e y & g t ; & l t ; s t r i n g & g t ; C o l u m n 3 & l t ; / s t r i n g & g t ; & l t ; / k e y & g t ; & l t ; v a l u e & g t ; & l t ; i n t & g t ; 2 9 & l t ; / i n t & g t ; & l t ; / v a l u e & g t ; & l t ; / i t e m & g t ; & l t ; i t e m & g t ; & l t ; k e y & g t ; & l t ; s t r i n g & g t ; C o l u m n 4 & l t ; / s t r i n g & g t ; & l t ; / k e y & g t ; & l t ; v a l u e & g t ; & l t ; i n t & g t ; 3 0 & l t ; / i n t & g t ; & l t ; / v a l u e & g t ; & l t ; / i t e m & g t ; & l t ; i t e m & g t ; & l t ; k e y & g t ; & l t ; s t r i n g & g t ; O b s e r v e d & l t ; / s t r i n g & g t ; & l t ; / k e y & g t ; & l t ; v a l u e & g t ; & l t ; i n t & g t ; 3 1 & l t ; / i n t & g t ; & l t ; / v a l u e & g t ; & l t ; / i t e m & g t ; & l t ; i t e m & g t ; & l t ; k e y & g t ; & l t ; s t r i n g & g t ; E x p e c t e d & l t ; / s t r i n g & g t ; & l t ; / k e y & g t ; & l t ; v a l u e & g t ; & l t ; i n t & g t ; 3 2 & l t ; / i n t & g t ; & l t ; / v a l u e & g t ; & l t ; / i t e m & g t ; & l t ; i t e m & g t ; & l t ; k e y & g t ; & l t ; s t r i n g & g t ; C o l u m n 5 & l t ; / s t r i n g & g t ; & l t ; / k e y & g t ; & l t ; v a l u e & g t ; & l t ; i n t & g t ; 3 3 & l t ; / i n t & g t ; & l t ; / v a l u e & g t ; & l t ; / i t e m & g t ; & l t ; i t e m & g t ; & l t ; k e y & g t ; & l t ; s t r i n g & g t ; C o l u m n 6 & l t ; / s t r i n g & g t ; & l t ; / k e y & g t ; & l t ; v a l u e & g t ; & l t ; i n t & g t ; 3 4 & l t ; / i n t & g t ; & l t ; / v a l u e & g t ; & l t ; / i t e m & g t ; & l t ; i t e m & g t ; & l t ; k e y & g t ; & l t ; s t r i n g & g t ; I   i d e n t i f y   a s & l t ; / s t r i n g & g t ; & l t ; / k e y & g t ; & l t ; v a l u e & g t ; & l t ; i n t & g t ; 3 5 & l t ; / i n t & g t ; & l t ; / v a l u e & g t ; & l t ; / i t e m & g t ; & l t ; i t e m & g t ; & l t ; k e y & g t ; & l t ; s t r i n g & g t ; W h a t   i s   y o u r   a g e & l t ; / s t r i n g & g t ; & l t ; / k e y & g t ; & l t ; v a l u e & g t ; & l t ; i n t & g t ; 3 6 & l t ; / i n t & g t ; & l t ; / v a l u e & g t ; & l t ; / i t e m & g t ; & l t ; i t e m & g t ; & l t ; k e y & g t ; & l t ; s t r i n g & g t ; C o u n t y   w h e r e   y o u   l i v e & l t ; / s t r i n g & g t ; & l t ; / k e y & g t ; & l t ; v a l u e & g t ; & l t ; i n t & g t ; 3 7 & l t ; / i n t & g t ; & l t ; / v a l u e & g t ; & l t ; / i t e m & g t ; & l t ; i t e m & g t ; & l t ; k e y & g t ; & l t ; s t r i n g & g t ; T o w n   a n d   Z I P   c o d e   w h e r e   y o u   l i v e & l t ; / s t r i n g & g t ; & l t ; / k e y & g t ; & l t ; v a l u e & g t ; & l t ; i n t & g t ; 3 8 & l t ; / i n t & g t ; & l t ; / v a l u e & g t ; & l t ; / i t e m & g t ; & l t ; i t e m & g t ; & l t ; k e y & g t ; & l t ; s t r i n g & g t ; W h a t   r a c e   d o   y o u   c o n s i d e r   y o u r s e l f & l t ; / s t r i n g & g t ; & l t ; / k e y & g t ; & l t ; v a l u e & g t ; & l t ; i n t & g t ; 3 9 & l t ; / i n t & g t ; & l t ; / v a l u e & g t ; & l t ; / i t e m & g t ; & l t ; i t e m & g t ; & l t ; k e y & g t ; & l t ; s t r i n g & g t ; A r e   y o u   H i s p a n i c   o r   L a t i n o & l t ; / s t r i n g & g t ; & l t ; / k e y & g t ; & l t ; v a l u e & g t ; & l t ; i n t & g t ; 4 0 & l t ; / i n t & g t ; & l t ; / v a l u e & g t ; & l t ; / i t e m & g t ; & l t ; i t e m & g t ; & l t ; k e y & g t ; & l t ; s t r i n g & g t ; W h a t   l a n g u a g e   d o   y o u   s p e a k   w h e n   y o u   a r e   a t   h o m e   ( s e l e c t   a l l   t h a t   a p p l y ) & l t ; / s t r i n g & g t ; & l t ; / k e y & g t ; & l t ; v a l u e & g t ; & l t ; i n t & g t ; 4 1 & l t ; / i n t & g t ; & l t ; / v a l u e & g t ; & l t ; / i t e m & g t ; & l t ; i t e m & g t ; & l t ; k e y & g t ; & l t ; s t r i n g & g t ; W h a t   i s   y o u r   a n n u a l   h o u s e h o l d   i n c o m e   f r o m   a l l   s o u r c e s & l t ; / s t r i n g & g t ; & l t ; / k e y & g t ; & l t ; v a l u e & g t ; & l t ; i n t & g t ; 4 2 & l t ; / i n t & g t ; & l t ; / v a l u e & g t ; & l t ; / i t e m & g t ; & l t ; i t e m & g t ; & l t ; k e y & g t ; & l t ; s t r i n g & g t ; W h a t   i s   y o u r   h i g h e s t   l e v e l   o f   e d u c a t i o n & l t ; / s t r i n g & g t ; & l t ; / k e y & g t ; & l t ; v a l u e & g t ; & l t ; i n t & g t ; 4 3 & l t ; / i n t & g t ; & l t ; / v a l u e & g t ; & l t ; / i t e m & g t ; & l t ; i t e m & g t ; & l t ; k e y & g t ; & l t ; s t r i n g & g t ; W h a t   i s   y o u r   c u r r e n t   e m p l o y m e n t   s t a t u s & l t ; / s t r i n g & g t ; & l t ; / k e y & g t ; & l t ; v a l u e & g t ; & l t ; i n t & g t ; 4 4 & l t ; / i n t & g t ; & l t ; / v a l u e & g t ; & l t ; / i t e m & g t ; & l t ; i t e m & g t ; & l t ; k e y & g t ; & l t ; s t r i n g & g t ; D o   y o u   c u r r e n t l y   h a v e   h e a l t h   i n s u r a n c e & l t ; / s t r i n g & g t ; & l t ; / k e y & g t ; & l t ; v a l u e & g t ; & l t ; i n t & g t ; 4 5 & l t ; / i n t & g t ; & l t ; / v a l u e & g t ; & l t ; / i t e m & g t ; & l t ; i t e m & g t ; & l t ; k e y & g t ; & l t ; s t r i n g & g t ; D o   y o u   h a v e   a   s m a r t   p h o n e & l t ; / s t r i n g & g t ; & l t ; / k e y & g t ; & l t ; v a l u e & g t ; & l t ; i n t & g t ; 4 6 & 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 P T   Q 1 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 P T   Q 1 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 C o l u m n s \ R e s p o n d e n t I D < / K e y > < / a : K e y > < a : V a l u e   i : t y p e = " T a b l e W i d g e t B a s e V i e w S t a t e " / > < / a : K e y V a l u e O f D i a g r a m O b j e c t K e y a n y T y p e z b w N T n L X > < a : K e y V a l u e O f D i a g r a m O b j e c t K e y a n y T y p e z b w N T n L X > < a : K e y > < K e y > C o l u m n s \ A s t h m a / l u n g   d i s e a s e < / K e y > < / a : K e y > < a : V a l u e   i : t y p e = " T a b l e W i d g e t B a s e V i e w S t a t e " / > < / a : K e y V a l u e O f D i a g r a m O b j e c t K e y a n y T y p e z b w N T n L X > < a : K e y V a l u e O f D i a g r a m O b j e c t K e y a n y T y p e z b w N T n L X > < a : K e y > < K e y > C o l u m n s \ C a n c e r < / K e y > < / a : K e y > < a : V a l u e   i : t y p e = " T a b l e W i d g e t B a s e V i e w S t a t e " / > < / a : K e y V a l u e O f D i a g r a m O b j e c t K e y a n y T y p e z b w N T n L X > < a : K e y V a l u e O f D i a g r a m O b j e c t K e y a n y T y p e z b w N T n L X > < a : K e y > < K e y > C o l u m n s \ H e a r t   d i s e a s e   & a m p ;   s t r o k e < / K e y > < / a : K e y > < a : V a l u e   i : t y p e = " T a b l e W i d g e t B a s e V i e w S t a t e " / > < / a : K e y V a l u e O f D i a g r a m O b j e c t K e y a n y T y p e z b w N T n L X > < a : K e y V a l u e O f D i a g r a m O b j e c t K e y a n y T y p e z b w N T n L X > < a : K e y > < K e y > C o l u m n s \ S a f e t y < / K e y > < / a : K e y > < a : V a l u e   i : t y p e = " T a b l e W i d g e t B a s e V i e w S t a t e " / > < / a : K e y V a l u e O f D i a g r a m O b j e c t K e y a n y T y p e z b w N T n L X > < a : K e y V a l u e O f D i a g r a m O b j e c t K e y a n y T y p e z b w N T n L X > < a : K e y > < K e y > C o l u m n s \ H I V / A I D S   & a m p ;   S e x u a l l y   T r a n s m i t t e d   D i s e a s e s   ( S T D s ) < / K e y > < / a : K e y > < a : V a l u e   i : t y p e = " T a b l e W i d g e t B a s e V i e w S t a t e " / > < / a : K e y V a l u e O f D i a g r a m O b j e c t K e y a n y T y p e z b w N T n L X > < a : K e y V a l u e O f D i a g r a m O b j e c t K e y a n y T y p e z b w N T n L X > < a : K e y > < K e y > C o l u m n s \ V a c c i n e   p r e v e n t a b l e   d i s e a s e s < / K e y > < / a : K e y > < a : V a l u e   i : t y p e = " T a b l e W i d g e t B a s e V i e w S t a t e " / > < / a : K e y V a l u e O f D i a g r a m O b j e c t K e y a n y T y p e z b w N T n L X > < a : K e y V a l u e O f D i a g r a m O b j e c t K e y a n y T y p e z b w N T n L X > < a : K e y > < K e y > C o l u m n s \ C h i l d   h e a l t h   & a m p ;   w e l l n e s s < / K e y > < / a : K e y > < a : V a l u e   i : t y p e = " T a b l e W i d g e t B a s e V i e w S t a t e " / > < / a : K e y V a l u e O f D i a g r a m O b j e c t K e y a n y T y p e z b w N T n L X > < a : K e y V a l u e O f D i a g r a m O b j e c t K e y a n y T y p e z b w N T n L X > < a : K e y > < K e y > C o l u m n s \ W o m e n  s   h e a l t h   & a m p ;   w e l l n e s s < / K e y > < / a : K e y > < a : V a l u e   i : t y p e = " T a b l e W i d g e t B a s e V i e w S t a t e " / > < / a : K e y V a l u e O f D i a g r a m O b j e c t K e y a n y T y p e z b w N T n L X > < a : K e y V a l u e O f D i a g r a m O b j e c t K e y a n y T y p e z b w N T n L X > < a : K e y > < K e y > C o l u m n s \ D i a b e t e s < / K e y > < / a : K e y > < a : V a l u e   i : t y p e = " T a b l e W i d g e t B a s e V i e w S t a t e " / > < / a : K e y V a l u e O f D i a g r a m O b j e c t K e y a n y T y p e z b w N T n L X > < a : K e y V a l u e O f D i a g r a m O b j e c t K e y a n y T y p e z b w N T n L X > < a : K e y > < K e y > C o l u m n s \ M e n t a l   h e a l t h   d e p r e s s i o n / s u i c i d e < / K e y > < / a : K e y > < a : V a l u e   i : t y p e = " T a b l e W i d g e t B a s e V i e w S t a t e " / > < / a : K e y V a l u e O f D i a g r a m O b j e c t K e y a n y T y p e z b w N T n L X > < a : K e y V a l u e O f D i a g r a m O b j e c t K e y a n y T y p e z b w N T n L X > < a : K e y > < K e y > C o l u m n s \ D r u g s   & a m p ;   a l c o h o l   a b u s e < / K e y > < / a : K e y > < a : V a l u e   i : t y p e = " T a b l e W i d g e t B a s e V i e w S t a t e " / > < / a : K e y V a l u e O f D i a g r a m O b j e c t K e y a n y T y p e z b w N T n L X > < a : K e y V a l u e O f D i a g r a m O b j e c t K e y a n y T y p e z b w N T n L X > < a : K e y > < K e y > C o l u m n s \ E n v i r o n m e n t a l   h a z a r d s < / K e y > < / a : K e y > < a : V a l u e   i : t y p e = " T a b l e W i d g e t B a s e V i e w S t a t e " / > < / a : K e y V a l u e O f D i a g r a m O b j e c t K e y a n y T y p e z b w N T n L X > < a : K e y V a l u e O f D i a g r a m O b j e c t K e y a n y T y p e z b w N T n L X > < a : K e y > < K e y > C o l u m n s \ O b e s i t y / w e i g h t   l o s s   i s s u e s < / 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 C o l u m n s \ C o u n t   o f   S e l e c t i o n < / K e y > < / a : K e y > < a : V a l u e   i : t y p e = " T a b l e W i d g e t B a s e V i e w S t a t e " / > < / a : K e y V a l u e O f D i a g r a m O b j e c t K e y a n y T y p e z b w N T n L X > < a : K e y V a l u e O f D i a g r a m O b j e c t K e y a n y T y p e z b w N T n L X > < a : K e y > < K e y > C o l u m n s \ W e i g h t < / K e y > < / a : K e y > < a : V a l u e   i : t y p e = " T a b l e W i d g e t B a s e V i e w S t a t e " / > < / a : K e y V a l u e O f D i a g r a m O b j e c t K e y a n y T y p e z b w N T n L X > < a : K e y V a l u e O f D i a g r a m O b j e c t K e y a n y T y p e z b w N T n L X > < a : K e y > < K e y > C o l u m n s \ C o l u m n 2 < / K e y > < / a : K e y > < a : V a l u e   i : t y p e = " T a b l e W i d g e t B a s e V i e w S t a t e " / > < / a : K e y V a l u e O f D i a g r a m O b j e c t K e y a n y T y p e z b w N T n L X > < a : K e y V a l u e O f D i a g r a m O b j e c t K e y a n y T y p e z b w N T n L X > < a : K e y > < K e y > C o l u m n s \ A s t h m a / l u n g   d i s e a s e 3 < / K e y > < / a : K e y > < a : V a l u e   i : t y p e = " T a b l e W i d g e t B a s e V i e w S t a t e " / > < / a : K e y V a l u e O f D i a g r a m O b j e c t K e y a n y T y p e z b w N T n L X > < a : K e y V a l u e O f D i a g r a m O b j e c t K e y a n y T y p e z b w N T n L X > < a : K e y > < K e y > C o l u m n s \ C a n c e r 4 < / K e y > < / a : K e y > < a : V a l u e   i : t y p e = " T a b l e W i d g e t B a s e V i e w S t a t e " / > < / a : K e y V a l u e O f D i a g r a m O b j e c t K e y a n y T y p e z b w N T n L X > < a : K e y V a l u e O f D i a g r a m O b j e c t K e y a n y T y p e z b w N T n L X > < a : K e y > < K e y > C o l u m n s \ H e a r t   d i s e a s e   & a m p ;   s t r o k e 5 < / K e y > < / a : K e y > < a : V a l u e   i : t y p e = " T a b l e W i d g e t B a s e V i e w S t a t e " / > < / a : K e y V a l u e O f D i a g r a m O b j e c t K e y a n y T y p e z b w N T n L X > < a : K e y V a l u e O f D i a g r a m O b j e c t K e y a n y T y p e z b w N T n L X > < a : K e y > < K e y > C o l u m n s \ S a f e t y 6 < / K e y > < / a : K e y > < a : V a l u e   i : t y p e = " T a b l e W i d g e t B a s e V i e w S t a t e " / > < / a : K e y V a l u e O f D i a g r a m O b j e c t K e y a n y T y p e z b w N T n L X > < a : K e y V a l u e O f D i a g r a m O b j e c t K e y a n y T y p e z b w N T n L X > < a : K e y > < K e y > C o l u m n s \ H I V / A I D S   & a m p ;   S e x u a l l y   T r a n s m i t t e d   D i s e a s e s   ( S T D s ) 7 < / K e y > < / a : K e y > < a : V a l u e   i : t y p e = " T a b l e W i d g e t B a s e V i e w S t a t e " / > < / a : K e y V a l u e O f D i a g r a m O b j e c t K e y a n y T y p e z b w N T n L X > < a : K e y V a l u e O f D i a g r a m O b j e c t K e y a n y T y p e z b w N T n L X > < a : K e y > < K e y > C o l u m n s \ V a c c i n e   p r e v e n t a b l e   d i s e a s e s 8 < / K e y > < / a : K e y > < a : V a l u e   i : t y p e = " T a b l e W i d g e t B a s e V i e w S t a t e " / > < / a : K e y V a l u e O f D i a g r a m O b j e c t K e y a n y T y p e z b w N T n L X > < a : K e y V a l u e O f D i a g r a m O b j e c t K e y a n y T y p e z b w N T n L X > < a : K e y > < K e y > C o l u m n s \ C h i l d   h e a l t h   & a m p ;   w e l l n e s s 9 < / K e y > < / a : K e y > < a : V a l u e   i : t y p e = " T a b l e W i d g e t B a s e V i e w S t a t e " / > < / a : K e y V a l u e O f D i a g r a m O b j e c t K e y a n y T y p e z b w N T n L X > < a : K e y V a l u e O f D i a g r a m O b j e c t K e y a n y T y p e z b w N T n L X > < a : K e y > < K e y > C o l u m n s \ W o m e n  s   h e a l t h   & a m p ;   w e l l n e s s 1 0 < / K e y > < / a : K e y > < a : V a l u e   i : t y p e = " T a b l e W i d g e t B a s e V i e w S t a t e " / > < / a : K e y V a l u e O f D i a g r a m O b j e c t K e y a n y T y p e z b w N T n L X > < a : K e y V a l u e O f D i a g r a m O b j e c t K e y a n y T y p e z b w N T n L X > < a : K e y > < K e y > C o l u m n s \ D i a b e t e s 1 1 < / K e y > < / a : K e y > < a : V a l u e   i : t y p e = " T a b l e W i d g e t B a s e V i e w S t a t e " / > < / a : K e y V a l u e O f D i a g r a m O b j e c t K e y a n y T y p e z b w N T n L X > < a : K e y V a l u e O f D i a g r a m O b j e c t K e y a n y T y p e z b w N T n L X > < a : K e y > < K e y > C o l u m n s \ M e n t a l   h e a l t h   d e p r e s s i o n / s u i c i d e 1 2 < / K e y > < / a : K e y > < a : V a l u e   i : t y p e = " T a b l e W i d g e t B a s e V i e w S t a t e " / > < / a : K e y V a l u e O f D i a g r a m O b j e c t K e y a n y T y p e z b w N T n L X > < a : K e y V a l u e O f D i a g r a m O b j e c t K e y a n y T y p e z b w N T n L X > < a : K e y > < K e y > C o l u m n s \ D r u g s   & a m p ;   a l c o h o l   a b u s e 1 3 < / K e y > < / a : K e y > < a : V a l u e   i : t y p e = " T a b l e W i d g e t B a s e V i e w S t a t e " / > < / a : K e y V a l u e O f D i a g r a m O b j e c t K e y a n y T y p e z b w N T n L X > < a : K e y V a l u e O f D i a g r a m O b j e c t K e y a n y T y p e z b w N T n L X > < a : K e y > < K e y > C o l u m n s \ E n v i r o n m e n t a l   h a z a r d s 1 4 < / K e y > < / a : K e y > < a : V a l u e   i : t y p e = " T a b l e W i d g e t B a s e V i e w S t a t e " / > < / a : K e y V a l u e O f D i a g r a m O b j e c t K e y a n y T y p e z b w N T n L X > < a : K e y V a l u e O f D i a g r a m O b j e c t K e y a n y T y p e z b w N T n L X > < a : K e y > < K e y > C o l u m n s \ O b e s i t y / w e i g h t   l o s s   i s s u e s 1 5 < / K e y > < / a : K e y > < a : V a l u e   i : t y p e = " T a b l e W i d g e t B a s e V i e w S t a t e " / > < / a : K e y V a l u e O f D i a g r a m O b j e c t K e y a n y T y p e z b w N T n L X > < a : K e y V a l u e O f D i a g r a m O b j e c t K e y a n y T y p e z b w N T n L X > < a : K e y > < K e y > C o l u m n s \ C o l u m n 3 < / K e y > < / a : K e y > < a : V a l u e   i : t y p e = " T a b l e W i d g e t B a s e V i e w S t a t e " / > < / a : K e y V a l u e O f D i a g r a m O b j e c t K e y a n y T y p e z b w N T n L X > < a : K e y V a l u e O f D i a g r a m O b j e c t K e y a n y T y p e z b w N T n L X > < a : K e y > < K e y > C o l u m n s \ C o l u m n 4 < / K e y > < / a : K e y > < a : V a l u e   i : t y p e = " T a b l e W i d g e t B a s e V i e w S t a t e " / > < / a : K e y V a l u e O f D i a g r a m O b j e c t K e y a n y T y p e z b w N T n L X > < a : K e y V a l u e O f D i a g r a m O b j e c t K e y a n y T y p e z b w N T n L X > < a : K e y > < K e y > C o l u m n s \ O b s e r v e d < / K e y > < / a : K e y > < a : V a l u e   i : t y p e = " T a b l e W i d g e t B a s e V i e w S t a t e " / > < / a : K e y V a l u e O f D i a g r a m O b j e c t K e y a n y T y p e z b w N T n L X > < a : K e y V a l u e O f D i a g r a m O b j e c t K e y a n y T y p e z b w N T n L X > < a : K e y > < K e y > C o l u m n s \ E x p e c t e d < / K e y > < / a : K e y > < a : V a l u e   i : t y p e = " T a b l e W i d g e t B a s e V i e w S t a t e " / > < / a : K e y V a l u e O f D i a g r a m O b j e c t K e y a n y T y p e z b w N T n L X > < a : K e y V a l u e O f D i a g r a m O b j e c t K e y a n y T y p e z b w N T n L X > < a : K e y > < K e y > C o l u m n s \ C o l u m n 1 8 < / K e y > < / a : K e y > < a : V a l u e   i : t y p e = " T a b l e W i d g e t B a s e V i e w S t a t e " / > < / a : K e y V a l u e O f D i a g r a m O b j e c t K e y a n y T y p e z b w N T n L X > < a : K e y V a l u e O f D i a g r a m O b j e c t K e y a n y T y p e z b w N T n L X > < a : K e y > < K e y > C o l u m n s \ C o l u m n 5 < / K e y > < / a : K e y > < a : V a l u e   i : t y p e = " T a b l e W i d g e t B a s e V i e w S t a t e " / > < / a : K e y V a l u e O f D i a g r a m O b j e c t K e y a n y T y p e z b w N T n L X > < a : K e y V a l u e O f D i a g r a m O b j e c t K e y a n y T y p e z b w N T n L X > < a : K e y > < K e y > C o l u m n s \ I   i d e n t i f y   a s : < / K e y > < / a : K e y > < a : V a l u e   i : t y p e = " T a b l e W i d g e t B a s e V i e w S t a t e " / > < / a : K e y V a l u e O f D i a g r a m O b j e c t K e y a n y T y p e z b w N T n L X > < a : K e y V a l u e O f D i a g r a m O b j e c t K e y a n y T y p e z b w N T n L X > < a : K e y > < K e y > C o l u m n s \ W h a t   i s   y o u r   a g e ? < / K e y > < / a : K e y > < a : V a l u e   i : t y p e = " T a b l e W i d g e t B a s e V i e w S t a t e " / > < / a : K e y V a l u e O f D i a g r a m O b j e c t K e y a n y T y p e z b w N T n L X > < a : K e y V a l u e O f D i a g r a m O b j e c t K e y a n y T y p e z b w N T n L X > < a : K e y > < K e y > C o l u m n s \ C o u n t y   w h e r e   y o u   l i v e : < / K e y > < / a : K e y > < a : V a l u e   i : t y p e = " T a b l e W i d g e t B a s e V i e w S t a t e " / > < / a : K e y V a l u e O f D i a g r a m O b j e c t K e y a n y T y p e z b w N T n L X > < a : K e y V a l u e O f D i a g r a m O b j e c t K e y a n y T y p e z b w N T n L X > < a : K e y > < K e y > C o l u m n s \ T o w n   a n d   Z I P   c o d e   w h e r e   y o u   l i v e : < / K e y > < / a : K e y > < a : V a l u e   i : t y p e = " T a b l e W i d g e t B a s e V i e w S t a t e " / > < / a : K e y V a l u e O f D i a g r a m O b j e c t K e y a n y T y p e z b w N T n L X > < a : K e y V a l u e O f D i a g r a m O b j e c t K e y a n y T y p e z b w N T n L X > < a : K e y > < K e y > C o l u m n s \ W h a t   r a c e   d o   y o u   c o n s i d e r   y o u r s e l f ? < / K e y > < / a : K e y > < a : V a l u e   i : t y p e = " T a b l e W i d g e t B a s e V i e w S t a t e " / > < / a : K e y V a l u e O f D i a g r a m O b j e c t K e y a n y T y p e z b w N T n L X > < a : K e y V a l u e O f D i a g r a m O b j e c t K e y a n y T y p e z b w N T n L X > < a : K e y > < K e y > C o l u m n s \ A r e   y o u   H i s p a n i c   o r   L a t i n o ? < / K e y > < / a : K e y > < a : V a l u e   i : t y p e = " T a b l e W i d g e t B a s e V i e w S t a t e " / > < / a : K e y V a l u e O f D i a g r a m O b j e c t K e y a n y T y p e z b w N T n L X > < a : K e y V a l u e O f D i a g r a m O b j e c t K e y a n y T y p e z b w N T n L X > < a : K e y > < K e y > C o l u m n s \ W h a t   l a n g u a g e   d o   y o u   s p e a k   w h e n   y o u   a r e   a t   h o m e   ( s e l e c t   a l l   t h a t   a p p l y ) < / K e y > < / a : K e y > < a : V a l u e   i : t y p e = " T a b l e W i d g e t B a s e V i e w S t a t e " / > < / a : K e y V a l u e O f D i a g r a m O b j e c t K e y a n y T y p e z b w N T n L X > < a : K e y V a l u e O f D i a g r a m O b j e c t K e y a n y T y p e z b w N T n L X > < a : K e y > < K e y > C o l u m n s \ W h a t   i s   y o u r   a n n u a l   h o u s e h o l d   i n c o m e   f r o m   a l l   s o u r c e s ? < / K e y > < / a : K e y > < a : V a l u e   i : t y p e = " T a b l e W i d g e t B a s e V i e w S t a t e " / > < / a : K e y V a l u e O f D i a g r a m O b j e c t K e y a n y T y p e z b w N T n L X > < a : K e y V a l u e O f D i a g r a m O b j e c t K e y a n y T y p e z b w N T n L X > < a : K e y > < K e y > C o l u m n s \ W h a t   i s   y o u r   h i g h e s t   l e v e l   o f   e d u c a t i o n ? < / K e y > < / a : K e y > < a : V a l u e   i : t y p e = " T a b l e W i d g e t B a s e V i e w S t a t e " / > < / a : K e y V a l u e O f D i a g r a m O b j e c t K e y a n y T y p e z b w N T n L X > < a : K e y V a l u e O f D i a g r a m O b j e c t K e y a n y T y p e z b w N T n L X > < a : K e y > < K e y > C o l u m n s \ W h a t   i s   y o u r   c u r r e n t   e m p l o y m e n t   s t a t u s ? < / K e y > < / a : K e y > < a : V a l u e   i : t y p e = " T a b l e W i d g e t B a s e V i e w S t a t e " / > < / a : K e y V a l u e O f D i a g r a m O b j e c t K e y a n y T y p e z b w N T n L X > < a : K e y V a l u e O f D i a g r a m O b j e c t K e y a n y T y p e z b w N T n L X > < a : K e y > < K e y > C o l u m n s \ D o   y o u   c u r r e n t l y   h a v e   h e a l t h   i n s u r a n c e ? < / K e y > < / a : K e y > < a : V a l u e   i : t y p e = " T a b l e W i d g e t B a s e V i e w S t a t e " / > < / a : K e y V a l u e O f D i a g r a m O b j e c t K e y a n y T y p e z b w N T n L X > < a : K e y V a l u e O f D i a g r a m O b j e c t K e y a n y T y p e z b w N T n L X > < a : K e y > < K e y > C o l u m n s \ W h a t   t y p e   o f   i n s u r a n c e   d o   y o u   h a v e ? < / K e y > < / a : K e y > < a : V a l u e   i : t y p e = " T a b l e W i d g e t B a s e V i e w S t a t e " / > < / a : K e y V a l u e O f D i a g r a m O b j e c t K e y a n y T y p e z b w N T n L X > < a : K e y V a l u e O f D i a g r a m O b j e c t K e y a n y T y p e z b w N T n L X > < a : K e y > < K e y > C o l u m n s \ D o   y o u   h a v e   a   s m a r t p h o n e < / K e y > < / a : K e y > < a : V a l u e   i : t y p e = " T a b l e W i d g e t B a s e V i e w S t a t e " / > < / a : K e y V a l u e O f D i a g r a m O b j e c t K e y a n y T y p e z b w N T n L X > < a : K e y V a l u e O f D i a g r a m O b j e c t K e y a n y T y p e z b w N T n L X > < a : K e y > < K e y > C o l u m n s \ W o m a n   F l a g < / K e y > < / a : K e y > < a : V a l u e   i : t y p e = " T a b l e W i d g e t B a s e V i e w S t a t e " / > < / a : K e y V a l u e O f D i a g r a m O b j e c t K e y a n y T y p e z b w N T n L X > < a : K e y V a l u e O f D i a g r a m O b j e c t K e y a n y T y p e z b w N T n L X > < a : K e y > < K e y > C o l u m n s \ M a n   F l a g < / K e y > < / a : K e y > < a : V a l u e   i : t y p e = " T a b l e W i d g e t B a s e V i e w S t a t e " / > < / a : K e y V a l u e O f D i a g r a m O b j e c t K e y a n y T y p e z b w N T n L X > < a : K e y V a l u e O f D i a g r a m O b j e c t K e y a n y T y p e z b w N T n L X > < a : K e y > < K e y > C o l u m n s \ T r a n s g e n d e r   F l a g < / K e y > < / a : K e y > < a : V a l u e   i : t y p e = " T a b l e W i d g e t B a s e V i e w S t a t e " / > < / a : K e y V a l u e O f D i a g r a m O b j e c t K e y a n y T y p e z b w N T n L X > < a : K e y V a l u e O f D i a g r a m O b j e c t K e y a n y T y p e z b w N T n L X > < a : K e y > < K e y > C o l u m n s \ O t h e r   G e n d e r   F l a g < / K e y > < / a : K e y > < a : V a l u e   i : t y p e = " T a b l e W i d g e t B a s e V i e w S t a t e " / > < / a : K e y V a l u e O f D i a g r a m O b j e c t K e y a n y T y p e z b w N T n L X > < a : K e y V a l u e O f D i a g r a m O b j e c t K e y a n y T y p e z b w N T n L X > < a : K e y > < K e y > C o l u m n s \ H i s p a n i c   F l a g < / K e y > < / a : K e y > < a : V a l u e   i : t y p e = " T a b l e W i d g e t B a s e V i e w S t a t e " / > < / a : K e y V a l u e O f D i a g r a m O b j e c t K e y a n y T y p e z b w N T n L X > < a : K e y V a l u e O f D i a g r a m O b j e c t K e y a n y T y p e z b w N T n L X > < a : K e y > < K e y > C o l u m n s \ W h i t e   F l a g < / K e y > < / a : K e y > < a : V a l u e   i : t y p e = " T a b l e W i d g e t B a s e V i e w S t a t e " / > < / a : K e y V a l u e O f D i a g r a m O b j e c t K e y a n y T y p e z b w N T n L X > < a : K e y V a l u e O f D i a g r a m O b j e c t K e y a n y T y p e z b w N T n L X > < a : K e y > < K e y > C o l u m n s \ B l a c k   o r   A f r i c a n   A m e r i c a n   F l a g < / K e y > < / a : K e y > < a : V a l u e   i : t y p e = " T a b l e W i d g e t B a s e V i e w S t a t e " / > < / a : K e y V a l u e O f D i a g r a m O b j e c t K e y a n y T y p e z b w N T n L X > < a : K e y V a l u e O f D i a g r a m O b j e c t K e y a n y T y p e z b w N T n L X > < a : K e y > < K e y > C o l u m n s \ N a t i v e   H a w a i i a n   a n d   O t h e r   P a c i f i c   I s l a n d e r   F l a g < / K e y > < / a : K e y > < a : V a l u e   i : t y p e = " T a b l e W i d g e t B a s e V i e w S t a t e " / > < / a : K e y V a l u e O f D i a g r a m O b j e c t K e y a n y T y p e z b w N T n L X > < a : K e y V a l u e O f D i a g r a m O b j e c t K e y a n y T y p e z b w N T n L X > < a : K e y > < K e y > C o l u m n s \ A m e r i c a n   I n d i a n   a n d   A l a s k a   N a t i v e   F l a g < / K e y > < / a : K e y > < a : V a l u e   i : t y p e = " T a b l e W i d g e t B a s e V i e w S t a t e " / > < / a : K e y V a l u e O f D i a g r a m O b j e c t K e y a n y T y p e z b w N T n L X > < a : K e y V a l u e O f D i a g r a m O b j e c t K e y a n y T y p e z b w N T n L X > < a : K e y > < K e y > C o l u m n s \ T w o   o r   m o r e   r a c e s   F l a g < / K e y > < / a : K e y > < a : V a l u e   i : t y p e = " T a b l e W i d g e t B a s e V i e w S t a t e " / > < / a : K e y V a l u e O f D i a g r a m O b j e c t K e y a n y T y p e z b w N T n L X > < a : K e y V a l u e O f D i a g r a m O b j e c t K e y a n y T y p e z b w N T n L X > < a : K e y > < K e y > C o l u m n s \ O t h e r   R a c e   F l a g < / K e y > < / a : K e y > < a : V a l u e   i : t y p e = " T a b l e W i d g e t B a s e V i e w S t a t e " / > < / a : K e y V a l u e O f D i a g r a m O b j e c t K e y a n y T y p e z b w N T n L X > < a : K e y V a l u e O f D i a g r a m O b j e c t K e y a n y T y p e z b w N T n L X > < a : K e y > < K e y > C o l u m n s \ $ 0 - $ 1 9 , 9 9 9   F l a g < / K e y > < / a : K e y > < a : V a l u e   i : t y p e = " T a b l e W i d g e t B a s e V i e w S t a t e " / > < / a : K e y V a l u e O f D i a g r a m O b j e c t K e y a n y T y p e z b w N T n L X > < a : K e y V a l u e O f D i a g r a m O b j e c t K e y a n y T y p e z b w N T n L X > < a : K e y > < K e y > C o l u m n s \ $ 2 0 , 0 0 0   t o   $ 3 4 , 9 9 9   F l a g < / K e y > < / a : K e y > < a : V a l u e   i : t y p e = " T a b l e W i d g e t B a s e V i e w S t a t e " / > < / a : K e y V a l u e O f D i a g r a m O b j e c t K e y a n y T y p e z b w N T n L X > < a : K e y V a l u e O f D i a g r a m O b j e c t K e y a n y T y p e z b w N T n L X > < a : K e y > < K e y > C o l u m n s \ $ 3 5 , 0 0 0   t o   $ 4 9 , 9 9 9   F l a g < / K e y > < / a : K e y > < a : V a l u e   i : t y p e = " T a b l e W i d g e t B a s e V i e w S t a t e " / > < / a : K e y V a l u e O f D i a g r a m O b j e c t K e y a n y T y p e z b w N T n L X > < a : K e y V a l u e O f D i a g r a m O b j e c t K e y a n y T y p e z b w N T n L X > < a : K e y > < K e y > C o l u m n s \ $ 5 0 , 0 0 0   t o   $ 7 4 , 9 9 9   F l a g < / K e y > < / a : K e y > < a : V a l u e   i : t y p e = " T a b l e W i d g e t B a s e V i e w S t a t e " / > < / a : K e y V a l u e O f D i a g r a m O b j e c t K e y a n y T y p e z b w N T n L X > < a : K e y V a l u e O f D i a g r a m O b j e c t K e y a n y T y p e z b w N T n L X > < a : K e y > < K e y > C o l u m n s \ $ 7 5 , 0 0 0   t o   $ 1 2 5 , 0 0 0   F l a g < / K e y > < / a : K e y > < a : V a l u e   i : t y p e = " T a b l e W i d g e t B a s e V i e w S t a t e " / > < / a : K e y V a l u e O f D i a g r a m O b j e c t K e y a n y T y p e z b w N T n L X > < a : K e y V a l u e O f D i a g r a m O b j e c t K e y a n y T y p e z b w N T n L X > < a : K e y > < K e y > C o l u m n s \ O v e r   $ 1 2 5 , 0 0 0   F l a g < / K e y > < / a : K e y > < a : V a l u e   i : t y p e = " T a b l e W i d g e t B a s e V i e w S t a t e " / > < / a : K e y V a l u e O f D i a g r a m O b j e c t K e y a n y T y p e z b w N T n L X > < a : K e y V a l u e O f D i a g r a m O b j e c t K e y a n y T y p e z b w N T n L X > < a : K e y > < K e y > C o l u m n s \ 1 8   T O   2 4   F l a g < / K e y > < / a : K e y > < a : V a l u e   i : t y p e = " T a b l e W i d g e t B a s e V i e w S t a t e " / > < / a : K e y V a l u e O f D i a g r a m O b j e c t K e y a n y T y p e z b w N T n L X > < a : K e y V a l u e O f D i a g r a m O b j e c t K e y a n y T y p e z b w N T n L X > < a : K e y > < K e y > C o l u m n s \ 2 5   t o   3 4   F l a g < / K e y > < / a : K e y > < a : V a l u e   i : t y p e = " T a b l e W i d g e t B a s e V i e w S t a t e " / > < / a : K e y V a l u e O f D i a g r a m O b j e c t K e y a n y T y p e z b w N T n L X > < a : K e y V a l u e O f D i a g r a m O b j e c t K e y a n y T y p e z b w N T n L X > < a : K e y > < K e y > C o l u m n s \ 3 5   t o   4 4   F l a g < / K e y > < / a : K e y > < a : V a l u e   i : t y p e = " T a b l e W i d g e t B a s e V i e w S t a t e " / > < / a : K e y V a l u e O f D i a g r a m O b j e c t K e y a n y T y p e z b w N T n L X > < a : K e y V a l u e O f D i a g r a m O b j e c t K e y a n y T y p e z b w N T n L X > < a : K e y > < K e y > C o l u m n s \ 4 5   t o   5 4   F l a g < / K e y > < / a : K e y > < a : V a l u e   i : t y p e = " T a b l e W i d g e t B a s e V i e w S t a t e " / > < / a : K e y V a l u e O f D i a g r a m O b j e c t K e y a n y T y p e z b w N T n L X > < a : K e y V a l u e O f D i a g r a m O b j e c t K e y a n y T y p e z b w N T n L X > < a : K e y > < K e y > C o l u m n s \ 5 5   t o   6 4   F l a g < / K e y > < / a : K e y > < a : V a l u e   i : t y p e = " T a b l e W i d g e t B a s e V i e w S t a t e " / > < / a : K e y V a l u e O f D i a g r a m O b j e c t K e y a n y T y p e z b w N T n L X > < a : K e y V a l u e O f D i a g r a m O b j e c t K e y a n y T y p e z b w N T n L X > < a : K e y > < K e y > C o l u m n s \ 6 5   P l u s   F l a g < / K e y > < / a : K e y > < a : V a l u e   i : t y p e = " T a b l e W i d g e t B a s e V i e w S t a t e " / > < / a : K e y V a l u e O f D i a g r a m O b j e c t K e y a n y T y p e z b w N T n L X > < a : K e y V a l u e O f D i a g r a m O b j e c t K e y a n y T y p e z b w N T n L X > < a : K e y > < K e y > C o l u m n s \ K - 8   g r a d e   F l a g < / K e y > < / a : K e y > < a : V a l u e   i : t y p e = " T a b l e W i d g e t B a s e V i e w S t a t e " / > < / a : K e y V a l u e O f D i a g r a m O b j e c t K e y a n y T y p e z b w N T n L X > < a : K e y V a l u e O f D i a g r a m O b j e c t K e y a n y T y p e z b w N T n L X > < a : K e y > < K e y > C o l u m n s \ S o m e   H i g h   S c h o o l   F l a g < / K e y > < / a : K e y > < a : V a l u e   i : t y p e = " T a b l e W i d g e t B a s e V i e w S t a t e " / > < / a : K e y V a l u e O f D i a g r a m O b j e c t K e y a n y T y p e z b w N T n L X > < a : K e y V a l u e O f D i a g r a m O b j e c t K e y a n y T y p e z b w N T n L X > < a : K e y > < K e y > C o l u m n s \ H i g h   S c h o o l   G r a d u a t e   F l a g < / K e y > < / a : K e y > < a : V a l u e   i : t y p e = " T a b l e W i d g e t B a s e V i e w S t a t e " / > < / a : K e y V a l u e O f D i a g r a m O b j e c t K e y a n y T y p e z b w N T n L X > < a : K e y V a l u e O f D i a g r a m O b j e c t K e y a n y T y p e z b w N T n L X > < a : K e y > < K e y > C o l u m n s \ T e c h n i c a l   S c h o o l   F l a g < / K e y > < / a : K e y > < a : V a l u e   i : t y p e = " T a b l e W i d g e t B a s e V i e w S t a t e " / > < / a : K e y V a l u e O f D i a g r a m O b j e c t K e y a n y T y p e z b w N T n L X > < a : K e y V a l u e O f D i a g r a m O b j e c t K e y a n y T y p e z b w N T n L X > < a : K e y > < K e y > C o l u m n s \ S o m e   C o l l e g e   F l a g < / K e y > < / a : K e y > < a : V a l u e   i : t y p e = " T a b l e W i d g e t B a s e V i e w S t a t e " / > < / a : K e y V a l u e O f D i a g r a m O b j e c t K e y a n y T y p e z b w N T n L X > < a : K e y V a l u e O f D i a g r a m O b j e c t K e y a n y T y p e z b w N T n L X > < a : K e y > < K e y > C o l u m n s \ C o l l e g e   G r a d u a t e   F l a g < / K e y > < / a : K e y > < a : V a l u e   i : t y p e = " T a b l e W i d g e t B a s e V i e w S t a t e " / > < / a : K e y V a l u e O f D i a g r a m O b j e c t K e y a n y T y p e z b w N T n L X > < a : K e y V a l u e O f D i a g r a m O b j e c t K e y a n y T y p e z b w N T n L X > < a : K e y > < K e y > C o l u m n s \ G r a d u a t e   S c h o o l   F l a g < / K e y > < / a : K e y > < a : V a l u e   i : t y p e = " T a b l e W i d g e t B a s e V i e w S t a t e " / > < / a : K e y V a l u e O f D i a g r a m O b j e c t K e y a n y T y p e z b w N T n L X > < a : K e y V a l u e O f D i a g r a m O b j e c t K e y a n y T y p e z b w N T n L X > < a : K e y > < K e y > C o l u m n s \ D o c t o r a t e   F l a g < / K e y > < / a : K e y > < a : V a l u e   i : t y p e = " T a b l e W i d g e t B a s e V i e w S t a t e " / > < / a : K e y V a l u e O f D i a g r a m O b j e c t K e y a n y T y p e z b w N T n L X > < a : K e y V a l u e O f D i a g r a m O b j e c t K e y a n y T y p e z b w N T n L X > < a : K e y > < K e y > C o l u m n s \ G E D   F l a g < / K e y > < / a : K e y > < a : V a l u e   i : t y p e = " T a b l e W i d g e t B a s e V i e w S t a t e " / > < / a : K e y V a l u e O f D i a g r a m O b j e c t K e y a n y T y p e z b w N T n L X > < a : K e y V a l u e O f D i a g r a m O b j e c t K e y a n y T y p e z b w N T n L X > < a : K e y > < K e y > C o l u m n s \ E m p l o y e d   f o r   W a g e s   F l a g < / K e y > < / a : K e y > < a : V a l u e   i : t y p e = " T a b l e W i d g e t B a s e V i e w S t a t e " / > < / a : K e y V a l u e O f D i a g r a m O b j e c t K e y a n y T y p e z b w N T n L X > < a : K e y V a l u e O f D i a g r a m O b j e c t K e y a n y T y p e z b w N T n L X > < a : K e y > < K e y > C o l u m n s \ S e l f - e m p l o y e d   F l a g < / K e y > < / a : K e y > < a : V a l u e   i : t y p e = " T a b l e W i d g e t B a s e V i e w S t a t e " / > < / a : K e y V a l u e O f D i a g r a m O b j e c t K e y a n y T y p e z b w N T n L X > < a : K e y V a l u e O f D i a g r a m O b j e c t K e y a n y T y p e z b w N T n L X > < a : K e y > < K e y > C o l u m n s \ S t u d e n t   F l a g < / K e y > < / a : K e y > < a : V a l u e   i : t y p e = " T a b l e W i d g e t B a s e V i e w S t a t e " / > < / a : K e y V a l u e O f D i a g r a m O b j e c t K e y a n y T y p e z b w N T n L X > < a : K e y V a l u e O f D i a g r a m O b j e c t K e y a n y T y p e z b w N T n L X > < a : K e y > < K e y > C o l u m n s \ R e t i r e d   F l a g < / K e y > < / a : K e y > < a : V a l u e   i : t y p e = " T a b l e W i d g e t B a s e V i e w S t a t e " / > < / a : K e y V a l u e O f D i a g r a m O b j e c t K e y a n y T y p e z b w N T n L X > < a : K e y V a l u e O f D i a g r a m O b j e c t K e y a n y T y p e z b w N T n L X > < a : K e y > < K e y > C o l u m n s \ M i l i t a r y   F l a g < / K e y > < / a : K e y > < a : V a l u e   i : t y p e = " T a b l e W i d g e t B a s e V i e w S t a t e " / > < / a : K e y V a l u e O f D i a g r a m O b j e c t K e y a n y T y p e z b w N T n L X > < a : K e y V a l u e O f D i a g r a m O b j e c t K e y a n y T y p e z b w N T n L X > < a : K e y > < K e y > C o l u m n s \ O u t   o f   W o r k   a n d   L o o k i n g   F l a g < / K e y > < / a : K e y > < a : V a l u e   i : t y p e = " T a b l e W i d g e t B a s e V i e w S t a t e " / > < / a : K e y V a l u e O f D i a g r a m O b j e c t K e y a n y T y p e z b w N T n L X > < a : K e y V a l u e O f D i a g r a m O b j e c t K e y a n y T y p e z b w N T n L X > < a : K e y > < K e y > C o l u m n s \ O u t   o f   W o r k   N o t   L o o k i n g   F l a g < / K e y > < / a : K e y > < a : V a l u e   i : t y p e = " T a b l e W i d g e t B a s e V i e w S t a t e " / > < / a : K e y V a l u e O f D i a g r a m O b j e c t K e y a n y T y p e z b w N T n L X > < a : K e y V a l u e O f D i a g r a m O b j e c t K e y a n y T y p e z b w N T n L X > < a : K e y > < K e y > C o l u m n s \ H e a l t h   I n s u r a n c e   Y e s   F l a g < / K e y > < / a : K e y > < a : V a l u e   i : t y p e = " T a b l e W i d g e t B a s e V i e w S t a t e " / > < / a : K e y V a l u e O f D i a g r a m O b j e c t K e y a n y T y p e z b w N T n L X > < a : K e y V a l u e O f D i a g r a m O b j e c t K e y a n y T y p e z b w N T n L X > < a : K e y > < K e y > C o l u m n s \ H e a l t h   I n s u r a n c e   N o   F l a g < / K e y > < / a : K e y > < a : V a l u e   i : t y p e = " T a b l e W i d g e t B a s e V i e w S t a t e " / > < / a : K e y V a l u e O f D i a g r a m O b j e c t K e y a n y T y p e z b w N T n L X > < a : K e y V a l u e O f D i a g r a m O b j e c t K e y a n y T y p e z b w N T n L X > < a : K e y > < K e y > C o l u m n s \ H e a l t h   I n s u r a n c e   I n   t h e   P a s t   F l a g < / K e y > < / a : K e y > < a : V a l u e   i : t y p e = " T a b l e W i d g e t B a s e V i e w S t a t e " / > < / a : K e y V a l u e O f D i a g r a m O b j e c t K e y a n y T y p e z b w N T n L X > < a : K e y V a l u e O f D i a g r a m O b j e c t K e y a n y T y p e z b w N T n L X > < a : K e y > < K e y > C o l u m n s \ M e d i c a r e   F l a g < / K e y > < / a : K e y > < a : V a l u e   i : t y p e = " T a b l e W i d g e t B a s e V i e w S t a t e " / > < / a : K e y V a l u e O f D i a g r a m O b j e c t K e y a n y T y p e z b w N T n L X > < a : K e y V a l u e O f D i a g r a m O b j e c t K e y a n y T y p e z b w N T n L X > < a : K e y > < K e y > C o l u m n s \ M e d i c a i d   F l a g < / K e y > < / a : K e y > < a : V a l u e   i : t y p e = " T a b l e W i d g e t B a s e V i e w S t a t e " / > < / a : K e y V a l u e O f D i a g r a m O b j e c t K e y a n y T y p e z b w N T n L X > < a : K e y V a l u e O f D i a g r a m O b j e c t K e y a n y T y p e z b w N T n L X > < a : K e y > < K e y > C o l u m n s \ P r i v a t e / C o m m e r c i a l   F l a g < / K e y > < / a : K e y > < a : V a l u e   i : t y p e = " T a b l e W i d g e t B a s e V i e w S t a t e " / > < / a : K e y V a l u e O f D i a g r a m O b j e c t K e y a n y T y p e z b w N T n L X > < a : K e y V a l u e O f D i a g r a m O b j e c t K e y a n y T y p e z b w N T n L X > < a : K e y > < K e y > C o l u m n s \ N o   I n s u r a n c e   F l a g < / 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G e m i n i   x m l n s = " h t t p : / / g e m i n i / p i v o t c u s t o m i z a t i o n / I s S a n d b o x E m b e d d e d " > < C u s t o m C o n t e n t > < ! [ C D A T A [ y e s ] ] > < / 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9AA1C8A1-3ACF-4907-809E-1985D30BD32C}">
  <ds:schemaRefs/>
</ds:datastoreItem>
</file>

<file path=customXml/itemProps10.xml><?xml version="1.0" encoding="utf-8"?>
<ds:datastoreItem xmlns:ds="http://schemas.openxmlformats.org/officeDocument/2006/customXml" ds:itemID="{3BEE58EF-CC9F-483C-9C8A-AAC8E4FDD524}">
  <ds:schemaRefs/>
</ds:datastoreItem>
</file>

<file path=customXml/itemProps11.xml><?xml version="1.0" encoding="utf-8"?>
<ds:datastoreItem xmlns:ds="http://schemas.openxmlformats.org/officeDocument/2006/customXml" ds:itemID="{17BD5D28-9C5E-4870-9943-BE269C7E02CF}">
  <ds:schemaRefs/>
</ds:datastoreItem>
</file>

<file path=customXml/itemProps12.xml><?xml version="1.0" encoding="utf-8"?>
<ds:datastoreItem xmlns:ds="http://schemas.openxmlformats.org/officeDocument/2006/customXml" ds:itemID="{2D688000-6EC3-42CF-8FD6-350275021363}">
  <ds:schemaRefs/>
</ds:datastoreItem>
</file>

<file path=customXml/itemProps13.xml><?xml version="1.0" encoding="utf-8"?>
<ds:datastoreItem xmlns:ds="http://schemas.openxmlformats.org/officeDocument/2006/customXml" ds:itemID="{8711B206-DBDC-4DA1-9F53-4955FA1F7300}">
  <ds:schemaRefs/>
</ds:datastoreItem>
</file>

<file path=customXml/itemProps14.xml><?xml version="1.0" encoding="utf-8"?>
<ds:datastoreItem xmlns:ds="http://schemas.openxmlformats.org/officeDocument/2006/customXml" ds:itemID="{235A1014-3C75-4349-82BE-0187AD8A33EE}">
  <ds:schemaRefs/>
</ds:datastoreItem>
</file>

<file path=customXml/itemProps15.xml><?xml version="1.0" encoding="utf-8"?>
<ds:datastoreItem xmlns:ds="http://schemas.openxmlformats.org/officeDocument/2006/customXml" ds:itemID="{C95423D2-78FE-4A7D-82C1-056609B76A74}">
  <ds:schemaRefs/>
</ds:datastoreItem>
</file>

<file path=customXml/itemProps16.xml><?xml version="1.0" encoding="utf-8"?>
<ds:datastoreItem xmlns:ds="http://schemas.openxmlformats.org/officeDocument/2006/customXml" ds:itemID="{8A6AE806-9200-499C-B0EA-7987CFA65E77}">
  <ds:schemaRefs/>
</ds:datastoreItem>
</file>

<file path=customXml/itemProps17.xml><?xml version="1.0" encoding="utf-8"?>
<ds:datastoreItem xmlns:ds="http://schemas.openxmlformats.org/officeDocument/2006/customXml" ds:itemID="{F3DE8339-5353-455D-B28C-EB7D61D6F92F}">
  <ds:schemaRefs/>
</ds:datastoreItem>
</file>

<file path=customXml/itemProps18.xml><?xml version="1.0" encoding="utf-8"?>
<ds:datastoreItem xmlns:ds="http://schemas.openxmlformats.org/officeDocument/2006/customXml" ds:itemID="{8C7187BA-6415-49C9-9199-E154716D227F}">
  <ds:schemaRefs/>
</ds:datastoreItem>
</file>

<file path=customXml/itemProps19.xml><?xml version="1.0" encoding="utf-8"?>
<ds:datastoreItem xmlns:ds="http://schemas.openxmlformats.org/officeDocument/2006/customXml" ds:itemID="{9E621ED9-7D08-4660-BCC1-FFAEDE9AE6ED}">
  <ds:schemaRefs/>
</ds:datastoreItem>
</file>

<file path=customXml/itemProps2.xml><?xml version="1.0" encoding="utf-8"?>
<ds:datastoreItem xmlns:ds="http://schemas.openxmlformats.org/officeDocument/2006/customXml" ds:itemID="{7A61A29F-CC8F-4130-8599-1200A279BB6F}">
  <ds:schemaRefs/>
</ds:datastoreItem>
</file>

<file path=customXml/itemProps20.xml><?xml version="1.0" encoding="utf-8"?>
<ds:datastoreItem xmlns:ds="http://schemas.openxmlformats.org/officeDocument/2006/customXml" ds:itemID="{634E8DB9-4E2F-4262-BD96-9983EAED1AEF}">
  <ds:schemaRefs/>
</ds:datastoreItem>
</file>

<file path=customXml/itemProps21.xml><?xml version="1.0" encoding="utf-8"?>
<ds:datastoreItem xmlns:ds="http://schemas.openxmlformats.org/officeDocument/2006/customXml" ds:itemID="{D15A3CC7-3466-4CA8-B73D-550F270959FD}">
  <ds:schemaRefs/>
</ds:datastoreItem>
</file>

<file path=customXml/itemProps22.xml><?xml version="1.0" encoding="utf-8"?>
<ds:datastoreItem xmlns:ds="http://schemas.openxmlformats.org/officeDocument/2006/customXml" ds:itemID="{EE0525AA-BAF7-40C8-99E7-8FF67533BB61}">
  <ds:schemaRefs/>
</ds:datastoreItem>
</file>

<file path=customXml/itemProps23.xml><?xml version="1.0" encoding="utf-8"?>
<ds:datastoreItem xmlns:ds="http://schemas.openxmlformats.org/officeDocument/2006/customXml" ds:itemID="{51CA23F0-724F-4DB9-ADD5-EC19B1DA0EDF}">
  <ds:schemaRefs/>
</ds:datastoreItem>
</file>

<file path=customXml/itemProps24.xml><?xml version="1.0" encoding="utf-8"?>
<ds:datastoreItem xmlns:ds="http://schemas.openxmlformats.org/officeDocument/2006/customXml" ds:itemID="{82E864C6-E9AA-405F-8064-D17FFCCD117D}">
  <ds:schemaRefs/>
</ds:datastoreItem>
</file>

<file path=customXml/itemProps25.xml><?xml version="1.0" encoding="utf-8"?>
<ds:datastoreItem xmlns:ds="http://schemas.openxmlformats.org/officeDocument/2006/customXml" ds:itemID="{2F174709-F900-43D9-B9B3-E579CBDEBD7A}">
  <ds:schemaRefs/>
</ds:datastoreItem>
</file>

<file path=customXml/itemProps26.xml><?xml version="1.0" encoding="utf-8"?>
<ds:datastoreItem xmlns:ds="http://schemas.openxmlformats.org/officeDocument/2006/customXml" ds:itemID="{0CFBD63C-98FB-4497-99FE-0554803AF146}">
  <ds:schemaRefs/>
</ds:datastoreItem>
</file>

<file path=customXml/itemProps27.xml><?xml version="1.0" encoding="utf-8"?>
<ds:datastoreItem xmlns:ds="http://schemas.openxmlformats.org/officeDocument/2006/customXml" ds:itemID="{0114EE08-ADE8-4D80-B4B7-6A9FB6F2BC07}">
  <ds:schemaRefs/>
</ds:datastoreItem>
</file>

<file path=customXml/itemProps28.xml><?xml version="1.0" encoding="utf-8"?>
<ds:datastoreItem xmlns:ds="http://schemas.openxmlformats.org/officeDocument/2006/customXml" ds:itemID="{8CB075F5-089F-476B-955F-E5D72C108148}">
  <ds:schemaRefs/>
</ds:datastoreItem>
</file>

<file path=customXml/itemProps29.xml><?xml version="1.0" encoding="utf-8"?>
<ds:datastoreItem xmlns:ds="http://schemas.openxmlformats.org/officeDocument/2006/customXml" ds:itemID="{4F12D173-85DB-42DE-9A47-7460F308944F}">
  <ds:schemaRefs/>
</ds:datastoreItem>
</file>

<file path=customXml/itemProps3.xml><?xml version="1.0" encoding="utf-8"?>
<ds:datastoreItem xmlns:ds="http://schemas.openxmlformats.org/officeDocument/2006/customXml" ds:itemID="{1B6EB4BC-89AD-48C2-B1CA-CD1B1CFC3786}">
  <ds:schemaRefs/>
</ds:datastoreItem>
</file>

<file path=customXml/itemProps30.xml><?xml version="1.0" encoding="utf-8"?>
<ds:datastoreItem xmlns:ds="http://schemas.openxmlformats.org/officeDocument/2006/customXml" ds:itemID="{CDE48809-2CCD-4E80-B498-B57EF7634786}">
  <ds:schemaRefs/>
</ds:datastoreItem>
</file>

<file path=customXml/itemProps31.xml><?xml version="1.0" encoding="utf-8"?>
<ds:datastoreItem xmlns:ds="http://schemas.openxmlformats.org/officeDocument/2006/customXml" ds:itemID="{1460F6FA-8CC1-4B9E-B699-FB9F75DF8953}">
  <ds:schemaRefs/>
</ds:datastoreItem>
</file>

<file path=customXml/itemProps32.xml><?xml version="1.0" encoding="utf-8"?>
<ds:datastoreItem xmlns:ds="http://schemas.openxmlformats.org/officeDocument/2006/customXml" ds:itemID="{0C3ADA4F-8754-47BF-A529-3BF065D69DC6}">
  <ds:schemaRefs/>
</ds:datastoreItem>
</file>

<file path=customXml/itemProps33.xml><?xml version="1.0" encoding="utf-8"?>
<ds:datastoreItem xmlns:ds="http://schemas.openxmlformats.org/officeDocument/2006/customXml" ds:itemID="{DBEA8A39-1070-48AD-A0AC-20EC61F6043B}">
  <ds:schemaRefs/>
</ds:datastoreItem>
</file>

<file path=customXml/itemProps34.xml><?xml version="1.0" encoding="utf-8"?>
<ds:datastoreItem xmlns:ds="http://schemas.openxmlformats.org/officeDocument/2006/customXml" ds:itemID="{72A61EE3-053A-4527-8D94-27FBB12A4EAB}">
  <ds:schemaRefs/>
</ds:datastoreItem>
</file>

<file path=customXml/itemProps35.xml><?xml version="1.0" encoding="utf-8"?>
<ds:datastoreItem xmlns:ds="http://schemas.openxmlformats.org/officeDocument/2006/customXml" ds:itemID="{420634B4-B80E-4BFE-AD9E-1CF006EBA6B8}">
  <ds:schemaRefs/>
</ds:datastoreItem>
</file>

<file path=customXml/itemProps36.xml><?xml version="1.0" encoding="utf-8"?>
<ds:datastoreItem xmlns:ds="http://schemas.openxmlformats.org/officeDocument/2006/customXml" ds:itemID="{46A59887-1E8C-4C2F-BACA-7E0A0E92839D}">
  <ds:schemaRefs/>
</ds:datastoreItem>
</file>

<file path=customXml/itemProps37.xml><?xml version="1.0" encoding="utf-8"?>
<ds:datastoreItem xmlns:ds="http://schemas.openxmlformats.org/officeDocument/2006/customXml" ds:itemID="{0DBBFEA6-50A8-4207-B2E7-EA4AD60CAC24}">
  <ds:schemaRefs/>
</ds:datastoreItem>
</file>

<file path=customXml/itemProps38.xml><?xml version="1.0" encoding="utf-8"?>
<ds:datastoreItem xmlns:ds="http://schemas.openxmlformats.org/officeDocument/2006/customXml" ds:itemID="{2EE9FBC0-5B36-4C9C-839C-BF66519A09B4}">
  <ds:schemaRefs/>
</ds:datastoreItem>
</file>

<file path=customXml/itemProps39.xml><?xml version="1.0" encoding="utf-8"?>
<ds:datastoreItem xmlns:ds="http://schemas.openxmlformats.org/officeDocument/2006/customXml" ds:itemID="{E7DF44AC-C9C8-43DE-B8CF-BDD4BF8916C3}">
  <ds:schemaRefs/>
</ds:datastoreItem>
</file>

<file path=customXml/itemProps4.xml><?xml version="1.0" encoding="utf-8"?>
<ds:datastoreItem xmlns:ds="http://schemas.openxmlformats.org/officeDocument/2006/customXml" ds:itemID="{C72D31A2-68AF-4BB5-B44C-AE860F112BD2}">
  <ds:schemaRefs/>
</ds:datastoreItem>
</file>

<file path=customXml/itemProps40.xml><?xml version="1.0" encoding="utf-8"?>
<ds:datastoreItem xmlns:ds="http://schemas.openxmlformats.org/officeDocument/2006/customXml" ds:itemID="{3B0B3C2A-73DB-4049-AC7E-D948298E6E66}">
  <ds:schemaRefs/>
</ds:datastoreItem>
</file>

<file path=customXml/itemProps41.xml><?xml version="1.0" encoding="utf-8"?>
<ds:datastoreItem xmlns:ds="http://schemas.openxmlformats.org/officeDocument/2006/customXml" ds:itemID="{129CCA27-8786-4DEC-8484-3C32AE96FAF0}">
  <ds:schemaRefs/>
</ds:datastoreItem>
</file>

<file path=customXml/itemProps42.xml><?xml version="1.0" encoding="utf-8"?>
<ds:datastoreItem xmlns:ds="http://schemas.openxmlformats.org/officeDocument/2006/customXml" ds:itemID="{21BE61A8-1D62-47B8-9C77-5C628F3DEB6B}">
  <ds:schemaRefs/>
</ds:datastoreItem>
</file>

<file path=customXml/itemProps43.xml><?xml version="1.0" encoding="utf-8"?>
<ds:datastoreItem xmlns:ds="http://schemas.openxmlformats.org/officeDocument/2006/customXml" ds:itemID="{CAC28B53-6318-492B-A822-A92666833C32}">
  <ds:schemaRefs/>
</ds:datastoreItem>
</file>

<file path=customXml/itemProps44.xml><?xml version="1.0" encoding="utf-8"?>
<ds:datastoreItem xmlns:ds="http://schemas.openxmlformats.org/officeDocument/2006/customXml" ds:itemID="{21C17B21-0BEB-4D00-8200-13BB4CCD7BFB}">
  <ds:schemaRefs/>
</ds:datastoreItem>
</file>

<file path=customXml/itemProps45.xml><?xml version="1.0" encoding="utf-8"?>
<ds:datastoreItem xmlns:ds="http://schemas.openxmlformats.org/officeDocument/2006/customXml" ds:itemID="{478F1D29-DD78-4AF4-9AD9-331681780B6C}">
  <ds:schemaRefs/>
</ds:datastoreItem>
</file>

<file path=customXml/itemProps46.xml><?xml version="1.0" encoding="utf-8"?>
<ds:datastoreItem xmlns:ds="http://schemas.openxmlformats.org/officeDocument/2006/customXml" ds:itemID="{B3B553AA-956D-4C9B-A3BA-6EF7B3023BC6}">
  <ds:schemaRefs/>
</ds:datastoreItem>
</file>

<file path=customXml/itemProps47.xml><?xml version="1.0" encoding="utf-8"?>
<ds:datastoreItem xmlns:ds="http://schemas.openxmlformats.org/officeDocument/2006/customXml" ds:itemID="{FFA8C2B5-8886-46CF-ACD1-8EB6A689E00B}">
  <ds:schemaRefs/>
</ds:datastoreItem>
</file>

<file path=customXml/itemProps48.xml><?xml version="1.0" encoding="utf-8"?>
<ds:datastoreItem xmlns:ds="http://schemas.openxmlformats.org/officeDocument/2006/customXml" ds:itemID="{81004B2A-99B6-459B-90F1-2DD6ED267252}">
  <ds:schemaRefs/>
</ds:datastoreItem>
</file>

<file path=customXml/itemProps49.xml><?xml version="1.0" encoding="utf-8"?>
<ds:datastoreItem xmlns:ds="http://schemas.openxmlformats.org/officeDocument/2006/customXml" ds:itemID="{206D8EE6-B7C0-4E2D-8A07-F6B6B20F34A8}">
  <ds:schemaRefs/>
</ds:datastoreItem>
</file>

<file path=customXml/itemProps5.xml><?xml version="1.0" encoding="utf-8"?>
<ds:datastoreItem xmlns:ds="http://schemas.openxmlformats.org/officeDocument/2006/customXml" ds:itemID="{5CDA272A-E330-4CB6-BB22-3A4B9597C68F}">
  <ds:schemaRefs/>
</ds:datastoreItem>
</file>

<file path=customXml/itemProps50.xml><?xml version="1.0" encoding="utf-8"?>
<ds:datastoreItem xmlns:ds="http://schemas.openxmlformats.org/officeDocument/2006/customXml" ds:itemID="{63622588-3F12-44C7-BE84-333C12C20B5A}">
  <ds:schemaRefs/>
</ds:datastoreItem>
</file>

<file path=customXml/itemProps51.xml><?xml version="1.0" encoding="utf-8"?>
<ds:datastoreItem xmlns:ds="http://schemas.openxmlformats.org/officeDocument/2006/customXml" ds:itemID="{4D718C94-4D87-4F24-9897-26D80D5C202A}">
  <ds:schemaRefs/>
</ds:datastoreItem>
</file>

<file path=customXml/itemProps52.xml><?xml version="1.0" encoding="utf-8"?>
<ds:datastoreItem xmlns:ds="http://schemas.openxmlformats.org/officeDocument/2006/customXml" ds:itemID="{0A442D16-BE40-4745-B0C3-70F38F7A411A}">
  <ds:schemaRefs/>
</ds:datastoreItem>
</file>

<file path=customXml/itemProps6.xml><?xml version="1.0" encoding="utf-8"?>
<ds:datastoreItem xmlns:ds="http://schemas.openxmlformats.org/officeDocument/2006/customXml" ds:itemID="{3C563F60-BFAB-4F19-9E30-645755E1E814}">
  <ds:schemaRefs/>
</ds:datastoreItem>
</file>

<file path=customXml/itemProps7.xml><?xml version="1.0" encoding="utf-8"?>
<ds:datastoreItem xmlns:ds="http://schemas.openxmlformats.org/officeDocument/2006/customXml" ds:itemID="{D0D59ED8-7341-4E32-AAA8-98D92E8D177B}">
  <ds:schemaRefs/>
</ds:datastoreItem>
</file>

<file path=customXml/itemProps8.xml><?xml version="1.0" encoding="utf-8"?>
<ds:datastoreItem xmlns:ds="http://schemas.openxmlformats.org/officeDocument/2006/customXml" ds:itemID="{BE21072B-163C-4296-9242-7AE6E2A74AEC}">
  <ds:schemaRefs/>
</ds:datastoreItem>
</file>

<file path=customXml/itemProps9.xml><?xml version="1.0" encoding="utf-8"?>
<ds:datastoreItem xmlns:ds="http://schemas.openxmlformats.org/officeDocument/2006/customXml" ds:itemID="{F7E407E0-DACF-4E57-AE49-68E5144E35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All Data</vt:lpstr>
      <vt:lpstr>Q1</vt:lpstr>
      <vt:lpstr>Q2</vt:lpstr>
      <vt:lpstr>Q3</vt:lpstr>
      <vt:lpstr>Q4</vt:lpstr>
      <vt:lpstr>Q5</vt:lpstr>
      <vt:lpstr>Q6</vt:lpstr>
      <vt:lpstr>General</vt:lpstr>
      <vt:lpstr>Nassau </vt:lpstr>
      <vt:lpstr>Suffolk </vt:lpstr>
      <vt:lpstr>Population Information</vt:lpstr>
      <vt:lpstr>PT Q1</vt:lpstr>
      <vt:lpstr>PT Q2</vt:lpstr>
      <vt:lpstr>PT Q3</vt:lpstr>
      <vt:lpstr>PT Q4</vt:lpstr>
      <vt:lpstr>PT Q5</vt:lpstr>
      <vt:lpstr>PT Q6</vt:lpstr>
      <vt:lpstr>Nassau Rank</vt:lpstr>
      <vt:lpstr>Suffolk Rank</vt:lpstr>
      <vt:lpstr>PASTE TO GET RANKS</vt:lpstr>
    </vt:vector>
  </TitlesOfParts>
  <Company>Healthcare Association of New York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Melissa Bauer</cp:lastModifiedBy>
  <cp:lastPrinted>2017-08-07T18:45:48Z</cp:lastPrinted>
  <dcterms:created xsi:type="dcterms:W3CDTF">2017-08-01T19:04:14Z</dcterms:created>
  <dcterms:modified xsi:type="dcterms:W3CDTF">2024-02-01T19:09:36Z</dcterms:modified>
</cp:coreProperties>
</file>